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abricamaxifer.sharepoint.com/sites/Administracion/Documentos compartidos/"/>
    </mc:Choice>
  </mc:AlternateContent>
  <xr:revisionPtr revIDLastSave="1467" documentId="13_ncr:1_{F622E4E2-9A04-4349-8D15-05EDC961DEA1}" xr6:coauthVersionLast="47" xr6:coauthVersionMax="47" xr10:uidLastSave="{A26FE327-18E1-4171-9717-6B0E24710C0D}"/>
  <bookViews>
    <workbookView xWindow="-98" yWindow="13403" windowWidth="21795" windowHeight="12975" tabRatio="668" activeTab="1" xr2:uid="{B8BCB990-ECD6-4784-AD90-578A0AA37757}"/>
  </bookViews>
  <sheets>
    <sheet name="Ctrl" sheetId="5" r:id="rId1"/>
    <sheet name="Costos Fabricas" sheetId="9" r:id="rId2"/>
    <sheet name="CODIGOS Y COSTOS" sheetId="8" r:id="rId3"/>
  </sheets>
  <functionGroups builtInGroupCount="19"/>
  <definedNames>
    <definedName name="_xlnm._FilterDatabase" localSheetId="1" hidden="1">'Costos Fabricas'!$AG$1:$AV$3281</definedName>
    <definedName name="_xleta.INDEX" hidden="1" xlm="1">#NAME?</definedName>
    <definedName name="_xleta.INDIRECT" hidden="1" xlm="1">#NAME?</definedName>
    <definedName name="_xleta.TYPE" hidden="1" xlm="1">#NAME?</definedName>
    <definedName name="DatosExternos_1" localSheetId="2" hidden="1">'CODIGOS Y COSTOS'!$A$1:$K$3336</definedName>
    <definedName name="DatosExternos_1" localSheetId="1" hidden="1">'Costos Fabricas'!$A$1:$E$3804</definedName>
    <definedName name="DO">'Costos Fabricas'!$T$1</definedName>
    <definedName name="_xlnm.Print_Titles" localSheetId="1">'Costos Fabricas'!$1:$1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8" l="1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607" i="8"/>
  <c r="L608" i="8"/>
  <c r="L609" i="8"/>
  <c r="L610" i="8"/>
  <c r="L611" i="8"/>
  <c r="L612" i="8"/>
  <c r="L613" i="8"/>
  <c r="L614" i="8"/>
  <c r="L615" i="8"/>
  <c r="L616" i="8"/>
  <c r="L617" i="8"/>
  <c r="L618" i="8"/>
  <c r="L619" i="8"/>
  <c r="L620" i="8"/>
  <c r="L621" i="8"/>
  <c r="L622" i="8"/>
  <c r="L623" i="8"/>
  <c r="L624" i="8"/>
  <c r="L625" i="8"/>
  <c r="L626" i="8"/>
  <c r="L627" i="8"/>
  <c r="L628" i="8"/>
  <c r="L629" i="8"/>
  <c r="L630" i="8"/>
  <c r="L631" i="8"/>
  <c r="L632" i="8"/>
  <c r="L633" i="8"/>
  <c r="L634" i="8"/>
  <c r="L635" i="8"/>
  <c r="L636" i="8"/>
  <c r="L637" i="8"/>
  <c r="L638" i="8"/>
  <c r="L639" i="8"/>
  <c r="L640" i="8"/>
  <c r="L641" i="8"/>
  <c r="L642" i="8"/>
  <c r="L643" i="8"/>
  <c r="L644" i="8"/>
  <c r="L645" i="8"/>
  <c r="L646" i="8"/>
  <c r="L647" i="8"/>
  <c r="L648" i="8"/>
  <c r="L649" i="8"/>
  <c r="L650" i="8"/>
  <c r="L651" i="8"/>
  <c r="L652" i="8"/>
  <c r="L653" i="8"/>
  <c r="L654" i="8"/>
  <c r="L655" i="8"/>
  <c r="L656" i="8"/>
  <c r="L657" i="8"/>
  <c r="L658" i="8"/>
  <c r="L659" i="8"/>
  <c r="L660" i="8"/>
  <c r="L661" i="8"/>
  <c r="L662" i="8"/>
  <c r="L663" i="8"/>
  <c r="L664" i="8"/>
  <c r="L665" i="8"/>
  <c r="L666" i="8"/>
  <c r="L667" i="8"/>
  <c r="L668" i="8"/>
  <c r="L669" i="8"/>
  <c r="L670" i="8"/>
  <c r="L671" i="8"/>
  <c r="L672" i="8"/>
  <c r="L673" i="8"/>
  <c r="L674" i="8"/>
  <c r="L675" i="8"/>
  <c r="L676" i="8"/>
  <c r="L677" i="8"/>
  <c r="L678" i="8"/>
  <c r="L679" i="8"/>
  <c r="L680" i="8"/>
  <c r="L681" i="8"/>
  <c r="L682" i="8"/>
  <c r="L683" i="8"/>
  <c r="L684" i="8"/>
  <c r="L685" i="8"/>
  <c r="L686" i="8"/>
  <c r="L687" i="8"/>
  <c r="L688" i="8"/>
  <c r="L689" i="8"/>
  <c r="L690" i="8"/>
  <c r="L691" i="8"/>
  <c r="L692" i="8"/>
  <c r="L693" i="8"/>
  <c r="L694" i="8"/>
  <c r="L695" i="8"/>
  <c r="L696" i="8"/>
  <c r="L697" i="8"/>
  <c r="L698" i="8"/>
  <c r="L699" i="8"/>
  <c r="L700" i="8"/>
  <c r="L701" i="8"/>
  <c r="L702" i="8"/>
  <c r="L703" i="8"/>
  <c r="L704" i="8"/>
  <c r="L705" i="8"/>
  <c r="L706" i="8"/>
  <c r="L707" i="8"/>
  <c r="L708" i="8"/>
  <c r="L709" i="8"/>
  <c r="L710" i="8"/>
  <c r="L711" i="8"/>
  <c r="L712" i="8"/>
  <c r="L713" i="8"/>
  <c r="L714" i="8"/>
  <c r="L715" i="8"/>
  <c r="L716" i="8"/>
  <c r="L717" i="8"/>
  <c r="L718" i="8"/>
  <c r="L719" i="8"/>
  <c r="L720" i="8"/>
  <c r="L721" i="8"/>
  <c r="L722" i="8"/>
  <c r="L723" i="8"/>
  <c r="L724" i="8"/>
  <c r="L725" i="8"/>
  <c r="L726" i="8"/>
  <c r="L727" i="8"/>
  <c r="L728" i="8"/>
  <c r="L729" i="8"/>
  <c r="L730" i="8"/>
  <c r="L731" i="8"/>
  <c r="L732" i="8"/>
  <c r="L733" i="8"/>
  <c r="L734" i="8"/>
  <c r="L735" i="8"/>
  <c r="L736" i="8"/>
  <c r="L737" i="8"/>
  <c r="L738" i="8"/>
  <c r="L739" i="8"/>
  <c r="L740" i="8"/>
  <c r="L741" i="8"/>
  <c r="L742" i="8"/>
  <c r="L743" i="8"/>
  <c r="L744" i="8"/>
  <c r="L745" i="8"/>
  <c r="L746" i="8"/>
  <c r="L747" i="8"/>
  <c r="L748" i="8"/>
  <c r="L749" i="8"/>
  <c r="L750" i="8"/>
  <c r="L751" i="8"/>
  <c r="L752" i="8"/>
  <c r="L753" i="8"/>
  <c r="L754" i="8"/>
  <c r="L755" i="8"/>
  <c r="L756" i="8"/>
  <c r="L757" i="8"/>
  <c r="L758" i="8"/>
  <c r="L759" i="8"/>
  <c r="L760" i="8"/>
  <c r="L761" i="8"/>
  <c r="L762" i="8"/>
  <c r="L763" i="8"/>
  <c r="L764" i="8"/>
  <c r="L765" i="8"/>
  <c r="L766" i="8"/>
  <c r="L767" i="8"/>
  <c r="L768" i="8"/>
  <c r="L769" i="8"/>
  <c r="L770" i="8"/>
  <c r="L771" i="8"/>
  <c r="L772" i="8"/>
  <c r="L773" i="8"/>
  <c r="L774" i="8"/>
  <c r="L775" i="8"/>
  <c r="L776" i="8"/>
  <c r="L777" i="8"/>
  <c r="L778" i="8"/>
  <c r="L779" i="8"/>
  <c r="L780" i="8"/>
  <c r="L781" i="8"/>
  <c r="L782" i="8"/>
  <c r="L783" i="8"/>
  <c r="L784" i="8"/>
  <c r="L785" i="8"/>
  <c r="L786" i="8"/>
  <c r="L787" i="8"/>
  <c r="L788" i="8"/>
  <c r="L789" i="8"/>
  <c r="L790" i="8"/>
  <c r="L791" i="8"/>
  <c r="L792" i="8"/>
  <c r="L793" i="8"/>
  <c r="L794" i="8"/>
  <c r="L795" i="8"/>
  <c r="L796" i="8"/>
  <c r="L797" i="8"/>
  <c r="L798" i="8"/>
  <c r="L799" i="8"/>
  <c r="L800" i="8"/>
  <c r="L801" i="8"/>
  <c r="L802" i="8"/>
  <c r="L803" i="8"/>
  <c r="L804" i="8"/>
  <c r="L805" i="8"/>
  <c r="L806" i="8"/>
  <c r="L807" i="8"/>
  <c r="L808" i="8"/>
  <c r="L809" i="8"/>
  <c r="L810" i="8"/>
  <c r="L811" i="8"/>
  <c r="L812" i="8"/>
  <c r="L813" i="8"/>
  <c r="L814" i="8"/>
  <c r="L815" i="8"/>
  <c r="L816" i="8"/>
  <c r="L817" i="8"/>
  <c r="L818" i="8"/>
  <c r="L819" i="8"/>
  <c r="L820" i="8"/>
  <c r="L821" i="8"/>
  <c r="L822" i="8"/>
  <c r="L823" i="8"/>
  <c r="L824" i="8"/>
  <c r="L825" i="8"/>
  <c r="L826" i="8"/>
  <c r="L827" i="8"/>
  <c r="L828" i="8"/>
  <c r="L829" i="8"/>
  <c r="L830" i="8"/>
  <c r="L831" i="8"/>
  <c r="L832" i="8"/>
  <c r="L833" i="8"/>
  <c r="L834" i="8"/>
  <c r="L835" i="8"/>
  <c r="L836" i="8"/>
  <c r="L837" i="8"/>
  <c r="L838" i="8"/>
  <c r="L839" i="8"/>
  <c r="L840" i="8"/>
  <c r="L841" i="8"/>
  <c r="L842" i="8"/>
  <c r="L843" i="8"/>
  <c r="L844" i="8"/>
  <c r="L845" i="8"/>
  <c r="L846" i="8"/>
  <c r="L847" i="8"/>
  <c r="L848" i="8"/>
  <c r="L849" i="8"/>
  <c r="L850" i="8"/>
  <c r="L851" i="8"/>
  <c r="L852" i="8"/>
  <c r="L853" i="8"/>
  <c r="L854" i="8"/>
  <c r="L855" i="8"/>
  <c r="L856" i="8"/>
  <c r="L857" i="8"/>
  <c r="L858" i="8"/>
  <c r="L859" i="8"/>
  <c r="L860" i="8"/>
  <c r="L861" i="8"/>
  <c r="L862" i="8"/>
  <c r="L863" i="8"/>
  <c r="L864" i="8"/>
  <c r="L865" i="8"/>
  <c r="L866" i="8"/>
  <c r="L867" i="8"/>
  <c r="L868" i="8"/>
  <c r="L869" i="8"/>
  <c r="L870" i="8"/>
  <c r="L871" i="8"/>
  <c r="L872" i="8"/>
  <c r="L873" i="8"/>
  <c r="L874" i="8"/>
  <c r="L875" i="8"/>
  <c r="L876" i="8"/>
  <c r="L877" i="8"/>
  <c r="L878" i="8"/>
  <c r="L879" i="8"/>
  <c r="L880" i="8"/>
  <c r="L881" i="8"/>
  <c r="L882" i="8"/>
  <c r="L883" i="8"/>
  <c r="L884" i="8"/>
  <c r="L885" i="8"/>
  <c r="L886" i="8"/>
  <c r="L887" i="8"/>
  <c r="L88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L999" i="8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L1637" i="8"/>
  <c r="L1638" i="8"/>
  <c r="L1639" i="8"/>
  <c r="L1640" i="8"/>
  <c r="L1641" i="8"/>
  <c r="L1642" i="8"/>
  <c r="L1643" i="8"/>
  <c r="L1644" i="8"/>
  <c r="L1645" i="8"/>
  <c r="L1646" i="8"/>
  <c r="L1647" i="8"/>
  <c r="L1648" i="8"/>
  <c r="L1649" i="8"/>
  <c r="L1650" i="8"/>
  <c r="L1651" i="8"/>
  <c r="L1652" i="8"/>
  <c r="L1653" i="8"/>
  <c r="L1654" i="8"/>
  <c r="L1655" i="8"/>
  <c r="L1656" i="8"/>
  <c r="L1657" i="8"/>
  <c r="L1658" i="8"/>
  <c r="L1659" i="8"/>
  <c r="L1660" i="8"/>
  <c r="L1661" i="8"/>
  <c r="L1662" i="8"/>
  <c r="L1663" i="8"/>
  <c r="L1664" i="8"/>
  <c r="L1665" i="8"/>
  <c r="L1666" i="8"/>
  <c r="L1667" i="8"/>
  <c r="L1668" i="8"/>
  <c r="L1669" i="8"/>
  <c r="L1670" i="8"/>
  <c r="L1671" i="8"/>
  <c r="L1672" i="8"/>
  <c r="L1673" i="8"/>
  <c r="L1674" i="8"/>
  <c r="L1675" i="8"/>
  <c r="L1676" i="8"/>
  <c r="L1677" i="8"/>
  <c r="L1678" i="8"/>
  <c r="L1679" i="8"/>
  <c r="L1680" i="8"/>
  <c r="L1681" i="8"/>
  <c r="L1682" i="8"/>
  <c r="L1683" i="8"/>
  <c r="L1684" i="8"/>
  <c r="L1685" i="8"/>
  <c r="L1686" i="8"/>
  <c r="L1687" i="8"/>
  <c r="L1688" i="8"/>
  <c r="L1689" i="8"/>
  <c r="L1690" i="8"/>
  <c r="L1691" i="8"/>
  <c r="L1692" i="8"/>
  <c r="L1693" i="8"/>
  <c r="L1694" i="8"/>
  <c r="L1695" i="8"/>
  <c r="L1696" i="8"/>
  <c r="L1697" i="8"/>
  <c r="L1698" i="8"/>
  <c r="L1699" i="8"/>
  <c r="L1700" i="8"/>
  <c r="L1701" i="8"/>
  <c r="L1702" i="8"/>
  <c r="L1703" i="8"/>
  <c r="L1704" i="8"/>
  <c r="L1705" i="8"/>
  <c r="L1706" i="8"/>
  <c r="L1707" i="8"/>
  <c r="L1708" i="8"/>
  <c r="L1709" i="8"/>
  <c r="L1710" i="8"/>
  <c r="L1711" i="8"/>
  <c r="L1712" i="8"/>
  <c r="L1713" i="8"/>
  <c r="L1714" i="8"/>
  <c r="L1715" i="8"/>
  <c r="L1716" i="8"/>
  <c r="L1717" i="8"/>
  <c r="L1718" i="8"/>
  <c r="L1719" i="8"/>
  <c r="L1720" i="8"/>
  <c r="L1721" i="8"/>
  <c r="L1722" i="8"/>
  <c r="L1723" i="8"/>
  <c r="L1724" i="8"/>
  <c r="L1725" i="8"/>
  <c r="L1726" i="8"/>
  <c r="L1727" i="8"/>
  <c r="L1728" i="8"/>
  <c r="L1729" i="8"/>
  <c r="L1730" i="8"/>
  <c r="L1731" i="8"/>
  <c r="L1732" i="8"/>
  <c r="L1733" i="8"/>
  <c r="L1734" i="8"/>
  <c r="L1735" i="8"/>
  <c r="L1736" i="8"/>
  <c r="L1737" i="8"/>
  <c r="L1738" i="8"/>
  <c r="L1739" i="8"/>
  <c r="L1740" i="8"/>
  <c r="L1741" i="8"/>
  <c r="L1742" i="8"/>
  <c r="L1743" i="8"/>
  <c r="L1744" i="8"/>
  <c r="L1745" i="8"/>
  <c r="L1746" i="8"/>
  <c r="L1747" i="8"/>
  <c r="L1748" i="8"/>
  <c r="L1749" i="8"/>
  <c r="L1750" i="8"/>
  <c r="L1751" i="8"/>
  <c r="L1752" i="8"/>
  <c r="L1753" i="8"/>
  <c r="L1754" i="8"/>
  <c r="L1755" i="8"/>
  <c r="L1756" i="8"/>
  <c r="L1757" i="8"/>
  <c r="L1758" i="8"/>
  <c r="L1759" i="8"/>
  <c r="L1760" i="8"/>
  <c r="L1761" i="8"/>
  <c r="L1762" i="8"/>
  <c r="L1763" i="8"/>
  <c r="L1764" i="8"/>
  <c r="L1765" i="8"/>
  <c r="L1766" i="8"/>
  <c r="L1767" i="8"/>
  <c r="L1768" i="8"/>
  <c r="L1769" i="8"/>
  <c r="L1770" i="8"/>
  <c r="L1771" i="8"/>
  <c r="L1772" i="8"/>
  <c r="L1773" i="8"/>
  <c r="L1774" i="8"/>
  <c r="L1775" i="8"/>
  <c r="L1776" i="8"/>
  <c r="L1777" i="8"/>
  <c r="L1778" i="8"/>
  <c r="L1779" i="8"/>
  <c r="L1780" i="8"/>
  <c r="L1781" i="8"/>
  <c r="L1782" i="8"/>
  <c r="L1783" i="8"/>
  <c r="L1784" i="8"/>
  <c r="L1785" i="8"/>
  <c r="L1786" i="8"/>
  <c r="L1787" i="8"/>
  <c r="L1788" i="8"/>
  <c r="L1789" i="8"/>
  <c r="L1790" i="8"/>
  <c r="L1791" i="8"/>
  <c r="L1792" i="8"/>
  <c r="L1793" i="8"/>
  <c r="L1794" i="8"/>
  <c r="L1795" i="8"/>
  <c r="L1796" i="8"/>
  <c r="L1797" i="8"/>
  <c r="L1798" i="8"/>
  <c r="L1799" i="8"/>
  <c r="L1800" i="8"/>
  <c r="L1801" i="8"/>
  <c r="L1802" i="8"/>
  <c r="L1803" i="8"/>
  <c r="L1804" i="8"/>
  <c r="L1805" i="8"/>
  <c r="L1806" i="8"/>
  <c r="L1807" i="8"/>
  <c r="L1808" i="8"/>
  <c r="L1809" i="8"/>
  <c r="L1810" i="8"/>
  <c r="L1811" i="8"/>
  <c r="L1812" i="8"/>
  <c r="L1813" i="8"/>
  <c r="L1814" i="8"/>
  <c r="L1815" i="8"/>
  <c r="L1816" i="8"/>
  <c r="L1817" i="8"/>
  <c r="L1818" i="8"/>
  <c r="L1819" i="8"/>
  <c r="L1820" i="8"/>
  <c r="L1821" i="8"/>
  <c r="L1822" i="8"/>
  <c r="L1823" i="8"/>
  <c r="L1824" i="8"/>
  <c r="L1825" i="8"/>
  <c r="L1826" i="8"/>
  <c r="L1827" i="8"/>
  <c r="L1828" i="8"/>
  <c r="L1829" i="8"/>
  <c r="L1830" i="8"/>
  <c r="L1831" i="8"/>
  <c r="L1832" i="8"/>
  <c r="L1833" i="8"/>
  <c r="L1834" i="8"/>
  <c r="L1835" i="8"/>
  <c r="L1836" i="8"/>
  <c r="L1837" i="8"/>
  <c r="L1838" i="8"/>
  <c r="L1839" i="8"/>
  <c r="L1840" i="8"/>
  <c r="L1841" i="8"/>
  <c r="L1842" i="8"/>
  <c r="L1843" i="8"/>
  <c r="L1844" i="8"/>
  <c r="L1845" i="8"/>
  <c r="L1846" i="8"/>
  <c r="L1847" i="8"/>
  <c r="L1848" i="8"/>
  <c r="L1849" i="8"/>
  <c r="L1850" i="8"/>
  <c r="L1851" i="8"/>
  <c r="L1852" i="8"/>
  <c r="L1853" i="8"/>
  <c r="L1854" i="8"/>
  <c r="L1855" i="8"/>
  <c r="L1856" i="8"/>
  <c r="L1857" i="8"/>
  <c r="L1858" i="8"/>
  <c r="L1859" i="8"/>
  <c r="L1860" i="8"/>
  <c r="L1861" i="8"/>
  <c r="L1862" i="8"/>
  <c r="L1863" i="8"/>
  <c r="L1864" i="8"/>
  <c r="L1865" i="8"/>
  <c r="L1866" i="8"/>
  <c r="L1867" i="8"/>
  <c r="L1868" i="8"/>
  <c r="L1869" i="8"/>
  <c r="L1870" i="8"/>
  <c r="L1871" i="8"/>
  <c r="L1872" i="8"/>
  <c r="L1873" i="8"/>
  <c r="L1874" i="8"/>
  <c r="L1875" i="8"/>
  <c r="L1876" i="8"/>
  <c r="L1877" i="8"/>
  <c r="L1878" i="8"/>
  <c r="L1879" i="8"/>
  <c r="L1880" i="8"/>
  <c r="L1881" i="8"/>
  <c r="L1882" i="8"/>
  <c r="L1883" i="8"/>
  <c r="L1884" i="8"/>
  <c r="L1885" i="8"/>
  <c r="L1886" i="8"/>
  <c r="L1887" i="8"/>
  <c r="L1888" i="8"/>
  <c r="L1889" i="8"/>
  <c r="L1890" i="8"/>
  <c r="L1891" i="8"/>
  <c r="L1892" i="8"/>
  <c r="L1893" i="8"/>
  <c r="L1894" i="8"/>
  <c r="L1895" i="8"/>
  <c r="L1896" i="8"/>
  <c r="L1897" i="8"/>
  <c r="L1898" i="8"/>
  <c r="L1899" i="8"/>
  <c r="L1900" i="8"/>
  <c r="L1901" i="8"/>
  <c r="L1902" i="8"/>
  <c r="L1903" i="8"/>
  <c r="L1904" i="8"/>
  <c r="L1905" i="8"/>
  <c r="L1906" i="8"/>
  <c r="L1907" i="8"/>
  <c r="L1908" i="8"/>
  <c r="L1909" i="8"/>
  <c r="L1910" i="8"/>
  <c r="L1911" i="8"/>
  <c r="L1912" i="8"/>
  <c r="L1913" i="8"/>
  <c r="L1914" i="8"/>
  <c r="L1915" i="8"/>
  <c r="L1916" i="8"/>
  <c r="L1917" i="8"/>
  <c r="L1918" i="8"/>
  <c r="L1919" i="8"/>
  <c r="L1920" i="8"/>
  <c r="L1921" i="8"/>
  <c r="L1922" i="8"/>
  <c r="L1923" i="8"/>
  <c r="L1924" i="8"/>
  <c r="L1925" i="8"/>
  <c r="L1926" i="8"/>
  <c r="L1927" i="8"/>
  <c r="L1928" i="8"/>
  <c r="L1929" i="8"/>
  <c r="L1930" i="8"/>
  <c r="L1931" i="8"/>
  <c r="L1932" i="8"/>
  <c r="L1933" i="8"/>
  <c r="L1934" i="8"/>
  <c r="L1935" i="8"/>
  <c r="L1936" i="8"/>
  <c r="L1937" i="8"/>
  <c r="L1938" i="8"/>
  <c r="L1939" i="8"/>
  <c r="L1940" i="8"/>
  <c r="L1941" i="8"/>
  <c r="L1942" i="8"/>
  <c r="L1943" i="8"/>
  <c r="L1944" i="8"/>
  <c r="L1945" i="8"/>
  <c r="L1946" i="8"/>
  <c r="L1947" i="8"/>
  <c r="L1948" i="8"/>
  <c r="L1949" i="8"/>
  <c r="L1950" i="8"/>
  <c r="L1951" i="8"/>
  <c r="L1952" i="8"/>
  <c r="L1953" i="8"/>
  <c r="L1954" i="8"/>
  <c r="L1955" i="8"/>
  <c r="L1956" i="8"/>
  <c r="L1957" i="8"/>
  <c r="L1958" i="8"/>
  <c r="L1959" i="8"/>
  <c r="L1960" i="8"/>
  <c r="L1961" i="8"/>
  <c r="L1962" i="8"/>
  <c r="L1963" i="8"/>
  <c r="L1964" i="8"/>
  <c r="L1965" i="8"/>
  <c r="L1966" i="8"/>
  <c r="L1967" i="8"/>
  <c r="L1968" i="8"/>
  <c r="L1969" i="8"/>
  <c r="L1970" i="8"/>
  <c r="L1971" i="8"/>
  <c r="L1972" i="8"/>
  <c r="L1973" i="8"/>
  <c r="L1974" i="8"/>
  <c r="L1975" i="8"/>
  <c r="L1976" i="8"/>
  <c r="L1977" i="8"/>
  <c r="L1978" i="8"/>
  <c r="L1979" i="8"/>
  <c r="L1980" i="8"/>
  <c r="L1981" i="8"/>
  <c r="L1982" i="8"/>
  <c r="L1983" i="8"/>
  <c r="L1984" i="8"/>
  <c r="L1985" i="8"/>
  <c r="L1986" i="8"/>
  <c r="L1987" i="8"/>
  <c r="L1988" i="8"/>
  <c r="L1989" i="8"/>
  <c r="L1990" i="8"/>
  <c r="L1991" i="8"/>
  <c r="L1992" i="8"/>
  <c r="L1993" i="8"/>
  <c r="L1994" i="8"/>
  <c r="L1995" i="8"/>
  <c r="L1996" i="8"/>
  <c r="L1997" i="8"/>
  <c r="L1998" i="8"/>
  <c r="L1999" i="8"/>
  <c r="L2000" i="8"/>
  <c r="L2001" i="8"/>
  <c r="L2002" i="8"/>
  <c r="L2003" i="8"/>
  <c r="L2004" i="8"/>
  <c r="L2005" i="8"/>
  <c r="L2006" i="8"/>
  <c r="L2007" i="8"/>
  <c r="L2008" i="8"/>
  <c r="L2009" i="8"/>
  <c r="L2010" i="8"/>
  <c r="L2011" i="8"/>
  <c r="L2012" i="8"/>
  <c r="L2013" i="8"/>
  <c r="L2014" i="8"/>
  <c r="L2015" i="8"/>
  <c r="L2016" i="8"/>
  <c r="L2017" i="8"/>
  <c r="L2018" i="8"/>
  <c r="L2019" i="8"/>
  <c r="L2020" i="8"/>
  <c r="L2021" i="8"/>
  <c r="L2022" i="8"/>
  <c r="L2023" i="8"/>
  <c r="L2024" i="8"/>
  <c r="L2025" i="8"/>
  <c r="L2026" i="8"/>
  <c r="L2027" i="8"/>
  <c r="L2028" i="8"/>
  <c r="L2029" i="8"/>
  <c r="L2030" i="8"/>
  <c r="L2031" i="8"/>
  <c r="L2032" i="8"/>
  <c r="L2033" i="8"/>
  <c r="L2034" i="8"/>
  <c r="L2035" i="8"/>
  <c r="L2036" i="8"/>
  <c r="L2037" i="8"/>
  <c r="L2038" i="8"/>
  <c r="L2039" i="8"/>
  <c r="L2040" i="8"/>
  <c r="L2041" i="8"/>
  <c r="L2042" i="8"/>
  <c r="L2043" i="8"/>
  <c r="L2044" i="8"/>
  <c r="L2045" i="8"/>
  <c r="L2046" i="8"/>
  <c r="L2047" i="8"/>
  <c r="L2048" i="8"/>
  <c r="L2049" i="8"/>
  <c r="L2050" i="8"/>
  <c r="L2051" i="8"/>
  <c r="L2052" i="8"/>
  <c r="L2053" i="8"/>
  <c r="L2054" i="8"/>
  <c r="L2055" i="8"/>
  <c r="L2056" i="8"/>
  <c r="L2057" i="8"/>
  <c r="L2058" i="8"/>
  <c r="L2059" i="8"/>
  <c r="L2060" i="8"/>
  <c r="L2061" i="8"/>
  <c r="L2062" i="8"/>
  <c r="L2063" i="8"/>
  <c r="L2064" i="8"/>
  <c r="L2065" i="8"/>
  <c r="L2066" i="8"/>
  <c r="L2067" i="8"/>
  <c r="L2068" i="8"/>
  <c r="L2069" i="8"/>
  <c r="L2070" i="8"/>
  <c r="L2071" i="8"/>
  <c r="L2072" i="8"/>
  <c r="L2073" i="8"/>
  <c r="L2074" i="8"/>
  <c r="L2075" i="8"/>
  <c r="L2076" i="8"/>
  <c r="L2077" i="8"/>
  <c r="L2078" i="8"/>
  <c r="L2079" i="8"/>
  <c r="L2080" i="8"/>
  <c r="L2081" i="8"/>
  <c r="L2082" i="8"/>
  <c r="L2083" i="8"/>
  <c r="L2084" i="8"/>
  <c r="L2085" i="8"/>
  <c r="L2086" i="8"/>
  <c r="L2087" i="8"/>
  <c r="L2088" i="8"/>
  <c r="L2089" i="8"/>
  <c r="L2090" i="8"/>
  <c r="L2091" i="8"/>
  <c r="L2092" i="8"/>
  <c r="L2093" i="8"/>
  <c r="L2094" i="8"/>
  <c r="L2095" i="8"/>
  <c r="L2096" i="8"/>
  <c r="L2097" i="8"/>
  <c r="L2098" i="8"/>
  <c r="L2099" i="8"/>
  <c r="L2100" i="8"/>
  <c r="L2101" i="8"/>
  <c r="L2102" i="8"/>
  <c r="L2103" i="8"/>
  <c r="L2104" i="8"/>
  <c r="L2105" i="8"/>
  <c r="L2106" i="8"/>
  <c r="L2107" i="8"/>
  <c r="L2108" i="8"/>
  <c r="L2109" i="8"/>
  <c r="L2110" i="8"/>
  <c r="L2111" i="8"/>
  <c r="L2112" i="8"/>
  <c r="L2113" i="8"/>
  <c r="L2114" i="8"/>
  <c r="L2115" i="8"/>
  <c r="L2116" i="8"/>
  <c r="L2117" i="8"/>
  <c r="L2118" i="8"/>
  <c r="L2119" i="8"/>
  <c r="L2120" i="8"/>
  <c r="L2121" i="8"/>
  <c r="L2122" i="8"/>
  <c r="L2123" i="8"/>
  <c r="L2124" i="8"/>
  <c r="L2125" i="8"/>
  <c r="L2126" i="8"/>
  <c r="L2127" i="8"/>
  <c r="L2128" i="8"/>
  <c r="L2129" i="8"/>
  <c r="L2130" i="8"/>
  <c r="L2131" i="8"/>
  <c r="L2132" i="8"/>
  <c r="L2133" i="8"/>
  <c r="L2134" i="8"/>
  <c r="L2135" i="8"/>
  <c r="L2136" i="8"/>
  <c r="L2137" i="8"/>
  <c r="L2138" i="8"/>
  <c r="L2139" i="8"/>
  <c r="L2140" i="8"/>
  <c r="L2141" i="8"/>
  <c r="L2142" i="8"/>
  <c r="L2143" i="8"/>
  <c r="L2144" i="8"/>
  <c r="L2145" i="8"/>
  <c r="L2146" i="8"/>
  <c r="L2147" i="8"/>
  <c r="L2148" i="8"/>
  <c r="L2149" i="8"/>
  <c r="L2150" i="8"/>
  <c r="L2151" i="8"/>
  <c r="L2152" i="8"/>
  <c r="L2153" i="8"/>
  <c r="L2154" i="8"/>
  <c r="L2155" i="8"/>
  <c r="L2156" i="8"/>
  <c r="L2157" i="8"/>
  <c r="L2158" i="8"/>
  <c r="L2159" i="8"/>
  <c r="L2160" i="8"/>
  <c r="L2161" i="8"/>
  <c r="L2162" i="8"/>
  <c r="L2163" i="8"/>
  <c r="L2164" i="8"/>
  <c r="L2165" i="8"/>
  <c r="L2166" i="8"/>
  <c r="L2167" i="8"/>
  <c r="L2168" i="8"/>
  <c r="L2169" i="8"/>
  <c r="L2170" i="8"/>
  <c r="L2171" i="8"/>
  <c r="L2172" i="8"/>
  <c r="L2173" i="8"/>
  <c r="L2174" i="8"/>
  <c r="L2175" i="8"/>
  <c r="L2176" i="8"/>
  <c r="L2177" i="8"/>
  <c r="L2178" i="8"/>
  <c r="L2179" i="8"/>
  <c r="L2180" i="8"/>
  <c r="L2181" i="8"/>
  <c r="L2182" i="8"/>
  <c r="L2183" i="8"/>
  <c r="L2184" i="8"/>
  <c r="L2185" i="8"/>
  <c r="L2186" i="8"/>
  <c r="L2187" i="8"/>
  <c r="L2188" i="8"/>
  <c r="L2189" i="8"/>
  <c r="L2190" i="8"/>
  <c r="L2191" i="8"/>
  <c r="L2192" i="8"/>
  <c r="L2193" i="8"/>
  <c r="L2194" i="8"/>
  <c r="L2195" i="8"/>
  <c r="L2196" i="8"/>
  <c r="L2197" i="8"/>
  <c r="L2198" i="8"/>
  <c r="L2199" i="8"/>
  <c r="L2200" i="8"/>
  <c r="L2201" i="8"/>
  <c r="L2202" i="8"/>
  <c r="L2203" i="8"/>
  <c r="L2204" i="8"/>
  <c r="L2205" i="8"/>
  <c r="L2206" i="8"/>
  <c r="L2207" i="8"/>
  <c r="L2208" i="8"/>
  <c r="L2209" i="8"/>
  <c r="L2210" i="8"/>
  <c r="L2211" i="8"/>
  <c r="L2212" i="8"/>
  <c r="L2213" i="8"/>
  <c r="L2214" i="8"/>
  <c r="L2215" i="8"/>
  <c r="L2216" i="8"/>
  <c r="L2217" i="8"/>
  <c r="L2218" i="8"/>
  <c r="L2219" i="8"/>
  <c r="L2220" i="8"/>
  <c r="L2221" i="8"/>
  <c r="L2222" i="8"/>
  <c r="L2223" i="8"/>
  <c r="L2224" i="8"/>
  <c r="L2225" i="8"/>
  <c r="L2226" i="8"/>
  <c r="L2227" i="8"/>
  <c r="L2228" i="8"/>
  <c r="L2229" i="8"/>
  <c r="L2230" i="8"/>
  <c r="L2231" i="8"/>
  <c r="L2232" i="8"/>
  <c r="L2233" i="8"/>
  <c r="L2234" i="8"/>
  <c r="L2235" i="8"/>
  <c r="L2236" i="8"/>
  <c r="L2237" i="8"/>
  <c r="L2238" i="8"/>
  <c r="L2239" i="8"/>
  <c r="L2240" i="8"/>
  <c r="L2241" i="8"/>
  <c r="L2242" i="8"/>
  <c r="L2243" i="8"/>
  <c r="L2244" i="8"/>
  <c r="L2245" i="8"/>
  <c r="L2246" i="8"/>
  <c r="L2247" i="8"/>
  <c r="L2248" i="8"/>
  <c r="L2249" i="8"/>
  <c r="L2250" i="8"/>
  <c r="L2251" i="8"/>
  <c r="L2252" i="8"/>
  <c r="L2253" i="8"/>
  <c r="L2254" i="8"/>
  <c r="L2255" i="8"/>
  <c r="L2256" i="8"/>
  <c r="L2257" i="8"/>
  <c r="L2258" i="8"/>
  <c r="L2259" i="8"/>
  <c r="L2260" i="8"/>
  <c r="L2261" i="8"/>
  <c r="L2262" i="8"/>
  <c r="L2263" i="8"/>
  <c r="L2264" i="8"/>
  <c r="L2265" i="8"/>
  <c r="L2266" i="8"/>
  <c r="L2267" i="8"/>
  <c r="L2268" i="8"/>
  <c r="L2269" i="8"/>
  <c r="L2270" i="8"/>
  <c r="L2271" i="8"/>
  <c r="L2272" i="8"/>
  <c r="L2273" i="8"/>
  <c r="L2274" i="8"/>
  <c r="L2275" i="8"/>
  <c r="L2276" i="8"/>
  <c r="L2277" i="8"/>
  <c r="L2278" i="8"/>
  <c r="L2279" i="8"/>
  <c r="L2280" i="8"/>
  <c r="L2281" i="8"/>
  <c r="L2282" i="8"/>
  <c r="L2283" i="8"/>
  <c r="L2284" i="8"/>
  <c r="L2285" i="8"/>
  <c r="L2286" i="8"/>
  <c r="L2287" i="8"/>
  <c r="L2288" i="8"/>
  <c r="L2289" i="8"/>
  <c r="L2290" i="8"/>
  <c r="L2291" i="8"/>
  <c r="L2292" i="8"/>
  <c r="L2293" i="8"/>
  <c r="L2294" i="8"/>
  <c r="L2295" i="8"/>
  <c r="L2296" i="8"/>
  <c r="L2297" i="8"/>
  <c r="L2298" i="8"/>
  <c r="L2299" i="8"/>
  <c r="L2300" i="8"/>
  <c r="L2301" i="8"/>
  <c r="L2302" i="8"/>
  <c r="L2303" i="8"/>
  <c r="L2304" i="8"/>
  <c r="L2305" i="8"/>
  <c r="L2306" i="8"/>
  <c r="L2307" i="8"/>
  <c r="L2308" i="8"/>
  <c r="L2309" i="8"/>
  <c r="L2310" i="8"/>
  <c r="L2311" i="8"/>
  <c r="L2312" i="8"/>
  <c r="L2313" i="8"/>
  <c r="L2314" i="8"/>
  <c r="L2315" i="8"/>
  <c r="L2316" i="8"/>
  <c r="L2317" i="8"/>
  <c r="L2318" i="8"/>
  <c r="L2319" i="8"/>
  <c r="L2320" i="8"/>
  <c r="L2321" i="8"/>
  <c r="L2322" i="8"/>
  <c r="L2323" i="8"/>
  <c r="L2324" i="8"/>
  <c r="L2325" i="8"/>
  <c r="L2326" i="8"/>
  <c r="L2327" i="8"/>
  <c r="L2328" i="8"/>
  <c r="L2329" i="8"/>
  <c r="L2330" i="8"/>
  <c r="L2331" i="8"/>
  <c r="L2332" i="8"/>
  <c r="L2333" i="8"/>
  <c r="L2334" i="8"/>
  <c r="L2335" i="8"/>
  <c r="L2336" i="8"/>
  <c r="L2337" i="8"/>
  <c r="L2338" i="8"/>
  <c r="L2339" i="8"/>
  <c r="L2340" i="8"/>
  <c r="L2341" i="8"/>
  <c r="L2342" i="8"/>
  <c r="L2343" i="8"/>
  <c r="L2344" i="8"/>
  <c r="L2345" i="8"/>
  <c r="L2346" i="8"/>
  <c r="L2347" i="8"/>
  <c r="L2348" i="8"/>
  <c r="L2349" i="8"/>
  <c r="L2350" i="8"/>
  <c r="L2351" i="8"/>
  <c r="L2352" i="8"/>
  <c r="L2353" i="8"/>
  <c r="L2354" i="8"/>
  <c r="L2355" i="8"/>
  <c r="L2356" i="8"/>
  <c r="L2357" i="8"/>
  <c r="L2358" i="8"/>
  <c r="L2359" i="8"/>
  <c r="L2360" i="8"/>
  <c r="L2361" i="8"/>
  <c r="L2362" i="8"/>
  <c r="L2363" i="8"/>
  <c r="L2364" i="8"/>
  <c r="L2365" i="8"/>
  <c r="L2366" i="8"/>
  <c r="L2367" i="8"/>
  <c r="L2368" i="8"/>
  <c r="L2369" i="8"/>
  <c r="L2370" i="8"/>
  <c r="L2371" i="8"/>
  <c r="L2372" i="8"/>
  <c r="L2373" i="8"/>
  <c r="L2374" i="8"/>
  <c r="L2375" i="8"/>
  <c r="L2376" i="8"/>
  <c r="L2377" i="8"/>
  <c r="L2378" i="8"/>
  <c r="L2379" i="8"/>
  <c r="L2380" i="8"/>
  <c r="L2381" i="8"/>
  <c r="L2382" i="8"/>
  <c r="L2383" i="8"/>
  <c r="L2384" i="8"/>
  <c r="L2385" i="8"/>
  <c r="L2386" i="8"/>
  <c r="L2387" i="8"/>
  <c r="L2388" i="8"/>
  <c r="L2389" i="8"/>
  <c r="L2390" i="8"/>
  <c r="L2391" i="8"/>
  <c r="L2392" i="8"/>
  <c r="L2393" i="8"/>
  <c r="L2394" i="8"/>
  <c r="L2395" i="8"/>
  <c r="L2396" i="8"/>
  <c r="L2397" i="8"/>
  <c r="L2398" i="8"/>
  <c r="L2399" i="8"/>
  <c r="L2400" i="8"/>
  <c r="L2401" i="8"/>
  <c r="L2402" i="8"/>
  <c r="L2403" i="8"/>
  <c r="L2404" i="8"/>
  <c r="L2405" i="8"/>
  <c r="L2406" i="8"/>
  <c r="L2407" i="8"/>
  <c r="L2408" i="8"/>
  <c r="L2409" i="8"/>
  <c r="L2410" i="8"/>
  <c r="L2411" i="8"/>
  <c r="L2412" i="8"/>
  <c r="L2413" i="8"/>
  <c r="L2414" i="8"/>
  <c r="L2415" i="8"/>
  <c r="L2416" i="8"/>
  <c r="L2417" i="8"/>
  <c r="L2418" i="8"/>
  <c r="L2419" i="8"/>
  <c r="L2420" i="8"/>
  <c r="L2421" i="8"/>
  <c r="L2422" i="8"/>
  <c r="L2423" i="8"/>
  <c r="L2424" i="8"/>
  <c r="L2425" i="8"/>
  <c r="L2426" i="8"/>
  <c r="L2427" i="8"/>
  <c r="L2428" i="8"/>
  <c r="L2429" i="8"/>
  <c r="L2430" i="8"/>
  <c r="L2431" i="8"/>
  <c r="L2432" i="8"/>
  <c r="L2433" i="8"/>
  <c r="L2434" i="8"/>
  <c r="L2435" i="8"/>
  <c r="L2436" i="8"/>
  <c r="L2437" i="8"/>
  <c r="L2438" i="8"/>
  <c r="L2439" i="8"/>
  <c r="L2440" i="8"/>
  <c r="L2441" i="8"/>
  <c r="L2442" i="8"/>
  <c r="L2443" i="8"/>
  <c r="L2444" i="8"/>
  <c r="L2445" i="8"/>
  <c r="L2446" i="8"/>
  <c r="L2447" i="8"/>
  <c r="L2448" i="8"/>
  <c r="L2449" i="8"/>
  <c r="L2450" i="8"/>
  <c r="L2451" i="8"/>
  <c r="L2452" i="8"/>
  <c r="L2453" i="8"/>
  <c r="L2454" i="8"/>
  <c r="L2455" i="8"/>
  <c r="L2456" i="8"/>
  <c r="L2457" i="8"/>
  <c r="L2458" i="8"/>
  <c r="L2459" i="8"/>
  <c r="L2460" i="8"/>
  <c r="L2461" i="8"/>
  <c r="L2462" i="8"/>
  <c r="L2463" i="8"/>
  <c r="L2464" i="8"/>
  <c r="L2465" i="8"/>
  <c r="L2466" i="8"/>
  <c r="L2467" i="8"/>
  <c r="L2468" i="8"/>
  <c r="L2469" i="8"/>
  <c r="L2470" i="8"/>
  <c r="L2471" i="8"/>
  <c r="L2472" i="8"/>
  <c r="L2473" i="8"/>
  <c r="L2474" i="8"/>
  <c r="L2475" i="8"/>
  <c r="L2476" i="8"/>
  <c r="L2477" i="8"/>
  <c r="L2478" i="8"/>
  <c r="L2479" i="8"/>
  <c r="L2480" i="8"/>
  <c r="L2481" i="8"/>
  <c r="L2482" i="8"/>
  <c r="L2483" i="8"/>
  <c r="L2484" i="8"/>
  <c r="L2485" i="8"/>
  <c r="L2486" i="8"/>
  <c r="L2487" i="8"/>
  <c r="L2488" i="8"/>
  <c r="L2489" i="8"/>
  <c r="L2490" i="8"/>
  <c r="L2491" i="8"/>
  <c r="L2492" i="8"/>
  <c r="L2493" i="8"/>
  <c r="L2494" i="8"/>
  <c r="L2495" i="8"/>
  <c r="L2496" i="8"/>
  <c r="L2497" i="8"/>
  <c r="L2498" i="8"/>
  <c r="L2499" i="8"/>
  <c r="L2500" i="8"/>
  <c r="L2501" i="8"/>
  <c r="L2502" i="8"/>
  <c r="L2503" i="8"/>
  <c r="L2504" i="8"/>
  <c r="L2505" i="8"/>
  <c r="L2506" i="8"/>
  <c r="L2507" i="8"/>
  <c r="L2508" i="8"/>
  <c r="L2509" i="8"/>
  <c r="L2510" i="8"/>
  <c r="L2511" i="8"/>
  <c r="L2512" i="8"/>
  <c r="L2513" i="8"/>
  <c r="L2514" i="8"/>
  <c r="L2515" i="8"/>
  <c r="L2516" i="8"/>
  <c r="L2517" i="8"/>
  <c r="L2518" i="8"/>
  <c r="L2519" i="8"/>
  <c r="L2520" i="8"/>
  <c r="L2521" i="8"/>
  <c r="L2522" i="8"/>
  <c r="L2523" i="8"/>
  <c r="L2524" i="8"/>
  <c r="L2525" i="8"/>
  <c r="L2526" i="8"/>
  <c r="L2527" i="8"/>
  <c r="L2528" i="8"/>
  <c r="L2529" i="8"/>
  <c r="L2530" i="8"/>
  <c r="L2531" i="8"/>
  <c r="L2532" i="8"/>
  <c r="L2533" i="8"/>
  <c r="L2534" i="8"/>
  <c r="L2535" i="8"/>
  <c r="L2536" i="8"/>
  <c r="L2537" i="8"/>
  <c r="L2538" i="8"/>
  <c r="L2539" i="8"/>
  <c r="L2540" i="8"/>
  <c r="L2541" i="8"/>
  <c r="L2542" i="8"/>
  <c r="L2543" i="8"/>
  <c r="L2544" i="8"/>
  <c r="L2545" i="8"/>
  <c r="L2546" i="8"/>
  <c r="L2547" i="8"/>
  <c r="L2548" i="8"/>
  <c r="L2549" i="8"/>
  <c r="L2550" i="8"/>
  <c r="L2551" i="8"/>
  <c r="L2552" i="8"/>
  <c r="L2553" i="8"/>
  <c r="L2554" i="8"/>
  <c r="L2555" i="8"/>
  <c r="L2556" i="8"/>
  <c r="L2557" i="8"/>
  <c r="L2558" i="8"/>
  <c r="L2559" i="8"/>
  <c r="L2560" i="8"/>
  <c r="L2561" i="8"/>
  <c r="L2562" i="8"/>
  <c r="L2563" i="8"/>
  <c r="L2564" i="8"/>
  <c r="L2565" i="8"/>
  <c r="L2566" i="8"/>
  <c r="L2567" i="8"/>
  <c r="L2568" i="8"/>
  <c r="L2569" i="8"/>
  <c r="L2570" i="8"/>
  <c r="L2571" i="8"/>
  <c r="L2572" i="8"/>
  <c r="L2573" i="8"/>
  <c r="L2574" i="8"/>
  <c r="L2575" i="8"/>
  <c r="L2576" i="8"/>
  <c r="L2577" i="8"/>
  <c r="L2578" i="8"/>
  <c r="L2579" i="8"/>
  <c r="L2580" i="8"/>
  <c r="L2581" i="8"/>
  <c r="L2582" i="8"/>
  <c r="L2583" i="8"/>
  <c r="L2584" i="8"/>
  <c r="L2585" i="8"/>
  <c r="L2586" i="8"/>
  <c r="L2587" i="8"/>
  <c r="L2588" i="8"/>
  <c r="L2589" i="8"/>
  <c r="L2590" i="8"/>
  <c r="L2591" i="8"/>
  <c r="L2592" i="8"/>
  <c r="L2593" i="8"/>
  <c r="L2594" i="8"/>
  <c r="L2595" i="8"/>
  <c r="L2596" i="8"/>
  <c r="L2597" i="8"/>
  <c r="L2598" i="8"/>
  <c r="L2599" i="8"/>
  <c r="L2600" i="8"/>
  <c r="L2601" i="8"/>
  <c r="L2602" i="8"/>
  <c r="L2603" i="8"/>
  <c r="L2604" i="8"/>
  <c r="L2605" i="8"/>
  <c r="L2606" i="8"/>
  <c r="L2607" i="8"/>
  <c r="L2608" i="8"/>
  <c r="L2609" i="8"/>
  <c r="L2610" i="8"/>
  <c r="L2611" i="8"/>
  <c r="L2612" i="8"/>
  <c r="L2613" i="8"/>
  <c r="L2614" i="8"/>
  <c r="L2615" i="8"/>
  <c r="L2616" i="8"/>
  <c r="L2617" i="8"/>
  <c r="L2618" i="8"/>
  <c r="L2619" i="8"/>
  <c r="L2620" i="8"/>
  <c r="L2621" i="8"/>
  <c r="L2622" i="8"/>
  <c r="L2623" i="8"/>
  <c r="L2624" i="8"/>
  <c r="L2625" i="8"/>
  <c r="L2626" i="8"/>
  <c r="L2627" i="8"/>
  <c r="L2628" i="8"/>
  <c r="L2629" i="8"/>
  <c r="L2630" i="8"/>
  <c r="L2631" i="8"/>
  <c r="L2632" i="8"/>
  <c r="L2633" i="8"/>
  <c r="L2634" i="8"/>
  <c r="L2635" i="8"/>
  <c r="L2636" i="8"/>
  <c r="L2637" i="8"/>
  <c r="L2638" i="8"/>
  <c r="L2639" i="8"/>
  <c r="L2640" i="8"/>
  <c r="L2641" i="8"/>
  <c r="L2642" i="8"/>
  <c r="L2643" i="8"/>
  <c r="L2644" i="8"/>
  <c r="L2645" i="8"/>
  <c r="L2646" i="8"/>
  <c r="L2647" i="8"/>
  <c r="L2648" i="8"/>
  <c r="L2649" i="8"/>
  <c r="L2650" i="8"/>
  <c r="L2651" i="8"/>
  <c r="L2652" i="8"/>
  <c r="L2653" i="8"/>
  <c r="L2654" i="8"/>
  <c r="L2655" i="8"/>
  <c r="L2656" i="8"/>
  <c r="L2657" i="8"/>
  <c r="L2658" i="8"/>
  <c r="L2659" i="8"/>
  <c r="L2660" i="8"/>
  <c r="L2661" i="8"/>
  <c r="L2662" i="8"/>
  <c r="L2663" i="8"/>
  <c r="L2664" i="8"/>
  <c r="L2665" i="8"/>
  <c r="L2666" i="8"/>
  <c r="L2667" i="8"/>
  <c r="L2668" i="8"/>
  <c r="L2669" i="8"/>
  <c r="L2670" i="8"/>
  <c r="L2671" i="8"/>
  <c r="L2672" i="8"/>
  <c r="L2673" i="8"/>
  <c r="L2674" i="8"/>
  <c r="L2675" i="8"/>
  <c r="L2676" i="8"/>
  <c r="L2677" i="8"/>
  <c r="L2678" i="8"/>
  <c r="L2679" i="8"/>
  <c r="L2680" i="8"/>
  <c r="L2681" i="8"/>
  <c r="L2682" i="8"/>
  <c r="L2683" i="8"/>
  <c r="L2684" i="8"/>
  <c r="L2685" i="8"/>
  <c r="L2686" i="8"/>
  <c r="L2687" i="8"/>
  <c r="L2688" i="8"/>
  <c r="L2689" i="8"/>
  <c r="L2690" i="8"/>
  <c r="L2691" i="8"/>
  <c r="L2692" i="8"/>
  <c r="L2693" i="8"/>
  <c r="L2694" i="8"/>
  <c r="L2695" i="8"/>
  <c r="L2696" i="8"/>
  <c r="L2697" i="8"/>
  <c r="L2698" i="8"/>
  <c r="L2699" i="8"/>
  <c r="L2700" i="8"/>
  <c r="L2701" i="8"/>
  <c r="L2702" i="8"/>
  <c r="L2703" i="8"/>
  <c r="L2704" i="8"/>
  <c r="L2705" i="8"/>
  <c r="L2706" i="8"/>
  <c r="L2707" i="8"/>
  <c r="L2708" i="8"/>
  <c r="L2709" i="8"/>
  <c r="L2710" i="8"/>
  <c r="L2711" i="8"/>
  <c r="L2712" i="8"/>
  <c r="L2713" i="8"/>
  <c r="L2714" i="8"/>
  <c r="L2715" i="8"/>
  <c r="L2716" i="8"/>
  <c r="L2717" i="8"/>
  <c r="L2718" i="8"/>
  <c r="L2719" i="8"/>
  <c r="L2720" i="8"/>
  <c r="L2721" i="8"/>
  <c r="L2722" i="8"/>
  <c r="L2723" i="8"/>
  <c r="L2724" i="8"/>
  <c r="L2725" i="8"/>
  <c r="L2726" i="8"/>
  <c r="L2727" i="8"/>
  <c r="L2728" i="8"/>
  <c r="L2729" i="8"/>
  <c r="L2730" i="8"/>
  <c r="L2731" i="8"/>
  <c r="L2732" i="8"/>
  <c r="L2733" i="8"/>
  <c r="L2734" i="8"/>
  <c r="L2735" i="8"/>
  <c r="L2736" i="8"/>
  <c r="L2737" i="8"/>
  <c r="L2738" i="8"/>
  <c r="L2739" i="8"/>
  <c r="L2740" i="8"/>
  <c r="L2741" i="8"/>
  <c r="L2742" i="8"/>
  <c r="L2743" i="8"/>
  <c r="L2744" i="8"/>
  <c r="L2745" i="8"/>
  <c r="L2746" i="8"/>
  <c r="L2747" i="8"/>
  <c r="L2748" i="8"/>
  <c r="L2749" i="8"/>
  <c r="L2750" i="8"/>
  <c r="L2751" i="8"/>
  <c r="L2752" i="8"/>
  <c r="L2753" i="8"/>
  <c r="L2754" i="8"/>
  <c r="L2755" i="8"/>
  <c r="L2756" i="8"/>
  <c r="L2757" i="8"/>
  <c r="L2758" i="8"/>
  <c r="L2759" i="8"/>
  <c r="L2760" i="8"/>
  <c r="L2761" i="8"/>
  <c r="L2762" i="8"/>
  <c r="L2763" i="8"/>
  <c r="L2764" i="8"/>
  <c r="L2765" i="8"/>
  <c r="L2766" i="8"/>
  <c r="L2767" i="8"/>
  <c r="L2768" i="8"/>
  <c r="L2769" i="8"/>
  <c r="L2770" i="8"/>
  <c r="L2771" i="8"/>
  <c r="L2772" i="8"/>
  <c r="L2773" i="8"/>
  <c r="L2774" i="8"/>
  <c r="L2775" i="8"/>
  <c r="L2776" i="8"/>
  <c r="L2777" i="8"/>
  <c r="L2778" i="8"/>
  <c r="L2779" i="8"/>
  <c r="L2780" i="8"/>
  <c r="L2781" i="8"/>
  <c r="L2782" i="8"/>
  <c r="L2783" i="8"/>
  <c r="L2784" i="8"/>
  <c r="L2785" i="8"/>
  <c r="L2786" i="8"/>
  <c r="L2787" i="8"/>
  <c r="L2788" i="8"/>
  <c r="L2789" i="8"/>
  <c r="L2790" i="8"/>
  <c r="L2791" i="8"/>
  <c r="L2792" i="8"/>
  <c r="L2793" i="8"/>
  <c r="L2794" i="8"/>
  <c r="L2795" i="8"/>
  <c r="L2796" i="8"/>
  <c r="L2797" i="8"/>
  <c r="L2798" i="8"/>
  <c r="L2799" i="8"/>
  <c r="L2800" i="8"/>
  <c r="L2801" i="8"/>
  <c r="L2802" i="8"/>
  <c r="L2803" i="8"/>
  <c r="L2804" i="8"/>
  <c r="L2805" i="8"/>
  <c r="L2806" i="8"/>
  <c r="L2807" i="8"/>
  <c r="L2808" i="8"/>
  <c r="L2809" i="8"/>
  <c r="L2810" i="8"/>
  <c r="L2811" i="8"/>
  <c r="L2812" i="8"/>
  <c r="L2813" i="8"/>
  <c r="L2814" i="8"/>
  <c r="L2815" i="8"/>
  <c r="L2816" i="8"/>
  <c r="L2817" i="8"/>
  <c r="L2818" i="8"/>
  <c r="L2819" i="8"/>
  <c r="L2820" i="8"/>
  <c r="L2821" i="8"/>
  <c r="L2822" i="8"/>
  <c r="L2823" i="8"/>
  <c r="L2824" i="8"/>
  <c r="L2825" i="8"/>
  <c r="L2826" i="8"/>
  <c r="L2827" i="8"/>
  <c r="L2828" i="8"/>
  <c r="L2829" i="8"/>
  <c r="L2830" i="8"/>
  <c r="L2831" i="8"/>
  <c r="L2832" i="8"/>
  <c r="L2833" i="8"/>
  <c r="L2834" i="8"/>
  <c r="L2835" i="8"/>
  <c r="L2836" i="8"/>
  <c r="L2837" i="8"/>
  <c r="L2838" i="8"/>
  <c r="L2839" i="8"/>
  <c r="L2840" i="8"/>
  <c r="L2841" i="8"/>
  <c r="L2842" i="8"/>
  <c r="L2843" i="8"/>
  <c r="L2844" i="8"/>
  <c r="L2845" i="8"/>
  <c r="L2846" i="8"/>
  <c r="L2847" i="8"/>
  <c r="L2848" i="8"/>
  <c r="L2849" i="8"/>
  <c r="L2850" i="8"/>
  <c r="L2851" i="8"/>
  <c r="L2852" i="8"/>
  <c r="L2853" i="8"/>
  <c r="L2854" i="8"/>
  <c r="L2855" i="8"/>
  <c r="L2856" i="8"/>
  <c r="L2857" i="8"/>
  <c r="L2858" i="8"/>
  <c r="L2859" i="8"/>
  <c r="L2860" i="8"/>
  <c r="L2861" i="8"/>
  <c r="L2862" i="8"/>
  <c r="L2863" i="8"/>
  <c r="L2864" i="8"/>
  <c r="L2865" i="8"/>
  <c r="L2866" i="8"/>
  <c r="L2867" i="8"/>
  <c r="L2868" i="8"/>
  <c r="L2869" i="8"/>
  <c r="L2870" i="8"/>
  <c r="L2871" i="8"/>
  <c r="L2872" i="8"/>
  <c r="L2873" i="8"/>
  <c r="L2874" i="8"/>
  <c r="L2875" i="8"/>
  <c r="L2876" i="8"/>
  <c r="L2877" i="8"/>
  <c r="L2878" i="8"/>
  <c r="L2879" i="8"/>
  <c r="L2880" i="8"/>
  <c r="L2881" i="8"/>
  <c r="L2882" i="8"/>
  <c r="L2883" i="8"/>
  <c r="L2884" i="8"/>
  <c r="L2885" i="8"/>
  <c r="L2886" i="8"/>
  <c r="L2887" i="8"/>
  <c r="L2888" i="8"/>
  <c r="L2889" i="8"/>
  <c r="L2890" i="8"/>
  <c r="L2891" i="8"/>
  <c r="L2892" i="8"/>
  <c r="L2893" i="8"/>
  <c r="L2894" i="8"/>
  <c r="L2895" i="8"/>
  <c r="L2896" i="8"/>
  <c r="L2897" i="8"/>
  <c r="L2898" i="8"/>
  <c r="L2899" i="8"/>
  <c r="L2900" i="8"/>
  <c r="L2901" i="8"/>
  <c r="L2902" i="8"/>
  <c r="L2903" i="8"/>
  <c r="L2904" i="8"/>
  <c r="L2905" i="8"/>
  <c r="L2906" i="8"/>
  <c r="L2907" i="8"/>
  <c r="L2908" i="8"/>
  <c r="L2909" i="8"/>
  <c r="L2910" i="8"/>
  <c r="L2911" i="8"/>
  <c r="L2912" i="8"/>
  <c r="L2913" i="8"/>
  <c r="L2914" i="8"/>
  <c r="L2915" i="8"/>
  <c r="L2916" i="8"/>
  <c r="L2917" i="8"/>
  <c r="L2918" i="8"/>
  <c r="L2919" i="8"/>
  <c r="L2920" i="8"/>
  <c r="L2921" i="8"/>
  <c r="L2922" i="8"/>
  <c r="L2923" i="8"/>
  <c r="L2924" i="8"/>
  <c r="L2925" i="8"/>
  <c r="L2926" i="8"/>
  <c r="L2927" i="8"/>
  <c r="L2928" i="8"/>
  <c r="L2929" i="8"/>
  <c r="L2930" i="8"/>
  <c r="L2931" i="8"/>
  <c r="L2932" i="8"/>
  <c r="L2933" i="8"/>
  <c r="L2934" i="8"/>
  <c r="L2935" i="8"/>
  <c r="L2936" i="8"/>
  <c r="L2937" i="8"/>
  <c r="L2938" i="8"/>
  <c r="L2939" i="8"/>
  <c r="L2940" i="8"/>
  <c r="L2941" i="8"/>
  <c r="L2942" i="8"/>
  <c r="L2943" i="8"/>
  <c r="L2944" i="8"/>
  <c r="L2945" i="8"/>
  <c r="L2946" i="8"/>
  <c r="L2947" i="8"/>
  <c r="L2948" i="8"/>
  <c r="L2949" i="8"/>
  <c r="L2950" i="8"/>
  <c r="L2951" i="8"/>
  <c r="L2952" i="8"/>
  <c r="L2953" i="8"/>
  <c r="L2954" i="8"/>
  <c r="L2955" i="8"/>
  <c r="L2956" i="8"/>
  <c r="L2957" i="8"/>
  <c r="L2958" i="8"/>
  <c r="L2959" i="8"/>
  <c r="L2960" i="8"/>
  <c r="L2961" i="8"/>
  <c r="L2962" i="8"/>
  <c r="L2963" i="8"/>
  <c r="L2964" i="8"/>
  <c r="L2965" i="8"/>
  <c r="L2966" i="8"/>
  <c r="L2967" i="8"/>
  <c r="L2968" i="8"/>
  <c r="L2969" i="8"/>
  <c r="L2970" i="8"/>
  <c r="L2971" i="8"/>
  <c r="L2972" i="8"/>
  <c r="L2973" i="8"/>
  <c r="L2974" i="8"/>
  <c r="L2975" i="8"/>
  <c r="L2976" i="8"/>
  <c r="L2977" i="8"/>
  <c r="L2978" i="8"/>
  <c r="L2979" i="8"/>
  <c r="L2980" i="8"/>
  <c r="L2981" i="8"/>
  <c r="L2982" i="8"/>
  <c r="L2983" i="8"/>
  <c r="L2984" i="8"/>
  <c r="L2985" i="8"/>
  <c r="L2986" i="8"/>
  <c r="L2987" i="8"/>
  <c r="L2988" i="8"/>
  <c r="L2989" i="8"/>
  <c r="L2990" i="8"/>
  <c r="L2991" i="8"/>
  <c r="L2992" i="8"/>
  <c r="L2993" i="8"/>
  <c r="L2994" i="8"/>
  <c r="L2995" i="8"/>
  <c r="L2996" i="8"/>
  <c r="L2997" i="8"/>
  <c r="L2998" i="8"/>
  <c r="L2999" i="8"/>
  <c r="L3000" i="8"/>
  <c r="L3001" i="8"/>
  <c r="L3002" i="8"/>
  <c r="L3003" i="8"/>
  <c r="L3004" i="8"/>
  <c r="L3005" i="8"/>
  <c r="L3006" i="8"/>
  <c r="L3007" i="8"/>
  <c r="L3008" i="8"/>
  <c r="L3009" i="8"/>
  <c r="L3010" i="8"/>
  <c r="L3011" i="8"/>
  <c r="L301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53" i="8"/>
  <c r="L3054" i="8"/>
  <c r="L3055" i="8"/>
  <c r="L3056" i="8"/>
  <c r="L3057" i="8"/>
  <c r="L3058" i="8"/>
  <c r="L3059" i="8"/>
  <c r="L3060" i="8"/>
  <c r="L3061" i="8"/>
  <c r="L3062" i="8"/>
  <c r="L3063" i="8"/>
  <c r="L3064" i="8"/>
  <c r="L3065" i="8"/>
  <c r="L3066" i="8"/>
  <c r="L3067" i="8"/>
  <c r="L3068" i="8"/>
  <c r="L3069" i="8"/>
  <c r="L3070" i="8"/>
  <c r="L3071" i="8"/>
  <c r="L3072" i="8"/>
  <c r="L3073" i="8"/>
  <c r="L3074" i="8"/>
  <c r="L3075" i="8"/>
  <c r="L3076" i="8"/>
  <c r="L3077" i="8"/>
  <c r="L3078" i="8"/>
  <c r="L3079" i="8"/>
  <c r="L3080" i="8"/>
  <c r="L3081" i="8"/>
  <c r="L3082" i="8"/>
  <c r="L3083" i="8"/>
  <c r="L3084" i="8"/>
  <c r="L3085" i="8"/>
  <c r="L3086" i="8"/>
  <c r="L3087" i="8"/>
  <c r="L3088" i="8"/>
  <c r="L3089" i="8"/>
  <c r="L3090" i="8"/>
  <c r="L3091" i="8"/>
  <c r="L3092" i="8"/>
  <c r="L3093" i="8"/>
  <c r="L3094" i="8"/>
  <c r="L3095" i="8"/>
  <c r="L3096" i="8"/>
  <c r="L3097" i="8"/>
  <c r="L3098" i="8"/>
  <c r="L3099" i="8"/>
  <c r="L3100" i="8"/>
  <c r="L3101" i="8"/>
  <c r="L3102" i="8"/>
  <c r="L3103" i="8"/>
  <c r="L3104" i="8"/>
  <c r="L3105" i="8"/>
  <c r="L3106" i="8"/>
  <c r="L3107" i="8"/>
  <c r="L3108" i="8"/>
  <c r="L3109" i="8"/>
  <c r="L3110" i="8"/>
  <c r="L3111" i="8"/>
  <c r="L3112" i="8"/>
  <c r="L3113" i="8"/>
  <c r="L3114" i="8"/>
  <c r="L3115" i="8"/>
  <c r="L3116" i="8"/>
  <c r="L3117" i="8"/>
  <c r="L3118" i="8"/>
  <c r="L3119" i="8"/>
  <c r="L3120" i="8"/>
  <c r="L3121" i="8"/>
  <c r="L3122" i="8"/>
  <c r="L3123" i="8"/>
  <c r="L3124" i="8"/>
  <c r="L3125" i="8"/>
  <c r="L3126" i="8"/>
  <c r="L3127" i="8"/>
  <c r="L3128" i="8"/>
  <c r="L3129" i="8"/>
  <c r="L3130" i="8"/>
  <c r="L3131" i="8"/>
  <c r="L3132" i="8"/>
  <c r="L3133" i="8"/>
  <c r="L3134" i="8"/>
  <c r="L3135" i="8"/>
  <c r="L3136" i="8"/>
  <c r="L3137" i="8"/>
  <c r="L3138" i="8"/>
  <c r="L3139" i="8"/>
  <c r="L3140" i="8"/>
  <c r="L3141" i="8"/>
  <c r="L3142" i="8"/>
  <c r="L3143" i="8"/>
  <c r="L3144" i="8"/>
  <c r="L3145" i="8"/>
  <c r="L3146" i="8"/>
  <c r="L3147" i="8"/>
  <c r="L3148" i="8"/>
  <c r="L3149" i="8"/>
  <c r="L3150" i="8"/>
  <c r="L3151" i="8"/>
  <c r="L3152" i="8"/>
  <c r="L3153" i="8"/>
  <c r="L3154" i="8"/>
  <c r="L3155" i="8"/>
  <c r="L3156" i="8"/>
  <c r="L3157" i="8"/>
  <c r="L3158" i="8"/>
  <c r="L3159" i="8"/>
  <c r="L3160" i="8"/>
  <c r="L3161" i="8"/>
  <c r="L3162" i="8"/>
  <c r="L3163" i="8"/>
  <c r="L3164" i="8"/>
  <c r="L3165" i="8"/>
  <c r="L3166" i="8"/>
  <c r="L3167" i="8"/>
  <c r="L3168" i="8"/>
  <c r="L3169" i="8"/>
  <c r="L3170" i="8"/>
  <c r="L3171" i="8"/>
  <c r="L3172" i="8"/>
  <c r="L3173" i="8"/>
  <c r="L3174" i="8"/>
  <c r="L3175" i="8"/>
  <c r="L3176" i="8"/>
  <c r="L3177" i="8"/>
  <c r="L3178" i="8"/>
  <c r="L3179" i="8"/>
  <c r="L3180" i="8"/>
  <c r="L3181" i="8"/>
  <c r="L3182" i="8"/>
  <c r="L3183" i="8"/>
  <c r="L3184" i="8"/>
  <c r="L3185" i="8"/>
  <c r="L3186" i="8"/>
  <c r="L3187" i="8"/>
  <c r="L3188" i="8"/>
  <c r="L3189" i="8"/>
  <c r="L3190" i="8"/>
  <c r="L3191" i="8"/>
  <c r="L3192" i="8"/>
  <c r="L3193" i="8"/>
  <c r="L3194" i="8"/>
  <c r="L3195" i="8"/>
  <c r="L3196" i="8"/>
  <c r="L3197" i="8"/>
  <c r="L3198" i="8"/>
  <c r="L3199" i="8"/>
  <c r="L3200" i="8"/>
  <c r="L3201" i="8"/>
  <c r="L3202" i="8"/>
  <c r="L3203" i="8"/>
  <c r="L3204" i="8"/>
  <c r="L3205" i="8"/>
  <c r="L3206" i="8"/>
  <c r="L3207" i="8"/>
  <c r="L3208" i="8"/>
  <c r="L3209" i="8"/>
  <c r="L3210" i="8"/>
  <c r="L3211" i="8"/>
  <c r="L3212" i="8"/>
  <c r="L3213" i="8"/>
  <c r="L3214" i="8"/>
  <c r="L3215" i="8"/>
  <c r="L3216" i="8"/>
  <c r="L3217" i="8"/>
  <c r="L3218" i="8"/>
  <c r="L3219" i="8"/>
  <c r="L3220" i="8"/>
  <c r="L3221" i="8"/>
  <c r="L3222" i="8"/>
  <c r="L3223" i="8"/>
  <c r="L3224" i="8"/>
  <c r="L3225" i="8"/>
  <c r="L3226" i="8"/>
  <c r="L3227" i="8"/>
  <c r="L3228" i="8"/>
  <c r="L3229" i="8"/>
  <c r="L3230" i="8"/>
  <c r="L3231" i="8"/>
  <c r="L3232" i="8"/>
  <c r="L3233" i="8"/>
  <c r="L3234" i="8"/>
  <c r="L3235" i="8"/>
  <c r="L3236" i="8"/>
  <c r="L3237" i="8"/>
  <c r="L3238" i="8"/>
  <c r="L3239" i="8"/>
  <c r="L3240" i="8"/>
  <c r="L3241" i="8"/>
  <c r="L3242" i="8"/>
  <c r="L3243" i="8"/>
  <c r="L3244" i="8"/>
  <c r="L3245" i="8"/>
  <c r="L3246" i="8"/>
  <c r="L3247" i="8"/>
  <c r="L3248" i="8"/>
  <c r="L3249" i="8"/>
  <c r="L3250" i="8"/>
  <c r="L3251" i="8"/>
  <c r="L3252" i="8"/>
  <c r="L3253" i="8"/>
  <c r="L3254" i="8"/>
  <c r="L3255" i="8"/>
  <c r="L3256" i="8"/>
  <c r="L3257" i="8"/>
  <c r="L3258" i="8"/>
  <c r="L3259" i="8"/>
  <c r="L3260" i="8"/>
  <c r="L3261" i="8"/>
  <c r="L3262" i="8"/>
  <c r="L3263" i="8"/>
  <c r="L3264" i="8"/>
  <c r="L3265" i="8"/>
  <c r="L3266" i="8"/>
  <c r="L3267" i="8"/>
  <c r="L3268" i="8"/>
  <c r="L3269" i="8"/>
  <c r="L3270" i="8"/>
  <c r="L3271" i="8"/>
  <c r="L3272" i="8"/>
  <c r="L3273" i="8"/>
  <c r="L3274" i="8"/>
  <c r="L3275" i="8"/>
  <c r="L3276" i="8"/>
  <c r="L3277" i="8"/>
  <c r="L3278" i="8"/>
  <c r="L3279" i="8"/>
  <c r="L3280" i="8"/>
  <c r="L3281" i="8"/>
  <c r="L3282" i="8"/>
  <c r="L3283" i="8"/>
  <c r="L3284" i="8"/>
  <c r="L3285" i="8"/>
  <c r="L3286" i="8"/>
  <c r="L3287" i="8"/>
  <c r="L3288" i="8"/>
  <c r="L3289" i="8"/>
  <c r="L3290" i="8"/>
  <c r="L3291" i="8"/>
  <c r="L3292" i="8"/>
  <c r="L3293" i="8"/>
  <c r="L3294" i="8"/>
  <c r="L3295" i="8"/>
  <c r="L3296" i="8"/>
  <c r="L3297" i="8"/>
  <c r="L3298" i="8"/>
  <c r="L3299" i="8"/>
  <c r="L3300" i="8"/>
  <c r="L3301" i="8"/>
  <c r="L3302" i="8"/>
  <c r="L3303" i="8"/>
  <c r="L3304" i="8"/>
  <c r="L3305" i="8"/>
  <c r="L3306" i="8"/>
  <c r="L3307" i="8"/>
  <c r="L3308" i="8"/>
  <c r="L3309" i="8"/>
  <c r="L3310" i="8"/>
  <c r="L3311" i="8"/>
  <c r="L3312" i="8"/>
  <c r="L3313" i="8"/>
  <c r="L3314" i="8"/>
  <c r="L3315" i="8"/>
  <c r="L3316" i="8"/>
  <c r="L3317" i="8"/>
  <c r="L3318" i="8"/>
  <c r="L3319" i="8"/>
  <c r="L3320" i="8"/>
  <c r="L3321" i="8"/>
  <c r="L3322" i="8"/>
  <c r="L3323" i="8"/>
  <c r="L3324" i="8"/>
  <c r="L3325" i="8"/>
  <c r="L3326" i="8"/>
  <c r="L3327" i="8"/>
  <c r="L3328" i="8"/>
  <c r="L3329" i="8"/>
  <c r="L3330" i="8"/>
  <c r="L3331" i="8"/>
  <c r="L3332" i="8"/>
  <c r="L3333" i="8"/>
  <c r="L3334" i="8"/>
  <c r="L3335" i="8"/>
  <c r="L3336" i="8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F3002" i="9"/>
  <c r="F3003" i="9"/>
  <c r="F3004" i="9"/>
  <c r="F3005" i="9"/>
  <c r="F3006" i="9"/>
  <c r="F3007" i="9"/>
  <c r="F3008" i="9"/>
  <c r="F3009" i="9"/>
  <c r="F3010" i="9"/>
  <c r="F3011" i="9"/>
  <c r="F3012" i="9"/>
  <c r="F3013" i="9"/>
  <c r="F3014" i="9"/>
  <c r="F3015" i="9"/>
  <c r="F3016" i="9"/>
  <c r="F3017" i="9"/>
  <c r="F3018" i="9"/>
  <c r="F3019" i="9"/>
  <c r="F3020" i="9"/>
  <c r="F3021" i="9"/>
  <c r="F3022" i="9"/>
  <c r="F3023" i="9"/>
  <c r="F3024" i="9"/>
  <c r="F3025" i="9"/>
  <c r="F3026" i="9"/>
  <c r="F3027" i="9"/>
  <c r="F3028" i="9"/>
  <c r="F3029" i="9"/>
  <c r="F3030" i="9"/>
  <c r="F3031" i="9"/>
  <c r="F3032" i="9"/>
  <c r="F3033" i="9"/>
  <c r="F3034" i="9"/>
  <c r="F3035" i="9"/>
  <c r="F3036" i="9"/>
  <c r="F3037" i="9"/>
  <c r="F3038" i="9"/>
  <c r="F3039" i="9"/>
  <c r="F3040" i="9"/>
  <c r="F3041" i="9"/>
  <c r="F3042" i="9"/>
  <c r="F3043" i="9"/>
  <c r="F3044" i="9"/>
  <c r="F3045" i="9"/>
  <c r="F3046" i="9"/>
  <c r="F3047" i="9"/>
  <c r="F3048" i="9"/>
  <c r="F3049" i="9"/>
  <c r="F3050" i="9"/>
  <c r="F3051" i="9"/>
  <c r="F3052" i="9"/>
  <c r="F3053" i="9"/>
  <c r="F3054" i="9"/>
  <c r="F3055" i="9"/>
  <c r="F3056" i="9"/>
  <c r="F3057" i="9"/>
  <c r="F3058" i="9"/>
  <c r="F3059" i="9"/>
  <c r="F3060" i="9"/>
  <c r="F3061" i="9"/>
  <c r="F3062" i="9"/>
  <c r="F3063" i="9"/>
  <c r="F3064" i="9"/>
  <c r="F3065" i="9"/>
  <c r="F3066" i="9"/>
  <c r="F3067" i="9"/>
  <c r="F3068" i="9"/>
  <c r="F3069" i="9"/>
  <c r="F3070" i="9"/>
  <c r="F3071" i="9"/>
  <c r="F3072" i="9"/>
  <c r="F3073" i="9"/>
  <c r="F3074" i="9"/>
  <c r="F3075" i="9"/>
  <c r="F3076" i="9"/>
  <c r="F3077" i="9"/>
  <c r="F3078" i="9"/>
  <c r="F3079" i="9"/>
  <c r="F3080" i="9"/>
  <c r="F3081" i="9"/>
  <c r="F3082" i="9"/>
  <c r="F3083" i="9"/>
  <c r="F3084" i="9"/>
  <c r="F3085" i="9"/>
  <c r="F3086" i="9"/>
  <c r="F3087" i="9"/>
  <c r="F3088" i="9"/>
  <c r="F3089" i="9"/>
  <c r="F3090" i="9"/>
  <c r="F3091" i="9"/>
  <c r="F3092" i="9"/>
  <c r="F3093" i="9"/>
  <c r="F3094" i="9"/>
  <c r="F3095" i="9"/>
  <c r="F3096" i="9"/>
  <c r="F3097" i="9"/>
  <c r="F3098" i="9"/>
  <c r="F3099" i="9"/>
  <c r="F3100" i="9"/>
  <c r="F3101" i="9"/>
  <c r="F3102" i="9"/>
  <c r="F3103" i="9"/>
  <c r="F3104" i="9"/>
  <c r="F3105" i="9"/>
  <c r="F3106" i="9"/>
  <c r="F3107" i="9"/>
  <c r="F3108" i="9"/>
  <c r="F3109" i="9"/>
  <c r="F3110" i="9"/>
  <c r="F3111" i="9"/>
  <c r="F3112" i="9"/>
  <c r="F3113" i="9"/>
  <c r="F3114" i="9"/>
  <c r="F3115" i="9"/>
  <c r="F3116" i="9"/>
  <c r="F3117" i="9"/>
  <c r="F3118" i="9"/>
  <c r="F3119" i="9"/>
  <c r="F3120" i="9"/>
  <c r="F3121" i="9"/>
  <c r="F3122" i="9"/>
  <c r="F3123" i="9"/>
  <c r="F3124" i="9"/>
  <c r="F3125" i="9"/>
  <c r="F3126" i="9"/>
  <c r="F3127" i="9"/>
  <c r="F3128" i="9"/>
  <c r="F3129" i="9"/>
  <c r="F3130" i="9"/>
  <c r="F3131" i="9"/>
  <c r="F3132" i="9"/>
  <c r="F3133" i="9"/>
  <c r="F3134" i="9"/>
  <c r="F3135" i="9"/>
  <c r="F3136" i="9"/>
  <c r="F3137" i="9"/>
  <c r="F3138" i="9"/>
  <c r="F3139" i="9"/>
  <c r="F3140" i="9"/>
  <c r="F3141" i="9"/>
  <c r="F3142" i="9"/>
  <c r="F3143" i="9"/>
  <c r="F3144" i="9"/>
  <c r="F3145" i="9"/>
  <c r="F3146" i="9"/>
  <c r="F3147" i="9"/>
  <c r="F3148" i="9"/>
  <c r="F3149" i="9"/>
  <c r="F3150" i="9"/>
  <c r="F3151" i="9"/>
  <c r="F3152" i="9"/>
  <c r="F3153" i="9"/>
  <c r="F3154" i="9"/>
  <c r="F3155" i="9"/>
  <c r="F3156" i="9"/>
  <c r="F3157" i="9"/>
  <c r="F3158" i="9"/>
  <c r="F3159" i="9"/>
  <c r="F3160" i="9"/>
  <c r="F3161" i="9"/>
  <c r="F3162" i="9"/>
  <c r="F3163" i="9"/>
  <c r="F3164" i="9"/>
  <c r="F3165" i="9"/>
  <c r="F3166" i="9"/>
  <c r="F3167" i="9"/>
  <c r="F3168" i="9"/>
  <c r="F3169" i="9"/>
  <c r="F3170" i="9"/>
  <c r="F3171" i="9"/>
  <c r="F3172" i="9"/>
  <c r="F3173" i="9"/>
  <c r="F3174" i="9"/>
  <c r="F3175" i="9"/>
  <c r="F3176" i="9"/>
  <c r="F3177" i="9"/>
  <c r="F3178" i="9"/>
  <c r="F3179" i="9"/>
  <c r="F3180" i="9"/>
  <c r="F3181" i="9"/>
  <c r="F3182" i="9"/>
  <c r="F3183" i="9"/>
  <c r="F3184" i="9"/>
  <c r="F3185" i="9"/>
  <c r="F3186" i="9"/>
  <c r="F3187" i="9"/>
  <c r="F3188" i="9"/>
  <c r="F3189" i="9"/>
  <c r="F3190" i="9"/>
  <c r="F3191" i="9"/>
  <c r="F3192" i="9"/>
  <c r="F3193" i="9"/>
  <c r="F3194" i="9"/>
  <c r="F3195" i="9"/>
  <c r="F3196" i="9"/>
  <c r="F3197" i="9"/>
  <c r="F3198" i="9"/>
  <c r="F3199" i="9"/>
  <c r="F3200" i="9"/>
  <c r="F3201" i="9"/>
  <c r="F3202" i="9"/>
  <c r="F3203" i="9"/>
  <c r="F3204" i="9"/>
  <c r="F3205" i="9"/>
  <c r="F3206" i="9"/>
  <c r="F3207" i="9"/>
  <c r="F3208" i="9"/>
  <c r="F3209" i="9"/>
  <c r="F3210" i="9"/>
  <c r="F3211" i="9"/>
  <c r="F3212" i="9"/>
  <c r="F3213" i="9"/>
  <c r="F3214" i="9"/>
  <c r="F3215" i="9"/>
  <c r="F3216" i="9"/>
  <c r="F3217" i="9"/>
  <c r="F3218" i="9"/>
  <c r="F3219" i="9"/>
  <c r="F3220" i="9"/>
  <c r="F3221" i="9"/>
  <c r="F3222" i="9"/>
  <c r="F3223" i="9"/>
  <c r="F3224" i="9"/>
  <c r="F3225" i="9"/>
  <c r="F3226" i="9"/>
  <c r="F3227" i="9"/>
  <c r="F3228" i="9"/>
  <c r="F3229" i="9"/>
  <c r="F3230" i="9"/>
  <c r="F3231" i="9"/>
  <c r="F3232" i="9"/>
  <c r="F3233" i="9"/>
  <c r="F3234" i="9"/>
  <c r="F3235" i="9"/>
  <c r="F3236" i="9"/>
  <c r="F3237" i="9"/>
  <c r="F3238" i="9"/>
  <c r="F3239" i="9"/>
  <c r="F3240" i="9"/>
  <c r="F3241" i="9"/>
  <c r="F3242" i="9"/>
  <c r="F3243" i="9"/>
  <c r="F3244" i="9"/>
  <c r="F3245" i="9"/>
  <c r="F3246" i="9"/>
  <c r="F3247" i="9"/>
  <c r="F3248" i="9"/>
  <c r="F3249" i="9"/>
  <c r="F3250" i="9"/>
  <c r="F3251" i="9"/>
  <c r="F3252" i="9"/>
  <c r="F3253" i="9"/>
  <c r="F3254" i="9"/>
  <c r="F3255" i="9"/>
  <c r="F3256" i="9"/>
  <c r="F3257" i="9"/>
  <c r="F3258" i="9"/>
  <c r="F3259" i="9"/>
  <c r="F3260" i="9"/>
  <c r="F3261" i="9"/>
  <c r="F3262" i="9"/>
  <c r="F3263" i="9"/>
  <c r="F3264" i="9"/>
  <c r="F3265" i="9"/>
  <c r="F3266" i="9"/>
  <c r="F3267" i="9"/>
  <c r="F3268" i="9"/>
  <c r="F3269" i="9"/>
  <c r="F3270" i="9"/>
  <c r="F3271" i="9"/>
  <c r="F3272" i="9"/>
  <c r="F3273" i="9"/>
  <c r="F3274" i="9"/>
  <c r="F3275" i="9"/>
  <c r="F3276" i="9"/>
  <c r="F3277" i="9"/>
  <c r="F3278" i="9"/>
  <c r="F3279" i="9"/>
  <c r="F3280" i="9"/>
  <c r="F3281" i="9"/>
  <c r="F3282" i="9"/>
  <c r="F3283" i="9"/>
  <c r="F3284" i="9"/>
  <c r="F3285" i="9"/>
  <c r="F3286" i="9"/>
  <c r="F3287" i="9"/>
  <c r="F3288" i="9"/>
  <c r="F3289" i="9"/>
  <c r="F3290" i="9"/>
  <c r="F3291" i="9"/>
  <c r="F3292" i="9"/>
  <c r="F3293" i="9"/>
  <c r="F3294" i="9"/>
  <c r="F3295" i="9"/>
  <c r="F3296" i="9"/>
  <c r="F3297" i="9"/>
  <c r="F3298" i="9"/>
  <c r="F3299" i="9"/>
  <c r="F3300" i="9"/>
  <c r="F3301" i="9"/>
  <c r="F3302" i="9"/>
  <c r="F3303" i="9"/>
  <c r="F3304" i="9"/>
  <c r="F3305" i="9"/>
  <c r="F3306" i="9"/>
  <c r="F3307" i="9"/>
  <c r="F3308" i="9"/>
  <c r="F3309" i="9"/>
  <c r="F3310" i="9"/>
  <c r="F3311" i="9"/>
  <c r="F3312" i="9"/>
  <c r="F3313" i="9"/>
  <c r="F3314" i="9"/>
  <c r="F3315" i="9"/>
  <c r="F3316" i="9"/>
  <c r="F3317" i="9"/>
  <c r="F3318" i="9"/>
  <c r="F3319" i="9"/>
  <c r="F3320" i="9"/>
  <c r="F3321" i="9"/>
  <c r="F3322" i="9"/>
  <c r="F3323" i="9"/>
  <c r="F3324" i="9"/>
  <c r="F3325" i="9"/>
  <c r="F3326" i="9"/>
  <c r="F3327" i="9"/>
  <c r="F3328" i="9"/>
  <c r="F3329" i="9"/>
  <c r="F3330" i="9"/>
  <c r="F3331" i="9"/>
  <c r="F3332" i="9"/>
  <c r="F3333" i="9"/>
  <c r="F3334" i="9"/>
  <c r="F3335" i="9"/>
  <c r="F3336" i="9"/>
  <c r="F3337" i="9"/>
  <c r="F3338" i="9"/>
  <c r="F3339" i="9"/>
  <c r="F3340" i="9"/>
  <c r="F3341" i="9"/>
  <c r="F3342" i="9"/>
  <c r="F3343" i="9"/>
  <c r="F3344" i="9"/>
  <c r="F3345" i="9"/>
  <c r="F3346" i="9"/>
  <c r="F3347" i="9"/>
  <c r="F3348" i="9"/>
  <c r="F3349" i="9"/>
  <c r="F3350" i="9"/>
  <c r="F3351" i="9"/>
  <c r="F3352" i="9"/>
  <c r="F3353" i="9"/>
  <c r="F3354" i="9"/>
  <c r="F3355" i="9"/>
  <c r="F3356" i="9"/>
  <c r="F3357" i="9"/>
  <c r="F3358" i="9"/>
  <c r="F3359" i="9"/>
  <c r="F3360" i="9"/>
  <c r="F3361" i="9"/>
  <c r="F3362" i="9"/>
  <c r="F3363" i="9"/>
  <c r="F3364" i="9"/>
  <c r="F3365" i="9"/>
  <c r="F3366" i="9"/>
  <c r="F3367" i="9"/>
  <c r="F3368" i="9"/>
  <c r="F3369" i="9"/>
  <c r="F3370" i="9"/>
  <c r="F3371" i="9"/>
  <c r="F3372" i="9"/>
  <c r="F3373" i="9"/>
  <c r="F3374" i="9"/>
  <c r="F3375" i="9"/>
  <c r="F3376" i="9"/>
  <c r="F3377" i="9"/>
  <c r="F3378" i="9"/>
  <c r="F3379" i="9"/>
  <c r="F3380" i="9"/>
  <c r="F3381" i="9"/>
  <c r="F3382" i="9"/>
  <c r="F3383" i="9"/>
  <c r="F3384" i="9"/>
  <c r="F3385" i="9"/>
  <c r="F3386" i="9"/>
  <c r="F3387" i="9"/>
  <c r="F3388" i="9"/>
  <c r="F3389" i="9"/>
  <c r="F3390" i="9"/>
  <c r="F3391" i="9"/>
  <c r="F3392" i="9"/>
  <c r="F3393" i="9"/>
  <c r="F3394" i="9"/>
  <c r="F3395" i="9"/>
  <c r="F3396" i="9"/>
  <c r="F3397" i="9"/>
  <c r="F3398" i="9"/>
  <c r="F3399" i="9"/>
  <c r="F3400" i="9"/>
  <c r="F3401" i="9"/>
  <c r="F3402" i="9"/>
  <c r="F3403" i="9"/>
  <c r="F3404" i="9"/>
  <c r="F3405" i="9"/>
  <c r="F3406" i="9"/>
  <c r="F3407" i="9"/>
  <c r="F3408" i="9"/>
  <c r="F3409" i="9"/>
  <c r="F3410" i="9"/>
  <c r="F3411" i="9"/>
  <c r="F3412" i="9"/>
  <c r="F3413" i="9"/>
  <c r="F3414" i="9"/>
  <c r="F3415" i="9"/>
  <c r="F3416" i="9"/>
  <c r="F3417" i="9"/>
  <c r="F3418" i="9"/>
  <c r="F3419" i="9"/>
  <c r="F3420" i="9"/>
  <c r="F3421" i="9"/>
  <c r="F3422" i="9"/>
  <c r="F3423" i="9"/>
  <c r="F3424" i="9"/>
  <c r="F3425" i="9"/>
  <c r="F3426" i="9"/>
  <c r="F3427" i="9"/>
  <c r="F3428" i="9"/>
  <c r="F3429" i="9"/>
  <c r="F3430" i="9"/>
  <c r="F3431" i="9"/>
  <c r="F3432" i="9"/>
  <c r="F3433" i="9"/>
  <c r="F3434" i="9"/>
  <c r="F3435" i="9"/>
  <c r="F3436" i="9"/>
  <c r="F3437" i="9"/>
  <c r="F3438" i="9"/>
  <c r="F3439" i="9"/>
  <c r="F3440" i="9"/>
  <c r="F3441" i="9"/>
  <c r="F3442" i="9"/>
  <c r="F3443" i="9"/>
  <c r="F3444" i="9"/>
  <c r="F3445" i="9"/>
  <c r="F3446" i="9"/>
  <c r="F3447" i="9"/>
  <c r="F3448" i="9"/>
  <c r="F3449" i="9"/>
  <c r="F3450" i="9"/>
  <c r="F3451" i="9"/>
  <c r="F3452" i="9"/>
  <c r="F3453" i="9"/>
  <c r="F3454" i="9"/>
  <c r="F3455" i="9"/>
  <c r="F3456" i="9"/>
  <c r="F3457" i="9"/>
  <c r="F3458" i="9"/>
  <c r="F3459" i="9"/>
  <c r="F3460" i="9"/>
  <c r="F3461" i="9"/>
  <c r="F3462" i="9"/>
  <c r="F3463" i="9"/>
  <c r="F3464" i="9"/>
  <c r="F3465" i="9"/>
  <c r="F3466" i="9"/>
  <c r="F3467" i="9"/>
  <c r="F3468" i="9"/>
  <c r="F3469" i="9"/>
  <c r="F3470" i="9"/>
  <c r="F3471" i="9"/>
  <c r="F3472" i="9"/>
  <c r="F3473" i="9"/>
  <c r="F3474" i="9"/>
  <c r="F3475" i="9"/>
  <c r="F3476" i="9"/>
  <c r="F3477" i="9"/>
  <c r="F3478" i="9"/>
  <c r="F3479" i="9"/>
  <c r="F3480" i="9"/>
  <c r="F3481" i="9"/>
  <c r="F3482" i="9"/>
  <c r="F3483" i="9"/>
  <c r="F3484" i="9"/>
  <c r="F3485" i="9"/>
  <c r="F3486" i="9"/>
  <c r="F3487" i="9"/>
  <c r="F3488" i="9"/>
  <c r="F3489" i="9"/>
  <c r="F3490" i="9"/>
  <c r="F3491" i="9"/>
  <c r="F3492" i="9"/>
  <c r="F3493" i="9"/>
  <c r="F3494" i="9"/>
  <c r="F3495" i="9"/>
  <c r="F3496" i="9"/>
  <c r="F3497" i="9"/>
  <c r="F3498" i="9"/>
  <c r="F3499" i="9"/>
  <c r="F3500" i="9"/>
  <c r="F3501" i="9"/>
  <c r="F3502" i="9"/>
  <c r="F3503" i="9"/>
  <c r="F3504" i="9"/>
  <c r="F3505" i="9"/>
  <c r="F3506" i="9"/>
  <c r="F3507" i="9"/>
  <c r="F3508" i="9"/>
  <c r="F3509" i="9"/>
  <c r="F3510" i="9"/>
  <c r="F3511" i="9"/>
  <c r="F3512" i="9"/>
  <c r="F3513" i="9"/>
  <c r="F3514" i="9"/>
  <c r="F3515" i="9"/>
  <c r="F3516" i="9"/>
  <c r="F3517" i="9"/>
  <c r="F3518" i="9"/>
  <c r="F3519" i="9"/>
  <c r="F3520" i="9"/>
  <c r="F3521" i="9"/>
  <c r="F3522" i="9"/>
  <c r="F3523" i="9"/>
  <c r="F3524" i="9"/>
  <c r="F3525" i="9"/>
  <c r="F3526" i="9"/>
  <c r="F3527" i="9"/>
  <c r="F3528" i="9"/>
  <c r="F3529" i="9"/>
  <c r="F3530" i="9"/>
  <c r="F3531" i="9"/>
  <c r="F3532" i="9"/>
  <c r="F3533" i="9"/>
  <c r="F3534" i="9"/>
  <c r="F3535" i="9"/>
  <c r="F3536" i="9"/>
  <c r="F3537" i="9"/>
  <c r="F3538" i="9"/>
  <c r="F3539" i="9"/>
  <c r="F3540" i="9"/>
  <c r="F3541" i="9"/>
  <c r="F3542" i="9"/>
  <c r="F3543" i="9"/>
  <c r="F3544" i="9"/>
  <c r="F3545" i="9"/>
  <c r="F3546" i="9"/>
  <c r="F3547" i="9"/>
  <c r="F3548" i="9"/>
  <c r="F3549" i="9"/>
  <c r="F3550" i="9"/>
  <c r="F3551" i="9"/>
  <c r="F3552" i="9"/>
  <c r="F3553" i="9"/>
  <c r="F3554" i="9"/>
  <c r="F3555" i="9"/>
  <c r="F3556" i="9"/>
  <c r="F3557" i="9"/>
  <c r="F3558" i="9"/>
  <c r="F3559" i="9"/>
  <c r="F3560" i="9"/>
  <c r="F3561" i="9"/>
  <c r="F3562" i="9"/>
  <c r="F3563" i="9"/>
  <c r="F3564" i="9"/>
  <c r="F3565" i="9"/>
  <c r="F3566" i="9"/>
  <c r="F3567" i="9"/>
  <c r="F3568" i="9"/>
  <c r="F3569" i="9"/>
  <c r="F3570" i="9"/>
  <c r="F3571" i="9"/>
  <c r="F3572" i="9"/>
  <c r="F3573" i="9"/>
  <c r="F3574" i="9"/>
  <c r="F3575" i="9"/>
  <c r="F3576" i="9"/>
  <c r="F3577" i="9"/>
  <c r="F3578" i="9"/>
  <c r="F3579" i="9"/>
  <c r="F3580" i="9"/>
  <c r="F3581" i="9"/>
  <c r="F3582" i="9"/>
  <c r="F3583" i="9"/>
  <c r="F3584" i="9"/>
  <c r="F3585" i="9"/>
  <c r="F3586" i="9"/>
  <c r="F3587" i="9"/>
  <c r="F3588" i="9"/>
  <c r="F3589" i="9"/>
  <c r="F3590" i="9"/>
  <c r="F3591" i="9"/>
  <c r="F3592" i="9"/>
  <c r="F3593" i="9"/>
  <c r="F3594" i="9"/>
  <c r="F3595" i="9"/>
  <c r="F3596" i="9"/>
  <c r="F3597" i="9"/>
  <c r="F3598" i="9"/>
  <c r="F3599" i="9"/>
  <c r="F3600" i="9"/>
  <c r="F3601" i="9"/>
  <c r="F3602" i="9"/>
  <c r="F3603" i="9"/>
  <c r="F3604" i="9"/>
  <c r="F3605" i="9"/>
  <c r="F3606" i="9"/>
  <c r="F3607" i="9"/>
  <c r="F3608" i="9"/>
  <c r="F3609" i="9"/>
  <c r="F3610" i="9"/>
  <c r="F3611" i="9"/>
  <c r="F3612" i="9"/>
  <c r="F3613" i="9"/>
  <c r="F3614" i="9"/>
  <c r="F3615" i="9"/>
  <c r="F3616" i="9"/>
  <c r="F3617" i="9"/>
  <c r="F3618" i="9"/>
  <c r="F3619" i="9"/>
  <c r="F3620" i="9"/>
  <c r="F3621" i="9"/>
  <c r="F3622" i="9"/>
  <c r="F3623" i="9"/>
  <c r="F3624" i="9"/>
  <c r="F3625" i="9"/>
  <c r="F3626" i="9"/>
  <c r="F3627" i="9"/>
  <c r="F3628" i="9"/>
  <c r="F3629" i="9"/>
  <c r="F3630" i="9"/>
  <c r="F3631" i="9"/>
  <c r="F3632" i="9"/>
  <c r="F3633" i="9"/>
  <c r="F3634" i="9"/>
  <c r="F3635" i="9"/>
  <c r="F3636" i="9"/>
  <c r="F3637" i="9"/>
  <c r="F3638" i="9"/>
  <c r="F3639" i="9"/>
  <c r="F3640" i="9"/>
  <c r="F3641" i="9"/>
  <c r="F3642" i="9"/>
  <c r="F3643" i="9"/>
  <c r="F3644" i="9"/>
  <c r="F3645" i="9"/>
  <c r="F3646" i="9"/>
  <c r="F3647" i="9"/>
  <c r="F3648" i="9"/>
  <c r="F3649" i="9"/>
  <c r="F3650" i="9"/>
  <c r="F3651" i="9"/>
  <c r="F3652" i="9"/>
  <c r="F3653" i="9"/>
  <c r="F3654" i="9"/>
  <c r="F3655" i="9"/>
  <c r="F3656" i="9"/>
  <c r="F3657" i="9"/>
  <c r="F3658" i="9"/>
  <c r="F3659" i="9"/>
  <c r="F3660" i="9"/>
  <c r="F3661" i="9"/>
  <c r="F3662" i="9"/>
  <c r="F3663" i="9"/>
  <c r="F3664" i="9"/>
  <c r="F3665" i="9"/>
  <c r="F3666" i="9"/>
  <c r="F3667" i="9"/>
  <c r="F3668" i="9"/>
  <c r="F3669" i="9"/>
  <c r="F3670" i="9"/>
  <c r="F3671" i="9"/>
  <c r="F3672" i="9"/>
  <c r="F3673" i="9"/>
  <c r="F3674" i="9"/>
  <c r="F3675" i="9"/>
  <c r="F3676" i="9"/>
  <c r="F3677" i="9"/>
  <c r="F3678" i="9"/>
  <c r="F3679" i="9"/>
  <c r="F3680" i="9"/>
  <c r="F3681" i="9"/>
  <c r="F3682" i="9"/>
  <c r="F3683" i="9"/>
  <c r="F3684" i="9"/>
  <c r="F3685" i="9"/>
  <c r="F3686" i="9"/>
  <c r="F3687" i="9"/>
  <c r="F3688" i="9"/>
  <c r="F3689" i="9"/>
  <c r="F3690" i="9"/>
  <c r="F3691" i="9"/>
  <c r="F3692" i="9"/>
  <c r="F3693" i="9"/>
  <c r="F3694" i="9"/>
  <c r="F3695" i="9"/>
  <c r="F3696" i="9"/>
  <c r="F3697" i="9"/>
  <c r="F3698" i="9"/>
  <c r="F3699" i="9"/>
  <c r="F3700" i="9"/>
  <c r="F3701" i="9"/>
  <c r="F3702" i="9"/>
  <c r="F3703" i="9"/>
  <c r="F3704" i="9"/>
  <c r="F3705" i="9"/>
  <c r="F3706" i="9"/>
  <c r="F3707" i="9"/>
  <c r="F3708" i="9"/>
  <c r="F3709" i="9"/>
  <c r="F3710" i="9"/>
  <c r="F3711" i="9"/>
  <c r="F3712" i="9"/>
  <c r="F3713" i="9"/>
  <c r="F3714" i="9"/>
  <c r="F3715" i="9"/>
  <c r="F3716" i="9"/>
  <c r="F3717" i="9"/>
  <c r="F3718" i="9"/>
  <c r="F3719" i="9"/>
  <c r="F3720" i="9"/>
  <c r="F3721" i="9"/>
  <c r="F3722" i="9"/>
  <c r="F3723" i="9"/>
  <c r="F3724" i="9"/>
  <c r="F3725" i="9"/>
  <c r="F3726" i="9"/>
  <c r="F3727" i="9"/>
  <c r="F3728" i="9"/>
  <c r="F3729" i="9"/>
  <c r="F3730" i="9"/>
  <c r="F3731" i="9"/>
  <c r="F3732" i="9"/>
  <c r="F3733" i="9"/>
  <c r="F3734" i="9"/>
  <c r="F3735" i="9"/>
  <c r="F3736" i="9"/>
  <c r="F3737" i="9"/>
  <c r="F3738" i="9"/>
  <c r="F3739" i="9"/>
  <c r="F3740" i="9"/>
  <c r="F3741" i="9"/>
  <c r="F3742" i="9"/>
  <c r="F3743" i="9"/>
  <c r="F3744" i="9"/>
  <c r="F3745" i="9"/>
  <c r="F3746" i="9"/>
  <c r="F3747" i="9"/>
  <c r="F3748" i="9"/>
  <c r="F3749" i="9"/>
  <c r="F3750" i="9"/>
  <c r="F3751" i="9"/>
  <c r="F3752" i="9"/>
  <c r="F3753" i="9"/>
  <c r="F3754" i="9"/>
  <c r="F3755" i="9"/>
  <c r="F3756" i="9"/>
  <c r="F3757" i="9"/>
  <c r="F3758" i="9"/>
  <c r="F3759" i="9"/>
  <c r="F3760" i="9"/>
  <c r="F3761" i="9"/>
  <c r="F3762" i="9"/>
  <c r="F3763" i="9"/>
  <c r="F3764" i="9"/>
  <c r="F3765" i="9"/>
  <c r="F3766" i="9"/>
  <c r="F3767" i="9"/>
  <c r="F3768" i="9"/>
  <c r="F3769" i="9"/>
  <c r="F3770" i="9"/>
  <c r="F3771" i="9"/>
  <c r="F3772" i="9"/>
  <c r="F3773" i="9"/>
  <c r="F3774" i="9"/>
  <c r="F3775" i="9"/>
  <c r="F3776" i="9"/>
  <c r="F3777" i="9"/>
  <c r="F3778" i="9"/>
  <c r="F3779" i="9"/>
  <c r="F3780" i="9"/>
  <c r="F3781" i="9"/>
  <c r="F3782" i="9"/>
  <c r="F3783" i="9"/>
  <c r="F3784" i="9"/>
  <c r="F3785" i="9"/>
  <c r="F3786" i="9"/>
  <c r="F3787" i="9"/>
  <c r="F3788" i="9"/>
  <c r="F3789" i="9"/>
  <c r="F3790" i="9"/>
  <c r="F3791" i="9"/>
  <c r="F3792" i="9"/>
  <c r="F3793" i="9"/>
  <c r="F3794" i="9"/>
  <c r="F3795" i="9"/>
  <c r="F3796" i="9"/>
  <c r="F3797" i="9"/>
  <c r="F3798" i="9"/>
  <c r="F3799" i="9"/>
  <c r="F3800" i="9"/>
  <c r="F3801" i="9"/>
  <c r="F3802" i="9"/>
  <c r="F3803" i="9"/>
  <c r="F3804" i="9"/>
  <c r="G2" i="9"/>
  <c r="G3" i="9"/>
  <c r="I3" i="9" s="1"/>
  <c r="G4" i="9"/>
  <c r="G5" i="9"/>
  <c r="G6" i="9"/>
  <c r="G7" i="9"/>
  <c r="G8" i="9"/>
  <c r="G9" i="9"/>
  <c r="G10" i="9"/>
  <c r="G11" i="9"/>
  <c r="G12" i="9"/>
  <c r="I12" i="9" s="1"/>
  <c r="G13" i="9"/>
  <c r="I13" i="9" s="1"/>
  <c r="G14" i="9"/>
  <c r="G15" i="9"/>
  <c r="G16" i="9"/>
  <c r="G17" i="9"/>
  <c r="I17" i="9" s="1"/>
  <c r="G18" i="9"/>
  <c r="G19" i="9"/>
  <c r="G20" i="9"/>
  <c r="G21" i="9"/>
  <c r="G22" i="9"/>
  <c r="G23" i="9"/>
  <c r="G24" i="9"/>
  <c r="G25" i="9"/>
  <c r="G26" i="9"/>
  <c r="I26" i="9" s="1"/>
  <c r="G27" i="9"/>
  <c r="I27" i="9" s="1"/>
  <c r="G28" i="9"/>
  <c r="G29" i="9"/>
  <c r="G30" i="9"/>
  <c r="G31" i="9"/>
  <c r="I31" i="9" s="1"/>
  <c r="G32" i="9"/>
  <c r="G33" i="9"/>
  <c r="G34" i="9"/>
  <c r="G35" i="9"/>
  <c r="G36" i="9"/>
  <c r="G37" i="9"/>
  <c r="G38" i="9"/>
  <c r="G39" i="9"/>
  <c r="G40" i="9"/>
  <c r="I40" i="9" s="1"/>
  <c r="G41" i="9"/>
  <c r="I41" i="9" s="1"/>
  <c r="G42" i="9"/>
  <c r="G43" i="9"/>
  <c r="G44" i="9"/>
  <c r="G45" i="9"/>
  <c r="I45" i="9" s="1"/>
  <c r="G46" i="9"/>
  <c r="G47" i="9"/>
  <c r="G48" i="9"/>
  <c r="G49" i="9"/>
  <c r="G50" i="9"/>
  <c r="G51" i="9"/>
  <c r="G52" i="9"/>
  <c r="G53" i="9"/>
  <c r="G54" i="9"/>
  <c r="I54" i="9" s="1"/>
  <c r="G55" i="9"/>
  <c r="I55" i="9" s="1"/>
  <c r="G56" i="9"/>
  <c r="G57" i="9"/>
  <c r="G58" i="9"/>
  <c r="G59" i="9"/>
  <c r="I59" i="9" s="1"/>
  <c r="G60" i="9"/>
  <c r="G61" i="9"/>
  <c r="G62" i="9"/>
  <c r="G63" i="9"/>
  <c r="G64" i="9"/>
  <c r="G65" i="9"/>
  <c r="G66" i="9"/>
  <c r="G67" i="9"/>
  <c r="G68" i="9"/>
  <c r="I68" i="9" s="1"/>
  <c r="G69" i="9"/>
  <c r="I69" i="9" s="1"/>
  <c r="G70" i="9"/>
  <c r="G71" i="9"/>
  <c r="G72" i="9"/>
  <c r="G73" i="9"/>
  <c r="I73" i="9" s="1"/>
  <c r="G74" i="9"/>
  <c r="G75" i="9"/>
  <c r="G76" i="9"/>
  <c r="G77" i="9"/>
  <c r="G78" i="9"/>
  <c r="G79" i="9"/>
  <c r="G80" i="9"/>
  <c r="G81" i="9"/>
  <c r="G82" i="9"/>
  <c r="I82" i="9" s="1"/>
  <c r="G83" i="9"/>
  <c r="I83" i="9" s="1"/>
  <c r="G84" i="9"/>
  <c r="G85" i="9"/>
  <c r="G86" i="9"/>
  <c r="G87" i="9"/>
  <c r="I87" i="9" s="1"/>
  <c r="G88" i="9"/>
  <c r="G89" i="9"/>
  <c r="G90" i="9"/>
  <c r="G91" i="9"/>
  <c r="G92" i="9"/>
  <c r="G93" i="9"/>
  <c r="G94" i="9"/>
  <c r="G95" i="9"/>
  <c r="G96" i="9"/>
  <c r="I96" i="9" s="1"/>
  <c r="G97" i="9"/>
  <c r="I97" i="9" s="1"/>
  <c r="G98" i="9"/>
  <c r="G99" i="9"/>
  <c r="G100" i="9"/>
  <c r="G101" i="9"/>
  <c r="I101" i="9" s="1"/>
  <c r="G102" i="9"/>
  <c r="G103" i="9"/>
  <c r="G104" i="9"/>
  <c r="G105" i="9"/>
  <c r="G106" i="9"/>
  <c r="G107" i="9"/>
  <c r="G108" i="9"/>
  <c r="G109" i="9"/>
  <c r="G110" i="9"/>
  <c r="I110" i="9" s="1"/>
  <c r="G111" i="9"/>
  <c r="I111" i="9" s="1"/>
  <c r="G112" i="9"/>
  <c r="G113" i="9"/>
  <c r="G114" i="9"/>
  <c r="G115" i="9"/>
  <c r="I115" i="9" s="1"/>
  <c r="G116" i="9"/>
  <c r="G117" i="9"/>
  <c r="G118" i="9"/>
  <c r="G119" i="9"/>
  <c r="G120" i="9"/>
  <c r="G121" i="9"/>
  <c r="G122" i="9"/>
  <c r="G123" i="9"/>
  <c r="G124" i="9"/>
  <c r="I124" i="9" s="1"/>
  <c r="G125" i="9"/>
  <c r="I125" i="9" s="1"/>
  <c r="G126" i="9"/>
  <c r="G127" i="9"/>
  <c r="G128" i="9"/>
  <c r="G129" i="9"/>
  <c r="I129" i="9" s="1"/>
  <c r="G130" i="9"/>
  <c r="G131" i="9"/>
  <c r="G132" i="9"/>
  <c r="G133" i="9"/>
  <c r="G134" i="9"/>
  <c r="G135" i="9"/>
  <c r="G136" i="9"/>
  <c r="G137" i="9"/>
  <c r="G138" i="9"/>
  <c r="I138" i="9" s="1"/>
  <c r="G139" i="9"/>
  <c r="I139" i="9" s="1"/>
  <c r="G140" i="9"/>
  <c r="G141" i="9"/>
  <c r="G142" i="9"/>
  <c r="G143" i="9"/>
  <c r="I143" i="9" s="1"/>
  <c r="G144" i="9"/>
  <c r="G145" i="9"/>
  <c r="G146" i="9"/>
  <c r="G147" i="9"/>
  <c r="G148" i="9"/>
  <c r="G149" i="9"/>
  <c r="G150" i="9"/>
  <c r="G151" i="9"/>
  <c r="G152" i="9"/>
  <c r="I152" i="9" s="1"/>
  <c r="G153" i="9"/>
  <c r="I153" i="9" s="1"/>
  <c r="G154" i="9"/>
  <c r="G155" i="9"/>
  <c r="G156" i="9"/>
  <c r="G157" i="9"/>
  <c r="I157" i="9" s="1"/>
  <c r="G158" i="9"/>
  <c r="G159" i="9"/>
  <c r="G160" i="9"/>
  <c r="G161" i="9"/>
  <c r="G162" i="9"/>
  <c r="G163" i="9"/>
  <c r="G164" i="9"/>
  <c r="G165" i="9"/>
  <c r="G166" i="9"/>
  <c r="I166" i="9" s="1"/>
  <c r="G167" i="9"/>
  <c r="I167" i="9" s="1"/>
  <c r="G168" i="9"/>
  <c r="G169" i="9"/>
  <c r="G170" i="9"/>
  <c r="G171" i="9"/>
  <c r="I171" i="9" s="1"/>
  <c r="G172" i="9"/>
  <c r="G173" i="9"/>
  <c r="G174" i="9"/>
  <c r="G175" i="9"/>
  <c r="G176" i="9"/>
  <c r="G177" i="9"/>
  <c r="G178" i="9"/>
  <c r="G179" i="9"/>
  <c r="G180" i="9"/>
  <c r="I180" i="9" s="1"/>
  <c r="G181" i="9"/>
  <c r="G182" i="9"/>
  <c r="G183" i="9"/>
  <c r="G184" i="9"/>
  <c r="G185" i="9"/>
  <c r="I185" i="9" s="1"/>
  <c r="G186" i="9"/>
  <c r="G187" i="9"/>
  <c r="G188" i="9"/>
  <c r="G189" i="9"/>
  <c r="G190" i="9"/>
  <c r="G191" i="9"/>
  <c r="G192" i="9"/>
  <c r="G193" i="9"/>
  <c r="G194" i="9"/>
  <c r="I194" i="9" s="1"/>
  <c r="G195" i="9"/>
  <c r="I195" i="9" s="1"/>
  <c r="G196" i="9"/>
  <c r="G197" i="9"/>
  <c r="G198" i="9"/>
  <c r="G199" i="9"/>
  <c r="I199" i="9" s="1"/>
  <c r="G200" i="9"/>
  <c r="G201" i="9"/>
  <c r="G202" i="9"/>
  <c r="G203" i="9"/>
  <c r="G204" i="9"/>
  <c r="G205" i="9"/>
  <c r="G206" i="9"/>
  <c r="G207" i="9"/>
  <c r="G208" i="9"/>
  <c r="I208" i="9" s="1"/>
  <c r="G209" i="9"/>
  <c r="I209" i="9" s="1"/>
  <c r="G210" i="9"/>
  <c r="G211" i="9"/>
  <c r="G212" i="9"/>
  <c r="G213" i="9"/>
  <c r="I213" i="9" s="1"/>
  <c r="G214" i="9"/>
  <c r="G215" i="9"/>
  <c r="G216" i="9"/>
  <c r="G217" i="9"/>
  <c r="G218" i="9"/>
  <c r="G219" i="9"/>
  <c r="G220" i="9"/>
  <c r="G221" i="9"/>
  <c r="G222" i="9"/>
  <c r="I222" i="9" s="1"/>
  <c r="G223" i="9"/>
  <c r="I223" i="9" s="1"/>
  <c r="G224" i="9"/>
  <c r="G225" i="9"/>
  <c r="G226" i="9"/>
  <c r="G227" i="9"/>
  <c r="I227" i="9" s="1"/>
  <c r="G228" i="9"/>
  <c r="G229" i="9"/>
  <c r="G230" i="9"/>
  <c r="G231" i="9"/>
  <c r="G232" i="9"/>
  <c r="G233" i="9"/>
  <c r="G234" i="9"/>
  <c r="G235" i="9"/>
  <c r="G236" i="9"/>
  <c r="I236" i="9" s="1"/>
  <c r="G237" i="9"/>
  <c r="I237" i="9" s="1"/>
  <c r="G238" i="9"/>
  <c r="G239" i="9"/>
  <c r="G240" i="9"/>
  <c r="G241" i="9"/>
  <c r="I241" i="9" s="1"/>
  <c r="G242" i="9"/>
  <c r="G243" i="9"/>
  <c r="G244" i="9"/>
  <c r="G245" i="9"/>
  <c r="G246" i="9"/>
  <c r="G247" i="9"/>
  <c r="G248" i="9"/>
  <c r="G249" i="9"/>
  <c r="G250" i="9"/>
  <c r="I250" i="9" s="1"/>
  <c r="G251" i="9"/>
  <c r="I251" i="9" s="1"/>
  <c r="G252" i="9"/>
  <c r="G253" i="9"/>
  <c r="G254" i="9"/>
  <c r="G255" i="9"/>
  <c r="I255" i="9" s="1"/>
  <c r="G256" i="9"/>
  <c r="G257" i="9"/>
  <c r="G258" i="9"/>
  <c r="G259" i="9"/>
  <c r="G260" i="9"/>
  <c r="G261" i="9"/>
  <c r="G262" i="9"/>
  <c r="G263" i="9"/>
  <c r="G264" i="9"/>
  <c r="I264" i="9" s="1"/>
  <c r="G265" i="9"/>
  <c r="I265" i="9" s="1"/>
  <c r="G266" i="9"/>
  <c r="G267" i="9"/>
  <c r="G268" i="9"/>
  <c r="G269" i="9"/>
  <c r="I269" i="9" s="1"/>
  <c r="G270" i="9"/>
  <c r="G271" i="9"/>
  <c r="G272" i="9"/>
  <c r="G273" i="9"/>
  <c r="G274" i="9"/>
  <c r="G275" i="9"/>
  <c r="G276" i="9"/>
  <c r="G277" i="9"/>
  <c r="G278" i="9"/>
  <c r="G279" i="9"/>
  <c r="I279" i="9" s="1"/>
  <c r="G280" i="9"/>
  <c r="G281" i="9"/>
  <c r="G282" i="9"/>
  <c r="G283" i="9"/>
  <c r="I283" i="9" s="1"/>
  <c r="G284" i="9"/>
  <c r="G285" i="9"/>
  <c r="G286" i="9"/>
  <c r="G287" i="9"/>
  <c r="G288" i="9"/>
  <c r="G289" i="9"/>
  <c r="G290" i="9"/>
  <c r="G291" i="9"/>
  <c r="G292" i="9"/>
  <c r="I292" i="9" s="1"/>
  <c r="G293" i="9"/>
  <c r="I293" i="9" s="1"/>
  <c r="G294" i="9"/>
  <c r="G295" i="9"/>
  <c r="G296" i="9"/>
  <c r="G297" i="9"/>
  <c r="I297" i="9" s="1"/>
  <c r="G298" i="9"/>
  <c r="G299" i="9"/>
  <c r="G300" i="9"/>
  <c r="G301" i="9"/>
  <c r="G302" i="9"/>
  <c r="G303" i="9"/>
  <c r="G304" i="9"/>
  <c r="G305" i="9"/>
  <c r="G306" i="9"/>
  <c r="I306" i="9" s="1"/>
  <c r="G307" i="9"/>
  <c r="I307" i="9" s="1"/>
  <c r="G308" i="9"/>
  <c r="G309" i="9"/>
  <c r="G310" i="9"/>
  <c r="G311" i="9"/>
  <c r="I311" i="9" s="1"/>
  <c r="G312" i="9"/>
  <c r="G313" i="9"/>
  <c r="G314" i="9"/>
  <c r="G315" i="9"/>
  <c r="G316" i="9"/>
  <c r="G317" i="9"/>
  <c r="G318" i="9"/>
  <c r="G319" i="9"/>
  <c r="G320" i="9"/>
  <c r="I320" i="9" s="1"/>
  <c r="G321" i="9"/>
  <c r="I321" i="9" s="1"/>
  <c r="G322" i="9"/>
  <c r="G323" i="9"/>
  <c r="G324" i="9"/>
  <c r="G325" i="9"/>
  <c r="I325" i="9" s="1"/>
  <c r="G326" i="9"/>
  <c r="G327" i="9"/>
  <c r="G328" i="9"/>
  <c r="G329" i="9"/>
  <c r="G330" i="9"/>
  <c r="G331" i="9"/>
  <c r="G332" i="9"/>
  <c r="G333" i="9"/>
  <c r="G334" i="9"/>
  <c r="I334" i="9" s="1"/>
  <c r="G335" i="9"/>
  <c r="I335" i="9" s="1"/>
  <c r="G336" i="9"/>
  <c r="G337" i="9"/>
  <c r="G338" i="9"/>
  <c r="G339" i="9"/>
  <c r="I339" i="9" s="1"/>
  <c r="G340" i="9"/>
  <c r="G341" i="9"/>
  <c r="G342" i="9"/>
  <c r="G343" i="9"/>
  <c r="G344" i="9"/>
  <c r="G345" i="9"/>
  <c r="G346" i="9"/>
  <c r="G347" i="9"/>
  <c r="G348" i="9"/>
  <c r="I348" i="9" s="1"/>
  <c r="G349" i="9"/>
  <c r="I349" i="9" s="1"/>
  <c r="G350" i="9"/>
  <c r="G351" i="9"/>
  <c r="G352" i="9"/>
  <c r="G353" i="9"/>
  <c r="I353" i="9" s="1"/>
  <c r="G354" i="9"/>
  <c r="G355" i="9"/>
  <c r="G356" i="9"/>
  <c r="G357" i="9"/>
  <c r="G358" i="9"/>
  <c r="G359" i="9"/>
  <c r="G360" i="9"/>
  <c r="G361" i="9"/>
  <c r="G362" i="9"/>
  <c r="I362" i="9" s="1"/>
  <c r="G363" i="9"/>
  <c r="I363" i="9" s="1"/>
  <c r="G364" i="9"/>
  <c r="G365" i="9"/>
  <c r="G366" i="9"/>
  <c r="G367" i="9"/>
  <c r="I367" i="9" s="1"/>
  <c r="G368" i="9"/>
  <c r="G369" i="9"/>
  <c r="G370" i="9"/>
  <c r="G371" i="9"/>
  <c r="G372" i="9"/>
  <c r="G373" i="9"/>
  <c r="G374" i="9"/>
  <c r="G375" i="9"/>
  <c r="G376" i="9"/>
  <c r="I376" i="9" s="1"/>
  <c r="G377" i="9"/>
  <c r="I377" i="9" s="1"/>
  <c r="G378" i="9"/>
  <c r="G379" i="9"/>
  <c r="G380" i="9"/>
  <c r="G381" i="9"/>
  <c r="I381" i="9" s="1"/>
  <c r="G382" i="9"/>
  <c r="G383" i="9"/>
  <c r="G384" i="9"/>
  <c r="G385" i="9"/>
  <c r="G386" i="9"/>
  <c r="G387" i="9"/>
  <c r="G388" i="9"/>
  <c r="G389" i="9"/>
  <c r="G390" i="9"/>
  <c r="I390" i="9" s="1"/>
  <c r="G391" i="9"/>
  <c r="I391" i="9" s="1"/>
  <c r="G392" i="9"/>
  <c r="G393" i="9"/>
  <c r="G394" i="9"/>
  <c r="G395" i="9"/>
  <c r="I395" i="9" s="1"/>
  <c r="G396" i="9"/>
  <c r="G397" i="9"/>
  <c r="G398" i="9"/>
  <c r="G399" i="9"/>
  <c r="G400" i="9"/>
  <c r="G401" i="9"/>
  <c r="G402" i="9"/>
  <c r="G403" i="9"/>
  <c r="G404" i="9"/>
  <c r="I404" i="9" s="1"/>
  <c r="G405" i="9"/>
  <c r="I405" i="9" s="1"/>
  <c r="G406" i="9"/>
  <c r="G407" i="9"/>
  <c r="G408" i="9"/>
  <c r="G409" i="9"/>
  <c r="I409" i="9" s="1"/>
  <c r="G410" i="9"/>
  <c r="G411" i="9"/>
  <c r="G412" i="9"/>
  <c r="G413" i="9"/>
  <c r="G414" i="9"/>
  <c r="G415" i="9"/>
  <c r="G416" i="9"/>
  <c r="G417" i="9"/>
  <c r="G418" i="9"/>
  <c r="G419" i="9"/>
  <c r="I419" i="9" s="1"/>
  <c r="G420" i="9"/>
  <c r="G421" i="9"/>
  <c r="G422" i="9"/>
  <c r="G423" i="9"/>
  <c r="I423" i="9" s="1"/>
  <c r="G424" i="9"/>
  <c r="G425" i="9"/>
  <c r="G426" i="9"/>
  <c r="G427" i="9"/>
  <c r="G428" i="9"/>
  <c r="G429" i="9"/>
  <c r="G430" i="9"/>
  <c r="G431" i="9"/>
  <c r="G432" i="9"/>
  <c r="I432" i="9" s="1"/>
  <c r="G433" i="9"/>
  <c r="I433" i="9" s="1"/>
  <c r="G434" i="9"/>
  <c r="G435" i="9"/>
  <c r="G436" i="9"/>
  <c r="G437" i="9"/>
  <c r="I437" i="9" s="1"/>
  <c r="G438" i="9"/>
  <c r="G439" i="9"/>
  <c r="G440" i="9"/>
  <c r="G441" i="9"/>
  <c r="G442" i="9"/>
  <c r="G443" i="9"/>
  <c r="G444" i="9"/>
  <c r="G445" i="9"/>
  <c r="G446" i="9"/>
  <c r="I446" i="9" s="1"/>
  <c r="G447" i="9"/>
  <c r="I447" i="9" s="1"/>
  <c r="G448" i="9"/>
  <c r="G449" i="9"/>
  <c r="G450" i="9"/>
  <c r="G451" i="9"/>
  <c r="I451" i="9" s="1"/>
  <c r="G452" i="9"/>
  <c r="G453" i="9"/>
  <c r="G454" i="9"/>
  <c r="G455" i="9"/>
  <c r="G456" i="9"/>
  <c r="G457" i="9"/>
  <c r="G458" i="9"/>
  <c r="G459" i="9"/>
  <c r="G460" i="9"/>
  <c r="I460" i="9" s="1"/>
  <c r="G461" i="9"/>
  <c r="I461" i="9" s="1"/>
  <c r="G462" i="9"/>
  <c r="G463" i="9"/>
  <c r="G464" i="9"/>
  <c r="G465" i="9"/>
  <c r="I465" i="9" s="1"/>
  <c r="G466" i="9"/>
  <c r="G467" i="9"/>
  <c r="G468" i="9"/>
  <c r="G469" i="9"/>
  <c r="G470" i="9"/>
  <c r="G471" i="9"/>
  <c r="G472" i="9"/>
  <c r="G473" i="9"/>
  <c r="G474" i="9"/>
  <c r="I474" i="9" s="1"/>
  <c r="G475" i="9"/>
  <c r="I475" i="9" s="1"/>
  <c r="G476" i="9"/>
  <c r="G477" i="9"/>
  <c r="G478" i="9"/>
  <c r="G479" i="9"/>
  <c r="I479" i="9" s="1"/>
  <c r="G480" i="9"/>
  <c r="G481" i="9"/>
  <c r="G482" i="9"/>
  <c r="G483" i="9"/>
  <c r="G484" i="9"/>
  <c r="G485" i="9"/>
  <c r="G486" i="9"/>
  <c r="G487" i="9"/>
  <c r="G488" i="9"/>
  <c r="I488" i="9" s="1"/>
  <c r="G489" i="9"/>
  <c r="I489" i="9" s="1"/>
  <c r="G490" i="9"/>
  <c r="G491" i="9"/>
  <c r="G492" i="9"/>
  <c r="G493" i="9"/>
  <c r="I493" i="9" s="1"/>
  <c r="G494" i="9"/>
  <c r="G495" i="9"/>
  <c r="G496" i="9"/>
  <c r="G497" i="9"/>
  <c r="G498" i="9"/>
  <c r="G499" i="9"/>
  <c r="G500" i="9"/>
  <c r="G501" i="9"/>
  <c r="G502" i="9"/>
  <c r="I502" i="9" s="1"/>
  <c r="G503" i="9"/>
  <c r="G504" i="9"/>
  <c r="G505" i="9"/>
  <c r="G506" i="9"/>
  <c r="G507" i="9"/>
  <c r="I507" i="9" s="1"/>
  <c r="G508" i="9"/>
  <c r="G509" i="9"/>
  <c r="G510" i="9"/>
  <c r="G511" i="9"/>
  <c r="G512" i="9"/>
  <c r="G513" i="9"/>
  <c r="G514" i="9"/>
  <c r="G515" i="9"/>
  <c r="G516" i="9"/>
  <c r="I516" i="9" s="1"/>
  <c r="G517" i="9"/>
  <c r="I517" i="9" s="1"/>
  <c r="G518" i="9"/>
  <c r="G519" i="9"/>
  <c r="G520" i="9"/>
  <c r="G521" i="9"/>
  <c r="I521" i="9" s="1"/>
  <c r="G522" i="9"/>
  <c r="G523" i="9"/>
  <c r="G524" i="9"/>
  <c r="G525" i="9"/>
  <c r="G526" i="9"/>
  <c r="G527" i="9"/>
  <c r="G528" i="9"/>
  <c r="G529" i="9"/>
  <c r="G530" i="9"/>
  <c r="G531" i="9"/>
  <c r="I531" i="9" s="1"/>
  <c r="G532" i="9"/>
  <c r="G533" i="9"/>
  <c r="G534" i="9"/>
  <c r="G535" i="9"/>
  <c r="I535" i="9" s="1"/>
  <c r="G536" i="9"/>
  <c r="G537" i="9"/>
  <c r="G538" i="9"/>
  <c r="G539" i="9"/>
  <c r="G540" i="9"/>
  <c r="G541" i="9"/>
  <c r="G542" i="9"/>
  <c r="G543" i="9"/>
  <c r="G544" i="9"/>
  <c r="G545" i="9"/>
  <c r="I545" i="9" s="1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I563" i="9" s="1"/>
  <c r="G564" i="9"/>
  <c r="G565" i="9"/>
  <c r="G566" i="9"/>
  <c r="G567" i="9"/>
  <c r="G568" i="9"/>
  <c r="G569" i="9"/>
  <c r="G570" i="9"/>
  <c r="G571" i="9"/>
  <c r="G572" i="9"/>
  <c r="I572" i="9" s="1"/>
  <c r="G573" i="9"/>
  <c r="I573" i="9" s="1"/>
  <c r="G574" i="9"/>
  <c r="G575" i="9"/>
  <c r="G576" i="9"/>
  <c r="G577" i="9"/>
  <c r="I577" i="9" s="1"/>
  <c r="G578" i="9"/>
  <c r="G579" i="9"/>
  <c r="G580" i="9"/>
  <c r="G581" i="9"/>
  <c r="G582" i="9"/>
  <c r="G583" i="9"/>
  <c r="G584" i="9"/>
  <c r="G585" i="9"/>
  <c r="G586" i="9"/>
  <c r="I586" i="9" s="1"/>
  <c r="G587" i="9"/>
  <c r="I587" i="9" s="1"/>
  <c r="G588" i="9"/>
  <c r="G589" i="9"/>
  <c r="G590" i="9"/>
  <c r="G591" i="9"/>
  <c r="I591" i="9" s="1"/>
  <c r="G592" i="9"/>
  <c r="G593" i="9"/>
  <c r="G594" i="9"/>
  <c r="G595" i="9"/>
  <c r="G596" i="9"/>
  <c r="G597" i="9"/>
  <c r="G598" i="9"/>
  <c r="G599" i="9"/>
  <c r="G600" i="9"/>
  <c r="I600" i="9" s="1"/>
  <c r="G601" i="9"/>
  <c r="I601" i="9" s="1"/>
  <c r="G602" i="9"/>
  <c r="G603" i="9"/>
  <c r="G604" i="9"/>
  <c r="G605" i="9"/>
  <c r="I605" i="9" s="1"/>
  <c r="G606" i="9"/>
  <c r="G607" i="9"/>
  <c r="G608" i="9"/>
  <c r="G609" i="9"/>
  <c r="G610" i="9"/>
  <c r="G611" i="9"/>
  <c r="G612" i="9"/>
  <c r="G613" i="9"/>
  <c r="G614" i="9"/>
  <c r="I614" i="9" s="1"/>
  <c r="G615" i="9"/>
  <c r="I615" i="9" s="1"/>
  <c r="G616" i="9"/>
  <c r="G617" i="9"/>
  <c r="G618" i="9"/>
  <c r="G619" i="9"/>
  <c r="I619" i="9" s="1"/>
  <c r="G620" i="9"/>
  <c r="G621" i="9"/>
  <c r="G622" i="9"/>
  <c r="G623" i="9"/>
  <c r="G624" i="9"/>
  <c r="G625" i="9"/>
  <c r="G626" i="9"/>
  <c r="G627" i="9"/>
  <c r="G628" i="9"/>
  <c r="I628" i="9" s="1"/>
  <c r="G629" i="9"/>
  <c r="I629" i="9" s="1"/>
  <c r="G630" i="9"/>
  <c r="G631" i="9"/>
  <c r="G632" i="9"/>
  <c r="G633" i="9"/>
  <c r="I633" i="9" s="1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I647" i="9" s="1"/>
  <c r="G648" i="9"/>
  <c r="G649" i="9"/>
  <c r="G650" i="9"/>
  <c r="G651" i="9"/>
  <c r="G652" i="9"/>
  <c r="G653" i="9"/>
  <c r="G654" i="9"/>
  <c r="G655" i="9"/>
  <c r="G656" i="9"/>
  <c r="I656" i="9" s="1"/>
  <c r="G657" i="9"/>
  <c r="I657" i="9" s="1"/>
  <c r="G658" i="9"/>
  <c r="G659" i="9"/>
  <c r="G660" i="9"/>
  <c r="G661" i="9"/>
  <c r="I661" i="9" s="1"/>
  <c r="G662" i="9"/>
  <c r="G663" i="9"/>
  <c r="G664" i="9"/>
  <c r="G665" i="9"/>
  <c r="G666" i="9"/>
  <c r="G667" i="9"/>
  <c r="G668" i="9"/>
  <c r="G669" i="9"/>
  <c r="G670" i="9"/>
  <c r="I670" i="9" s="1"/>
  <c r="G671" i="9"/>
  <c r="I671" i="9" s="1"/>
  <c r="G672" i="9"/>
  <c r="G673" i="9"/>
  <c r="G674" i="9"/>
  <c r="G675" i="9"/>
  <c r="I675" i="9" s="1"/>
  <c r="G676" i="9"/>
  <c r="G677" i="9"/>
  <c r="G678" i="9"/>
  <c r="G679" i="9"/>
  <c r="G680" i="9"/>
  <c r="G681" i="9"/>
  <c r="G682" i="9"/>
  <c r="G683" i="9"/>
  <c r="G684" i="9"/>
  <c r="I684" i="9" s="1"/>
  <c r="G685" i="9"/>
  <c r="I685" i="9" s="1"/>
  <c r="G686" i="9"/>
  <c r="G687" i="9"/>
  <c r="G688" i="9"/>
  <c r="G689" i="9"/>
  <c r="I689" i="9" s="1"/>
  <c r="G690" i="9"/>
  <c r="G691" i="9"/>
  <c r="G692" i="9"/>
  <c r="G693" i="9"/>
  <c r="G694" i="9"/>
  <c r="G695" i="9"/>
  <c r="G696" i="9"/>
  <c r="G697" i="9"/>
  <c r="G698" i="9"/>
  <c r="I698" i="9" s="1"/>
  <c r="G699" i="9"/>
  <c r="I699" i="9" s="1"/>
  <c r="G700" i="9"/>
  <c r="G701" i="9"/>
  <c r="G702" i="9"/>
  <c r="G703" i="9"/>
  <c r="I703" i="9" s="1"/>
  <c r="G704" i="9"/>
  <c r="G705" i="9"/>
  <c r="G706" i="9"/>
  <c r="G707" i="9"/>
  <c r="G708" i="9"/>
  <c r="G709" i="9"/>
  <c r="G710" i="9"/>
  <c r="G711" i="9"/>
  <c r="G712" i="9"/>
  <c r="I712" i="9" s="1"/>
  <c r="G713" i="9"/>
  <c r="I713" i="9" s="1"/>
  <c r="G714" i="9"/>
  <c r="G715" i="9"/>
  <c r="G716" i="9"/>
  <c r="G717" i="9"/>
  <c r="I717" i="9" s="1"/>
  <c r="G718" i="9"/>
  <c r="G719" i="9"/>
  <c r="G720" i="9"/>
  <c r="G721" i="9"/>
  <c r="G722" i="9"/>
  <c r="G723" i="9"/>
  <c r="G724" i="9"/>
  <c r="G725" i="9"/>
  <c r="G726" i="9"/>
  <c r="I726" i="9" s="1"/>
  <c r="G727" i="9"/>
  <c r="I727" i="9" s="1"/>
  <c r="G728" i="9"/>
  <c r="G729" i="9"/>
  <c r="G730" i="9"/>
  <c r="G731" i="9"/>
  <c r="I731" i="9" s="1"/>
  <c r="G732" i="9"/>
  <c r="G733" i="9"/>
  <c r="G734" i="9"/>
  <c r="G735" i="9"/>
  <c r="G736" i="9"/>
  <c r="G737" i="9"/>
  <c r="G738" i="9"/>
  <c r="G739" i="9"/>
  <c r="G740" i="9"/>
  <c r="G741" i="9"/>
  <c r="I741" i="9" s="1"/>
  <c r="G742" i="9"/>
  <c r="G743" i="9"/>
  <c r="G744" i="9"/>
  <c r="G745" i="9"/>
  <c r="I745" i="9" s="1"/>
  <c r="G746" i="9"/>
  <c r="G747" i="9"/>
  <c r="G748" i="9"/>
  <c r="G749" i="9"/>
  <c r="G750" i="9"/>
  <c r="G751" i="9"/>
  <c r="G752" i="9"/>
  <c r="G753" i="9"/>
  <c r="G754" i="9"/>
  <c r="I754" i="9" s="1"/>
  <c r="G755" i="9"/>
  <c r="I755" i="9" s="1"/>
  <c r="G756" i="9"/>
  <c r="G757" i="9"/>
  <c r="G758" i="9"/>
  <c r="G759" i="9"/>
  <c r="I759" i="9" s="1"/>
  <c r="G760" i="9"/>
  <c r="G761" i="9"/>
  <c r="G762" i="9"/>
  <c r="G763" i="9"/>
  <c r="G764" i="9"/>
  <c r="G765" i="9"/>
  <c r="G766" i="9"/>
  <c r="G767" i="9"/>
  <c r="G768" i="9"/>
  <c r="I768" i="9" s="1"/>
  <c r="G769" i="9"/>
  <c r="I769" i="9" s="1"/>
  <c r="G770" i="9"/>
  <c r="G771" i="9"/>
  <c r="G772" i="9"/>
  <c r="G773" i="9"/>
  <c r="I773" i="9" s="1"/>
  <c r="G774" i="9"/>
  <c r="G775" i="9"/>
  <c r="G776" i="9"/>
  <c r="G777" i="9"/>
  <c r="G778" i="9"/>
  <c r="G779" i="9"/>
  <c r="G780" i="9"/>
  <c r="G781" i="9"/>
  <c r="G782" i="9"/>
  <c r="I782" i="9" s="1"/>
  <c r="G783" i="9"/>
  <c r="I783" i="9" s="1"/>
  <c r="G784" i="9"/>
  <c r="G785" i="9"/>
  <c r="G786" i="9"/>
  <c r="G787" i="9"/>
  <c r="I787" i="9" s="1"/>
  <c r="G788" i="9"/>
  <c r="G789" i="9"/>
  <c r="G790" i="9"/>
  <c r="G791" i="9"/>
  <c r="G792" i="9"/>
  <c r="G793" i="9"/>
  <c r="G794" i="9"/>
  <c r="G795" i="9"/>
  <c r="G796" i="9"/>
  <c r="I796" i="9" s="1"/>
  <c r="G797" i="9"/>
  <c r="I797" i="9" s="1"/>
  <c r="G798" i="9"/>
  <c r="G799" i="9"/>
  <c r="G800" i="9"/>
  <c r="G801" i="9"/>
  <c r="I801" i="9" s="1"/>
  <c r="G802" i="9"/>
  <c r="G803" i="9"/>
  <c r="G804" i="9"/>
  <c r="G805" i="9"/>
  <c r="G806" i="9"/>
  <c r="G807" i="9"/>
  <c r="G808" i="9"/>
  <c r="G809" i="9"/>
  <c r="G810" i="9"/>
  <c r="I810" i="9" s="1"/>
  <c r="G811" i="9"/>
  <c r="I811" i="9" s="1"/>
  <c r="G812" i="9"/>
  <c r="G813" i="9"/>
  <c r="G814" i="9"/>
  <c r="I814" i="9" s="1"/>
  <c r="G815" i="9"/>
  <c r="I815" i="9" s="1"/>
  <c r="G816" i="9"/>
  <c r="G817" i="9"/>
  <c r="G818" i="9"/>
  <c r="G819" i="9"/>
  <c r="G820" i="9"/>
  <c r="G821" i="9"/>
  <c r="G822" i="9"/>
  <c r="G823" i="9"/>
  <c r="G824" i="9"/>
  <c r="I824" i="9" s="1"/>
  <c r="G825" i="9"/>
  <c r="I825" i="9" s="1"/>
  <c r="G826" i="9"/>
  <c r="G827" i="9"/>
  <c r="G828" i="9"/>
  <c r="G829" i="9"/>
  <c r="I829" i="9" s="1"/>
  <c r="G830" i="9"/>
  <c r="G831" i="9"/>
  <c r="G832" i="9"/>
  <c r="G833" i="9"/>
  <c r="G834" i="9"/>
  <c r="G835" i="9"/>
  <c r="G836" i="9"/>
  <c r="G837" i="9"/>
  <c r="G838" i="9"/>
  <c r="I838" i="9" s="1"/>
  <c r="G839" i="9"/>
  <c r="I839" i="9" s="1"/>
  <c r="G840" i="9"/>
  <c r="G841" i="9"/>
  <c r="G842" i="9"/>
  <c r="G843" i="9"/>
  <c r="I843" i="9" s="1"/>
  <c r="G844" i="9"/>
  <c r="G845" i="9"/>
  <c r="G846" i="9"/>
  <c r="G847" i="9"/>
  <c r="G848" i="9"/>
  <c r="G849" i="9"/>
  <c r="G850" i="9"/>
  <c r="G851" i="9"/>
  <c r="G852" i="9"/>
  <c r="G853" i="9"/>
  <c r="I853" i="9" s="1"/>
  <c r="G854" i="9"/>
  <c r="G855" i="9"/>
  <c r="G856" i="9"/>
  <c r="G857" i="9"/>
  <c r="I857" i="9" s="1"/>
  <c r="G858" i="9"/>
  <c r="G859" i="9"/>
  <c r="G860" i="9"/>
  <c r="G861" i="9"/>
  <c r="G862" i="9"/>
  <c r="G863" i="9"/>
  <c r="G864" i="9"/>
  <c r="G865" i="9"/>
  <c r="G866" i="9"/>
  <c r="I866" i="9" s="1"/>
  <c r="G867" i="9"/>
  <c r="I867" i="9" s="1"/>
  <c r="G868" i="9"/>
  <c r="G869" i="9"/>
  <c r="G870" i="9"/>
  <c r="G871" i="9"/>
  <c r="I871" i="9" s="1"/>
  <c r="G872" i="9"/>
  <c r="G873" i="9"/>
  <c r="G874" i="9"/>
  <c r="G875" i="9"/>
  <c r="G876" i="9"/>
  <c r="G877" i="9"/>
  <c r="G878" i="9"/>
  <c r="G879" i="9"/>
  <c r="G880" i="9"/>
  <c r="G881" i="9"/>
  <c r="I881" i="9" s="1"/>
  <c r="G882" i="9"/>
  <c r="G883" i="9"/>
  <c r="G884" i="9"/>
  <c r="G885" i="9"/>
  <c r="I885" i="9" s="1"/>
  <c r="G886" i="9"/>
  <c r="G887" i="9"/>
  <c r="G888" i="9"/>
  <c r="G889" i="9"/>
  <c r="G890" i="9"/>
  <c r="G891" i="9"/>
  <c r="G892" i="9"/>
  <c r="G893" i="9"/>
  <c r="G894" i="9"/>
  <c r="I894" i="9" s="1"/>
  <c r="G895" i="9"/>
  <c r="I895" i="9" s="1"/>
  <c r="G896" i="9"/>
  <c r="G897" i="9"/>
  <c r="G898" i="9"/>
  <c r="G899" i="9"/>
  <c r="I899" i="9" s="1"/>
  <c r="G900" i="9"/>
  <c r="G901" i="9"/>
  <c r="G902" i="9"/>
  <c r="G903" i="9"/>
  <c r="G904" i="9"/>
  <c r="G905" i="9"/>
  <c r="G906" i="9"/>
  <c r="G907" i="9"/>
  <c r="G908" i="9"/>
  <c r="I908" i="9" s="1"/>
  <c r="G909" i="9"/>
  <c r="I909" i="9" s="1"/>
  <c r="G910" i="9"/>
  <c r="G911" i="9"/>
  <c r="G912" i="9"/>
  <c r="G913" i="9"/>
  <c r="I913" i="9" s="1"/>
  <c r="G914" i="9"/>
  <c r="G915" i="9"/>
  <c r="G916" i="9"/>
  <c r="G917" i="9"/>
  <c r="G918" i="9"/>
  <c r="G919" i="9"/>
  <c r="G920" i="9"/>
  <c r="G921" i="9"/>
  <c r="G922" i="9"/>
  <c r="I922" i="9" s="1"/>
  <c r="G923" i="9"/>
  <c r="I923" i="9" s="1"/>
  <c r="G924" i="9"/>
  <c r="G925" i="9"/>
  <c r="G926" i="9"/>
  <c r="G927" i="9"/>
  <c r="I927" i="9" s="1"/>
  <c r="G928" i="9"/>
  <c r="G929" i="9"/>
  <c r="G930" i="9"/>
  <c r="G931" i="9"/>
  <c r="G932" i="9"/>
  <c r="G933" i="9"/>
  <c r="G934" i="9"/>
  <c r="G935" i="9"/>
  <c r="G936" i="9"/>
  <c r="I936" i="9" s="1"/>
  <c r="G937" i="9"/>
  <c r="I937" i="9" s="1"/>
  <c r="G938" i="9"/>
  <c r="G939" i="9"/>
  <c r="G940" i="9"/>
  <c r="G941" i="9"/>
  <c r="I941" i="9" s="1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I955" i="9" s="1"/>
  <c r="G956" i="9"/>
  <c r="G957" i="9"/>
  <c r="G958" i="9"/>
  <c r="G959" i="9"/>
  <c r="G960" i="9"/>
  <c r="G961" i="9"/>
  <c r="G962" i="9"/>
  <c r="G963" i="9"/>
  <c r="G964" i="9"/>
  <c r="G965" i="9"/>
  <c r="I965" i="9" s="1"/>
  <c r="G966" i="9"/>
  <c r="G967" i="9"/>
  <c r="G968" i="9"/>
  <c r="G969" i="9"/>
  <c r="I969" i="9" s="1"/>
  <c r="G970" i="9"/>
  <c r="G971" i="9"/>
  <c r="G972" i="9"/>
  <c r="G973" i="9"/>
  <c r="G974" i="9"/>
  <c r="G975" i="9"/>
  <c r="G976" i="9"/>
  <c r="G977" i="9"/>
  <c r="G978" i="9"/>
  <c r="I978" i="9" s="1"/>
  <c r="G979" i="9"/>
  <c r="I979" i="9" s="1"/>
  <c r="G980" i="9"/>
  <c r="G981" i="9"/>
  <c r="G982" i="9"/>
  <c r="G983" i="9"/>
  <c r="I983" i="9" s="1"/>
  <c r="G984" i="9"/>
  <c r="G985" i="9"/>
  <c r="G986" i="9"/>
  <c r="G987" i="9"/>
  <c r="G988" i="9"/>
  <c r="G989" i="9"/>
  <c r="G990" i="9"/>
  <c r="G991" i="9"/>
  <c r="G992" i="9"/>
  <c r="I992" i="9" s="1"/>
  <c r="G993" i="9"/>
  <c r="I993" i="9" s="1"/>
  <c r="G994" i="9"/>
  <c r="G995" i="9"/>
  <c r="G996" i="9"/>
  <c r="G997" i="9"/>
  <c r="I997" i="9" s="1"/>
  <c r="G998" i="9"/>
  <c r="G999" i="9"/>
  <c r="G1000" i="9"/>
  <c r="G1001" i="9"/>
  <c r="G1002" i="9"/>
  <c r="G1003" i="9"/>
  <c r="G1004" i="9"/>
  <c r="G1005" i="9"/>
  <c r="G1006" i="9"/>
  <c r="I1006" i="9" s="1"/>
  <c r="G1007" i="9"/>
  <c r="I1007" i="9" s="1"/>
  <c r="G1008" i="9"/>
  <c r="G1009" i="9"/>
  <c r="G1010" i="9"/>
  <c r="G1011" i="9"/>
  <c r="I1011" i="9" s="1"/>
  <c r="G1012" i="9"/>
  <c r="G1013" i="9"/>
  <c r="G1014" i="9"/>
  <c r="G1015" i="9"/>
  <c r="G1016" i="9"/>
  <c r="G1017" i="9"/>
  <c r="G1018" i="9"/>
  <c r="G1019" i="9"/>
  <c r="G1020" i="9"/>
  <c r="I1020" i="9" s="1"/>
  <c r="G1021" i="9"/>
  <c r="I1021" i="9" s="1"/>
  <c r="G1022" i="9"/>
  <c r="G1023" i="9"/>
  <c r="G1024" i="9"/>
  <c r="G1025" i="9"/>
  <c r="I1025" i="9" s="1"/>
  <c r="G1026" i="9"/>
  <c r="G1027" i="9"/>
  <c r="G1028" i="9"/>
  <c r="G1029" i="9"/>
  <c r="G1030" i="9"/>
  <c r="G1031" i="9"/>
  <c r="G1032" i="9"/>
  <c r="G1033" i="9"/>
  <c r="G1034" i="9"/>
  <c r="I1034" i="9" s="1"/>
  <c r="G1035" i="9"/>
  <c r="I1035" i="9" s="1"/>
  <c r="G1036" i="9"/>
  <c r="G1037" i="9"/>
  <c r="G1038" i="9"/>
  <c r="G1039" i="9"/>
  <c r="I1039" i="9" s="1"/>
  <c r="G1040" i="9"/>
  <c r="G1041" i="9"/>
  <c r="G1042" i="9"/>
  <c r="G1043" i="9"/>
  <c r="G1044" i="9"/>
  <c r="G1045" i="9"/>
  <c r="G1046" i="9"/>
  <c r="G1047" i="9"/>
  <c r="G1048" i="9"/>
  <c r="I1048" i="9" s="1"/>
  <c r="G1049" i="9"/>
  <c r="I1049" i="9" s="1"/>
  <c r="G1050" i="9"/>
  <c r="G1051" i="9"/>
  <c r="G1052" i="9"/>
  <c r="G1053" i="9"/>
  <c r="I1053" i="9" s="1"/>
  <c r="G1054" i="9"/>
  <c r="G1055" i="9"/>
  <c r="G1056" i="9"/>
  <c r="G1057" i="9"/>
  <c r="G1058" i="9"/>
  <c r="G1059" i="9"/>
  <c r="G1060" i="9"/>
  <c r="G1061" i="9"/>
  <c r="G1062" i="9"/>
  <c r="G1063" i="9"/>
  <c r="I1063" i="9" s="1"/>
  <c r="G1064" i="9"/>
  <c r="G1065" i="9"/>
  <c r="G1066" i="9"/>
  <c r="G1067" i="9"/>
  <c r="I1067" i="9" s="1"/>
  <c r="G1068" i="9"/>
  <c r="G1069" i="9"/>
  <c r="G1070" i="9"/>
  <c r="G1071" i="9"/>
  <c r="G1072" i="9"/>
  <c r="G1073" i="9"/>
  <c r="G1074" i="9"/>
  <c r="G1075" i="9"/>
  <c r="G1076" i="9"/>
  <c r="I1076" i="9" s="1"/>
  <c r="G1077" i="9"/>
  <c r="I1077" i="9" s="1"/>
  <c r="G1078" i="9"/>
  <c r="G1079" i="9"/>
  <c r="G1080" i="9"/>
  <c r="G1081" i="9"/>
  <c r="I1081" i="9" s="1"/>
  <c r="G1082" i="9"/>
  <c r="G1083" i="9"/>
  <c r="G1084" i="9"/>
  <c r="G1085" i="9"/>
  <c r="G1086" i="9"/>
  <c r="G1087" i="9"/>
  <c r="G1088" i="9"/>
  <c r="G1089" i="9"/>
  <c r="G1090" i="9"/>
  <c r="I1090" i="9" s="1"/>
  <c r="G1091" i="9"/>
  <c r="I1091" i="9" s="1"/>
  <c r="G1092" i="9"/>
  <c r="G1093" i="9"/>
  <c r="G1094" i="9"/>
  <c r="G1095" i="9"/>
  <c r="I1095" i="9" s="1"/>
  <c r="G1096" i="9"/>
  <c r="G1097" i="9"/>
  <c r="G1098" i="9"/>
  <c r="G1099" i="9"/>
  <c r="G1100" i="9"/>
  <c r="G1101" i="9"/>
  <c r="G1102" i="9"/>
  <c r="G1103" i="9"/>
  <c r="G1104" i="9"/>
  <c r="I1104" i="9" s="1"/>
  <c r="G1105" i="9"/>
  <c r="I1105" i="9" s="1"/>
  <c r="G1106" i="9"/>
  <c r="G1107" i="9"/>
  <c r="G1108" i="9"/>
  <c r="G1109" i="9"/>
  <c r="I1109" i="9" s="1"/>
  <c r="G1110" i="9"/>
  <c r="G1111" i="9"/>
  <c r="G1112" i="9"/>
  <c r="G1113" i="9"/>
  <c r="G1114" i="9"/>
  <c r="G1115" i="9"/>
  <c r="G1116" i="9"/>
  <c r="G1117" i="9"/>
  <c r="G1118" i="9"/>
  <c r="I1118" i="9" s="1"/>
  <c r="G1119" i="9"/>
  <c r="I1119" i="9" s="1"/>
  <c r="G1120" i="9"/>
  <c r="G1121" i="9"/>
  <c r="G1122" i="9"/>
  <c r="G1123" i="9"/>
  <c r="I1123" i="9" s="1"/>
  <c r="G1124" i="9"/>
  <c r="G1125" i="9"/>
  <c r="G1126" i="9"/>
  <c r="G1127" i="9"/>
  <c r="G1128" i="9"/>
  <c r="G1129" i="9"/>
  <c r="G1130" i="9"/>
  <c r="G1131" i="9"/>
  <c r="G1132" i="9"/>
  <c r="I1132" i="9" s="1"/>
  <c r="G1133" i="9"/>
  <c r="I1133" i="9" s="1"/>
  <c r="G1134" i="9"/>
  <c r="G1135" i="9"/>
  <c r="G1136" i="9"/>
  <c r="G1137" i="9"/>
  <c r="I1137" i="9" s="1"/>
  <c r="G1138" i="9"/>
  <c r="G1139" i="9"/>
  <c r="G1140" i="9"/>
  <c r="G1141" i="9"/>
  <c r="G1142" i="9"/>
  <c r="G1143" i="9"/>
  <c r="G1144" i="9"/>
  <c r="G1145" i="9"/>
  <c r="G1146" i="9"/>
  <c r="G1147" i="9"/>
  <c r="I1147" i="9" s="1"/>
  <c r="G1148" i="9"/>
  <c r="G1149" i="9"/>
  <c r="G1150" i="9"/>
  <c r="G1151" i="9"/>
  <c r="I1151" i="9" s="1"/>
  <c r="G1152" i="9"/>
  <c r="G1153" i="9"/>
  <c r="G1154" i="9"/>
  <c r="G1155" i="9"/>
  <c r="G1156" i="9"/>
  <c r="G1157" i="9"/>
  <c r="G1158" i="9"/>
  <c r="G1159" i="9"/>
  <c r="G1160" i="9"/>
  <c r="I1160" i="9" s="1"/>
  <c r="G1161" i="9"/>
  <c r="I1161" i="9" s="1"/>
  <c r="G1162" i="9"/>
  <c r="G1163" i="9"/>
  <c r="G1164" i="9"/>
  <c r="G1165" i="9"/>
  <c r="I1165" i="9" s="1"/>
  <c r="G1166" i="9"/>
  <c r="G1167" i="9"/>
  <c r="G1168" i="9"/>
  <c r="G1169" i="9"/>
  <c r="G1170" i="9"/>
  <c r="G1171" i="9"/>
  <c r="G1172" i="9"/>
  <c r="G1173" i="9"/>
  <c r="G1174" i="9"/>
  <c r="I1174" i="9" s="1"/>
  <c r="G1175" i="9"/>
  <c r="I1175" i="9" s="1"/>
  <c r="G1176" i="9"/>
  <c r="G1177" i="9"/>
  <c r="G1178" i="9"/>
  <c r="G1179" i="9"/>
  <c r="I1179" i="9" s="1"/>
  <c r="G1180" i="9"/>
  <c r="G1181" i="9"/>
  <c r="G1182" i="9"/>
  <c r="G1183" i="9"/>
  <c r="G1184" i="9"/>
  <c r="G1185" i="9"/>
  <c r="G1186" i="9"/>
  <c r="G1187" i="9"/>
  <c r="G1188" i="9"/>
  <c r="I1188" i="9" s="1"/>
  <c r="G1189" i="9"/>
  <c r="I1189" i="9" s="1"/>
  <c r="G1190" i="9"/>
  <c r="G1191" i="9"/>
  <c r="G1192" i="9"/>
  <c r="G1193" i="9"/>
  <c r="I1193" i="9" s="1"/>
  <c r="G1194" i="9"/>
  <c r="G1195" i="9"/>
  <c r="G1196" i="9"/>
  <c r="G1197" i="9"/>
  <c r="G1198" i="9"/>
  <c r="G1199" i="9"/>
  <c r="G1200" i="9"/>
  <c r="G1201" i="9"/>
  <c r="G1202" i="9"/>
  <c r="I1202" i="9" s="1"/>
  <c r="G1203" i="9"/>
  <c r="I1203" i="9" s="1"/>
  <c r="G1204" i="9"/>
  <c r="G1205" i="9"/>
  <c r="G1206" i="9"/>
  <c r="G1207" i="9"/>
  <c r="I1207" i="9" s="1"/>
  <c r="G1208" i="9"/>
  <c r="G1209" i="9"/>
  <c r="G1210" i="9"/>
  <c r="G1211" i="9"/>
  <c r="G1212" i="9"/>
  <c r="G1213" i="9"/>
  <c r="G1214" i="9"/>
  <c r="G1215" i="9"/>
  <c r="G1216" i="9"/>
  <c r="I1216" i="9" s="1"/>
  <c r="G1217" i="9"/>
  <c r="I1217" i="9" s="1"/>
  <c r="G1218" i="9"/>
  <c r="G1219" i="9"/>
  <c r="G1220" i="9"/>
  <c r="G1221" i="9"/>
  <c r="I1221" i="9" s="1"/>
  <c r="G1222" i="9"/>
  <c r="G1223" i="9"/>
  <c r="G1224" i="9"/>
  <c r="G1225" i="9"/>
  <c r="G1226" i="9"/>
  <c r="G1227" i="9"/>
  <c r="G1228" i="9"/>
  <c r="G1229" i="9"/>
  <c r="G1230" i="9"/>
  <c r="I1230" i="9" s="1"/>
  <c r="G1231" i="9"/>
  <c r="I1231" i="9" s="1"/>
  <c r="G1232" i="9"/>
  <c r="G1233" i="9"/>
  <c r="G1234" i="9"/>
  <c r="G1235" i="9"/>
  <c r="I1235" i="9" s="1"/>
  <c r="G1236" i="9"/>
  <c r="G1237" i="9"/>
  <c r="G1238" i="9"/>
  <c r="G1239" i="9"/>
  <c r="G1240" i="9"/>
  <c r="G1241" i="9"/>
  <c r="G1242" i="9"/>
  <c r="G1243" i="9"/>
  <c r="G1244" i="9"/>
  <c r="I1244" i="9" s="1"/>
  <c r="G1245" i="9"/>
  <c r="I1245" i="9" s="1"/>
  <c r="G1246" i="9"/>
  <c r="G1247" i="9"/>
  <c r="I1247" i="9" s="1"/>
  <c r="G1248" i="9"/>
  <c r="G1249" i="9"/>
  <c r="I1249" i="9" s="1"/>
  <c r="G1250" i="9"/>
  <c r="G1251" i="9"/>
  <c r="G1252" i="9"/>
  <c r="G1253" i="9"/>
  <c r="G1254" i="9"/>
  <c r="G1255" i="9"/>
  <c r="G1256" i="9"/>
  <c r="G1257" i="9"/>
  <c r="G1258" i="9"/>
  <c r="I1258" i="9" s="1"/>
  <c r="G1259" i="9"/>
  <c r="G1260" i="9"/>
  <c r="G1261" i="9"/>
  <c r="I1261" i="9" s="1"/>
  <c r="G1262" i="9"/>
  <c r="G1263" i="9"/>
  <c r="I1263" i="9" s="1"/>
  <c r="G1264" i="9"/>
  <c r="G1265" i="9"/>
  <c r="G1266" i="9"/>
  <c r="G1267" i="9"/>
  <c r="G1268" i="9"/>
  <c r="G1269" i="9"/>
  <c r="G1270" i="9"/>
  <c r="G1271" i="9"/>
  <c r="G1272" i="9"/>
  <c r="I1272" i="9" s="1"/>
  <c r="G1273" i="9"/>
  <c r="I1273" i="9" s="1"/>
  <c r="G1274" i="9"/>
  <c r="G1275" i="9"/>
  <c r="I1275" i="9" s="1"/>
  <c r="G1276" i="9"/>
  <c r="G1277" i="9"/>
  <c r="I1277" i="9" s="1"/>
  <c r="G1278" i="9"/>
  <c r="G1279" i="9"/>
  <c r="G1280" i="9"/>
  <c r="G1281" i="9"/>
  <c r="G1282" i="9"/>
  <c r="G1283" i="9"/>
  <c r="G1284" i="9"/>
  <c r="G1285" i="9"/>
  <c r="G1286" i="9"/>
  <c r="I1286" i="9" s="1"/>
  <c r="G1287" i="9"/>
  <c r="I1287" i="9" s="1"/>
  <c r="G1288" i="9"/>
  <c r="G1289" i="9"/>
  <c r="I1289" i="9" s="1"/>
  <c r="G1290" i="9"/>
  <c r="G1291" i="9"/>
  <c r="I1291" i="9" s="1"/>
  <c r="G1292" i="9"/>
  <c r="G1293" i="9"/>
  <c r="G1294" i="9"/>
  <c r="G1295" i="9"/>
  <c r="G1296" i="9"/>
  <c r="G1297" i="9"/>
  <c r="G1298" i="9"/>
  <c r="G1299" i="9"/>
  <c r="G1300" i="9"/>
  <c r="G1301" i="9"/>
  <c r="I1301" i="9" s="1"/>
  <c r="G1302" i="9"/>
  <c r="G1303" i="9"/>
  <c r="I1303" i="9" s="1"/>
  <c r="G1304" i="9"/>
  <c r="G1305" i="9"/>
  <c r="I1305" i="9" s="1"/>
  <c r="G1306" i="9"/>
  <c r="G1307" i="9"/>
  <c r="G1308" i="9"/>
  <c r="G1309" i="9"/>
  <c r="G1310" i="9"/>
  <c r="G1311" i="9"/>
  <c r="G1312" i="9"/>
  <c r="G1313" i="9"/>
  <c r="G1314" i="9"/>
  <c r="I1314" i="9" s="1"/>
  <c r="G1315" i="9"/>
  <c r="I1315" i="9" s="1"/>
  <c r="G1316" i="9"/>
  <c r="G1317" i="9"/>
  <c r="I1317" i="9" s="1"/>
  <c r="G1318" i="9"/>
  <c r="G1319" i="9"/>
  <c r="I1319" i="9" s="1"/>
  <c r="G1320" i="9"/>
  <c r="G1321" i="9"/>
  <c r="G1322" i="9"/>
  <c r="G1323" i="9"/>
  <c r="G1324" i="9"/>
  <c r="G1325" i="9"/>
  <c r="G1326" i="9"/>
  <c r="G1327" i="9"/>
  <c r="G1328" i="9"/>
  <c r="I1328" i="9" s="1"/>
  <c r="G1329" i="9"/>
  <c r="I1329" i="9" s="1"/>
  <c r="G1330" i="9"/>
  <c r="G1331" i="9"/>
  <c r="I1331" i="9" s="1"/>
  <c r="G1332" i="9"/>
  <c r="G1333" i="9"/>
  <c r="I1333" i="9" s="1"/>
  <c r="G1334" i="9"/>
  <c r="G1335" i="9"/>
  <c r="G1336" i="9"/>
  <c r="G1337" i="9"/>
  <c r="G1338" i="9"/>
  <c r="G1339" i="9"/>
  <c r="G1340" i="9"/>
  <c r="G1341" i="9"/>
  <c r="G1342" i="9"/>
  <c r="I1342" i="9" s="1"/>
  <c r="G1343" i="9"/>
  <c r="I1343" i="9" s="1"/>
  <c r="G1344" i="9"/>
  <c r="G1345" i="9"/>
  <c r="I1345" i="9" s="1"/>
  <c r="G1346" i="9"/>
  <c r="G1347" i="9"/>
  <c r="I1347" i="9" s="1"/>
  <c r="G1348" i="9"/>
  <c r="G1349" i="9"/>
  <c r="G1350" i="9"/>
  <c r="G1351" i="9"/>
  <c r="G1352" i="9"/>
  <c r="G1353" i="9"/>
  <c r="G1354" i="9"/>
  <c r="G1355" i="9"/>
  <c r="G1356" i="9"/>
  <c r="I1356" i="9" s="1"/>
  <c r="G1357" i="9"/>
  <c r="G1358" i="9"/>
  <c r="G1359" i="9"/>
  <c r="I1359" i="9" s="1"/>
  <c r="G1360" i="9"/>
  <c r="G1361" i="9"/>
  <c r="I1361" i="9" s="1"/>
  <c r="G1362" i="9"/>
  <c r="G1363" i="9"/>
  <c r="G1364" i="9"/>
  <c r="G1365" i="9"/>
  <c r="G1366" i="9"/>
  <c r="G1367" i="9"/>
  <c r="G1368" i="9"/>
  <c r="G1369" i="9"/>
  <c r="G1370" i="9"/>
  <c r="I1370" i="9" s="1"/>
  <c r="G1371" i="9"/>
  <c r="I1371" i="9" s="1"/>
  <c r="G1372" i="9"/>
  <c r="G1373" i="9"/>
  <c r="I1373" i="9" s="1"/>
  <c r="G1374" i="9"/>
  <c r="G1375" i="9"/>
  <c r="I1375" i="9" s="1"/>
  <c r="G1376" i="9"/>
  <c r="G1377" i="9"/>
  <c r="G1378" i="9"/>
  <c r="G1379" i="9"/>
  <c r="G1380" i="9"/>
  <c r="G1381" i="9"/>
  <c r="G1382" i="9"/>
  <c r="G1383" i="9"/>
  <c r="G1384" i="9"/>
  <c r="G1385" i="9"/>
  <c r="I1385" i="9" s="1"/>
  <c r="G1386" i="9"/>
  <c r="G1387" i="9"/>
  <c r="I1387" i="9" s="1"/>
  <c r="G1388" i="9"/>
  <c r="G1389" i="9"/>
  <c r="I1389" i="9" s="1"/>
  <c r="G1390" i="9"/>
  <c r="G1391" i="9"/>
  <c r="G1392" i="9"/>
  <c r="G1393" i="9"/>
  <c r="G1394" i="9"/>
  <c r="G1395" i="9"/>
  <c r="G1396" i="9"/>
  <c r="G1397" i="9"/>
  <c r="G1398" i="9"/>
  <c r="I1398" i="9" s="1"/>
  <c r="G1399" i="9"/>
  <c r="I1399" i="9" s="1"/>
  <c r="G1400" i="9"/>
  <c r="G1401" i="9"/>
  <c r="I1401" i="9" s="1"/>
  <c r="G1402" i="9"/>
  <c r="G1403" i="9"/>
  <c r="I1403" i="9" s="1"/>
  <c r="G1404" i="9"/>
  <c r="G1405" i="9"/>
  <c r="G1406" i="9"/>
  <c r="G1407" i="9"/>
  <c r="G1408" i="9"/>
  <c r="G1409" i="9"/>
  <c r="G1410" i="9"/>
  <c r="G1411" i="9"/>
  <c r="G1412" i="9"/>
  <c r="I1412" i="9" s="1"/>
  <c r="G1413" i="9"/>
  <c r="I1413" i="9" s="1"/>
  <c r="G1414" i="9"/>
  <c r="G1415" i="9"/>
  <c r="I1415" i="9" s="1"/>
  <c r="G1416" i="9"/>
  <c r="G1417" i="9"/>
  <c r="I1417" i="9" s="1"/>
  <c r="G1418" i="9"/>
  <c r="G1419" i="9"/>
  <c r="G1420" i="9"/>
  <c r="G1421" i="9"/>
  <c r="G1422" i="9"/>
  <c r="G1423" i="9"/>
  <c r="G1424" i="9"/>
  <c r="G1425" i="9"/>
  <c r="G1426" i="9"/>
  <c r="G1427" i="9"/>
  <c r="G1428" i="9"/>
  <c r="G1429" i="9"/>
  <c r="I1429" i="9" s="1"/>
  <c r="G1430" i="9"/>
  <c r="G1431" i="9"/>
  <c r="I1431" i="9" s="1"/>
  <c r="G1432" i="9"/>
  <c r="G1433" i="9"/>
  <c r="G1434" i="9"/>
  <c r="G1435" i="9"/>
  <c r="G1436" i="9"/>
  <c r="G1437" i="9"/>
  <c r="G1438" i="9"/>
  <c r="G1439" i="9"/>
  <c r="G1440" i="9"/>
  <c r="I1440" i="9" s="1"/>
  <c r="G1441" i="9"/>
  <c r="I1441" i="9" s="1"/>
  <c r="G1442" i="9"/>
  <c r="G1443" i="9"/>
  <c r="I1443" i="9" s="1"/>
  <c r="G1444" i="9"/>
  <c r="G1445" i="9"/>
  <c r="I1445" i="9" s="1"/>
  <c r="G1446" i="9"/>
  <c r="G1447" i="9"/>
  <c r="G1448" i="9"/>
  <c r="G1449" i="9"/>
  <c r="G1450" i="9"/>
  <c r="G1451" i="9"/>
  <c r="G1452" i="9"/>
  <c r="G1453" i="9"/>
  <c r="G1454" i="9"/>
  <c r="G1455" i="9"/>
  <c r="I1455" i="9" s="1"/>
  <c r="G1456" i="9"/>
  <c r="G1457" i="9"/>
  <c r="I1457" i="9" s="1"/>
  <c r="G1458" i="9"/>
  <c r="G1459" i="9"/>
  <c r="I1459" i="9" s="1"/>
  <c r="G1460" i="9"/>
  <c r="G1461" i="9"/>
  <c r="G1462" i="9"/>
  <c r="G1463" i="9"/>
  <c r="G1464" i="9"/>
  <c r="G1465" i="9"/>
  <c r="G1466" i="9"/>
  <c r="G1467" i="9"/>
  <c r="G1468" i="9"/>
  <c r="I1468" i="9" s="1"/>
  <c r="G1469" i="9"/>
  <c r="I1469" i="9" s="1"/>
  <c r="G1470" i="9"/>
  <c r="G1471" i="9"/>
  <c r="I1471" i="9" s="1"/>
  <c r="G1472" i="9"/>
  <c r="G1473" i="9"/>
  <c r="I1473" i="9" s="1"/>
  <c r="G1474" i="9"/>
  <c r="G1475" i="9"/>
  <c r="G1476" i="9"/>
  <c r="G1477" i="9"/>
  <c r="G1478" i="9"/>
  <c r="G1479" i="9"/>
  <c r="G1480" i="9"/>
  <c r="G1481" i="9"/>
  <c r="G1482" i="9"/>
  <c r="I1482" i="9" s="1"/>
  <c r="G1483" i="9"/>
  <c r="I1483" i="9" s="1"/>
  <c r="G1484" i="9"/>
  <c r="G1485" i="9"/>
  <c r="I1485" i="9" s="1"/>
  <c r="G1486" i="9"/>
  <c r="G1487" i="9"/>
  <c r="G1488" i="9"/>
  <c r="G1489" i="9"/>
  <c r="G1490" i="9"/>
  <c r="G1491" i="9"/>
  <c r="G1492" i="9"/>
  <c r="G1493" i="9"/>
  <c r="G1494" i="9"/>
  <c r="G1495" i="9"/>
  <c r="G1496" i="9"/>
  <c r="G1497" i="9"/>
  <c r="I1497" i="9" s="1"/>
  <c r="G1498" i="9"/>
  <c r="G1499" i="9"/>
  <c r="I1499" i="9" s="1"/>
  <c r="G1500" i="9"/>
  <c r="G1501" i="9"/>
  <c r="I1501" i="9" s="1"/>
  <c r="G1502" i="9"/>
  <c r="G1503" i="9"/>
  <c r="G1504" i="9"/>
  <c r="G1505" i="9"/>
  <c r="G1506" i="9"/>
  <c r="G1507" i="9"/>
  <c r="G1508" i="9"/>
  <c r="G1509" i="9"/>
  <c r="G1510" i="9"/>
  <c r="I1510" i="9" s="1"/>
  <c r="G1511" i="9"/>
  <c r="I1511" i="9" s="1"/>
  <c r="G1512" i="9"/>
  <c r="G1513" i="9"/>
  <c r="I1513" i="9" s="1"/>
  <c r="G1514" i="9"/>
  <c r="G1515" i="9"/>
  <c r="I1515" i="9" s="1"/>
  <c r="G1516" i="9"/>
  <c r="G1517" i="9"/>
  <c r="G1518" i="9"/>
  <c r="G1519" i="9"/>
  <c r="G1520" i="9"/>
  <c r="G1521" i="9"/>
  <c r="G1522" i="9"/>
  <c r="G1523" i="9"/>
  <c r="G1524" i="9"/>
  <c r="G1525" i="9"/>
  <c r="I1525" i="9" s="1"/>
  <c r="G1526" i="9"/>
  <c r="G1527" i="9"/>
  <c r="I1527" i="9" s="1"/>
  <c r="G1528" i="9"/>
  <c r="G1529" i="9"/>
  <c r="I1529" i="9" s="1"/>
  <c r="G1530" i="9"/>
  <c r="G1531" i="9"/>
  <c r="G1532" i="9"/>
  <c r="G1533" i="9"/>
  <c r="G1534" i="9"/>
  <c r="G1535" i="9"/>
  <c r="G1536" i="9"/>
  <c r="G1537" i="9"/>
  <c r="G1538" i="9"/>
  <c r="I1538" i="9" s="1"/>
  <c r="G1539" i="9"/>
  <c r="I1539" i="9" s="1"/>
  <c r="G1540" i="9"/>
  <c r="G1541" i="9"/>
  <c r="I1541" i="9" s="1"/>
  <c r="G1542" i="9"/>
  <c r="G1543" i="9"/>
  <c r="I1543" i="9" s="1"/>
  <c r="G1544" i="9"/>
  <c r="G1545" i="9"/>
  <c r="G1546" i="9"/>
  <c r="G1547" i="9"/>
  <c r="G1548" i="9"/>
  <c r="G1549" i="9"/>
  <c r="G1550" i="9"/>
  <c r="G1551" i="9"/>
  <c r="G1552" i="9"/>
  <c r="I1552" i="9" s="1"/>
  <c r="G1553" i="9"/>
  <c r="I1553" i="9" s="1"/>
  <c r="G1554" i="9"/>
  <c r="G1555" i="9"/>
  <c r="I1555" i="9" s="1"/>
  <c r="G1556" i="9"/>
  <c r="G1557" i="9"/>
  <c r="I1557" i="9" s="1"/>
  <c r="G1558" i="9"/>
  <c r="G1559" i="9"/>
  <c r="G1560" i="9"/>
  <c r="G1561" i="9"/>
  <c r="G1562" i="9"/>
  <c r="G1563" i="9"/>
  <c r="G1564" i="9"/>
  <c r="G1565" i="9"/>
  <c r="G1566" i="9"/>
  <c r="I1566" i="9" s="1"/>
  <c r="G1567" i="9"/>
  <c r="I1567" i="9" s="1"/>
  <c r="G1568" i="9"/>
  <c r="G1569" i="9"/>
  <c r="I1569" i="9" s="1"/>
  <c r="G1570" i="9"/>
  <c r="G1571" i="9"/>
  <c r="I1571" i="9" s="1"/>
  <c r="G1572" i="9"/>
  <c r="G1573" i="9"/>
  <c r="G1574" i="9"/>
  <c r="G1575" i="9"/>
  <c r="G1576" i="9"/>
  <c r="G1577" i="9"/>
  <c r="G1578" i="9"/>
  <c r="G1579" i="9"/>
  <c r="G1580" i="9"/>
  <c r="G1581" i="9"/>
  <c r="I1581" i="9" s="1"/>
  <c r="G1582" i="9"/>
  <c r="G1583" i="9"/>
  <c r="I1583" i="9" s="1"/>
  <c r="G1584" i="9"/>
  <c r="G1585" i="9"/>
  <c r="I1585" i="9" s="1"/>
  <c r="G1586" i="9"/>
  <c r="G1587" i="9"/>
  <c r="G1588" i="9"/>
  <c r="G1589" i="9"/>
  <c r="G1590" i="9"/>
  <c r="G1591" i="9"/>
  <c r="G1592" i="9"/>
  <c r="G1593" i="9"/>
  <c r="G1594" i="9"/>
  <c r="I1594" i="9" s="1"/>
  <c r="G1595" i="9"/>
  <c r="I1595" i="9" s="1"/>
  <c r="G1596" i="9"/>
  <c r="G1597" i="9"/>
  <c r="I1597" i="9" s="1"/>
  <c r="G1598" i="9"/>
  <c r="G1599" i="9"/>
  <c r="G1600" i="9"/>
  <c r="G1601" i="9"/>
  <c r="G1602" i="9"/>
  <c r="G1603" i="9"/>
  <c r="G1604" i="9"/>
  <c r="G1605" i="9"/>
  <c r="G1606" i="9"/>
  <c r="G1607" i="9"/>
  <c r="G1608" i="9"/>
  <c r="I1608" i="9" s="1"/>
  <c r="G1609" i="9"/>
  <c r="I1609" i="9" s="1"/>
  <c r="G1610" i="9"/>
  <c r="G1611" i="9"/>
  <c r="I1611" i="9" s="1"/>
  <c r="G1612" i="9"/>
  <c r="G1613" i="9"/>
  <c r="I1613" i="9" s="1"/>
  <c r="G1614" i="9"/>
  <c r="G1615" i="9"/>
  <c r="G1616" i="9"/>
  <c r="G1617" i="9"/>
  <c r="G1618" i="9"/>
  <c r="G1619" i="9"/>
  <c r="G1620" i="9"/>
  <c r="G1621" i="9"/>
  <c r="G1622" i="9"/>
  <c r="I1622" i="9" s="1"/>
  <c r="G1623" i="9"/>
  <c r="I1623" i="9" s="1"/>
  <c r="G1624" i="9"/>
  <c r="G1625" i="9"/>
  <c r="G1626" i="9"/>
  <c r="G1627" i="9"/>
  <c r="I1627" i="9" s="1"/>
  <c r="G1628" i="9"/>
  <c r="G1629" i="9"/>
  <c r="G1630" i="9"/>
  <c r="G1631" i="9"/>
  <c r="G1632" i="9"/>
  <c r="G1633" i="9"/>
  <c r="G1634" i="9"/>
  <c r="G1635" i="9"/>
  <c r="G1636" i="9"/>
  <c r="I1636" i="9" s="1"/>
  <c r="G1637" i="9"/>
  <c r="I1637" i="9" s="1"/>
  <c r="G1638" i="9"/>
  <c r="G1639" i="9"/>
  <c r="I1639" i="9" s="1"/>
  <c r="G1640" i="9"/>
  <c r="G1641" i="9"/>
  <c r="I1641" i="9" s="1"/>
  <c r="G1642" i="9"/>
  <c r="G1643" i="9"/>
  <c r="G1644" i="9"/>
  <c r="G1645" i="9"/>
  <c r="G1646" i="9"/>
  <c r="G1647" i="9"/>
  <c r="G1648" i="9"/>
  <c r="G1649" i="9"/>
  <c r="G1650" i="9"/>
  <c r="G1651" i="9"/>
  <c r="I1651" i="9" s="1"/>
  <c r="G1652" i="9"/>
  <c r="G1653" i="9"/>
  <c r="I1653" i="9" s="1"/>
  <c r="G1654" i="9"/>
  <c r="G1655" i="9"/>
  <c r="I1655" i="9" s="1"/>
  <c r="G1656" i="9"/>
  <c r="G1657" i="9"/>
  <c r="G1658" i="9"/>
  <c r="G1659" i="9"/>
  <c r="G1660" i="9"/>
  <c r="G1661" i="9"/>
  <c r="G1662" i="9"/>
  <c r="G1663" i="9"/>
  <c r="G1664" i="9"/>
  <c r="I1664" i="9" s="1"/>
  <c r="G1665" i="9"/>
  <c r="I1665" i="9" s="1"/>
  <c r="G1666" i="9"/>
  <c r="G1667" i="9"/>
  <c r="I1667" i="9" s="1"/>
  <c r="G1668" i="9"/>
  <c r="G1669" i="9"/>
  <c r="I1669" i="9" s="1"/>
  <c r="G1670" i="9"/>
  <c r="G1671" i="9"/>
  <c r="G1672" i="9"/>
  <c r="G1673" i="9"/>
  <c r="G1674" i="9"/>
  <c r="G1675" i="9"/>
  <c r="G1676" i="9"/>
  <c r="G1677" i="9"/>
  <c r="G1678" i="9"/>
  <c r="I1678" i="9" s="1"/>
  <c r="G1679" i="9"/>
  <c r="I1679" i="9" s="1"/>
  <c r="G1680" i="9"/>
  <c r="G1681" i="9"/>
  <c r="I1681" i="9" s="1"/>
  <c r="G1682" i="9"/>
  <c r="G1683" i="9"/>
  <c r="I1683" i="9" s="1"/>
  <c r="G1684" i="9"/>
  <c r="G1685" i="9"/>
  <c r="G1686" i="9"/>
  <c r="G1687" i="9"/>
  <c r="G1688" i="9"/>
  <c r="G1689" i="9"/>
  <c r="G1690" i="9"/>
  <c r="G1691" i="9"/>
  <c r="G1692" i="9"/>
  <c r="I1692" i="9" s="1"/>
  <c r="G1693" i="9"/>
  <c r="I1693" i="9" s="1"/>
  <c r="G1694" i="9"/>
  <c r="G1695" i="9"/>
  <c r="I1695" i="9" s="1"/>
  <c r="G1696" i="9"/>
  <c r="G1697" i="9"/>
  <c r="I1697" i="9" s="1"/>
  <c r="G1698" i="9"/>
  <c r="G1699" i="9"/>
  <c r="G1700" i="9"/>
  <c r="G1701" i="9"/>
  <c r="G1702" i="9"/>
  <c r="G1703" i="9"/>
  <c r="G1704" i="9"/>
  <c r="G1705" i="9"/>
  <c r="G1706" i="9"/>
  <c r="I1706" i="9" s="1"/>
  <c r="G1707" i="9"/>
  <c r="I1707" i="9" s="1"/>
  <c r="G1708" i="9"/>
  <c r="G1709" i="9"/>
  <c r="I1709" i="9" s="1"/>
  <c r="G1710" i="9"/>
  <c r="G1711" i="9"/>
  <c r="I1711" i="9" s="1"/>
  <c r="G1712" i="9"/>
  <c r="G1713" i="9"/>
  <c r="G1714" i="9"/>
  <c r="G1715" i="9"/>
  <c r="G1716" i="9"/>
  <c r="G1717" i="9"/>
  <c r="G1718" i="9"/>
  <c r="G1719" i="9"/>
  <c r="G1720" i="9"/>
  <c r="I1720" i="9" s="1"/>
  <c r="G1721" i="9"/>
  <c r="I1721" i="9" s="1"/>
  <c r="G1722" i="9"/>
  <c r="G1723" i="9"/>
  <c r="I1723" i="9" s="1"/>
  <c r="G1724" i="9"/>
  <c r="G1725" i="9"/>
  <c r="I1725" i="9" s="1"/>
  <c r="G1726" i="9"/>
  <c r="G1727" i="9"/>
  <c r="G1728" i="9"/>
  <c r="G1729" i="9"/>
  <c r="G1730" i="9"/>
  <c r="G1731" i="9"/>
  <c r="G1732" i="9"/>
  <c r="G1733" i="9"/>
  <c r="G1734" i="9"/>
  <c r="G1735" i="9"/>
  <c r="G1736" i="9"/>
  <c r="G1737" i="9"/>
  <c r="I1737" i="9" s="1"/>
  <c r="G1738" i="9"/>
  <c r="G1739" i="9"/>
  <c r="I1739" i="9" s="1"/>
  <c r="G1740" i="9"/>
  <c r="G1741" i="9"/>
  <c r="G1742" i="9"/>
  <c r="G1743" i="9"/>
  <c r="G1744" i="9"/>
  <c r="G1745" i="9"/>
  <c r="G1746" i="9"/>
  <c r="G1747" i="9"/>
  <c r="G1748" i="9"/>
  <c r="I1748" i="9" s="1"/>
  <c r="G1749" i="9"/>
  <c r="I1749" i="9" s="1"/>
  <c r="G1750" i="9"/>
  <c r="G1751" i="9"/>
  <c r="I1751" i="9" s="1"/>
  <c r="G1752" i="9"/>
  <c r="G1753" i="9"/>
  <c r="I1753" i="9" s="1"/>
  <c r="G1754" i="9"/>
  <c r="G1755" i="9"/>
  <c r="G1756" i="9"/>
  <c r="G1757" i="9"/>
  <c r="G1758" i="9"/>
  <c r="G1759" i="9"/>
  <c r="G1760" i="9"/>
  <c r="G1761" i="9"/>
  <c r="G1762" i="9"/>
  <c r="I1762" i="9" s="1"/>
  <c r="G1763" i="9"/>
  <c r="I1763" i="9" s="1"/>
  <c r="G1764" i="9"/>
  <c r="G1765" i="9"/>
  <c r="I1765" i="9" s="1"/>
  <c r="G1766" i="9"/>
  <c r="G1767" i="9"/>
  <c r="I1767" i="9" s="1"/>
  <c r="G1768" i="9"/>
  <c r="G1769" i="9"/>
  <c r="G1770" i="9"/>
  <c r="G1771" i="9"/>
  <c r="G1772" i="9"/>
  <c r="G1773" i="9"/>
  <c r="G1774" i="9"/>
  <c r="G1775" i="9"/>
  <c r="G1776" i="9"/>
  <c r="I1776" i="9" s="1"/>
  <c r="G1777" i="9"/>
  <c r="I1777" i="9" s="1"/>
  <c r="G1778" i="9"/>
  <c r="G1779" i="9"/>
  <c r="I1779" i="9" s="1"/>
  <c r="G1780" i="9"/>
  <c r="G1781" i="9"/>
  <c r="I1781" i="9" s="1"/>
  <c r="G1782" i="9"/>
  <c r="G1783" i="9"/>
  <c r="G1784" i="9"/>
  <c r="G1785" i="9"/>
  <c r="G1786" i="9"/>
  <c r="G1787" i="9"/>
  <c r="G1788" i="9"/>
  <c r="G1789" i="9"/>
  <c r="G1790" i="9"/>
  <c r="G1791" i="9"/>
  <c r="I1791" i="9" s="1"/>
  <c r="G1792" i="9"/>
  <c r="G1793" i="9"/>
  <c r="I1793" i="9" s="1"/>
  <c r="G1794" i="9"/>
  <c r="G1795" i="9"/>
  <c r="I1795" i="9" s="1"/>
  <c r="G1796" i="9"/>
  <c r="G1797" i="9"/>
  <c r="G1798" i="9"/>
  <c r="G1799" i="9"/>
  <c r="G1800" i="9"/>
  <c r="G1801" i="9"/>
  <c r="G1802" i="9"/>
  <c r="G1803" i="9"/>
  <c r="G1804" i="9"/>
  <c r="I1804" i="9" s="1"/>
  <c r="G1805" i="9"/>
  <c r="I1805" i="9" s="1"/>
  <c r="G1806" i="9"/>
  <c r="G1807" i="9"/>
  <c r="I1807" i="9" s="1"/>
  <c r="G1808" i="9"/>
  <c r="G1809" i="9"/>
  <c r="I1809" i="9" s="1"/>
  <c r="G1810" i="9"/>
  <c r="G1811" i="9"/>
  <c r="G1812" i="9"/>
  <c r="G1813" i="9"/>
  <c r="G1814" i="9"/>
  <c r="G1815" i="9"/>
  <c r="G1816" i="9"/>
  <c r="G1817" i="9"/>
  <c r="G1818" i="9"/>
  <c r="G1819" i="9"/>
  <c r="I1819" i="9" s="1"/>
  <c r="G1820" i="9"/>
  <c r="G1821" i="9"/>
  <c r="I1821" i="9" s="1"/>
  <c r="G1822" i="9"/>
  <c r="G1823" i="9"/>
  <c r="I1823" i="9" s="1"/>
  <c r="G1824" i="9"/>
  <c r="G1825" i="9"/>
  <c r="G1826" i="9"/>
  <c r="G1827" i="9"/>
  <c r="G1828" i="9"/>
  <c r="G1829" i="9"/>
  <c r="G1830" i="9"/>
  <c r="G1831" i="9"/>
  <c r="G1832" i="9"/>
  <c r="I1832" i="9" s="1"/>
  <c r="G1833" i="9"/>
  <c r="I1833" i="9" s="1"/>
  <c r="G1834" i="9"/>
  <c r="G1835" i="9"/>
  <c r="I1835" i="9" s="1"/>
  <c r="G1836" i="9"/>
  <c r="G1837" i="9"/>
  <c r="I1837" i="9" s="1"/>
  <c r="G1838" i="9"/>
  <c r="G1839" i="9"/>
  <c r="G1840" i="9"/>
  <c r="G1841" i="9"/>
  <c r="G1842" i="9"/>
  <c r="G1843" i="9"/>
  <c r="G1844" i="9"/>
  <c r="G1845" i="9"/>
  <c r="G1846" i="9"/>
  <c r="G1847" i="9"/>
  <c r="G1848" i="9"/>
  <c r="G1849" i="9"/>
  <c r="I1849" i="9" s="1"/>
  <c r="G1850" i="9"/>
  <c r="G1851" i="9"/>
  <c r="I1851" i="9" s="1"/>
  <c r="G1852" i="9"/>
  <c r="G1853" i="9"/>
  <c r="G1854" i="9"/>
  <c r="G1855" i="9"/>
  <c r="G1856" i="9"/>
  <c r="G1857" i="9"/>
  <c r="G1858" i="9"/>
  <c r="G1859" i="9"/>
  <c r="G1860" i="9"/>
  <c r="I1860" i="9" s="1"/>
  <c r="G1861" i="9"/>
  <c r="I1861" i="9" s="1"/>
  <c r="G1862" i="9"/>
  <c r="G1863" i="9"/>
  <c r="I1863" i="9" s="1"/>
  <c r="G1864" i="9"/>
  <c r="G1865" i="9"/>
  <c r="I1865" i="9" s="1"/>
  <c r="G1866" i="9"/>
  <c r="G1867" i="9"/>
  <c r="G1868" i="9"/>
  <c r="G1869" i="9"/>
  <c r="G1870" i="9"/>
  <c r="G1871" i="9"/>
  <c r="G1872" i="9"/>
  <c r="G1873" i="9"/>
  <c r="G1874" i="9"/>
  <c r="I1874" i="9" s="1"/>
  <c r="G1875" i="9"/>
  <c r="I1875" i="9" s="1"/>
  <c r="G1876" i="9"/>
  <c r="G1877" i="9"/>
  <c r="G1878" i="9"/>
  <c r="I1878" i="9" s="1"/>
  <c r="G1879" i="9"/>
  <c r="I1879" i="9" s="1"/>
  <c r="G1880" i="9"/>
  <c r="G1881" i="9"/>
  <c r="G1882" i="9"/>
  <c r="G1883" i="9"/>
  <c r="G1884" i="9"/>
  <c r="G1885" i="9"/>
  <c r="G1886" i="9"/>
  <c r="G1887" i="9"/>
  <c r="G1888" i="9"/>
  <c r="I1888" i="9" s="1"/>
  <c r="G1889" i="9"/>
  <c r="I1889" i="9" s="1"/>
  <c r="G1890" i="9"/>
  <c r="G1891" i="9"/>
  <c r="I1891" i="9" s="1"/>
  <c r="G1892" i="9"/>
  <c r="G1893" i="9"/>
  <c r="I1893" i="9" s="1"/>
  <c r="G1894" i="9"/>
  <c r="G1895" i="9"/>
  <c r="G1896" i="9"/>
  <c r="G1897" i="9"/>
  <c r="G1898" i="9"/>
  <c r="G1899" i="9"/>
  <c r="G1900" i="9"/>
  <c r="G1901" i="9"/>
  <c r="G1902" i="9"/>
  <c r="G1903" i="9"/>
  <c r="I1903" i="9" s="1"/>
  <c r="G1904" i="9"/>
  <c r="G1905" i="9"/>
  <c r="I1905" i="9" s="1"/>
  <c r="G1906" i="9"/>
  <c r="G1907" i="9"/>
  <c r="I1907" i="9" s="1"/>
  <c r="G1908" i="9"/>
  <c r="G1909" i="9"/>
  <c r="G1910" i="9"/>
  <c r="G1911" i="9"/>
  <c r="G1912" i="9"/>
  <c r="G1913" i="9"/>
  <c r="G1914" i="9"/>
  <c r="G1915" i="9"/>
  <c r="G1916" i="9"/>
  <c r="G1917" i="9"/>
  <c r="I1917" i="9" s="1"/>
  <c r="G1918" i="9"/>
  <c r="G1919" i="9"/>
  <c r="I1919" i="9" s="1"/>
  <c r="G1920" i="9"/>
  <c r="G1921" i="9"/>
  <c r="I1921" i="9" s="1"/>
  <c r="G1922" i="9"/>
  <c r="G1923" i="9"/>
  <c r="G1924" i="9"/>
  <c r="G1925" i="9"/>
  <c r="G1926" i="9"/>
  <c r="G1927" i="9"/>
  <c r="G1928" i="9"/>
  <c r="G1929" i="9"/>
  <c r="G1930" i="9"/>
  <c r="I1930" i="9" s="1"/>
  <c r="G1931" i="9"/>
  <c r="I1931" i="9" s="1"/>
  <c r="G1932" i="9"/>
  <c r="G1933" i="9"/>
  <c r="I1933" i="9" s="1"/>
  <c r="G1934" i="9"/>
  <c r="G1935" i="9"/>
  <c r="I1935" i="9" s="1"/>
  <c r="G1936" i="9"/>
  <c r="G1937" i="9"/>
  <c r="G1938" i="9"/>
  <c r="G1939" i="9"/>
  <c r="G1940" i="9"/>
  <c r="G1941" i="9"/>
  <c r="G1942" i="9"/>
  <c r="G1943" i="9"/>
  <c r="G1944" i="9"/>
  <c r="I1944" i="9" s="1"/>
  <c r="G1945" i="9"/>
  <c r="I1945" i="9" s="1"/>
  <c r="G1946" i="9"/>
  <c r="G1947" i="9"/>
  <c r="I1947" i="9" s="1"/>
  <c r="G1948" i="9"/>
  <c r="G1949" i="9"/>
  <c r="I1949" i="9" s="1"/>
  <c r="G1950" i="9"/>
  <c r="G1951" i="9"/>
  <c r="G1952" i="9"/>
  <c r="G1953" i="9"/>
  <c r="G1954" i="9"/>
  <c r="G1955" i="9"/>
  <c r="G1956" i="9"/>
  <c r="G1957" i="9"/>
  <c r="G1958" i="9"/>
  <c r="G1959" i="9"/>
  <c r="I1959" i="9" s="1"/>
  <c r="G1960" i="9"/>
  <c r="G1961" i="9"/>
  <c r="I1961" i="9" s="1"/>
  <c r="G1962" i="9"/>
  <c r="G1963" i="9"/>
  <c r="I1963" i="9" s="1"/>
  <c r="G1964" i="9"/>
  <c r="G1965" i="9"/>
  <c r="G1966" i="9"/>
  <c r="G1967" i="9"/>
  <c r="G1968" i="9"/>
  <c r="G1969" i="9"/>
  <c r="G1970" i="9"/>
  <c r="G1971" i="9"/>
  <c r="G1972" i="9"/>
  <c r="I1972" i="9" s="1"/>
  <c r="G1973" i="9"/>
  <c r="I1973" i="9" s="1"/>
  <c r="G1974" i="9"/>
  <c r="G1975" i="9"/>
  <c r="I1975" i="9" s="1"/>
  <c r="G1976" i="9"/>
  <c r="G1977" i="9"/>
  <c r="G1978" i="9"/>
  <c r="G1979" i="9"/>
  <c r="G1980" i="9"/>
  <c r="G1981" i="9"/>
  <c r="G1982" i="9"/>
  <c r="G1983" i="9"/>
  <c r="G1984" i="9"/>
  <c r="G1985" i="9"/>
  <c r="G1986" i="9"/>
  <c r="I1986" i="9" s="1"/>
  <c r="G1987" i="9"/>
  <c r="I1987" i="9" s="1"/>
  <c r="G1988" i="9"/>
  <c r="G1989" i="9"/>
  <c r="I1989" i="9" s="1"/>
  <c r="G1990" i="9"/>
  <c r="G1991" i="9"/>
  <c r="I1991" i="9" s="1"/>
  <c r="G1992" i="9"/>
  <c r="G1993" i="9"/>
  <c r="G1994" i="9"/>
  <c r="G1995" i="9"/>
  <c r="G1996" i="9"/>
  <c r="G1997" i="9"/>
  <c r="G1998" i="9"/>
  <c r="G1999" i="9"/>
  <c r="G2000" i="9"/>
  <c r="I2000" i="9" s="1"/>
  <c r="G2001" i="9"/>
  <c r="I2001" i="9" s="1"/>
  <c r="G2002" i="9"/>
  <c r="G2003" i="9"/>
  <c r="I2003" i="9" s="1"/>
  <c r="G2004" i="9"/>
  <c r="G2005" i="9"/>
  <c r="I2005" i="9" s="1"/>
  <c r="G2006" i="9"/>
  <c r="G2007" i="9"/>
  <c r="G2008" i="9"/>
  <c r="G2009" i="9"/>
  <c r="G2010" i="9"/>
  <c r="G2011" i="9"/>
  <c r="G2012" i="9"/>
  <c r="G2013" i="9"/>
  <c r="G2014" i="9"/>
  <c r="I2014" i="9" s="1"/>
  <c r="G2015" i="9"/>
  <c r="I2015" i="9" s="1"/>
  <c r="G2016" i="9"/>
  <c r="G2017" i="9"/>
  <c r="I2017" i="9" s="1"/>
  <c r="G2018" i="9"/>
  <c r="G2019" i="9"/>
  <c r="I2019" i="9" s="1"/>
  <c r="G2020" i="9"/>
  <c r="G2021" i="9"/>
  <c r="G2022" i="9"/>
  <c r="G2023" i="9"/>
  <c r="G2024" i="9"/>
  <c r="G2025" i="9"/>
  <c r="G2026" i="9"/>
  <c r="G2027" i="9"/>
  <c r="G2028" i="9"/>
  <c r="I2028" i="9" s="1"/>
  <c r="G2029" i="9"/>
  <c r="I2029" i="9" s="1"/>
  <c r="G2030" i="9"/>
  <c r="G2031" i="9"/>
  <c r="I2031" i="9" s="1"/>
  <c r="G2032" i="9"/>
  <c r="G2033" i="9"/>
  <c r="I2033" i="9" s="1"/>
  <c r="G2034" i="9"/>
  <c r="G2035" i="9"/>
  <c r="G2036" i="9"/>
  <c r="G2037" i="9"/>
  <c r="G2038" i="9"/>
  <c r="G2039" i="9"/>
  <c r="G2040" i="9"/>
  <c r="G2041" i="9"/>
  <c r="G2042" i="9"/>
  <c r="I2042" i="9" s="1"/>
  <c r="G2043" i="9"/>
  <c r="I2043" i="9" s="1"/>
  <c r="G2044" i="9"/>
  <c r="G2045" i="9"/>
  <c r="I2045" i="9" s="1"/>
  <c r="G2046" i="9"/>
  <c r="G2047" i="9"/>
  <c r="I2047" i="9" s="1"/>
  <c r="G2048" i="9"/>
  <c r="G2049" i="9"/>
  <c r="G2050" i="9"/>
  <c r="G2051" i="9"/>
  <c r="G2052" i="9"/>
  <c r="G2053" i="9"/>
  <c r="G2054" i="9"/>
  <c r="G2055" i="9"/>
  <c r="G2056" i="9"/>
  <c r="I2056" i="9" s="1"/>
  <c r="G2057" i="9"/>
  <c r="I2057" i="9" s="1"/>
  <c r="G2058" i="9"/>
  <c r="G2059" i="9"/>
  <c r="I2059" i="9" s="1"/>
  <c r="G2060" i="9"/>
  <c r="G2061" i="9"/>
  <c r="I2061" i="9" s="1"/>
  <c r="G2062" i="9"/>
  <c r="G2063" i="9"/>
  <c r="G2064" i="9"/>
  <c r="G2065" i="9"/>
  <c r="G2066" i="9"/>
  <c r="G2067" i="9"/>
  <c r="G2068" i="9"/>
  <c r="G2069" i="9"/>
  <c r="G2070" i="9"/>
  <c r="I2070" i="9" s="1"/>
  <c r="G2071" i="9"/>
  <c r="I2071" i="9" s="1"/>
  <c r="G2072" i="9"/>
  <c r="G2073" i="9"/>
  <c r="I2073" i="9" s="1"/>
  <c r="G2074" i="9"/>
  <c r="G2075" i="9"/>
  <c r="I2075" i="9" s="1"/>
  <c r="G2076" i="9"/>
  <c r="G2077" i="9"/>
  <c r="G2078" i="9"/>
  <c r="G2079" i="9"/>
  <c r="G2080" i="9"/>
  <c r="G2081" i="9"/>
  <c r="G2082" i="9"/>
  <c r="G2083" i="9"/>
  <c r="G2084" i="9"/>
  <c r="G2085" i="9"/>
  <c r="G2086" i="9"/>
  <c r="G2087" i="9"/>
  <c r="G2088" i="9"/>
  <c r="G2089" i="9"/>
  <c r="I2089" i="9" s="1"/>
  <c r="G2090" i="9"/>
  <c r="G2091" i="9"/>
  <c r="G2092" i="9"/>
  <c r="G2093" i="9"/>
  <c r="G2094" i="9"/>
  <c r="G2095" i="9"/>
  <c r="G2096" i="9"/>
  <c r="G2097" i="9"/>
  <c r="G2098" i="9"/>
  <c r="I2098" i="9" s="1"/>
  <c r="G2099" i="9"/>
  <c r="I2099" i="9" s="1"/>
  <c r="G2100" i="9"/>
  <c r="G2101" i="9"/>
  <c r="I2101" i="9" s="1"/>
  <c r="G2102" i="9"/>
  <c r="G2103" i="9"/>
  <c r="I2103" i="9" s="1"/>
  <c r="G2104" i="9"/>
  <c r="G2105" i="9"/>
  <c r="G2106" i="9"/>
  <c r="G2107" i="9"/>
  <c r="G2108" i="9"/>
  <c r="G2109" i="9"/>
  <c r="G2110" i="9"/>
  <c r="G2111" i="9"/>
  <c r="G2112" i="9"/>
  <c r="G2113" i="9"/>
  <c r="I2113" i="9" s="1"/>
  <c r="G2114" i="9"/>
  <c r="G2115" i="9"/>
  <c r="I2115" i="9" s="1"/>
  <c r="G2116" i="9"/>
  <c r="G2117" i="9"/>
  <c r="I2117" i="9" s="1"/>
  <c r="G2118" i="9"/>
  <c r="G2119" i="9"/>
  <c r="G2120" i="9"/>
  <c r="G2121" i="9"/>
  <c r="G2122" i="9"/>
  <c r="G2123" i="9"/>
  <c r="G2124" i="9"/>
  <c r="G2125" i="9"/>
  <c r="G2126" i="9"/>
  <c r="I2126" i="9" s="1"/>
  <c r="G2127" i="9"/>
  <c r="I2127" i="9" s="1"/>
  <c r="G2128" i="9"/>
  <c r="G2129" i="9"/>
  <c r="I2129" i="9" s="1"/>
  <c r="G2130" i="9"/>
  <c r="G2131" i="9"/>
  <c r="I2131" i="9" s="1"/>
  <c r="G2132" i="9"/>
  <c r="G2133" i="9"/>
  <c r="G2134" i="9"/>
  <c r="G2135" i="9"/>
  <c r="G2136" i="9"/>
  <c r="G2137" i="9"/>
  <c r="G2138" i="9"/>
  <c r="G2139" i="9"/>
  <c r="G2140" i="9"/>
  <c r="I2140" i="9" s="1"/>
  <c r="G2141" i="9"/>
  <c r="I2141" i="9" s="1"/>
  <c r="G2142" i="9"/>
  <c r="G2143" i="9"/>
  <c r="I2143" i="9" s="1"/>
  <c r="G2144" i="9"/>
  <c r="G2145" i="9"/>
  <c r="I2145" i="9" s="1"/>
  <c r="G2146" i="9"/>
  <c r="G2147" i="9"/>
  <c r="G2148" i="9"/>
  <c r="G2149" i="9"/>
  <c r="G2150" i="9"/>
  <c r="G2151" i="9"/>
  <c r="G2152" i="9"/>
  <c r="G2153" i="9"/>
  <c r="G2154" i="9"/>
  <c r="I2154" i="9" s="1"/>
  <c r="G2155" i="9"/>
  <c r="I2155" i="9" s="1"/>
  <c r="G2156" i="9"/>
  <c r="G2157" i="9"/>
  <c r="I2157" i="9" s="1"/>
  <c r="G2158" i="9"/>
  <c r="G2159" i="9"/>
  <c r="I2159" i="9" s="1"/>
  <c r="G2160" i="9"/>
  <c r="G2161" i="9"/>
  <c r="G2162" i="9"/>
  <c r="G2163" i="9"/>
  <c r="G2164" i="9"/>
  <c r="G2165" i="9"/>
  <c r="G2166" i="9"/>
  <c r="G2167" i="9"/>
  <c r="G2168" i="9"/>
  <c r="G2169" i="9"/>
  <c r="G2170" i="9"/>
  <c r="G2171" i="9"/>
  <c r="I2171" i="9" s="1"/>
  <c r="G2172" i="9"/>
  <c r="G2173" i="9"/>
  <c r="I2173" i="9" s="1"/>
  <c r="G2174" i="9"/>
  <c r="G2175" i="9"/>
  <c r="G2176" i="9"/>
  <c r="G2177" i="9"/>
  <c r="G2178" i="9"/>
  <c r="G2179" i="9"/>
  <c r="G2180" i="9"/>
  <c r="G2181" i="9"/>
  <c r="G2182" i="9"/>
  <c r="I2182" i="9" s="1"/>
  <c r="G2183" i="9"/>
  <c r="G2184" i="9"/>
  <c r="G2185" i="9"/>
  <c r="I2185" i="9" s="1"/>
  <c r="G2186" i="9"/>
  <c r="G2187" i="9"/>
  <c r="I2187" i="9" s="1"/>
  <c r="G2188" i="9"/>
  <c r="G2189" i="9"/>
  <c r="G2190" i="9"/>
  <c r="G2191" i="9"/>
  <c r="G2192" i="9"/>
  <c r="G2193" i="9"/>
  <c r="G2194" i="9"/>
  <c r="G2195" i="9"/>
  <c r="G2196" i="9"/>
  <c r="I2196" i="9" s="1"/>
  <c r="G2197" i="9"/>
  <c r="I2197" i="9" s="1"/>
  <c r="G2198" i="9"/>
  <c r="G2199" i="9"/>
  <c r="I2199" i="9" s="1"/>
  <c r="G2200" i="9"/>
  <c r="G2201" i="9"/>
  <c r="I2201" i="9" s="1"/>
  <c r="G2202" i="9"/>
  <c r="G2203" i="9"/>
  <c r="G2204" i="9"/>
  <c r="G2205" i="9"/>
  <c r="G2206" i="9"/>
  <c r="G2207" i="9"/>
  <c r="G2208" i="9"/>
  <c r="G2209" i="9"/>
  <c r="G2210" i="9"/>
  <c r="G2211" i="9"/>
  <c r="I2211" i="9" s="1"/>
  <c r="G2212" i="9"/>
  <c r="G2213" i="9"/>
  <c r="I2213" i="9" s="1"/>
  <c r="G2214" i="9"/>
  <c r="G2215" i="9"/>
  <c r="I2215" i="9" s="1"/>
  <c r="G2216" i="9"/>
  <c r="G2217" i="9"/>
  <c r="G2218" i="9"/>
  <c r="G2219" i="9"/>
  <c r="G2220" i="9"/>
  <c r="G2221" i="9"/>
  <c r="G2222" i="9"/>
  <c r="G2223" i="9"/>
  <c r="G2224" i="9"/>
  <c r="I2224" i="9" s="1"/>
  <c r="G2225" i="9"/>
  <c r="G2226" i="9"/>
  <c r="G2227" i="9"/>
  <c r="I2227" i="9" s="1"/>
  <c r="G2228" i="9"/>
  <c r="G2229" i="9"/>
  <c r="I2229" i="9" s="1"/>
  <c r="G2230" i="9"/>
  <c r="G2231" i="9"/>
  <c r="G2232" i="9"/>
  <c r="G2233" i="9"/>
  <c r="G2234" i="9"/>
  <c r="G2235" i="9"/>
  <c r="G2236" i="9"/>
  <c r="G2237" i="9"/>
  <c r="G2238" i="9"/>
  <c r="I2238" i="9" s="1"/>
  <c r="G2239" i="9"/>
  <c r="I2239" i="9" s="1"/>
  <c r="G2240" i="9"/>
  <c r="G2241" i="9"/>
  <c r="I2241" i="9" s="1"/>
  <c r="G2242" i="9"/>
  <c r="G2243" i="9"/>
  <c r="I2243" i="9" s="1"/>
  <c r="G2244" i="9"/>
  <c r="G2245" i="9"/>
  <c r="G2246" i="9"/>
  <c r="G2247" i="9"/>
  <c r="G2248" i="9"/>
  <c r="G2249" i="9"/>
  <c r="G2250" i="9"/>
  <c r="G2251" i="9"/>
  <c r="G2252" i="9"/>
  <c r="I2252" i="9" s="1"/>
  <c r="G2253" i="9"/>
  <c r="I2253" i="9" s="1"/>
  <c r="G2254" i="9"/>
  <c r="G2255" i="9"/>
  <c r="I2255" i="9" s="1"/>
  <c r="G2256" i="9"/>
  <c r="G2257" i="9"/>
  <c r="I2257" i="9" s="1"/>
  <c r="G2258" i="9"/>
  <c r="G2259" i="9"/>
  <c r="G2260" i="9"/>
  <c r="G2261" i="9"/>
  <c r="G2262" i="9"/>
  <c r="G2263" i="9"/>
  <c r="G2264" i="9"/>
  <c r="G2265" i="9"/>
  <c r="G2266" i="9"/>
  <c r="G2267" i="9"/>
  <c r="G2268" i="9"/>
  <c r="G2269" i="9"/>
  <c r="I2269" i="9" s="1"/>
  <c r="G2270" i="9"/>
  <c r="G2271" i="9"/>
  <c r="I2271" i="9" s="1"/>
  <c r="G2272" i="9"/>
  <c r="G2273" i="9"/>
  <c r="G2274" i="9"/>
  <c r="G2275" i="9"/>
  <c r="G2276" i="9"/>
  <c r="G2277" i="9"/>
  <c r="G2278" i="9"/>
  <c r="G2279" i="9"/>
  <c r="G2280" i="9"/>
  <c r="I2280" i="9" s="1"/>
  <c r="G2281" i="9"/>
  <c r="I2281" i="9" s="1"/>
  <c r="G2282" i="9"/>
  <c r="G2283" i="9"/>
  <c r="I2283" i="9" s="1"/>
  <c r="G2284" i="9"/>
  <c r="G2285" i="9"/>
  <c r="G2286" i="9"/>
  <c r="G2287" i="9"/>
  <c r="G2288" i="9"/>
  <c r="G2289" i="9"/>
  <c r="G2290" i="9"/>
  <c r="G2291" i="9"/>
  <c r="G2292" i="9"/>
  <c r="I2292" i="9" s="1"/>
  <c r="G2293" i="9"/>
  <c r="G2294" i="9"/>
  <c r="G2295" i="9"/>
  <c r="I2295" i="9" s="1"/>
  <c r="G2296" i="9"/>
  <c r="G2297" i="9"/>
  <c r="I2297" i="9" s="1"/>
  <c r="G2298" i="9"/>
  <c r="G2299" i="9"/>
  <c r="I2299" i="9" s="1"/>
  <c r="G2300" i="9"/>
  <c r="G2301" i="9"/>
  <c r="G2302" i="9"/>
  <c r="G2303" i="9"/>
  <c r="G2304" i="9"/>
  <c r="G2305" i="9"/>
  <c r="G2306" i="9"/>
  <c r="G2307" i="9"/>
  <c r="G2308" i="9"/>
  <c r="I2308" i="9" s="1"/>
  <c r="G2309" i="9"/>
  <c r="I2309" i="9" s="1"/>
  <c r="G2310" i="9"/>
  <c r="G2311" i="9"/>
  <c r="I2311" i="9" s="1"/>
  <c r="G2312" i="9"/>
  <c r="G2313" i="9"/>
  <c r="I2313" i="9" s="1"/>
  <c r="G2314" i="9"/>
  <c r="G2315" i="9"/>
  <c r="G2316" i="9"/>
  <c r="G2317" i="9"/>
  <c r="G2318" i="9"/>
  <c r="G2319" i="9"/>
  <c r="G2320" i="9"/>
  <c r="G2321" i="9"/>
  <c r="G2322" i="9"/>
  <c r="I2322" i="9" s="1"/>
  <c r="G2323" i="9"/>
  <c r="I2323" i="9" s="1"/>
  <c r="G2324" i="9"/>
  <c r="G2325" i="9"/>
  <c r="I2325" i="9" s="1"/>
  <c r="G2326" i="9"/>
  <c r="G2327" i="9"/>
  <c r="I2327" i="9" s="1"/>
  <c r="G2328" i="9"/>
  <c r="G2329" i="9"/>
  <c r="G2330" i="9"/>
  <c r="G2331" i="9"/>
  <c r="G2332" i="9"/>
  <c r="G2333" i="9"/>
  <c r="G2334" i="9"/>
  <c r="G2335" i="9"/>
  <c r="G2336" i="9"/>
  <c r="I2336" i="9" s="1"/>
  <c r="G2337" i="9"/>
  <c r="I2337" i="9" s="1"/>
  <c r="G2338" i="9"/>
  <c r="G2339" i="9"/>
  <c r="I2339" i="9" s="1"/>
  <c r="G2340" i="9"/>
  <c r="G2341" i="9"/>
  <c r="I2341" i="9" s="1"/>
  <c r="G2342" i="9"/>
  <c r="G2343" i="9"/>
  <c r="G2344" i="9"/>
  <c r="G2345" i="9"/>
  <c r="G2346" i="9"/>
  <c r="G2347" i="9"/>
  <c r="G2348" i="9"/>
  <c r="G2349" i="9"/>
  <c r="G2350" i="9"/>
  <c r="G2351" i="9"/>
  <c r="I2351" i="9" s="1"/>
  <c r="G2352" i="9"/>
  <c r="G2353" i="9"/>
  <c r="I2353" i="9" s="1"/>
  <c r="G2354" i="9"/>
  <c r="G2355" i="9"/>
  <c r="I2355" i="9" s="1"/>
  <c r="G2356" i="9"/>
  <c r="G2357" i="9"/>
  <c r="G2358" i="9"/>
  <c r="G2359" i="9"/>
  <c r="G2360" i="9"/>
  <c r="G2361" i="9"/>
  <c r="G2362" i="9"/>
  <c r="G2363" i="9"/>
  <c r="G2364" i="9"/>
  <c r="I2364" i="9" s="1"/>
  <c r="G2365" i="9"/>
  <c r="G2366" i="9"/>
  <c r="G2367" i="9"/>
  <c r="I2367" i="9" s="1"/>
  <c r="G2368" i="9"/>
  <c r="G2369" i="9"/>
  <c r="I2369" i="9" s="1"/>
  <c r="G2370" i="9"/>
  <c r="G2371" i="9"/>
  <c r="G2372" i="9"/>
  <c r="G2373" i="9"/>
  <c r="G2374" i="9"/>
  <c r="G2375" i="9"/>
  <c r="G2376" i="9"/>
  <c r="G2377" i="9"/>
  <c r="G2378" i="9"/>
  <c r="I2378" i="9" s="1"/>
  <c r="G2379" i="9"/>
  <c r="I2379" i="9" s="1"/>
  <c r="G2380" i="9"/>
  <c r="G2381" i="9"/>
  <c r="I2381" i="9" s="1"/>
  <c r="G2382" i="9"/>
  <c r="G2383" i="9"/>
  <c r="I2383" i="9" s="1"/>
  <c r="G2384" i="9"/>
  <c r="G2385" i="9"/>
  <c r="G2386" i="9"/>
  <c r="G2387" i="9"/>
  <c r="G2388" i="9"/>
  <c r="G2389" i="9"/>
  <c r="G2390" i="9"/>
  <c r="G2391" i="9"/>
  <c r="G2392" i="9"/>
  <c r="G2393" i="9"/>
  <c r="I2393" i="9" s="1"/>
  <c r="G2394" i="9"/>
  <c r="G2395" i="9"/>
  <c r="I2395" i="9" s="1"/>
  <c r="G2396" i="9"/>
  <c r="G2397" i="9"/>
  <c r="I2397" i="9" s="1"/>
  <c r="G2398" i="9"/>
  <c r="G2399" i="9"/>
  <c r="G2400" i="9"/>
  <c r="G2401" i="9"/>
  <c r="G2402" i="9"/>
  <c r="G2403" i="9"/>
  <c r="G2404" i="9"/>
  <c r="G2405" i="9"/>
  <c r="G2406" i="9"/>
  <c r="I2406" i="9" s="1"/>
  <c r="G2407" i="9"/>
  <c r="G2408" i="9"/>
  <c r="G2409" i="9"/>
  <c r="I2409" i="9" s="1"/>
  <c r="G2410" i="9"/>
  <c r="G2411" i="9"/>
  <c r="I2411" i="9" s="1"/>
  <c r="G2412" i="9"/>
  <c r="G2413" i="9"/>
  <c r="G2414" i="9"/>
  <c r="G2415" i="9"/>
  <c r="G2416" i="9"/>
  <c r="G2417" i="9"/>
  <c r="G2418" i="9"/>
  <c r="G2419" i="9"/>
  <c r="G2420" i="9"/>
  <c r="I2420" i="9" s="1"/>
  <c r="G2421" i="9"/>
  <c r="I2421" i="9" s="1"/>
  <c r="G2422" i="9"/>
  <c r="G2423" i="9"/>
  <c r="I2423" i="9" s="1"/>
  <c r="G2424" i="9"/>
  <c r="G2425" i="9"/>
  <c r="I2425" i="9" s="1"/>
  <c r="G2426" i="9"/>
  <c r="G2427" i="9"/>
  <c r="G2428" i="9"/>
  <c r="G2429" i="9"/>
  <c r="G2430" i="9"/>
  <c r="G2431" i="9"/>
  <c r="G2432" i="9"/>
  <c r="I2432" i="9" s="1"/>
  <c r="G2433" i="9"/>
  <c r="G2434" i="9"/>
  <c r="I2434" i="9" s="1"/>
  <c r="G2435" i="9"/>
  <c r="I2435" i="9" s="1"/>
  <c r="G2436" i="9"/>
  <c r="G2437" i="9"/>
  <c r="I2437" i="9" s="1"/>
  <c r="G2438" i="9"/>
  <c r="G2439" i="9"/>
  <c r="G2440" i="9"/>
  <c r="G2441" i="9"/>
  <c r="G2442" i="9"/>
  <c r="G2443" i="9"/>
  <c r="G2444" i="9"/>
  <c r="G2445" i="9"/>
  <c r="G2446" i="9"/>
  <c r="G2447" i="9"/>
  <c r="G2448" i="9"/>
  <c r="G2449" i="9"/>
  <c r="I2449" i="9" s="1"/>
  <c r="G2450" i="9"/>
  <c r="G2451" i="9"/>
  <c r="I2451" i="9" s="1"/>
  <c r="G2452" i="9"/>
  <c r="G2453" i="9"/>
  <c r="I2453" i="9" s="1"/>
  <c r="G2454" i="9"/>
  <c r="G2455" i="9"/>
  <c r="G2456" i="9"/>
  <c r="G2457" i="9"/>
  <c r="G2458" i="9"/>
  <c r="G2459" i="9"/>
  <c r="G2460" i="9"/>
  <c r="G2461" i="9"/>
  <c r="G2462" i="9"/>
  <c r="I2462" i="9" s="1"/>
  <c r="G2463" i="9"/>
  <c r="I2463" i="9" s="1"/>
  <c r="G2464" i="9"/>
  <c r="G2465" i="9"/>
  <c r="I2465" i="9" s="1"/>
  <c r="G2466" i="9"/>
  <c r="G2467" i="9"/>
  <c r="I2467" i="9" s="1"/>
  <c r="G2468" i="9"/>
  <c r="G2469" i="9"/>
  <c r="G2470" i="9"/>
  <c r="G2471" i="9"/>
  <c r="G2472" i="9"/>
  <c r="G2473" i="9"/>
  <c r="G2474" i="9"/>
  <c r="G2475" i="9"/>
  <c r="G2476" i="9"/>
  <c r="G2477" i="9"/>
  <c r="I2477" i="9" s="1"/>
  <c r="G2478" i="9"/>
  <c r="G2479" i="9"/>
  <c r="I2479" i="9" s="1"/>
  <c r="G2480" i="9"/>
  <c r="G2481" i="9"/>
  <c r="I2481" i="9" s="1"/>
  <c r="G2482" i="9"/>
  <c r="G2483" i="9"/>
  <c r="G2484" i="9"/>
  <c r="G2485" i="9"/>
  <c r="G2486" i="9"/>
  <c r="G2487" i="9"/>
  <c r="G2488" i="9"/>
  <c r="G2489" i="9"/>
  <c r="G2490" i="9"/>
  <c r="I2490" i="9" s="1"/>
  <c r="G2491" i="9"/>
  <c r="I2491" i="9" s="1"/>
  <c r="G2492" i="9"/>
  <c r="G2493" i="9"/>
  <c r="I2493" i="9" s="1"/>
  <c r="G2494" i="9"/>
  <c r="G2495" i="9"/>
  <c r="I2495" i="9" s="1"/>
  <c r="G2496" i="9"/>
  <c r="G2497" i="9"/>
  <c r="G2498" i="9"/>
  <c r="G2499" i="9"/>
  <c r="G2500" i="9"/>
  <c r="G2501" i="9"/>
  <c r="G2502" i="9"/>
  <c r="G2503" i="9"/>
  <c r="G2504" i="9"/>
  <c r="G2505" i="9"/>
  <c r="G2506" i="9"/>
  <c r="G2507" i="9"/>
  <c r="I2507" i="9" s="1"/>
  <c r="G2508" i="9"/>
  <c r="G2509" i="9"/>
  <c r="I2509" i="9" s="1"/>
  <c r="G2510" i="9"/>
  <c r="G2511" i="9"/>
  <c r="G2512" i="9"/>
  <c r="G2513" i="9"/>
  <c r="G2514" i="9"/>
  <c r="G2515" i="9"/>
  <c r="G2516" i="9"/>
  <c r="G2517" i="9"/>
  <c r="G2518" i="9"/>
  <c r="G2519" i="9"/>
  <c r="I2519" i="9" s="1"/>
  <c r="G2520" i="9"/>
  <c r="G2521" i="9"/>
  <c r="I2521" i="9" s="1"/>
  <c r="G2522" i="9"/>
  <c r="G2523" i="9"/>
  <c r="I2523" i="9" s="1"/>
  <c r="G2524" i="9"/>
  <c r="G2525" i="9"/>
  <c r="G2526" i="9"/>
  <c r="G2527" i="9"/>
  <c r="G2528" i="9"/>
  <c r="G2529" i="9"/>
  <c r="G2530" i="9"/>
  <c r="G2531" i="9"/>
  <c r="G2532" i="9"/>
  <c r="G2533" i="9"/>
  <c r="I2533" i="9" s="1"/>
  <c r="G2534" i="9"/>
  <c r="G2535" i="9"/>
  <c r="I2535" i="9" s="1"/>
  <c r="G2536" i="9"/>
  <c r="G2537" i="9"/>
  <c r="I2537" i="9" s="1"/>
  <c r="G2538" i="9"/>
  <c r="G2539" i="9"/>
  <c r="G2540" i="9"/>
  <c r="G2541" i="9"/>
  <c r="G2542" i="9"/>
  <c r="G2543" i="9"/>
  <c r="G2544" i="9"/>
  <c r="G2545" i="9"/>
  <c r="G2546" i="9"/>
  <c r="G2547" i="9"/>
  <c r="I2547" i="9" s="1"/>
  <c r="G2548" i="9"/>
  <c r="G2549" i="9"/>
  <c r="I2549" i="9" s="1"/>
  <c r="G2550" i="9"/>
  <c r="G2551" i="9"/>
  <c r="G2552" i="9"/>
  <c r="G2553" i="9"/>
  <c r="G2554" i="9"/>
  <c r="G2555" i="9"/>
  <c r="G2556" i="9"/>
  <c r="G2557" i="9"/>
  <c r="G2558" i="9"/>
  <c r="G2559" i="9"/>
  <c r="G2560" i="9"/>
  <c r="I2560" i="9" s="1"/>
  <c r="G2561" i="9"/>
  <c r="I2561" i="9" s="1"/>
  <c r="G2562" i="9"/>
  <c r="G2563" i="9"/>
  <c r="I2563" i="9" s="1"/>
  <c r="G2564" i="9"/>
  <c r="G2565" i="9"/>
  <c r="I2565" i="9" s="1"/>
  <c r="G2566" i="9"/>
  <c r="G2567" i="9"/>
  <c r="G2568" i="9"/>
  <c r="G2569" i="9"/>
  <c r="G2570" i="9"/>
  <c r="G2571" i="9"/>
  <c r="G2572" i="9"/>
  <c r="G2573" i="9"/>
  <c r="G2574" i="9"/>
  <c r="G2575" i="9"/>
  <c r="I2575" i="9" s="1"/>
  <c r="G2576" i="9"/>
  <c r="G2577" i="9"/>
  <c r="I2577" i="9" s="1"/>
  <c r="G2578" i="9"/>
  <c r="G2579" i="9"/>
  <c r="G2580" i="9"/>
  <c r="G2581" i="9"/>
  <c r="G2582" i="9"/>
  <c r="G2583" i="9"/>
  <c r="G2584" i="9"/>
  <c r="G2585" i="9"/>
  <c r="G2586" i="9"/>
  <c r="G2587" i="9"/>
  <c r="G2588" i="9"/>
  <c r="I2588" i="9" s="1"/>
  <c r="G2589" i="9"/>
  <c r="I2589" i="9" s="1"/>
  <c r="G2590" i="9"/>
  <c r="G2591" i="9"/>
  <c r="I2591" i="9" s="1"/>
  <c r="G2592" i="9"/>
  <c r="G2593" i="9"/>
  <c r="I2593" i="9" s="1"/>
  <c r="G2594" i="9"/>
  <c r="G2595" i="9"/>
  <c r="G2596" i="9"/>
  <c r="G2597" i="9"/>
  <c r="G2598" i="9"/>
  <c r="G2599" i="9"/>
  <c r="G2600" i="9"/>
  <c r="G2601" i="9"/>
  <c r="G2602" i="9"/>
  <c r="I2602" i="9" s="1"/>
  <c r="G2603" i="9"/>
  <c r="I2603" i="9" s="1"/>
  <c r="G2604" i="9"/>
  <c r="G2605" i="9"/>
  <c r="I2605" i="9" s="1"/>
  <c r="G2606" i="9"/>
  <c r="G2607" i="9"/>
  <c r="I2607" i="9" s="1"/>
  <c r="G2608" i="9"/>
  <c r="G2609" i="9"/>
  <c r="G2610" i="9"/>
  <c r="G2611" i="9"/>
  <c r="G2612" i="9"/>
  <c r="G2613" i="9"/>
  <c r="G2614" i="9"/>
  <c r="G2615" i="9"/>
  <c r="G2616" i="9"/>
  <c r="I2616" i="9" s="1"/>
  <c r="G2617" i="9"/>
  <c r="I2617" i="9" s="1"/>
  <c r="G2618" i="9"/>
  <c r="G2619" i="9"/>
  <c r="I2619" i="9" s="1"/>
  <c r="G2620" i="9"/>
  <c r="G2621" i="9"/>
  <c r="I2621" i="9" s="1"/>
  <c r="G2622" i="9"/>
  <c r="G2623" i="9"/>
  <c r="G2624" i="9"/>
  <c r="G2625" i="9"/>
  <c r="G2626" i="9"/>
  <c r="G2627" i="9"/>
  <c r="G2628" i="9"/>
  <c r="G2629" i="9"/>
  <c r="G2630" i="9"/>
  <c r="I2630" i="9" s="1"/>
  <c r="G2631" i="9"/>
  <c r="I2631" i="9" s="1"/>
  <c r="G2632" i="9"/>
  <c r="G2633" i="9"/>
  <c r="I2633" i="9" s="1"/>
  <c r="G2634" i="9"/>
  <c r="G2635" i="9"/>
  <c r="I2635" i="9" s="1"/>
  <c r="G2636" i="9"/>
  <c r="G2637" i="9"/>
  <c r="G2638" i="9"/>
  <c r="G2639" i="9"/>
  <c r="G2640" i="9"/>
  <c r="G2641" i="9"/>
  <c r="G2642" i="9"/>
  <c r="G2643" i="9"/>
  <c r="G2644" i="9"/>
  <c r="G2645" i="9"/>
  <c r="G2646" i="9"/>
  <c r="G2647" i="9"/>
  <c r="I2647" i="9" s="1"/>
  <c r="G2648" i="9"/>
  <c r="G2649" i="9"/>
  <c r="I2649" i="9" s="1"/>
  <c r="G2650" i="9"/>
  <c r="G2651" i="9"/>
  <c r="G2652" i="9"/>
  <c r="G2653" i="9"/>
  <c r="G2654" i="9"/>
  <c r="G2655" i="9"/>
  <c r="G2656" i="9"/>
  <c r="G2657" i="9"/>
  <c r="G2658" i="9"/>
  <c r="I2658" i="9" s="1"/>
  <c r="G2659" i="9"/>
  <c r="I2659" i="9" s="1"/>
  <c r="G2660" i="9"/>
  <c r="G2661" i="9"/>
  <c r="I2661" i="9" s="1"/>
  <c r="G2662" i="9"/>
  <c r="G2663" i="9"/>
  <c r="I2663" i="9" s="1"/>
  <c r="G2664" i="9"/>
  <c r="G2665" i="9"/>
  <c r="G2666" i="9"/>
  <c r="G2667" i="9"/>
  <c r="G2668" i="9"/>
  <c r="G2669" i="9"/>
  <c r="G2670" i="9"/>
  <c r="G2671" i="9"/>
  <c r="G2672" i="9"/>
  <c r="I2672" i="9" s="1"/>
  <c r="G2673" i="9"/>
  <c r="I2673" i="9" s="1"/>
  <c r="G2674" i="9"/>
  <c r="G2675" i="9"/>
  <c r="I2675" i="9" s="1"/>
  <c r="G2676" i="9"/>
  <c r="G2677" i="9"/>
  <c r="I2677" i="9" s="1"/>
  <c r="G2678" i="9"/>
  <c r="G2679" i="9"/>
  <c r="G2680" i="9"/>
  <c r="G2681" i="9"/>
  <c r="G2682" i="9"/>
  <c r="G2683" i="9"/>
  <c r="G2684" i="9"/>
  <c r="G2685" i="9"/>
  <c r="G2686" i="9"/>
  <c r="G2687" i="9"/>
  <c r="I2687" i="9" s="1"/>
  <c r="G2688" i="9"/>
  <c r="G2689" i="9"/>
  <c r="I2689" i="9" s="1"/>
  <c r="G2690" i="9"/>
  <c r="G2691" i="9"/>
  <c r="I2691" i="9" s="1"/>
  <c r="G2692" i="9"/>
  <c r="G2693" i="9"/>
  <c r="G2694" i="9"/>
  <c r="G2695" i="9"/>
  <c r="G2696" i="9"/>
  <c r="G2697" i="9"/>
  <c r="G2698" i="9"/>
  <c r="G2699" i="9"/>
  <c r="G2700" i="9"/>
  <c r="G2701" i="9"/>
  <c r="I2701" i="9" s="1"/>
  <c r="G2702" i="9"/>
  <c r="G2703" i="9"/>
  <c r="I2703" i="9" s="1"/>
  <c r="G2704" i="9"/>
  <c r="G2705" i="9"/>
  <c r="I2705" i="9" s="1"/>
  <c r="G2706" i="9"/>
  <c r="G2707" i="9"/>
  <c r="G2708" i="9"/>
  <c r="G2709" i="9"/>
  <c r="G2710" i="9"/>
  <c r="G2711" i="9"/>
  <c r="G2712" i="9"/>
  <c r="G2713" i="9"/>
  <c r="G2714" i="9"/>
  <c r="G2715" i="9"/>
  <c r="I2715" i="9" s="1"/>
  <c r="G2716" i="9"/>
  <c r="G2717" i="9"/>
  <c r="I2717" i="9" s="1"/>
  <c r="G2718" i="9"/>
  <c r="G2719" i="9"/>
  <c r="I2719" i="9" s="1"/>
  <c r="G2720" i="9"/>
  <c r="G2721" i="9"/>
  <c r="G2722" i="9"/>
  <c r="G2723" i="9"/>
  <c r="G2724" i="9"/>
  <c r="G2725" i="9"/>
  <c r="G2726" i="9"/>
  <c r="G2727" i="9"/>
  <c r="G2728" i="9"/>
  <c r="I2728" i="9" s="1"/>
  <c r="G2729" i="9"/>
  <c r="I2729" i="9" s="1"/>
  <c r="G2730" i="9"/>
  <c r="G2731" i="9"/>
  <c r="I2731" i="9" s="1"/>
  <c r="G2732" i="9"/>
  <c r="G2733" i="9"/>
  <c r="I2733" i="9" s="1"/>
  <c r="G2734" i="9"/>
  <c r="G2735" i="9"/>
  <c r="G2736" i="9"/>
  <c r="G2737" i="9"/>
  <c r="G2738" i="9"/>
  <c r="G2739" i="9"/>
  <c r="G2740" i="9"/>
  <c r="G2741" i="9"/>
  <c r="G2742" i="9"/>
  <c r="I2742" i="9" s="1"/>
  <c r="G2743" i="9"/>
  <c r="I2743" i="9" s="1"/>
  <c r="G2744" i="9"/>
  <c r="G2745" i="9"/>
  <c r="I2745" i="9" s="1"/>
  <c r="G2746" i="9"/>
  <c r="G2747" i="9"/>
  <c r="I2747" i="9" s="1"/>
  <c r="G2748" i="9"/>
  <c r="G2749" i="9"/>
  <c r="G2750" i="9"/>
  <c r="G2751" i="9"/>
  <c r="G2752" i="9"/>
  <c r="G2753" i="9"/>
  <c r="G2754" i="9"/>
  <c r="G2755" i="9"/>
  <c r="G2756" i="9"/>
  <c r="I2756" i="9" s="1"/>
  <c r="G2757" i="9"/>
  <c r="G2758" i="9"/>
  <c r="G2759" i="9"/>
  <c r="I2759" i="9" s="1"/>
  <c r="G2760" i="9"/>
  <c r="G2761" i="9"/>
  <c r="I2761" i="9" s="1"/>
  <c r="G2762" i="9"/>
  <c r="G2763" i="9"/>
  <c r="G2764" i="9"/>
  <c r="G2765" i="9"/>
  <c r="G2766" i="9"/>
  <c r="G2767" i="9"/>
  <c r="G2768" i="9"/>
  <c r="G2769" i="9"/>
  <c r="G2770" i="9"/>
  <c r="G2771" i="9"/>
  <c r="I2771" i="9" s="1"/>
  <c r="G2772" i="9"/>
  <c r="G2773" i="9"/>
  <c r="I2773" i="9" s="1"/>
  <c r="G2774" i="9"/>
  <c r="G2775" i="9"/>
  <c r="I2775" i="9" s="1"/>
  <c r="G2776" i="9"/>
  <c r="G2777" i="9"/>
  <c r="G2778" i="9"/>
  <c r="G2779" i="9"/>
  <c r="G2780" i="9"/>
  <c r="G2781" i="9"/>
  <c r="G2782" i="9"/>
  <c r="G2783" i="9"/>
  <c r="G2784" i="9"/>
  <c r="G2785" i="9"/>
  <c r="I2785" i="9" s="1"/>
  <c r="G2786" i="9"/>
  <c r="G2787" i="9"/>
  <c r="I2787" i="9" s="1"/>
  <c r="G2788" i="9"/>
  <c r="G2789" i="9"/>
  <c r="I2789" i="9" s="1"/>
  <c r="G2790" i="9"/>
  <c r="G2791" i="9"/>
  <c r="G2792" i="9"/>
  <c r="G2793" i="9"/>
  <c r="G2794" i="9"/>
  <c r="G2795" i="9"/>
  <c r="G2796" i="9"/>
  <c r="G2797" i="9"/>
  <c r="G2798" i="9"/>
  <c r="I2798" i="9" s="1"/>
  <c r="G2799" i="9"/>
  <c r="I2799" i="9" s="1"/>
  <c r="G2800" i="9"/>
  <c r="G2801" i="9"/>
  <c r="I2801" i="9" s="1"/>
  <c r="G2802" i="9"/>
  <c r="G2803" i="9"/>
  <c r="I2803" i="9" s="1"/>
  <c r="G2804" i="9"/>
  <c r="G2805" i="9"/>
  <c r="G2806" i="9"/>
  <c r="G2807" i="9"/>
  <c r="G2808" i="9"/>
  <c r="G2809" i="9"/>
  <c r="G2810" i="9"/>
  <c r="G2811" i="9"/>
  <c r="G2812" i="9"/>
  <c r="I2812" i="9" s="1"/>
  <c r="G2813" i="9"/>
  <c r="I2813" i="9" s="1"/>
  <c r="G2814" i="9"/>
  <c r="G2815" i="9"/>
  <c r="I2815" i="9" s="1"/>
  <c r="G2816" i="9"/>
  <c r="G2817" i="9"/>
  <c r="I2817" i="9" s="1"/>
  <c r="G2818" i="9"/>
  <c r="G2819" i="9"/>
  <c r="G2820" i="9"/>
  <c r="G2821" i="9"/>
  <c r="G2822" i="9"/>
  <c r="G2823" i="9"/>
  <c r="G2824" i="9"/>
  <c r="G2825" i="9"/>
  <c r="G2826" i="9"/>
  <c r="I2826" i="9" s="1"/>
  <c r="G2827" i="9"/>
  <c r="I2827" i="9" s="1"/>
  <c r="G2828" i="9"/>
  <c r="G2829" i="9"/>
  <c r="I2829" i="9" s="1"/>
  <c r="G2830" i="9"/>
  <c r="G2831" i="9"/>
  <c r="I2831" i="9" s="1"/>
  <c r="G2832" i="9"/>
  <c r="G2833" i="9"/>
  <c r="G2834" i="9"/>
  <c r="G2835" i="9"/>
  <c r="G2836" i="9"/>
  <c r="G2837" i="9"/>
  <c r="G2838" i="9"/>
  <c r="G2839" i="9"/>
  <c r="G2840" i="9"/>
  <c r="I2840" i="9" s="1"/>
  <c r="G2841" i="9"/>
  <c r="I2841" i="9" s="1"/>
  <c r="G2842" i="9"/>
  <c r="G2843" i="9"/>
  <c r="I2843" i="9" s="1"/>
  <c r="G2844" i="9"/>
  <c r="G2845" i="9"/>
  <c r="I2845" i="9" s="1"/>
  <c r="G2846" i="9"/>
  <c r="G2847" i="9"/>
  <c r="G2848" i="9"/>
  <c r="G2849" i="9"/>
  <c r="G2850" i="9"/>
  <c r="G2851" i="9"/>
  <c r="G2852" i="9"/>
  <c r="G2853" i="9"/>
  <c r="G2854" i="9"/>
  <c r="G2855" i="9"/>
  <c r="I2855" i="9" s="1"/>
  <c r="G2856" i="9"/>
  <c r="G2857" i="9"/>
  <c r="I2857" i="9" s="1"/>
  <c r="G2858" i="9"/>
  <c r="G2859" i="9"/>
  <c r="I2859" i="9" s="1"/>
  <c r="G2860" i="9"/>
  <c r="G2861" i="9"/>
  <c r="G2862" i="9"/>
  <c r="G2863" i="9"/>
  <c r="G2864" i="9"/>
  <c r="G2865" i="9"/>
  <c r="G2866" i="9"/>
  <c r="G2867" i="9"/>
  <c r="G2868" i="9"/>
  <c r="G2869" i="9"/>
  <c r="I2869" i="9" s="1"/>
  <c r="G2870" i="9"/>
  <c r="G2871" i="9"/>
  <c r="I2871" i="9" s="1"/>
  <c r="G2872" i="9"/>
  <c r="G2873" i="9"/>
  <c r="I2873" i="9" s="1"/>
  <c r="G2874" i="9"/>
  <c r="G2875" i="9"/>
  <c r="G2876" i="9"/>
  <c r="G2877" i="9"/>
  <c r="G2878" i="9"/>
  <c r="G2879" i="9"/>
  <c r="G2880" i="9"/>
  <c r="G2881" i="9"/>
  <c r="G2882" i="9"/>
  <c r="I2882" i="9" s="1"/>
  <c r="G2883" i="9"/>
  <c r="I2883" i="9" s="1"/>
  <c r="G2884" i="9"/>
  <c r="G2885" i="9"/>
  <c r="I2885" i="9" s="1"/>
  <c r="G2886" i="9"/>
  <c r="G2887" i="9"/>
  <c r="I2887" i="9" s="1"/>
  <c r="G2888" i="9"/>
  <c r="G2889" i="9"/>
  <c r="G2890" i="9"/>
  <c r="G2891" i="9"/>
  <c r="G2892" i="9"/>
  <c r="G2893" i="9"/>
  <c r="G2894" i="9"/>
  <c r="G2895" i="9"/>
  <c r="G2896" i="9"/>
  <c r="I2896" i="9" s="1"/>
  <c r="G2897" i="9"/>
  <c r="I2897" i="9" s="1"/>
  <c r="G2898" i="9"/>
  <c r="G2899" i="9"/>
  <c r="I2899" i="9" s="1"/>
  <c r="G2900" i="9"/>
  <c r="G2901" i="9"/>
  <c r="I2901" i="9" s="1"/>
  <c r="G2902" i="9"/>
  <c r="G2903" i="9"/>
  <c r="G2904" i="9"/>
  <c r="G2905" i="9"/>
  <c r="G2906" i="9"/>
  <c r="G2907" i="9"/>
  <c r="G2908" i="9"/>
  <c r="G2909" i="9"/>
  <c r="G2910" i="9"/>
  <c r="G2911" i="9"/>
  <c r="I2911" i="9" s="1"/>
  <c r="G2912" i="9"/>
  <c r="G2913" i="9"/>
  <c r="I2913" i="9" s="1"/>
  <c r="G2914" i="9"/>
  <c r="G2915" i="9"/>
  <c r="I2915" i="9" s="1"/>
  <c r="G2916" i="9"/>
  <c r="G2917" i="9"/>
  <c r="G2918" i="9"/>
  <c r="G2919" i="9"/>
  <c r="G2920" i="9"/>
  <c r="G2921" i="9"/>
  <c r="G2922" i="9"/>
  <c r="G2923" i="9"/>
  <c r="G2924" i="9"/>
  <c r="I2924" i="9" s="1"/>
  <c r="G2925" i="9"/>
  <c r="I2925" i="9" s="1"/>
  <c r="G2926" i="9"/>
  <c r="G2927" i="9"/>
  <c r="I2927" i="9" s="1"/>
  <c r="G2928" i="9"/>
  <c r="G2929" i="9"/>
  <c r="I2929" i="9" s="1"/>
  <c r="G2930" i="9"/>
  <c r="G2931" i="9"/>
  <c r="G2932" i="9"/>
  <c r="G2933" i="9"/>
  <c r="G2934" i="9"/>
  <c r="G2935" i="9"/>
  <c r="G2936" i="9"/>
  <c r="G2937" i="9"/>
  <c r="G2938" i="9"/>
  <c r="I2938" i="9" s="1"/>
  <c r="G2939" i="9"/>
  <c r="I2939" i="9" s="1"/>
  <c r="G2940" i="9"/>
  <c r="G2941" i="9"/>
  <c r="G2942" i="9"/>
  <c r="G2943" i="9"/>
  <c r="I2943" i="9" s="1"/>
  <c r="G2944" i="9"/>
  <c r="G2945" i="9"/>
  <c r="G2946" i="9"/>
  <c r="G2947" i="9"/>
  <c r="G2948" i="9"/>
  <c r="G2949" i="9"/>
  <c r="G2950" i="9"/>
  <c r="G2951" i="9"/>
  <c r="G2952" i="9"/>
  <c r="G2953" i="9"/>
  <c r="I2953" i="9" s="1"/>
  <c r="G2954" i="9"/>
  <c r="G2955" i="9"/>
  <c r="I2955" i="9" s="1"/>
  <c r="G2956" i="9"/>
  <c r="G2957" i="9"/>
  <c r="I2957" i="9" s="1"/>
  <c r="G2958" i="9"/>
  <c r="G2959" i="9"/>
  <c r="G2960" i="9"/>
  <c r="G2961" i="9"/>
  <c r="G2962" i="9"/>
  <c r="G2963" i="9"/>
  <c r="G2964" i="9"/>
  <c r="G2965" i="9"/>
  <c r="G2966" i="9"/>
  <c r="G2967" i="9"/>
  <c r="I2967" i="9" s="1"/>
  <c r="G2968" i="9"/>
  <c r="G2969" i="9"/>
  <c r="I2969" i="9" s="1"/>
  <c r="G2970" i="9"/>
  <c r="G2971" i="9"/>
  <c r="I2971" i="9" s="1"/>
  <c r="G2972" i="9"/>
  <c r="G2973" i="9"/>
  <c r="G2974" i="9"/>
  <c r="G2975" i="9"/>
  <c r="G2976" i="9"/>
  <c r="G2977" i="9"/>
  <c r="G2978" i="9"/>
  <c r="G2979" i="9"/>
  <c r="G2980" i="9"/>
  <c r="I2980" i="9" s="1"/>
  <c r="G2981" i="9"/>
  <c r="G2982" i="9"/>
  <c r="G2983" i="9"/>
  <c r="I2983" i="9" s="1"/>
  <c r="G2984" i="9"/>
  <c r="G2985" i="9"/>
  <c r="I2985" i="9" s="1"/>
  <c r="G2986" i="9"/>
  <c r="G2987" i="9"/>
  <c r="G2988" i="9"/>
  <c r="G2989" i="9"/>
  <c r="G2990" i="9"/>
  <c r="G2991" i="9"/>
  <c r="G2992" i="9"/>
  <c r="G2993" i="9"/>
  <c r="G2994" i="9"/>
  <c r="I2994" i="9" s="1"/>
  <c r="G2995" i="9"/>
  <c r="I2995" i="9" s="1"/>
  <c r="G2996" i="9"/>
  <c r="G2997" i="9"/>
  <c r="I2997" i="9" s="1"/>
  <c r="G2998" i="9"/>
  <c r="G2999" i="9"/>
  <c r="I2999" i="9" s="1"/>
  <c r="G3000" i="9"/>
  <c r="G3001" i="9"/>
  <c r="G3002" i="9"/>
  <c r="G3003" i="9"/>
  <c r="G3004" i="9"/>
  <c r="G3005" i="9"/>
  <c r="G3006" i="9"/>
  <c r="G3007" i="9"/>
  <c r="G3008" i="9"/>
  <c r="I3008" i="9" s="1"/>
  <c r="G3009" i="9"/>
  <c r="I3009" i="9" s="1"/>
  <c r="G3010" i="9"/>
  <c r="G3011" i="9"/>
  <c r="I3011" i="9" s="1"/>
  <c r="G3012" i="9"/>
  <c r="G3013" i="9"/>
  <c r="I3013" i="9" s="1"/>
  <c r="G3014" i="9"/>
  <c r="G3015" i="9"/>
  <c r="G3016" i="9"/>
  <c r="G3017" i="9"/>
  <c r="G3018" i="9"/>
  <c r="G3019" i="9"/>
  <c r="G3020" i="9"/>
  <c r="G3021" i="9"/>
  <c r="G3022" i="9"/>
  <c r="I3022" i="9" s="1"/>
  <c r="G3023" i="9"/>
  <c r="I3023" i="9" s="1"/>
  <c r="G3024" i="9"/>
  <c r="G3025" i="9"/>
  <c r="I3025" i="9" s="1"/>
  <c r="G3026" i="9"/>
  <c r="G3027" i="9"/>
  <c r="I3027" i="9" s="1"/>
  <c r="G3028" i="9"/>
  <c r="G3029" i="9"/>
  <c r="G3030" i="9"/>
  <c r="G3031" i="9"/>
  <c r="G3032" i="9"/>
  <c r="G3033" i="9"/>
  <c r="G3034" i="9"/>
  <c r="G3035" i="9"/>
  <c r="G3036" i="9"/>
  <c r="G3037" i="9"/>
  <c r="G3038" i="9"/>
  <c r="G3039" i="9"/>
  <c r="I3039" i="9" s="1"/>
  <c r="G3040" i="9"/>
  <c r="G3041" i="9"/>
  <c r="I3041" i="9" s="1"/>
  <c r="G3042" i="9"/>
  <c r="G3043" i="9"/>
  <c r="G3044" i="9"/>
  <c r="G3045" i="9"/>
  <c r="G3046" i="9"/>
  <c r="G3047" i="9"/>
  <c r="G3048" i="9"/>
  <c r="I3048" i="9" s="1"/>
  <c r="G3049" i="9"/>
  <c r="G3050" i="9"/>
  <c r="I3050" i="9" s="1"/>
  <c r="G3051" i="9"/>
  <c r="I3051" i="9" s="1"/>
  <c r="G3052" i="9"/>
  <c r="G3053" i="9"/>
  <c r="I3053" i="9" s="1"/>
  <c r="G3054" i="9"/>
  <c r="G3055" i="9"/>
  <c r="I3055" i="9" s="1"/>
  <c r="G3056" i="9"/>
  <c r="G3057" i="9"/>
  <c r="G3058" i="9"/>
  <c r="G3059" i="9"/>
  <c r="G3060" i="9"/>
  <c r="G3061" i="9"/>
  <c r="G3062" i="9"/>
  <c r="G3063" i="9"/>
  <c r="G3064" i="9"/>
  <c r="I3064" i="9" s="1"/>
  <c r="G3065" i="9"/>
  <c r="I3065" i="9" s="1"/>
  <c r="G3066" i="9"/>
  <c r="G3067" i="9"/>
  <c r="I3067" i="9" s="1"/>
  <c r="G3068" i="9"/>
  <c r="G3069" i="9"/>
  <c r="I3069" i="9" s="1"/>
  <c r="G3070" i="9"/>
  <c r="G3071" i="9"/>
  <c r="G3072" i="9"/>
  <c r="G3073" i="9"/>
  <c r="G3074" i="9"/>
  <c r="G3075" i="9"/>
  <c r="G3076" i="9"/>
  <c r="G3077" i="9"/>
  <c r="G3078" i="9"/>
  <c r="G3079" i="9"/>
  <c r="I3079" i="9" s="1"/>
  <c r="G3080" i="9"/>
  <c r="G3081" i="9"/>
  <c r="I3081" i="9" s="1"/>
  <c r="G3082" i="9"/>
  <c r="G3083" i="9"/>
  <c r="I3083" i="9" s="1"/>
  <c r="G3084" i="9"/>
  <c r="G3085" i="9"/>
  <c r="G3086" i="9"/>
  <c r="G3087" i="9"/>
  <c r="G3088" i="9"/>
  <c r="G3089" i="9"/>
  <c r="G3090" i="9"/>
  <c r="G3091" i="9"/>
  <c r="G3092" i="9"/>
  <c r="I3092" i="9" s="1"/>
  <c r="G3093" i="9"/>
  <c r="I3093" i="9" s="1"/>
  <c r="G3094" i="9"/>
  <c r="G3095" i="9"/>
  <c r="I3095" i="9" s="1"/>
  <c r="G3096" i="9"/>
  <c r="G3097" i="9"/>
  <c r="I3097" i="9" s="1"/>
  <c r="G3098" i="9"/>
  <c r="G3099" i="9"/>
  <c r="G3100" i="9"/>
  <c r="G3101" i="9"/>
  <c r="G3102" i="9"/>
  <c r="G3103" i="9"/>
  <c r="G3104" i="9"/>
  <c r="G3105" i="9"/>
  <c r="G3106" i="9"/>
  <c r="I3106" i="9" s="1"/>
  <c r="G3107" i="9"/>
  <c r="I3107" i="9" s="1"/>
  <c r="G3108" i="9"/>
  <c r="G3109" i="9"/>
  <c r="I3109" i="9" s="1"/>
  <c r="G3110" i="9"/>
  <c r="G3111" i="9"/>
  <c r="I3111" i="9" s="1"/>
  <c r="G3112" i="9"/>
  <c r="G3113" i="9"/>
  <c r="G3114" i="9"/>
  <c r="G3115" i="9"/>
  <c r="G3116" i="9"/>
  <c r="G3117" i="9"/>
  <c r="G3118" i="9"/>
  <c r="G3119" i="9"/>
  <c r="G3120" i="9"/>
  <c r="G3121" i="9"/>
  <c r="I3121" i="9" s="1"/>
  <c r="G3122" i="9"/>
  <c r="G3123" i="9"/>
  <c r="G3124" i="9"/>
  <c r="G3125" i="9"/>
  <c r="I3125" i="9" s="1"/>
  <c r="G3126" i="9"/>
  <c r="G3127" i="9"/>
  <c r="G3128" i="9"/>
  <c r="G3129" i="9"/>
  <c r="G3130" i="9"/>
  <c r="G3131" i="9"/>
  <c r="G3132" i="9"/>
  <c r="G3133" i="9"/>
  <c r="G3134" i="9"/>
  <c r="I3134" i="9" s="1"/>
  <c r="G3135" i="9"/>
  <c r="G3136" i="9"/>
  <c r="G3137" i="9"/>
  <c r="I3137" i="9" s="1"/>
  <c r="G3138" i="9"/>
  <c r="G3139" i="9"/>
  <c r="I3139" i="9" s="1"/>
  <c r="G3140" i="9"/>
  <c r="G3141" i="9"/>
  <c r="G3142" i="9"/>
  <c r="G3143" i="9"/>
  <c r="G3144" i="9"/>
  <c r="G3145" i="9"/>
  <c r="G3146" i="9"/>
  <c r="G3147" i="9"/>
  <c r="G3148" i="9"/>
  <c r="I3148" i="9" s="1"/>
  <c r="G3149" i="9"/>
  <c r="I3149" i="9" s="1"/>
  <c r="G3150" i="9"/>
  <c r="G3151" i="9"/>
  <c r="I3151" i="9" s="1"/>
  <c r="G3152" i="9"/>
  <c r="G3153" i="9"/>
  <c r="I3153" i="9" s="1"/>
  <c r="G3154" i="9"/>
  <c r="G3155" i="9"/>
  <c r="G3156" i="9"/>
  <c r="G3157" i="9"/>
  <c r="G3158" i="9"/>
  <c r="G3159" i="9"/>
  <c r="G3160" i="9"/>
  <c r="G3161" i="9"/>
  <c r="G3162" i="9"/>
  <c r="I3162" i="9" s="1"/>
  <c r="G3163" i="9"/>
  <c r="I3163" i="9" s="1"/>
  <c r="G3164" i="9"/>
  <c r="G3165" i="9"/>
  <c r="I3165" i="9" s="1"/>
  <c r="G3166" i="9"/>
  <c r="G3167" i="9"/>
  <c r="I3167" i="9" s="1"/>
  <c r="G3168" i="9"/>
  <c r="G3169" i="9"/>
  <c r="G3170" i="9"/>
  <c r="G3171" i="9"/>
  <c r="G3172" i="9"/>
  <c r="G3173" i="9"/>
  <c r="G3174" i="9"/>
  <c r="G3175" i="9"/>
  <c r="G3176" i="9"/>
  <c r="I3176" i="9" s="1"/>
  <c r="G3177" i="9"/>
  <c r="G3178" i="9"/>
  <c r="G3179" i="9"/>
  <c r="I3179" i="9" s="1"/>
  <c r="G3180" i="9"/>
  <c r="G3181" i="9"/>
  <c r="I3181" i="9" s="1"/>
  <c r="G3182" i="9"/>
  <c r="G3183" i="9"/>
  <c r="G3184" i="9"/>
  <c r="G3185" i="9"/>
  <c r="G3186" i="9"/>
  <c r="G3187" i="9"/>
  <c r="G3188" i="9"/>
  <c r="G3189" i="9"/>
  <c r="G3190" i="9"/>
  <c r="I3190" i="9" s="1"/>
  <c r="G3191" i="9"/>
  <c r="I3191" i="9" s="1"/>
  <c r="G3192" i="9"/>
  <c r="G3193" i="9"/>
  <c r="I3193" i="9" s="1"/>
  <c r="G3194" i="9"/>
  <c r="G3195" i="9"/>
  <c r="I3195" i="9" s="1"/>
  <c r="G3196" i="9"/>
  <c r="G3197" i="9"/>
  <c r="G3198" i="9"/>
  <c r="G3199" i="9"/>
  <c r="G3200" i="9"/>
  <c r="G3201" i="9"/>
  <c r="G3202" i="9"/>
  <c r="G3203" i="9"/>
  <c r="G3204" i="9"/>
  <c r="I3204" i="9" s="1"/>
  <c r="G3205" i="9"/>
  <c r="I3205" i="9" s="1"/>
  <c r="G3206" i="9"/>
  <c r="G3207" i="9"/>
  <c r="I3207" i="9" s="1"/>
  <c r="G3208" i="9"/>
  <c r="G3209" i="9"/>
  <c r="I3209" i="9" s="1"/>
  <c r="G3210" i="9"/>
  <c r="G3211" i="9"/>
  <c r="G3212" i="9"/>
  <c r="G3213" i="9"/>
  <c r="G3214" i="9"/>
  <c r="G3215" i="9"/>
  <c r="G3216" i="9"/>
  <c r="G3217" i="9"/>
  <c r="G3218" i="9"/>
  <c r="G3219" i="9"/>
  <c r="I3219" i="9" s="1"/>
  <c r="G3220" i="9"/>
  <c r="G3221" i="9"/>
  <c r="I3221" i="9" s="1"/>
  <c r="G3222" i="9"/>
  <c r="G3223" i="9"/>
  <c r="I3223" i="9" s="1"/>
  <c r="G3224" i="9"/>
  <c r="G3225" i="9"/>
  <c r="G3226" i="9"/>
  <c r="G3227" i="9"/>
  <c r="G3228" i="9"/>
  <c r="G3229" i="9"/>
  <c r="G3230" i="9"/>
  <c r="G3231" i="9"/>
  <c r="G3232" i="9"/>
  <c r="I3232" i="9" s="1"/>
  <c r="G3233" i="9"/>
  <c r="I3233" i="9" s="1"/>
  <c r="G3234" i="9"/>
  <c r="G3235" i="9"/>
  <c r="I3235" i="9" s="1"/>
  <c r="G3236" i="9"/>
  <c r="G3237" i="9"/>
  <c r="I3237" i="9" s="1"/>
  <c r="G3238" i="9"/>
  <c r="G3239" i="9"/>
  <c r="G3240" i="9"/>
  <c r="G3241" i="9"/>
  <c r="G3242" i="9"/>
  <c r="G3243" i="9"/>
  <c r="G3244" i="9"/>
  <c r="G3245" i="9"/>
  <c r="G3246" i="9"/>
  <c r="G3247" i="9"/>
  <c r="G3248" i="9"/>
  <c r="G3249" i="9"/>
  <c r="I3249" i="9" s="1"/>
  <c r="G3250" i="9"/>
  <c r="G3251" i="9"/>
  <c r="G3252" i="9"/>
  <c r="G3253" i="9"/>
  <c r="G3254" i="9"/>
  <c r="G3255" i="9"/>
  <c r="G3256" i="9"/>
  <c r="G3257" i="9"/>
  <c r="G3258" i="9"/>
  <c r="G3259" i="9"/>
  <c r="G3260" i="9"/>
  <c r="I3260" i="9" s="1"/>
  <c r="G3261" i="9"/>
  <c r="I3261" i="9" s="1"/>
  <c r="G3262" i="9"/>
  <c r="G3263" i="9"/>
  <c r="G3264" i="9"/>
  <c r="G3265" i="9"/>
  <c r="I3265" i="9" s="1"/>
  <c r="G3266" i="9"/>
  <c r="G3267" i="9"/>
  <c r="G3268" i="9"/>
  <c r="G3269" i="9"/>
  <c r="G3270" i="9"/>
  <c r="G3271" i="9"/>
  <c r="G3272" i="9"/>
  <c r="G3273" i="9"/>
  <c r="G3274" i="9"/>
  <c r="G3275" i="9"/>
  <c r="I3275" i="9" s="1"/>
  <c r="G3276" i="9"/>
  <c r="G3277" i="9"/>
  <c r="I3277" i="9" s="1"/>
  <c r="G3278" i="9"/>
  <c r="G3279" i="9"/>
  <c r="I3279" i="9" s="1"/>
  <c r="G3280" i="9"/>
  <c r="G3281" i="9"/>
  <c r="G3282" i="9"/>
  <c r="G3283" i="9"/>
  <c r="G3284" i="9"/>
  <c r="G3285" i="9"/>
  <c r="G3286" i="9"/>
  <c r="G3287" i="9"/>
  <c r="G3288" i="9"/>
  <c r="I3288" i="9" s="1"/>
  <c r="G3289" i="9"/>
  <c r="I3289" i="9" s="1"/>
  <c r="G3290" i="9"/>
  <c r="G3291" i="9"/>
  <c r="I3291" i="9" s="1"/>
  <c r="G3292" i="9"/>
  <c r="G3293" i="9"/>
  <c r="I3293" i="9" s="1"/>
  <c r="G3294" i="9"/>
  <c r="G3295" i="9"/>
  <c r="G3296" i="9"/>
  <c r="G3297" i="9"/>
  <c r="G3298" i="9"/>
  <c r="G3299" i="9"/>
  <c r="G3300" i="9"/>
  <c r="G3301" i="9"/>
  <c r="G3302" i="9"/>
  <c r="I3302" i="9" s="1"/>
  <c r="G3303" i="9"/>
  <c r="G3304" i="9"/>
  <c r="G3305" i="9"/>
  <c r="I3305" i="9" s="1"/>
  <c r="G3306" i="9"/>
  <c r="G3307" i="9"/>
  <c r="I3307" i="9" s="1"/>
  <c r="G3308" i="9"/>
  <c r="G3309" i="9"/>
  <c r="G3310" i="9"/>
  <c r="G3311" i="9"/>
  <c r="G3312" i="9"/>
  <c r="G3313" i="9"/>
  <c r="G3314" i="9"/>
  <c r="G3315" i="9"/>
  <c r="G3316" i="9"/>
  <c r="I3316" i="9" s="1"/>
  <c r="G3317" i="9"/>
  <c r="I3317" i="9" s="1"/>
  <c r="G3318" i="9"/>
  <c r="G3319" i="9"/>
  <c r="I3319" i="9" s="1"/>
  <c r="G3320" i="9"/>
  <c r="G3321" i="9"/>
  <c r="I3321" i="9" s="1"/>
  <c r="G3322" i="9"/>
  <c r="G3323" i="9"/>
  <c r="G3324" i="9"/>
  <c r="G3325" i="9"/>
  <c r="G3326" i="9"/>
  <c r="G3327" i="9"/>
  <c r="G3328" i="9"/>
  <c r="G3329" i="9"/>
  <c r="G3330" i="9"/>
  <c r="I3330" i="9" s="1"/>
  <c r="G3331" i="9"/>
  <c r="I3331" i="9" s="1"/>
  <c r="G3332" i="9"/>
  <c r="G3333" i="9"/>
  <c r="I3333" i="9" s="1"/>
  <c r="G3334" i="9"/>
  <c r="G3335" i="9"/>
  <c r="I3335" i="9" s="1"/>
  <c r="G3336" i="9"/>
  <c r="G3337" i="9"/>
  <c r="G3338" i="9"/>
  <c r="G3339" i="9"/>
  <c r="G3340" i="9"/>
  <c r="G3341" i="9"/>
  <c r="G3342" i="9"/>
  <c r="G3343" i="9"/>
  <c r="G3344" i="9"/>
  <c r="G3345" i="9"/>
  <c r="G3346" i="9"/>
  <c r="G3347" i="9"/>
  <c r="G3348" i="9"/>
  <c r="G3349" i="9"/>
  <c r="G3350" i="9"/>
  <c r="G3351" i="9"/>
  <c r="G3352" i="9"/>
  <c r="G3353" i="9"/>
  <c r="G3354" i="9"/>
  <c r="G3355" i="9"/>
  <c r="G3356" i="9"/>
  <c r="G3357" i="9"/>
  <c r="G3358" i="9"/>
  <c r="I3358" i="9" s="1"/>
  <c r="G3359" i="9"/>
  <c r="I3359" i="9" s="1"/>
  <c r="G3360" i="9"/>
  <c r="G3361" i="9"/>
  <c r="G3362" i="9"/>
  <c r="I3362" i="9" s="1"/>
  <c r="G3363" i="9"/>
  <c r="I3363" i="9" s="1"/>
  <c r="G3364" i="9"/>
  <c r="G3365" i="9"/>
  <c r="G3366" i="9"/>
  <c r="G3367" i="9"/>
  <c r="G3368" i="9"/>
  <c r="G3369" i="9"/>
  <c r="G3370" i="9"/>
  <c r="G3371" i="9"/>
  <c r="G3372" i="9"/>
  <c r="I3372" i="9" s="1"/>
  <c r="G3373" i="9"/>
  <c r="I3373" i="9" s="1"/>
  <c r="G3374" i="9"/>
  <c r="G3375" i="9"/>
  <c r="I3375" i="9" s="1"/>
  <c r="G3376" i="9"/>
  <c r="G3377" i="9"/>
  <c r="I3377" i="9" s="1"/>
  <c r="G3378" i="9"/>
  <c r="G3379" i="9"/>
  <c r="G3380" i="9"/>
  <c r="G3381" i="9"/>
  <c r="G3382" i="9"/>
  <c r="G3383" i="9"/>
  <c r="G3384" i="9"/>
  <c r="G3385" i="9"/>
  <c r="G3386" i="9"/>
  <c r="I3386" i="9" s="1"/>
  <c r="G3387" i="9"/>
  <c r="I3387" i="9" s="1"/>
  <c r="G3388" i="9"/>
  <c r="G3389" i="9"/>
  <c r="I3389" i="9" s="1"/>
  <c r="G3390" i="9"/>
  <c r="G3391" i="9"/>
  <c r="I3391" i="9" s="1"/>
  <c r="G3392" i="9"/>
  <c r="G3393" i="9"/>
  <c r="G3394" i="9"/>
  <c r="G3395" i="9"/>
  <c r="G3396" i="9"/>
  <c r="G3397" i="9"/>
  <c r="G3398" i="9"/>
  <c r="G3399" i="9"/>
  <c r="G3400" i="9"/>
  <c r="I3400" i="9" s="1"/>
  <c r="G3401" i="9"/>
  <c r="I3401" i="9" s="1"/>
  <c r="G3402" i="9"/>
  <c r="G3403" i="9"/>
  <c r="I3403" i="9" s="1"/>
  <c r="G3404" i="9"/>
  <c r="G3405" i="9"/>
  <c r="I3405" i="9" s="1"/>
  <c r="G3406" i="9"/>
  <c r="G3407" i="9"/>
  <c r="G3408" i="9"/>
  <c r="G3409" i="9"/>
  <c r="G3410" i="9"/>
  <c r="G3411" i="9"/>
  <c r="G3412" i="9"/>
  <c r="G3413" i="9"/>
  <c r="G3414" i="9"/>
  <c r="G3415" i="9"/>
  <c r="I3415" i="9" s="1"/>
  <c r="G3416" i="9"/>
  <c r="G3417" i="9"/>
  <c r="I3417" i="9" s="1"/>
  <c r="G3418" i="9"/>
  <c r="G3419" i="9"/>
  <c r="I3419" i="9" s="1"/>
  <c r="G3420" i="9"/>
  <c r="G3421" i="9"/>
  <c r="G3422" i="9"/>
  <c r="G3423" i="9"/>
  <c r="G3424" i="9"/>
  <c r="G3425" i="9"/>
  <c r="G3426" i="9"/>
  <c r="G3427" i="9"/>
  <c r="G3428" i="9"/>
  <c r="I3428" i="9" s="1"/>
  <c r="G3429" i="9"/>
  <c r="I3429" i="9" s="1"/>
  <c r="G3430" i="9"/>
  <c r="G3431" i="9"/>
  <c r="I3431" i="9" s="1"/>
  <c r="G3432" i="9"/>
  <c r="G3433" i="9"/>
  <c r="I3433" i="9" s="1"/>
  <c r="G3434" i="9"/>
  <c r="G3435" i="9"/>
  <c r="G3436" i="9"/>
  <c r="G3437" i="9"/>
  <c r="G3438" i="9"/>
  <c r="G3439" i="9"/>
  <c r="G3440" i="9"/>
  <c r="G3441" i="9"/>
  <c r="G3442" i="9"/>
  <c r="G3443" i="9"/>
  <c r="G3444" i="9"/>
  <c r="G3445" i="9"/>
  <c r="I3445" i="9" s="1"/>
  <c r="G3446" i="9"/>
  <c r="G3447" i="9"/>
  <c r="I3447" i="9" s="1"/>
  <c r="G3448" i="9"/>
  <c r="G3449" i="9"/>
  <c r="G3450" i="9"/>
  <c r="G3451" i="9"/>
  <c r="G3452" i="9"/>
  <c r="G3453" i="9"/>
  <c r="G3454" i="9"/>
  <c r="G3455" i="9"/>
  <c r="G3456" i="9"/>
  <c r="G3457" i="9"/>
  <c r="I3457" i="9" s="1"/>
  <c r="G3458" i="9"/>
  <c r="G3459" i="9"/>
  <c r="I3459" i="9" s="1"/>
  <c r="G3460" i="9"/>
  <c r="G3461" i="9"/>
  <c r="I3461" i="9" s="1"/>
  <c r="G3462" i="9"/>
  <c r="G3463" i="9"/>
  <c r="G3464" i="9"/>
  <c r="G3465" i="9"/>
  <c r="G3466" i="9"/>
  <c r="G3467" i="9"/>
  <c r="G3468" i="9"/>
  <c r="G3469" i="9"/>
  <c r="G3470" i="9"/>
  <c r="I3470" i="9" s="1"/>
  <c r="G3471" i="9"/>
  <c r="I3471" i="9" s="1"/>
  <c r="G3472" i="9"/>
  <c r="G3473" i="9"/>
  <c r="I3473" i="9" s="1"/>
  <c r="G3474" i="9"/>
  <c r="G3475" i="9"/>
  <c r="I3475" i="9" s="1"/>
  <c r="G3476" i="9"/>
  <c r="G3477" i="9"/>
  <c r="G3478" i="9"/>
  <c r="G3479" i="9"/>
  <c r="G3480" i="9"/>
  <c r="G3481" i="9"/>
  <c r="G3482" i="9"/>
  <c r="G3483" i="9"/>
  <c r="G3484" i="9"/>
  <c r="G3485" i="9"/>
  <c r="I3485" i="9" s="1"/>
  <c r="G3486" i="9"/>
  <c r="G3487" i="9"/>
  <c r="I3487" i="9" s="1"/>
  <c r="G3488" i="9"/>
  <c r="I3488" i="9" s="1"/>
  <c r="G3489" i="9"/>
  <c r="I3489" i="9" s="1"/>
  <c r="G3490" i="9"/>
  <c r="G3491" i="9"/>
  <c r="G3492" i="9"/>
  <c r="G3493" i="9"/>
  <c r="G3494" i="9"/>
  <c r="G3495" i="9"/>
  <c r="G3496" i="9"/>
  <c r="G3497" i="9"/>
  <c r="G3498" i="9"/>
  <c r="I3498" i="9" s="1"/>
  <c r="G3499" i="9"/>
  <c r="I3499" i="9" s="1"/>
  <c r="G3500" i="9"/>
  <c r="G3501" i="9"/>
  <c r="I3501" i="9" s="1"/>
  <c r="G3502" i="9"/>
  <c r="G3503" i="9"/>
  <c r="I3503" i="9" s="1"/>
  <c r="G3504" i="9"/>
  <c r="G3505" i="9"/>
  <c r="G3506" i="9"/>
  <c r="G3507" i="9"/>
  <c r="G3508" i="9"/>
  <c r="G3509" i="9"/>
  <c r="G3510" i="9"/>
  <c r="G3511" i="9"/>
  <c r="G3512" i="9"/>
  <c r="G3513" i="9"/>
  <c r="I3513" i="9" s="1"/>
  <c r="G3514" i="9"/>
  <c r="G3515" i="9"/>
  <c r="I3515" i="9" s="1"/>
  <c r="G3516" i="9"/>
  <c r="G3517" i="9"/>
  <c r="I3517" i="9" s="1"/>
  <c r="G3518" i="9"/>
  <c r="G3519" i="9"/>
  <c r="G3520" i="9"/>
  <c r="G3521" i="9"/>
  <c r="G3522" i="9"/>
  <c r="G3523" i="9"/>
  <c r="G3524" i="9"/>
  <c r="G3525" i="9"/>
  <c r="G3526" i="9"/>
  <c r="I3526" i="9" s="1"/>
  <c r="G3527" i="9"/>
  <c r="I3527" i="9" s="1"/>
  <c r="G3528" i="9"/>
  <c r="G3529" i="9"/>
  <c r="I3529" i="9" s="1"/>
  <c r="G3530" i="9"/>
  <c r="G3531" i="9"/>
  <c r="G3532" i="9"/>
  <c r="G3533" i="9"/>
  <c r="G3534" i="9"/>
  <c r="G3535" i="9"/>
  <c r="G3536" i="9"/>
  <c r="G3537" i="9"/>
  <c r="G3538" i="9"/>
  <c r="G3539" i="9"/>
  <c r="G3540" i="9"/>
  <c r="G3541" i="9"/>
  <c r="I3541" i="9" s="1"/>
  <c r="G3542" i="9"/>
  <c r="G3543" i="9"/>
  <c r="I3543" i="9" s="1"/>
  <c r="G3544" i="9"/>
  <c r="G3545" i="9"/>
  <c r="I3545" i="9" s="1"/>
  <c r="G3546" i="9"/>
  <c r="G3547" i="9"/>
  <c r="G3548" i="9"/>
  <c r="G3549" i="9"/>
  <c r="G3550" i="9"/>
  <c r="G3551" i="9"/>
  <c r="G3552" i="9"/>
  <c r="G3553" i="9"/>
  <c r="G3554" i="9"/>
  <c r="G3555" i="9"/>
  <c r="I3555" i="9" s="1"/>
  <c r="G3556" i="9"/>
  <c r="G3557" i="9"/>
  <c r="I3557" i="9" s="1"/>
  <c r="G3558" i="9"/>
  <c r="I3558" i="9" s="1"/>
  <c r="G3559" i="9"/>
  <c r="I3559" i="9" s="1"/>
  <c r="G3560" i="9"/>
  <c r="G3561" i="9"/>
  <c r="G3562" i="9"/>
  <c r="G3563" i="9"/>
  <c r="G3564" i="9"/>
  <c r="G3565" i="9"/>
  <c r="G3566" i="9"/>
  <c r="G3567" i="9"/>
  <c r="G3568" i="9"/>
  <c r="I3568" i="9" s="1"/>
  <c r="G3569" i="9"/>
  <c r="I3569" i="9" s="1"/>
  <c r="G3570" i="9"/>
  <c r="G3571" i="9"/>
  <c r="I3571" i="9" s="1"/>
  <c r="G3572" i="9"/>
  <c r="G3573" i="9"/>
  <c r="I3573" i="9" s="1"/>
  <c r="G3574" i="9"/>
  <c r="G3575" i="9"/>
  <c r="G3576" i="9"/>
  <c r="G3577" i="9"/>
  <c r="G3578" i="9"/>
  <c r="G3579" i="9"/>
  <c r="G3580" i="9"/>
  <c r="G3581" i="9"/>
  <c r="G3582" i="9"/>
  <c r="I3582" i="9" s="1"/>
  <c r="G3583" i="9"/>
  <c r="I3583" i="9" s="1"/>
  <c r="G3584" i="9"/>
  <c r="G3585" i="9"/>
  <c r="I3585" i="9" s="1"/>
  <c r="G3586" i="9"/>
  <c r="G3587" i="9"/>
  <c r="I3587" i="9" s="1"/>
  <c r="G3588" i="9"/>
  <c r="G3589" i="9"/>
  <c r="G3590" i="9"/>
  <c r="G3591" i="9"/>
  <c r="G3592" i="9"/>
  <c r="G3593" i="9"/>
  <c r="G3594" i="9"/>
  <c r="G3595" i="9"/>
  <c r="G3596" i="9"/>
  <c r="I3596" i="9" s="1"/>
  <c r="G3597" i="9"/>
  <c r="I3597" i="9" s="1"/>
  <c r="G3598" i="9"/>
  <c r="G3599" i="9"/>
  <c r="I3599" i="9" s="1"/>
  <c r="G3600" i="9"/>
  <c r="G3601" i="9"/>
  <c r="I3601" i="9" s="1"/>
  <c r="G3602" i="9"/>
  <c r="G3603" i="9"/>
  <c r="G3604" i="9"/>
  <c r="G3605" i="9"/>
  <c r="G3606" i="9"/>
  <c r="G3607" i="9"/>
  <c r="G3608" i="9"/>
  <c r="G3609" i="9"/>
  <c r="G3610" i="9"/>
  <c r="G3611" i="9"/>
  <c r="I3611" i="9" s="1"/>
  <c r="G3612" i="9"/>
  <c r="G3613" i="9"/>
  <c r="I3613" i="9" s="1"/>
  <c r="G3614" i="9"/>
  <c r="G3615" i="9"/>
  <c r="I3615" i="9" s="1"/>
  <c r="G3616" i="9"/>
  <c r="G3617" i="9"/>
  <c r="G3618" i="9"/>
  <c r="G3619" i="9"/>
  <c r="G3620" i="9"/>
  <c r="G3621" i="9"/>
  <c r="G3622" i="9"/>
  <c r="G3623" i="9"/>
  <c r="G3624" i="9"/>
  <c r="I3624" i="9" s="1"/>
  <c r="G3625" i="9"/>
  <c r="I3625" i="9" s="1"/>
  <c r="G3626" i="9"/>
  <c r="G3627" i="9"/>
  <c r="I3627" i="9" s="1"/>
  <c r="G3628" i="9"/>
  <c r="G3629" i="9"/>
  <c r="I3629" i="9" s="1"/>
  <c r="G3630" i="9"/>
  <c r="G3631" i="9"/>
  <c r="G3632" i="9"/>
  <c r="G3633" i="9"/>
  <c r="G3634" i="9"/>
  <c r="G3635" i="9"/>
  <c r="G3636" i="9"/>
  <c r="G3637" i="9"/>
  <c r="G3638" i="9"/>
  <c r="I3638" i="9" s="1"/>
  <c r="G3639" i="9"/>
  <c r="I3639" i="9" s="1"/>
  <c r="G3640" i="9"/>
  <c r="G3641" i="9"/>
  <c r="I3641" i="9" s="1"/>
  <c r="G3642" i="9"/>
  <c r="G3643" i="9"/>
  <c r="I3643" i="9" s="1"/>
  <c r="G3644" i="9"/>
  <c r="G3645" i="9"/>
  <c r="G3646" i="9"/>
  <c r="G3647" i="9"/>
  <c r="G3648" i="9"/>
  <c r="G3649" i="9"/>
  <c r="G3650" i="9"/>
  <c r="G3651" i="9"/>
  <c r="G3652" i="9"/>
  <c r="G3653" i="9"/>
  <c r="G3654" i="9"/>
  <c r="G3655" i="9"/>
  <c r="I3655" i="9" s="1"/>
  <c r="G3656" i="9"/>
  <c r="G3657" i="9"/>
  <c r="I3657" i="9" s="1"/>
  <c r="G3658" i="9"/>
  <c r="G3659" i="9"/>
  <c r="G3660" i="9"/>
  <c r="G3661" i="9"/>
  <c r="G3662" i="9"/>
  <c r="G3663" i="9"/>
  <c r="G3664" i="9"/>
  <c r="G3665" i="9"/>
  <c r="G3666" i="9"/>
  <c r="I3666" i="9" s="1"/>
  <c r="G3667" i="9"/>
  <c r="I3667" i="9" s="1"/>
  <c r="G3668" i="9"/>
  <c r="G3669" i="9"/>
  <c r="I3669" i="9" s="1"/>
  <c r="G3670" i="9"/>
  <c r="G3671" i="9"/>
  <c r="I3671" i="9" s="1"/>
  <c r="G3672" i="9"/>
  <c r="G3673" i="9"/>
  <c r="G3674" i="9"/>
  <c r="G3675" i="9"/>
  <c r="G3676" i="9"/>
  <c r="G3677" i="9"/>
  <c r="G3678" i="9"/>
  <c r="G3679" i="9"/>
  <c r="G3680" i="9"/>
  <c r="G3681" i="9"/>
  <c r="I3681" i="9" s="1"/>
  <c r="G3682" i="9"/>
  <c r="G3683" i="9"/>
  <c r="I3683" i="9" s="1"/>
  <c r="G3684" i="9"/>
  <c r="G3685" i="9"/>
  <c r="I3685" i="9" s="1"/>
  <c r="G3686" i="9"/>
  <c r="G3687" i="9"/>
  <c r="G3688" i="9"/>
  <c r="G3689" i="9"/>
  <c r="G3690" i="9"/>
  <c r="G3691" i="9"/>
  <c r="G3692" i="9"/>
  <c r="G3693" i="9"/>
  <c r="G3694" i="9"/>
  <c r="I3694" i="9" s="1"/>
  <c r="G3695" i="9"/>
  <c r="I3695" i="9" s="1"/>
  <c r="G3696" i="9"/>
  <c r="G3697" i="9"/>
  <c r="I3697" i="9" s="1"/>
  <c r="G3698" i="9"/>
  <c r="G3699" i="9"/>
  <c r="I3699" i="9" s="1"/>
  <c r="G3700" i="9"/>
  <c r="G3701" i="9"/>
  <c r="G3702" i="9"/>
  <c r="G3703" i="9"/>
  <c r="G3704" i="9"/>
  <c r="G3705" i="9"/>
  <c r="G3706" i="9"/>
  <c r="G3707" i="9"/>
  <c r="G3708" i="9"/>
  <c r="G3709" i="9"/>
  <c r="I3709" i="9" s="1"/>
  <c r="G3710" i="9"/>
  <c r="G3711" i="9"/>
  <c r="I3711" i="9" s="1"/>
  <c r="G3712" i="9"/>
  <c r="G3713" i="9"/>
  <c r="I3713" i="9" s="1"/>
  <c r="G3714" i="9"/>
  <c r="G3715" i="9"/>
  <c r="G3716" i="9"/>
  <c r="G3717" i="9"/>
  <c r="G3718" i="9"/>
  <c r="G3719" i="9"/>
  <c r="G3720" i="9"/>
  <c r="G3721" i="9"/>
  <c r="G3722" i="9"/>
  <c r="G3723" i="9"/>
  <c r="I3723" i="9" s="1"/>
  <c r="G3724" i="9"/>
  <c r="G3725" i="9"/>
  <c r="I3725" i="9" s="1"/>
  <c r="G3726" i="9"/>
  <c r="G3727" i="9"/>
  <c r="G3728" i="9"/>
  <c r="G3729" i="9"/>
  <c r="G3730" i="9"/>
  <c r="G3731" i="9"/>
  <c r="G3732" i="9"/>
  <c r="G3733" i="9"/>
  <c r="G3734" i="9"/>
  <c r="G3735" i="9"/>
  <c r="G3736" i="9"/>
  <c r="G3737" i="9"/>
  <c r="I3737" i="9" s="1"/>
  <c r="G3738" i="9"/>
  <c r="G3739" i="9"/>
  <c r="I3739" i="9" s="1"/>
  <c r="G3740" i="9"/>
  <c r="G3741" i="9"/>
  <c r="I3741" i="9" s="1"/>
  <c r="G3742" i="9"/>
  <c r="G3743" i="9"/>
  <c r="G3744" i="9"/>
  <c r="G3745" i="9"/>
  <c r="G3746" i="9"/>
  <c r="G3747" i="9"/>
  <c r="G3748" i="9"/>
  <c r="G3749" i="9"/>
  <c r="G3750" i="9"/>
  <c r="G3751" i="9"/>
  <c r="I3751" i="9" s="1"/>
  <c r="G3752" i="9"/>
  <c r="G3753" i="9"/>
  <c r="I3753" i="9" s="1"/>
  <c r="G3754" i="9"/>
  <c r="G3755" i="9"/>
  <c r="I3755" i="9" s="1"/>
  <c r="G3756" i="9"/>
  <c r="G3757" i="9"/>
  <c r="G3758" i="9"/>
  <c r="G3759" i="9"/>
  <c r="G3760" i="9"/>
  <c r="G3761" i="9"/>
  <c r="G3762" i="9"/>
  <c r="G3763" i="9"/>
  <c r="G3764" i="9"/>
  <c r="I3764" i="9" s="1"/>
  <c r="G3765" i="9"/>
  <c r="I3765" i="9" s="1"/>
  <c r="G3766" i="9"/>
  <c r="G3767" i="9"/>
  <c r="I3767" i="9" s="1"/>
  <c r="G3768" i="9"/>
  <c r="I3768" i="9" s="1"/>
  <c r="G3769" i="9"/>
  <c r="I3769" i="9" s="1"/>
  <c r="G3770" i="9"/>
  <c r="G3771" i="9"/>
  <c r="G3772" i="9"/>
  <c r="G3773" i="9"/>
  <c r="G3774" i="9"/>
  <c r="G3775" i="9"/>
  <c r="G3776" i="9"/>
  <c r="G3777" i="9"/>
  <c r="G3778" i="9"/>
  <c r="I3778" i="9" s="1"/>
  <c r="G3779" i="9"/>
  <c r="I3779" i="9" s="1"/>
  <c r="G3780" i="9"/>
  <c r="G3781" i="9"/>
  <c r="I3781" i="9" s="1"/>
  <c r="G3782" i="9"/>
  <c r="G3783" i="9"/>
  <c r="I3783" i="9" s="1"/>
  <c r="G3784" i="9"/>
  <c r="G3785" i="9"/>
  <c r="G3786" i="9"/>
  <c r="G3787" i="9"/>
  <c r="G3788" i="9"/>
  <c r="G3789" i="9"/>
  <c r="G3790" i="9"/>
  <c r="G3791" i="9"/>
  <c r="G3792" i="9"/>
  <c r="I3792" i="9" s="1"/>
  <c r="G3793" i="9"/>
  <c r="I3793" i="9" s="1"/>
  <c r="G3794" i="9"/>
  <c r="G3795" i="9"/>
  <c r="I3795" i="9" s="1"/>
  <c r="G3796" i="9"/>
  <c r="G3797" i="9"/>
  <c r="I3797" i="9" s="1"/>
  <c r="G3798" i="9"/>
  <c r="G3799" i="9"/>
  <c r="G3800" i="9"/>
  <c r="G3801" i="9"/>
  <c r="G3802" i="9"/>
  <c r="G3803" i="9"/>
  <c r="G3804" i="9"/>
  <c r="H2" i="9"/>
  <c r="I2" i="9" s="1"/>
  <c r="H3" i="9"/>
  <c r="H4" i="9"/>
  <c r="H5" i="9"/>
  <c r="H6" i="9"/>
  <c r="H7" i="9"/>
  <c r="I7" i="9" s="1"/>
  <c r="H8" i="9"/>
  <c r="I8" i="9" s="1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I21" i="9" s="1"/>
  <c r="H22" i="9"/>
  <c r="I22" i="9" s="1"/>
  <c r="H23" i="9"/>
  <c r="I23" i="9" s="1"/>
  <c r="H24" i="9"/>
  <c r="I24" i="9" s="1"/>
  <c r="H25" i="9"/>
  <c r="H26" i="9"/>
  <c r="H27" i="9"/>
  <c r="H28" i="9"/>
  <c r="H29" i="9"/>
  <c r="H30" i="9"/>
  <c r="H31" i="9"/>
  <c r="H32" i="9"/>
  <c r="H33" i="9"/>
  <c r="H34" i="9"/>
  <c r="H35" i="9"/>
  <c r="H36" i="9"/>
  <c r="I36" i="9" s="1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I49" i="9" s="1"/>
  <c r="H50" i="9"/>
  <c r="I50" i="9" s="1"/>
  <c r="H51" i="9"/>
  <c r="H52" i="9"/>
  <c r="H53" i="9"/>
  <c r="H54" i="9"/>
  <c r="H55" i="9"/>
  <c r="H56" i="9"/>
  <c r="H57" i="9"/>
  <c r="H58" i="9"/>
  <c r="I58" i="9" s="1"/>
  <c r="H59" i="9"/>
  <c r="H60" i="9"/>
  <c r="H61" i="9"/>
  <c r="H62" i="9"/>
  <c r="H63" i="9"/>
  <c r="I63" i="9" s="1"/>
  <c r="H64" i="9"/>
  <c r="I64" i="9" s="1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I77" i="9" s="1"/>
  <c r="H78" i="9"/>
  <c r="I78" i="9" s="1"/>
  <c r="H79" i="9"/>
  <c r="I79" i="9" s="1"/>
  <c r="H80" i="9"/>
  <c r="H81" i="9"/>
  <c r="H82" i="9"/>
  <c r="H83" i="9"/>
  <c r="H84" i="9"/>
  <c r="H85" i="9"/>
  <c r="H86" i="9"/>
  <c r="H87" i="9"/>
  <c r="H88" i="9"/>
  <c r="H89" i="9"/>
  <c r="H90" i="9"/>
  <c r="H91" i="9"/>
  <c r="I91" i="9" s="1"/>
  <c r="H92" i="9"/>
  <c r="I92" i="9" s="1"/>
  <c r="H93" i="9"/>
  <c r="I93" i="9" s="1"/>
  <c r="H94" i="9"/>
  <c r="H95" i="9"/>
  <c r="H96" i="9"/>
  <c r="H97" i="9"/>
  <c r="H98" i="9"/>
  <c r="H99" i="9"/>
  <c r="H100" i="9"/>
  <c r="H101" i="9"/>
  <c r="H102" i="9"/>
  <c r="H103" i="9"/>
  <c r="H104" i="9"/>
  <c r="H105" i="9"/>
  <c r="I105" i="9" s="1"/>
  <c r="H106" i="9"/>
  <c r="I106" i="9" s="1"/>
  <c r="H107" i="9"/>
  <c r="I107" i="9" s="1"/>
  <c r="H108" i="9"/>
  <c r="I108" i="9" s="1"/>
  <c r="H109" i="9"/>
  <c r="H110" i="9"/>
  <c r="H111" i="9"/>
  <c r="H112" i="9"/>
  <c r="H113" i="9"/>
  <c r="H114" i="9"/>
  <c r="H115" i="9"/>
  <c r="H116" i="9"/>
  <c r="H117" i="9"/>
  <c r="H118" i="9"/>
  <c r="H119" i="9"/>
  <c r="H120" i="9"/>
  <c r="I120" i="9" s="1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I133" i="9" s="1"/>
  <c r="H134" i="9"/>
  <c r="I134" i="9" s="1"/>
  <c r="H135" i="9"/>
  <c r="H136" i="9"/>
  <c r="I136" i="9" s="1"/>
  <c r="H137" i="9"/>
  <c r="I137" i="9" s="1"/>
  <c r="H138" i="9"/>
  <c r="H139" i="9"/>
  <c r="H140" i="9"/>
  <c r="H141" i="9"/>
  <c r="H142" i="9"/>
  <c r="H143" i="9"/>
  <c r="H144" i="9"/>
  <c r="H145" i="9"/>
  <c r="H146" i="9"/>
  <c r="H147" i="9"/>
  <c r="I147" i="9" s="1"/>
  <c r="H148" i="9"/>
  <c r="I148" i="9" s="1"/>
  <c r="H149" i="9"/>
  <c r="I149" i="9" s="1"/>
  <c r="H150" i="9"/>
  <c r="H151" i="9"/>
  <c r="H152" i="9"/>
  <c r="H153" i="9"/>
  <c r="H154" i="9"/>
  <c r="H155" i="9"/>
  <c r="H156" i="9"/>
  <c r="H157" i="9"/>
  <c r="H158" i="9"/>
  <c r="H159" i="9"/>
  <c r="H160" i="9"/>
  <c r="H161" i="9"/>
  <c r="I161" i="9" s="1"/>
  <c r="H162" i="9"/>
  <c r="I162" i="9" s="1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I175" i="9" s="1"/>
  <c r="H176" i="9"/>
  <c r="I176" i="9" s="1"/>
  <c r="H177" i="9"/>
  <c r="H178" i="9"/>
  <c r="H179" i="9"/>
  <c r="H180" i="9"/>
  <c r="H181" i="9"/>
  <c r="I181" i="9" s="1"/>
  <c r="H182" i="9"/>
  <c r="H183" i="9"/>
  <c r="H184" i="9"/>
  <c r="H185" i="9"/>
  <c r="H186" i="9"/>
  <c r="H187" i="9"/>
  <c r="H188" i="9"/>
  <c r="H189" i="9"/>
  <c r="I189" i="9" s="1"/>
  <c r="H190" i="9"/>
  <c r="I190" i="9" s="1"/>
  <c r="H191" i="9"/>
  <c r="H192" i="9"/>
  <c r="H193" i="9"/>
  <c r="H194" i="9"/>
  <c r="H195" i="9"/>
  <c r="H196" i="9"/>
  <c r="H197" i="9"/>
  <c r="I197" i="9" s="1"/>
  <c r="H198" i="9"/>
  <c r="H199" i="9"/>
  <c r="H200" i="9"/>
  <c r="H201" i="9"/>
  <c r="H202" i="9"/>
  <c r="H203" i="9"/>
  <c r="I203" i="9" s="1"/>
  <c r="H204" i="9"/>
  <c r="I204" i="9" s="1"/>
  <c r="H205" i="9"/>
  <c r="I205" i="9" s="1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I218" i="9" s="1"/>
  <c r="H219" i="9"/>
  <c r="I219" i="9" s="1"/>
  <c r="H220" i="9"/>
  <c r="I220" i="9" s="1"/>
  <c r="H221" i="9"/>
  <c r="H222" i="9"/>
  <c r="H223" i="9"/>
  <c r="H224" i="9"/>
  <c r="H225" i="9"/>
  <c r="H226" i="9"/>
  <c r="H227" i="9"/>
  <c r="H228" i="9"/>
  <c r="H229" i="9"/>
  <c r="H230" i="9"/>
  <c r="H231" i="9"/>
  <c r="H232" i="9"/>
  <c r="I232" i="9" s="1"/>
  <c r="H233" i="9"/>
  <c r="H234" i="9"/>
  <c r="H235" i="9"/>
  <c r="H236" i="9"/>
  <c r="H237" i="9"/>
  <c r="H238" i="9"/>
  <c r="H239" i="9"/>
  <c r="H240" i="9"/>
  <c r="I240" i="9" s="1"/>
  <c r="H241" i="9"/>
  <c r="H242" i="9"/>
  <c r="H243" i="9"/>
  <c r="H244" i="9"/>
  <c r="H245" i="9"/>
  <c r="I245" i="9" s="1"/>
  <c r="H246" i="9"/>
  <c r="I246" i="9" s="1"/>
  <c r="H247" i="9"/>
  <c r="I247" i="9" s="1"/>
  <c r="H248" i="9"/>
  <c r="H249" i="9"/>
  <c r="H250" i="9"/>
  <c r="H251" i="9"/>
  <c r="H252" i="9"/>
  <c r="H253" i="9"/>
  <c r="H254" i="9"/>
  <c r="H255" i="9"/>
  <c r="H256" i="9"/>
  <c r="H257" i="9"/>
  <c r="H258" i="9"/>
  <c r="H259" i="9"/>
  <c r="I259" i="9" s="1"/>
  <c r="H260" i="9"/>
  <c r="I260" i="9" s="1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I273" i="9" s="1"/>
  <c r="H274" i="9"/>
  <c r="I274" i="9" s="1"/>
  <c r="H275" i="9"/>
  <c r="I275" i="9" s="1"/>
  <c r="H276" i="9"/>
  <c r="H277" i="9"/>
  <c r="I277" i="9" s="1"/>
  <c r="H278" i="9"/>
  <c r="H279" i="9"/>
  <c r="H280" i="9"/>
  <c r="H281" i="9"/>
  <c r="H282" i="9"/>
  <c r="I282" i="9" s="1"/>
  <c r="H283" i="9"/>
  <c r="H284" i="9"/>
  <c r="H285" i="9"/>
  <c r="H286" i="9"/>
  <c r="H287" i="9"/>
  <c r="I287" i="9" s="1"/>
  <c r="H288" i="9"/>
  <c r="I288" i="9" s="1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I301" i="9" s="1"/>
  <c r="H302" i="9"/>
  <c r="I302" i="9" s="1"/>
  <c r="H303" i="9"/>
  <c r="I303" i="9" s="1"/>
  <c r="H304" i="9"/>
  <c r="H305" i="9"/>
  <c r="I305" i="9" s="1"/>
  <c r="H306" i="9"/>
  <c r="H307" i="9"/>
  <c r="H308" i="9"/>
  <c r="H309" i="9"/>
  <c r="H310" i="9"/>
  <c r="I310" i="9" s="1"/>
  <c r="H311" i="9"/>
  <c r="H312" i="9"/>
  <c r="H313" i="9"/>
  <c r="H314" i="9"/>
  <c r="H315" i="9"/>
  <c r="I315" i="9" s="1"/>
  <c r="H316" i="9"/>
  <c r="I316" i="9" s="1"/>
  <c r="H317" i="9"/>
  <c r="H318" i="9"/>
  <c r="H319" i="9"/>
  <c r="H320" i="9"/>
  <c r="H321" i="9"/>
  <c r="H322" i="9"/>
  <c r="H323" i="9"/>
  <c r="H324" i="9"/>
  <c r="I324" i="9" s="1"/>
  <c r="H325" i="9"/>
  <c r="H326" i="9"/>
  <c r="H327" i="9"/>
  <c r="H328" i="9"/>
  <c r="H329" i="9"/>
  <c r="I329" i="9" s="1"/>
  <c r="H330" i="9"/>
  <c r="I330" i="9" s="1"/>
  <c r="H331" i="9"/>
  <c r="I331" i="9" s="1"/>
  <c r="H332" i="9"/>
  <c r="I332" i="9" s="1"/>
  <c r="H333" i="9"/>
  <c r="H334" i="9"/>
  <c r="H335" i="9"/>
  <c r="H336" i="9"/>
  <c r="H337" i="9"/>
  <c r="H338" i="9"/>
  <c r="H339" i="9"/>
  <c r="H340" i="9"/>
  <c r="H341" i="9"/>
  <c r="H342" i="9"/>
  <c r="H343" i="9"/>
  <c r="I343" i="9" s="1"/>
  <c r="H344" i="9"/>
  <c r="I344" i="9" s="1"/>
  <c r="H345" i="9"/>
  <c r="H346" i="9"/>
  <c r="H347" i="9"/>
  <c r="H348" i="9"/>
  <c r="H349" i="9"/>
  <c r="H350" i="9"/>
  <c r="H351" i="9"/>
  <c r="H352" i="9"/>
  <c r="H353" i="9"/>
  <c r="H354" i="9"/>
  <c r="H355" i="9"/>
  <c r="H356" i="9"/>
  <c r="H357" i="9"/>
  <c r="I357" i="9" s="1"/>
  <c r="H358" i="9"/>
  <c r="I358" i="9" s="1"/>
  <c r="H359" i="9"/>
  <c r="H360" i="9"/>
  <c r="H361" i="9"/>
  <c r="H362" i="9"/>
  <c r="H363" i="9"/>
  <c r="H364" i="9"/>
  <c r="I364" i="9" s="1"/>
  <c r="H365" i="9"/>
  <c r="H366" i="9"/>
  <c r="H367" i="9"/>
  <c r="H368" i="9"/>
  <c r="H369" i="9"/>
  <c r="H370" i="9"/>
  <c r="H371" i="9"/>
  <c r="I371" i="9" s="1"/>
  <c r="H372" i="9"/>
  <c r="I372" i="9" s="1"/>
  <c r="H373" i="9"/>
  <c r="I373" i="9" s="1"/>
  <c r="H374" i="9"/>
  <c r="H375" i="9"/>
  <c r="H376" i="9"/>
  <c r="H377" i="9"/>
  <c r="H378" i="9"/>
  <c r="H379" i="9"/>
  <c r="I379" i="9" s="1"/>
  <c r="H380" i="9"/>
  <c r="I380" i="9" s="1"/>
  <c r="H381" i="9"/>
  <c r="H382" i="9"/>
  <c r="H383" i="9"/>
  <c r="H384" i="9"/>
  <c r="H385" i="9"/>
  <c r="I385" i="9" s="1"/>
  <c r="H386" i="9"/>
  <c r="I386" i="9" s="1"/>
  <c r="H387" i="9"/>
  <c r="I387" i="9" s="1"/>
  <c r="H388" i="9"/>
  <c r="I388" i="9" s="1"/>
  <c r="H389" i="9"/>
  <c r="H390" i="9"/>
  <c r="H391" i="9"/>
  <c r="H392" i="9"/>
  <c r="H393" i="9"/>
  <c r="H394" i="9"/>
  <c r="H395" i="9"/>
  <c r="H396" i="9"/>
  <c r="H397" i="9"/>
  <c r="H398" i="9"/>
  <c r="H399" i="9"/>
  <c r="I399" i="9" s="1"/>
  <c r="H400" i="9"/>
  <c r="I400" i="9" s="1"/>
  <c r="H401" i="9"/>
  <c r="I401" i="9" s="1"/>
  <c r="H402" i="9"/>
  <c r="H403" i="9"/>
  <c r="H404" i="9"/>
  <c r="H405" i="9"/>
  <c r="H406" i="9"/>
  <c r="H407" i="9"/>
  <c r="H408" i="9"/>
  <c r="H409" i="9"/>
  <c r="H410" i="9"/>
  <c r="H411" i="9"/>
  <c r="H412" i="9"/>
  <c r="H413" i="9"/>
  <c r="I413" i="9" s="1"/>
  <c r="H414" i="9"/>
  <c r="I414" i="9" s="1"/>
  <c r="H415" i="9"/>
  <c r="I415" i="9" s="1"/>
  <c r="H416" i="9"/>
  <c r="I416" i="9" s="1"/>
  <c r="H417" i="9"/>
  <c r="H418" i="9"/>
  <c r="I418" i="9" s="1"/>
  <c r="H419" i="9"/>
  <c r="H420" i="9"/>
  <c r="H421" i="9"/>
  <c r="H422" i="9"/>
  <c r="H423" i="9"/>
  <c r="H424" i="9"/>
  <c r="H425" i="9"/>
  <c r="H426" i="9"/>
  <c r="H427" i="9"/>
  <c r="H428" i="9"/>
  <c r="I428" i="9" s="1"/>
  <c r="H429" i="9"/>
  <c r="H430" i="9"/>
  <c r="H431" i="9"/>
  <c r="H432" i="9"/>
  <c r="H433" i="9"/>
  <c r="H434" i="9"/>
  <c r="H435" i="9"/>
  <c r="H436" i="9"/>
  <c r="H437" i="9"/>
  <c r="H438" i="9"/>
  <c r="H439" i="9"/>
  <c r="H440" i="9"/>
  <c r="H441" i="9"/>
  <c r="I441" i="9" s="1"/>
  <c r="H442" i="9"/>
  <c r="I442" i="9" s="1"/>
  <c r="H443" i="9"/>
  <c r="H444" i="9"/>
  <c r="H445" i="9"/>
  <c r="H446" i="9"/>
  <c r="H447" i="9"/>
  <c r="H448" i="9"/>
  <c r="H449" i="9"/>
  <c r="H450" i="9"/>
  <c r="H451" i="9"/>
  <c r="H452" i="9"/>
  <c r="H453" i="9"/>
  <c r="H454" i="9"/>
  <c r="H455" i="9"/>
  <c r="I455" i="9" s="1"/>
  <c r="H456" i="9"/>
  <c r="I456" i="9" s="1"/>
  <c r="H457" i="9"/>
  <c r="H458" i="9"/>
  <c r="H459" i="9"/>
  <c r="H460" i="9"/>
  <c r="H461" i="9"/>
  <c r="H462" i="9"/>
  <c r="H463" i="9"/>
  <c r="H464" i="9"/>
  <c r="H465" i="9"/>
  <c r="H466" i="9"/>
  <c r="H467" i="9"/>
  <c r="H468" i="9"/>
  <c r="H469" i="9"/>
  <c r="I469" i="9" s="1"/>
  <c r="H470" i="9"/>
  <c r="I470" i="9" s="1"/>
  <c r="H471" i="9"/>
  <c r="H472" i="9"/>
  <c r="H473" i="9"/>
  <c r="H474" i="9"/>
  <c r="H475" i="9"/>
  <c r="H476" i="9"/>
  <c r="H477" i="9"/>
  <c r="H478" i="9"/>
  <c r="H479" i="9"/>
  <c r="H480" i="9"/>
  <c r="H481" i="9"/>
  <c r="H482" i="9"/>
  <c r="H483" i="9"/>
  <c r="I483" i="9" s="1"/>
  <c r="H484" i="9"/>
  <c r="I484" i="9" s="1"/>
  <c r="H485" i="9"/>
  <c r="I485" i="9" s="1"/>
  <c r="H486" i="9"/>
  <c r="H487" i="9"/>
  <c r="H488" i="9"/>
  <c r="H489" i="9"/>
  <c r="H490" i="9"/>
  <c r="H491" i="9"/>
  <c r="H492" i="9"/>
  <c r="H493" i="9"/>
  <c r="H494" i="9"/>
  <c r="H495" i="9"/>
  <c r="H496" i="9"/>
  <c r="H497" i="9"/>
  <c r="I497" i="9" s="1"/>
  <c r="H498" i="9"/>
  <c r="I498" i="9" s="1"/>
  <c r="H499" i="9"/>
  <c r="H500" i="9"/>
  <c r="I500" i="9" s="1"/>
  <c r="H501" i="9"/>
  <c r="H502" i="9"/>
  <c r="H503" i="9"/>
  <c r="I503" i="9" s="1"/>
  <c r="H504" i="9"/>
  <c r="H505" i="9"/>
  <c r="H506" i="9"/>
  <c r="I506" i="9" s="1"/>
  <c r="H507" i="9"/>
  <c r="H508" i="9"/>
  <c r="H509" i="9"/>
  <c r="H510" i="9"/>
  <c r="H511" i="9"/>
  <c r="I511" i="9" s="1"/>
  <c r="H512" i="9"/>
  <c r="I512" i="9" s="1"/>
  <c r="H513" i="9"/>
  <c r="I513" i="9" s="1"/>
  <c r="H514" i="9"/>
  <c r="H515" i="9"/>
  <c r="H516" i="9"/>
  <c r="H517" i="9"/>
  <c r="H518" i="9"/>
  <c r="H519" i="9"/>
  <c r="H520" i="9"/>
  <c r="H521" i="9"/>
  <c r="H522" i="9"/>
  <c r="H523" i="9"/>
  <c r="H524" i="9"/>
  <c r="H525" i="9"/>
  <c r="H526" i="9"/>
  <c r="I526" i="9" s="1"/>
  <c r="H527" i="9"/>
  <c r="I527" i="9" s="1"/>
  <c r="H528" i="9"/>
  <c r="I528" i="9" s="1"/>
  <c r="H529" i="9"/>
  <c r="H530" i="9"/>
  <c r="I530" i="9" s="1"/>
  <c r="H531" i="9"/>
  <c r="H532" i="9"/>
  <c r="H533" i="9"/>
  <c r="H534" i="9"/>
  <c r="I534" i="9" s="1"/>
  <c r="H535" i="9"/>
  <c r="H536" i="9"/>
  <c r="H537" i="9"/>
  <c r="H538" i="9"/>
  <c r="H539" i="9"/>
  <c r="I539" i="9" s="1"/>
  <c r="H540" i="9"/>
  <c r="I540" i="9" s="1"/>
  <c r="H541" i="9"/>
  <c r="H542" i="9"/>
  <c r="H543" i="9"/>
  <c r="H544" i="9"/>
  <c r="I544" i="9" s="1"/>
  <c r="H545" i="9"/>
  <c r="H546" i="9"/>
  <c r="H547" i="9"/>
  <c r="H548" i="9"/>
  <c r="H549" i="9"/>
  <c r="I549" i="9" s="1"/>
  <c r="H550" i="9"/>
  <c r="H551" i="9"/>
  <c r="H552" i="9"/>
  <c r="H553" i="9"/>
  <c r="I553" i="9" s="1"/>
  <c r="H554" i="9"/>
  <c r="I554" i="9" s="1"/>
  <c r="H555" i="9"/>
  <c r="H556" i="9"/>
  <c r="H557" i="9"/>
  <c r="H558" i="9"/>
  <c r="H559" i="9"/>
  <c r="I559" i="9" s="1"/>
  <c r="H560" i="9"/>
  <c r="H561" i="9"/>
  <c r="H562" i="9"/>
  <c r="H563" i="9"/>
  <c r="H564" i="9"/>
  <c r="H565" i="9"/>
  <c r="H566" i="9"/>
  <c r="H567" i="9"/>
  <c r="I567" i="9" s="1"/>
  <c r="H568" i="9"/>
  <c r="I568" i="9" s="1"/>
  <c r="H569" i="9"/>
  <c r="I569" i="9" s="1"/>
  <c r="H570" i="9"/>
  <c r="H571" i="9"/>
  <c r="H572" i="9"/>
  <c r="H573" i="9"/>
  <c r="H574" i="9"/>
  <c r="H575" i="9"/>
  <c r="H576" i="9"/>
  <c r="H577" i="9"/>
  <c r="H578" i="9"/>
  <c r="H579" i="9"/>
  <c r="H580" i="9"/>
  <c r="H581" i="9"/>
  <c r="I581" i="9" s="1"/>
  <c r="H582" i="9"/>
  <c r="I582" i="9" s="1"/>
  <c r="H583" i="9"/>
  <c r="H584" i="9"/>
  <c r="H585" i="9"/>
  <c r="H586" i="9"/>
  <c r="H587" i="9"/>
  <c r="H588" i="9"/>
  <c r="H589" i="9"/>
  <c r="H590" i="9"/>
  <c r="H591" i="9"/>
  <c r="H592" i="9"/>
  <c r="H593" i="9"/>
  <c r="H594" i="9"/>
  <c r="H595" i="9"/>
  <c r="I595" i="9" s="1"/>
  <c r="H596" i="9"/>
  <c r="I596" i="9" s="1"/>
  <c r="H597" i="9"/>
  <c r="I597" i="9" s="1"/>
  <c r="H598" i="9"/>
  <c r="I598" i="9" s="1"/>
  <c r="H599" i="9"/>
  <c r="H600" i="9"/>
  <c r="H601" i="9"/>
  <c r="H602" i="9"/>
  <c r="H603" i="9"/>
  <c r="H604" i="9"/>
  <c r="H605" i="9"/>
  <c r="H606" i="9"/>
  <c r="H607" i="9"/>
  <c r="H608" i="9"/>
  <c r="H609" i="9"/>
  <c r="I609" i="9" s="1"/>
  <c r="H610" i="9"/>
  <c r="H611" i="9"/>
  <c r="I611" i="9" s="1"/>
  <c r="H612" i="9"/>
  <c r="H613" i="9"/>
  <c r="H614" i="9"/>
  <c r="H615" i="9"/>
  <c r="H616" i="9"/>
  <c r="H617" i="9"/>
  <c r="H618" i="9"/>
  <c r="H619" i="9"/>
  <c r="H620" i="9"/>
  <c r="H621" i="9"/>
  <c r="H622" i="9"/>
  <c r="H623" i="9"/>
  <c r="H624" i="9"/>
  <c r="I624" i="9" s="1"/>
  <c r="H625" i="9"/>
  <c r="I625" i="9" s="1"/>
  <c r="H626" i="9"/>
  <c r="H627" i="9"/>
  <c r="H628" i="9"/>
  <c r="H629" i="9"/>
  <c r="H630" i="9"/>
  <c r="H631" i="9"/>
  <c r="H632" i="9"/>
  <c r="H633" i="9"/>
  <c r="H634" i="9"/>
  <c r="H635" i="9"/>
  <c r="H636" i="9"/>
  <c r="H637" i="9"/>
  <c r="I637" i="9" s="1"/>
  <c r="H638" i="9"/>
  <c r="I638" i="9" s="1"/>
  <c r="H639" i="9"/>
  <c r="H640" i="9"/>
  <c r="I640" i="9" s="1"/>
  <c r="H641" i="9"/>
  <c r="H642" i="9"/>
  <c r="H643" i="9"/>
  <c r="I643" i="9" s="1"/>
  <c r="H644" i="9"/>
  <c r="H645" i="9"/>
  <c r="H646" i="9"/>
  <c r="H647" i="9"/>
  <c r="H648" i="9"/>
  <c r="H649" i="9"/>
  <c r="H650" i="9"/>
  <c r="H651" i="9"/>
  <c r="I651" i="9" s="1"/>
  <c r="H652" i="9"/>
  <c r="I652" i="9" s="1"/>
  <c r="H653" i="9"/>
  <c r="H654" i="9"/>
  <c r="H655" i="9"/>
  <c r="H656" i="9"/>
  <c r="H657" i="9"/>
  <c r="H658" i="9"/>
  <c r="H659" i="9"/>
  <c r="H660" i="9"/>
  <c r="H661" i="9"/>
  <c r="H662" i="9"/>
  <c r="H663" i="9"/>
  <c r="H664" i="9"/>
  <c r="H665" i="9"/>
  <c r="I665" i="9" s="1"/>
  <c r="H666" i="9"/>
  <c r="I666" i="9" s="1"/>
  <c r="H667" i="9"/>
  <c r="H668" i="9"/>
  <c r="H669" i="9"/>
  <c r="H670" i="9"/>
  <c r="H671" i="9"/>
  <c r="H672" i="9"/>
  <c r="H673" i="9"/>
  <c r="H674" i="9"/>
  <c r="H675" i="9"/>
  <c r="H676" i="9"/>
  <c r="H677" i="9"/>
  <c r="H678" i="9"/>
  <c r="H679" i="9"/>
  <c r="I679" i="9" s="1"/>
  <c r="H680" i="9"/>
  <c r="I680" i="9" s="1"/>
  <c r="H681" i="9"/>
  <c r="I681" i="9" s="1"/>
  <c r="H682" i="9"/>
  <c r="H683" i="9"/>
  <c r="H684" i="9"/>
  <c r="H685" i="9"/>
  <c r="H686" i="9"/>
  <c r="H687" i="9"/>
  <c r="H688" i="9"/>
  <c r="H689" i="9"/>
  <c r="H690" i="9"/>
  <c r="H691" i="9"/>
  <c r="H692" i="9"/>
  <c r="H693" i="9"/>
  <c r="I693" i="9" s="1"/>
  <c r="H694" i="9"/>
  <c r="I694" i="9" s="1"/>
  <c r="H695" i="9"/>
  <c r="I695" i="9" s="1"/>
  <c r="H696" i="9"/>
  <c r="H697" i="9"/>
  <c r="H698" i="9"/>
  <c r="H699" i="9"/>
  <c r="H700" i="9"/>
  <c r="H701" i="9"/>
  <c r="H702" i="9"/>
  <c r="H703" i="9"/>
  <c r="H704" i="9"/>
  <c r="H705" i="9"/>
  <c r="H706" i="9"/>
  <c r="H707" i="9"/>
  <c r="I707" i="9" s="1"/>
  <c r="H708" i="9"/>
  <c r="I708" i="9" s="1"/>
  <c r="H709" i="9"/>
  <c r="I709" i="9" s="1"/>
  <c r="H710" i="9"/>
  <c r="I710" i="9" s="1"/>
  <c r="H711" i="9"/>
  <c r="H712" i="9"/>
  <c r="H713" i="9"/>
  <c r="H714" i="9"/>
  <c r="H715" i="9"/>
  <c r="H716" i="9"/>
  <c r="H717" i="9"/>
  <c r="H718" i="9"/>
  <c r="H719" i="9"/>
  <c r="H720" i="9"/>
  <c r="H721" i="9"/>
  <c r="I721" i="9" s="1"/>
  <c r="H722" i="9"/>
  <c r="I722" i="9" s="1"/>
  <c r="H723" i="9"/>
  <c r="I723" i="9" s="1"/>
  <c r="H724" i="9"/>
  <c r="I724" i="9" s="1"/>
  <c r="H725" i="9"/>
  <c r="H726" i="9"/>
  <c r="H727" i="9"/>
  <c r="H728" i="9"/>
  <c r="H729" i="9"/>
  <c r="H730" i="9"/>
  <c r="H731" i="9"/>
  <c r="H732" i="9"/>
  <c r="H733" i="9"/>
  <c r="H734" i="9"/>
  <c r="H735" i="9"/>
  <c r="I735" i="9" s="1"/>
  <c r="H736" i="9"/>
  <c r="I736" i="9" s="1"/>
  <c r="H737" i="9"/>
  <c r="H738" i="9"/>
  <c r="H739" i="9"/>
  <c r="H740" i="9"/>
  <c r="H741" i="9"/>
  <c r="H742" i="9"/>
  <c r="H743" i="9"/>
  <c r="H744" i="9"/>
  <c r="H745" i="9"/>
  <c r="H746" i="9"/>
  <c r="H747" i="9"/>
  <c r="H748" i="9"/>
  <c r="H749" i="9"/>
  <c r="I749" i="9" s="1"/>
  <c r="H750" i="9"/>
  <c r="I750" i="9" s="1"/>
  <c r="H751" i="9"/>
  <c r="H752" i="9"/>
  <c r="H753" i="9"/>
  <c r="H754" i="9"/>
  <c r="H755" i="9"/>
  <c r="H756" i="9"/>
  <c r="H757" i="9"/>
  <c r="H758" i="9"/>
  <c r="H759" i="9"/>
  <c r="H760" i="9"/>
  <c r="H761" i="9"/>
  <c r="H762" i="9"/>
  <c r="H763" i="9"/>
  <c r="I763" i="9" s="1"/>
  <c r="H764" i="9"/>
  <c r="I764" i="9" s="1"/>
  <c r="H765" i="9"/>
  <c r="I765" i="9" s="1"/>
  <c r="H766" i="9"/>
  <c r="H767" i="9"/>
  <c r="H768" i="9"/>
  <c r="H769" i="9"/>
  <c r="H770" i="9"/>
  <c r="H771" i="9"/>
  <c r="H772" i="9"/>
  <c r="H773" i="9"/>
  <c r="H774" i="9"/>
  <c r="H775" i="9"/>
  <c r="H776" i="9"/>
  <c r="H777" i="9"/>
  <c r="I777" i="9" s="1"/>
  <c r="H778" i="9"/>
  <c r="I778" i="9" s="1"/>
  <c r="H779" i="9"/>
  <c r="H780" i="9"/>
  <c r="H781" i="9"/>
  <c r="H782" i="9"/>
  <c r="H783" i="9"/>
  <c r="H784" i="9"/>
  <c r="H785" i="9"/>
  <c r="H786" i="9"/>
  <c r="I786" i="9" s="1"/>
  <c r="H787" i="9"/>
  <c r="H788" i="9"/>
  <c r="H789" i="9"/>
  <c r="H790" i="9"/>
  <c r="H791" i="9"/>
  <c r="I791" i="9" s="1"/>
  <c r="H792" i="9"/>
  <c r="I792" i="9" s="1"/>
  <c r="H793" i="9"/>
  <c r="I793" i="9" s="1"/>
  <c r="H794" i="9"/>
  <c r="I794" i="9" s="1"/>
  <c r="H795" i="9"/>
  <c r="H796" i="9"/>
  <c r="H797" i="9"/>
  <c r="H798" i="9"/>
  <c r="H799" i="9"/>
  <c r="H800" i="9"/>
  <c r="H801" i="9"/>
  <c r="H802" i="9"/>
  <c r="H803" i="9"/>
  <c r="H804" i="9"/>
  <c r="H805" i="9"/>
  <c r="I805" i="9" s="1"/>
  <c r="H806" i="9"/>
  <c r="I806" i="9" s="1"/>
  <c r="H807" i="9"/>
  <c r="I807" i="9" s="1"/>
  <c r="H808" i="9"/>
  <c r="H809" i="9"/>
  <c r="H810" i="9"/>
  <c r="H811" i="9"/>
  <c r="H812" i="9"/>
  <c r="H813" i="9"/>
  <c r="H814" i="9"/>
  <c r="H815" i="9"/>
  <c r="H816" i="9"/>
  <c r="H817" i="9"/>
  <c r="H818" i="9"/>
  <c r="H819" i="9"/>
  <c r="H820" i="9"/>
  <c r="I820" i="9" s="1"/>
  <c r="H821" i="9"/>
  <c r="H822" i="9"/>
  <c r="H823" i="9"/>
  <c r="H824" i="9"/>
  <c r="H825" i="9"/>
  <c r="H826" i="9"/>
  <c r="H827" i="9"/>
  <c r="H828" i="9"/>
  <c r="H829" i="9"/>
  <c r="H830" i="9"/>
  <c r="H831" i="9"/>
  <c r="H832" i="9"/>
  <c r="H833" i="9"/>
  <c r="H834" i="9"/>
  <c r="I834" i="9" s="1"/>
  <c r="H835" i="9"/>
  <c r="I835" i="9" s="1"/>
  <c r="H836" i="9"/>
  <c r="I836" i="9" s="1"/>
  <c r="H837" i="9"/>
  <c r="H838" i="9"/>
  <c r="H839" i="9"/>
  <c r="H840" i="9"/>
  <c r="H841" i="9"/>
  <c r="H842" i="9"/>
  <c r="H843" i="9"/>
  <c r="H844" i="9"/>
  <c r="H845" i="9"/>
  <c r="H846" i="9"/>
  <c r="H847" i="9"/>
  <c r="I847" i="9" s="1"/>
  <c r="H848" i="9"/>
  <c r="I848" i="9" s="1"/>
  <c r="H849" i="9"/>
  <c r="H850" i="9"/>
  <c r="H851" i="9"/>
  <c r="H852" i="9"/>
  <c r="H853" i="9"/>
  <c r="H854" i="9"/>
  <c r="H855" i="9"/>
  <c r="H856" i="9"/>
  <c r="H857" i="9"/>
  <c r="H858" i="9"/>
  <c r="H859" i="9"/>
  <c r="H860" i="9"/>
  <c r="H861" i="9"/>
  <c r="I861" i="9" s="1"/>
  <c r="H862" i="9"/>
  <c r="I862" i="9" s="1"/>
  <c r="H863" i="9"/>
  <c r="I863" i="9" s="1"/>
  <c r="H864" i="9"/>
  <c r="H865" i="9"/>
  <c r="H866" i="9"/>
  <c r="H867" i="9"/>
  <c r="H868" i="9"/>
  <c r="H869" i="9"/>
  <c r="H870" i="9"/>
  <c r="H871" i="9"/>
  <c r="H872" i="9"/>
  <c r="H873" i="9"/>
  <c r="H874" i="9"/>
  <c r="H875" i="9"/>
  <c r="I875" i="9" s="1"/>
  <c r="H876" i="9"/>
  <c r="I876" i="9" s="1"/>
  <c r="H877" i="9"/>
  <c r="H878" i="9"/>
  <c r="I878" i="9" s="1"/>
  <c r="H879" i="9"/>
  <c r="H880" i="9"/>
  <c r="H881" i="9"/>
  <c r="H882" i="9"/>
  <c r="H883" i="9"/>
  <c r="H884" i="9"/>
  <c r="H885" i="9"/>
  <c r="H886" i="9"/>
  <c r="H887" i="9"/>
  <c r="H888" i="9"/>
  <c r="H889" i="9"/>
  <c r="I889" i="9" s="1"/>
  <c r="H890" i="9"/>
  <c r="I890" i="9" s="1"/>
  <c r="H891" i="9"/>
  <c r="H892" i="9"/>
  <c r="H893" i="9"/>
  <c r="H894" i="9"/>
  <c r="H895" i="9"/>
  <c r="H896" i="9"/>
  <c r="H897" i="9"/>
  <c r="H898" i="9"/>
  <c r="H899" i="9"/>
  <c r="H900" i="9"/>
  <c r="H901" i="9"/>
  <c r="H902" i="9"/>
  <c r="H903" i="9"/>
  <c r="I903" i="9" s="1"/>
  <c r="H904" i="9"/>
  <c r="I904" i="9" s="1"/>
  <c r="H905" i="9"/>
  <c r="I905" i="9" s="1"/>
  <c r="H906" i="9"/>
  <c r="H907" i="9"/>
  <c r="H908" i="9"/>
  <c r="H909" i="9"/>
  <c r="H910" i="9"/>
  <c r="H911" i="9"/>
  <c r="H912" i="9"/>
  <c r="H913" i="9"/>
  <c r="H914" i="9"/>
  <c r="H915" i="9"/>
  <c r="H916" i="9"/>
  <c r="H917" i="9"/>
  <c r="I917" i="9" s="1"/>
  <c r="H918" i="9"/>
  <c r="I918" i="9" s="1"/>
  <c r="H919" i="9"/>
  <c r="I919" i="9" s="1"/>
  <c r="H920" i="9"/>
  <c r="I920" i="9" s="1"/>
  <c r="H921" i="9"/>
  <c r="H922" i="9"/>
  <c r="H923" i="9"/>
  <c r="H924" i="9"/>
  <c r="H925" i="9"/>
  <c r="H926" i="9"/>
  <c r="H927" i="9"/>
  <c r="H928" i="9"/>
  <c r="H929" i="9"/>
  <c r="H930" i="9"/>
  <c r="H931" i="9"/>
  <c r="H932" i="9"/>
  <c r="I932" i="9" s="1"/>
  <c r="H933" i="9"/>
  <c r="I933" i="9" s="1"/>
  <c r="H934" i="9"/>
  <c r="H935" i="9"/>
  <c r="H936" i="9"/>
  <c r="H937" i="9"/>
  <c r="H938" i="9"/>
  <c r="H939" i="9"/>
  <c r="H940" i="9"/>
  <c r="H941" i="9"/>
  <c r="H942" i="9"/>
  <c r="H943" i="9"/>
  <c r="H944" i="9"/>
  <c r="H945" i="9"/>
  <c r="I945" i="9" s="1"/>
  <c r="H946" i="9"/>
  <c r="I946" i="9" s="1"/>
  <c r="H947" i="9"/>
  <c r="H948" i="9"/>
  <c r="H949" i="9"/>
  <c r="H950" i="9"/>
  <c r="I950" i="9" s="1"/>
  <c r="H951" i="9"/>
  <c r="H952" i="9"/>
  <c r="H953" i="9"/>
  <c r="H954" i="9"/>
  <c r="H955" i="9"/>
  <c r="H956" i="9"/>
  <c r="H957" i="9"/>
  <c r="H958" i="9"/>
  <c r="H959" i="9"/>
  <c r="I959" i="9" s="1"/>
  <c r="H960" i="9"/>
  <c r="I960" i="9" s="1"/>
  <c r="H961" i="9"/>
  <c r="I961" i="9" s="1"/>
  <c r="H962" i="9"/>
  <c r="H963" i="9"/>
  <c r="H964" i="9"/>
  <c r="I964" i="9" s="1"/>
  <c r="H965" i="9"/>
  <c r="H966" i="9"/>
  <c r="H967" i="9"/>
  <c r="H968" i="9"/>
  <c r="H969" i="9"/>
  <c r="H970" i="9"/>
  <c r="H971" i="9"/>
  <c r="H972" i="9"/>
  <c r="H973" i="9"/>
  <c r="I973" i="9" s="1"/>
  <c r="H974" i="9"/>
  <c r="I974" i="9" s="1"/>
  <c r="H975" i="9"/>
  <c r="I975" i="9" s="1"/>
  <c r="H976" i="9"/>
  <c r="I976" i="9" s="1"/>
  <c r="H977" i="9"/>
  <c r="H978" i="9"/>
  <c r="H979" i="9"/>
  <c r="H980" i="9"/>
  <c r="H981" i="9"/>
  <c r="H982" i="9"/>
  <c r="H983" i="9"/>
  <c r="H984" i="9"/>
  <c r="H985" i="9"/>
  <c r="H986" i="9"/>
  <c r="H987" i="9"/>
  <c r="I987" i="9" s="1"/>
  <c r="H988" i="9"/>
  <c r="I988" i="9" s="1"/>
  <c r="H989" i="9"/>
  <c r="I989" i="9" s="1"/>
  <c r="H990" i="9"/>
  <c r="H991" i="9"/>
  <c r="H992" i="9"/>
  <c r="H993" i="9"/>
  <c r="H994" i="9"/>
  <c r="H995" i="9"/>
  <c r="H996" i="9"/>
  <c r="H997" i="9"/>
  <c r="H998" i="9"/>
  <c r="H999" i="9"/>
  <c r="H1000" i="9"/>
  <c r="H1001" i="9"/>
  <c r="I1001" i="9" s="1"/>
  <c r="H1002" i="9"/>
  <c r="I1002" i="9" s="1"/>
  <c r="H1003" i="9"/>
  <c r="H1004" i="9"/>
  <c r="H1005" i="9"/>
  <c r="I1005" i="9" s="1"/>
  <c r="H1006" i="9"/>
  <c r="H1007" i="9"/>
  <c r="H1008" i="9"/>
  <c r="H1009" i="9"/>
  <c r="H1010" i="9"/>
  <c r="H1011" i="9"/>
  <c r="H1012" i="9"/>
  <c r="H1013" i="9"/>
  <c r="H1014" i="9"/>
  <c r="H1015" i="9"/>
  <c r="H1016" i="9"/>
  <c r="I1016" i="9" s="1"/>
  <c r="H1017" i="9"/>
  <c r="I1017" i="9" s="1"/>
  <c r="H1018" i="9"/>
  <c r="H1019" i="9"/>
  <c r="H1020" i="9"/>
  <c r="H1021" i="9"/>
  <c r="H1022" i="9"/>
  <c r="H1023" i="9"/>
  <c r="H1024" i="9"/>
  <c r="H1025" i="9"/>
  <c r="H1026" i="9"/>
  <c r="H1027" i="9"/>
  <c r="H1028" i="9"/>
  <c r="H1029" i="9"/>
  <c r="I1029" i="9" s="1"/>
  <c r="H1030" i="9"/>
  <c r="I1030" i="9" s="1"/>
  <c r="H1031" i="9"/>
  <c r="H1032" i="9"/>
  <c r="I1032" i="9" s="1"/>
  <c r="H1033" i="9"/>
  <c r="H1034" i="9"/>
  <c r="H1035" i="9"/>
  <c r="H1036" i="9"/>
  <c r="H1037" i="9"/>
  <c r="H1038" i="9"/>
  <c r="I1038" i="9" s="1"/>
  <c r="H1039" i="9"/>
  <c r="H1040" i="9"/>
  <c r="H1041" i="9"/>
  <c r="H1042" i="9"/>
  <c r="H1043" i="9"/>
  <c r="I1043" i="9" s="1"/>
  <c r="H1044" i="9"/>
  <c r="I1044" i="9" s="1"/>
  <c r="H1045" i="9"/>
  <c r="H1046" i="9"/>
  <c r="H1047" i="9"/>
  <c r="H1048" i="9"/>
  <c r="H1049" i="9"/>
  <c r="H1050" i="9"/>
  <c r="H1051" i="9"/>
  <c r="H1052" i="9"/>
  <c r="H1053" i="9"/>
  <c r="H1054" i="9"/>
  <c r="H1055" i="9"/>
  <c r="H1056" i="9"/>
  <c r="H1057" i="9"/>
  <c r="I1057" i="9" s="1"/>
  <c r="H1058" i="9"/>
  <c r="I1058" i="9" s="1"/>
  <c r="H1059" i="9"/>
  <c r="H1060" i="9"/>
  <c r="H1061" i="9"/>
  <c r="H1062" i="9"/>
  <c r="I1062" i="9" s="1"/>
  <c r="H1063" i="9"/>
  <c r="H1064" i="9"/>
  <c r="H1065" i="9"/>
  <c r="H1066" i="9"/>
  <c r="H1067" i="9"/>
  <c r="H1068" i="9"/>
  <c r="H1069" i="9"/>
  <c r="H1070" i="9"/>
  <c r="H1071" i="9"/>
  <c r="I1071" i="9" s="1"/>
  <c r="H1072" i="9"/>
  <c r="I1072" i="9" s="1"/>
  <c r="H1073" i="9"/>
  <c r="I1073" i="9" s="1"/>
  <c r="H1074" i="9"/>
  <c r="I1074" i="9" s="1"/>
  <c r="H1075" i="9"/>
  <c r="H1076" i="9"/>
  <c r="H1077" i="9"/>
  <c r="H1078" i="9"/>
  <c r="H1079" i="9"/>
  <c r="H1080" i="9"/>
  <c r="H1081" i="9"/>
  <c r="H1082" i="9"/>
  <c r="H1083" i="9"/>
  <c r="H1084" i="9"/>
  <c r="H1085" i="9"/>
  <c r="I1085" i="9" s="1"/>
  <c r="H1086" i="9"/>
  <c r="I1086" i="9" s="1"/>
  <c r="H1087" i="9"/>
  <c r="I1087" i="9" s="1"/>
  <c r="H1088" i="9"/>
  <c r="H1089" i="9"/>
  <c r="H1090" i="9"/>
  <c r="H1091" i="9"/>
  <c r="H1092" i="9"/>
  <c r="H1093" i="9"/>
  <c r="H1094" i="9"/>
  <c r="H1095" i="9"/>
  <c r="H1096" i="9"/>
  <c r="H1097" i="9"/>
  <c r="H1098" i="9"/>
  <c r="H1099" i="9"/>
  <c r="I1099" i="9" s="1"/>
  <c r="H1100" i="9"/>
  <c r="I1100" i="9" s="1"/>
  <c r="H1101" i="9"/>
  <c r="I1101" i="9" s="1"/>
  <c r="H1102" i="9"/>
  <c r="I1102" i="9" s="1"/>
  <c r="H1103" i="9"/>
  <c r="H1104" i="9"/>
  <c r="H1105" i="9"/>
  <c r="H1106" i="9"/>
  <c r="H1107" i="9"/>
  <c r="H1108" i="9"/>
  <c r="H1109" i="9"/>
  <c r="H1110" i="9"/>
  <c r="H1111" i="9"/>
  <c r="H1112" i="9"/>
  <c r="H1113" i="9"/>
  <c r="I1113" i="9" s="1"/>
  <c r="H1114" i="9"/>
  <c r="I1114" i="9" s="1"/>
  <c r="H1115" i="9"/>
  <c r="I1115" i="9" s="1"/>
  <c r="H1116" i="9"/>
  <c r="I1116" i="9" s="1"/>
  <c r="H1117" i="9"/>
  <c r="H1118" i="9"/>
  <c r="H1119" i="9"/>
  <c r="H1120" i="9"/>
  <c r="H1121" i="9"/>
  <c r="H1122" i="9"/>
  <c r="H1123" i="9"/>
  <c r="H1124" i="9"/>
  <c r="H1125" i="9"/>
  <c r="H1126" i="9"/>
  <c r="H1127" i="9"/>
  <c r="I1127" i="9" s="1"/>
  <c r="H1128" i="9"/>
  <c r="I1128" i="9" s="1"/>
  <c r="H1129" i="9"/>
  <c r="I1129" i="9" s="1"/>
  <c r="H1130" i="9"/>
  <c r="I1130" i="9" s="1"/>
  <c r="H1131" i="9"/>
  <c r="I1131" i="9" s="1"/>
  <c r="H1132" i="9"/>
  <c r="H1133" i="9"/>
  <c r="H1134" i="9"/>
  <c r="H1135" i="9"/>
  <c r="H1136" i="9"/>
  <c r="H1137" i="9"/>
  <c r="H1138" i="9"/>
  <c r="H1139" i="9"/>
  <c r="H1140" i="9"/>
  <c r="H1141" i="9"/>
  <c r="I1141" i="9" s="1"/>
  <c r="H1142" i="9"/>
  <c r="I1142" i="9" s="1"/>
  <c r="H1143" i="9"/>
  <c r="H1144" i="9"/>
  <c r="H1145" i="9"/>
  <c r="I1145" i="9" s="1"/>
  <c r="H1146" i="9"/>
  <c r="I1146" i="9" s="1"/>
  <c r="H1147" i="9"/>
  <c r="H1148" i="9"/>
  <c r="I1148" i="9" s="1"/>
  <c r="H1149" i="9"/>
  <c r="I1149" i="9" s="1"/>
  <c r="H1150" i="9"/>
  <c r="H1151" i="9"/>
  <c r="H1152" i="9"/>
  <c r="H1153" i="9"/>
  <c r="H1154" i="9"/>
  <c r="H1155" i="9"/>
  <c r="I1155" i="9" s="1"/>
  <c r="H1156" i="9"/>
  <c r="I1156" i="9" s="1"/>
  <c r="H1157" i="9"/>
  <c r="H1158" i="9"/>
  <c r="H1159" i="9"/>
  <c r="H1160" i="9"/>
  <c r="H1161" i="9"/>
  <c r="H1162" i="9"/>
  <c r="H1163" i="9"/>
  <c r="H1164" i="9"/>
  <c r="H1165" i="9"/>
  <c r="H1166" i="9"/>
  <c r="H1167" i="9"/>
  <c r="H1168" i="9"/>
  <c r="H1169" i="9"/>
  <c r="I1169" i="9" s="1"/>
  <c r="H1170" i="9"/>
  <c r="I1170" i="9" s="1"/>
  <c r="H1171" i="9"/>
  <c r="I1171" i="9" s="1"/>
  <c r="H1172" i="9"/>
  <c r="I1172" i="9" s="1"/>
  <c r="H1173" i="9"/>
  <c r="H1174" i="9"/>
  <c r="H1175" i="9"/>
  <c r="H1176" i="9"/>
  <c r="H1177" i="9"/>
  <c r="H1178" i="9"/>
  <c r="H1179" i="9"/>
  <c r="H1180" i="9"/>
  <c r="H1181" i="9"/>
  <c r="H1182" i="9"/>
  <c r="H1183" i="9"/>
  <c r="I1183" i="9" s="1"/>
  <c r="H1184" i="9"/>
  <c r="I1184" i="9" s="1"/>
  <c r="H1185" i="9"/>
  <c r="I1185" i="9" s="1"/>
  <c r="H1186" i="9"/>
  <c r="I1186" i="9" s="1"/>
  <c r="H1187" i="9"/>
  <c r="H1188" i="9"/>
  <c r="H1189" i="9"/>
  <c r="H1190" i="9"/>
  <c r="H1191" i="9"/>
  <c r="H1192" i="9"/>
  <c r="H1193" i="9"/>
  <c r="H1194" i="9"/>
  <c r="H1195" i="9"/>
  <c r="H1196" i="9"/>
  <c r="H1197" i="9"/>
  <c r="I1197" i="9" s="1"/>
  <c r="H1198" i="9"/>
  <c r="I1198" i="9" s="1"/>
  <c r="H1199" i="9"/>
  <c r="H1200" i="9"/>
  <c r="H1201" i="9"/>
  <c r="H1202" i="9"/>
  <c r="H1203" i="9"/>
  <c r="H1204" i="9"/>
  <c r="H1205" i="9"/>
  <c r="H1206" i="9"/>
  <c r="H1207" i="9"/>
  <c r="H1208" i="9"/>
  <c r="H1209" i="9"/>
  <c r="H1210" i="9"/>
  <c r="H1211" i="9"/>
  <c r="I1211" i="9" s="1"/>
  <c r="H1212" i="9"/>
  <c r="I1212" i="9" s="1"/>
  <c r="H1213" i="9"/>
  <c r="I1213" i="9" s="1"/>
  <c r="H1214" i="9"/>
  <c r="H1215" i="9"/>
  <c r="H1216" i="9"/>
  <c r="H1217" i="9"/>
  <c r="H1218" i="9"/>
  <c r="H1219" i="9"/>
  <c r="H1220" i="9"/>
  <c r="H1221" i="9"/>
  <c r="H1222" i="9"/>
  <c r="H1223" i="9"/>
  <c r="H1224" i="9"/>
  <c r="H1225" i="9"/>
  <c r="I1225" i="9" s="1"/>
  <c r="H1226" i="9"/>
  <c r="I1226" i="9" s="1"/>
  <c r="H1227" i="9"/>
  <c r="I1227" i="9" s="1"/>
  <c r="H1228" i="9"/>
  <c r="I1228" i="9" s="1"/>
  <c r="H1229" i="9"/>
  <c r="H1230" i="9"/>
  <c r="H1231" i="9"/>
  <c r="H1232" i="9"/>
  <c r="H1233" i="9"/>
  <c r="H1234" i="9"/>
  <c r="H1235" i="9"/>
  <c r="H1236" i="9"/>
  <c r="H1237" i="9"/>
  <c r="H1238" i="9"/>
  <c r="H1239" i="9"/>
  <c r="I1239" i="9" s="1"/>
  <c r="H1240" i="9"/>
  <c r="I1240" i="9" s="1"/>
  <c r="H1241" i="9"/>
  <c r="I1241" i="9" s="1"/>
  <c r="H1242" i="9"/>
  <c r="H1243" i="9"/>
  <c r="H1244" i="9"/>
  <c r="H1245" i="9"/>
  <c r="H1246" i="9"/>
  <c r="H1247" i="9"/>
  <c r="H1248" i="9"/>
  <c r="I1248" i="9" s="1"/>
  <c r="H1249" i="9"/>
  <c r="H1250" i="9"/>
  <c r="H1251" i="9"/>
  <c r="H1252" i="9"/>
  <c r="H1253" i="9"/>
  <c r="I1253" i="9" s="1"/>
  <c r="H1254" i="9"/>
  <c r="I1254" i="9" s="1"/>
  <c r="H1255" i="9"/>
  <c r="H1256" i="9"/>
  <c r="H1257" i="9"/>
  <c r="H1258" i="9"/>
  <c r="H1259" i="9"/>
  <c r="I1259" i="9" s="1"/>
  <c r="H1260" i="9"/>
  <c r="H1261" i="9"/>
  <c r="H1262" i="9"/>
  <c r="H1263" i="9"/>
  <c r="H1264" i="9"/>
  <c r="H1265" i="9"/>
  <c r="H1266" i="9"/>
  <c r="H1267" i="9"/>
  <c r="I1267" i="9" s="1"/>
  <c r="H1268" i="9"/>
  <c r="I1268" i="9" s="1"/>
  <c r="H1269" i="9"/>
  <c r="I1269" i="9" s="1"/>
  <c r="H1270" i="9"/>
  <c r="H1271" i="9"/>
  <c r="H1272" i="9"/>
  <c r="H1273" i="9"/>
  <c r="H1274" i="9"/>
  <c r="H1275" i="9"/>
  <c r="H1276" i="9"/>
  <c r="H1277" i="9"/>
  <c r="H1278" i="9"/>
  <c r="H1279" i="9"/>
  <c r="H1280" i="9"/>
  <c r="H1281" i="9"/>
  <c r="H1282" i="9"/>
  <c r="I1282" i="9" s="1"/>
  <c r="H1283" i="9"/>
  <c r="I1283" i="9" s="1"/>
  <c r="H1284" i="9"/>
  <c r="H1285" i="9"/>
  <c r="H1286" i="9"/>
  <c r="H1287" i="9"/>
  <c r="H1288" i="9"/>
  <c r="H1289" i="9"/>
  <c r="H1290" i="9"/>
  <c r="H1291" i="9"/>
  <c r="H1292" i="9"/>
  <c r="H1293" i="9"/>
  <c r="H1294" i="9"/>
  <c r="H1295" i="9"/>
  <c r="I1295" i="9" s="1"/>
  <c r="H1296" i="9"/>
  <c r="I1296" i="9" s="1"/>
  <c r="H1297" i="9"/>
  <c r="I1297" i="9" s="1"/>
  <c r="H1298" i="9"/>
  <c r="I1298" i="9" s="1"/>
  <c r="H1299" i="9"/>
  <c r="I1299" i="9" s="1"/>
  <c r="H1300" i="9"/>
  <c r="I1300" i="9" s="1"/>
  <c r="H1301" i="9"/>
  <c r="H1302" i="9"/>
  <c r="H1303" i="9"/>
  <c r="H1304" i="9"/>
  <c r="H1305" i="9"/>
  <c r="H1306" i="9"/>
  <c r="H1307" i="9"/>
  <c r="H1308" i="9"/>
  <c r="H1309" i="9"/>
  <c r="I1309" i="9" s="1"/>
  <c r="H1310" i="9"/>
  <c r="I1310" i="9" s="1"/>
  <c r="H1311" i="9"/>
  <c r="H1312" i="9"/>
  <c r="H1313" i="9"/>
  <c r="H1314" i="9"/>
  <c r="H1315" i="9"/>
  <c r="H1316" i="9"/>
  <c r="H1317" i="9"/>
  <c r="H1318" i="9"/>
  <c r="H1319" i="9"/>
  <c r="H1320" i="9"/>
  <c r="H1321" i="9"/>
  <c r="H1322" i="9"/>
  <c r="H1323" i="9"/>
  <c r="I1323" i="9" s="1"/>
  <c r="H1324" i="9"/>
  <c r="I1324" i="9" s="1"/>
  <c r="H1325" i="9"/>
  <c r="H1326" i="9"/>
  <c r="H1327" i="9"/>
  <c r="H1328" i="9"/>
  <c r="H1329" i="9"/>
  <c r="H1330" i="9"/>
  <c r="H1331" i="9"/>
  <c r="H1332" i="9"/>
  <c r="I1332" i="9" s="1"/>
  <c r="H1333" i="9"/>
  <c r="H1334" i="9"/>
  <c r="H1335" i="9"/>
  <c r="H1336" i="9"/>
  <c r="H1337" i="9"/>
  <c r="I1337" i="9" s="1"/>
  <c r="H1338" i="9"/>
  <c r="I1338" i="9" s="1"/>
  <c r="H1339" i="9"/>
  <c r="I1339" i="9" s="1"/>
  <c r="H1340" i="9"/>
  <c r="I1340" i="9" s="1"/>
  <c r="H1341" i="9"/>
  <c r="H1342" i="9"/>
  <c r="H1343" i="9"/>
  <c r="H1344" i="9"/>
  <c r="H1345" i="9"/>
  <c r="H1346" i="9"/>
  <c r="H1347" i="9"/>
  <c r="H1348" i="9"/>
  <c r="H1349" i="9"/>
  <c r="H1350" i="9"/>
  <c r="H1351" i="9"/>
  <c r="I1351" i="9" s="1"/>
  <c r="H1352" i="9"/>
  <c r="I1352" i="9" s="1"/>
  <c r="H1353" i="9"/>
  <c r="I1353" i="9" s="1"/>
  <c r="H1354" i="9"/>
  <c r="I1354" i="9" s="1"/>
  <c r="H1355" i="9"/>
  <c r="H1356" i="9"/>
  <c r="H1357" i="9"/>
  <c r="I1357" i="9" s="1"/>
  <c r="H1358" i="9"/>
  <c r="H1359" i="9"/>
  <c r="H1360" i="9"/>
  <c r="H1361" i="9"/>
  <c r="H1362" i="9"/>
  <c r="H1363" i="9"/>
  <c r="H1364" i="9"/>
  <c r="H1365" i="9"/>
  <c r="I1365" i="9" s="1"/>
  <c r="H1366" i="9"/>
  <c r="H1367" i="9"/>
  <c r="H1368" i="9"/>
  <c r="I1368" i="9" s="1"/>
  <c r="H1369" i="9"/>
  <c r="H1370" i="9"/>
  <c r="H1371" i="9"/>
  <c r="H1372" i="9"/>
  <c r="H1373" i="9"/>
  <c r="H1374" i="9"/>
  <c r="H1375" i="9"/>
  <c r="H1376" i="9"/>
  <c r="H1377" i="9"/>
  <c r="H1378" i="9"/>
  <c r="H1379" i="9"/>
  <c r="I1379" i="9" s="1"/>
  <c r="H1380" i="9"/>
  <c r="I1380" i="9" s="1"/>
  <c r="H1381" i="9"/>
  <c r="I1381" i="9" s="1"/>
  <c r="H1382" i="9"/>
  <c r="I1382" i="9" s="1"/>
  <c r="H1383" i="9"/>
  <c r="H1384" i="9"/>
  <c r="I1384" i="9" s="1"/>
  <c r="H1385" i="9"/>
  <c r="H1386" i="9"/>
  <c r="H1387" i="9"/>
  <c r="H1388" i="9"/>
  <c r="H1389" i="9"/>
  <c r="H1390" i="9"/>
  <c r="H1391" i="9"/>
  <c r="H1392" i="9"/>
  <c r="H1393" i="9"/>
  <c r="I1393" i="9" s="1"/>
  <c r="H1394" i="9"/>
  <c r="I1394" i="9" s="1"/>
  <c r="H1395" i="9"/>
  <c r="H1396" i="9"/>
  <c r="H1397" i="9"/>
  <c r="H1398" i="9"/>
  <c r="H1399" i="9"/>
  <c r="H1400" i="9"/>
  <c r="H1401" i="9"/>
  <c r="H1402" i="9"/>
  <c r="I1402" i="9" s="1"/>
  <c r="H1403" i="9"/>
  <c r="H1404" i="9"/>
  <c r="H1405" i="9"/>
  <c r="H1406" i="9"/>
  <c r="H1407" i="9"/>
  <c r="I1407" i="9" s="1"/>
  <c r="H1408" i="9"/>
  <c r="I1408" i="9" s="1"/>
  <c r="H1409" i="9"/>
  <c r="I1409" i="9" s="1"/>
  <c r="H1410" i="9"/>
  <c r="H1411" i="9"/>
  <c r="H1412" i="9"/>
  <c r="H1413" i="9"/>
  <c r="H1414" i="9"/>
  <c r="H1415" i="9"/>
  <c r="H1416" i="9"/>
  <c r="H1417" i="9"/>
  <c r="H1418" i="9"/>
  <c r="H1419" i="9"/>
  <c r="H1420" i="9"/>
  <c r="H1421" i="9"/>
  <c r="I1421" i="9" s="1"/>
  <c r="H1422" i="9"/>
  <c r="I1422" i="9" s="1"/>
  <c r="H1423" i="9"/>
  <c r="I1423" i="9" s="1"/>
  <c r="H1424" i="9"/>
  <c r="I1424" i="9" s="1"/>
  <c r="H1425" i="9"/>
  <c r="H1426" i="9"/>
  <c r="I1426" i="9" s="1"/>
  <c r="H1427" i="9"/>
  <c r="I1427" i="9" s="1"/>
  <c r="H1428" i="9"/>
  <c r="I1428" i="9" s="1"/>
  <c r="H1429" i="9"/>
  <c r="H1430" i="9"/>
  <c r="H1431" i="9"/>
  <c r="H1432" i="9"/>
  <c r="H1433" i="9"/>
  <c r="H1434" i="9"/>
  <c r="H1435" i="9"/>
  <c r="I1435" i="9" s="1"/>
  <c r="H1436" i="9"/>
  <c r="I1436" i="9" s="1"/>
  <c r="H1437" i="9"/>
  <c r="I1437" i="9" s="1"/>
  <c r="H1438" i="9"/>
  <c r="H1439" i="9"/>
  <c r="H1440" i="9"/>
  <c r="H1441" i="9"/>
  <c r="H1442" i="9"/>
  <c r="H1443" i="9"/>
  <c r="H1444" i="9"/>
  <c r="H1445" i="9"/>
  <c r="H1446" i="9"/>
  <c r="H1447" i="9"/>
  <c r="H1448" i="9"/>
  <c r="H1449" i="9"/>
  <c r="I1449" i="9" s="1"/>
  <c r="H1450" i="9"/>
  <c r="I1450" i="9" s="1"/>
  <c r="H1451" i="9"/>
  <c r="I1451" i="9" s="1"/>
  <c r="H1452" i="9"/>
  <c r="I1452" i="9" s="1"/>
  <c r="H1453" i="9"/>
  <c r="I1453" i="9" s="1"/>
  <c r="H1454" i="9"/>
  <c r="H1455" i="9"/>
  <c r="H1456" i="9"/>
  <c r="H1457" i="9"/>
  <c r="H1458" i="9"/>
  <c r="H1459" i="9"/>
  <c r="H1460" i="9"/>
  <c r="H1461" i="9"/>
  <c r="H1462" i="9"/>
  <c r="H1463" i="9"/>
  <c r="I1463" i="9" s="1"/>
  <c r="H1464" i="9"/>
  <c r="I1464" i="9" s="1"/>
  <c r="H1465" i="9"/>
  <c r="H1466" i="9"/>
  <c r="H1467" i="9"/>
  <c r="H1468" i="9"/>
  <c r="H1469" i="9"/>
  <c r="H1470" i="9"/>
  <c r="H1471" i="9"/>
  <c r="H1472" i="9"/>
  <c r="H1473" i="9"/>
  <c r="H1474" i="9"/>
  <c r="H1475" i="9"/>
  <c r="H1476" i="9"/>
  <c r="H1477" i="9"/>
  <c r="H1478" i="9"/>
  <c r="I1478" i="9" s="1"/>
  <c r="H1479" i="9"/>
  <c r="I1479" i="9" s="1"/>
  <c r="H1480" i="9"/>
  <c r="I1480" i="9" s="1"/>
  <c r="H1481" i="9"/>
  <c r="H1482" i="9"/>
  <c r="H1483" i="9"/>
  <c r="H1484" i="9"/>
  <c r="H1485" i="9"/>
  <c r="H1486" i="9"/>
  <c r="H1487" i="9"/>
  <c r="I1487" i="9" s="1"/>
  <c r="H1488" i="9"/>
  <c r="H1489" i="9"/>
  <c r="H1490" i="9"/>
  <c r="H1491" i="9"/>
  <c r="I1491" i="9" s="1"/>
  <c r="H1492" i="9"/>
  <c r="I1492" i="9" s="1"/>
  <c r="H1493" i="9"/>
  <c r="I1493" i="9" s="1"/>
  <c r="H1494" i="9"/>
  <c r="I1494" i="9" s="1"/>
  <c r="H1495" i="9"/>
  <c r="I1495" i="9" s="1"/>
  <c r="H1496" i="9"/>
  <c r="I1496" i="9" s="1"/>
  <c r="H1497" i="9"/>
  <c r="H1498" i="9"/>
  <c r="I1498" i="9" s="1"/>
  <c r="H1499" i="9"/>
  <c r="H1500" i="9"/>
  <c r="H1501" i="9"/>
  <c r="H1502" i="9"/>
  <c r="H1503" i="9"/>
  <c r="H1504" i="9"/>
  <c r="H1505" i="9"/>
  <c r="I1505" i="9" s="1"/>
  <c r="H1506" i="9"/>
  <c r="I1506" i="9" s="1"/>
  <c r="H1507" i="9"/>
  <c r="H1508" i="9"/>
  <c r="H1509" i="9"/>
  <c r="H1510" i="9"/>
  <c r="H1511" i="9"/>
  <c r="H1512" i="9"/>
  <c r="H1513" i="9"/>
  <c r="H1514" i="9"/>
  <c r="H1515" i="9"/>
  <c r="H1516" i="9"/>
  <c r="H1517" i="9"/>
  <c r="H1518" i="9"/>
  <c r="H1519" i="9"/>
  <c r="I1519" i="9" s="1"/>
  <c r="H1520" i="9"/>
  <c r="I1520" i="9" s="1"/>
  <c r="H1521" i="9"/>
  <c r="I1521" i="9" s="1"/>
  <c r="H1522" i="9"/>
  <c r="H1523" i="9"/>
  <c r="I1523" i="9" s="1"/>
  <c r="H1524" i="9"/>
  <c r="I1524" i="9" s="1"/>
  <c r="H1525" i="9"/>
  <c r="H1526" i="9"/>
  <c r="H1527" i="9"/>
  <c r="H1528" i="9"/>
  <c r="H1529" i="9"/>
  <c r="H1530" i="9"/>
  <c r="H1531" i="9"/>
  <c r="H1532" i="9"/>
  <c r="H1533" i="9"/>
  <c r="I1533" i="9" s="1"/>
  <c r="H1534" i="9"/>
  <c r="I1534" i="9" s="1"/>
  <c r="H1535" i="9"/>
  <c r="H1536" i="9"/>
  <c r="H1537" i="9"/>
  <c r="H1538" i="9"/>
  <c r="H1539" i="9"/>
  <c r="H1540" i="9"/>
  <c r="H1541" i="9"/>
  <c r="H1542" i="9"/>
  <c r="H1543" i="9"/>
  <c r="H1544" i="9"/>
  <c r="H1545" i="9"/>
  <c r="H1546" i="9"/>
  <c r="H1547" i="9"/>
  <c r="I1547" i="9" s="1"/>
  <c r="H1548" i="9"/>
  <c r="I1548" i="9" s="1"/>
  <c r="H1549" i="9"/>
  <c r="I1549" i="9" s="1"/>
  <c r="H1550" i="9"/>
  <c r="H1551" i="9"/>
  <c r="I1551" i="9" s="1"/>
  <c r="H1552" i="9"/>
  <c r="H1553" i="9"/>
  <c r="H1554" i="9"/>
  <c r="H1555" i="9"/>
  <c r="H1556" i="9"/>
  <c r="I1556" i="9" s="1"/>
  <c r="H1557" i="9"/>
  <c r="H1558" i="9"/>
  <c r="H1559" i="9"/>
  <c r="H1560" i="9"/>
  <c r="H1561" i="9"/>
  <c r="I1561" i="9" s="1"/>
  <c r="H1562" i="9"/>
  <c r="I1562" i="9" s="1"/>
  <c r="H1563" i="9"/>
  <c r="I1563" i="9" s="1"/>
  <c r="H1564" i="9"/>
  <c r="H1565" i="9"/>
  <c r="H1566" i="9"/>
  <c r="H1567" i="9"/>
  <c r="H1568" i="9"/>
  <c r="I1568" i="9" s="1"/>
  <c r="H1569" i="9"/>
  <c r="H1570" i="9"/>
  <c r="H1571" i="9"/>
  <c r="H1572" i="9"/>
  <c r="H1573" i="9"/>
  <c r="H1574" i="9"/>
  <c r="H1575" i="9"/>
  <c r="I1575" i="9" s="1"/>
  <c r="H1576" i="9"/>
  <c r="I1576" i="9" s="1"/>
  <c r="H1577" i="9"/>
  <c r="I1577" i="9" s="1"/>
  <c r="H1578" i="9"/>
  <c r="H1579" i="9"/>
  <c r="H1580" i="9"/>
  <c r="H1581" i="9"/>
  <c r="H1582" i="9"/>
  <c r="H1583" i="9"/>
  <c r="H1584" i="9"/>
  <c r="I1584" i="9" s="1"/>
  <c r="H1585" i="9"/>
  <c r="H1586" i="9"/>
  <c r="H1587" i="9"/>
  <c r="H1588" i="9"/>
  <c r="H1589" i="9"/>
  <c r="I1589" i="9" s="1"/>
  <c r="H1590" i="9"/>
  <c r="I1590" i="9" s="1"/>
  <c r="H1591" i="9"/>
  <c r="I1591" i="9" s="1"/>
  <c r="H1592" i="9"/>
  <c r="H1593" i="9"/>
  <c r="H1594" i="9"/>
  <c r="H1595" i="9"/>
  <c r="H1596" i="9"/>
  <c r="H1597" i="9"/>
  <c r="H1598" i="9"/>
  <c r="I1598" i="9" s="1"/>
  <c r="H1599" i="9"/>
  <c r="I1599" i="9" s="1"/>
  <c r="H1600" i="9"/>
  <c r="H1601" i="9"/>
  <c r="H1602" i="9"/>
  <c r="H1603" i="9"/>
  <c r="I1603" i="9" s="1"/>
  <c r="H1604" i="9"/>
  <c r="I1604" i="9" s="1"/>
  <c r="H1605" i="9"/>
  <c r="H1606" i="9"/>
  <c r="H1607" i="9"/>
  <c r="H1608" i="9"/>
  <c r="H1609" i="9"/>
  <c r="H1610" i="9"/>
  <c r="H1611" i="9"/>
  <c r="H1612" i="9"/>
  <c r="H1613" i="9"/>
  <c r="H1614" i="9"/>
  <c r="H1615" i="9"/>
  <c r="H1616" i="9"/>
  <c r="H1617" i="9"/>
  <c r="I1617" i="9" s="1"/>
  <c r="H1618" i="9"/>
  <c r="I1618" i="9" s="1"/>
  <c r="H1619" i="9"/>
  <c r="I1619" i="9" s="1"/>
  <c r="H1620" i="9"/>
  <c r="H1621" i="9"/>
  <c r="I1621" i="9" s="1"/>
  <c r="H1622" i="9"/>
  <c r="H1623" i="9"/>
  <c r="H1624" i="9"/>
  <c r="H1625" i="9"/>
  <c r="I1625" i="9" s="1"/>
  <c r="H1626" i="9"/>
  <c r="H1627" i="9"/>
  <c r="H1628" i="9"/>
  <c r="H1629" i="9"/>
  <c r="H1630" i="9"/>
  <c r="H1631" i="9"/>
  <c r="I1631" i="9" s="1"/>
  <c r="H1632" i="9"/>
  <c r="I1632" i="9" s="1"/>
  <c r="H1633" i="9"/>
  <c r="I1633" i="9" s="1"/>
  <c r="H1634" i="9"/>
  <c r="I1634" i="9" s="1"/>
  <c r="H1635" i="9"/>
  <c r="H1636" i="9"/>
  <c r="H1637" i="9"/>
  <c r="H1638" i="9"/>
  <c r="H1639" i="9"/>
  <c r="H1640" i="9"/>
  <c r="H1641" i="9"/>
  <c r="H1642" i="9"/>
  <c r="H1643" i="9"/>
  <c r="H1644" i="9"/>
  <c r="H1645" i="9"/>
  <c r="I1645" i="9" s="1"/>
  <c r="H1646" i="9"/>
  <c r="I1646" i="9" s="1"/>
  <c r="H1647" i="9"/>
  <c r="I1647" i="9" s="1"/>
  <c r="H1648" i="9"/>
  <c r="H1649" i="9"/>
  <c r="H1650" i="9"/>
  <c r="H1651" i="9"/>
  <c r="H1652" i="9"/>
  <c r="H1653" i="9"/>
  <c r="H1654" i="9"/>
  <c r="I1654" i="9" s="1"/>
  <c r="H1655" i="9"/>
  <c r="H1656" i="9"/>
  <c r="H1657" i="9"/>
  <c r="H1658" i="9"/>
  <c r="H1659" i="9"/>
  <c r="I1659" i="9" s="1"/>
  <c r="H1660" i="9"/>
  <c r="I1660" i="9" s="1"/>
  <c r="H1661" i="9"/>
  <c r="I1661" i="9" s="1"/>
  <c r="H1662" i="9"/>
  <c r="I1662" i="9" s="1"/>
  <c r="H1663" i="9"/>
  <c r="H1664" i="9"/>
  <c r="H1665" i="9"/>
  <c r="H1666" i="9"/>
  <c r="H1667" i="9"/>
  <c r="H1668" i="9"/>
  <c r="H1669" i="9"/>
  <c r="H1670" i="9"/>
  <c r="H1671" i="9"/>
  <c r="H1672" i="9"/>
  <c r="H1673" i="9"/>
  <c r="H1674" i="9"/>
  <c r="I1674" i="9" s="1"/>
  <c r="H1675" i="9"/>
  <c r="H1676" i="9"/>
  <c r="H1677" i="9"/>
  <c r="H1678" i="9"/>
  <c r="H1679" i="9"/>
  <c r="H1680" i="9"/>
  <c r="H1681" i="9"/>
  <c r="H1682" i="9"/>
  <c r="I1682" i="9" s="1"/>
  <c r="H1683" i="9"/>
  <c r="H1684" i="9"/>
  <c r="H1685" i="9"/>
  <c r="H1686" i="9"/>
  <c r="H1687" i="9"/>
  <c r="I1687" i="9" s="1"/>
  <c r="H1688" i="9"/>
  <c r="I1688" i="9" s="1"/>
  <c r="H1689" i="9"/>
  <c r="I1689" i="9" s="1"/>
  <c r="H1690" i="9"/>
  <c r="I1690" i="9" s="1"/>
  <c r="H1691" i="9"/>
  <c r="H1692" i="9"/>
  <c r="H1693" i="9"/>
  <c r="H1694" i="9"/>
  <c r="H1695" i="9"/>
  <c r="H1696" i="9"/>
  <c r="H1697" i="9"/>
  <c r="H1698" i="9"/>
  <c r="H1699" i="9"/>
  <c r="H1700" i="9"/>
  <c r="H1701" i="9"/>
  <c r="I1701" i="9" s="1"/>
  <c r="H1702" i="9"/>
  <c r="I1702" i="9" s="1"/>
  <c r="H1703" i="9"/>
  <c r="H1704" i="9"/>
  <c r="I1704" i="9" s="1"/>
  <c r="H1705" i="9"/>
  <c r="H1706" i="9"/>
  <c r="H1707" i="9"/>
  <c r="H1708" i="9"/>
  <c r="H1709" i="9"/>
  <c r="H1710" i="9"/>
  <c r="H1711" i="9"/>
  <c r="H1712" i="9"/>
  <c r="H1713" i="9"/>
  <c r="H1714" i="9"/>
  <c r="H1715" i="9"/>
  <c r="I1715" i="9" s="1"/>
  <c r="H1716" i="9"/>
  <c r="I1716" i="9" s="1"/>
  <c r="H1717" i="9"/>
  <c r="I1717" i="9" s="1"/>
  <c r="H1718" i="9"/>
  <c r="H1719" i="9"/>
  <c r="H1720" i="9"/>
  <c r="H1721" i="9"/>
  <c r="H1722" i="9"/>
  <c r="H1723" i="9"/>
  <c r="H1724" i="9"/>
  <c r="H1725" i="9"/>
  <c r="H1726" i="9"/>
  <c r="H1727" i="9"/>
  <c r="H1728" i="9"/>
  <c r="H1729" i="9"/>
  <c r="I1729" i="9" s="1"/>
  <c r="H1730" i="9"/>
  <c r="I1730" i="9" s="1"/>
  <c r="H1731" i="9"/>
  <c r="I1731" i="9" s="1"/>
  <c r="H1732" i="9"/>
  <c r="I1732" i="9" s="1"/>
  <c r="H1733" i="9"/>
  <c r="H1734" i="9"/>
  <c r="I1734" i="9" s="1"/>
  <c r="H1735" i="9"/>
  <c r="H1736" i="9"/>
  <c r="H1737" i="9"/>
  <c r="H1738" i="9"/>
  <c r="H1739" i="9"/>
  <c r="H1740" i="9"/>
  <c r="H1741" i="9"/>
  <c r="H1742" i="9"/>
  <c r="H1743" i="9"/>
  <c r="I1743" i="9" s="1"/>
  <c r="H1744" i="9"/>
  <c r="I1744" i="9" s="1"/>
  <c r="H1745" i="9"/>
  <c r="H1746" i="9"/>
  <c r="H1747" i="9"/>
  <c r="H1748" i="9"/>
  <c r="H1749" i="9"/>
  <c r="H1750" i="9"/>
  <c r="H1751" i="9"/>
  <c r="H1752" i="9"/>
  <c r="H1753" i="9"/>
  <c r="H1754" i="9"/>
  <c r="H1755" i="9"/>
  <c r="H1756" i="9"/>
  <c r="H1757" i="9"/>
  <c r="I1757" i="9" s="1"/>
  <c r="H1758" i="9"/>
  <c r="I1758" i="9" s="1"/>
  <c r="H1759" i="9"/>
  <c r="H1760" i="9"/>
  <c r="H1761" i="9"/>
  <c r="I1761" i="9" s="1"/>
  <c r="H1762" i="9"/>
  <c r="H1763" i="9"/>
  <c r="H1764" i="9"/>
  <c r="H1765" i="9"/>
  <c r="H1766" i="9"/>
  <c r="I1766" i="9" s="1"/>
  <c r="H1767" i="9"/>
  <c r="H1768" i="9"/>
  <c r="H1769" i="9"/>
  <c r="H1770" i="9"/>
  <c r="H1771" i="9"/>
  <c r="I1771" i="9" s="1"/>
  <c r="H1772" i="9"/>
  <c r="I1772" i="9" s="1"/>
  <c r="H1773" i="9"/>
  <c r="H1774" i="9"/>
  <c r="H1775" i="9"/>
  <c r="H1776" i="9"/>
  <c r="H1777" i="9"/>
  <c r="H1778" i="9"/>
  <c r="H1779" i="9"/>
  <c r="H1780" i="9"/>
  <c r="H1781" i="9"/>
  <c r="H1782" i="9"/>
  <c r="H1783" i="9"/>
  <c r="H1784" i="9"/>
  <c r="H1785" i="9"/>
  <c r="I1785" i="9" s="1"/>
  <c r="H1786" i="9"/>
  <c r="I1786" i="9" s="1"/>
  <c r="H1787" i="9"/>
  <c r="I1787" i="9" s="1"/>
  <c r="H1788" i="9"/>
  <c r="I1788" i="9" s="1"/>
  <c r="H1789" i="9"/>
  <c r="H1790" i="9"/>
  <c r="I1790" i="9" s="1"/>
  <c r="H1791" i="9"/>
  <c r="H1792" i="9"/>
  <c r="H1793" i="9"/>
  <c r="H1794" i="9"/>
  <c r="H1795" i="9"/>
  <c r="H1796" i="9"/>
  <c r="H1797" i="9"/>
  <c r="H1798" i="9"/>
  <c r="H1799" i="9"/>
  <c r="I1799" i="9" s="1"/>
  <c r="H1800" i="9"/>
  <c r="I1800" i="9" s="1"/>
  <c r="H1801" i="9"/>
  <c r="I1801" i="9" s="1"/>
  <c r="H1802" i="9"/>
  <c r="I1802" i="9" s="1"/>
  <c r="H1803" i="9"/>
  <c r="H1804" i="9"/>
  <c r="H1805" i="9"/>
  <c r="H1806" i="9"/>
  <c r="H1807" i="9"/>
  <c r="H1808" i="9"/>
  <c r="H1809" i="9"/>
  <c r="H1810" i="9"/>
  <c r="H1811" i="9"/>
  <c r="H1812" i="9"/>
  <c r="H1813" i="9"/>
  <c r="I1813" i="9" s="1"/>
  <c r="H1814" i="9"/>
  <c r="I1814" i="9" s="1"/>
  <c r="H1815" i="9"/>
  <c r="H1816" i="9"/>
  <c r="H1817" i="9"/>
  <c r="I1817" i="9" s="1"/>
  <c r="H1818" i="9"/>
  <c r="H1819" i="9"/>
  <c r="H1820" i="9"/>
  <c r="H1821" i="9"/>
  <c r="H1822" i="9"/>
  <c r="H1823" i="9"/>
  <c r="H1824" i="9"/>
  <c r="H1825" i="9"/>
  <c r="H1826" i="9"/>
  <c r="H1827" i="9"/>
  <c r="I1827" i="9" s="1"/>
  <c r="H1828" i="9"/>
  <c r="I1828" i="9" s="1"/>
  <c r="H1829" i="9"/>
  <c r="I1829" i="9" s="1"/>
  <c r="H1830" i="9"/>
  <c r="I1830" i="9" s="1"/>
  <c r="H1831" i="9"/>
  <c r="H1832" i="9"/>
  <c r="H1833" i="9"/>
  <c r="H1834" i="9"/>
  <c r="H1835" i="9"/>
  <c r="H1836" i="9"/>
  <c r="H1837" i="9"/>
  <c r="H1838" i="9"/>
  <c r="H1839" i="9"/>
  <c r="H1840" i="9"/>
  <c r="H1841" i="9"/>
  <c r="I1841" i="9" s="1"/>
  <c r="H1842" i="9"/>
  <c r="I1842" i="9" s="1"/>
  <c r="H1843" i="9"/>
  <c r="I1843" i="9" s="1"/>
  <c r="H1844" i="9"/>
  <c r="H1845" i="9"/>
  <c r="H1846" i="9"/>
  <c r="I1846" i="9" s="1"/>
  <c r="H1847" i="9"/>
  <c r="I1847" i="9" s="1"/>
  <c r="H1848" i="9"/>
  <c r="H1849" i="9"/>
  <c r="H1850" i="9"/>
  <c r="I1850" i="9" s="1"/>
  <c r="H1851" i="9"/>
  <c r="H1852" i="9"/>
  <c r="H1853" i="9"/>
  <c r="H1854" i="9"/>
  <c r="H1855" i="9"/>
  <c r="I1855" i="9" s="1"/>
  <c r="H1856" i="9"/>
  <c r="I1856" i="9" s="1"/>
  <c r="H1857" i="9"/>
  <c r="I1857" i="9" s="1"/>
  <c r="H1858" i="9"/>
  <c r="I1858" i="9" s="1"/>
  <c r="H1859" i="9"/>
  <c r="H1860" i="9"/>
  <c r="H1861" i="9"/>
  <c r="H1862" i="9"/>
  <c r="I1862" i="9" s="1"/>
  <c r="H1863" i="9"/>
  <c r="H1864" i="9"/>
  <c r="H1865" i="9"/>
  <c r="H1866" i="9"/>
  <c r="H1867" i="9"/>
  <c r="H1868" i="9"/>
  <c r="H1869" i="9"/>
  <c r="H1870" i="9"/>
  <c r="I1870" i="9" s="1"/>
  <c r="H1871" i="9"/>
  <c r="I1871" i="9" s="1"/>
  <c r="H1872" i="9"/>
  <c r="H1873" i="9"/>
  <c r="H1874" i="9"/>
  <c r="H1875" i="9"/>
  <c r="H1876" i="9"/>
  <c r="I1876" i="9" s="1"/>
  <c r="H1877" i="9"/>
  <c r="I1877" i="9" s="1"/>
  <c r="H1878" i="9"/>
  <c r="H1879" i="9"/>
  <c r="H1880" i="9"/>
  <c r="H1881" i="9"/>
  <c r="H1882" i="9"/>
  <c r="H1883" i="9"/>
  <c r="I1883" i="9" s="1"/>
  <c r="H1884" i="9"/>
  <c r="I1884" i="9" s="1"/>
  <c r="H1885" i="9"/>
  <c r="I1885" i="9" s="1"/>
  <c r="H1886" i="9"/>
  <c r="I1886" i="9" s="1"/>
  <c r="H1887" i="9"/>
  <c r="H1888" i="9"/>
  <c r="H1889" i="9"/>
  <c r="H1890" i="9"/>
  <c r="H1891" i="9"/>
  <c r="H1892" i="9"/>
  <c r="H1893" i="9"/>
  <c r="H1894" i="9"/>
  <c r="H1895" i="9"/>
  <c r="H1896" i="9"/>
  <c r="H1897" i="9"/>
  <c r="I1897" i="9" s="1"/>
  <c r="H1898" i="9"/>
  <c r="I1898" i="9" s="1"/>
  <c r="H1899" i="9"/>
  <c r="H1900" i="9"/>
  <c r="I1900" i="9" s="1"/>
  <c r="H1901" i="9"/>
  <c r="H1902" i="9"/>
  <c r="I1902" i="9" s="1"/>
  <c r="H1903" i="9"/>
  <c r="H1904" i="9"/>
  <c r="H1905" i="9"/>
  <c r="H1906" i="9"/>
  <c r="I1906" i="9" s="1"/>
  <c r="H1907" i="9"/>
  <c r="H1908" i="9"/>
  <c r="H1909" i="9"/>
  <c r="H1910" i="9"/>
  <c r="H1911" i="9"/>
  <c r="I1911" i="9" s="1"/>
  <c r="H1912" i="9"/>
  <c r="I1912" i="9" s="1"/>
  <c r="H1913" i="9"/>
  <c r="H1914" i="9"/>
  <c r="H1915" i="9"/>
  <c r="H1916" i="9"/>
  <c r="I1916" i="9" s="1"/>
  <c r="H1917" i="9"/>
  <c r="H1918" i="9"/>
  <c r="H1919" i="9"/>
  <c r="H1920" i="9"/>
  <c r="H1921" i="9"/>
  <c r="H1922" i="9"/>
  <c r="H1923" i="9"/>
  <c r="H1924" i="9"/>
  <c r="H1925" i="9"/>
  <c r="I1925" i="9" s="1"/>
  <c r="H1926" i="9"/>
  <c r="I1926" i="9" s="1"/>
  <c r="H1927" i="9"/>
  <c r="I1927" i="9" s="1"/>
  <c r="H1928" i="9"/>
  <c r="H1929" i="9"/>
  <c r="H1930" i="9"/>
  <c r="H1931" i="9"/>
  <c r="H1932" i="9"/>
  <c r="H1933" i="9"/>
  <c r="H1934" i="9"/>
  <c r="H1935" i="9"/>
  <c r="H1936" i="9"/>
  <c r="H1937" i="9"/>
  <c r="H1938" i="9"/>
  <c r="H1939" i="9"/>
  <c r="I1939" i="9" s="1"/>
  <c r="H1940" i="9"/>
  <c r="I1940" i="9" s="1"/>
  <c r="H1941" i="9"/>
  <c r="I1941" i="9" s="1"/>
  <c r="H1942" i="9"/>
  <c r="I1942" i="9" s="1"/>
  <c r="H1943" i="9"/>
  <c r="H1944" i="9"/>
  <c r="H1945" i="9"/>
  <c r="H1946" i="9"/>
  <c r="H1947" i="9"/>
  <c r="H1948" i="9"/>
  <c r="H1949" i="9"/>
  <c r="H1950" i="9"/>
  <c r="H1951" i="9"/>
  <c r="H1952" i="9"/>
  <c r="H1953" i="9"/>
  <c r="I1953" i="9" s="1"/>
  <c r="H1954" i="9"/>
  <c r="I1954" i="9" s="1"/>
  <c r="H1955" i="9"/>
  <c r="I1955" i="9" s="1"/>
  <c r="H1956" i="9"/>
  <c r="I1956" i="9" s="1"/>
  <c r="H1957" i="9"/>
  <c r="H1958" i="9"/>
  <c r="H1959" i="9"/>
  <c r="H1960" i="9"/>
  <c r="H1961" i="9"/>
  <c r="H1962" i="9"/>
  <c r="H1963" i="9"/>
  <c r="H1964" i="9"/>
  <c r="H1965" i="9"/>
  <c r="H1966" i="9"/>
  <c r="H1967" i="9"/>
  <c r="I1967" i="9" s="1"/>
  <c r="H1968" i="9"/>
  <c r="I1968" i="9" s="1"/>
  <c r="H1969" i="9"/>
  <c r="I1969" i="9" s="1"/>
  <c r="H1970" i="9"/>
  <c r="I1970" i="9" s="1"/>
  <c r="H1971" i="9"/>
  <c r="H1972" i="9"/>
  <c r="H1973" i="9"/>
  <c r="H1974" i="9"/>
  <c r="H1975" i="9"/>
  <c r="H1976" i="9"/>
  <c r="I1976" i="9" s="1"/>
  <c r="H1977" i="9"/>
  <c r="I1977" i="9" s="1"/>
  <c r="H1978" i="9"/>
  <c r="H1979" i="9"/>
  <c r="H1980" i="9"/>
  <c r="H1981" i="9"/>
  <c r="I1981" i="9" s="1"/>
  <c r="H1982" i="9"/>
  <c r="H1983" i="9"/>
  <c r="I1983" i="9" s="1"/>
  <c r="H1984" i="9"/>
  <c r="I1984" i="9" s="1"/>
  <c r="H1985" i="9"/>
  <c r="H1986" i="9"/>
  <c r="H1987" i="9"/>
  <c r="H1988" i="9"/>
  <c r="H1989" i="9"/>
  <c r="H1990" i="9"/>
  <c r="I1990" i="9" s="1"/>
  <c r="H1991" i="9"/>
  <c r="H1992" i="9"/>
  <c r="H1993" i="9"/>
  <c r="H1994" i="9"/>
  <c r="H1995" i="9"/>
  <c r="I1995" i="9" s="1"/>
  <c r="H1996" i="9"/>
  <c r="I1996" i="9" s="1"/>
  <c r="H1997" i="9"/>
  <c r="I1997" i="9" s="1"/>
  <c r="H1998" i="9"/>
  <c r="I1998" i="9" s="1"/>
  <c r="H1999" i="9"/>
  <c r="H2000" i="9"/>
  <c r="H2001" i="9"/>
  <c r="H2002" i="9"/>
  <c r="H2003" i="9"/>
  <c r="H2004" i="9"/>
  <c r="H2005" i="9"/>
  <c r="H2006" i="9"/>
  <c r="H2007" i="9"/>
  <c r="H2008" i="9"/>
  <c r="H2009" i="9"/>
  <c r="I2009" i="9" s="1"/>
  <c r="H2010" i="9"/>
  <c r="I2010" i="9" s="1"/>
  <c r="H2011" i="9"/>
  <c r="H2012" i="9"/>
  <c r="H2013" i="9"/>
  <c r="I2013" i="9" s="1"/>
  <c r="H2014" i="9"/>
  <c r="H2015" i="9"/>
  <c r="H2016" i="9"/>
  <c r="H2017" i="9"/>
  <c r="H2018" i="9"/>
  <c r="H2019" i="9"/>
  <c r="H2020" i="9"/>
  <c r="H2021" i="9"/>
  <c r="H2022" i="9"/>
  <c r="H2023" i="9"/>
  <c r="I2023" i="9" s="1"/>
  <c r="H2024" i="9"/>
  <c r="I2024" i="9" s="1"/>
  <c r="H2025" i="9"/>
  <c r="I2025" i="9" s="1"/>
  <c r="H2026" i="9"/>
  <c r="I2026" i="9" s="1"/>
  <c r="H2027" i="9"/>
  <c r="H2028" i="9"/>
  <c r="H2029" i="9"/>
  <c r="H2030" i="9"/>
  <c r="H2031" i="9"/>
  <c r="H2032" i="9"/>
  <c r="I2032" i="9" s="1"/>
  <c r="H2033" i="9"/>
  <c r="H2034" i="9"/>
  <c r="H2035" i="9"/>
  <c r="H2036" i="9"/>
  <c r="H2037" i="9"/>
  <c r="I2037" i="9" s="1"/>
  <c r="H2038" i="9"/>
  <c r="I2038" i="9" s="1"/>
  <c r="H2039" i="9"/>
  <c r="I2039" i="9" s="1"/>
  <c r="H2040" i="9"/>
  <c r="I2040" i="9" s="1"/>
  <c r="H2041" i="9"/>
  <c r="H2042" i="9"/>
  <c r="H2043" i="9"/>
  <c r="H2044" i="9"/>
  <c r="H2045" i="9"/>
  <c r="H2046" i="9"/>
  <c r="H2047" i="9"/>
  <c r="H2048" i="9"/>
  <c r="H2049" i="9"/>
  <c r="H2050" i="9"/>
  <c r="H2051" i="9"/>
  <c r="I2051" i="9" s="1"/>
  <c r="H2052" i="9"/>
  <c r="I2052" i="9" s="1"/>
  <c r="H2053" i="9"/>
  <c r="I2053" i="9" s="1"/>
  <c r="H2054" i="9"/>
  <c r="H2055" i="9"/>
  <c r="H2056" i="9"/>
  <c r="H2057" i="9"/>
  <c r="H2058" i="9"/>
  <c r="H2059" i="9"/>
  <c r="H2060" i="9"/>
  <c r="H2061" i="9"/>
  <c r="H2062" i="9"/>
  <c r="H2063" i="9"/>
  <c r="H2064" i="9"/>
  <c r="H2065" i="9"/>
  <c r="H2066" i="9"/>
  <c r="I2066" i="9" s="1"/>
  <c r="H2067" i="9"/>
  <c r="I2067" i="9" s="1"/>
  <c r="H2068" i="9"/>
  <c r="I2068" i="9" s="1"/>
  <c r="H2069" i="9"/>
  <c r="I2069" i="9" s="1"/>
  <c r="H2070" i="9"/>
  <c r="H2071" i="9"/>
  <c r="H2072" i="9"/>
  <c r="H2073" i="9"/>
  <c r="H2074" i="9"/>
  <c r="H2075" i="9"/>
  <c r="H2076" i="9"/>
  <c r="H2077" i="9"/>
  <c r="H2078" i="9"/>
  <c r="H2079" i="9"/>
  <c r="I2079" i="9" s="1"/>
  <c r="H2080" i="9"/>
  <c r="I2080" i="9" s="1"/>
  <c r="H2081" i="9"/>
  <c r="I2081" i="9" s="1"/>
  <c r="H2082" i="9"/>
  <c r="H2083" i="9"/>
  <c r="H2084" i="9"/>
  <c r="I2084" i="9" s="1"/>
  <c r="H2085" i="9"/>
  <c r="I2085" i="9" s="1"/>
  <c r="H2086" i="9"/>
  <c r="H2087" i="9"/>
  <c r="I2087" i="9" s="1"/>
  <c r="H2088" i="9"/>
  <c r="H2089" i="9"/>
  <c r="H2090" i="9"/>
  <c r="H2091" i="9"/>
  <c r="H2092" i="9"/>
  <c r="H2093" i="9"/>
  <c r="I2093" i="9" s="1"/>
  <c r="H2094" i="9"/>
  <c r="I2094" i="9" s="1"/>
  <c r="H2095" i="9"/>
  <c r="H2096" i="9"/>
  <c r="H2097" i="9"/>
  <c r="H2098" i="9"/>
  <c r="H2099" i="9"/>
  <c r="H2100" i="9"/>
  <c r="H2101" i="9"/>
  <c r="H2102" i="9"/>
  <c r="H2103" i="9"/>
  <c r="H2104" i="9"/>
  <c r="H2105" i="9"/>
  <c r="H2106" i="9"/>
  <c r="H2107" i="9"/>
  <c r="I2107" i="9" s="1"/>
  <c r="H2108" i="9"/>
  <c r="I2108" i="9" s="1"/>
  <c r="H2109" i="9"/>
  <c r="H2110" i="9"/>
  <c r="H2111" i="9"/>
  <c r="I2111" i="9" s="1"/>
  <c r="H2112" i="9"/>
  <c r="I2112" i="9" s="1"/>
  <c r="H2113" i="9"/>
  <c r="H2114" i="9"/>
  <c r="H2115" i="9"/>
  <c r="H2116" i="9"/>
  <c r="H2117" i="9"/>
  <c r="H2118" i="9"/>
  <c r="H2119" i="9"/>
  <c r="H2120" i="9"/>
  <c r="H2121" i="9"/>
  <c r="I2121" i="9" s="1"/>
  <c r="H2122" i="9"/>
  <c r="I2122" i="9" s="1"/>
  <c r="H2123" i="9"/>
  <c r="I2123" i="9" s="1"/>
  <c r="H2124" i="9"/>
  <c r="H2125" i="9"/>
  <c r="H2126" i="9"/>
  <c r="H2127" i="9"/>
  <c r="H2128" i="9"/>
  <c r="H2129" i="9"/>
  <c r="H2130" i="9"/>
  <c r="H2131" i="9"/>
  <c r="H2132" i="9"/>
  <c r="H2133" i="9"/>
  <c r="H2134" i="9"/>
  <c r="H2135" i="9"/>
  <c r="I2135" i="9" s="1"/>
  <c r="H2136" i="9"/>
  <c r="I2136" i="9" s="1"/>
  <c r="H2137" i="9"/>
  <c r="I2137" i="9" s="1"/>
  <c r="H2138" i="9"/>
  <c r="H2139" i="9"/>
  <c r="I2139" i="9" s="1"/>
  <c r="H2140" i="9"/>
  <c r="H2141" i="9"/>
  <c r="H2142" i="9"/>
  <c r="H2143" i="9"/>
  <c r="H2144" i="9"/>
  <c r="I2144" i="9" s="1"/>
  <c r="H2145" i="9"/>
  <c r="H2146" i="9"/>
  <c r="H2147" i="9"/>
  <c r="H2148" i="9"/>
  <c r="H2149" i="9"/>
  <c r="I2149" i="9" s="1"/>
  <c r="H2150" i="9"/>
  <c r="I2150" i="9" s="1"/>
  <c r="H2151" i="9"/>
  <c r="I2151" i="9" s="1"/>
  <c r="H2152" i="9"/>
  <c r="I2152" i="9" s="1"/>
  <c r="H2153" i="9"/>
  <c r="H2154" i="9"/>
  <c r="H2155" i="9"/>
  <c r="H2156" i="9"/>
  <c r="H2157" i="9"/>
  <c r="H2158" i="9"/>
  <c r="H2159" i="9"/>
  <c r="H2160" i="9"/>
  <c r="H2161" i="9"/>
  <c r="H2162" i="9"/>
  <c r="H2163" i="9"/>
  <c r="I2163" i="9" s="1"/>
  <c r="H2164" i="9"/>
  <c r="I2164" i="9" s="1"/>
  <c r="H2165" i="9"/>
  <c r="I2165" i="9" s="1"/>
  <c r="H2166" i="9"/>
  <c r="I2166" i="9" s="1"/>
  <c r="H2167" i="9"/>
  <c r="H2168" i="9"/>
  <c r="I2168" i="9" s="1"/>
  <c r="H2169" i="9"/>
  <c r="I2169" i="9" s="1"/>
  <c r="H2170" i="9"/>
  <c r="H2171" i="9"/>
  <c r="H2172" i="9"/>
  <c r="H2173" i="9"/>
  <c r="H2174" i="9"/>
  <c r="H2175" i="9"/>
  <c r="H2176" i="9"/>
  <c r="H2177" i="9"/>
  <c r="I2177" i="9" s="1"/>
  <c r="H2178" i="9"/>
  <c r="I2178" i="9" s="1"/>
  <c r="H2179" i="9"/>
  <c r="I2179" i="9" s="1"/>
  <c r="H2180" i="9"/>
  <c r="H2181" i="9"/>
  <c r="H2182" i="9"/>
  <c r="H2183" i="9"/>
  <c r="I2183" i="9" s="1"/>
  <c r="H2184" i="9"/>
  <c r="I2184" i="9" s="1"/>
  <c r="H2185" i="9"/>
  <c r="H2186" i="9"/>
  <c r="I2186" i="9" s="1"/>
  <c r="H2187" i="9"/>
  <c r="H2188" i="9"/>
  <c r="I2188" i="9" s="1"/>
  <c r="H2189" i="9"/>
  <c r="H2190" i="9"/>
  <c r="H2191" i="9"/>
  <c r="I2191" i="9" s="1"/>
  <c r="H2192" i="9"/>
  <c r="H2193" i="9"/>
  <c r="I2193" i="9" s="1"/>
  <c r="H2194" i="9"/>
  <c r="I2194" i="9" s="1"/>
  <c r="H2195" i="9"/>
  <c r="H2196" i="9"/>
  <c r="H2197" i="9"/>
  <c r="H2198" i="9"/>
  <c r="H2199" i="9"/>
  <c r="H2200" i="9"/>
  <c r="H2201" i="9"/>
  <c r="H2202" i="9"/>
  <c r="H2203" i="9"/>
  <c r="H2204" i="9"/>
  <c r="H2205" i="9"/>
  <c r="I2205" i="9" s="1"/>
  <c r="H2206" i="9"/>
  <c r="I2206" i="9" s="1"/>
  <c r="H2207" i="9"/>
  <c r="H2208" i="9"/>
  <c r="I2208" i="9" s="1"/>
  <c r="H2209" i="9"/>
  <c r="H2210" i="9"/>
  <c r="I2210" i="9" s="1"/>
  <c r="H2211" i="9"/>
  <c r="H2212" i="9"/>
  <c r="H2213" i="9"/>
  <c r="H2214" i="9"/>
  <c r="I2214" i="9" s="1"/>
  <c r="H2215" i="9"/>
  <c r="H2216" i="9"/>
  <c r="H2217" i="9"/>
  <c r="H2218" i="9"/>
  <c r="H2219" i="9"/>
  <c r="I2219" i="9" s="1"/>
  <c r="H2220" i="9"/>
  <c r="I2220" i="9" s="1"/>
  <c r="H2221" i="9"/>
  <c r="I2221" i="9" s="1"/>
  <c r="H2222" i="9"/>
  <c r="H2223" i="9"/>
  <c r="H2224" i="9"/>
  <c r="H2225" i="9"/>
  <c r="I2225" i="9" s="1"/>
  <c r="H2226" i="9"/>
  <c r="H2227" i="9"/>
  <c r="H2228" i="9"/>
  <c r="H2229" i="9"/>
  <c r="H2230" i="9"/>
  <c r="H2231" i="9"/>
  <c r="H2232" i="9"/>
  <c r="H2233" i="9"/>
  <c r="I2233" i="9" s="1"/>
  <c r="H2234" i="9"/>
  <c r="I2234" i="9" s="1"/>
  <c r="H2235" i="9"/>
  <c r="I2235" i="9" s="1"/>
  <c r="H2236" i="9"/>
  <c r="I2236" i="9" s="1"/>
  <c r="H2237" i="9"/>
  <c r="H2238" i="9"/>
  <c r="H2239" i="9"/>
  <c r="H2240" i="9"/>
  <c r="H2241" i="9"/>
  <c r="H2242" i="9"/>
  <c r="H2243" i="9"/>
  <c r="H2244" i="9"/>
  <c r="H2245" i="9"/>
  <c r="H2246" i="9"/>
  <c r="H2247" i="9"/>
  <c r="I2247" i="9" s="1"/>
  <c r="H2248" i="9"/>
  <c r="I2248" i="9" s="1"/>
  <c r="H2249" i="9"/>
  <c r="I2249" i="9" s="1"/>
  <c r="H2250" i="9"/>
  <c r="I2250" i="9" s="1"/>
  <c r="H2251" i="9"/>
  <c r="H2252" i="9"/>
  <c r="H2253" i="9"/>
  <c r="H2254" i="9"/>
  <c r="H2255" i="9"/>
  <c r="H2256" i="9"/>
  <c r="H2257" i="9"/>
  <c r="H2258" i="9"/>
  <c r="H2259" i="9"/>
  <c r="H2260" i="9"/>
  <c r="H2261" i="9"/>
  <c r="H2262" i="9"/>
  <c r="I2262" i="9" s="1"/>
  <c r="H2263" i="9"/>
  <c r="I2263" i="9" s="1"/>
  <c r="H2264" i="9"/>
  <c r="I2264" i="9" s="1"/>
  <c r="H2265" i="9"/>
  <c r="H2266" i="9"/>
  <c r="H2267" i="9"/>
  <c r="I2267" i="9" s="1"/>
  <c r="H2268" i="9"/>
  <c r="I2268" i="9" s="1"/>
  <c r="H2269" i="9"/>
  <c r="H2270" i="9"/>
  <c r="H2271" i="9"/>
  <c r="H2272" i="9"/>
  <c r="H2273" i="9"/>
  <c r="H2274" i="9"/>
  <c r="H2275" i="9"/>
  <c r="I2275" i="9" s="1"/>
  <c r="H2276" i="9"/>
  <c r="I2276" i="9" s="1"/>
  <c r="H2277" i="9"/>
  <c r="I2277" i="9" s="1"/>
  <c r="H2278" i="9"/>
  <c r="I2278" i="9" s="1"/>
  <c r="H2279" i="9"/>
  <c r="H2280" i="9"/>
  <c r="H2281" i="9"/>
  <c r="H2282" i="9"/>
  <c r="H2283" i="9"/>
  <c r="H2284" i="9"/>
  <c r="H2285" i="9"/>
  <c r="I2285" i="9" s="1"/>
  <c r="H2286" i="9"/>
  <c r="H2287" i="9"/>
  <c r="H2288" i="9"/>
  <c r="H2289" i="9"/>
  <c r="I2289" i="9" s="1"/>
  <c r="H2290" i="9"/>
  <c r="I2290" i="9" s="1"/>
  <c r="H2291" i="9"/>
  <c r="H2292" i="9"/>
  <c r="H2293" i="9"/>
  <c r="I2293" i="9" s="1"/>
  <c r="H2294" i="9"/>
  <c r="I2294" i="9" s="1"/>
  <c r="H2295" i="9"/>
  <c r="H2296" i="9"/>
  <c r="H2297" i="9"/>
  <c r="H2298" i="9"/>
  <c r="H2299" i="9"/>
  <c r="H2300" i="9"/>
  <c r="H2301" i="9"/>
  <c r="H2302" i="9"/>
  <c r="H2303" i="9"/>
  <c r="I2303" i="9" s="1"/>
  <c r="H2304" i="9"/>
  <c r="I2304" i="9" s="1"/>
  <c r="H2305" i="9"/>
  <c r="I2305" i="9" s="1"/>
  <c r="H2306" i="9"/>
  <c r="H2307" i="9"/>
  <c r="H2308" i="9"/>
  <c r="H2309" i="9"/>
  <c r="H2310" i="9"/>
  <c r="H2311" i="9"/>
  <c r="H2312" i="9"/>
  <c r="H2313" i="9"/>
  <c r="H2314" i="9"/>
  <c r="H2315" i="9"/>
  <c r="H2316" i="9"/>
  <c r="H2317" i="9"/>
  <c r="I2317" i="9" s="1"/>
  <c r="H2318" i="9"/>
  <c r="I2318" i="9" s="1"/>
  <c r="H2319" i="9"/>
  <c r="H2320" i="9"/>
  <c r="H2321" i="9"/>
  <c r="H2322" i="9"/>
  <c r="H2323" i="9"/>
  <c r="H2324" i="9"/>
  <c r="H2325" i="9"/>
  <c r="H2326" i="9"/>
  <c r="I2326" i="9" s="1"/>
  <c r="H2327" i="9"/>
  <c r="H2328" i="9"/>
  <c r="H2329" i="9"/>
  <c r="H2330" i="9"/>
  <c r="H2331" i="9"/>
  <c r="I2331" i="9" s="1"/>
  <c r="H2332" i="9"/>
  <c r="I2332" i="9" s="1"/>
  <c r="H2333" i="9"/>
  <c r="I2333" i="9" s="1"/>
  <c r="H2334" i="9"/>
  <c r="I2334" i="9" s="1"/>
  <c r="H2335" i="9"/>
  <c r="H2336" i="9"/>
  <c r="H2337" i="9"/>
  <c r="H2338" i="9"/>
  <c r="H2339" i="9"/>
  <c r="H2340" i="9"/>
  <c r="H2341" i="9"/>
  <c r="H2342" i="9"/>
  <c r="H2343" i="9"/>
  <c r="H2344" i="9"/>
  <c r="H2345" i="9"/>
  <c r="I2345" i="9" s="1"/>
  <c r="H2346" i="9"/>
  <c r="I2346" i="9" s="1"/>
  <c r="H2347" i="9"/>
  <c r="I2347" i="9" s="1"/>
  <c r="H2348" i="9"/>
  <c r="I2348" i="9" s="1"/>
  <c r="H2349" i="9"/>
  <c r="H2350" i="9"/>
  <c r="I2350" i="9" s="1"/>
  <c r="H2351" i="9"/>
  <c r="H2352" i="9"/>
  <c r="H2353" i="9"/>
  <c r="H2354" i="9"/>
  <c r="I2354" i="9" s="1"/>
  <c r="H2355" i="9"/>
  <c r="H2356" i="9"/>
  <c r="H2357" i="9"/>
  <c r="H2358" i="9"/>
  <c r="H2359" i="9"/>
  <c r="I2359" i="9" s="1"/>
  <c r="H2360" i="9"/>
  <c r="I2360" i="9" s="1"/>
  <c r="H2361" i="9"/>
  <c r="I2361" i="9" s="1"/>
  <c r="H2362" i="9"/>
  <c r="H2363" i="9"/>
  <c r="H2364" i="9"/>
  <c r="H2365" i="9"/>
  <c r="I2365" i="9" s="1"/>
  <c r="H2366" i="9"/>
  <c r="H2367" i="9"/>
  <c r="H2368" i="9"/>
  <c r="H2369" i="9"/>
  <c r="H2370" i="9"/>
  <c r="H2371" i="9"/>
  <c r="H2372" i="9"/>
  <c r="H2373" i="9"/>
  <c r="I2373" i="9" s="1"/>
  <c r="H2374" i="9"/>
  <c r="I2374" i="9" s="1"/>
  <c r="H2375" i="9"/>
  <c r="I2375" i="9" s="1"/>
  <c r="H2376" i="9"/>
  <c r="I2376" i="9" s="1"/>
  <c r="H2377" i="9"/>
  <c r="H2378" i="9"/>
  <c r="H2379" i="9"/>
  <c r="H2380" i="9"/>
  <c r="H2381" i="9"/>
  <c r="H2382" i="9"/>
  <c r="H2383" i="9"/>
  <c r="H2384" i="9"/>
  <c r="H2385" i="9"/>
  <c r="H2386" i="9"/>
  <c r="H2387" i="9"/>
  <c r="I2387" i="9" s="1"/>
  <c r="H2388" i="9"/>
  <c r="I2388" i="9" s="1"/>
  <c r="H2389" i="9"/>
  <c r="I2389" i="9" s="1"/>
  <c r="H2390" i="9"/>
  <c r="I2390" i="9" s="1"/>
  <c r="H2391" i="9"/>
  <c r="H2392" i="9"/>
  <c r="I2392" i="9" s="1"/>
  <c r="H2393" i="9"/>
  <c r="H2394" i="9"/>
  <c r="H2395" i="9"/>
  <c r="H2396" i="9"/>
  <c r="H2397" i="9"/>
  <c r="H2398" i="9"/>
  <c r="H2399" i="9"/>
  <c r="H2400" i="9"/>
  <c r="H2401" i="9"/>
  <c r="I2401" i="9" s="1"/>
  <c r="H2402" i="9"/>
  <c r="I2402" i="9" s="1"/>
  <c r="H2403" i="9"/>
  <c r="I2403" i="9" s="1"/>
  <c r="H2404" i="9"/>
  <c r="H2405" i="9"/>
  <c r="H2406" i="9"/>
  <c r="H2407" i="9"/>
  <c r="I2407" i="9" s="1"/>
  <c r="H2408" i="9"/>
  <c r="H2409" i="9"/>
  <c r="H2410" i="9"/>
  <c r="H2411" i="9"/>
  <c r="H2412" i="9"/>
  <c r="H2413" i="9"/>
  <c r="H2414" i="9"/>
  <c r="H2415" i="9"/>
  <c r="I2415" i="9" s="1"/>
  <c r="H2416" i="9"/>
  <c r="I2416" i="9" s="1"/>
  <c r="H2417" i="9"/>
  <c r="H2418" i="9"/>
  <c r="H2419" i="9"/>
  <c r="H2420" i="9"/>
  <c r="H2421" i="9"/>
  <c r="H2422" i="9"/>
  <c r="H2423" i="9"/>
  <c r="H2424" i="9"/>
  <c r="H2425" i="9"/>
  <c r="H2426" i="9"/>
  <c r="H2427" i="9"/>
  <c r="H2428" i="9"/>
  <c r="H2429" i="9"/>
  <c r="I2429" i="9" s="1"/>
  <c r="H2430" i="9"/>
  <c r="I2430" i="9" s="1"/>
  <c r="H2431" i="9"/>
  <c r="I2431" i="9" s="1"/>
  <c r="H2432" i="9"/>
  <c r="H2433" i="9"/>
  <c r="H2434" i="9"/>
  <c r="H2435" i="9"/>
  <c r="H2436" i="9"/>
  <c r="H2437" i="9"/>
  <c r="H2438" i="9"/>
  <c r="H2439" i="9"/>
  <c r="I2439" i="9" s="1"/>
  <c r="H2440" i="9"/>
  <c r="H2441" i="9"/>
  <c r="H2442" i="9"/>
  <c r="H2443" i="9"/>
  <c r="I2443" i="9" s="1"/>
  <c r="H2444" i="9"/>
  <c r="I2444" i="9" s="1"/>
  <c r="H2445" i="9"/>
  <c r="I2445" i="9" s="1"/>
  <c r="H2446" i="9"/>
  <c r="I2446" i="9" s="1"/>
  <c r="H2447" i="9"/>
  <c r="H2448" i="9"/>
  <c r="I2448" i="9" s="1"/>
  <c r="H2449" i="9"/>
  <c r="H2450" i="9"/>
  <c r="H2451" i="9"/>
  <c r="H2452" i="9"/>
  <c r="I2452" i="9" s="1"/>
  <c r="H2453" i="9"/>
  <c r="H2454" i="9"/>
  <c r="H2455" i="9"/>
  <c r="H2456" i="9"/>
  <c r="H2457" i="9"/>
  <c r="H2458" i="9"/>
  <c r="I2458" i="9" s="1"/>
  <c r="H2459" i="9"/>
  <c r="I2459" i="9" s="1"/>
  <c r="H2460" i="9"/>
  <c r="H2461" i="9"/>
  <c r="H2462" i="9"/>
  <c r="H2463" i="9"/>
  <c r="H2464" i="9"/>
  <c r="H2465" i="9"/>
  <c r="H2466" i="9"/>
  <c r="H2467" i="9"/>
  <c r="H2468" i="9"/>
  <c r="H2469" i="9"/>
  <c r="H2470" i="9"/>
  <c r="H2471" i="9"/>
  <c r="H2472" i="9"/>
  <c r="I2472" i="9" s="1"/>
  <c r="H2473" i="9"/>
  <c r="I2473" i="9" s="1"/>
  <c r="H2474" i="9"/>
  <c r="I2474" i="9" s="1"/>
  <c r="H2475" i="9"/>
  <c r="H2476" i="9"/>
  <c r="H2477" i="9"/>
  <c r="H2478" i="9"/>
  <c r="H2479" i="9"/>
  <c r="H2480" i="9"/>
  <c r="H2481" i="9"/>
  <c r="H2482" i="9"/>
  <c r="H2483" i="9"/>
  <c r="H2484" i="9"/>
  <c r="H2485" i="9"/>
  <c r="H2486" i="9"/>
  <c r="H2487" i="9"/>
  <c r="I2487" i="9" s="1"/>
  <c r="H2488" i="9"/>
  <c r="H2489" i="9"/>
  <c r="H2490" i="9"/>
  <c r="H2491" i="9"/>
  <c r="H2492" i="9"/>
  <c r="H2493" i="9"/>
  <c r="H2494" i="9"/>
  <c r="H2495" i="9"/>
  <c r="H2496" i="9"/>
  <c r="H2497" i="9"/>
  <c r="H2498" i="9"/>
  <c r="H2499" i="9"/>
  <c r="H2500" i="9"/>
  <c r="I2500" i="9" s="1"/>
  <c r="H2501" i="9"/>
  <c r="I2501" i="9" s="1"/>
  <c r="H2502" i="9"/>
  <c r="H2503" i="9"/>
  <c r="H2504" i="9"/>
  <c r="H2505" i="9"/>
  <c r="I2505" i="9" s="1"/>
  <c r="H2506" i="9"/>
  <c r="H2507" i="9"/>
  <c r="H2508" i="9"/>
  <c r="H2509" i="9"/>
  <c r="H2510" i="9"/>
  <c r="H2511" i="9"/>
  <c r="H2512" i="9"/>
  <c r="H2513" i="9"/>
  <c r="H2514" i="9"/>
  <c r="I2514" i="9" s="1"/>
  <c r="H2515" i="9"/>
  <c r="I2515" i="9" s="1"/>
  <c r="H2516" i="9"/>
  <c r="I2516" i="9" s="1"/>
  <c r="H2517" i="9"/>
  <c r="I2517" i="9" s="1"/>
  <c r="H2518" i="9"/>
  <c r="I2518" i="9" s="1"/>
  <c r="H2519" i="9"/>
  <c r="H2520" i="9"/>
  <c r="H2521" i="9"/>
  <c r="H2522" i="9"/>
  <c r="I2522" i="9" s="1"/>
  <c r="H2523" i="9"/>
  <c r="H2524" i="9"/>
  <c r="H2525" i="9"/>
  <c r="H2526" i="9"/>
  <c r="H2527" i="9"/>
  <c r="H2528" i="9"/>
  <c r="I2528" i="9" s="1"/>
  <c r="H2529" i="9"/>
  <c r="I2529" i="9" s="1"/>
  <c r="H2530" i="9"/>
  <c r="I2530" i="9" s="1"/>
  <c r="H2531" i="9"/>
  <c r="H2532" i="9"/>
  <c r="I2532" i="9" s="1"/>
  <c r="H2533" i="9"/>
  <c r="H2534" i="9"/>
  <c r="H2535" i="9"/>
  <c r="H2536" i="9"/>
  <c r="H2537" i="9"/>
  <c r="H2538" i="9"/>
  <c r="H2539" i="9"/>
  <c r="H2540" i="9"/>
  <c r="H2541" i="9"/>
  <c r="H2542" i="9"/>
  <c r="I2542" i="9" s="1"/>
  <c r="H2543" i="9"/>
  <c r="I2543" i="9" s="1"/>
  <c r="H2544" i="9"/>
  <c r="I2544" i="9" s="1"/>
  <c r="H2545" i="9"/>
  <c r="H2546" i="9"/>
  <c r="H2547" i="9"/>
  <c r="H2548" i="9"/>
  <c r="H2549" i="9"/>
  <c r="H2550" i="9"/>
  <c r="I2550" i="9" s="1"/>
  <c r="H2551" i="9"/>
  <c r="I2551" i="9" s="1"/>
  <c r="H2552" i="9"/>
  <c r="H2553" i="9"/>
  <c r="H2554" i="9"/>
  <c r="H2555" i="9"/>
  <c r="H2556" i="9"/>
  <c r="I2556" i="9" s="1"/>
  <c r="H2557" i="9"/>
  <c r="H2558" i="9"/>
  <c r="H2559" i="9"/>
  <c r="H2560" i="9"/>
  <c r="H2561" i="9"/>
  <c r="H2562" i="9"/>
  <c r="H2563" i="9"/>
  <c r="H2564" i="9"/>
  <c r="I2564" i="9" s="1"/>
  <c r="H2565" i="9"/>
  <c r="H2566" i="9"/>
  <c r="H2567" i="9"/>
  <c r="H2568" i="9"/>
  <c r="H2569" i="9"/>
  <c r="H2570" i="9"/>
  <c r="I2570" i="9" s="1"/>
  <c r="H2571" i="9"/>
  <c r="H2572" i="9"/>
  <c r="H2573" i="9"/>
  <c r="I2573" i="9" s="1"/>
  <c r="H2574" i="9"/>
  <c r="H2575" i="9"/>
  <c r="H2576" i="9"/>
  <c r="H2577" i="9"/>
  <c r="H2578" i="9"/>
  <c r="H2579" i="9"/>
  <c r="I2579" i="9" s="1"/>
  <c r="H2580" i="9"/>
  <c r="H2581" i="9"/>
  <c r="H2582" i="9"/>
  <c r="H2583" i="9"/>
  <c r="H2584" i="9"/>
  <c r="I2584" i="9" s="1"/>
  <c r="H2585" i="9"/>
  <c r="I2585" i="9" s="1"/>
  <c r="H2586" i="9"/>
  <c r="H2587" i="9"/>
  <c r="H2588" i="9"/>
  <c r="H2589" i="9"/>
  <c r="H2590" i="9"/>
  <c r="H2591" i="9"/>
  <c r="H2592" i="9"/>
  <c r="H2593" i="9"/>
  <c r="H2594" i="9"/>
  <c r="H2595" i="9"/>
  <c r="H2596" i="9"/>
  <c r="H2597" i="9"/>
  <c r="H2598" i="9"/>
  <c r="I2598" i="9" s="1"/>
  <c r="H2599" i="9"/>
  <c r="I2599" i="9" s="1"/>
  <c r="H2600" i="9"/>
  <c r="H2601" i="9"/>
  <c r="H2602" i="9"/>
  <c r="H2603" i="9"/>
  <c r="H2604" i="9"/>
  <c r="H2605" i="9"/>
  <c r="H2606" i="9"/>
  <c r="H2607" i="9"/>
  <c r="H2608" i="9"/>
  <c r="H2609" i="9"/>
  <c r="H2610" i="9"/>
  <c r="H2611" i="9"/>
  <c r="H2612" i="9"/>
  <c r="I2612" i="9" s="1"/>
  <c r="H2613" i="9"/>
  <c r="I2613" i="9" s="1"/>
  <c r="H2614" i="9"/>
  <c r="H2615" i="9"/>
  <c r="H2616" i="9"/>
  <c r="H2617" i="9"/>
  <c r="H2618" i="9"/>
  <c r="H2619" i="9"/>
  <c r="H2620" i="9"/>
  <c r="I2620" i="9" s="1"/>
  <c r="H2621" i="9"/>
  <c r="H2622" i="9"/>
  <c r="H2623" i="9"/>
  <c r="H2624" i="9"/>
  <c r="H2625" i="9"/>
  <c r="H2626" i="9"/>
  <c r="I2626" i="9" s="1"/>
  <c r="H2627" i="9"/>
  <c r="I2627" i="9" s="1"/>
  <c r="H2628" i="9"/>
  <c r="H2629" i="9"/>
  <c r="H2630" i="9"/>
  <c r="H2631" i="9"/>
  <c r="H2632" i="9"/>
  <c r="H2633" i="9"/>
  <c r="H2634" i="9"/>
  <c r="H2635" i="9"/>
  <c r="H2636" i="9"/>
  <c r="H2637" i="9"/>
  <c r="H2638" i="9"/>
  <c r="H2639" i="9"/>
  <c r="H2640" i="9"/>
  <c r="I2640" i="9" s="1"/>
  <c r="H2641" i="9"/>
  <c r="I2641" i="9" s="1"/>
  <c r="H2642" i="9"/>
  <c r="I2642" i="9" s="1"/>
  <c r="H2643" i="9"/>
  <c r="I2643" i="9" s="1"/>
  <c r="H2644" i="9"/>
  <c r="H2645" i="9"/>
  <c r="I2645" i="9" s="1"/>
  <c r="H2646" i="9"/>
  <c r="H2647" i="9"/>
  <c r="H2648" i="9"/>
  <c r="I2648" i="9" s="1"/>
  <c r="H2649" i="9"/>
  <c r="H2650" i="9"/>
  <c r="H2651" i="9"/>
  <c r="H2652" i="9"/>
  <c r="H2653" i="9"/>
  <c r="H2654" i="9"/>
  <c r="I2654" i="9" s="1"/>
  <c r="H2655" i="9"/>
  <c r="I2655" i="9" s="1"/>
  <c r="H2656" i="9"/>
  <c r="H2657" i="9"/>
  <c r="H2658" i="9"/>
  <c r="H2659" i="9"/>
  <c r="H2660" i="9"/>
  <c r="H2661" i="9"/>
  <c r="H2662" i="9"/>
  <c r="H2663" i="9"/>
  <c r="H2664" i="9"/>
  <c r="H2665" i="9"/>
  <c r="H2666" i="9"/>
  <c r="H2667" i="9"/>
  <c r="H2668" i="9"/>
  <c r="I2668" i="9" s="1"/>
  <c r="H2669" i="9"/>
  <c r="I2669" i="9" s="1"/>
  <c r="H2670" i="9"/>
  <c r="H2671" i="9"/>
  <c r="H2672" i="9"/>
  <c r="H2673" i="9"/>
  <c r="H2674" i="9"/>
  <c r="H2675" i="9"/>
  <c r="H2676" i="9"/>
  <c r="H2677" i="9"/>
  <c r="H2678" i="9"/>
  <c r="H2679" i="9"/>
  <c r="H2680" i="9"/>
  <c r="H2681" i="9"/>
  <c r="H2682" i="9"/>
  <c r="I2682" i="9" s="1"/>
  <c r="H2683" i="9"/>
  <c r="I2683" i="9" s="1"/>
  <c r="H2684" i="9"/>
  <c r="I2684" i="9" s="1"/>
  <c r="H2685" i="9"/>
  <c r="H2686" i="9"/>
  <c r="H2687" i="9"/>
  <c r="H2688" i="9"/>
  <c r="H2689" i="9"/>
  <c r="H2690" i="9"/>
  <c r="H2691" i="9"/>
  <c r="H2692" i="9"/>
  <c r="H2693" i="9"/>
  <c r="H2694" i="9"/>
  <c r="H2695" i="9"/>
  <c r="H2696" i="9"/>
  <c r="I2696" i="9" s="1"/>
  <c r="H2697" i="9"/>
  <c r="I2697" i="9" s="1"/>
  <c r="H2698" i="9"/>
  <c r="I2698" i="9" s="1"/>
  <c r="H2699" i="9"/>
  <c r="I2699" i="9" s="1"/>
  <c r="H2700" i="9"/>
  <c r="I2700" i="9" s="1"/>
  <c r="H2701" i="9"/>
  <c r="H2702" i="9"/>
  <c r="H2703" i="9"/>
  <c r="H2704" i="9"/>
  <c r="H2705" i="9"/>
  <c r="H2706" i="9"/>
  <c r="H2707" i="9"/>
  <c r="H2708" i="9"/>
  <c r="H2709" i="9"/>
  <c r="H2710" i="9"/>
  <c r="I2710" i="9" s="1"/>
  <c r="H2711" i="9"/>
  <c r="I2711" i="9" s="1"/>
  <c r="H2712" i="9"/>
  <c r="H2713" i="9"/>
  <c r="I2713" i="9" s="1"/>
  <c r="H2714" i="9"/>
  <c r="I2714" i="9" s="1"/>
  <c r="H2715" i="9"/>
  <c r="H2716" i="9"/>
  <c r="H2717" i="9"/>
  <c r="H2718" i="9"/>
  <c r="I2718" i="9" s="1"/>
  <c r="H2719" i="9"/>
  <c r="H2720" i="9"/>
  <c r="H2721" i="9"/>
  <c r="H2722" i="9"/>
  <c r="H2723" i="9"/>
  <c r="H2724" i="9"/>
  <c r="I2724" i="9" s="1"/>
  <c r="H2725" i="9"/>
  <c r="I2725" i="9" s="1"/>
  <c r="H2726" i="9"/>
  <c r="H2727" i="9"/>
  <c r="H2728" i="9"/>
  <c r="H2729" i="9"/>
  <c r="H2730" i="9"/>
  <c r="H2731" i="9"/>
  <c r="H2732" i="9"/>
  <c r="H2733" i="9"/>
  <c r="H2734" i="9"/>
  <c r="H2735" i="9"/>
  <c r="H2736" i="9"/>
  <c r="H2737" i="9"/>
  <c r="H2738" i="9"/>
  <c r="I2738" i="9" s="1"/>
  <c r="H2739" i="9"/>
  <c r="I2739" i="9" s="1"/>
  <c r="H2740" i="9"/>
  <c r="I2740" i="9" s="1"/>
  <c r="H2741" i="9"/>
  <c r="I2741" i="9" s="1"/>
  <c r="H2742" i="9"/>
  <c r="H2743" i="9"/>
  <c r="H2744" i="9"/>
  <c r="H2745" i="9"/>
  <c r="H2746" i="9"/>
  <c r="H2747" i="9"/>
  <c r="H2748" i="9"/>
  <c r="H2749" i="9"/>
  <c r="H2750" i="9"/>
  <c r="H2751" i="9"/>
  <c r="H2752" i="9"/>
  <c r="I2752" i="9" s="1"/>
  <c r="H2753" i="9"/>
  <c r="H2754" i="9"/>
  <c r="H2755" i="9"/>
  <c r="H2756" i="9"/>
  <c r="H2757" i="9"/>
  <c r="I2757" i="9" s="1"/>
  <c r="H2758" i="9"/>
  <c r="H2759" i="9"/>
  <c r="H2760" i="9"/>
  <c r="H2761" i="9"/>
  <c r="H2762" i="9"/>
  <c r="H2763" i="9"/>
  <c r="H2764" i="9"/>
  <c r="H2765" i="9"/>
  <c r="H2766" i="9"/>
  <c r="I2766" i="9" s="1"/>
  <c r="H2767" i="9"/>
  <c r="H2768" i="9"/>
  <c r="H2769" i="9"/>
  <c r="H2770" i="9"/>
  <c r="I2770" i="9" s="1"/>
  <c r="H2771" i="9"/>
  <c r="H2772" i="9"/>
  <c r="H2773" i="9"/>
  <c r="H2774" i="9"/>
  <c r="H2775" i="9"/>
  <c r="H2776" i="9"/>
  <c r="H2777" i="9"/>
  <c r="H2778" i="9"/>
  <c r="H2779" i="9"/>
  <c r="H2780" i="9"/>
  <c r="I2780" i="9" s="1"/>
  <c r="H2781" i="9"/>
  <c r="I2781" i="9" s="1"/>
  <c r="H2782" i="9"/>
  <c r="H2783" i="9"/>
  <c r="H2784" i="9"/>
  <c r="I2784" i="9" s="1"/>
  <c r="H2785" i="9"/>
  <c r="H2786" i="9"/>
  <c r="H2787" i="9"/>
  <c r="H2788" i="9"/>
  <c r="I2788" i="9" s="1"/>
  <c r="H2789" i="9"/>
  <c r="H2790" i="9"/>
  <c r="H2791" i="9"/>
  <c r="H2792" i="9"/>
  <c r="H2793" i="9"/>
  <c r="H2794" i="9"/>
  <c r="I2794" i="9" s="1"/>
  <c r="H2795" i="9"/>
  <c r="I2795" i="9" s="1"/>
  <c r="H2796" i="9"/>
  <c r="I2796" i="9" s="1"/>
  <c r="H2797" i="9"/>
  <c r="H2798" i="9"/>
  <c r="H2799" i="9"/>
  <c r="H2800" i="9"/>
  <c r="H2801" i="9"/>
  <c r="H2802" i="9"/>
  <c r="H2803" i="9"/>
  <c r="H2804" i="9"/>
  <c r="H2805" i="9"/>
  <c r="H2806" i="9"/>
  <c r="H2807" i="9"/>
  <c r="H2808" i="9"/>
  <c r="I2808" i="9" s="1"/>
  <c r="H2809" i="9"/>
  <c r="H2810" i="9"/>
  <c r="H2811" i="9"/>
  <c r="H2812" i="9"/>
  <c r="H2813" i="9"/>
  <c r="H2814" i="9"/>
  <c r="I2814" i="9" s="1"/>
  <c r="H2815" i="9"/>
  <c r="H2816" i="9"/>
  <c r="I2816" i="9" s="1"/>
  <c r="H2817" i="9"/>
  <c r="H2818" i="9"/>
  <c r="H2819" i="9"/>
  <c r="H2820" i="9"/>
  <c r="H2821" i="9"/>
  <c r="H2822" i="9"/>
  <c r="I2822" i="9" s="1"/>
  <c r="H2823" i="9"/>
  <c r="I2823" i="9" s="1"/>
  <c r="H2824" i="9"/>
  <c r="H2825" i="9"/>
  <c r="H2826" i="9"/>
  <c r="H2827" i="9"/>
  <c r="H2828" i="9"/>
  <c r="H2829" i="9"/>
  <c r="H2830" i="9"/>
  <c r="H2831" i="9"/>
  <c r="H2832" i="9"/>
  <c r="H2833" i="9"/>
  <c r="H2834" i="9"/>
  <c r="H2835" i="9"/>
  <c r="H2836" i="9"/>
  <c r="I2836" i="9" s="1"/>
  <c r="H2837" i="9"/>
  <c r="I2837" i="9" s="1"/>
  <c r="H2838" i="9"/>
  <c r="I2838" i="9" s="1"/>
  <c r="H2839" i="9"/>
  <c r="I2839" i="9" s="1"/>
  <c r="H2840" i="9"/>
  <c r="H2841" i="9"/>
  <c r="H2842" i="9"/>
  <c r="H2843" i="9"/>
  <c r="H2844" i="9"/>
  <c r="H2845" i="9"/>
  <c r="H2846" i="9"/>
  <c r="H2847" i="9"/>
  <c r="H2848" i="9"/>
  <c r="H2849" i="9"/>
  <c r="H2850" i="9"/>
  <c r="I2850" i="9" s="1"/>
  <c r="H2851" i="9"/>
  <c r="I2851" i="9" s="1"/>
  <c r="H2852" i="9"/>
  <c r="I2852" i="9" s="1"/>
  <c r="H2853" i="9"/>
  <c r="I2853" i="9" s="1"/>
  <c r="H2854" i="9"/>
  <c r="I2854" i="9" s="1"/>
  <c r="H2855" i="9"/>
  <c r="H2856" i="9"/>
  <c r="H2857" i="9"/>
  <c r="H2858" i="9"/>
  <c r="H2859" i="9"/>
  <c r="H2860" i="9"/>
  <c r="H2861" i="9"/>
  <c r="H2862" i="9"/>
  <c r="H2863" i="9"/>
  <c r="H2864" i="9"/>
  <c r="I2864" i="9" s="1"/>
  <c r="H2865" i="9"/>
  <c r="I2865" i="9" s="1"/>
  <c r="H2866" i="9"/>
  <c r="I2866" i="9" s="1"/>
  <c r="H2867" i="9"/>
  <c r="H2868" i="9"/>
  <c r="I2868" i="9" s="1"/>
  <c r="H2869" i="9"/>
  <c r="H2870" i="9"/>
  <c r="H2871" i="9"/>
  <c r="H2872" i="9"/>
  <c r="H2873" i="9"/>
  <c r="H2874" i="9"/>
  <c r="H2875" i="9"/>
  <c r="H2876" i="9"/>
  <c r="H2877" i="9"/>
  <c r="H2878" i="9"/>
  <c r="I2878" i="9" s="1"/>
  <c r="H2879" i="9"/>
  <c r="I2879" i="9" s="1"/>
  <c r="H2880" i="9"/>
  <c r="H2881" i="9"/>
  <c r="H2882" i="9"/>
  <c r="H2883" i="9"/>
  <c r="H2884" i="9"/>
  <c r="H2885" i="9"/>
  <c r="H2886" i="9"/>
  <c r="I2886" i="9" s="1"/>
  <c r="H2887" i="9"/>
  <c r="H2888" i="9"/>
  <c r="H2889" i="9"/>
  <c r="H2890" i="9"/>
  <c r="H2891" i="9"/>
  <c r="H2892" i="9"/>
  <c r="I2892" i="9" s="1"/>
  <c r="H2893" i="9"/>
  <c r="I2893" i="9" s="1"/>
  <c r="H2894" i="9"/>
  <c r="H2895" i="9"/>
  <c r="H2896" i="9"/>
  <c r="H2897" i="9"/>
  <c r="H2898" i="9"/>
  <c r="H2899" i="9"/>
  <c r="H2900" i="9"/>
  <c r="H2901" i="9"/>
  <c r="H2902" i="9"/>
  <c r="H2903" i="9"/>
  <c r="H2904" i="9"/>
  <c r="H2905" i="9"/>
  <c r="H2906" i="9"/>
  <c r="I2906" i="9" s="1"/>
  <c r="H2907" i="9"/>
  <c r="I2907" i="9" s="1"/>
  <c r="H2908" i="9"/>
  <c r="I2908" i="9" s="1"/>
  <c r="H2909" i="9"/>
  <c r="I2909" i="9" s="1"/>
  <c r="H2910" i="9"/>
  <c r="I2910" i="9" s="1"/>
  <c r="H2911" i="9"/>
  <c r="H2912" i="9"/>
  <c r="H2913" i="9"/>
  <c r="H2914" i="9"/>
  <c r="I2914" i="9" s="1"/>
  <c r="H2915" i="9"/>
  <c r="H2916" i="9"/>
  <c r="H2917" i="9"/>
  <c r="H2918" i="9"/>
  <c r="H2919" i="9"/>
  <c r="H2920" i="9"/>
  <c r="I2920" i="9" s="1"/>
  <c r="H2921" i="9"/>
  <c r="I2921" i="9" s="1"/>
  <c r="H2922" i="9"/>
  <c r="H2923" i="9"/>
  <c r="H2924" i="9"/>
  <c r="H2925" i="9"/>
  <c r="H2926" i="9"/>
  <c r="H2927" i="9"/>
  <c r="H2928" i="9"/>
  <c r="H2929" i="9"/>
  <c r="H2930" i="9"/>
  <c r="H2931" i="9"/>
  <c r="H2932" i="9"/>
  <c r="H2933" i="9"/>
  <c r="H2934" i="9"/>
  <c r="I2934" i="9" s="1"/>
  <c r="H2935" i="9"/>
  <c r="I2935" i="9" s="1"/>
  <c r="H2936" i="9"/>
  <c r="H2937" i="9"/>
  <c r="H2938" i="9"/>
  <c r="H2939" i="9"/>
  <c r="H2940" i="9"/>
  <c r="I2940" i="9" s="1"/>
  <c r="H2941" i="9"/>
  <c r="I2941" i="9" s="1"/>
  <c r="H2942" i="9"/>
  <c r="I2942" i="9" s="1"/>
  <c r="H2943" i="9"/>
  <c r="H2944" i="9"/>
  <c r="H2945" i="9"/>
  <c r="H2946" i="9"/>
  <c r="H2947" i="9"/>
  <c r="H2948" i="9"/>
  <c r="I2948" i="9" s="1"/>
  <c r="H2949" i="9"/>
  <c r="H2950" i="9"/>
  <c r="I2950" i="9" s="1"/>
  <c r="H2951" i="9"/>
  <c r="H2952" i="9"/>
  <c r="I2952" i="9" s="1"/>
  <c r="H2953" i="9"/>
  <c r="H2954" i="9"/>
  <c r="H2955" i="9"/>
  <c r="H2956" i="9"/>
  <c r="H2957" i="9"/>
  <c r="H2958" i="9"/>
  <c r="H2959" i="9"/>
  <c r="H2960" i="9"/>
  <c r="H2961" i="9"/>
  <c r="H2962" i="9"/>
  <c r="I2962" i="9" s="1"/>
  <c r="H2963" i="9"/>
  <c r="H2964" i="9"/>
  <c r="H2965" i="9"/>
  <c r="H2966" i="9"/>
  <c r="H2967" i="9"/>
  <c r="H2968" i="9"/>
  <c r="H2969" i="9"/>
  <c r="H2970" i="9"/>
  <c r="H2971" i="9"/>
  <c r="H2972" i="9"/>
  <c r="H2973" i="9"/>
  <c r="H2974" i="9"/>
  <c r="H2975" i="9"/>
  <c r="H2976" i="9"/>
  <c r="I2976" i="9" s="1"/>
  <c r="H2977" i="9"/>
  <c r="I2977" i="9" s="1"/>
  <c r="H2978" i="9"/>
  <c r="H2979" i="9"/>
  <c r="H2980" i="9"/>
  <c r="H2981" i="9"/>
  <c r="I2981" i="9" s="1"/>
  <c r="H2982" i="9"/>
  <c r="H2983" i="9"/>
  <c r="H2984" i="9"/>
  <c r="I2984" i="9" s="1"/>
  <c r="H2985" i="9"/>
  <c r="H2986" i="9"/>
  <c r="H2987" i="9"/>
  <c r="H2988" i="9"/>
  <c r="H2989" i="9"/>
  <c r="H2990" i="9"/>
  <c r="I2990" i="9" s="1"/>
  <c r="H2991" i="9"/>
  <c r="I2991" i="9" s="1"/>
  <c r="H2992" i="9"/>
  <c r="H2993" i="9"/>
  <c r="H2994" i="9"/>
  <c r="H2995" i="9"/>
  <c r="H2996" i="9"/>
  <c r="H2997" i="9"/>
  <c r="H2998" i="9"/>
  <c r="H2999" i="9"/>
  <c r="H3000" i="9"/>
  <c r="H3001" i="9"/>
  <c r="H3002" i="9"/>
  <c r="H3003" i="9"/>
  <c r="H3004" i="9"/>
  <c r="I3004" i="9" s="1"/>
  <c r="H3005" i="9"/>
  <c r="I3005" i="9" s="1"/>
  <c r="H3006" i="9"/>
  <c r="I3006" i="9" s="1"/>
  <c r="H3007" i="9"/>
  <c r="H3008" i="9"/>
  <c r="H3009" i="9"/>
  <c r="H3010" i="9"/>
  <c r="H3011" i="9"/>
  <c r="H3012" i="9"/>
  <c r="H3013" i="9"/>
  <c r="H3014" i="9"/>
  <c r="H3015" i="9"/>
  <c r="H3016" i="9"/>
  <c r="H3017" i="9"/>
  <c r="H3018" i="9"/>
  <c r="I3018" i="9" s="1"/>
  <c r="H3019" i="9"/>
  <c r="I3019" i="9" s="1"/>
  <c r="H3020" i="9"/>
  <c r="I3020" i="9" s="1"/>
  <c r="H3021" i="9"/>
  <c r="I3021" i="9" s="1"/>
  <c r="H3022" i="9"/>
  <c r="H3023" i="9"/>
  <c r="H3024" i="9"/>
  <c r="H3025" i="9"/>
  <c r="H3026" i="9"/>
  <c r="I3026" i="9" s="1"/>
  <c r="H3027" i="9"/>
  <c r="H3028" i="9"/>
  <c r="H3029" i="9"/>
  <c r="H3030" i="9"/>
  <c r="H3031" i="9"/>
  <c r="H3032" i="9"/>
  <c r="I3032" i="9" s="1"/>
  <c r="H3033" i="9"/>
  <c r="I3033" i="9" s="1"/>
  <c r="H3034" i="9"/>
  <c r="I3034" i="9" s="1"/>
  <c r="H3035" i="9"/>
  <c r="I3035" i="9" s="1"/>
  <c r="H3036" i="9"/>
  <c r="I3036" i="9" s="1"/>
  <c r="H3037" i="9"/>
  <c r="H3038" i="9"/>
  <c r="H3039" i="9"/>
  <c r="H3040" i="9"/>
  <c r="H3041" i="9"/>
  <c r="H3042" i="9"/>
  <c r="H3043" i="9"/>
  <c r="H3044" i="9"/>
  <c r="H3045" i="9"/>
  <c r="H3046" i="9"/>
  <c r="I3046" i="9" s="1"/>
  <c r="H3047" i="9"/>
  <c r="H3048" i="9"/>
  <c r="H3049" i="9"/>
  <c r="H3050" i="9"/>
  <c r="H3051" i="9"/>
  <c r="H3052" i="9"/>
  <c r="H3053" i="9"/>
  <c r="H3054" i="9"/>
  <c r="H3055" i="9"/>
  <c r="H3056" i="9"/>
  <c r="H3057" i="9"/>
  <c r="H3058" i="9"/>
  <c r="H3059" i="9"/>
  <c r="H3060" i="9"/>
  <c r="I3060" i="9" s="1"/>
  <c r="H3061" i="9"/>
  <c r="I3061" i="9" s="1"/>
  <c r="H3062" i="9"/>
  <c r="I3062" i="9" s="1"/>
  <c r="H3063" i="9"/>
  <c r="H3064" i="9"/>
  <c r="H3065" i="9"/>
  <c r="H3066" i="9"/>
  <c r="H3067" i="9"/>
  <c r="H3068" i="9"/>
  <c r="H3069" i="9"/>
  <c r="H3070" i="9"/>
  <c r="H3071" i="9"/>
  <c r="H3072" i="9"/>
  <c r="H3073" i="9"/>
  <c r="H3074" i="9"/>
  <c r="I3074" i="9" s="1"/>
  <c r="H3075" i="9"/>
  <c r="I3075" i="9" s="1"/>
  <c r="H3076" i="9"/>
  <c r="H3077" i="9"/>
  <c r="I3077" i="9" s="1"/>
  <c r="H3078" i="9"/>
  <c r="I3078" i="9" s="1"/>
  <c r="H3079" i="9"/>
  <c r="H3080" i="9"/>
  <c r="H3081" i="9"/>
  <c r="H3082" i="9"/>
  <c r="I3082" i="9" s="1"/>
  <c r="H3083" i="9"/>
  <c r="H3084" i="9"/>
  <c r="H3085" i="9"/>
  <c r="H3086" i="9"/>
  <c r="H3087" i="9"/>
  <c r="H3088" i="9"/>
  <c r="I3088" i="9" s="1"/>
  <c r="H3089" i="9"/>
  <c r="I3089" i="9" s="1"/>
  <c r="H3090" i="9"/>
  <c r="H3091" i="9"/>
  <c r="H3092" i="9"/>
  <c r="H3093" i="9"/>
  <c r="H3094" i="9"/>
  <c r="H3095" i="9"/>
  <c r="H3096" i="9"/>
  <c r="I3096" i="9" s="1"/>
  <c r="H3097" i="9"/>
  <c r="H3098" i="9"/>
  <c r="H3099" i="9"/>
  <c r="H3100" i="9"/>
  <c r="H3101" i="9"/>
  <c r="H3102" i="9"/>
  <c r="I3102" i="9" s="1"/>
  <c r="H3103" i="9"/>
  <c r="I3103" i="9" s="1"/>
  <c r="H3104" i="9"/>
  <c r="I3104" i="9" s="1"/>
  <c r="H3105" i="9"/>
  <c r="H3106" i="9"/>
  <c r="H3107" i="9"/>
  <c r="H3108" i="9"/>
  <c r="H3109" i="9"/>
  <c r="H3110" i="9"/>
  <c r="H3111" i="9"/>
  <c r="H3112" i="9"/>
  <c r="H3113" i="9"/>
  <c r="H3114" i="9"/>
  <c r="H3115" i="9"/>
  <c r="H3116" i="9"/>
  <c r="I3116" i="9" s="1"/>
  <c r="H3117" i="9"/>
  <c r="I3117" i="9" s="1"/>
  <c r="H3118" i="9"/>
  <c r="I3118" i="9" s="1"/>
  <c r="H3119" i="9"/>
  <c r="H3120" i="9"/>
  <c r="I3120" i="9" s="1"/>
  <c r="H3121" i="9"/>
  <c r="H3122" i="9"/>
  <c r="I3122" i="9" s="1"/>
  <c r="H3123" i="9"/>
  <c r="I3123" i="9" s="1"/>
  <c r="H3124" i="9"/>
  <c r="H3125" i="9"/>
  <c r="H3126" i="9"/>
  <c r="H3127" i="9"/>
  <c r="H3128" i="9"/>
  <c r="H3129" i="9"/>
  <c r="H3130" i="9"/>
  <c r="I3130" i="9" s="1"/>
  <c r="H3131" i="9"/>
  <c r="I3131" i="9" s="1"/>
  <c r="H3132" i="9"/>
  <c r="I3132" i="9" s="1"/>
  <c r="H3133" i="9"/>
  <c r="H3134" i="9"/>
  <c r="H3135" i="9"/>
  <c r="I3135" i="9" s="1"/>
  <c r="H3136" i="9"/>
  <c r="H3137" i="9"/>
  <c r="H3138" i="9"/>
  <c r="H3139" i="9"/>
  <c r="H3140" i="9"/>
  <c r="I3140" i="9" s="1"/>
  <c r="H3141" i="9"/>
  <c r="H3142" i="9"/>
  <c r="H3143" i="9"/>
  <c r="H3144" i="9"/>
  <c r="I3144" i="9" s="1"/>
  <c r="H3145" i="9"/>
  <c r="H3146" i="9"/>
  <c r="H3147" i="9"/>
  <c r="H3148" i="9"/>
  <c r="H3149" i="9"/>
  <c r="H3150" i="9"/>
  <c r="H3151" i="9"/>
  <c r="H3152" i="9"/>
  <c r="I3152" i="9" s="1"/>
  <c r="H3153" i="9"/>
  <c r="H3154" i="9"/>
  <c r="H3155" i="9"/>
  <c r="H3156" i="9"/>
  <c r="H3157" i="9"/>
  <c r="H3158" i="9"/>
  <c r="I3158" i="9" s="1"/>
  <c r="H3159" i="9"/>
  <c r="H3160" i="9"/>
  <c r="H3161" i="9"/>
  <c r="H3162" i="9"/>
  <c r="H3163" i="9"/>
  <c r="H3164" i="9"/>
  <c r="H3165" i="9"/>
  <c r="H3166" i="9"/>
  <c r="H3167" i="9"/>
  <c r="H3168" i="9"/>
  <c r="H3169" i="9"/>
  <c r="H3170" i="9"/>
  <c r="H3171" i="9"/>
  <c r="H3172" i="9"/>
  <c r="I3172" i="9" s="1"/>
  <c r="H3173" i="9"/>
  <c r="I3173" i="9" s="1"/>
  <c r="H3174" i="9"/>
  <c r="H3175" i="9"/>
  <c r="H3176" i="9"/>
  <c r="H3177" i="9"/>
  <c r="I3177" i="9" s="1"/>
  <c r="H3178" i="9"/>
  <c r="H3179" i="9"/>
  <c r="H3180" i="9"/>
  <c r="I3180" i="9" s="1"/>
  <c r="H3181" i="9"/>
  <c r="H3182" i="9"/>
  <c r="H3183" i="9"/>
  <c r="H3184" i="9"/>
  <c r="H3185" i="9"/>
  <c r="H3186" i="9"/>
  <c r="I3186" i="9" s="1"/>
  <c r="H3187" i="9"/>
  <c r="I3187" i="9" s="1"/>
  <c r="H3188" i="9"/>
  <c r="H3189" i="9"/>
  <c r="H3190" i="9"/>
  <c r="H3191" i="9"/>
  <c r="H3192" i="9"/>
  <c r="H3193" i="9"/>
  <c r="H3194" i="9"/>
  <c r="I3194" i="9" s="1"/>
  <c r="H3195" i="9"/>
  <c r="H3196" i="9"/>
  <c r="H3197" i="9"/>
  <c r="H3198" i="9"/>
  <c r="H3199" i="9"/>
  <c r="H3200" i="9"/>
  <c r="I3200" i="9" s="1"/>
  <c r="H3201" i="9"/>
  <c r="I3201" i="9" s="1"/>
  <c r="H3202" i="9"/>
  <c r="H3203" i="9"/>
  <c r="H3204" i="9"/>
  <c r="H3205" i="9"/>
  <c r="H3206" i="9"/>
  <c r="H3207" i="9"/>
  <c r="H3208" i="9"/>
  <c r="I3208" i="9" s="1"/>
  <c r="H3209" i="9"/>
  <c r="H3210" i="9"/>
  <c r="H3211" i="9"/>
  <c r="H3212" i="9"/>
  <c r="H3213" i="9"/>
  <c r="H3214" i="9"/>
  <c r="I3214" i="9" s="1"/>
  <c r="H3215" i="9"/>
  <c r="I3215" i="9" s="1"/>
  <c r="H3216" i="9"/>
  <c r="H3217" i="9"/>
  <c r="I3217" i="9" s="1"/>
  <c r="H3218" i="9"/>
  <c r="H3219" i="9"/>
  <c r="H3220" i="9"/>
  <c r="H3221" i="9"/>
  <c r="H3222" i="9"/>
  <c r="H3223" i="9"/>
  <c r="H3224" i="9"/>
  <c r="H3225" i="9"/>
  <c r="H3226" i="9"/>
  <c r="H3227" i="9"/>
  <c r="H3228" i="9"/>
  <c r="I3228" i="9" s="1"/>
  <c r="H3229" i="9"/>
  <c r="I3229" i="9" s="1"/>
  <c r="H3230" i="9"/>
  <c r="I3230" i="9" s="1"/>
  <c r="H3231" i="9"/>
  <c r="H3232" i="9"/>
  <c r="H3233" i="9"/>
  <c r="H3234" i="9"/>
  <c r="H3235" i="9"/>
  <c r="H3236" i="9"/>
  <c r="H3237" i="9"/>
  <c r="H3238" i="9"/>
  <c r="H3239" i="9"/>
  <c r="H3240" i="9"/>
  <c r="H3241" i="9"/>
  <c r="H3242" i="9"/>
  <c r="I3242" i="9" s="1"/>
  <c r="H3243" i="9"/>
  <c r="I3243" i="9" s="1"/>
  <c r="H3244" i="9"/>
  <c r="I3244" i="9" s="1"/>
  <c r="H3245" i="9"/>
  <c r="H3246" i="9"/>
  <c r="I3246" i="9" s="1"/>
  <c r="H3247" i="9"/>
  <c r="I3247" i="9" s="1"/>
  <c r="H3248" i="9"/>
  <c r="H3249" i="9"/>
  <c r="H3250" i="9"/>
  <c r="H3251" i="9"/>
  <c r="I3251" i="9" s="1"/>
  <c r="H3252" i="9"/>
  <c r="H3253" i="9"/>
  <c r="H3254" i="9"/>
  <c r="H3255" i="9"/>
  <c r="H3256" i="9"/>
  <c r="I3256" i="9" s="1"/>
  <c r="H3257" i="9"/>
  <c r="I3257" i="9" s="1"/>
  <c r="H3258" i="9"/>
  <c r="H3259" i="9"/>
  <c r="H3260" i="9"/>
  <c r="H3261" i="9"/>
  <c r="H3262" i="9"/>
  <c r="H3263" i="9"/>
  <c r="I3263" i="9" s="1"/>
  <c r="H3264" i="9"/>
  <c r="H3265" i="9"/>
  <c r="H3266" i="9"/>
  <c r="H3267" i="9"/>
  <c r="H3268" i="9"/>
  <c r="H3269" i="9"/>
  <c r="H3270" i="9"/>
  <c r="I3270" i="9" s="1"/>
  <c r="H3271" i="9"/>
  <c r="I3271" i="9" s="1"/>
  <c r="H3272" i="9"/>
  <c r="I3272" i="9" s="1"/>
  <c r="H3273" i="9"/>
  <c r="I3273" i="9" s="1"/>
  <c r="H3274" i="9"/>
  <c r="H3275" i="9"/>
  <c r="H3276" i="9"/>
  <c r="H3277" i="9"/>
  <c r="H3278" i="9"/>
  <c r="H3279" i="9"/>
  <c r="H3280" i="9"/>
  <c r="H3281" i="9"/>
  <c r="H3282" i="9"/>
  <c r="H3283" i="9"/>
  <c r="H3284" i="9"/>
  <c r="I3284" i="9" s="1"/>
  <c r="H3285" i="9"/>
  <c r="I3285" i="9" s="1"/>
  <c r="H3286" i="9"/>
  <c r="I3286" i="9" s="1"/>
  <c r="H3287" i="9"/>
  <c r="H3288" i="9"/>
  <c r="H3289" i="9"/>
  <c r="H3290" i="9"/>
  <c r="H3291" i="9"/>
  <c r="H3292" i="9"/>
  <c r="I3292" i="9" s="1"/>
  <c r="H3293" i="9"/>
  <c r="H3294" i="9"/>
  <c r="H3295" i="9"/>
  <c r="H3296" i="9"/>
  <c r="H3297" i="9"/>
  <c r="H3298" i="9"/>
  <c r="I3298" i="9" s="1"/>
  <c r="H3299" i="9"/>
  <c r="I3299" i="9" s="1"/>
  <c r="H3300" i="9"/>
  <c r="I3300" i="9" s="1"/>
  <c r="H3301" i="9"/>
  <c r="H3302" i="9"/>
  <c r="H3303" i="9"/>
  <c r="I3303" i="9" s="1"/>
  <c r="H3304" i="9"/>
  <c r="H3305" i="9"/>
  <c r="H3306" i="9"/>
  <c r="H3307" i="9"/>
  <c r="H3308" i="9"/>
  <c r="H3309" i="9"/>
  <c r="H3310" i="9"/>
  <c r="H3311" i="9"/>
  <c r="H3312" i="9"/>
  <c r="I3312" i="9" s="1"/>
  <c r="H3313" i="9"/>
  <c r="I3313" i="9" s="1"/>
  <c r="H3314" i="9"/>
  <c r="I3314" i="9" s="1"/>
  <c r="H3315" i="9"/>
  <c r="H3316" i="9"/>
  <c r="H3317" i="9"/>
  <c r="H3318" i="9"/>
  <c r="H3319" i="9"/>
  <c r="H3320" i="9"/>
  <c r="I3320" i="9" s="1"/>
  <c r="H3321" i="9"/>
  <c r="H3322" i="9"/>
  <c r="H3323" i="9"/>
  <c r="H3324" i="9"/>
  <c r="H3325" i="9"/>
  <c r="H3326" i="9"/>
  <c r="I3326" i="9" s="1"/>
  <c r="H3327" i="9"/>
  <c r="I3327" i="9" s="1"/>
  <c r="H3328" i="9"/>
  <c r="I3328" i="9" s="1"/>
  <c r="H3329" i="9"/>
  <c r="H3330" i="9"/>
  <c r="H3331" i="9"/>
  <c r="H3332" i="9"/>
  <c r="H3333" i="9"/>
  <c r="H3334" i="9"/>
  <c r="H3335" i="9"/>
  <c r="H3336" i="9"/>
  <c r="H3337" i="9"/>
  <c r="H3338" i="9"/>
  <c r="H3339" i="9"/>
  <c r="H3340" i="9"/>
  <c r="I3340" i="9" s="1"/>
  <c r="H3341" i="9"/>
  <c r="H3342" i="9"/>
  <c r="I3342" i="9" s="1"/>
  <c r="H3343" i="9"/>
  <c r="H3344" i="9"/>
  <c r="I3344" i="9" s="1"/>
  <c r="H3345" i="9"/>
  <c r="H3346" i="9"/>
  <c r="H3347" i="9"/>
  <c r="I3347" i="9" s="1"/>
  <c r="H3348" i="9"/>
  <c r="I3348" i="9" s="1"/>
  <c r="H3349" i="9"/>
  <c r="I3349" i="9" s="1"/>
  <c r="H3350" i="9"/>
  <c r="H3351" i="9"/>
  <c r="H3352" i="9"/>
  <c r="H3353" i="9"/>
  <c r="H3354" i="9"/>
  <c r="I3354" i="9" s="1"/>
  <c r="H3355" i="9"/>
  <c r="H3356" i="9"/>
  <c r="H3357" i="9"/>
  <c r="H3358" i="9"/>
  <c r="H3359" i="9"/>
  <c r="H3360" i="9"/>
  <c r="H3361" i="9"/>
  <c r="I3361" i="9" s="1"/>
  <c r="H3362" i="9"/>
  <c r="H3363" i="9"/>
  <c r="H3364" i="9"/>
  <c r="H3365" i="9"/>
  <c r="H3366" i="9"/>
  <c r="H3367" i="9"/>
  <c r="H3368" i="9"/>
  <c r="I3368" i="9" s="1"/>
  <c r="H3369" i="9"/>
  <c r="I3369" i="9" s="1"/>
  <c r="H3370" i="9"/>
  <c r="H3371" i="9"/>
  <c r="H3372" i="9"/>
  <c r="H3373" i="9"/>
  <c r="H3374" i="9"/>
  <c r="H3375" i="9"/>
  <c r="H3376" i="9"/>
  <c r="I3376" i="9" s="1"/>
  <c r="H3377" i="9"/>
  <c r="H3378" i="9"/>
  <c r="H3379" i="9"/>
  <c r="H3380" i="9"/>
  <c r="H3381" i="9"/>
  <c r="H3382" i="9"/>
  <c r="I3382" i="9" s="1"/>
  <c r="H3383" i="9"/>
  <c r="I3383" i="9" s="1"/>
  <c r="H3384" i="9"/>
  <c r="I3384" i="9" s="1"/>
  <c r="H3385" i="9"/>
  <c r="H3386" i="9"/>
  <c r="H3387" i="9"/>
  <c r="H3388" i="9"/>
  <c r="H3389" i="9"/>
  <c r="H3390" i="9"/>
  <c r="H3391" i="9"/>
  <c r="H3392" i="9"/>
  <c r="H3393" i="9"/>
  <c r="H3394" i="9"/>
  <c r="H3395" i="9"/>
  <c r="H3396" i="9"/>
  <c r="I3396" i="9" s="1"/>
  <c r="H3397" i="9"/>
  <c r="I3397" i="9" s="1"/>
  <c r="H3398" i="9"/>
  <c r="I3398" i="9" s="1"/>
  <c r="H3399" i="9"/>
  <c r="H3400" i="9"/>
  <c r="H3401" i="9"/>
  <c r="H3402" i="9"/>
  <c r="H3403" i="9"/>
  <c r="H3404" i="9"/>
  <c r="H3405" i="9"/>
  <c r="H3406" i="9"/>
  <c r="H3407" i="9"/>
  <c r="H3408" i="9"/>
  <c r="H3409" i="9"/>
  <c r="H3410" i="9"/>
  <c r="I3410" i="9" s="1"/>
  <c r="H3411" i="9"/>
  <c r="I3411" i="9" s="1"/>
  <c r="H3412" i="9"/>
  <c r="H3413" i="9"/>
  <c r="H3414" i="9"/>
  <c r="I3414" i="9" s="1"/>
  <c r="H3415" i="9"/>
  <c r="H3416" i="9"/>
  <c r="H3417" i="9"/>
  <c r="H3418" i="9"/>
  <c r="I3418" i="9" s="1"/>
  <c r="H3419" i="9"/>
  <c r="H3420" i="9"/>
  <c r="H3421" i="9"/>
  <c r="H3422" i="9"/>
  <c r="H3423" i="9"/>
  <c r="H3424" i="9"/>
  <c r="I3424" i="9" s="1"/>
  <c r="H3425" i="9"/>
  <c r="I3425" i="9" s="1"/>
  <c r="H3426" i="9"/>
  <c r="H3427" i="9"/>
  <c r="H3428" i="9"/>
  <c r="H3429" i="9"/>
  <c r="H3430" i="9"/>
  <c r="H3431" i="9"/>
  <c r="H3432" i="9"/>
  <c r="H3433" i="9"/>
  <c r="H3434" i="9"/>
  <c r="H3435" i="9"/>
  <c r="H3436" i="9"/>
  <c r="H3437" i="9"/>
  <c r="H3438" i="9"/>
  <c r="I3438" i="9" s="1"/>
  <c r="H3439" i="9"/>
  <c r="I3439" i="9" s="1"/>
  <c r="H3440" i="9"/>
  <c r="I3440" i="9" s="1"/>
  <c r="H3441" i="9"/>
  <c r="I3441" i="9" s="1"/>
  <c r="H3442" i="9"/>
  <c r="I3442" i="9" s="1"/>
  <c r="H3443" i="9"/>
  <c r="I3443" i="9" s="1"/>
  <c r="H3444" i="9"/>
  <c r="H3445" i="9"/>
  <c r="H3446" i="9"/>
  <c r="H3447" i="9"/>
  <c r="H3448" i="9"/>
  <c r="H3449" i="9"/>
  <c r="H3450" i="9"/>
  <c r="H3451" i="9"/>
  <c r="H3452" i="9"/>
  <c r="I3452" i="9" s="1"/>
  <c r="H3453" i="9"/>
  <c r="I3453" i="9" s="1"/>
  <c r="H3454" i="9"/>
  <c r="H3455" i="9"/>
  <c r="H3456" i="9"/>
  <c r="I3456" i="9" s="1"/>
  <c r="H3457" i="9"/>
  <c r="H3458" i="9"/>
  <c r="H3459" i="9"/>
  <c r="H3460" i="9"/>
  <c r="H3461" i="9"/>
  <c r="H3462" i="9"/>
  <c r="H3463" i="9"/>
  <c r="H3464" i="9"/>
  <c r="H3465" i="9"/>
  <c r="H3466" i="9"/>
  <c r="I3466" i="9" s="1"/>
  <c r="H3467" i="9"/>
  <c r="I3467" i="9" s="1"/>
  <c r="H3468" i="9"/>
  <c r="H3469" i="9"/>
  <c r="H3470" i="9"/>
  <c r="H3471" i="9"/>
  <c r="H3472" i="9"/>
  <c r="I3472" i="9" s="1"/>
  <c r="H3473" i="9"/>
  <c r="H3474" i="9"/>
  <c r="H3475" i="9"/>
  <c r="H3476" i="9"/>
  <c r="H3477" i="9"/>
  <c r="H3478" i="9"/>
  <c r="H3479" i="9"/>
  <c r="H3480" i="9"/>
  <c r="H3481" i="9"/>
  <c r="I3481" i="9" s="1"/>
  <c r="H3482" i="9"/>
  <c r="I3482" i="9" s="1"/>
  <c r="H3483" i="9"/>
  <c r="I3483" i="9" s="1"/>
  <c r="H3484" i="9"/>
  <c r="I3484" i="9" s="1"/>
  <c r="H3485" i="9"/>
  <c r="H3486" i="9"/>
  <c r="H3487" i="9"/>
  <c r="H3488" i="9"/>
  <c r="H3489" i="9"/>
  <c r="H3490" i="9"/>
  <c r="H3491" i="9"/>
  <c r="H3492" i="9"/>
  <c r="H3493" i="9"/>
  <c r="H3494" i="9"/>
  <c r="I3494" i="9" s="1"/>
  <c r="H3495" i="9"/>
  <c r="I3495" i="9" s="1"/>
  <c r="H3496" i="9"/>
  <c r="I3496" i="9" s="1"/>
  <c r="H3497" i="9"/>
  <c r="H3498" i="9"/>
  <c r="H3499" i="9"/>
  <c r="H3500" i="9"/>
  <c r="H3501" i="9"/>
  <c r="H3502" i="9"/>
  <c r="H3503" i="9"/>
  <c r="H3504" i="9"/>
  <c r="H3505" i="9"/>
  <c r="H3506" i="9"/>
  <c r="H3507" i="9"/>
  <c r="H3508" i="9"/>
  <c r="I3508" i="9" s="1"/>
  <c r="H3509" i="9"/>
  <c r="I3509" i="9" s="1"/>
  <c r="H3510" i="9"/>
  <c r="I3510" i="9" s="1"/>
  <c r="H3511" i="9"/>
  <c r="I3511" i="9" s="1"/>
  <c r="H3512" i="9"/>
  <c r="I3512" i="9" s="1"/>
  <c r="H3513" i="9"/>
  <c r="H3514" i="9"/>
  <c r="H3515" i="9"/>
  <c r="H3516" i="9"/>
  <c r="I3516" i="9" s="1"/>
  <c r="H3517" i="9"/>
  <c r="H3518" i="9"/>
  <c r="H3519" i="9"/>
  <c r="H3520" i="9"/>
  <c r="H3521" i="9"/>
  <c r="H3522" i="9"/>
  <c r="I3522" i="9" s="1"/>
  <c r="H3523" i="9"/>
  <c r="I3523" i="9" s="1"/>
  <c r="H3524" i="9"/>
  <c r="H3525" i="9"/>
  <c r="H3526" i="9"/>
  <c r="H3527" i="9"/>
  <c r="H3528" i="9"/>
  <c r="H3529" i="9"/>
  <c r="H3530" i="9"/>
  <c r="I3530" i="9" s="1"/>
  <c r="H3531" i="9"/>
  <c r="I3531" i="9" s="1"/>
  <c r="H3532" i="9"/>
  <c r="H3533" i="9"/>
  <c r="H3534" i="9"/>
  <c r="H3535" i="9"/>
  <c r="H3536" i="9"/>
  <c r="I3536" i="9" s="1"/>
  <c r="H3537" i="9"/>
  <c r="H3538" i="9"/>
  <c r="I3538" i="9" s="1"/>
  <c r="H3539" i="9"/>
  <c r="H3540" i="9"/>
  <c r="H3541" i="9"/>
  <c r="H3542" i="9"/>
  <c r="H3543" i="9"/>
  <c r="H3544" i="9"/>
  <c r="H3545" i="9"/>
  <c r="H3546" i="9"/>
  <c r="H3547" i="9"/>
  <c r="H3548" i="9"/>
  <c r="H3549" i="9"/>
  <c r="H3550" i="9"/>
  <c r="I3550" i="9" s="1"/>
  <c r="H3551" i="9"/>
  <c r="H3552" i="9"/>
  <c r="H3553" i="9"/>
  <c r="H3554" i="9"/>
  <c r="I3554" i="9" s="1"/>
  <c r="H3555" i="9"/>
  <c r="H3556" i="9"/>
  <c r="H3557" i="9"/>
  <c r="H3558" i="9"/>
  <c r="H3559" i="9"/>
  <c r="H3560" i="9"/>
  <c r="H3561" i="9"/>
  <c r="H3562" i="9"/>
  <c r="H3563" i="9"/>
  <c r="H3564" i="9"/>
  <c r="H3565" i="9"/>
  <c r="I3565" i="9" s="1"/>
  <c r="H3566" i="9"/>
  <c r="H3567" i="9"/>
  <c r="H3568" i="9"/>
  <c r="H3569" i="9"/>
  <c r="H3570" i="9"/>
  <c r="H3571" i="9"/>
  <c r="H3572" i="9"/>
  <c r="H3573" i="9"/>
  <c r="H3574" i="9"/>
  <c r="H3575" i="9"/>
  <c r="H3576" i="9"/>
  <c r="H3577" i="9"/>
  <c r="H3578" i="9"/>
  <c r="I3578" i="9" s="1"/>
  <c r="H3579" i="9"/>
  <c r="I3579" i="9" s="1"/>
  <c r="H3580" i="9"/>
  <c r="H3581" i="9"/>
  <c r="H3582" i="9"/>
  <c r="H3583" i="9"/>
  <c r="H3584" i="9"/>
  <c r="H3585" i="9"/>
  <c r="H3586" i="9"/>
  <c r="H3587" i="9"/>
  <c r="H3588" i="9"/>
  <c r="H3589" i="9"/>
  <c r="H3590" i="9"/>
  <c r="H3591" i="9"/>
  <c r="H3592" i="9"/>
  <c r="I3592" i="9" s="1"/>
  <c r="H3593" i="9"/>
  <c r="I3593" i="9" s="1"/>
  <c r="H3594" i="9"/>
  <c r="H3595" i="9"/>
  <c r="H3596" i="9"/>
  <c r="H3597" i="9"/>
  <c r="H3598" i="9"/>
  <c r="H3599" i="9"/>
  <c r="H3600" i="9"/>
  <c r="H3601" i="9"/>
  <c r="H3602" i="9"/>
  <c r="H3603" i="9"/>
  <c r="H3604" i="9"/>
  <c r="H3605" i="9"/>
  <c r="H3606" i="9"/>
  <c r="I3606" i="9" s="1"/>
  <c r="H3607" i="9"/>
  <c r="I3607" i="9" s="1"/>
  <c r="H3608" i="9"/>
  <c r="I3608" i="9" s="1"/>
  <c r="H3609" i="9"/>
  <c r="I3609" i="9" s="1"/>
  <c r="H3610" i="9"/>
  <c r="I3610" i="9" s="1"/>
  <c r="H3611" i="9"/>
  <c r="H3612" i="9"/>
  <c r="H3613" i="9"/>
  <c r="H3614" i="9"/>
  <c r="I3614" i="9" s="1"/>
  <c r="H3615" i="9"/>
  <c r="H3616" i="9"/>
  <c r="H3617" i="9"/>
  <c r="H3618" i="9"/>
  <c r="H3619" i="9"/>
  <c r="H3620" i="9"/>
  <c r="I3620" i="9" s="1"/>
  <c r="H3621" i="9"/>
  <c r="I3621" i="9" s="1"/>
  <c r="H3622" i="9"/>
  <c r="H3623" i="9"/>
  <c r="H3624" i="9"/>
  <c r="H3625" i="9"/>
  <c r="H3626" i="9"/>
  <c r="H3627" i="9"/>
  <c r="H3628" i="9"/>
  <c r="I3628" i="9" s="1"/>
  <c r="H3629" i="9"/>
  <c r="H3630" i="9"/>
  <c r="H3631" i="9"/>
  <c r="H3632" i="9"/>
  <c r="H3633" i="9"/>
  <c r="H3634" i="9"/>
  <c r="I3634" i="9" s="1"/>
  <c r="H3635" i="9"/>
  <c r="I3635" i="9" s="1"/>
  <c r="H3636" i="9"/>
  <c r="H3637" i="9"/>
  <c r="H3638" i="9"/>
  <c r="H3639" i="9"/>
  <c r="H3640" i="9"/>
  <c r="H3641" i="9"/>
  <c r="H3642" i="9"/>
  <c r="H3643" i="9"/>
  <c r="H3644" i="9"/>
  <c r="H3645" i="9"/>
  <c r="H3646" i="9"/>
  <c r="H3647" i="9"/>
  <c r="H3648" i="9"/>
  <c r="I3648" i="9" s="1"/>
  <c r="H3649" i="9"/>
  <c r="I3649" i="9" s="1"/>
  <c r="H3650" i="9"/>
  <c r="I3650" i="9" s="1"/>
  <c r="H3651" i="9"/>
  <c r="I3651" i="9" s="1"/>
  <c r="H3652" i="9"/>
  <c r="H3653" i="9"/>
  <c r="I3653" i="9" s="1"/>
  <c r="H3654" i="9"/>
  <c r="H3655" i="9"/>
  <c r="H3656" i="9"/>
  <c r="H3657" i="9"/>
  <c r="H3658" i="9"/>
  <c r="H3659" i="9"/>
  <c r="H3660" i="9"/>
  <c r="H3661" i="9"/>
  <c r="H3662" i="9"/>
  <c r="I3662" i="9" s="1"/>
  <c r="H3663" i="9"/>
  <c r="I3663" i="9" s="1"/>
  <c r="H3664" i="9"/>
  <c r="I3664" i="9" s="1"/>
  <c r="H3665" i="9"/>
  <c r="H3666" i="9"/>
  <c r="H3667" i="9"/>
  <c r="H3668" i="9"/>
  <c r="H3669" i="9"/>
  <c r="H3670" i="9"/>
  <c r="H3671" i="9"/>
  <c r="H3672" i="9"/>
  <c r="H3673" i="9"/>
  <c r="H3674" i="9"/>
  <c r="H3675" i="9"/>
  <c r="H3676" i="9"/>
  <c r="I3676" i="9" s="1"/>
  <c r="H3677" i="9"/>
  <c r="I3677" i="9" s="1"/>
  <c r="H3678" i="9"/>
  <c r="H3679" i="9"/>
  <c r="H3680" i="9"/>
  <c r="I3680" i="9" s="1"/>
  <c r="H3681" i="9"/>
  <c r="H3682" i="9"/>
  <c r="H3683" i="9"/>
  <c r="H3684" i="9"/>
  <c r="I3684" i="9" s="1"/>
  <c r="H3685" i="9"/>
  <c r="H3686" i="9"/>
  <c r="H3687" i="9"/>
  <c r="H3688" i="9"/>
  <c r="H3689" i="9"/>
  <c r="H3690" i="9"/>
  <c r="I3690" i="9" s="1"/>
  <c r="H3691" i="9"/>
  <c r="I3691" i="9" s="1"/>
  <c r="H3692" i="9"/>
  <c r="H3693" i="9"/>
  <c r="H3694" i="9"/>
  <c r="H3695" i="9"/>
  <c r="H3696" i="9"/>
  <c r="H3697" i="9"/>
  <c r="H3698" i="9"/>
  <c r="I3698" i="9" s="1"/>
  <c r="H3699" i="9"/>
  <c r="H3700" i="9"/>
  <c r="H3701" i="9"/>
  <c r="H3702" i="9"/>
  <c r="H3703" i="9"/>
  <c r="H3704" i="9"/>
  <c r="I3704" i="9" s="1"/>
  <c r="H3705" i="9"/>
  <c r="I3705" i="9" s="1"/>
  <c r="H3706" i="9"/>
  <c r="I3706" i="9" s="1"/>
  <c r="H3707" i="9"/>
  <c r="H3708" i="9"/>
  <c r="I3708" i="9" s="1"/>
  <c r="H3709" i="9"/>
  <c r="H3710" i="9"/>
  <c r="H3711" i="9"/>
  <c r="H3712" i="9"/>
  <c r="H3713" i="9"/>
  <c r="H3714" i="9"/>
  <c r="H3715" i="9"/>
  <c r="H3716" i="9"/>
  <c r="H3717" i="9"/>
  <c r="H3718" i="9"/>
  <c r="I3718" i="9" s="1"/>
  <c r="H3719" i="9"/>
  <c r="I3719" i="9" s="1"/>
  <c r="H3720" i="9"/>
  <c r="H3721" i="9"/>
  <c r="H3722" i="9"/>
  <c r="I3722" i="9" s="1"/>
  <c r="H3723" i="9"/>
  <c r="H3724" i="9"/>
  <c r="H3725" i="9"/>
  <c r="H3726" i="9"/>
  <c r="H3727" i="9"/>
  <c r="I3727" i="9" s="1"/>
  <c r="H3728" i="9"/>
  <c r="H3729" i="9"/>
  <c r="H3730" i="9"/>
  <c r="H3731" i="9"/>
  <c r="H3732" i="9"/>
  <c r="I3732" i="9" s="1"/>
  <c r="H3733" i="9"/>
  <c r="H3734" i="9"/>
  <c r="H3735" i="9"/>
  <c r="H3736" i="9"/>
  <c r="H3737" i="9"/>
  <c r="H3738" i="9"/>
  <c r="H3739" i="9"/>
  <c r="H3740" i="9"/>
  <c r="H3741" i="9"/>
  <c r="H3742" i="9"/>
  <c r="H3743" i="9"/>
  <c r="H3744" i="9"/>
  <c r="H3745" i="9"/>
  <c r="H3746" i="9"/>
  <c r="I3746" i="9" s="1"/>
  <c r="H3747" i="9"/>
  <c r="H3748" i="9"/>
  <c r="H3749" i="9"/>
  <c r="I3749" i="9" s="1"/>
  <c r="H3750" i="9"/>
  <c r="I3750" i="9" s="1"/>
  <c r="H3751" i="9"/>
  <c r="H3752" i="9"/>
  <c r="H3753" i="9"/>
  <c r="H3754" i="9"/>
  <c r="I3754" i="9" s="1"/>
  <c r="H3755" i="9"/>
  <c r="H3756" i="9"/>
  <c r="H3757" i="9"/>
  <c r="H3758" i="9"/>
  <c r="H3759" i="9"/>
  <c r="H3760" i="9"/>
  <c r="I3760" i="9" s="1"/>
  <c r="H3761" i="9"/>
  <c r="I3761" i="9" s="1"/>
  <c r="H3762" i="9"/>
  <c r="H3763" i="9"/>
  <c r="H3764" i="9"/>
  <c r="H3765" i="9"/>
  <c r="H3766" i="9"/>
  <c r="H3767" i="9"/>
  <c r="H3768" i="9"/>
  <c r="H3769" i="9"/>
  <c r="H3770" i="9"/>
  <c r="H3771" i="9"/>
  <c r="H3772" i="9"/>
  <c r="H3773" i="9"/>
  <c r="H3774" i="9"/>
  <c r="I3774" i="9" s="1"/>
  <c r="H3775" i="9"/>
  <c r="I3775" i="9" s="1"/>
  <c r="H3776" i="9"/>
  <c r="I3776" i="9" s="1"/>
  <c r="H3777" i="9"/>
  <c r="H3778" i="9"/>
  <c r="H3779" i="9"/>
  <c r="H3780" i="9"/>
  <c r="H3781" i="9"/>
  <c r="H3782" i="9"/>
  <c r="I3782" i="9" s="1"/>
  <c r="H3783" i="9"/>
  <c r="H3784" i="9"/>
  <c r="H3785" i="9"/>
  <c r="H3786" i="9"/>
  <c r="H3787" i="9"/>
  <c r="H3788" i="9"/>
  <c r="I3788" i="9" s="1"/>
  <c r="H3789" i="9"/>
  <c r="I3789" i="9" s="1"/>
  <c r="H3790" i="9"/>
  <c r="H3791" i="9"/>
  <c r="H3792" i="9"/>
  <c r="H3793" i="9"/>
  <c r="H3794" i="9"/>
  <c r="H3795" i="9"/>
  <c r="H3796" i="9"/>
  <c r="I3796" i="9" s="1"/>
  <c r="H3797" i="9"/>
  <c r="H3798" i="9"/>
  <c r="H3799" i="9"/>
  <c r="H3800" i="9"/>
  <c r="H3801" i="9"/>
  <c r="H3802" i="9"/>
  <c r="I3802" i="9" s="1"/>
  <c r="H3803" i="9"/>
  <c r="I3803" i="9" s="1"/>
  <c r="H3804" i="9"/>
  <c r="I3804" i="9" s="1"/>
  <c r="I191" i="9"/>
  <c r="I278" i="9"/>
  <c r="I558" i="9"/>
  <c r="I642" i="9"/>
  <c r="I740" i="9"/>
  <c r="I852" i="9"/>
  <c r="I880" i="9"/>
  <c r="I951" i="9"/>
  <c r="I1454" i="9"/>
  <c r="I1580" i="9"/>
  <c r="I1650" i="9"/>
  <c r="I1735" i="9"/>
  <c r="I1759" i="9"/>
  <c r="I1760" i="9"/>
  <c r="I1818" i="9"/>
  <c r="I1958" i="9"/>
  <c r="I2086" i="9"/>
  <c r="I2266" i="9"/>
  <c r="I2476" i="9"/>
  <c r="I2504" i="9"/>
  <c r="I2546" i="9"/>
  <c r="I2574" i="9"/>
  <c r="I2644" i="9"/>
  <c r="I2686" i="9"/>
  <c r="I2809" i="9"/>
  <c r="I2810" i="9"/>
  <c r="I2966" i="9"/>
  <c r="I3037" i="9"/>
  <c r="I3047" i="9"/>
  <c r="I3218" i="9"/>
  <c r="I3274" i="9"/>
  <c r="I3345" i="9"/>
  <c r="I3540" i="9"/>
  <c r="I3652" i="9"/>
  <c r="I3736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J3264" i="9"/>
  <c r="J3265" i="9"/>
  <c r="J3266" i="9"/>
  <c r="J3267" i="9"/>
  <c r="J3268" i="9"/>
  <c r="J3269" i="9"/>
  <c r="J3270" i="9"/>
  <c r="J3271" i="9"/>
  <c r="J3272" i="9"/>
  <c r="J3273" i="9"/>
  <c r="J3274" i="9"/>
  <c r="J3275" i="9"/>
  <c r="J3276" i="9"/>
  <c r="J3277" i="9"/>
  <c r="J3278" i="9"/>
  <c r="J3279" i="9"/>
  <c r="J3280" i="9"/>
  <c r="J3281" i="9"/>
  <c r="J3282" i="9"/>
  <c r="J3283" i="9"/>
  <c r="J3284" i="9"/>
  <c r="J3285" i="9"/>
  <c r="J3286" i="9"/>
  <c r="J3287" i="9"/>
  <c r="J3288" i="9"/>
  <c r="J3289" i="9"/>
  <c r="J3290" i="9"/>
  <c r="J3291" i="9"/>
  <c r="J3292" i="9"/>
  <c r="J3293" i="9"/>
  <c r="J3294" i="9"/>
  <c r="J3295" i="9"/>
  <c r="J3296" i="9"/>
  <c r="J3297" i="9"/>
  <c r="J3298" i="9"/>
  <c r="J3299" i="9"/>
  <c r="J3300" i="9"/>
  <c r="J3301" i="9"/>
  <c r="J3302" i="9"/>
  <c r="J3303" i="9"/>
  <c r="J3304" i="9"/>
  <c r="J3305" i="9"/>
  <c r="J3306" i="9"/>
  <c r="J3307" i="9"/>
  <c r="J3308" i="9"/>
  <c r="J3309" i="9"/>
  <c r="J3310" i="9"/>
  <c r="J3311" i="9"/>
  <c r="J3312" i="9"/>
  <c r="J3313" i="9"/>
  <c r="J3314" i="9"/>
  <c r="J3315" i="9"/>
  <c r="J3316" i="9"/>
  <c r="J3317" i="9"/>
  <c r="J3318" i="9"/>
  <c r="J3319" i="9"/>
  <c r="J3320" i="9"/>
  <c r="J3321" i="9"/>
  <c r="J3322" i="9"/>
  <c r="J3323" i="9"/>
  <c r="J3324" i="9"/>
  <c r="J3325" i="9"/>
  <c r="J3326" i="9"/>
  <c r="J3327" i="9"/>
  <c r="J3328" i="9"/>
  <c r="J3329" i="9"/>
  <c r="J3330" i="9"/>
  <c r="J3331" i="9"/>
  <c r="J3332" i="9"/>
  <c r="J3333" i="9"/>
  <c r="J3334" i="9"/>
  <c r="J3335" i="9"/>
  <c r="J3336" i="9"/>
  <c r="J3337" i="9"/>
  <c r="J3338" i="9"/>
  <c r="J3339" i="9"/>
  <c r="J3340" i="9"/>
  <c r="J3341" i="9"/>
  <c r="J3342" i="9"/>
  <c r="J3343" i="9"/>
  <c r="J3344" i="9"/>
  <c r="J3345" i="9"/>
  <c r="J3346" i="9"/>
  <c r="J3347" i="9"/>
  <c r="J3348" i="9"/>
  <c r="J3349" i="9"/>
  <c r="J3350" i="9"/>
  <c r="J3351" i="9"/>
  <c r="J3352" i="9"/>
  <c r="J3353" i="9"/>
  <c r="J3354" i="9"/>
  <c r="J3355" i="9"/>
  <c r="J3356" i="9"/>
  <c r="J3357" i="9"/>
  <c r="J3358" i="9"/>
  <c r="J3359" i="9"/>
  <c r="J3360" i="9"/>
  <c r="J3361" i="9"/>
  <c r="J3362" i="9"/>
  <c r="J3363" i="9"/>
  <c r="J3364" i="9"/>
  <c r="J3365" i="9"/>
  <c r="J3366" i="9"/>
  <c r="J3367" i="9"/>
  <c r="J3368" i="9"/>
  <c r="J3369" i="9"/>
  <c r="J3370" i="9"/>
  <c r="J3371" i="9"/>
  <c r="J3372" i="9"/>
  <c r="J3373" i="9"/>
  <c r="J3374" i="9"/>
  <c r="J3375" i="9"/>
  <c r="J3376" i="9"/>
  <c r="J3377" i="9"/>
  <c r="J3378" i="9"/>
  <c r="J3379" i="9"/>
  <c r="J3380" i="9"/>
  <c r="J3381" i="9"/>
  <c r="J3382" i="9"/>
  <c r="J3383" i="9"/>
  <c r="J3384" i="9"/>
  <c r="J3385" i="9"/>
  <c r="J3386" i="9"/>
  <c r="J3387" i="9"/>
  <c r="J3388" i="9"/>
  <c r="J3389" i="9"/>
  <c r="J3390" i="9"/>
  <c r="J3391" i="9"/>
  <c r="J3392" i="9"/>
  <c r="J3393" i="9"/>
  <c r="J3394" i="9"/>
  <c r="J3395" i="9"/>
  <c r="J3396" i="9"/>
  <c r="J3397" i="9"/>
  <c r="J3398" i="9"/>
  <c r="J3399" i="9"/>
  <c r="J3400" i="9"/>
  <c r="J3401" i="9"/>
  <c r="J3402" i="9"/>
  <c r="J3403" i="9"/>
  <c r="J3404" i="9"/>
  <c r="J3405" i="9"/>
  <c r="J3406" i="9"/>
  <c r="J3407" i="9"/>
  <c r="J3408" i="9"/>
  <c r="J3409" i="9"/>
  <c r="J3410" i="9"/>
  <c r="J3411" i="9"/>
  <c r="J3412" i="9"/>
  <c r="J3413" i="9"/>
  <c r="J3414" i="9"/>
  <c r="J3415" i="9"/>
  <c r="J3416" i="9"/>
  <c r="J3417" i="9"/>
  <c r="J3418" i="9"/>
  <c r="J3419" i="9"/>
  <c r="J3420" i="9"/>
  <c r="J3421" i="9"/>
  <c r="J3422" i="9"/>
  <c r="J3423" i="9"/>
  <c r="J3424" i="9"/>
  <c r="J3425" i="9"/>
  <c r="J3426" i="9"/>
  <c r="J3427" i="9"/>
  <c r="J3428" i="9"/>
  <c r="J3429" i="9"/>
  <c r="J3430" i="9"/>
  <c r="J3431" i="9"/>
  <c r="J3432" i="9"/>
  <c r="J3433" i="9"/>
  <c r="J3434" i="9"/>
  <c r="J3435" i="9"/>
  <c r="J3436" i="9"/>
  <c r="J3437" i="9"/>
  <c r="J3438" i="9"/>
  <c r="J3439" i="9"/>
  <c r="J3440" i="9"/>
  <c r="J3441" i="9"/>
  <c r="J3442" i="9"/>
  <c r="J3443" i="9"/>
  <c r="J3444" i="9"/>
  <c r="J3445" i="9"/>
  <c r="J3446" i="9"/>
  <c r="J3447" i="9"/>
  <c r="J3448" i="9"/>
  <c r="J3449" i="9"/>
  <c r="J3450" i="9"/>
  <c r="J3451" i="9"/>
  <c r="J3452" i="9"/>
  <c r="J3453" i="9"/>
  <c r="J3454" i="9"/>
  <c r="J3455" i="9"/>
  <c r="J3456" i="9"/>
  <c r="J3457" i="9"/>
  <c r="J3458" i="9"/>
  <c r="J3459" i="9"/>
  <c r="J3460" i="9"/>
  <c r="J3461" i="9"/>
  <c r="J3462" i="9"/>
  <c r="J3463" i="9"/>
  <c r="J3464" i="9"/>
  <c r="J3465" i="9"/>
  <c r="J3466" i="9"/>
  <c r="J3467" i="9"/>
  <c r="J3468" i="9"/>
  <c r="J3469" i="9"/>
  <c r="J3470" i="9"/>
  <c r="J3471" i="9"/>
  <c r="J3472" i="9"/>
  <c r="J3473" i="9"/>
  <c r="J3474" i="9"/>
  <c r="J3475" i="9"/>
  <c r="J3476" i="9"/>
  <c r="J3477" i="9"/>
  <c r="J3478" i="9"/>
  <c r="J3479" i="9"/>
  <c r="J3480" i="9"/>
  <c r="J3481" i="9"/>
  <c r="J3482" i="9"/>
  <c r="J3483" i="9"/>
  <c r="J3484" i="9"/>
  <c r="J3485" i="9"/>
  <c r="J3486" i="9"/>
  <c r="J3487" i="9"/>
  <c r="J3488" i="9"/>
  <c r="J3489" i="9"/>
  <c r="J3490" i="9"/>
  <c r="J3491" i="9"/>
  <c r="J3492" i="9"/>
  <c r="J3493" i="9"/>
  <c r="J3494" i="9"/>
  <c r="J3495" i="9"/>
  <c r="J3496" i="9"/>
  <c r="J3497" i="9"/>
  <c r="J3498" i="9"/>
  <c r="J3499" i="9"/>
  <c r="J3500" i="9"/>
  <c r="J3501" i="9"/>
  <c r="J3502" i="9"/>
  <c r="J3503" i="9"/>
  <c r="J3504" i="9"/>
  <c r="J3505" i="9"/>
  <c r="J3506" i="9"/>
  <c r="J3507" i="9"/>
  <c r="J3508" i="9"/>
  <c r="J3509" i="9"/>
  <c r="J3510" i="9"/>
  <c r="J3511" i="9"/>
  <c r="J3512" i="9"/>
  <c r="J3513" i="9"/>
  <c r="J3514" i="9"/>
  <c r="J3515" i="9"/>
  <c r="J3516" i="9"/>
  <c r="J3517" i="9"/>
  <c r="J3518" i="9"/>
  <c r="J3519" i="9"/>
  <c r="J3520" i="9"/>
  <c r="J3521" i="9"/>
  <c r="J3522" i="9"/>
  <c r="J3523" i="9"/>
  <c r="J3524" i="9"/>
  <c r="J3525" i="9"/>
  <c r="J3526" i="9"/>
  <c r="J3527" i="9"/>
  <c r="J3528" i="9"/>
  <c r="J3529" i="9"/>
  <c r="J3530" i="9"/>
  <c r="J3531" i="9"/>
  <c r="J3532" i="9"/>
  <c r="J3533" i="9"/>
  <c r="J3534" i="9"/>
  <c r="J3535" i="9"/>
  <c r="J3536" i="9"/>
  <c r="J3537" i="9"/>
  <c r="J3538" i="9"/>
  <c r="J3539" i="9"/>
  <c r="J3540" i="9"/>
  <c r="J3541" i="9"/>
  <c r="J3542" i="9"/>
  <c r="J3543" i="9"/>
  <c r="J3544" i="9"/>
  <c r="J3545" i="9"/>
  <c r="J3546" i="9"/>
  <c r="J3547" i="9"/>
  <c r="J3548" i="9"/>
  <c r="J3549" i="9"/>
  <c r="J3550" i="9"/>
  <c r="J3551" i="9"/>
  <c r="J3552" i="9"/>
  <c r="J3553" i="9"/>
  <c r="J3554" i="9"/>
  <c r="J3555" i="9"/>
  <c r="J3556" i="9"/>
  <c r="J3557" i="9"/>
  <c r="J3558" i="9"/>
  <c r="J3559" i="9"/>
  <c r="J3560" i="9"/>
  <c r="J3561" i="9"/>
  <c r="J3562" i="9"/>
  <c r="J3563" i="9"/>
  <c r="J3564" i="9"/>
  <c r="J3565" i="9"/>
  <c r="J3566" i="9"/>
  <c r="J3567" i="9"/>
  <c r="J3568" i="9"/>
  <c r="J3569" i="9"/>
  <c r="J3570" i="9"/>
  <c r="J3571" i="9"/>
  <c r="J3572" i="9"/>
  <c r="J3573" i="9"/>
  <c r="J3574" i="9"/>
  <c r="J3575" i="9"/>
  <c r="J3576" i="9"/>
  <c r="J3577" i="9"/>
  <c r="J3578" i="9"/>
  <c r="J3579" i="9"/>
  <c r="J3580" i="9"/>
  <c r="J3581" i="9"/>
  <c r="J3582" i="9"/>
  <c r="J3583" i="9"/>
  <c r="J3584" i="9"/>
  <c r="J3585" i="9"/>
  <c r="J3586" i="9"/>
  <c r="J3587" i="9"/>
  <c r="J3588" i="9"/>
  <c r="J3589" i="9"/>
  <c r="J3590" i="9"/>
  <c r="J3591" i="9"/>
  <c r="J3592" i="9"/>
  <c r="J3593" i="9"/>
  <c r="J3594" i="9"/>
  <c r="J3595" i="9"/>
  <c r="J3596" i="9"/>
  <c r="J3597" i="9"/>
  <c r="J3598" i="9"/>
  <c r="J3599" i="9"/>
  <c r="J3600" i="9"/>
  <c r="J3601" i="9"/>
  <c r="J3602" i="9"/>
  <c r="J3603" i="9"/>
  <c r="J3604" i="9"/>
  <c r="J3605" i="9"/>
  <c r="J3606" i="9"/>
  <c r="J3607" i="9"/>
  <c r="J3608" i="9"/>
  <c r="J3609" i="9"/>
  <c r="J3610" i="9"/>
  <c r="J3611" i="9"/>
  <c r="J3612" i="9"/>
  <c r="J3613" i="9"/>
  <c r="J3614" i="9"/>
  <c r="J3615" i="9"/>
  <c r="J3616" i="9"/>
  <c r="J3617" i="9"/>
  <c r="J3618" i="9"/>
  <c r="J3619" i="9"/>
  <c r="J3620" i="9"/>
  <c r="J3621" i="9"/>
  <c r="J3622" i="9"/>
  <c r="J3623" i="9"/>
  <c r="J3624" i="9"/>
  <c r="J3625" i="9"/>
  <c r="J3626" i="9"/>
  <c r="J3627" i="9"/>
  <c r="J3628" i="9"/>
  <c r="J3629" i="9"/>
  <c r="J3630" i="9"/>
  <c r="J3631" i="9"/>
  <c r="J3632" i="9"/>
  <c r="J3633" i="9"/>
  <c r="J3634" i="9"/>
  <c r="J3635" i="9"/>
  <c r="J3636" i="9"/>
  <c r="J3637" i="9"/>
  <c r="J3638" i="9"/>
  <c r="J3639" i="9"/>
  <c r="J3640" i="9"/>
  <c r="J3641" i="9"/>
  <c r="J3642" i="9"/>
  <c r="J3643" i="9"/>
  <c r="J3644" i="9"/>
  <c r="J3645" i="9"/>
  <c r="J3646" i="9"/>
  <c r="J3647" i="9"/>
  <c r="J3648" i="9"/>
  <c r="J3649" i="9"/>
  <c r="J3650" i="9"/>
  <c r="J3651" i="9"/>
  <c r="J3652" i="9"/>
  <c r="J3653" i="9"/>
  <c r="J3654" i="9"/>
  <c r="J3655" i="9"/>
  <c r="J3656" i="9"/>
  <c r="J3657" i="9"/>
  <c r="J3658" i="9"/>
  <c r="J3659" i="9"/>
  <c r="J3660" i="9"/>
  <c r="J3661" i="9"/>
  <c r="J3662" i="9"/>
  <c r="J3663" i="9"/>
  <c r="J3664" i="9"/>
  <c r="J3665" i="9"/>
  <c r="J3666" i="9"/>
  <c r="J3667" i="9"/>
  <c r="J3668" i="9"/>
  <c r="J3669" i="9"/>
  <c r="J3670" i="9"/>
  <c r="J3671" i="9"/>
  <c r="J3672" i="9"/>
  <c r="J3673" i="9"/>
  <c r="J3674" i="9"/>
  <c r="J3675" i="9"/>
  <c r="J3676" i="9"/>
  <c r="J3677" i="9"/>
  <c r="J3678" i="9"/>
  <c r="J3679" i="9"/>
  <c r="J3680" i="9"/>
  <c r="J3681" i="9"/>
  <c r="J3682" i="9"/>
  <c r="J3683" i="9"/>
  <c r="J3684" i="9"/>
  <c r="J3685" i="9"/>
  <c r="J3686" i="9"/>
  <c r="J3687" i="9"/>
  <c r="J3688" i="9"/>
  <c r="J3689" i="9"/>
  <c r="J3690" i="9"/>
  <c r="J3691" i="9"/>
  <c r="J3692" i="9"/>
  <c r="J3693" i="9"/>
  <c r="J3694" i="9"/>
  <c r="J3695" i="9"/>
  <c r="J3696" i="9"/>
  <c r="J3697" i="9"/>
  <c r="J3698" i="9"/>
  <c r="J3699" i="9"/>
  <c r="J3700" i="9"/>
  <c r="J3701" i="9"/>
  <c r="J3702" i="9"/>
  <c r="J3703" i="9"/>
  <c r="J3704" i="9"/>
  <c r="J3705" i="9"/>
  <c r="J3706" i="9"/>
  <c r="J3707" i="9"/>
  <c r="J3708" i="9"/>
  <c r="J3709" i="9"/>
  <c r="J3710" i="9"/>
  <c r="J3711" i="9"/>
  <c r="J3712" i="9"/>
  <c r="J3713" i="9"/>
  <c r="J3714" i="9"/>
  <c r="J3715" i="9"/>
  <c r="J3716" i="9"/>
  <c r="J3717" i="9"/>
  <c r="J3718" i="9"/>
  <c r="J3719" i="9"/>
  <c r="J3720" i="9"/>
  <c r="J3721" i="9"/>
  <c r="J3722" i="9"/>
  <c r="J3723" i="9"/>
  <c r="J3724" i="9"/>
  <c r="J3725" i="9"/>
  <c r="J3726" i="9"/>
  <c r="J3727" i="9"/>
  <c r="J3728" i="9"/>
  <c r="J3729" i="9"/>
  <c r="J3730" i="9"/>
  <c r="J3731" i="9"/>
  <c r="J3732" i="9"/>
  <c r="J3733" i="9"/>
  <c r="J3734" i="9"/>
  <c r="J3735" i="9"/>
  <c r="J3736" i="9"/>
  <c r="J3737" i="9"/>
  <c r="J3738" i="9"/>
  <c r="J3739" i="9"/>
  <c r="J3740" i="9"/>
  <c r="J3741" i="9"/>
  <c r="J3742" i="9"/>
  <c r="J3743" i="9"/>
  <c r="J3744" i="9"/>
  <c r="J3745" i="9"/>
  <c r="J3746" i="9"/>
  <c r="J3747" i="9"/>
  <c r="J3748" i="9"/>
  <c r="J3749" i="9"/>
  <c r="J3750" i="9"/>
  <c r="J3751" i="9"/>
  <c r="J3752" i="9"/>
  <c r="J3753" i="9"/>
  <c r="J3754" i="9"/>
  <c r="J3755" i="9"/>
  <c r="J3756" i="9"/>
  <c r="J3757" i="9"/>
  <c r="J3758" i="9"/>
  <c r="J3759" i="9"/>
  <c r="J3760" i="9"/>
  <c r="J3761" i="9"/>
  <c r="J3762" i="9"/>
  <c r="J3763" i="9"/>
  <c r="J3764" i="9"/>
  <c r="J3765" i="9"/>
  <c r="J3766" i="9"/>
  <c r="J3767" i="9"/>
  <c r="J3768" i="9"/>
  <c r="J3769" i="9"/>
  <c r="J3770" i="9"/>
  <c r="J3771" i="9"/>
  <c r="J3772" i="9"/>
  <c r="J3773" i="9"/>
  <c r="J3774" i="9"/>
  <c r="J3775" i="9"/>
  <c r="J3776" i="9"/>
  <c r="J3777" i="9"/>
  <c r="J3778" i="9"/>
  <c r="J3779" i="9"/>
  <c r="J3780" i="9"/>
  <c r="J3781" i="9"/>
  <c r="J3782" i="9"/>
  <c r="J3783" i="9"/>
  <c r="J3784" i="9"/>
  <c r="J3785" i="9"/>
  <c r="J3786" i="9"/>
  <c r="J3787" i="9"/>
  <c r="J3788" i="9"/>
  <c r="J3789" i="9"/>
  <c r="J3790" i="9"/>
  <c r="J3791" i="9"/>
  <c r="J3792" i="9"/>
  <c r="J3793" i="9"/>
  <c r="J3794" i="9"/>
  <c r="J3795" i="9"/>
  <c r="J3796" i="9"/>
  <c r="J3797" i="9"/>
  <c r="J3798" i="9"/>
  <c r="J3799" i="9"/>
  <c r="J3800" i="9"/>
  <c r="J3801" i="9"/>
  <c r="J3802" i="9"/>
  <c r="J3803" i="9"/>
  <c r="J3804" i="9"/>
  <c r="I1233" i="9" l="1"/>
  <c r="I1219" i="9"/>
  <c r="I1205" i="9"/>
  <c r="I1191" i="9"/>
  <c r="I1177" i="9"/>
  <c r="I1163" i="9"/>
  <c r="I1135" i="9"/>
  <c r="I1121" i="9"/>
  <c r="I1107" i="9"/>
  <c r="I1093" i="9"/>
  <c r="I1079" i="9"/>
  <c r="I1065" i="9"/>
  <c r="I1051" i="9"/>
  <c r="I1037" i="9"/>
  <c r="I1023" i="9"/>
  <c r="I1009" i="9"/>
  <c r="I995" i="9"/>
  <c r="I981" i="9"/>
  <c r="I967" i="9"/>
  <c r="I953" i="9"/>
  <c r="I939" i="9"/>
  <c r="I925" i="9"/>
  <c r="I911" i="9"/>
  <c r="I897" i="9"/>
  <c r="I883" i="9"/>
  <c r="I869" i="9"/>
  <c r="I855" i="9"/>
  <c r="I841" i="9"/>
  <c r="I827" i="9"/>
  <c r="I813" i="9"/>
  <c r="I799" i="9"/>
  <c r="I785" i="9"/>
  <c r="I771" i="9"/>
  <c r="I757" i="9"/>
  <c r="I743" i="9"/>
  <c r="I729" i="9"/>
  <c r="I715" i="9"/>
  <c r="I701" i="9"/>
  <c r="I687" i="9"/>
  <c r="I673" i="9"/>
  <c r="I659" i="9"/>
  <c r="I645" i="9"/>
  <c r="I631" i="9"/>
  <c r="I617" i="9"/>
  <c r="I603" i="9"/>
  <c r="I589" i="9"/>
  <c r="I575" i="9"/>
  <c r="I561" i="9"/>
  <c r="I547" i="9"/>
  <c r="I533" i="9"/>
  <c r="I519" i="9"/>
  <c r="I505" i="9"/>
  <c r="I491" i="9"/>
  <c r="I477" i="9"/>
  <c r="I463" i="9"/>
  <c r="I449" i="9"/>
  <c r="I435" i="9"/>
  <c r="I421" i="9"/>
  <c r="I407" i="9"/>
  <c r="I393" i="9"/>
  <c r="I365" i="9"/>
  <c r="I351" i="9"/>
  <c r="I337" i="9"/>
  <c r="I323" i="9"/>
  <c r="I309" i="9"/>
  <c r="I295" i="9"/>
  <c r="I281" i="9"/>
  <c r="I267" i="9"/>
  <c r="I253" i="9"/>
  <c r="I239" i="9"/>
  <c r="I225" i="9"/>
  <c r="I211" i="9"/>
  <c r="I183" i="9"/>
  <c r="I169" i="9"/>
  <c r="I155" i="9"/>
  <c r="I141" i="9"/>
  <c r="I127" i="9"/>
  <c r="I113" i="9"/>
  <c r="I99" i="9"/>
  <c r="I85" i="9"/>
  <c r="I71" i="9"/>
  <c r="I57" i="9"/>
  <c r="I43" i="9"/>
  <c r="I29" i="9"/>
  <c r="I15" i="9"/>
  <c r="I3794" i="9"/>
  <c r="I3780" i="9"/>
  <c r="I3564" i="9"/>
  <c r="I3480" i="9"/>
  <c r="I2486" i="9"/>
  <c r="I2192" i="9"/>
  <c r="I1982" i="9"/>
  <c r="I1366" i="9"/>
  <c r="I610" i="9"/>
  <c r="I3766" i="9"/>
  <c r="I3752" i="9"/>
  <c r="I3738" i="9"/>
  <c r="I3724" i="9"/>
  <c r="I3710" i="9"/>
  <c r="I3696" i="9"/>
  <c r="I3682" i="9"/>
  <c r="I3668" i="9"/>
  <c r="I3654" i="9"/>
  <c r="I3640" i="9"/>
  <c r="I3626" i="9"/>
  <c r="I3612" i="9"/>
  <c r="I3598" i="9"/>
  <c r="I3584" i="9"/>
  <c r="I3570" i="9"/>
  <c r="I3556" i="9"/>
  <c r="I3542" i="9"/>
  <c r="I3528" i="9"/>
  <c r="I3514" i="9"/>
  <c r="I3500" i="9"/>
  <c r="I3486" i="9"/>
  <c r="I3458" i="9"/>
  <c r="I3444" i="9"/>
  <c r="I3430" i="9"/>
  <c r="I3416" i="9"/>
  <c r="I3402" i="9"/>
  <c r="I3388" i="9"/>
  <c r="I3374" i="9"/>
  <c r="I3360" i="9"/>
  <c r="I3346" i="9"/>
  <c r="I3332" i="9"/>
  <c r="I3318" i="9"/>
  <c r="I3304" i="9"/>
  <c r="I3290" i="9"/>
  <c r="I3276" i="9"/>
  <c r="I3262" i="9"/>
  <c r="I3248" i="9"/>
  <c r="I3234" i="9"/>
  <c r="I3220" i="9"/>
  <c r="I3206" i="9"/>
  <c r="I3192" i="9"/>
  <c r="I3178" i="9"/>
  <c r="I3164" i="9"/>
  <c r="I3150" i="9"/>
  <c r="I3136" i="9"/>
  <c r="I3108" i="9"/>
  <c r="I3094" i="9"/>
  <c r="I3080" i="9"/>
  <c r="I3066" i="9"/>
  <c r="I3052" i="9"/>
  <c r="I3038" i="9"/>
  <c r="I3024" i="9"/>
  <c r="I3010" i="9"/>
  <c r="I2996" i="9"/>
  <c r="I2982" i="9"/>
  <c r="I2968" i="9"/>
  <c r="I2954" i="9"/>
  <c r="I2926" i="9"/>
  <c r="I2912" i="9"/>
  <c r="I2898" i="9"/>
  <c r="I2884" i="9"/>
  <c r="I2870" i="9"/>
  <c r="I2856" i="9"/>
  <c r="I2842" i="9"/>
  <c r="I2828" i="9"/>
  <c r="I2800" i="9"/>
  <c r="I2786" i="9"/>
  <c r="I2772" i="9"/>
  <c r="I2758" i="9"/>
  <c r="I2744" i="9"/>
  <c r="I2730" i="9"/>
  <c r="I2716" i="9"/>
  <c r="I2702" i="9"/>
  <c r="I2688" i="9"/>
  <c r="I2674" i="9"/>
  <c r="I2660" i="9"/>
  <c r="I2646" i="9"/>
  <c r="I2632" i="9"/>
  <c r="I2618" i="9"/>
  <c r="I2604" i="9"/>
  <c r="I2590" i="9"/>
  <c r="I2576" i="9"/>
  <c r="I2562" i="9"/>
  <c r="I2548" i="9"/>
  <c r="I2534" i="9"/>
  <c r="I2520" i="9"/>
  <c r="I2506" i="9"/>
  <c r="I2492" i="9"/>
  <c r="I2478" i="9"/>
  <c r="I2464" i="9"/>
  <c r="I2450" i="9"/>
  <c r="I2436" i="9"/>
  <c r="I2422" i="9"/>
  <c r="I2408" i="9"/>
  <c r="I2394" i="9"/>
  <c r="I2380" i="9"/>
  <c r="I2366" i="9"/>
  <c r="I2352" i="9"/>
  <c r="I2338" i="9"/>
  <c r="I2324" i="9"/>
  <c r="I2310" i="9"/>
  <c r="I2296" i="9"/>
  <c r="I2282" i="9"/>
  <c r="I2254" i="9"/>
  <c r="I2240" i="9"/>
  <c r="I2226" i="9"/>
  <c r="I2212" i="9"/>
  <c r="I2198" i="9"/>
  <c r="I2170" i="9"/>
  <c r="I2156" i="9"/>
  <c r="I2142" i="9"/>
  <c r="I2128" i="9"/>
  <c r="I2114" i="9"/>
  <c r="I2100" i="9"/>
  <c r="I2072" i="9"/>
  <c r="I2058" i="9"/>
  <c r="I2044" i="9"/>
  <c r="I2030" i="9"/>
  <c r="I2016" i="9"/>
  <c r="I2002" i="9"/>
  <c r="I1988" i="9"/>
  <c r="I1974" i="9"/>
  <c r="I1960" i="9"/>
  <c r="I1946" i="9"/>
  <c r="I1932" i="9"/>
  <c r="I1918" i="9"/>
  <c r="I1904" i="9"/>
  <c r="I1890" i="9"/>
  <c r="I1848" i="9"/>
  <c r="I1834" i="9"/>
  <c r="I1820" i="9"/>
  <c r="I1806" i="9"/>
  <c r="I1792" i="9"/>
  <c r="I1778" i="9"/>
  <c r="I1764" i="9"/>
  <c r="I1750" i="9"/>
  <c r="I1736" i="9"/>
  <c r="I1722" i="9"/>
  <c r="I1708" i="9"/>
  <c r="I1694" i="9"/>
  <c r="I1680" i="9"/>
  <c r="I1666" i="9"/>
  <c r="I1652" i="9"/>
  <c r="I1638" i="9"/>
  <c r="I1624" i="9"/>
  <c r="I1610" i="9"/>
  <c r="I1596" i="9"/>
  <c r="I1582" i="9"/>
  <c r="I1554" i="9"/>
  <c r="I1540" i="9"/>
  <c r="I1526" i="9"/>
  <c r="I1512" i="9"/>
  <c r="I1484" i="9"/>
  <c r="I1470" i="9"/>
  <c r="I1456" i="9"/>
  <c r="I1442" i="9"/>
  <c r="I1414" i="9"/>
  <c r="I1400" i="9"/>
  <c r="I1386" i="9"/>
  <c r="I1372" i="9"/>
  <c r="I1358" i="9"/>
  <c r="I1344" i="9"/>
  <c r="I1330" i="9"/>
  <c r="I1316" i="9"/>
  <c r="I1302" i="9"/>
  <c r="I1288" i="9"/>
  <c r="I1274" i="9"/>
  <c r="I1260" i="9"/>
  <c r="I1246" i="9"/>
  <c r="I1232" i="9"/>
  <c r="I1218" i="9"/>
  <c r="I1204" i="9"/>
  <c r="I1190" i="9"/>
  <c r="I1176" i="9"/>
  <c r="I1162" i="9"/>
  <c r="I1134" i="9"/>
  <c r="I1120" i="9"/>
  <c r="I1106" i="9"/>
  <c r="I1092" i="9"/>
  <c r="I1078" i="9"/>
  <c r="I1064" i="9"/>
  <c r="I1050" i="9"/>
  <c r="I1036" i="9"/>
  <c r="I1022" i="9"/>
  <c r="I1008" i="9"/>
  <c r="I994" i="9"/>
  <c r="I980" i="9"/>
  <c r="I966" i="9"/>
  <c r="I952" i="9"/>
  <c r="I938" i="9"/>
  <c r="I924" i="9"/>
  <c r="I910" i="9"/>
  <c r="I896" i="9"/>
  <c r="I882" i="9"/>
  <c r="I868" i="9"/>
  <c r="I854" i="9"/>
  <c r="I840" i="9"/>
  <c r="I826" i="9"/>
  <c r="I812" i="9"/>
  <c r="I798" i="9"/>
  <c r="I784" i="9"/>
  <c r="I770" i="9"/>
  <c r="I756" i="9"/>
  <c r="I742" i="9"/>
  <c r="I728" i="9"/>
  <c r="I714" i="9"/>
  <c r="I700" i="9"/>
  <c r="I686" i="9"/>
  <c r="I672" i="9"/>
  <c r="I658" i="9"/>
  <c r="I644" i="9"/>
  <c r="I630" i="9"/>
  <c r="I616" i="9"/>
  <c r="I602" i="9"/>
  <c r="I588" i="9"/>
  <c r="I574" i="9"/>
  <c r="I560" i="9"/>
  <c r="I546" i="9"/>
  <c r="I532" i="9"/>
  <c r="I518" i="9"/>
  <c r="I504" i="9"/>
  <c r="I490" i="9"/>
  <c r="I476" i="9"/>
  <c r="I462" i="9"/>
  <c r="I448" i="9"/>
  <c r="I434" i="9"/>
  <c r="I420" i="9"/>
  <c r="I406" i="9"/>
  <c r="I392" i="9"/>
  <c r="I378" i="9"/>
  <c r="I350" i="9"/>
  <c r="I336" i="9"/>
  <c r="I322" i="9"/>
  <c r="I308" i="9"/>
  <c r="I294" i="9"/>
  <c r="I280" i="9"/>
  <c r="I266" i="9"/>
  <c r="I252" i="9"/>
  <c r="I238" i="9"/>
  <c r="I224" i="9"/>
  <c r="I210" i="9"/>
  <c r="I196" i="9"/>
  <c r="I182" i="9"/>
  <c r="I168" i="9"/>
  <c r="I154" i="9"/>
  <c r="I140" i="9"/>
  <c r="I126" i="9"/>
  <c r="I112" i="9"/>
  <c r="I98" i="9"/>
  <c r="I84" i="9"/>
  <c r="I70" i="9"/>
  <c r="I56" i="9"/>
  <c r="I42" i="9"/>
  <c r="I28" i="9"/>
  <c r="I14" i="9"/>
  <c r="I3800" i="9"/>
  <c r="I3786" i="9"/>
  <c r="I3772" i="9"/>
  <c r="I3758" i="9"/>
  <c r="I3744" i="9"/>
  <c r="I3730" i="9"/>
  <c r="I3716" i="9"/>
  <c r="I3702" i="9"/>
  <c r="I3688" i="9"/>
  <c r="I3674" i="9"/>
  <c r="I3660" i="9"/>
  <c r="I3646" i="9"/>
  <c r="I3632" i="9"/>
  <c r="I3618" i="9"/>
  <c r="I3604" i="9"/>
  <c r="I3590" i="9"/>
  <c r="I3576" i="9"/>
  <c r="I3562" i="9"/>
  <c r="I3548" i="9"/>
  <c r="I3534" i="9"/>
  <c r="I3520" i="9"/>
  <c r="I3506" i="9"/>
  <c r="I3492" i="9"/>
  <c r="I3478" i="9"/>
  <c r="I3464" i="9"/>
  <c r="I3450" i="9"/>
  <c r="I3436" i="9"/>
  <c r="I3422" i="9"/>
  <c r="I3408" i="9"/>
  <c r="I3394" i="9"/>
  <c r="I3380" i="9"/>
  <c r="I3366" i="9"/>
  <c r="I3352" i="9"/>
  <c r="I3338" i="9"/>
  <c r="I3324" i="9"/>
  <c r="I3310" i="9"/>
  <c r="I3296" i="9"/>
  <c r="I3282" i="9"/>
  <c r="I3268" i="9"/>
  <c r="I3254" i="9"/>
  <c r="I3240" i="9"/>
  <c r="I3226" i="9"/>
  <c r="I3212" i="9"/>
  <c r="I3198" i="9"/>
  <c r="I3184" i="9"/>
  <c r="I3170" i="9"/>
  <c r="I3156" i="9"/>
  <c r="I3142" i="9"/>
  <c r="I3128" i="9"/>
  <c r="I3114" i="9"/>
  <c r="I3100" i="9"/>
  <c r="I3086" i="9"/>
  <c r="I3072" i="9"/>
  <c r="I3058" i="9"/>
  <c r="I3044" i="9"/>
  <c r="I3030" i="9"/>
  <c r="I3016" i="9"/>
  <c r="I3002" i="9"/>
  <c r="I2988" i="9"/>
  <c r="I2974" i="9"/>
  <c r="I2960" i="9"/>
  <c r="I2946" i="9"/>
  <c r="I2932" i="9"/>
  <c r="I2918" i="9"/>
  <c r="I2904" i="9"/>
  <c r="I2890" i="9"/>
  <c r="I2876" i="9"/>
  <c r="I2862" i="9"/>
  <c r="I2848" i="9"/>
  <c r="I2834" i="9"/>
  <c r="I2820" i="9"/>
  <c r="I2806" i="9"/>
  <c r="I2792" i="9"/>
  <c r="I2778" i="9"/>
  <c r="I2764" i="9"/>
  <c r="I2750" i="9"/>
  <c r="I2736" i="9"/>
  <c r="I2722" i="9"/>
  <c r="I2708" i="9"/>
  <c r="I2694" i="9"/>
  <c r="I2680" i="9"/>
  <c r="I2666" i="9"/>
  <c r="I2652" i="9"/>
  <c r="I2638" i="9"/>
  <c r="I2624" i="9"/>
  <c r="I2610" i="9"/>
  <c r="I2596" i="9"/>
  <c r="I2582" i="9"/>
  <c r="I2568" i="9"/>
  <c r="I2554" i="9"/>
  <c r="I2540" i="9"/>
  <c r="I2526" i="9"/>
  <c r="I2512" i="9"/>
  <c r="I2498" i="9"/>
  <c r="I2484" i="9"/>
  <c r="I2470" i="9"/>
  <c r="I2456" i="9"/>
  <c r="I2442" i="9"/>
  <c r="I2428" i="9"/>
  <c r="I2414" i="9"/>
  <c r="I2400" i="9"/>
  <c r="I2386" i="9"/>
  <c r="I2372" i="9"/>
  <c r="I2358" i="9"/>
  <c r="I2344" i="9"/>
  <c r="I2330" i="9"/>
  <c r="I2316" i="9"/>
  <c r="I2302" i="9"/>
  <c r="I2288" i="9"/>
  <c r="I2274" i="9"/>
  <c r="I2260" i="9"/>
  <c r="I2246" i="9"/>
  <c r="I2232" i="9"/>
  <c r="I2218" i="9"/>
  <c r="I2204" i="9"/>
  <c r="I2190" i="9"/>
  <c r="I2176" i="9"/>
  <c r="I2162" i="9"/>
  <c r="I2148" i="9"/>
  <c r="I2134" i="9"/>
  <c r="I2120" i="9"/>
  <c r="I2106" i="9"/>
  <c r="I2092" i="9"/>
  <c r="I2078" i="9"/>
  <c r="I2064" i="9"/>
  <c r="I2050" i="9"/>
  <c r="I2036" i="9"/>
  <c r="I2022" i="9"/>
  <c r="I2008" i="9"/>
  <c r="I1994" i="9"/>
  <c r="I1980" i="9"/>
  <c r="I1966" i="9"/>
  <c r="I1952" i="9"/>
  <c r="I1938" i="9"/>
  <c r="I1924" i="9"/>
  <c r="I1910" i="9"/>
  <c r="I1896" i="9"/>
  <c r="I1882" i="9"/>
  <c r="I1868" i="9"/>
  <c r="I1854" i="9"/>
  <c r="I1840" i="9"/>
  <c r="I1826" i="9"/>
  <c r="I1812" i="9"/>
  <c r="I1798" i="9"/>
  <c r="I1784" i="9"/>
  <c r="I1770" i="9"/>
  <c r="I1756" i="9"/>
  <c r="I1742" i="9"/>
  <c r="I1728" i="9"/>
  <c r="I1714" i="9"/>
  <c r="I1700" i="9"/>
  <c r="I1686" i="9"/>
  <c r="I1672" i="9"/>
  <c r="I1658" i="9"/>
  <c r="I1644" i="9"/>
  <c r="I1630" i="9"/>
  <c r="I1616" i="9"/>
  <c r="I1602" i="9"/>
  <c r="I1588" i="9"/>
  <c r="I1574" i="9"/>
  <c r="I1560" i="9"/>
  <c r="I1546" i="9"/>
  <c r="I1532" i="9"/>
  <c r="I1518" i="9"/>
  <c r="I1504" i="9"/>
  <c r="I1490" i="9"/>
  <c r="I1476" i="9"/>
  <c r="I1462" i="9"/>
  <c r="I1448" i="9"/>
  <c r="I1434" i="9"/>
  <c r="I1420" i="9"/>
  <c r="I1406" i="9"/>
  <c r="I1392" i="9"/>
  <c r="I1378" i="9"/>
  <c r="I1364" i="9"/>
  <c r="I1350" i="9"/>
  <c r="I1336" i="9"/>
  <c r="I1322" i="9"/>
  <c r="I1308" i="9"/>
  <c r="I1294" i="9"/>
  <c r="I1280" i="9"/>
  <c r="I1266" i="9"/>
  <c r="I1252" i="9"/>
  <c r="I1238" i="9"/>
  <c r="I1224" i="9"/>
  <c r="I1210" i="9"/>
  <c r="I1196" i="9"/>
  <c r="I1182" i="9"/>
  <c r="I1168" i="9"/>
  <c r="I1154" i="9"/>
  <c r="I1140" i="9"/>
  <c r="I1126" i="9"/>
  <c r="I1112" i="9"/>
  <c r="I1098" i="9"/>
  <c r="I1084" i="9"/>
  <c r="I1070" i="9"/>
  <c r="I1056" i="9"/>
  <c r="I1042" i="9"/>
  <c r="I1028" i="9"/>
  <c r="I1014" i="9"/>
  <c r="I1000" i="9"/>
  <c r="I986" i="9"/>
  <c r="I972" i="9"/>
  <c r="I958" i="9"/>
  <c r="I944" i="9"/>
  <c r="I930" i="9"/>
  <c r="I916" i="9"/>
  <c r="I902" i="9"/>
  <c r="I888" i="9"/>
  <c r="I874" i="9"/>
  <c r="I860" i="9"/>
  <c r="I846" i="9"/>
  <c r="I832" i="9"/>
  <c r="I818" i="9"/>
  <c r="I804" i="9"/>
  <c r="I790" i="9"/>
  <c r="I776" i="9"/>
  <c r="I762" i="9"/>
  <c r="I748" i="9"/>
  <c r="I734" i="9"/>
  <c r="I720" i="9"/>
  <c r="I706" i="9"/>
  <c r="I692" i="9"/>
  <c r="I678" i="9"/>
  <c r="I664" i="9"/>
  <c r="I650" i="9"/>
  <c r="I636" i="9"/>
  <c r="I622" i="9"/>
  <c r="I608" i="9"/>
  <c r="I594" i="9"/>
  <c r="I580" i="9"/>
  <c r="I566" i="9"/>
  <c r="I552" i="9"/>
  <c r="I538" i="9"/>
  <c r="I524" i="9"/>
  <c r="I510" i="9"/>
  <c r="I496" i="9"/>
  <c r="I482" i="9"/>
  <c r="I468" i="9"/>
  <c r="I454" i="9"/>
  <c r="I440" i="9"/>
  <c r="I426" i="9"/>
  <c r="I412" i="9"/>
  <c r="I398" i="9"/>
  <c r="I384" i="9"/>
  <c r="I370" i="9"/>
  <c r="I356" i="9"/>
  <c r="I342" i="9"/>
  <c r="I328" i="9"/>
  <c r="I314" i="9"/>
  <c r="I300" i="9"/>
  <c r="I286" i="9"/>
  <c r="I272" i="9"/>
  <c r="I258" i="9"/>
  <c r="I244" i="9"/>
  <c r="I230" i="9"/>
  <c r="I216" i="9"/>
  <c r="I202" i="9"/>
  <c r="I188" i="9"/>
  <c r="I174" i="9"/>
  <c r="I160" i="9"/>
  <c r="I146" i="9"/>
  <c r="I132" i="9"/>
  <c r="I118" i="9"/>
  <c r="I104" i="9"/>
  <c r="I90" i="9"/>
  <c r="I76" i="9"/>
  <c r="I62" i="9"/>
  <c r="I48" i="9"/>
  <c r="I34" i="9"/>
  <c r="I20" i="9"/>
  <c r="I6" i="9"/>
  <c r="I3798" i="9"/>
  <c r="I3784" i="9"/>
  <c r="I3770" i="9"/>
  <c r="I3756" i="9"/>
  <c r="I3742" i="9"/>
  <c r="I3728" i="9"/>
  <c r="I3714" i="9"/>
  <c r="I3700" i="9"/>
  <c r="I3686" i="9"/>
  <c r="I3672" i="9"/>
  <c r="I3658" i="9"/>
  <c r="I3644" i="9"/>
  <c r="I3630" i="9"/>
  <c r="I3616" i="9"/>
  <c r="I3602" i="9"/>
  <c r="I3588" i="9"/>
  <c r="I3574" i="9"/>
  <c r="I3560" i="9"/>
  <c r="I3546" i="9"/>
  <c r="I3532" i="9"/>
  <c r="I3518" i="9"/>
  <c r="I3504" i="9"/>
  <c r="I3490" i="9"/>
  <c r="I3476" i="9"/>
  <c r="I3462" i="9"/>
  <c r="I3448" i="9"/>
  <c r="I3434" i="9"/>
  <c r="I3420" i="9"/>
  <c r="I3406" i="9"/>
  <c r="I3392" i="9"/>
  <c r="I3378" i="9"/>
  <c r="I3364" i="9"/>
  <c r="I3350" i="9"/>
  <c r="I3336" i="9"/>
  <c r="I3322" i="9"/>
  <c r="I3308" i="9"/>
  <c r="I3294" i="9"/>
  <c r="I3280" i="9"/>
  <c r="I3266" i="9"/>
  <c r="I3252" i="9"/>
  <c r="I3238" i="9"/>
  <c r="I3224" i="9"/>
  <c r="I3210" i="9"/>
  <c r="I3196" i="9"/>
  <c r="I3182" i="9"/>
  <c r="I3168" i="9"/>
  <c r="I3154" i="9"/>
  <c r="I3126" i="9"/>
  <c r="I3112" i="9"/>
  <c r="I3098" i="9"/>
  <c r="I3084" i="9"/>
  <c r="I3070" i="9"/>
  <c r="I3056" i="9"/>
  <c r="I3042" i="9"/>
  <c r="I3028" i="9"/>
  <c r="I3014" i="9"/>
  <c r="I3000" i="9"/>
  <c r="I2986" i="9"/>
  <c r="I2972" i="9"/>
  <c r="I2958" i="9"/>
  <c r="I2944" i="9"/>
  <c r="I2930" i="9"/>
  <c r="I2916" i="9"/>
  <c r="I2902" i="9"/>
  <c r="I2888" i="9"/>
  <c r="I2874" i="9"/>
  <c r="I2860" i="9"/>
  <c r="I2846" i="9"/>
  <c r="I2832" i="9"/>
  <c r="I2818" i="9"/>
  <c r="I2804" i="9"/>
  <c r="I2790" i="9"/>
  <c r="I2776" i="9"/>
  <c r="I2762" i="9"/>
  <c r="I2748" i="9"/>
  <c r="I2734" i="9"/>
  <c r="I2720" i="9"/>
  <c r="I2706" i="9"/>
  <c r="I2692" i="9"/>
  <c r="I2678" i="9"/>
  <c r="I2664" i="9"/>
  <c r="I2650" i="9"/>
  <c r="I2636" i="9"/>
  <c r="I2622" i="9"/>
  <c r="I2608" i="9"/>
  <c r="I2594" i="9"/>
  <c r="I2580" i="9"/>
  <c r="I2566" i="9"/>
  <c r="I2552" i="9"/>
  <c r="I2538" i="9"/>
  <c r="I2524" i="9"/>
  <c r="I2510" i="9"/>
  <c r="I2496" i="9"/>
  <c r="I2482" i="9"/>
  <c r="I2468" i="9"/>
  <c r="I2454" i="9"/>
  <c r="I2440" i="9"/>
  <c r="I2426" i="9"/>
  <c r="I2412" i="9"/>
  <c r="I2398" i="9"/>
  <c r="I2384" i="9"/>
  <c r="I2370" i="9"/>
  <c r="I2356" i="9"/>
  <c r="I2342" i="9"/>
  <c r="I2328" i="9"/>
  <c r="I2314" i="9"/>
  <c r="I2300" i="9"/>
  <c r="I2286" i="9"/>
  <c r="I2272" i="9"/>
  <c r="I2258" i="9"/>
  <c r="I2244" i="9"/>
  <c r="I2230" i="9"/>
  <c r="I2216" i="9"/>
  <c r="I2202" i="9"/>
  <c r="I2174" i="9"/>
  <c r="I2160" i="9"/>
  <c r="I2146" i="9"/>
  <c r="I2132" i="9"/>
  <c r="I2118" i="9"/>
  <c r="I2104" i="9"/>
  <c r="I2090" i="9"/>
  <c r="I2076" i="9"/>
  <c r="I2062" i="9"/>
  <c r="I2048" i="9"/>
  <c r="I2034" i="9"/>
  <c r="I2020" i="9"/>
  <c r="I2006" i="9"/>
  <c r="I1992" i="9"/>
  <c r="I1978" i="9"/>
  <c r="I1964" i="9"/>
  <c r="I1950" i="9"/>
  <c r="I1936" i="9"/>
  <c r="I1922" i="9"/>
  <c r="I1908" i="9"/>
  <c r="I1894" i="9"/>
  <c r="I1880" i="9"/>
  <c r="I1866" i="9"/>
  <c r="I1852" i="9"/>
  <c r="I1838" i="9"/>
  <c r="I1824" i="9"/>
  <c r="I1810" i="9"/>
  <c r="I1796" i="9"/>
  <c r="I1782" i="9"/>
  <c r="I1768" i="9"/>
  <c r="I1754" i="9"/>
  <c r="I1740" i="9"/>
  <c r="I1726" i="9"/>
  <c r="I1712" i="9"/>
  <c r="I1698" i="9"/>
  <c r="I1684" i="9"/>
  <c r="I1670" i="9"/>
  <c r="I1656" i="9"/>
  <c r="I1642" i="9"/>
  <c r="I1628" i="9"/>
  <c r="I1614" i="9"/>
  <c r="I1600" i="9"/>
  <c r="I1586" i="9"/>
  <c r="I1572" i="9"/>
  <c r="I1558" i="9"/>
  <c r="I1544" i="9"/>
  <c r="I1530" i="9"/>
  <c r="I1516" i="9"/>
  <c r="I1502" i="9"/>
  <c r="I1488" i="9"/>
  <c r="I1474" i="9"/>
  <c r="I1460" i="9"/>
  <c r="I1446" i="9"/>
  <c r="I1432" i="9"/>
  <c r="I1418" i="9"/>
  <c r="I1404" i="9"/>
  <c r="I1390" i="9"/>
  <c r="I1376" i="9"/>
  <c r="I1362" i="9"/>
  <c r="I1348" i="9"/>
  <c r="I1334" i="9"/>
  <c r="I1320" i="9"/>
  <c r="I1306" i="9"/>
  <c r="I1292" i="9"/>
  <c r="I1278" i="9"/>
  <c r="I1264" i="9"/>
  <c r="I1250" i="9"/>
  <c r="I1236" i="9"/>
  <c r="I1222" i="9"/>
  <c r="I1208" i="9"/>
  <c r="I1194" i="9"/>
  <c r="I3799" i="9"/>
  <c r="I3785" i="9"/>
  <c r="I3771" i="9"/>
  <c r="I3757" i="9"/>
  <c r="I3743" i="9"/>
  <c r="I3729" i="9"/>
  <c r="I3715" i="9"/>
  <c r="I3701" i="9"/>
  <c r="I3687" i="9"/>
  <c r="I3673" i="9"/>
  <c r="I3659" i="9"/>
  <c r="I3645" i="9"/>
  <c r="I3631" i="9"/>
  <c r="I3617" i="9"/>
  <c r="I3603" i="9"/>
  <c r="I3589" i="9"/>
  <c r="I3575" i="9"/>
  <c r="I1180" i="9"/>
  <c r="I1166" i="9"/>
  <c r="I1152" i="9"/>
  <c r="I1138" i="9"/>
  <c r="I1124" i="9"/>
  <c r="I1110" i="9"/>
  <c r="I1096" i="9"/>
  <c r="I1082" i="9"/>
  <c r="I1068" i="9"/>
  <c r="I1054" i="9"/>
  <c r="I1040" i="9"/>
  <c r="I1026" i="9"/>
  <c r="I1012" i="9"/>
  <c r="I998" i="9"/>
  <c r="I984" i="9"/>
  <c r="I970" i="9"/>
  <c r="I956" i="9"/>
  <c r="I942" i="9"/>
  <c r="I928" i="9"/>
  <c r="I914" i="9"/>
  <c r="I900" i="9"/>
  <c r="I886" i="9"/>
  <c r="I872" i="9"/>
  <c r="I858" i="9"/>
  <c r="I844" i="9"/>
  <c r="I830" i="9"/>
  <c r="I816" i="9"/>
  <c r="I802" i="9"/>
  <c r="I788" i="9"/>
  <c r="I774" i="9"/>
  <c r="I760" i="9"/>
  <c r="I746" i="9"/>
  <c r="I732" i="9"/>
  <c r="I718" i="9"/>
  <c r="I704" i="9"/>
  <c r="I690" i="9"/>
  <c r="I676" i="9"/>
  <c r="I662" i="9"/>
  <c r="I648" i="9"/>
  <c r="I634" i="9"/>
  <c r="I620" i="9"/>
  <c r="I606" i="9"/>
  <c r="I592" i="9"/>
  <c r="I578" i="9"/>
  <c r="I564" i="9"/>
  <c r="I550" i="9"/>
  <c r="I536" i="9"/>
  <c r="I522" i="9"/>
  <c r="I508" i="9"/>
  <c r="I494" i="9"/>
  <c r="I480" i="9"/>
  <c r="I466" i="9"/>
  <c r="I452" i="9"/>
  <c r="I438" i="9"/>
  <c r="I424" i="9"/>
  <c r="I410" i="9"/>
  <c r="I396" i="9"/>
  <c r="I382" i="9"/>
  <c r="I368" i="9"/>
  <c r="I354" i="9"/>
  <c r="I340" i="9"/>
  <c r="I326" i="9"/>
  <c r="I312" i="9"/>
  <c r="I298" i="9"/>
  <c r="I284" i="9"/>
  <c r="I270" i="9"/>
  <c r="I256" i="9"/>
  <c r="I242" i="9"/>
  <c r="I228" i="9"/>
  <c r="I214" i="9"/>
  <c r="I200" i="9"/>
  <c r="I186" i="9"/>
  <c r="I172" i="9"/>
  <c r="I158" i="9"/>
  <c r="I144" i="9"/>
  <c r="I130" i="9"/>
  <c r="I116" i="9"/>
  <c r="I102" i="9"/>
  <c r="I88" i="9"/>
  <c r="I74" i="9"/>
  <c r="I60" i="9"/>
  <c r="I46" i="9"/>
  <c r="I32" i="9"/>
  <c r="I18" i="9"/>
  <c r="I4" i="9"/>
  <c r="I3561" i="9"/>
  <c r="I3547" i="9"/>
  <c r="I3533" i="9"/>
  <c r="I3519" i="9"/>
  <c r="I3505" i="9"/>
  <c r="I3491" i="9"/>
  <c r="I3477" i="9"/>
  <c r="I3463" i="9"/>
  <c r="I3449" i="9"/>
  <c r="I3435" i="9"/>
  <c r="I3421" i="9"/>
  <c r="I3407" i="9"/>
  <c r="I3393" i="9"/>
  <c r="I3379" i="9"/>
  <c r="I3365" i="9"/>
  <c r="I3351" i="9"/>
  <c r="I3337" i="9"/>
  <c r="I3323" i="9"/>
  <c r="I3309" i="9"/>
  <c r="I3295" i="9"/>
  <c r="I3281" i="9"/>
  <c r="I3267" i="9"/>
  <c r="I3253" i="9"/>
  <c r="I3239" i="9"/>
  <c r="I3225" i="9"/>
  <c r="I3211" i="9"/>
  <c r="I3197" i="9"/>
  <c r="I3183" i="9"/>
  <c r="I3169" i="9"/>
  <c r="I3155" i="9"/>
  <c r="I3141" i="9"/>
  <c r="I3127" i="9"/>
  <c r="I3113" i="9"/>
  <c r="I3099" i="9"/>
  <c r="I3085" i="9"/>
  <c r="I3071" i="9"/>
  <c r="I3057" i="9"/>
  <c r="I3043" i="9"/>
  <c r="I3029" i="9"/>
  <c r="I3015" i="9"/>
  <c r="I3001" i="9"/>
  <c r="I2987" i="9"/>
  <c r="I2973" i="9"/>
  <c r="I2959" i="9"/>
  <c r="I2945" i="9"/>
  <c r="I2931" i="9"/>
  <c r="I2917" i="9"/>
  <c r="I2903" i="9"/>
  <c r="I2889" i="9"/>
  <c r="I2875" i="9"/>
  <c r="I2861" i="9"/>
  <c r="I2847" i="9"/>
  <c r="I2833" i="9"/>
  <c r="I2819" i="9"/>
  <c r="I2805" i="9"/>
  <c r="I2791" i="9"/>
  <c r="I2777" i="9"/>
  <c r="I2763" i="9"/>
  <c r="I2749" i="9"/>
  <c r="I2735" i="9"/>
  <c r="I2721" i="9"/>
  <c r="I2707" i="9"/>
  <c r="I2693" i="9"/>
  <c r="I2679" i="9"/>
  <c r="I2665" i="9"/>
  <c r="I2651" i="9"/>
  <c r="I2637" i="9"/>
  <c r="I2623" i="9"/>
  <c r="I2609" i="9"/>
  <c r="I2595" i="9"/>
  <c r="I2581" i="9"/>
  <c r="I2567" i="9"/>
  <c r="I2553" i="9"/>
  <c r="I2539" i="9"/>
  <c r="I2525" i="9"/>
  <c r="I2511" i="9"/>
  <c r="I2497" i="9"/>
  <c r="I2483" i="9"/>
  <c r="I2469" i="9"/>
  <c r="I2455" i="9"/>
  <c r="I2441" i="9"/>
  <c r="I2427" i="9"/>
  <c r="I2413" i="9"/>
  <c r="I2399" i="9"/>
  <c r="I2385" i="9"/>
  <c r="I2371" i="9"/>
  <c r="I2357" i="9"/>
  <c r="I2343" i="9"/>
  <c r="I2329" i="9"/>
  <c r="I2315" i="9"/>
  <c r="I2301" i="9"/>
  <c r="I2287" i="9"/>
  <c r="I2273" i="9"/>
  <c r="I2259" i="9"/>
  <c r="I2245" i="9"/>
  <c r="I2231" i="9"/>
  <c r="I2217" i="9"/>
  <c r="I2203" i="9"/>
  <c r="I2189" i="9"/>
  <c r="I2175" i="9"/>
  <c r="I2161" i="9"/>
  <c r="I2147" i="9"/>
  <c r="I2133" i="9"/>
  <c r="I2119" i="9"/>
  <c r="I2105" i="9"/>
  <c r="I2091" i="9"/>
  <c r="I2077" i="9"/>
  <c r="I2063" i="9"/>
  <c r="I2049" i="9"/>
  <c r="I2035" i="9"/>
  <c r="I2021" i="9"/>
  <c r="I2007" i="9"/>
  <c r="I1993" i="9"/>
  <c r="I1979" i="9"/>
  <c r="I1965" i="9"/>
  <c r="I1951" i="9"/>
  <c r="I1937" i="9"/>
  <c r="I1923" i="9"/>
  <c r="I1909" i="9"/>
  <c r="I1895" i="9"/>
  <c r="I1881" i="9"/>
  <c r="I1867" i="9"/>
  <c r="I1853" i="9"/>
  <c r="I1839" i="9"/>
  <c r="I1825" i="9"/>
  <c r="I1811" i="9"/>
  <c r="I1797" i="9"/>
  <c r="I1783" i="9"/>
  <c r="I1769" i="9"/>
  <c r="I1755" i="9"/>
  <c r="I1741" i="9"/>
  <c r="I1727" i="9"/>
  <c r="I1713" i="9"/>
  <c r="I1699" i="9"/>
  <c r="I1685" i="9"/>
  <c r="I1671" i="9"/>
  <c r="I1657" i="9"/>
  <c r="I1643" i="9"/>
  <c r="I1629" i="9"/>
  <c r="I1615" i="9"/>
  <c r="I1601" i="9"/>
  <c r="I1587" i="9"/>
  <c r="I1573" i="9"/>
  <c r="I1559" i="9"/>
  <c r="I1545" i="9"/>
  <c r="I1531" i="9"/>
  <c r="I1517" i="9"/>
  <c r="I1503" i="9"/>
  <c r="I1489" i="9"/>
  <c r="I1475" i="9"/>
  <c r="I1461" i="9"/>
  <c r="I1447" i="9"/>
  <c r="I1433" i="9"/>
  <c r="I1419" i="9"/>
  <c r="I1405" i="9"/>
  <c r="I1391" i="9"/>
  <c r="I1377" i="9"/>
  <c r="I1363" i="9"/>
  <c r="I1349" i="9"/>
  <c r="I1335" i="9"/>
  <c r="I1321" i="9"/>
  <c r="I1307" i="9"/>
  <c r="I1293" i="9"/>
  <c r="I1279" i="9"/>
  <c r="I1265" i="9"/>
  <c r="I1251" i="9"/>
  <c r="I1237" i="9"/>
  <c r="I1223" i="9"/>
  <c r="I1209" i="9"/>
  <c r="I1195" i="9"/>
  <c r="I1181" i="9"/>
  <c r="I1167" i="9"/>
  <c r="I1153" i="9"/>
  <c r="I1139" i="9"/>
  <c r="I1125" i="9"/>
  <c r="I1111" i="9"/>
  <c r="I1097" i="9"/>
  <c r="I1083" i="9"/>
  <c r="I1069" i="9"/>
  <c r="I1055" i="9"/>
  <c r="I1041" i="9"/>
  <c r="I1027" i="9"/>
  <c r="I1013" i="9"/>
  <c r="I999" i="9"/>
  <c r="I985" i="9"/>
  <c r="I971" i="9"/>
  <c r="I957" i="9"/>
  <c r="I943" i="9"/>
  <c r="I929" i="9"/>
  <c r="I915" i="9"/>
  <c r="I901" i="9"/>
  <c r="I887" i="9"/>
  <c r="I873" i="9"/>
  <c r="I859" i="9"/>
  <c r="I845" i="9"/>
  <c r="I831" i="9"/>
  <c r="I817" i="9"/>
  <c r="I803" i="9"/>
  <c r="I789" i="9"/>
  <c r="I775" i="9"/>
  <c r="I761" i="9"/>
  <c r="I747" i="9"/>
  <c r="I733" i="9"/>
  <c r="I719" i="9"/>
  <c r="I705" i="9"/>
  <c r="I691" i="9"/>
  <c r="I677" i="9"/>
  <c r="I663" i="9"/>
  <c r="I649" i="9"/>
  <c r="I635" i="9"/>
  <c r="I621" i="9"/>
  <c r="I607" i="9"/>
  <c r="I593" i="9"/>
  <c r="I579" i="9"/>
  <c r="I565" i="9"/>
  <c r="I551" i="9"/>
  <c r="I537" i="9"/>
  <c r="I523" i="9"/>
  <c r="I509" i="9"/>
  <c r="I495" i="9"/>
  <c r="I481" i="9"/>
  <c r="I467" i="9"/>
  <c r="I453" i="9"/>
  <c r="I439" i="9"/>
  <c r="I425" i="9"/>
  <c r="I411" i="9"/>
  <c r="I397" i="9"/>
  <c r="I383" i="9"/>
  <c r="I369" i="9"/>
  <c r="I355" i="9"/>
  <c r="I341" i="9"/>
  <c r="I327" i="9"/>
  <c r="I313" i="9"/>
  <c r="I299" i="9"/>
  <c r="I285" i="9"/>
  <c r="I271" i="9"/>
  <c r="I257" i="9"/>
  <c r="I243" i="9"/>
  <c r="I229" i="9"/>
  <c r="I215" i="9"/>
  <c r="I201" i="9"/>
  <c r="I187" i="9"/>
  <c r="I173" i="9"/>
  <c r="I159" i="9"/>
  <c r="I145" i="9"/>
  <c r="I131" i="9"/>
  <c r="I117" i="9"/>
  <c r="I103" i="9"/>
  <c r="I89" i="9"/>
  <c r="I75" i="9"/>
  <c r="I61" i="9"/>
  <c r="I47" i="9"/>
  <c r="I33" i="9"/>
  <c r="I19" i="9"/>
  <c r="I5" i="9"/>
  <c r="I3670" i="9"/>
  <c r="I3502" i="9"/>
  <c r="I3665" i="9"/>
  <c r="I3413" i="9"/>
  <c r="I3343" i="9"/>
  <c r="I3245" i="9"/>
  <c r="I3119" i="9"/>
  <c r="I3105" i="9"/>
  <c r="I3007" i="9"/>
  <c r="I2867" i="9"/>
  <c r="I2685" i="9"/>
  <c r="I2545" i="9"/>
  <c r="I2447" i="9"/>
  <c r="I2265" i="9"/>
  <c r="I2153" i="9"/>
  <c r="I2041" i="9"/>
  <c r="I1957" i="9"/>
  <c r="I1901" i="9"/>
  <c r="I1719" i="9"/>
  <c r="I1649" i="9"/>
  <c r="I1271" i="9"/>
  <c r="I1201" i="9"/>
  <c r="I1187" i="9"/>
  <c r="I585" i="9"/>
  <c r="I501" i="9"/>
  <c r="I2928" i="9"/>
  <c r="I2760" i="9"/>
  <c r="I2592" i="9"/>
  <c r="I2312" i="9"/>
  <c r="I2242" i="9"/>
  <c r="I2130" i="9"/>
  <c r="I2088" i="9"/>
  <c r="I2018" i="9"/>
  <c r="I1948" i="9"/>
  <c r="I3791" i="9"/>
  <c r="I3735" i="9"/>
  <c r="I3693" i="9"/>
  <c r="I3637" i="9"/>
  <c r="I3567" i="9"/>
  <c r="I3525" i="9"/>
  <c r="I3469" i="9"/>
  <c r="I3399" i="9"/>
  <c r="I3371" i="9"/>
  <c r="I3329" i="9"/>
  <c r="I3287" i="9"/>
  <c r="I3175" i="9"/>
  <c r="I3133" i="9"/>
  <c r="I3063" i="9"/>
  <c r="I2965" i="9"/>
  <c r="I2923" i="9"/>
  <c r="I2881" i="9"/>
  <c r="I2797" i="9"/>
  <c r="I2755" i="9"/>
  <c r="I2671" i="9"/>
  <c r="I2629" i="9"/>
  <c r="I2601" i="9"/>
  <c r="I2503" i="9"/>
  <c r="I2475" i="9"/>
  <c r="I2419" i="9"/>
  <c r="I2377" i="9"/>
  <c r="I2349" i="9"/>
  <c r="I2307" i="9"/>
  <c r="I2251" i="9"/>
  <c r="I2223" i="9"/>
  <c r="I2181" i="9"/>
  <c r="I2097" i="9"/>
  <c r="I1985" i="9"/>
  <c r="I1929" i="9"/>
  <c r="I1887" i="9"/>
  <c r="I1845" i="9"/>
  <c r="I1789" i="9"/>
  <c r="I1747" i="9"/>
  <c r="I1705" i="9"/>
  <c r="I1677" i="9"/>
  <c r="I1579" i="9"/>
  <c r="I1481" i="9"/>
  <c r="I1439" i="9"/>
  <c r="I1397" i="9"/>
  <c r="I1355" i="9"/>
  <c r="I1327" i="9"/>
  <c r="I1229" i="9"/>
  <c r="I1159" i="9"/>
  <c r="I1089" i="9"/>
  <c r="I1061" i="9"/>
  <c r="I1033" i="9"/>
  <c r="I977" i="9"/>
  <c r="I949" i="9"/>
  <c r="I907" i="9"/>
  <c r="I879" i="9"/>
  <c r="I837" i="9"/>
  <c r="I795" i="9"/>
  <c r="I739" i="9"/>
  <c r="I669" i="9"/>
  <c r="I515" i="9"/>
  <c r="I3777" i="9"/>
  <c r="I3763" i="9"/>
  <c r="I3721" i="9"/>
  <c r="I3707" i="9"/>
  <c r="I3679" i="9"/>
  <c r="I3623" i="9"/>
  <c r="I3595" i="9"/>
  <c r="I3581" i="9"/>
  <c r="I3553" i="9"/>
  <c r="I3539" i="9"/>
  <c r="I3497" i="9"/>
  <c r="I3455" i="9"/>
  <c r="I3427" i="9"/>
  <c r="I3385" i="9"/>
  <c r="I3357" i="9"/>
  <c r="I3315" i="9"/>
  <c r="I3301" i="9"/>
  <c r="I3259" i="9"/>
  <c r="I3231" i="9"/>
  <c r="I3203" i="9"/>
  <c r="I3189" i="9"/>
  <c r="I3161" i="9"/>
  <c r="I3147" i="9"/>
  <c r="I3091" i="9"/>
  <c r="I3049" i="9"/>
  <c r="I2993" i="9"/>
  <c r="I2979" i="9"/>
  <c r="I2951" i="9"/>
  <c r="I2937" i="9"/>
  <c r="I2895" i="9"/>
  <c r="I2825" i="9"/>
  <c r="I2811" i="9"/>
  <c r="I2783" i="9"/>
  <c r="I2769" i="9"/>
  <c r="I2727" i="9"/>
  <c r="I2657" i="9"/>
  <c r="I2615" i="9"/>
  <c r="I2587" i="9"/>
  <c r="I2559" i="9"/>
  <c r="I2531" i="9"/>
  <c r="I2489" i="9"/>
  <c r="I2461" i="9"/>
  <c r="I2433" i="9"/>
  <c r="I2405" i="9"/>
  <c r="I2391" i="9"/>
  <c r="I2363" i="9"/>
  <c r="I2335" i="9"/>
  <c r="I2321" i="9"/>
  <c r="I2279" i="9"/>
  <c r="I2237" i="9"/>
  <c r="I2209" i="9"/>
  <c r="I2195" i="9"/>
  <c r="I2167" i="9"/>
  <c r="I2125" i="9"/>
  <c r="I2083" i="9"/>
  <c r="I2055" i="9"/>
  <c r="I2027" i="9"/>
  <c r="I1999" i="9"/>
  <c r="I1971" i="9"/>
  <c r="I1943" i="9"/>
  <c r="I1915" i="9"/>
  <c r="I1873" i="9"/>
  <c r="I1859" i="9"/>
  <c r="I1831" i="9"/>
  <c r="I1803" i="9"/>
  <c r="I1775" i="9"/>
  <c r="I1733" i="9"/>
  <c r="I1691" i="9"/>
  <c r="I1663" i="9"/>
  <c r="I1635" i="9"/>
  <c r="I1607" i="9"/>
  <c r="I1593" i="9"/>
  <c r="I1565" i="9"/>
  <c r="I1537" i="9"/>
  <c r="I1509" i="9"/>
  <c r="I1467" i="9"/>
  <c r="I1425" i="9"/>
  <c r="I1411" i="9"/>
  <c r="I1383" i="9"/>
  <c r="I1369" i="9"/>
  <c r="I1341" i="9"/>
  <c r="I1313" i="9"/>
  <c r="I1285" i="9"/>
  <c r="I1257" i="9"/>
  <c r="I1243" i="9"/>
  <c r="I1215" i="9"/>
  <c r="I1173" i="9"/>
  <c r="I1117" i="9"/>
  <c r="I1103" i="9"/>
  <c r="I1075" i="9"/>
  <c r="I1047" i="9"/>
  <c r="I1019" i="9"/>
  <c r="I991" i="9"/>
  <c r="I963" i="9"/>
  <c r="I935" i="9"/>
  <c r="I921" i="9"/>
  <c r="I893" i="9"/>
  <c r="I865" i="9"/>
  <c r="I851" i="9"/>
  <c r="I823" i="9"/>
  <c r="I809" i="9"/>
  <c r="I781" i="9"/>
  <c r="I767" i="9"/>
  <c r="I753" i="9"/>
  <c r="I725" i="9"/>
  <c r="I711" i="9"/>
  <c r="I697" i="9"/>
  <c r="I683" i="9"/>
  <c r="I655" i="9"/>
  <c r="I641" i="9"/>
  <c r="I627" i="9"/>
  <c r="I613" i="9"/>
  <c r="I599" i="9"/>
  <c r="I571" i="9"/>
  <c r="I557" i="9"/>
  <c r="I543" i="9"/>
  <c r="I529" i="9"/>
  <c r="I487" i="9"/>
  <c r="I473" i="9"/>
  <c r="I459" i="9"/>
  <c r="I445" i="9"/>
  <c r="I431" i="9"/>
  <c r="I417" i="9"/>
  <c r="I403" i="9"/>
  <c r="I389" i="9"/>
  <c r="I375" i="9"/>
  <c r="I361" i="9"/>
  <c r="I347" i="9"/>
  <c r="I333" i="9"/>
  <c r="I319" i="9"/>
  <c r="I291" i="9"/>
  <c r="I263" i="9"/>
  <c r="I249" i="9"/>
  <c r="I235" i="9"/>
  <c r="I221" i="9"/>
  <c r="I207" i="9"/>
  <c r="I193" i="9"/>
  <c r="I179" i="9"/>
  <c r="I165" i="9"/>
  <c r="I151" i="9"/>
  <c r="I123" i="9"/>
  <c r="I109" i="9"/>
  <c r="I95" i="9"/>
  <c r="I81" i="9"/>
  <c r="I67" i="9"/>
  <c r="I53" i="9"/>
  <c r="I39" i="9"/>
  <c r="I25" i="9"/>
  <c r="I11" i="9"/>
  <c r="I3720" i="9"/>
  <c r="I3622" i="9"/>
  <c r="I3594" i="9"/>
  <c r="I3454" i="9"/>
  <c r="I3426" i="9"/>
  <c r="I3188" i="9"/>
  <c r="I2922" i="9"/>
  <c r="I2894" i="9"/>
  <c r="I2754" i="9"/>
  <c r="I2726" i="9"/>
  <c r="I2656" i="9"/>
  <c r="I2628" i="9"/>
  <c r="I2488" i="9"/>
  <c r="I3740" i="9"/>
  <c r="I3726" i="9"/>
  <c r="I3712" i="9"/>
  <c r="I3656" i="9"/>
  <c r="I3642" i="9"/>
  <c r="I3600" i="9"/>
  <c r="I3586" i="9"/>
  <c r="I3572" i="9"/>
  <c r="I3544" i="9"/>
  <c r="I3474" i="9"/>
  <c r="I3460" i="9"/>
  <c r="I3446" i="9"/>
  <c r="I3432" i="9"/>
  <c r="I3404" i="9"/>
  <c r="I3390" i="9"/>
  <c r="I3334" i="9"/>
  <c r="I3306" i="9"/>
  <c r="I3278" i="9"/>
  <c r="I3264" i="9"/>
  <c r="I3250" i="9"/>
  <c r="I3236" i="9"/>
  <c r="I3222" i="9"/>
  <c r="I3166" i="9"/>
  <c r="I3138" i="9"/>
  <c r="I3124" i="9"/>
  <c r="I3110" i="9"/>
  <c r="I3068" i="9"/>
  <c r="I3054" i="9"/>
  <c r="I3040" i="9"/>
  <c r="I3012" i="9"/>
  <c r="I2998" i="9"/>
  <c r="I2970" i="9"/>
  <c r="I2956" i="9"/>
  <c r="I2900" i="9"/>
  <c r="I2872" i="9"/>
  <c r="I2858" i="9"/>
  <c r="I2844" i="9"/>
  <c r="I2830" i="9"/>
  <c r="I2802" i="9"/>
  <c r="I2774" i="9"/>
  <c r="I2746" i="9"/>
  <c r="I2732" i="9"/>
  <c r="I2704" i="9"/>
  <c r="I2690" i="9"/>
  <c r="I2676" i="9"/>
  <c r="I2662" i="9"/>
  <c r="I2634" i="9"/>
  <c r="I2606" i="9"/>
  <c r="I2578" i="9"/>
  <c r="I2536" i="9"/>
  <c r="I2508" i="9"/>
  <c r="I2494" i="9"/>
  <c r="I2480" i="9"/>
  <c r="I2466" i="9"/>
  <c r="I2438" i="9"/>
  <c r="I2424" i="9"/>
  <c r="I2410" i="9"/>
  <c r="I2396" i="9"/>
  <c r="I2382" i="9"/>
  <c r="I2368" i="9"/>
  <c r="I2340" i="9"/>
  <c r="I2298" i="9"/>
  <c r="I2284" i="9"/>
  <c r="I2270" i="9"/>
  <c r="I2256" i="9"/>
  <c r="I2228" i="9"/>
  <c r="I2200" i="9"/>
  <c r="I2172" i="9"/>
  <c r="I2158" i="9"/>
  <c r="I2116" i="9"/>
  <c r="I2102" i="9"/>
  <c r="I2074" i="9"/>
  <c r="I2060" i="9"/>
  <c r="I2046" i="9"/>
  <c r="I2004" i="9"/>
  <c r="I1962" i="9"/>
  <c r="I1934" i="9"/>
  <c r="I1920" i="9"/>
  <c r="I1892" i="9"/>
  <c r="I1864" i="9"/>
  <c r="I1836" i="9"/>
  <c r="I1822" i="9"/>
  <c r="I1808" i="9"/>
  <c r="I1794" i="9"/>
  <c r="I1780" i="9"/>
  <c r="I1752" i="9"/>
  <c r="I1738" i="9"/>
  <c r="I1724" i="9"/>
  <c r="I1710" i="9"/>
  <c r="I1696" i="9"/>
  <c r="I1668" i="9"/>
  <c r="I1640" i="9"/>
  <c r="I1626" i="9"/>
  <c r="I1612" i="9"/>
  <c r="I1570" i="9"/>
  <c r="I1542" i="9"/>
  <c r="I1528" i="9"/>
  <c r="I1472" i="9"/>
  <c r="I1444" i="9"/>
  <c r="I1346" i="9"/>
  <c r="I1276" i="9"/>
  <c r="I1206" i="9"/>
  <c r="I926" i="9"/>
  <c r="I842" i="9"/>
  <c r="I436" i="9"/>
  <c r="I72" i="9"/>
  <c r="I1514" i="9"/>
  <c r="I1500" i="9"/>
  <c r="I1486" i="9"/>
  <c r="I1458" i="9"/>
  <c r="I1430" i="9"/>
  <c r="I1416" i="9"/>
  <c r="I1388" i="9"/>
  <c r="I1374" i="9"/>
  <c r="I1360" i="9"/>
  <c r="I1318" i="9"/>
  <c r="I1304" i="9"/>
  <c r="I1290" i="9"/>
  <c r="I1262" i="9"/>
  <c r="I1234" i="9"/>
  <c r="I1220" i="9"/>
  <c r="I1192" i="9"/>
  <c r="I1178" i="9"/>
  <c r="I1164" i="9"/>
  <c r="I1150" i="9"/>
  <c r="I1136" i="9"/>
  <c r="I1122" i="9"/>
  <c r="I1108" i="9"/>
  <c r="I1094" i="9"/>
  <c r="I1080" i="9"/>
  <c r="I1066" i="9"/>
  <c r="I1052" i="9"/>
  <c r="I1024" i="9"/>
  <c r="I1010" i="9"/>
  <c r="I996" i="9"/>
  <c r="I982" i="9"/>
  <c r="I968" i="9"/>
  <c r="I954" i="9"/>
  <c r="I940" i="9"/>
  <c r="I912" i="9"/>
  <c r="I898" i="9"/>
  <c r="I884" i="9"/>
  <c r="I870" i="9"/>
  <c r="I856" i="9"/>
  <c r="I828" i="9"/>
  <c r="I800" i="9"/>
  <c r="I772" i="9"/>
  <c r="I758" i="9"/>
  <c r="I744" i="9"/>
  <c r="I730" i="9"/>
  <c r="I716" i="9"/>
  <c r="I702" i="9"/>
  <c r="I688" i="9"/>
  <c r="I674" i="9"/>
  <c r="I660" i="9"/>
  <c r="I646" i="9"/>
  <c r="I632" i="9"/>
  <c r="I618" i="9"/>
  <c r="I604" i="9"/>
  <c r="I590" i="9"/>
  <c r="I576" i="9"/>
  <c r="I562" i="9"/>
  <c r="I548" i="9"/>
  <c r="I520" i="9"/>
  <c r="I492" i="9"/>
  <c r="I478" i="9"/>
  <c r="I464" i="9"/>
  <c r="I450" i="9"/>
  <c r="I422" i="9"/>
  <c r="I408" i="9"/>
  <c r="I394" i="9"/>
  <c r="I366" i="9"/>
  <c r="I352" i="9"/>
  <c r="I338" i="9"/>
  <c r="I296" i="9"/>
  <c r="I268" i="9"/>
  <c r="I254" i="9"/>
  <c r="I226" i="9"/>
  <c r="I212" i="9"/>
  <c r="I198" i="9"/>
  <c r="I184" i="9"/>
  <c r="I170" i="9"/>
  <c r="I156" i="9"/>
  <c r="I142" i="9"/>
  <c r="I128" i="9"/>
  <c r="I114" i="9"/>
  <c r="I100" i="9"/>
  <c r="I86" i="9"/>
  <c r="I44" i="9"/>
  <c r="I30" i="9"/>
  <c r="I16" i="9"/>
  <c r="I3790" i="9"/>
  <c r="I3762" i="9"/>
  <c r="I3748" i="9"/>
  <c r="I3734" i="9"/>
  <c r="I3692" i="9"/>
  <c r="I3678" i="9"/>
  <c r="I3636" i="9"/>
  <c r="I3580" i="9"/>
  <c r="I3566" i="9"/>
  <c r="I3552" i="9"/>
  <c r="I3524" i="9"/>
  <c r="I3468" i="9"/>
  <c r="I3412" i="9"/>
  <c r="I3370" i="9"/>
  <c r="I3356" i="9"/>
  <c r="I3258" i="9"/>
  <c r="I3216" i="9"/>
  <c r="I3202" i="9"/>
  <c r="I3174" i="9"/>
  <c r="I3160" i="9"/>
  <c r="I3146" i="9"/>
  <c r="I3090" i="9"/>
  <c r="I3076" i="9"/>
  <c r="I2992" i="9"/>
  <c r="I2978" i="9"/>
  <c r="I2964" i="9"/>
  <c r="I2936" i="9"/>
  <c r="I2880" i="9"/>
  <c r="I2824" i="9"/>
  <c r="I2782" i="9"/>
  <c r="I2768" i="9"/>
  <c r="I2712" i="9"/>
  <c r="I2670" i="9"/>
  <c r="I2614" i="9"/>
  <c r="I2600" i="9"/>
  <c r="I2586" i="9"/>
  <c r="I2572" i="9"/>
  <c r="I2558" i="9"/>
  <c r="I2502" i="9"/>
  <c r="I2460" i="9"/>
  <c r="I2418" i="9"/>
  <c r="I2404" i="9"/>
  <c r="I2362" i="9"/>
  <c r="I2180" i="9"/>
  <c r="I2138" i="9"/>
  <c r="I2096" i="9"/>
  <c r="I2054" i="9"/>
  <c r="I1844" i="9"/>
  <c r="I1648" i="9"/>
  <c r="I1620" i="9"/>
  <c r="I1592" i="9"/>
  <c r="I1564" i="9"/>
  <c r="I1438" i="9"/>
  <c r="I1410" i="9"/>
  <c r="I1312" i="9"/>
  <c r="I1088" i="9"/>
  <c r="I1018" i="9"/>
  <c r="I948" i="9"/>
  <c r="I906" i="9"/>
  <c r="I808" i="9"/>
  <c r="I766" i="9"/>
  <c r="I696" i="9"/>
  <c r="I304" i="9"/>
  <c r="I192" i="9"/>
  <c r="I2320" i="9"/>
  <c r="I2124" i="9"/>
  <c r="I2012" i="9"/>
  <c r="I1928" i="9"/>
  <c r="I1872" i="9"/>
  <c r="I1746" i="9"/>
  <c r="I1606" i="9"/>
  <c r="I1522" i="9"/>
  <c r="I1256" i="9"/>
  <c r="I1200" i="9"/>
  <c r="I752" i="9"/>
  <c r="I2306" i="9"/>
  <c r="I2222" i="9"/>
  <c r="I2110" i="9"/>
  <c r="I2082" i="9"/>
  <c r="I1914" i="9"/>
  <c r="I1816" i="9"/>
  <c r="I1774" i="9"/>
  <c r="I1718" i="9"/>
  <c r="I1676" i="9"/>
  <c r="I1578" i="9"/>
  <c r="I1550" i="9"/>
  <c r="I1536" i="9"/>
  <c r="I1508" i="9"/>
  <c r="I1466" i="9"/>
  <c r="I1396" i="9"/>
  <c r="I1326" i="9"/>
  <c r="I1284" i="9"/>
  <c r="I1270" i="9"/>
  <c r="I1242" i="9"/>
  <c r="I1214" i="9"/>
  <c r="I1158" i="9"/>
  <c r="I1144" i="9"/>
  <c r="I1060" i="9"/>
  <c r="I1046" i="9"/>
  <c r="I1004" i="9"/>
  <c r="I990" i="9"/>
  <c r="I962" i="9"/>
  <c r="I934" i="9"/>
  <c r="I892" i="9"/>
  <c r="I864" i="9"/>
  <c r="I850" i="9"/>
  <c r="I822" i="9"/>
  <c r="I780" i="9"/>
  <c r="I738" i="9"/>
  <c r="I682" i="9"/>
  <c r="I668" i="9"/>
  <c r="I654" i="9"/>
  <c r="I626" i="9"/>
  <c r="I612" i="9"/>
  <c r="I584" i="9"/>
  <c r="I570" i="9"/>
  <c r="I556" i="9"/>
  <c r="I542" i="9"/>
  <c r="I514" i="9"/>
  <c r="I486" i="9"/>
  <c r="I472" i="9"/>
  <c r="I458" i="9"/>
  <c r="I444" i="9"/>
  <c r="I430" i="9"/>
  <c r="I402" i="9"/>
  <c r="I374" i="9"/>
  <c r="I360" i="9"/>
  <c r="I346" i="9"/>
  <c r="I318" i="9"/>
  <c r="I290" i="9"/>
  <c r="I276" i="9"/>
  <c r="I262" i="9"/>
  <c r="I248" i="9"/>
  <c r="I234" i="9"/>
  <c r="I206" i="9"/>
  <c r="I178" i="9"/>
  <c r="I164" i="9"/>
  <c r="I150" i="9"/>
  <c r="I122" i="9"/>
  <c r="I94" i="9"/>
  <c r="I80" i="9"/>
  <c r="I66" i="9"/>
  <c r="I52" i="9"/>
  <c r="I38" i="9"/>
  <c r="I10" i="9"/>
  <c r="I3747" i="9"/>
  <c r="I3733" i="9"/>
  <c r="I3551" i="9"/>
  <c r="I3537" i="9"/>
  <c r="I3355" i="9"/>
  <c r="I3341" i="9"/>
  <c r="I3159" i="9"/>
  <c r="I3145" i="9"/>
  <c r="I2963" i="9"/>
  <c r="I2949" i="9"/>
  <c r="I2767" i="9"/>
  <c r="I2753" i="9"/>
  <c r="I2571" i="9"/>
  <c r="I2557" i="9"/>
  <c r="I2417" i="9"/>
  <c r="I2319" i="9"/>
  <c r="I2207" i="9"/>
  <c r="I2109" i="9"/>
  <c r="I2011" i="9"/>
  <c r="I1913" i="9"/>
  <c r="I1815" i="9"/>
  <c r="I1745" i="9"/>
  <c r="I1675" i="9"/>
  <c r="I1605" i="9"/>
  <c r="I1535" i="9"/>
  <c r="I1395" i="9"/>
  <c r="I1325" i="9"/>
  <c r="I1255" i="9"/>
  <c r="I1003" i="9"/>
  <c r="I891" i="9"/>
  <c r="I779" i="9"/>
  <c r="I737" i="9"/>
  <c r="I583" i="9"/>
  <c r="I471" i="9"/>
  <c r="I429" i="9"/>
  <c r="I359" i="9"/>
  <c r="I317" i="9"/>
  <c r="I163" i="9"/>
  <c r="I51" i="9"/>
  <c r="I9" i="9"/>
  <c r="I2291" i="9"/>
  <c r="I2095" i="9"/>
  <c r="I1899" i="9"/>
  <c r="I1773" i="9"/>
  <c r="I1703" i="9"/>
  <c r="I1507" i="9"/>
  <c r="I1465" i="9"/>
  <c r="I1367" i="9"/>
  <c r="I1311" i="9"/>
  <c r="I1199" i="9"/>
  <c r="I1157" i="9"/>
  <c r="I1143" i="9"/>
  <c r="I1059" i="9"/>
  <c r="I1045" i="9"/>
  <c r="I1031" i="9"/>
  <c r="I947" i="9"/>
  <c r="I877" i="9"/>
  <c r="I849" i="9"/>
  <c r="I821" i="9"/>
  <c r="I751" i="9"/>
  <c r="I667" i="9"/>
  <c r="I653" i="9"/>
  <c r="I639" i="9"/>
  <c r="I555" i="9"/>
  <c r="I541" i="9"/>
  <c r="I499" i="9"/>
  <c r="I457" i="9"/>
  <c r="I443" i="9"/>
  <c r="I345" i="9"/>
  <c r="I289" i="9"/>
  <c r="I261" i="9"/>
  <c r="I233" i="9"/>
  <c r="I177" i="9"/>
  <c r="I135" i="9"/>
  <c r="I121" i="9"/>
  <c r="I65" i="9"/>
  <c r="I37" i="9"/>
  <c r="I3801" i="9"/>
  <c r="I3787" i="9"/>
  <c r="I3773" i="9"/>
  <c r="I3759" i="9"/>
  <c r="I3745" i="9"/>
  <c r="I3731" i="9"/>
  <c r="I3717" i="9"/>
  <c r="I3703" i="9"/>
  <c r="I3689" i="9"/>
  <c r="I3675" i="9"/>
  <c r="I3661" i="9"/>
  <c r="I3647" i="9"/>
  <c r="I3633" i="9"/>
  <c r="I3619" i="9"/>
  <c r="I3605" i="9"/>
  <c r="I3591" i="9"/>
  <c r="I3577" i="9"/>
  <c r="I3563" i="9"/>
  <c r="I3549" i="9"/>
  <c r="I3535" i="9"/>
  <c r="I3521" i="9"/>
  <c r="I3507" i="9"/>
  <c r="I3493" i="9"/>
  <c r="I3479" i="9"/>
  <c r="I3465" i="9"/>
  <c r="I3451" i="9"/>
  <c r="I3437" i="9"/>
  <c r="I3423" i="9"/>
  <c r="I3409" i="9"/>
  <c r="I3395" i="9"/>
  <c r="I3381" i="9"/>
  <c r="I3367" i="9"/>
  <c r="I3353" i="9"/>
  <c r="I3339" i="9"/>
  <c r="I3325" i="9"/>
  <c r="I3311" i="9"/>
  <c r="I3297" i="9"/>
  <c r="I3283" i="9"/>
  <c r="I3269" i="9"/>
  <c r="I3255" i="9"/>
  <c r="I3241" i="9"/>
  <c r="I3227" i="9"/>
  <c r="I3213" i="9"/>
  <c r="I3199" i="9"/>
  <c r="I3185" i="9"/>
  <c r="I3171" i="9"/>
  <c r="I3157" i="9"/>
  <c r="I3143" i="9"/>
  <c r="I3129" i="9"/>
  <c r="I3115" i="9"/>
  <c r="I3101" i="9"/>
  <c r="I3087" i="9"/>
  <c r="I3073" i="9"/>
  <c r="I3059" i="9"/>
  <c r="I3045" i="9"/>
  <c r="I3031" i="9"/>
  <c r="I3017" i="9"/>
  <c r="I3003" i="9"/>
  <c r="I2989" i="9"/>
  <c r="I2975" i="9"/>
  <c r="I2961" i="9"/>
  <c r="I2947" i="9"/>
  <c r="I2933" i="9"/>
  <c r="I2919" i="9"/>
  <c r="I2905" i="9"/>
  <c r="I2891" i="9"/>
  <c r="I2877" i="9"/>
  <c r="I2863" i="9"/>
  <c r="I2849" i="9"/>
  <c r="I2835" i="9"/>
  <c r="I2821" i="9"/>
  <c r="I2807" i="9"/>
  <c r="I2793" i="9"/>
  <c r="I2779" i="9"/>
  <c r="I2765" i="9"/>
  <c r="I2751" i="9"/>
  <c r="I2737" i="9"/>
  <c r="I2723" i="9"/>
  <c r="I2709" i="9"/>
  <c r="I2695" i="9"/>
  <c r="I2681" i="9"/>
  <c r="I2667" i="9"/>
  <c r="I2653" i="9"/>
  <c r="I2639" i="9"/>
  <c r="I2625" i="9"/>
  <c r="I2611" i="9"/>
  <c r="I2597" i="9"/>
  <c r="I2583" i="9"/>
  <c r="I2569" i="9"/>
  <c r="I2555" i="9"/>
  <c r="I2541" i="9"/>
  <c r="I2527" i="9"/>
  <c r="I2513" i="9"/>
  <c r="I2499" i="9"/>
  <c r="I2485" i="9"/>
  <c r="I2471" i="9"/>
  <c r="I2457" i="9"/>
  <c r="I2261" i="9"/>
  <c r="I2065" i="9"/>
  <c r="I1869" i="9"/>
  <c r="I1673" i="9"/>
  <c r="I1477" i="9"/>
  <c r="I1281" i="9"/>
  <c r="I931" i="9"/>
  <c r="I833" i="9"/>
  <c r="I525" i="9"/>
  <c r="I217" i="9"/>
  <c r="I119" i="9"/>
  <c r="I1015" i="9"/>
  <c r="I819" i="9"/>
  <c r="I623" i="9"/>
  <c r="I427" i="9"/>
  <c r="I231" i="9"/>
  <c r="I35" i="9"/>
  <c r="AC3288" i="9" l="1"/>
  <c r="AB3290" i="9"/>
  <c r="AB3291" i="9"/>
  <c r="AC3292" i="9"/>
  <c r="AC3300" i="9"/>
  <c r="AC3301" i="9"/>
  <c r="AC3302" i="9"/>
  <c r="AB3304" i="9"/>
  <c r="AC3305" i="9"/>
  <c r="AB3306" i="9"/>
  <c r="AB3311" i="9"/>
  <c r="AC3314" i="9"/>
  <c r="AC3315" i="9"/>
  <c r="AC3316" i="9"/>
  <c r="AB3318" i="9"/>
  <c r="AC3319" i="9"/>
  <c r="AB3320" i="9"/>
  <c r="AB3323" i="9"/>
  <c r="AC3324" i="9"/>
  <c r="AB3325" i="9"/>
  <c r="AC3328" i="9"/>
  <c r="AC3343" i="9"/>
  <c r="AC3344" i="9"/>
  <c r="AB3346" i="9"/>
  <c r="AB3347" i="9"/>
  <c r="AC3348" i="9"/>
  <c r="AC3352" i="9"/>
  <c r="AC3358" i="9"/>
  <c r="AB3361" i="9"/>
  <c r="AC3362" i="9"/>
  <c r="AC3370" i="9"/>
  <c r="AC3372" i="9"/>
  <c r="AB3374" i="9"/>
  <c r="AB3375" i="9"/>
  <c r="AC3376" i="9"/>
  <c r="AC3381" i="9"/>
  <c r="AC3384" i="9"/>
  <c r="AC3385" i="9"/>
  <c r="AC3386" i="9"/>
  <c r="AB3388" i="9"/>
  <c r="AC3389" i="9"/>
  <c r="AB3390" i="9"/>
  <c r="AC3400" i="9"/>
  <c r="AB3402" i="9"/>
  <c r="AB3403" i="9"/>
  <c r="AC3404" i="9"/>
  <c r="AC3409" i="9"/>
  <c r="AC3413" i="9"/>
  <c r="AC3414" i="9"/>
  <c r="AB3416" i="9"/>
  <c r="AB3417" i="9"/>
  <c r="AC3418" i="9"/>
  <c r="AB3430" i="9"/>
  <c r="AC3431" i="9"/>
  <c r="AB3432" i="9"/>
  <c r="AC3436" i="9"/>
  <c r="AC3437" i="9"/>
  <c r="AC3440" i="9"/>
  <c r="AC3441" i="9"/>
  <c r="AC3442" i="9"/>
  <c r="AB3444" i="9"/>
  <c r="AC3445" i="9"/>
  <c r="AC3446" i="9"/>
  <c r="AB3451" i="9"/>
  <c r="AB3454" i="9"/>
  <c r="AC3455" i="9"/>
  <c r="AC3456" i="9"/>
  <c r="AB3458" i="9"/>
  <c r="AC3459" i="9"/>
  <c r="AC3460" i="9"/>
  <c r="AC3470" i="9"/>
  <c r="AC3473" i="9"/>
  <c r="AC3474" i="9"/>
  <c r="AC3479" i="9"/>
  <c r="AC3482" i="9"/>
  <c r="AC3483" i="9"/>
  <c r="AC3484" i="9"/>
  <c r="AB3486" i="9"/>
  <c r="AB3487" i="9"/>
  <c r="AB3488" i="9"/>
  <c r="AC3490" i="9"/>
  <c r="AC3491" i="9"/>
  <c r="AC3492" i="9"/>
  <c r="AB3493" i="9"/>
  <c r="AC3498" i="9"/>
  <c r="AC3500" i="9"/>
  <c r="AC3501" i="9"/>
  <c r="AC3502" i="9"/>
  <c r="AC3507" i="9"/>
  <c r="AC3511" i="9"/>
  <c r="AC3512" i="9"/>
  <c r="AB3514" i="9"/>
  <c r="AC3515" i="9"/>
  <c r="AC3516" i="9"/>
  <c r="AC3526" i="9"/>
  <c r="AB3528" i="9"/>
  <c r="AC3529" i="9"/>
  <c r="AC3530" i="9"/>
  <c r="AB3542" i="9"/>
  <c r="AC3543" i="9"/>
  <c r="AB3544" i="9"/>
  <c r="AC3546" i="9"/>
  <c r="AC3547" i="9"/>
  <c r="AC3548" i="9"/>
  <c r="AB3549" i="9"/>
  <c r="AC3553" i="9"/>
  <c r="AC3554" i="9"/>
  <c r="AB3556" i="9"/>
  <c r="AC3557" i="9"/>
  <c r="AC3558" i="9"/>
  <c r="AC3566" i="9"/>
  <c r="AC3567" i="9"/>
  <c r="AC3568" i="9"/>
  <c r="AB3570" i="9"/>
  <c r="AC3571" i="9"/>
  <c r="AC3572" i="9"/>
  <c r="AC3577" i="9"/>
  <c r="AC3580" i="9"/>
  <c r="AC3582" i="9"/>
  <c r="AB3584" i="9"/>
  <c r="AC3585" i="9"/>
  <c r="AB3586" i="9"/>
  <c r="AB3589" i="9"/>
  <c r="AB3598" i="9"/>
  <c r="AC3599" i="9"/>
  <c r="AB3600" i="9"/>
  <c r="AC3603" i="9"/>
  <c r="AC3604" i="9"/>
  <c r="AC3605" i="9"/>
  <c r="AC3609" i="9"/>
  <c r="AC3610" i="9"/>
  <c r="AB3612" i="9"/>
  <c r="AC3613" i="9"/>
  <c r="AB3614" i="9"/>
  <c r="AC3622" i="9"/>
  <c r="AC3624" i="9"/>
  <c r="AB3626" i="9"/>
  <c r="AB3627" i="9"/>
  <c r="AC3628" i="9"/>
  <c r="AB3640" i="9"/>
  <c r="AB3641" i="9"/>
  <c r="AC3642" i="9"/>
  <c r="AB3647" i="9"/>
  <c r="AC3651" i="9"/>
  <c r="AC3652" i="9"/>
  <c r="AB3654" i="9"/>
  <c r="AC3655" i="9"/>
  <c r="AC3656" i="9"/>
  <c r="AB3660" i="9"/>
  <c r="AB3661" i="9"/>
  <c r="AC3664" i="9"/>
  <c r="AC3669" i="9"/>
  <c r="AC3670" i="9"/>
  <c r="AC3679" i="9"/>
  <c r="AC3680" i="9"/>
  <c r="AB3682" i="9"/>
  <c r="AB3683" i="9"/>
  <c r="AC3684" i="9"/>
  <c r="AC3689" i="9"/>
  <c r="AC3692" i="9"/>
  <c r="AC3693" i="9"/>
  <c r="AC3694" i="9"/>
  <c r="AB3696" i="9"/>
  <c r="AC3697" i="9"/>
  <c r="AC3698" i="9"/>
  <c r="AC3711" i="9"/>
  <c r="AC3712" i="9"/>
  <c r="AC3714" i="9"/>
  <c r="AC3715" i="9"/>
  <c r="AB3716" i="9"/>
  <c r="AB3717" i="9"/>
  <c r="AC3720" i="9"/>
  <c r="AC3721" i="9"/>
  <c r="AC3722" i="9"/>
  <c r="AB3724" i="9"/>
  <c r="AB3725" i="9"/>
  <c r="AB3726" i="9"/>
  <c r="AB3731" i="9"/>
  <c r="AC3734" i="9"/>
  <c r="AC3735" i="9"/>
  <c r="AC3736" i="9"/>
  <c r="AB3738" i="9"/>
  <c r="AC3739" i="9"/>
  <c r="AB3740" i="9"/>
  <c r="AB3752" i="9"/>
  <c r="AB3753" i="9"/>
  <c r="AC3754" i="9"/>
  <c r="AC3759" i="9"/>
  <c r="AC3762" i="9"/>
  <c r="AC3764" i="9"/>
  <c r="AB3766" i="9"/>
  <c r="AB3767" i="9"/>
  <c r="AC3768" i="9"/>
  <c r="AC3770" i="9"/>
  <c r="AB3771" i="9"/>
  <c r="AB3772" i="9"/>
  <c r="AC3790" i="9"/>
  <c r="AC3791" i="9"/>
  <c r="AC3792" i="9"/>
  <c r="AB3794" i="9"/>
  <c r="AC3795" i="9"/>
  <c r="AC3796" i="9"/>
  <c r="AP3813" i="9" a="1"/>
  <c r="AP3813" i="9" s="1"/>
  <c r="AM3813" i="9" a="1"/>
  <c r="AM3813" i="9" s="1"/>
  <c r="AC3282" i="9"/>
  <c r="AC3283" i="9"/>
  <c r="AC3286" i="9"/>
  <c r="AC3287" i="9"/>
  <c r="AC3293" i="9"/>
  <c r="AB3294" i="9"/>
  <c r="AC3295" i="9"/>
  <c r="AC3296" i="9"/>
  <c r="AC3297" i="9"/>
  <c r="AC3307" i="9"/>
  <c r="AC3308" i="9"/>
  <c r="AB3309" i="9"/>
  <c r="AC3310" i="9"/>
  <c r="AC3321" i="9"/>
  <c r="AC3322" i="9"/>
  <c r="AC3329" i="9"/>
  <c r="AC3330" i="9"/>
  <c r="AB3332" i="9"/>
  <c r="AB3333" i="9"/>
  <c r="AC3334" i="9"/>
  <c r="AC3335" i="9"/>
  <c r="AC3336" i="9"/>
  <c r="AC3337" i="9"/>
  <c r="AC3338" i="9"/>
  <c r="AC3339" i="9"/>
  <c r="AC3349" i="9"/>
  <c r="AC3350" i="9"/>
  <c r="AB3351" i="9"/>
  <c r="AB3352" i="9"/>
  <c r="AC3353" i="9"/>
  <c r="AC3356" i="9"/>
  <c r="AB3360" i="9"/>
  <c r="AC3363" i="9"/>
  <c r="AC3364" i="9"/>
  <c r="AC3365" i="9"/>
  <c r="AB3366" i="9"/>
  <c r="AC3367" i="9"/>
  <c r="AC3377" i="9"/>
  <c r="AC3378" i="9"/>
  <c r="AC3380" i="9"/>
  <c r="AC3391" i="9"/>
  <c r="AC3392" i="9"/>
  <c r="AB3393" i="9"/>
  <c r="AC3394" i="9"/>
  <c r="AC3395" i="9"/>
  <c r="AC3398" i="9"/>
  <c r="AC3399" i="9"/>
  <c r="AC3405" i="9"/>
  <c r="AC3406" i="9"/>
  <c r="AC3407" i="9"/>
  <c r="AC3408" i="9"/>
  <c r="AC3419" i="9"/>
  <c r="AC3420" i="9"/>
  <c r="AC3421" i="9"/>
  <c r="AC3422" i="9"/>
  <c r="AC3423" i="9"/>
  <c r="AC3426" i="9"/>
  <c r="AC3427" i="9"/>
  <c r="AC3428" i="9"/>
  <c r="AC3433" i="9"/>
  <c r="AC3434" i="9"/>
  <c r="AC3435" i="9"/>
  <c r="AC3447" i="9"/>
  <c r="AC3448" i="9"/>
  <c r="AB3449" i="9"/>
  <c r="AB3450" i="9"/>
  <c r="AC3461" i="9"/>
  <c r="AC3462" i="9"/>
  <c r="AC3463" i="9"/>
  <c r="AC3464" i="9"/>
  <c r="AC3465" i="9"/>
  <c r="AC3468" i="9"/>
  <c r="AC3469" i="9"/>
  <c r="AB3472" i="9"/>
  <c r="AC3475" i="9"/>
  <c r="AC3476" i="9"/>
  <c r="AB3477" i="9"/>
  <c r="AC3478" i="9"/>
  <c r="AC3489" i="9"/>
  <c r="AC3496" i="9"/>
  <c r="AC3497" i="9"/>
  <c r="AB3500" i="9"/>
  <c r="AC3503" i="9"/>
  <c r="AC3504" i="9"/>
  <c r="AB3505" i="9"/>
  <c r="AC3506" i="9"/>
  <c r="AC3517" i="9"/>
  <c r="AC3518" i="9"/>
  <c r="AB3519" i="9"/>
  <c r="AC3520" i="9"/>
  <c r="AC3521" i="9"/>
  <c r="AC3524" i="9"/>
  <c r="AC3531" i="9"/>
  <c r="AC3532" i="9"/>
  <c r="AC3533" i="9"/>
  <c r="AB3534" i="9"/>
  <c r="AC3535" i="9"/>
  <c r="AC3538" i="9"/>
  <c r="AC3539" i="9"/>
  <c r="AC3540" i="9"/>
  <c r="AC3545" i="9"/>
  <c r="AC3559" i="9"/>
  <c r="AC3560" i="9"/>
  <c r="AC3561" i="9"/>
  <c r="AC3562" i="9"/>
  <c r="AB3563" i="9"/>
  <c r="AC3573" i="9"/>
  <c r="AC3574" i="9"/>
  <c r="AC3575" i="9"/>
  <c r="AC3576" i="9"/>
  <c r="AC3587" i="9"/>
  <c r="AC3588" i="9"/>
  <c r="AC3590" i="9"/>
  <c r="AC3591" i="9"/>
  <c r="AC3594" i="9"/>
  <c r="AC3595" i="9"/>
  <c r="AC3596" i="9"/>
  <c r="AC3601" i="9"/>
  <c r="AC3602" i="9"/>
  <c r="AC3615" i="9"/>
  <c r="AC3616" i="9"/>
  <c r="AC3617" i="9"/>
  <c r="AC3618" i="9"/>
  <c r="AC3619" i="9"/>
  <c r="AC3629" i="9"/>
  <c r="AC3630" i="9"/>
  <c r="AB3631" i="9"/>
  <c r="AC3632" i="9"/>
  <c r="AC3633" i="9"/>
  <c r="AC3636" i="9"/>
  <c r="AC3637" i="9"/>
  <c r="AC3638" i="9"/>
  <c r="AC3643" i="9"/>
  <c r="AC3644" i="9"/>
  <c r="AC3645" i="9"/>
  <c r="AC3646" i="9"/>
  <c r="AC3657" i="9"/>
  <c r="AC3658" i="9"/>
  <c r="AC3659" i="9"/>
  <c r="AC3665" i="9"/>
  <c r="AC3666" i="9"/>
  <c r="AB3668" i="9"/>
  <c r="AC3671" i="9"/>
  <c r="AC3672" i="9"/>
  <c r="AC3673" i="9"/>
  <c r="AC3674" i="9"/>
  <c r="AC3675" i="9"/>
  <c r="AC3678" i="9"/>
  <c r="AC3685" i="9"/>
  <c r="AC3686" i="9"/>
  <c r="AB3687" i="9"/>
  <c r="AB3688" i="9"/>
  <c r="AC3699" i="9"/>
  <c r="AC3700" i="9"/>
  <c r="AC3701" i="9"/>
  <c r="AC3702" i="9"/>
  <c r="AC3703" i="9"/>
  <c r="AC3706" i="9"/>
  <c r="AC3707" i="9"/>
  <c r="AC3708" i="9"/>
  <c r="AB3710" i="9"/>
  <c r="AC3713" i="9"/>
  <c r="AC3727" i="9"/>
  <c r="AC3728" i="9"/>
  <c r="AC3729" i="9"/>
  <c r="AC3730" i="9"/>
  <c r="AC3741" i="9"/>
  <c r="AC3742" i="9"/>
  <c r="AC3743" i="9"/>
  <c r="AC3744" i="9"/>
  <c r="AC3745" i="9"/>
  <c r="AC3748" i="9"/>
  <c r="AC3749" i="9"/>
  <c r="AC3750" i="9"/>
  <c r="AC3755" i="9"/>
  <c r="AC3756" i="9"/>
  <c r="AC3757" i="9"/>
  <c r="AC3758" i="9"/>
  <c r="AC3769" i="9"/>
  <c r="AB3773" i="9"/>
  <c r="AC3777" i="9"/>
  <c r="AC3778" i="9"/>
  <c r="AB3780" i="9"/>
  <c r="AC3781" i="9"/>
  <c r="AB3782" i="9"/>
  <c r="AC3783" i="9"/>
  <c r="AC3784" i="9"/>
  <c r="AC3785" i="9"/>
  <c r="AC3786" i="9"/>
  <c r="AC3787" i="9"/>
  <c r="AC3797" i="9"/>
  <c r="AC3798" i="9"/>
  <c r="AC3799" i="9"/>
  <c r="AB3800" i="9"/>
  <c r="AC3801" i="9"/>
  <c r="AC3804" i="9"/>
  <c r="AD3804" i="9"/>
  <c r="AD3803" i="9"/>
  <c r="AD3802" i="9"/>
  <c r="AD3801" i="9"/>
  <c r="AD3800" i="9"/>
  <c r="AD3799" i="9"/>
  <c r="AD3798" i="9"/>
  <c r="AD3797" i="9"/>
  <c r="AD3796" i="9"/>
  <c r="AD3795" i="9"/>
  <c r="AD3794" i="9"/>
  <c r="AD3793" i="9"/>
  <c r="AD3792" i="9"/>
  <c r="AD3791" i="9"/>
  <c r="AD3790" i="9"/>
  <c r="AD3789" i="9"/>
  <c r="AD3788" i="9"/>
  <c r="AD3787" i="9"/>
  <c r="AD3786" i="9"/>
  <c r="AD3785" i="9"/>
  <c r="AD3784" i="9"/>
  <c r="AD3783" i="9"/>
  <c r="AD3782" i="9"/>
  <c r="AD3781" i="9"/>
  <c r="AD3780" i="9"/>
  <c r="AD3779" i="9"/>
  <c r="AD3778" i="9"/>
  <c r="AD3777" i="9"/>
  <c r="AD3776" i="9"/>
  <c r="AD3775" i="9"/>
  <c r="AD3774" i="9"/>
  <c r="AD3773" i="9"/>
  <c r="AD3772" i="9"/>
  <c r="AD3771" i="9"/>
  <c r="AD3770" i="9"/>
  <c r="AD3769" i="9"/>
  <c r="AD3768" i="9"/>
  <c r="AD3767" i="9"/>
  <c r="AD3766" i="9"/>
  <c r="AD3765" i="9"/>
  <c r="AD3764" i="9"/>
  <c r="AD3763" i="9"/>
  <c r="AD3762" i="9"/>
  <c r="AD3761" i="9"/>
  <c r="AD3760" i="9"/>
  <c r="AD3759" i="9"/>
  <c r="AD3758" i="9"/>
  <c r="AD3757" i="9"/>
  <c r="AD3756" i="9"/>
  <c r="AD3755" i="9"/>
  <c r="AD3754" i="9"/>
  <c r="AD3753" i="9"/>
  <c r="AD3752" i="9"/>
  <c r="AD3751" i="9"/>
  <c r="AD3750" i="9"/>
  <c r="AD3749" i="9"/>
  <c r="AD3748" i="9"/>
  <c r="AD3747" i="9"/>
  <c r="AD3746" i="9"/>
  <c r="AD3745" i="9"/>
  <c r="AD3744" i="9"/>
  <c r="AD3743" i="9"/>
  <c r="AD3742" i="9"/>
  <c r="AD3741" i="9"/>
  <c r="AD3740" i="9"/>
  <c r="AD3739" i="9"/>
  <c r="AD3738" i="9"/>
  <c r="AD3737" i="9"/>
  <c r="AD3736" i="9"/>
  <c r="AD3735" i="9"/>
  <c r="AD3734" i="9"/>
  <c r="AD3733" i="9"/>
  <c r="AD3732" i="9"/>
  <c r="AD3731" i="9"/>
  <c r="AD3730" i="9"/>
  <c r="AD3729" i="9"/>
  <c r="AD3728" i="9"/>
  <c r="AD3727" i="9"/>
  <c r="AD3726" i="9"/>
  <c r="AD3725" i="9"/>
  <c r="AD3724" i="9"/>
  <c r="AD3723" i="9"/>
  <c r="AD3722" i="9"/>
  <c r="AD3721" i="9"/>
  <c r="AD3720" i="9"/>
  <c r="AD3719" i="9"/>
  <c r="AD3718" i="9"/>
  <c r="AD3717" i="9"/>
  <c r="AD3716" i="9"/>
  <c r="AD3715" i="9"/>
  <c r="AD3714" i="9"/>
  <c r="AD3713" i="9"/>
  <c r="AD3712" i="9"/>
  <c r="AD3711" i="9"/>
  <c r="AD3710" i="9"/>
  <c r="AD3709" i="9"/>
  <c r="AD3708" i="9"/>
  <c r="AD3707" i="9"/>
  <c r="AD3706" i="9"/>
  <c r="AD3705" i="9"/>
  <c r="AD3704" i="9"/>
  <c r="AD3703" i="9"/>
  <c r="AD3702" i="9"/>
  <c r="AB3702" i="9"/>
  <c r="AD3701" i="9"/>
  <c r="AB3701" i="9"/>
  <c r="AD3700" i="9"/>
  <c r="AD3699" i="9"/>
  <c r="AD3698" i="9"/>
  <c r="AD3697" i="9"/>
  <c r="AD3696" i="9"/>
  <c r="AD3695" i="9"/>
  <c r="AD3694" i="9"/>
  <c r="AD3693" i="9"/>
  <c r="AD3692" i="9"/>
  <c r="AD3691" i="9"/>
  <c r="AD3690" i="9"/>
  <c r="AD3689" i="9"/>
  <c r="AD3688" i="9"/>
  <c r="AC3688" i="9"/>
  <c r="AD3687" i="9"/>
  <c r="AC3687" i="9"/>
  <c r="AD3686" i="9"/>
  <c r="AD3685" i="9"/>
  <c r="AD3684" i="9"/>
  <c r="AD3683" i="9"/>
  <c r="AD3682" i="9"/>
  <c r="AD3681" i="9"/>
  <c r="AD3680" i="9"/>
  <c r="AD3679" i="9"/>
  <c r="AD3678" i="9"/>
  <c r="AD3677" i="9"/>
  <c r="AD3676" i="9"/>
  <c r="AD3675" i="9"/>
  <c r="AD3674" i="9"/>
  <c r="AD3673" i="9"/>
  <c r="AD3672" i="9"/>
  <c r="AD3671" i="9"/>
  <c r="AD3670" i="9"/>
  <c r="AD3669" i="9"/>
  <c r="AD3668" i="9"/>
  <c r="AD3667" i="9"/>
  <c r="AD3666" i="9"/>
  <c r="AD3665" i="9"/>
  <c r="AD3664" i="9"/>
  <c r="AD3663" i="9"/>
  <c r="AD3662" i="9"/>
  <c r="AD3661" i="9"/>
  <c r="AC3661" i="9"/>
  <c r="AD3660" i="9"/>
  <c r="AC3660" i="9"/>
  <c r="AD3659" i="9"/>
  <c r="AB3659" i="9"/>
  <c r="AD3658" i="9"/>
  <c r="AD3657" i="9"/>
  <c r="AD3656" i="9"/>
  <c r="AD3655" i="9"/>
  <c r="AD3654" i="9"/>
  <c r="AD3653" i="9"/>
  <c r="AD3652" i="9"/>
  <c r="AD3651" i="9"/>
  <c r="AD3650" i="9"/>
  <c r="AD3649" i="9"/>
  <c r="AD3648" i="9"/>
  <c r="AD3647" i="9"/>
  <c r="AD3646" i="9"/>
  <c r="AD3645" i="9"/>
  <c r="AD3644" i="9"/>
  <c r="AD3643" i="9"/>
  <c r="AD3642" i="9"/>
  <c r="AD3641" i="9"/>
  <c r="AD3640" i="9"/>
  <c r="AD3639" i="9"/>
  <c r="AD3638" i="9"/>
  <c r="AD3637" i="9"/>
  <c r="AD3636" i="9"/>
  <c r="AD3635" i="9"/>
  <c r="AD3634" i="9"/>
  <c r="AD3633" i="9"/>
  <c r="AD3632" i="9"/>
  <c r="AD3631" i="9"/>
  <c r="AD3630" i="9"/>
  <c r="AD3629" i="9"/>
  <c r="AD3628" i="9"/>
  <c r="AD3627" i="9"/>
  <c r="AD3626" i="9"/>
  <c r="AD3625" i="9"/>
  <c r="AD3624" i="9"/>
  <c r="AD3623" i="9"/>
  <c r="AD3622" i="9"/>
  <c r="AD3621" i="9"/>
  <c r="AD3620" i="9"/>
  <c r="AD3619" i="9"/>
  <c r="AD3618" i="9"/>
  <c r="AD3617" i="9"/>
  <c r="AD3616" i="9"/>
  <c r="AD3615" i="9"/>
  <c r="AD3614" i="9"/>
  <c r="AD3613" i="9"/>
  <c r="AD3612" i="9"/>
  <c r="AD3611" i="9"/>
  <c r="AD3610" i="9"/>
  <c r="AD3609" i="9"/>
  <c r="AD3608" i="9"/>
  <c r="AD3607" i="9"/>
  <c r="AD3606" i="9"/>
  <c r="AD3605" i="9"/>
  <c r="AD3604" i="9"/>
  <c r="AD3603" i="9"/>
  <c r="AD3602" i="9"/>
  <c r="AD3601" i="9"/>
  <c r="AD3600" i="9"/>
  <c r="AD3599" i="9"/>
  <c r="AD3598" i="9"/>
  <c r="AD3597" i="9"/>
  <c r="AD3596" i="9"/>
  <c r="AD3595" i="9"/>
  <c r="AD3594" i="9"/>
  <c r="AD3593" i="9"/>
  <c r="AD3592" i="9"/>
  <c r="AD3591" i="9"/>
  <c r="AD3590" i="9"/>
  <c r="AD3589" i="9"/>
  <c r="AC3589" i="9"/>
  <c r="AD3588" i="9"/>
  <c r="AD3587" i="9"/>
  <c r="AD3586" i="9"/>
  <c r="AD3585" i="9"/>
  <c r="AD3584" i="9"/>
  <c r="AD3583" i="9"/>
  <c r="AD3582" i="9"/>
  <c r="AD3581" i="9"/>
  <c r="AD3580" i="9"/>
  <c r="AD3579" i="9"/>
  <c r="AD3578" i="9"/>
  <c r="AD3577" i="9"/>
  <c r="AD3576" i="9"/>
  <c r="AD3575" i="9"/>
  <c r="AD3574" i="9"/>
  <c r="AD3573" i="9"/>
  <c r="AD3572" i="9"/>
  <c r="AD3571" i="9"/>
  <c r="AD3570" i="9"/>
  <c r="AD3569" i="9"/>
  <c r="AD3568" i="9"/>
  <c r="AD3567" i="9"/>
  <c r="AD3566" i="9"/>
  <c r="AD3565" i="9"/>
  <c r="AD3564" i="9"/>
  <c r="AD3563" i="9"/>
  <c r="AD3562" i="9"/>
  <c r="AD3561" i="9"/>
  <c r="AD3560" i="9"/>
  <c r="AD3559" i="9"/>
  <c r="AD3558" i="9"/>
  <c r="AD3557" i="9"/>
  <c r="AD3556" i="9"/>
  <c r="AD3555" i="9"/>
  <c r="AD3554" i="9"/>
  <c r="AD3553" i="9"/>
  <c r="AD3552" i="9"/>
  <c r="AD3551" i="9"/>
  <c r="AD3550" i="9"/>
  <c r="AD3549" i="9"/>
  <c r="AD3548" i="9"/>
  <c r="AD3547" i="9"/>
  <c r="AB3547" i="9"/>
  <c r="AD3546" i="9"/>
  <c r="AD3545" i="9"/>
  <c r="AD3544" i="9"/>
  <c r="AD3543" i="9"/>
  <c r="AD3542" i="9"/>
  <c r="AD3541" i="9"/>
  <c r="AD3540" i="9"/>
  <c r="AD3539" i="9"/>
  <c r="AD3538" i="9"/>
  <c r="AD3537" i="9"/>
  <c r="AD3536" i="9"/>
  <c r="AD3535" i="9"/>
  <c r="AD3534" i="9"/>
  <c r="AD3533" i="9"/>
  <c r="AD3532" i="9"/>
  <c r="AD3531" i="9"/>
  <c r="AD3530" i="9"/>
  <c r="AD3529" i="9"/>
  <c r="AD3528" i="9"/>
  <c r="AD3527" i="9"/>
  <c r="AD3526" i="9"/>
  <c r="AD3525" i="9"/>
  <c r="AD3524" i="9"/>
  <c r="AD3523" i="9"/>
  <c r="AD3522" i="9"/>
  <c r="AD3521" i="9"/>
  <c r="AD3520" i="9"/>
  <c r="AD3519" i="9"/>
  <c r="AD3518" i="9"/>
  <c r="AB3518" i="9"/>
  <c r="AD3517" i="9"/>
  <c r="AD3516" i="9"/>
  <c r="AD3515" i="9"/>
  <c r="AD3514" i="9"/>
  <c r="AD3513" i="9"/>
  <c r="AD3512" i="9"/>
  <c r="AD3511" i="9"/>
  <c r="AD3510" i="9"/>
  <c r="AD3509" i="9"/>
  <c r="AD3508" i="9"/>
  <c r="AD3507" i="9"/>
  <c r="AD3506" i="9"/>
  <c r="AD3505" i="9"/>
  <c r="AD3504" i="9"/>
  <c r="AD3503" i="9"/>
  <c r="AD3502" i="9"/>
  <c r="AD3501" i="9"/>
  <c r="AD3500" i="9"/>
  <c r="AD3499" i="9"/>
  <c r="AD3498" i="9"/>
  <c r="AD3497" i="9"/>
  <c r="AD3496" i="9"/>
  <c r="AD3495" i="9"/>
  <c r="AD3494" i="9"/>
  <c r="AD3493" i="9"/>
  <c r="AD3492" i="9"/>
  <c r="AB3492" i="9"/>
  <c r="AD3491" i="9"/>
  <c r="AD3490" i="9"/>
  <c r="AB3490" i="9"/>
  <c r="AD3489" i="9"/>
  <c r="AD3488" i="9"/>
  <c r="AD3487" i="9"/>
  <c r="AD3486" i="9"/>
  <c r="AD3485" i="9"/>
  <c r="AD3484" i="9"/>
  <c r="AD3483" i="9"/>
  <c r="AD3482" i="9"/>
  <c r="AD3481" i="9"/>
  <c r="AD3480" i="9"/>
  <c r="AD3479" i="9"/>
  <c r="AD3478" i="9"/>
  <c r="AD3477" i="9"/>
  <c r="AD3476" i="9"/>
  <c r="AD3475" i="9"/>
  <c r="AD3474" i="9"/>
  <c r="AD3473" i="9"/>
  <c r="AD3472" i="9"/>
  <c r="AD3471" i="9"/>
  <c r="AD3470" i="9"/>
  <c r="AD3469" i="9"/>
  <c r="AD3468" i="9"/>
  <c r="AD3467" i="9"/>
  <c r="AD3466" i="9"/>
  <c r="AD3465" i="9"/>
  <c r="AD3464" i="9"/>
  <c r="AD3463" i="9"/>
  <c r="AD3462" i="9"/>
  <c r="AD3461" i="9"/>
  <c r="AD3460" i="9"/>
  <c r="AD3459" i="9"/>
  <c r="AD3458" i="9"/>
  <c r="AD3457" i="9"/>
  <c r="AD3456" i="9"/>
  <c r="AD3455" i="9"/>
  <c r="AD3454" i="9"/>
  <c r="AD3453" i="9"/>
  <c r="AD3452" i="9"/>
  <c r="AD3451" i="9"/>
  <c r="AD3450" i="9"/>
  <c r="AD3449" i="9"/>
  <c r="AC3449" i="9"/>
  <c r="AD3448" i="9"/>
  <c r="AD3447" i="9"/>
  <c r="AD3446" i="9"/>
  <c r="AD3445" i="9"/>
  <c r="AD3444" i="9"/>
  <c r="AD3443" i="9"/>
  <c r="AD3442" i="9"/>
  <c r="AD3441" i="9"/>
  <c r="AD3440" i="9"/>
  <c r="AD3439" i="9"/>
  <c r="AD3438" i="9"/>
  <c r="AD3437" i="9"/>
  <c r="AD3436" i="9"/>
  <c r="AD3435" i="9"/>
  <c r="AD3434" i="9"/>
  <c r="AD3433" i="9"/>
  <c r="AD3432" i="9"/>
  <c r="AD3431" i="9"/>
  <c r="AD3430" i="9"/>
  <c r="AD3429" i="9"/>
  <c r="AD3428" i="9"/>
  <c r="AD3427" i="9"/>
  <c r="AD3426" i="9"/>
  <c r="AD3425" i="9"/>
  <c r="AD3424" i="9"/>
  <c r="AD3423" i="9"/>
  <c r="AD3422" i="9"/>
  <c r="AD3421" i="9"/>
  <c r="AD3420" i="9"/>
  <c r="AB3420" i="9"/>
  <c r="AD3419" i="9"/>
  <c r="AD3418" i="9"/>
  <c r="AD3417" i="9"/>
  <c r="AD3416" i="9"/>
  <c r="AD3415" i="9"/>
  <c r="AD3414" i="9"/>
  <c r="AD3413" i="9"/>
  <c r="AD3412" i="9"/>
  <c r="AD3411" i="9"/>
  <c r="AD3410" i="9"/>
  <c r="AD3409" i="9"/>
  <c r="AD3408" i="9"/>
  <c r="AB3408" i="9"/>
  <c r="AD3407" i="9"/>
  <c r="AD3406" i="9"/>
  <c r="AD3405" i="9"/>
  <c r="AD3404" i="9"/>
  <c r="AD3403" i="9"/>
  <c r="AD3402" i="9"/>
  <c r="AD3401" i="9"/>
  <c r="AD3400" i="9"/>
  <c r="AD3399" i="9"/>
  <c r="AD3398" i="9"/>
  <c r="AD3397" i="9"/>
  <c r="AD3396" i="9"/>
  <c r="AD3395" i="9"/>
  <c r="AD3394" i="9"/>
  <c r="AD3393" i="9"/>
  <c r="AD3392" i="9"/>
  <c r="AD3391" i="9"/>
  <c r="AB3391" i="9"/>
  <c r="AD3390" i="9"/>
  <c r="AD3389" i="9"/>
  <c r="AD3388" i="9"/>
  <c r="AD3387" i="9"/>
  <c r="AD3386" i="9"/>
  <c r="AD3385" i="9"/>
  <c r="AD3384" i="9"/>
  <c r="AD3383" i="9"/>
  <c r="AD3382" i="9"/>
  <c r="AD3381" i="9"/>
  <c r="AD3380" i="9"/>
  <c r="AB3380" i="9"/>
  <c r="AD3379" i="9"/>
  <c r="AC3379" i="9"/>
  <c r="AB3379" i="9"/>
  <c r="AD3378" i="9"/>
  <c r="AD3377" i="9"/>
  <c r="AD3376" i="9"/>
  <c r="AD3375" i="9"/>
  <c r="AD3374" i="9"/>
  <c r="AD3373" i="9"/>
  <c r="AD3372" i="9"/>
  <c r="AD3371" i="9"/>
  <c r="AD3370" i="9"/>
  <c r="AD3369" i="9"/>
  <c r="AD3368" i="9"/>
  <c r="AD3367" i="9"/>
  <c r="AD3366" i="9"/>
  <c r="AC3366" i="9"/>
  <c r="AD3365" i="9"/>
  <c r="AD3364" i="9"/>
  <c r="AD3363" i="9"/>
  <c r="AD3362" i="9"/>
  <c r="AD3361" i="9"/>
  <c r="AD3360" i="9"/>
  <c r="AD3359" i="9"/>
  <c r="AD3358" i="9"/>
  <c r="AD3357" i="9"/>
  <c r="AD3356" i="9"/>
  <c r="AD3355" i="9"/>
  <c r="AD3354" i="9"/>
  <c r="AD3353" i="9"/>
  <c r="AD3352" i="9"/>
  <c r="AD3351" i="9"/>
  <c r="AD3350" i="9"/>
  <c r="AD3349" i="9"/>
  <c r="AD3348" i="9"/>
  <c r="AD3347" i="9"/>
  <c r="AD3346" i="9"/>
  <c r="AD3345" i="9"/>
  <c r="AD3344" i="9"/>
  <c r="AD3343" i="9"/>
  <c r="AD3342" i="9"/>
  <c r="AD3341" i="9"/>
  <c r="AD3340" i="9"/>
  <c r="AD3339" i="9"/>
  <c r="AD3338" i="9"/>
  <c r="AD3337" i="9"/>
  <c r="AD3336" i="9"/>
  <c r="AD3335" i="9"/>
  <c r="AD3334" i="9"/>
  <c r="AD3333" i="9"/>
  <c r="AD3332" i="9"/>
  <c r="AD3331" i="9"/>
  <c r="AD3330" i="9"/>
  <c r="AD3329" i="9"/>
  <c r="AD3328" i="9"/>
  <c r="AD3327" i="9"/>
  <c r="AD3326" i="9"/>
  <c r="AD3325" i="9"/>
  <c r="AD3324" i="9"/>
  <c r="AD3323" i="9"/>
  <c r="AD3322" i="9"/>
  <c r="AB3322" i="9"/>
  <c r="AD3321" i="9"/>
  <c r="AD3320" i="9"/>
  <c r="AD3319" i="9"/>
  <c r="AD3318" i="9"/>
  <c r="AD3317" i="9"/>
  <c r="AD3316" i="9"/>
  <c r="AD3315" i="9"/>
  <c r="AD3314" i="9"/>
  <c r="AD3313" i="9"/>
  <c r="AD3312" i="9"/>
  <c r="AD3311" i="9"/>
  <c r="AD3310" i="9"/>
  <c r="AD3309" i="9"/>
  <c r="AC3309" i="9"/>
  <c r="AD3308" i="9"/>
  <c r="AD3307" i="9"/>
  <c r="AD3306" i="9"/>
  <c r="AD3305" i="9"/>
  <c r="AD3304" i="9"/>
  <c r="AD3303" i="9"/>
  <c r="AD3302" i="9"/>
  <c r="AD3301" i="9"/>
  <c r="AD3300" i="9"/>
  <c r="AD3299" i="9"/>
  <c r="AD3298" i="9"/>
  <c r="AD3297" i="9"/>
  <c r="AD3296" i="9"/>
  <c r="AD3295" i="9"/>
  <c r="AD3294" i="9"/>
  <c r="AD3293" i="9"/>
  <c r="AD3292" i="9"/>
  <c r="AD3291" i="9"/>
  <c r="AD3290" i="9"/>
  <c r="AD3289" i="9"/>
  <c r="AD3288" i="9"/>
  <c r="AD3287" i="9"/>
  <c r="AD3286" i="9"/>
  <c r="AD3285" i="9"/>
  <c r="AD3284" i="9"/>
  <c r="AD3283" i="9"/>
  <c r="AD3282" i="9"/>
  <c r="AC3740" i="9" l="1"/>
  <c r="AB3548" i="9"/>
  <c r="AB3282" i="9"/>
  <c r="AB3629" i="9"/>
  <c r="AC3450" i="9"/>
  <c r="AB3590" i="9"/>
  <c r="AB3617" i="9"/>
  <c r="AB3758" i="9"/>
  <c r="AC3549" i="9"/>
  <c r="AC3717" i="9"/>
  <c r="AB3465" i="9"/>
  <c r="AB3478" i="9"/>
  <c r="AC3772" i="9"/>
  <c r="AC3351" i="9"/>
  <c r="AB3491" i="9"/>
  <c r="AB3618" i="9"/>
  <c r="AB3338" i="9"/>
  <c r="AB3421" i="9"/>
  <c r="AB3507" i="9"/>
  <c r="AC3773" i="9"/>
  <c r="AB3799" i="9"/>
  <c r="AB3594" i="9"/>
  <c r="AB3703" i="9"/>
  <c r="AB3787" i="9"/>
  <c r="AB3748" i="9"/>
  <c r="AB3568" i="9"/>
  <c r="AB3422" i="9"/>
  <c r="AC3534" i="9"/>
  <c r="AB3646" i="9"/>
  <c r="AC3716" i="9"/>
  <c r="AC3800" i="9"/>
  <c r="AB3729" i="9"/>
  <c r="AO3813" i="9" a="1"/>
  <c r="AO3813" i="9" s="1"/>
  <c r="AC3294" i="9"/>
  <c r="AC3323" i="9"/>
  <c r="AB3364" i="9"/>
  <c r="AC3393" i="9"/>
  <c r="AB3405" i="9"/>
  <c r="AB3435" i="9"/>
  <c r="AB3464" i="9"/>
  <c r="AB3504" i="9"/>
  <c r="AB3520" i="9"/>
  <c r="AB3561" i="9"/>
  <c r="AC3631" i="9"/>
  <c r="AB3673" i="9"/>
  <c r="AB3743" i="9"/>
  <c r="AB3783" i="9"/>
  <c r="AB3336" i="9"/>
  <c r="AB3475" i="9"/>
  <c r="AB3532" i="9"/>
  <c r="AB3603" i="9"/>
  <c r="AB3755" i="9"/>
  <c r="AB3295" i="9"/>
  <c r="AB3324" i="9"/>
  <c r="AB3365" i="9"/>
  <c r="AB3394" i="9"/>
  <c r="AB3406" i="9"/>
  <c r="AB3447" i="9"/>
  <c r="AC3505" i="9"/>
  <c r="AC3514" i="9"/>
  <c r="AB3543" i="9"/>
  <c r="AB3574" i="9"/>
  <c r="AC3614" i="9"/>
  <c r="AB3632" i="9"/>
  <c r="AB3644" i="9"/>
  <c r="AB3685" i="9"/>
  <c r="AB3744" i="9"/>
  <c r="AB3713" i="9"/>
  <c r="AB3307" i="9"/>
  <c r="AB3337" i="9"/>
  <c r="AB3436" i="9"/>
  <c r="AB3533" i="9"/>
  <c r="AC3586" i="9"/>
  <c r="AB3674" i="9"/>
  <c r="AB3796" i="9"/>
  <c r="AB3463" i="9"/>
  <c r="AB3601" i="9"/>
  <c r="AC3771" i="9"/>
  <c r="AB3377" i="9"/>
  <c r="AB3407" i="9"/>
  <c r="AB3448" i="9"/>
  <c r="AC3477" i="9"/>
  <c r="AC3488" i="9"/>
  <c r="AB3506" i="9"/>
  <c r="AB3575" i="9"/>
  <c r="AB3604" i="9"/>
  <c r="AB3615" i="9"/>
  <c r="AB3645" i="9"/>
  <c r="AB3686" i="9"/>
  <c r="AB3715" i="9"/>
  <c r="AB3757" i="9"/>
  <c r="AB3786" i="9"/>
  <c r="AB3630" i="9"/>
  <c r="AB3296" i="9"/>
  <c r="AB3308" i="9"/>
  <c r="AB3349" i="9"/>
  <c r="AB3516" i="9"/>
  <c r="AB3587" i="9"/>
  <c r="AB3656" i="9"/>
  <c r="AC3726" i="9"/>
  <c r="AB3768" i="9"/>
  <c r="AB3559" i="9"/>
  <c r="AB3293" i="9"/>
  <c r="AB3392" i="9"/>
  <c r="AB3363" i="9"/>
  <c r="AB3434" i="9"/>
  <c r="AC3519" i="9"/>
  <c r="AB3560" i="9"/>
  <c r="AB3712" i="9"/>
  <c r="AC3782" i="9"/>
  <c r="AB3474" i="9"/>
  <c r="AB3531" i="9"/>
  <c r="AB3602" i="9"/>
  <c r="AB3378" i="9"/>
  <c r="AB3419" i="9"/>
  <c r="AB3489" i="9"/>
  <c r="AB3546" i="9"/>
  <c r="AB3616" i="9"/>
  <c r="AB3350" i="9"/>
  <c r="AB3588" i="9"/>
  <c r="AB3699" i="9"/>
  <c r="AB3727" i="9"/>
  <c r="AB3321" i="9"/>
  <c r="AB3461" i="9"/>
  <c r="AB3517" i="9"/>
  <c r="AB3769" i="9"/>
  <c r="AB3623" i="9"/>
  <c r="AB3581" i="9"/>
  <c r="AB3357" i="9"/>
  <c r="AB3608" i="9"/>
  <c r="AB3344" i="9"/>
  <c r="AB3442" i="9"/>
  <c r="AB3610" i="9"/>
  <c r="AB3372" i="9"/>
  <c r="AC3390" i="9"/>
  <c r="AB3558" i="9"/>
  <c r="AB3637" i="9"/>
  <c r="AB3398" i="9"/>
  <c r="AB3684" i="9"/>
  <c r="AB3283" i="9"/>
  <c r="AC3320" i="9"/>
  <c r="AB3638" i="9"/>
  <c r="AB3657" i="9"/>
  <c r="AB3711" i="9"/>
  <c r="AB3763" i="9"/>
  <c r="AB3525" i="9"/>
  <c r="AB3427" i="9"/>
  <c r="AB3371" i="9"/>
  <c r="AB3302" i="9"/>
  <c r="AB3510" i="9"/>
  <c r="AB3342" i="9"/>
  <c r="AB3552" i="9"/>
  <c r="AB3300" i="9"/>
  <c r="AB3330" i="9"/>
  <c r="AB3287" i="9"/>
  <c r="AC3430" i="9"/>
  <c r="AB3502" i="9"/>
  <c r="AC3544" i="9"/>
  <c r="AB3572" i="9"/>
  <c r="AB3624" i="9"/>
  <c r="AB3643" i="9"/>
  <c r="AB3670" i="9"/>
  <c r="AB3776" i="9"/>
  <c r="AB3650" i="9"/>
  <c r="AB3412" i="9"/>
  <c r="AB3376" i="9"/>
  <c r="AC3623" i="9"/>
  <c r="AB3358" i="9"/>
  <c r="AB3741" i="9"/>
  <c r="AB3750" i="9"/>
  <c r="AB3797" i="9"/>
  <c r="AB3386" i="9"/>
  <c r="AB3529" i="9"/>
  <c r="AB3545" i="9"/>
  <c r="AC3581" i="9"/>
  <c r="AB3698" i="9"/>
  <c r="AC3780" i="9"/>
  <c r="AB3288" i="9"/>
  <c r="AC3306" i="9"/>
  <c r="AB3414" i="9"/>
  <c r="AB3460" i="9"/>
  <c r="AB3503" i="9"/>
  <c r="AC3600" i="9"/>
  <c r="AC3725" i="9"/>
  <c r="AB3335" i="9"/>
  <c r="AB3343" i="9"/>
  <c r="AB3433" i="9"/>
  <c r="AB3441" i="9"/>
  <c r="AB3530" i="9"/>
  <c r="AC3563" i="9"/>
  <c r="AB3573" i="9"/>
  <c r="AB3582" i="9"/>
  <c r="AB3671" i="9"/>
  <c r="AB3428" i="9"/>
  <c r="AB3356" i="9"/>
  <c r="AB3538" i="9"/>
  <c r="AB3735" i="9"/>
  <c r="AB3292" i="9"/>
  <c r="AB3334" i="9"/>
  <c r="AB3348" i="9"/>
  <c r="AB3362" i="9"/>
  <c r="AC3375" i="9"/>
  <c r="AB3404" i="9"/>
  <c r="AB3418" i="9"/>
  <c r="AC3432" i="9"/>
  <c r="AB3795" i="9"/>
  <c r="AB3459" i="9"/>
  <c r="AB3473" i="9"/>
  <c r="AC3487" i="9"/>
  <c r="AB3655" i="9"/>
  <c r="AB3669" i="9"/>
  <c r="AC3683" i="9"/>
  <c r="AC3290" i="9"/>
  <c r="AC3332" i="9"/>
  <c r="AC3360" i="9"/>
  <c r="AC3402" i="9"/>
  <c r="AC3416" i="9"/>
  <c r="AC3318" i="9"/>
  <c r="AB3445" i="9"/>
  <c r="AB3496" i="9"/>
  <c r="AC3525" i="9"/>
  <c r="AB3539" i="9"/>
  <c r="AC3627" i="9"/>
  <c r="AC3641" i="9"/>
  <c r="AB3692" i="9"/>
  <c r="AB3722" i="9"/>
  <c r="AC3291" i="9"/>
  <c r="AB3305" i="9"/>
  <c r="AB3310" i="9"/>
  <c r="AB3319" i="9"/>
  <c r="AC3333" i="9"/>
  <c r="AC3347" i="9"/>
  <c r="AC3361" i="9"/>
  <c r="AB3389" i="9"/>
  <c r="AC3403" i="9"/>
  <c r="AC3417" i="9"/>
  <c r="AC3451" i="9"/>
  <c r="AC3570" i="9"/>
  <c r="AB3599" i="9"/>
  <c r="AB3613" i="9"/>
  <c r="AC3647" i="9"/>
  <c r="AB3708" i="9"/>
  <c r="AC3753" i="9"/>
  <c r="AB3792" i="9"/>
  <c r="AB3367" i="9"/>
  <c r="AB3409" i="9"/>
  <c r="AB3446" i="9"/>
  <c r="AB3483" i="9"/>
  <c r="AB3526" i="9"/>
  <c r="AB3540" i="9"/>
  <c r="AB3562" i="9"/>
  <c r="AB3576" i="9"/>
  <c r="AB3585" i="9"/>
  <c r="AB3628" i="9"/>
  <c r="AB3642" i="9"/>
  <c r="AB3679" i="9"/>
  <c r="AB3512" i="9"/>
  <c r="AB3557" i="9"/>
  <c r="AB3571" i="9"/>
  <c r="AB3605" i="9"/>
  <c r="AC3724" i="9"/>
  <c r="AB3730" i="9"/>
  <c r="AB3739" i="9"/>
  <c r="AB3754" i="9"/>
  <c r="AB3778" i="9"/>
  <c r="AB3785" i="9"/>
  <c r="AC3311" i="9"/>
  <c r="AB3440" i="9"/>
  <c r="AB3462" i="9"/>
  <c r="AB3476" i="9"/>
  <c r="AB3636" i="9"/>
  <c r="AB3658" i="9"/>
  <c r="AB3672" i="9"/>
  <c r="AC3710" i="9"/>
  <c r="AC3794" i="9"/>
  <c r="AB3697" i="9"/>
  <c r="AC3767" i="9"/>
  <c r="AB3431" i="9"/>
  <c r="AC3598" i="9"/>
  <c r="AC3612" i="9"/>
  <c r="AB3736" i="9"/>
  <c r="AC3374" i="9"/>
  <c r="AC3342" i="9"/>
  <c r="AB3470" i="9"/>
  <c r="AB3484" i="9"/>
  <c r="AB3666" i="9"/>
  <c r="AB3680" i="9"/>
  <c r="AC3696" i="9"/>
  <c r="AB3301" i="9"/>
  <c r="AB3314" i="9"/>
  <c r="AC3371" i="9"/>
  <c r="AB3385" i="9"/>
  <c r="AC3472" i="9"/>
  <c r="AB3501" i="9"/>
  <c r="AB3515" i="9"/>
  <c r="AC3668" i="9"/>
  <c r="AB3781" i="9"/>
  <c r="AB3315" i="9"/>
  <c r="AC3357" i="9"/>
  <c r="AB3370" i="9"/>
  <c r="AB3381" i="9"/>
  <c r="AC3388" i="9"/>
  <c r="AC3412" i="9"/>
  <c r="AB3455" i="9"/>
  <c r="AB3479" i="9"/>
  <c r="AC3486" i="9"/>
  <c r="AC3510" i="9"/>
  <c r="AB3553" i="9"/>
  <c r="AB3577" i="9"/>
  <c r="AC3584" i="9"/>
  <c r="AC3608" i="9"/>
  <c r="AB3651" i="9"/>
  <c r="AB3675" i="9"/>
  <c r="AC3682" i="9"/>
  <c r="AC3731" i="9"/>
  <c r="AC3763" i="9"/>
  <c r="AC3776" i="9"/>
  <c r="AB3801" i="9"/>
  <c r="AC3775" i="9"/>
  <c r="AB3775" i="9"/>
  <c r="AC3705" i="9"/>
  <c r="AB3705" i="9"/>
  <c r="AC3649" i="9"/>
  <c r="AB3649" i="9"/>
  <c r="AC3607" i="9"/>
  <c r="AB3607" i="9"/>
  <c r="AC3565" i="9"/>
  <c r="AB3565" i="9"/>
  <c r="AC3509" i="9"/>
  <c r="AB3509" i="9"/>
  <c r="AC3439" i="9"/>
  <c r="AB3439" i="9"/>
  <c r="AC3383" i="9"/>
  <c r="AB3383" i="9"/>
  <c r="AC3327" i="9"/>
  <c r="AB3327" i="9"/>
  <c r="AB3762" i="9"/>
  <c r="AC3760" i="9"/>
  <c r="AB3760" i="9"/>
  <c r="AC3704" i="9"/>
  <c r="AB3704" i="9"/>
  <c r="AC3662" i="9"/>
  <c r="AB3662" i="9"/>
  <c r="AC3606" i="9"/>
  <c r="AB3606" i="9"/>
  <c r="AC3564" i="9"/>
  <c r="AB3564" i="9"/>
  <c r="AC3494" i="9"/>
  <c r="AB3494" i="9"/>
  <c r="AC3452" i="9"/>
  <c r="AB3452" i="9"/>
  <c r="AC3396" i="9"/>
  <c r="AB3396" i="9"/>
  <c r="AC3354" i="9"/>
  <c r="AB3354" i="9"/>
  <c r="AB3286" i="9"/>
  <c r="AB3297" i="9"/>
  <c r="AC3304" i="9"/>
  <c r="AB3339" i="9"/>
  <c r="AC3346" i="9"/>
  <c r="AB3400" i="9"/>
  <c r="AB3468" i="9"/>
  <c r="AB3498" i="9"/>
  <c r="AB3566" i="9"/>
  <c r="AB3596" i="9"/>
  <c r="AB3664" i="9"/>
  <c r="AB3694" i="9"/>
  <c r="AB3707" i="9"/>
  <c r="AB3720" i="9"/>
  <c r="AB3413" i="9"/>
  <c r="AB3437" i="9"/>
  <c r="AC3444" i="9"/>
  <c r="AB3511" i="9"/>
  <c r="AB3535" i="9"/>
  <c r="AC3542" i="9"/>
  <c r="AB3609" i="9"/>
  <c r="AB3633" i="9"/>
  <c r="AC3640" i="9"/>
  <c r="AB3745" i="9"/>
  <c r="AC3752" i="9"/>
  <c r="AB3764" i="9"/>
  <c r="AB3777" i="9"/>
  <c r="AB3790" i="9"/>
  <c r="AC3803" i="9"/>
  <c r="AB3803" i="9"/>
  <c r="AC3789" i="9"/>
  <c r="AB3789" i="9"/>
  <c r="AC3733" i="9"/>
  <c r="AB3733" i="9"/>
  <c r="AC3677" i="9"/>
  <c r="AB3677" i="9"/>
  <c r="AC3635" i="9"/>
  <c r="AB3635" i="9"/>
  <c r="AC3593" i="9"/>
  <c r="AB3593" i="9"/>
  <c r="AC3551" i="9"/>
  <c r="AB3551" i="9"/>
  <c r="AC3523" i="9"/>
  <c r="AB3523" i="9"/>
  <c r="AC3467" i="9"/>
  <c r="AB3467" i="9"/>
  <c r="AC3411" i="9"/>
  <c r="AB3411" i="9"/>
  <c r="AC3341" i="9"/>
  <c r="AB3341" i="9"/>
  <c r="AC3299" i="9"/>
  <c r="AB3299" i="9"/>
  <c r="AC3285" i="9"/>
  <c r="AB3285" i="9"/>
  <c r="AB3749" i="9"/>
  <c r="AC3788" i="9"/>
  <c r="AB3788" i="9"/>
  <c r="AC3746" i="9"/>
  <c r="AB3746" i="9"/>
  <c r="AC3690" i="9"/>
  <c r="AB3690" i="9"/>
  <c r="AC3648" i="9"/>
  <c r="AB3648" i="9"/>
  <c r="AC3592" i="9"/>
  <c r="AB3592" i="9"/>
  <c r="AC3550" i="9"/>
  <c r="AB3550" i="9"/>
  <c r="AC3508" i="9"/>
  <c r="AB3508" i="9"/>
  <c r="AC3466" i="9"/>
  <c r="AB3466" i="9"/>
  <c r="AC3410" i="9"/>
  <c r="AB3410" i="9"/>
  <c r="AC3368" i="9"/>
  <c r="AB3368" i="9"/>
  <c r="AC3326" i="9"/>
  <c r="AB3326" i="9"/>
  <c r="AC3284" i="9"/>
  <c r="AB3284" i="9"/>
  <c r="AC3325" i="9"/>
  <c r="AB3399" i="9"/>
  <c r="AB3423" i="9"/>
  <c r="AC3454" i="9"/>
  <c r="AB3497" i="9"/>
  <c r="AB3521" i="9"/>
  <c r="AC3528" i="9"/>
  <c r="AC3552" i="9"/>
  <c r="AB3595" i="9"/>
  <c r="AB3619" i="9"/>
  <c r="AC3626" i="9"/>
  <c r="AC3650" i="9"/>
  <c r="AB3693" i="9"/>
  <c r="AB3706" i="9"/>
  <c r="AC3738" i="9"/>
  <c r="AB3328" i="9"/>
  <c r="AB3316" i="9"/>
  <c r="AB3426" i="9"/>
  <c r="AB3456" i="9"/>
  <c r="AB3524" i="9"/>
  <c r="AB3554" i="9"/>
  <c r="AB3622" i="9"/>
  <c r="AB3652" i="9"/>
  <c r="AC3747" i="9"/>
  <c r="AB3747" i="9"/>
  <c r="AC3425" i="9"/>
  <c r="AB3425" i="9"/>
  <c r="AC3732" i="9"/>
  <c r="AB3732" i="9"/>
  <c r="AC3424" i="9"/>
  <c r="AB3424" i="9"/>
  <c r="AC3691" i="9"/>
  <c r="AB3691" i="9"/>
  <c r="AC3369" i="9"/>
  <c r="AB3369" i="9"/>
  <c r="AC3620" i="9"/>
  <c r="AB3620" i="9"/>
  <c r="AC3298" i="9"/>
  <c r="AB3298" i="9"/>
  <c r="AB3395" i="9"/>
  <c r="AB3469" i="9"/>
  <c r="AB3567" i="9"/>
  <c r="AB3591" i="9"/>
  <c r="AB3665" i="9"/>
  <c r="AB3689" i="9"/>
  <c r="AB3329" i="9"/>
  <c r="AB3384" i="9"/>
  <c r="AB3482" i="9"/>
  <c r="AC3493" i="9"/>
  <c r="AB3580" i="9"/>
  <c r="AB3779" i="9"/>
  <c r="AC3779" i="9"/>
  <c r="AB3723" i="9"/>
  <c r="AC3723" i="9"/>
  <c r="AC3597" i="9"/>
  <c r="AB3597" i="9"/>
  <c r="AC3443" i="9"/>
  <c r="AB3443" i="9"/>
  <c r="AC3373" i="9"/>
  <c r="AB3373" i="9"/>
  <c r="AC3345" i="9"/>
  <c r="AB3345" i="9"/>
  <c r="AC3331" i="9"/>
  <c r="AB3331" i="9"/>
  <c r="AC3317" i="9"/>
  <c r="AB3317" i="9"/>
  <c r="AC3303" i="9"/>
  <c r="AB3303" i="9"/>
  <c r="AC3289" i="9"/>
  <c r="AB3289" i="9"/>
  <c r="AC3761" i="9"/>
  <c r="AB3761" i="9"/>
  <c r="AC3719" i="9"/>
  <c r="AB3719" i="9"/>
  <c r="AC3663" i="9"/>
  <c r="AB3663" i="9"/>
  <c r="AC3621" i="9"/>
  <c r="AB3621" i="9"/>
  <c r="AC3579" i="9"/>
  <c r="AB3579" i="9"/>
  <c r="AC3537" i="9"/>
  <c r="AB3537" i="9"/>
  <c r="AC3495" i="9"/>
  <c r="AB3495" i="9"/>
  <c r="AC3453" i="9"/>
  <c r="AB3453" i="9"/>
  <c r="AC3397" i="9"/>
  <c r="AB3397" i="9"/>
  <c r="AC3355" i="9"/>
  <c r="AB3355" i="9"/>
  <c r="AC3313" i="9"/>
  <c r="AB3313" i="9"/>
  <c r="AC3802" i="9"/>
  <c r="AB3802" i="9"/>
  <c r="AC3774" i="9"/>
  <c r="AB3774" i="9"/>
  <c r="AC3718" i="9"/>
  <c r="AB3718" i="9"/>
  <c r="AC3676" i="9"/>
  <c r="AB3676" i="9"/>
  <c r="AC3634" i="9"/>
  <c r="AB3634" i="9"/>
  <c r="AC3578" i="9"/>
  <c r="AB3578" i="9"/>
  <c r="AC3536" i="9"/>
  <c r="AB3536" i="9"/>
  <c r="AC3522" i="9"/>
  <c r="AB3522" i="9"/>
  <c r="AC3480" i="9"/>
  <c r="AB3480" i="9"/>
  <c r="AC3438" i="9"/>
  <c r="AB3438" i="9"/>
  <c r="AC3382" i="9"/>
  <c r="AB3382" i="9"/>
  <c r="AC3340" i="9"/>
  <c r="AB3340" i="9"/>
  <c r="AC3312" i="9"/>
  <c r="AB3312" i="9"/>
  <c r="AB3721" i="9"/>
  <c r="AB3734" i="9"/>
  <c r="AB3353" i="9"/>
  <c r="AB3678" i="9"/>
  <c r="AB3759" i="9"/>
  <c r="AC3766" i="9"/>
  <c r="AB3791" i="9"/>
  <c r="AB3804" i="9"/>
  <c r="AC3793" i="9"/>
  <c r="AB3793" i="9"/>
  <c r="AC3765" i="9"/>
  <c r="AB3765" i="9"/>
  <c r="AC3751" i="9"/>
  <c r="AB3751" i="9"/>
  <c r="AC3737" i="9"/>
  <c r="AB3737" i="9"/>
  <c r="AC3709" i="9"/>
  <c r="AB3709" i="9"/>
  <c r="AC3695" i="9"/>
  <c r="AB3695" i="9"/>
  <c r="AB3681" i="9"/>
  <c r="AC3681" i="9"/>
  <c r="AC3667" i="9"/>
  <c r="AB3667" i="9"/>
  <c r="AB3653" i="9"/>
  <c r="AC3653" i="9"/>
  <c r="AC3639" i="9"/>
  <c r="AB3639" i="9"/>
  <c r="AC3625" i="9"/>
  <c r="AB3625" i="9"/>
  <c r="AC3611" i="9"/>
  <c r="AB3611" i="9"/>
  <c r="AC3583" i="9"/>
  <c r="AB3583" i="9"/>
  <c r="AC3569" i="9"/>
  <c r="AB3569" i="9"/>
  <c r="AC3555" i="9"/>
  <c r="AB3555" i="9"/>
  <c r="AC3541" i="9"/>
  <c r="AB3541" i="9"/>
  <c r="AC3527" i="9"/>
  <c r="AB3527" i="9"/>
  <c r="AC3513" i="9"/>
  <c r="AB3513" i="9"/>
  <c r="AC3499" i="9"/>
  <c r="AB3499" i="9"/>
  <c r="AC3485" i="9"/>
  <c r="AB3485" i="9"/>
  <c r="AC3471" i="9"/>
  <c r="AB3471" i="9"/>
  <c r="AC3457" i="9"/>
  <c r="AB3457" i="9"/>
  <c r="AC3429" i="9"/>
  <c r="AB3429" i="9"/>
  <c r="AC3415" i="9"/>
  <c r="AB3415" i="9"/>
  <c r="AB3401" i="9"/>
  <c r="AC3401" i="9"/>
  <c r="AC3387" i="9"/>
  <c r="AB3387" i="9"/>
  <c r="AC3359" i="9"/>
  <c r="AB3359" i="9"/>
  <c r="AC3458" i="9"/>
  <c r="AC3556" i="9"/>
  <c r="AC3654" i="9"/>
  <c r="AC3481" i="9"/>
  <c r="AB3481" i="9"/>
  <c r="AB3714" i="9"/>
  <c r="AB3728" i="9"/>
  <c r="AB3742" i="9"/>
  <c r="AB3770" i="9"/>
  <c r="AB3798" i="9"/>
  <c r="AB3700" i="9"/>
  <c r="AB3756" i="9"/>
  <c r="AB3784" i="9"/>
  <c r="A3814" i="9" a="1"/>
  <c r="A3814" i="9" l="1"/>
  <c r="N658" i="9"/>
  <c r="N652" i="9"/>
  <c r="N657" i="9"/>
  <c r="N655" i="9" l="1"/>
  <c r="N659" i="9"/>
  <c r="N656" i="9"/>
  <c r="N653" i="9"/>
  <c r="L2437" i="9"/>
  <c r="L2439" i="9"/>
  <c r="L2490" i="9"/>
  <c r="L2436" i="9" l="1"/>
  <c r="L2438" i="9"/>
  <c r="BN2384" i="9"/>
  <c r="BJ2384" i="9"/>
  <c r="BN2383" i="9"/>
  <c r="BJ2383" i="9"/>
  <c r="BN2382" i="9"/>
  <c r="BJ2382" i="9"/>
  <c r="BN2381" i="9"/>
  <c r="BJ2381" i="9"/>
  <c r="BN2380" i="9"/>
  <c r="BJ2380" i="9"/>
  <c r="BN2379" i="9"/>
  <c r="BJ2379" i="9"/>
  <c r="BN2378" i="9"/>
  <c r="BJ2378" i="9"/>
  <c r="BN2377" i="9"/>
  <c r="BJ2377" i="9"/>
  <c r="BN2376" i="9"/>
  <c r="BJ2376" i="9"/>
  <c r="BN2375" i="9"/>
  <c r="BJ2375" i="9"/>
  <c r="BN2374" i="9"/>
  <c r="BJ2374" i="9"/>
  <c r="BN2373" i="9"/>
  <c r="BJ2373" i="9"/>
  <c r="BN2372" i="9"/>
  <c r="BJ2372" i="9"/>
  <c r="BN2371" i="9"/>
  <c r="BJ2371" i="9"/>
  <c r="AQ3281" i="9" l="1"/>
  <c r="AM3281" i="9"/>
  <c r="AI3281" i="9"/>
  <c r="AJ3281" i="9" s="1"/>
  <c r="AQ3280" i="9"/>
  <c r="AM3280" i="9"/>
  <c r="AI3280" i="9"/>
  <c r="AJ3280" i="9" s="1"/>
  <c r="AQ3279" i="9"/>
  <c r="AM3279" i="9"/>
  <c r="AI3279" i="9"/>
  <c r="AJ3279" i="9" s="1"/>
  <c r="AQ3278" i="9"/>
  <c r="AM3278" i="9"/>
  <c r="AI3278" i="9"/>
  <c r="AJ3278" i="9" s="1"/>
  <c r="AQ3277" i="9"/>
  <c r="AM3277" i="9"/>
  <c r="AI3277" i="9"/>
  <c r="AJ3277" i="9" s="1"/>
  <c r="AQ3276" i="9"/>
  <c r="AM3276" i="9"/>
  <c r="AI3276" i="9"/>
  <c r="AJ3276" i="9" s="1"/>
  <c r="AL3276" i="9" l="1"/>
  <c r="AL3277" i="9"/>
  <c r="AL3278" i="9"/>
  <c r="AL3279" i="9"/>
  <c r="AL3280" i="9"/>
  <c r="AL3281" i="9"/>
  <c r="AT3281" i="9" l="1"/>
  <c r="AP3281" i="9"/>
  <c r="AT3280" i="9"/>
  <c r="AP3280" i="9"/>
  <c r="AT3279" i="9"/>
  <c r="AP3279" i="9"/>
  <c r="AT3278" i="9"/>
  <c r="AP3278" i="9"/>
  <c r="AT3277" i="9"/>
  <c r="AP3277" i="9"/>
  <c r="AT3276" i="9"/>
  <c r="AP3276" i="9"/>
  <c r="AX2444" i="9" l="1"/>
  <c r="AY2439" i="9"/>
  <c r="AX2439" i="9"/>
  <c r="BR2439" i="9" l="1"/>
  <c r="BR2438" i="9"/>
  <c r="BR2437" i="9"/>
  <c r="BQ2439" i="9"/>
  <c r="BQ2438" i="9"/>
  <c r="BQ2437" i="9"/>
  <c r="AQ3275" i="9" l="1"/>
  <c r="AM3275" i="9"/>
  <c r="AI3275" i="9"/>
  <c r="AJ3275" i="9" s="1"/>
  <c r="AQ3274" i="9"/>
  <c r="AM3274" i="9"/>
  <c r="AI3274" i="9"/>
  <c r="AJ3274" i="9" s="1"/>
  <c r="AQ3273" i="9"/>
  <c r="AM3273" i="9"/>
  <c r="AI3273" i="9"/>
  <c r="AJ3273" i="9" s="1"/>
  <c r="AQ3272" i="9"/>
  <c r="AM3272" i="9"/>
  <c r="AI3272" i="9"/>
  <c r="AJ3272" i="9" s="1"/>
  <c r="AQ3271" i="9"/>
  <c r="AM3271" i="9"/>
  <c r="AI3271" i="9"/>
  <c r="AJ3271" i="9" s="1"/>
  <c r="AQ3270" i="9"/>
  <c r="AM3270" i="9"/>
  <c r="AI3270" i="9"/>
  <c r="AJ3270" i="9" s="1"/>
  <c r="AQ3269" i="9"/>
  <c r="AM3269" i="9"/>
  <c r="AI3269" i="9"/>
  <c r="AJ3269" i="9" s="1"/>
  <c r="AQ3268" i="9"/>
  <c r="AM3268" i="9"/>
  <c r="AI3268" i="9"/>
  <c r="AJ3268" i="9" s="1"/>
  <c r="AQ3267" i="9"/>
  <c r="AM3267" i="9"/>
  <c r="AI3267" i="9"/>
  <c r="AJ3267" i="9" s="1"/>
  <c r="AQ3266" i="9"/>
  <c r="AM3266" i="9"/>
  <c r="AI3266" i="9"/>
  <c r="AJ3266" i="9" s="1"/>
  <c r="AQ3265" i="9"/>
  <c r="AM3265" i="9"/>
  <c r="AI3265" i="9"/>
  <c r="AJ3265" i="9" s="1"/>
  <c r="AQ3264" i="9"/>
  <c r="AM3264" i="9"/>
  <c r="AI3264" i="9"/>
  <c r="AJ3264" i="9" s="1"/>
  <c r="AQ3263" i="9"/>
  <c r="AM3263" i="9"/>
  <c r="AI3263" i="9"/>
  <c r="AJ3263" i="9" s="1"/>
  <c r="AQ3262" i="9"/>
  <c r="AM3262" i="9"/>
  <c r="AI3262" i="9"/>
  <c r="AJ3262" i="9" s="1"/>
  <c r="AQ3261" i="9"/>
  <c r="AM3261" i="9"/>
  <c r="AI3261" i="9"/>
  <c r="AJ3261" i="9" s="1"/>
  <c r="AQ3260" i="9"/>
  <c r="AM3260" i="9"/>
  <c r="AI3260" i="9"/>
  <c r="AJ3260" i="9" s="1"/>
  <c r="AQ3259" i="9"/>
  <c r="AM3259" i="9"/>
  <c r="AI3259" i="9"/>
  <c r="AJ3259" i="9" s="1"/>
  <c r="AQ3258" i="9"/>
  <c r="AM3258" i="9"/>
  <c r="AI3258" i="9"/>
  <c r="AJ3258" i="9" s="1"/>
  <c r="AQ3257" i="9"/>
  <c r="AM3257" i="9"/>
  <c r="AI3257" i="9"/>
  <c r="AJ3257" i="9" s="1"/>
  <c r="AQ3256" i="9"/>
  <c r="AM3256" i="9"/>
  <c r="AI3256" i="9"/>
  <c r="AJ3256" i="9" s="1"/>
  <c r="AQ3255" i="9"/>
  <c r="AM3255" i="9"/>
  <c r="AI3255" i="9"/>
  <c r="AJ3255" i="9" s="1"/>
  <c r="AQ3254" i="9"/>
  <c r="AM3254" i="9"/>
  <c r="AI3254" i="9"/>
  <c r="AJ3254" i="9" s="1"/>
  <c r="AQ3253" i="9"/>
  <c r="AM3253" i="9"/>
  <c r="AI3253" i="9"/>
  <c r="AJ3253" i="9" s="1"/>
  <c r="AQ3252" i="9"/>
  <c r="AM3252" i="9"/>
  <c r="AI3252" i="9"/>
  <c r="AJ3252" i="9" s="1"/>
  <c r="AQ3251" i="9"/>
  <c r="AM3251" i="9"/>
  <c r="AI3251" i="9"/>
  <c r="AJ3251" i="9" s="1"/>
  <c r="AQ3250" i="9"/>
  <c r="AM3250" i="9"/>
  <c r="AI3250" i="9"/>
  <c r="AJ3250" i="9" s="1"/>
  <c r="AQ3249" i="9"/>
  <c r="AM3249" i="9"/>
  <c r="AI3249" i="9"/>
  <c r="AJ3249" i="9" s="1"/>
  <c r="AQ3248" i="9"/>
  <c r="AM3248" i="9"/>
  <c r="AI3248" i="9"/>
  <c r="AJ3248" i="9" s="1"/>
  <c r="AQ3247" i="9"/>
  <c r="AM3247" i="9"/>
  <c r="AI3247" i="9"/>
  <c r="AJ3247" i="9" s="1"/>
  <c r="AQ3246" i="9"/>
  <c r="AM3246" i="9"/>
  <c r="AI3246" i="9"/>
  <c r="AJ3246" i="9" s="1"/>
  <c r="AQ3245" i="9"/>
  <c r="AM3245" i="9"/>
  <c r="AI3245" i="9"/>
  <c r="AJ3245" i="9" s="1"/>
  <c r="AQ3244" i="9"/>
  <c r="AM3244" i="9"/>
  <c r="AI3244" i="9"/>
  <c r="AJ3244" i="9" s="1"/>
  <c r="AQ3243" i="9"/>
  <c r="AM3243" i="9"/>
  <c r="AI3243" i="9"/>
  <c r="AJ3243" i="9" s="1"/>
  <c r="AQ3242" i="9"/>
  <c r="AM3242" i="9"/>
  <c r="AI3242" i="9"/>
  <c r="AJ3242" i="9" s="1"/>
  <c r="AQ3241" i="9"/>
  <c r="AM3241" i="9"/>
  <c r="AI3241" i="9"/>
  <c r="AJ3241" i="9" s="1"/>
  <c r="AQ3240" i="9"/>
  <c r="AM3240" i="9"/>
  <c r="AI3240" i="9"/>
  <c r="AJ3240" i="9" s="1"/>
  <c r="AQ3239" i="9"/>
  <c r="AM3239" i="9"/>
  <c r="AI3239" i="9"/>
  <c r="AJ3239" i="9" s="1"/>
  <c r="AQ3238" i="9"/>
  <c r="AM3238" i="9"/>
  <c r="AI3238" i="9"/>
  <c r="AJ3238" i="9" s="1"/>
  <c r="AQ3237" i="9"/>
  <c r="AM3237" i="9"/>
  <c r="AI3237" i="9"/>
  <c r="AJ3237" i="9" s="1"/>
  <c r="AQ3236" i="9"/>
  <c r="AM3236" i="9"/>
  <c r="AI3236" i="9"/>
  <c r="AJ3236" i="9" s="1"/>
  <c r="AM3235" i="9"/>
  <c r="AI3235" i="9"/>
  <c r="AJ3235" i="9" s="1"/>
  <c r="AM3234" i="9"/>
  <c r="AI3234" i="9"/>
  <c r="AJ3234" i="9" s="1"/>
  <c r="AM3233" i="9"/>
  <c r="AI3233" i="9"/>
  <c r="AJ3233" i="9" s="1"/>
  <c r="AM3232" i="9"/>
  <c r="AI3232" i="9"/>
  <c r="AJ3232" i="9" s="1"/>
  <c r="AM3231" i="9"/>
  <c r="AI3231" i="9"/>
  <c r="AJ3231" i="9" s="1"/>
  <c r="AM3230" i="9"/>
  <c r="AI3230" i="9"/>
  <c r="AJ3230" i="9" s="1"/>
  <c r="AM3229" i="9"/>
  <c r="AI3229" i="9"/>
  <c r="AJ3229" i="9" s="1"/>
  <c r="AD3281" i="9"/>
  <c r="AD3280" i="9"/>
  <c r="AD3279" i="9"/>
  <c r="AD3278" i="9"/>
  <c r="AD3277" i="9"/>
  <c r="AD3276" i="9"/>
  <c r="AD3275" i="9"/>
  <c r="AD3274" i="9"/>
  <c r="AD3273" i="9"/>
  <c r="AD3272" i="9"/>
  <c r="AD3271" i="9"/>
  <c r="AD3270" i="9"/>
  <c r="AD3269" i="9"/>
  <c r="AD3268" i="9"/>
  <c r="AD3267" i="9"/>
  <c r="AD3266" i="9"/>
  <c r="AD3265" i="9"/>
  <c r="AD3264" i="9"/>
  <c r="AD3263" i="9"/>
  <c r="AD3262" i="9"/>
  <c r="AD3261" i="9"/>
  <c r="AD3260" i="9"/>
  <c r="AD3259" i="9"/>
  <c r="AD3258" i="9"/>
  <c r="AD3257" i="9"/>
  <c r="AD3256" i="9"/>
  <c r="AD3255" i="9"/>
  <c r="AD3254" i="9"/>
  <c r="AD3253" i="9"/>
  <c r="AD3252" i="9"/>
  <c r="AD3251" i="9"/>
  <c r="AD3250" i="9"/>
  <c r="AD3249" i="9"/>
  <c r="AD3248" i="9"/>
  <c r="AD3247" i="9"/>
  <c r="AD3246" i="9"/>
  <c r="AD3245" i="9"/>
  <c r="AD3244" i="9"/>
  <c r="AD3243" i="9"/>
  <c r="AD3242" i="9"/>
  <c r="AD3241" i="9"/>
  <c r="AD3240" i="9"/>
  <c r="AD3239" i="9"/>
  <c r="AD3238" i="9"/>
  <c r="AD3237" i="9"/>
  <c r="AD3236" i="9"/>
  <c r="AD3235" i="9"/>
  <c r="AD3234" i="9"/>
  <c r="AD3233" i="9"/>
  <c r="AD3232" i="9"/>
  <c r="AD3231" i="9"/>
  <c r="AD3230" i="9"/>
  <c r="AC3280" i="9" l="1"/>
  <c r="AB3280" i="9"/>
  <c r="AC3237" i="9"/>
  <c r="AB3237" i="9"/>
  <c r="AC3264" i="9"/>
  <c r="AB3264" i="9"/>
  <c r="AC3276" i="9"/>
  <c r="AB3276" i="9"/>
  <c r="AC3262" i="9"/>
  <c r="AB3262" i="9"/>
  <c r="AC3272" i="9"/>
  <c r="AB3272" i="9"/>
  <c r="AC3244" i="9"/>
  <c r="AB3244" i="9"/>
  <c r="AC3230" i="9"/>
  <c r="AB3230" i="9"/>
  <c r="AC3269" i="9"/>
  <c r="AB3269" i="9"/>
  <c r="AC3255" i="9"/>
  <c r="AB3255" i="9"/>
  <c r="AC3241" i="9"/>
  <c r="AB3241" i="9"/>
  <c r="AC3268" i="9"/>
  <c r="AB3268" i="9"/>
  <c r="AC3254" i="9"/>
  <c r="AB3254" i="9"/>
  <c r="AC3240" i="9"/>
  <c r="AB3240" i="9"/>
  <c r="AT3272" i="9"/>
  <c r="AP3272" i="9"/>
  <c r="AT3258" i="9"/>
  <c r="AP3258" i="9"/>
  <c r="AT3244" i="9"/>
  <c r="AP3244" i="9"/>
  <c r="AT3230" i="9"/>
  <c r="AP3230" i="9"/>
  <c r="AQ3230" i="9" s="1"/>
  <c r="AC3266" i="9"/>
  <c r="AB3266" i="9"/>
  <c r="AC3238" i="9"/>
  <c r="AB3238" i="9"/>
  <c r="AC3265" i="9"/>
  <c r="AB3265" i="9"/>
  <c r="AB3249" i="9"/>
  <c r="AC3249" i="9"/>
  <c r="AT3253" i="9"/>
  <c r="AP3253" i="9"/>
  <c r="AC3281" i="9"/>
  <c r="AB3281" i="9"/>
  <c r="AC3267" i="9"/>
  <c r="AB3267" i="9"/>
  <c r="AC3253" i="9"/>
  <c r="AB3253" i="9"/>
  <c r="AC3239" i="9"/>
  <c r="AB3239" i="9"/>
  <c r="AT3271" i="9"/>
  <c r="AP3271" i="9"/>
  <c r="AT3257" i="9"/>
  <c r="AP3257" i="9"/>
  <c r="AT3243" i="9"/>
  <c r="AP3243" i="9"/>
  <c r="AT3229" i="9"/>
  <c r="AP3229" i="9"/>
  <c r="AQ3229" i="9" s="1"/>
  <c r="AT3270" i="9"/>
  <c r="AP3270" i="9"/>
  <c r="AT3256" i="9"/>
  <c r="AP3256" i="9"/>
  <c r="AT3242" i="9"/>
  <c r="AP3242" i="9"/>
  <c r="AT3269" i="9"/>
  <c r="AP3269" i="9"/>
  <c r="AT3255" i="9"/>
  <c r="AP3255" i="9"/>
  <c r="AP3241" i="9"/>
  <c r="AT3241" i="9"/>
  <c r="AB3277" i="9"/>
  <c r="AC3277" i="9"/>
  <c r="AT3266" i="9"/>
  <c r="AP3266" i="9"/>
  <c r="AT3252" i="9"/>
  <c r="AP3252" i="9"/>
  <c r="AT3238" i="9"/>
  <c r="AP3238" i="9"/>
  <c r="AC3252" i="9"/>
  <c r="AB3252" i="9"/>
  <c r="AC3248" i="9"/>
  <c r="AB3248" i="9"/>
  <c r="AT3265" i="9"/>
  <c r="AP3265" i="9"/>
  <c r="AP3251" i="9"/>
  <c r="AT3251" i="9"/>
  <c r="AT3237" i="9"/>
  <c r="AP3237" i="9"/>
  <c r="AP3264" i="9"/>
  <c r="AT3264" i="9"/>
  <c r="AT3250" i="9"/>
  <c r="AP3250" i="9"/>
  <c r="AP3236" i="9"/>
  <c r="AT3236" i="9"/>
  <c r="AC3275" i="9"/>
  <c r="AB3275" i="9"/>
  <c r="AC3261" i="9"/>
  <c r="AB3261" i="9"/>
  <c r="AC3247" i="9"/>
  <c r="AB3247" i="9"/>
  <c r="AC3233" i="9"/>
  <c r="AB3233" i="9"/>
  <c r="AC3274" i="9"/>
  <c r="AB3274" i="9"/>
  <c r="AC3260" i="9"/>
  <c r="AB3260" i="9"/>
  <c r="AC3246" i="9"/>
  <c r="AB3246" i="9"/>
  <c r="AC3232" i="9"/>
  <c r="AB3232" i="9"/>
  <c r="AC3273" i="9"/>
  <c r="AB3273" i="9"/>
  <c r="AC3259" i="9"/>
  <c r="AB3259" i="9"/>
  <c r="AC3245" i="9"/>
  <c r="AB3245" i="9"/>
  <c r="AC3231" i="9"/>
  <c r="AB3231" i="9"/>
  <c r="AT3263" i="9"/>
  <c r="AP3263" i="9"/>
  <c r="AT3249" i="9"/>
  <c r="AP3249" i="9"/>
  <c r="AT3235" i="9"/>
  <c r="AP3235" i="9"/>
  <c r="AQ3235" i="9" s="1"/>
  <c r="AC3251" i="9"/>
  <c r="AB3251" i="9"/>
  <c r="AC3278" i="9"/>
  <c r="AB3278" i="9"/>
  <c r="AT3268" i="9"/>
  <c r="AP3268" i="9"/>
  <c r="AT3254" i="9"/>
  <c r="AP3254" i="9"/>
  <c r="AB3235" i="9"/>
  <c r="AC3235" i="9"/>
  <c r="AT3267" i="9"/>
  <c r="AP3267" i="9"/>
  <c r="AT3239" i="9"/>
  <c r="AP3239" i="9"/>
  <c r="AC3234" i="9"/>
  <c r="AB3234" i="9"/>
  <c r="AC3258" i="9"/>
  <c r="AB3258" i="9"/>
  <c r="AT3262" i="9"/>
  <c r="AP3262" i="9"/>
  <c r="AT3248" i="9"/>
  <c r="AP3248" i="9"/>
  <c r="AT3234" i="9"/>
  <c r="AP3234" i="9"/>
  <c r="AQ3234" i="9" s="1"/>
  <c r="AC3271" i="9"/>
  <c r="AB3271" i="9"/>
  <c r="AC3257" i="9"/>
  <c r="AB3257" i="9"/>
  <c r="AC3243" i="9"/>
  <c r="AB3243" i="9"/>
  <c r="AT3275" i="9"/>
  <c r="AP3275" i="9"/>
  <c r="AT3261" i="9"/>
  <c r="AP3261" i="9"/>
  <c r="AT3247" i="9"/>
  <c r="AP3247" i="9"/>
  <c r="AT3233" i="9"/>
  <c r="AP3233" i="9"/>
  <c r="AQ3233" i="9" s="1"/>
  <c r="AC3279" i="9"/>
  <c r="AB3279" i="9"/>
  <c r="AC3236" i="9"/>
  <c r="AB3236" i="9"/>
  <c r="AB3263" i="9"/>
  <c r="AC3263" i="9"/>
  <c r="AC3256" i="9"/>
  <c r="AB3256" i="9"/>
  <c r="AC3242" i="9"/>
  <c r="AB3242" i="9"/>
  <c r="AP3274" i="9"/>
  <c r="AT3274" i="9"/>
  <c r="AT3260" i="9"/>
  <c r="AP3260" i="9"/>
  <c r="AP3246" i="9"/>
  <c r="AT3246" i="9"/>
  <c r="AT3232" i="9"/>
  <c r="AP3232" i="9"/>
  <c r="AQ3232" i="9" s="1"/>
  <c r="AC3250" i="9"/>
  <c r="AB3250" i="9"/>
  <c r="AT3240" i="9"/>
  <c r="AP3240" i="9"/>
  <c r="AC3270" i="9"/>
  <c r="AB3270" i="9"/>
  <c r="AT3273" i="9"/>
  <c r="AP3273" i="9"/>
  <c r="AT3259" i="9"/>
  <c r="AP3259" i="9"/>
  <c r="AT3245" i="9"/>
  <c r="AP3245" i="9"/>
  <c r="AT3231" i="9"/>
  <c r="AP3231" i="9"/>
  <c r="AQ3231" i="9" s="1"/>
  <c r="AL3234" i="9"/>
  <c r="AL3239" i="9"/>
  <c r="AL3262" i="9"/>
  <c r="AL3272" i="9"/>
  <c r="AL3229" i="9"/>
  <c r="AL3252" i="9"/>
  <c r="AL3257" i="9"/>
  <c r="AL3267" i="9"/>
  <c r="AL3242" i="9"/>
  <c r="AL3247" i="9"/>
  <c r="AL3232" i="9"/>
  <c r="AL3237" i="9"/>
  <c r="AL3260" i="9"/>
  <c r="AL3265" i="9"/>
  <c r="AL3270" i="9"/>
  <c r="AL3275" i="9"/>
  <c r="AL3250" i="9"/>
  <c r="AL3255" i="9"/>
  <c r="AL3240" i="9"/>
  <c r="AL3245" i="9"/>
  <c r="AL3230" i="9"/>
  <c r="AL3235" i="9"/>
  <c r="AL3258" i="9"/>
  <c r="AL3263" i="9"/>
  <c r="AL3268" i="9"/>
  <c r="AL3273" i="9"/>
  <c r="AL3248" i="9"/>
  <c r="AL3253" i="9"/>
  <c r="AL3238" i="9"/>
  <c r="AL3243" i="9"/>
  <c r="AL3233" i="9"/>
  <c r="AL3256" i="9"/>
  <c r="AL3261" i="9"/>
  <c r="AL3266" i="9"/>
  <c r="AL3271" i="9"/>
  <c r="AL3246" i="9"/>
  <c r="AL3251" i="9"/>
  <c r="AL3236" i="9"/>
  <c r="AL3241" i="9"/>
  <c r="AL3264" i="9"/>
  <c r="AL3274" i="9"/>
  <c r="AL3231" i="9"/>
  <c r="AL3254" i="9"/>
  <c r="AL3259" i="9"/>
  <c r="AL3269" i="9"/>
  <c r="AL3244" i="9"/>
  <c r="AL3249" i="9"/>
  <c r="AP3218" i="9" l="1"/>
  <c r="AQ3218" i="9" s="1"/>
  <c r="AI3228" i="9"/>
  <c r="AJ3228" i="9" s="1"/>
  <c r="AI3227" i="9"/>
  <c r="AJ3227" i="9" s="1"/>
  <c r="AI3226" i="9"/>
  <c r="AJ3226" i="9" s="1"/>
  <c r="AI3225" i="9"/>
  <c r="AJ3225" i="9" s="1"/>
  <c r="AI3224" i="9"/>
  <c r="AJ3224" i="9" s="1"/>
  <c r="AI3223" i="9"/>
  <c r="AJ3223" i="9" s="1"/>
  <c r="AI3222" i="9"/>
  <c r="AJ3222" i="9" s="1"/>
  <c r="AI3221" i="9"/>
  <c r="AJ3221" i="9" s="1"/>
  <c r="AI3220" i="9"/>
  <c r="AJ3220" i="9" s="1"/>
  <c r="AI3219" i="9"/>
  <c r="AJ3219" i="9" s="1"/>
  <c r="AI3218" i="9"/>
  <c r="AJ3218" i="9" s="1"/>
  <c r="AI3217" i="9"/>
  <c r="AJ3217" i="9" s="1"/>
  <c r="AI3216" i="9"/>
  <c r="AJ3216" i="9" s="1"/>
  <c r="AI3215" i="9"/>
  <c r="AJ3215" i="9" s="1"/>
  <c r="AI3214" i="9"/>
  <c r="AJ3214" i="9" s="1"/>
  <c r="AI3213" i="9"/>
  <c r="AJ3213" i="9" s="1"/>
  <c r="AI3212" i="9"/>
  <c r="AJ3212" i="9" s="1"/>
  <c r="AI3211" i="9"/>
  <c r="AJ3211" i="9" s="1"/>
  <c r="AI3210" i="9"/>
  <c r="AJ3210" i="9" s="1"/>
  <c r="AI3209" i="9"/>
  <c r="AJ3209" i="9" s="1"/>
  <c r="AI3208" i="9"/>
  <c r="AJ3208" i="9" s="1"/>
  <c r="AI3207" i="9"/>
  <c r="AJ3207" i="9" s="1"/>
  <c r="AI3206" i="9"/>
  <c r="AJ3206" i="9" s="1"/>
  <c r="AI3205" i="9"/>
  <c r="AJ3205" i="9" s="1"/>
  <c r="AI3204" i="9"/>
  <c r="AJ3204" i="9" s="1"/>
  <c r="AI3203" i="9"/>
  <c r="AJ3203" i="9" s="1"/>
  <c r="AQ3202" i="9"/>
  <c r="AI3202" i="9"/>
  <c r="AJ3202" i="9" s="1"/>
  <c r="AQ3201" i="9"/>
  <c r="AI3201" i="9"/>
  <c r="AJ3201" i="9" s="1"/>
  <c r="AQ3200" i="9"/>
  <c r="AI3200" i="9"/>
  <c r="AJ3200" i="9" s="1"/>
  <c r="AQ3199" i="9"/>
  <c r="AI3199" i="9"/>
  <c r="AJ3199" i="9" s="1"/>
  <c r="AQ3198" i="9"/>
  <c r="AI3198" i="9"/>
  <c r="AJ3198" i="9" s="1"/>
  <c r="AQ3197" i="9"/>
  <c r="AI3197" i="9"/>
  <c r="AJ3197" i="9" s="1"/>
  <c r="AQ3196" i="9"/>
  <c r="AI3196" i="9"/>
  <c r="AJ3196" i="9" s="1"/>
  <c r="AQ3195" i="9"/>
  <c r="AI3195" i="9"/>
  <c r="AJ3195" i="9" s="1"/>
  <c r="AQ3194" i="9"/>
  <c r="AI3194" i="9"/>
  <c r="AJ3194" i="9" s="1"/>
  <c r="AQ3193" i="9"/>
  <c r="AI3193" i="9"/>
  <c r="AJ3193" i="9" s="1"/>
  <c r="AQ3192" i="9"/>
  <c r="AI3192" i="9"/>
  <c r="AJ3192" i="9" s="1"/>
  <c r="AQ3191" i="9"/>
  <c r="AI3191" i="9"/>
  <c r="AJ3191" i="9" s="1"/>
  <c r="AQ3190" i="9"/>
  <c r="AI3190" i="9"/>
  <c r="AJ3190" i="9" s="1"/>
  <c r="AQ3189" i="9"/>
  <c r="AI3189" i="9"/>
  <c r="AJ3189" i="9" s="1"/>
  <c r="AQ3188" i="9"/>
  <c r="AI3188" i="9"/>
  <c r="AJ3188" i="9" s="1"/>
  <c r="AQ3187" i="9"/>
  <c r="AI3187" i="9"/>
  <c r="AJ3187" i="9" s="1"/>
  <c r="AQ3186" i="9"/>
  <c r="AI3186" i="9"/>
  <c r="AJ3186" i="9" s="1"/>
  <c r="AQ3185" i="9"/>
  <c r="AI3185" i="9"/>
  <c r="AJ3185" i="9" s="1"/>
  <c r="AQ3184" i="9"/>
  <c r="AI3184" i="9"/>
  <c r="AJ3184" i="9" s="1"/>
  <c r="AQ3183" i="9"/>
  <c r="AI3183" i="9"/>
  <c r="AJ3183" i="9" s="1"/>
  <c r="AQ3182" i="9"/>
  <c r="AI3182" i="9"/>
  <c r="AJ3182" i="9" s="1"/>
  <c r="AQ3181" i="9"/>
  <c r="AI3181" i="9"/>
  <c r="AJ3181" i="9" s="1"/>
  <c r="AQ3180" i="9"/>
  <c r="AI3180" i="9"/>
  <c r="AJ3180" i="9" s="1"/>
  <c r="AQ3179" i="9"/>
  <c r="AI3179" i="9"/>
  <c r="AJ3179" i="9" s="1"/>
  <c r="AQ3178" i="9"/>
  <c r="AI3178" i="9"/>
  <c r="AJ3178" i="9" s="1"/>
  <c r="AQ3177" i="9"/>
  <c r="AI3177" i="9"/>
  <c r="AJ3177" i="9" s="1"/>
  <c r="AQ3176" i="9"/>
  <c r="AI3176" i="9"/>
  <c r="AJ3176" i="9" s="1"/>
  <c r="AQ3175" i="9"/>
  <c r="AI3175" i="9"/>
  <c r="AJ3175" i="9" s="1"/>
  <c r="AQ3174" i="9"/>
  <c r="AI3174" i="9"/>
  <c r="AJ3174" i="9" s="1"/>
  <c r="AQ3173" i="9"/>
  <c r="AI3173" i="9"/>
  <c r="AJ3173" i="9" s="1"/>
  <c r="AQ3172" i="9"/>
  <c r="AI3172" i="9"/>
  <c r="AJ3172" i="9" s="1"/>
  <c r="AQ3171" i="9"/>
  <c r="AI3171" i="9"/>
  <c r="AJ3171" i="9" s="1"/>
  <c r="AQ3170" i="9"/>
  <c r="AI3170" i="9"/>
  <c r="AJ3170" i="9" s="1"/>
  <c r="AQ3169" i="9"/>
  <c r="AI3169" i="9"/>
  <c r="AJ3169" i="9" s="1"/>
  <c r="AQ3168" i="9"/>
  <c r="AI3168" i="9"/>
  <c r="AJ3168" i="9" s="1"/>
  <c r="AQ3167" i="9"/>
  <c r="AI3167" i="9"/>
  <c r="AJ3167" i="9" s="1"/>
  <c r="AQ3166" i="9"/>
  <c r="AI3166" i="9"/>
  <c r="AJ3166" i="9" s="1"/>
  <c r="AQ3165" i="9"/>
  <c r="AI3165" i="9"/>
  <c r="AJ3165" i="9" s="1"/>
  <c r="AQ3164" i="9"/>
  <c r="AI3164" i="9"/>
  <c r="AJ3164" i="9" s="1"/>
  <c r="AQ3163" i="9"/>
  <c r="AI3163" i="9"/>
  <c r="AJ3163" i="9" s="1"/>
  <c r="AQ3162" i="9"/>
  <c r="AI3162" i="9"/>
  <c r="AJ3162" i="9" s="1"/>
  <c r="AQ3161" i="9"/>
  <c r="AI3161" i="9"/>
  <c r="AJ3161" i="9" s="1"/>
  <c r="AQ3160" i="9"/>
  <c r="AI3160" i="9"/>
  <c r="AJ3160" i="9" s="1"/>
  <c r="AQ3159" i="9"/>
  <c r="AI3159" i="9"/>
  <c r="AJ3159" i="9" s="1"/>
  <c r="AQ3158" i="9"/>
  <c r="AI3158" i="9"/>
  <c r="AJ3158" i="9" s="1"/>
  <c r="AQ3157" i="9"/>
  <c r="AI3157" i="9"/>
  <c r="AJ3157" i="9" s="1"/>
  <c r="AQ3156" i="9"/>
  <c r="AI3156" i="9"/>
  <c r="AJ3156" i="9" s="1"/>
  <c r="AQ3155" i="9"/>
  <c r="AI3155" i="9"/>
  <c r="AJ3155" i="9" s="1"/>
  <c r="AQ3154" i="9"/>
  <c r="AI3154" i="9"/>
  <c r="AJ3154" i="9" s="1"/>
  <c r="AQ3153" i="9"/>
  <c r="AI3153" i="9"/>
  <c r="AJ3153" i="9" s="1"/>
  <c r="AQ3152" i="9"/>
  <c r="AI3152" i="9"/>
  <c r="AJ3152" i="9" s="1"/>
  <c r="AQ3151" i="9"/>
  <c r="AI3151" i="9"/>
  <c r="AJ3151" i="9" s="1"/>
  <c r="AQ3150" i="9"/>
  <c r="AI3150" i="9"/>
  <c r="AJ3150" i="9" s="1"/>
  <c r="AQ3149" i="9"/>
  <c r="AI3149" i="9"/>
  <c r="AJ3149" i="9" s="1"/>
  <c r="AQ3148" i="9"/>
  <c r="AI3148" i="9"/>
  <c r="AJ3148" i="9" s="1"/>
  <c r="AQ3147" i="9"/>
  <c r="AI3147" i="9"/>
  <c r="AJ3147" i="9" s="1"/>
  <c r="AQ3146" i="9"/>
  <c r="AI3146" i="9"/>
  <c r="AJ3146" i="9" s="1"/>
  <c r="AQ3145" i="9"/>
  <c r="AI3145" i="9"/>
  <c r="AJ3145" i="9" s="1"/>
  <c r="AQ3144" i="9"/>
  <c r="AI3144" i="9"/>
  <c r="AJ3144" i="9" s="1"/>
  <c r="AQ3143" i="9"/>
  <c r="AI3143" i="9"/>
  <c r="AJ3143" i="9" s="1"/>
  <c r="AQ3142" i="9"/>
  <c r="AI3142" i="9"/>
  <c r="AJ3142" i="9" s="1"/>
  <c r="AQ3141" i="9"/>
  <c r="AI3141" i="9"/>
  <c r="AJ3141" i="9" s="1"/>
  <c r="AQ3140" i="9"/>
  <c r="AI3140" i="9"/>
  <c r="AJ3140" i="9" s="1"/>
  <c r="AQ3139" i="9"/>
  <c r="AI3139" i="9"/>
  <c r="AJ3139" i="9" s="1"/>
  <c r="AQ3138" i="9"/>
  <c r="AI3138" i="9"/>
  <c r="AJ3138" i="9" s="1"/>
  <c r="AQ3137" i="9"/>
  <c r="AI3137" i="9"/>
  <c r="AJ3137" i="9" s="1"/>
  <c r="AQ3136" i="9"/>
  <c r="AI3136" i="9"/>
  <c r="AJ3136" i="9" s="1"/>
  <c r="AQ3135" i="9"/>
  <c r="AI3135" i="9"/>
  <c r="AJ3135" i="9" s="1"/>
  <c r="AQ3134" i="9"/>
  <c r="AI3134" i="9"/>
  <c r="AJ3134" i="9" s="1"/>
  <c r="AQ3133" i="9"/>
  <c r="AI3133" i="9"/>
  <c r="AJ3133" i="9" s="1"/>
  <c r="AQ3132" i="9"/>
  <c r="AI3132" i="9"/>
  <c r="AJ3132" i="9" s="1"/>
  <c r="AQ3131" i="9"/>
  <c r="AI3131" i="9"/>
  <c r="AJ3131" i="9" s="1"/>
  <c r="AQ3130" i="9"/>
  <c r="AI3130" i="9"/>
  <c r="AJ3130" i="9" s="1"/>
  <c r="AQ3129" i="9"/>
  <c r="AI3129" i="9"/>
  <c r="AJ3129" i="9" s="1"/>
  <c r="AQ3128" i="9"/>
  <c r="AI3128" i="9"/>
  <c r="AJ3128" i="9" s="1"/>
  <c r="AQ3127" i="9"/>
  <c r="AI3127" i="9"/>
  <c r="AJ3127" i="9" s="1"/>
  <c r="AQ3126" i="9"/>
  <c r="AI3126" i="9"/>
  <c r="AJ3126" i="9" s="1"/>
  <c r="AQ3125" i="9"/>
  <c r="AI3125" i="9"/>
  <c r="AJ3125" i="9" s="1"/>
  <c r="AQ3124" i="9"/>
  <c r="AI3124" i="9"/>
  <c r="AJ3124" i="9" s="1"/>
  <c r="AQ3123" i="9"/>
  <c r="AI3123" i="9"/>
  <c r="AJ3123" i="9" s="1"/>
  <c r="AQ3122" i="9"/>
  <c r="AI3122" i="9"/>
  <c r="AJ3122" i="9" s="1"/>
  <c r="AQ3121" i="9"/>
  <c r="AI3121" i="9"/>
  <c r="AJ3121" i="9" s="1"/>
  <c r="AQ3120" i="9"/>
  <c r="AI3120" i="9"/>
  <c r="AJ3120" i="9" s="1"/>
  <c r="AQ3119" i="9"/>
  <c r="AI3119" i="9"/>
  <c r="AJ3119" i="9" s="1"/>
  <c r="AQ3118" i="9"/>
  <c r="AI3118" i="9"/>
  <c r="AJ3118" i="9" s="1"/>
  <c r="AQ3117" i="9"/>
  <c r="AI3117" i="9"/>
  <c r="AJ3117" i="9" s="1"/>
  <c r="AQ3116" i="9"/>
  <c r="AI3116" i="9"/>
  <c r="AJ3116" i="9" s="1"/>
  <c r="AQ3115" i="9"/>
  <c r="AI3115" i="9"/>
  <c r="AJ3115" i="9" s="1"/>
  <c r="AQ3114" i="9"/>
  <c r="AI3114" i="9"/>
  <c r="AJ3114" i="9" s="1"/>
  <c r="AQ3113" i="9"/>
  <c r="AI3113" i="9"/>
  <c r="AJ3113" i="9" s="1"/>
  <c r="AQ3112" i="9"/>
  <c r="AI3112" i="9"/>
  <c r="AJ3112" i="9" s="1"/>
  <c r="AQ3111" i="9"/>
  <c r="AI3111" i="9"/>
  <c r="AJ3111" i="9" s="1"/>
  <c r="AQ3110" i="9"/>
  <c r="AI3110" i="9"/>
  <c r="AJ3110" i="9" s="1"/>
  <c r="AQ3109" i="9"/>
  <c r="AI3109" i="9"/>
  <c r="AJ3109" i="9" s="1"/>
  <c r="AQ3108" i="9"/>
  <c r="AI3108" i="9"/>
  <c r="AJ3108" i="9" s="1"/>
  <c r="AQ3107" i="9"/>
  <c r="AI3107" i="9"/>
  <c r="AJ3107" i="9" s="1"/>
  <c r="AQ3106" i="9"/>
  <c r="AI3106" i="9"/>
  <c r="AJ3106" i="9" s="1"/>
  <c r="AQ3105" i="9"/>
  <c r="AI3105" i="9"/>
  <c r="AJ3105" i="9" s="1"/>
  <c r="AQ3104" i="9"/>
  <c r="AI3104" i="9"/>
  <c r="AJ3104" i="9" s="1"/>
  <c r="AQ3103" i="9"/>
  <c r="AI3103" i="9"/>
  <c r="AJ3103" i="9" s="1"/>
  <c r="AQ3102" i="9"/>
  <c r="AI3102" i="9"/>
  <c r="AJ3102" i="9" s="1"/>
  <c r="AQ3101" i="9"/>
  <c r="AI3101" i="9"/>
  <c r="AJ3101" i="9" s="1"/>
  <c r="AQ3100" i="9"/>
  <c r="AI3100" i="9"/>
  <c r="AJ3100" i="9" s="1"/>
  <c r="AQ3099" i="9"/>
  <c r="AI3099" i="9"/>
  <c r="AJ3099" i="9" s="1"/>
  <c r="AQ3098" i="9"/>
  <c r="AI3098" i="9"/>
  <c r="AJ3098" i="9" s="1"/>
  <c r="AQ3097" i="9"/>
  <c r="AI3097" i="9"/>
  <c r="AJ3097" i="9" s="1"/>
  <c r="AQ3096" i="9"/>
  <c r="AI3096" i="9"/>
  <c r="AJ3096" i="9" s="1"/>
  <c r="AQ3095" i="9"/>
  <c r="AI3095" i="9"/>
  <c r="AJ3095" i="9" s="1"/>
  <c r="AQ3094" i="9"/>
  <c r="AI3094" i="9"/>
  <c r="AJ3094" i="9" s="1"/>
  <c r="AQ3093" i="9"/>
  <c r="AI3093" i="9"/>
  <c r="AJ3093" i="9" s="1"/>
  <c r="AQ3092" i="9"/>
  <c r="AI3092" i="9"/>
  <c r="AJ3092" i="9" s="1"/>
  <c r="AQ3091" i="9"/>
  <c r="AI3091" i="9"/>
  <c r="AJ3091" i="9" s="1"/>
  <c r="AQ3090" i="9"/>
  <c r="AI3090" i="9"/>
  <c r="AJ3090" i="9" s="1"/>
  <c r="AQ3089" i="9"/>
  <c r="AI3089" i="9"/>
  <c r="AJ3089" i="9" s="1"/>
  <c r="AQ3088" i="9"/>
  <c r="AI3088" i="9"/>
  <c r="AJ3088" i="9" s="1"/>
  <c r="AQ3087" i="9"/>
  <c r="AI3087" i="9"/>
  <c r="AJ3087" i="9" s="1"/>
  <c r="AQ3086" i="9"/>
  <c r="AI3086" i="9"/>
  <c r="AJ3086" i="9" s="1"/>
  <c r="AQ3085" i="9"/>
  <c r="AI3085" i="9"/>
  <c r="AJ3085" i="9" s="1"/>
  <c r="AQ3084" i="9"/>
  <c r="AI3084" i="9"/>
  <c r="AJ3084" i="9" s="1"/>
  <c r="AQ3083" i="9"/>
  <c r="AI3083" i="9"/>
  <c r="AJ3083" i="9" s="1"/>
  <c r="AQ3082" i="9"/>
  <c r="AI3082" i="9"/>
  <c r="AJ3082" i="9" s="1"/>
  <c r="AQ3081" i="9"/>
  <c r="AI3081" i="9"/>
  <c r="AJ3081" i="9" s="1"/>
  <c r="AQ3080" i="9"/>
  <c r="AI3080" i="9"/>
  <c r="AJ3080" i="9" s="1"/>
  <c r="AQ3079" i="9"/>
  <c r="AI3079" i="9"/>
  <c r="AJ3079" i="9" s="1"/>
  <c r="AQ3078" i="9"/>
  <c r="AI3078" i="9"/>
  <c r="AJ3078" i="9" s="1"/>
  <c r="AQ3077" i="9"/>
  <c r="AI3077" i="9"/>
  <c r="AJ3077" i="9" s="1"/>
  <c r="AQ3076" i="9"/>
  <c r="AI3076" i="9"/>
  <c r="AJ3076" i="9" s="1"/>
  <c r="AQ3075" i="9"/>
  <c r="AI3075" i="9"/>
  <c r="AJ3075" i="9" s="1"/>
  <c r="AQ3074" i="9"/>
  <c r="AI3074" i="9"/>
  <c r="AJ3074" i="9" s="1"/>
  <c r="AQ3073" i="9"/>
  <c r="AI3073" i="9"/>
  <c r="AJ3073" i="9" s="1"/>
  <c r="AQ3072" i="9"/>
  <c r="AI3072" i="9"/>
  <c r="AJ3072" i="9" s="1"/>
  <c r="AQ3071" i="9"/>
  <c r="AI3071" i="9"/>
  <c r="AJ3071" i="9" s="1"/>
  <c r="AQ3070" i="9"/>
  <c r="AI3070" i="9"/>
  <c r="AJ3070" i="9" s="1"/>
  <c r="AQ3069" i="9"/>
  <c r="AI3069" i="9"/>
  <c r="AJ3069" i="9" s="1"/>
  <c r="AQ3068" i="9"/>
  <c r="AI3068" i="9"/>
  <c r="AJ3068" i="9" s="1"/>
  <c r="AQ3067" i="9"/>
  <c r="AI3067" i="9"/>
  <c r="AJ3067" i="9" s="1"/>
  <c r="AQ3066" i="9"/>
  <c r="AI3066" i="9"/>
  <c r="AJ3066" i="9" s="1"/>
  <c r="AQ3065" i="9"/>
  <c r="AI3065" i="9"/>
  <c r="AJ3065" i="9" s="1"/>
  <c r="AQ3064" i="9"/>
  <c r="AI3064" i="9"/>
  <c r="AJ3064" i="9" s="1"/>
  <c r="AQ3063" i="9"/>
  <c r="AI3063" i="9"/>
  <c r="AJ3063" i="9" s="1"/>
  <c r="AQ3062" i="9"/>
  <c r="AI3062" i="9"/>
  <c r="AJ3062" i="9" s="1"/>
  <c r="AQ3061" i="9"/>
  <c r="AI3061" i="9"/>
  <c r="AJ3061" i="9" s="1"/>
  <c r="AQ3060" i="9"/>
  <c r="AI3060" i="9"/>
  <c r="AJ3060" i="9" s="1"/>
  <c r="AQ3059" i="9"/>
  <c r="AI3059" i="9"/>
  <c r="AJ3059" i="9" s="1"/>
  <c r="AQ3058" i="9"/>
  <c r="AI3058" i="9"/>
  <c r="AJ3058" i="9" s="1"/>
  <c r="AQ3057" i="9"/>
  <c r="AI3057" i="9"/>
  <c r="AJ3057" i="9" s="1"/>
  <c r="AQ3056" i="9"/>
  <c r="AI3056" i="9"/>
  <c r="AJ3056" i="9" s="1"/>
  <c r="AQ3055" i="9"/>
  <c r="AI3055" i="9"/>
  <c r="AJ3055" i="9" s="1"/>
  <c r="AQ3054" i="9"/>
  <c r="AI3054" i="9"/>
  <c r="AJ3054" i="9" s="1"/>
  <c r="AQ3053" i="9"/>
  <c r="AI3053" i="9"/>
  <c r="AJ3053" i="9" s="1"/>
  <c r="AQ3052" i="9"/>
  <c r="AI3052" i="9"/>
  <c r="AJ3052" i="9" s="1"/>
  <c r="AQ3051" i="9"/>
  <c r="AI3051" i="9"/>
  <c r="AJ3051" i="9" s="1"/>
  <c r="AQ3050" i="9"/>
  <c r="AI3050" i="9"/>
  <c r="AJ3050" i="9" s="1"/>
  <c r="AQ3049" i="9"/>
  <c r="AI3049" i="9"/>
  <c r="AJ3049" i="9" s="1"/>
  <c r="AQ3048" i="9"/>
  <c r="AI3048" i="9"/>
  <c r="AJ3048" i="9" s="1"/>
  <c r="AQ3047" i="9"/>
  <c r="AI3047" i="9"/>
  <c r="AJ3047" i="9" s="1"/>
  <c r="AQ3046" i="9"/>
  <c r="AI3046" i="9"/>
  <c r="AJ3046" i="9" s="1"/>
  <c r="AM3228" i="9"/>
  <c r="AM3227" i="9"/>
  <c r="AM3226" i="9"/>
  <c r="AM3225" i="9"/>
  <c r="AM3224" i="9"/>
  <c r="AM3223" i="9"/>
  <c r="AM3222" i="9"/>
  <c r="AM3220" i="9"/>
  <c r="AM3218" i="9"/>
  <c r="AM3217" i="9"/>
  <c r="AM3215" i="9"/>
  <c r="AM3213" i="9"/>
  <c r="AM3212" i="9"/>
  <c r="AM3211" i="9"/>
  <c r="AM3210" i="9"/>
  <c r="AM3209" i="9"/>
  <c r="AM3206" i="9"/>
  <c r="AM3204" i="9"/>
  <c r="AM3203" i="9"/>
  <c r="AM3200" i="9"/>
  <c r="AM3199" i="9"/>
  <c r="AM3198" i="9"/>
  <c r="AM3197" i="9"/>
  <c r="AM3185" i="9"/>
  <c r="AM3184" i="9"/>
  <c r="AM3182" i="9"/>
  <c r="AM3172" i="9"/>
  <c r="AM3171" i="9"/>
  <c r="AM3170" i="9"/>
  <c r="AM3168" i="9"/>
  <c r="AM3157" i="9"/>
  <c r="AM3156" i="9"/>
  <c r="AM3155" i="9"/>
  <c r="AM3153" i="9"/>
  <c r="AM3152" i="9"/>
  <c r="AM3143" i="9"/>
  <c r="AM3142" i="9"/>
  <c r="AM3139" i="9"/>
  <c r="AM3138" i="9"/>
  <c r="AM3130" i="9"/>
  <c r="AM3128" i="9"/>
  <c r="AM3127" i="9"/>
  <c r="AM3125" i="9"/>
  <c r="AM3124" i="9"/>
  <c r="AM3123" i="9"/>
  <c r="AM3117" i="9"/>
  <c r="AM3116" i="9"/>
  <c r="AM3115" i="9"/>
  <c r="AM3114" i="9"/>
  <c r="AM3113" i="9"/>
  <c r="AM3112" i="9"/>
  <c r="AM3111" i="9"/>
  <c r="AM3110" i="9"/>
  <c r="AM3105" i="9"/>
  <c r="AM3103" i="9"/>
  <c r="AM3102" i="9"/>
  <c r="AM3100" i="9"/>
  <c r="AM3098" i="9"/>
  <c r="AM3097" i="9"/>
  <c r="AM3096" i="9"/>
  <c r="AM3095" i="9"/>
  <c r="AM3093" i="9"/>
  <c r="AM3091" i="9"/>
  <c r="AM3089" i="9"/>
  <c r="AM3088" i="9"/>
  <c r="AM3086" i="9"/>
  <c r="AM3085" i="9"/>
  <c r="AM3084" i="9"/>
  <c r="AM3083" i="9"/>
  <c r="AM3082" i="9"/>
  <c r="AM3081" i="9"/>
  <c r="AM3079" i="9"/>
  <c r="AM3077" i="9"/>
  <c r="AM3075" i="9"/>
  <c r="AM3074" i="9"/>
  <c r="AM3073" i="9"/>
  <c r="AM3072" i="9"/>
  <c r="AM3071" i="9"/>
  <c r="AM3070" i="9"/>
  <c r="AM3069" i="9"/>
  <c r="AM3068" i="9"/>
  <c r="AM3067" i="9"/>
  <c r="AM3063" i="9"/>
  <c r="AM3062" i="9"/>
  <c r="AM3061" i="9"/>
  <c r="AM3059" i="9"/>
  <c r="AM3058" i="9"/>
  <c r="AM3057" i="9"/>
  <c r="AM3056" i="9"/>
  <c r="AM3055" i="9"/>
  <c r="AM3054" i="9"/>
  <c r="AM3053" i="9"/>
  <c r="AM3051" i="9"/>
  <c r="AM3049" i="9"/>
  <c r="AM3048" i="9"/>
  <c r="AM3047" i="9"/>
  <c r="AM3046" i="9"/>
  <c r="AM3044" i="9"/>
  <c r="AM3043" i="9"/>
  <c r="AM3042" i="9"/>
  <c r="AM3041" i="9"/>
  <c r="AM3040" i="9"/>
  <c r="AM3039" i="9"/>
  <c r="AM3037" i="9"/>
  <c r="AM3035" i="9"/>
  <c r="AM3034" i="9"/>
  <c r="AM3033" i="9"/>
  <c r="AM3031" i="9"/>
  <c r="AM3030" i="9"/>
  <c r="AM3029" i="9"/>
  <c r="AM3028" i="9"/>
  <c r="AM3027" i="9"/>
  <c r="AM3026" i="9"/>
  <c r="AM3025" i="9"/>
  <c r="AM3023" i="9"/>
  <c r="AM3021" i="9"/>
  <c r="AM3019" i="9"/>
  <c r="AM3017" i="9"/>
  <c r="AM3016" i="9"/>
  <c r="AM3015" i="9"/>
  <c r="AM3014" i="9"/>
  <c r="AM3013" i="9"/>
  <c r="AM3012" i="9"/>
  <c r="AM3011" i="9"/>
  <c r="AM3007" i="9"/>
  <c r="AM3005" i="9"/>
  <c r="AM3004" i="9"/>
  <c r="AM3002" i="9"/>
  <c r="AM3001" i="9"/>
  <c r="AM3000" i="9"/>
  <c r="AM2999" i="9"/>
  <c r="AM2997" i="9"/>
  <c r="AM2996" i="9"/>
  <c r="AM2995" i="9"/>
  <c r="AM2992" i="9"/>
  <c r="AM2988" i="9"/>
  <c r="AM2986" i="9"/>
  <c r="AM2985" i="9"/>
  <c r="AM2983" i="9"/>
  <c r="AM2982" i="9"/>
  <c r="AM2978" i="9"/>
  <c r="AM2977" i="9"/>
  <c r="AM2976" i="9"/>
  <c r="AM2975" i="9"/>
  <c r="AM2974" i="9"/>
  <c r="AM2972" i="9"/>
  <c r="AM2971" i="9"/>
  <c r="AM2969" i="9"/>
  <c r="AM2968" i="9"/>
  <c r="AM2967" i="9"/>
  <c r="AM2964" i="9"/>
  <c r="AM2963" i="9"/>
  <c r="AM2961" i="9"/>
  <c r="AM2960" i="9"/>
  <c r="AM2959" i="9"/>
  <c r="AM2958" i="9"/>
  <c r="AM2957" i="9"/>
  <c r="AM2955" i="9"/>
  <c r="AM2954" i="9"/>
  <c r="AM2946" i="9"/>
  <c r="AM2944" i="9"/>
  <c r="AM2943" i="9"/>
  <c r="AM2941" i="9"/>
  <c r="AM2940" i="9"/>
  <c r="AM2939" i="9"/>
  <c r="AM2936" i="9"/>
  <c r="AM2935" i="9"/>
  <c r="AM2930" i="9"/>
  <c r="AM2929" i="9"/>
  <c r="AM2927" i="9"/>
  <c r="AM2926" i="9"/>
  <c r="AM2924" i="9"/>
  <c r="AM2921" i="9"/>
  <c r="AM2919" i="9"/>
  <c r="AM2918" i="9"/>
  <c r="AM2916" i="9"/>
  <c r="AM2915" i="9"/>
  <c r="AM2913" i="9"/>
  <c r="AM2912" i="9"/>
  <c r="AM2911" i="9"/>
  <c r="AM2910" i="9"/>
  <c r="AM2909" i="9"/>
  <c r="AM2907" i="9"/>
  <c r="AM2906" i="9"/>
  <c r="AM2904" i="9"/>
  <c r="AM2902" i="9"/>
  <c r="AM2899" i="9"/>
  <c r="AM2898" i="9"/>
  <c r="AM2896" i="9"/>
  <c r="AM2895" i="9"/>
  <c r="AM2893" i="9"/>
  <c r="AM2892" i="9"/>
  <c r="AM2891" i="9"/>
  <c r="AM2890" i="9"/>
  <c r="AM2888" i="9"/>
  <c r="AM2887" i="9"/>
  <c r="AM2885" i="9"/>
  <c r="AM2884" i="9"/>
  <c r="AM2882" i="9"/>
  <c r="AM2881" i="9"/>
  <c r="AM2879" i="9"/>
  <c r="AM2878" i="9"/>
  <c r="AM2876" i="9"/>
  <c r="AM2875" i="9"/>
  <c r="AM2874" i="9"/>
  <c r="AM2873" i="9"/>
  <c r="AM2869" i="9"/>
  <c r="AM2868" i="9"/>
  <c r="AM2867" i="9"/>
  <c r="AM2865" i="9"/>
  <c r="AM2862" i="9"/>
  <c r="AM2860" i="9"/>
  <c r="AM2859" i="9"/>
  <c r="AM2857" i="9"/>
  <c r="AM2853" i="9"/>
  <c r="AM2851" i="9"/>
  <c r="AM2849" i="9"/>
  <c r="AM2848" i="9"/>
  <c r="AM2846" i="9"/>
  <c r="AM2845" i="9"/>
  <c r="AM2842" i="9"/>
  <c r="AM2841" i="9"/>
  <c r="AM2840" i="9"/>
  <c r="AM2839" i="9"/>
  <c r="AM2837" i="9"/>
  <c r="AM2834" i="9"/>
  <c r="AM2832" i="9"/>
  <c r="AM2831" i="9"/>
  <c r="AM2829" i="9"/>
  <c r="AM2828" i="9"/>
  <c r="AM2825" i="9"/>
  <c r="AM2823" i="9"/>
  <c r="AM2821" i="9"/>
  <c r="AM2820" i="9"/>
  <c r="AM2818" i="9"/>
  <c r="AM2817" i="9"/>
  <c r="AM2815" i="9"/>
  <c r="AM2811" i="9"/>
  <c r="AM2809" i="9"/>
  <c r="AM2808" i="9"/>
  <c r="AM2807" i="9"/>
  <c r="AM2806" i="9"/>
  <c r="AM2804" i="9"/>
  <c r="AM2803" i="9"/>
  <c r="AM2801" i="9"/>
  <c r="AM2799" i="9"/>
  <c r="AM2797" i="9"/>
  <c r="AM2794" i="9"/>
  <c r="AM2790" i="9"/>
  <c r="AM2789" i="9"/>
  <c r="AM2783" i="9"/>
  <c r="AM2780" i="9"/>
  <c r="AM2779" i="9"/>
  <c r="AM2778" i="9"/>
  <c r="AM2776" i="9"/>
  <c r="AM2775" i="9"/>
  <c r="AM2773" i="9"/>
  <c r="AM2771" i="9"/>
  <c r="AM2769" i="9"/>
  <c r="AM2768" i="9"/>
  <c r="AM2767" i="9"/>
  <c r="AM2764" i="9"/>
  <c r="AM2762" i="9"/>
  <c r="AM2761" i="9"/>
  <c r="AM2759" i="9"/>
  <c r="AM2758" i="9"/>
  <c r="AM2755" i="9"/>
  <c r="AM2753" i="9"/>
  <c r="AM2752" i="9"/>
  <c r="AM2749" i="9"/>
  <c r="AM2748" i="9"/>
  <c r="AM2747" i="9"/>
  <c r="AM2741" i="9"/>
  <c r="AM2739" i="9"/>
  <c r="AM2736" i="9"/>
  <c r="AM2734" i="9"/>
  <c r="AM2733" i="9"/>
  <c r="AM2731" i="9"/>
  <c r="AM2730" i="9"/>
  <c r="AM2727" i="9"/>
  <c r="AM2726" i="9"/>
  <c r="AM2725" i="9"/>
  <c r="AM2723" i="9"/>
  <c r="AM2720" i="9"/>
  <c r="AM2719" i="9"/>
  <c r="AM2717" i="9"/>
  <c r="AM2716" i="9"/>
  <c r="AM2713" i="9"/>
  <c r="AM2711" i="9"/>
  <c r="AM2709" i="9"/>
  <c r="AM2708" i="9"/>
  <c r="AM2707" i="9"/>
  <c r="AM2706" i="9"/>
  <c r="AM2703" i="9"/>
  <c r="AM2699" i="9"/>
  <c r="AM2696" i="9"/>
  <c r="AM2692" i="9"/>
  <c r="AM2691" i="9"/>
  <c r="AM2688" i="9"/>
  <c r="AM2685" i="9"/>
  <c r="AM2683" i="9"/>
  <c r="AM2678" i="9"/>
  <c r="AM2677" i="9"/>
  <c r="AM2675" i="9"/>
  <c r="AM2673" i="9"/>
  <c r="AM2671" i="9"/>
  <c r="AM2669" i="9"/>
  <c r="AM2667" i="9"/>
  <c r="AM2666" i="9"/>
  <c r="AM2664" i="9"/>
  <c r="AM2663" i="9"/>
  <c r="AM2659" i="9"/>
  <c r="AM2657" i="9"/>
  <c r="AM2654" i="9"/>
  <c r="AM2652" i="9"/>
  <c r="AM2650" i="9"/>
  <c r="AM2649" i="9"/>
  <c r="AM2647" i="9"/>
  <c r="AM2643" i="9"/>
  <c r="AM2639" i="9"/>
  <c r="AM2638" i="9"/>
  <c r="AM2636" i="9"/>
  <c r="AM2635" i="9"/>
  <c r="AM2633" i="9"/>
  <c r="AM2632" i="9"/>
  <c r="AM2631" i="9"/>
  <c r="AM2629" i="9"/>
  <c r="AM2626" i="9"/>
  <c r="AM2625" i="9"/>
  <c r="AM2622" i="9"/>
  <c r="AM2621" i="9"/>
  <c r="AM2615" i="9"/>
  <c r="AM2613" i="9"/>
  <c r="AM2611" i="9"/>
  <c r="AM2610" i="9"/>
  <c r="AM2608" i="9"/>
  <c r="AM2607" i="9"/>
  <c r="AM2605" i="9"/>
  <c r="AM2601" i="9"/>
  <c r="AM2598" i="9"/>
  <c r="AM2597" i="9"/>
  <c r="AM2594" i="9"/>
  <c r="AM2591" i="9"/>
  <c r="AM2587" i="9"/>
  <c r="AM2585" i="9"/>
  <c r="AM2582" i="9"/>
  <c r="AM2580" i="9"/>
  <c r="AM2577" i="9"/>
  <c r="AM2573" i="9"/>
  <c r="AM2572" i="9"/>
  <c r="AM2569" i="9"/>
  <c r="AM2568" i="9"/>
  <c r="AM2566" i="9"/>
  <c r="AM2565" i="9"/>
  <c r="AM2563" i="9"/>
  <c r="AM2561" i="9"/>
  <c r="AM2559" i="9"/>
  <c r="AM2555" i="9"/>
  <c r="AM2553" i="9"/>
  <c r="AM2552" i="9"/>
  <c r="AM2551" i="9"/>
  <c r="AM2545" i="9"/>
  <c r="AM2543" i="9"/>
  <c r="AM2539" i="9"/>
  <c r="AM2538" i="9"/>
  <c r="AM2537" i="9"/>
  <c r="AM2535" i="9"/>
  <c r="AM2533" i="9"/>
  <c r="AM2531" i="9"/>
  <c r="AM2529" i="9"/>
  <c r="AM2527" i="9"/>
  <c r="AM2524" i="9"/>
  <c r="AM2523" i="9"/>
  <c r="AM2519" i="9"/>
  <c r="AM2517" i="9"/>
  <c r="AM2515" i="9"/>
  <c r="AM2514" i="9"/>
  <c r="AM2510" i="9"/>
  <c r="AM2506" i="9"/>
  <c r="AM2503" i="9"/>
  <c r="AM2500" i="9"/>
  <c r="AM2499" i="9"/>
  <c r="AM2497" i="9"/>
  <c r="AM2496" i="9"/>
  <c r="AM2495" i="9"/>
  <c r="AM2493" i="9"/>
  <c r="AM2491" i="9"/>
  <c r="AM2489" i="9"/>
  <c r="AM2488" i="9"/>
  <c r="AM2485" i="9"/>
  <c r="AM2482" i="9"/>
  <c r="AM2481" i="9"/>
  <c r="AM2475" i="9"/>
  <c r="AM2471" i="9"/>
  <c r="AM2468" i="9"/>
  <c r="AM2467" i="9"/>
  <c r="AM2465" i="9"/>
  <c r="AM2464" i="9"/>
  <c r="AM2461" i="9"/>
  <c r="AM2459" i="9"/>
  <c r="AM2458" i="9"/>
  <c r="AM2454" i="9"/>
  <c r="AM2453" i="9"/>
  <c r="AM2449" i="9"/>
  <c r="AM2447" i="9"/>
  <c r="AM2443" i="9"/>
  <c r="AM2442" i="9"/>
  <c r="AM2440" i="9"/>
  <c r="AM2436" i="9"/>
  <c r="AM2433" i="9"/>
  <c r="AM2429" i="9"/>
  <c r="AM2426" i="9"/>
  <c r="AM2419" i="9"/>
  <c r="AM2417" i="9"/>
  <c r="AM2416" i="9"/>
  <c r="AM2412" i="9"/>
  <c r="AM2411" i="9"/>
  <c r="AM2405" i="9"/>
  <c r="AM2400" i="9"/>
  <c r="AM2398" i="9"/>
  <c r="AM2397" i="9"/>
  <c r="AM2395" i="9"/>
  <c r="AM2393" i="9"/>
  <c r="AM2391" i="9"/>
  <c r="AM2386" i="9"/>
  <c r="AM2384" i="9"/>
  <c r="AM2383" i="9"/>
  <c r="AM2377" i="9"/>
  <c r="AM2372" i="9"/>
  <c r="AM2370" i="9"/>
  <c r="AM2367" i="9"/>
  <c r="AM2366" i="9"/>
  <c r="AM2365" i="9"/>
  <c r="AM2363" i="9"/>
  <c r="AM2362" i="9"/>
  <c r="AM2357" i="9"/>
  <c r="AM2356" i="9"/>
  <c r="AM2355" i="9"/>
  <c r="AM2349" i="9"/>
  <c r="AM2348" i="9"/>
  <c r="AM2345" i="9"/>
  <c r="AM2342" i="9"/>
  <c r="AM2341" i="9"/>
  <c r="AM2339" i="9"/>
  <c r="AM2337" i="9"/>
  <c r="AM2335" i="9"/>
  <c r="AM2331" i="9"/>
  <c r="AM2330" i="9"/>
  <c r="AM2329" i="9"/>
  <c r="AM2328" i="9"/>
  <c r="AM2322" i="9"/>
  <c r="AM2321" i="9"/>
  <c r="AM2314" i="9"/>
  <c r="AM2311" i="9"/>
  <c r="AM2310" i="9"/>
  <c r="AM2307" i="9"/>
  <c r="AM2306" i="9"/>
  <c r="AM2305" i="9"/>
  <c r="AM2304" i="9"/>
  <c r="AM2300" i="9"/>
  <c r="AM2293" i="9"/>
  <c r="AM2291" i="9"/>
  <c r="AM2290" i="9"/>
  <c r="AM2286" i="9"/>
  <c r="AM2283" i="9"/>
  <c r="AM2279" i="9"/>
  <c r="AM2277" i="9"/>
  <c r="AM2275" i="9"/>
  <c r="AM2274" i="9"/>
  <c r="AM2272" i="9"/>
  <c r="AM2266" i="9"/>
  <c r="AM2265" i="9"/>
  <c r="AM2263" i="9"/>
  <c r="AM2262" i="9"/>
  <c r="AM2258" i="9"/>
  <c r="AM2257" i="9"/>
  <c r="AM2251" i="9"/>
  <c r="AM2250" i="9"/>
  <c r="AM2248" i="9"/>
  <c r="AM2247" i="9"/>
  <c r="AM2244" i="9"/>
  <c r="AM2241" i="9"/>
  <c r="AM2239" i="9"/>
  <c r="AM2237" i="9"/>
  <c r="AM2233" i="9"/>
  <c r="AM2230" i="9"/>
  <c r="AM2229" i="9"/>
  <c r="AM2223" i="9"/>
  <c r="AM2219" i="9"/>
  <c r="AM2218" i="9"/>
  <c r="AM2216" i="9"/>
  <c r="AM2209" i="9"/>
  <c r="AM2203" i="9"/>
  <c r="AM2202" i="9"/>
  <c r="AM2199" i="9"/>
  <c r="AM2196" i="9"/>
  <c r="AM2195" i="9"/>
  <c r="AM2193" i="9"/>
  <c r="AM2192" i="9"/>
  <c r="AM2191" i="9"/>
  <c r="AM2190" i="9"/>
  <c r="AM2188" i="9"/>
  <c r="AM2181" i="9"/>
  <c r="AM2177" i="9"/>
  <c r="AM2176" i="9"/>
  <c r="AM2175" i="9"/>
  <c r="AM2174" i="9"/>
  <c r="AM2173" i="9"/>
  <c r="AM2171" i="9"/>
  <c r="AM2167" i="9"/>
  <c r="AM2165" i="9"/>
  <c r="AM2161" i="9"/>
  <c r="AM2160" i="9"/>
  <c r="AM2153" i="9"/>
  <c r="AM2149" i="9"/>
  <c r="AM2148" i="9"/>
  <c r="AM2146" i="9"/>
  <c r="AM2143" i="9"/>
  <c r="AM2140" i="9"/>
  <c r="AM2139" i="9"/>
  <c r="AM2134" i="9"/>
  <c r="AM2132" i="9"/>
  <c r="AM2125" i="9"/>
  <c r="AM2123" i="9"/>
  <c r="AM2121" i="9"/>
  <c r="AM2119" i="9"/>
  <c r="AM2118" i="9"/>
  <c r="AM2115" i="9"/>
  <c r="AM2113" i="9"/>
  <c r="AM2111" i="9"/>
  <c r="AM2110" i="9"/>
  <c r="AM2109" i="9"/>
  <c r="AM2107" i="9"/>
  <c r="AM2104" i="9"/>
  <c r="AM2097" i="9"/>
  <c r="AM2095" i="9"/>
  <c r="AM2090" i="9"/>
  <c r="AM2087" i="9"/>
  <c r="AM2085" i="9"/>
  <c r="AM2084" i="9"/>
  <c r="AM2083" i="9"/>
  <c r="AM2082" i="9"/>
  <c r="AM2079" i="9"/>
  <c r="AM2078" i="9"/>
  <c r="AM2076" i="9"/>
  <c r="AM2075" i="9"/>
  <c r="AM2069" i="9"/>
  <c r="AM2062" i="9"/>
  <c r="AM2061" i="9"/>
  <c r="AM2059" i="9"/>
  <c r="AM2057" i="9"/>
  <c r="AM2055" i="9"/>
  <c r="AM2054" i="9"/>
  <c r="AM2051" i="9"/>
  <c r="AM2048" i="9"/>
  <c r="AM2041" i="9"/>
  <c r="AM2037" i="9"/>
  <c r="AM2034" i="9"/>
  <c r="AM2031" i="9"/>
  <c r="AM2028" i="9"/>
  <c r="AM2027" i="9"/>
  <c r="AM2023" i="9"/>
  <c r="AM2020" i="9"/>
  <c r="AM2019" i="9"/>
  <c r="AM2017" i="9"/>
  <c r="AM2013" i="9"/>
  <c r="AM2009" i="9"/>
  <c r="AM2008" i="9"/>
  <c r="AM2006" i="9"/>
  <c r="AM2005" i="9"/>
  <c r="AM2003" i="9"/>
  <c r="AM2002" i="9"/>
  <c r="AM2001" i="9"/>
  <c r="AM1999" i="9"/>
  <c r="AM1998" i="9"/>
  <c r="AM1994" i="9"/>
  <c r="AM1992" i="9"/>
  <c r="AM1985" i="9"/>
  <c r="AM1982" i="9"/>
  <c r="AM1981" i="9"/>
  <c r="AM1980" i="9"/>
  <c r="AM1979" i="9"/>
  <c r="AM1978" i="9"/>
  <c r="AM1971" i="9"/>
  <c r="AM1968" i="9"/>
  <c r="AM1965" i="9"/>
  <c r="AM1964" i="9"/>
  <c r="AM1961" i="9"/>
  <c r="AM1957" i="9"/>
  <c r="AM1956" i="9"/>
  <c r="AM1954" i="9"/>
  <c r="AM1950" i="9"/>
  <c r="AM1943" i="9"/>
  <c r="AM1938" i="9"/>
  <c r="AM1936" i="9"/>
  <c r="AM1933" i="9"/>
  <c r="AM1931" i="9"/>
  <c r="AM1929" i="9"/>
  <c r="AM1923" i="9"/>
  <c r="AM1922" i="9"/>
  <c r="AM1915" i="9"/>
  <c r="AM1914" i="9"/>
  <c r="AM1911" i="9"/>
  <c r="AM1908" i="9"/>
  <c r="AM1902" i="9"/>
  <c r="AM1901" i="9"/>
  <c r="AM1900" i="9"/>
  <c r="AM1897" i="9"/>
  <c r="AM1894" i="9"/>
  <c r="AM1891" i="9"/>
  <c r="AM1887" i="9"/>
  <c r="AM1880" i="9"/>
  <c r="AM1873" i="9"/>
  <c r="AM1869" i="9"/>
  <c r="AM1866" i="9"/>
  <c r="AM1863" i="9"/>
  <c r="AM1861" i="9"/>
  <c r="AM1859" i="9"/>
  <c r="AM1858" i="9"/>
  <c r="AM1852" i="9"/>
  <c r="AM1845" i="9"/>
  <c r="AM1844" i="9"/>
  <c r="AM1838" i="9"/>
  <c r="AM1833" i="9"/>
  <c r="AM1831" i="9"/>
  <c r="AM1824" i="9"/>
  <c r="AM1817" i="9"/>
  <c r="AM1810" i="9"/>
  <c r="AM1803" i="9"/>
  <c r="AM1802" i="9"/>
  <c r="AM1800" i="9"/>
  <c r="AM1798" i="9"/>
  <c r="AM1796" i="9"/>
  <c r="AM1795" i="9"/>
  <c r="AM1793" i="9"/>
  <c r="AM1791" i="9"/>
  <c r="AM1789" i="9"/>
  <c r="AM1786" i="9"/>
  <c r="AM1783" i="9"/>
  <c r="AM1782" i="9"/>
  <c r="AM1781" i="9"/>
  <c r="AM1775" i="9"/>
  <c r="AM1770" i="9"/>
  <c r="AM1769" i="9"/>
  <c r="AM1768" i="9"/>
  <c r="AM1765" i="9"/>
  <c r="AM1762" i="9"/>
  <c r="AM1761" i="9"/>
  <c r="AM1760" i="9"/>
  <c r="AM1757" i="9"/>
  <c r="AM1755" i="9"/>
  <c r="AM1754" i="9"/>
  <c r="AM1747" i="9"/>
  <c r="AM1746" i="9"/>
  <c r="AM1740" i="9"/>
  <c r="AM1737" i="9"/>
  <c r="AM1735" i="9"/>
  <c r="AM1733" i="9"/>
  <c r="AM1732" i="9"/>
  <c r="AM1729" i="9"/>
  <c r="AM1726" i="9"/>
  <c r="AM1719" i="9"/>
  <c r="AM1718" i="9"/>
  <c r="AM1714" i="9"/>
  <c r="AM1712" i="9"/>
  <c r="AM1710" i="9"/>
  <c r="AM1705" i="9"/>
  <c r="AM1704" i="9"/>
  <c r="AM1701" i="9"/>
  <c r="AM1698" i="9"/>
  <c r="AM1695" i="9"/>
  <c r="AM1692" i="9"/>
  <c r="AM1691" i="9"/>
  <c r="AM1690" i="9"/>
  <c r="AM1688" i="9"/>
  <c r="AM1687" i="9"/>
  <c r="AM1684" i="9"/>
  <c r="AM1681" i="9"/>
  <c r="AM1677" i="9"/>
  <c r="AM1672" i="9"/>
  <c r="AM1671" i="9"/>
  <c r="AM1670" i="9"/>
  <c r="AM1663" i="9"/>
  <c r="AM1659" i="9"/>
  <c r="AM1657" i="9"/>
  <c r="AM1656" i="9"/>
  <c r="AM1653" i="9"/>
  <c r="AM1650" i="9"/>
  <c r="AM1649" i="9"/>
  <c r="AM1646" i="9"/>
  <c r="AM1642" i="9"/>
  <c r="AM1639" i="9"/>
  <c r="AM1635" i="9"/>
  <c r="AM1631" i="9"/>
  <c r="AM1630" i="9"/>
  <c r="AM1628" i="9"/>
  <c r="AM1621" i="9"/>
  <c r="AM1616" i="9"/>
  <c r="AM1615" i="9"/>
  <c r="AM1614" i="9"/>
  <c r="AM1611" i="9"/>
  <c r="AM1609" i="9"/>
  <c r="AM1608" i="9"/>
  <c r="AM1607" i="9"/>
  <c r="AM1606" i="9"/>
  <c r="AM1603" i="9"/>
  <c r="AM1602" i="9"/>
  <c r="AM1601" i="9"/>
  <c r="AM1600" i="9"/>
  <c r="AM1593" i="9"/>
  <c r="AM1587" i="9"/>
  <c r="AM1586" i="9"/>
  <c r="AM1579" i="9"/>
  <c r="AM1578" i="9"/>
  <c r="AM1572" i="9"/>
  <c r="AM1570" i="9"/>
  <c r="AM1569" i="9"/>
  <c r="AM1565" i="9"/>
  <c r="AM1562" i="9"/>
  <c r="AM1558" i="9"/>
  <c r="AM1556" i="9"/>
  <c r="AM1551" i="9"/>
  <c r="AM1550" i="9"/>
  <c r="AM1544" i="9"/>
  <c r="AM1542" i="9"/>
  <c r="AM1537" i="9"/>
  <c r="AM1536" i="9"/>
  <c r="AM1533" i="9"/>
  <c r="AM1532" i="9"/>
  <c r="AM1530" i="9"/>
  <c r="AM1527" i="9"/>
  <c r="AM1525" i="9"/>
  <c r="AM1523" i="9"/>
  <c r="AM1518" i="9"/>
  <c r="AM1517" i="9"/>
  <c r="AM1516" i="9"/>
  <c r="AM1509" i="9"/>
  <c r="AM1505" i="9"/>
  <c r="AM1504" i="9"/>
  <c r="AM1502" i="9"/>
  <c r="AM1499" i="9"/>
  <c r="AM1497" i="9"/>
  <c r="AM1495" i="9"/>
  <c r="AM1491" i="9"/>
  <c r="AM1490" i="9"/>
  <c r="AM1488" i="9"/>
  <c r="AM1481" i="9"/>
  <c r="AM1480" i="9"/>
  <c r="AM1477" i="9"/>
  <c r="AM1474" i="9"/>
  <c r="AM1467" i="9"/>
  <c r="AM1463" i="9"/>
  <c r="AM1462" i="9"/>
  <c r="AM1461" i="9"/>
  <c r="AM1460" i="9"/>
  <c r="AM1453" i="9"/>
  <c r="AM1448" i="9"/>
  <c r="AM1447" i="9"/>
  <c r="AM1446" i="9"/>
  <c r="AM1445" i="9"/>
  <c r="AM1443" i="9"/>
  <c r="AM1439" i="9"/>
  <c r="AM1435" i="9"/>
  <c r="AM1434" i="9"/>
  <c r="AM1432" i="9"/>
  <c r="AM1430" i="9"/>
  <c r="AM1425" i="9"/>
  <c r="AM1422" i="9"/>
  <c r="AM1419" i="9"/>
  <c r="AM1418" i="9"/>
  <c r="AM1415" i="9"/>
  <c r="AM1414" i="9"/>
  <c r="AM1413" i="9"/>
  <c r="AM1411" i="9"/>
  <c r="AM1404" i="9"/>
  <c r="AM1401" i="9"/>
  <c r="AM1397" i="9"/>
  <c r="AM1394" i="9"/>
  <c r="AM1390" i="9"/>
  <c r="AM1384" i="9"/>
  <c r="AM1383" i="9"/>
  <c r="AM1376" i="9"/>
  <c r="AM1373" i="9"/>
  <c r="AM1369" i="9"/>
  <c r="AM1368" i="9"/>
  <c r="AM1365" i="9"/>
  <c r="AM1364" i="9"/>
  <c r="AM1362" i="9"/>
  <c r="AM1355" i="9"/>
  <c r="AM1354" i="9"/>
  <c r="AM1350" i="9"/>
  <c r="AM1348" i="9"/>
  <c r="AM1341" i="9"/>
  <c r="AM1340" i="9"/>
  <c r="AM1337" i="9"/>
  <c r="AM1336" i="9"/>
  <c r="AM1335" i="9"/>
  <c r="AM1334" i="9"/>
  <c r="AM1331" i="9"/>
  <c r="AM1327" i="9"/>
  <c r="AM1324" i="9"/>
  <c r="AM1321" i="9"/>
  <c r="AM1320" i="9"/>
  <c r="AM1313" i="9"/>
  <c r="AM1312" i="9"/>
  <c r="AM1306" i="9"/>
  <c r="AM1304" i="9"/>
  <c r="AM1303" i="9"/>
  <c r="AM1301" i="9"/>
  <c r="AM1300" i="9"/>
  <c r="AM1295" i="9"/>
  <c r="AM1294" i="9"/>
  <c r="AM1292" i="9"/>
  <c r="AM1290" i="9"/>
  <c r="AM1285" i="9"/>
  <c r="AM1284" i="9"/>
  <c r="AM1281" i="9"/>
  <c r="AM1280" i="9"/>
  <c r="AM1278" i="9"/>
  <c r="AM1274" i="9"/>
  <c r="AM1271" i="9"/>
  <c r="AM1265" i="9"/>
  <c r="AM1264" i="9"/>
  <c r="AM1261" i="9"/>
  <c r="AM1257" i="9"/>
  <c r="AM1250" i="9"/>
  <c r="AM1247" i="9"/>
  <c r="AM1243" i="9"/>
  <c r="AM1239" i="9"/>
  <c r="AM1238" i="9"/>
  <c r="AM1236" i="9"/>
  <c r="AM1229" i="9"/>
  <c r="AM1225" i="9"/>
  <c r="AM1224" i="9"/>
  <c r="AM1223" i="9"/>
  <c r="AM1222" i="9"/>
  <c r="AM1219" i="9"/>
  <c r="AM1217" i="9"/>
  <c r="AM1216" i="9"/>
  <c r="AM1215" i="9"/>
  <c r="AM1211" i="9"/>
  <c r="AM1210" i="9"/>
  <c r="AM1209" i="9"/>
  <c r="AM1208" i="9"/>
  <c r="AM1205" i="9"/>
  <c r="AM1201" i="9"/>
  <c r="AM1195" i="9"/>
  <c r="AM1194" i="9"/>
  <c r="AM1192" i="9"/>
  <c r="AM1187" i="9"/>
  <c r="AM1180" i="9"/>
  <c r="AM1178" i="9"/>
  <c r="AM1176" i="9"/>
  <c r="AM1173" i="9"/>
  <c r="AM1166" i="9"/>
  <c r="AM1163" i="9"/>
  <c r="AM1162" i="9"/>
  <c r="AM1159" i="9"/>
  <c r="AM1155" i="9"/>
  <c r="AM1154" i="9"/>
  <c r="AM1152" i="9"/>
  <c r="AM1148" i="9"/>
  <c r="AM1145" i="9"/>
  <c r="AM1141" i="9"/>
  <c r="AM1139" i="9"/>
  <c r="AM1138" i="9"/>
  <c r="AM1131" i="9"/>
  <c r="AM1127" i="9"/>
  <c r="AM1126" i="9"/>
  <c r="AM1124" i="9"/>
  <c r="AM1117" i="9"/>
  <c r="AM1112" i="9"/>
  <c r="AM1111" i="9"/>
  <c r="AM1110" i="9"/>
  <c r="AM1107" i="9"/>
  <c r="AM1105" i="9"/>
  <c r="AM1104" i="9"/>
  <c r="AM1103" i="9"/>
  <c r="AM1099" i="9"/>
  <c r="AM1096" i="9"/>
  <c r="AM1089" i="9"/>
  <c r="AM1085" i="9"/>
  <c r="AM1084" i="9"/>
  <c r="AM1083" i="9"/>
  <c r="AM1082" i="9"/>
  <c r="AM1075" i="9"/>
  <c r="AM1070" i="9"/>
  <c r="AM1069" i="9"/>
  <c r="AM1068" i="9"/>
  <c r="AM1067" i="9"/>
  <c r="AM1065" i="9"/>
  <c r="AM1061" i="9"/>
  <c r="AM1057" i="9"/>
  <c r="AM1056" i="9"/>
  <c r="AM1054" i="9"/>
  <c r="AM1052" i="9"/>
  <c r="AM1047" i="9"/>
  <c r="AM1040" i="9"/>
  <c r="AM1036" i="9"/>
  <c r="AM1033" i="9"/>
  <c r="AM1026" i="9"/>
  <c r="AM1020" i="9"/>
  <c r="AM1019" i="9"/>
  <c r="AM1017" i="9"/>
  <c r="AM1015" i="9"/>
  <c r="AM1012" i="9"/>
  <c r="AM1009" i="9"/>
  <c r="AM1007" i="9"/>
  <c r="AM1005" i="9"/>
  <c r="AM1003" i="9"/>
  <c r="AM1001" i="9"/>
  <c r="AM1000" i="9"/>
  <c r="AM999" i="9"/>
  <c r="AM998" i="9"/>
  <c r="AM994" i="9"/>
  <c r="AM991" i="9"/>
  <c r="AM989" i="9"/>
  <c r="AM984" i="9"/>
  <c r="AM983" i="9"/>
  <c r="AM982" i="9"/>
  <c r="AM980" i="9"/>
  <c r="AM977" i="9"/>
  <c r="AM975" i="9"/>
  <c r="AM973" i="9"/>
  <c r="AM970" i="9"/>
  <c r="AM967" i="9"/>
  <c r="AM966" i="9"/>
  <c r="AM965" i="9"/>
  <c r="AM963" i="9"/>
  <c r="AM959" i="9"/>
  <c r="AM957" i="9"/>
  <c r="AM956" i="9"/>
  <c r="AM952" i="9"/>
  <c r="AM949" i="9"/>
  <c r="AM947" i="9"/>
  <c r="AM945" i="9"/>
  <c r="AM942" i="9"/>
  <c r="AM938" i="9"/>
  <c r="AM935" i="9"/>
  <c r="AM931" i="9"/>
  <c r="AM929" i="9"/>
  <c r="AM928" i="9"/>
  <c r="AM924" i="9"/>
  <c r="AM921" i="9"/>
  <c r="AM919" i="9"/>
  <c r="AM917" i="9"/>
  <c r="AM916" i="9"/>
  <c r="AM915" i="9"/>
  <c r="AM914" i="9"/>
  <c r="AM913" i="9"/>
  <c r="AM912" i="9"/>
  <c r="AM911" i="9"/>
  <c r="AM910" i="9"/>
  <c r="AM909" i="9"/>
  <c r="AM907" i="9"/>
  <c r="AM905" i="9"/>
  <c r="AM901" i="9"/>
  <c r="AM900" i="9"/>
  <c r="AM896" i="9"/>
  <c r="AM886" i="9"/>
  <c r="AM882" i="9"/>
  <c r="AM879" i="9"/>
  <c r="AM872" i="9"/>
  <c r="AM868" i="9"/>
  <c r="AM865" i="9"/>
  <c r="AM861" i="9"/>
  <c r="AM860" i="9"/>
  <c r="AM858" i="9"/>
  <c r="AM854" i="9"/>
  <c r="AM851" i="9"/>
  <c r="AM849" i="9"/>
  <c r="AM845" i="9"/>
  <c r="AM844" i="9"/>
  <c r="AM843" i="9"/>
  <c r="AM842" i="9"/>
  <c r="AM841" i="9"/>
  <c r="AM840" i="9"/>
  <c r="AM839" i="9"/>
  <c r="AM837" i="9"/>
  <c r="AM830" i="9"/>
  <c r="AM826" i="9"/>
  <c r="AM823" i="9"/>
  <c r="AM821" i="9"/>
  <c r="AM819" i="9"/>
  <c r="AM818" i="9"/>
  <c r="AM816" i="9"/>
  <c r="AM812" i="9"/>
  <c r="AM809" i="9"/>
  <c r="AM807" i="9"/>
  <c r="AM805" i="9"/>
  <c r="AM804" i="9"/>
  <c r="AM803" i="9"/>
  <c r="AM802" i="9"/>
  <c r="AM798" i="9"/>
  <c r="AM795" i="9"/>
  <c r="AM793" i="9"/>
  <c r="AM790" i="9"/>
  <c r="AM789" i="9"/>
  <c r="AM788" i="9"/>
  <c r="AM785" i="9"/>
  <c r="AM784" i="9"/>
  <c r="AM783" i="9"/>
  <c r="AM782" i="9"/>
  <c r="AM781" i="9"/>
  <c r="AM779" i="9"/>
  <c r="AM774" i="9"/>
  <c r="AM773" i="9"/>
  <c r="AM772" i="9"/>
  <c r="AM770" i="9"/>
  <c r="AM767" i="9"/>
  <c r="AM765" i="9"/>
  <c r="AM763" i="9"/>
  <c r="AM762" i="9"/>
  <c r="AM761" i="9"/>
  <c r="AM760" i="9"/>
  <c r="AM757" i="9"/>
  <c r="AM756" i="9"/>
  <c r="AM753" i="9"/>
  <c r="AM751" i="9"/>
  <c r="AM746" i="9"/>
  <c r="AM742" i="9"/>
  <c r="AM739" i="9"/>
  <c r="AM735" i="9"/>
  <c r="AM732" i="9"/>
  <c r="AM729" i="9"/>
  <c r="AM728" i="9"/>
  <c r="AM725" i="9"/>
  <c r="AM723" i="9"/>
  <c r="AM721" i="9"/>
  <c r="AM720" i="9"/>
  <c r="AM719" i="9"/>
  <c r="AM718" i="9"/>
  <c r="AM715" i="9"/>
  <c r="AM714" i="9"/>
  <c r="AM711" i="9"/>
  <c r="AM709" i="9"/>
  <c r="AM705" i="9"/>
  <c r="AM704" i="9"/>
  <c r="AM700" i="9"/>
  <c r="AM699" i="9"/>
  <c r="AM697" i="9"/>
  <c r="AM695" i="9"/>
  <c r="AM690" i="9"/>
  <c r="AM686" i="9"/>
  <c r="AM683" i="9"/>
  <c r="AM681" i="9"/>
  <c r="AM679" i="9"/>
  <c r="AM678" i="9"/>
  <c r="AM677" i="9"/>
  <c r="AM676" i="9"/>
  <c r="AM672" i="9"/>
  <c r="AM669" i="9"/>
  <c r="AM663" i="9"/>
  <c r="AM662" i="9"/>
  <c r="AM661" i="9"/>
  <c r="AM660" i="9"/>
  <c r="AM659" i="9"/>
  <c r="AM658" i="9"/>
  <c r="AM655" i="9"/>
  <c r="AM648" i="9"/>
  <c r="AM646" i="9"/>
  <c r="AM645" i="9"/>
  <c r="AM644" i="9"/>
  <c r="AM641" i="9"/>
  <c r="AM639" i="9"/>
  <c r="AM637" i="9"/>
  <c r="AM636" i="9"/>
  <c r="AM635" i="9"/>
  <c r="AM634" i="9"/>
  <c r="AM630" i="9"/>
  <c r="AM627" i="9"/>
  <c r="AM625" i="9"/>
  <c r="AM622" i="9"/>
  <c r="AM621" i="9"/>
  <c r="AM620" i="9"/>
  <c r="AM618" i="9"/>
  <c r="AM616" i="9"/>
  <c r="AM613" i="9"/>
  <c r="AM611" i="9"/>
  <c r="AM606" i="9"/>
  <c r="AM604" i="9"/>
  <c r="AM602" i="9"/>
  <c r="AM599" i="9"/>
  <c r="AM597" i="9"/>
  <c r="AM595" i="9"/>
  <c r="AM594" i="9"/>
  <c r="AM593" i="9"/>
  <c r="AM592" i="9"/>
  <c r="AM588" i="9"/>
  <c r="AM585" i="9"/>
  <c r="AM583" i="9"/>
  <c r="AM580" i="9"/>
  <c r="AM578" i="9"/>
  <c r="AM575" i="9"/>
  <c r="AM574" i="9"/>
  <c r="AM572" i="9"/>
  <c r="AM571" i="9"/>
  <c r="AM569" i="9"/>
  <c r="AM564" i="9"/>
  <c r="AM563" i="9"/>
  <c r="AM562" i="9"/>
  <c r="AM561" i="9"/>
  <c r="AM560" i="9"/>
  <c r="AM557" i="9"/>
  <c r="AM555" i="9"/>
  <c r="AM553" i="9"/>
  <c r="AM552" i="9"/>
  <c r="AM551" i="9"/>
  <c r="AM550" i="9"/>
  <c r="AM546" i="9"/>
  <c r="AM543" i="9"/>
  <c r="AM541" i="9"/>
  <c r="AM537" i="9"/>
  <c r="AM536" i="9"/>
  <c r="AM532" i="9"/>
  <c r="AM527" i="9"/>
  <c r="AM525" i="9"/>
  <c r="AM524" i="9"/>
  <c r="AM523" i="9"/>
  <c r="AM522" i="9"/>
  <c r="AM518" i="9"/>
  <c r="AM515" i="9"/>
  <c r="AM513" i="9"/>
  <c r="AM511" i="9"/>
  <c r="AM510" i="9"/>
  <c r="AM509" i="9"/>
  <c r="AM508" i="9"/>
  <c r="AM507" i="9"/>
  <c r="AM505" i="9"/>
  <c r="AM504" i="9"/>
  <c r="AM501" i="9"/>
  <c r="AM499" i="9"/>
  <c r="AM494" i="9"/>
  <c r="AM491" i="9"/>
  <c r="AM490" i="9"/>
  <c r="AM487" i="9"/>
  <c r="AM485" i="9"/>
  <c r="AM482" i="9"/>
  <c r="AM480" i="9"/>
  <c r="AM477" i="9"/>
  <c r="AM476" i="9"/>
  <c r="AM473" i="9"/>
  <c r="AM469" i="9"/>
  <c r="AM467" i="9"/>
  <c r="AM466" i="9"/>
  <c r="AM462" i="9"/>
  <c r="AM459" i="9"/>
  <c r="AM457" i="9"/>
  <c r="AM456" i="9"/>
  <c r="AM452" i="9"/>
  <c r="AM450" i="9"/>
  <c r="AM448" i="9"/>
  <c r="AM445" i="9"/>
  <c r="AM443" i="9"/>
  <c r="AM441" i="9"/>
  <c r="AM438" i="9"/>
  <c r="AM434" i="9"/>
  <c r="AM431" i="9"/>
  <c r="AM429" i="9"/>
  <c r="AM427" i="9"/>
  <c r="AM426" i="9"/>
  <c r="AM425" i="9"/>
  <c r="AM424" i="9"/>
  <c r="AM421" i="9"/>
  <c r="AM420" i="9"/>
  <c r="AM417" i="9"/>
  <c r="AM415" i="9"/>
  <c r="AM411" i="9"/>
  <c r="AM410" i="9"/>
  <c r="AM409" i="9"/>
  <c r="AM406" i="9"/>
  <c r="AM403" i="9"/>
  <c r="AM401" i="9"/>
  <c r="AM398" i="9"/>
  <c r="AM397" i="9"/>
  <c r="AM396" i="9"/>
  <c r="AM395" i="9"/>
  <c r="AM393" i="9"/>
  <c r="AM392" i="9"/>
  <c r="AM389" i="9"/>
  <c r="AM387" i="9"/>
  <c r="AM383" i="9"/>
  <c r="AM382" i="9"/>
  <c r="AM380" i="9"/>
  <c r="AM379" i="9"/>
  <c r="AM378" i="9"/>
  <c r="AM375" i="9"/>
  <c r="AM373" i="9"/>
  <c r="AM371" i="9"/>
  <c r="AM370" i="9"/>
  <c r="AM368" i="9"/>
  <c r="AM365" i="9"/>
  <c r="AM364" i="9"/>
  <c r="AM359" i="9"/>
  <c r="AM357" i="9"/>
  <c r="AM356" i="9"/>
  <c r="AM355" i="9"/>
  <c r="AM354" i="9"/>
  <c r="AM353" i="9"/>
  <c r="AM350" i="9"/>
  <c r="AM345" i="9"/>
  <c r="AM340" i="9"/>
  <c r="AM339" i="9"/>
  <c r="AM336" i="9"/>
  <c r="AM331" i="9"/>
  <c r="AM329" i="9"/>
  <c r="AM326" i="9"/>
  <c r="AM322" i="9"/>
  <c r="AM319" i="9"/>
  <c r="AM317" i="9"/>
  <c r="AM314" i="9"/>
  <c r="AM313" i="9"/>
  <c r="AM312" i="9"/>
  <c r="AM309" i="9"/>
  <c r="AM308" i="9"/>
  <c r="AM305" i="9"/>
  <c r="AM303" i="9"/>
  <c r="AM299" i="9"/>
  <c r="AM298" i="9"/>
  <c r="AM295" i="9"/>
  <c r="AM294" i="9"/>
  <c r="AM291" i="9"/>
  <c r="AM289" i="9"/>
  <c r="AM286" i="9"/>
  <c r="AM285" i="9"/>
  <c r="AM284" i="9"/>
  <c r="AM282" i="9"/>
  <c r="AM281" i="9"/>
  <c r="AM280" i="9"/>
  <c r="AM277" i="9"/>
  <c r="AM275" i="9"/>
  <c r="AM273" i="9"/>
  <c r="AM271" i="9"/>
  <c r="AM270" i="9"/>
  <c r="AM268" i="9"/>
  <c r="AM266" i="9"/>
  <c r="AM263" i="9"/>
  <c r="AM261" i="9"/>
  <c r="AM259" i="9"/>
  <c r="AM257" i="9"/>
  <c r="AM256" i="9"/>
  <c r="AM255" i="9"/>
  <c r="AM252" i="9"/>
  <c r="AM247" i="9"/>
  <c r="AM244" i="9"/>
  <c r="AM243" i="9"/>
  <c r="AM242" i="9"/>
  <c r="AM241" i="9"/>
  <c r="AM240" i="9"/>
  <c r="AM239" i="9"/>
  <c r="AM235" i="9"/>
  <c r="AM233" i="9"/>
  <c r="AM228" i="9"/>
  <c r="AM224" i="9"/>
  <c r="AM221" i="9"/>
  <c r="AM219" i="9"/>
  <c r="AM217" i="9"/>
  <c r="AM216" i="9"/>
  <c r="AM215" i="9"/>
  <c r="AM214" i="9"/>
  <c r="AM210" i="9"/>
  <c r="AM207" i="9"/>
  <c r="AM205" i="9"/>
  <c r="AM202" i="9"/>
  <c r="AM200" i="9"/>
  <c r="AM199" i="9"/>
  <c r="AM198" i="9"/>
  <c r="AM196" i="9"/>
  <c r="AM195" i="9"/>
  <c r="AM193" i="9"/>
  <c r="AM191" i="9"/>
  <c r="AM186" i="9"/>
  <c r="AM185" i="9"/>
  <c r="AM183" i="9"/>
  <c r="AM182" i="9"/>
  <c r="AM179" i="9"/>
  <c r="AM177" i="9"/>
  <c r="AM175" i="9"/>
  <c r="AM174" i="9"/>
  <c r="AM173" i="9"/>
  <c r="AM172" i="9"/>
  <c r="AM171" i="9"/>
  <c r="AM169" i="9"/>
  <c r="AM168" i="9"/>
  <c r="AM165" i="9"/>
  <c r="AM163" i="9"/>
  <c r="AM160" i="9"/>
  <c r="AM158" i="9"/>
  <c r="AM155" i="9"/>
  <c r="AM154" i="9"/>
  <c r="AM151" i="9"/>
  <c r="AM149" i="9"/>
  <c r="AM147" i="9"/>
  <c r="AM146" i="9"/>
  <c r="AM144" i="9"/>
  <c r="AM143" i="9"/>
  <c r="AM141" i="9"/>
  <c r="AM140" i="9"/>
  <c r="AM137" i="9"/>
  <c r="AM135" i="9"/>
  <c r="AM132" i="9"/>
  <c r="AM131" i="9"/>
  <c r="AM130" i="9"/>
  <c r="AM128" i="9"/>
  <c r="AM126" i="9"/>
  <c r="AM123" i="9"/>
  <c r="AM121" i="9"/>
  <c r="AM116" i="9"/>
  <c r="AM114" i="9"/>
  <c r="AM112" i="9"/>
  <c r="AM107" i="9"/>
  <c r="AM105" i="9"/>
  <c r="AM104" i="9"/>
  <c r="AM103" i="9"/>
  <c r="AM102" i="9"/>
  <c r="AM101" i="9"/>
  <c r="AM98" i="9"/>
  <c r="AM95" i="9"/>
  <c r="AM93" i="9"/>
  <c r="AM88" i="9"/>
  <c r="AM87" i="9"/>
  <c r="AM86" i="9"/>
  <c r="AM85" i="9"/>
  <c r="AM84" i="9"/>
  <c r="AM81" i="9"/>
  <c r="AM79" i="9"/>
  <c r="AM74" i="9"/>
  <c r="AM65" i="9"/>
  <c r="AM63" i="9"/>
  <c r="AM62" i="9"/>
  <c r="AM61" i="9"/>
  <c r="AM60" i="9"/>
  <c r="AM58" i="9"/>
  <c r="AM57" i="9"/>
  <c r="AM56" i="9"/>
  <c r="AM53" i="9"/>
  <c r="AM51" i="9"/>
  <c r="AM49" i="9"/>
  <c r="AM47" i="9"/>
  <c r="AM46" i="9"/>
  <c r="AM45" i="9"/>
  <c r="AM42" i="9"/>
  <c r="AM39" i="9"/>
  <c r="AM37" i="9"/>
  <c r="AM35" i="9"/>
  <c r="AM34" i="9"/>
  <c r="AM32" i="9"/>
  <c r="AM29" i="9"/>
  <c r="AM28" i="9"/>
  <c r="AM25" i="9"/>
  <c r="AM23" i="9"/>
  <c r="AM19" i="9"/>
  <c r="AM18" i="9"/>
  <c r="AM17" i="9"/>
  <c r="AM15" i="9"/>
  <c r="AM11" i="9"/>
  <c r="AM9" i="9"/>
  <c r="AM7" i="9"/>
  <c r="AM5" i="9"/>
  <c r="AM4" i="9"/>
  <c r="AM3" i="9"/>
  <c r="AM3187" i="9"/>
  <c r="AT3086" i="9"/>
  <c r="AP3208" i="9"/>
  <c r="AQ3208" i="9" s="1"/>
  <c r="AM50" i="9" l="1"/>
  <c r="AM134" i="9"/>
  <c r="AM204" i="9"/>
  <c r="AM288" i="9"/>
  <c r="AM302" i="9"/>
  <c r="AM470" i="9"/>
  <c r="AM512" i="9"/>
  <c r="AM526" i="9"/>
  <c r="AM540" i="9"/>
  <c r="AM638" i="9"/>
  <c r="AM694" i="9"/>
  <c r="AM708" i="9"/>
  <c r="AM750" i="9"/>
  <c r="AM778" i="9"/>
  <c r="AM862" i="9"/>
  <c r="AM890" i="9"/>
  <c r="AM904" i="9"/>
  <c r="AM960" i="9"/>
  <c r="AM988" i="9"/>
  <c r="AM1016" i="9"/>
  <c r="AM1044" i="9"/>
  <c r="AM1058" i="9"/>
  <c r="AM1326" i="9"/>
  <c r="AM1396" i="9"/>
  <c r="AM1508" i="9"/>
  <c r="AM1788" i="9"/>
  <c r="AM1886" i="9"/>
  <c r="AM1984" i="9"/>
  <c r="AM2012" i="9"/>
  <c r="AM2040" i="9"/>
  <c r="AM2152" i="9"/>
  <c r="AM2166" i="9"/>
  <c r="AM2180" i="9"/>
  <c r="AM2264" i="9"/>
  <c r="AM2292" i="9"/>
  <c r="AM2376" i="9"/>
  <c r="AM2390" i="9"/>
  <c r="AM2404" i="9"/>
  <c r="AM2418" i="9"/>
  <c r="AM2432" i="9"/>
  <c r="AM2460" i="9"/>
  <c r="AM2474" i="9"/>
  <c r="AM2516" i="9"/>
  <c r="AM2530" i="9"/>
  <c r="AM2544" i="9"/>
  <c r="AM2558" i="9"/>
  <c r="AM2586" i="9"/>
  <c r="AM2600" i="9"/>
  <c r="AM2614" i="9"/>
  <c r="AM2656" i="9"/>
  <c r="AM2670" i="9"/>
  <c r="AM2684" i="9"/>
  <c r="AM2712" i="9"/>
  <c r="AM2740" i="9"/>
  <c r="AM2754" i="9"/>
  <c r="AM2782" i="9"/>
  <c r="AM2810" i="9"/>
  <c r="AM2824" i="9"/>
  <c r="AM2838" i="9"/>
  <c r="AM2852" i="9"/>
  <c r="AM2866" i="9"/>
  <c r="AM2880" i="9"/>
  <c r="AM2894" i="9"/>
  <c r="AM2908" i="9"/>
  <c r="AM2922" i="9"/>
  <c r="AM2950" i="9"/>
  <c r="AM3006" i="9"/>
  <c r="AM3020" i="9"/>
  <c r="AM3076" i="9"/>
  <c r="AM3090" i="9"/>
  <c r="AM3104" i="9"/>
  <c r="AM362" i="9"/>
  <c r="AM656" i="9"/>
  <c r="AM796" i="9"/>
  <c r="AM838" i="9"/>
  <c r="AM908" i="9"/>
  <c r="AM964" i="9"/>
  <c r="AM1062" i="9"/>
  <c r="AM1160" i="9"/>
  <c r="AM1258" i="9"/>
  <c r="AM1342" i="9"/>
  <c r="AM1370" i="9"/>
  <c r="AM1412" i="9"/>
  <c r="AM1454" i="9"/>
  <c r="AM1496" i="9"/>
  <c r="AM1538" i="9"/>
  <c r="AM1566" i="9"/>
  <c r="AM1734" i="9"/>
  <c r="AM1776" i="9"/>
  <c r="AM1790" i="9"/>
  <c r="AM1832" i="9"/>
  <c r="AM1860" i="9"/>
  <c r="AM1888" i="9"/>
  <c r="AM1930" i="9"/>
  <c r="AM1958" i="9"/>
  <c r="AM1972" i="9"/>
  <c r="AM2000" i="9"/>
  <c r="AM2056" i="9"/>
  <c r="AM2168" i="9"/>
  <c r="AM2210" i="9"/>
  <c r="AM2238" i="9"/>
  <c r="AM2308" i="9"/>
  <c r="AM2392" i="9"/>
  <c r="AM2420" i="9"/>
  <c r="AM2448" i="9"/>
  <c r="AM2490" i="9"/>
  <c r="AM2532" i="9"/>
  <c r="AM2560" i="9"/>
  <c r="AM2588" i="9"/>
  <c r="AM2602" i="9"/>
  <c r="AM2630" i="9"/>
  <c r="AM2672" i="9"/>
  <c r="AM2700" i="9"/>
  <c r="AM2756" i="9"/>
  <c r="AM2770" i="9"/>
  <c r="AM2784" i="9"/>
  <c r="AM2798" i="9"/>
  <c r="AM2812" i="9"/>
  <c r="AM2854" i="9"/>
  <c r="AM2938" i="9"/>
  <c r="AM2952" i="9"/>
  <c r="AM2966" i="9"/>
  <c r="AM2980" i="9"/>
  <c r="AM2994" i="9"/>
  <c r="AM3008" i="9"/>
  <c r="AM3022" i="9"/>
  <c r="AM3036" i="9"/>
  <c r="AM3050" i="9"/>
  <c r="AT3050" i="9"/>
  <c r="AM3064" i="9"/>
  <c r="AM3078" i="9"/>
  <c r="AM3106" i="9"/>
  <c r="AM3205" i="9"/>
  <c r="AM3219" i="9"/>
  <c r="AM97" i="9"/>
  <c r="AM237" i="9"/>
  <c r="AM419" i="9"/>
  <c r="AM573" i="9"/>
  <c r="AL3217" i="9"/>
  <c r="AM161" i="9"/>
  <c r="AM287" i="9"/>
  <c r="AM315" i="9"/>
  <c r="AM399" i="9"/>
  <c r="AM413" i="9"/>
  <c r="AM483" i="9"/>
  <c r="AM581" i="9"/>
  <c r="AM651" i="9"/>
  <c r="AM1114" i="9"/>
  <c r="AM1198" i="9"/>
  <c r="AM1226" i="9"/>
  <c r="AM1268" i="9"/>
  <c r="AM1380" i="9"/>
  <c r="AM1436" i="9"/>
  <c r="AM1450" i="9"/>
  <c r="AM1506" i="9"/>
  <c r="AM1520" i="9"/>
  <c r="AM1534" i="9"/>
  <c r="AM1548" i="9"/>
  <c r="AM1604" i="9"/>
  <c r="AM1618" i="9"/>
  <c r="AM1716" i="9"/>
  <c r="AM1758" i="9"/>
  <c r="AM1828" i="9"/>
  <c r="AM1884" i="9"/>
  <c r="AM1912" i="9"/>
  <c r="AM1940" i="9"/>
  <c r="AM2052" i="9"/>
  <c r="AM2080" i="9"/>
  <c r="AM2108" i="9"/>
  <c r="AM2122" i="9"/>
  <c r="AM2234" i="9"/>
  <c r="AM2332" i="9"/>
  <c r="AM2346" i="9"/>
  <c r="AM2388" i="9"/>
  <c r="AM2472" i="9"/>
  <c r="AM2486" i="9"/>
  <c r="AM2528" i="9"/>
  <c r="AM2570" i="9"/>
  <c r="AM2640" i="9"/>
  <c r="AM2668" i="9"/>
  <c r="AM2710" i="9"/>
  <c r="AM2724" i="9"/>
  <c r="AM2822" i="9"/>
  <c r="AM2836" i="9"/>
  <c r="AM2850" i="9"/>
  <c r="AM2920" i="9"/>
  <c r="AM2962" i="9"/>
  <c r="AM2990" i="9"/>
  <c r="AM3060" i="9"/>
  <c r="AM3144" i="9"/>
  <c r="AM3158" i="9"/>
  <c r="AM3186" i="9"/>
  <c r="AM3201" i="9"/>
  <c r="AM853" i="9"/>
  <c r="AM1063" i="9"/>
  <c r="AM1161" i="9"/>
  <c r="AM1175" i="9"/>
  <c r="AM1259" i="9"/>
  <c r="AM1329" i="9"/>
  <c r="AM1343" i="9"/>
  <c r="AM1455" i="9"/>
  <c r="AM1483" i="9"/>
  <c r="AM1567" i="9"/>
  <c r="AM1651" i="9"/>
  <c r="AM1693" i="9"/>
  <c r="AM1721" i="9"/>
  <c r="AM1763" i="9"/>
  <c r="AM1819" i="9"/>
  <c r="AM1903" i="9"/>
  <c r="AM1987" i="9"/>
  <c r="AM2029" i="9"/>
  <c r="AM2211" i="9"/>
  <c r="AM2463" i="9"/>
  <c r="AM2589" i="9"/>
  <c r="AM2603" i="9"/>
  <c r="AM2645" i="9"/>
  <c r="AM2687" i="9"/>
  <c r="AM2715" i="9"/>
  <c r="AM2743" i="9"/>
  <c r="AM2757" i="9"/>
  <c r="AM2813" i="9"/>
  <c r="AM2855" i="9"/>
  <c r="AM2883" i="9"/>
  <c r="AM2897" i="9"/>
  <c r="AM2953" i="9"/>
  <c r="AM3009" i="9"/>
  <c r="AM3065" i="9"/>
  <c r="AM3107" i="9"/>
  <c r="AM1379" i="9"/>
  <c r="AM1715" i="9"/>
  <c r="AM1743" i="9"/>
  <c r="AM1827" i="9"/>
  <c r="AM1841" i="9"/>
  <c r="AM1883" i="9"/>
  <c r="AM1925" i="9"/>
  <c r="AM1939" i="9"/>
  <c r="AM1953" i="9"/>
  <c r="AM1967" i="9"/>
  <c r="AM2093" i="9"/>
  <c r="AM2135" i="9"/>
  <c r="AM2163" i="9"/>
  <c r="AM2205" i="9"/>
  <c r="AM2261" i="9"/>
  <c r="AM2289" i="9"/>
  <c r="AM2303" i="9"/>
  <c r="AM2317" i="9"/>
  <c r="AM2359" i="9"/>
  <c r="AM2373" i="9"/>
  <c r="AM2387" i="9"/>
  <c r="AM2401" i="9"/>
  <c r="AM2415" i="9"/>
  <c r="AM2457" i="9"/>
  <c r="AM2513" i="9"/>
  <c r="AM2541" i="9"/>
  <c r="AM2583" i="9"/>
  <c r="AM2653" i="9"/>
  <c r="AM2681" i="9"/>
  <c r="AM2695" i="9"/>
  <c r="AM2737" i="9"/>
  <c r="AM2751" i="9"/>
  <c r="AM2765" i="9"/>
  <c r="AM2793" i="9"/>
  <c r="AM2835" i="9"/>
  <c r="AM2863" i="9"/>
  <c r="AM2877" i="9"/>
  <c r="AM2905" i="9"/>
  <c r="AM2933" i="9"/>
  <c r="AM2947" i="9"/>
  <c r="AM2989" i="9"/>
  <c r="AM3003" i="9"/>
  <c r="AM3045" i="9"/>
  <c r="AM3087" i="9"/>
  <c r="AM3101" i="9"/>
  <c r="AM3129" i="9"/>
  <c r="AM3214" i="9"/>
  <c r="AM236" i="9"/>
  <c r="AM320" i="9"/>
  <c r="AM334" i="9"/>
  <c r="AM432" i="9"/>
  <c r="AM460" i="9"/>
  <c r="AM614" i="9"/>
  <c r="AM754" i="9"/>
  <c r="AM768" i="9"/>
  <c r="AM810" i="9"/>
  <c r="AM824" i="9"/>
  <c r="AM880" i="9"/>
  <c r="AM922" i="9"/>
  <c r="AM992" i="9"/>
  <c r="AM1006" i="9"/>
  <c r="AM1034" i="9"/>
  <c r="AM1076" i="9"/>
  <c r="AM1090" i="9"/>
  <c r="AM1146" i="9"/>
  <c r="AM1188" i="9"/>
  <c r="AM1202" i="9"/>
  <c r="AM1230" i="9"/>
  <c r="AM1244" i="9"/>
  <c r="AM1272" i="9"/>
  <c r="AM1286" i="9"/>
  <c r="AM1314" i="9"/>
  <c r="AM1328" i="9"/>
  <c r="AM1356" i="9"/>
  <c r="AM1398" i="9"/>
  <c r="AM1426" i="9"/>
  <c r="AM1440" i="9"/>
  <c r="AM1468" i="9"/>
  <c r="AM1482" i="9"/>
  <c r="AM1510" i="9"/>
  <c r="AM1524" i="9"/>
  <c r="AM1552" i="9"/>
  <c r="AM1580" i="9"/>
  <c r="AM1594" i="9"/>
  <c r="AM1622" i="9"/>
  <c r="AM1636" i="9"/>
  <c r="AM1664" i="9"/>
  <c r="AM1678" i="9"/>
  <c r="AM1706" i="9"/>
  <c r="AM1720" i="9"/>
  <c r="AM1748" i="9"/>
  <c r="AM1804" i="9"/>
  <c r="AM1818" i="9"/>
  <c r="AM1846" i="9"/>
  <c r="AM1874" i="9"/>
  <c r="AM1916" i="9"/>
  <c r="AM1944" i="9"/>
  <c r="AM1986" i="9"/>
  <c r="AM2014" i="9"/>
  <c r="AM2042" i="9"/>
  <c r="AM2070" i="9"/>
  <c r="AM2098" i="9"/>
  <c r="AM2112" i="9"/>
  <c r="AM2126" i="9"/>
  <c r="AM2154" i="9"/>
  <c r="AM2182" i="9"/>
  <c r="AM2224" i="9"/>
  <c r="AM2252" i="9"/>
  <c r="AM2280" i="9"/>
  <c r="AM2294" i="9"/>
  <c r="AM2336" i="9"/>
  <c r="AM2350" i="9"/>
  <c r="AM2364" i="9"/>
  <c r="AM2378" i="9"/>
  <c r="AM2406" i="9"/>
  <c r="AM2434" i="9"/>
  <c r="AM2462" i="9"/>
  <c r="AM2476" i="9"/>
  <c r="AM2504" i="9"/>
  <c r="AM2518" i="9"/>
  <c r="AM2546" i="9"/>
  <c r="AM2574" i="9"/>
  <c r="AM2616" i="9"/>
  <c r="AM2644" i="9"/>
  <c r="AM2658" i="9"/>
  <c r="AM2686" i="9"/>
  <c r="AM2714" i="9"/>
  <c r="AM2728" i="9"/>
  <c r="AM2742" i="9"/>
  <c r="AM2826" i="9"/>
  <c r="AM3092" i="9"/>
  <c r="AM125" i="9"/>
  <c r="AM279" i="9"/>
  <c r="AM335" i="9"/>
  <c r="AM447" i="9"/>
  <c r="AM517" i="9"/>
  <c r="AM531" i="9"/>
  <c r="AM615" i="9"/>
  <c r="AM629" i="9"/>
  <c r="AM671" i="9"/>
  <c r="AM713" i="9"/>
  <c r="AM727" i="9"/>
  <c r="AM769" i="9"/>
  <c r="AM797" i="9"/>
  <c r="AM825" i="9"/>
  <c r="AM895" i="9"/>
  <c r="AM923" i="9"/>
  <c r="AM937" i="9"/>
  <c r="AM979" i="9"/>
  <c r="AM1021" i="9"/>
  <c r="AM1035" i="9"/>
  <c r="AM1049" i="9"/>
  <c r="AM1077" i="9"/>
  <c r="AM1091" i="9"/>
  <c r="AM1119" i="9"/>
  <c r="AM1133" i="9"/>
  <c r="AM1189" i="9"/>
  <c r="AM1203" i="9"/>
  <c r="AM1231" i="9"/>
  <c r="AM1245" i="9"/>
  <c r="AM1273" i="9"/>
  <c r="AM1287" i="9"/>
  <c r="AM1315" i="9"/>
  <c r="AM1357" i="9"/>
  <c r="AM1371" i="9"/>
  <c r="AM1385" i="9"/>
  <c r="AM1399" i="9"/>
  <c r="AM1427" i="9"/>
  <c r="AM1441" i="9"/>
  <c r="AM1469" i="9"/>
  <c r="AM1511" i="9"/>
  <c r="AM1539" i="9"/>
  <c r="AM1553" i="9"/>
  <c r="AM1581" i="9"/>
  <c r="AM1595" i="9"/>
  <c r="AM1623" i="9"/>
  <c r="AM1637" i="9"/>
  <c r="AM1665" i="9"/>
  <c r="AM1679" i="9"/>
  <c r="AM1707" i="9"/>
  <c r="AM1749" i="9"/>
  <c r="AM1777" i="9"/>
  <c r="AM1805" i="9"/>
  <c r="AM1847" i="9"/>
  <c r="AM1875" i="9"/>
  <c r="AM1889" i="9"/>
  <c r="AM1917" i="9"/>
  <c r="AM1945" i="9"/>
  <c r="AM1959" i="9"/>
  <c r="AM1973" i="9"/>
  <c r="AM2015" i="9"/>
  <c r="AM2043" i="9"/>
  <c r="AM2071" i="9"/>
  <c r="AM2099" i="9"/>
  <c r="AM2127" i="9"/>
  <c r="AM2141" i="9"/>
  <c r="AM2155" i="9"/>
  <c r="AM2169" i="9"/>
  <c r="AM2183" i="9"/>
  <c r="AM2197" i="9"/>
  <c r="AM2225" i="9"/>
  <c r="AM2253" i="9"/>
  <c r="AM2267" i="9"/>
  <c r="AM2281" i="9"/>
  <c r="AM2295" i="9"/>
  <c r="AM2309" i="9"/>
  <c r="AM2323" i="9"/>
  <c r="AM2351" i="9"/>
  <c r="AM2379" i="9"/>
  <c r="AM2407" i="9"/>
  <c r="AM2421" i="9"/>
  <c r="AM2435" i="9"/>
  <c r="AM2477" i="9"/>
  <c r="AM2505" i="9"/>
  <c r="AM2547" i="9"/>
  <c r="AM2575" i="9"/>
  <c r="AM2617" i="9"/>
  <c r="AM2701" i="9"/>
  <c r="AM2729" i="9"/>
  <c r="AM2785" i="9"/>
  <c r="AM2827" i="9"/>
  <c r="AM2925" i="9"/>
  <c r="AM2981" i="9"/>
  <c r="AT3208" i="9"/>
  <c r="AM1778" i="9"/>
  <c r="AM1848" i="9"/>
  <c r="AM2044" i="9"/>
  <c r="AM2128" i="9"/>
  <c r="AM2156" i="9"/>
  <c r="AM2226" i="9"/>
  <c r="AM2324" i="9"/>
  <c r="AM2352" i="9"/>
  <c r="AM2450" i="9"/>
  <c r="AM2590" i="9"/>
  <c r="AM2604" i="9"/>
  <c r="AM2618" i="9"/>
  <c r="AM2660" i="9"/>
  <c r="AM2744" i="9"/>
  <c r="AM2772" i="9"/>
  <c r="AM2786" i="9"/>
  <c r="AM2814" i="9"/>
  <c r="AM43" i="9"/>
  <c r="AM71" i="9"/>
  <c r="AM99" i="9"/>
  <c r="AM113" i="9"/>
  <c r="AM127" i="9"/>
  <c r="AM197" i="9"/>
  <c r="AM211" i="9"/>
  <c r="AM253" i="9"/>
  <c r="AM267" i="9"/>
  <c r="AM323" i="9"/>
  <c r="AM337" i="9"/>
  <c r="AM351" i="9"/>
  <c r="AM435" i="9"/>
  <c r="AM449" i="9"/>
  <c r="AM463" i="9"/>
  <c r="AM519" i="9"/>
  <c r="AM533" i="9"/>
  <c r="AM547" i="9"/>
  <c r="AM589" i="9"/>
  <c r="AM603" i="9"/>
  <c r="AM631" i="9"/>
  <c r="AM673" i="9"/>
  <c r="AM687" i="9"/>
  <c r="AM701" i="9"/>
  <c r="AM743" i="9"/>
  <c r="AM771" i="9"/>
  <c r="AM799" i="9"/>
  <c r="AM813" i="9"/>
  <c r="AM827" i="9"/>
  <c r="AM855" i="9"/>
  <c r="AM883" i="9"/>
  <c r="AM897" i="9"/>
  <c r="AM925" i="9"/>
  <c r="AM939" i="9"/>
  <c r="AM953" i="9"/>
  <c r="AM981" i="9"/>
  <c r="AM995" i="9"/>
  <c r="AM1037" i="9"/>
  <c r="AM1051" i="9"/>
  <c r="AM1079" i="9"/>
  <c r="AM1093" i="9"/>
  <c r="AM1135" i="9"/>
  <c r="AM1177" i="9"/>
  <c r="AM1191" i="9"/>
  <c r="AM1233" i="9"/>
  <c r="AM1275" i="9"/>
  <c r="AM1289" i="9"/>
  <c r="AM1317" i="9"/>
  <c r="AM1345" i="9"/>
  <c r="AM1359" i="9"/>
  <c r="AM1387" i="9"/>
  <c r="AM1429" i="9"/>
  <c r="AM1457" i="9"/>
  <c r="AM1471" i="9"/>
  <c r="AM1485" i="9"/>
  <c r="AM1513" i="9"/>
  <c r="AM1541" i="9"/>
  <c r="AM1555" i="9"/>
  <c r="AM1583" i="9"/>
  <c r="AM1597" i="9"/>
  <c r="AM1625" i="9"/>
  <c r="AM1667" i="9"/>
  <c r="AM1709" i="9"/>
  <c r="AM1723" i="9"/>
  <c r="AM1751" i="9"/>
  <c r="AM1779" i="9"/>
  <c r="AM1807" i="9"/>
  <c r="AM1821" i="9"/>
  <c r="AM1835" i="9"/>
  <c r="AM1849" i="9"/>
  <c r="AM1877" i="9"/>
  <c r="AM1905" i="9"/>
  <c r="AM1919" i="9"/>
  <c r="AM1947" i="9"/>
  <c r="AM1975" i="9"/>
  <c r="AM1989" i="9"/>
  <c r="AM2045" i="9"/>
  <c r="AM2073" i="9"/>
  <c r="AM2101" i="9"/>
  <c r="AM2129" i="9"/>
  <c r="AM2157" i="9"/>
  <c r="AM2185" i="9"/>
  <c r="AM2213" i="9"/>
  <c r="AM2227" i="9"/>
  <c r="AM2255" i="9"/>
  <c r="AM2269" i="9"/>
  <c r="AM2297" i="9"/>
  <c r="AM2325" i="9"/>
  <c r="AM2353" i="9"/>
  <c r="AM2381" i="9"/>
  <c r="AM2409" i="9"/>
  <c r="AM2423" i="9"/>
  <c r="AM2437" i="9"/>
  <c r="AM2451" i="9"/>
  <c r="AM2479" i="9"/>
  <c r="AM2507" i="9"/>
  <c r="AM2521" i="9"/>
  <c r="AM2549" i="9"/>
  <c r="AM2619" i="9"/>
  <c r="AM2661" i="9"/>
  <c r="AM2689" i="9"/>
  <c r="AM2745" i="9"/>
  <c r="AM2787" i="9"/>
  <c r="AM2843" i="9"/>
  <c r="AM2871" i="9"/>
  <c r="AM3109" i="9"/>
  <c r="AM3208" i="9"/>
  <c r="AM21" i="9"/>
  <c r="AM77" i="9"/>
  <c r="AM91" i="9"/>
  <c r="AM119" i="9"/>
  <c r="AM133" i="9"/>
  <c r="AM189" i="9"/>
  <c r="AM203" i="9"/>
  <c r="AM231" i="9"/>
  <c r="AM245" i="9"/>
  <c r="AM301" i="9"/>
  <c r="AM343" i="9"/>
  <c r="AM385" i="9"/>
  <c r="AM455" i="9"/>
  <c r="AM497" i="9"/>
  <c r="AM539" i="9"/>
  <c r="AM567" i="9"/>
  <c r="AM609" i="9"/>
  <c r="AM623" i="9"/>
  <c r="AM665" i="9"/>
  <c r="AM693" i="9"/>
  <c r="AM707" i="9"/>
  <c r="AM749" i="9"/>
  <c r="AM777" i="9"/>
  <c r="AM791" i="9"/>
  <c r="AM833" i="9"/>
  <c r="AM847" i="9"/>
  <c r="AM875" i="9"/>
  <c r="AM889" i="9"/>
  <c r="AM903" i="9"/>
  <c r="AM987" i="9"/>
  <c r="AM1029" i="9"/>
  <c r="AM1043" i="9"/>
  <c r="AM1071" i="9"/>
  <c r="AM1113" i="9"/>
  <c r="AM1169" i="9"/>
  <c r="AM1183" i="9"/>
  <c r="AM1197" i="9"/>
  <c r="AM1253" i="9"/>
  <c r="AM1267" i="9"/>
  <c r="AM1309" i="9"/>
  <c r="AM1323" i="9"/>
  <c r="AM1351" i="9"/>
  <c r="AM1393" i="9"/>
  <c r="AM1407" i="9"/>
  <c r="AM1421" i="9"/>
  <c r="AM1449" i="9"/>
  <c r="AM1519" i="9"/>
  <c r="AM1547" i="9"/>
  <c r="AM1561" i="9"/>
  <c r="AM1575" i="9"/>
  <c r="AM1589" i="9"/>
  <c r="AM1617" i="9"/>
  <c r="AM1645" i="9"/>
  <c r="AM1673" i="9"/>
  <c r="AM8" i="9"/>
  <c r="AM22" i="9"/>
  <c r="AM36" i="9"/>
  <c r="AM64" i="9"/>
  <c r="AM78" i="9"/>
  <c r="AM92" i="9"/>
  <c r="AM106" i="9"/>
  <c r="AM120" i="9"/>
  <c r="AM148" i="9"/>
  <c r="AM162" i="9"/>
  <c r="AM176" i="9"/>
  <c r="AM190" i="9"/>
  <c r="AM218" i="9"/>
  <c r="AM232" i="9"/>
  <c r="AM246" i="9"/>
  <c r="AM260" i="9"/>
  <c r="AM274" i="9"/>
  <c r="AM316" i="9"/>
  <c r="AM330" i="9"/>
  <c r="AM344" i="9"/>
  <c r="AM358" i="9"/>
  <c r="AM372" i="9"/>
  <c r="AM386" i="9"/>
  <c r="AM400" i="9"/>
  <c r="AM414" i="9"/>
  <c r="AM428" i="9"/>
  <c r="AM442" i="9"/>
  <c r="AM484" i="9"/>
  <c r="AM498" i="9"/>
  <c r="AM554" i="9"/>
  <c r="AM568" i="9"/>
  <c r="AM582" i="9"/>
  <c r="AM596" i="9"/>
  <c r="AM610" i="9"/>
  <c r="AM624" i="9"/>
  <c r="AM652" i="9"/>
  <c r="AM666" i="9"/>
  <c r="AM680" i="9"/>
  <c r="AM722" i="9"/>
  <c r="AM736" i="9"/>
  <c r="AM764" i="9"/>
  <c r="AM792" i="9"/>
  <c r="AM806" i="9"/>
  <c r="AM820" i="9"/>
  <c r="AM834" i="9"/>
  <c r="AM848" i="9"/>
  <c r="AM876" i="9"/>
  <c r="AM918" i="9"/>
  <c r="AM932" i="9"/>
  <c r="AM946" i="9"/>
  <c r="AM974" i="9"/>
  <c r="AM1002" i="9"/>
  <c r="AM1030" i="9"/>
  <c r="AM1072" i="9"/>
  <c r="AM1086" i="9"/>
  <c r="AM1100" i="9"/>
  <c r="AM1128" i="9"/>
  <c r="AM1142" i="9"/>
  <c r="AM1156" i="9"/>
  <c r="AM1170" i="9"/>
  <c r="AM1184" i="9"/>
  <c r="AM1212" i="9"/>
  <c r="AM1240" i="9"/>
  <c r="AM1254" i="9"/>
  <c r="AM1282" i="9"/>
  <c r="AM1296" i="9"/>
  <c r="AM1310" i="9"/>
  <c r="AM1338" i="9"/>
  <c r="AM1352" i="9"/>
  <c r="AM1366" i="9"/>
  <c r="AM1408" i="9"/>
  <c r="AM1464" i="9"/>
  <c r="AM1478" i="9"/>
  <c r="AM1492" i="9"/>
  <c r="AM1576" i="9"/>
  <c r="AM1590" i="9"/>
  <c r="AM1632" i="9"/>
  <c r="AM1660" i="9"/>
  <c r="AM1674" i="9"/>
  <c r="AM1702" i="9"/>
  <c r="AM1730" i="9"/>
  <c r="AM1744" i="9"/>
  <c r="AM1772" i="9"/>
  <c r="AM1814" i="9"/>
  <c r="AM1842" i="9"/>
  <c r="AM1856" i="9"/>
  <c r="AM1870" i="9"/>
  <c r="AM1898" i="9"/>
  <c r="AM1926" i="9"/>
  <c r="AM1996" i="9"/>
  <c r="AM2010" i="9"/>
  <c r="AM2024" i="9"/>
  <c r="AM2038" i="9"/>
  <c r="AM2066" i="9"/>
  <c r="AM2094" i="9"/>
  <c r="AM2136" i="9"/>
  <c r="AM2150" i="9"/>
  <c r="AM2164" i="9"/>
  <c r="AM2178" i="9"/>
  <c r="AM2206" i="9"/>
  <c r="AM2220" i="9"/>
  <c r="AM2276" i="9"/>
  <c r="AM2318" i="9"/>
  <c r="AM471" i="9"/>
  <c r="AM653" i="9"/>
  <c r="AM667" i="9"/>
  <c r="AM737" i="9"/>
  <c r="AM835" i="9"/>
  <c r="AM863" i="9"/>
  <c r="AM877" i="9"/>
  <c r="AM891" i="9"/>
  <c r="AM933" i="9"/>
  <c r="AM961" i="9"/>
  <c r="AM1031" i="9"/>
  <c r="AM1045" i="9"/>
  <c r="AM1059" i="9"/>
  <c r="AM1073" i="9"/>
  <c r="AM1087" i="9"/>
  <c r="AM1101" i="9"/>
  <c r="AM1115" i="9"/>
  <c r="AM1129" i="9"/>
  <c r="AM1143" i="9"/>
  <c r="AM1157" i="9"/>
  <c r="AM1171" i="9"/>
  <c r="AM1185" i="9"/>
  <c r="AM1199" i="9"/>
  <c r="AM1213" i="9"/>
  <c r="AM1227" i="9"/>
  <c r="AM1241" i="9"/>
  <c r="AM1255" i="9"/>
  <c r="AM1269" i="9"/>
  <c r="AM1283" i="9"/>
  <c r="AM1297" i="9"/>
  <c r="AM1311" i="9"/>
  <c r="AM1325" i="9"/>
  <c r="AM1339" i="9"/>
  <c r="AM1353" i="9"/>
  <c r="AM1367" i="9"/>
  <c r="AM1381" i="9"/>
  <c r="AM1395" i="9"/>
  <c r="AM1409" i="9"/>
  <c r="AM1423" i="9"/>
  <c r="AM1437" i="9"/>
  <c r="AM1451" i="9"/>
  <c r="AM1465" i="9"/>
  <c r="AM1479" i="9"/>
  <c r="AM1493" i="9"/>
  <c r="AM1507" i="9"/>
  <c r="AM10" i="9"/>
  <c r="AM24" i="9"/>
  <c r="AM38" i="9"/>
  <c r="AM52" i="9"/>
  <c r="AM66" i="9"/>
  <c r="AM80" i="9"/>
  <c r="AM94" i="9"/>
  <c r="AM108" i="9"/>
  <c r="AM122" i="9"/>
  <c r="AM136" i="9"/>
  <c r="AM150" i="9"/>
  <c r="AM164" i="9"/>
  <c r="AM178" i="9"/>
  <c r="AM192" i="9"/>
  <c r="AM206" i="9"/>
  <c r="AM220" i="9"/>
  <c r="AM234" i="9"/>
  <c r="AM248" i="9"/>
  <c r="AM262" i="9"/>
  <c r="AM276" i="9"/>
  <c r="AM290" i="9"/>
  <c r="AM304" i="9"/>
  <c r="AM318" i="9"/>
  <c r="AM332" i="9"/>
  <c r="AM346" i="9"/>
  <c r="AM360" i="9"/>
  <c r="AM374" i="9"/>
  <c r="AM388" i="9"/>
  <c r="AM402" i="9"/>
  <c r="AM416" i="9"/>
  <c r="AM430" i="9"/>
  <c r="AM444" i="9"/>
  <c r="AM458" i="9"/>
  <c r="AM472" i="9"/>
  <c r="AM486" i="9"/>
  <c r="AM500" i="9"/>
  <c r="AM514" i="9"/>
  <c r="AM528" i="9"/>
  <c r="AM542" i="9"/>
  <c r="AM556" i="9"/>
  <c r="AM570" i="9"/>
  <c r="AM584" i="9"/>
  <c r="AM598" i="9"/>
  <c r="AM612" i="9"/>
  <c r="AM626" i="9"/>
  <c r="AM640" i="9"/>
  <c r="AM654" i="9"/>
  <c r="AM668" i="9"/>
  <c r="AM682" i="9"/>
  <c r="AM696" i="9"/>
  <c r="AM710" i="9"/>
  <c r="AM724" i="9"/>
  <c r="AM738" i="9"/>
  <c r="AM752" i="9"/>
  <c r="AM766" i="9"/>
  <c r="AM780" i="9"/>
  <c r="AM794" i="9"/>
  <c r="AM808" i="9"/>
  <c r="AM822" i="9"/>
  <c r="AM836" i="9"/>
  <c r="AM850" i="9"/>
  <c r="AM864" i="9"/>
  <c r="AM878" i="9"/>
  <c r="AM892" i="9"/>
  <c r="AM906" i="9"/>
  <c r="AM920" i="9"/>
  <c r="AM934" i="9"/>
  <c r="AM948" i="9"/>
  <c r="AM962" i="9"/>
  <c r="AM976" i="9"/>
  <c r="AM990" i="9"/>
  <c r="AM1004" i="9"/>
  <c r="AM1018" i="9"/>
  <c r="AM1032" i="9"/>
  <c r="AM1046" i="9"/>
  <c r="AM1060" i="9"/>
  <c r="AM1074" i="9"/>
  <c r="AM1088" i="9"/>
  <c r="AM1102" i="9"/>
  <c r="AM1116" i="9"/>
  <c r="AM1130" i="9"/>
  <c r="AM1144" i="9"/>
  <c r="AM1158" i="9"/>
  <c r="AM1172" i="9"/>
  <c r="AM1186" i="9"/>
  <c r="AM1200" i="9"/>
  <c r="AM1214" i="9"/>
  <c r="AM1228" i="9"/>
  <c r="AM1242" i="9"/>
  <c r="AM1256" i="9"/>
  <c r="AM1270" i="9"/>
  <c r="AM1298" i="9"/>
  <c r="AM1382" i="9"/>
  <c r="AM1410" i="9"/>
  <c r="AM1424" i="9"/>
  <c r="AM1438" i="9"/>
  <c r="AM1452" i="9"/>
  <c r="AM1466" i="9"/>
  <c r="AM1494" i="9"/>
  <c r="AM1522" i="9"/>
  <c r="AM1564" i="9"/>
  <c r="AM1592" i="9"/>
  <c r="AM1620" i="9"/>
  <c r="AM1634" i="9"/>
  <c r="AM1648" i="9"/>
  <c r="AM1662" i="9"/>
  <c r="AM1676" i="9"/>
  <c r="AM1774" i="9"/>
  <c r="AM1816" i="9"/>
  <c r="AM1830" i="9"/>
  <c r="AM1872" i="9"/>
  <c r="AM1928" i="9"/>
  <c r="AM1942" i="9"/>
  <c r="AM1970" i="9"/>
  <c r="AM2026" i="9"/>
  <c r="AM2068" i="9"/>
  <c r="AM2096" i="9"/>
  <c r="AM2124" i="9"/>
  <c r="AM2138" i="9"/>
  <c r="AM2194" i="9"/>
  <c r="AM2208" i="9"/>
  <c r="AM2222" i="9"/>
  <c r="AM2236" i="9"/>
  <c r="AM2278" i="9"/>
  <c r="AM2320" i="9"/>
  <c r="AM2334" i="9"/>
  <c r="AM67" i="9"/>
  <c r="AM109" i="9"/>
  <c r="AM249" i="9"/>
  <c r="AM333" i="9"/>
  <c r="AM347" i="9"/>
  <c r="AM361" i="9"/>
  <c r="AM529" i="9"/>
  <c r="AM893" i="9"/>
  <c r="AM1299" i="9"/>
  <c r="AM12" i="9"/>
  <c r="AM26" i="9"/>
  <c r="AM40" i="9"/>
  <c r="AM54" i="9"/>
  <c r="AM68" i="9"/>
  <c r="AM82" i="9"/>
  <c r="AM96" i="9"/>
  <c r="AM110" i="9"/>
  <c r="AM124" i="9"/>
  <c r="AM138" i="9"/>
  <c r="AM152" i="9"/>
  <c r="AM166" i="9"/>
  <c r="AM180" i="9"/>
  <c r="AM194" i="9"/>
  <c r="AM208" i="9"/>
  <c r="AM222" i="9"/>
  <c r="AM250" i="9"/>
  <c r="AM264" i="9"/>
  <c r="AM278" i="9"/>
  <c r="AM292" i="9"/>
  <c r="AM306" i="9"/>
  <c r="AM348" i="9"/>
  <c r="AM376" i="9"/>
  <c r="AM390" i="9"/>
  <c r="AM404" i="9"/>
  <c r="AM418" i="9"/>
  <c r="AM446" i="9"/>
  <c r="AM474" i="9"/>
  <c r="AM488" i="9"/>
  <c r="AM502" i="9"/>
  <c r="AM516" i="9"/>
  <c r="AM530" i="9"/>
  <c r="AM544" i="9"/>
  <c r="AM558" i="9"/>
  <c r="AM586" i="9"/>
  <c r="AM600" i="9"/>
  <c r="AM628" i="9"/>
  <c r="AM642" i="9"/>
  <c r="AM670" i="9"/>
  <c r="AM684" i="9"/>
  <c r="AM698" i="9"/>
  <c r="AM712" i="9"/>
  <c r="AM726" i="9"/>
  <c r="AM740" i="9"/>
  <c r="AM852" i="9"/>
  <c r="AM866" i="9"/>
  <c r="AM894" i="9"/>
  <c r="AM936" i="9"/>
  <c r="AM950" i="9"/>
  <c r="AM978" i="9"/>
  <c r="AM1048" i="9"/>
  <c r="AM1118" i="9"/>
  <c r="AM1132" i="9"/>
  <c r="AM1174" i="9"/>
  <c r="AM3120" i="9"/>
  <c r="AM3134" i="9"/>
  <c r="AM3148" i="9"/>
  <c r="AM3162" i="9"/>
  <c r="AM3176" i="9"/>
  <c r="AM3191" i="9"/>
  <c r="AM13" i="9"/>
  <c r="AM27" i="9"/>
  <c r="AM41" i="9"/>
  <c r="AM55" i="9"/>
  <c r="AM69" i="9"/>
  <c r="AM83" i="9"/>
  <c r="AM111" i="9"/>
  <c r="AM139" i="9"/>
  <c r="AM153" i="9"/>
  <c r="AM167" i="9"/>
  <c r="AM181" i="9"/>
  <c r="AM209" i="9"/>
  <c r="AM223" i="9"/>
  <c r="AM251" i="9"/>
  <c r="AM265" i="9"/>
  <c r="AM293" i="9"/>
  <c r="AM307" i="9"/>
  <c r="AM321" i="9"/>
  <c r="AM349" i="9"/>
  <c r="AM363" i="9"/>
  <c r="AM377" i="9"/>
  <c r="AM391" i="9"/>
  <c r="AM405" i="9"/>
  <c r="AM433" i="9"/>
  <c r="AM461" i="9"/>
  <c r="AM475" i="9"/>
  <c r="AM489" i="9"/>
  <c r="AM503" i="9"/>
  <c r="AM545" i="9"/>
  <c r="AM559" i="9"/>
  <c r="AM587" i="9"/>
  <c r="AM601" i="9"/>
  <c r="AM643" i="9"/>
  <c r="AM657" i="9"/>
  <c r="AM685" i="9"/>
  <c r="AM741" i="9"/>
  <c r="AM755" i="9"/>
  <c r="AM811" i="9"/>
  <c r="AM867" i="9"/>
  <c r="AM881" i="9"/>
  <c r="AM951" i="9"/>
  <c r="AM993" i="9"/>
  <c r="AM1147" i="9"/>
  <c r="AM3121" i="9"/>
  <c r="AM3135" i="9"/>
  <c r="AM3149" i="9"/>
  <c r="AM3163" i="9"/>
  <c r="AM3177" i="9"/>
  <c r="AM3192" i="9"/>
  <c r="AM14" i="9"/>
  <c r="AM70" i="9"/>
  <c r="AM238" i="9"/>
  <c r="AM1008" i="9"/>
  <c r="AM1022" i="9"/>
  <c r="AM1050" i="9"/>
  <c r="AM1064" i="9"/>
  <c r="AM1078" i="9"/>
  <c r="AM1092" i="9"/>
  <c r="AM1106" i="9"/>
  <c r="AM1120" i="9"/>
  <c r="AM1134" i="9"/>
  <c r="AM1190" i="9"/>
  <c r="AM1204" i="9"/>
  <c r="AM1218" i="9"/>
  <c r="AM1232" i="9"/>
  <c r="AM1246" i="9"/>
  <c r="AM1260" i="9"/>
  <c r="AM1288" i="9"/>
  <c r="AM1302" i="9"/>
  <c r="AM1316" i="9"/>
  <c r="AM1330" i="9"/>
  <c r="AM1344" i="9"/>
  <c r="AM1358" i="9"/>
  <c r="AM1372" i="9"/>
  <c r="AM1386" i="9"/>
  <c r="AM1400" i="9"/>
  <c r="AM1428" i="9"/>
  <c r="AM1442" i="9"/>
  <c r="AM1456" i="9"/>
  <c r="AM1470" i="9"/>
  <c r="AM1484" i="9"/>
  <c r="AM1498" i="9"/>
  <c r="AM225" i="9"/>
  <c r="AM407" i="9"/>
  <c r="AM617" i="9"/>
  <c r="AM869" i="9"/>
  <c r="AM1023" i="9"/>
  <c r="AM1121" i="9"/>
  <c r="AM1149" i="9"/>
  <c r="AM3137" i="9"/>
  <c r="AM3151" i="9"/>
  <c r="AM3165" i="9"/>
  <c r="AL3179" i="9"/>
  <c r="AM3179" i="9"/>
  <c r="AM3194" i="9"/>
  <c r="AM2" i="9"/>
  <c r="AM16" i="9"/>
  <c r="AM30" i="9"/>
  <c r="AM44" i="9"/>
  <c r="AM72" i="9"/>
  <c r="AM100" i="9"/>
  <c r="AM142" i="9"/>
  <c r="AM156" i="9"/>
  <c r="AM170" i="9"/>
  <c r="AM184" i="9"/>
  <c r="AM212" i="9"/>
  <c r="AM226" i="9"/>
  <c r="AM254" i="9"/>
  <c r="AM296" i="9"/>
  <c r="AM310" i="9"/>
  <c r="AM324" i="9"/>
  <c r="AM338" i="9"/>
  <c r="AM352" i="9"/>
  <c r="AM366" i="9"/>
  <c r="AM394" i="9"/>
  <c r="AM408" i="9"/>
  <c r="AM422" i="9"/>
  <c r="AM436" i="9"/>
  <c r="AM464" i="9"/>
  <c r="AM478" i="9"/>
  <c r="AM492" i="9"/>
  <c r="AM506" i="9"/>
  <c r="AM520" i="9"/>
  <c r="AM534" i="9"/>
  <c r="AM548" i="9"/>
  <c r="AM576" i="9"/>
  <c r="AM590" i="9"/>
  <c r="AM632" i="9"/>
  <c r="AM674" i="9"/>
  <c r="AM688" i="9"/>
  <c r="AM702" i="9"/>
  <c r="AM716" i="9"/>
  <c r="AM730" i="9"/>
  <c r="AM744" i="9"/>
  <c r="AM758" i="9"/>
  <c r="AM786" i="9"/>
  <c r="AM800" i="9"/>
  <c r="AM814" i="9"/>
  <c r="AM828" i="9"/>
  <c r="AM856" i="9"/>
  <c r="AM870" i="9"/>
  <c r="AM884" i="9"/>
  <c r="AM898" i="9"/>
  <c r="AM926" i="9"/>
  <c r="AM940" i="9"/>
  <c r="AM954" i="9"/>
  <c r="AM968" i="9"/>
  <c r="AM996" i="9"/>
  <c r="AM1010" i="9"/>
  <c r="AM1024" i="9"/>
  <c r="AM1038" i="9"/>
  <c r="AM1066" i="9"/>
  <c r="AM1080" i="9"/>
  <c r="AM1094" i="9"/>
  <c r="AM1108" i="9"/>
  <c r="AM1122" i="9"/>
  <c r="AM1136" i="9"/>
  <c r="AM1150" i="9"/>
  <c r="AM1164" i="9"/>
  <c r="AM1206" i="9"/>
  <c r="AM1220" i="9"/>
  <c r="AM1234" i="9"/>
  <c r="AM1248" i="9"/>
  <c r="AM1262" i="9"/>
  <c r="AM1276" i="9"/>
  <c r="AM1318" i="9"/>
  <c r="AM1332" i="9"/>
  <c r="AM1346" i="9"/>
  <c r="AM1360" i="9"/>
  <c r="AM1374" i="9"/>
  <c r="AM1388" i="9"/>
  <c r="AM1402" i="9"/>
  <c r="AM1416" i="9"/>
  <c r="AM1444" i="9"/>
  <c r="AM1458" i="9"/>
  <c r="AM1472" i="9"/>
  <c r="AM1486" i="9"/>
  <c r="AM1500" i="9"/>
  <c r="AM1514" i="9"/>
  <c r="AM1528" i="9"/>
  <c r="AM1584" i="9"/>
  <c r="AM1598" i="9"/>
  <c r="AM1612" i="9"/>
  <c r="AM1626" i="9"/>
  <c r="AM1640" i="9"/>
  <c r="AM1654" i="9"/>
  <c r="AM1668" i="9"/>
  <c r="AM1682" i="9"/>
  <c r="AM1696" i="9"/>
  <c r="AM1724" i="9"/>
  <c r="AM1738" i="9"/>
  <c r="AM1752" i="9"/>
  <c r="AM1766" i="9"/>
  <c r="AM1780" i="9"/>
  <c r="AM1794" i="9"/>
  <c r="AM1808" i="9"/>
  <c r="AM1822" i="9"/>
  <c r="AM1836" i="9"/>
  <c r="AM1850" i="9"/>
  <c r="AM1864" i="9"/>
  <c r="AM1878" i="9"/>
  <c r="AM1892" i="9"/>
  <c r="AM1906" i="9"/>
  <c r="AM1920" i="9"/>
  <c r="AM1934" i="9"/>
  <c r="AM1948" i="9"/>
  <c r="AM1962" i="9"/>
  <c r="AM1976" i="9"/>
  <c r="AM1990" i="9"/>
  <c r="AM2004" i="9"/>
  <c r="AM2018" i="9"/>
  <c r="AM2032" i="9"/>
  <c r="AM2046" i="9"/>
  <c r="AM2060" i="9"/>
  <c r="AM2074" i="9"/>
  <c r="AM2088" i="9"/>
  <c r="AM2102" i="9"/>
  <c r="AM2116" i="9"/>
  <c r="AM2130" i="9"/>
  <c r="AM2144" i="9"/>
  <c r="AM2158" i="9"/>
  <c r="AM2172" i="9"/>
  <c r="AM2186" i="9"/>
  <c r="AM2200" i="9"/>
  <c r="AM2214" i="9"/>
  <c r="AM2228" i="9"/>
  <c r="AM2242" i="9"/>
  <c r="AM2256" i="9"/>
  <c r="AM2270" i="9"/>
  <c r="AM2284" i="9"/>
  <c r="AM2298" i="9"/>
  <c r="AM2312" i="9"/>
  <c r="AM2326" i="9"/>
  <c r="AM2340" i="9"/>
  <c r="AM2354" i="9"/>
  <c r="AM2368" i="9"/>
  <c r="AM2382" i="9"/>
  <c r="AM2396" i="9"/>
  <c r="AM2410" i="9"/>
  <c r="AM2424" i="9"/>
  <c r="AM2438" i="9"/>
  <c r="AM2452" i="9"/>
  <c r="AM2466" i="9"/>
  <c r="AM2480" i="9"/>
  <c r="AM2494" i="9"/>
  <c r="AM2508" i="9"/>
  <c r="AM2522" i="9"/>
  <c r="AM2536" i="9"/>
  <c r="AM2550" i="9"/>
  <c r="AM2564" i="9"/>
  <c r="AM2578" i="9"/>
  <c r="AM2592" i="9"/>
  <c r="AM2606" i="9"/>
  <c r="AM2620" i="9"/>
  <c r="AM2634" i="9"/>
  <c r="AM2648" i="9"/>
  <c r="AM2662" i="9"/>
  <c r="AM2676" i="9"/>
  <c r="AM2690" i="9"/>
  <c r="AM2704" i="9"/>
  <c r="AM2718" i="9"/>
  <c r="AM2732" i="9"/>
  <c r="AM2746" i="9"/>
  <c r="AM2760" i="9"/>
  <c r="AM2774" i="9"/>
  <c r="AM2788" i="9"/>
  <c r="AM2802" i="9"/>
  <c r="AM2816" i="9"/>
  <c r="AM2830" i="9"/>
  <c r="AM2844" i="9"/>
  <c r="AM2858" i="9"/>
  <c r="AM2872" i="9"/>
  <c r="AM2886" i="9"/>
  <c r="AM2900" i="9"/>
  <c r="AM2914" i="9"/>
  <c r="AM2928" i="9"/>
  <c r="AM2942" i="9"/>
  <c r="AM2956" i="9"/>
  <c r="AM2970" i="9"/>
  <c r="AM2984" i="9"/>
  <c r="AM2998" i="9"/>
  <c r="AM3166" i="9"/>
  <c r="AT3180" i="9"/>
  <c r="AM3180" i="9"/>
  <c r="AL3195" i="9"/>
  <c r="AM3195" i="9"/>
  <c r="AM31" i="9"/>
  <c r="AM59" i="9"/>
  <c r="AM73" i="9"/>
  <c r="AM115" i="9"/>
  <c r="AM129" i="9"/>
  <c r="AM157" i="9"/>
  <c r="AM213" i="9"/>
  <c r="AM227" i="9"/>
  <c r="AM269" i="9"/>
  <c r="AM283" i="9"/>
  <c r="AM297" i="9"/>
  <c r="AM311" i="9"/>
  <c r="AM325" i="9"/>
  <c r="AM367" i="9"/>
  <c r="AM381" i="9"/>
  <c r="AM423" i="9"/>
  <c r="AM437" i="9"/>
  <c r="AM451" i="9"/>
  <c r="AM465" i="9"/>
  <c r="AM479" i="9"/>
  <c r="AM493" i="9"/>
  <c r="AM521" i="9"/>
  <c r="AM535" i="9"/>
  <c r="AM549" i="9"/>
  <c r="AM577" i="9"/>
  <c r="AM591" i="9"/>
  <c r="AM605" i="9"/>
  <c r="AM619" i="9"/>
  <c r="AM633" i="9"/>
  <c r="AM647" i="9"/>
  <c r="AM675" i="9"/>
  <c r="AM689" i="9"/>
  <c r="AM703" i="9"/>
  <c r="AM717" i="9"/>
  <c r="AM731" i="9"/>
  <c r="AM745" i="9"/>
  <c r="AM759" i="9"/>
  <c r="AM787" i="9"/>
  <c r="AM801" i="9"/>
  <c r="AM815" i="9"/>
  <c r="AM829" i="9"/>
  <c r="AM857" i="9"/>
  <c r="AM871" i="9"/>
  <c r="AM885" i="9"/>
  <c r="AM899" i="9"/>
  <c r="AM927" i="9"/>
  <c r="AM941" i="9"/>
  <c r="AM955" i="9"/>
  <c r="AM969" i="9"/>
  <c r="AM997" i="9"/>
  <c r="AM1011" i="9"/>
  <c r="AM1025" i="9"/>
  <c r="AM1039" i="9"/>
  <c r="AM1053" i="9"/>
  <c r="AM1081" i="9"/>
  <c r="AM1095" i="9"/>
  <c r="AM1109" i="9"/>
  <c r="AM1123" i="9"/>
  <c r="AM1137" i="9"/>
  <c r="AM1151" i="9"/>
  <c r="AM1165" i="9"/>
  <c r="AM1179" i="9"/>
  <c r="AM1193" i="9"/>
  <c r="AM1207" i="9"/>
  <c r="AM1221" i="9"/>
  <c r="AM1235" i="9"/>
  <c r="AM1249" i="9"/>
  <c r="AM1263" i="9"/>
  <c r="AM1277" i="9"/>
  <c r="AM1291" i="9"/>
  <c r="AM1305" i="9"/>
  <c r="AM1319" i="9"/>
  <c r="AM1333" i="9"/>
  <c r="AM1347" i="9"/>
  <c r="AM1361" i="9"/>
  <c r="AM1375" i="9"/>
  <c r="AM1389" i="9"/>
  <c r="AM1403" i="9"/>
  <c r="AM1417" i="9"/>
  <c r="AM1431" i="9"/>
  <c r="AM1459" i="9"/>
  <c r="AM1473" i="9"/>
  <c r="AM1487" i="9"/>
  <c r="AM1501" i="9"/>
  <c r="AM1515" i="9"/>
  <c r="AM1529" i="9"/>
  <c r="AM1543" i="9"/>
  <c r="AM1557" i="9"/>
  <c r="AM1571" i="9"/>
  <c r="AM1585" i="9"/>
  <c r="AM1599" i="9"/>
  <c r="AM1613" i="9"/>
  <c r="AM1627" i="9"/>
  <c r="AM1641" i="9"/>
  <c r="AM1655" i="9"/>
  <c r="AM1669" i="9"/>
  <c r="AM1683" i="9"/>
  <c r="AM1697" i="9"/>
  <c r="AM1711" i="9"/>
  <c r="AM1725" i="9"/>
  <c r="AM1739" i="9"/>
  <c r="AM1753" i="9"/>
  <c r="AM1767" i="9"/>
  <c r="AM1809" i="9"/>
  <c r="AM1823" i="9"/>
  <c r="AM1837" i="9"/>
  <c r="AM1851" i="9"/>
  <c r="AM1865" i="9"/>
  <c r="AM1879" i="9"/>
  <c r="AM1893" i="9"/>
  <c r="AM1907" i="9"/>
  <c r="AM1921" i="9"/>
  <c r="AM1935" i="9"/>
  <c r="AM1949" i="9"/>
  <c r="AM1963" i="9"/>
  <c r="AM1977" i="9"/>
  <c r="AM1991" i="9"/>
  <c r="AM2033" i="9"/>
  <c r="AM2047" i="9"/>
  <c r="AM2089" i="9"/>
  <c r="AM2103" i="9"/>
  <c r="AM2117" i="9"/>
  <c r="AM2131" i="9"/>
  <c r="AM2145" i="9"/>
  <c r="AM2159" i="9"/>
  <c r="AM2187" i="9"/>
  <c r="AM2201" i="9"/>
  <c r="AM2215" i="9"/>
  <c r="AM2243" i="9"/>
  <c r="AM2271" i="9"/>
  <c r="AM2285" i="9"/>
  <c r="AM2299" i="9"/>
  <c r="AM2313" i="9"/>
  <c r="AM2327" i="9"/>
  <c r="AM2369" i="9"/>
  <c r="AM2425" i="9"/>
  <c r="AM2439" i="9"/>
  <c r="AM2509" i="9"/>
  <c r="AM2579" i="9"/>
  <c r="AM2593" i="9"/>
  <c r="AM2705" i="9"/>
  <c r="AM2901" i="9"/>
  <c r="AT3167" i="9"/>
  <c r="AM3167" i="9"/>
  <c r="AL3181" i="9"/>
  <c r="AM3181" i="9"/>
  <c r="AT3196" i="9"/>
  <c r="AM3196" i="9"/>
  <c r="AM3126" i="9"/>
  <c r="AL3140" i="9"/>
  <c r="AM3140" i="9"/>
  <c r="AT3154" i="9"/>
  <c r="AM3154" i="9"/>
  <c r="AM33" i="9"/>
  <c r="AM75" i="9"/>
  <c r="AM89" i="9"/>
  <c r="AM117" i="9"/>
  <c r="AM145" i="9"/>
  <c r="AM159" i="9"/>
  <c r="AM187" i="9"/>
  <c r="AM201" i="9"/>
  <c r="AM229" i="9"/>
  <c r="AM327" i="9"/>
  <c r="AM341" i="9"/>
  <c r="AM369" i="9"/>
  <c r="AM439" i="9"/>
  <c r="AM453" i="9"/>
  <c r="AM481" i="9"/>
  <c r="AM495" i="9"/>
  <c r="AM565" i="9"/>
  <c r="AM579" i="9"/>
  <c r="AM607" i="9"/>
  <c r="AM649" i="9"/>
  <c r="AM691" i="9"/>
  <c r="AM733" i="9"/>
  <c r="AM747" i="9"/>
  <c r="AM775" i="9"/>
  <c r="AM817" i="9"/>
  <c r="AM831" i="9"/>
  <c r="AM859" i="9"/>
  <c r="AM873" i="9"/>
  <c r="AM887" i="9"/>
  <c r="AM943" i="9"/>
  <c r="AM971" i="9"/>
  <c r="AM985" i="9"/>
  <c r="AM1013" i="9"/>
  <c r="AM1027" i="9"/>
  <c r="AM1041" i="9"/>
  <c r="AM1055" i="9"/>
  <c r="AM1097" i="9"/>
  <c r="AM1125" i="9"/>
  <c r="AM1153" i="9"/>
  <c r="AM1167" i="9"/>
  <c r="AM1181" i="9"/>
  <c r="AM1237" i="9"/>
  <c r="AM1251" i="9"/>
  <c r="AM1279" i="9"/>
  <c r="AM1293" i="9"/>
  <c r="AM1307" i="9"/>
  <c r="AM1349" i="9"/>
  <c r="AM1363" i="9"/>
  <c r="AM1377" i="9"/>
  <c r="AM1391" i="9"/>
  <c r="AM1405" i="9"/>
  <c r="AM1433" i="9"/>
  <c r="AM1475" i="9"/>
  <c r="AM1489" i="9"/>
  <c r="AM1503" i="9"/>
  <c r="AM1531" i="9"/>
  <c r="AM1545" i="9"/>
  <c r="AM1559" i="9"/>
  <c r="AM1573" i="9"/>
  <c r="AM1629" i="9"/>
  <c r="AM1643" i="9"/>
  <c r="AM6" i="9"/>
  <c r="AM20" i="9"/>
  <c r="AM48" i="9"/>
  <c r="AM76" i="9"/>
  <c r="AM90" i="9"/>
  <c r="AM118" i="9"/>
  <c r="AM188" i="9"/>
  <c r="AM230" i="9"/>
  <c r="AM258" i="9"/>
  <c r="AM272" i="9"/>
  <c r="AM300" i="9"/>
  <c r="AM328" i="9"/>
  <c r="AM342" i="9"/>
  <c r="AM384" i="9"/>
  <c r="AM412" i="9"/>
  <c r="AM440" i="9"/>
  <c r="AM454" i="9"/>
  <c r="AM468" i="9"/>
  <c r="AM496" i="9"/>
  <c r="AM538" i="9"/>
  <c r="AM566" i="9"/>
  <c r="AM608" i="9"/>
  <c r="AM650" i="9"/>
  <c r="AM664" i="9"/>
  <c r="AM692" i="9"/>
  <c r="AM706" i="9"/>
  <c r="AM734" i="9"/>
  <c r="AM748" i="9"/>
  <c r="AM776" i="9"/>
  <c r="AM832" i="9"/>
  <c r="AM846" i="9"/>
  <c r="AM874" i="9"/>
  <c r="AM888" i="9"/>
  <c r="AM902" i="9"/>
  <c r="AM930" i="9"/>
  <c r="AM944" i="9"/>
  <c r="AM958" i="9"/>
  <c r="AM972" i="9"/>
  <c r="AM986" i="9"/>
  <c r="AM1014" i="9"/>
  <c r="AM1028" i="9"/>
  <c r="AM1042" i="9"/>
  <c r="AM1098" i="9"/>
  <c r="AM1140" i="9"/>
  <c r="AM1168" i="9"/>
  <c r="AM1182" i="9"/>
  <c r="AM1196" i="9"/>
  <c r="AM1252" i="9"/>
  <c r="AM1266" i="9"/>
  <c r="AM1308" i="9"/>
  <c r="AM1322" i="9"/>
  <c r="AM1378" i="9"/>
  <c r="AM1392" i="9"/>
  <c r="AM1406" i="9"/>
  <c r="AM1420" i="9"/>
  <c r="AM1476" i="9"/>
  <c r="AM1546" i="9"/>
  <c r="AM1560" i="9"/>
  <c r="AM1574" i="9"/>
  <c r="AM1588" i="9"/>
  <c r="AM1644" i="9"/>
  <c r="AM1658" i="9"/>
  <c r="AM1686" i="9"/>
  <c r="AM1700" i="9"/>
  <c r="AM1728" i="9"/>
  <c r="AM1742" i="9"/>
  <c r="AM1756" i="9"/>
  <c r="AM1784" i="9"/>
  <c r="AM1812" i="9"/>
  <c r="AM1826" i="9"/>
  <c r="AM1840" i="9"/>
  <c r="AM1854" i="9"/>
  <c r="AM1868" i="9"/>
  <c r="AM1882" i="9"/>
  <c r="AM1896" i="9"/>
  <c r="AM1910" i="9"/>
  <c r="AM1924" i="9"/>
  <c r="AM1952" i="9"/>
  <c r="AM1966" i="9"/>
  <c r="AM2022" i="9"/>
  <c r="AM2036" i="9"/>
  <c r="AM2050" i="9"/>
  <c r="AM2064" i="9"/>
  <c r="AM2092" i="9"/>
  <c r="AM2106" i="9"/>
  <c r="AM2120" i="9"/>
  <c r="AM2162" i="9"/>
  <c r="AM2204" i="9"/>
  <c r="AM2232" i="9"/>
  <c r="AM2246" i="9"/>
  <c r="AM2260" i="9"/>
  <c r="AM2288" i="9"/>
  <c r="AM2302" i="9"/>
  <c r="AM2316" i="9"/>
  <c r="AM2344" i="9"/>
  <c r="AM2358" i="9"/>
  <c r="AM2414" i="9"/>
  <c r="AM2428" i="9"/>
  <c r="AM2456" i="9"/>
  <c r="AM2470" i="9"/>
  <c r="AM2484" i="9"/>
  <c r="AM2498" i="9"/>
  <c r="AM2512" i="9"/>
  <c r="AM1512" i="9"/>
  <c r="AM1526" i="9"/>
  <c r="AM1540" i="9"/>
  <c r="AM1554" i="9"/>
  <c r="AM1568" i="9"/>
  <c r="AM1582" i="9"/>
  <c r="AM1596" i="9"/>
  <c r="AM1610" i="9"/>
  <c r="AM1624" i="9"/>
  <c r="AM1638" i="9"/>
  <c r="AM1652" i="9"/>
  <c r="AM1666" i="9"/>
  <c r="AM1680" i="9"/>
  <c r="AM1694" i="9"/>
  <c r="AM1708" i="9"/>
  <c r="AM1722" i="9"/>
  <c r="AM1736" i="9"/>
  <c r="AM1750" i="9"/>
  <c r="AM1764" i="9"/>
  <c r="AM1792" i="9"/>
  <c r="AM1806" i="9"/>
  <c r="AM1820" i="9"/>
  <c r="AM1834" i="9"/>
  <c r="AM1862" i="9"/>
  <c r="AM1876" i="9"/>
  <c r="AM1890" i="9"/>
  <c r="AM1904" i="9"/>
  <c r="AM1918" i="9"/>
  <c r="AM1932" i="9"/>
  <c r="AM1946" i="9"/>
  <c r="AM1960" i="9"/>
  <c r="AM1974" i="9"/>
  <c r="AM1988" i="9"/>
  <c r="AM2016" i="9"/>
  <c r="AM2030" i="9"/>
  <c r="AM2058" i="9"/>
  <c r="AM2072" i="9"/>
  <c r="AM2086" i="9"/>
  <c r="AM2100" i="9"/>
  <c r="AM2114" i="9"/>
  <c r="AM2142" i="9"/>
  <c r="AM2170" i="9"/>
  <c r="AM2184" i="9"/>
  <c r="AM2198" i="9"/>
  <c r="AM2212" i="9"/>
  <c r="AM2240" i="9"/>
  <c r="AM2254" i="9"/>
  <c r="AM2268" i="9"/>
  <c r="AM2282" i="9"/>
  <c r="AM2296" i="9"/>
  <c r="AM2338" i="9"/>
  <c r="AM2380" i="9"/>
  <c r="AM2394" i="9"/>
  <c r="AM2408" i="9"/>
  <c r="AM2422" i="9"/>
  <c r="AM2478" i="9"/>
  <c r="AM2492" i="9"/>
  <c r="AM2520" i="9"/>
  <c r="AM2534" i="9"/>
  <c r="AM2548" i="9"/>
  <c r="AM2562" i="9"/>
  <c r="AM2576" i="9"/>
  <c r="AM2646" i="9"/>
  <c r="AM2674" i="9"/>
  <c r="AM2702" i="9"/>
  <c r="AM2800" i="9"/>
  <c r="AM2856" i="9"/>
  <c r="AM2870" i="9"/>
  <c r="AM3010" i="9"/>
  <c r="AM3024" i="9"/>
  <c r="AM3038" i="9"/>
  <c r="AM3052" i="9"/>
  <c r="AM3066" i="9"/>
  <c r="AM3080" i="9"/>
  <c r="AM3094" i="9"/>
  <c r="AM3108" i="9"/>
  <c r="AM3122" i="9"/>
  <c r="AM3136" i="9"/>
  <c r="AM3150" i="9"/>
  <c r="AM3164" i="9"/>
  <c r="AM3178" i="9"/>
  <c r="AM3193" i="9"/>
  <c r="AM3207" i="9"/>
  <c r="AL3221" i="9"/>
  <c r="AM3221" i="9"/>
  <c r="AM1685" i="9"/>
  <c r="AM1699" i="9"/>
  <c r="AM1713" i="9"/>
  <c r="AM1727" i="9"/>
  <c r="AM1741" i="9"/>
  <c r="AM1797" i="9"/>
  <c r="AM1811" i="9"/>
  <c r="AM1825" i="9"/>
  <c r="AM1839" i="9"/>
  <c r="AM1853" i="9"/>
  <c r="AM1867" i="9"/>
  <c r="AM1881" i="9"/>
  <c r="AM1895" i="9"/>
  <c r="AM1909" i="9"/>
  <c r="AM1937" i="9"/>
  <c r="AM1951" i="9"/>
  <c r="AM1993" i="9"/>
  <c r="AM2007" i="9"/>
  <c r="AM2021" i="9"/>
  <c r="AM2035" i="9"/>
  <c r="AM2049" i="9"/>
  <c r="AM2063" i="9"/>
  <c r="AM2077" i="9"/>
  <c r="AM2091" i="9"/>
  <c r="AM2105" i="9"/>
  <c r="AM2133" i="9"/>
  <c r="AM2147" i="9"/>
  <c r="AM2189" i="9"/>
  <c r="AM2217" i="9"/>
  <c r="AM2231" i="9"/>
  <c r="AM2245" i="9"/>
  <c r="AM2259" i="9"/>
  <c r="AM2273" i="9"/>
  <c r="AM2287" i="9"/>
  <c r="AM2301" i="9"/>
  <c r="AM2315" i="9"/>
  <c r="AM2343" i="9"/>
  <c r="AM2371" i="9"/>
  <c r="AM2385" i="9"/>
  <c r="AM2399" i="9"/>
  <c r="AM2413" i="9"/>
  <c r="AM2427" i="9"/>
  <c r="AM2441" i="9"/>
  <c r="AM2455" i="9"/>
  <c r="AM2469" i="9"/>
  <c r="AM2483" i="9"/>
  <c r="AM2511" i="9"/>
  <c r="AM2525" i="9"/>
  <c r="AM2567" i="9"/>
  <c r="AM2581" i="9"/>
  <c r="AM2595" i="9"/>
  <c r="AM2609" i="9"/>
  <c r="AM2623" i="9"/>
  <c r="AM2637" i="9"/>
  <c r="AM2651" i="9"/>
  <c r="AM2665" i="9"/>
  <c r="AM2679" i="9"/>
  <c r="AM2693" i="9"/>
  <c r="AM2721" i="9"/>
  <c r="AM2735" i="9"/>
  <c r="AM2763" i="9"/>
  <c r="AM2777" i="9"/>
  <c r="AM2791" i="9"/>
  <c r="AM2805" i="9"/>
  <c r="AM2819" i="9"/>
  <c r="AM2833" i="9"/>
  <c r="AM2847" i="9"/>
  <c r="AM2861" i="9"/>
  <c r="AM2889" i="9"/>
  <c r="AM2903" i="9"/>
  <c r="AM2917" i="9"/>
  <c r="AM2931" i="9"/>
  <c r="AM2945" i="9"/>
  <c r="AM2973" i="9"/>
  <c r="AM2987" i="9"/>
  <c r="AM3099" i="9"/>
  <c r="AL3141" i="9"/>
  <c r="AM3141" i="9"/>
  <c r="AP3169" i="9"/>
  <c r="AM3169" i="9"/>
  <c r="AM3183" i="9"/>
  <c r="AM2526" i="9"/>
  <c r="AM2540" i="9"/>
  <c r="AM2554" i="9"/>
  <c r="AM2596" i="9"/>
  <c r="AM2624" i="9"/>
  <c r="AM2680" i="9"/>
  <c r="AM2694" i="9"/>
  <c r="AM2722" i="9"/>
  <c r="AM2750" i="9"/>
  <c r="AM2792" i="9"/>
  <c r="AM2932" i="9"/>
  <c r="AM1771" i="9"/>
  <c r="AM1785" i="9"/>
  <c r="AM1799" i="9"/>
  <c r="AM1813" i="9"/>
  <c r="AM1855" i="9"/>
  <c r="AM1995" i="9"/>
  <c r="AM2065" i="9"/>
  <c r="AM2360" i="9"/>
  <c r="AM2374" i="9"/>
  <c r="AM2402" i="9"/>
  <c r="AM2430" i="9"/>
  <c r="AM2444" i="9"/>
  <c r="AM2542" i="9"/>
  <c r="AM2556" i="9"/>
  <c r="AM2584" i="9"/>
  <c r="AM2612" i="9"/>
  <c r="AM2682" i="9"/>
  <c r="AM2738" i="9"/>
  <c r="AM2766" i="9"/>
  <c r="AM2864" i="9"/>
  <c r="AM2934" i="9"/>
  <c r="AM2948" i="9"/>
  <c r="AM3018" i="9"/>
  <c r="AM3032" i="9"/>
  <c r="AL3194" i="9"/>
  <c r="AM1521" i="9"/>
  <c r="AM1535" i="9"/>
  <c r="AM1549" i="9"/>
  <c r="AM1563" i="9"/>
  <c r="AM1577" i="9"/>
  <c r="AM1591" i="9"/>
  <c r="AM1605" i="9"/>
  <c r="AM1619" i="9"/>
  <c r="AM1633" i="9"/>
  <c r="AM1647" i="9"/>
  <c r="AM1661" i="9"/>
  <c r="AM1675" i="9"/>
  <c r="AM1689" i="9"/>
  <c r="AM1703" i="9"/>
  <c r="AM1717" i="9"/>
  <c r="AM1731" i="9"/>
  <c r="AM1745" i="9"/>
  <c r="AM1759" i="9"/>
  <c r="AM1773" i="9"/>
  <c r="AM1787" i="9"/>
  <c r="AM1801" i="9"/>
  <c r="AM1815" i="9"/>
  <c r="AM1829" i="9"/>
  <c r="AM1843" i="9"/>
  <c r="AM1857" i="9"/>
  <c r="AM1871" i="9"/>
  <c r="AM1885" i="9"/>
  <c r="AM1899" i="9"/>
  <c r="AM1913" i="9"/>
  <c r="AM1927" i="9"/>
  <c r="AM1941" i="9"/>
  <c r="AM1955" i="9"/>
  <c r="AM1969" i="9"/>
  <c r="AM1983" i="9"/>
  <c r="AM1997" i="9"/>
  <c r="AM2011" i="9"/>
  <c r="AM2025" i="9"/>
  <c r="AM2039" i="9"/>
  <c r="AM2053" i="9"/>
  <c r="AM2067" i="9"/>
  <c r="AM2081" i="9"/>
  <c r="AM2137" i="9"/>
  <c r="AM2151" i="9"/>
  <c r="AM2179" i="9"/>
  <c r="AM2207" i="9"/>
  <c r="AM2221" i="9"/>
  <c r="AM2235" i="9"/>
  <c r="AM2249" i="9"/>
  <c r="AM2319" i="9"/>
  <c r="AM2333" i="9"/>
  <c r="AM2347" i="9"/>
  <c r="AM2361" i="9"/>
  <c r="AM2375" i="9"/>
  <c r="AM2389" i="9"/>
  <c r="AM2403" i="9"/>
  <c r="AM2431" i="9"/>
  <c r="AM2445" i="9"/>
  <c r="AM2473" i="9"/>
  <c r="AM2487" i="9"/>
  <c r="AM2501" i="9"/>
  <c r="AM2557" i="9"/>
  <c r="AM2571" i="9"/>
  <c r="AM2599" i="9"/>
  <c r="AM2627" i="9"/>
  <c r="AM2641" i="9"/>
  <c r="AM2655" i="9"/>
  <c r="AM2697" i="9"/>
  <c r="AM2781" i="9"/>
  <c r="AM2795" i="9"/>
  <c r="AM2949" i="9"/>
  <c r="AM2991" i="9"/>
  <c r="AM3131" i="9"/>
  <c r="AM3145" i="9"/>
  <c r="AM3159" i="9"/>
  <c r="AM3173" i="9"/>
  <c r="AM3188" i="9"/>
  <c r="AM3202" i="9"/>
  <c r="AM3216" i="9"/>
  <c r="AM2446" i="9"/>
  <c r="AM2502" i="9"/>
  <c r="AM2628" i="9"/>
  <c r="AM2642" i="9"/>
  <c r="AM2698" i="9"/>
  <c r="AM2796" i="9"/>
  <c r="AM3118" i="9"/>
  <c r="AM3132" i="9"/>
  <c r="AM3146" i="9"/>
  <c r="AM3160" i="9"/>
  <c r="AL3174" i="9"/>
  <c r="AM3174" i="9"/>
  <c r="AM3189" i="9"/>
  <c r="AM2923" i="9"/>
  <c r="AM2937" i="9"/>
  <c r="AM2951" i="9"/>
  <c r="AM2965" i="9"/>
  <c r="AM2979" i="9"/>
  <c r="AM2993" i="9"/>
  <c r="AM3119" i="9"/>
  <c r="AM3133" i="9"/>
  <c r="AM3147" i="9"/>
  <c r="AM3161" i="9"/>
  <c r="AM3175" i="9"/>
  <c r="AM3190" i="9"/>
  <c r="AP3219" i="9"/>
  <c r="AQ3219" i="9" s="1"/>
  <c r="AT3130" i="9"/>
  <c r="AP3130" i="9"/>
  <c r="AT3083" i="9"/>
  <c r="AP3083" i="9"/>
  <c r="AT3152" i="9"/>
  <c r="AP3152" i="9"/>
  <c r="AT3081" i="9"/>
  <c r="AP3081" i="9"/>
  <c r="AT3216" i="9"/>
  <c r="AP3216" i="9"/>
  <c r="AQ3216" i="9" s="1"/>
  <c r="AT3201" i="9"/>
  <c r="AP3201" i="9"/>
  <c r="AT3177" i="9"/>
  <c r="AP3177" i="9"/>
  <c r="AT3151" i="9"/>
  <c r="AP3151" i="9"/>
  <c r="AP3125" i="9"/>
  <c r="AT3125" i="9"/>
  <c r="AP3108" i="9"/>
  <c r="AT3108" i="9"/>
  <c r="AT3094" i="9"/>
  <c r="AP3094" i="9"/>
  <c r="AT3080" i="9"/>
  <c r="AP3080" i="9"/>
  <c r="AT3066" i="9"/>
  <c r="AP3066" i="9"/>
  <c r="AT3052" i="9"/>
  <c r="AP3052" i="9"/>
  <c r="AT3220" i="9"/>
  <c r="AP3220" i="9"/>
  <c r="AQ3220" i="9" s="1"/>
  <c r="AT3098" i="9"/>
  <c r="AP3098" i="9"/>
  <c r="AT3157" i="9"/>
  <c r="AP3157" i="9"/>
  <c r="AT3070" i="9"/>
  <c r="AP3070" i="9"/>
  <c r="AT3176" i="9"/>
  <c r="AP3176" i="9"/>
  <c r="AL3176" i="9"/>
  <c r="AP3051" i="9"/>
  <c r="AT3051" i="9"/>
  <c r="AT3172" i="9"/>
  <c r="AP3172" i="9"/>
  <c r="AT3092" i="9"/>
  <c r="AP3092" i="9"/>
  <c r="AL3092" i="9"/>
  <c r="AT3205" i="9"/>
  <c r="AP3205" i="9"/>
  <c r="AQ3205" i="9" s="1"/>
  <c r="AT3084" i="9"/>
  <c r="AP3084" i="9"/>
  <c r="AP3156" i="9"/>
  <c r="AT3156" i="9"/>
  <c r="AT3097" i="9"/>
  <c r="AP3097" i="9"/>
  <c r="AT3129" i="9"/>
  <c r="AP3129" i="9"/>
  <c r="AT3082" i="9"/>
  <c r="AP3082" i="9"/>
  <c r="AT3178" i="9"/>
  <c r="AP3178" i="9"/>
  <c r="AP3095" i="9"/>
  <c r="AT3095" i="9"/>
  <c r="AT3200" i="9"/>
  <c r="AP3200" i="9"/>
  <c r="AT3107" i="9"/>
  <c r="AP3107" i="9"/>
  <c r="AT3079" i="9"/>
  <c r="AP3079" i="9"/>
  <c r="AT3149" i="9"/>
  <c r="AP3149" i="9"/>
  <c r="AT3106" i="9"/>
  <c r="AP3106" i="9"/>
  <c r="AL3106" i="9"/>
  <c r="AT3228" i="9"/>
  <c r="AP3228" i="9"/>
  <c r="AQ3228" i="9" s="1"/>
  <c r="AT3213" i="9"/>
  <c r="AP3213" i="9"/>
  <c r="AQ3213" i="9" s="1"/>
  <c r="AT3198" i="9"/>
  <c r="AP3198" i="9"/>
  <c r="AP3171" i="9"/>
  <c r="AT3171" i="9"/>
  <c r="AT3144" i="9"/>
  <c r="AP3144" i="9"/>
  <c r="AT3122" i="9"/>
  <c r="AP3122" i="9"/>
  <c r="AP3105" i="9"/>
  <c r="AT3105" i="9"/>
  <c r="AT3091" i="9"/>
  <c r="AP3091" i="9"/>
  <c r="AT3077" i="9"/>
  <c r="AP3077" i="9"/>
  <c r="AT3063" i="9"/>
  <c r="AP3063" i="9"/>
  <c r="AT3049" i="9"/>
  <c r="AP3049" i="9"/>
  <c r="AT3135" i="9"/>
  <c r="AP3135" i="9"/>
  <c r="AT3056" i="9"/>
  <c r="AP3056" i="9"/>
  <c r="AP3184" i="9"/>
  <c r="AT3184" i="9"/>
  <c r="AT3069" i="9"/>
  <c r="AP3069" i="9"/>
  <c r="AP3182" i="9"/>
  <c r="AT3182" i="9"/>
  <c r="AT3096" i="9"/>
  <c r="AP3096" i="9"/>
  <c r="AT3054" i="9"/>
  <c r="AP3054" i="9"/>
  <c r="AT3202" i="9"/>
  <c r="AP3202" i="9"/>
  <c r="AT3109" i="9"/>
  <c r="AP3109" i="9"/>
  <c r="AT3053" i="9"/>
  <c r="AP3053" i="9"/>
  <c r="AT3215" i="9"/>
  <c r="AP3215" i="9"/>
  <c r="AQ3215" i="9" s="1"/>
  <c r="AT3093" i="9"/>
  <c r="AP3093" i="9"/>
  <c r="AT3227" i="9"/>
  <c r="AP3227" i="9"/>
  <c r="AQ3227" i="9" s="1"/>
  <c r="AT3212" i="9"/>
  <c r="AP3212" i="9"/>
  <c r="AQ3212" i="9" s="1"/>
  <c r="AP3197" i="9"/>
  <c r="AT3197" i="9"/>
  <c r="AT3170" i="9"/>
  <c r="AP3170" i="9"/>
  <c r="AT3143" i="9"/>
  <c r="AP3143" i="9"/>
  <c r="AT3121" i="9"/>
  <c r="AP3121" i="9"/>
  <c r="AT3104" i="9"/>
  <c r="AP3104" i="9"/>
  <c r="AP3076" i="9"/>
  <c r="AT3076" i="9"/>
  <c r="AT3150" i="9"/>
  <c r="AP3150" i="9"/>
  <c r="AT3065" i="9"/>
  <c r="AP3065" i="9"/>
  <c r="AP3226" i="9"/>
  <c r="AQ3226" i="9" s="1"/>
  <c r="AT3226" i="9"/>
  <c r="AT3211" i="9"/>
  <c r="AP3211" i="9"/>
  <c r="AQ3211" i="9" s="1"/>
  <c r="AT3192" i="9"/>
  <c r="AP3192" i="9"/>
  <c r="AP3168" i="9"/>
  <c r="AT3168" i="9"/>
  <c r="AT3142" i="9"/>
  <c r="AP3142" i="9"/>
  <c r="AT3117" i="9"/>
  <c r="AP3117" i="9"/>
  <c r="AP3103" i="9"/>
  <c r="AT3103" i="9"/>
  <c r="AT3089" i="9"/>
  <c r="AP3089" i="9"/>
  <c r="AT3075" i="9"/>
  <c r="AP3075" i="9"/>
  <c r="AT3061" i="9"/>
  <c r="AP3061" i="9"/>
  <c r="AT3047" i="9"/>
  <c r="AP3047" i="9"/>
  <c r="AT3185" i="9"/>
  <c r="AP3185" i="9"/>
  <c r="AP3112" i="9"/>
  <c r="AT3112" i="9"/>
  <c r="AP3204" i="9"/>
  <c r="AQ3204" i="9" s="1"/>
  <c r="AT3204" i="9"/>
  <c r="AT3111" i="9"/>
  <c r="AP3111" i="9"/>
  <c r="AT3055" i="9"/>
  <c r="AP3055" i="9"/>
  <c r="AT3218" i="9"/>
  <c r="AT3153" i="9"/>
  <c r="AP3153" i="9"/>
  <c r="AT3110" i="9"/>
  <c r="AP3110" i="9"/>
  <c r="AP3068" i="9"/>
  <c r="AT3068" i="9"/>
  <c r="AP3128" i="9"/>
  <c r="AT3128" i="9"/>
  <c r="AT3067" i="9"/>
  <c r="AP3067" i="9"/>
  <c r="AT3124" i="9"/>
  <c r="AP3124" i="9"/>
  <c r="AT3214" i="9"/>
  <c r="AP3214" i="9"/>
  <c r="AQ3214" i="9" s="1"/>
  <c r="AT3199" i="9"/>
  <c r="AP3199" i="9"/>
  <c r="AT3123" i="9"/>
  <c r="AP3123" i="9"/>
  <c r="AP3078" i="9"/>
  <c r="AL3078" i="9"/>
  <c r="AT3078" i="9"/>
  <c r="AT3225" i="9"/>
  <c r="AP3225" i="9"/>
  <c r="AQ3225" i="9" s="1"/>
  <c r="AT3210" i="9"/>
  <c r="AP3210" i="9"/>
  <c r="AQ3210" i="9" s="1"/>
  <c r="AT3191" i="9"/>
  <c r="AP3191" i="9"/>
  <c r="AT3164" i="9"/>
  <c r="AP3164" i="9"/>
  <c r="AT3139" i="9"/>
  <c r="AP3139" i="9"/>
  <c r="AP3116" i="9"/>
  <c r="AT3116" i="9"/>
  <c r="AT3102" i="9"/>
  <c r="AP3102" i="9"/>
  <c r="AP3088" i="9"/>
  <c r="AT3088" i="9"/>
  <c r="AT3074" i="9"/>
  <c r="AP3074" i="9"/>
  <c r="AT3060" i="9"/>
  <c r="AP3060" i="9"/>
  <c r="AT3046" i="9"/>
  <c r="AP3046" i="9"/>
  <c r="AT3224" i="9"/>
  <c r="AP3224" i="9"/>
  <c r="AQ3224" i="9" s="1"/>
  <c r="AT3209" i="9"/>
  <c r="AP3209" i="9"/>
  <c r="AQ3209" i="9" s="1"/>
  <c r="AT3190" i="9"/>
  <c r="AP3190" i="9"/>
  <c r="AT3163" i="9"/>
  <c r="AP3163" i="9"/>
  <c r="AP3138" i="9"/>
  <c r="AT3138" i="9"/>
  <c r="AT3115" i="9"/>
  <c r="AP3115" i="9"/>
  <c r="AT3101" i="9"/>
  <c r="AP3101" i="9"/>
  <c r="AT3087" i="9"/>
  <c r="AP3087" i="9"/>
  <c r="AT3073" i="9"/>
  <c r="AP3073" i="9"/>
  <c r="AT3059" i="9"/>
  <c r="AP3059" i="9"/>
  <c r="AT3222" i="9"/>
  <c r="AP3222" i="9"/>
  <c r="AQ3222" i="9" s="1"/>
  <c r="AT3206" i="9"/>
  <c r="AP3206" i="9"/>
  <c r="AQ3206" i="9" s="1"/>
  <c r="AT3186" i="9"/>
  <c r="AP3186" i="9"/>
  <c r="AT3158" i="9"/>
  <c r="AP3158" i="9"/>
  <c r="AT3136" i="9"/>
  <c r="AP3136" i="9"/>
  <c r="AT3113" i="9"/>
  <c r="AP3113" i="9"/>
  <c r="AP3099" i="9"/>
  <c r="AT3099" i="9"/>
  <c r="AT3085" i="9"/>
  <c r="AP3085" i="9"/>
  <c r="AP3071" i="9"/>
  <c r="AT3071" i="9"/>
  <c r="AT3057" i="9"/>
  <c r="AP3057" i="9"/>
  <c r="AL3170" i="9"/>
  <c r="AL3213" i="9"/>
  <c r="AL3122" i="9"/>
  <c r="AT3141" i="9"/>
  <c r="AL3185" i="9"/>
  <c r="AL3086" i="9"/>
  <c r="AP3086" i="9"/>
  <c r="AL3100" i="9"/>
  <c r="AL3157" i="9"/>
  <c r="AT3223" i="9"/>
  <c r="AP3223" i="9"/>
  <c r="AQ3223" i="9" s="1"/>
  <c r="AP3187" i="9"/>
  <c r="AT3187" i="9"/>
  <c r="AT3162" i="9"/>
  <c r="AP3162" i="9"/>
  <c r="AT3137" i="9"/>
  <c r="AP3137" i="9"/>
  <c r="AT3114" i="9"/>
  <c r="AP3114" i="9"/>
  <c r="AL3114" i="9"/>
  <c r="AT3100" i="9"/>
  <c r="AP3100" i="9"/>
  <c r="AT3072" i="9"/>
  <c r="AP3072" i="9"/>
  <c r="AP3058" i="9"/>
  <c r="AT3058" i="9"/>
  <c r="AL3158" i="9"/>
  <c r="AL3069" i="9"/>
  <c r="AL3099" i="9"/>
  <c r="AL3129" i="9"/>
  <c r="AL3192" i="9"/>
  <c r="AL3209" i="9"/>
  <c r="AL3063" i="9"/>
  <c r="AL3136" i="9"/>
  <c r="AL3220" i="9"/>
  <c r="AL3082" i="9"/>
  <c r="AL3130" i="9"/>
  <c r="AL3149" i="9"/>
  <c r="AL3205" i="9"/>
  <c r="AL3227" i="9"/>
  <c r="AL3143" i="9"/>
  <c r="AL3171" i="9"/>
  <c r="AL3178" i="9"/>
  <c r="AL3113" i="9"/>
  <c r="AL3059" i="9"/>
  <c r="AL3212" i="9"/>
  <c r="AL3139" i="9"/>
  <c r="AL3201" i="9"/>
  <c r="AL3184" i="9"/>
  <c r="AL3073" i="9"/>
  <c r="AL3096" i="9"/>
  <c r="AL3109" i="9"/>
  <c r="AL3153" i="9"/>
  <c r="AL3162" i="9"/>
  <c r="AL3214" i="9"/>
  <c r="AL3218" i="9"/>
  <c r="AL3046" i="9"/>
  <c r="AL3083" i="9"/>
  <c r="AL3060" i="9"/>
  <c r="AL3123" i="9"/>
  <c r="AL3128" i="9"/>
  <c r="AL3056" i="9"/>
  <c r="AL3079" i="9"/>
  <c r="AL3097" i="9"/>
  <c r="AL3110" i="9"/>
  <c r="AL3163" i="9"/>
  <c r="AL3172" i="9"/>
  <c r="AL3202" i="9"/>
  <c r="AL3215" i="9"/>
  <c r="AL3219" i="9"/>
  <c r="AL3052" i="9"/>
  <c r="AL3070" i="9"/>
  <c r="AL3198" i="9"/>
  <c r="AL3066" i="9"/>
  <c r="AL3089" i="9"/>
  <c r="AL3093" i="9"/>
  <c r="AL3133" i="9"/>
  <c r="AL3142" i="9"/>
  <c r="AL3150" i="9"/>
  <c r="AL3071" i="9"/>
  <c r="AL3085" i="9"/>
  <c r="AL3111" i="9"/>
  <c r="AL3224" i="9"/>
  <c r="AL3228" i="9"/>
  <c r="AL3057" i="9"/>
  <c r="AL3080" i="9"/>
  <c r="AL3103" i="9"/>
  <c r="AL3107" i="9"/>
  <c r="AL3116" i="9"/>
  <c r="AL3208" i="9"/>
  <c r="AL3053" i="9"/>
  <c r="AL3076" i="9"/>
  <c r="AL3112" i="9"/>
  <c r="AL3156" i="9"/>
  <c r="AL3182" i="9"/>
  <c r="AL3199" i="9"/>
  <c r="AL3049" i="9"/>
  <c r="AL3067" i="9"/>
  <c r="AL3072" i="9"/>
  <c r="AL3152" i="9"/>
  <c r="AL3191" i="9"/>
  <c r="AL3077" i="9"/>
  <c r="AL3087" i="9"/>
  <c r="AL3104" i="9"/>
  <c r="AL3117" i="9"/>
  <c r="AL3137" i="9"/>
  <c r="AL3186" i="9"/>
  <c r="AL3206" i="9"/>
  <c r="AL3225" i="9"/>
  <c r="AL3047" i="9"/>
  <c r="AL3084" i="9"/>
  <c r="AL3094" i="9"/>
  <c r="AL3124" i="9"/>
  <c r="AL3177" i="9"/>
  <c r="AL3054" i="9"/>
  <c r="AL3074" i="9"/>
  <c r="AL3091" i="9"/>
  <c r="AL3101" i="9"/>
  <c r="AL3121" i="9"/>
  <c r="AL3144" i="9"/>
  <c r="AL3164" i="9"/>
  <c r="AL3203" i="9"/>
  <c r="AL3210" i="9"/>
  <c r="AL3216" i="9"/>
  <c r="AL3222" i="9"/>
  <c r="AL3061" i="9"/>
  <c r="AL3081" i="9"/>
  <c r="AL3098" i="9"/>
  <c r="AL3151" i="9"/>
  <c r="AL3190" i="9"/>
  <c r="AL3200" i="9"/>
  <c r="AL3051" i="9"/>
  <c r="AL3088" i="9"/>
  <c r="AL3105" i="9"/>
  <c r="AL3108" i="9"/>
  <c r="AL3138" i="9"/>
  <c r="AL3187" i="9"/>
  <c r="AL3207" i="9"/>
  <c r="AL3226" i="9"/>
  <c r="AL3058" i="9"/>
  <c r="AL3068" i="9"/>
  <c r="AL3095" i="9"/>
  <c r="AL3125" i="9"/>
  <c r="AL3168" i="9"/>
  <c r="AL3197" i="9"/>
  <c r="AL3055" i="9"/>
  <c r="AL3065" i="9"/>
  <c r="AL3075" i="9"/>
  <c r="AL3102" i="9"/>
  <c r="AL3115" i="9"/>
  <c r="AL3135" i="9"/>
  <c r="AL3204" i="9"/>
  <c r="AL3211" i="9"/>
  <c r="AL3223" i="9"/>
  <c r="AL3118" i="9"/>
  <c r="AL3148" i="9"/>
  <c r="AL3134" i="9"/>
  <c r="AL3120" i="9"/>
  <c r="AL3147" i="9"/>
  <c r="AL3145" i="9"/>
  <c r="AL3160" i="9"/>
  <c r="AT3219" i="9" l="1"/>
  <c r="AP3141" i="9"/>
  <c r="AL3050" i="9"/>
  <c r="AL3048" i="9"/>
  <c r="AL3131" i="9"/>
  <c r="AT3048" i="9"/>
  <c r="AL3183" i="9"/>
  <c r="AP3048" i="9"/>
  <c r="AT3131" i="9"/>
  <c r="AL3196" i="9"/>
  <c r="AL3166" i="9"/>
  <c r="AP3203" i="9"/>
  <c r="AQ3203" i="9" s="1"/>
  <c r="AT3203" i="9"/>
  <c r="AL3090" i="9"/>
  <c r="AP3217" i="9"/>
  <c r="AQ3217" i="9" s="1"/>
  <c r="AP3062" i="9"/>
  <c r="AT3217" i="9"/>
  <c r="AT3062" i="9"/>
  <c r="AP3064" i="9"/>
  <c r="AL3064" i="9"/>
  <c r="AT3064" i="9"/>
  <c r="AL3062" i="9"/>
  <c r="AP3090" i="9"/>
  <c r="AP3050" i="9"/>
  <c r="AT3090" i="9"/>
  <c r="AL3154" i="9"/>
  <c r="AP3183" i="9"/>
  <c r="AP3196" i="9"/>
  <c r="AL3159" i="9"/>
  <c r="AP3159" i="9"/>
  <c r="AP3154" i="9"/>
  <c r="AT3183" i="9"/>
  <c r="AL3169" i="9"/>
  <c r="AT3169" i="9"/>
  <c r="AT3126" i="9"/>
  <c r="AP3126" i="9"/>
  <c r="AT3195" i="9"/>
  <c r="AP3195" i="9"/>
  <c r="AT3166" i="9"/>
  <c r="AP3166" i="9"/>
  <c r="AP3174" i="9"/>
  <c r="AT3159" i="9"/>
  <c r="AT3194" i="9"/>
  <c r="AP3194" i="9"/>
  <c r="AT3174" i="9"/>
  <c r="AP3131" i="9"/>
  <c r="AL3126" i="9"/>
  <c r="AT3179" i="9"/>
  <c r="AP3179" i="9"/>
  <c r="AL3180" i="9"/>
  <c r="AP3165" i="9"/>
  <c r="AT3165" i="9"/>
  <c r="AP3180" i="9"/>
  <c r="AT3221" i="9"/>
  <c r="AP3221" i="9"/>
  <c r="AQ3221" i="9" s="1"/>
  <c r="AL3167" i="9"/>
  <c r="AT3140" i="9"/>
  <c r="AP3140" i="9"/>
  <c r="AP3181" i="9"/>
  <c r="AT3181" i="9"/>
  <c r="AL3165" i="9"/>
  <c r="AP3167" i="9"/>
  <c r="AP3207" i="9"/>
  <c r="AQ3207" i="9" s="1"/>
  <c r="AT3207" i="9"/>
  <c r="AT3188" i="9"/>
  <c r="AP3188" i="9"/>
  <c r="AT3155" i="9"/>
  <c r="AP3155" i="9"/>
  <c r="AT3119" i="9"/>
  <c r="AP3119" i="9"/>
  <c r="AT3127" i="9"/>
  <c r="AP3127" i="9"/>
  <c r="AT3147" i="9"/>
  <c r="AP3147" i="9"/>
  <c r="AL3155" i="9"/>
  <c r="AL3119" i="9"/>
  <c r="AT3175" i="9"/>
  <c r="AP3175" i="9"/>
  <c r="AT3193" i="9"/>
  <c r="AP3193" i="9"/>
  <c r="AT3120" i="9"/>
  <c r="AP3120" i="9"/>
  <c r="AL3175" i="9"/>
  <c r="AT3173" i="9"/>
  <c r="AP3173" i="9"/>
  <c r="AT3133" i="9"/>
  <c r="AP3133" i="9"/>
  <c r="AT3134" i="9"/>
  <c r="AP3134" i="9"/>
  <c r="AT3132" i="9"/>
  <c r="AP3132" i="9"/>
  <c r="AP3148" i="9"/>
  <c r="AT3148" i="9"/>
  <c r="AL3193" i="9"/>
  <c r="AL3188" i="9"/>
  <c r="AT3189" i="9"/>
  <c r="AP3189" i="9"/>
  <c r="AL3189" i="9"/>
  <c r="AL3132" i="9"/>
  <c r="AP3118" i="9"/>
  <c r="AT3118" i="9"/>
  <c r="AL3173" i="9"/>
  <c r="AL3127" i="9"/>
  <c r="AP3161" i="9"/>
  <c r="AT3161" i="9"/>
  <c r="AT3145" i="9"/>
  <c r="AP3145" i="9"/>
  <c r="AT3146" i="9"/>
  <c r="AP3146" i="9"/>
  <c r="AL3146" i="9"/>
  <c r="AT3160" i="9"/>
  <c r="AP3160" i="9"/>
  <c r="AL3161" i="9"/>
  <c r="AD3229" i="9"/>
  <c r="AD3228" i="9"/>
  <c r="AD3227" i="9"/>
  <c r="AD3226" i="9"/>
  <c r="AD3225" i="9"/>
  <c r="AD3224" i="9"/>
  <c r="AD3223" i="9"/>
  <c r="AD3222" i="9"/>
  <c r="AD3221" i="9"/>
  <c r="AD3220" i="9"/>
  <c r="AD3219" i="9"/>
  <c r="AD3218" i="9"/>
  <c r="AD3217" i="9"/>
  <c r="AD3216" i="9"/>
  <c r="AD3215" i="9"/>
  <c r="AD3214" i="9"/>
  <c r="AD3213" i="9"/>
  <c r="AD3212" i="9"/>
  <c r="AD3211" i="9"/>
  <c r="AD3210" i="9"/>
  <c r="AD3209" i="9"/>
  <c r="AD3208" i="9"/>
  <c r="AD3207" i="9"/>
  <c r="AD3206" i="9"/>
  <c r="AD3205" i="9"/>
  <c r="AD3204" i="9"/>
  <c r="AD3203" i="9"/>
  <c r="AD3202" i="9"/>
  <c r="AD3201" i="9"/>
  <c r="AD3200" i="9"/>
  <c r="AD3199" i="9"/>
  <c r="AD3198" i="9"/>
  <c r="AD3197" i="9"/>
  <c r="AD3196" i="9"/>
  <c r="AD3195" i="9"/>
  <c r="AD3194" i="9"/>
  <c r="AD3193" i="9"/>
  <c r="AD3192" i="9"/>
  <c r="AD3191" i="9"/>
  <c r="AD3190" i="9"/>
  <c r="AD3189" i="9"/>
  <c r="AD3188" i="9"/>
  <c r="AD3187" i="9"/>
  <c r="AD3186" i="9"/>
  <c r="AD3185" i="9"/>
  <c r="AD3184" i="9"/>
  <c r="AD3183" i="9"/>
  <c r="AD3182" i="9"/>
  <c r="AD3181" i="9"/>
  <c r="AD3180" i="9"/>
  <c r="AD3179" i="9"/>
  <c r="AD3178" i="9"/>
  <c r="AD3177" i="9"/>
  <c r="AD3176" i="9"/>
  <c r="AD3175" i="9"/>
  <c r="AD3174" i="9"/>
  <c r="AD3173" i="9"/>
  <c r="AD3172" i="9"/>
  <c r="AD3171" i="9"/>
  <c r="AD3170" i="9"/>
  <c r="AD3169" i="9"/>
  <c r="AD3168" i="9"/>
  <c r="AD3167" i="9"/>
  <c r="AD3166" i="9"/>
  <c r="AD3165" i="9"/>
  <c r="AD3164" i="9"/>
  <c r="AD3163" i="9"/>
  <c r="AD3162" i="9"/>
  <c r="AD3161" i="9"/>
  <c r="AD3160" i="9"/>
  <c r="AD3159" i="9"/>
  <c r="AD3158" i="9"/>
  <c r="AD3157" i="9"/>
  <c r="AD3156" i="9"/>
  <c r="AD3155" i="9"/>
  <c r="AD3154" i="9"/>
  <c r="AD3153" i="9"/>
  <c r="AD3152" i="9"/>
  <c r="AD3151" i="9"/>
  <c r="AD3150" i="9"/>
  <c r="AD3149" i="9"/>
  <c r="AD3148" i="9"/>
  <c r="AD3147" i="9"/>
  <c r="AD3146" i="9"/>
  <c r="AD3145" i="9"/>
  <c r="AD3144" i="9"/>
  <c r="AD3143" i="9"/>
  <c r="AD3142" i="9"/>
  <c r="AD3141" i="9"/>
  <c r="AD3140" i="9"/>
  <c r="AD3139" i="9"/>
  <c r="AD3138" i="9"/>
  <c r="AD3137" i="9"/>
  <c r="AD3136" i="9"/>
  <c r="AD3135" i="9"/>
  <c r="AD3134" i="9"/>
  <c r="AD3133" i="9"/>
  <c r="AD3132" i="9"/>
  <c r="AD3131" i="9"/>
  <c r="AD3130" i="9"/>
  <c r="AD3129" i="9"/>
  <c r="AD3128" i="9"/>
  <c r="AD3127" i="9"/>
  <c r="AD3126" i="9"/>
  <c r="AD3125" i="9"/>
  <c r="AD3124" i="9"/>
  <c r="AD3123" i="9"/>
  <c r="AD3122" i="9"/>
  <c r="AD3121" i="9"/>
  <c r="AD3120" i="9"/>
  <c r="AD3119" i="9"/>
  <c r="AD3118" i="9"/>
  <c r="AD3117" i="9"/>
  <c r="AD3116" i="9"/>
  <c r="AD3115" i="9"/>
  <c r="AD3114" i="9"/>
  <c r="AD3113" i="9"/>
  <c r="AD3112" i="9"/>
  <c r="AD3111" i="9"/>
  <c r="AC3226" i="9" l="1"/>
  <c r="AB3226" i="9"/>
  <c r="AC3212" i="9"/>
  <c r="AB3212" i="9"/>
  <c r="AC3198" i="9"/>
  <c r="AB3198" i="9"/>
  <c r="AC3184" i="9"/>
  <c r="AB3184" i="9"/>
  <c r="AC3170" i="9"/>
  <c r="AB3170" i="9"/>
  <c r="AC3156" i="9"/>
  <c r="AB3156" i="9"/>
  <c r="AC3142" i="9"/>
  <c r="AB3142" i="9"/>
  <c r="AC3128" i="9"/>
  <c r="AB3128" i="9"/>
  <c r="AC3114" i="9"/>
  <c r="AB3114" i="9"/>
  <c r="AC3159" i="9"/>
  <c r="AB3159" i="9"/>
  <c r="AC3216" i="9"/>
  <c r="AB3216" i="9"/>
  <c r="AC3160" i="9"/>
  <c r="AB3160" i="9"/>
  <c r="AC3229" i="9"/>
  <c r="AB3229" i="9"/>
  <c r="AC3187" i="9"/>
  <c r="AB3187" i="9"/>
  <c r="AC3117" i="9"/>
  <c r="AB3117" i="9"/>
  <c r="AB3200" i="9"/>
  <c r="AC3200" i="9"/>
  <c r="AC3158" i="9"/>
  <c r="AB3158" i="9"/>
  <c r="AC3199" i="9"/>
  <c r="AB3199" i="9"/>
  <c r="AC3171" i="9"/>
  <c r="AB3171" i="9"/>
  <c r="AC3115" i="9"/>
  <c r="AB3115" i="9"/>
  <c r="AC3183" i="9"/>
  <c r="AB3183" i="9"/>
  <c r="AC3127" i="9"/>
  <c r="AB3127" i="9"/>
  <c r="AC3210" i="9"/>
  <c r="AB3210" i="9"/>
  <c r="AC3154" i="9"/>
  <c r="AB3154" i="9"/>
  <c r="AB3181" i="9"/>
  <c r="AC3181" i="9"/>
  <c r="AB3125" i="9"/>
  <c r="AC3125" i="9"/>
  <c r="AB3111" i="9"/>
  <c r="AC3111" i="9"/>
  <c r="AC3208" i="9"/>
  <c r="AB3208" i="9"/>
  <c r="AC3138" i="9"/>
  <c r="AB3138" i="9"/>
  <c r="AC3221" i="9"/>
  <c r="AB3221" i="9"/>
  <c r="AC3207" i="9"/>
  <c r="AB3207" i="9"/>
  <c r="AC3193" i="9"/>
  <c r="AB3193" i="9"/>
  <c r="AC3179" i="9"/>
  <c r="AB3179" i="9"/>
  <c r="AC3165" i="9"/>
  <c r="AB3165" i="9"/>
  <c r="AC3151" i="9"/>
  <c r="AB3151" i="9"/>
  <c r="AC3137" i="9"/>
  <c r="AB3137" i="9"/>
  <c r="AC3123" i="9"/>
  <c r="AB3123" i="9"/>
  <c r="AC3188" i="9"/>
  <c r="AB3188" i="9"/>
  <c r="AC3132" i="9"/>
  <c r="AB3132" i="9"/>
  <c r="AC3173" i="9"/>
  <c r="AB3173" i="9"/>
  <c r="AC3214" i="9"/>
  <c r="AB3214" i="9"/>
  <c r="AC3144" i="9"/>
  <c r="AB3144" i="9"/>
  <c r="AC3185" i="9"/>
  <c r="AB3185" i="9"/>
  <c r="AC3129" i="9"/>
  <c r="AB3129" i="9"/>
  <c r="AC3225" i="9"/>
  <c r="AB3225" i="9"/>
  <c r="AC3155" i="9"/>
  <c r="AB3155" i="9"/>
  <c r="AC3113" i="9"/>
  <c r="AB3113" i="9"/>
  <c r="AC3182" i="9"/>
  <c r="AB3182" i="9"/>
  <c r="AC3112" i="9"/>
  <c r="AB3112" i="9"/>
  <c r="AB3223" i="9"/>
  <c r="AC3223" i="9"/>
  <c r="AB3153" i="9"/>
  <c r="AC3153" i="9"/>
  <c r="AC3152" i="9"/>
  <c r="AB3152" i="9"/>
  <c r="AC3192" i="9"/>
  <c r="AB3192" i="9"/>
  <c r="AC3136" i="9"/>
  <c r="AB3136" i="9"/>
  <c r="AC3121" i="9"/>
  <c r="AB3121" i="9"/>
  <c r="AC3202" i="9"/>
  <c r="AB3202" i="9"/>
  <c r="AC3146" i="9"/>
  <c r="AB3146" i="9"/>
  <c r="AC3215" i="9"/>
  <c r="AB3215" i="9"/>
  <c r="AC3145" i="9"/>
  <c r="AB3145" i="9"/>
  <c r="AC3186" i="9"/>
  <c r="AB3186" i="9"/>
  <c r="AC3116" i="9"/>
  <c r="AB3116" i="9"/>
  <c r="AC3227" i="9"/>
  <c r="AB3227" i="9"/>
  <c r="AC3143" i="9"/>
  <c r="AB3143" i="9"/>
  <c r="AC3197" i="9"/>
  <c r="AB3197" i="9"/>
  <c r="AC3141" i="9"/>
  <c r="AB3141" i="9"/>
  <c r="AC3224" i="9"/>
  <c r="AB3224" i="9"/>
  <c r="AC3168" i="9"/>
  <c r="AB3168" i="9"/>
  <c r="AC3126" i="9"/>
  <c r="AB3126" i="9"/>
  <c r="AB3195" i="9"/>
  <c r="AC3195" i="9"/>
  <c r="AB3167" i="9"/>
  <c r="AC3167" i="9"/>
  <c r="AC3222" i="9"/>
  <c r="AB3222" i="9"/>
  <c r="AC3180" i="9"/>
  <c r="AB3180" i="9"/>
  <c r="AC3124" i="9"/>
  <c r="AB3124" i="9"/>
  <c r="AC3220" i="9"/>
  <c r="AB3220" i="9"/>
  <c r="AC3178" i="9"/>
  <c r="AB3178" i="9"/>
  <c r="AC3150" i="9"/>
  <c r="AB3150" i="9"/>
  <c r="AC3219" i="9"/>
  <c r="AB3219" i="9"/>
  <c r="AC3205" i="9"/>
  <c r="AB3205" i="9"/>
  <c r="AC3191" i="9"/>
  <c r="AB3191" i="9"/>
  <c r="AC3177" i="9"/>
  <c r="AB3177" i="9"/>
  <c r="AC3163" i="9"/>
  <c r="AB3163" i="9"/>
  <c r="AC3149" i="9"/>
  <c r="AB3149" i="9"/>
  <c r="AC3135" i="9"/>
  <c r="AB3135" i="9"/>
  <c r="AC3218" i="9"/>
  <c r="AB3218" i="9"/>
  <c r="AC3204" i="9"/>
  <c r="AB3204" i="9"/>
  <c r="AC3190" i="9"/>
  <c r="AB3190" i="9"/>
  <c r="AC3176" i="9"/>
  <c r="AB3176" i="9"/>
  <c r="AC3162" i="9"/>
  <c r="AB3162" i="9"/>
  <c r="AC3148" i="9"/>
  <c r="AB3148" i="9"/>
  <c r="AC3134" i="9"/>
  <c r="AB3134" i="9"/>
  <c r="AC3120" i="9"/>
  <c r="AB3120" i="9"/>
  <c r="AC3174" i="9"/>
  <c r="AB3174" i="9"/>
  <c r="AC3118" i="9"/>
  <c r="AB3118" i="9"/>
  <c r="AC3201" i="9"/>
  <c r="AB3201" i="9"/>
  <c r="AC3131" i="9"/>
  <c r="AB3131" i="9"/>
  <c r="AC3228" i="9"/>
  <c r="AB3228" i="9"/>
  <c r="AC3172" i="9"/>
  <c r="AB3172" i="9"/>
  <c r="AC3130" i="9"/>
  <c r="AB3130" i="9"/>
  <c r="AC3213" i="9"/>
  <c r="AB3213" i="9"/>
  <c r="AC3157" i="9"/>
  <c r="AB3157" i="9"/>
  <c r="AC3211" i="9"/>
  <c r="AB3211" i="9"/>
  <c r="AC3169" i="9"/>
  <c r="AB3169" i="9"/>
  <c r="AC3196" i="9"/>
  <c r="AB3196" i="9"/>
  <c r="AC3140" i="9"/>
  <c r="AB3140" i="9"/>
  <c r="AB3209" i="9"/>
  <c r="AC3209" i="9"/>
  <c r="AB3139" i="9"/>
  <c r="AC3139" i="9"/>
  <c r="AC3194" i="9"/>
  <c r="AB3194" i="9"/>
  <c r="AC3166" i="9"/>
  <c r="AB3166" i="9"/>
  <c r="AC3206" i="9"/>
  <c r="AB3206" i="9"/>
  <c r="AC3164" i="9"/>
  <c r="AB3164" i="9"/>
  <c r="AC3122" i="9"/>
  <c r="AB3122" i="9"/>
  <c r="AC3217" i="9"/>
  <c r="AB3217" i="9"/>
  <c r="AC3203" i="9"/>
  <c r="AB3203" i="9"/>
  <c r="AC3189" i="9"/>
  <c r="AB3189" i="9"/>
  <c r="AC3175" i="9"/>
  <c r="AB3175" i="9"/>
  <c r="AC3161" i="9"/>
  <c r="AB3161" i="9"/>
  <c r="AC3147" i="9"/>
  <c r="AB3147" i="9"/>
  <c r="AC3133" i="9"/>
  <c r="AB3133" i="9"/>
  <c r="AC3119" i="9"/>
  <c r="AB3119" i="9"/>
  <c r="AD3110" i="9" l="1"/>
  <c r="AC3110" i="9"/>
  <c r="AB3110" i="9"/>
  <c r="AD3109" i="9"/>
  <c r="AC3109" i="9"/>
  <c r="AB3109" i="9"/>
  <c r="AD3108" i="9"/>
  <c r="AD3107" i="9"/>
  <c r="AD3106" i="9"/>
  <c r="AD3105" i="9"/>
  <c r="AD3104" i="9"/>
  <c r="AD3103" i="9"/>
  <c r="AD3102" i="9"/>
  <c r="AD3101" i="9"/>
  <c r="AC3103" i="9" l="1"/>
  <c r="AB3103" i="9"/>
  <c r="AC3104" i="9"/>
  <c r="AB3104" i="9"/>
  <c r="AB3102" i="9"/>
  <c r="AC3102" i="9"/>
  <c r="AC3101" i="9"/>
  <c r="AB3101" i="9"/>
  <c r="AC3108" i="9"/>
  <c r="AB3108" i="9"/>
  <c r="AB3107" i="9"/>
  <c r="AC3107" i="9"/>
  <c r="AC3106" i="9"/>
  <c r="AB3106" i="9"/>
  <c r="AB3105" i="9"/>
  <c r="AC3105" i="9"/>
  <c r="AD3100" i="9" l="1"/>
  <c r="AD3099" i="9"/>
  <c r="AD3098" i="9"/>
  <c r="AD3097" i="9"/>
  <c r="AD3096" i="9"/>
  <c r="AD3095" i="9"/>
  <c r="AD3094" i="9"/>
  <c r="AD3093" i="9"/>
  <c r="AD3092" i="9"/>
  <c r="AD3091" i="9"/>
  <c r="AD3090" i="9"/>
  <c r="AD3089" i="9"/>
  <c r="AD3088" i="9"/>
  <c r="AD3087" i="9"/>
  <c r="AD3086" i="9"/>
  <c r="AD3085" i="9"/>
  <c r="AD3084" i="9"/>
  <c r="AD3083" i="9"/>
  <c r="AD3082" i="9"/>
  <c r="AD3081" i="9"/>
  <c r="AD3080" i="9"/>
  <c r="AD3079" i="9"/>
  <c r="AD3078" i="9"/>
  <c r="AD3077" i="9"/>
  <c r="AD3076" i="9"/>
  <c r="AD3075" i="9"/>
  <c r="AD3074" i="9"/>
  <c r="AD3073" i="9"/>
  <c r="AD3072" i="9"/>
  <c r="AD3071" i="9"/>
  <c r="AD3070" i="9"/>
  <c r="AD3069" i="9"/>
  <c r="AD3068" i="9"/>
  <c r="AD3067" i="9"/>
  <c r="AD3066" i="9"/>
  <c r="AD3065" i="9"/>
  <c r="AD3064" i="9"/>
  <c r="AD3063" i="9"/>
  <c r="AD3062" i="9"/>
  <c r="AD3061" i="9"/>
  <c r="AD3060" i="9"/>
  <c r="AD3059" i="9"/>
  <c r="AD3058" i="9"/>
  <c r="AD3057" i="9"/>
  <c r="AD3056" i="9"/>
  <c r="AD3055" i="9"/>
  <c r="AD3054" i="9"/>
  <c r="AD3053" i="9"/>
  <c r="AD3052" i="9"/>
  <c r="AD3051" i="9"/>
  <c r="AD3050" i="9"/>
  <c r="AD3049" i="9"/>
  <c r="AD3048" i="9"/>
  <c r="AD3047" i="9"/>
  <c r="AD3046" i="9"/>
  <c r="AC3070" i="9" l="1"/>
  <c r="AB3070" i="9"/>
  <c r="AB3083" i="9"/>
  <c r="AC3083" i="9"/>
  <c r="AB3096" i="9"/>
  <c r="AC3096" i="9"/>
  <c r="AC3081" i="9"/>
  <c r="AB3081" i="9"/>
  <c r="AB3055" i="9"/>
  <c r="AC3055" i="9"/>
  <c r="AC3082" i="9"/>
  <c r="AB3082" i="9"/>
  <c r="AC3067" i="9"/>
  <c r="AB3067" i="9"/>
  <c r="AC3066" i="9"/>
  <c r="AB3066" i="9"/>
  <c r="AC3093" i="9"/>
  <c r="AB3093" i="9"/>
  <c r="AC3079" i="9"/>
  <c r="AB3079" i="9"/>
  <c r="AC3065" i="9"/>
  <c r="AB3065" i="9"/>
  <c r="AC3051" i="9"/>
  <c r="AB3051" i="9"/>
  <c r="AC3098" i="9"/>
  <c r="AB3098" i="9"/>
  <c r="AB3097" i="9"/>
  <c r="AC3097" i="9"/>
  <c r="AC3068" i="9"/>
  <c r="AB3068" i="9"/>
  <c r="AC3095" i="9"/>
  <c r="AB3095" i="9"/>
  <c r="AC3094" i="9"/>
  <c r="AB3094" i="9"/>
  <c r="AC3056" i="9"/>
  <c r="AB3056" i="9"/>
  <c r="AB3069" i="9"/>
  <c r="AC3069" i="9"/>
  <c r="AC3054" i="9"/>
  <c r="AB3054" i="9"/>
  <c r="AC3053" i="9"/>
  <c r="AB3053" i="9"/>
  <c r="AC3080" i="9"/>
  <c r="AB3080" i="9"/>
  <c r="AC3052" i="9"/>
  <c r="AB3052" i="9"/>
  <c r="AC3092" i="9"/>
  <c r="AB3092" i="9"/>
  <c r="AC3078" i="9"/>
  <c r="AB3078" i="9"/>
  <c r="AC3064" i="9"/>
  <c r="AB3064" i="9"/>
  <c r="AC3050" i="9"/>
  <c r="AB3050" i="9"/>
  <c r="AB3091" i="9"/>
  <c r="AC3091" i="9"/>
  <c r="AB3077" i="9"/>
  <c r="AC3077" i="9"/>
  <c r="AB3063" i="9"/>
  <c r="AC3063" i="9"/>
  <c r="AB3049" i="9"/>
  <c r="AC3049" i="9"/>
  <c r="AC3090" i="9"/>
  <c r="AB3090" i="9"/>
  <c r="AC3076" i="9"/>
  <c r="AB3076" i="9"/>
  <c r="AC3062" i="9"/>
  <c r="AB3062" i="9"/>
  <c r="AC3048" i="9"/>
  <c r="AB3048" i="9"/>
  <c r="AC3089" i="9"/>
  <c r="AB3089" i="9"/>
  <c r="AC3075" i="9"/>
  <c r="AB3075" i="9"/>
  <c r="AC3061" i="9"/>
  <c r="AB3061" i="9"/>
  <c r="AC3047" i="9"/>
  <c r="AB3047" i="9"/>
  <c r="AC3088" i="9"/>
  <c r="AB3088" i="9"/>
  <c r="AC3074" i="9"/>
  <c r="AB3074" i="9"/>
  <c r="AC3060" i="9"/>
  <c r="AB3060" i="9"/>
  <c r="AC3046" i="9"/>
  <c r="AB3046" i="9"/>
  <c r="AC3087" i="9"/>
  <c r="AB3087" i="9"/>
  <c r="AC3073" i="9"/>
  <c r="AB3073" i="9"/>
  <c r="AC3059" i="9"/>
  <c r="AB3059" i="9"/>
  <c r="AC3100" i="9"/>
  <c r="AB3100" i="9"/>
  <c r="AC3086" i="9"/>
  <c r="AB3086" i="9"/>
  <c r="AC3072" i="9"/>
  <c r="AB3072" i="9"/>
  <c r="AC3058" i="9"/>
  <c r="AB3058" i="9"/>
  <c r="AC3084" i="9"/>
  <c r="AB3084" i="9"/>
  <c r="AC3099" i="9"/>
  <c r="AB3099" i="9"/>
  <c r="AC3085" i="9"/>
  <c r="AB3085" i="9"/>
  <c r="AC3071" i="9"/>
  <c r="AB3071" i="9"/>
  <c r="AC3057" i="9"/>
  <c r="AB3057" i="9"/>
  <c r="AD2357" i="9" l="1"/>
  <c r="AI2357" i="9"/>
  <c r="AJ2357" i="9" s="1"/>
  <c r="AD2358" i="9"/>
  <c r="AI2358" i="9"/>
  <c r="AJ2358" i="9" s="1"/>
  <c r="AD2359" i="9"/>
  <c r="AI2359" i="9"/>
  <c r="AJ2359" i="9" s="1"/>
  <c r="AD2360" i="9"/>
  <c r="AI2360" i="9"/>
  <c r="AJ2360" i="9" s="1"/>
  <c r="AD2361" i="9"/>
  <c r="AI2361" i="9"/>
  <c r="AJ2361" i="9" s="1"/>
  <c r="AD2362" i="9"/>
  <c r="AI2362" i="9"/>
  <c r="AJ2362" i="9" s="1"/>
  <c r="AD2363" i="9"/>
  <c r="AI2363" i="9"/>
  <c r="AJ2363" i="9" s="1"/>
  <c r="AD2364" i="9"/>
  <c r="AI2364" i="9"/>
  <c r="AJ2364" i="9" s="1"/>
  <c r="AD2365" i="9"/>
  <c r="AI2365" i="9"/>
  <c r="AJ2365" i="9" s="1"/>
  <c r="AD2366" i="9"/>
  <c r="AI2366" i="9"/>
  <c r="AJ2366" i="9" s="1"/>
  <c r="AD2367" i="9"/>
  <c r="AI2367" i="9"/>
  <c r="AJ2367" i="9" s="1"/>
  <c r="AD2368" i="9"/>
  <c r="AI2368" i="9"/>
  <c r="AJ2368" i="9" s="1"/>
  <c r="AD2369" i="9"/>
  <c r="AI2369" i="9"/>
  <c r="AJ2369" i="9" s="1"/>
  <c r="AD2370" i="9"/>
  <c r="AI2370" i="9"/>
  <c r="AJ2370" i="9" s="1"/>
  <c r="AD2371" i="9"/>
  <c r="AI2371" i="9"/>
  <c r="AJ2371" i="9" s="1"/>
  <c r="AD2372" i="9"/>
  <c r="AI2372" i="9"/>
  <c r="AJ2372" i="9" s="1"/>
  <c r="AD2373" i="9"/>
  <c r="AI2373" i="9"/>
  <c r="AJ2373" i="9" s="1"/>
  <c r="AD2374" i="9"/>
  <c r="AI2374" i="9"/>
  <c r="AJ2374" i="9" s="1"/>
  <c r="AD2375" i="9"/>
  <c r="AI2375" i="9"/>
  <c r="AJ2375" i="9" s="1"/>
  <c r="AD2376" i="9"/>
  <c r="AI2376" i="9"/>
  <c r="AJ2376" i="9" s="1"/>
  <c r="AD2377" i="9"/>
  <c r="AI2377" i="9"/>
  <c r="AJ2377" i="9" s="1"/>
  <c r="AD2378" i="9"/>
  <c r="AI2378" i="9"/>
  <c r="AJ2378" i="9" s="1"/>
  <c r="AD2379" i="9"/>
  <c r="AI2379" i="9"/>
  <c r="AJ2379" i="9" s="1"/>
  <c r="AD2380" i="9"/>
  <c r="AI2380" i="9"/>
  <c r="AJ2380" i="9" s="1"/>
  <c r="AD2381" i="9"/>
  <c r="AI2381" i="9"/>
  <c r="AJ2381" i="9" s="1"/>
  <c r="AD2382" i="9"/>
  <c r="AI2382" i="9"/>
  <c r="AJ2382" i="9" s="1"/>
  <c r="AD2383" i="9"/>
  <c r="AI2383" i="9"/>
  <c r="AJ2383" i="9" s="1"/>
  <c r="AD2384" i="9"/>
  <c r="AI2384" i="9"/>
  <c r="AJ2384" i="9" s="1"/>
  <c r="AD2385" i="9"/>
  <c r="AI2385" i="9"/>
  <c r="AJ2385" i="9" s="1"/>
  <c r="AD2386" i="9"/>
  <c r="AI2386" i="9"/>
  <c r="AJ2386" i="9" s="1"/>
  <c r="AD2387" i="9"/>
  <c r="AI2387" i="9"/>
  <c r="AJ2387" i="9" s="1"/>
  <c r="AD2388" i="9"/>
  <c r="AI2388" i="9"/>
  <c r="AJ2388" i="9" s="1"/>
  <c r="AD2389" i="9"/>
  <c r="AI2389" i="9"/>
  <c r="AJ2389" i="9" s="1"/>
  <c r="AD2390" i="9"/>
  <c r="AI2390" i="9"/>
  <c r="AJ2390" i="9" s="1"/>
  <c r="AD2391" i="9"/>
  <c r="AI2391" i="9"/>
  <c r="AJ2391" i="9" s="1"/>
  <c r="AD2392" i="9"/>
  <c r="AI2392" i="9"/>
  <c r="AJ2392" i="9" s="1"/>
  <c r="AD2393" i="9"/>
  <c r="AI2393" i="9"/>
  <c r="AJ2393" i="9" s="1"/>
  <c r="AD2394" i="9"/>
  <c r="AI2394" i="9"/>
  <c r="AJ2394" i="9" s="1"/>
  <c r="AD2395" i="9"/>
  <c r="AI2395" i="9"/>
  <c r="AJ2395" i="9" s="1"/>
  <c r="AD2396" i="9"/>
  <c r="AI2396" i="9"/>
  <c r="AJ2396" i="9" s="1"/>
  <c r="AD2397" i="9"/>
  <c r="AI2397" i="9"/>
  <c r="AJ2397" i="9" s="1"/>
  <c r="AD2398" i="9"/>
  <c r="AI2398" i="9"/>
  <c r="AJ2398" i="9" s="1"/>
  <c r="AD2399" i="9"/>
  <c r="AI2399" i="9"/>
  <c r="AJ2399" i="9" s="1"/>
  <c r="AD2400" i="9"/>
  <c r="AI2400" i="9"/>
  <c r="AJ2400" i="9" s="1"/>
  <c r="AD2401" i="9"/>
  <c r="AI2401" i="9"/>
  <c r="AJ2401" i="9" s="1"/>
  <c r="AD2402" i="9"/>
  <c r="AI2402" i="9"/>
  <c r="AJ2402" i="9" s="1"/>
  <c r="AD2403" i="9"/>
  <c r="AI2403" i="9"/>
  <c r="AJ2403" i="9" s="1"/>
  <c r="AD2404" i="9"/>
  <c r="AI2404" i="9"/>
  <c r="AJ2404" i="9" s="1"/>
  <c r="AD2405" i="9"/>
  <c r="AI2405" i="9"/>
  <c r="AJ2405" i="9" s="1"/>
  <c r="AD2406" i="9"/>
  <c r="AI2406" i="9"/>
  <c r="AJ2406" i="9" s="1"/>
  <c r="AD2407" i="9"/>
  <c r="AI2407" i="9"/>
  <c r="AJ2407" i="9" s="1"/>
  <c r="AD2408" i="9"/>
  <c r="AI2408" i="9"/>
  <c r="AJ2408" i="9" s="1"/>
  <c r="AD2409" i="9"/>
  <c r="AI2409" i="9"/>
  <c r="AJ2409" i="9" s="1"/>
  <c r="AD2410" i="9"/>
  <c r="AI2410" i="9"/>
  <c r="AJ2410" i="9" s="1"/>
  <c r="AD2411" i="9"/>
  <c r="AI2411" i="9"/>
  <c r="AJ2411" i="9" s="1"/>
  <c r="AD2412" i="9"/>
  <c r="AI2412" i="9"/>
  <c r="AJ2412" i="9" s="1"/>
  <c r="AD2413" i="9"/>
  <c r="AI2413" i="9"/>
  <c r="AJ2413" i="9" s="1"/>
  <c r="AD2414" i="9"/>
  <c r="AI2414" i="9"/>
  <c r="AJ2414" i="9" s="1"/>
  <c r="AD2415" i="9"/>
  <c r="AI2415" i="9"/>
  <c r="AJ2415" i="9" s="1"/>
  <c r="AD2416" i="9"/>
  <c r="AI2416" i="9"/>
  <c r="AJ2416" i="9" s="1"/>
  <c r="AD2417" i="9"/>
  <c r="AI2417" i="9"/>
  <c r="AJ2417" i="9" s="1"/>
  <c r="AD2418" i="9"/>
  <c r="AI2418" i="9"/>
  <c r="AJ2418" i="9" s="1"/>
  <c r="AD2419" i="9"/>
  <c r="AI2419" i="9"/>
  <c r="AJ2419" i="9" s="1"/>
  <c r="AD2420" i="9"/>
  <c r="AI2420" i="9"/>
  <c r="AJ2420" i="9" s="1"/>
  <c r="AD2421" i="9"/>
  <c r="AI2421" i="9"/>
  <c r="AJ2421" i="9" s="1"/>
  <c r="AD2422" i="9"/>
  <c r="AI2422" i="9"/>
  <c r="AJ2422" i="9" s="1"/>
  <c r="AD2423" i="9"/>
  <c r="AI2423" i="9"/>
  <c r="AJ2423" i="9" s="1"/>
  <c r="AD2424" i="9"/>
  <c r="AI2424" i="9"/>
  <c r="AJ2424" i="9" s="1"/>
  <c r="AD2425" i="9"/>
  <c r="AI2425" i="9"/>
  <c r="AJ2425" i="9" s="1"/>
  <c r="AD2426" i="9"/>
  <c r="AI2426" i="9"/>
  <c r="AJ2426" i="9" s="1"/>
  <c r="AD2427" i="9"/>
  <c r="AI2427" i="9"/>
  <c r="AJ2427" i="9" s="1"/>
  <c r="AD2428" i="9"/>
  <c r="AI2428" i="9"/>
  <c r="AJ2428" i="9" s="1"/>
  <c r="AD2429" i="9"/>
  <c r="AI2429" i="9"/>
  <c r="AJ2429" i="9" s="1"/>
  <c r="AD2430" i="9"/>
  <c r="AI2430" i="9"/>
  <c r="AJ2430" i="9" s="1"/>
  <c r="AD2431" i="9"/>
  <c r="AI2431" i="9"/>
  <c r="AJ2431" i="9" s="1"/>
  <c r="AD2432" i="9"/>
  <c r="AI2432" i="9"/>
  <c r="AJ2432" i="9" s="1"/>
  <c r="AD2433" i="9"/>
  <c r="AI2433" i="9"/>
  <c r="AJ2433" i="9" s="1"/>
  <c r="AD2434" i="9"/>
  <c r="AI2434" i="9"/>
  <c r="AJ2434" i="9" s="1"/>
  <c r="AD2435" i="9"/>
  <c r="AI2435" i="9"/>
  <c r="AJ2435" i="9" s="1"/>
  <c r="AD2436" i="9"/>
  <c r="AI2436" i="9"/>
  <c r="AJ2436" i="9" s="1"/>
  <c r="AD2437" i="9"/>
  <c r="AI2437" i="9"/>
  <c r="AJ2437" i="9" s="1"/>
  <c r="AD2438" i="9"/>
  <c r="AI2438" i="9"/>
  <c r="AJ2438" i="9" s="1"/>
  <c r="AD2439" i="9"/>
  <c r="AI2439" i="9"/>
  <c r="AJ2439" i="9" s="1"/>
  <c r="AD2440" i="9"/>
  <c r="AI2440" i="9"/>
  <c r="AJ2440" i="9" s="1"/>
  <c r="AD2441" i="9"/>
  <c r="AI2441" i="9"/>
  <c r="AJ2441" i="9" s="1"/>
  <c r="AD2442" i="9"/>
  <c r="AI2442" i="9"/>
  <c r="AJ2442" i="9" s="1"/>
  <c r="AD2443" i="9"/>
  <c r="AI2443" i="9"/>
  <c r="AJ2443" i="9" s="1"/>
  <c r="AD2444" i="9"/>
  <c r="AI2444" i="9"/>
  <c r="AJ2444" i="9" s="1"/>
  <c r="AD2445" i="9"/>
  <c r="AI2445" i="9"/>
  <c r="AJ2445" i="9" s="1"/>
  <c r="AD2446" i="9"/>
  <c r="AI2446" i="9"/>
  <c r="AJ2446" i="9" s="1"/>
  <c r="AD2447" i="9"/>
  <c r="AI2447" i="9"/>
  <c r="AJ2447" i="9" s="1"/>
  <c r="AD2448" i="9"/>
  <c r="AI2448" i="9"/>
  <c r="AJ2448" i="9" s="1"/>
  <c r="AD2449" i="9"/>
  <c r="AI2449" i="9"/>
  <c r="AJ2449" i="9" s="1"/>
  <c r="AD2450" i="9"/>
  <c r="AI2450" i="9"/>
  <c r="AJ2450" i="9" s="1"/>
  <c r="AD2451" i="9"/>
  <c r="AI2451" i="9"/>
  <c r="AJ2451" i="9" s="1"/>
  <c r="AD2452" i="9"/>
  <c r="AI2452" i="9"/>
  <c r="AJ2452" i="9" s="1"/>
  <c r="AD2453" i="9"/>
  <c r="AI2453" i="9"/>
  <c r="AJ2453" i="9" s="1"/>
  <c r="AD2454" i="9"/>
  <c r="AI2454" i="9"/>
  <c r="AJ2454" i="9" s="1"/>
  <c r="AD2455" i="9"/>
  <c r="AI2455" i="9"/>
  <c r="AJ2455" i="9" s="1"/>
  <c r="AD2456" i="9"/>
  <c r="AI2456" i="9"/>
  <c r="AJ2456" i="9" s="1"/>
  <c r="AD2457" i="9"/>
  <c r="AI2457" i="9"/>
  <c r="AJ2457" i="9" s="1"/>
  <c r="AD2458" i="9"/>
  <c r="AI2458" i="9"/>
  <c r="AJ2458" i="9" s="1"/>
  <c r="AD2459" i="9"/>
  <c r="AI2459" i="9"/>
  <c r="AJ2459" i="9" s="1"/>
  <c r="AD2460" i="9"/>
  <c r="AI2460" i="9"/>
  <c r="AJ2460" i="9" s="1"/>
  <c r="AD2461" i="9"/>
  <c r="AI2461" i="9"/>
  <c r="AJ2461" i="9" s="1"/>
  <c r="AD2462" i="9"/>
  <c r="AI2462" i="9"/>
  <c r="AJ2462" i="9" s="1"/>
  <c r="AD2463" i="9"/>
  <c r="AI2463" i="9"/>
  <c r="AJ2463" i="9" s="1"/>
  <c r="AD2464" i="9"/>
  <c r="AI2464" i="9"/>
  <c r="AJ2464" i="9" s="1"/>
  <c r="AD2465" i="9"/>
  <c r="AI2465" i="9"/>
  <c r="AJ2465" i="9" s="1"/>
  <c r="AD2466" i="9"/>
  <c r="AI2466" i="9"/>
  <c r="AJ2466" i="9" s="1"/>
  <c r="AD2467" i="9"/>
  <c r="AI2467" i="9"/>
  <c r="AJ2467" i="9" s="1"/>
  <c r="AD2468" i="9"/>
  <c r="AI2468" i="9"/>
  <c r="AJ2468" i="9" s="1"/>
  <c r="AD2469" i="9"/>
  <c r="AI2469" i="9"/>
  <c r="AJ2469" i="9" s="1"/>
  <c r="AD2470" i="9"/>
  <c r="AI2470" i="9"/>
  <c r="AJ2470" i="9" s="1"/>
  <c r="AD2471" i="9"/>
  <c r="AI2471" i="9"/>
  <c r="AJ2471" i="9" s="1"/>
  <c r="AD2472" i="9"/>
  <c r="AI2472" i="9"/>
  <c r="AJ2472" i="9" s="1"/>
  <c r="AD2473" i="9"/>
  <c r="AI2473" i="9"/>
  <c r="AJ2473" i="9" s="1"/>
  <c r="AD2474" i="9"/>
  <c r="AI2474" i="9"/>
  <c r="AJ2474" i="9" s="1"/>
  <c r="AD2475" i="9"/>
  <c r="AI2475" i="9"/>
  <c r="AJ2475" i="9" s="1"/>
  <c r="AD2476" i="9"/>
  <c r="AI2476" i="9"/>
  <c r="AJ2476" i="9" s="1"/>
  <c r="AD2477" i="9"/>
  <c r="AI2477" i="9"/>
  <c r="AJ2477" i="9" s="1"/>
  <c r="AQ3045" i="9" l="1"/>
  <c r="AI3045" i="9"/>
  <c r="AJ3045" i="9" s="1"/>
  <c r="AI2" i="9"/>
  <c r="AJ2" i="9" s="1"/>
  <c r="AI3" i="9"/>
  <c r="AJ3" i="9" s="1"/>
  <c r="AI4" i="9"/>
  <c r="AJ4" i="9" s="1"/>
  <c r="AI5" i="9"/>
  <c r="AJ5" i="9" s="1"/>
  <c r="AI6" i="9"/>
  <c r="AJ6" i="9" s="1"/>
  <c r="AI7" i="9"/>
  <c r="AJ7" i="9" s="1"/>
  <c r="AI8" i="9"/>
  <c r="AJ8" i="9" s="1"/>
  <c r="AI9" i="9"/>
  <c r="AJ9" i="9" s="1"/>
  <c r="AI10" i="9"/>
  <c r="AJ10" i="9" s="1"/>
  <c r="AI11" i="9"/>
  <c r="AJ11" i="9" s="1"/>
  <c r="AI12" i="9"/>
  <c r="AJ12" i="9" s="1"/>
  <c r="AI13" i="9"/>
  <c r="AJ13" i="9" s="1"/>
  <c r="AI14" i="9"/>
  <c r="AJ14" i="9" s="1"/>
  <c r="AI15" i="9"/>
  <c r="AJ15" i="9" s="1"/>
  <c r="AI16" i="9"/>
  <c r="AJ16" i="9" s="1"/>
  <c r="AI17" i="9"/>
  <c r="AJ17" i="9" s="1"/>
  <c r="AI18" i="9"/>
  <c r="AJ18" i="9" s="1"/>
  <c r="AI19" i="9"/>
  <c r="AJ19" i="9" s="1"/>
  <c r="AI20" i="9"/>
  <c r="AJ20" i="9" s="1"/>
  <c r="AI21" i="9"/>
  <c r="AJ21" i="9" s="1"/>
  <c r="AI22" i="9"/>
  <c r="AJ22" i="9" s="1"/>
  <c r="AI23" i="9"/>
  <c r="AJ23" i="9" s="1"/>
  <c r="AI24" i="9"/>
  <c r="AJ24" i="9" s="1"/>
  <c r="AI25" i="9"/>
  <c r="AJ25" i="9" s="1"/>
  <c r="AI26" i="9"/>
  <c r="AJ26" i="9" s="1"/>
  <c r="AI27" i="9"/>
  <c r="AJ27" i="9" s="1"/>
  <c r="AI28" i="9"/>
  <c r="AJ28" i="9" s="1"/>
  <c r="AI29" i="9"/>
  <c r="AJ29" i="9" s="1"/>
  <c r="AI30" i="9"/>
  <c r="AJ30" i="9" s="1"/>
  <c r="AI31" i="9"/>
  <c r="AJ31" i="9" s="1"/>
  <c r="AI32" i="9"/>
  <c r="AJ32" i="9" s="1"/>
  <c r="AI33" i="9"/>
  <c r="AJ33" i="9" s="1"/>
  <c r="AI34" i="9"/>
  <c r="AJ34" i="9" s="1"/>
  <c r="AI35" i="9"/>
  <c r="AJ35" i="9" s="1"/>
  <c r="AI36" i="9"/>
  <c r="AJ36" i="9" s="1"/>
  <c r="AI37" i="9"/>
  <c r="AJ37" i="9" s="1"/>
  <c r="AI38" i="9"/>
  <c r="AJ38" i="9" s="1"/>
  <c r="AI39" i="9"/>
  <c r="AJ39" i="9" s="1"/>
  <c r="AI40" i="9"/>
  <c r="AJ40" i="9" s="1"/>
  <c r="AI41" i="9"/>
  <c r="AJ41" i="9" s="1"/>
  <c r="AI42" i="9"/>
  <c r="AJ42" i="9" s="1"/>
  <c r="AI43" i="9"/>
  <c r="AJ43" i="9" s="1"/>
  <c r="AI44" i="9"/>
  <c r="AJ44" i="9" s="1"/>
  <c r="AI45" i="9"/>
  <c r="AJ45" i="9" s="1"/>
  <c r="AI46" i="9"/>
  <c r="AJ46" i="9" s="1"/>
  <c r="AI47" i="9"/>
  <c r="AJ47" i="9" s="1"/>
  <c r="AI48" i="9"/>
  <c r="AJ48" i="9" s="1"/>
  <c r="AI49" i="9"/>
  <c r="AJ49" i="9" s="1"/>
  <c r="AI50" i="9"/>
  <c r="AJ50" i="9" s="1"/>
  <c r="AI51" i="9"/>
  <c r="AJ51" i="9" s="1"/>
  <c r="AI52" i="9"/>
  <c r="AJ52" i="9" s="1"/>
  <c r="AI53" i="9"/>
  <c r="AJ53" i="9" s="1"/>
  <c r="AI54" i="9"/>
  <c r="AJ54" i="9" s="1"/>
  <c r="AI55" i="9"/>
  <c r="AJ55" i="9" s="1"/>
  <c r="AI56" i="9"/>
  <c r="AJ56" i="9" s="1"/>
  <c r="AI57" i="9"/>
  <c r="AJ57" i="9" s="1"/>
  <c r="AI58" i="9"/>
  <c r="AJ58" i="9" s="1"/>
  <c r="AI59" i="9"/>
  <c r="AJ59" i="9" s="1"/>
  <c r="AI60" i="9"/>
  <c r="AJ60" i="9" s="1"/>
  <c r="AI61" i="9"/>
  <c r="AJ61" i="9" s="1"/>
  <c r="AI62" i="9"/>
  <c r="AJ62" i="9" s="1"/>
  <c r="AI63" i="9"/>
  <c r="AJ63" i="9" s="1"/>
  <c r="AI64" i="9"/>
  <c r="AJ64" i="9" s="1"/>
  <c r="AI65" i="9"/>
  <c r="AJ65" i="9" s="1"/>
  <c r="AI66" i="9"/>
  <c r="AJ66" i="9" s="1"/>
  <c r="AI67" i="9"/>
  <c r="AJ67" i="9" s="1"/>
  <c r="AI68" i="9"/>
  <c r="AJ68" i="9" s="1"/>
  <c r="AI69" i="9"/>
  <c r="AJ69" i="9" s="1"/>
  <c r="AI70" i="9"/>
  <c r="AJ70" i="9" s="1"/>
  <c r="AI71" i="9"/>
  <c r="AJ71" i="9" s="1"/>
  <c r="AI72" i="9"/>
  <c r="AJ72" i="9" s="1"/>
  <c r="AI73" i="9"/>
  <c r="AJ73" i="9" s="1"/>
  <c r="AI74" i="9"/>
  <c r="AJ74" i="9" s="1"/>
  <c r="AI75" i="9"/>
  <c r="AJ75" i="9" s="1"/>
  <c r="AI76" i="9"/>
  <c r="AJ76" i="9" s="1"/>
  <c r="AI77" i="9"/>
  <c r="AJ77" i="9" s="1"/>
  <c r="AI78" i="9"/>
  <c r="AJ78" i="9" s="1"/>
  <c r="AI79" i="9"/>
  <c r="AJ79" i="9" s="1"/>
  <c r="AI80" i="9"/>
  <c r="AJ80" i="9" s="1"/>
  <c r="AI81" i="9"/>
  <c r="AJ81" i="9" s="1"/>
  <c r="AI82" i="9"/>
  <c r="AJ82" i="9" s="1"/>
  <c r="AI83" i="9"/>
  <c r="AJ83" i="9" s="1"/>
  <c r="AI84" i="9"/>
  <c r="AJ84" i="9" s="1"/>
  <c r="AI85" i="9"/>
  <c r="AJ85" i="9" s="1"/>
  <c r="AI86" i="9"/>
  <c r="AJ86" i="9" s="1"/>
  <c r="AI87" i="9"/>
  <c r="AJ87" i="9" s="1"/>
  <c r="AI88" i="9"/>
  <c r="AJ88" i="9" s="1"/>
  <c r="AI89" i="9"/>
  <c r="AJ89" i="9" s="1"/>
  <c r="AI90" i="9"/>
  <c r="AJ90" i="9" s="1"/>
  <c r="AI91" i="9"/>
  <c r="AJ91" i="9" s="1"/>
  <c r="AI92" i="9"/>
  <c r="AJ92" i="9" s="1"/>
  <c r="AI93" i="9"/>
  <c r="AJ93" i="9" s="1"/>
  <c r="AI94" i="9"/>
  <c r="AJ94" i="9" s="1"/>
  <c r="AI95" i="9"/>
  <c r="AJ95" i="9" s="1"/>
  <c r="AI96" i="9"/>
  <c r="AJ96" i="9" s="1"/>
  <c r="AI97" i="9"/>
  <c r="AJ97" i="9" s="1"/>
  <c r="AI98" i="9"/>
  <c r="AJ98" i="9" s="1"/>
  <c r="AI99" i="9"/>
  <c r="AJ99" i="9" s="1"/>
  <c r="AI100" i="9"/>
  <c r="AJ100" i="9" s="1"/>
  <c r="AI101" i="9"/>
  <c r="AJ101" i="9" s="1"/>
  <c r="AI102" i="9"/>
  <c r="AJ102" i="9" s="1"/>
  <c r="AI103" i="9"/>
  <c r="AJ103" i="9" s="1"/>
  <c r="AI104" i="9"/>
  <c r="AJ104" i="9" s="1"/>
  <c r="AI105" i="9"/>
  <c r="AJ105" i="9" s="1"/>
  <c r="AI106" i="9"/>
  <c r="AJ106" i="9" s="1"/>
  <c r="AI107" i="9"/>
  <c r="AJ107" i="9" s="1"/>
  <c r="AI108" i="9"/>
  <c r="AJ108" i="9" s="1"/>
  <c r="AI109" i="9"/>
  <c r="AJ109" i="9" s="1"/>
  <c r="AI110" i="9"/>
  <c r="AJ110" i="9" s="1"/>
  <c r="AI111" i="9"/>
  <c r="AJ111" i="9" s="1"/>
  <c r="AI112" i="9"/>
  <c r="AJ112" i="9" s="1"/>
  <c r="AI113" i="9"/>
  <c r="AJ113" i="9" s="1"/>
  <c r="AI114" i="9"/>
  <c r="AJ114" i="9" s="1"/>
  <c r="AI115" i="9"/>
  <c r="AJ115" i="9" s="1"/>
  <c r="AI116" i="9"/>
  <c r="AJ116" i="9" s="1"/>
  <c r="AI117" i="9"/>
  <c r="AJ117" i="9" s="1"/>
  <c r="AI118" i="9"/>
  <c r="AJ118" i="9" s="1"/>
  <c r="AI119" i="9"/>
  <c r="AJ119" i="9" s="1"/>
  <c r="AI120" i="9"/>
  <c r="AJ120" i="9" s="1"/>
  <c r="AI121" i="9"/>
  <c r="AJ121" i="9" s="1"/>
  <c r="AI122" i="9"/>
  <c r="AJ122" i="9" s="1"/>
  <c r="AI123" i="9"/>
  <c r="AJ123" i="9" s="1"/>
  <c r="AI124" i="9"/>
  <c r="AJ124" i="9" s="1"/>
  <c r="AI125" i="9"/>
  <c r="AJ125" i="9" s="1"/>
  <c r="AI126" i="9"/>
  <c r="AJ126" i="9" s="1"/>
  <c r="AI127" i="9"/>
  <c r="AJ127" i="9" s="1"/>
  <c r="AI128" i="9"/>
  <c r="AJ128" i="9" s="1"/>
  <c r="AI129" i="9"/>
  <c r="AJ129" i="9" s="1"/>
  <c r="AI130" i="9"/>
  <c r="AJ130" i="9" s="1"/>
  <c r="AI131" i="9"/>
  <c r="AJ131" i="9" s="1"/>
  <c r="AI132" i="9"/>
  <c r="AJ132" i="9" s="1"/>
  <c r="AI133" i="9"/>
  <c r="AJ133" i="9" s="1"/>
  <c r="AI134" i="9"/>
  <c r="AJ134" i="9" s="1"/>
  <c r="AI135" i="9"/>
  <c r="AJ135" i="9" s="1"/>
  <c r="AI136" i="9"/>
  <c r="AJ136" i="9" s="1"/>
  <c r="AI137" i="9"/>
  <c r="AJ137" i="9" s="1"/>
  <c r="AI138" i="9"/>
  <c r="AJ138" i="9" s="1"/>
  <c r="AI139" i="9"/>
  <c r="AJ139" i="9" s="1"/>
  <c r="AI140" i="9"/>
  <c r="AJ140" i="9" s="1"/>
  <c r="AI141" i="9"/>
  <c r="AJ141" i="9" s="1"/>
  <c r="AI142" i="9"/>
  <c r="AJ142" i="9" s="1"/>
  <c r="AI143" i="9"/>
  <c r="AJ143" i="9" s="1"/>
  <c r="AI144" i="9"/>
  <c r="AJ144" i="9" s="1"/>
  <c r="AI145" i="9"/>
  <c r="AJ145" i="9" s="1"/>
  <c r="AI146" i="9"/>
  <c r="AJ146" i="9" s="1"/>
  <c r="AI147" i="9"/>
  <c r="AJ147" i="9" s="1"/>
  <c r="AI148" i="9"/>
  <c r="AJ148" i="9" s="1"/>
  <c r="AI149" i="9"/>
  <c r="AJ149" i="9" s="1"/>
  <c r="AI150" i="9"/>
  <c r="AJ150" i="9" s="1"/>
  <c r="AI151" i="9"/>
  <c r="AJ151" i="9" s="1"/>
  <c r="AI152" i="9"/>
  <c r="AJ152" i="9" s="1"/>
  <c r="AI153" i="9"/>
  <c r="AJ153" i="9" s="1"/>
  <c r="AI154" i="9"/>
  <c r="AJ154" i="9" s="1"/>
  <c r="AI155" i="9"/>
  <c r="AJ155" i="9" s="1"/>
  <c r="AI156" i="9"/>
  <c r="AJ156" i="9" s="1"/>
  <c r="AI157" i="9"/>
  <c r="AJ157" i="9" s="1"/>
  <c r="AI158" i="9"/>
  <c r="AJ158" i="9" s="1"/>
  <c r="AI159" i="9"/>
  <c r="AJ159" i="9" s="1"/>
  <c r="AI160" i="9"/>
  <c r="AJ160" i="9" s="1"/>
  <c r="AI161" i="9"/>
  <c r="AJ161" i="9" s="1"/>
  <c r="AI162" i="9"/>
  <c r="AJ162" i="9" s="1"/>
  <c r="AI163" i="9"/>
  <c r="AJ163" i="9" s="1"/>
  <c r="AI164" i="9"/>
  <c r="AJ164" i="9" s="1"/>
  <c r="AI165" i="9"/>
  <c r="AJ165" i="9" s="1"/>
  <c r="AI166" i="9"/>
  <c r="AJ166" i="9" s="1"/>
  <c r="AI167" i="9"/>
  <c r="AJ167" i="9" s="1"/>
  <c r="AI168" i="9"/>
  <c r="AJ168" i="9" s="1"/>
  <c r="AI169" i="9"/>
  <c r="AJ169" i="9" s="1"/>
  <c r="AI170" i="9"/>
  <c r="AJ170" i="9" s="1"/>
  <c r="AI171" i="9"/>
  <c r="AJ171" i="9" s="1"/>
  <c r="AI172" i="9"/>
  <c r="AJ172" i="9" s="1"/>
  <c r="AI173" i="9"/>
  <c r="AJ173" i="9" s="1"/>
  <c r="AI174" i="9"/>
  <c r="AJ174" i="9" s="1"/>
  <c r="AI175" i="9"/>
  <c r="AJ175" i="9" s="1"/>
  <c r="AI176" i="9"/>
  <c r="AJ176" i="9" s="1"/>
  <c r="AI177" i="9"/>
  <c r="AJ177" i="9" s="1"/>
  <c r="AI178" i="9"/>
  <c r="AJ178" i="9" s="1"/>
  <c r="AI179" i="9"/>
  <c r="AJ179" i="9" s="1"/>
  <c r="AI180" i="9"/>
  <c r="AJ180" i="9" s="1"/>
  <c r="AI181" i="9"/>
  <c r="AJ181" i="9" s="1"/>
  <c r="AI182" i="9"/>
  <c r="AJ182" i="9" s="1"/>
  <c r="AI183" i="9"/>
  <c r="AJ183" i="9" s="1"/>
  <c r="AI184" i="9"/>
  <c r="AJ184" i="9" s="1"/>
  <c r="AI185" i="9"/>
  <c r="AJ185" i="9" s="1"/>
  <c r="AI186" i="9"/>
  <c r="AJ186" i="9" s="1"/>
  <c r="AI187" i="9"/>
  <c r="AJ187" i="9" s="1"/>
  <c r="AI188" i="9"/>
  <c r="AJ188" i="9" s="1"/>
  <c r="AI189" i="9"/>
  <c r="AJ189" i="9" s="1"/>
  <c r="AI190" i="9"/>
  <c r="AJ190" i="9" s="1"/>
  <c r="AI191" i="9"/>
  <c r="AJ191" i="9" s="1"/>
  <c r="AI192" i="9"/>
  <c r="AJ192" i="9" s="1"/>
  <c r="AI193" i="9"/>
  <c r="AJ193" i="9" s="1"/>
  <c r="AI194" i="9"/>
  <c r="AJ194" i="9" s="1"/>
  <c r="AI195" i="9"/>
  <c r="AJ195" i="9" s="1"/>
  <c r="AI196" i="9"/>
  <c r="AJ196" i="9" s="1"/>
  <c r="AI197" i="9"/>
  <c r="AJ197" i="9" s="1"/>
  <c r="AI198" i="9"/>
  <c r="AJ198" i="9" s="1"/>
  <c r="AI199" i="9"/>
  <c r="AJ199" i="9" s="1"/>
  <c r="AI200" i="9"/>
  <c r="AJ200" i="9" s="1"/>
  <c r="AI201" i="9"/>
  <c r="AJ201" i="9" s="1"/>
  <c r="AI202" i="9"/>
  <c r="AJ202" i="9" s="1"/>
  <c r="AI203" i="9"/>
  <c r="AJ203" i="9" s="1"/>
  <c r="AI204" i="9"/>
  <c r="AJ204" i="9" s="1"/>
  <c r="AI205" i="9"/>
  <c r="AJ205" i="9" s="1"/>
  <c r="AI206" i="9"/>
  <c r="AJ206" i="9" s="1"/>
  <c r="AI207" i="9"/>
  <c r="AJ207" i="9" s="1"/>
  <c r="AI208" i="9"/>
  <c r="AJ208" i="9" s="1"/>
  <c r="AI209" i="9"/>
  <c r="AJ209" i="9" s="1"/>
  <c r="AI210" i="9"/>
  <c r="AJ210" i="9" s="1"/>
  <c r="AI211" i="9"/>
  <c r="AJ211" i="9" s="1"/>
  <c r="AI212" i="9"/>
  <c r="AJ212" i="9" s="1"/>
  <c r="AI213" i="9"/>
  <c r="AJ213" i="9" s="1"/>
  <c r="AI214" i="9"/>
  <c r="AJ214" i="9" s="1"/>
  <c r="AI215" i="9"/>
  <c r="AJ215" i="9" s="1"/>
  <c r="AI216" i="9"/>
  <c r="AJ216" i="9" s="1"/>
  <c r="AI217" i="9"/>
  <c r="AJ217" i="9" s="1"/>
  <c r="AI218" i="9"/>
  <c r="AJ218" i="9" s="1"/>
  <c r="AI219" i="9"/>
  <c r="AJ219" i="9" s="1"/>
  <c r="AI220" i="9"/>
  <c r="AJ220" i="9" s="1"/>
  <c r="AI221" i="9"/>
  <c r="AJ221" i="9" s="1"/>
  <c r="AI222" i="9"/>
  <c r="AJ222" i="9" s="1"/>
  <c r="AI223" i="9"/>
  <c r="AJ223" i="9" s="1"/>
  <c r="AI224" i="9"/>
  <c r="AJ224" i="9" s="1"/>
  <c r="AI225" i="9"/>
  <c r="AJ225" i="9" s="1"/>
  <c r="AI226" i="9"/>
  <c r="AJ226" i="9" s="1"/>
  <c r="AI227" i="9"/>
  <c r="AJ227" i="9" s="1"/>
  <c r="AI228" i="9"/>
  <c r="AJ228" i="9" s="1"/>
  <c r="AI229" i="9"/>
  <c r="AJ229" i="9" s="1"/>
  <c r="AI230" i="9"/>
  <c r="AJ230" i="9" s="1"/>
  <c r="AI231" i="9"/>
  <c r="AJ231" i="9" s="1"/>
  <c r="AI232" i="9"/>
  <c r="AJ232" i="9" s="1"/>
  <c r="AI233" i="9"/>
  <c r="AJ233" i="9" s="1"/>
  <c r="AI234" i="9"/>
  <c r="AJ234" i="9" s="1"/>
  <c r="AI235" i="9"/>
  <c r="AJ235" i="9" s="1"/>
  <c r="AI236" i="9"/>
  <c r="AJ236" i="9" s="1"/>
  <c r="AI237" i="9"/>
  <c r="AJ237" i="9" s="1"/>
  <c r="AI238" i="9"/>
  <c r="AJ238" i="9" s="1"/>
  <c r="AI239" i="9"/>
  <c r="AJ239" i="9" s="1"/>
  <c r="AI240" i="9"/>
  <c r="AJ240" i="9" s="1"/>
  <c r="AI241" i="9"/>
  <c r="AJ241" i="9" s="1"/>
  <c r="AI242" i="9"/>
  <c r="AJ242" i="9" s="1"/>
  <c r="AI243" i="9"/>
  <c r="AJ243" i="9" s="1"/>
  <c r="AI244" i="9"/>
  <c r="AJ244" i="9" s="1"/>
  <c r="AI245" i="9"/>
  <c r="AJ245" i="9" s="1"/>
  <c r="AI246" i="9"/>
  <c r="AJ246" i="9" s="1"/>
  <c r="AI247" i="9"/>
  <c r="AJ247" i="9" s="1"/>
  <c r="AI248" i="9"/>
  <c r="AJ248" i="9" s="1"/>
  <c r="AI249" i="9"/>
  <c r="AJ249" i="9" s="1"/>
  <c r="AI250" i="9"/>
  <c r="AJ250" i="9" s="1"/>
  <c r="AI251" i="9"/>
  <c r="AJ251" i="9" s="1"/>
  <c r="AI252" i="9"/>
  <c r="AJ252" i="9" s="1"/>
  <c r="AI253" i="9"/>
  <c r="AJ253" i="9" s="1"/>
  <c r="AI254" i="9"/>
  <c r="AJ254" i="9" s="1"/>
  <c r="AI255" i="9"/>
  <c r="AJ255" i="9" s="1"/>
  <c r="AI256" i="9"/>
  <c r="AJ256" i="9" s="1"/>
  <c r="AI257" i="9"/>
  <c r="AJ257" i="9" s="1"/>
  <c r="AI258" i="9"/>
  <c r="AJ258" i="9" s="1"/>
  <c r="AI259" i="9"/>
  <c r="AJ259" i="9" s="1"/>
  <c r="AI260" i="9"/>
  <c r="AJ260" i="9" s="1"/>
  <c r="AI261" i="9"/>
  <c r="AJ261" i="9" s="1"/>
  <c r="AI262" i="9"/>
  <c r="AJ262" i="9" s="1"/>
  <c r="AI263" i="9"/>
  <c r="AJ263" i="9" s="1"/>
  <c r="AI264" i="9"/>
  <c r="AJ264" i="9" s="1"/>
  <c r="AI265" i="9"/>
  <c r="AJ265" i="9" s="1"/>
  <c r="AI266" i="9"/>
  <c r="AJ266" i="9" s="1"/>
  <c r="AI267" i="9"/>
  <c r="AJ267" i="9" s="1"/>
  <c r="AI268" i="9"/>
  <c r="AJ268" i="9" s="1"/>
  <c r="AI269" i="9"/>
  <c r="AJ269" i="9" s="1"/>
  <c r="AI270" i="9"/>
  <c r="AJ270" i="9" s="1"/>
  <c r="AI271" i="9"/>
  <c r="AJ271" i="9" s="1"/>
  <c r="AI272" i="9"/>
  <c r="AJ272" i="9" s="1"/>
  <c r="AI273" i="9"/>
  <c r="AJ273" i="9" s="1"/>
  <c r="AI274" i="9"/>
  <c r="AJ274" i="9" s="1"/>
  <c r="AI275" i="9"/>
  <c r="AJ275" i="9" s="1"/>
  <c r="AI276" i="9"/>
  <c r="AJ276" i="9" s="1"/>
  <c r="AI277" i="9"/>
  <c r="AJ277" i="9" s="1"/>
  <c r="AI278" i="9"/>
  <c r="AJ278" i="9" s="1"/>
  <c r="AI279" i="9"/>
  <c r="AJ279" i="9" s="1"/>
  <c r="AI280" i="9"/>
  <c r="AJ280" i="9" s="1"/>
  <c r="AI281" i="9"/>
  <c r="AJ281" i="9" s="1"/>
  <c r="AI282" i="9"/>
  <c r="AJ282" i="9" s="1"/>
  <c r="AI283" i="9"/>
  <c r="AJ283" i="9" s="1"/>
  <c r="AI284" i="9"/>
  <c r="AJ284" i="9" s="1"/>
  <c r="AI285" i="9"/>
  <c r="AJ285" i="9" s="1"/>
  <c r="AI286" i="9"/>
  <c r="AJ286" i="9" s="1"/>
  <c r="AI287" i="9"/>
  <c r="AJ287" i="9" s="1"/>
  <c r="AI288" i="9"/>
  <c r="AJ288" i="9" s="1"/>
  <c r="AI289" i="9"/>
  <c r="AJ289" i="9" s="1"/>
  <c r="AI290" i="9"/>
  <c r="AJ290" i="9" s="1"/>
  <c r="AI291" i="9"/>
  <c r="AJ291" i="9" s="1"/>
  <c r="AI292" i="9"/>
  <c r="AJ292" i="9" s="1"/>
  <c r="AI293" i="9"/>
  <c r="AJ293" i="9" s="1"/>
  <c r="AI294" i="9"/>
  <c r="AJ294" i="9" s="1"/>
  <c r="AI295" i="9"/>
  <c r="AJ295" i="9" s="1"/>
  <c r="AI296" i="9"/>
  <c r="AJ296" i="9" s="1"/>
  <c r="AI297" i="9"/>
  <c r="AJ297" i="9" s="1"/>
  <c r="AI298" i="9"/>
  <c r="AJ298" i="9" s="1"/>
  <c r="AI299" i="9"/>
  <c r="AJ299" i="9" s="1"/>
  <c r="AI300" i="9"/>
  <c r="AJ300" i="9" s="1"/>
  <c r="AI301" i="9"/>
  <c r="AJ301" i="9" s="1"/>
  <c r="AI302" i="9"/>
  <c r="AJ302" i="9" s="1"/>
  <c r="AI303" i="9"/>
  <c r="AJ303" i="9" s="1"/>
  <c r="AI304" i="9"/>
  <c r="AJ304" i="9" s="1"/>
  <c r="AI305" i="9"/>
  <c r="AJ305" i="9" s="1"/>
  <c r="AI306" i="9"/>
  <c r="AJ306" i="9" s="1"/>
  <c r="AI307" i="9"/>
  <c r="AJ307" i="9" s="1"/>
  <c r="AI308" i="9"/>
  <c r="AJ308" i="9" s="1"/>
  <c r="AI309" i="9"/>
  <c r="AJ309" i="9" s="1"/>
  <c r="AI310" i="9"/>
  <c r="AJ310" i="9" s="1"/>
  <c r="AI311" i="9"/>
  <c r="AJ311" i="9" s="1"/>
  <c r="AI312" i="9"/>
  <c r="AJ312" i="9" s="1"/>
  <c r="AI313" i="9"/>
  <c r="AJ313" i="9" s="1"/>
  <c r="AI314" i="9"/>
  <c r="AJ314" i="9" s="1"/>
  <c r="AI315" i="9"/>
  <c r="AJ315" i="9" s="1"/>
  <c r="AI316" i="9"/>
  <c r="AJ316" i="9" s="1"/>
  <c r="AI317" i="9"/>
  <c r="AJ317" i="9" s="1"/>
  <c r="AI318" i="9"/>
  <c r="AJ318" i="9" s="1"/>
  <c r="AI319" i="9"/>
  <c r="AJ319" i="9" s="1"/>
  <c r="AI320" i="9"/>
  <c r="AJ320" i="9" s="1"/>
  <c r="AI321" i="9"/>
  <c r="AJ321" i="9" s="1"/>
  <c r="AI322" i="9"/>
  <c r="AJ322" i="9" s="1"/>
  <c r="AI323" i="9"/>
  <c r="AJ323" i="9" s="1"/>
  <c r="AI324" i="9"/>
  <c r="AJ324" i="9" s="1"/>
  <c r="AI325" i="9"/>
  <c r="AJ325" i="9" s="1"/>
  <c r="AI326" i="9"/>
  <c r="AJ326" i="9" s="1"/>
  <c r="AI327" i="9"/>
  <c r="AJ327" i="9" s="1"/>
  <c r="AI328" i="9"/>
  <c r="AJ328" i="9" s="1"/>
  <c r="AI329" i="9"/>
  <c r="AJ329" i="9" s="1"/>
  <c r="AI330" i="9"/>
  <c r="AJ330" i="9" s="1"/>
  <c r="AI331" i="9"/>
  <c r="AJ331" i="9" s="1"/>
  <c r="AI332" i="9"/>
  <c r="AJ332" i="9" s="1"/>
  <c r="AI333" i="9"/>
  <c r="AJ333" i="9" s="1"/>
  <c r="AI334" i="9"/>
  <c r="AJ334" i="9" s="1"/>
  <c r="AI335" i="9"/>
  <c r="AJ335" i="9" s="1"/>
  <c r="AI336" i="9"/>
  <c r="AJ336" i="9" s="1"/>
  <c r="AI337" i="9"/>
  <c r="AJ337" i="9" s="1"/>
  <c r="AI338" i="9"/>
  <c r="AJ338" i="9" s="1"/>
  <c r="AI339" i="9"/>
  <c r="AJ339" i="9" s="1"/>
  <c r="AI340" i="9"/>
  <c r="AJ340" i="9" s="1"/>
  <c r="AI341" i="9"/>
  <c r="AJ341" i="9" s="1"/>
  <c r="AI342" i="9"/>
  <c r="AJ342" i="9" s="1"/>
  <c r="AI343" i="9"/>
  <c r="AJ343" i="9" s="1"/>
  <c r="AI344" i="9"/>
  <c r="AJ344" i="9" s="1"/>
  <c r="AI345" i="9"/>
  <c r="AJ345" i="9" s="1"/>
  <c r="AI346" i="9"/>
  <c r="AJ346" i="9" s="1"/>
  <c r="AI347" i="9"/>
  <c r="AJ347" i="9" s="1"/>
  <c r="AI348" i="9"/>
  <c r="AJ348" i="9" s="1"/>
  <c r="AI349" i="9"/>
  <c r="AJ349" i="9" s="1"/>
  <c r="AI350" i="9"/>
  <c r="AJ350" i="9" s="1"/>
  <c r="AI351" i="9"/>
  <c r="AJ351" i="9" s="1"/>
  <c r="AI352" i="9"/>
  <c r="AJ352" i="9" s="1"/>
  <c r="AI353" i="9"/>
  <c r="AJ353" i="9" s="1"/>
  <c r="AI354" i="9"/>
  <c r="AJ354" i="9" s="1"/>
  <c r="AI355" i="9"/>
  <c r="AJ355" i="9" s="1"/>
  <c r="AI356" i="9"/>
  <c r="AJ356" i="9" s="1"/>
  <c r="AI357" i="9"/>
  <c r="AJ357" i="9" s="1"/>
  <c r="AI358" i="9"/>
  <c r="AJ358" i="9" s="1"/>
  <c r="AI359" i="9"/>
  <c r="AJ359" i="9" s="1"/>
  <c r="AI360" i="9"/>
  <c r="AJ360" i="9" s="1"/>
  <c r="AI361" i="9"/>
  <c r="AJ361" i="9" s="1"/>
  <c r="AI362" i="9"/>
  <c r="AJ362" i="9" s="1"/>
  <c r="AI363" i="9"/>
  <c r="AJ363" i="9" s="1"/>
  <c r="AI364" i="9"/>
  <c r="AJ364" i="9" s="1"/>
  <c r="AI365" i="9"/>
  <c r="AJ365" i="9" s="1"/>
  <c r="AI366" i="9"/>
  <c r="AJ366" i="9" s="1"/>
  <c r="AI367" i="9"/>
  <c r="AJ367" i="9" s="1"/>
  <c r="AI368" i="9"/>
  <c r="AJ368" i="9" s="1"/>
  <c r="AI369" i="9"/>
  <c r="AJ369" i="9" s="1"/>
  <c r="AI370" i="9"/>
  <c r="AJ370" i="9" s="1"/>
  <c r="AI371" i="9"/>
  <c r="AJ371" i="9" s="1"/>
  <c r="AI372" i="9"/>
  <c r="AJ372" i="9" s="1"/>
  <c r="AI373" i="9"/>
  <c r="AJ373" i="9" s="1"/>
  <c r="AI374" i="9"/>
  <c r="AJ374" i="9" s="1"/>
  <c r="AI375" i="9"/>
  <c r="AJ375" i="9" s="1"/>
  <c r="AI376" i="9"/>
  <c r="AJ376" i="9" s="1"/>
  <c r="AI377" i="9"/>
  <c r="AJ377" i="9" s="1"/>
  <c r="AI378" i="9"/>
  <c r="AJ378" i="9" s="1"/>
  <c r="AI379" i="9"/>
  <c r="AJ379" i="9" s="1"/>
  <c r="AI380" i="9"/>
  <c r="AJ380" i="9" s="1"/>
  <c r="AI381" i="9"/>
  <c r="AJ381" i="9" s="1"/>
  <c r="AI382" i="9"/>
  <c r="AJ382" i="9" s="1"/>
  <c r="AI383" i="9"/>
  <c r="AJ383" i="9" s="1"/>
  <c r="AI384" i="9"/>
  <c r="AJ384" i="9" s="1"/>
  <c r="AI385" i="9"/>
  <c r="AJ385" i="9" s="1"/>
  <c r="AI386" i="9"/>
  <c r="AJ386" i="9" s="1"/>
  <c r="AI387" i="9"/>
  <c r="AJ387" i="9" s="1"/>
  <c r="AI388" i="9"/>
  <c r="AJ388" i="9" s="1"/>
  <c r="AI389" i="9"/>
  <c r="AJ389" i="9" s="1"/>
  <c r="AI390" i="9"/>
  <c r="AJ390" i="9" s="1"/>
  <c r="AI391" i="9"/>
  <c r="AJ391" i="9" s="1"/>
  <c r="AI392" i="9"/>
  <c r="AJ392" i="9" s="1"/>
  <c r="AI393" i="9"/>
  <c r="AJ393" i="9" s="1"/>
  <c r="AI394" i="9"/>
  <c r="AJ394" i="9" s="1"/>
  <c r="AI395" i="9"/>
  <c r="AJ395" i="9" s="1"/>
  <c r="AI396" i="9"/>
  <c r="AJ396" i="9" s="1"/>
  <c r="AI397" i="9"/>
  <c r="AJ397" i="9" s="1"/>
  <c r="AI398" i="9"/>
  <c r="AJ398" i="9" s="1"/>
  <c r="AI399" i="9"/>
  <c r="AJ399" i="9" s="1"/>
  <c r="AI400" i="9"/>
  <c r="AJ400" i="9" s="1"/>
  <c r="AI401" i="9"/>
  <c r="AJ401" i="9" s="1"/>
  <c r="AI402" i="9"/>
  <c r="AJ402" i="9" s="1"/>
  <c r="AI403" i="9"/>
  <c r="AJ403" i="9" s="1"/>
  <c r="AI404" i="9"/>
  <c r="AJ404" i="9" s="1"/>
  <c r="AI405" i="9"/>
  <c r="AJ405" i="9" s="1"/>
  <c r="AI406" i="9"/>
  <c r="AJ406" i="9" s="1"/>
  <c r="AI407" i="9"/>
  <c r="AJ407" i="9" s="1"/>
  <c r="AI408" i="9"/>
  <c r="AJ408" i="9" s="1"/>
  <c r="AI409" i="9"/>
  <c r="AJ409" i="9" s="1"/>
  <c r="AI410" i="9"/>
  <c r="AJ410" i="9" s="1"/>
  <c r="AI411" i="9"/>
  <c r="AJ411" i="9" s="1"/>
  <c r="AI412" i="9"/>
  <c r="AJ412" i="9" s="1"/>
  <c r="AI413" i="9"/>
  <c r="AJ413" i="9" s="1"/>
  <c r="AI414" i="9"/>
  <c r="AJ414" i="9" s="1"/>
  <c r="AI415" i="9"/>
  <c r="AJ415" i="9" s="1"/>
  <c r="AI416" i="9"/>
  <c r="AJ416" i="9" s="1"/>
  <c r="AI417" i="9"/>
  <c r="AJ417" i="9" s="1"/>
  <c r="AI418" i="9"/>
  <c r="AJ418" i="9" s="1"/>
  <c r="AI419" i="9"/>
  <c r="AJ419" i="9" s="1"/>
  <c r="AI420" i="9"/>
  <c r="AJ420" i="9" s="1"/>
  <c r="AI421" i="9"/>
  <c r="AJ421" i="9" s="1"/>
  <c r="AI422" i="9"/>
  <c r="AJ422" i="9" s="1"/>
  <c r="AI423" i="9"/>
  <c r="AJ423" i="9" s="1"/>
  <c r="AI424" i="9"/>
  <c r="AJ424" i="9" s="1"/>
  <c r="AI425" i="9"/>
  <c r="AJ425" i="9" s="1"/>
  <c r="AI426" i="9"/>
  <c r="AJ426" i="9" s="1"/>
  <c r="AI427" i="9"/>
  <c r="AJ427" i="9" s="1"/>
  <c r="AI428" i="9"/>
  <c r="AJ428" i="9" s="1"/>
  <c r="AI429" i="9"/>
  <c r="AJ429" i="9" s="1"/>
  <c r="AI430" i="9"/>
  <c r="AJ430" i="9" s="1"/>
  <c r="AI431" i="9"/>
  <c r="AJ431" i="9" s="1"/>
  <c r="AI432" i="9"/>
  <c r="AJ432" i="9" s="1"/>
  <c r="AI433" i="9"/>
  <c r="AJ433" i="9" s="1"/>
  <c r="AI434" i="9"/>
  <c r="AJ434" i="9" s="1"/>
  <c r="AI435" i="9"/>
  <c r="AJ435" i="9" s="1"/>
  <c r="AI436" i="9"/>
  <c r="AJ436" i="9" s="1"/>
  <c r="AI437" i="9"/>
  <c r="AJ437" i="9" s="1"/>
  <c r="AI438" i="9"/>
  <c r="AJ438" i="9" s="1"/>
  <c r="AI439" i="9"/>
  <c r="AJ439" i="9" s="1"/>
  <c r="AI440" i="9"/>
  <c r="AJ440" i="9" s="1"/>
  <c r="AI441" i="9"/>
  <c r="AJ441" i="9" s="1"/>
  <c r="AI442" i="9"/>
  <c r="AJ442" i="9" s="1"/>
  <c r="AI443" i="9"/>
  <c r="AJ443" i="9" s="1"/>
  <c r="AI444" i="9"/>
  <c r="AJ444" i="9" s="1"/>
  <c r="AI445" i="9"/>
  <c r="AJ445" i="9" s="1"/>
  <c r="AI446" i="9"/>
  <c r="AJ446" i="9" s="1"/>
  <c r="AI447" i="9"/>
  <c r="AJ447" i="9" s="1"/>
  <c r="AI448" i="9"/>
  <c r="AJ448" i="9" s="1"/>
  <c r="AI449" i="9"/>
  <c r="AJ449" i="9" s="1"/>
  <c r="AI450" i="9"/>
  <c r="AJ450" i="9" s="1"/>
  <c r="AI451" i="9"/>
  <c r="AJ451" i="9" s="1"/>
  <c r="AI452" i="9"/>
  <c r="AJ452" i="9" s="1"/>
  <c r="AI453" i="9"/>
  <c r="AJ453" i="9" s="1"/>
  <c r="AI454" i="9"/>
  <c r="AJ454" i="9" s="1"/>
  <c r="AI455" i="9"/>
  <c r="AJ455" i="9" s="1"/>
  <c r="AI456" i="9"/>
  <c r="AJ456" i="9" s="1"/>
  <c r="AI457" i="9"/>
  <c r="AJ457" i="9" s="1"/>
  <c r="AI458" i="9"/>
  <c r="AJ458" i="9" s="1"/>
  <c r="AI459" i="9"/>
  <c r="AJ459" i="9" s="1"/>
  <c r="AI460" i="9"/>
  <c r="AJ460" i="9" s="1"/>
  <c r="AI461" i="9"/>
  <c r="AJ461" i="9" s="1"/>
  <c r="AI462" i="9"/>
  <c r="AJ462" i="9" s="1"/>
  <c r="AI463" i="9"/>
  <c r="AJ463" i="9" s="1"/>
  <c r="AI464" i="9"/>
  <c r="AJ464" i="9" s="1"/>
  <c r="AI465" i="9"/>
  <c r="AJ465" i="9" s="1"/>
  <c r="AI466" i="9"/>
  <c r="AJ466" i="9" s="1"/>
  <c r="AI467" i="9"/>
  <c r="AJ467" i="9" s="1"/>
  <c r="AI468" i="9"/>
  <c r="AJ468" i="9" s="1"/>
  <c r="AI469" i="9"/>
  <c r="AJ469" i="9" s="1"/>
  <c r="AI470" i="9"/>
  <c r="AJ470" i="9" s="1"/>
  <c r="AI471" i="9"/>
  <c r="AJ471" i="9" s="1"/>
  <c r="AI472" i="9"/>
  <c r="AJ472" i="9" s="1"/>
  <c r="AI473" i="9"/>
  <c r="AJ473" i="9" s="1"/>
  <c r="AI474" i="9"/>
  <c r="AJ474" i="9" s="1"/>
  <c r="AI475" i="9"/>
  <c r="AJ475" i="9" s="1"/>
  <c r="AI476" i="9"/>
  <c r="AJ476" i="9" s="1"/>
  <c r="AI477" i="9"/>
  <c r="AJ477" i="9" s="1"/>
  <c r="AI478" i="9"/>
  <c r="AJ478" i="9" s="1"/>
  <c r="AI479" i="9"/>
  <c r="AJ479" i="9" s="1"/>
  <c r="AI480" i="9"/>
  <c r="AJ480" i="9" s="1"/>
  <c r="AI481" i="9"/>
  <c r="AJ481" i="9" s="1"/>
  <c r="AI482" i="9"/>
  <c r="AJ482" i="9" s="1"/>
  <c r="AI483" i="9"/>
  <c r="AJ483" i="9" s="1"/>
  <c r="AI484" i="9"/>
  <c r="AJ484" i="9" s="1"/>
  <c r="AI485" i="9"/>
  <c r="AJ485" i="9" s="1"/>
  <c r="AI486" i="9"/>
  <c r="AJ486" i="9" s="1"/>
  <c r="AI487" i="9"/>
  <c r="AJ487" i="9" s="1"/>
  <c r="AI488" i="9"/>
  <c r="AJ488" i="9" s="1"/>
  <c r="AI489" i="9"/>
  <c r="AJ489" i="9" s="1"/>
  <c r="AI490" i="9"/>
  <c r="AJ490" i="9" s="1"/>
  <c r="AI491" i="9"/>
  <c r="AJ491" i="9" s="1"/>
  <c r="AI492" i="9"/>
  <c r="AJ492" i="9" s="1"/>
  <c r="AI493" i="9"/>
  <c r="AJ493" i="9" s="1"/>
  <c r="AI494" i="9"/>
  <c r="AJ494" i="9" s="1"/>
  <c r="AI495" i="9"/>
  <c r="AJ495" i="9" s="1"/>
  <c r="AI496" i="9"/>
  <c r="AJ496" i="9" s="1"/>
  <c r="AI497" i="9"/>
  <c r="AJ497" i="9" s="1"/>
  <c r="AI498" i="9"/>
  <c r="AJ498" i="9" s="1"/>
  <c r="AI499" i="9"/>
  <c r="AJ499" i="9" s="1"/>
  <c r="AI500" i="9"/>
  <c r="AJ500" i="9" s="1"/>
  <c r="AI501" i="9"/>
  <c r="AJ501" i="9" s="1"/>
  <c r="AI502" i="9"/>
  <c r="AJ502" i="9" s="1"/>
  <c r="AI503" i="9"/>
  <c r="AJ503" i="9" s="1"/>
  <c r="AI504" i="9"/>
  <c r="AJ504" i="9" s="1"/>
  <c r="AI505" i="9"/>
  <c r="AJ505" i="9" s="1"/>
  <c r="AI506" i="9"/>
  <c r="AJ506" i="9" s="1"/>
  <c r="AI507" i="9"/>
  <c r="AJ507" i="9" s="1"/>
  <c r="AI508" i="9"/>
  <c r="AJ508" i="9" s="1"/>
  <c r="AI509" i="9"/>
  <c r="AJ509" i="9" s="1"/>
  <c r="AI510" i="9"/>
  <c r="AJ510" i="9" s="1"/>
  <c r="AI511" i="9"/>
  <c r="AJ511" i="9" s="1"/>
  <c r="AI512" i="9"/>
  <c r="AJ512" i="9" s="1"/>
  <c r="AI513" i="9"/>
  <c r="AJ513" i="9" s="1"/>
  <c r="AI514" i="9"/>
  <c r="AJ514" i="9" s="1"/>
  <c r="AI515" i="9"/>
  <c r="AJ515" i="9" s="1"/>
  <c r="AI516" i="9"/>
  <c r="AJ516" i="9" s="1"/>
  <c r="AI517" i="9"/>
  <c r="AJ517" i="9" s="1"/>
  <c r="AI518" i="9"/>
  <c r="AJ518" i="9" s="1"/>
  <c r="AI519" i="9"/>
  <c r="AJ519" i="9" s="1"/>
  <c r="AI520" i="9"/>
  <c r="AJ520" i="9" s="1"/>
  <c r="AI521" i="9"/>
  <c r="AJ521" i="9" s="1"/>
  <c r="AI522" i="9"/>
  <c r="AJ522" i="9" s="1"/>
  <c r="AI523" i="9"/>
  <c r="AJ523" i="9" s="1"/>
  <c r="AI524" i="9"/>
  <c r="AJ524" i="9" s="1"/>
  <c r="AI525" i="9"/>
  <c r="AJ525" i="9" s="1"/>
  <c r="AI526" i="9"/>
  <c r="AJ526" i="9" s="1"/>
  <c r="AI527" i="9"/>
  <c r="AJ527" i="9" s="1"/>
  <c r="AI528" i="9"/>
  <c r="AJ528" i="9" s="1"/>
  <c r="AI529" i="9"/>
  <c r="AJ529" i="9" s="1"/>
  <c r="AI530" i="9"/>
  <c r="AJ530" i="9" s="1"/>
  <c r="AI531" i="9"/>
  <c r="AJ531" i="9" s="1"/>
  <c r="AI532" i="9"/>
  <c r="AJ532" i="9" s="1"/>
  <c r="AI533" i="9"/>
  <c r="AJ533" i="9" s="1"/>
  <c r="AI534" i="9"/>
  <c r="AJ534" i="9" s="1"/>
  <c r="AI535" i="9"/>
  <c r="AJ535" i="9" s="1"/>
  <c r="AI536" i="9"/>
  <c r="AJ536" i="9" s="1"/>
  <c r="AI537" i="9"/>
  <c r="AJ537" i="9" s="1"/>
  <c r="AI538" i="9"/>
  <c r="AJ538" i="9" s="1"/>
  <c r="AI539" i="9"/>
  <c r="AJ539" i="9" s="1"/>
  <c r="AI540" i="9"/>
  <c r="AJ540" i="9" s="1"/>
  <c r="AI541" i="9"/>
  <c r="AJ541" i="9" s="1"/>
  <c r="AI542" i="9"/>
  <c r="AJ542" i="9" s="1"/>
  <c r="AI543" i="9"/>
  <c r="AJ543" i="9" s="1"/>
  <c r="AI544" i="9"/>
  <c r="AJ544" i="9" s="1"/>
  <c r="AI545" i="9"/>
  <c r="AJ545" i="9" s="1"/>
  <c r="AI546" i="9"/>
  <c r="AJ546" i="9" s="1"/>
  <c r="AI547" i="9"/>
  <c r="AJ547" i="9" s="1"/>
  <c r="AI548" i="9"/>
  <c r="AJ548" i="9" s="1"/>
  <c r="AI549" i="9"/>
  <c r="AJ549" i="9" s="1"/>
  <c r="AI550" i="9"/>
  <c r="AJ550" i="9" s="1"/>
  <c r="AI551" i="9"/>
  <c r="AJ551" i="9" s="1"/>
  <c r="AI552" i="9"/>
  <c r="AJ552" i="9" s="1"/>
  <c r="AI553" i="9"/>
  <c r="AJ553" i="9" s="1"/>
  <c r="AI554" i="9"/>
  <c r="AJ554" i="9" s="1"/>
  <c r="AI555" i="9"/>
  <c r="AJ555" i="9" s="1"/>
  <c r="AI556" i="9"/>
  <c r="AJ556" i="9" s="1"/>
  <c r="AI557" i="9"/>
  <c r="AJ557" i="9" s="1"/>
  <c r="AI558" i="9"/>
  <c r="AJ558" i="9" s="1"/>
  <c r="AI559" i="9"/>
  <c r="AJ559" i="9" s="1"/>
  <c r="AI560" i="9"/>
  <c r="AJ560" i="9" s="1"/>
  <c r="AI561" i="9"/>
  <c r="AJ561" i="9" s="1"/>
  <c r="AI562" i="9"/>
  <c r="AJ562" i="9" s="1"/>
  <c r="AI563" i="9"/>
  <c r="AJ563" i="9" s="1"/>
  <c r="AI564" i="9"/>
  <c r="AJ564" i="9" s="1"/>
  <c r="AI565" i="9"/>
  <c r="AJ565" i="9" s="1"/>
  <c r="AI566" i="9"/>
  <c r="AJ566" i="9" s="1"/>
  <c r="AI567" i="9"/>
  <c r="AJ567" i="9" s="1"/>
  <c r="AI568" i="9"/>
  <c r="AJ568" i="9" s="1"/>
  <c r="AI569" i="9"/>
  <c r="AJ569" i="9" s="1"/>
  <c r="AI570" i="9"/>
  <c r="AJ570" i="9" s="1"/>
  <c r="AI571" i="9"/>
  <c r="AJ571" i="9" s="1"/>
  <c r="AI572" i="9"/>
  <c r="AJ572" i="9" s="1"/>
  <c r="AI573" i="9"/>
  <c r="AJ573" i="9" s="1"/>
  <c r="AI574" i="9"/>
  <c r="AJ574" i="9" s="1"/>
  <c r="AI575" i="9"/>
  <c r="AJ575" i="9" s="1"/>
  <c r="AI576" i="9"/>
  <c r="AJ576" i="9" s="1"/>
  <c r="AI577" i="9"/>
  <c r="AJ577" i="9" s="1"/>
  <c r="AI578" i="9"/>
  <c r="AJ578" i="9" s="1"/>
  <c r="AI579" i="9"/>
  <c r="AJ579" i="9" s="1"/>
  <c r="AI580" i="9"/>
  <c r="AJ580" i="9" s="1"/>
  <c r="AI581" i="9"/>
  <c r="AJ581" i="9" s="1"/>
  <c r="AI582" i="9"/>
  <c r="AJ582" i="9" s="1"/>
  <c r="AI583" i="9"/>
  <c r="AJ583" i="9" s="1"/>
  <c r="AI584" i="9"/>
  <c r="AJ584" i="9" s="1"/>
  <c r="AI585" i="9"/>
  <c r="AJ585" i="9" s="1"/>
  <c r="AI586" i="9"/>
  <c r="AJ586" i="9" s="1"/>
  <c r="AI587" i="9"/>
  <c r="AJ587" i="9" s="1"/>
  <c r="AI588" i="9"/>
  <c r="AJ588" i="9" s="1"/>
  <c r="AI589" i="9"/>
  <c r="AJ589" i="9" s="1"/>
  <c r="AI590" i="9"/>
  <c r="AJ590" i="9" s="1"/>
  <c r="AI591" i="9"/>
  <c r="AJ591" i="9" s="1"/>
  <c r="AI592" i="9"/>
  <c r="AJ592" i="9" s="1"/>
  <c r="AI593" i="9"/>
  <c r="AJ593" i="9" s="1"/>
  <c r="AI594" i="9"/>
  <c r="AJ594" i="9" s="1"/>
  <c r="AI595" i="9"/>
  <c r="AJ595" i="9" s="1"/>
  <c r="AI596" i="9"/>
  <c r="AJ596" i="9" s="1"/>
  <c r="AI597" i="9"/>
  <c r="AJ597" i="9" s="1"/>
  <c r="AI598" i="9"/>
  <c r="AJ598" i="9" s="1"/>
  <c r="AI599" i="9"/>
  <c r="AJ599" i="9" s="1"/>
  <c r="AI600" i="9"/>
  <c r="AJ600" i="9" s="1"/>
  <c r="AI601" i="9"/>
  <c r="AJ601" i="9" s="1"/>
  <c r="AI602" i="9"/>
  <c r="AJ602" i="9" s="1"/>
  <c r="AI603" i="9"/>
  <c r="AJ603" i="9" s="1"/>
  <c r="AI604" i="9"/>
  <c r="AJ604" i="9" s="1"/>
  <c r="AI605" i="9"/>
  <c r="AJ605" i="9" s="1"/>
  <c r="AI606" i="9"/>
  <c r="AJ606" i="9" s="1"/>
  <c r="AI607" i="9"/>
  <c r="AJ607" i="9" s="1"/>
  <c r="AI608" i="9"/>
  <c r="AJ608" i="9" s="1"/>
  <c r="AI609" i="9"/>
  <c r="AJ609" i="9" s="1"/>
  <c r="AI610" i="9"/>
  <c r="AJ610" i="9" s="1"/>
  <c r="AI611" i="9"/>
  <c r="AJ611" i="9" s="1"/>
  <c r="AI612" i="9"/>
  <c r="AJ612" i="9" s="1"/>
  <c r="AI613" i="9"/>
  <c r="AJ613" i="9" s="1"/>
  <c r="AI614" i="9"/>
  <c r="AJ614" i="9" s="1"/>
  <c r="AI615" i="9"/>
  <c r="AJ615" i="9" s="1"/>
  <c r="AI616" i="9"/>
  <c r="AJ616" i="9" s="1"/>
  <c r="AI617" i="9"/>
  <c r="AJ617" i="9" s="1"/>
  <c r="AI618" i="9"/>
  <c r="AJ618" i="9" s="1"/>
  <c r="AI619" i="9"/>
  <c r="AJ619" i="9" s="1"/>
  <c r="AI620" i="9"/>
  <c r="AJ620" i="9" s="1"/>
  <c r="AI621" i="9"/>
  <c r="AJ621" i="9" s="1"/>
  <c r="AI622" i="9"/>
  <c r="AJ622" i="9" s="1"/>
  <c r="AI623" i="9"/>
  <c r="AJ623" i="9" s="1"/>
  <c r="AI624" i="9"/>
  <c r="AJ624" i="9" s="1"/>
  <c r="AI625" i="9"/>
  <c r="AJ625" i="9" s="1"/>
  <c r="AI626" i="9"/>
  <c r="AJ626" i="9" s="1"/>
  <c r="AI627" i="9"/>
  <c r="AJ627" i="9" s="1"/>
  <c r="AI628" i="9"/>
  <c r="AJ628" i="9" s="1"/>
  <c r="AI629" i="9"/>
  <c r="AJ629" i="9" s="1"/>
  <c r="AI630" i="9"/>
  <c r="AJ630" i="9" s="1"/>
  <c r="AI631" i="9"/>
  <c r="AJ631" i="9" s="1"/>
  <c r="AI632" i="9"/>
  <c r="AJ632" i="9" s="1"/>
  <c r="AI633" i="9"/>
  <c r="AJ633" i="9" s="1"/>
  <c r="AI634" i="9"/>
  <c r="AJ634" i="9" s="1"/>
  <c r="AI635" i="9"/>
  <c r="AJ635" i="9" s="1"/>
  <c r="AI636" i="9"/>
  <c r="AJ636" i="9" s="1"/>
  <c r="AI637" i="9"/>
  <c r="AJ637" i="9" s="1"/>
  <c r="AI638" i="9"/>
  <c r="AJ638" i="9" s="1"/>
  <c r="AI639" i="9"/>
  <c r="AJ639" i="9" s="1"/>
  <c r="AI640" i="9"/>
  <c r="AJ640" i="9" s="1"/>
  <c r="AI641" i="9"/>
  <c r="AJ641" i="9" s="1"/>
  <c r="AI642" i="9"/>
  <c r="AJ642" i="9" s="1"/>
  <c r="AI643" i="9"/>
  <c r="AJ643" i="9" s="1"/>
  <c r="AI644" i="9"/>
  <c r="AJ644" i="9" s="1"/>
  <c r="AI645" i="9"/>
  <c r="AJ645" i="9" s="1"/>
  <c r="AI646" i="9"/>
  <c r="AJ646" i="9" s="1"/>
  <c r="AI647" i="9"/>
  <c r="AJ647" i="9" s="1"/>
  <c r="AI648" i="9"/>
  <c r="AJ648" i="9" s="1"/>
  <c r="AI649" i="9"/>
  <c r="AJ649" i="9" s="1"/>
  <c r="AI650" i="9"/>
  <c r="AJ650" i="9" s="1"/>
  <c r="AI651" i="9"/>
  <c r="AJ651" i="9" s="1"/>
  <c r="AI652" i="9"/>
  <c r="AJ652" i="9" s="1"/>
  <c r="AI653" i="9"/>
  <c r="AJ653" i="9" s="1"/>
  <c r="AI654" i="9"/>
  <c r="AJ654" i="9" s="1"/>
  <c r="AI655" i="9"/>
  <c r="AJ655" i="9" s="1"/>
  <c r="AI656" i="9"/>
  <c r="AJ656" i="9" s="1"/>
  <c r="AI657" i="9"/>
  <c r="AJ657" i="9" s="1"/>
  <c r="AI658" i="9"/>
  <c r="AJ658" i="9" s="1"/>
  <c r="AI659" i="9"/>
  <c r="AJ659" i="9" s="1"/>
  <c r="AI660" i="9"/>
  <c r="AJ660" i="9" s="1"/>
  <c r="AI661" i="9"/>
  <c r="AJ661" i="9" s="1"/>
  <c r="AI662" i="9"/>
  <c r="AJ662" i="9" s="1"/>
  <c r="AI663" i="9"/>
  <c r="AJ663" i="9" s="1"/>
  <c r="AI664" i="9"/>
  <c r="AJ664" i="9" s="1"/>
  <c r="AI665" i="9"/>
  <c r="AJ665" i="9" s="1"/>
  <c r="AI666" i="9"/>
  <c r="AJ666" i="9" s="1"/>
  <c r="AI667" i="9"/>
  <c r="AJ667" i="9" s="1"/>
  <c r="AI668" i="9"/>
  <c r="AJ668" i="9" s="1"/>
  <c r="AI669" i="9"/>
  <c r="AJ669" i="9" s="1"/>
  <c r="AI670" i="9"/>
  <c r="AJ670" i="9" s="1"/>
  <c r="AI671" i="9"/>
  <c r="AJ671" i="9" s="1"/>
  <c r="AI672" i="9"/>
  <c r="AJ672" i="9" s="1"/>
  <c r="AI673" i="9"/>
  <c r="AJ673" i="9" s="1"/>
  <c r="AI674" i="9"/>
  <c r="AJ674" i="9" s="1"/>
  <c r="AI675" i="9"/>
  <c r="AJ675" i="9" s="1"/>
  <c r="AI676" i="9"/>
  <c r="AJ676" i="9" s="1"/>
  <c r="AI677" i="9"/>
  <c r="AJ677" i="9" s="1"/>
  <c r="AI678" i="9"/>
  <c r="AJ678" i="9" s="1"/>
  <c r="AI679" i="9"/>
  <c r="AJ679" i="9" s="1"/>
  <c r="AI680" i="9"/>
  <c r="AJ680" i="9" s="1"/>
  <c r="AI681" i="9"/>
  <c r="AJ681" i="9" s="1"/>
  <c r="AI682" i="9"/>
  <c r="AJ682" i="9" s="1"/>
  <c r="AI683" i="9"/>
  <c r="AJ683" i="9" s="1"/>
  <c r="AI684" i="9"/>
  <c r="AJ684" i="9" s="1"/>
  <c r="AI685" i="9"/>
  <c r="AJ685" i="9" s="1"/>
  <c r="AI686" i="9"/>
  <c r="AJ686" i="9" s="1"/>
  <c r="AI687" i="9"/>
  <c r="AJ687" i="9" s="1"/>
  <c r="AI688" i="9"/>
  <c r="AJ688" i="9" s="1"/>
  <c r="AI689" i="9"/>
  <c r="AJ689" i="9" s="1"/>
  <c r="AI690" i="9"/>
  <c r="AJ690" i="9" s="1"/>
  <c r="AI691" i="9"/>
  <c r="AJ691" i="9" s="1"/>
  <c r="AI692" i="9"/>
  <c r="AJ692" i="9" s="1"/>
  <c r="AI693" i="9"/>
  <c r="AJ693" i="9" s="1"/>
  <c r="AI694" i="9"/>
  <c r="AJ694" i="9" s="1"/>
  <c r="AI695" i="9"/>
  <c r="AJ695" i="9" s="1"/>
  <c r="AI696" i="9"/>
  <c r="AJ696" i="9" s="1"/>
  <c r="AI697" i="9"/>
  <c r="AJ697" i="9" s="1"/>
  <c r="AI698" i="9"/>
  <c r="AJ698" i="9" s="1"/>
  <c r="AI699" i="9"/>
  <c r="AJ699" i="9" s="1"/>
  <c r="AI700" i="9"/>
  <c r="AJ700" i="9" s="1"/>
  <c r="AI701" i="9"/>
  <c r="AJ701" i="9" s="1"/>
  <c r="AI702" i="9"/>
  <c r="AJ702" i="9" s="1"/>
  <c r="AI703" i="9"/>
  <c r="AJ703" i="9" s="1"/>
  <c r="AI704" i="9"/>
  <c r="AJ704" i="9" s="1"/>
  <c r="AI705" i="9"/>
  <c r="AJ705" i="9" s="1"/>
  <c r="AI706" i="9"/>
  <c r="AJ706" i="9" s="1"/>
  <c r="AI707" i="9"/>
  <c r="AJ707" i="9" s="1"/>
  <c r="AI708" i="9"/>
  <c r="AJ708" i="9" s="1"/>
  <c r="AI709" i="9"/>
  <c r="AJ709" i="9" s="1"/>
  <c r="AI710" i="9"/>
  <c r="AJ710" i="9" s="1"/>
  <c r="AI711" i="9"/>
  <c r="AJ711" i="9" s="1"/>
  <c r="AI712" i="9"/>
  <c r="AJ712" i="9" s="1"/>
  <c r="AI713" i="9"/>
  <c r="AJ713" i="9" s="1"/>
  <c r="AI714" i="9"/>
  <c r="AJ714" i="9" s="1"/>
  <c r="AI715" i="9"/>
  <c r="AJ715" i="9" s="1"/>
  <c r="AI716" i="9"/>
  <c r="AJ716" i="9" s="1"/>
  <c r="AI717" i="9"/>
  <c r="AJ717" i="9" s="1"/>
  <c r="AI718" i="9"/>
  <c r="AJ718" i="9" s="1"/>
  <c r="AI719" i="9"/>
  <c r="AJ719" i="9" s="1"/>
  <c r="AI720" i="9"/>
  <c r="AJ720" i="9" s="1"/>
  <c r="AI721" i="9"/>
  <c r="AJ721" i="9" s="1"/>
  <c r="AI722" i="9"/>
  <c r="AJ722" i="9" s="1"/>
  <c r="AI723" i="9"/>
  <c r="AJ723" i="9" s="1"/>
  <c r="AI724" i="9"/>
  <c r="AJ724" i="9" s="1"/>
  <c r="AI725" i="9"/>
  <c r="AJ725" i="9" s="1"/>
  <c r="AI726" i="9"/>
  <c r="AJ726" i="9" s="1"/>
  <c r="AI727" i="9"/>
  <c r="AJ727" i="9" s="1"/>
  <c r="AI728" i="9"/>
  <c r="AJ728" i="9" s="1"/>
  <c r="AI729" i="9"/>
  <c r="AJ729" i="9" s="1"/>
  <c r="AI730" i="9"/>
  <c r="AJ730" i="9" s="1"/>
  <c r="AI731" i="9"/>
  <c r="AJ731" i="9" s="1"/>
  <c r="AI732" i="9"/>
  <c r="AJ732" i="9" s="1"/>
  <c r="AI733" i="9"/>
  <c r="AJ733" i="9" s="1"/>
  <c r="AI734" i="9"/>
  <c r="AJ734" i="9" s="1"/>
  <c r="AI735" i="9"/>
  <c r="AJ735" i="9" s="1"/>
  <c r="AI736" i="9"/>
  <c r="AJ736" i="9" s="1"/>
  <c r="AI737" i="9"/>
  <c r="AJ737" i="9" s="1"/>
  <c r="AI738" i="9"/>
  <c r="AJ738" i="9" s="1"/>
  <c r="AI739" i="9"/>
  <c r="AJ739" i="9" s="1"/>
  <c r="AI740" i="9"/>
  <c r="AJ740" i="9" s="1"/>
  <c r="AI741" i="9"/>
  <c r="AJ741" i="9" s="1"/>
  <c r="AI742" i="9"/>
  <c r="AJ742" i="9" s="1"/>
  <c r="AI743" i="9"/>
  <c r="AJ743" i="9" s="1"/>
  <c r="AI744" i="9"/>
  <c r="AJ744" i="9" s="1"/>
  <c r="AI745" i="9"/>
  <c r="AJ745" i="9" s="1"/>
  <c r="AI746" i="9"/>
  <c r="AJ746" i="9" s="1"/>
  <c r="AI747" i="9"/>
  <c r="AJ747" i="9" s="1"/>
  <c r="AI748" i="9"/>
  <c r="AJ748" i="9" s="1"/>
  <c r="AI749" i="9"/>
  <c r="AJ749" i="9" s="1"/>
  <c r="AI750" i="9"/>
  <c r="AJ750" i="9" s="1"/>
  <c r="AI751" i="9"/>
  <c r="AJ751" i="9" s="1"/>
  <c r="AI752" i="9"/>
  <c r="AJ752" i="9" s="1"/>
  <c r="AI753" i="9"/>
  <c r="AJ753" i="9" s="1"/>
  <c r="AI754" i="9"/>
  <c r="AJ754" i="9" s="1"/>
  <c r="AI755" i="9"/>
  <c r="AJ755" i="9" s="1"/>
  <c r="AI756" i="9"/>
  <c r="AJ756" i="9" s="1"/>
  <c r="AI757" i="9"/>
  <c r="AJ757" i="9" s="1"/>
  <c r="AI758" i="9"/>
  <c r="AJ758" i="9" s="1"/>
  <c r="AI759" i="9"/>
  <c r="AJ759" i="9" s="1"/>
  <c r="AI760" i="9"/>
  <c r="AJ760" i="9" s="1"/>
  <c r="AI761" i="9"/>
  <c r="AJ761" i="9" s="1"/>
  <c r="AI762" i="9"/>
  <c r="AJ762" i="9" s="1"/>
  <c r="AI763" i="9"/>
  <c r="AJ763" i="9" s="1"/>
  <c r="AI764" i="9"/>
  <c r="AJ764" i="9" s="1"/>
  <c r="AI765" i="9"/>
  <c r="AJ765" i="9" s="1"/>
  <c r="AI766" i="9"/>
  <c r="AJ766" i="9" s="1"/>
  <c r="AI767" i="9"/>
  <c r="AJ767" i="9" s="1"/>
  <c r="AI768" i="9"/>
  <c r="AJ768" i="9" s="1"/>
  <c r="AI769" i="9"/>
  <c r="AJ769" i="9" s="1"/>
  <c r="AI770" i="9"/>
  <c r="AJ770" i="9" s="1"/>
  <c r="AI771" i="9"/>
  <c r="AJ771" i="9" s="1"/>
  <c r="AI772" i="9"/>
  <c r="AJ772" i="9" s="1"/>
  <c r="AI773" i="9"/>
  <c r="AJ773" i="9" s="1"/>
  <c r="AI774" i="9"/>
  <c r="AJ774" i="9" s="1"/>
  <c r="AI775" i="9"/>
  <c r="AJ775" i="9" s="1"/>
  <c r="AI776" i="9"/>
  <c r="AJ776" i="9" s="1"/>
  <c r="AI777" i="9"/>
  <c r="AJ777" i="9" s="1"/>
  <c r="AI778" i="9"/>
  <c r="AJ778" i="9" s="1"/>
  <c r="AI779" i="9"/>
  <c r="AJ779" i="9" s="1"/>
  <c r="AI780" i="9"/>
  <c r="AJ780" i="9" s="1"/>
  <c r="AI781" i="9"/>
  <c r="AJ781" i="9" s="1"/>
  <c r="AI782" i="9"/>
  <c r="AJ782" i="9" s="1"/>
  <c r="AI783" i="9"/>
  <c r="AJ783" i="9" s="1"/>
  <c r="AI784" i="9"/>
  <c r="AJ784" i="9" s="1"/>
  <c r="AI785" i="9"/>
  <c r="AJ785" i="9" s="1"/>
  <c r="AI786" i="9"/>
  <c r="AJ786" i="9" s="1"/>
  <c r="AI787" i="9"/>
  <c r="AJ787" i="9" s="1"/>
  <c r="AI788" i="9"/>
  <c r="AJ788" i="9" s="1"/>
  <c r="AI789" i="9"/>
  <c r="AJ789" i="9" s="1"/>
  <c r="AI790" i="9"/>
  <c r="AJ790" i="9" s="1"/>
  <c r="AI791" i="9"/>
  <c r="AJ791" i="9" s="1"/>
  <c r="AI792" i="9"/>
  <c r="AJ792" i="9" s="1"/>
  <c r="AI793" i="9"/>
  <c r="AJ793" i="9" s="1"/>
  <c r="AI794" i="9"/>
  <c r="AJ794" i="9" s="1"/>
  <c r="AI795" i="9"/>
  <c r="AJ795" i="9" s="1"/>
  <c r="AI796" i="9"/>
  <c r="AJ796" i="9" s="1"/>
  <c r="AI797" i="9"/>
  <c r="AJ797" i="9" s="1"/>
  <c r="AI798" i="9"/>
  <c r="AJ798" i="9" s="1"/>
  <c r="AI799" i="9"/>
  <c r="AJ799" i="9" s="1"/>
  <c r="AI800" i="9"/>
  <c r="AJ800" i="9" s="1"/>
  <c r="AI801" i="9"/>
  <c r="AJ801" i="9" s="1"/>
  <c r="AI802" i="9"/>
  <c r="AJ802" i="9" s="1"/>
  <c r="AI803" i="9"/>
  <c r="AJ803" i="9" s="1"/>
  <c r="AI804" i="9"/>
  <c r="AJ804" i="9" s="1"/>
  <c r="AI805" i="9"/>
  <c r="AJ805" i="9" s="1"/>
  <c r="AI806" i="9"/>
  <c r="AJ806" i="9" s="1"/>
  <c r="AI807" i="9"/>
  <c r="AJ807" i="9" s="1"/>
  <c r="AI808" i="9"/>
  <c r="AJ808" i="9" s="1"/>
  <c r="AI809" i="9"/>
  <c r="AJ809" i="9" s="1"/>
  <c r="AI810" i="9"/>
  <c r="AJ810" i="9" s="1"/>
  <c r="AI811" i="9"/>
  <c r="AJ811" i="9" s="1"/>
  <c r="AI812" i="9"/>
  <c r="AJ812" i="9" s="1"/>
  <c r="AI813" i="9"/>
  <c r="AJ813" i="9" s="1"/>
  <c r="AI814" i="9"/>
  <c r="AJ814" i="9" s="1"/>
  <c r="AI815" i="9"/>
  <c r="AJ815" i="9" s="1"/>
  <c r="AI816" i="9"/>
  <c r="AJ816" i="9" s="1"/>
  <c r="AI817" i="9"/>
  <c r="AJ817" i="9" s="1"/>
  <c r="AI818" i="9"/>
  <c r="AJ818" i="9" s="1"/>
  <c r="AI819" i="9"/>
  <c r="AJ819" i="9" s="1"/>
  <c r="AI820" i="9"/>
  <c r="AJ820" i="9" s="1"/>
  <c r="AI821" i="9"/>
  <c r="AJ821" i="9" s="1"/>
  <c r="AI822" i="9"/>
  <c r="AJ822" i="9" s="1"/>
  <c r="AI823" i="9"/>
  <c r="AJ823" i="9" s="1"/>
  <c r="AI824" i="9"/>
  <c r="AJ824" i="9" s="1"/>
  <c r="AI825" i="9"/>
  <c r="AJ825" i="9" s="1"/>
  <c r="AI826" i="9"/>
  <c r="AJ826" i="9" s="1"/>
  <c r="AI827" i="9"/>
  <c r="AJ827" i="9" s="1"/>
  <c r="AI828" i="9"/>
  <c r="AJ828" i="9" s="1"/>
  <c r="AI829" i="9"/>
  <c r="AJ829" i="9" s="1"/>
  <c r="AI830" i="9"/>
  <c r="AJ830" i="9" s="1"/>
  <c r="AI831" i="9"/>
  <c r="AJ831" i="9" s="1"/>
  <c r="AI832" i="9"/>
  <c r="AJ832" i="9" s="1"/>
  <c r="AI833" i="9"/>
  <c r="AJ833" i="9" s="1"/>
  <c r="AI834" i="9"/>
  <c r="AJ834" i="9" s="1"/>
  <c r="AI835" i="9"/>
  <c r="AJ835" i="9" s="1"/>
  <c r="AI836" i="9"/>
  <c r="AJ836" i="9" s="1"/>
  <c r="AI837" i="9"/>
  <c r="AJ837" i="9" s="1"/>
  <c r="AI838" i="9"/>
  <c r="AJ838" i="9" s="1"/>
  <c r="AI839" i="9"/>
  <c r="AJ839" i="9" s="1"/>
  <c r="AI840" i="9"/>
  <c r="AJ840" i="9" s="1"/>
  <c r="AI841" i="9"/>
  <c r="AJ841" i="9" s="1"/>
  <c r="AI842" i="9"/>
  <c r="AJ842" i="9" s="1"/>
  <c r="AI843" i="9"/>
  <c r="AJ843" i="9" s="1"/>
  <c r="AI844" i="9"/>
  <c r="AJ844" i="9" s="1"/>
  <c r="AI845" i="9"/>
  <c r="AJ845" i="9" s="1"/>
  <c r="AI846" i="9"/>
  <c r="AJ846" i="9" s="1"/>
  <c r="AI847" i="9"/>
  <c r="AJ847" i="9" s="1"/>
  <c r="AI848" i="9"/>
  <c r="AJ848" i="9" s="1"/>
  <c r="AI849" i="9"/>
  <c r="AJ849" i="9" s="1"/>
  <c r="AI850" i="9"/>
  <c r="AJ850" i="9" s="1"/>
  <c r="AI851" i="9"/>
  <c r="AJ851" i="9" s="1"/>
  <c r="AI852" i="9"/>
  <c r="AJ852" i="9" s="1"/>
  <c r="AI853" i="9"/>
  <c r="AJ853" i="9" s="1"/>
  <c r="AI854" i="9"/>
  <c r="AJ854" i="9" s="1"/>
  <c r="AI855" i="9"/>
  <c r="AJ855" i="9" s="1"/>
  <c r="AI856" i="9"/>
  <c r="AJ856" i="9" s="1"/>
  <c r="AI857" i="9"/>
  <c r="AJ857" i="9" s="1"/>
  <c r="AI858" i="9"/>
  <c r="AJ858" i="9" s="1"/>
  <c r="AI859" i="9"/>
  <c r="AJ859" i="9" s="1"/>
  <c r="AI860" i="9"/>
  <c r="AJ860" i="9" s="1"/>
  <c r="AI861" i="9"/>
  <c r="AJ861" i="9" s="1"/>
  <c r="AI862" i="9"/>
  <c r="AJ862" i="9" s="1"/>
  <c r="AI863" i="9"/>
  <c r="AJ863" i="9" s="1"/>
  <c r="AI864" i="9"/>
  <c r="AJ864" i="9" s="1"/>
  <c r="AI865" i="9"/>
  <c r="AJ865" i="9" s="1"/>
  <c r="AI866" i="9"/>
  <c r="AJ866" i="9" s="1"/>
  <c r="AI867" i="9"/>
  <c r="AJ867" i="9" s="1"/>
  <c r="AI868" i="9"/>
  <c r="AJ868" i="9" s="1"/>
  <c r="AI869" i="9"/>
  <c r="AJ869" i="9" s="1"/>
  <c r="AI870" i="9"/>
  <c r="AJ870" i="9" s="1"/>
  <c r="AI871" i="9"/>
  <c r="AJ871" i="9" s="1"/>
  <c r="AI872" i="9"/>
  <c r="AJ872" i="9" s="1"/>
  <c r="AI873" i="9"/>
  <c r="AJ873" i="9" s="1"/>
  <c r="AI874" i="9"/>
  <c r="AJ874" i="9" s="1"/>
  <c r="AI875" i="9"/>
  <c r="AJ875" i="9" s="1"/>
  <c r="AI876" i="9"/>
  <c r="AJ876" i="9" s="1"/>
  <c r="AI877" i="9"/>
  <c r="AJ877" i="9" s="1"/>
  <c r="AI878" i="9"/>
  <c r="AJ878" i="9" s="1"/>
  <c r="AI879" i="9"/>
  <c r="AJ879" i="9" s="1"/>
  <c r="AI880" i="9"/>
  <c r="AJ880" i="9" s="1"/>
  <c r="AI881" i="9"/>
  <c r="AJ881" i="9" s="1"/>
  <c r="AI882" i="9"/>
  <c r="AJ882" i="9" s="1"/>
  <c r="AI883" i="9"/>
  <c r="AJ883" i="9" s="1"/>
  <c r="AI884" i="9"/>
  <c r="AJ884" i="9" s="1"/>
  <c r="AI885" i="9"/>
  <c r="AJ885" i="9" s="1"/>
  <c r="AI886" i="9"/>
  <c r="AJ886" i="9" s="1"/>
  <c r="AI887" i="9"/>
  <c r="AJ887" i="9" s="1"/>
  <c r="AI888" i="9"/>
  <c r="AJ888" i="9" s="1"/>
  <c r="AI889" i="9"/>
  <c r="AJ889" i="9" s="1"/>
  <c r="AI890" i="9"/>
  <c r="AJ890" i="9" s="1"/>
  <c r="AI891" i="9"/>
  <c r="AJ891" i="9" s="1"/>
  <c r="AI892" i="9"/>
  <c r="AJ892" i="9" s="1"/>
  <c r="AI893" i="9"/>
  <c r="AJ893" i="9" s="1"/>
  <c r="AI894" i="9"/>
  <c r="AJ894" i="9" s="1"/>
  <c r="AI895" i="9"/>
  <c r="AJ895" i="9" s="1"/>
  <c r="AI896" i="9"/>
  <c r="AJ896" i="9" s="1"/>
  <c r="AI897" i="9"/>
  <c r="AJ897" i="9" s="1"/>
  <c r="AI898" i="9"/>
  <c r="AJ898" i="9" s="1"/>
  <c r="AI899" i="9"/>
  <c r="AJ899" i="9" s="1"/>
  <c r="AI900" i="9"/>
  <c r="AJ900" i="9" s="1"/>
  <c r="AI901" i="9"/>
  <c r="AJ901" i="9" s="1"/>
  <c r="AI902" i="9"/>
  <c r="AJ902" i="9" s="1"/>
  <c r="AI903" i="9"/>
  <c r="AJ903" i="9" s="1"/>
  <c r="AI904" i="9"/>
  <c r="AJ904" i="9" s="1"/>
  <c r="AI905" i="9"/>
  <c r="AJ905" i="9" s="1"/>
  <c r="AI906" i="9"/>
  <c r="AJ906" i="9" s="1"/>
  <c r="AI907" i="9"/>
  <c r="AJ907" i="9" s="1"/>
  <c r="AI908" i="9"/>
  <c r="AJ908" i="9" s="1"/>
  <c r="AI909" i="9"/>
  <c r="AJ909" i="9" s="1"/>
  <c r="AI910" i="9"/>
  <c r="AJ910" i="9" s="1"/>
  <c r="AI911" i="9"/>
  <c r="AJ911" i="9" s="1"/>
  <c r="AI912" i="9"/>
  <c r="AJ912" i="9" s="1"/>
  <c r="AI913" i="9"/>
  <c r="AJ913" i="9" s="1"/>
  <c r="AI914" i="9"/>
  <c r="AJ914" i="9" s="1"/>
  <c r="AI915" i="9"/>
  <c r="AJ915" i="9" s="1"/>
  <c r="AI916" i="9"/>
  <c r="AJ916" i="9" s="1"/>
  <c r="AI917" i="9"/>
  <c r="AJ917" i="9" s="1"/>
  <c r="AI918" i="9"/>
  <c r="AJ918" i="9" s="1"/>
  <c r="AI919" i="9"/>
  <c r="AJ919" i="9" s="1"/>
  <c r="AI920" i="9"/>
  <c r="AJ920" i="9" s="1"/>
  <c r="AI921" i="9"/>
  <c r="AJ921" i="9" s="1"/>
  <c r="AI922" i="9"/>
  <c r="AJ922" i="9" s="1"/>
  <c r="AI923" i="9"/>
  <c r="AJ923" i="9" s="1"/>
  <c r="AI924" i="9"/>
  <c r="AJ924" i="9" s="1"/>
  <c r="AI925" i="9"/>
  <c r="AJ925" i="9" s="1"/>
  <c r="AI926" i="9"/>
  <c r="AJ926" i="9" s="1"/>
  <c r="AI927" i="9"/>
  <c r="AJ927" i="9" s="1"/>
  <c r="AI928" i="9"/>
  <c r="AJ928" i="9" s="1"/>
  <c r="AI929" i="9"/>
  <c r="AJ929" i="9" s="1"/>
  <c r="AI930" i="9"/>
  <c r="AJ930" i="9" s="1"/>
  <c r="AI931" i="9"/>
  <c r="AJ931" i="9" s="1"/>
  <c r="AI932" i="9"/>
  <c r="AJ932" i="9" s="1"/>
  <c r="AI933" i="9"/>
  <c r="AJ933" i="9" s="1"/>
  <c r="AI934" i="9"/>
  <c r="AJ934" i="9" s="1"/>
  <c r="AI935" i="9"/>
  <c r="AJ935" i="9" s="1"/>
  <c r="AI936" i="9"/>
  <c r="AJ936" i="9" s="1"/>
  <c r="AI937" i="9"/>
  <c r="AJ937" i="9" s="1"/>
  <c r="AI938" i="9"/>
  <c r="AJ938" i="9" s="1"/>
  <c r="AI939" i="9"/>
  <c r="AJ939" i="9" s="1"/>
  <c r="AI940" i="9"/>
  <c r="AJ940" i="9" s="1"/>
  <c r="AI941" i="9"/>
  <c r="AJ941" i="9" s="1"/>
  <c r="AI942" i="9"/>
  <c r="AJ942" i="9" s="1"/>
  <c r="AI943" i="9"/>
  <c r="AJ943" i="9" s="1"/>
  <c r="AI944" i="9"/>
  <c r="AJ944" i="9" s="1"/>
  <c r="AI945" i="9"/>
  <c r="AJ945" i="9" s="1"/>
  <c r="AI946" i="9"/>
  <c r="AJ946" i="9" s="1"/>
  <c r="AI947" i="9"/>
  <c r="AJ947" i="9" s="1"/>
  <c r="AI948" i="9"/>
  <c r="AJ948" i="9" s="1"/>
  <c r="AI949" i="9"/>
  <c r="AJ949" i="9" s="1"/>
  <c r="AI950" i="9"/>
  <c r="AJ950" i="9" s="1"/>
  <c r="AI951" i="9"/>
  <c r="AJ951" i="9" s="1"/>
  <c r="AI952" i="9"/>
  <c r="AJ952" i="9" s="1"/>
  <c r="AI953" i="9"/>
  <c r="AJ953" i="9" s="1"/>
  <c r="AI954" i="9"/>
  <c r="AJ954" i="9" s="1"/>
  <c r="AI955" i="9"/>
  <c r="AJ955" i="9" s="1"/>
  <c r="AI956" i="9"/>
  <c r="AJ956" i="9" s="1"/>
  <c r="AI957" i="9"/>
  <c r="AJ957" i="9" s="1"/>
  <c r="AI958" i="9"/>
  <c r="AJ958" i="9" s="1"/>
  <c r="AI959" i="9"/>
  <c r="AJ959" i="9" s="1"/>
  <c r="AI960" i="9"/>
  <c r="AJ960" i="9" s="1"/>
  <c r="AI961" i="9"/>
  <c r="AJ961" i="9" s="1"/>
  <c r="AI962" i="9"/>
  <c r="AJ962" i="9" s="1"/>
  <c r="AI963" i="9"/>
  <c r="AJ963" i="9" s="1"/>
  <c r="AI964" i="9"/>
  <c r="AJ964" i="9" s="1"/>
  <c r="AI965" i="9"/>
  <c r="AJ965" i="9" s="1"/>
  <c r="AI966" i="9"/>
  <c r="AJ966" i="9" s="1"/>
  <c r="AI967" i="9"/>
  <c r="AJ967" i="9" s="1"/>
  <c r="AI968" i="9"/>
  <c r="AJ968" i="9" s="1"/>
  <c r="AI969" i="9"/>
  <c r="AJ969" i="9" s="1"/>
  <c r="AI970" i="9"/>
  <c r="AJ970" i="9" s="1"/>
  <c r="AI971" i="9"/>
  <c r="AJ971" i="9" s="1"/>
  <c r="AI972" i="9"/>
  <c r="AJ972" i="9" s="1"/>
  <c r="AI973" i="9"/>
  <c r="AJ973" i="9" s="1"/>
  <c r="AI974" i="9"/>
  <c r="AJ974" i="9" s="1"/>
  <c r="AI975" i="9"/>
  <c r="AJ975" i="9" s="1"/>
  <c r="AI976" i="9"/>
  <c r="AJ976" i="9" s="1"/>
  <c r="AI977" i="9"/>
  <c r="AJ977" i="9" s="1"/>
  <c r="AI978" i="9"/>
  <c r="AJ978" i="9" s="1"/>
  <c r="AI979" i="9"/>
  <c r="AJ979" i="9" s="1"/>
  <c r="AI980" i="9"/>
  <c r="AJ980" i="9" s="1"/>
  <c r="AI981" i="9"/>
  <c r="AJ981" i="9" s="1"/>
  <c r="AI982" i="9"/>
  <c r="AJ982" i="9" s="1"/>
  <c r="AI983" i="9"/>
  <c r="AJ983" i="9" s="1"/>
  <c r="AI984" i="9"/>
  <c r="AJ984" i="9" s="1"/>
  <c r="AI985" i="9"/>
  <c r="AJ985" i="9" s="1"/>
  <c r="AI986" i="9"/>
  <c r="AJ986" i="9" s="1"/>
  <c r="AI987" i="9"/>
  <c r="AJ987" i="9" s="1"/>
  <c r="AI988" i="9"/>
  <c r="AJ988" i="9" s="1"/>
  <c r="AI989" i="9"/>
  <c r="AJ989" i="9" s="1"/>
  <c r="AI990" i="9"/>
  <c r="AJ990" i="9" s="1"/>
  <c r="AI991" i="9"/>
  <c r="AJ991" i="9" s="1"/>
  <c r="AI992" i="9"/>
  <c r="AJ992" i="9" s="1"/>
  <c r="AI993" i="9"/>
  <c r="AJ993" i="9" s="1"/>
  <c r="AI994" i="9"/>
  <c r="AJ994" i="9" s="1"/>
  <c r="AI995" i="9"/>
  <c r="AJ995" i="9" s="1"/>
  <c r="AI996" i="9"/>
  <c r="AJ996" i="9" s="1"/>
  <c r="AI997" i="9"/>
  <c r="AJ997" i="9" s="1"/>
  <c r="AI998" i="9"/>
  <c r="AJ998" i="9" s="1"/>
  <c r="AI999" i="9"/>
  <c r="AJ999" i="9" s="1"/>
  <c r="AI1000" i="9"/>
  <c r="AJ1000" i="9" s="1"/>
  <c r="AI1001" i="9"/>
  <c r="AJ1001" i="9" s="1"/>
  <c r="AI1002" i="9"/>
  <c r="AJ1002" i="9" s="1"/>
  <c r="AI1003" i="9"/>
  <c r="AJ1003" i="9" s="1"/>
  <c r="AI1004" i="9"/>
  <c r="AJ1004" i="9" s="1"/>
  <c r="AI1005" i="9"/>
  <c r="AJ1005" i="9" s="1"/>
  <c r="AI1006" i="9"/>
  <c r="AJ1006" i="9" s="1"/>
  <c r="AI1007" i="9"/>
  <c r="AJ1007" i="9" s="1"/>
  <c r="AI1008" i="9"/>
  <c r="AJ1008" i="9" s="1"/>
  <c r="AI1009" i="9"/>
  <c r="AJ1009" i="9" s="1"/>
  <c r="AI1010" i="9"/>
  <c r="AJ1010" i="9" s="1"/>
  <c r="AI1011" i="9"/>
  <c r="AJ1011" i="9" s="1"/>
  <c r="AI1012" i="9"/>
  <c r="AJ1012" i="9" s="1"/>
  <c r="AI1013" i="9"/>
  <c r="AJ1013" i="9" s="1"/>
  <c r="AI1014" i="9"/>
  <c r="AJ1014" i="9" s="1"/>
  <c r="AI1015" i="9"/>
  <c r="AJ1015" i="9" s="1"/>
  <c r="AI1016" i="9"/>
  <c r="AJ1016" i="9" s="1"/>
  <c r="AI1017" i="9"/>
  <c r="AJ1017" i="9" s="1"/>
  <c r="AI1018" i="9"/>
  <c r="AJ1018" i="9" s="1"/>
  <c r="AI1019" i="9"/>
  <c r="AJ1019" i="9" s="1"/>
  <c r="AI1020" i="9"/>
  <c r="AJ1020" i="9" s="1"/>
  <c r="AI1021" i="9"/>
  <c r="AJ1021" i="9" s="1"/>
  <c r="AI1022" i="9"/>
  <c r="AJ1022" i="9" s="1"/>
  <c r="AI1023" i="9"/>
  <c r="AJ1023" i="9" s="1"/>
  <c r="AI1024" i="9"/>
  <c r="AJ1024" i="9" s="1"/>
  <c r="AI1025" i="9"/>
  <c r="AJ1025" i="9" s="1"/>
  <c r="AI1026" i="9"/>
  <c r="AJ1026" i="9" s="1"/>
  <c r="AI1027" i="9"/>
  <c r="AJ1027" i="9" s="1"/>
  <c r="AI1028" i="9"/>
  <c r="AJ1028" i="9" s="1"/>
  <c r="AI1029" i="9"/>
  <c r="AJ1029" i="9" s="1"/>
  <c r="AI1030" i="9"/>
  <c r="AJ1030" i="9" s="1"/>
  <c r="AI1031" i="9"/>
  <c r="AJ1031" i="9" s="1"/>
  <c r="AI1032" i="9"/>
  <c r="AJ1032" i="9" s="1"/>
  <c r="AI1033" i="9"/>
  <c r="AJ1033" i="9" s="1"/>
  <c r="AI1034" i="9"/>
  <c r="AJ1034" i="9" s="1"/>
  <c r="AI1035" i="9"/>
  <c r="AJ1035" i="9" s="1"/>
  <c r="AI1036" i="9"/>
  <c r="AJ1036" i="9" s="1"/>
  <c r="AI1037" i="9"/>
  <c r="AJ1037" i="9" s="1"/>
  <c r="AI1038" i="9"/>
  <c r="AJ1038" i="9" s="1"/>
  <c r="AI1039" i="9"/>
  <c r="AJ1039" i="9" s="1"/>
  <c r="AI1040" i="9"/>
  <c r="AJ1040" i="9" s="1"/>
  <c r="AI1041" i="9"/>
  <c r="AJ1041" i="9" s="1"/>
  <c r="AI1042" i="9"/>
  <c r="AJ1042" i="9" s="1"/>
  <c r="AI1043" i="9"/>
  <c r="AJ1043" i="9" s="1"/>
  <c r="AI1044" i="9"/>
  <c r="AJ1044" i="9" s="1"/>
  <c r="AI1045" i="9"/>
  <c r="AJ1045" i="9" s="1"/>
  <c r="AI1046" i="9"/>
  <c r="AJ1046" i="9" s="1"/>
  <c r="AI1047" i="9"/>
  <c r="AJ1047" i="9" s="1"/>
  <c r="AI1048" i="9"/>
  <c r="AJ1048" i="9" s="1"/>
  <c r="AI1049" i="9"/>
  <c r="AJ1049" i="9" s="1"/>
  <c r="AI1050" i="9"/>
  <c r="AJ1050" i="9" s="1"/>
  <c r="AI1051" i="9"/>
  <c r="AJ1051" i="9" s="1"/>
  <c r="AI1052" i="9"/>
  <c r="AJ1052" i="9" s="1"/>
  <c r="AI1053" i="9"/>
  <c r="AJ1053" i="9" s="1"/>
  <c r="AI1054" i="9"/>
  <c r="AJ1054" i="9" s="1"/>
  <c r="AI1055" i="9"/>
  <c r="AJ1055" i="9" s="1"/>
  <c r="AI1056" i="9"/>
  <c r="AJ1056" i="9" s="1"/>
  <c r="AI1057" i="9"/>
  <c r="AJ1057" i="9" s="1"/>
  <c r="AI1058" i="9"/>
  <c r="AJ1058" i="9" s="1"/>
  <c r="AI1059" i="9"/>
  <c r="AJ1059" i="9" s="1"/>
  <c r="AI1060" i="9"/>
  <c r="AJ1060" i="9" s="1"/>
  <c r="AI1061" i="9"/>
  <c r="AJ1061" i="9" s="1"/>
  <c r="AI1062" i="9"/>
  <c r="AJ1062" i="9" s="1"/>
  <c r="AI1063" i="9"/>
  <c r="AJ1063" i="9" s="1"/>
  <c r="AI1064" i="9"/>
  <c r="AJ1064" i="9" s="1"/>
  <c r="AI1065" i="9"/>
  <c r="AJ1065" i="9" s="1"/>
  <c r="AI1066" i="9"/>
  <c r="AJ1066" i="9" s="1"/>
  <c r="AI1067" i="9"/>
  <c r="AJ1067" i="9" s="1"/>
  <c r="AI1068" i="9"/>
  <c r="AJ1068" i="9" s="1"/>
  <c r="AI1069" i="9"/>
  <c r="AJ1069" i="9" s="1"/>
  <c r="AI1070" i="9"/>
  <c r="AJ1070" i="9" s="1"/>
  <c r="AI1071" i="9"/>
  <c r="AJ1071" i="9" s="1"/>
  <c r="AI1072" i="9"/>
  <c r="AJ1072" i="9" s="1"/>
  <c r="AI1073" i="9"/>
  <c r="AJ1073" i="9" s="1"/>
  <c r="AI1074" i="9"/>
  <c r="AJ1074" i="9" s="1"/>
  <c r="AI1075" i="9"/>
  <c r="AJ1075" i="9" s="1"/>
  <c r="AI1076" i="9"/>
  <c r="AJ1076" i="9" s="1"/>
  <c r="AI1077" i="9"/>
  <c r="AJ1077" i="9" s="1"/>
  <c r="AI1078" i="9"/>
  <c r="AJ1078" i="9" s="1"/>
  <c r="AI1079" i="9"/>
  <c r="AJ1079" i="9" s="1"/>
  <c r="AI1080" i="9"/>
  <c r="AJ1080" i="9" s="1"/>
  <c r="AI1081" i="9"/>
  <c r="AJ1081" i="9" s="1"/>
  <c r="AI1082" i="9"/>
  <c r="AJ1082" i="9" s="1"/>
  <c r="AI1083" i="9"/>
  <c r="AJ1083" i="9" s="1"/>
  <c r="AI1084" i="9"/>
  <c r="AJ1084" i="9" s="1"/>
  <c r="AI1085" i="9"/>
  <c r="AJ1085" i="9" s="1"/>
  <c r="AI1086" i="9"/>
  <c r="AJ1086" i="9" s="1"/>
  <c r="AI1087" i="9"/>
  <c r="AJ1087" i="9" s="1"/>
  <c r="AI1088" i="9"/>
  <c r="AJ1088" i="9" s="1"/>
  <c r="AI1089" i="9"/>
  <c r="AJ1089" i="9" s="1"/>
  <c r="AI1090" i="9"/>
  <c r="AJ1090" i="9" s="1"/>
  <c r="AI1091" i="9"/>
  <c r="AJ1091" i="9" s="1"/>
  <c r="AI1092" i="9"/>
  <c r="AJ1092" i="9" s="1"/>
  <c r="AI1093" i="9"/>
  <c r="AJ1093" i="9" s="1"/>
  <c r="AI1094" i="9"/>
  <c r="AJ1094" i="9" s="1"/>
  <c r="AI1095" i="9"/>
  <c r="AJ1095" i="9" s="1"/>
  <c r="AI1096" i="9"/>
  <c r="AJ1096" i="9" s="1"/>
  <c r="AI1097" i="9"/>
  <c r="AJ1097" i="9" s="1"/>
  <c r="AI1098" i="9"/>
  <c r="AJ1098" i="9" s="1"/>
  <c r="AI1099" i="9"/>
  <c r="AJ1099" i="9" s="1"/>
  <c r="AI1100" i="9"/>
  <c r="AJ1100" i="9" s="1"/>
  <c r="AI1101" i="9"/>
  <c r="AJ1101" i="9" s="1"/>
  <c r="AI1102" i="9"/>
  <c r="AJ1102" i="9" s="1"/>
  <c r="AI1103" i="9"/>
  <c r="AJ1103" i="9" s="1"/>
  <c r="AI1104" i="9"/>
  <c r="AJ1104" i="9" s="1"/>
  <c r="AI1105" i="9"/>
  <c r="AJ1105" i="9" s="1"/>
  <c r="AI1106" i="9"/>
  <c r="AJ1106" i="9" s="1"/>
  <c r="AI1107" i="9"/>
  <c r="AJ1107" i="9" s="1"/>
  <c r="AI1108" i="9"/>
  <c r="AJ1108" i="9" s="1"/>
  <c r="AI1109" i="9"/>
  <c r="AJ1109" i="9" s="1"/>
  <c r="AI1110" i="9"/>
  <c r="AJ1110" i="9" s="1"/>
  <c r="AI1111" i="9"/>
  <c r="AJ1111" i="9" s="1"/>
  <c r="AI1112" i="9"/>
  <c r="AJ1112" i="9" s="1"/>
  <c r="AI1113" i="9"/>
  <c r="AJ1113" i="9" s="1"/>
  <c r="AI1114" i="9"/>
  <c r="AJ1114" i="9" s="1"/>
  <c r="AI1115" i="9"/>
  <c r="AJ1115" i="9" s="1"/>
  <c r="AI1116" i="9"/>
  <c r="AJ1116" i="9" s="1"/>
  <c r="AI1117" i="9"/>
  <c r="AJ1117" i="9" s="1"/>
  <c r="AI1118" i="9"/>
  <c r="AJ1118" i="9" s="1"/>
  <c r="AI1119" i="9"/>
  <c r="AJ1119" i="9" s="1"/>
  <c r="AI1120" i="9"/>
  <c r="AJ1120" i="9" s="1"/>
  <c r="AI1121" i="9"/>
  <c r="AJ1121" i="9" s="1"/>
  <c r="AI1122" i="9"/>
  <c r="AJ1122" i="9" s="1"/>
  <c r="AI1123" i="9"/>
  <c r="AJ1123" i="9" s="1"/>
  <c r="AI1124" i="9"/>
  <c r="AJ1124" i="9" s="1"/>
  <c r="AI1125" i="9"/>
  <c r="AJ1125" i="9" s="1"/>
  <c r="AI1126" i="9"/>
  <c r="AJ1126" i="9" s="1"/>
  <c r="AI1127" i="9"/>
  <c r="AJ1127" i="9" s="1"/>
  <c r="AI1128" i="9"/>
  <c r="AJ1128" i="9" s="1"/>
  <c r="AI1129" i="9"/>
  <c r="AJ1129" i="9" s="1"/>
  <c r="AI1130" i="9"/>
  <c r="AJ1130" i="9" s="1"/>
  <c r="AI1131" i="9"/>
  <c r="AJ1131" i="9" s="1"/>
  <c r="AI1132" i="9"/>
  <c r="AJ1132" i="9" s="1"/>
  <c r="AI1133" i="9"/>
  <c r="AJ1133" i="9" s="1"/>
  <c r="AI1134" i="9"/>
  <c r="AJ1134" i="9" s="1"/>
  <c r="AI1135" i="9"/>
  <c r="AJ1135" i="9" s="1"/>
  <c r="AI1136" i="9"/>
  <c r="AJ1136" i="9" s="1"/>
  <c r="AI1137" i="9"/>
  <c r="AJ1137" i="9" s="1"/>
  <c r="AI1138" i="9"/>
  <c r="AJ1138" i="9" s="1"/>
  <c r="AI1139" i="9"/>
  <c r="AJ1139" i="9" s="1"/>
  <c r="AI1140" i="9"/>
  <c r="AJ1140" i="9" s="1"/>
  <c r="AI1141" i="9"/>
  <c r="AJ1141" i="9" s="1"/>
  <c r="AI1142" i="9"/>
  <c r="AJ1142" i="9" s="1"/>
  <c r="AI1143" i="9"/>
  <c r="AJ1143" i="9" s="1"/>
  <c r="AI1144" i="9"/>
  <c r="AJ1144" i="9" s="1"/>
  <c r="AI1145" i="9"/>
  <c r="AJ1145" i="9" s="1"/>
  <c r="AI1146" i="9"/>
  <c r="AJ1146" i="9" s="1"/>
  <c r="AI1147" i="9"/>
  <c r="AJ1147" i="9" s="1"/>
  <c r="AI1148" i="9"/>
  <c r="AJ1148" i="9" s="1"/>
  <c r="AI1149" i="9"/>
  <c r="AJ1149" i="9" s="1"/>
  <c r="AI1150" i="9"/>
  <c r="AJ1150" i="9" s="1"/>
  <c r="AI1151" i="9"/>
  <c r="AJ1151" i="9" s="1"/>
  <c r="AI1152" i="9"/>
  <c r="AJ1152" i="9" s="1"/>
  <c r="AI1153" i="9"/>
  <c r="AJ1153" i="9" s="1"/>
  <c r="AI1154" i="9"/>
  <c r="AJ1154" i="9" s="1"/>
  <c r="AI1155" i="9"/>
  <c r="AJ1155" i="9" s="1"/>
  <c r="AI1156" i="9"/>
  <c r="AJ1156" i="9" s="1"/>
  <c r="AI1157" i="9"/>
  <c r="AJ1157" i="9" s="1"/>
  <c r="AI1158" i="9"/>
  <c r="AJ1158" i="9" s="1"/>
  <c r="AI1159" i="9"/>
  <c r="AJ1159" i="9" s="1"/>
  <c r="AI1160" i="9"/>
  <c r="AJ1160" i="9" s="1"/>
  <c r="AI1161" i="9"/>
  <c r="AJ1161" i="9" s="1"/>
  <c r="AI1162" i="9"/>
  <c r="AJ1162" i="9" s="1"/>
  <c r="AI1163" i="9"/>
  <c r="AJ1163" i="9" s="1"/>
  <c r="AI1164" i="9"/>
  <c r="AJ1164" i="9" s="1"/>
  <c r="AI1165" i="9"/>
  <c r="AJ1165" i="9" s="1"/>
  <c r="AI1166" i="9"/>
  <c r="AJ1166" i="9" s="1"/>
  <c r="AI1167" i="9"/>
  <c r="AJ1167" i="9" s="1"/>
  <c r="AI1168" i="9"/>
  <c r="AJ1168" i="9" s="1"/>
  <c r="AI1169" i="9"/>
  <c r="AJ1169" i="9" s="1"/>
  <c r="AI1170" i="9"/>
  <c r="AJ1170" i="9" s="1"/>
  <c r="AI1171" i="9"/>
  <c r="AJ1171" i="9" s="1"/>
  <c r="AI1172" i="9"/>
  <c r="AJ1172" i="9" s="1"/>
  <c r="AI1173" i="9"/>
  <c r="AJ1173" i="9" s="1"/>
  <c r="AI1174" i="9"/>
  <c r="AJ1174" i="9" s="1"/>
  <c r="AI1175" i="9"/>
  <c r="AJ1175" i="9" s="1"/>
  <c r="AI1176" i="9"/>
  <c r="AJ1176" i="9" s="1"/>
  <c r="AI1177" i="9"/>
  <c r="AJ1177" i="9" s="1"/>
  <c r="AI1178" i="9"/>
  <c r="AJ1178" i="9" s="1"/>
  <c r="AI1179" i="9"/>
  <c r="AJ1179" i="9" s="1"/>
  <c r="AI1180" i="9"/>
  <c r="AJ1180" i="9" s="1"/>
  <c r="AI1181" i="9"/>
  <c r="AJ1181" i="9" s="1"/>
  <c r="AI1182" i="9"/>
  <c r="AJ1182" i="9" s="1"/>
  <c r="AI1183" i="9"/>
  <c r="AJ1183" i="9" s="1"/>
  <c r="AI1184" i="9"/>
  <c r="AJ1184" i="9" s="1"/>
  <c r="AI1185" i="9"/>
  <c r="AJ1185" i="9" s="1"/>
  <c r="AI1186" i="9"/>
  <c r="AJ1186" i="9" s="1"/>
  <c r="AI1187" i="9"/>
  <c r="AJ1187" i="9" s="1"/>
  <c r="AI1188" i="9"/>
  <c r="AJ1188" i="9" s="1"/>
  <c r="AI1189" i="9"/>
  <c r="AJ1189" i="9" s="1"/>
  <c r="AI1190" i="9"/>
  <c r="AJ1190" i="9" s="1"/>
  <c r="AI1191" i="9"/>
  <c r="AJ1191" i="9" s="1"/>
  <c r="AI1192" i="9"/>
  <c r="AJ1192" i="9" s="1"/>
  <c r="AI1193" i="9"/>
  <c r="AJ1193" i="9" s="1"/>
  <c r="AI1194" i="9"/>
  <c r="AJ1194" i="9" s="1"/>
  <c r="AI1195" i="9"/>
  <c r="AJ1195" i="9" s="1"/>
  <c r="AI1196" i="9"/>
  <c r="AJ1196" i="9" s="1"/>
  <c r="AI1197" i="9"/>
  <c r="AJ1197" i="9" s="1"/>
  <c r="AI1198" i="9"/>
  <c r="AJ1198" i="9" s="1"/>
  <c r="AI1199" i="9"/>
  <c r="AJ1199" i="9" s="1"/>
  <c r="AI1200" i="9"/>
  <c r="AJ1200" i="9" s="1"/>
  <c r="AI1201" i="9"/>
  <c r="AJ1201" i="9" s="1"/>
  <c r="AI1202" i="9"/>
  <c r="AJ1202" i="9" s="1"/>
  <c r="AI1203" i="9"/>
  <c r="AJ1203" i="9" s="1"/>
  <c r="AI1204" i="9"/>
  <c r="AJ1204" i="9" s="1"/>
  <c r="AI1205" i="9"/>
  <c r="AJ1205" i="9" s="1"/>
  <c r="AI1206" i="9"/>
  <c r="AJ1206" i="9" s="1"/>
  <c r="AI1207" i="9"/>
  <c r="AJ1207" i="9" s="1"/>
  <c r="AI1208" i="9"/>
  <c r="AJ1208" i="9" s="1"/>
  <c r="AI1209" i="9"/>
  <c r="AJ1209" i="9" s="1"/>
  <c r="AI1210" i="9"/>
  <c r="AJ1210" i="9" s="1"/>
  <c r="AI1211" i="9"/>
  <c r="AJ1211" i="9" s="1"/>
  <c r="AI1212" i="9"/>
  <c r="AJ1212" i="9" s="1"/>
  <c r="AI1213" i="9"/>
  <c r="AJ1213" i="9" s="1"/>
  <c r="AI1214" i="9"/>
  <c r="AJ1214" i="9" s="1"/>
  <c r="AI1215" i="9"/>
  <c r="AJ1215" i="9" s="1"/>
  <c r="AI1216" i="9"/>
  <c r="AJ1216" i="9" s="1"/>
  <c r="AI1217" i="9"/>
  <c r="AJ1217" i="9" s="1"/>
  <c r="AI1218" i="9"/>
  <c r="AJ1218" i="9" s="1"/>
  <c r="AI1219" i="9"/>
  <c r="AJ1219" i="9" s="1"/>
  <c r="AI1220" i="9"/>
  <c r="AJ1220" i="9" s="1"/>
  <c r="AI1221" i="9"/>
  <c r="AJ1221" i="9" s="1"/>
  <c r="AI1222" i="9"/>
  <c r="AJ1222" i="9" s="1"/>
  <c r="AI1223" i="9"/>
  <c r="AJ1223" i="9" s="1"/>
  <c r="AI1224" i="9"/>
  <c r="AJ1224" i="9" s="1"/>
  <c r="AI1225" i="9"/>
  <c r="AJ1225" i="9" s="1"/>
  <c r="AI1226" i="9"/>
  <c r="AJ1226" i="9" s="1"/>
  <c r="AI1227" i="9"/>
  <c r="AJ1227" i="9" s="1"/>
  <c r="AI1228" i="9"/>
  <c r="AJ1228" i="9" s="1"/>
  <c r="AI1229" i="9"/>
  <c r="AJ1229" i="9" s="1"/>
  <c r="AI1230" i="9"/>
  <c r="AJ1230" i="9" s="1"/>
  <c r="AI1231" i="9"/>
  <c r="AJ1231" i="9" s="1"/>
  <c r="AI1232" i="9"/>
  <c r="AJ1232" i="9" s="1"/>
  <c r="AI1233" i="9"/>
  <c r="AJ1233" i="9" s="1"/>
  <c r="AI1234" i="9"/>
  <c r="AJ1234" i="9" s="1"/>
  <c r="AI1235" i="9"/>
  <c r="AJ1235" i="9" s="1"/>
  <c r="AI1236" i="9"/>
  <c r="AJ1236" i="9" s="1"/>
  <c r="AI1237" i="9"/>
  <c r="AJ1237" i="9" s="1"/>
  <c r="AI1238" i="9"/>
  <c r="AJ1238" i="9" s="1"/>
  <c r="AI1239" i="9"/>
  <c r="AJ1239" i="9" s="1"/>
  <c r="AI1240" i="9"/>
  <c r="AJ1240" i="9" s="1"/>
  <c r="AI1241" i="9"/>
  <c r="AJ1241" i="9" s="1"/>
  <c r="AI1242" i="9"/>
  <c r="AJ1242" i="9" s="1"/>
  <c r="AI1243" i="9"/>
  <c r="AJ1243" i="9" s="1"/>
  <c r="AI1244" i="9"/>
  <c r="AJ1244" i="9" s="1"/>
  <c r="AI1245" i="9"/>
  <c r="AJ1245" i="9" s="1"/>
  <c r="AI1246" i="9"/>
  <c r="AJ1246" i="9" s="1"/>
  <c r="AI1247" i="9"/>
  <c r="AJ1247" i="9" s="1"/>
  <c r="AI1248" i="9"/>
  <c r="AJ1248" i="9" s="1"/>
  <c r="AI1249" i="9"/>
  <c r="AJ1249" i="9" s="1"/>
  <c r="AI1250" i="9"/>
  <c r="AJ1250" i="9" s="1"/>
  <c r="AI1251" i="9"/>
  <c r="AJ1251" i="9" s="1"/>
  <c r="AI1252" i="9"/>
  <c r="AJ1252" i="9" s="1"/>
  <c r="AI1253" i="9"/>
  <c r="AJ1253" i="9" s="1"/>
  <c r="AI1254" i="9"/>
  <c r="AJ1254" i="9" s="1"/>
  <c r="AI1255" i="9"/>
  <c r="AJ1255" i="9" s="1"/>
  <c r="AI1256" i="9"/>
  <c r="AJ1256" i="9" s="1"/>
  <c r="AI1257" i="9"/>
  <c r="AJ1257" i="9" s="1"/>
  <c r="AI1258" i="9"/>
  <c r="AJ1258" i="9" s="1"/>
  <c r="AI1259" i="9"/>
  <c r="AJ1259" i="9" s="1"/>
  <c r="AI1260" i="9"/>
  <c r="AJ1260" i="9" s="1"/>
  <c r="AI1261" i="9"/>
  <c r="AJ1261" i="9" s="1"/>
  <c r="AI1262" i="9"/>
  <c r="AJ1262" i="9" s="1"/>
  <c r="AI1263" i="9"/>
  <c r="AJ1263" i="9" s="1"/>
  <c r="AI1264" i="9"/>
  <c r="AJ1264" i="9" s="1"/>
  <c r="AI1265" i="9"/>
  <c r="AJ1265" i="9" s="1"/>
  <c r="AI1266" i="9"/>
  <c r="AJ1266" i="9" s="1"/>
  <c r="AI1267" i="9"/>
  <c r="AJ1267" i="9" s="1"/>
  <c r="AI1268" i="9"/>
  <c r="AJ1268" i="9" s="1"/>
  <c r="AI1269" i="9"/>
  <c r="AJ1269" i="9" s="1"/>
  <c r="AI1270" i="9"/>
  <c r="AJ1270" i="9" s="1"/>
  <c r="AI1271" i="9"/>
  <c r="AJ1271" i="9" s="1"/>
  <c r="AI1272" i="9"/>
  <c r="AJ1272" i="9" s="1"/>
  <c r="AI1273" i="9"/>
  <c r="AJ1273" i="9" s="1"/>
  <c r="AI1274" i="9"/>
  <c r="AJ1274" i="9" s="1"/>
  <c r="AI1275" i="9"/>
  <c r="AJ1275" i="9" s="1"/>
  <c r="AI1276" i="9"/>
  <c r="AJ1276" i="9" s="1"/>
  <c r="AI1277" i="9"/>
  <c r="AJ1277" i="9" s="1"/>
  <c r="AI1278" i="9"/>
  <c r="AJ1278" i="9" s="1"/>
  <c r="AI1279" i="9"/>
  <c r="AJ1279" i="9" s="1"/>
  <c r="AI1280" i="9"/>
  <c r="AJ1280" i="9" s="1"/>
  <c r="AI1281" i="9"/>
  <c r="AJ1281" i="9" s="1"/>
  <c r="AI1282" i="9"/>
  <c r="AJ1282" i="9" s="1"/>
  <c r="AI1283" i="9"/>
  <c r="AJ1283" i="9" s="1"/>
  <c r="AI1284" i="9"/>
  <c r="AJ1284" i="9" s="1"/>
  <c r="AI1285" i="9"/>
  <c r="AJ1285" i="9" s="1"/>
  <c r="AI1286" i="9"/>
  <c r="AJ1286" i="9" s="1"/>
  <c r="AI1287" i="9"/>
  <c r="AJ1287" i="9" s="1"/>
  <c r="AI1288" i="9"/>
  <c r="AJ1288" i="9" s="1"/>
  <c r="AI1289" i="9"/>
  <c r="AJ1289" i="9" s="1"/>
  <c r="AI1290" i="9"/>
  <c r="AJ1290" i="9" s="1"/>
  <c r="AI1291" i="9"/>
  <c r="AJ1291" i="9" s="1"/>
  <c r="AI1292" i="9"/>
  <c r="AJ1292" i="9" s="1"/>
  <c r="AI1293" i="9"/>
  <c r="AJ1293" i="9" s="1"/>
  <c r="AI1294" i="9"/>
  <c r="AJ1294" i="9" s="1"/>
  <c r="AI1295" i="9"/>
  <c r="AJ1295" i="9" s="1"/>
  <c r="AI1296" i="9"/>
  <c r="AJ1296" i="9" s="1"/>
  <c r="AI1297" i="9"/>
  <c r="AJ1297" i="9" s="1"/>
  <c r="AI1298" i="9"/>
  <c r="AJ1298" i="9" s="1"/>
  <c r="AI1299" i="9"/>
  <c r="AJ1299" i="9" s="1"/>
  <c r="AI1300" i="9"/>
  <c r="AJ1300" i="9" s="1"/>
  <c r="AI1301" i="9"/>
  <c r="AJ1301" i="9" s="1"/>
  <c r="AI1302" i="9"/>
  <c r="AJ1302" i="9" s="1"/>
  <c r="AI1303" i="9"/>
  <c r="AJ1303" i="9" s="1"/>
  <c r="AI1304" i="9"/>
  <c r="AJ1304" i="9" s="1"/>
  <c r="AI1305" i="9"/>
  <c r="AJ1305" i="9" s="1"/>
  <c r="AI1306" i="9"/>
  <c r="AJ1306" i="9" s="1"/>
  <c r="AI1307" i="9"/>
  <c r="AJ1307" i="9" s="1"/>
  <c r="AI1308" i="9"/>
  <c r="AJ1308" i="9" s="1"/>
  <c r="AI1309" i="9"/>
  <c r="AJ1309" i="9" s="1"/>
  <c r="AI1310" i="9"/>
  <c r="AJ1310" i="9" s="1"/>
  <c r="AI1311" i="9"/>
  <c r="AJ1311" i="9" s="1"/>
  <c r="AI1312" i="9"/>
  <c r="AJ1312" i="9" s="1"/>
  <c r="AI1313" i="9"/>
  <c r="AJ1313" i="9" s="1"/>
  <c r="AI1314" i="9"/>
  <c r="AJ1314" i="9" s="1"/>
  <c r="AI1315" i="9"/>
  <c r="AJ1315" i="9" s="1"/>
  <c r="AI1316" i="9"/>
  <c r="AJ1316" i="9" s="1"/>
  <c r="AI1317" i="9"/>
  <c r="AJ1317" i="9" s="1"/>
  <c r="AI1318" i="9"/>
  <c r="AJ1318" i="9" s="1"/>
  <c r="AI1319" i="9"/>
  <c r="AJ1319" i="9" s="1"/>
  <c r="AI1320" i="9"/>
  <c r="AJ1320" i="9" s="1"/>
  <c r="AI1321" i="9"/>
  <c r="AJ1321" i="9" s="1"/>
  <c r="AI1322" i="9"/>
  <c r="AJ1322" i="9" s="1"/>
  <c r="AI1323" i="9"/>
  <c r="AJ1323" i="9" s="1"/>
  <c r="AI1324" i="9"/>
  <c r="AJ1324" i="9" s="1"/>
  <c r="AI1325" i="9"/>
  <c r="AJ1325" i="9" s="1"/>
  <c r="AI1326" i="9"/>
  <c r="AJ1326" i="9" s="1"/>
  <c r="AI1327" i="9"/>
  <c r="AJ1327" i="9" s="1"/>
  <c r="AI1328" i="9"/>
  <c r="AJ1328" i="9" s="1"/>
  <c r="AI1329" i="9"/>
  <c r="AJ1329" i="9" s="1"/>
  <c r="AI1330" i="9"/>
  <c r="AJ1330" i="9" s="1"/>
  <c r="AI1331" i="9"/>
  <c r="AJ1331" i="9" s="1"/>
  <c r="AI1332" i="9"/>
  <c r="AJ1332" i="9" s="1"/>
  <c r="AI1333" i="9"/>
  <c r="AJ1333" i="9" s="1"/>
  <c r="AI1334" i="9"/>
  <c r="AJ1334" i="9" s="1"/>
  <c r="AI1335" i="9"/>
  <c r="AJ1335" i="9" s="1"/>
  <c r="AI1336" i="9"/>
  <c r="AJ1336" i="9" s="1"/>
  <c r="AI1337" i="9"/>
  <c r="AJ1337" i="9" s="1"/>
  <c r="AI1338" i="9"/>
  <c r="AJ1338" i="9" s="1"/>
  <c r="AI1339" i="9"/>
  <c r="AJ1339" i="9" s="1"/>
  <c r="AI1340" i="9"/>
  <c r="AJ1340" i="9" s="1"/>
  <c r="AI1341" i="9"/>
  <c r="AJ1341" i="9" s="1"/>
  <c r="AI1342" i="9"/>
  <c r="AJ1342" i="9" s="1"/>
  <c r="AI1343" i="9"/>
  <c r="AJ1343" i="9" s="1"/>
  <c r="AI1344" i="9"/>
  <c r="AJ1344" i="9" s="1"/>
  <c r="AI1345" i="9"/>
  <c r="AJ1345" i="9" s="1"/>
  <c r="AI1346" i="9"/>
  <c r="AJ1346" i="9" s="1"/>
  <c r="AI1347" i="9"/>
  <c r="AJ1347" i="9" s="1"/>
  <c r="AI1348" i="9"/>
  <c r="AJ1348" i="9" s="1"/>
  <c r="AI1349" i="9"/>
  <c r="AJ1349" i="9" s="1"/>
  <c r="AI1350" i="9"/>
  <c r="AJ1350" i="9" s="1"/>
  <c r="AI1351" i="9"/>
  <c r="AJ1351" i="9" s="1"/>
  <c r="AI1352" i="9"/>
  <c r="AJ1352" i="9" s="1"/>
  <c r="AI1353" i="9"/>
  <c r="AJ1353" i="9" s="1"/>
  <c r="AI1354" i="9"/>
  <c r="AJ1354" i="9" s="1"/>
  <c r="AI1355" i="9"/>
  <c r="AJ1355" i="9" s="1"/>
  <c r="AI1356" i="9"/>
  <c r="AJ1356" i="9" s="1"/>
  <c r="AI1357" i="9"/>
  <c r="AJ1357" i="9" s="1"/>
  <c r="AI1358" i="9"/>
  <c r="AJ1358" i="9" s="1"/>
  <c r="AI1359" i="9"/>
  <c r="AJ1359" i="9" s="1"/>
  <c r="AI1360" i="9"/>
  <c r="AJ1360" i="9" s="1"/>
  <c r="AI1361" i="9"/>
  <c r="AJ1361" i="9" s="1"/>
  <c r="AI1362" i="9"/>
  <c r="AJ1362" i="9" s="1"/>
  <c r="AI1363" i="9"/>
  <c r="AJ1363" i="9" s="1"/>
  <c r="AI1364" i="9"/>
  <c r="AJ1364" i="9" s="1"/>
  <c r="AI1365" i="9"/>
  <c r="AJ1365" i="9" s="1"/>
  <c r="AI1366" i="9"/>
  <c r="AJ1366" i="9" s="1"/>
  <c r="AI1367" i="9"/>
  <c r="AJ1367" i="9" s="1"/>
  <c r="AI1368" i="9"/>
  <c r="AJ1368" i="9" s="1"/>
  <c r="AI1369" i="9"/>
  <c r="AJ1369" i="9" s="1"/>
  <c r="AI1370" i="9"/>
  <c r="AJ1370" i="9" s="1"/>
  <c r="AI1371" i="9"/>
  <c r="AJ1371" i="9" s="1"/>
  <c r="AI1372" i="9"/>
  <c r="AJ1372" i="9" s="1"/>
  <c r="AI1373" i="9"/>
  <c r="AJ1373" i="9" s="1"/>
  <c r="AI1374" i="9"/>
  <c r="AJ1374" i="9" s="1"/>
  <c r="AI1375" i="9"/>
  <c r="AJ1375" i="9" s="1"/>
  <c r="AI1376" i="9"/>
  <c r="AJ1376" i="9" s="1"/>
  <c r="AI1377" i="9"/>
  <c r="AJ1377" i="9" s="1"/>
  <c r="AI1378" i="9"/>
  <c r="AJ1378" i="9" s="1"/>
  <c r="AI1379" i="9"/>
  <c r="AJ1379" i="9" s="1"/>
  <c r="AI1380" i="9"/>
  <c r="AJ1380" i="9" s="1"/>
  <c r="AI1381" i="9"/>
  <c r="AJ1381" i="9" s="1"/>
  <c r="AI1382" i="9"/>
  <c r="AJ1382" i="9" s="1"/>
  <c r="AI1383" i="9"/>
  <c r="AJ1383" i="9" s="1"/>
  <c r="AI1384" i="9"/>
  <c r="AJ1384" i="9" s="1"/>
  <c r="AI1385" i="9"/>
  <c r="AJ1385" i="9" s="1"/>
  <c r="AI1386" i="9"/>
  <c r="AJ1386" i="9" s="1"/>
  <c r="AI1387" i="9"/>
  <c r="AJ1387" i="9" s="1"/>
  <c r="AI1388" i="9"/>
  <c r="AJ1388" i="9" s="1"/>
  <c r="AI1389" i="9"/>
  <c r="AJ1389" i="9" s="1"/>
  <c r="AI1390" i="9"/>
  <c r="AJ1390" i="9" s="1"/>
  <c r="AI1391" i="9"/>
  <c r="AJ1391" i="9" s="1"/>
  <c r="AI1392" i="9"/>
  <c r="AJ1392" i="9" s="1"/>
  <c r="AI1393" i="9"/>
  <c r="AJ1393" i="9" s="1"/>
  <c r="AI1394" i="9"/>
  <c r="AJ1394" i="9" s="1"/>
  <c r="AI1395" i="9"/>
  <c r="AJ1395" i="9" s="1"/>
  <c r="AI1396" i="9"/>
  <c r="AJ1396" i="9" s="1"/>
  <c r="AI1397" i="9"/>
  <c r="AJ1397" i="9" s="1"/>
  <c r="AI1398" i="9"/>
  <c r="AJ1398" i="9" s="1"/>
  <c r="AI1399" i="9"/>
  <c r="AJ1399" i="9" s="1"/>
  <c r="AI1400" i="9"/>
  <c r="AJ1400" i="9" s="1"/>
  <c r="AI1401" i="9"/>
  <c r="AJ1401" i="9" s="1"/>
  <c r="AI1402" i="9"/>
  <c r="AJ1402" i="9" s="1"/>
  <c r="AI1403" i="9"/>
  <c r="AJ1403" i="9" s="1"/>
  <c r="AI1404" i="9"/>
  <c r="AJ1404" i="9" s="1"/>
  <c r="AI1405" i="9"/>
  <c r="AJ1405" i="9" s="1"/>
  <c r="AI1406" i="9"/>
  <c r="AJ1406" i="9" s="1"/>
  <c r="AI1407" i="9"/>
  <c r="AJ1407" i="9" s="1"/>
  <c r="AI1408" i="9"/>
  <c r="AJ1408" i="9" s="1"/>
  <c r="AI1409" i="9"/>
  <c r="AJ1409" i="9" s="1"/>
  <c r="AI1410" i="9"/>
  <c r="AJ1410" i="9" s="1"/>
  <c r="AI1411" i="9"/>
  <c r="AJ1411" i="9" s="1"/>
  <c r="AI1412" i="9"/>
  <c r="AJ1412" i="9" s="1"/>
  <c r="AI1413" i="9"/>
  <c r="AJ1413" i="9" s="1"/>
  <c r="AI1414" i="9"/>
  <c r="AJ1414" i="9" s="1"/>
  <c r="AI1415" i="9"/>
  <c r="AJ1415" i="9" s="1"/>
  <c r="AI1416" i="9"/>
  <c r="AJ1416" i="9" s="1"/>
  <c r="AI1417" i="9"/>
  <c r="AJ1417" i="9" s="1"/>
  <c r="AI1418" i="9"/>
  <c r="AJ1418" i="9" s="1"/>
  <c r="AI1419" i="9"/>
  <c r="AJ1419" i="9" s="1"/>
  <c r="AI1420" i="9"/>
  <c r="AJ1420" i="9" s="1"/>
  <c r="AI1421" i="9"/>
  <c r="AJ1421" i="9" s="1"/>
  <c r="AI1422" i="9"/>
  <c r="AJ1422" i="9" s="1"/>
  <c r="AI1423" i="9"/>
  <c r="AJ1423" i="9" s="1"/>
  <c r="AI1424" i="9"/>
  <c r="AJ1424" i="9" s="1"/>
  <c r="AI1425" i="9"/>
  <c r="AJ1425" i="9" s="1"/>
  <c r="AI1426" i="9"/>
  <c r="AJ1426" i="9" s="1"/>
  <c r="AI1427" i="9"/>
  <c r="AJ1427" i="9" s="1"/>
  <c r="AI1428" i="9"/>
  <c r="AJ1428" i="9" s="1"/>
  <c r="AI1429" i="9"/>
  <c r="AJ1429" i="9" s="1"/>
  <c r="AI1430" i="9"/>
  <c r="AJ1430" i="9" s="1"/>
  <c r="AI1431" i="9"/>
  <c r="AJ1431" i="9" s="1"/>
  <c r="AI1432" i="9"/>
  <c r="AJ1432" i="9" s="1"/>
  <c r="AI1433" i="9"/>
  <c r="AJ1433" i="9" s="1"/>
  <c r="AI1434" i="9"/>
  <c r="AJ1434" i="9" s="1"/>
  <c r="AI1435" i="9"/>
  <c r="AJ1435" i="9" s="1"/>
  <c r="AI1436" i="9"/>
  <c r="AJ1436" i="9" s="1"/>
  <c r="AI1437" i="9"/>
  <c r="AJ1437" i="9" s="1"/>
  <c r="AI1438" i="9"/>
  <c r="AJ1438" i="9" s="1"/>
  <c r="AI1439" i="9"/>
  <c r="AJ1439" i="9" s="1"/>
  <c r="AI1440" i="9"/>
  <c r="AJ1440" i="9" s="1"/>
  <c r="AI1441" i="9"/>
  <c r="AJ1441" i="9" s="1"/>
  <c r="AI1442" i="9"/>
  <c r="AJ1442" i="9" s="1"/>
  <c r="AI1443" i="9"/>
  <c r="AJ1443" i="9" s="1"/>
  <c r="AI1444" i="9"/>
  <c r="AJ1444" i="9" s="1"/>
  <c r="AI1445" i="9"/>
  <c r="AJ1445" i="9" s="1"/>
  <c r="AI1446" i="9"/>
  <c r="AJ1446" i="9" s="1"/>
  <c r="AI1447" i="9"/>
  <c r="AJ1447" i="9" s="1"/>
  <c r="AI1448" i="9"/>
  <c r="AJ1448" i="9" s="1"/>
  <c r="AI1449" i="9"/>
  <c r="AJ1449" i="9" s="1"/>
  <c r="AI1450" i="9"/>
  <c r="AJ1450" i="9" s="1"/>
  <c r="AI1451" i="9"/>
  <c r="AJ1451" i="9" s="1"/>
  <c r="AI1452" i="9"/>
  <c r="AJ1452" i="9" s="1"/>
  <c r="AI1453" i="9"/>
  <c r="AJ1453" i="9" s="1"/>
  <c r="AI1454" i="9"/>
  <c r="AJ1454" i="9" s="1"/>
  <c r="AI1455" i="9"/>
  <c r="AJ1455" i="9" s="1"/>
  <c r="AI1456" i="9"/>
  <c r="AJ1456" i="9" s="1"/>
  <c r="AI1457" i="9"/>
  <c r="AJ1457" i="9" s="1"/>
  <c r="AI1458" i="9"/>
  <c r="AJ1458" i="9" s="1"/>
  <c r="AI1459" i="9"/>
  <c r="AJ1459" i="9" s="1"/>
  <c r="AI1460" i="9"/>
  <c r="AJ1460" i="9" s="1"/>
  <c r="AI1461" i="9"/>
  <c r="AJ1461" i="9" s="1"/>
  <c r="AI1462" i="9"/>
  <c r="AJ1462" i="9" s="1"/>
  <c r="AI1463" i="9"/>
  <c r="AJ1463" i="9" s="1"/>
  <c r="AI1464" i="9"/>
  <c r="AJ1464" i="9" s="1"/>
  <c r="AI1465" i="9"/>
  <c r="AJ1465" i="9" s="1"/>
  <c r="AI1466" i="9"/>
  <c r="AJ1466" i="9" s="1"/>
  <c r="AI1467" i="9"/>
  <c r="AJ1467" i="9" s="1"/>
  <c r="AI1468" i="9"/>
  <c r="AJ1468" i="9" s="1"/>
  <c r="AI1469" i="9"/>
  <c r="AJ1469" i="9" s="1"/>
  <c r="AI1470" i="9"/>
  <c r="AJ1470" i="9" s="1"/>
  <c r="AI1471" i="9"/>
  <c r="AJ1471" i="9" s="1"/>
  <c r="AI1472" i="9"/>
  <c r="AJ1472" i="9" s="1"/>
  <c r="AI1473" i="9"/>
  <c r="AJ1473" i="9" s="1"/>
  <c r="AI1474" i="9"/>
  <c r="AJ1474" i="9" s="1"/>
  <c r="AI1475" i="9"/>
  <c r="AJ1475" i="9" s="1"/>
  <c r="AI1476" i="9"/>
  <c r="AJ1476" i="9" s="1"/>
  <c r="AI1477" i="9"/>
  <c r="AJ1477" i="9" s="1"/>
  <c r="AI1478" i="9"/>
  <c r="AJ1478" i="9" s="1"/>
  <c r="AI1479" i="9"/>
  <c r="AJ1479" i="9" s="1"/>
  <c r="AI1480" i="9"/>
  <c r="AJ1480" i="9" s="1"/>
  <c r="AI1481" i="9"/>
  <c r="AJ1481" i="9" s="1"/>
  <c r="AI1482" i="9"/>
  <c r="AJ1482" i="9" s="1"/>
  <c r="AI1483" i="9"/>
  <c r="AJ1483" i="9" s="1"/>
  <c r="AI1484" i="9"/>
  <c r="AJ1484" i="9" s="1"/>
  <c r="AI1485" i="9"/>
  <c r="AJ1485" i="9" s="1"/>
  <c r="AI1486" i="9"/>
  <c r="AJ1486" i="9" s="1"/>
  <c r="AI1487" i="9"/>
  <c r="AJ1487" i="9" s="1"/>
  <c r="AI1488" i="9"/>
  <c r="AJ1488" i="9" s="1"/>
  <c r="AI1489" i="9"/>
  <c r="AJ1489" i="9" s="1"/>
  <c r="AI1490" i="9"/>
  <c r="AJ1490" i="9" s="1"/>
  <c r="AI1491" i="9"/>
  <c r="AJ1491" i="9" s="1"/>
  <c r="AI1492" i="9"/>
  <c r="AJ1492" i="9" s="1"/>
  <c r="AI1493" i="9"/>
  <c r="AJ1493" i="9" s="1"/>
  <c r="AI1494" i="9"/>
  <c r="AJ1494" i="9" s="1"/>
  <c r="AI1495" i="9"/>
  <c r="AJ1495" i="9" s="1"/>
  <c r="AI1496" i="9"/>
  <c r="AJ1496" i="9" s="1"/>
  <c r="AI1497" i="9"/>
  <c r="AJ1497" i="9" s="1"/>
  <c r="AI1498" i="9"/>
  <c r="AJ1498" i="9" s="1"/>
  <c r="AI1499" i="9"/>
  <c r="AJ1499" i="9" s="1"/>
  <c r="AI1500" i="9"/>
  <c r="AJ1500" i="9" s="1"/>
  <c r="AI1501" i="9"/>
  <c r="AJ1501" i="9" s="1"/>
  <c r="AI1502" i="9"/>
  <c r="AJ1502" i="9" s="1"/>
  <c r="AI1503" i="9"/>
  <c r="AJ1503" i="9" s="1"/>
  <c r="AI1504" i="9"/>
  <c r="AJ1504" i="9" s="1"/>
  <c r="AI1505" i="9"/>
  <c r="AJ1505" i="9" s="1"/>
  <c r="AI1506" i="9"/>
  <c r="AJ1506" i="9" s="1"/>
  <c r="AI1507" i="9"/>
  <c r="AJ1507" i="9" s="1"/>
  <c r="AI1508" i="9"/>
  <c r="AJ1508" i="9" s="1"/>
  <c r="AI1509" i="9"/>
  <c r="AJ1509" i="9" s="1"/>
  <c r="AI1510" i="9"/>
  <c r="AJ1510" i="9" s="1"/>
  <c r="AI1511" i="9"/>
  <c r="AJ1511" i="9" s="1"/>
  <c r="AI1512" i="9"/>
  <c r="AJ1512" i="9" s="1"/>
  <c r="AI1513" i="9"/>
  <c r="AJ1513" i="9" s="1"/>
  <c r="AI1514" i="9"/>
  <c r="AJ1514" i="9" s="1"/>
  <c r="AI1515" i="9"/>
  <c r="AJ1515" i="9" s="1"/>
  <c r="AI1516" i="9"/>
  <c r="AJ1516" i="9" s="1"/>
  <c r="AI1517" i="9"/>
  <c r="AJ1517" i="9" s="1"/>
  <c r="AI1518" i="9"/>
  <c r="AJ1518" i="9" s="1"/>
  <c r="AI1519" i="9"/>
  <c r="AJ1519" i="9" s="1"/>
  <c r="AI1520" i="9"/>
  <c r="AJ1520" i="9" s="1"/>
  <c r="AI1521" i="9"/>
  <c r="AJ1521" i="9" s="1"/>
  <c r="AI1522" i="9"/>
  <c r="AJ1522" i="9" s="1"/>
  <c r="AI1523" i="9"/>
  <c r="AJ1523" i="9" s="1"/>
  <c r="AI1524" i="9"/>
  <c r="AJ1524" i="9" s="1"/>
  <c r="AI1525" i="9"/>
  <c r="AJ1525" i="9" s="1"/>
  <c r="AI1526" i="9"/>
  <c r="AJ1526" i="9" s="1"/>
  <c r="AI1527" i="9"/>
  <c r="AJ1527" i="9" s="1"/>
  <c r="AI1528" i="9"/>
  <c r="AJ1528" i="9" s="1"/>
  <c r="AI1529" i="9"/>
  <c r="AJ1529" i="9" s="1"/>
  <c r="AI1530" i="9"/>
  <c r="AJ1530" i="9" s="1"/>
  <c r="AI1531" i="9"/>
  <c r="AJ1531" i="9" s="1"/>
  <c r="AI1532" i="9"/>
  <c r="AJ1532" i="9" s="1"/>
  <c r="AI1533" i="9"/>
  <c r="AJ1533" i="9" s="1"/>
  <c r="AI1534" i="9"/>
  <c r="AJ1534" i="9" s="1"/>
  <c r="AI1535" i="9"/>
  <c r="AJ1535" i="9" s="1"/>
  <c r="AI1536" i="9"/>
  <c r="AJ1536" i="9" s="1"/>
  <c r="AI1537" i="9"/>
  <c r="AJ1537" i="9" s="1"/>
  <c r="AI1538" i="9"/>
  <c r="AJ1538" i="9" s="1"/>
  <c r="AI1539" i="9"/>
  <c r="AJ1539" i="9" s="1"/>
  <c r="AI1540" i="9"/>
  <c r="AJ1540" i="9" s="1"/>
  <c r="AI1541" i="9"/>
  <c r="AJ1541" i="9" s="1"/>
  <c r="AI1542" i="9"/>
  <c r="AJ1542" i="9" s="1"/>
  <c r="AI1543" i="9"/>
  <c r="AJ1543" i="9" s="1"/>
  <c r="AI1544" i="9"/>
  <c r="AJ1544" i="9" s="1"/>
  <c r="AI1545" i="9"/>
  <c r="AJ1545" i="9" s="1"/>
  <c r="AI1546" i="9"/>
  <c r="AJ1546" i="9" s="1"/>
  <c r="AI1547" i="9"/>
  <c r="AJ1547" i="9" s="1"/>
  <c r="AI1548" i="9"/>
  <c r="AJ1548" i="9" s="1"/>
  <c r="AI1549" i="9"/>
  <c r="AJ1549" i="9" s="1"/>
  <c r="AI1550" i="9"/>
  <c r="AJ1550" i="9" s="1"/>
  <c r="AI1551" i="9"/>
  <c r="AJ1551" i="9" s="1"/>
  <c r="AI1552" i="9"/>
  <c r="AJ1552" i="9" s="1"/>
  <c r="AI1553" i="9"/>
  <c r="AJ1553" i="9" s="1"/>
  <c r="AI1554" i="9"/>
  <c r="AJ1554" i="9" s="1"/>
  <c r="AI1555" i="9"/>
  <c r="AJ1555" i="9" s="1"/>
  <c r="AI1556" i="9"/>
  <c r="AJ1556" i="9" s="1"/>
  <c r="AI1557" i="9"/>
  <c r="AJ1557" i="9" s="1"/>
  <c r="AI1558" i="9"/>
  <c r="AJ1558" i="9" s="1"/>
  <c r="AI1559" i="9"/>
  <c r="AJ1559" i="9" s="1"/>
  <c r="AI1560" i="9"/>
  <c r="AJ1560" i="9" s="1"/>
  <c r="AI1561" i="9"/>
  <c r="AJ1561" i="9" s="1"/>
  <c r="AI1562" i="9"/>
  <c r="AJ1562" i="9" s="1"/>
  <c r="AI1563" i="9"/>
  <c r="AJ1563" i="9" s="1"/>
  <c r="AI1564" i="9"/>
  <c r="AJ1564" i="9" s="1"/>
  <c r="AI1565" i="9"/>
  <c r="AJ1565" i="9" s="1"/>
  <c r="AI1566" i="9"/>
  <c r="AJ1566" i="9" s="1"/>
  <c r="AI1567" i="9"/>
  <c r="AJ1567" i="9" s="1"/>
  <c r="AI1568" i="9"/>
  <c r="AJ1568" i="9" s="1"/>
  <c r="AI1569" i="9"/>
  <c r="AJ1569" i="9" s="1"/>
  <c r="AI1570" i="9"/>
  <c r="AJ1570" i="9" s="1"/>
  <c r="AI1571" i="9"/>
  <c r="AJ1571" i="9" s="1"/>
  <c r="AI1572" i="9"/>
  <c r="AJ1572" i="9" s="1"/>
  <c r="AI1573" i="9"/>
  <c r="AJ1573" i="9" s="1"/>
  <c r="AI1574" i="9"/>
  <c r="AJ1574" i="9" s="1"/>
  <c r="AI1575" i="9"/>
  <c r="AJ1575" i="9" s="1"/>
  <c r="AI1576" i="9"/>
  <c r="AJ1576" i="9" s="1"/>
  <c r="AI1577" i="9"/>
  <c r="AJ1577" i="9" s="1"/>
  <c r="AI1578" i="9"/>
  <c r="AJ1578" i="9" s="1"/>
  <c r="AI1579" i="9"/>
  <c r="AJ1579" i="9" s="1"/>
  <c r="AI1580" i="9"/>
  <c r="AJ1580" i="9" s="1"/>
  <c r="AI1581" i="9"/>
  <c r="AJ1581" i="9" s="1"/>
  <c r="AI1582" i="9"/>
  <c r="AJ1582" i="9" s="1"/>
  <c r="AI1583" i="9"/>
  <c r="AJ1583" i="9" s="1"/>
  <c r="AI1584" i="9"/>
  <c r="AJ1584" i="9" s="1"/>
  <c r="AI1585" i="9"/>
  <c r="AJ1585" i="9" s="1"/>
  <c r="AI1586" i="9"/>
  <c r="AJ1586" i="9" s="1"/>
  <c r="AI1587" i="9"/>
  <c r="AJ1587" i="9" s="1"/>
  <c r="AI1588" i="9"/>
  <c r="AJ1588" i="9" s="1"/>
  <c r="AI1589" i="9"/>
  <c r="AJ1589" i="9" s="1"/>
  <c r="AI1590" i="9"/>
  <c r="AJ1590" i="9" s="1"/>
  <c r="AI1591" i="9"/>
  <c r="AJ1591" i="9" s="1"/>
  <c r="AI1592" i="9"/>
  <c r="AJ1592" i="9" s="1"/>
  <c r="AI1593" i="9"/>
  <c r="AJ1593" i="9" s="1"/>
  <c r="AI1594" i="9"/>
  <c r="AJ1594" i="9" s="1"/>
  <c r="AI1595" i="9"/>
  <c r="AJ1595" i="9" s="1"/>
  <c r="AI1596" i="9"/>
  <c r="AJ1596" i="9" s="1"/>
  <c r="AI1597" i="9"/>
  <c r="AJ1597" i="9" s="1"/>
  <c r="AI1598" i="9"/>
  <c r="AJ1598" i="9" s="1"/>
  <c r="AI1599" i="9"/>
  <c r="AJ1599" i="9" s="1"/>
  <c r="AI1600" i="9"/>
  <c r="AJ1600" i="9" s="1"/>
  <c r="AI1601" i="9"/>
  <c r="AJ1601" i="9" s="1"/>
  <c r="AI1602" i="9"/>
  <c r="AJ1602" i="9" s="1"/>
  <c r="AI1603" i="9"/>
  <c r="AJ1603" i="9" s="1"/>
  <c r="AI1604" i="9"/>
  <c r="AJ1604" i="9" s="1"/>
  <c r="AI1605" i="9"/>
  <c r="AJ1605" i="9" s="1"/>
  <c r="AI1606" i="9"/>
  <c r="AJ1606" i="9" s="1"/>
  <c r="AI1607" i="9"/>
  <c r="AJ1607" i="9" s="1"/>
  <c r="AI1608" i="9"/>
  <c r="AJ1608" i="9" s="1"/>
  <c r="AI1609" i="9"/>
  <c r="AJ1609" i="9" s="1"/>
  <c r="AI1610" i="9"/>
  <c r="AJ1610" i="9" s="1"/>
  <c r="AI1611" i="9"/>
  <c r="AJ1611" i="9" s="1"/>
  <c r="AI1612" i="9"/>
  <c r="AJ1612" i="9" s="1"/>
  <c r="AI1613" i="9"/>
  <c r="AJ1613" i="9" s="1"/>
  <c r="AI1614" i="9"/>
  <c r="AJ1614" i="9" s="1"/>
  <c r="AI1615" i="9"/>
  <c r="AJ1615" i="9" s="1"/>
  <c r="AI1616" i="9"/>
  <c r="AJ1616" i="9" s="1"/>
  <c r="AI1617" i="9"/>
  <c r="AJ1617" i="9" s="1"/>
  <c r="AI1618" i="9"/>
  <c r="AJ1618" i="9" s="1"/>
  <c r="AI1619" i="9"/>
  <c r="AJ1619" i="9" s="1"/>
  <c r="AI1620" i="9"/>
  <c r="AJ1620" i="9" s="1"/>
  <c r="AI1621" i="9"/>
  <c r="AJ1621" i="9" s="1"/>
  <c r="AI1622" i="9"/>
  <c r="AJ1622" i="9" s="1"/>
  <c r="AI1623" i="9"/>
  <c r="AJ1623" i="9" s="1"/>
  <c r="AI1624" i="9"/>
  <c r="AJ1624" i="9" s="1"/>
  <c r="AI1625" i="9"/>
  <c r="AJ1625" i="9" s="1"/>
  <c r="AI1626" i="9"/>
  <c r="AJ1626" i="9" s="1"/>
  <c r="AI1627" i="9"/>
  <c r="AJ1627" i="9" s="1"/>
  <c r="AI1628" i="9"/>
  <c r="AJ1628" i="9" s="1"/>
  <c r="AI1629" i="9"/>
  <c r="AJ1629" i="9" s="1"/>
  <c r="AI1630" i="9"/>
  <c r="AJ1630" i="9" s="1"/>
  <c r="AI1631" i="9"/>
  <c r="AJ1631" i="9" s="1"/>
  <c r="AI1632" i="9"/>
  <c r="AJ1632" i="9" s="1"/>
  <c r="AI1633" i="9"/>
  <c r="AJ1633" i="9" s="1"/>
  <c r="AI1634" i="9"/>
  <c r="AJ1634" i="9" s="1"/>
  <c r="AI1635" i="9"/>
  <c r="AJ1635" i="9" s="1"/>
  <c r="AI1636" i="9"/>
  <c r="AJ1636" i="9" s="1"/>
  <c r="AI1637" i="9"/>
  <c r="AJ1637" i="9" s="1"/>
  <c r="AI1638" i="9"/>
  <c r="AJ1638" i="9" s="1"/>
  <c r="AI1639" i="9"/>
  <c r="AJ1639" i="9" s="1"/>
  <c r="AI1640" i="9"/>
  <c r="AJ1640" i="9" s="1"/>
  <c r="AI1641" i="9"/>
  <c r="AJ1641" i="9" s="1"/>
  <c r="AI1642" i="9"/>
  <c r="AJ1642" i="9" s="1"/>
  <c r="AI1643" i="9"/>
  <c r="AJ1643" i="9" s="1"/>
  <c r="AI1644" i="9"/>
  <c r="AJ1644" i="9" s="1"/>
  <c r="AI1645" i="9"/>
  <c r="AJ1645" i="9" s="1"/>
  <c r="AI1646" i="9"/>
  <c r="AJ1646" i="9" s="1"/>
  <c r="AI1647" i="9"/>
  <c r="AJ1647" i="9" s="1"/>
  <c r="AI1648" i="9"/>
  <c r="AJ1648" i="9" s="1"/>
  <c r="AI1649" i="9"/>
  <c r="AJ1649" i="9" s="1"/>
  <c r="AI1650" i="9"/>
  <c r="AJ1650" i="9" s="1"/>
  <c r="AI1651" i="9"/>
  <c r="AJ1651" i="9" s="1"/>
  <c r="AI1652" i="9"/>
  <c r="AJ1652" i="9" s="1"/>
  <c r="AI1653" i="9"/>
  <c r="AJ1653" i="9" s="1"/>
  <c r="AI1654" i="9"/>
  <c r="AJ1654" i="9" s="1"/>
  <c r="AI1655" i="9"/>
  <c r="AJ1655" i="9" s="1"/>
  <c r="AI1656" i="9"/>
  <c r="AJ1656" i="9" s="1"/>
  <c r="AI1657" i="9"/>
  <c r="AJ1657" i="9" s="1"/>
  <c r="AI1658" i="9"/>
  <c r="AJ1658" i="9" s="1"/>
  <c r="AI1659" i="9"/>
  <c r="AJ1659" i="9" s="1"/>
  <c r="AI1660" i="9"/>
  <c r="AJ1660" i="9" s="1"/>
  <c r="AI1661" i="9"/>
  <c r="AJ1661" i="9" s="1"/>
  <c r="AI1662" i="9"/>
  <c r="AJ1662" i="9" s="1"/>
  <c r="AI1663" i="9"/>
  <c r="AJ1663" i="9" s="1"/>
  <c r="AI1664" i="9"/>
  <c r="AJ1664" i="9" s="1"/>
  <c r="AI1665" i="9"/>
  <c r="AJ1665" i="9" s="1"/>
  <c r="AI1666" i="9"/>
  <c r="AJ1666" i="9" s="1"/>
  <c r="AI1667" i="9"/>
  <c r="AJ1667" i="9" s="1"/>
  <c r="AI1668" i="9"/>
  <c r="AJ1668" i="9" s="1"/>
  <c r="AI1669" i="9"/>
  <c r="AJ1669" i="9" s="1"/>
  <c r="AI1670" i="9"/>
  <c r="AJ1670" i="9" s="1"/>
  <c r="AI1671" i="9"/>
  <c r="AJ1671" i="9" s="1"/>
  <c r="AI1672" i="9"/>
  <c r="AJ1672" i="9" s="1"/>
  <c r="AI1673" i="9"/>
  <c r="AJ1673" i="9" s="1"/>
  <c r="AI1674" i="9"/>
  <c r="AJ1674" i="9" s="1"/>
  <c r="AI1675" i="9"/>
  <c r="AJ1675" i="9" s="1"/>
  <c r="AI1676" i="9"/>
  <c r="AJ1676" i="9" s="1"/>
  <c r="AI1677" i="9"/>
  <c r="AJ1677" i="9" s="1"/>
  <c r="AI1678" i="9"/>
  <c r="AJ1678" i="9" s="1"/>
  <c r="AI1679" i="9"/>
  <c r="AJ1679" i="9" s="1"/>
  <c r="AI1680" i="9"/>
  <c r="AJ1680" i="9" s="1"/>
  <c r="AI1681" i="9"/>
  <c r="AJ1681" i="9" s="1"/>
  <c r="AI1682" i="9"/>
  <c r="AJ1682" i="9" s="1"/>
  <c r="AI1683" i="9"/>
  <c r="AJ1683" i="9" s="1"/>
  <c r="AI1684" i="9"/>
  <c r="AJ1684" i="9" s="1"/>
  <c r="AI1685" i="9"/>
  <c r="AJ1685" i="9" s="1"/>
  <c r="AI1686" i="9"/>
  <c r="AJ1686" i="9" s="1"/>
  <c r="AI1687" i="9"/>
  <c r="AJ1687" i="9" s="1"/>
  <c r="AI1688" i="9"/>
  <c r="AJ1688" i="9" s="1"/>
  <c r="AI1689" i="9"/>
  <c r="AJ1689" i="9" s="1"/>
  <c r="AI1690" i="9"/>
  <c r="AJ1690" i="9" s="1"/>
  <c r="AI1691" i="9"/>
  <c r="AJ1691" i="9" s="1"/>
  <c r="AI1692" i="9"/>
  <c r="AJ1692" i="9" s="1"/>
  <c r="AI1693" i="9"/>
  <c r="AJ1693" i="9" s="1"/>
  <c r="AI1694" i="9"/>
  <c r="AJ1694" i="9" s="1"/>
  <c r="AI1695" i="9"/>
  <c r="AJ1695" i="9" s="1"/>
  <c r="AI1696" i="9"/>
  <c r="AJ1696" i="9" s="1"/>
  <c r="AI1697" i="9"/>
  <c r="AJ1697" i="9" s="1"/>
  <c r="AI1698" i="9"/>
  <c r="AJ1698" i="9" s="1"/>
  <c r="AI1699" i="9"/>
  <c r="AJ1699" i="9" s="1"/>
  <c r="AI1700" i="9"/>
  <c r="AJ1700" i="9" s="1"/>
  <c r="AI1701" i="9"/>
  <c r="AJ1701" i="9" s="1"/>
  <c r="AI1702" i="9"/>
  <c r="AJ1702" i="9" s="1"/>
  <c r="AI1703" i="9"/>
  <c r="AJ1703" i="9" s="1"/>
  <c r="AI1704" i="9"/>
  <c r="AJ1704" i="9" s="1"/>
  <c r="AI1705" i="9"/>
  <c r="AJ1705" i="9" s="1"/>
  <c r="AI1706" i="9"/>
  <c r="AJ1706" i="9" s="1"/>
  <c r="AI1707" i="9"/>
  <c r="AJ1707" i="9" s="1"/>
  <c r="AI1708" i="9"/>
  <c r="AJ1708" i="9" s="1"/>
  <c r="AI1709" i="9"/>
  <c r="AJ1709" i="9" s="1"/>
  <c r="AI1710" i="9"/>
  <c r="AJ1710" i="9" s="1"/>
  <c r="AI1711" i="9"/>
  <c r="AJ1711" i="9" s="1"/>
  <c r="AI1712" i="9"/>
  <c r="AJ1712" i="9" s="1"/>
  <c r="AI1713" i="9"/>
  <c r="AJ1713" i="9" s="1"/>
  <c r="AI1714" i="9"/>
  <c r="AJ1714" i="9" s="1"/>
  <c r="AI1715" i="9"/>
  <c r="AJ1715" i="9" s="1"/>
  <c r="AI1716" i="9"/>
  <c r="AJ1716" i="9" s="1"/>
  <c r="AI1717" i="9"/>
  <c r="AJ1717" i="9" s="1"/>
  <c r="AI1718" i="9"/>
  <c r="AJ1718" i="9" s="1"/>
  <c r="AI1719" i="9"/>
  <c r="AJ1719" i="9" s="1"/>
  <c r="AI1720" i="9"/>
  <c r="AJ1720" i="9" s="1"/>
  <c r="AI1721" i="9"/>
  <c r="AJ1721" i="9" s="1"/>
  <c r="AI1722" i="9"/>
  <c r="AJ1722" i="9" s="1"/>
  <c r="AI1723" i="9"/>
  <c r="AJ1723" i="9" s="1"/>
  <c r="AI1724" i="9"/>
  <c r="AJ1724" i="9" s="1"/>
  <c r="AI1725" i="9"/>
  <c r="AJ1725" i="9" s="1"/>
  <c r="AI1726" i="9"/>
  <c r="AJ1726" i="9" s="1"/>
  <c r="AI1727" i="9"/>
  <c r="AJ1727" i="9" s="1"/>
  <c r="AI1728" i="9"/>
  <c r="AJ1728" i="9" s="1"/>
  <c r="AI1729" i="9"/>
  <c r="AJ1729" i="9" s="1"/>
  <c r="AI1730" i="9"/>
  <c r="AJ1730" i="9" s="1"/>
  <c r="AI1731" i="9"/>
  <c r="AJ1731" i="9" s="1"/>
  <c r="AI1732" i="9"/>
  <c r="AJ1732" i="9" s="1"/>
  <c r="AI1733" i="9"/>
  <c r="AJ1733" i="9" s="1"/>
  <c r="AI1734" i="9"/>
  <c r="AJ1734" i="9" s="1"/>
  <c r="AI1735" i="9"/>
  <c r="AJ1735" i="9" s="1"/>
  <c r="AI1736" i="9"/>
  <c r="AJ1736" i="9" s="1"/>
  <c r="AI1737" i="9"/>
  <c r="AJ1737" i="9" s="1"/>
  <c r="AI1738" i="9"/>
  <c r="AJ1738" i="9" s="1"/>
  <c r="AI1739" i="9"/>
  <c r="AJ1739" i="9" s="1"/>
  <c r="AI1740" i="9"/>
  <c r="AJ1740" i="9" s="1"/>
  <c r="AI1741" i="9"/>
  <c r="AJ1741" i="9" s="1"/>
  <c r="AI1742" i="9"/>
  <c r="AJ1742" i="9" s="1"/>
  <c r="AI1743" i="9"/>
  <c r="AJ1743" i="9" s="1"/>
  <c r="AI1744" i="9"/>
  <c r="AJ1744" i="9" s="1"/>
  <c r="AI1745" i="9"/>
  <c r="AJ1745" i="9" s="1"/>
  <c r="AI1746" i="9"/>
  <c r="AJ1746" i="9" s="1"/>
  <c r="AI1747" i="9"/>
  <c r="AJ1747" i="9" s="1"/>
  <c r="AI1748" i="9"/>
  <c r="AJ1748" i="9" s="1"/>
  <c r="AI1749" i="9"/>
  <c r="AJ1749" i="9" s="1"/>
  <c r="AI1750" i="9"/>
  <c r="AJ1750" i="9" s="1"/>
  <c r="AI1751" i="9"/>
  <c r="AJ1751" i="9" s="1"/>
  <c r="AI1752" i="9"/>
  <c r="AJ1752" i="9" s="1"/>
  <c r="AI1753" i="9"/>
  <c r="AJ1753" i="9" s="1"/>
  <c r="AI1754" i="9"/>
  <c r="AJ1754" i="9" s="1"/>
  <c r="AI1755" i="9"/>
  <c r="AJ1755" i="9" s="1"/>
  <c r="AI1756" i="9"/>
  <c r="AJ1756" i="9" s="1"/>
  <c r="AI1757" i="9"/>
  <c r="AJ1757" i="9" s="1"/>
  <c r="AI1758" i="9"/>
  <c r="AJ1758" i="9" s="1"/>
  <c r="AI1759" i="9"/>
  <c r="AJ1759" i="9" s="1"/>
  <c r="AI1760" i="9"/>
  <c r="AJ1760" i="9" s="1"/>
  <c r="AI1761" i="9"/>
  <c r="AJ1761" i="9" s="1"/>
  <c r="AI1762" i="9"/>
  <c r="AJ1762" i="9" s="1"/>
  <c r="AI1763" i="9"/>
  <c r="AJ1763" i="9" s="1"/>
  <c r="AI1764" i="9"/>
  <c r="AJ1764" i="9" s="1"/>
  <c r="AI1765" i="9"/>
  <c r="AJ1765" i="9" s="1"/>
  <c r="AI1766" i="9"/>
  <c r="AJ1766" i="9" s="1"/>
  <c r="AI1767" i="9"/>
  <c r="AJ1767" i="9" s="1"/>
  <c r="AI1768" i="9"/>
  <c r="AJ1768" i="9" s="1"/>
  <c r="AI1769" i="9"/>
  <c r="AJ1769" i="9" s="1"/>
  <c r="AI1770" i="9"/>
  <c r="AJ1770" i="9" s="1"/>
  <c r="AI1771" i="9"/>
  <c r="AJ1771" i="9" s="1"/>
  <c r="AI1772" i="9"/>
  <c r="AJ1772" i="9" s="1"/>
  <c r="AI1773" i="9"/>
  <c r="AJ1773" i="9" s="1"/>
  <c r="AI1774" i="9"/>
  <c r="AJ1774" i="9" s="1"/>
  <c r="AI1775" i="9"/>
  <c r="AJ1775" i="9" s="1"/>
  <c r="AI1776" i="9"/>
  <c r="AJ1776" i="9" s="1"/>
  <c r="AI1777" i="9"/>
  <c r="AJ1777" i="9" s="1"/>
  <c r="AI1778" i="9"/>
  <c r="AJ1778" i="9" s="1"/>
  <c r="AI1779" i="9"/>
  <c r="AJ1779" i="9" s="1"/>
  <c r="AI1780" i="9"/>
  <c r="AJ1780" i="9" s="1"/>
  <c r="AI1781" i="9"/>
  <c r="AJ1781" i="9" s="1"/>
  <c r="AI1782" i="9"/>
  <c r="AJ1782" i="9" s="1"/>
  <c r="AI1783" i="9"/>
  <c r="AJ1783" i="9" s="1"/>
  <c r="AI1784" i="9"/>
  <c r="AJ1784" i="9" s="1"/>
  <c r="AI1785" i="9"/>
  <c r="AJ1785" i="9" s="1"/>
  <c r="AI1786" i="9"/>
  <c r="AJ1786" i="9" s="1"/>
  <c r="AI1787" i="9"/>
  <c r="AJ1787" i="9" s="1"/>
  <c r="AI1788" i="9"/>
  <c r="AJ1788" i="9" s="1"/>
  <c r="AI1789" i="9"/>
  <c r="AJ1789" i="9" s="1"/>
  <c r="AI1790" i="9"/>
  <c r="AJ1790" i="9" s="1"/>
  <c r="AI1791" i="9"/>
  <c r="AJ1791" i="9" s="1"/>
  <c r="AI1792" i="9"/>
  <c r="AJ1792" i="9" s="1"/>
  <c r="AI1793" i="9"/>
  <c r="AJ1793" i="9" s="1"/>
  <c r="AI1794" i="9"/>
  <c r="AJ1794" i="9" s="1"/>
  <c r="AI1795" i="9"/>
  <c r="AJ1795" i="9" s="1"/>
  <c r="AI1796" i="9"/>
  <c r="AJ1796" i="9" s="1"/>
  <c r="AI1797" i="9"/>
  <c r="AJ1797" i="9" s="1"/>
  <c r="AI1798" i="9"/>
  <c r="AJ1798" i="9" s="1"/>
  <c r="AI1799" i="9"/>
  <c r="AJ1799" i="9" s="1"/>
  <c r="AI1800" i="9"/>
  <c r="AJ1800" i="9" s="1"/>
  <c r="AI1801" i="9"/>
  <c r="AJ1801" i="9" s="1"/>
  <c r="AI1802" i="9"/>
  <c r="AJ1802" i="9" s="1"/>
  <c r="AI1803" i="9"/>
  <c r="AJ1803" i="9" s="1"/>
  <c r="AI1804" i="9"/>
  <c r="AJ1804" i="9" s="1"/>
  <c r="AI1805" i="9"/>
  <c r="AJ1805" i="9" s="1"/>
  <c r="AI1806" i="9"/>
  <c r="AJ1806" i="9" s="1"/>
  <c r="AI1807" i="9"/>
  <c r="AJ1807" i="9" s="1"/>
  <c r="AI1808" i="9"/>
  <c r="AJ1808" i="9" s="1"/>
  <c r="AI1809" i="9"/>
  <c r="AJ1809" i="9" s="1"/>
  <c r="AI1810" i="9"/>
  <c r="AJ1810" i="9" s="1"/>
  <c r="AI1811" i="9"/>
  <c r="AJ1811" i="9" s="1"/>
  <c r="AI1812" i="9"/>
  <c r="AJ1812" i="9" s="1"/>
  <c r="AI1813" i="9"/>
  <c r="AJ1813" i="9" s="1"/>
  <c r="AI1814" i="9"/>
  <c r="AJ1814" i="9" s="1"/>
  <c r="AI1815" i="9"/>
  <c r="AJ1815" i="9" s="1"/>
  <c r="AI1816" i="9"/>
  <c r="AJ1816" i="9" s="1"/>
  <c r="AI1817" i="9"/>
  <c r="AJ1817" i="9" s="1"/>
  <c r="AI1818" i="9"/>
  <c r="AJ1818" i="9" s="1"/>
  <c r="AI1819" i="9"/>
  <c r="AJ1819" i="9" s="1"/>
  <c r="AI1820" i="9"/>
  <c r="AJ1820" i="9" s="1"/>
  <c r="AI1821" i="9"/>
  <c r="AJ1821" i="9" s="1"/>
  <c r="AI1822" i="9"/>
  <c r="AJ1822" i="9" s="1"/>
  <c r="AI1823" i="9"/>
  <c r="AJ1823" i="9" s="1"/>
  <c r="AI1824" i="9"/>
  <c r="AJ1824" i="9" s="1"/>
  <c r="AI1825" i="9"/>
  <c r="AJ1825" i="9" s="1"/>
  <c r="AI1826" i="9"/>
  <c r="AJ1826" i="9" s="1"/>
  <c r="AI1827" i="9"/>
  <c r="AJ1827" i="9" s="1"/>
  <c r="AI1828" i="9"/>
  <c r="AJ1828" i="9" s="1"/>
  <c r="AI1829" i="9"/>
  <c r="AJ1829" i="9" s="1"/>
  <c r="AI1830" i="9"/>
  <c r="AJ1830" i="9" s="1"/>
  <c r="AI1831" i="9"/>
  <c r="AJ1831" i="9" s="1"/>
  <c r="AI1832" i="9"/>
  <c r="AJ1832" i="9" s="1"/>
  <c r="AI1833" i="9"/>
  <c r="AJ1833" i="9" s="1"/>
  <c r="AI1834" i="9"/>
  <c r="AJ1834" i="9" s="1"/>
  <c r="AI1835" i="9"/>
  <c r="AJ1835" i="9" s="1"/>
  <c r="AI1836" i="9"/>
  <c r="AJ1836" i="9" s="1"/>
  <c r="AI1837" i="9"/>
  <c r="AJ1837" i="9" s="1"/>
  <c r="AI1838" i="9"/>
  <c r="AJ1838" i="9" s="1"/>
  <c r="AI1839" i="9"/>
  <c r="AJ1839" i="9" s="1"/>
  <c r="AI1840" i="9"/>
  <c r="AJ1840" i="9" s="1"/>
  <c r="AI1841" i="9"/>
  <c r="AJ1841" i="9" s="1"/>
  <c r="AI1842" i="9"/>
  <c r="AJ1842" i="9" s="1"/>
  <c r="AI1843" i="9"/>
  <c r="AJ1843" i="9" s="1"/>
  <c r="AI1844" i="9"/>
  <c r="AJ1844" i="9" s="1"/>
  <c r="AI1845" i="9"/>
  <c r="AJ1845" i="9" s="1"/>
  <c r="AI1846" i="9"/>
  <c r="AJ1846" i="9" s="1"/>
  <c r="AI1847" i="9"/>
  <c r="AJ1847" i="9" s="1"/>
  <c r="AI1848" i="9"/>
  <c r="AJ1848" i="9" s="1"/>
  <c r="AI1849" i="9"/>
  <c r="AJ1849" i="9" s="1"/>
  <c r="AI1850" i="9"/>
  <c r="AJ1850" i="9" s="1"/>
  <c r="AI1851" i="9"/>
  <c r="AJ1851" i="9" s="1"/>
  <c r="AI1852" i="9"/>
  <c r="AJ1852" i="9" s="1"/>
  <c r="AI1853" i="9"/>
  <c r="AJ1853" i="9" s="1"/>
  <c r="AI1854" i="9"/>
  <c r="AJ1854" i="9" s="1"/>
  <c r="AI1855" i="9"/>
  <c r="AJ1855" i="9" s="1"/>
  <c r="AI1856" i="9"/>
  <c r="AJ1856" i="9" s="1"/>
  <c r="AI1857" i="9"/>
  <c r="AJ1857" i="9" s="1"/>
  <c r="AI1858" i="9"/>
  <c r="AJ1858" i="9" s="1"/>
  <c r="AI1859" i="9"/>
  <c r="AJ1859" i="9" s="1"/>
  <c r="AI1860" i="9"/>
  <c r="AJ1860" i="9" s="1"/>
  <c r="AI1861" i="9"/>
  <c r="AJ1861" i="9" s="1"/>
  <c r="AI1862" i="9"/>
  <c r="AJ1862" i="9" s="1"/>
  <c r="AI1863" i="9"/>
  <c r="AJ1863" i="9" s="1"/>
  <c r="AI1864" i="9"/>
  <c r="AJ1864" i="9" s="1"/>
  <c r="AI1865" i="9"/>
  <c r="AJ1865" i="9" s="1"/>
  <c r="AI1866" i="9"/>
  <c r="AJ1866" i="9" s="1"/>
  <c r="AI1867" i="9"/>
  <c r="AJ1867" i="9" s="1"/>
  <c r="AI1868" i="9"/>
  <c r="AJ1868" i="9" s="1"/>
  <c r="AI1869" i="9"/>
  <c r="AJ1869" i="9" s="1"/>
  <c r="AI1870" i="9"/>
  <c r="AJ1870" i="9" s="1"/>
  <c r="AI1871" i="9"/>
  <c r="AJ1871" i="9" s="1"/>
  <c r="AI1872" i="9"/>
  <c r="AJ1872" i="9" s="1"/>
  <c r="AI1873" i="9"/>
  <c r="AJ1873" i="9" s="1"/>
  <c r="AI1874" i="9"/>
  <c r="AJ1874" i="9" s="1"/>
  <c r="AI1875" i="9"/>
  <c r="AJ1875" i="9" s="1"/>
  <c r="AI1876" i="9"/>
  <c r="AJ1876" i="9" s="1"/>
  <c r="AI1877" i="9"/>
  <c r="AJ1877" i="9" s="1"/>
  <c r="AI1878" i="9"/>
  <c r="AJ1878" i="9" s="1"/>
  <c r="AI1879" i="9"/>
  <c r="AJ1879" i="9" s="1"/>
  <c r="AI1880" i="9"/>
  <c r="AJ1880" i="9" s="1"/>
  <c r="AI1881" i="9"/>
  <c r="AJ1881" i="9" s="1"/>
  <c r="AI1882" i="9"/>
  <c r="AJ1882" i="9" s="1"/>
  <c r="AI1883" i="9"/>
  <c r="AJ1883" i="9" s="1"/>
  <c r="AI1884" i="9"/>
  <c r="AJ1884" i="9" s="1"/>
  <c r="AI1885" i="9"/>
  <c r="AJ1885" i="9" s="1"/>
  <c r="AI1886" i="9"/>
  <c r="AJ1886" i="9" s="1"/>
  <c r="AI1887" i="9"/>
  <c r="AJ1887" i="9" s="1"/>
  <c r="AI1888" i="9"/>
  <c r="AJ1888" i="9" s="1"/>
  <c r="AI1889" i="9"/>
  <c r="AJ1889" i="9" s="1"/>
  <c r="AI1890" i="9"/>
  <c r="AJ1890" i="9" s="1"/>
  <c r="AI1891" i="9"/>
  <c r="AJ1891" i="9" s="1"/>
  <c r="AI1892" i="9"/>
  <c r="AJ1892" i="9" s="1"/>
  <c r="AI1893" i="9"/>
  <c r="AJ1893" i="9" s="1"/>
  <c r="AI1894" i="9"/>
  <c r="AJ1894" i="9" s="1"/>
  <c r="AI1895" i="9"/>
  <c r="AJ1895" i="9" s="1"/>
  <c r="AI1896" i="9"/>
  <c r="AJ1896" i="9" s="1"/>
  <c r="AI1897" i="9"/>
  <c r="AJ1897" i="9" s="1"/>
  <c r="AI1898" i="9"/>
  <c r="AJ1898" i="9" s="1"/>
  <c r="AI1899" i="9"/>
  <c r="AJ1899" i="9" s="1"/>
  <c r="AI1900" i="9"/>
  <c r="AJ1900" i="9" s="1"/>
  <c r="AI1901" i="9"/>
  <c r="AJ1901" i="9" s="1"/>
  <c r="AI1902" i="9"/>
  <c r="AJ1902" i="9" s="1"/>
  <c r="AI1903" i="9"/>
  <c r="AJ1903" i="9" s="1"/>
  <c r="AI1904" i="9"/>
  <c r="AJ1904" i="9" s="1"/>
  <c r="AI1905" i="9"/>
  <c r="AJ1905" i="9" s="1"/>
  <c r="AI1906" i="9"/>
  <c r="AJ1906" i="9" s="1"/>
  <c r="AI1907" i="9"/>
  <c r="AJ1907" i="9" s="1"/>
  <c r="AI1908" i="9"/>
  <c r="AJ1908" i="9" s="1"/>
  <c r="AI1909" i="9"/>
  <c r="AJ1909" i="9" s="1"/>
  <c r="AI1910" i="9"/>
  <c r="AJ1910" i="9" s="1"/>
  <c r="AI1911" i="9"/>
  <c r="AJ1911" i="9" s="1"/>
  <c r="AI1912" i="9"/>
  <c r="AJ1912" i="9" s="1"/>
  <c r="AI1913" i="9"/>
  <c r="AJ1913" i="9" s="1"/>
  <c r="AI1914" i="9"/>
  <c r="AJ1914" i="9" s="1"/>
  <c r="AI1915" i="9"/>
  <c r="AJ1915" i="9" s="1"/>
  <c r="AI1916" i="9"/>
  <c r="AJ1916" i="9" s="1"/>
  <c r="AI1917" i="9"/>
  <c r="AJ1917" i="9" s="1"/>
  <c r="AI1918" i="9"/>
  <c r="AJ1918" i="9" s="1"/>
  <c r="AI1919" i="9"/>
  <c r="AJ1919" i="9" s="1"/>
  <c r="AI1920" i="9"/>
  <c r="AJ1920" i="9" s="1"/>
  <c r="AI1921" i="9"/>
  <c r="AJ1921" i="9" s="1"/>
  <c r="AI1922" i="9"/>
  <c r="AJ1922" i="9" s="1"/>
  <c r="AI1923" i="9"/>
  <c r="AJ1923" i="9" s="1"/>
  <c r="AI1924" i="9"/>
  <c r="AJ1924" i="9" s="1"/>
  <c r="AI1925" i="9"/>
  <c r="AJ1925" i="9" s="1"/>
  <c r="AI1926" i="9"/>
  <c r="AJ1926" i="9" s="1"/>
  <c r="AI1927" i="9"/>
  <c r="AJ1927" i="9" s="1"/>
  <c r="AI1928" i="9"/>
  <c r="AJ1928" i="9" s="1"/>
  <c r="AI1929" i="9"/>
  <c r="AJ1929" i="9" s="1"/>
  <c r="AI1930" i="9"/>
  <c r="AJ1930" i="9" s="1"/>
  <c r="AI1931" i="9"/>
  <c r="AJ1931" i="9" s="1"/>
  <c r="AI1932" i="9"/>
  <c r="AJ1932" i="9" s="1"/>
  <c r="AI1933" i="9"/>
  <c r="AJ1933" i="9" s="1"/>
  <c r="AI1934" i="9"/>
  <c r="AJ1934" i="9" s="1"/>
  <c r="AI1935" i="9"/>
  <c r="AJ1935" i="9" s="1"/>
  <c r="AI1936" i="9"/>
  <c r="AJ1936" i="9" s="1"/>
  <c r="AI1937" i="9"/>
  <c r="AJ1937" i="9" s="1"/>
  <c r="AI1938" i="9"/>
  <c r="AJ1938" i="9" s="1"/>
  <c r="AI1939" i="9"/>
  <c r="AJ1939" i="9" s="1"/>
  <c r="AI1940" i="9"/>
  <c r="AJ1940" i="9" s="1"/>
  <c r="AI1941" i="9"/>
  <c r="AJ1941" i="9" s="1"/>
  <c r="AI1942" i="9"/>
  <c r="AJ1942" i="9" s="1"/>
  <c r="AI1943" i="9"/>
  <c r="AJ1943" i="9" s="1"/>
  <c r="AI1944" i="9"/>
  <c r="AJ1944" i="9" s="1"/>
  <c r="AI1945" i="9"/>
  <c r="AJ1945" i="9" s="1"/>
  <c r="AI1946" i="9"/>
  <c r="AJ1946" i="9" s="1"/>
  <c r="AI1947" i="9"/>
  <c r="AJ1947" i="9" s="1"/>
  <c r="AI1948" i="9"/>
  <c r="AJ1948" i="9" s="1"/>
  <c r="AI1949" i="9"/>
  <c r="AJ1949" i="9" s="1"/>
  <c r="AI1950" i="9"/>
  <c r="AJ1950" i="9" s="1"/>
  <c r="AI1951" i="9"/>
  <c r="AJ1951" i="9" s="1"/>
  <c r="AI1952" i="9"/>
  <c r="AJ1952" i="9" s="1"/>
  <c r="AI1953" i="9"/>
  <c r="AJ1953" i="9" s="1"/>
  <c r="AI1954" i="9"/>
  <c r="AJ1954" i="9" s="1"/>
  <c r="AI1955" i="9"/>
  <c r="AJ1955" i="9" s="1"/>
  <c r="AI1956" i="9"/>
  <c r="AJ1956" i="9" s="1"/>
  <c r="AI1957" i="9"/>
  <c r="AJ1957" i="9" s="1"/>
  <c r="AI1958" i="9"/>
  <c r="AJ1958" i="9" s="1"/>
  <c r="AI1959" i="9"/>
  <c r="AJ1959" i="9" s="1"/>
  <c r="AI1960" i="9"/>
  <c r="AJ1960" i="9" s="1"/>
  <c r="AI1961" i="9"/>
  <c r="AJ1961" i="9" s="1"/>
  <c r="AI1962" i="9"/>
  <c r="AJ1962" i="9" s="1"/>
  <c r="AI1963" i="9"/>
  <c r="AJ1963" i="9" s="1"/>
  <c r="AI1964" i="9"/>
  <c r="AJ1964" i="9" s="1"/>
  <c r="AI1965" i="9"/>
  <c r="AJ1965" i="9" s="1"/>
  <c r="AI1966" i="9"/>
  <c r="AJ1966" i="9" s="1"/>
  <c r="AI1967" i="9"/>
  <c r="AJ1967" i="9" s="1"/>
  <c r="AI1968" i="9"/>
  <c r="AJ1968" i="9" s="1"/>
  <c r="AI1969" i="9"/>
  <c r="AJ1969" i="9" s="1"/>
  <c r="AI1970" i="9"/>
  <c r="AJ1970" i="9" s="1"/>
  <c r="AI1971" i="9"/>
  <c r="AJ1971" i="9" s="1"/>
  <c r="AI1972" i="9"/>
  <c r="AJ1972" i="9" s="1"/>
  <c r="AI1973" i="9"/>
  <c r="AJ1973" i="9" s="1"/>
  <c r="AI1974" i="9"/>
  <c r="AJ1974" i="9" s="1"/>
  <c r="AI1975" i="9"/>
  <c r="AJ1975" i="9" s="1"/>
  <c r="AI1976" i="9"/>
  <c r="AJ1976" i="9" s="1"/>
  <c r="AI1977" i="9"/>
  <c r="AJ1977" i="9" s="1"/>
  <c r="AI1978" i="9"/>
  <c r="AJ1978" i="9" s="1"/>
  <c r="AI1979" i="9"/>
  <c r="AJ1979" i="9" s="1"/>
  <c r="AI1980" i="9"/>
  <c r="AJ1980" i="9" s="1"/>
  <c r="AI1981" i="9"/>
  <c r="AJ1981" i="9" s="1"/>
  <c r="AI1982" i="9"/>
  <c r="AJ1982" i="9" s="1"/>
  <c r="AI1983" i="9"/>
  <c r="AJ1983" i="9" s="1"/>
  <c r="AI1984" i="9"/>
  <c r="AJ1984" i="9" s="1"/>
  <c r="AI1985" i="9"/>
  <c r="AJ1985" i="9" s="1"/>
  <c r="AI1986" i="9"/>
  <c r="AJ1986" i="9" s="1"/>
  <c r="AI1987" i="9"/>
  <c r="AJ1987" i="9" s="1"/>
  <c r="AI1988" i="9"/>
  <c r="AJ1988" i="9" s="1"/>
  <c r="AI1989" i="9"/>
  <c r="AJ1989" i="9" s="1"/>
  <c r="AI1990" i="9"/>
  <c r="AJ1990" i="9" s="1"/>
  <c r="AI1991" i="9"/>
  <c r="AJ1991" i="9" s="1"/>
  <c r="AI1992" i="9"/>
  <c r="AJ1992" i="9" s="1"/>
  <c r="AI1993" i="9"/>
  <c r="AJ1993" i="9" s="1"/>
  <c r="AI1994" i="9"/>
  <c r="AJ1994" i="9" s="1"/>
  <c r="AI1995" i="9"/>
  <c r="AJ1995" i="9" s="1"/>
  <c r="AI1996" i="9"/>
  <c r="AJ1996" i="9" s="1"/>
  <c r="AI1997" i="9"/>
  <c r="AJ1997" i="9" s="1"/>
  <c r="AI1998" i="9"/>
  <c r="AJ1998" i="9" s="1"/>
  <c r="AI1999" i="9"/>
  <c r="AJ1999" i="9" s="1"/>
  <c r="AI2000" i="9"/>
  <c r="AJ2000" i="9" s="1"/>
  <c r="AI2001" i="9"/>
  <c r="AJ2001" i="9" s="1"/>
  <c r="AI2002" i="9"/>
  <c r="AJ2002" i="9" s="1"/>
  <c r="AI2003" i="9"/>
  <c r="AJ2003" i="9" s="1"/>
  <c r="AI2004" i="9"/>
  <c r="AJ2004" i="9" s="1"/>
  <c r="AI2005" i="9"/>
  <c r="AJ2005" i="9" s="1"/>
  <c r="AI2006" i="9"/>
  <c r="AJ2006" i="9" s="1"/>
  <c r="AI2007" i="9"/>
  <c r="AJ2007" i="9" s="1"/>
  <c r="AI2008" i="9"/>
  <c r="AJ2008" i="9" s="1"/>
  <c r="AI2009" i="9"/>
  <c r="AJ2009" i="9" s="1"/>
  <c r="AI2010" i="9"/>
  <c r="AJ2010" i="9" s="1"/>
  <c r="AI2011" i="9"/>
  <c r="AJ2011" i="9" s="1"/>
  <c r="AI2012" i="9"/>
  <c r="AJ2012" i="9" s="1"/>
  <c r="AI2013" i="9"/>
  <c r="AJ2013" i="9" s="1"/>
  <c r="AI2014" i="9"/>
  <c r="AJ2014" i="9" s="1"/>
  <c r="AI2015" i="9"/>
  <c r="AJ2015" i="9" s="1"/>
  <c r="AI2016" i="9"/>
  <c r="AJ2016" i="9" s="1"/>
  <c r="AI2017" i="9"/>
  <c r="AJ2017" i="9" s="1"/>
  <c r="AI2018" i="9"/>
  <c r="AJ2018" i="9" s="1"/>
  <c r="AI2019" i="9"/>
  <c r="AJ2019" i="9" s="1"/>
  <c r="AI2020" i="9"/>
  <c r="AJ2020" i="9" s="1"/>
  <c r="AI2021" i="9"/>
  <c r="AJ2021" i="9" s="1"/>
  <c r="AI2022" i="9"/>
  <c r="AJ2022" i="9" s="1"/>
  <c r="AI2023" i="9"/>
  <c r="AJ2023" i="9" s="1"/>
  <c r="AI2024" i="9"/>
  <c r="AJ2024" i="9" s="1"/>
  <c r="AI2025" i="9"/>
  <c r="AJ2025" i="9" s="1"/>
  <c r="AI2026" i="9"/>
  <c r="AJ2026" i="9" s="1"/>
  <c r="AI2027" i="9"/>
  <c r="AJ2027" i="9" s="1"/>
  <c r="AI2028" i="9"/>
  <c r="AJ2028" i="9" s="1"/>
  <c r="AI2029" i="9"/>
  <c r="AJ2029" i="9" s="1"/>
  <c r="AI2030" i="9"/>
  <c r="AJ2030" i="9" s="1"/>
  <c r="AI2031" i="9"/>
  <c r="AJ2031" i="9" s="1"/>
  <c r="AI2032" i="9"/>
  <c r="AJ2032" i="9" s="1"/>
  <c r="AI2033" i="9"/>
  <c r="AJ2033" i="9" s="1"/>
  <c r="AI2034" i="9"/>
  <c r="AJ2034" i="9" s="1"/>
  <c r="AI2035" i="9"/>
  <c r="AJ2035" i="9" s="1"/>
  <c r="AI2036" i="9"/>
  <c r="AJ2036" i="9" s="1"/>
  <c r="AI2037" i="9"/>
  <c r="AJ2037" i="9" s="1"/>
  <c r="AI2038" i="9"/>
  <c r="AJ2038" i="9" s="1"/>
  <c r="AI2039" i="9"/>
  <c r="AJ2039" i="9" s="1"/>
  <c r="AI2040" i="9"/>
  <c r="AJ2040" i="9" s="1"/>
  <c r="AI2041" i="9"/>
  <c r="AJ2041" i="9" s="1"/>
  <c r="AI2042" i="9"/>
  <c r="AJ2042" i="9" s="1"/>
  <c r="AI2043" i="9"/>
  <c r="AJ2043" i="9" s="1"/>
  <c r="AI2044" i="9"/>
  <c r="AJ2044" i="9" s="1"/>
  <c r="AI2045" i="9"/>
  <c r="AJ2045" i="9" s="1"/>
  <c r="AI2046" i="9"/>
  <c r="AJ2046" i="9" s="1"/>
  <c r="AI2047" i="9"/>
  <c r="AJ2047" i="9" s="1"/>
  <c r="AI2048" i="9"/>
  <c r="AJ2048" i="9" s="1"/>
  <c r="AI2049" i="9"/>
  <c r="AJ2049" i="9" s="1"/>
  <c r="AI2050" i="9"/>
  <c r="AJ2050" i="9" s="1"/>
  <c r="AI2051" i="9"/>
  <c r="AJ2051" i="9" s="1"/>
  <c r="AI2052" i="9"/>
  <c r="AJ2052" i="9" s="1"/>
  <c r="AI2053" i="9"/>
  <c r="AJ2053" i="9" s="1"/>
  <c r="AI2054" i="9"/>
  <c r="AJ2054" i="9" s="1"/>
  <c r="AI2055" i="9"/>
  <c r="AJ2055" i="9" s="1"/>
  <c r="AI2056" i="9"/>
  <c r="AJ2056" i="9" s="1"/>
  <c r="AI2057" i="9"/>
  <c r="AJ2057" i="9" s="1"/>
  <c r="AI2058" i="9"/>
  <c r="AJ2058" i="9" s="1"/>
  <c r="AI2059" i="9"/>
  <c r="AJ2059" i="9" s="1"/>
  <c r="AI2060" i="9"/>
  <c r="AJ2060" i="9" s="1"/>
  <c r="AI2061" i="9"/>
  <c r="AJ2061" i="9" s="1"/>
  <c r="AI2062" i="9"/>
  <c r="AJ2062" i="9" s="1"/>
  <c r="AI2063" i="9"/>
  <c r="AJ2063" i="9" s="1"/>
  <c r="AI2064" i="9"/>
  <c r="AJ2064" i="9" s="1"/>
  <c r="AI2065" i="9"/>
  <c r="AJ2065" i="9" s="1"/>
  <c r="AI2066" i="9"/>
  <c r="AJ2066" i="9" s="1"/>
  <c r="AI2067" i="9"/>
  <c r="AJ2067" i="9" s="1"/>
  <c r="AI2068" i="9"/>
  <c r="AJ2068" i="9" s="1"/>
  <c r="AI2069" i="9"/>
  <c r="AJ2069" i="9" s="1"/>
  <c r="AI2070" i="9"/>
  <c r="AJ2070" i="9" s="1"/>
  <c r="AI2071" i="9"/>
  <c r="AJ2071" i="9" s="1"/>
  <c r="AI2072" i="9"/>
  <c r="AJ2072" i="9" s="1"/>
  <c r="AI2073" i="9"/>
  <c r="AJ2073" i="9" s="1"/>
  <c r="AI2074" i="9"/>
  <c r="AJ2074" i="9" s="1"/>
  <c r="AI2075" i="9"/>
  <c r="AJ2075" i="9" s="1"/>
  <c r="AI2076" i="9"/>
  <c r="AJ2076" i="9" s="1"/>
  <c r="AI2077" i="9"/>
  <c r="AJ2077" i="9" s="1"/>
  <c r="AI2078" i="9"/>
  <c r="AJ2078" i="9" s="1"/>
  <c r="AI2079" i="9"/>
  <c r="AJ2079" i="9" s="1"/>
  <c r="AI2080" i="9"/>
  <c r="AJ2080" i="9" s="1"/>
  <c r="AI2081" i="9"/>
  <c r="AJ2081" i="9" s="1"/>
  <c r="AI2082" i="9"/>
  <c r="AJ2082" i="9" s="1"/>
  <c r="AI2083" i="9"/>
  <c r="AJ2083" i="9" s="1"/>
  <c r="AI2084" i="9"/>
  <c r="AJ2084" i="9" s="1"/>
  <c r="AI2085" i="9"/>
  <c r="AJ2085" i="9" s="1"/>
  <c r="AI2086" i="9"/>
  <c r="AJ2086" i="9" s="1"/>
  <c r="AI2087" i="9"/>
  <c r="AJ2087" i="9" s="1"/>
  <c r="AI2088" i="9"/>
  <c r="AJ2088" i="9" s="1"/>
  <c r="AI2089" i="9"/>
  <c r="AJ2089" i="9" s="1"/>
  <c r="AI2090" i="9"/>
  <c r="AJ2090" i="9" s="1"/>
  <c r="AI2091" i="9"/>
  <c r="AJ2091" i="9" s="1"/>
  <c r="AI2092" i="9"/>
  <c r="AJ2092" i="9" s="1"/>
  <c r="AI2093" i="9"/>
  <c r="AJ2093" i="9" s="1"/>
  <c r="AI2094" i="9"/>
  <c r="AJ2094" i="9" s="1"/>
  <c r="AI2095" i="9"/>
  <c r="AJ2095" i="9" s="1"/>
  <c r="AI2096" i="9"/>
  <c r="AJ2096" i="9" s="1"/>
  <c r="AI2097" i="9"/>
  <c r="AJ2097" i="9" s="1"/>
  <c r="AI2098" i="9"/>
  <c r="AJ2098" i="9" s="1"/>
  <c r="AI2099" i="9"/>
  <c r="AJ2099" i="9" s="1"/>
  <c r="AI2100" i="9"/>
  <c r="AJ2100" i="9" s="1"/>
  <c r="AI2101" i="9"/>
  <c r="AJ2101" i="9" s="1"/>
  <c r="AI2102" i="9"/>
  <c r="AJ2102" i="9" s="1"/>
  <c r="AI2103" i="9"/>
  <c r="AJ2103" i="9" s="1"/>
  <c r="AI2104" i="9"/>
  <c r="AJ2104" i="9" s="1"/>
  <c r="AI2105" i="9"/>
  <c r="AJ2105" i="9" s="1"/>
  <c r="AI2106" i="9"/>
  <c r="AJ2106" i="9" s="1"/>
  <c r="AI2107" i="9"/>
  <c r="AJ2107" i="9" s="1"/>
  <c r="AI2108" i="9"/>
  <c r="AJ2108" i="9" s="1"/>
  <c r="AI2109" i="9"/>
  <c r="AJ2109" i="9" s="1"/>
  <c r="AI2110" i="9"/>
  <c r="AJ2110" i="9" s="1"/>
  <c r="AI2111" i="9"/>
  <c r="AJ2111" i="9" s="1"/>
  <c r="AI2112" i="9"/>
  <c r="AJ2112" i="9" s="1"/>
  <c r="AI2113" i="9"/>
  <c r="AJ2113" i="9" s="1"/>
  <c r="AI2114" i="9"/>
  <c r="AJ2114" i="9" s="1"/>
  <c r="AI2115" i="9"/>
  <c r="AJ2115" i="9" s="1"/>
  <c r="AI2116" i="9"/>
  <c r="AJ2116" i="9" s="1"/>
  <c r="AI2117" i="9"/>
  <c r="AJ2117" i="9" s="1"/>
  <c r="AI2118" i="9"/>
  <c r="AJ2118" i="9" s="1"/>
  <c r="AI2119" i="9"/>
  <c r="AJ2119" i="9" s="1"/>
  <c r="AI2120" i="9"/>
  <c r="AJ2120" i="9" s="1"/>
  <c r="AI2121" i="9"/>
  <c r="AJ2121" i="9" s="1"/>
  <c r="AI2122" i="9"/>
  <c r="AJ2122" i="9" s="1"/>
  <c r="AI2123" i="9"/>
  <c r="AJ2123" i="9" s="1"/>
  <c r="AI2124" i="9"/>
  <c r="AJ2124" i="9" s="1"/>
  <c r="AI2125" i="9"/>
  <c r="AJ2125" i="9" s="1"/>
  <c r="AI2126" i="9"/>
  <c r="AJ2126" i="9" s="1"/>
  <c r="AI2127" i="9"/>
  <c r="AJ2127" i="9" s="1"/>
  <c r="AI2128" i="9"/>
  <c r="AJ2128" i="9" s="1"/>
  <c r="AI2129" i="9"/>
  <c r="AJ2129" i="9" s="1"/>
  <c r="AI2130" i="9"/>
  <c r="AJ2130" i="9" s="1"/>
  <c r="AI2131" i="9"/>
  <c r="AJ2131" i="9" s="1"/>
  <c r="AI2132" i="9"/>
  <c r="AJ2132" i="9" s="1"/>
  <c r="AI2133" i="9"/>
  <c r="AJ2133" i="9" s="1"/>
  <c r="AI2134" i="9"/>
  <c r="AJ2134" i="9" s="1"/>
  <c r="AI2135" i="9"/>
  <c r="AJ2135" i="9" s="1"/>
  <c r="AI2136" i="9"/>
  <c r="AJ2136" i="9" s="1"/>
  <c r="AI2137" i="9"/>
  <c r="AJ2137" i="9" s="1"/>
  <c r="AI2138" i="9"/>
  <c r="AJ2138" i="9" s="1"/>
  <c r="AI2139" i="9"/>
  <c r="AJ2139" i="9" s="1"/>
  <c r="AI2140" i="9"/>
  <c r="AJ2140" i="9" s="1"/>
  <c r="AI2141" i="9"/>
  <c r="AJ2141" i="9" s="1"/>
  <c r="AI2142" i="9"/>
  <c r="AJ2142" i="9" s="1"/>
  <c r="AI2143" i="9"/>
  <c r="AJ2143" i="9" s="1"/>
  <c r="AI2144" i="9"/>
  <c r="AJ2144" i="9" s="1"/>
  <c r="AI2145" i="9"/>
  <c r="AJ2145" i="9" s="1"/>
  <c r="AI2146" i="9"/>
  <c r="AJ2146" i="9" s="1"/>
  <c r="AI2147" i="9"/>
  <c r="AJ2147" i="9" s="1"/>
  <c r="AI2148" i="9"/>
  <c r="AJ2148" i="9" s="1"/>
  <c r="AI2149" i="9"/>
  <c r="AJ2149" i="9" s="1"/>
  <c r="AI2150" i="9"/>
  <c r="AJ2150" i="9" s="1"/>
  <c r="AI2151" i="9"/>
  <c r="AJ2151" i="9" s="1"/>
  <c r="AI2152" i="9"/>
  <c r="AJ2152" i="9" s="1"/>
  <c r="AI2153" i="9"/>
  <c r="AJ2153" i="9" s="1"/>
  <c r="AI2154" i="9"/>
  <c r="AJ2154" i="9" s="1"/>
  <c r="AI2155" i="9"/>
  <c r="AJ2155" i="9" s="1"/>
  <c r="AI2156" i="9"/>
  <c r="AJ2156" i="9" s="1"/>
  <c r="AI2157" i="9"/>
  <c r="AJ2157" i="9" s="1"/>
  <c r="AI2158" i="9"/>
  <c r="AJ2158" i="9" s="1"/>
  <c r="AI2159" i="9"/>
  <c r="AJ2159" i="9" s="1"/>
  <c r="AI2160" i="9"/>
  <c r="AJ2160" i="9" s="1"/>
  <c r="AI2161" i="9"/>
  <c r="AJ2161" i="9" s="1"/>
  <c r="AI2162" i="9"/>
  <c r="AJ2162" i="9" s="1"/>
  <c r="AI2163" i="9"/>
  <c r="AJ2163" i="9" s="1"/>
  <c r="AI2164" i="9"/>
  <c r="AJ2164" i="9" s="1"/>
  <c r="AI2165" i="9"/>
  <c r="AJ2165" i="9" s="1"/>
  <c r="AI2166" i="9"/>
  <c r="AJ2166" i="9" s="1"/>
  <c r="AI2167" i="9"/>
  <c r="AJ2167" i="9" s="1"/>
  <c r="AI2168" i="9"/>
  <c r="AJ2168" i="9" s="1"/>
  <c r="AI2169" i="9"/>
  <c r="AJ2169" i="9" s="1"/>
  <c r="AI2170" i="9"/>
  <c r="AJ2170" i="9" s="1"/>
  <c r="AI2171" i="9"/>
  <c r="AJ2171" i="9" s="1"/>
  <c r="AI2172" i="9"/>
  <c r="AJ2172" i="9" s="1"/>
  <c r="AI2173" i="9"/>
  <c r="AJ2173" i="9" s="1"/>
  <c r="AI2174" i="9"/>
  <c r="AJ2174" i="9" s="1"/>
  <c r="AI2175" i="9"/>
  <c r="AJ2175" i="9" s="1"/>
  <c r="AI2176" i="9"/>
  <c r="AJ2176" i="9" s="1"/>
  <c r="AI2177" i="9"/>
  <c r="AJ2177" i="9" s="1"/>
  <c r="AI2178" i="9"/>
  <c r="AJ2178" i="9" s="1"/>
  <c r="AI2179" i="9"/>
  <c r="AJ2179" i="9" s="1"/>
  <c r="AI2180" i="9"/>
  <c r="AJ2180" i="9" s="1"/>
  <c r="AI2181" i="9"/>
  <c r="AJ2181" i="9" s="1"/>
  <c r="AI2182" i="9"/>
  <c r="AJ2182" i="9" s="1"/>
  <c r="AI2183" i="9"/>
  <c r="AJ2183" i="9" s="1"/>
  <c r="AI2184" i="9"/>
  <c r="AJ2184" i="9" s="1"/>
  <c r="AI2185" i="9"/>
  <c r="AJ2185" i="9" s="1"/>
  <c r="AI2186" i="9"/>
  <c r="AJ2186" i="9" s="1"/>
  <c r="AI2187" i="9"/>
  <c r="AJ2187" i="9" s="1"/>
  <c r="AI2188" i="9"/>
  <c r="AJ2188" i="9" s="1"/>
  <c r="AI2189" i="9"/>
  <c r="AJ2189" i="9" s="1"/>
  <c r="AI2190" i="9"/>
  <c r="AJ2190" i="9" s="1"/>
  <c r="AI2191" i="9"/>
  <c r="AJ2191" i="9" s="1"/>
  <c r="AI2192" i="9"/>
  <c r="AJ2192" i="9" s="1"/>
  <c r="AI2193" i="9"/>
  <c r="AJ2193" i="9" s="1"/>
  <c r="AI2194" i="9"/>
  <c r="AJ2194" i="9" s="1"/>
  <c r="AI2195" i="9"/>
  <c r="AJ2195" i="9" s="1"/>
  <c r="AI2196" i="9"/>
  <c r="AJ2196" i="9" s="1"/>
  <c r="AI2197" i="9"/>
  <c r="AJ2197" i="9" s="1"/>
  <c r="AI2198" i="9"/>
  <c r="AJ2198" i="9" s="1"/>
  <c r="AI2199" i="9"/>
  <c r="AJ2199" i="9" s="1"/>
  <c r="AI2200" i="9"/>
  <c r="AJ2200" i="9" s="1"/>
  <c r="AI2201" i="9"/>
  <c r="AJ2201" i="9" s="1"/>
  <c r="AI2202" i="9"/>
  <c r="AJ2202" i="9" s="1"/>
  <c r="AI2203" i="9"/>
  <c r="AJ2203" i="9" s="1"/>
  <c r="AI2204" i="9"/>
  <c r="AJ2204" i="9" s="1"/>
  <c r="AI2205" i="9"/>
  <c r="AJ2205" i="9" s="1"/>
  <c r="AI2206" i="9"/>
  <c r="AJ2206" i="9" s="1"/>
  <c r="AI2207" i="9"/>
  <c r="AJ2207" i="9" s="1"/>
  <c r="AI2208" i="9"/>
  <c r="AJ2208" i="9" s="1"/>
  <c r="AI2209" i="9"/>
  <c r="AJ2209" i="9" s="1"/>
  <c r="AI2210" i="9"/>
  <c r="AJ2210" i="9" s="1"/>
  <c r="AI2211" i="9"/>
  <c r="AJ2211" i="9" s="1"/>
  <c r="AI2212" i="9"/>
  <c r="AJ2212" i="9" s="1"/>
  <c r="AI2213" i="9"/>
  <c r="AJ2213" i="9" s="1"/>
  <c r="AI2214" i="9"/>
  <c r="AJ2214" i="9" s="1"/>
  <c r="AI2215" i="9"/>
  <c r="AJ2215" i="9" s="1"/>
  <c r="AI2216" i="9"/>
  <c r="AJ2216" i="9" s="1"/>
  <c r="AI2217" i="9"/>
  <c r="AJ2217" i="9" s="1"/>
  <c r="AI2218" i="9"/>
  <c r="AJ2218" i="9" s="1"/>
  <c r="AI2219" i="9"/>
  <c r="AJ2219" i="9" s="1"/>
  <c r="AI2220" i="9"/>
  <c r="AJ2220" i="9" s="1"/>
  <c r="AI2221" i="9"/>
  <c r="AJ2221" i="9" s="1"/>
  <c r="AI2222" i="9"/>
  <c r="AJ2222" i="9" s="1"/>
  <c r="AI2223" i="9"/>
  <c r="AJ2223" i="9" s="1"/>
  <c r="AI2224" i="9"/>
  <c r="AJ2224" i="9" s="1"/>
  <c r="AI2225" i="9"/>
  <c r="AJ2225" i="9" s="1"/>
  <c r="AI2226" i="9"/>
  <c r="AJ2226" i="9" s="1"/>
  <c r="AI2227" i="9"/>
  <c r="AJ2227" i="9" s="1"/>
  <c r="AI2228" i="9"/>
  <c r="AJ2228" i="9" s="1"/>
  <c r="AI2229" i="9"/>
  <c r="AJ2229" i="9" s="1"/>
  <c r="AI2230" i="9"/>
  <c r="AJ2230" i="9" s="1"/>
  <c r="AI2231" i="9"/>
  <c r="AJ2231" i="9" s="1"/>
  <c r="AI2232" i="9"/>
  <c r="AJ2232" i="9" s="1"/>
  <c r="AI2233" i="9"/>
  <c r="AJ2233" i="9" s="1"/>
  <c r="AI2234" i="9"/>
  <c r="AJ2234" i="9" s="1"/>
  <c r="AI2235" i="9"/>
  <c r="AJ2235" i="9" s="1"/>
  <c r="AI2236" i="9"/>
  <c r="AJ2236" i="9" s="1"/>
  <c r="AI2237" i="9"/>
  <c r="AJ2237" i="9" s="1"/>
  <c r="AI2238" i="9"/>
  <c r="AJ2238" i="9" s="1"/>
  <c r="AI2239" i="9"/>
  <c r="AJ2239" i="9" s="1"/>
  <c r="AI2240" i="9"/>
  <c r="AJ2240" i="9" s="1"/>
  <c r="AI2241" i="9"/>
  <c r="AJ2241" i="9" s="1"/>
  <c r="AI2242" i="9"/>
  <c r="AJ2242" i="9" s="1"/>
  <c r="AI2243" i="9"/>
  <c r="AJ2243" i="9" s="1"/>
  <c r="AI2244" i="9"/>
  <c r="AJ2244" i="9" s="1"/>
  <c r="AI2245" i="9"/>
  <c r="AJ2245" i="9" s="1"/>
  <c r="AI2246" i="9"/>
  <c r="AJ2246" i="9" s="1"/>
  <c r="AI2247" i="9"/>
  <c r="AJ2247" i="9" s="1"/>
  <c r="AI2248" i="9"/>
  <c r="AJ2248" i="9" s="1"/>
  <c r="AI2249" i="9"/>
  <c r="AJ2249" i="9" s="1"/>
  <c r="AI2250" i="9"/>
  <c r="AJ2250" i="9" s="1"/>
  <c r="AI2251" i="9"/>
  <c r="AJ2251" i="9" s="1"/>
  <c r="AI2252" i="9"/>
  <c r="AJ2252" i="9" s="1"/>
  <c r="AI2253" i="9"/>
  <c r="AJ2253" i="9" s="1"/>
  <c r="AI2254" i="9"/>
  <c r="AJ2254" i="9" s="1"/>
  <c r="AI2255" i="9"/>
  <c r="AJ2255" i="9" s="1"/>
  <c r="AI2256" i="9"/>
  <c r="AJ2256" i="9" s="1"/>
  <c r="AI2257" i="9"/>
  <c r="AJ2257" i="9" s="1"/>
  <c r="AI2258" i="9"/>
  <c r="AJ2258" i="9" s="1"/>
  <c r="AI2259" i="9"/>
  <c r="AJ2259" i="9" s="1"/>
  <c r="AI2260" i="9"/>
  <c r="AJ2260" i="9" s="1"/>
  <c r="AI2261" i="9"/>
  <c r="AJ2261" i="9" s="1"/>
  <c r="AI2262" i="9"/>
  <c r="AJ2262" i="9" s="1"/>
  <c r="AI2263" i="9"/>
  <c r="AJ2263" i="9" s="1"/>
  <c r="AI2264" i="9"/>
  <c r="AJ2264" i="9" s="1"/>
  <c r="AI2265" i="9"/>
  <c r="AJ2265" i="9" s="1"/>
  <c r="AI2266" i="9"/>
  <c r="AJ2266" i="9" s="1"/>
  <c r="AI2267" i="9"/>
  <c r="AJ2267" i="9" s="1"/>
  <c r="AI2268" i="9"/>
  <c r="AJ2268" i="9" s="1"/>
  <c r="AI2269" i="9"/>
  <c r="AJ2269" i="9" s="1"/>
  <c r="AI2270" i="9"/>
  <c r="AJ2270" i="9" s="1"/>
  <c r="AI2271" i="9"/>
  <c r="AJ2271" i="9" s="1"/>
  <c r="AI2272" i="9"/>
  <c r="AJ2272" i="9" s="1"/>
  <c r="AI2273" i="9"/>
  <c r="AJ2273" i="9" s="1"/>
  <c r="AI2274" i="9"/>
  <c r="AJ2274" i="9" s="1"/>
  <c r="AI2275" i="9"/>
  <c r="AJ2275" i="9" s="1"/>
  <c r="AI2276" i="9"/>
  <c r="AJ2276" i="9" s="1"/>
  <c r="AI2277" i="9"/>
  <c r="AJ2277" i="9" s="1"/>
  <c r="AI2278" i="9"/>
  <c r="AJ2278" i="9" s="1"/>
  <c r="AI2279" i="9"/>
  <c r="AJ2279" i="9" s="1"/>
  <c r="AI2280" i="9"/>
  <c r="AJ2280" i="9" s="1"/>
  <c r="AI2281" i="9"/>
  <c r="AJ2281" i="9" s="1"/>
  <c r="AI2282" i="9"/>
  <c r="AJ2282" i="9" s="1"/>
  <c r="AI2283" i="9"/>
  <c r="AJ2283" i="9" s="1"/>
  <c r="AI2284" i="9"/>
  <c r="AJ2284" i="9" s="1"/>
  <c r="AI2285" i="9"/>
  <c r="AJ2285" i="9" s="1"/>
  <c r="AI2286" i="9"/>
  <c r="AJ2286" i="9" s="1"/>
  <c r="AI2287" i="9"/>
  <c r="AJ2287" i="9" s="1"/>
  <c r="AI2288" i="9"/>
  <c r="AJ2288" i="9" s="1"/>
  <c r="AI2289" i="9"/>
  <c r="AJ2289" i="9" s="1"/>
  <c r="AI2290" i="9"/>
  <c r="AJ2290" i="9" s="1"/>
  <c r="AI2291" i="9"/>
  <c r="AJ2291" i="9" s="1"/>
  <c r="AI2292" i="9"/>
  <c r="AJ2292" i="9" s="1"/>
  <c r="AI2293" i="9"/>
  <c r="AJ2293" i="9" s="1"/>
  <c r="AI2294" i="9"/>
  <c r="AJ2294" i="9" s="1"/>
  <c r="AI2295" i="9"/>
  <c r="AJ2295" i="9" s="1"/>
  <c r="AI2296" i="9"/>
  <c r="AJ2296" i="9" s="1"/>
  <c r="AI2297" i="9"/>
  <c r="AJ2297" i="9" s="1"/>
  <c r="AI2298" i="9"/>
  <c r="AJ2298" i="9" s="1"/>
  <c r="AI2299" i="9"/>
  <c r="AJ2299" i="9" s="1"/>
  <c r="AI2300" i="9"/>
  <c r="AJ2300" i="9" s="1"/>
  <c r="AI2301" i="9"/>
  <c r="AJ2301" i="9" s="1"/>
  <c r="AI2302" i="9"/>
  <c r="AJ2302" i="9" s="1"/>
  <c r="AI2303" i="9"/>
  <c r="AJ2303" i="9" s="1"/>
  <c r="AI2304" i="9"/>
  <c r="AJ2304" i="9" s="1"/>
  <c r="AI2305" i="9"/>
  <c r="AJ2305" i="9" s="1"/>
  <c r="AI2306" i="9"/>
  <c r="AJ2306" i="9" s="1"/>
  <c r="AI2307" i="9"/>
  <c r="AJ2307" i="9" s="1"/>
  <c r="AI2308" i="9"/>
  <c r="AJ2308" i="9" s="1"/>
  <c r="AI2309" i="9"/>
  <c r="AJ2309" i="9" s="1"/>
  <c r="AI2310" i="9"/>
  <c r="AJ2310" i="9" s="1"/>
  <c r="AI2311" i="9"/>
  <c r="AJ2311" i="9" s="1"/>
  <c r="AI2312" i="9"/>
  <c r="AJ2312" i="9" s="1"/>
  <c r="AI2313" i="9"/>
  <c r="AJ2313" i="9" s="1"/>
  <c r="AI2314" i="9"/>
  <c r="AJ2314" i="9" s="1"/>
  <c r="AI2315" i="9"/>
  <c r="AJ2315" i="9" s="1"/>
  <c r="AI2316" i="9"/>
  <c r="AJ2316" i="9" s="1"/>
  <c r="AI2317" i="9"/>
  <c r="AJ2317" i="9" s="1"/>
  <c r="AI2318" i="9"/>
  <c r="AJ2318" i="9" s="1"/>
  <c r="AI2319" i="9"/>
  <c r="AJ2319" i="9" s="1"/>
  <c r="AI2320" i="9"/>
  <c r="AJ2320" i="9" s="1"/>
  <c r="AI2321" i="9"/>
  <c r="AJ2321" i="9" s="1"/>
  <c r="AI2322" i="9"/>
  <c r="AJ2322" i="9" s="1"/>
  <c r="AI2323" i="9"/>
  <c r="AJ2323" i="9" s="1"/>
  <c r="AI2324" i="9"/>
  <c r="AJ2324" i="9" s="1"/>
  <c r="AI2325" i="9"/>
  <c r="AJ2325" i="9" s="1"/>
  <c r="AI2326" i="9"/>
  <c r="AJ2326" i="9" s="1"/>
  <c r="AI2327" i="9"/>
  <c r="AJ2327" i="9" s="1"/>
  <c r="AI2328" i="9"/>
  <c r="AJ2328" i="9" s="1"/>
  <c r="AI2329" i="9"/>
  <c r="AJ2329" i="9" s="1"/>
  <c r="AI2330" i="9"/>
  <c r="AJ2330" i="9" s="1"/>
  <c r="AI2331" i="9"/>
  <c r="AJ2331" i="9" s="1"/>
  <c r="AI2332" i="9"/>
  <c r="AJ2332" i="9" s="1"/>
  <c r="AI2333" i="9"/>
  <c r="AJ2333" i="9" s="1"/>
  <c r="AI2334" i="9"/>
  <c r="AJ2334" i="9" s="1"/>
  <c r="AI2335" i="9"/>
  <c r="AJ2335" i="9" s="1"/>
  <c r="AI2336" i="9"/>
  <c r="AJ2336" i="9" s="1"/>
  <c r="AI2337" i="9"/>
  <c r="AJ2337" i="9" s="1"/>
  <c r="AI2338" i="9"/>
  <c r="AJ2338" i="9" s="1"/>
  <c r="AI2339" i="9"/>
  <c r="AJ2339" i="9" s="1"/>
  <c r="AI2340" i="9"/>
  <c r="AJ2340" i="9" s="1"/>
  <c r="AI2341" i="9"/>
  <c r="AJ2341" i="9" s="1"/>
  <c r="AI2342" i="9"/>
  <c r="AJ2342" i="9" s="1"/>
  <c r="AI2343" i="9"/>
  <c r="AJ2343" i="9" s="1"/>
  <c r="AI2344" i="9"/>
  <c r="AJ2344" i="9" s="1"/>
  <c r="AI2345" i="9"/>
  <c r="AJ2345" i="9" s="1"/>
  <c r="AI2346" i="9"/>
  <c r="AJ2346" i="9" s="1"/>
  <c r="AI2347" i="9"/>
  <c r="AJ2347" i="9" s="1"/>
  <c r="AI2348" i="9"/>
  <c r="AJ2348" i="9" s="1"/>
  <c r="AI2349" i="9"/>
  <c r="AJ2349" i="9" s="1"/>
  <c r="AI2350" i="9"/>
  <c r="AJ2350" i="9" s="1"/>
  <c r="AI2351" i="9"/>
  <c r="AJ2351" i="9" s="1"/>
  <c r="AI2352" i="9"/>
  <c r="AJ2352" i="9" s="1"/>
  <c r="AI2353" i="9"/>
  <c r="AJ2353" i="9" s="1"/>
  <c r="AI2354" i="9"/>
  <c r="AJ2354" i="9" s="1"/>
  <c r="AI2355" i="9"/>
  <c r="AJ2355" i="9" s="1"/>
  <c r="AI2356" i="9"/>
  <c r="AJ2356" i="9" s="1"/>
  <c r="AI2478" i="9"/>
  <c r="AJ2478" i="9" s="1"/>
  <c r="AI2479" i="9"/>
  <c r="AJ2479" i="9" s="1"/>
  <c r="AI2480" i="9"/>
  <c r="AJ2480" i="9" s="1"/>
  <c r="AI2481" i="9"/>
  <c r="AJ2481" i="9" s="1"/>
  <c r="AI2482" i="9"/>
  <c r="AJ2482" i="9" s="1"/>
  <c r="AI2483" i="9"/>
  <c r="AJ2483" i="9" s="1"/>
  <c r="AI2484" i="9"/>
  <c r="AJ2484" i="9" s="1"/>
  <c r="AI2485" i="9"/>
  <c r="AJ2485" i="9" s="1"/>
  <c r="AI2486" i="9"/>
  <c r="AJ2486" i="9" s="1"/>
  <c r="AI2487" i="9"/>
  <c r="AJ2487" i="9" s="1"/>
  <c r="AI2488" i="9"/>
  <c r="AJ2488" i="9" s="1"/>
  <c r="AI2489" i="9"/>
  <c r="AJ2489" i="9" s="1"/>
  <c r="AI2490" i="9"/>
  <c r="AJ2490" i="9" s="1"/>
  <c r="AI2491" i="9"/>
  <c r="AJ2491" i="9" s="1"/>
  <c r="AI2492" i="9"/>
  <c r="AJ2492" i="9" s="1"/>
  <c r="AI2493" i="9"/>
  <c r="AJ2493" i="9" s="1"/>
  <c r="AI2494" i="9"/>
  <c r="AJ2494" i="9" s="1"/>
  <c r="AI2495" i="9"/>
  <c r="AJ2495" i="9" s="1"/>
  <c r="AI2496" i="9"/>
  <c r="AJ2496" i="9" s="1"/>
  <c r="AI2497" i="9"/>
  <c r="AJ2497" i="9" s="1"/>
  <c r="AI2498" i="9"/>
  <c r="AJ2498" i="9" s="1"/>
  <c r="AI2499" i="9"/>
  <c r="AJ2499" i="9" s="1"/>
  <c r="AI2500" i="9"/>
  <c r="AJ2500" i="9" s="1"/>
  <c r="AI2501" i="9"/>
  <c r="AJ2501" i="9" s="1"/>
  <c r="AI2502" i="9"/>
  <c r="AJ2502" i="9" s="1"/>
  <c r="AI2503" i="9"/>
  <c r="AJ2503" i="9" s="1"/>
  <c r="AI2504" i="9"/>
  <c r="AJ2504" i="9" s="1"/>
  <c r="AI2505" i="9"/>
  <c r="AJ2505" i="9" s="1"/>
  <c r="AI2506" i="9"/>
  <c r="AJ2506" i="9" s="1"/>
  <c r="AI2507" i="9"/>
  <c r="AJ2507" i="9" s="1"/>
  <c r="AI2508" i="9"/>
  <c r="AJ2508" i="9" s="1"/>
  <c r="AI2509" i="9"/>
  <c r="AJ2509" i="9" s="1"/>
  <c r="AI2510" i="9"/>
  <c r="AJ2510" i="9" s="1"/>
  <c r="AI2511" i="9"/>
  <c r="AJ2511" i="9" s="1"/>
  <c r="AI2512" i="9"/>
  <c r="AJ2512" i="9" s="1"/>
  <c r="AI2513" i="9"/>
  <c r="AJ2513" i="9" s="1"/>
  <c r="AI2514" i="9"/>
  <c r="AJ2514" i="9" s="1"/>
  <c r="AI2515" i="9"/>
  <c r="AJ2515" i="9" s="1"/>
  <c r="AI2516" i="9"/>
  <c r="AJ2516" i="9" s="1"/>
  <c r="AI2517" i="9"/>
  <c r="AJ2517" i="9" s="1"/>
  <c r="AI2518" i="9"/>
  <c r="AJ2518" i="9" s="1"/>
  <c r="AI2519" i="9"/>
  <c r="AJ2519" i="9" s="1"/>
  <c r="AI2520" i="9"/>
  <c r="AJ2520" i="9" s="1"/>
  <c r="AI2521" i="9"/>
  <c r="AJ2521" i="9" s="1"/>
  <c r="AI2522" i="9"/>
  <c r="AJ2522" i="9" s="1"/>
  <c r="AI2523" i="9"/>
  <c r="AJ2523" i="9" s="1"/>
  <c r="AI2524" i="9"/>
  <c r="AJ2524" i="9" s="1"/>
  <c r="AI2525" i="9"/>
  <c r="AJ2525" i="9" s="1"/>
  <c r="AI2526" i="9"/>
  <c r="AJ2526" i="9" s="1"/>
  <c r="AI2527" i="9"/>
  <c r="AJ2527" i="9" s="1"/>
  <c r="AI2528" i="9"/>
  <c r="AJ2528" i="9" s="1"/>
  <c r="AI2529" i="9"/>
  <c r="AJ2529" i="9" s="1"/>
  <c r="AI2530" i="9"/>
  <c r="AJ2530" i="9" s="1"/>
  <c r="AI2531" i="9"/>
  <c r="AJ2531" i="9" s="1"/>
  <c r="AI2532" i="9"/>
  <c r="AJ2532" i="9" s="1"/>
  <c r="AI2533" i="9"/>
  <c r="AJ2533" i="9" s="1"/>
  <c r="AI2534" i="9"/>
  <c r="AJ2534" i="9" s="1"/>
  <c r="AI2535" i="9"/>
  <c r="AJ2535" i="9" s="1"/>
  <c r="AI2536" i="9"/>
  <c r="AJ2536" i="9" s="1"/>
  <c r="AI2537" i="9"/>
  <c r="AJ2537" i="9" s="1"/>
  <c r="AI2538" i="9"/>
  <c r="AJ2538" i="9" s="1"/>
  <c r="AI2539" i="9"/>
  <c r="AJ2539" i="9" s="1"/>
  <c r="AI2540" i="9"/>
  <c r="AJ2540" i="9" s="1"/>
  <c r="AI2541" i="9"/>
  <c r="AJ2541" i="9" s="1"/>
  <c r="AI2542" i="9"/>
  <c r="AJ2542" i="9" s="1"/>
  <c r="AI2543" i="9"/>
  <c r="AJ2543" i="9" s="1"/>
  <c r="AI2544" i="9"/>
  <c r="AJ2544" i="9" s="1"/>
  <c r="AI2545" i="9"/>
  <c r="AJ2545" i="9" s="1"/>
  <c r="AI2546" i="9"/>
  <c r="AJ2546" i="9" s="1"/>
  <c r="AI2547" i="9"/>
  <c r="AJ2547" i="9" s="1"/>
  <c r="AI2548" i="9"/>
  <c r="AJ2548" i="9" s="1"/>
  <c r="AI2549" i="9"/>
  <c r="AJ2549" i="9" s="1"/>
  <c r="AI2550" i="9"/>
  <c r="AJ2550" i="9" s="1"/>
  <c r="AI2551" i="9"/>
  <c r="AJ2551" i="9" s="1"/>
  <c r="AI2552" i="9"/>
  <c r="AJ2552" i="9" s="1"/>
  <c r="AI2553" i="9"/>
  <c r="AJ2553" i="9" s="1"/>
  <c r="AI2554" i="9"/>
  <c r="AJ2554" i="9" s="1"/>
  <c r="AI2555" i="9"/>
  <c r="AJ2555" i="9" s="1"/>
  <c r="AI2556" i="9"/>
  <c r="AJ2556" i="9" s="1"/>
  <c r="AI2557" i="9"/>
  <c r="AJ2557" i="9" s="1"/>
  <c r="AI2558" i="9"/>
  <c r="AJ2558" i="9" s="1"/>
  <c r="AI2559" i="9"/>
  <c r="AJ2559" i="9" s="1"/>
  <c r="AI2560" i="9"/>
  <c r="AJ2560" i="9" s="1"/>
  <c r="AI2561" i="9"/>
  <c r="AJ2561" i="9" s="1"/>
  <c r="AI2562" i="9"/>
  <c r="AJ2562" i="9" s="1"/>
  <c r="AI2563" i="9"/>
  <c r="AJ2563" i="9" s="1"/>
  <c r="AI2564" i="9"/>
  <c r="AJ2564" i="9" s="1"/>
  <c r="AI2565" i="9"/>
  <c r="AJ2565" i="9" s="1"/>
  <c r="AI2566" i="9"/>
  <c r="AJ2566" i="9" s="1"/>
  <c r="AI2567" i="9"/>
  <c r="AJ2567" i="9" s="1"/>
  <c r="AI2568" i="9"/>
  <c r="AJ2568" i="9" s="1"/>
  <c r="AI2569" i="9"/>
  <c r="AJ2569" i="9" s="1"/>
  <c r="AI2570" i="9"/>
  <c r="AJ2570" i="9" s="1"/>
  <c r="AI2571" i="9"/>
  <c r="AJ2571" i="9" s="1"/>
  <c r="AI2572" i="9"/>
  <c r="AJ2572" i="9" s="1"/>
  <c r="AI2573" i="9"/>
  <c r="AJ2573" i="9" s="1"/>
  <c r="AI2574" i="9"/>
  <c r="AJ2574" i="9" s="1"/>
  <c r="AI2575" i="9"/>
  <c r="AJ2575" i="9" s="1"/>
  <c r="AI2576" i="9"/>
  <c r="AJ2576" i="9" s="1"/>
  <c r="AI2577" i="9"/>
  <c r="AJ2577" i="9" s="1"/>
  <c r="AI2578" i="9"/>
  <c r="AJ2578" i="9" s="1"/>
  <c r="AI2579" i="9"/>
  <c r="AJ2579" i="9" s="1"/>
  <c r="AI2580" i="9"/>
  <c r="AJ2580" i="9" s="1"/>
  <c r="AI2581" i="9"/>
  <c r="AJ2581" i="9" s="1"/>
  <c r="AI2582" i="9"/>
  <c r="AJ2582" i="9" s="1"/>
  <c r="AI2583" i="9"/>
  <c r="AJ2583" i="9" s="1"/>
  <c r="AI2584" i="9"/>
  <c r="AJ2584" i="9" s="1"/>
  <c r="AI2585" i="9"/>
  <c r="AJ2585" i="9" s="1"/>
  <c r="AI2586" i="9"/>
  <c r="AJ2586" i="9" s="1"/>
  <c r="AI2587" i="9"/>
  <c r="AJ2587" i="9" s="1"/>
  <c r="AI2588" i="9"/>
  <c r="AJ2588" i="9" s="1"/>
  <c r="AI2589" i="9"/>
  <c r="AJ2589" i="9" s="1"/>
  <c r="AI2590" i="9"/>
  <c r="AJ2590" i="9" s="1"/>
  <c r="AI2591" i="9"/>
  <c r="AJ2591" i="9" s="1"/>
  <c r="AI2592" i="9"/>
  <c r="AJ2592" i="9" s="1"/>
  <c r="AI2593" i="9"/>
  <c r="AJ2593" i="9" s="1"/>
  <c r="AI2594" i="9"/>
  <c r="AJ2594" i="9" s="1"/>
  <c r="AI2595" i="9"/>
  <c r="AJ2595" i="9" s="1"/>
  <c r="AI2596" i="9"/>
  <c r="AJ2596" i="9" s="1"/>
  <c r="AI2597" i="9"/>
  <c r="AJ2597" i="9" s="1"/>
  <c r="AI2598" i="9"/>
  <c r="AJ2598" i="9" s="1"/>
  <c r="AI2599" i="9"/>
  <c r="AJ2599" i="9" s="1"/>
  <c r="AI2600" i="9"/>
  <c r="AJ2600" i="9" s="1"/>
  <c r="AI2601" i="9"/>
  <c r="AJ2601" i="9" s="1"/>
  <c r="AI2602" i="9"/>
  <c r="AJ2602" i="9" s="1"/>
  <c r="AI2603" i="9"/>
  <c r="AJ2603" i="9" s="1"/>
  <c r="AI2604" i="9"/>
  <c r="AJ2604" i="9" s="1"/>
  <c r="AI2605" i="9"/>
  <c r="AJ2605" i="9" s="1"/>
  <c r="AI2606" i="9"/>
  <c r="AJ2606" i="9" s="1"/>
  <c r="AI2607" i="9"/>
  <c r="AJ2607" i="9" s="1"/>
  <c r="AI2608" i="9"/>
  <c r="AJ2608" i="9" s="1"/>
  <c r="AI2609" i="9"/>
  <c r="AJ2609" i="9" s="1"/>
  <c r="AI2610" i="9"/>
  <c r="AJ2610" i="9" s="1"/>
  <c r="AI2611" i="9"/>
  <c r="AJ2611" i="9" s="1"/>
  <c r="AI2612" i="9"/>
  <c r="AJ2612" i="9" s="1"/>
  <c r="AI2613" i="9"/>
  <c r="AJ2613" i="9" s="1"/>
  <c r="AI2614" i="9"/>
  <c r="AJ2614" i="9" s="1"/>
  <c r="AI2615" i="9"/>
  <c r="AJ2615" i="9" s="1"/>
  <c r="AI2616" i="9"/>
  <c r="AJ2616" i="9" s="1"/>
  <c r="AI2617" i="9"/>
  <c r="AJ2617" i="9" s="1"/>
  <c r="AI2618" i="9"/>
  <c r="AJ2618" i="9" s="1"/>
  <c r="AI2619" i="9"/>
  <c r="AJ2619" i="9" s="1"/>
  <c r="AI2620" i="9"/>
  <c r="AJ2620" i="9" s="1"/>
  <c r="AI2621" i="9"/>
  <c r="AJ2621" i="9" s="1"/>
  <c r="AI2622" i="9"/>
  <c r="AJ2622" i="9" s="1"/>
  <c r="AI2623" i="9"/>
  <c r="AJ2623" i="9" s="1"/>
  <c r="AI2624" i="9"/>
  <c r="AJ2624" i="9" s="1"/>
  <c r="AI2625" i="9"/>
  <c r="AJ2625" i="9" s="1"/>
  <c r="AI2626" i="9"/>
  <c r="AJ2626" i="9" s="1"/>
  <c r="AI2627" i="9"/>
  <c r="AJ2627" i="9" s="1"/>
  <c r="AI2628" i="9"/>
  <c r="AJ2628" i="9" s="1"/>
  <c r="AI2629" i="9"/>
  <c r="AJ2629" i="9" s="1"/>
  <c r="AI2630" i="9"/>
  <c r="AJ2630" i="9" s="1"/>
  <c r="AI2631" i="9"/>
  <c r="AJ2631" i="9" s="1"/>
  <c r="AI2632" i="9"/>
  <c r="AJ2632" i="9" s="1"/>
  <c r="AI2633" i="9"/>
  <c r="AJ2633" i="9" s="1"/>
  <c r="AI2634" i="9"/>
  <c r="AJ2634" i="9" s="1"/>
  <c r="AI2635" i="9"/>
  <c r="AJ2635" i="9" s="1"/>
  <c r="AI2636" i="9"/>
  <c r="AJ2636" i="9" s="1"/>
  <c r="AI2637" i="9"/>
  <c r="AJ2637" i="9" s="1"/>
  <c r="AI2638" i="9"/>
  <c r="AJ2638" i="9" s="1"/>
  <c r="AI2639" i="9"/>
  <c r="AJ2639" i="9" s="1"/>
  <c r="AI2640" i="9"/>
  <c r="AJ2640" i="9" s="1"/>
  <c r="AI2641" i="9"/>
  <c r="AJ2641" i="9" s="1"/>
  <c r="AI2642" i="9"/>
  <c r="AJ2642" i="9" s="1"/>
  <c r="AI2643" i="9"/>
  <c r="AJ2643" i="9" s="1"/>
  <c r="AI2644" i="9"/>
  <c r="AJ2644" i="9" s="1"/>
  <c r="AI2645" i="9"/>
  <c r="AJ2645" i="9" s="1"/>
  <c r="AI2646" i="9"/>
  <c r="AJ2646" i="9" s="1"/>
  <c r="AI2647" i="9"/>
  <c r="AJ2647" i="9" s="1"/>
  <c r="AI2648" i="9"/>
  <c r="AJ2648" i="9" s="1"/>
  <c r="AI2649" i="9"/>
  <c r="AJ2649" i="9" s="1"/>
  <c r="AI2650" i="9"/>
  <c r="AJ2650" i="9" s="1"/>
  <c r="AI2651" i="9"/>
  <c r="AJ2651" i="9" s="1"/>
  <c r="AI2652" i="9"/>
  <c r="AJ2652" i="9" s="1"/>
  <c r="AI2653" i="9"/>
  <c r="AJ2653" i="9" s="1"/>
  <c r="AI2654" i="9"/>
  <c r="AJ2654" i="9" s="1"/>
  <c r="AI2655" i="9"/>
  <c r="AJ2655" i="9" s="1"/>
  <c r="AI2656" i="9"/>
  <c r="AJ2656" i="9" s="1"/>
  <c r="AI2657" i="9"/>
  <c r="AJ2657" i="9" s="1"/>
  <c r="AI2658" i="9"/>
  <c r="AJ2658" i="9" s="1"/>
  <c r="AI2659" i="9"/>
  <c r="AJ2659" i="9" s="1"/>
  <c r="AI2660" i="9"/>
  <c r="AJ2660" i="9" s="1"/>
  <c r="AI2661" i="9"/>
  <c r="AJ2661" i="9" s="1"/>
  <c r="AI2662" i="9"/>
  <c r="AJ2662" i="9" s="1"/>
  <c r="AI2663" i="9"/>
  <c r="AJ2663" i="9" s="1"/>
  <c r="AI2664" i="9"/>
  <c r="AJ2664" i="9" s="1"/>
  <c r="AI2665" i="9"/>
  <c r="AJ2665" i="9" s="1"/>
  <c r="AI2666" i="9"/>
  <c r="AJ2666" i="9" s="1"/>
  <c r="AI2667" i="9"/>
  <c r="AJ2667" i="9" s="1"/>
  <c r="AI2668" i="9"/>
  <c r="AJ2668" i="9" s="1"/>
  <c r="AI2669" i="9"/>
  <c r="AJ2669" i="9" s="1"/>
  <c r="AI2670" i="9"/>
  <c r="AJ2670" i="9" s="1"/>
  <c r="AI2671" i="9"/>
  <c r="AJ2671" i="9" s="1"/>
  <c r="AI2672" i="9"/>
  <c r="AJ2672" i="9" s="1"/>
  <c r="AI2673" i="9"/>
  <c r="AJ2673" i="9" s="1"/>
  <c r="AI2674" i="9"/>
  <c r="AJ2674" i="9" s="1"/>
  <c r="AI2675" i="9"/>
  <c r="AJ2675" i="9" s="1"/>
  <c r="AI2676" i="9"/>
  <c r="AJ2676" i="9" s="1"/>
  <c r="AI2677" i="9"/>
  <c r="AJ2677" i="9" s="1"/>
  <c r="AI2678" i="9"/>
  <c r="AJ2678" i="9" s="1"/>
  <c r="AI2679" i="9"/>
  <c r="AJ2679" i="9" s="1"/>
  <c r="AI2680" i="9"/>
  <c r="AJ2680" i="9" s="1"/>
  <c r="AI2681" i="9"/>
  <c r="AJ2681" i="9" s="1"/>
  <c r="AI2682" i="9"/>
  <c r="AJ2682" i="9" s="1"/>
  <c r="AI2683" i="9"/>
  <c r="AJ2683" i="9" s="1"/>
  <c r="AI2684" i="9"/>
  <c r="AJ2684" i="9" s="1"/>
  <c r="AI2685" i="9"/>
  <c r="AJ2685" i="9" s="1"/>
  <c r="AI2686" i="9"/>
  <c r="AJ2686" i="9" s="1"/>
  <c r="AI2687" i="9"/>
  <c r="AJ2687" i="9" s="1"/>
  <c r="AI2688" i="9"/>
  <c r="AJ2688" i="9" s="1"/>
  <c r="AI2689" i="9"/>
  <c r="AJ2689" i="9" s="1"/>
  <c r="AI2690" i="9"/>
  <c r="AJ2690" i="9" s="1"/>
  <c r="AI2691" i="9"/>
  <c r="AJ2691" i="9" s="1"/>
  <c r="AI2692" i="9"/>
  <c r="AJ2692" i="9" s="1"/>
  <c r="AI2693" i="9"/>
  <c r="AJ2693" i="9" s="1"/>
  <c r="AI2694" i="9"/>
  <c r="AJ2694" i="9" s="1"/>
  <c r="AI2695" i="9"/>
  <c r="AJ2695" i="9" s="1"/>
  <c r="AI2696" i="9"/>
  <c r="AJ2696" i="9" s="1"/>
  <c r="AI2697" i="9"/>
  <c r="AJ2697" i="9" s="1"/>
  <c r="AI2698" i="9"/>
  <c r="AJ2698" i="9" s="1"/>
  <c r="AI2699" i="9"/>
  <c r="AJ2699" i="9" s="1"/>
  <c r="AI2700" i="9"/>
  <c r="AJ2700" i="9" s="1"/>
  <c r="AI2701" i="9"/>
  <c r="AJ2701" i="9" s="1"/>
  <c r="AI2702" i="9"/>
  <c r="AJ2702" i="9" s="1"/>
  <c r="AI2703" i="9"/>
  <c r="AJ2703" i="9" s="1"/>
  <c r="AI2704" i="9"/>
  <c r="AJ2704" i="9" s="1"/>
  <c r="AI2705" i="9"/>
  <c r="AJ2705" i="9" s="1"/>
  <c r="AI2706" i="9"/>
  <c r="AJ2706" i="9" s="1"/>
  <c r="AI2707" i="9"/>
  <c r="AJ2707" i="9" s="1"/>
  <c r="AI2708" i="9"/>
  <c r="AJ2708" i="9" s="1"/>
  <c r="AI2709" i="9"/>
  <c r="AJ2709" i="9" s="1"/>
  <c r="AI2710" i="9"/>
  <c r="AJ2710" i="9" s="1"/>
  <c r="AI2711" i="9"/>
  <c r="AJ2711" i="9" s="1"/>
  <c r="AI2712" i="9"/>
  <c r="AJ2712" i="9" s="1"/>
  <c r="AI2713" i="9"/>
  <c r="AJ2713" i="9" s="1"/>
  <c r="AI2714" i="9"/>
  <c r="AJ2714" i="9" s="1"/>
  <c r="AI2715" i="9"/>
  <c r="AJ2715" i="9" s="1"/>
  <c r="AI2716" i="9"/>
  <c r="AJ2716" i="9" s="1"/>
  <c r="AI2717" i="9"/>
  <c r="AJ2717" i="9" s="1"/>
  <c r="AI2718" i="9"/>
  <c r="AJ2718" i="9" s="1"/>
  <c r="AI2719" i="9"/>
  <c r="AJ2719" i="9" s="1"/>
  <c r="AI2720" i="9"/>
  <c r="AJ2720" i="9" s="1"/>
  <c r="AI2721" i="9"/>
  <c r="AJ2721" i="9" s="1"/>
  <c r="AI2722" i="9"/>
  <c r="AJ2722" i="9" s="1"/>
  <c r="AI2723" i="9"/>
  <c r="AJ2723" i="9" s="1"/>
  <c r="AI2724" i="9"/>
  <c r="AJ2724" i="9" s="1"/>
  <c r="AI2725" i="9"/>
  <c r="AJ2725" i="9" s="1"/>
  <c r="AI2726" i="9"/>
  <c r="AJ2726" i="9" s="1"/>
  <c r="AI2727" i="9"/>
  <c r="AJ2727" i="9" s="1"/>
  <c r="AI2728" i="9"/>
  <c r="AJ2728" i="9" s="1"/>
  <c r="AI2729" i="9"/>
  <c r="AJ2729" i="9" s="1"/>
  <c r="AI2730" i="9"/>
  <c r="AJ2730" i="9" s="1"/>
  <c r="AI2731" i="9"/>
  <c r="AJ2731" i="9" s="1"/>
  <c r="AI2732" i="9"/>
  <c r="AJ2732" i="9" s="1"/>
  <c r="AI2733" i="9"/>
  <c r="AJ2733" i="9" s="1"/>
  <c r="AI2734" i="9"/>
  <c r="AJ2734" i="9" s="1"/>
  <c r="AI2735" i="9"/>
  <c r="AJ2735" i="9" s="1"/>
  <c r="AI2736" i="9"/>
  <c r="AJ2736" i="9" s="1"/>
  <c r="AI2737" i="9"/>
  <c r="AJ2737" i="9" s="1"/>
  <c r="AI2738" i="9"/>
  <c r="AJ2738" i="9" s="1"/>
  <c r="AI2739" i="9"/>
  <c r="AJ2739" i="9" s="1"/>
  <c r="AI2740" i="9"/>
  <c r="AJ2740" i="9" s="1"/>
  <c r="AI2741" i="9"/>
  <c r="AJ2741" i="9" s="1"/>
  <c r="AI2742" i="9"/>
  <c r="AJ2742" i="9" s="1"/>
  <c r="AI2743" i="9"/>
  <c r="AJ2743" i="9" s="1"/>
  <c r="AI2744" i="9"/>
  <c r="AJ2744" i="9" s="1"/>
  <c r="AI2745" i="9"/>
  <c r="AJ2745" i="9" s="1"/>
  <c r="AI2746" i="9"/>
  <c r="AJ2746" i="9" s="1"/>
  <c r="AI2747" i="9"/>
  <c r="AJ2747" i="9" s="1"/>
  <c r="AI2748" i="9"/>
  <c r="AJ2748" i="9" s="1"/>
  <c r="AI2749" i="9"/>
  <c r="AJ2749" i="9" s="1"/>
  <c r="AI2750" i="9"/>
  <c r="AJ2750" i="9" s="1"/>
  <c r="AI2751" i="9"/>
  <c r="AJ2751" i="9" s="1"/>
  <c r="AI2752" i="9"/>
  <c r="AJ2752" i="9" s="1"/>
  <c r="AI2753" i="9"/>
  <c r="AJ2753" i="9" s="1"/>
  <c r="AI2754" i="9"/>
  <c r="AJ2754" i="9" s="1"/>
  <c r="AI2755" i="9"/>
  <c r="AJ2755" i="9" s="1"/>
  <c r="AI2756" i="9"/>
  <c r="AJ2756" i="9" s="1"/>
  <c r="AI2757" i="9"/>
  <c r="AJ2757" i="9" s="1"/>
  <c r="AI2758" i="9"/>
  <c r="AJ2758" i="9" s="1"/>
  <c r="AI2759" i="9"/>
  <c r="AJ2759" i="9" s="1"/>
  <c r="AI2760" i="9"/>
  <c r="AJ2760" i="9" s="1"/>
  <c r="AI2761" i="9"/>
  <c r="AJ2761" i="9" s="1"/>
  <c r="AI2762" i="9"/>
  <c r="AJ2762" i="9" s="1"/>
  <c r="AI2763" i="9"/>
  <c r="AJ2763" i="9" s="1"/>
  <c r="AI2764" i="9"/>
  <c r="AJ2764" i="9" s="1"/>
  <c r="AI2765" i="9"/>
  <c r="AJ2765" i="9" s="1"/>
  <c r="AI2766" i="9"/>
  <c r="AJ2766" i="9" s="1"/>
  <c r="AI2767" i="9"/>
  <c r="AJ2767" i="9" s="1"/>
  <c r="AI2768" i="9"/>
  <c r="AJ2768" i="9" s="1"/>
  <c r="AI2769" i="9"/>
  <c r="AJ2769" i="9" s="1"/>
  <c r="AI2770" i="9"/>
  <c r="AJ2770" i="9" s="1"/>
  <c r="AI2771" i="9"/>
  <c r="AJ2771" i="9" s="1"/>
  <c r="AI2772" i="9"/>
  <c r="AJ2772" i="9" s="1"/>
  <c r="AI2773" i="9"/>
  <c r="AJ2773" i="9" s="1"/>
  <c r="AI2774" i="9"/>
  <c r="AJ2774" i="9" s="1"/>
  <c r="AI2775" i="9"/>
  <c r="AJ2775" i="9" s="1"/>
  <c r="AI2776" i="9"/>
  <c r="AJ2776" i="9" s="1"/>
  <c r="AI2777" i="9"/>
  <c r="AJ2777" i="9" s="1"/>
  <c r="AI2778" i="9"/>
  <c r="AJ2778" i="9" s="1"/>
  <c r="AI2779" i="9"/>
  <c r="AJ2779" i="9" s="1"/>
  <c r="AI2780" i="9"/>
  <c r="AJ2780" i="9" s="1"/>
  <c r="AI2781" i="9"/>
  <c r="AJ2781" i="9" s="1"/>
  <c r="AI2782" i="9"/>
  <c r="AJ2782" i="9" s="1"/>
  <c r="AI2783" i="9"/>
  <c r="AJ2783" i="9" s="1"/>
  <c r="AI2784" i="9"/>
  <c r="AJ2784" i="9" s="1"/>
  <c r="AI2785" i="9"/>
  <c r="AJ2785" i="9" s="1"/>
  <c r="AI2786" i="9"/>
  <c r="AJ2786" i="9" s="1"/>
  <c r="AI2787" i="9"/>
  <c r="AJ2787" i="9" s="1"/>
  <c r="AI2788" i="9"/>
  <c r="AJ2788" i="9" s="1"/>
  <c r="AI2789" i="9"/>
  <c r="AJ2789" i="9" s="1"/>
  <c r="AI2790" i="9"/>
  <c r="AJ2790" i="9" s="1"/>
  <c r="AI2791" i="9"/>
  <c r="AJ2791" i="9" s="1"/>
  <c r="AI2792" i="9"/>
  <c r="AJ2792" i="9" s="1"/>
  <c r="AI2793" i="9"/>
  <c r="AJ2793" i="9" s="1"/>
  <c r="AI2794" i="9"/>
  <c r="AJ2794" i="9" s="1"/>
  <c r="AI2795" i="9"/>
  <c r="AJ2795" i="9" s="1"/>
  <c r="AI2796" i="9"/>
  <c r="AJ2796" i="9" s="1"/>
  <c r="AI2797" i="9"/>
  <c r="AJ2797" i="9" s="1"/>
  <c r="AI2798" i="9"/>
  <c r="AJ2798" i="9" s="1"/>
  <c r="AI2799" i="9"/>
  <c r="AJ2799" i="9" s="1"/>
  <c r="AI2800" i="9"/>
  <c r="AJ2800" i="9" s="1"/>
  <c r="AI2801" i="9"/>
  <c r="AJ2801" i="9" s="1"/>
  <c r="AI2802" i="9"/>
  <c r="AJ2802" i="9" s="1"/>
  <c r="AI2803" i="9"/>
  <c r="AJ2803" i="9" s="1"/>
  <c r="AI2804" i="9"/>
  <c r="AJ2804" i="9" s="1"/>
  <c r="AI2805" i="9"/>
  <c r="AJ2805" i="9" s="1"/>
  <c r="AI2806" i="9"/>
  <c r="AJ2806" i="9" s="1"/>
  <c r="AI2807" i="9"/>
  <c r="AJ2807" i="9" s="1"/>
  <c r="AI2808" i="9"/>
  <c r="AJ2808" i="9" s="1"/>
  <c r="AI2809" i="9"/>
  <c r="AJ2809" i="9" s="1"/>
  <c r="AI2810" i="9"/>
  <c r="AJ2810" i="9" s="1"/>
  <c r="AI2811" i="9"/>
  <c r="AJ2811" i="9" s="1"/>
  <c r="AI2812" i="9"/>
  <c r="AJ2812" i="9" s="1"/>
  <c r="AI2813" i="9"/>
  <c r="AJ2813" i="9" s="1"/>
  <c r="AI2814" i="9"/>
  <c r="AJ2814" i="9" s="1"/>
  <c r="AI2815" i="9"/>
  <c r="AJ2815" i="9" s="1"/>
  <c r="AI2816" i="9"/>
  <c r="AJ2816" i="9" s="1"/>
  <c r="AI2817" i="9"/>
  <c r="AJ2817" i="9" s="1"/>
  <c r="AI2818" i="9"/>
  <c r="AJ2818" i="9" s="1"/>
  <c r="AI2819" i="9"/>
  <c r="AJ2819" i="9" s="1"/>
  <c r="AI2820" i="9"/>
  <c r="AJ2820" i="9" s="1"/>
  <c r="AI2821" i="9"/>
  <c r="AJ2821" i="9" s="1"/>
  <c r="AI2822" i="9"/>
  <c r="AJ2822" i="9" s="1"/>
  <c r="AI2823" i="9"/>
  <c r="AJ2823" i="9" s="1"/>
  <c r="AI2824" i="9"/>
  <c r="AJ2824" i="9" s="1"/>
  <c r="AI2825" i="9"/>
  <c r="AJ2825" i="9" s="1"/>
  <c r="AI2826" i="9"/>
  <c r="AJ2826" i="9" s="1"/>
  <c r="AI2827" i="9"/>
  <c r="AJ2827" i="9" s="1"/>
  <c r="AI2828" i="9"/>
  <c r="AJ2828" i="9" s="1"/>
  <c r="AI2829" i="9"/>
  <c r="AJ2829" i="9" s="1"/>
  <c r="AI2830" i="9"/>
  <c r="AJ2830" i="9" s="1"/>
  <c r="AI2831" i="9"/>
  <c r="AJ2831" i="9" s="1"/>
  <c r="AI2832" i="9"/>
  <c r="AJ2832" i="9" s="1"/>
  <c r="AI2833" i="9"/>
  <c r="AJ2833" i="9" s="1"/>
  <c r="AI2834" i="9"/>
  <c r="AJ2834" i="9" s="1"/>
  <c r="AI2835" i="9"/>
  <c r="AJ2835" i="9" s="1"/>
  <c r="AI2836" i="9"/>
  <c r="AJ2836" i="9" s="1"/>
  <c r="AI2837" i="9"/>
  <c r="AJ2837" i="9" s="1"/>
  <c r="AI2838" i="9"/>
  <c r="AJ2838" i="9" s="1"/>
  <c r="AI2839" i="9"/>
  <c r="AJ2839" i="9" s="1"/>
  <c r="AI2840" i="9"/>
  <c r="AJ2840" i="9" s="1"/>
  <c r="AI2841" i="9"/>
  <c r="AJ2841" i="9" s="1"/>
  <c r="AI2842" i="9"/>
  <c r="AJ2842" i="9" s="1"/>
  <c r="AI2843" i="9"/>
  <c r="AJ2843" i="9" s="1"/>
  <c r="AI2844" i="9"/>
  <c r="AJ2844" i="9" s="1"/>
  <c r="AI2845" i="9"/>
  <c r="AJ2845" i="9" s="1"/>
  <c r="AI2846" i="9"/>
  <c r="AJ2846" i="9" s="1"/>
  <c r="AI2847" i="9"/>
  <c r="AJ2847" i="9" s="1"/>
  <c r="AI2848" i="9"/>
  <c r="AJ2848" i="9" s="1"/>
  <c r="AI2849" i="9"/>
  <c r="AJ2849" i="9" s="1"/>
  <c r="AI2850" i="9"/>
  <c r="AJ2850" i="9" s="1"/>
  <c r="AI2851" i="9"/>
  <c r="AJ2851" i="9" s="1"/>
  <c r="AI2852" i="9"/>
  <c r="AJ2852" i="9" s="1"/>
  <c r="AI2853" i="9"/>
  <c r="AJ2853" i="9" s="1"/>
  <c r="AI2854" i="9"/>
  <c r="AJ2854" i="9" s="1"/>
  <c r="AI2855" i="9"/>
  <c r="AJ2855" i="9" s="1"/>
  <c r="AI2856" i="9"/>
  <c r="AJ2856" i="9" s="1"/>
  <c r="AI2857" i="9"/>
  <c r="AJ2857" i="9" s="1"/>
  <c r="AI2858" i="9"/>
  <c r="AJ2858" i="9" s="1"/>
  <c r="AI2859" i="9"/>
  <c r="AJ2859" i="9" s="1"/>
  <c r="AI2860" i="9"/>
  <c r="AJ2860" i="9" s="1"/>
  <c r="AI2861" i="9"/>
  <c r="AJ2861" i="9" s="1"/>
  <c r="AI2862" i="9"/>
  <c r="AJ2862" i="9" s="1"/>
  <c r="AI2863" i="9"/>
  <c r="AJ2863" i="9" s="1"/>
  <c r="AI2864" i="9"/>
  <c r="AJ2864" i="9" s="1"/>
  <c r="AI2865" i="9"/>
  <c r="AJ2865" i="9" s="1"/>
  <c r="AI2866" i="9"/>
  <c r="AJ2866" i="9" s="1"/>
  <c r="AI2867" i="9"/>
  <c r="AJ2867" i="9" s="1"/>
  <c r="AI2868" i="9"/>
  <c r="AJ2868" i="9" s="1"/>
  <c r="AI2869" i="9"/>
  <c r="AJ2869" i="9" s="1"/>
  <c r="AI2870" i="9"/>
  <c r="AJ2870" i="9" s="1"/>
  <c r="AI2871" i="9"/>
  <c r="AJ2871" i="9" s="1"/>
  <c r="AI2872" i="9"/>
  <c r="AJ2872" i="9" s="1"/>
  <c r="AI2873" i="9"/>
  <c r="AJ2873" i="9" s="1"/>
  <c r="AI2874" i="9"/>
  <c r="AJ2874" i="9" s="1"/>
  <c r="AI2875" i="9"/>
  <c r="AJ2875" i="9" s="1"/>
  <c r="AI2876" i="9"/>
  <c r="AJ2876" i="9" s="1"/>
  <c r="AI2877" i="9"/>
  <c r="AJ2877" i="9" s="1"/>
  <c r="AI2878" i="9"/>
  <c r="AJ2878" i="9" s="1"/>
  <c r="AI2879" i="9"/>
  <c r="AJ2879" i="9" s="1"/>
  <c r="AI2880" i="9"/>
  <c r="AJ2880" i="9" s="1"/>
  <c r="AI2881" i="9"/>
  <c r="AJ2881" i="9" s="1"/>
  <c r="AI2882" i="9"/>
  <c r="AJ2882" i="9" s="1"/>
  <c r="AI2883" i="9"/>
  <c r="AJ2883" i="9" s="1"/>
  <c r="AI2884" i="9"/>
  <c r="AJ2884" i="9" s="1"/>
  <c r="AI2885" i="9"/>
  <c r="AJ2885" i="9" s="1"/>
  <c r="AI2886" i="9"/>
  <c r="AJ2886" i="9" s="1"/>
  <c r="AI2887" i="9"/>
  <c r="AJ2887" i="9" s="1"/>
  <c r="AI2888" i="9"/>
  <c r="AJ2888" i="9" s="1"/>
  <c r="AI2889" i="9"/>
  <c r="AJ2889" i="9" s="1"/>
  <c r="AI2890" i="9"/>
  <c r="AJ2890" i="9" s="1"/>
  <c r="AI2891" i="9"/>
  <c r="AJ2891" i="9" s="1"/>
  <c r="AI2892" i="9"/>
  <c r="AJ2892" i="9" s="1"/>
  <c r="AI2893" i="9"/>
  <c r="AJ2893" i="9" s="1"/>
  <c r="AI2894" i="9"/>
  <c r="AJ2894" i="9" s="1"/>
  <c r="AI2895" i="9"/>
  <c r="AJ2895" i="9" s="1"/>
  <c r="AI2896" i="9"/>
  <c r="AJ2896" i="9" s="1"/>
  <c r="AI2897" i="9"/>
  <c r="AJ2897" i="9" s="1"/>
  <c r="AI2898" i="9"/>
  <c r="AJ2898" i="9" s="1"/>
  <c r="AI2899" i="9"/>
  <c r="AJ2899" i="9" s="1"/>
  <c r="AI2900" i="9"/>
  <c r="AJ2900" i="9" s="1"/>
  <c r="AI2901" i="9"/>
  <c r="AJ2901" i="9" s="1"/>
  <c r="AI2902" i="9"/>
  <c r="AJ2902" i="9" s="1"/>
  <c r="AI2903" i="9"/>
  <c r="AJ2903" i="9" s="1"/>
  <c r="AI2904" i="9"/>
  <c r="AJ2904" i="9" s="1"/>
  <c r="AI2905" i="9"/>
  <c r="AJ2905" i="9" s="1"/>
  <c r="AI2906" i="9"/>
  <c r="AJ2906" i="9" s="1"/>
  <c r="AI2907" i="9"/>
  <c r="AJ2907" i="9" s="1"/>
  <c r="AI2908" i="9"/>
  <c r="AJ2908" i="9" s="1"/>
  <c r="AI2909" i="9"/>
  <c r="AJ2909" i="9" s="1"/>
  <c r="AI2910" i="9"/>
  <c r="AJ2910" i="9" s="1"/>
  <c r="AI2911" i="9"/>
  <c r="AJ2911" i="9" s="1"/>
  <c r="AI2912" i="9"/>
  <c r="AJ2912" i="9" s="1"/>
  <c r="AI2913" i="9"/>
  <c r="AJ2913" i="9" s="1"/>
  <c r="AI2914" i="9"/>
  <c r="AJ2914" i="9" s="1"/>
  <c r="AI2915" i="9"/>
  <c r="AJ2915" i="9" s="1"/>
  <c r="AI2916" i="9"/>
  <c r="AJ2916" i="9" s="1"/>
  <c r="AI2917" i="9"/>
  <c r="AJ2917" i="9" s="1"/>
  <c r="AI2918" i="9"/>
  <c r="AJ2918" i="9" s="1"/>
  <c r="AI2919" i="9"/>
  <c r="AJ2919" i="9" s="1"/>
  <c r="AI2920" i="9"/>
  <c r="AJ2920" i="9" s="1"/>
  <c r="AI2921" i="9"/>
  <c r="AJ2921" i="9" s="1"/>
  <c r="AI2922" i="9"/>
  <c r="AJ2922" i="9" s="1"/>
  <c r="AI2923" i="9"/>
  <c r="AJ2923" i="9" s="1"/>
  <c r="AI2924" i="9"/>
  <c r="AJ2924" i="9" s="1"/>
  <c r="AI2925" i="9"/>
  <c r="AJ2925" i="9" s="1"/>
  <c r="AI2926" i="9"/>
  <c r="AJ2926" i="9" s="1"/>
  <c r="AI2927" i="9"/>
  <c r="AJ2927" i="9" s="1"/>
  <c r="AI2928" i="9"/>
  <c r="AJ2928" i="9" s="1"/>
  <c r="AI2929" i="9"/>
  <c r="AJ2929" i="9" s="1"/>
  <c r="AI2930" i="9"/>
  <c r="AJ2930" i="9" s="1"/>
  <c r="AI2931" i="9"/>
  <c r="AJ2931" i="9" s="1"/>
  <c r="AI2932" i="9"/>
  <c r="AJ2932" i="9" s="1"/>
  <c r="AI2933" i="9"/>
  <c r="AJ2933" i="9" s="1"/>
  <c r="AI2934" i="9"/>
  <c r="AJ2934" i="9" s="1"/>
  <c r="AI2935" i="9"/>
  <c r="AJ2935" i="9" s="1"/>
  <c r="AI2936" i="9"/>
  <c r="AJ2936" i="9" s="1"/>
  <c r="AI2937" i="9"/>
  <c r="AJ2937" i="9" s="1"/>
  <c r="AI2938" i="9"/>
  <c r="AJ2938" i="9" s="1"/>
  <c r="AI2939" i="9"/>
  <c r="AJ2939" i="9" s="1"/>
  <c r="AI2940" i="9"/>
  <c r="AJ2940" i="9" s="1"/>
  <c r="AI2941" i="9"/>
  <c r="AJ2941" i="9" s="1"/>
  <c r="AI2942" i="9"/>
  <c r="AJ2942" i="9" s="1"/>
  <c r="AI2943" i="9"/>
  <c r="AJ2943" i="9" s="1"/>
  <c r="AI2944" i="9"/>
  <c r="AJ2944" i="9" s="1"/>
  <c r="AI2945" i="9"/>
  <c r="AJ2945" i="9" s="1"/>
  <c r="AI2946" i="9"/>
  <c r="AJ2946" i="9" s="1"/>
  <c r="AI2947" i="9"/>
  <c r="AJ2947" i="9" s="1"/>
  <c r="AI2948" i="9"/>
  <c r="AJ2948" i="9" s="1"/>
  <c r="AI2949" i="9"/>
  <c r="AJ2949" i="9" s="1"/>
  <c r="AI2950" i="9"/>
  <c r="AJ2950" i="9" s="1"/>
  <c r="AI2951" i="9"/>
  <c r="AJ2951" i="9" s="1"/>
  <c r="AI2952" i="9"/>
  <c r="AJ2952" i="9" s="1"/>
  <c r="AI2953" i="9"/>
  <c r="AJ2953" i="9" s="1"/>
  <c r="AI2954" i="9"/>
  <c r="AJ2954" i="9" s="1"/>
  <c r="AI2955" i="9"/>
  <c r="AJ2955" i="9" s="1"/>
  <c r="AI2956" i="9"/>
  <c r="AJ2956" i="9" s="1"/>
  <c r="AI2957" i="9"/>
  <c r="AJ2957" i="9" s="1"/>
  <c r="AI2958" i="9"/>
  <c r="AJ2958" i="9" s="1"/>
  <c r="AI2959" i="9"/>
  <c r="AJ2959" i="9" s="1"/>
  <c r="AI2960" i="9"/>
  <c r="AJ2960" i="9" s="1"/>
  <c r="AI2961" i="9"/>
  <c r="AJ2961" i="9" s="1"/>
  <c r="AI2962" i="9"/>
  <c r="AJ2962" i="9" s="1"/>
  <c r="AI2963" i="9"/>
  <c r="AJ2963" i="9" s="1"/>
  <c r="AI2964" i="9"/>
  <c r="AJ2964" i="9" s="1"/>
  <c r="AI2965" i="9"/>
  <c r="AJ2965" i="9" s="1"/>
  <c r="AI2966" i="9"/>
  <c r="AJ2966" i="9" s="1"/>
  <c r="AI2967" i="9"/>
  <c r="AJ2967" i="9" s="1"/>
  <c r="AI2968" i="9"/>
  <c r="AJ2968" i="9" s="1"/>
  <c r="AI2969" i="9"/>
  <c r="AJ2969" i="9" s="1"/>
  <c r="AI2970" i="9"/>
  <c r="AJ2970" i="9" s="1"/>
  <c r="AI2971" i="9"/>
  <c r="AJ2971" i="9" s="1"/>
  <c r="AI2972" i="9"/>
  <c r="AJ2972" i="9" s="1"/>
  <c r="AI2973" i="9"/>
  <c r="AJ2973" i="9" s="1"/>
  <c r="AI2974" i="9"/>
  <c r="AJ2974" i="9" s="1"/>
  <c r="AI2975" i="9"/>
  <c r="AJ2975" i="9" s="1"/>
  <c r="AI2976" i="9"/>
  <c r="AJ2976" i="9" s="1"/>
  <c r="AI2977" i="9"/>
  <c r="AJ2977" i="9" s="1"/>
  <c r="AI2978" i="9"/>
  <c r="AJ2978" i="9" s="1"/>
  <c r="AI2979" i="9"/>
  <c r="AJ2979" i="9" s="1"/>
  <c r="AI2980" i="9"/>
  <c r="AJ2980" i="9" s="1"/>
  <c r="AI2981" i="9"/>
  <c r="AJ2981" i="9" s="1"/>
  <c r="AI2982" i="9"/>
  <c r="AJ2982" i="9" s="1"/>
  <c r="AI2983" i="9"/>
  <c r="AJ2983" i="9" s="1"/>
  <c r="AI2984" i="9"/>
  <c r="AJ2984" i="9" s="1"/>
  <c r="AI2985" i="9"/>
  <c r="AJ2985" i="9" s="1"/>
  <c r="AI2986" i="9"/>
  <c r="AJ2986" i="9" s="1"/>
  <c r="AI2987" i="9"/>
  <c r="AJ2987" i="9" s="1"/>
  <c r="AI2988" i="9"/>
  <c r="AJ2988" i="9" s="1"/>
  <c r="AI2989" i="9"/>
  <c r="AJ2989" i="9" s="1"/>
  <c r="AI2990" i="9"/>
  <c r="AJ2990" i="9" s="1"/>
  <c r="AI2991" i="9"/>
  <c r="AJ2991" i="9" s="1"/>
  <c r="AI2992" i="9"/>
  <c r="AJ2992" i="9" s="1"/>
  <c r="AI2993" i="9"/>
  <c r="AJ2993" i="9" s="1"/>
  <c r="AI2994" i="9"/>
  <c r="AJ2994" i="9" s="1"/>
  <c r="AI2995" i="9"/>
  <c r="AJ2995" i="9" s="1"/>
  <c r="AI2996" i="9"/>
  <c r="AJ2996" i="9" s="1"/>
  <c r="AI2997" i="9"/>
  <c r="AJ2997" i="9" s="1"/>
  <c r="AI2998" i="9"/>
  <c r="AJ2998" i="9" s="1"/>
  <c r="AI2999" i="9"/>
  <c r="AJ2999" i="9" s="1"/>
  <c r="AI3000" i="9"/>
  <c r="AJ3000" i="9" s="1"/>
  <c r="AI3001" i="9"/>
  <c r="AJ3001" i="9" s="1"/>
  <c r="AI3002" i="9"/>
  <c r="AJ3002" i="9" s="1"/>
  <c r="AI3003" i="9"/>
  <c r="AJ3003" i="9" s="1"/>
  <c r="AI3004" i="9"/>
  <c r="AJ3004" i="9" s="1"/>
  <c r="AI3005" i="9"/>
  <c r="AJ3005" i="9" s="1"/>
  <c r="AI3006" i="9"/>
  <c r="AJ3006" i="9" s="1"/>
  <c r="AI3007" i="9"/>
  <c r="AJ3007" i="9" s="1"/>
  <c r="AI3008" i="9"/>
  <c r="AJ3008" i="9" s="1"/>
  <c r="AI3009" i="9"/>
  <c r="AJ3009" i="9" s="1"/>
  <c r="AI3010" i="9"/>
  <c r="AJ3010" i="9" s="1"/>
  <c r="AI3011" i="9"/>
  <c r="AJ3011" i="9" s="1"/>
  <c r="AI3012" i="9"/>
  <c r="AJ3012" i="9" s="1"/>
  <c r="AI3013" i="9"/>
  <c r="AJ3013" i="9" s="1"/>
  <c r="AI3014" i="9"/>
  <c r="AJ3014" i="9" s="1"/>
  <c r="AI3015" i="9"/>
  <c r="AJ3015" i="9" s="1"/>
  <c r="AI3016" i="9"/>
  <c r="AJ3016" i="9" s="1"/>
  <c r="AI3017" i="9"/>
  <c r="AJ3017" i="9" s="1"/>
  <c r="AI3018" i="9"/>
  <c r="AJ3018" i="9" s="1"/>
  <c r="AI3019" i="9"/>
  <c r="AJ3019" i="9" s="1"/>
  <c r="AI3020" i="9"/>
  <c r="AJ3020" i="9" s="1"/>
  <c r="AI3021" i="9"/>
  <c r="AJ3021" i="9" s="1"/>
  <c r="AI3022" i="9"/>
  <c r="AJ3022" i="9" s="1"/>
  <c r="AI3023" i="9"/>
  <c r="AJ3023" i="9" s="1"/>
  <c r="AI3024" i="9"/>
  <c r="AJ3024" i="9" s="1"/>
  <c r="AI3025" i="9"/>
  <c r="AJ3025" i="9" s="1"/>
  <c r="AI3026" i="9"/>
  <c r="AJ3026" i="9" s="1"/>
  <c r="AI3027" i="9"/>
  <c r="AJ3027" i="9" s="1"/>
  <c r="AI3028" i="9"/>
  <c r="AJ3028" i="9" s="1"/>
  <c r="AI3029" i="9"/>
  <c r="AJ3029" i="9" s="1"/>
  <c r="AI3030" i="9"/>
  <c r="AJ3030" i="9" s="1"/>
  <c r="AI3031" i="9"/>
  <c r="AJ3031" i="9" s="1"/>
  <c r="AI3032" i="9"/>
  <c r="AJ3032" i="9" s="1"/>
  <c r="AI3033" i="9"/>
  <c r="AJ3033" i="9" s="1"/>
  <c r="AI3034" i="9"/>
  <c r="AJ3034" i="9" s="1"/>
  <c r="AI3035" i="9"/>
  <c r="AJ3035" i="9" s="1"/>
  <c r="AI3036" i="9"/>
  <c r="AJ3036" i="9" s="1"/>
  <c r="AI3037" i="9"/>
  <c r="AJ3037" i="9" s="1"/>
  <c r="AI3038" i="9"/>
  <c r="AJ3038" i="9" s="1"/>
  <c r="AI3039" i="9"/>
  <c r="AJ3039" i="9" s="1"/>
  <c r="AI3040" i="9"/>
  <c r="AJ3040" i="9" s="1"/>
  <c r="AI3041" i="9"/>
  <c r="AJ3041" i="9" s="1"/>
  <c r="AI3042" i="9"/>
  <c r="AJ3042" i="9" s="1"/>
  <c r="AI3043" i="9"/>
  <c r="AJ3043" i="9" s="1"/>
  <c r="AI3044" i="9"/>
  <c r="AJ3044" i="9" s="1"/>
  <c r="AQ3" i="9"/>
  <c r="AQ4" i="9"/>
  <c r="AQ8" i="9"/>
  <c r="AQ10" i="9"/>
  <c r="AQ12" i="9"/>
  <c r="AQ13" i="9"/>
  <c r="AQ14" i="9"/>
  <c r="AQ15" i="9"/>
  <c r="AQ20" i="9"/>
  <c r="AQ23" i="9"/>
  <c r="AQ26" i="9"/>
  <c r="AQ32" i="9"/>
  <c r="AQ34" i="9"/>
  <c r="AQ39" i="9"/>
  <c r="AQ41" i="9"/>
  <c r="AQ43" i="9"/>
  <c r="AQ44" i="9"/>
  <c r="AQ48" i="9"/>
  <c r="AQ49" i="9"/>
  <c r="AQ50" i="9"/>
  <c r="AQ51" i="9"/>
  <c r="AQ52" i="9"/>
  <c r="AQ53" i="9"/>
  <c r="AQ55" i="9"/>
  <c r="AQ56" i="9"/>
  <c r="AQ57" i="9"/>
  <c r="AQ59" i="9"/>
  <c r="AQ60" i="9"/>
  <c r="AQ61" i="9"/>
  <c r="AQ63" i="9"/>
  <c r="AQ64" i="9"/>
  <c r="AQ65" i="9"/>
  <c r="AQ66" i="9"/>
  <c r="AQ68" i="9"/>
  <c r="AQ69" i="9"/>
  <c r="AQ70" i="9"/>
  <c r="AQ72" i="9"/>
  <c r="AQ74" i="9"/>
  <c r="AQ76" i="9"/>
  <c r="AQ77" i="9"/>
  <c r="AQ79" i="9"/>
  <c r="AQ80" i="9"/>
  <c r="AQ81" i="9"/>
  <c r="AQ82" i="9"/>
  <c r="AQ83" i="9"/>
  <c r="AQ84" i="9"/>
  <c r="AQ85" i="9"/>
  <c r="AQ86" i="9"/>
  <c r="AQ87" i="9"/>
  <c r="AQ89" i="9"/>
  <c r="AQ90" i="9"/>
  <c r="AQ92" i="9"/>
  <c r="AQ93" i="9"/>
  <c r="AQ95" i="9"/>
  <c r="AQ96" i="9"/>
  <c r="AQ101" i="9"/>
  <c r="AQ105" i="9"/>
  <c r="AQ106" i="9"/>
  <c r="AQ109" i="9"/>
  <c r="AQ111" i="9"/>
  <c r="AQ112" i="9"/>
  <c r="AQ114" i="9"/>
  <c r="AQ115" i="9"/>
  <c r="AQ118" i="9"/>
  <c r="AQ120" i="9"/>
  <c r="AQ125" i="9"/>
  <c r="AQ126" i="9"/>
  <c r="AQ127" i="9"/>
  <c r="AQ130" i="9"/>
  <c r="AQ131" i="9"/>
  <c r="AQ132" i="9"/>
  <c r="AQ133" i="9"/>
  <c r="AQ134" i="9"/>
  <c r="AQ135" i="9"/>
  <c r="AQ136" i="9"/>
  <c r="AQ137" i="9"/>
  <c r="AQ138" i="9"/>
  <c r="AQ140" i="9"/>
  <c r="AQ141" i="9"/>
  <c r="AQ142" i="9"/>
  <c r="AQ143" i="9"/>
  <c r="AQ144" i="9"/>
  <c r="AQ145" i="9"/>
  <c r="AQ146" i="9"/>
  <c r="AQ147" i="9"/>
  <c r="AQ151" i="9"/>
  <c r="AQ152" i="9"/>
  <c r="AQ154" i="9"/>
  <c r="AQ156" i="9"/>
  <c r="AQ157" i="9"/>
  <c r="AQ158" i="9"/>
  <c r="AQ163" i="9"/>
  <c r="AQ165" i="9"/>
  <c r="AQ166" i="9"/>
  <c r="AQ167" i="9"/>
  <c r="AQ168" i="9"/>
  <c r="AQ169" i="9"/>
  <c r="AQ170" i="9"/>
  <c r="AQ171" i="9"/>
  <c r="AQ172" i="9"/>
  <c r="AQ173" i="9"/>
  <c r="AQ175" i="9"/>
  <c r="AQ176" i="9"/>
  <c r="AQ177" i="9"/>
  <c r="AQ178" i="9"/>
  <c r="AQ179" i="9"/>
  <c r="AQ180" i="9"/>
  <c r="AQ181" i="9"/>
  <c r="AQ182" i="9"/>
  <c r="AQ183" i="9"/>
  <c r="AQ185" i="9"/>
  <c r="AQ186" i="9"/>
  <c r="AQ188" i="9"/>
  <c r="AQ189" i="9"/>
  <c r="AQ193" i="9"/>
  <c r="AQ195" i="9"/>
  <c r="AQ196" i="9"/>
  <c r="AQ197" i="9"/>
  <c r="AQ198" i="9"/>
  <c r="AQ209" i="9"/>
  <c r="AQ210" i="9"/>
  <c r="AQ212" i="9"/>
  <c r="AQ213" i="9"/>
  <c r="AQ214" i="9"/>
  <c r="AQ215" i="9"/>
  <c r="AQ216" i="9"/>
  <c r="AQ219" i="9"/>
  <c r="AQ223" i="9"/>
  <c r="AQ225" i="9"/>
  <c r="AQ226" i="9"/>
  <c r="AQ227" i="9"/>
  <c r="AQ228" i="9"/>
  <c r="AQ230" i="9"/>
  <c r="AQ232" i="9"/>
  <c r="AQ233" i="9"/>
  <c r="AQ236" i="9"/>
  <c r="AQ237" i="9"/>
  <c r="AQ238" i="9"/>
  <c r="AQ239" i="9"/>
  <c r="AQ240" i="9"/>
  <c r="AQ242" i="9"/>
  <c r="AQ243" i="9"/>
  <c r="AQ244" i="9"/>
  <c r="AQ245" i="9"/>
  <c r="AQ258" i="9"/>
  <c r="AQ267" i="9"/>
  <c r="AQ269" i="9"/>
  <c r="AQ270" i="9"/>
  <c r="AQ275" i="9"/>
  <c r="AQ277" i="9"/>
  <c r="AQ279" i="9"/>
  <c r="AQ280" i="9"/>
  <c r="AQ293" i="9"/>
  <c r="AQ297" i="9"/>
  <c r="AQ298" i="9"/>
  <c r="AQ302" i="9"/>
  <c r="AQ304" i="9"/>
  <c r="AQ307" i="9"/>
  <c r="AQ308" i="9"/>
  <c r="AQ309" i="9"/>
  <c r="AQ311" i="9"/>
  <c r="AQ314" i="9"/>
  <c r="AQ315" i="9"/>
  <c r="AQ324" i="9"/>
  <c r="AQ325" i="9"/>
  <c r="AQ326" i="9"/>
  <c r="AQ329" i="9"/>
  <c r="AQ332" i="9"/>
  <c r="AQ333" i="9"/>
  <c r="AQ337" i="9"/>
  <c r="AQ340" i="9"/>
  <c r="AQ341" i="9"/>
  <c r="AQ343" i="9"/>
  <c r="AQ345" i="9"/>
  <c r="AQ353" i="9"/>
  <c r="AQ354" i="9"/>
  <c r="AQ360" i="9"/>
  <c r="AQ361" i="9"/>
  <c r="AQ362" i="9"/>
  <c r="AQ386" i="9"/>
  <c r="AQ389" i="9"/>
  <c r="AQ392" i="9"/>
  <c r="AQ393" i="9"/>
  <c r="AQ394" i="9"/>
  <c r="AQ395" i="9"/>
  <c r="AQ396" i="9"/>
  <c r="AQ398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AQ565" i="9"/>
  <c r="AQ566" i="9"/>
  <c r="AQ567" i="9"/>
  <c r="AQ568" i="9"/>
  <c r="AQ569" i="9"/>
  <c r="AQ570" i="9"/>
  <c r="AQ571" i="9"/>
  <c r="AQ572" i="9"/>
  <c r="AQ573" i="9"/>
  <c r="AQ574" i="9"/>
  <c r="AQ575" i="9"/>
  <c r="AQ576" i="9"/>
  <c r="AQ577" i="9"/>
  <c r="AQ578" i="9"/>
  <c r="AQ579" i="9"/>
  <c r="AQ580" i="9"/>
  <c r="AQ581" i="9"/>
  <c r="AQ582" i="9"/>
  <c r="AQ583" i="9"/>
  <c r="AQ584" i="9"/>
  <c r="AQ585" i="9"/>
  <c r="AQ586" i="9"/>
  <c r="AQ587" i="9"/>
  <c r="AQ588" i="9"/>
  <c r="AQ589" i="9"/>
  <c r="AQ590" i="9"/>
  <c r="AQ591" i="9"/>
  <c r="AQ592" i="9"/>
  <c r="AQ593" i="9"/>
  <c r="AQ594" i="9"/>
  <c r="AQ595" i="9"/>
  <c r="AQ596" i="9"/>
  <c r="AQ597" i="9"/>
  <c r="AQ598" i="9"/>
  <c r="AQ599" i="9"/>
  <c r="AQ600" i="9"/>
  <c r="AQ601" i="9"/>
  <c r="AQ602" i="9"/>
  <c r="AQ603" i="9"/>
  <c r="AQ604" i="9"/>
  <c r="AQ605" i="9"/>
  <c r="AQ606" i="9"/>
  <c r="AQ607" i="9"/>
  <c r="AQ608" i="9"/>
  <c r="AQ609" i="9"/>
  <c r="AQ610" i="9"/>
  <c r="AQ611" i="9"/>
  <c r="AQ612" i="9"/>
  <c r="AQ613" i="9"/>
  <c r="AQ614" i="9"/>
  <c r="AQ615" i="9"/>
  <c r="AQ616" i="9"/>
  <c r="AQ617" i="9"/>
  <c r="AQ618" i="9"/>
  <c r="AQ619" i="9"/>
  <c r="AQ620" i="9"/>
  <c r="AQ621" i="9"/>
  <c r="AQ622" i="9"/>
  <c r="AQ623" i="9"/>
  <c r="AQ624" i="9"/>
  <c r="AQ625" i="9"/>
  <c r="AQ626" i="9"/>
  <c r="AQ627" i="9"/>
  <c r="AQ628" i="9"/>
  <c r="AQ629" i="9"/>
  <c r="AQ630" i="9"/>
  <c r="AQ631" i="9"/>
  <c r="AQ632" i="9"/>
  <c r="AQ633" i="9"/>
  <c r="AQ634" i="9"/>
  <c r="AQ635" i="9"/>
  <c r="AQ636" i="9"/>
  <c r="AQ637" i="9"/>
  <c r="AQ638" i="9"/>
  <c r="AQ639" i="9"/>
  <c r="AQ640" i="9"/>
  <c r="AQ641" i="9"/>
  <c r="AQ642" i="9"/>
  <c r="AQ643" i="9"/>
  <c r="AQ644" i="9"/>
  <c r="AQ645" i="9"/>
  <c r="AQ646" i="9"/>
  <c r="AQ647" i="9"/>
  <c r="AQ648" i="9"/>
  <c r="AQ746" i="9"/>
  <c r="AQ747" i="9"/>
  <c r="AQ748" i="9"/>
  <c r="AQ749" i="9"/>
  <c r="AQ750" i="9"/>
  <c r="AQ751" i="9"/>
  <c r="AQ752" i="9"/>
  <c r="AQ753" i="9"/>
  <c r="AQ754" i="9"/>
  <c r="AQ755" i="9"/>
  <c r="AQ756" i="9"/>
  <c r="AQ757" i="9"/>
  <c r="AQ758" i="9"/>
  <c r="AQ759" i="9"/>
  <c r="AQ760" i="9"/>
  <c r="AQ761" i="9"/>
  <c r="AQ762" i="9"/>
  <c r="AQ763" i="9"/>
  <c r="AQ764" i="9"/>
  <c r="AQ765" i="9"/>
  <c r="AQ766" i="9"/>
  <c r="AQ767" i="9"/>
  <c r="AQ768" i="9"/>
  <c r="AQ769" i="9"/>
  <c r="AQ770" i="9"/>
  <c r="AQ771" i="9"/>
  <c r="AQ772" i="9"/>
  <c r="AQ773" i="9"/>
  <c r="AQ774" i="9"/>
  <c r="AQ775" i="9"/>
  <c r="AQ776" i="9"/>
  <c r="AQ777" i="9"/>
  <c r="AQ778" i="9"/>
  <c r="AQ779" i="9"/>
  <c r="AQ780" i="9"/>
  <c r="AQ781" i="9"/>
  <c r="AQ782" i="9"/>
  <c r="AQ783" i="9"/>
  <c r="AQ784" i="9"/>
  <c r="AQ785" i="9"/>
  <c r="AQ786" i="9"/>
  <c r="AQ787" i="9"/>
  <c r="AQ788" i="9"/>
  <c r="AQ789" i="9"/>
  <c r="AQ790" i="9"/>
  <c r="AQ791" i="9"/>
  <c r="AQ792" i="9"/>
  <c r="AQ793" i="9"/>
  <c r="AQ794" i="9"/>
  <c r="AQ795" i="9"/>
  <c r="AQ796" i="9"/>
  <c r="AQ797" i="9"/>
  <c r="AQ798" i="9"/>
  <c r="AQ799" i="9"/>
  <c r="AQ800" i="9"/>
  <c r="AQ801" i="9"/>
  <c r="AQ802" i="9"/>
  <c r="AQ803" i="9"/>
  <c r="AQ804" i="9"/>
  <c r="AQ805" i="9"/>
  <c r="AQ806" i="9"/>
  <c r="AQ807" i="9"/>
  <c r="AQ808" i="9"/>
  <c r="AQ936" i="9"/>
  <c r="AQ937" i="9"/>
  <c r="AQ938" i="9"/>
  <c r="AQ939" i="9"/>
  <c r="AQ940" i="9"/>
  <c r="AQ941" i="9"/>
  <c r="AQ942" i="9"/>
  <c r="AQ943" i="9"/>
  <c r="AQ944" i="9"/>
  <c r="AQ945" i="9"/>
  <c r="AQ946" i="9"/>
  <c r="AQ947" i="9"/>
  <c r="AQ948" i="9"/>
  <c r="AQ949" i="9"/>
  <c r="AQ950" i="9"/>
  <c r="AQ951" i="9"/>
  <c r="AQ952" i="9"/>
  <c r="AQ953" i="9"/>
  <c r="AQ954" i="9"/>
  <c r="AQ955" i="9"/>
  <c r="AQ956" i="9"/>
  <c r="AQ957" i="9"/>
  <c r="AQ958" i="9"/>
  <c r="AQ959" i="9"/>
  <c r="AQ960" i="9"/>
  <c r="AQ961" i="9"/>
  <c r="AQ962" i="9"/>
  <c r="AQ963" i="9"/>
  <c r="AQ964" i="9"/>
  <c r="AQ965" i="9"/>
  <c r="AQ966" i="9"/>
  <c r="AQ967" i="9"/>
  <c r="AQ968" i="9"/>
  <c r="AQ969" i="9"/>
  <c r="AQ970" i="9"/>
  <c r="AQ971" i="9"/>
  <c r="AQ972" i="9"/>
  <c r="AQ973" i="9"/>
  <c r="AQ974" i="9"/>
  <c r="AQ975" i="9"/>
  <c r="AQ976" i="9"/>
  <c r="AQ977" i="9"/>
  <c r="AQ978" i="9"/>
  <c r="AQ979" i="9"/>
  <c r="AQ980" i="9"/>
  <c r="AQ981" i="9"/>
  <c r="AQ982" i="9"/>
  <c r="AQ983" i="9"/>
  <c r="AQ984" i="9"/>
  <c r="AQ985" i="9"/>
  <c r="AQ986" i="9"/>
  <c r="AQ987" i="9"/>
  <c r="AQ988" i="9"/>
  <c r="AQ989" i="9"/>
  <c r="AQ990" i="9"/>
  <c r="AQ991" i="9"/>
  <c r="AQ992" i="9"/>
  <c r="AQ993" i="9"/>
  <c r="AQ994" i="9"/>
  <c r="AQ995" i="9"/>
  <c r="AQ996" i="9"/>
  <c r="AQ997" i="9"/>
  <c r="AQ998" i="9"/>
  <c r="AQ999" i="9"/>
  <c r="AQ1000" i="9"/>
  <c r="AQ1001" i="9"/>
  <c r="AQ1002" i="9"/>
  <c r="AQ1003" i="9"/>
  <c r="AQ1004" i="9"/>
  <c r="AQ1005" i="9"/>
  <c r="AQ1006" i="9"/>
  <c r="AQ1007" i="9"/>
  <c r="AQ1008" i="9"/>
  <c r="AQ1009" i="9"/>
  <c r="AQ1010" i="9"/>
  <c r="AQ1011" i="9"/>
  <c r="AQ1012" i="9"/>
  <c r="AQ1013" i="9"/>
  <c r="AQ1014" i="9"/>
  <c r="AQ1015" i="9"/>
  <c r="AQ1016" i="9"/>
  <c r="AQ1017" i="9"/>
  <c r="AQ1018" i="9"/>
  <c r="AQ1019" i="9"/>
  <c r="AQ1020" i="9"/>
  <c r="AQ1021" i="9"/>
  <c r="AQ1022" i="9"/>
  <c r="AQ1023" i="9"/>
  <c r="AQ1024" i="9"/>
  <c r="AQ1025" i="9"/>
  <c r="AQ1026" i="9"/>
  <c r="AQ1027" i="9"/>
  <c r="AQ1028" i="9"/>
  <c r="AQ1029" i="9"/>
  <c r="AQ1030" i="9"/>
  <c r="AQ1031" i="9"/>
  <c r="AQ1032" i="9"/>
  <c r="AQ1033" i="9"/>
  <c r="AQ1034" i="9"/>
  <c r="AQ1035" i="9"/>
  <c r="AQ1036" i="9"/>
  <c r="AQ1037" i="9"/>
  <c r="AQ1038" i="9"/>
  <c r="AQ1039" i="9"/>
  <c r="AQ1040" i="9"/>
  <c r="AQ1041" i="9"/>
  <c r="AQ1042" i="9"/>
  <c r="AQ1043" i="9"/>
  <c r="AQ1044" i="9"/>
  <c r="AQ1045" i="9"/>
  <c r="AQ1046" i="9"/>
  <c r="AQ1047" i="9"/>
  <c r="AQ1048" i="9"/>
  <c r="AQ1049" i="9"/>
  <c r="AQ1050" i="9"/>
  <c r="AQ1051" i="9"/>
  <c r="AQ1052" i="9"/>
  <c r="AQ1053" i="9"/>
  <c r="AQ1054" i="9"/>
  <c r="AQ1055" i="9"/>
  <c r="AQ1056" i="9"/>
  <c r="AQ1057" i="9"/>
  <c r="AQ1058" i="9"/>
  <c r="AQ1059" i="9"/>
  <c r="AQ1060" i="9"/>
  <c r="AQ1061" i="9"/>
  <c r="AQ1062" i="9"/>
  <c r="AQ1063" i="9"/>
  <c r="AQ1064" i="9"/>
  <c r="AQ1065" i="9"/>
  <c r="AQ1066" i="9"/>
  <c r="AQ1067" i="9"/>
  <c r="AQ1068" i="9"/>
  <c r="AQ1069" i="9"/>
  <c r="AQ1070" i="9"/>
  <c r="AQ1071" i="9"/>
  <c r="AQ1072" i="9"/>
  <c r="AQ1073" i="9"/>
  <c r="AQ1074" i="9"/>
  <c r="AQ1075" i="9"/>
  <c r="AQ1076" i="9"/>
  <c r="AQ1077" i="9"/>
  <c r="AQ1078" i="9"/>
  <c r="AQ1079" i="9"/>
  <c r="AQ1080" i="9"/>
  <c r="AQ1081" i="9"/>
  <c r="AQ1082" i="9"/>
  <c r="AQ1083" i="9"/>
  <c r="AQ1084" i="9"/>
  <c r="AQ1085" i="9"/>
  <c r="AQ1086" i="9"/>
  <c r="AQ1087" i="9"/>
  <c r="AQ1088" i="9"/>
  <c r="AQ1089" i="9"/>
  <c r="AQ1090" i="9"/>
  <c r="AQ1091" i="9"/>
  <c r="AQ1092" i="9"/>
  <c r="AQ1093" i="9"/>
  <c r="AQ1094" i="9"/>
  <c r="AQ1095" i="9"/>
  <c r="AQ1096" i="9"/>
  <c r="AQ1097" i="9"/>
  <c r="AQ1098" i="9"/>
  <c r="AQ1099" i="9"/>
  <c r="AQ1100" i="9"/>
  <c r="AQ1101" i="9"/>
  <c r="AQ1102" i="9"/>
  <c r="AQ1103" i="9"/>
  <c r="AQ1104" i="9"/>
  <c r="AQ1105" i="9"/>
  <c r="AQ1106" i="9"/>
  <c r="AQ1107" i="9"/>
  <c r="AQ1108" i="9"/>
  <c r="AQ1109" i="9"/>
  <c r="AQ1110" i="9"/>
  <c r="AQ1111" i="9"/>
  <c r="AQ1112" i="9"/>
  <c r="AQ1113" i="9"/>
  <c r="AQ1114" i="9"/>
  <c r="AQ1115" i="9"/>
  <c r="AQ1116" i="9"/>
  <c r="AQ1117" i="9"/>
  <c r="AQ1118" i="9"/>
  <c r="AQ1119" i="9"/>
  <c r="AQ1120" i="9"/>
  <c r="AQ1121" i="9"/>
  <c r="AQ1122" i="9"/>
  <c r="AQ1123" i="9"/>
  <c r="AQ1124" i="9"/>
  <c r="AQ1125" i="9"/>
  <c r="AQ1126" i="9"/>
  <c r="AQ1127" i="9"/>
  <c r="AQ1128" i="9"/>
  <c r="AQ1129" i="9"/>
  <c r="AQ1130" i="9"/>
  <c r="AQ1131" i="9"/>
  <c r="AQ1132" i="9"/>
  <c r="AQ1133" i="9"/>
  <c r="AQ1134" i="9"/>
  <c r="AQ1135" i="9"/>
  <c r="AQ1136" i="9"/>
  <c r="AQ1137" i="9"/>
  <c r="AQ1138" i="9"/>
  <c r="AQ1139" i="9"/>
  <c r="AQ1140" i="9"/>
  <c r="AQ1141" i="9"/>
  <c r="AQ1142" i="9"/>
  <c r="AQ1143" i="9"/>
  <c r="AQ1144" i="9"/>
  <c r="AQ1145" i="9"/>
  <c r="AQ1146" i="9"/>
  <c r="AQ1147" i="9"/>
  <c r="AQ1148" i="9"/>
  <c r="AQ1149" i="9"/>
  <c r="AQ1150" i="9"/>
  <c r="AQ1151" i="9"/>
  <c r="AQ1152" i="9"/>
  <c r="AQ1153" i="9"/>
  <c r="AQ1154" i="9"/>
  <c r="AQ1155" i="9"/>
  <c r="AQ1156" i="9"/>
  <c r="AQ1157" i="9"/>
  <c r="AQ1158" i="9"/>
  <c r="AQ1159" i="9"/>
  <c r="AQ1160" i="9"/>
  <c r="AQ1161" i="9"/>
  <c r="AQ1162" i="9"/>
  <c r="AQ1163" i="9"/>
  <c r="AQ1164" i="9"/>
  <c r="AQ1165" i="9"/>
  <c r="AQ1166" i="9"/>
  <c r="AQ1167" i="9"/>
  <c r="AQ1168" i="9"/>
  <c r="AQ1169" i="9"/>
  <c r="AQ1170" i="9"/>
  <c r="AQ1171" i="9"/>
  <c r="AQ1172" i="9"/>
  <c r="AQ1173" i="9"/>
  <c r="AQ1174" i="9"/>
  <c r="AQ1175" i="9"/>
  <c r="AQ1176" i="9"/>
  <c r="AQ1177" i="9"/>
  <c r="AQ1178" i="9"/>
  <c r="AQ1245" i="9"/>
  <c r="AQ1246" i="9"/>
  <c r="AQ1247" i="9"/>
  <c r="AQ1248" i="9"/>
  <c r="AQ1249" i="9"/>
  <c r="AQ1250" i="9"/>
  <c r="AQ1251" i="9"/>
  <c r="AQ1252" i="9"/>
  <c r="AQ1253" i="9"/>
  <c r="AQ1254" i="9"/>
  <c r="AQ1255" i="9"/>
  <c r="AQ1256" i="9"/>
  <c r="AQ1257" i="9"/>
  <c r="AQ1258" i="9"/>
  <c r="AQ1259" i="9"/>
  <c r="AQ1260" i="9"/>
  <c r="AQ1261" i="9"/>
  <c r="AQ1262" i="9"/>
  <c r="AQ1263" i="9"/>
  <c r="AQ1264" i="9"/>
  <c r="AQ1265" i="9"/>
  <c r="AQ1266" i="9"/>
  <c r="AQ1267" i="9"/>
  <c r="AQ1268" i="9"/>
  <c r="AQ1269" i="9"/>
  <c r="AQ1270" i="9"/>
  <c r="AQ1271" i="9"/>
  <c r="AQ1272" i="9"/>
  <c r="AQ1273" i="9"/>
  <c r="AQ1274" i="9"/>
  <c r="AQ1275" i="9"/>
  <c r="AQ1276" i="9"/>
  <c r="AQ1277" i="9"/>
  <c r="AQ1278" i="9"/>
  <c r="AQ1279" i="9"/>
  <c r="AQ1280" i="9"/>
  <c r="AQ1281" i="9"/>
  <c r="AQ1282" i="9"/>
  <c r="AQ1283" i="9"/>
  <c r="AQ1284" i="9"/>
  <c r="AQ1285" i="9"/>
  <c r="AQ1286" i="9"/>
  <c r="AQ1287" i="9"/>
  <c r="AQ1288" i="9"/>
  <c r="AQ1289" i="9"/>
  <c r="AQ1290" i="9"/>
  <c r="AQ1327" i="9"/>
  <c r="AQ1328" i="9"/>
  <c r="AQ1329" i="9"/>
  <c r="AQ1330" i="9"/>
  <c r="AQ1331" i="9"/>
  <c r="AQ1332" i="9"/>
  <c r="AQ1333" i="9"/>
  <c r="AQ1334" i="9"/>
  <c r="AQ1335" i="9"/>
  <c r="AQ1336" i="9"/>
  <c r="AQ1337" i="9"/>
  <c r="AQ1338" i="9"/>
  <c r="AQ1339" i="9"/>
  <c r="AQ1340" i="9"/>
  <c r="AQ1341" i="9"/>
  <c r="AQ1342" i="9"/>
  <c r="AQ1343" i="9"/>
  <c r="AQ1344" i="9"/>
  <c r="AQ1345" i="9"/>
  <c r="AQ1346" i="9"/>
  <c r="AQ1347" i="9"/>
  <c r="AQ1348" i="9"/>
  <c r="AQ1349" i="9"/>
  <c r="AQ1350" i="9"/>
  <c r="AQ1351" i="9"/>
  <c r="AQ1352" i="9"/>
  <c r="AQ1353" i="9"/>
  <c r="AQ1354" i="9"/>
  <c r="AQ1355" i="9"/>
  <c r="AQ1356" i="9"/>
  <c r="AQ1357" i="9"/>
  <c r="AQ1358" i="9"/>
  <c r="AQ1359" i="9"/>
  <c r="AQ1360" i="9"/>
  <c r="AQ1361" i="9"/>
  <c r="AQ1418" i="9"/>
  <c r="AQ1419" i="9"/>
  <c r="AQ1420" i="9"/>
  <c r="AQ1421" i="9"/>
  <c r="AQ1422" i="9"/>
  <c r="AQ1423" i="9"/>
  <c r="AQ1424" i="9"/>
  <c r="AQ1425" i="9"/>
  <c r="AQ1426" i="9"/>
  <c r="AQ1427" i="9"/>
  <c r="AQ1428" i="9"/>
  <c r="AQ1429" i="9"/>
  <c r="AQ1430" i="9"/>
  <c r="AQ1431" i="9"/>
  <c r="AQ1449" i="9"/>
  <c r="AQ1450" i="9"/>
  <c r="AQ1451" i="9"/>
  <c r="AQ1452" i="9"/>
  <c r="AQ1453" i="9"/>
  <c r="AQ1454" i="9"/>
  <c r="AQ1455" i="9"/>
  <c r="AQ1456" i="9"/>
  <c r="AQ1457" i="9"/>
  <c r="AQ1458" i="9"/>
  <c r="AQ1459" i="9"/>
  <c r="AQ1460" i="9"/>
  <c r="AQ1461" i="9"/>
  <c r="AQ1462" i="9"/>
  <c r="AQ1837" i="9"/>
  <c r="AQ1838" i="9"/>
  <c r="AQ1839" i="9"/>
  <c r="AQ1852" i="9"/>
  <c r="AQ1853" i="9"/>
  <c r="AQ1854" i="9"/>
  <c r="AQ1855" i="9"/>
  <c r="AQ1856" i="9"/>
  <c r="AQ1857" i="9"/>
  <c r="AQ1858" i="9"/>
  <c r="AQ1859" i="9"/>
  <c r="AQ1860" i="9"/>
  <c r="AQ1861" i="9"/>
  <c r="AQ1862" i="9"/>
  <c r="AQ1863" i="9"/>
  <c r="AQ1864" i="9"/>
  <c r="AQ1865" i="9"/>
  <c r="AQ1866" i="9"/>
  <c r="AQ1867" i="9"/>
  <c r="AQ1868" i="9"/>
  <c r="AQ1869" i="9"/>
  <c r="AQ1870" i="9"/>
  <c r="AQ1871" i="9"/>
  <c r="AQ1884" i="9"/>
  <c r="AQ1885" i="9"/>
  <c r="AQ1886" i="9"/>
  <c r="AQ1887" i="9"/>
  <c r="AQ1888" i="9"/>
  <c r="AQ1889" i="9"/>
  <c r="AQ1890" i="9"/>
  <c r="AQ1891" i="9"/>
  <c r="AQ1892" i="9"/>
  <c r="AQ1893" i="9"/>
  <c r="AQ1894" i="9"/>
  <c r="AQ1895" i="9"/>
  <c r="AQ1896" i="9"/>
  <c r="AQ1897" i="9"/>
  <c r="AQ1898" i="9"/>
  <c r="AQ1899" i="9"/>
  <c r="AQ1900" i="9"/>
  <c r="AQ1901" i="9"/>
  <c r="AQ1902" i="9"/>
  <c r="AQ1903" i="9"/>
  <c r="AQ1904" i="9"/>
  <c r="AQ1905" i="9"/>
  <c r="AQ1906" i="9"/>
  <c r="AQ1907" i="9"/>
  <c r="AQ1908" i="9"/>
  <c r="AQ1909" i="9"/>
  <c r="AQ1910" i="9"/>
  <c r="AQ1911" i="9"/>
  <c r="AQ1912" i="9"/>
  <c r="AQ1913" i="9"/>
  <c r="AQ1914" i="9"/>
  <c r="AQ1915" i="9"/>
  <c r="AQ1916" i="9"/>
  <c r="AQ1917" i="9"/>
  <c r="AQ1918" i="9"/>
  <c r="AQ1919" i="9"/>
  <c r="AQ1920" i="9"/>
  <c r="AQ1921" i="9"/>
  <c r="AQ1922" i="9"/>
  <c r="AQ1923" i="9"/>
  <c r="AQ1924" i="9"/>
  <c r="AQ1925" i="9"/>
  <c r="AQ1926" i="9"/>
  <c r="AQ1927" i="9"/>
  <c r="AQ1928" i="9"/>
  <c r="AQ1929" i="9"/>
  <c r="AQ1930" i="9"/>
  <c r="AQ1931" i="9"/>
  <c r="AQ1932" i="9"/>
  <c r="AQ1933" i="9"/>
  <c r="AQ1934" i="9"/>
  <c r="AQ1935" i="9"/>
  <c r="AQ1936" i="9"/>
  <c r="AQ1937" i="9"/>
  <c r="AQ1938" i="9"/>
  <c r="AQ1939" i="9"/>
  <c r="AQ1940" i="9"/>
  <c r="AQ1941" i="9"/>
  <c r="AQ1942" i="9"/>
  <c r="AQ1943" i="9"/>
  <c r="AQ1944" i="9"/>
  <c r="AQ1945" i="9"/>
  <c r="AQ1946" i="9"/>
  <c r="AQ1947" i="9"/>
  <c r="AQ1948" i="9"/>
  <c r="AQ1949" i="9"/>
  <c r="AQ1950" i="9"/>
  <c r="AQ1951" i="9"/>
  <c r="AQ1952" i="9"/>
  <c r="AQ1953" i="9"/>
  <c r="AQ1954" i="9"/>
  <c r="AQ1955" i="9"/>
  <c r="AQ1956" i="9"/>
  <c r="AQ1957" i="9"/>
  <c r="AQ1958" i="9"/>
  <c r="AQ1959" i="9"/>
  <c r="AQ1960" i="9"/>
  <c r="AQ1961" i="9"/>
  <c r="AQ1962" i="9"/>
  <c r="AQ1963" i="9"/>
  <c r="AQ1964" i="9"/>
  <c r="AQ1965" i="9"/>
  <c r="AQ1966" i="9"/>
  <c r="AQ1967" i="9"/>
  <c r="AQ1968" i="9"/>
  <c r="AQ1969" i="9"/>
  <c r="AQ1970" i="9"/>
  <c r="AQ1971" i="9"/>
  <c r="AQ1972" i="9"/>
  <c r="AQ1973" i="9"/>
  <c r="AQ1974" i="9"/>
  <c r="AQ1975" i="9"/>
  <c r="AQ1976" i="9"/>
  <c r="AQ1977" i="9"/>
  <c r="AQ1978" i="9"/>
  <c r="AQ1979" i="9"/>
  <c r="AQ1980" i="9"/>
  <c r="AQ1981" i="9"/>
  <c r="AQ1982" i="9"/>
  <c r="AQ1983" i="9"/>
  <c r="AQ1984" i="9"/>
  <c r="AQ1985" i="9"/>
  <c r="AQ1986" i="9"/>
  <c r="AQ1987" i="9"/>
  <c r="AQ1988" i="9"/>
  <c r="AQ1989" i="9"/>
  <c r="AQ1990" i="9"/>
  <c r="AQ1991" i="9"/>
  <c r="AQ1992" i="9"/>
  <c r="AQ1993" i="9"/>
  <c r="AQ1994" i="9"/>
  <c r="AQ1995" i="9"/>
  <c r="AQ1996" i="9"/>
  <c r="AQ1997" i="9"/>
  <c r="AQ1998" i="9"/>
  <c r="AQ1999" i="9"/>
  <c r="AQ2000" i="9"/>
  <c r="AQ2001" i="9"/>
  <c r="AQ2002" i="9"/>
  <c r="AQ2003" i="9"/>
  <c r="AQ2004" i="9"/>
  <c r="AQ2005" i="9"/>
  <c r="AQ2006" i="9"/>
  <c r="AQ2007" i="9"/>
  <c r="AQ2008" i="9"/>
  <c r="AQ2009" i="9"/>
  <c r="AQ2010" i="9"/>
  <c r="AQ2011" i="9"/>
  <c r="AQ2012" i="9"/>
  <c r="AQ2013" i="9"/>
  <c r="AQ2014" i="9"/>
  <c r="AQ2015" i="9"/>
  <c r="AQ2016" i="9"/>
  <c r="AQ2017" i="9"/>
  <c r="AQ2018" i="9"/>
  <c r="AQ2019" i="9"/>
  <c r="AQ2020" i="9"/>
  <c r="AQ2021" i="9"/>
  <c r="AQ2022" i="9"/>
  <c r="AQ2023" i="9"/>
  <c r="AQ2024" i="9"/>
  <c r="AQ2025" i="9"/>
  <c r="AQ2026" i="9"/>
  <c r="AQ2028" i="9"/>
  <c r="AQ2029" i="9"/>
  <c r="AQ2030" i="9"/>
  <c r="AQ2031" i="9"/>
  <c r="AQ2032" i="9"/>
  <c r="AQ2033" i="9"/>
  <c r="AQ2034" i="9"/>
  <c r="AQ2035" i="9"/>
  <c r="AQ2036" i="9"/>
  <c r="AQ2037" i="9"/>
  <c r="AQ2038" i="9"/>
  <c r="AQ2039" i="9"/>
  <c r="AQ2040" i="9"/>
  <c r="AQ2041" i="9"/>
  <c r="AQ2042" i="9"/>
  <c r="AQ2043" i="9"/>
  <c r="AQ2044" i="9"/>
  <c r="AQ2045" i="9"/>
  <c r="AQ2046" i="9"/>
  <c r="AQ2047" i="9"/>
  <c r="AQ2048" i="9"/>
  <c r="AQ2049" i="9"/>
  <c r="AQ2050" i="9"/>
  <c r="AQ2051" i="9"/>
  <c r="AQ2052" i="9"/>
  <c r="AQ2053" i="9"/>
  <c r="AQ2054" i="9"/>
  <c r="AQ2055" i="9"/>
  <c r="AQ2056" i="9"/>
  <c r="AQ2057" i="9"/>
  <c r="AQ2058" i="9"/>
  <c r="AQ2059" i="9"/>
  <c r="AQ2060" i="9"/>
  <c r="AQ2061" i="9"/>
  <c r="AQ2062" i="9"/>
  <c r="AQ2063" i="9"/>
  <c r="AQ2064" i="9"/>
  <c r="AQ2065" i="9"/>
  <c r="AQ2066" i="9"/>
  <c r="AQ2067" i="9"/>
  <c r="AQ2068" i="9"/>
  <c r="AQ2069" i="9"/>
  <c r="AQ2070" i="9"/>
  <c r="AQ2071" i="9"/>
  <c r="AQ2072" i="9"/>
  <c r="AQ2073" i="9"/>
  <c r="AQ2074" i="9"/>
  <c r="AQ2075" i="9"/>
  <c r="AQ2076" i="9"/>
  <c r="AQ2077" i="9"/>
  <c r="AQ2078" i="9"/>
  <c r="AQ2079" i="9"/>
  <c r="AQ2135" i="9"/>
  <c r="AQ2136" i="9"/>
  <c r="AQ2137" i="9"/>
  <c r="AQ2138" i="9"/>
  <c r="AQ2139" i="9"/>
  <c r="AQ2140" i="9"/>
  <c r="AQ2141" i="9"/>
  <c r="AQ2142" i="9"/>
  <c r="AQ2143" i="9"/>
  <c r="AQ2144" i="9"/>
  <c r="AQ2145" i="9"/>
  <c r="AQ2146" i="9"/>
  <c r="AQ2147" i="9"/>
  <c r="AQ2148" i="9"/>
  <c r="AQ2149" i="9"/>
  <c r="AQ2150" i="9"/>
  <c r="AQ2151" i="9"/>
  <c r="AQ2152" i="9"/>
  <c r="AQ2153" i="9"/>
  <c r="AQ2154" i="9"/>
  <c r="AQ2155" i="9"/>
  <c r="AQ2156" i="9"/>
  <c r="AQ2157" i="9"/>
  <c r="AQ2158" i="9"/>
  <c r="AQ2159" i="9"/>
  <c r="AQ2187" i="9"/>
  <c r="AQ2188" i="9"/>
  <c r="AQ2189" i="9"/>
  <c r="AQ2190" i="9"/>
  <c r="AQ2191" i="9"/>
  <c r="AQ2192" i="9"/>
  <c r="AQ2193" i="9"/>
  <c r="AQ2194" i="9"/>
  <c r="AQ2195" i="9"/>
  <c r="AQ2196" i="9"/>
  <c r="AQ2197" i="9"/>
  <c r="AQ2198" i="9"/>
  <c r="AQ2199" i="9"/>
  <c r="AQ2200" i="9"/>
  <c r="AQ2201" i="9"/>
  <c r="AQ2202" i="9"/>
  <c r="AQ2203" i="9"/>
  <c r="AQ2204" i="9"/>
  <c r="AQ2205" i="9"/>
  <c r="AQ2206" i="9"/>
  <c r="AQ2207" i="9"/>
  <c r="AQ2208" i="9"/>
  <c r="AQ2209" i="9"/>
  <c r="AQ2210" i="9"/>
  <c r="AQ2211" i="9"/>
  <c r="AQ2212" i="9"/>
  <c r="AQ2213" i="9"/>
  <c r="AQ2214" i="9"/>
  <c r="AQ2215" i="9"/>
  <c r="AQ2216" i="9"/>
  <c r="AQ2217" i="9"/>
  <c r="AQ2218" i="9"/>
  <c r="AQ2219" i="9"/>
  <c r="AQ2220" i="9"/>
  <c r="AQ2221" i="9"/>
  <c r="AQ2222" i="9"/>
  <c r="AQ2223" i="9"/>
  <c r="AQ2224" i="9"/>
  <c r="AQ2225" i="9"/>
  <c r="AQ2226" i="9"/>
  <c r="AQ2227" i="9"/>
  <c r="AQ2228" i="9"/>
  <c r="AQ2229" i="9"/>
  <c r="AQ2230" i="9"/>
  <c r="AQ2231" i="9"/>
  <c r="AQ2232" i="9"/>
  <c r="AQ2233" i="9"/>
  <c r="AQ2234" i="9"/>
  <c r="AQ2235" i="9"/>
  <c r="AQ2236" i="9"/>
  <c r="AQ2237" i="9"/>
  <c r="AQ2238" i="9"/>
  <c r="AQ2239" i="9"/>
  <c r="AQ2240" i="9"/>
  <c r="AQ2241" i="9"/>
  <c r="AQ2242" i="9"/>
  <c r="AQ2243" i="9"/>
  <c r="AQ2244" i="9"/>
  <c r="AQ2245" i="9"/>
  <c r="AQ2246" i="9"/>
  <c r="AQ2247" i="9"/>
  <c r="AQ2248" i="9"/>
  <c r="AQ2249" i="9"/>
  <c r="AQ2250" i="9"/>
  <c r="AQ2251" i="9"/>
  <c r="AQ2252" i="9"/>
  <c r="AQ2253" i="9"/>
  <c r="AQ2254" i="9"/>
  <c r="AQ2255" i="9"/>
  <c r="AQ2256" i="9"/>
  <c r="AQ2257" i="9"/>
  <c r="AQ2258" i="9"/>
  <c r="AQ2259" i="9"/>
  <c r="AQ2260" i="9"/>
  <c r="AQ2261" i="9"/>
  <c r="AQ2262" i="9"/>
  <c r="AQ2263" i="9"/>
  <c r="AQ2264" i="9"/>
  <c r="AQ2265" i="9"/>
  <c r="AQ2266" i="9"/>
  <c r="AQ2267" i="9"/>
  <c r="AQ2268" i="9"/>
  <c r="AQ2269" i="9"/>
  <c r="AQ2270" i="9"/>
  <c r="AQ2271" i="9"/>
  <c r="AQ2272" i="9"/>
  <c r="AQ2273" i="9"/>
  <c r="AQ2274" i="9"/>
  <c r="AQ2275" i="9"/>
  <c r="AQ2276" i="9"/>
  <c r="AQ2277" i="9"/>
  <c r="AQ2278" i="9"/>
  <c r="AQ2279" i="9"/>
  <c r="AQ2280" i="9"/>
  <c r="AQ2281" i="9"/>
  <c r="AQ2282" i="9"/>
  <c r="AQ2283" i="9"/>
  <c r="AQ2284" i="9"/>
  <c r="AQ2285" i="9"/>
  <c r="AQ2286" i="9"/>
  <c r="AQ2287" i="9"/>
  <c r="AQ2288" i="9"/>
  <c r="AQ2289" i="9"/>
  <c r="AQ2290" i="9"/>
  <c r="AQ2291" i="9"/>
  <c r="AQ2292" i="9"/>
  <c r="AQ2293" i="9"/>
  <c r="AQ2294" i="9"/>
  <c r="AQ2295" i="9"/>
  <c r="AQ2296" i="9"/>
  <c r="AQ2297" i="9"/>
  <c r="AQ2298" i="9"/>
  <c r="AQ2299" i="9"/>
  <c r="AQ2300" i="9"/>
  <c r="AQ2301" i="9"/>
  <c r="AQ2302" i="9"/>
  <c r="AQ2303" i="9"/>
  <c r="AQ2304" i="9"/>
  <c r="AQ2305" i="9"/>
  <c r="AQ2306" i="9"/>
  <c r="AQ2541" i="9"/>
  <c r="AQ2542" i="9"/>
  <c r="AQ2543" i="9"/>
  <c r="AQ2544" i="9"/>
  <c r="AQ2545" i="9"/>
  <c r="AQ2546" i="9"/>
  <c r="AQ2547" i="9"/>
  <c r="AQ2548" i="9"/>
  <c r="AQ2549" i="9"/>
  <c r="AQ2550" i="9"/>
  <c r="AQ2551" i="9"/>
  <c r="AQ2552" i="9"/>
  <c r="AQ2553" i="9"/>
  <c r="AQ2554" i="9"/>
  <c r="AQ2555" i="9"/>
  <c r="AQ2556" i="9"/>
  <c r="AQ2557" i="9"/>
  <c r="AQ2558" i="9"/>
  <c r="AQ2559" i="9"/>
  <c r="AQ2560" i="9"/>
  <c r="AQ2561" i="9"/>
  <c r="AQ2562" i="9"/>
  <c r="AQ2563" i="9"/>
  <c r="AQ2564" i="9"/>
  <c r="AQ2565" i="9"/>
  <c r="AQ2566" i="9"/>
  <c r="AQ2567" i="9"/>
  <c r="AQ2568" i="9"/>
  <c r="AQ2569" i="9"/>
  <c r="AQ2570" i="9"/>
  <c r="AQ2571" i="9"/>
  <c r="AQ2572" i="9"/>
  <c r="AQ2573" i="9"/>
  <c r="AQ2574" i="9"/>
  <c r="AQ2575" i="9"/>
  <c r="AQ2576" i="9"/>
  <c r="AQ2577" i="9"/>
  <c r="AQ2578" i="9"/>
  <c r="AQ2579" i="9"/>
  <c r="AQ2580" i="9"/>
  <c r="AQ2581" i="9"/>
  <c r="AQ2582" i="9"/>
  <c r="AQ2583" i="9"/>
  <c r="AQ2584" i="9"/>
  <c r="AQ2585" i="9"/>
  <c r="AQ2586" i="9"/>
  <c r="AQ2587" i="9"/>
  <c r="AQ2588" i="9"/>
  <c r="AQ2589" i="9"/>
  <c r="AQ2590" i="9"/>
  <c r="AQ2591" i="9"/>
  <c r="AQ2592" i="9"/>
  <c r="AQ2593" i="9"/>
  <c r="AQ2594" i="9"/>
  <c r="AQ2595" i="9"/>
  <c r="AQ2596" i="9"/>
  <c r="AQ2597" i="9"/>
  <c r="AQ2598" i="9"/>
  <c r="AQ2599" i="9"/>
  <c r="AQ2600" i="9"/>
  <c r="AQ2601" i="9"/>
  <c r="AQ2602" i="9"/>
  <c r="AQ2603" i="9"/>
  <c r="AQ2604" i="9"/>
  <c r="AQ2605" i="9"/>
  <c r="AQ2606" i="9"/>
  <c r="AQ2607" i="9"/>
  <c r="AQ2608" i="9"/>
  <c r="AQ2609" i="9"/>
  <c r="AQ2610" i="9"/>
  <c r="AQ2611" i="9"/>
  <c r="AQ2612" i="9"/>
  <c r="AQ2613" i="9"/>
  <c r="AQ2614" i="9"/>
  <c r="AQ2615" i="9"/>
  <c r="AQ2616" i="9"/>
  <c r="AQ2617" i="9"/>
  <c r="AQ2618" i="9"/>
  <c r="AQ2619" i="9"/>
  <c r="AQ2620" i="9"/>
  <c r="AQ2655" i="9"/>
  <c r="AQ2656" i="9"/>
  <c r="AQ2657" i="9"/>
  <c r="AQ2658" i="9"/>
  <c r="AQ2659" i="9"/>
  <c r="AQ2660" i="9"/>
  <c r="AQ2661" i="9"/>
  <c r="AQ2662" i="9"/>
  <c r="AQ2663" i="9"/>
  <c r="AQ2664" i="9"/>
  <c r="AQ2665" i="9"/>
  <c r="AQ2666" i="9"/>
  <c r="AQ2667" i="9"/>
  <c r="AQ2668" i="9"/>
  <c r="AQ2669" i="9"/>
  <c r="AQ2670" i="9"/>
  <c r="AQ2671" i="9"/>
  <c r="AQ2672" i="9"/>
  <c r="AQ2673" i="9"/>
  <c r="AQ2674" i="9"/>
  <c r="AQ2675" i="9"/>
  <c r="AQ2676" i="9"/>
  <c r="AQ2677" i="9"/>
  <c r="AQ2678" i="9"/>
  <c r="AQ2679" i="9"/>
  <c r="AQ2680" i="9"/>
  <c r="AQ2681" i="9"/>
  <c r="AQ2682" i="9"/>
  <c r="AQ2683" i="9"/>
  <c r="AQ2684" i="9"/>
  <c r="AQ2685" i="9"/>
  <c r="AQ2686" i="9"/>
  <c r="AQ2687" i="9"/>
  <c r="AQ2688" i="9"/>
  <c r="AQ2689" i="9"/>
  <c r="AQ2690" i="9"/>
  <c r="AQ2691" i="9"/>
  <c r="AQ2692" i="9"/>
  <c r="AQ2693" i="9"/>
  <c r="AQ2694" i="9"/>
  <c r="AQ2695" i="9"/>
  <c r="AQ2696" i="9"/>
  <c r="AQ2697" i="9"/>
  <c r="AQ2698" i="9"/>
  <c r="AQ2699" i="9"/>
  <c r="AQ2700" i="9"/>
  <c r="AQ2701" i="9"/>
  <c r="AQ2702" i="9"/>
  <c r="AQ2703" i="9"/>
  <c r="AQ2704" i="9"/>
  <c r="AQ2705" i="9"/>
  <c r="AQ2706" i="9"/>
  <c r="AQ2707" i="9"/>
  <c r="AQ2708" i="9"/>
  <c r="AQ2709" i="9"/>
  <c r="AQ2710" i="9"/>
  <c r="AQ2711" i="9"/>
  <c r="AQ2712" i="9"/>
  <c r="AQ2713" i="9"/>
  <c r="AQ2714" i="9"/>
  <c r="AQ2715" i="9"/>
  <c r="AQ2716" i="9"/>
  <c r="AQ2717" i="9"/>
  <c r="AQ2718" i="9"/>
  <c r="AQ2719" i="9"/>
  <c r="AQ2720" i="9"/>
  <c r="AQ2721" i="9"/>
  <c r="AQ2722" i="9"/>
  <c r="AQ2723" i="9"/>
  <c r="AQ2724" i="9"/>
  <c r="AQ2725" i="9"/>
  <c r="AQ2726" i="9"/>
  <c r="AQ2727" i="9"/>
  <c r="AQ2728" i="9"/>
  <c r="AQ2729" i="9"/>
  <c r="AQ2730" i="9"/>
  <c r="AQ2731" i="9"/>
  <c r="AQ2732" i="9"/>
  <c r="AQ2733" i="9"/>
  <c r="AQ2734" i="9"/>
  <c r="AQ2735" i="9"/>
  <c r="AQ2736" i="9"/>
  <c r="AQ2737" i="9"/>
  <c r="AQ2738" i="9"/>
  <c r="AQ2739" i="9"/>
  <c r="AQ2740" i="9"/>
  <c r="AQ2741" i="9"/>
  <c r="AQ2742" i="9"/>
  <c r="AQ2743" i="9"/>
  <c r="AQ2744" i="9"/>
  <c r="AQ2745" i="9"/>
  <c r="AQ2746" i="9"/>
  <c r="AQ2747" i="9"/>
  <c r="AQ2748" i="9"/>
  <c r="AQ2749" i="9"/>
  <c r="AQ2750" i="9"/>
  <c r="AQ2751" i="9"/>
  <c r="AQ2752" i="9"/>
  <c r="AQ2753" i="9"/>
  <c r="AQ2754" i="9"/>
  <c r="AQ2755" i="9"/>
  <c r="AQ2756" i="9"/>
  <c r="AQ2757" i="9"/>
  <c r="AQ2758" i="9"/>
  <c r="AQ2759" i="9"/>
  <c r="AQ2760" i="9"/>
  <c r="AQ2761" i="9"/>
  <c r="AQ2762" i="9"/>
  <c r="AQ2763" i="9"/>
  <c r="AQ2764" i="9"/>
  <c r="AQ2765" i="9"/>
  <c r="AQ2766" i="9"/>
  <c r="AQ2767" i="9"/>
  <c r="AQ2768" i="9"/>
  <c r="AQ2769" i="9"/>
  <c r="AQ2770" i="9"/>
  <c r="AQ2771" i="9"/>
  <c r="AQ2772" i="9"/>
  <c r="AQ2773" i="9"/>
  <c r="AQ2774" i="9"/>
  <c r="AQ2775" i="9"/>
  <c r="AQ2776" i="9"/>
  <c r="AQ2777" i="9"/>
  <c r="AQ2778" i="9"/>
  <c r="AQ2779" i="9"/>
  <c r="AQ2780" i="9"/>
  <c r="AQ2781" i="9"/>
  <c r="AQ2782" i="9"/>
  <c r="AQ2783" i="9"/>
  <c r="AQ2784" i="9"/>
  <c r="AQ2785" i="9"/>
  <c r="AQ2786" i="9"/>
  <c r="AQ2787" i="9"/>
  <c r="AQ2788" i="9"/>
  <c r="AQ2789" i="9"/>
  <c r="AQ2790" i="9"/>
  <c r="AQ2791" i="9"/>
  <c r="AQ2792" i="9"/>
  <c r="AQ2793" i="9"/>
  <c r="AQ2794" i="9"/>
  <c r="AQ2795" i="9"/>
  <c r="AQ2796" i="9"/>
  <c r="AQ2797" i="9"/>
  <c r="AQ2798" i="9"/>
  <c r="AQ2799" i="9"/>
  <c r="AQ2800" i="9"/>
  <c r="AQ2801" i="9"/>
  <c r="AQ2802" i="9"/>
  <c r="AQ2803" i="9"/>
  <c r="AQ2804" i="9"/>
  <c r="AQ2805" i="9"/>
  <c r="AQ2806" i="9"/>
  <c r="AQ2807" i="9"/>
  <c r="AQ2808" i="9"/>
  <c r="AQ2809" i="9"/>
  <c r="AQ2810" i="9"/>
  <c r="AQ2811" i="9"/>
  <c r="AQ2812" i="9"/>
  <c r="AQ2813" i="9"/>
  <c r="AQ2814" i="9"/>
  <c r="AQ2815" i="9"/>
  <c r="AQ2816" i="9"/>
  <c r="AQ2817" i="9"/>
  <c r="AQ2818" i="9"/>
  <c r="AQ2819" i="9"/>
  <c r="AQ2820" i="9"/>
  <c r="AQ2821" i="9"/>
  <c r="AQ2822" i="9"/>
  <c r="AQ2823" i="9"/>
  <c r="AQ2824" i="9"/>
  <c r="AQ2825" i="9"/>
  <c r="AQ2826" i="9"/>
  <c r="AQ2827" i="9"/>
  <c r="AQ2828" i="9"/>
  <c r="AQ2829" i="9"/>
  <c r="AQ2830" i="9"/>
  <c r="AQ2831" i="9"/>
  <c r="AQ2832" i="9"/>
  <c r="AQ2833" i="9"/>
  <c r="AQ2834" i="9"/>
  <c r="AQ2835" i="9"/>
  <c r="AQ2836" i="9"/>
  <c r="AQ2837" i="9"/>
  <c r="AQ2838" i="9"/>
  <c r="AQ2839" i="9"/>
  <c r="AQ2840" i="9"/>
  <c r="AQ2841" i="9"/>
  <c r="AQ2842" i="9"/>
  <c r="AQ2843" i="9"/>
  <c r="AQ2844" i="9"/>
  <c r="AQ2845" i="9"/>
  <c r="AQ2846" i="9"/>
  <c r="AQ2847" i="9"/>
  <c r="AQ2848" i="9"/>
  <c r="AQ2849" i="9"/>
  <c r="AQ2850" i="9"/>
  <c r="AQ2851" i="9"/>
  <c r="AQ2852" i="9"/>
  <c r="AQ2853" i="9"/>
  <c r="AQ2854" i="9"/>
  <c r="AQ2855" i="9"/>
  <c r="AQ2856" i="9"/>
  <c r="AQ2857" i="9"/>
  <c r="AQ2858" i="9"/>
  <c r="AQ2859" i="9"/>
  <c r="AQ2860" i="9"/>
  <c r="AQ2861" i="9"/>
  <c r="AQ2862" i="9"/>
  <c r="AQ2863" i="9"/>
  <c r="AQ2864" i="9"/>
  <c r="AQ2865" i="9"/>
  <c r="AQ2866" i="9"/>
  <c r="AQ2867" i="9"/>
  <c r="AQ2868" i="9"/>
  <c r="AQ2869" i="9"/>
  <c r="AQ2870" i="9"/>
  <c r="AQ2871" i="9"/>
  <c r="AQ2872" i="9"/>
  <c r="AQ2873" i="9"/>
  <c r="AQ2874" i="9"/>
  <c r="AQ2875" i="9"/>
  <c r="AQ2876" i="9"/>
  <c r="AQ2877" i="9"/>
  <c r="AQ2878" i="9"/>
  <c r="AQ2879" i="9"/>
  <c r="AQ2880" i="9"/>
  <c r="AQ2950" i="9"/>
  <c r="AQ2951" i="9"/>
  <c r="AQ2952" i="9"/>
  <c r="AQ2953" i="9"/>
  <c r="AQ2954" i="9"/>
  <c r="AQ2955" i="9"/>
  <c r="AQ2956" i="9"/>
  <c r="AQ2957" i="9"/>
  <c r="AQ2958" i="9"/>
  <c r="AQ2959" i="9"/>
  <c r="AQ2960" i="9"/>
  <c r="AQ2961" i="9"/>
  <c r="AQ2962" i="9"/>
  <c r="AQ2963" i="9"/>
  <c r="AQ2964" i="9"/>
  <c r="AQ2965" i="9"/>
  <c r="AQ2966" i="9"/>
  <c r="AQ2967" i="9"/>
  <c r="AQ2968" i="9"/>
  <c r="AQ2969" i="9"/>
  <c r="AQ2970" i="9"/>
  <c r="AQ2971" i="9"/>
  <c r="AQ2972" i="9"/>
  <c r="AQ2973" i="9"/>
  <c r="AQ2974" i="9"/>
  <c r="AQ2975" i="9"/>
  <c r="AQ2976" i="9"/>
  <c r="AQ2977" i="9"/>
  <c r="AQ2978" i="9"/>
  <c r="AQ2979" i="9"/>
  <c r="AQ2980" i="9"/>
  <c r="AQ2981" i="9"/>
  <c r="AQ2982" i="9"/>
  <c r="AQ2983" i="9"/>
  <c r="AQ2984" i="9"/>
  <c r="AQ2985" i="9"/>
  <c r="AQ2986" i="9"/>
  <c r="AQ2987" i="9"/>
  <c r="AQ2988" i="9"/>
  <c r="AQ2989" i="9"/>
  <c r="AQ2990" i="9"/>
  <c r="AQ2991" i="9"/>
  <c r="AQ2992" i="9"/>
  <c r="AQ2993" i="9"/>
  <c r="AQ2994" i="9"/>
  <c r="AQ2995" i="9"/>
  <c r="AQ2996" i="9"/>
  <c r="AQ2997" i="9"/>
  <c r="AQ2998" i="9"/>
  <c r="AQ2999" i="9"/>
  <c r="AQ3000" i="9"/>
  <c r="AQ3001" i="9"/>
  <c r="AQ3002" i="9"/>
  <c r="AQ3003" i="9"/>
  <c r="AQ3004" i="9"/>
  <c r="AQ3005" i="9"/>
  <c r="AQ3006" i="9"/>
  <c r="AQ3007" i="9"/>
  <c r="AQ3008" i="9"/>
  <c r="AQ3009" i="9"/>
  <c r="AQ3010" i="9"/>
  <c r="AQ3011" i="9"/>
  <c r="AQ3012" i="9"/>
  <c r="AQ3013" i="9"/>
  <c r="AQ3014" i="9"/>
  <c r="AQ3015" i="9"/>
  <c r="AQ3016" i="9"/>
  <c r="AQ3017" i="9"/>
  <c r="AQ3018" i="9"/>
  <c r="AQ3019" i="9"/>
  <c r="AQ3020" i="9"/>
  <c r="AQ3021" i="9"/>
  <c r="AQ3022" i="9"/>
  <c r="AQ3023" i="9"/>
  <c r="AQ3024" i="9"/>
  <c r="AQ3025" i="9"/>
  <c r="AQ3026" i="9"/>
  <c r="AQ3027" i="9"/>
  <c r="AQ3028" i="9"/>
  <c r="AQ3029" i="9"/>
  <c r="AQ3030" i="9"/>
  <c r="AQ3031" i="9"/>
  <c r="AQ3032" i="9"/>
  <c r="AQ3033" i="9"/>
  <c r="AQ3034" i="9"/>
  <c r="AQ3035" i="9"/>
  <c r="AQ3036" i="9"/>
  <c r="AQ3037" i="9"/>
  <c r="AQ3038" i="9"/>
  <c r="AQ3039" i="9"/>
  <c r="AQ3040" i="9"/>
  <c r="AQ3041" i="9"/>
  <c r="AQ3042" i="9"/>
  <c r="AQ3043" i="9"/>
  <c r="AQ3044" i="9"/>
  <c r="AD3045" i="9"/>
  <c r="AD3044" i="9"/>
  <c r="AD3043" i="9"/>
  <c r="AD3042" i="9"/>
  <c r="AD3041" i="9"/>
  <c r="AD3040" i="9"/>
  <c r="AD3039" i="9"/>
  <c r="AD3038" i="9"/>
  <c r="AD3037" i="9"/>
  <c r="AD3036" i="9"/>
  <c r="AD3035" i="9"/>
  <c r="AD3034" i="9"/>
  <c r="AD3033" i="9"/>
  <c r="AD3032" i="9"/>
  <c r="AD3031" i="9"/>
  <c r="AD3030" i="9"/>
  <c r="AD3029" i="9"/>
  <c r="AD3028" i="9"/>
  <c r="AD3027" i="9"/>
  <c r="AD3026" i="9"/>
  <c r="AD3025" i="9"/>
  <c r="AD3024" i="9"/>
  <c r="AD3023" i="9"/>
  <c r="AD3022" i="9"/>
  <c r="AD3021" i="9"/>
  <c r="AD3020" i="9"/>
  <c r="AD3019" i="9"/>
  <c r="AD3018" i="9"/>
  <c r="AD3017" i="9"/>
  <c r="AD3016" i="9"/>
  <c r="AD3015" i="9"/>
  <c r="AD3014" i="9"/>
  <c r="AD3013" i="9"/>
  <c r="AD3012" i="9"/>
  <c r="AD3011" i="9"/>
  <c r="AD3010" i="9"/>
  <c r="AD3009" i="9"/>
  <c r="AD3008" i="9"/>
  <c r="AD3007" i="9"/>
  <c r="AD3006" i="9"/>
  <c r="AD3005" i="9"/>
  <c r="AD3004" i="9"/>
  <c r="AD3003" i="9"/>
  <c r="AD3002" i="9"/>
  <c r="AD3001" i="9"/>
  <c r="AD3000" i="9"/>
  <c r="AD2999" i="9"/>
  <c r="AD2998" i="9"/>
  <c r="AD2997" i="9"/>
  <c r="AD2996" i="9"/>
  <c r="AD2995" i="9"/>
  <c r="AD2994" i="9"/>
  <c r="AD2993" i="9"/>
  <c r="AD2992" i="9"/>
  <c r="AD2991" i="9"/>
  <c r="AD2990" i="9"/>
  <c r="AD2989" i="9"/>
  <c r="AD2988" i="9"/>
  <c r="AD2987" i="9"/>
  <c r="AD2986" i="9"/>
  <c r="AD2985" i="9"/>
  <c r="AD2984" i="9"/>
  <c r="AD2983" i="9"/>
  <c r="AD2982" i="9"/>
  <c r="AD2981" i="9"/>
  <c r="AD2980" i="9"/>
  <c r="AD2979" i="9"/>
  <c r="AD2978" i="9"/>
  <c r="AD2977" i="9"/>
  <c r="AD2976" i="9"/>
  <c r="AD2975" i="9"/>
  <c r="AD2974" i="9"/>
  <c r="AD2973" i="9"/>
  <c r="AD2972" i="9"/>
  <c r="AD2971" i="9"/>
  <c r="AD2970" i="9"/>
  <c r="AD2969" i="9"/>
  <c r="AD2968" i="9"/>
  <c r="AD2967" i="9"/>
  <c r="AD2966" i="9"/>
  <c r="AD2965" i="9"/>
  <c r="AD2964" i="9"/>
  <c r="AD2963" i="9"/>
  <c r="AD2962" i="9"/>
  <c r="AD2961" i="9"/>
  <c r="AD2960" i="9"/>
  <c r="AD2959" i="9"/>
  <c r="AD2958" i="9"/>
  <c r="AD2957" i="9"/>
  <c r="AD2956" i="9"/>
  <c r="AD2955" i="9"/>
  <c r="AD2954" i="9"/>
  <c r="AD2953" i="9"/>
  <c r="AD2952" i="9"/>
  <c r="AD2951" i="9"/>
  <c r="AD2950" i="9"/>
  <c r="AD2949" i="9"/>
  <c r="AD2948" i="9"/>
  <c r="AD2947" i="9"/>
  <c r="AD2946" i="9"/>
  <c r="AD2945" i="9"/>
  <c r="AD2944" i="9"/>
  <c r="AQ1432" i="9" l="1"/>
  <c r="AR1432" i="9" s="1"/>
  <c r="AD2943" i="9" l="1"/>
  <c r="AD2942" i="9"/>
  <c r="AD2941" i="9"/>
  <c r="AD2940" i="9"/>
  <c r="AD2939" i="9"/>
  <c r="AD2938" i="9"/>
  <c r="AD2937" i="9"/>
  <c r="AD2936" i="9"/>
  <c r="AD2935" i="9"/>
  <c r="AD2934" i="9"/>
  <c r="AD2933" i="9"/>
  <c r="AD2932" i="9"/>
  <c r="AD2931" i="9"/>
  <c r="AD2930" i="9"/>
  <c r="AD2929" i="9"/>
  <c r="AD2928" i="9"/>
  <c r="AD2927" i="9"/>
  <c r="AD2926" i="9"/>
  <c r="AD2925" i="9"/>
  <c r="AD2924" i="9"/>
  <c r="AD2923" i="9"/>
  <c r="AD2922" i="9"/>
  <c r="AD2921" i="9"/>
  <c r="AD2920" i="9"/>
  <c r="AD2919" i="9"/>
  <c r="AD2918" i="9"/>
  <c r="AD2917" i="9"/>
  <c r="AD2916" i="9"/>
  <c r="AD2915" i="9"/>
  <c r="AD2914" i="9"/>
  <c r="AD2913" i="9"/>
  <c r="AD2912" i="9" l="1"/>
  <c r="AD2911" i="9"/>
  <c r="AD2910" i="9"/>
  <c r="AD2909" i="9"/>
  <c r="AD2908" i="9"/>
  <c r="AD2907" i="9"/>
  <c r="AD2906" i="9"/>
  <c r="AD2905" i="9"/>
  <c r="AD2904" i="9"/>
  <c r="AD2903" i="9"/>
  <c r="AD2902" i="9"/>
  <c r="AD2901" i="9"/>
  <c r="AD2900" i="9"/>
  <c r="AD2899" i="9"/>
  <c r="AD2898" i="9"/>
  <c r="AD2897" i="9"/>
  <c r="AD2896" i="9"/>
  <c r="AD2895" i="9"/>
  <c r="AD2894" i="9"/>
  <c r="AD2893" i="9"/>
  <c r="AD2892" i="9"/>
  <c r="AD2891" i="9"/>
  <c r="AD2890" i="9"/>
  <c r="AD2889" i="9"/>
  <c r="AD2888" i="9"/>
  <c r="AD2887" i="9"/>
  <c r="AD2886" i="9"/>
  <c r="AD2885" i="9"/>
  <c r="AD2884" i="9"/>
  <c r="AD2883" i="9"/>
  <c r="AD2882" i="9"/>
  <c r="AD2881" i="9"/>
  <c r="AD2880" i="9"/>
  <c r="AD2879" i="9"/>
  <c r="AD2878" i="9"/>
  <c r="AD2877" i="9"/>
  <c r="AD2876" i="9"/>
  <c r="AD2875" i="9"/>
  <c r="AD2874" i="9"/>
  <c r="AD2873" i="9"/>
  <c r="AD2872" i="9"/>
  <c r="AD2871" i="9"/>
  <c r="AD2870" i="9"/>
  <c r="AD2869" i="9"/>
  <c r="AD2868" i="9"/>
  <c r="AD2867" i="9"/>
  <c r="AD2866" i="9"/>
  <c r="AD2865" i="9"/>
  <c r="AD2864" i="9"/>
  <c r="AD2863" i="9"/>
  <c r="AD2862" i="9"/>
  <c r="AD2861" i="9"/>
  <c r="AD2860" i="9"/>
  <c r="AD2859" i="9"/>
  <c r="AD2858" i="9" l="1"/>
  <c r="AD2857" i="9"/>
  <c r="AD2856" i="9"/>
  <c r="AD2855" i="9"/>
  <c r="AD2854" i="9"/>
  <c r="AD2853" i="9"/>
  <c r="AD2852" i="9"/>
  <c r="AD2851" i="9"/>
  <c r="AD2850" i="9"/>
  <c r="AD2849" i="9"/>
  <c r="AD2848" i="9"/>
  <c r="AD2847" i="9"/>
  <c r="AD2846" i="9"/>
  <c r="AD2845" i="9"/>
  <c r="AD2844" i="9"/>
  <c r="AD2843" i="9"/>
  <c r="AD2842" i="9"/>
  <c r="AD2841" i="9"/>
  <c r="AD2840" i="9"/>
  <c r="AD2839" i="9"/>
  <c r="AD2838" i="9"/>
  <c r="AD2837" i="9"/>
  <c r="AD2836" i="9"/>
  <c r="AD2835" i="9"/>
  <c r="AD2834" i="9"/>
  <c r="AD2833" i="9"/>
  <c r="AD2832" i="9"/>
  <c r="AD2831" i="9"/>
  <c r="AD2830" i="9"/>
  <c r="AD2829" i="9"/>
  <c r="AD2828" i="9"/>
  <c r="AD2827" i="9"/>
  <c r="AD2826" i="9"/>
  <c r="AD2825" i="9"/>
  <c r="AD2824" i="9"/>
  <c r="AD2823" i="9"/>
  <c r="AD2822" i="9"/>
  <c r="AD2821" i="9"/>
  <c r="AD2820" i="9"/>
  <c r="AD2819" i="9"/>
  <c r="AD2818" i="9"/>
  <c r="AD2817" i="9"/>
  <c r="AD2816" i="9"/>
  <c r="AD2815" i="9"/>
  <c r="AD2814" i="9"/>
  <c r="AD2813" i="9"/>
  <c r="AD2812" i="9"/>
  <c r="AD2811" i="9"/>
  <c r="AD2810" i="9"/>
  <c r="AD2809" i="9"/>
  <c r="AD2808" i="9"/>
  <c r="AD2807" i="9"/>
  <c r="AD2806" i="9"/>
  <c r="AD2805" i="9"/>
  <c r="AD2804" i="9"/>
  <c r="AD2803" i="9"/>
  <c r="AD2802" i="9"/>
  <c r="AD2801" i="9"/>
  <c r="AD2800" i="9"/>
  <c r="AD2799" i="9"/>
  <c r="AD2798" i="9"/>
  <c r="AD2797" i="9"/>
  <c r="AD2796" i="9"/>
  <c r="AD2795" i="9"/>
  <c r="AD2794" i="9"/>
  <c r="AD2793" i="9"/>
  <c r="AD2792" i="9"/>
  <c r="AD2791" i="9"/>
  <c r="AD2790" i="9"/>
  <c r="AD2789" i="9"/>
  <c r="AD2788" i="9"/>
  <c r="AD2787" i="9"/>
  <c r="AD2786" i="9"/>
  <c r="AD2785" i="9"/>
  <c r="AD2784" i="9"/>
  <c r="AD2783" i="9"/>
  <c r="AD2782" i="9"/>
  <c r="AD2781" i="9"/>
  <c r="AD2780" i="9"/>
  <c r="AD2779" i="9"/>
  <c r="AD2778" i="9"/>
  <c r="AD2777" i="9"/>
  <c r="AD2776" i="9"/>
  <c r="AD2775" i="9"/>
  <c r="AD2774" i="9"/>
  <c r="AD2773" i="9"/>
  <c r="AD2772" i="9"/>
  <c r="AD2771" i="9"/>
  <c r="AD2770" i="9"/>
  <c r="AD2769" i="9"/>
  <c r="AD2768" i="9"/>
  <c r="AD2767" i="9"/>
  <c r="AD2766" i="9"/>
  <c r="AD2765" i="9"/>
  <c r="AD2764" i="9"/>
  <c r="AD2763" i="9"/>
  <c r="AD2762" i="9"/>
  <c r="AD2761" i="9"/>
  <c r="AD2760" i="9"/>
  <c r="AD2759" i="9"/>
  <c r="AD2758" i="9"/>
  <c r="AD2757" i="9"/>
  <c r="AD2756" i="9"/>
  <c r="AD2755" i="9"/>
  <c r="AD2754" i="9"/>
  <c r="AD2753" i="9"/>
  <c r="AD2752" i="9"/>
  <c r="AD2751" i="9"/>
  <c r="AD2750" i="9"/>
  <c r="AD2749" i="9"/>
  <c r="AD2748" i="9"/>
  <c r="AD2747" i="9"/>
  <c r="AD2746" i="9"/>
  <c r="AD2745" i="9"/>
  <c r="AD2744" i="9"/>
  <c r="AD2743" i="9"/>
  <c r="AD2742" i="9"/>
  <c r="AD2741" i="9"/>
  <c r="AD2740" i="9"/>
  <c r="AD2739" i="9"/>
  <c r="AD2738" i="9"/>
  <c r="AD2737" i="9"/>
  <c r="AD2736" i="9"/>
  <c r="AD2735" i="9"/>
  <c r="AD2734" i="9"/>
  <c r="AD2733" i="9"/>
  <c r="AD2732" i="9"/>
  <c r="AD2731" i="9"/>
  <c r="AD2730" i="9"/>
  <c r="AD2729" i="9"/>
  <c r="AD2728" i="9"/>
  <c r="AD2727" i="9"/>
  <c r="AD2726" i="9"/>
  <c r="AD2725" i="9"/>
  <c r="AD2724" i="9"/>
  <c r="AD2723" i="9"/>
  <c r="AD2722" i="9"/>
  <c r="AD2721" i="9"/>
  <c r="AD2720" i="9"/>
  <c r="AD2719" i="9"/>
  <c r="AD2718" i="9"/>
  <c r="AD2717" i="9"/>
  <c r="AD2716" i="9"/>
  <c r="AD2715" i="9"/>
  <c r="AD2714" i="9"/>
  <c r="AD2713" i="9"/>
  <c r="AD2712" i="9"/>
  <c r="AD2711" i="9"/>
  <c r="AD2710" i="9"/>
  <c r="AD2709" i="9"/>
  <c r="AD2708" i="9"/>
  <c r="AD2707" i="9"/>
  <c r="AD2706" i="9"/>
  <c r="AD2705" i="9"/>
  <c r="AD2704" i="9"/>
  <c r="AD2703" i="9"/>
  <c r="AD2702" i="9"/>
  <c r="AD2701" i="9"/>
  <c r="AD2700" i="9"/>
  <c r="AD2699" i="9"/>
  <c r="AD2698" i="9"/>
  <c r="AD2697" i="9"/>
  <c r="AD2696" i="9"/>
  <c r="AD2695" i="9"/>
  <c r="AD2694" i="9"/>
  <c r="AD2693" i="9"/>
  <c r="AD2692" i="9"/>
  <c r="AD2691" i="9"/>
  <c r="AD2690" i="9"/>
  <c r="AD2689" i="9"/>
  <c r="AD2688" i="9"/>
  <c r="AD2687" i="9"/>
  <c r="AD2686" i="9"/>
  <c r="AD2685" i="9"/>
  <c r="AD2684" i="9"/>
  <c r="AD2683" i="9"/>
  <c r="AD2682" i="9"/>
  <c r="AD2681" i="9"/>
  <c r="AD2680" i="9"/>
  <c r="AD2679" i="9"/>
  <c r="AD2678" i="9"/>
  <c r="AD2677" i="9"/>
  <c r="AD2676" i="9"/>
  <c r="AD2675" i="9"/>
  <c r="AD2674" i="9"/>
  <c r="AD2673" i="9"/>
  <c r="AD2672" i="9"/>
  <c r="AD2671" i="9"/>
  <c r="AD2670" i="9"/>
  <c r="AD2669" i="9"/>
  <c r="AD2668" i="9"/>
  <c r="AD2667" i="9"/>
  <c r="AD2666" i="9"/>
  <c r="AD2665" i="9"/>
  <c r="AD2664" i="9"/>
  <c r="AD2663" i="9"/>
  <c r="AD2662" i="9"/>
  <c r="AD2661" i="9"/>
  <c r="AD2660" i="9"/>
  <c r="AD2659" i="9"/>
  <c r="AD2658" i="9"/>
  <c r="AD2657" i="9"/>
  <c r="AD2656" i="9"/>
  <c r="AD2655" i="9"/>
  <c r="AD2654" i="9"/>
  <c r="AD2653" i="9"/>
  <c r="AD2652" i="9"/>
  <c r="AD2651" i="9"/>
  <c r="AD2650" i="9"/>
  <c r="AD2649" i="9"/>
  <c r="AD2648" i="9"/>
  <c r="AD2647" i="9"/>
  <c r="AD2646" i="9"/>
  <c r="AD2645" i="9"/>
  <c r="AD2644" i="9"/>
  <c r="AD2643" i="9"/>
  <c r="AD2642" i="9"/>
  <c r="AD2641" i="9"/>
  <c r="AD2640" i="9"/>
  <c r="AD2639" i="9"/>
  <c r="AD2638" i="9"/>
  <c r="AD2637" i="9"/>
  <c r="AD2636" i="9"/>
  <c r="AD2635" i="9"/>
  <c r="AD2634" i="9"/>
  <c r="AD2633" i="9"/>
  <c r="AD2632" i="9"/>
  <c r="AD2631" i="9"/>
  <c r="AD2630" i="9"/>
  <c r="AD2629" i="9"/>
  <c r="AD2628" i="9"/>
  <c r="AD2627" i="9"/>
  <c r="AD2626" i="9"/>
  <c r="AD2625" i="9"/>
  <c r="AD2624" i="9"/>
  <c r="AD2623" i="9"/>
  <c r="AD2622" i="9"/>
  <c r="AD2621" i="9"/>
  <c r="AD2620" i="9"/>
  <c r="AD2619" i="9"/>
  <c r="AD2618" i="9"/>
  <c r="AD2617" i="9"/>
  <c r="AD2616" i="9"/>
  <c r="AD2615" i="9"/>
  <c r="AD2614" i="9"/>
  <c r="AD2613" i="9"/>
  <c r="AD2612" i="9"/>
  <c r="AD2611" i="9"/>
  <c r="AD2610" i="9"/>
  <c r="AD2609" i="9"/>
  <c r="AD2608" i="9"/>
  <c r="AD2607" i="9"/>
  <c r="AD2606" i="9"/>
  <c r="AD2605" i="9"/>
  <c r="AD2604" i="9"/>
  <c r="AD2603" i="9"/>
  <c r="AD2602" i="9"/>
  <c r="AD2601" i="9"/>
  <c r="AD2600" i="9"/>
  <c r="AD2599" i="9"/>
  <c r="AD2598" i="9"/>
  <c r="AD2597" i="9"/>
  <c r="AD2596" i="9"/>
  <c r="AD2595" i="9"/>
  <c r="AD2594" i="9"/>
  <c r="AD2593" i="9"/>
  <c r="AD2592" i="9"/>
  <c r="AD2591" i="9"/>
  <c r="AD2590" i="9"/>
  <c r="AD2589" i="9"/>
  <c r="AD2588" i="9"/>
  <c r="AD2587" i="9"/>
  <c r="AD2586" i="9"/>
  <c r="AD2585" i="9"/>
  <c r="AD2584" i="9"/>
  <c r="AD2583" i="9"/>
  <c r="AD2582" i="9"/>
  <c r="AD2581" i="9"/>
  <c r="AD2580" i="9"/>
  <c r="AD2579" i="9"/>
  <c r="AD2578" i="9"/>
  <c r="AD2577" i="9"/>
  <c r="AD2576" i="9"/>
  <c r="AD2575" i="9"/>
  <c r="AD2574" i="9"/>
  <c r="AD2573" i="9"/>
  <c r="AD2572" i="9"/>
  <c r="AD2571" i="9"/>
  <c r="AD2570" i="9"/>
  <c r="AD2569" i="9"/>
  <c r="AD2568" i="9"/>
  <c r="AD2567" i="9"/>
  <c r="AD2566" i="9"/>
  <c r="AD2565" i="9"/>
  <c r="AD2564" i="9"/>
  <c r="AD2563" i="9"/>
  <c r="AD2562" i="9"/>
  <c r="AD2561" i="9"/>
  <c r="AD2560" i="9"/>
  <c r="AD2559" i="9"/>
  <c r="AD2558" i="9"/>
  <c r="AD2557" i="9"/>
  <c r="AD2556" i="9"/>
  <c r="AD2555" i="9"/>
  <c r="AD2554" i="9"/>
  <c r="AD2553" i="9"/>
  <c r="AD2552" i="9"/>
  <c r="AD2551" i="9"/>
  <c r="AD2550" i="9"/>
  <c r="AD2549" i="9"/>
  <c r="AD2548" i="9"/>
  <c r="AD2547" i="9"/>
  <c r="AD2546" i="9"/>
  <c r="AD2545" i="9"/>
  <c r="AD2544" i="9"/>
  <c r="AD2543" i="9"/>
  <c r="AD2542" i="9"/>
  <c r="AD2541" i="9"/>
  <c r="AD2540" i="9"/>
  <c r="AD2539" i="9"/>
  <c r="AD2538" i="9"/>
  <c r="AD2537" i="9"/>
  <c r="AD2536" i="9"/>
  <c r="AD2535" i="9"/>
  <c r="AD2534" i="9"/>
  <c r="AD2533" i="9"/>
  <c r="AD2532" i="9"/>
  <c r="AD2531" i="9"/>
  <c r="AD2530" i="9"/>
  <c r="AD2529" i="9"/>
  <c r="AD2528" i="9"/>
  <c r="AD2527" i="9"/>
  <c r="AD2526" i="9"/>
  <c r="AD2525" i="9"/>
  <c r="AD2524" i="9"/>
  <c r="AD2523" i="9"/>
  <c r="AD2522" i="9"/>
  <c r="AD2521" i="9"/>
  <c r="AD2520" i="9"/>
  <c r="AD2519" i="9"/>
  <c r="AD2518" i="9"/>
  <c r="AD2517" i="9"/>
  <c r="AD2516" i="9"/>
  <c r="AD2515" i="9"/>
  <c r="AD2514" i="9"/>
  <c r="AD2513" i="9"/>
  <c r="AD2512" i="9"/>
  <c r="AD2511" i="9"/>
  <c r="AD2510" i="9"/>
  <c r="AD2509" i="9"/>
  <c r="AD2508" i="9"/>
  <c r="AD2507" i="9"/>
  <c r="AD2506" i="9"/>
  <c r="AD2505" i="9"/>
  <c r="AD2504" i="9"/>
  <c r="AD2503" i="9"/>
  <c r="AD2502" i="9"/>
  <c r="AD2501" i="9"/>
  <c r="AD2500" i="9"/>
  <c r="AD2499" i="9"/>
  <c r="AD2498" i="9"/>
  <c r="AD2497" i="9"/>
  <c r="AD2496" i="9"/>
  <c r="AD2495" i="9"/>
  <c r="AD2494" i="9"/>
  <c r="AD2493" i="9"/>
  <c r="AD2492" i="9"/>
  <c r="AD2491" i="9"/>
  <c r="AD2490" i="9"/>
  <c r="AD2489" i="9"/>
  <c r="AD2488" i="9"/>
  <c r="AD2487" i="9"/>
  <c r="AD2486" i="9"/>
  <c r="AD2485" i="9"/>
  <c r="AD2484" i="9"/>
  <c r="AD2483" i="9"/>
  <c r="AD2482" i="9"/>
  <c r="AD2481" i="9"/>
  <c r="AD2480" i="9"/>
  <c r="AD2479" i="9"/>
  <c r="AD2478" i="9"/>
  <c r="AD2356" i="9"/>
  <c r="AD2355" i="9"/>
  <c r="AD2354" i="9"/>
  <c r="AD2353" i="9"/>
  <c r="AD2352" i="9"/>
  <c r="AD2351" i="9"/>
  <c r="AD2350" i="9"/>
  <c r="AD2349" i="9"/>
  <c r="AD2348" i="9"/>
  <c r="AD2347" i="9"/>
  <c r="AD2346" i="9"/>
  <c r="AD2345" i="9"/>
  <c r="AD2344" i="9"/>
  <c r="AD2343" i="9"/>
  <c r="AD2342" i="9"/>
  <c r="AD2341" i="9"/>
  <c r="AD2340" i="9"/>
  <c r="AD2339" i="9"/>
  <c r="AD2338" i="9"/>
  <c r="AD2337" i="9"/>
  <c r="AD2336" i="9"/>
  <c r="AD2335" i="9"/>
  <c r="AD2334" i="9"/>
  <c r="AD2333" i="9"/>
  <c r="AD2332" i="9"/>
  <c r="AD2331" i="9"/>
  <c r="AD2330" i="9"/>
  <c r="AD2329" i="9"/>
  <c r="AD2328" i="9"/>
  <c r="AD2327" i="9"/>
  <c r="AD2326" i="9"/>
  <c r="AD2325" i="9"/>
  <c r="AD2324" i="9"/>
  <c r="AD2323" i="9"/>
  <c r="AD2322" i="9"/>
  <c r="AD2321" i="9"/>
  <c r="AD2320" i="9"/>
  <c r="AD2319" i="9"/>
  <c r="AD2318" i="9"/>
  <c r="AD2317" i="9"/>
  <c r="AD2316" i="9"/>
  <c r="AD2315" i="9"/>
  <c r="AD2314" i="9"/>
  <c r="AD2313" i="9"/>
  <c r="AD2312" i="9"/>
  <c r="AD2311" i="9"/>
  <c r="AD2310" i="9"/>
  <c r="AD2309" i="9"/>
  <c r="AD2308" i="9"/>
  <c r="AD2307" i="9"/>
  <c r="AD2306" i="9"/>
  <c r="AD2305" i="9"/>
  <c r="AD2304" i="9"/>
  <c r="AD2303" i="9"/>
  <c r="AD2302" i="9"/>
  <c r="AD2301" i="9"/>
  <c r="AD2300" i="9"/>
  <c r="AD2299" i="9"/>
  <c r="AD2298" i="9"/>
  <c r="AD2297" i="9"/>
  <c r="AD2296" i="9"/>
  <c r="AD2295" i="9"/>
  <c r="AD2294" i="9"/>
  <c r="AD2293" i="9"/>
  <c r="AD2292" i="9"/>
  <c r="AD2291" i="9"/>
  <c r="AD2290" i="9"/>
  <c r="AD2289" i="9"/>
  <c r="AD2288" i="9"/>
  <c r="AD2287" i="9"/>
  <c r="AD2286" i="9"/>
  <c r="AD2285" i="9"/>
  <c r="AD2284" i="9"/>
  <c r="AD2283" i="9"/>
  <c r="AD2282" i="9"/>
  <c r="AD2281" i="9"/>
  <c r="AD2280" i="9"/>
  <c r="AD2279" i="9"/>
  <c r="AD2278" i="9"/>
  <c r="AD2277" i="9"/>
  <c r="AD2276" i="9"/>
  <c r="AD2275" i="9"/>
  <c r="AD2274" i="9"/>
  <c r="AD2273" i="9"/>
  <c r="AD2272" i="9"/>
  <c r="AD2271" i="9"/>
  <c r="AD2270" i="9"/>
  <c r="AD2269" i="9"/>
  <c r="AD2268" i="9"/>
  <c r="AD2267" i="9"/>
  <c r="AD2266" i="9"/>
  <c r="AD2265" i="9"/>
  <c r="AD2264" i="9"/>
  <c r="AD2263" i="9"/>
  <c r="AD2262" i="9"/>
  <c r="AD2261" i="9"/>
  <c r="AD2260" i="9"/>
  <c r="AD2259" i="9"/>
  <c r="AD2258" i="9"/>
  <c r="AD2257" i="9"/>
  <c r="AD2256" i="9"/>
  <c r="AD2255" i="9"/>
  <c r="AD2254" i="9"/>
  <c r="AD2253" i="9"/>
  <c r="AD2252" i="9"/>
  <c r="AD2251" i="9"/>
  <c r="AD2250" i="9"/>
  <c r="AD2249" i="9"/>
  <c r="AD2248" i="9"/>
  <c r="AD2247" i="9"/>
  <c r="AD2246" i="9"/>
  <c r="AD2245" i="9"/>
  <c r="AD2244" i="9"/>
  <c r="AD2243" i="9"/>
  <c r="AD2242" i="9"/>
  <c r="AD2241" i="9"/>
  <c r="AD2240" i="9"/>
  <c r="AD2239" i="9"/>
  <c r="AD2238" i="9"/>
  <c r="AD2237" i="9"/>
  <c r="AD2236" i="9"/>
  <c r="AD2235" i="9"/>
  <c r="AD2234" i="9"/>
  <c r="AD2233" i="9"/>
  <c r="AD2232" i="9"/>
  <c r="AD2231" i="9"/>
  <c r="AD2230" i="9"/>
  <c r="AD2229" i="9"/>
  <c r="AD2228" i="9"/>
  <c r="AD2227" i="9"/>
  <c r="AD2226" i="9"/>
  <c r="AD2225" i="9"/>
  <c r="AD2224" i="9"/>
  <c r="AD2223" i="9"/>
  <c r="AD2222" i="9"/>
  <c r="AD2221" i="9"/>
  <c r="AD2220" i="9"/>
  <c r="AD2219" i="9"/>
  <c r="AD2218" i="9"/>
  <c r="AD2217" i="9"/>
  <c r="AD2216" i="9"/>
  <c r="AD2215" i="9"/>
  <c r="AD2214" i="9"/>
  <c r="AD2213" i="9"/>
  <c r="AD2212" i="9"/>
  <c r="AD2211" i="9"/>
  <c r="AD2210" i="9"/>
  <c r="AD2209" i="9"/>
  <c r="AD2208" i="9"/>
  <c r="AD2207" i="9"/>
  <c r="AD2206" i="9"/>
  <c r="AD2205" i="9"/>
  <c r="AD2204" i="9"/>
  <c r="AD2203" i="9"/>
  <c r="AD2202" i="9"/>
  <c r="AD2201" i="9"/>
  <c r="AD2200" i="9"/>
  <c r="AD2199" i="9"/>
  <c r="AD2198" i="9"/>
  <c r="AD2197" i="9"/>
  <c r="AD2196" i="9"/>
  <c r="AD2195" i="9"/>
  <c r="AD2194" i="9"/>
  <c r="AD2193" i="9"/>
  <c r="AD2192" i="9"/>
  <c r="AD2191" i="9"/>
  <c r="AD2190" i="9"/>
  <c r="AD2189" i="9"/>
  <c r="AD2188" i="9"/>
  <c r="AD2187" i="9"/>
  <c r="AD2186" i="9"/>
  <c r="AD2185" i="9"/>
  <c r="AD2184" i="9"/>
  <c r="AD2183" i="9"/>
  <c r="AD2182" i="9"/>
  <c r="AD2181" i="9"/>
  <c r="AD2180" i="9"/>
  <c r="AD2179" i="9"/>
  <c r="AD2178" i="9"/>
  <c r="AD2177" i="9"/>
  <c r="AD2176" i="9"/>
  <c r="AD2175" i="9"/>
  <c r="AD2174" i="9"/>
  <c r="AD2173" i="9"/>
  <c r="AD2172" i="9"/>
  <c r="AD2171" i="9"/>
  <c r="AD2170" i="9"/>
  <c r="AD2169" i="9"/>
  <c r="AD2168" i="9"/>
  <c r="AD2167" i="9"/>
  <c r="AD2166" i="9"/>
  <c r="AD2165" i="9"/>
  <c r="AD2164" i="9"/>
  <c r="AD2163" i="9"/>
  <c r="AD2162" i="9"/>
  <c r="AD2161" i="9"/>
  <c r="AD2160" i="9"/>
  <c r="AD2159" i="9"/>
  <c r="AD2158" i="9"/>
  <c r="AD2157" i="9"/>
  <c r="AD2156" i="9"/>
  <c r="AD2155" i="9"/>
  <c r="AD2154" i="9"/>
  <c r="AD2153" i="9"/>
  <c r="AD2152" i="9"/>
  <c r="AD2151" i="9"/>
  <c r="AD2150" i="9"/>
  <c r="AD2149" i="9"/>
  <c r="AD2148" i="9"/>
  <c r="AD2147" i="9"/>
  <c r="AD2146" i="9"/>
  <c r="AD2145" i="9"/>
  <c r="AD2144" i="9"/>
  <c r="AD2143" i="9"/>
  <c r="AD2142" i="9"/>
  <c r="AD2141" i="9"/>
  <c r="AD2140" i="9"/>
  <c r="AD2139" i="9"/>
  <c r="AD2138" i="9"/>
  <c r="AD2137" i="9"/>
  <c r="AD2136" i="9"/>
  <c r="AD2135" i="9"/>
  <c r="AD2134" i="9"/>
  <c r="AD2133" i="9"/>
  <c r="AD2132" i="9"/>
  <c r="AD2131" i="9"/>
  <c r="AD2130" i="9"/>
  <c r="AD2129" i="9"/>
  <c r="AD2128" i="9"/>
  <c r="AD2127" i="9"/>
  <c r="AD2126" i="9"/>
  <c r="AD2125" i="9"/>
  <c r="AD2124" i="9"/>
  <c r="AD2123" i="9"/>
  <c r="AD2122" i="9"/>
  <c r="AD2121" i="9"/>
  <c r="AD2120" i="9"/>
  <c r="AD2119" i="9"/>
  <c r="AD2118" i="9"/>
  <c r="AD2117" i="9"/>
  <c r="AD2116" i="9"/>
  <c r="AD2115" i="9"/>
  <c r="AD2114" i="9"/>
  <c r="AD2113" i="9"/>
  <c r="AD2112" i="9"/>
  <c r="AD2111" i="9"/>
  <c r="AD2110" i="9"/>
  <c r="AD2109" i="9"/>
  <c r="AD2108" i="9"/>
  <c r="AD2107" i="9"/>
  <c r="AD2106" i="9"/>
  <c r="AD2105" i="9"/>
  <c r="AD2104" i="9"/>
  <c r="AD2103" i="9"/>
  <c r="AD2102" i="9"/>
  <c r="AD2101" i="9"/>
  <c r="AD2100" i="9"/>
  <c r="AD2099" i="9"/>
  <c r="AD2098" i="9"/>
  <c r="AD2097" i="9"/>
  <c r="AD2096" i="9"/>
  <c r="AD2095" i="9"/>
  <c r="AD2094" i="9"/>
  <c r="AD2093" i="9"/>
  <c r="AD2092" i="9"/>
  <c r="AD2091" i="9"/>
  <c r="AD2090" i="9"/>
  <c r="AD2089" i="9"/>
  <c r="AD2088" i="9"/>
  <c r="AD2087" i="9"/>
  <c r="AD2086" i="9"/>
  <c r="AD2085" i="9"/>
  <c r="AD2084" i="9"/>
  <c r="AD2083" i="9"/>
  <c r="AD2082" i="9"/>
  <c r="AD2081" i="9"/>
  <c r="AD2080" i="9"/>
  <c r="AD2079" i="9"/>
  <c r="AD2078" i="9"/>
  <c r="AD2077" i="9"/>
  <c r="AD2076" i="9"/>
  <c r="AD2075" i="9"/>
  <c r="AD2074" i="9"/>
  <c r="AD2073" i="9"/>
  <c r="AD2072" i="9"/>
  <c r="AD2071" i="9"/>
  <c r="AD2070" i="9"/>
  <c r="AD2069" i="9"/>
  <c r="AD2068" i="9"/>
  <c r="AD2067" i="9"/>
  <c r="AD2066" i="9"/>
  <c r="AD2065" i="9"/>
  <c r="AD2064" i="9"/>
  <c r="AD2063" i="9"/>
  <c r="AD2062" i="9"/>
  <c r="AD2061" i="9"/>
  <c r="AD2060" i="9"/>
  <c r="AD2059" i="9"/>
  <c r="AD2058" i="9"/>
  <c r="AD2057" i="9"/>
  <c r="AD2056" i="9"/>
  <c r="AD2055" i="9"/>
  <c r="AD2054" i="9"/>
  <c r="AD2053" i="9"/>
  <c r="AD2052" i="9"/>
  <c r="AD2051" i="9"/>
  <c r="AD2050" i="9"/>
  <c r="AD2049" i="9"/>
  <c r="AD2048" i="9"/>
  <c r="AD2047" i="9"/>
  <c r="AD2046" i="9"/>
  <c r="AD2045" i="9"/>
  <c r="AD2044" i="9"/>
  <c r="AD2043" i="9"/>
  <c r="AD2042" i="9"/>
  <c r="AD2041" i="9"/>
  <c r="AD2040" i="9"/>
  <c r="AD2039" i="9"/>
  <c r="AD2038" i="9"/>
  <c r="AD2037" i="9"/>
  <c r="AD2036" i="9"/>
  <c r="AD2035" i="9"/>
  <c r="AD2034" i="9"/>
  <c r="AD2033" i="9"/>
  <c r="AD2032" i="9"/>
  <c r="AD2031" i="9"/>
  <c r="AD2030" i="9"/>
  <c r="AD2029" i="9"/>
  <c r="AD2028" i="9"/>
  <c r="AD2027" i="9"/>
  <c r="AD2026" i="9"/>
  <c r="AD2025" i="9"/>
  <c r="AD2024" i="9"/>
  <c r="AD2023" i="9"/>
  <c r="AD2022" i="9"/>
  <c r="AD2021" i="9"/>
  <c r="AD2020" i="9"/>
  <c r="AD2019" i="9"/>
  <c r="AD2018" i="9"/>
  <c r="AD2017" i="9"/>
  <c r="AD2016" i="9"/>
  <c r="AD2015" i="9"/>
  <c r="AD2014" i="9"/>
  <c r="AD2013" i="9"/>
  <c r="AD2012" i="9"/>
  <c r="AD2011" i="9"/>
  <c r="AD2010" i="9"/>
  <c r="AD2009" i="9"/>
  <c r="AD2008" i="9"/>
  <c r="AD2007" i="9"/>
  <c r="AD2006" i="9"/>
  <c r="AD2005" i="9"/>
  <c r="AD2004" i="9"/>
  <c r="AD2003" i="9"/>
  <c r="AD2002" i="9"/>
  <c r="AD2001" i="9"/>
  <c r="AD2000" i="9"/>
  <c r="AD1999" i="9"/>
  <c r="AD1998" i="9"/>
  <c r="AD1997" i="9"/>
  <c r="AD1996" i="9"/>
  <c r="AD1995" i="9"/>
  <c r="AD1994" i="9"/>
  <c r="AD1993" i="9"/>
  <c r="AD1992" i="9"/>
  <c r="AD1991" i="9"/>
  <c r="AD1990" i="9"/>
  <c r="AD1989" i="9"/>
  <c r="AD1988" i="9"/>
  <c r="AD1987" i="9"/>
  <c r="AD1986" i="9"/>
  <c r="AD1985" i="9"/>
  <c r="AD1984" i="9"/>
  <c r="AD1983" i="9"/>
  <c r="AD1982" i="9"/>
  <c r="AD1981" i="9"/>
  <c r="AD1980" i="9"/>
  <c r="AD1979" i="9"/>
  <c r="AD1978" i="9"/>
  <c r="AD1977" i="9"/>
  <c r="AD1976" i="9"/>
  <c r="AD1975" i="9"/>
  <c r="AD1974" i="9"/>
  <c r="AD1973" i="9"/>
  <c r="AD1972" i="9"/>
  <c r="AD1971" i="9"/>
  <c r="AD1970" i="9"/>
  <c r="AD1969" i="9"/>
  <c r="AD1968" i="9"/>
  <c r="AD1967" i="9"/>
  <c r="AD1966" i="9"/>
  <c r="AD1965" i="9"/>
  <c r="AD1964" i="9"/>
  <c r="AD1963" i="9"/>
  <c r="AD1962" i="9"/>
  <c r="AD1961" i="9"/>
  <c r="AD1960" i="9"/>
  <c r="AD1959" i="9"/>
  <c r="AD1958" i="9"/>
  <c r="AD1957" i="9"/>
  <c r="AD1956" i="9"/>
  <c r="AD1955" i="9"/>
  <c r="AD1954" i="9"/>
  <c r="AD1953" i="9"/>
  <c r="AD1952" i="9"/>
  <c r="AD1951" i="9"/>
  <c r="AD1950" i="9"/>
  <c r="AD1949" i="9"/>
  <c r="AD1948" i="9"/>
  <c r="AD1947" i="9"/>
  <c r="AD1946" i="9"/>
  <c r="AD1945" i="9"/>
  <c r="AD1944" i="9"/>
  <c r="AD1943" i="9"/>
  <c r="AD1942" i="9"/>
  <c r="AD1941" i="9"/>
  <c r="AD1940" i="9"/>
  <c r="AD1939" i="9"/>
  <c r="AD1938" i="9"/>
  <c r="AD1937" i="9"/>
  <c r="AD1936" i="9"/>
  <c r="AD1935" i="9"/>
  <c r="AD1934" i="9"/>
  <c r="AD1933" i="9"/>
  <c r="AD1932" i="9"/>
  <c r="AD1931" i="9"/>
  <c r="AD1930" i="9"/>
  <c r="AD1929" i="9"/>
  <c r="AD1928" i="9"/>
  <c r="AD1927" i="9"/>
  <c r="AD1926" i="9"/>
  <c r="AD1925" i="9"/>
  <c r="AD1924" i="9"/>
  <c r="AD1923" i="9"/>
  <c r="AD1922" i="9"/>
  <c r="AD1921" i="9"/>
  <c r="AD1920" i="9"/>
  <c r="AD1919" i="9"/>
  <c r="AD1918" i="9"/>
  <c r="AD1917" i="9"/>
  <c r="AD1916" i="9"/>
  <c r="AD1915" i="9"/>
  <c r="AD1914" i="9"/>
  <c r="AD1913" i="9"/>
  <c r="AD1912" i="9"/>
  <c r="AD1911" i="9"/>
  <c r="AD1910" i="9"/>
  <c r="AD1909" i="9"/>
  <c r="AD1908" i="9"/>
  <c r="AD1907" i="9"/>
  <c r="AD1906" i="9"/>
  <c r="AD1905" i="9"/>
  <c r="AD1904" i="9"/>
  <c r="AD1903" i="9"/>
  <c r="AD1902" i="9"/>
  <c r="AD1901" i="9"/>
  <c r="AD1900" i="9"/>
  <c r="AD1899" i="9"/>
  <c r="AD1898" i="9"/>
  <c r="AD1897" i="9"/>
  <c r="AD1896" i="9"/>
  <c r="AD1895" i="9"/>
  <c r="AD1894" i="9"/>
  <c r="AD1893" i="9"/>
  <c r="AD1892" i="9"/>
  <c r="AD1891" i="9"/>
  <c r="AD1890" i="9"/>
  <c r="AD1889" i="9"/>
  <c r="AD1888" i="9"/>
  <c r="AD1887" i="9"/>
  <c r="AD1886" i="9"/>
  <c r="AD1885" i="9"/>
  <c r="AD1884" i="9"/>
  <c r="AD1883" i="9"/>
  <c r="AD1882" i="9"/>
  <c r="AD1881" i="9"/>
  <c r="AD1880" i="9"/>
  <c r="AD1879" i="9"/>
  <c r="AD1878" i="9"/>
  <c r="AD1877" i="9"/>
  <c r="AD1876" i="9"/>
  <c r="AD1875" i="9"/>
  <c r="AD1874" i="9"/>
  <c r="AD1873" i="9"/>
  <c r="AD1872" i="9"/>
  <c r="AD1871" i="9"/>
  <c r="AD1870" i="9"/>
  <c r="AD1869" i="9"/>
  <c r="AD1868" i="9"/>
  <c r="AD1867" i="9"/>
  <c r="AD1866" i="9"/>
  <c r="AD1865" i="9"/>
  <c r="AD1864" i="9"/>
  <c r="AD1863" i="9"/>
  <c r="AD1862" i="9"/>
  <c r="AD1861" i="9"/>
  <c r="AD1860" i="9"/>
  <c r="AD1859" i="9"/>
  <c r="AD1858" i="9"/>
  <c r="AD1857" i="9"/>
  <c r="AD1856" i="9"/>
  <c r="AD1855" i="9"/>
  <c r="AD1854" i="9"/>
  <c r="AD1853" i="9"/>
  <c r="AD1852" i="9"/>
  <c r="AD1851" i="9"/>
  <c r="AD1850" i="9"/>
  <c r="AD1849" i="9"/>
  <c r="AD1848" i="9"/>
  <c r="AD1847" i="9"/>
  <c r="AD1846" i="9"/>
  <c r="AD1845" i="9"/>
  <c r="AD1844" i="9"/>
  <c r="AD1843" i="9"/>
  <c r="AD1842" i="9"/>
  <c r="AD1841" i="9"/>
  <c r="AD1840" i="9"/>
  <c r="AD1839" i="9"/>
  <c r="AD1838" i="9"/>
  <c r="AD1837" i="9"/>
  <c r="AD1836" i="9"/>
  <c r="AD1835" i="9"/>
  <c r="AD1834" i="9"/>
  <c r="AD1833" i="9"/>
  <c r="AD1832" i="9"/>
  <c r="AD1831" i="9"/>
  <c r="AD1830" i="9"/>
  <c r="AD1829" i="9"/>
  <c r="AD1828" i="9"/>
  <c r="AD1827" i="9"/>
  <c r="AD1826" i="9"/>
  <c r="AD1825" i="9"/>
  <c r="AD1824" i="9"/>
  <c r="AD1823" i="9"/>
  <c r="AD1822" i="9"/>
  <c r="AD1821" i="9"/>
  <c r="AD1820" i="9"/>
  <c r="AD1819" i="9"/>
  <c r="AD1818" i="9"/>
  <c r="AD1817" i="9"/>
  <c r="AD1816" i="9"/>
  <c r="AD1815" i="9"/>
  <c r="AD1814" i="9"/>
  <c r="AD1813" i="9"/>
  <c r="AD1812" i="9"/>
  <c r="AD1811" i="9"/>
  <c r="AD1810" i="9"/>
  <c r="AD1809" i="9"/>
  <c r="AD1808" i="9"/>
  <c r="AD1807" i="9"/>
  <c r="AD1806" i="9"/>
  <c r="AD1805" i="9"/>
  <c r="AD1804" i="9"/>
  <c r="AD1803" i="9"/>
  <c r="AD1802" i="9"/>
  <c r="AD1801" i="9"/>
  <c r="AD1800" i="9"/>
  <c r="AD1799" i="9"/>
  <c r="AD1798" i="9"/>
  <c r="AD1797" i="9"/>
  <c r="AD1796" i="9"/>
  <c r="AD1795" i="9"/>
  <c r="AD1794" i="9"/>
  <c r="AD1793" i="9"/>
  <c r="AD1792" i="9"/>
  <c r="AD1791" i="9"/>
  <c r="AD1790" i="9"/>
  <c r="AD1789" i="9"/>
  <c r="AD1788" i="9"/>
  <c r="AD1787" i="9"/>
  <c r="AD1786" i="9"/>
  <c r="AD1785" i="9"/>
  <c r="AD1784" i="9"/>
  <c r="AD1783" i="9"/>
  <c r="AD1782" i="9"/>
  <c r="AD1781" i="9"/>
  <c r="AD1780" i="9"/>
  <c r="AD1779" i="9"/>
  <c r="AD1778" i="9"/>
  <c r="AD1777" i="9"/>
  <c r="AD1776" i="9"/>
  <c r="AD1775" i="9"/>
  <c r="AD1774" i="9"/>
  <c r="AD1773" i="9"/>
  <c r="AD1772" i="9"/>
  <c r="AD1771" i="9"/>
  <c r="AD1770" i="9"/>
  <c r="AD1769" i="9"/>
  <c r="AD1768" i="9"/>
  <c r="AD1767" i="9"/>
  <c r="AD1766" i="9"/>
  <c r="AD1765" i="9"/>
  <c r="AD1764" i="9"/>
  <c r="AD1763" i="9"/>
  <c r="AD1762" i="9"/>
  <c r="AD1761" i="9"/>
  <c r="AD1760" i="9"/>
  <c r="AD1759" i="9"/>
  <c r="AD1758" i="9"/>
  <c r="AD1757" i="9"/>
  <c r="AD1756" i="9"/>
  <c r="AD1755" i="9"/>
  <c r="AD1754" i="9"/>
  <c r="AD1753" i="9"/>
  <c r="AD1752" i="9"/>
  <c r="AD1751" i="9"/>
  <c r="AD1750" i="9"/>
  <c r="AD1749" i="9"/>
  <c r="AD1748" i="9"/>
  <c r="AD1747" i="9"/>
  <c r="AD1746" i="9"/>
  <c r="AD1745" i="9"/>
  <c r="AD1744" i="9"/>
  <c r="AD1743" i="9"/>
  <c r="AD1742" i="9"/>
  <c r="AD1741" i="9"/>
  <c r="AD1740" i="9"/>
  <c r="AD1739" i="9"/>
  <c r="AD1738" i="9"/>
  <c r="AD1737" i="9"/>
  <c r="AD1736" i="9"/>
  <c r="AD1735" i="9"/>
  <c r="AD1734" i="9"/>
  <c r="AD1733" i="9"/>
  <c r="AD1732" i="9"/>
  <c r="AD1731" i="9"/>
  <c r="AD1730" i="9"/>
  <c r="AD1729" i="9"/>
  <c r="AD1728" i="9"/>
  <c r="AD1727" i="9"/>
  <c r="AD1726" i="9"/>
  <c r="AD1725" i="9"/>
  <c r="AD1724" i="9"/>
  <c r="AD1723" i="9"/>
  <c r="AD1722" i="9"/>
  <c r="AD1721" i="9"/>
  <c r="AD1720" i="9"/>
  <c r="AD1719" i="9"/>
  <c r="AD1718" i="9"/>
  <c r="AD1717" i="9"/>
  <c r="AD1716" i="9"/>
  <c r="AD1715" i="9"/>
  <c r="AD1714" i="9"/>
  <c r="AD1713" i="9"/>
  <c r="AD1712" i="9"/>
  <c r="AD1711" i="9"/>
  <c r="AD1710" i="9"/>
  <c r="AD1709" i="9"/>
  <c r="AD1708" i="9"/>
  <c r="AD1707" i="9"/>
  <c r="AD1706" i="9"/>
  <c r="AD1705" i="9"/>
  <c r="AD1704" i="9"/>
  <c r="AD1703" i="9"/>
  <c r="AD1702" i="9"/>
  <c r="AD1701" i="9"/>
  <c r="AD1700" i="9"/>
  <c r="AD1699" i="9"/>
  <c r="AD1698" i="9"/>
  <c r="AD1697" i="9"/>
  <c r="AD1696" i="9"/>
  <c r="AD1695" i="9"/>
  <c r="AD1694" i="9"/>
  <c r="AD1693" i="9"/>
  <c r="AD1692" i="9"/>
  <c r="AD1691" i="9"/>
  <c r="AD1690" i="9"/>
  <c r="AD1689" i="9"/>
  <c r="AD1688" i="9"/>
  <c r="AD1687" i="9"/>
  <c r="AD1686" i="9"/>
  <c r="AD1685" i="9"/>
  <c r="AD1684" i="9"/>
  <c r="AD1683" i="9"/>
  <c r="AD1682" i="9"/>
  <c r="AD1681" i="9"/>
  <c r="AD1680" i="9"/>
  <c r="AD1679" i="9"/>
  <c r="AD1678" i="9"/>
  <c r="AD1677" i="9"/>
  <c r="AD1676" i="9"/>
  <c r="AD1675" i="9"/>
  <c r="AD1674" i="9"/>
  <c r="AD1673" i="9"/>
  <c r="AD1672" i="9"/>
  <c r="AD1671" i="9"/>
  <c r="AD1670" i="9"/>
  <c r="AD1669" i="9"/>
  <c r="AD1668" i="9"/>
  <c r="AD1667" i="9"/>
  <c r="AD1666" i="9"/>
  <c r="AD1665" i="9"/>
  <c r="AD1664" i="9"/>
  <c r="AD1663" i="9"/>
  <c r="AD1662" i="9"/>
  <c r="AD1661" i="9"/>
  <c r="AD1660" i="9"/>
  <c r="AD1659" i="9"/>
  <c r="AD1658" i="9"/>
  <c r="AD1657" i="9"/>
  <c r="AD1656" i="9"/>
  <c r="AD1655" i="9"/>
  <c r="AD1654" i="9"/>
  <c r="AD1653" i="9"/>
  <c r="AD1652" i="9"/>
  <c r="AD1651" i="9"/>
  <c r="AD1650" i="9"/>
  <c r="AD1649" i="9"/>
  <c r="AD1648" i="9"/>
  <c r="AD1647" i="9"/>
  <c r="AD1646" i="9"/>
  <c r="AD1645" i="9"/>
  <c r="AD1644" i="9"/>
  <c r="AD1643" i="9"/>
  <c r="AD1642" i="9"/>
  <c r="AD1641" i="9"/>
  <c r="AD1640" i="9"/>
  <c r="AD1639" i="9"/>
  <c r="AD1638" i="9"/>
  <c r="AD1637" i="9"/>
  <c r="AD1636" i="9"/>
  <c r="AD1635" i="9"/>
  <c r="AD1634" i="9"/>
  <c r="AD1633" i="9"/>
  <c r="AD1632" i="9"/>
  <c r="AD1631" i="9"/>
  <c r="AD1630" i="9"/>
  <c r="AD1629" i="9"/>
  <c r="AD1628" i="9"/>
  <c r="AD1627" i="9"/>
  <c r="AD1626" i="9"/>
  <c r="AD1625" i="9"/>
  <c r="AD1624" i="9"/>
  <c r="AD1623" i="9"/>
  <c r="AD1622" i="9"/>
  <c r="AD1621" i="9"/>
  <c r="AD1620" i="9"/>
  <c r="AD1619" i="9"/>
  <c r="AD1618" i="9"/>
  <c r="AD1617" i="9"/>
  <c r="AD1616" i="9"/>
  <c r="AD1615" i="9"/>
  <c r="AD1614" i="9"/>
  <c r="AD1613" i="9"/>
  <c r="AD1612" i="9"/>
  <c r="AD1611" i="9"/>
  <c r="AD1610" i="9"/>
  <c r="AD1609" i="9"/>
  <c r="AD1608" i="9"/>
  <c r="AD1607" i="9"/>
  <c r="AD1606" i="9"/>
  <c r="AD1605" i="9"/>
  <c r="AD1604" i="9"/>
  <c r="AD1603" i="9"/>
  <c r="AD1602" i="9"/>
  <c r="AD1601" i="9"/>
  <c r="AD1600" i="9"/>
  <c r="AD1599" i="9"/>
  <c r="AD1598" i="9"/>
  <c r="AD1597" i="9"/>
  <c r="AD1596" i="9"/>
  <c r="AD1595" i="9"/>
  <c r="AD1594" i="9"/>
  <c r="AD1593" i="9"/>
  <c r="AD1592" i="9"/>
  <c r="AD1591" i="9"/>
  <c r="AD1590" i="9"/>
  <c r="AD1589" i="9"/>
  <c r="AD1588" i="9"/>
  <c r="AD1587" i="9"/>
  <c r="AD1586" i="9"/>
  <c r="AD1585" i="9"/>
  <c r="AD1584" i="9"/>
  <c r="AD1583" i="9"/>
  <c r="AD1582" i="9"/>
  <c r="AD1581" i="9"/>
  <c r="AD1580" i="9"/>
  <c r="AD1579" i="9"/>
  <c r="AD1578" i="9"/>
  <c r="AD1577" i="9"/>
  <c r="AD1576" i="9"/>
  <c r="AD1575" i="9"/>
  <c r="AD1574" i="9"/>
  <c r="AD1573" i="9"/>
  <c r="AD1572" i="9"/>
  <c r="AD1571" i="9"/>
  <c r="AD1570" i="9"/>
  <c r="AD1569" i="9"/>
  <c r="AD1568" i="9"/>
  <c r="AD1567" i="9"/>
  <c r="AD1566" i="9"/>
  <c r="AD1565" i="9"/>
  <c r="AD1564" i="9"/>
  <c r="AD1563" i="9"/>
  <c r="AD1562" i="9"/>
  <c r="AD1561" i="9"/>
  <c r="AD1560" i="9"/>
  <c r="AD1559" i="9"/>
  <c r="AD1558" i="9"/>
  <c r="AD1557" i="9"/>
  <c r="AD1556" i="9"/>
  <c r="AD1555" i="9"/>
  <c r="AD1554" i="9"/>
  <c r="AD1553" i="9"/>
  <c r="AD1552" i="9"/>
  <c r="AD1551" i="9"/>
  <c r="AD1550" i="9"/>
  <c r="AD1549" i="9"/>
  <c r="AD1548" i="9"/>
  <c r="AD1547" i="9"/>
  <c r="AD1546" i="9"/>
  <c r="AD1545" i="9"/>
  <c r="AD1544" i="9"/>
  <c r="AD1543" i="9"/>
  <c r="AD1542" i="9"/>
  <c r="AD1541" i="9"/>
  <c r="AD1540" i="9"/>
  <c r="AD1539" i="9"/>
  <c r="AD1538" i="9"/>
  <c r="AD1537" i="9"/>
  <c r="AD1536" i="9"/>
  <c r="AD1535" i="9"/>
  <c r="AD1534" i="9"/>
  <c r="AD1533" i="9"/>
  <c r="AD1532" i="9"/>
  <c r="AD1531" i="9"/>
  <c r="AD1530" i="9"/>
  <c r="AD1529" i="9"/>
  <c r="AD1528" i="9"/>
  <c r="AD1527" i="9"/>
  <c r="AD1526" i="9"/>
  <c r="AD1525" i="9"/>
  <c r="AD1524" i="9"/>
  <c r="AD1523" i="9"/>
  <c r="AD1522" i="9"/>
  <c r="AD1521" i="9"/>
  <c r="AD1520" i="9"/>
  <c r="AD1519" i="9"/>
  <c r="AD1518" i="9"/>
  <c r="AD1517" i="9"/>
  <c r="AD1516" i="9"/>
  <c r="AD1515" i="9"/>
  <c r="AD1514" i="9"/>
  <c r="AD1513" i="9"/>
  <c r="AD1512" i="9"/>
  <c r="AD1511" i="9"/>
  <c r="AD1510" i="9"/>
  <c r="AD1509" i="9"/>
  <c r="AD1508" i="9"/>
  <c r="AD1507" i="9"/>
  <c r="AD1506" i="9"/>
  <c r="AD1505" i="9"/>
  <c r="AD1504" i="9"/>
  <c r="AD1503" i="9"/>
  <c r="AD1502" i="9"/>
  <c r="AD1501" i="9"/>
  <c r="AD1500" i="9"/>
  <c r="AD1499" i="9"/>
  <c r="AD1498" i="9"/>
  <c r="AD1497" i="9"/>
  <c r="AD1496" i="9"/>
  <c r="AD1495" i="9"/>
  <c r="AD1494" i="9"/>
  <c r="AD1493" i="9"/>
  <c r="AD1492" i="9"/>
  <c r="AD1491" i="9"/>
  <c r="AD1490" i="9"/>
  <c r="AD1489" i="9"/>
  <c r="AD1488" i="9"/>
  <c r="AD1487" i="9"/>
  <c r="AD1486" i="9"/>
  <c r="AD1485" i="9"/>
  <c r="AD1484" i="9"/>
  <c r="AD1483" i="9"/>
  <c r="AD1482" i="9"/>
  <c r="AD1481" i="9"/>
  <c r="AD1480" i="9"/>
  <c r="AD1479" i="9"/>
  <c r="AD1478" i="9"/>
  <c r="AD1477" i="9"/>
  <c r="AD1476" i="9"/>
  <c r="AD1475" i="9"/>
  <c r="AD1474" i="9"/>
  <c r="AD1473" i="9"/>
  <c r="AD1472" i="9"/>
  <c r="AD1471" i="9"/>
  <c r="AD1470" i="9"/>
  <c r="AD1469" i="9"/>
  <c r="AD1468" i="9"/>
  <c r="AD1467" i="9"/>
  <c r="AD1466" i="9"/>
  <c r="AD1465" i="9"/>
  <c r="AD1464" i="9"/>
  <c r="AD1463" i="9"/>
  <c r="AD1462" i="9"/>
  <c r="AD1461" i="9"/>
  <c r="AD1460" i="9"/>
  <c r="AD1459" i="9"/>
  <c r="AD1458" i="9"/>
  <c r="AD1457" i="9"/>
  <c r="AD1456" i="9"/>
  <c r="AD1455" i="9"/>
  <c r="AD1454" i="9"/>
  <c r="AD1453" i="9"/>
  <c r="AD1452" i="9"/>
  <c r="AD1451" i="9"/>
  <c r="AD1450" i="9"/>
  <c r="AD1449" i="9"/>
  <c r="AD1448" i="9"/>
  <c r="AD1447" i="9"/>
  <c r="AD1446" i="9"/>
  <c r="AD1445" i="9"/>
  <c r="AD1444" i="9"/>
  <c r="AD1443" i="9"/>
  <c r="AD1442" i="9"/>
  <c r="AD1441" i="9"/>
  <c r="AD1440" i="9"/>
  <c r="AD1439" i="9"/>
  <c r="AD1438" i="9"/>
  <c r="AD1437" i="9"/>
  <c r="AD1436" i="9"/>
  <c r="AD1435" i="9"/>
  <c r="AD1434" i="9"/>
  <c r="AD1433" i="9"/>
  <c r="AD1432" i="9"/>
  <c r="AD1431" i="9"/>
  <c r="AD1430" i="9"/>
  <c r="AD1429" i="9"/>
  <c r="AD1428" i="9"/>
  <c r="AD1427" i="9"/>
  <c r="AD1426" i="9"/>
  <c r="AD1425" i="9"/>
  <c r="AD1424" i="9"/>
  <c r="AD1423" i="9"/>
  <c r="AD1422" i="9"/>
  <c r="AD1421" i="9"/>
  <c r="AD1420" i="9"/>
  <c r="AD1419" i="9"/>
  <c r="AD1418" i="9"/>
  <c r="AD1417" i="9"/>
  <c r="AD1416" i="9"/>
  <c r="AD1415" i="9"/>
  <c r="AD1414" i="9"/>
  <c r="AD1413" i="9"/>
  <c r="AD1412" i="9"/>
  <c r="AD1411" i="9"/>
  <c r="AD1410" i="9"/>
  <c r="AD1409" i="9"/>
  <c r="AD1408" i="9"/>
  <c r="AD1407" i="9"/>
  <c r="AD1406" i="9"/>
  <c r="AD1405" i="9"/>
  <c r="AD1404" i="9"/>
  <c r="AD1403" i="9"/>
  <c r="AD1402" i="9"/>
  <c r="AD1401" i="9"/>
  <c r="AD1400" i="9"/>
  <c r="AD1399" i="9"/>
  <c r="AD1398" i="9"/>
  <c r="AD1397" i="9"/>
  <c r="AD1396" i="9"/>
  <c r="AD1395" i="9"/>
  <c r="AD1394" i="9"/>
  <c r="AD1393" i="9"/>
  <c r="AD1392" i="9"/>
  <c r="AD1391" i="9"/>
  <c r="AD1390" i="9"/>
  <c r="AD1389" i="9"/>
  <c r="AD1388" i="9"/>
  <c r="AD1387" i="9"/>
  <c r="AD1386" i="9"/>
  <c r="AD1385" i="9"/>
  <c r="AD1384" i="9"/>
  <c r="AD1383" i="9"/>
  <c r="AD1382" i="9"/>
  <c r="AD1381" i="9"/>
  <c r="AD1380" i="9"/>
  <c r="AD1379" i="9"/>
  <c r="AD1378" i="9"/>
  <c r="AD1377" i="9"/>
  <c r="AD1376" i="9"/>
  <c r="AD1375" i="9"/>
  <c r="AD1374" i="9"/>
  <c r="AD1373" i="9"/>
  <c r="AD1372" i="9"/>
  <c r="AD1371" i="9"/>
  <c r="AD1370" i="9"/>
  <c r="AD1369" i="9"/>
  <c r="AD1368" i="9"/>
  <c r="AD1367" i="9"/>
  <c r="AD1366" i="9"/>
  <c r="AD1365" i="9"/>
  <c r="AD1364" i="9"/>
  <c r="AD1363" i="9"/>
  <c r="AD1362" i="9"/>
  <c r="AD1361" i="9"/>
  <c r="AD1360" i="9"/>
  <c r="AD1359" i="9"/>
  <c r="AD1358" i="9"/>
  <c r="AD1357" i="9"/>
  <c r="AD1356" i="9"/>
  <c r="AD1355" i="9"/>
  <c r="AD1354" i="9"/>
  <c r="AD1353" i="9"/>
  <c r="AD1352" i="9"/>
  <c r="AD1351" i="9"/>
  <c r="AD1350" i="9"/>
  <c r="AD1349" i="9"/>
  <c r="AD1348" i="9"/>
  <c r="AD1347" i="9"/>
  <c r="AD1346" i="9"/>
  <c r="AD1345" i="9"/>
  <c r="AD1344" i="9"/>
  <c r="AD1343" i="9"/>
  <c r="AD1342" i="9"/>
  <c r="AD1341" i="9"/>
  <c r="AD1340" i="9"/>
  <c r="AD1339" i="9"/>
  <c r="AD1338" i="9"/>
  <c r="AD1337" i="9"/>
  <c r="AD1336" i="9"/>
  <c r="AD1335" i="9"/>
  <c r="AD1334" i="9"/>
  <c r="AD1333" i="9"/>
  <c r="AD1332" i="9"/>
  <c r="AD1331" i="9"/>
  <c r="AD1330" i="9"/>
  <c r="AD1329" i="9"/>
  <c r="AD1328" i="9"/>
  <c r="AD1327" i="9"/>
  <c r="AD1326" i="9"/>
  <c r="AD1325" i="9"/>
  <c r="AD1324" i="9"/>
  <c r="AD1323" i="9"/>
  <c r="AD1322" i="9"/>
  <c r="AD1321" i="9"/>
  <c r="AD1320" i="9"/>
  <c r="AD1319" i="9"/>
  <c r="AD1318" i="9"/>
  <c r="AD1317" i="9"/>
  <c r="AD1316" i="9"/>
  <c r="AD1315" i="9"/>
  <c r="AD1314" i="9"/>
  <c r="AD1313" i="9"/>
  <c r="AD1312" i="9"/>
  <c r="AD1311" i="9"/>
  <c r="AD1310" i="9"/>
  <c r="AD1309" i="9"/>
  <c r="AD1308" i="9"/>
  <c r="AD1307" i="9"/>
  <c r="AD1306" i="9"/>
  <c r="AD1305" i="9"/>
  <c r="AD1304" i="9"/>
  <c r="AD1303" i="9"/>
  <c r="AD1302" i="9"/>
  <c r="AD1301" i="9"/>
  <c r="AD1300" i="9"/>
  <c r="AD1299" i="9"/>
  <c r="AD1298" i="9"/>
  <c r="AD1297" i="9"/>
  <c r="AD1296" i="9"/>
  <c r="AD1295" i="9"/>
  <c r="AD1294" i="9"/>
  <c r="AD1293" i="9"/>
  <c r="AD1292" i="9"/>
  <c r="AD1291" i="9"/>
  <c r="AD1290" i="9"/>
  <c r="AD1289" i="9"/>
  <c r="AD1288" i="9"/>
  <c r="AD1287" i="9"/>
  <c r="AD1286" i="9"/>
  <c r="AD1285" i="9"/>
  <c r="AD1284" i="9"/>
  <c r="AD1283" i="9"/>
  <c r="AD1282" i="9"/>
  <c r="AD1281" i="9"/>
  <c r="AD1280" i="9"/>
  <c r="AD1279" i="9"/>
  <c r="AD1278" i="9"/>
  <c r="AD1277" i="9"/>
  <c r="AD1276" i="9"/>
  <c r="AD1275" i="9"/>
  <c r="AD1274" i="9"/>
  <c r="AD1273" i="9"/>
  <c r="AD1272" i="9"/>
  <c r="AD1271" i="9"/>
  <c r="AD1270" i="9"/>
  <c r="AD1269" i="9"/>
  <c r="AD1268" i="9"/>
  <c r="AD1267" i="9"/>
  <c r="AD1266" i="9"/>
  <c r="AD1265" i="9"/>
  <c r="AD1264" i="9"/>
  <c r="AD1263" i="9"/>
  <c r="AD1262" i="9"/>
  <c r="AD1261" i="9"/>
  <c r="AD1260" i="9"/>
  <c r="AD1259" i="9"/>
  <c r="AD1258" i="9"/>
  <c r="AD1257" i="9"/>
  <c r="AD1256" i="9"/>
  <c r="AD1255" i="9"/>
  <c r="AD1254" i="9"/>
  <c r="AD1253" i="9"/>
  <c r="AD1252" i="9"/>
  <c r="AD1251" i="9"/>
  <c r="AD1250" i="9"/>
  <c r="AD1249" i="9"/>
  <c r="AD1248" i="9"/>
  <c r="AD1247" i="9"/>
  <c r="AD1246" i="9"/>
  <c r="AD1245" i="9"/>
  <c r="AD1244" i="9"/>
  <c r="AD1243" i="9"/>
  <c r="AD1242" i="9"/>
  <c r="AD1241" i="9"/>
  <c r="AD1240" i="9"/>
  <c r="AD1239" i="9"/>
  <c r="AD1238" i="9"/>
  <c r="AD1237" i="9"/>
  <c r="AD1236" i="9"/>
  <c r="AD1235" i="9"/>
  <c r="AD1234" i="9"/>
  <c r="AD1233" i="9"/>
  <c r="AD1232" i="9"/>
  <c r="AD1231" i="9"/>
  <c r="AD1230" i="9"/>
  <c r="AD1229" i="9"/>
  <c r="AD1228" i="9"/>
  <c r="AD1227" i="9"/>
  <c r="AD1226" i="9"/>
  <c r="AD1225" i="9"/>
  <c r="AD1224" i="9"/>
  <c r="AD1223" i="9"/>
  <c r="AD1222" i="9"/>
  <c r="AD1221" i="9"/>
  <c r="AD1220" i="9"/>
  <c r="AD1219" i="9"/>
  <c r="AD1218" i="9"/>
  <c r="AD1217" i="9"/>
  <c r="AD1216" i="9"/>
  <c r="AD1215" i="9"/>
  <c r="AD1214" i="9"/>
  <c r="AD1213" i="9"/>
  <c r="AD1212" i="9"/>
  <c r="AD1211" i="9"/>
  <c r="AD1210" i="9"/>
  <c r="AD1209" i="9"/>
  <c r="AD1208" i="9"/>
  <c r="AD1207" i="9"/>
  <c r="AD1206" i="9"/>
  <c r="AD1205" i="9"/>
  <c r="AD1204" i="9"/>
  <c r="AD1203" i="9"/>
  <c r="AD1202" i="9"/>
  <c r="AD1201" i="9"/>
  <c r="AD1200" i="9"/>
  <c r="AD1199" i="9"/>
  <c r="AD1198" i="9"/>
  <c r="AD1197" i="9"/>
  <c r="AD1196" i="9"/>
  <c r="AD1195" i="9"/>
  <c r="AD1194" i="9"/>
  <c r="AD1193" i="9"/>
  <c r="AD1192" i="9"/>
  <c r="AD1191" i="9"/>
  <c r="AD1190" i="9"/>
  <c r="AD1189" i="9"/>
  <c r="AD1188" i="9"/>
  <c r="AD1187" i="9"/>
  <c r="AD1186" i="9"/>
  <c r="AD1185" i="9"/>
  <c r="AD1184" i="9"/>
  <c r="AD1183" i="9"/>
  <c r="AD1182" i="9"/>
  <c r="AD1181" i="9"/>
  <c r="AD1180" i="9"/>
  <c r="AD1179" i="9"/>
  <c r="AD1178" i="9"/>
  <c r="AD1177" i="9"/>
  <c r="AD1176" i="9"/>
  <c r="AD1175" i="9"/>
  <c r="AD1174" i="9"/>
  <c r="AD1173" i="9"/>
  <c r="AD1172" i="9"/>
  <c r="AD1171" i="9"/>
  <c r="AD1170" i="9"/>
  <c r="AD1169" i="9"/>
  <c r="AD1168" i="9"/>
  <c r="AD1167" i="9"/>
  <c r="AD1166" i="9"/>
  <c r="AD1165" i="9"/>
  <c r="AD1164" i="9"/>
  <c r="AD1163" i="9"/>
  <c r="AD1162" i="9"/>
  <c r="AD1161" i="9"/>
  <c r="AD1160" i="9"/>
  <c r="AD1159" i="9"/>
  <c r="AD1158" i="9"/>
  <c r="AD1157" i="9"/>
  <c r="AD1156" i="9"/>
  <c r="AD1155" i="9"/>
  <c r="AD1154" i="9"/>
  <c r="AD1153" i="9"/>
  <c r="AD1152" i="9"/>
  <c r="AD1151" i="9"/>
  <c r="AD1150" i="9"/>
  <c r="AD1149" i="9"/>
  <c r="AD1148" i="9"/>
  <c r="AD1147" i="9"/>
  <c r="AD1146" i="9"/>
  <c r="AD1145" i="9"/>
  <c r="AD1144" i="9"/>
  <c r="AD1143" i="9"/>
  <c r="AD1142" i="9"/>
  <c r="AD1141" i="9"/>
  <c r="AD1140" i="9"/>
  <c r="AD1139" i="9"/>
  <c r="AD1138" i="9"/>
  <c r="AD1137" i="9"/>
  <c r="AD1136" i="9"/>
  <c r="AD1135" i="9"/>
  <c r="AD1134" i="9"/>
  <c r="AD1133" i="9"/>
  <c r="AD1132" i="9"/>
  <c r="AD1131" i="9"/>
  <c r="AD1130" i="9"/>
  <c r="AD1129" i="9"/>
  <c r="AD1128" i="9"/>
  <c r="AD1127" i="9"/>
  <c r="AD1126" i="9"/>
  <c r="AD1125" i="9"/>
  <c r="AD1124" i="9"/>
  <c r="AD1123" i="9"/>
  <c r="AD1122" i="9"/>
  <c r="AD1121" i="9"/>
  <c r="AD1120" i="9"/>
  <c r="AD1119" i="9"/>
  <c r="AD1118" i="9"/>
  <c r="AD1117" i="9"/>
  <c r="AD1116" i="9"/>
  <c r="AD1115" i="9"/>
  <c r="AD1114" i="9"/>
  <c r="AD1113" i="9"/>
  <c r="AD1112" i="9"/>
  <c r="AD1111" i="9"/>
  <c r="AD1110" i="9"/>
  <c r="AD1109" i="9"/>
  <c r="AD1108" i="9"/>
  <c r="AD1107" i="9"/>
  <c r="AD1106" i="9"/>
  <c r="AD1105" i="9"/>
  <c r="AD1104" i="9"/>
  <c r="AD1103" i="9"/>
  <c r="AD1102" i="9"/>
  <c r="AD1101" i="9"/>
  <c r="AD1100" i="9"/>
  <c r="AD1099" i="9"/>
  <c r="AD1098" i="9"/>
  <c r="AD1097" i="9"/>
  <c r="AD1096" i="9"/>
  <c r="AD1095" i="9"/>
  <c r="AD1094" i="9"/>
  <c r="AD1093" i="9"/>
  <c r="AD1092" i="9"/>
  <c r="AD1091" i="9"/>
  <c r="AD1090" i="9"/>
  <c r="AD1089" i="9"/>
  <c r="AD1088" i="9"/>
  <c r="AD1087" i="9"/>
  <c r="AD1086" i="9"/>
  <c r="AD1085" i="9"/>
  <c r="AD1084" i="9"/>
  <c r="AD1083" i="9"/>
  <c r="AD1082" i="9"/>
  <c r="AD1081" i="9"/>
  <c r="AD1080" i="9"/>
  <c r="AD1079" i="9"/>
  <c r="AD1078" i="9"/>
  <c r="AD1077" i="9"/>
  <c r="AD1076" i="9"/>
  <c r="AD1075" i="9"/>
  <c r="AD1074" i="9"/>
  <c r="AD1073" i="9"/>
  <c r="AD1072" i="9"/>
  <c r="AD1071" i="9"/>
  <c r="AD1070" i="9"/>
  <c r="AD1069" i="9"/>
  <c r="AD1068" i="9"/>
  <c r="AD1067" i="9"/>
  <c r="AD1066" i="9"/>
  <c r="AD1065" i="9"/>
  <c r="AD1064" i="9"/>
  <c r="AD1063" i="9"/>
  <c r="AD1062" i="9"/>
  <c r="AD1061" i="9"/>
  <c r="AD1060" i="9"/>
  <c r="AD1059" i="9"/>
  <c r="AD1058" i="9"/>
  <c r="AD1057" i="9"/>
  <c r="AD1056" i="9"/>
  <c r="AD1055" i="9"/>
  <c r="AD1054" i="9"/>
  <c r="AD1053" i="9"/>
  <c r="AD1052" i="9"/>
  <c r="AD1051" i="9"/>
  <c r="AD1050" i="9"/>
  <c r="AD1049" i="9"/>
  <c r="AD1048" i="9"/>
  <c r="AD1047" i="9"/>
  <c r="AD1046" i="9"/>
  <c r="AD1045" i="9"/>
  <c r="AD1044" i="9"/>
  <c r="AD1043" i="9"/>
  <c r="AD1042" i="9"/>
  <c r="AD1041" i="9"/>
  <c r="AD1040" i="9"/>
  <c r="AD1039" i="9"/>
  <c r="AD1038" i="9"/>
  <c r="AD1037" i="9"/>
  <c r="AD1036" i="9"/>
  <c r="AD1035" i="9"/>
  <c r="AD1034" i="9"/>
  <c r="AD1033" i="9"/>
  <c r="AD1032" i="9"/>
  <c r="AD1031" i="9"/>
  <c r="AD1030" i="9"/>
  <c r="AD1029" i="9"/>
  <c r="AD1028" i="9"/>
  <c r="AD1027" i="9"/>
  <c r="AD1026" i="9"/>
  <c r="AD1025" i="9"/>
  <c r="AD1024" i="9"/>
  <c r="AD1023" i="9"/>
  <c r="AD1022" i="9"/>
  <c r="AD1021" i="9"/>
  <c r="AD1020" i="9"/>
  <c r="AD1019" i="9"/>
  <c r="AD1018" i="9"/>
  <c r="AD1017" i="9"/>
  <c r="AD1016" i="9"/>
  <c r="AD1015" i="9"/>
  <c r="AD1014" i="9"/>
  <c r="AD1013" i="9"/>
  <c r="AD1012" i="9"/>
  <c r="AD1011" i="9"/>
  <c r="AD1010" i="9"/>
  <c r="AD1009" i="9"/>
  <c r="AD1008" i="9"/>
  <c r="AD1007" i="9"/>
  <c r="AD1006" i="9"/>
  <c r="AD1005" i="9"/>
  <c r="AD1004" i="9"/>
  <c r="AD1003" i="9"/>
  <c r="AD1002" i="9"/>
  <c r="AD1001" i="9"/>
  <c r="AD1000" i="9"/>
  <c r="AD999" i="9"/>
  <c r="AD998" i="9"/>
  <c r="AD997" i="9"/>
  <c r="AD996" i="9"/>
  <c r="AD995" i="9"/>
  <c r="AD994" i="9"/>
  <c r="AD993" i="9"/>
  <c r="AD992" i="9"/>
  <c r="AD991" i="9"/>
  <c r="AD990" i="9"/>
  <c r="AD989" i="9"/>
  <c r="AD988" i="9"/>
  <c r="AD987" i="9"/>
  <c r="AD986" i="9"/>
  <c r="AD985" i="9"/>
  <c r="AD984" i="9"/>
  <c r="AD983" i="9"/>
  <c r="AD982" i="9"/>
  <c r="AD981" i="9"/>
  <c r="AD980" i="9"/>
  <c r="AD979" i="9"/>
  <c r="AD978" i="9"/>
  <c r="AD977" i="9"/>
  <c r="AD976" i="9"/>
  <c r="AD975" i="9"/>
  <c r="AD974" i="9"/>
  <c r="AD973" i="9"/>
  <c r="AD972" i="9"/>
  <c r="AD971" i="9"/>
  <c r="AD970" i="9"/>
  <c r="AD969" i="9"/>
  <c r="AD968" i="9"/>
  <c r="AD967" i="9"/>
  <c r="AD966" i="9"/>
  <c r="AD965" i="9"/>
  <c r="AD964" i="9"/>
  <c r="AD963" i="9"/>
  <c r="AD962" i="9"/>
  <c r="AD961" i="9"/>
  <c r="AD960" i="9"/>
  <c r="AD959" i="9"/>
  <c r="AD958" i="9"/>
  <c r="AD957" i="9"/>
  <c r="AD956" i="9"/>
  <c r="AD955" i="9"/>
  <c r="AD954" i="9"/>
  <c r="AD953" i="9"/>
  <c r="AD952" i="9"/>
  <c r="AD951" i="9"/>
  <c r="AD950" i="9"/>
  <c r="AD949" i="9"/>
  <c r="AD948" i="9"/>
  <c r="AD947" i="9"/>
  <c r="AD946" i="9"/>
  <c r="AD945" i="9"/>
  <c r="AD944" i="9"/>
  <c r="AD943" i="9"/>
  <c r="AD942" i="9"/>
  <c r="AD941" i="9"/>
  <c r="AD940" i="9"/>
  <c r="AD939" i="9"/>
  <c r="AD938" i="9"/>
  <c r="AD937" i="9"/>
  <c r="AD936" i="9"/>
  <c r="AD935" i="9"/>
  <c r="AD934" i="9"/>
  <c r="AD933" i="9"/>
  <c r="AD932" i="9"/>
  <c r="AD931" i="9"/>
  <c r="AD930" i="9"/>
  <c r="AD929" i="9"/>
  <c r="AD928" i="9"/>
  <c r="AD927" i="9"/>
  <c r="AD926" i="9"/>
  <c r="AD925" i="9"/>
  <c r="AD924" i="9"/>
  <c r="AD923" i="9"/>
  <c r="AD922" i="9"/>
  <c r="AD921" i="9"/>
  <c r="AD920" i="9"/>
  <c r="AD919" i="9"/>
  <c r="AD918" i="9"/>
  <c r="AD917" i="9"/>
  <c r="AD916" i="9"/>
  <c r="AD915" i="9"/>
  <c r="AD914" i="9"/>
  <c r="AD913" i="9"/>
  <c r="AD912" i="9"/>
  <c r="AD911" i="9"/>
  <c r="AD910" i="9"/>
  <c r="AD909" i="9"/>
  <c r="AD908" i="9"/>
  <c r="AD907" i="9"/>
  <c r="AD906" i="9"/>
  <c r="AD905" i="9"/>
  <c r="AD904" i="9"/>
  <c r="AD903" i="9"/>
  <c r="AD902" i="9"/>
  <c r="AD901" i="9"/>
  <c r="AD900" i="9"/>
  <c r="AD899" i="9"/>
  <c r="AD898" i="9"/>
  <c r="AD897" i="9"/>
  <c r="AD896" i="9"/>
  <c r="AD895" i="9"/>
  <c r="AD894" i="9"/>
  <c r="AD893" i="9"/>
  <c r="AD892" i="9"/>
  <c r="AD891" i="9"/>
  <c r="AD890" i="9"/>
  <c r="AD889" i="9"/>
  <c r="AD888" i="9"/>
  <c r="AD887" i="9"/>
  <c r="AD886" i="9"/>
  <c r="AD885" i="9"/>
  <c r="AD884" i="9"/>
  <c r="AD883" i="9"/>
  <c r="AD882" i="9"/>
  <c r="AD881" i="9"/>
  <c r="AD880" i="9"/>
  <c r="AD879" i="9"/>
  <c r="AD878" i="9"/>
  <c r="AD877" i="9"/>
  <c r="AD876" i="9"/>
  <c r="AD875" i="9"/>
  <c r="AD874" i="9"/>
  <c r="AD873" i="9"/>
  <c r="AD872" i="9"/>
  <c r="AD871" i="9"/>
  <c r="AD870" i="9"/>
  <c r="AD869" i="9"/>
  <c r="AD868" i="9"/>
  <c r="AD867" i="9"/>
  <c r="AD866" i="9"/>
  <c r="AD865" i="9"/>
  <c r="AD864" i="9"/>
  <c r="AD863" i="9"/>
  <c r="AD862" i="9"/>
  <c r="AD861" i="9"/>
  <c r="AD860" i="9"/>
  <c r="AD859" i="9"/>
  <c r="AD858" i="9"/>
  <c r="AD857" i="9"/>
  <c r="AD856" i="9"/>
  <c r="AD855" i="9"/>
  <c r="AD854" i="9"/>
  <c r="AD853" i="9"/>
  <c r="AD852" i="9"/>
  <c r="AD851" i="9"/>
  <c r="AD850" i="9"/>
  <c r="AD849" i="9"/>
  <c r="AD848" i="9"/>
  <c r="AD847" i="9"/>
  <c r="AD846" i="9"/>
  <c r="AD845" i="9"/>
  <c r="AD844" i="9"/>
  <c r="AD843" i="9"/>
  <c r="AD842" i="9"/>
  <c r="AD841" i="9"/>
  <c r="AD840" i="9"/>
  <c r="AD839" i="9"/>
  <c r="AD838" i="9"/>
  <c r="AD837" i="9"/>
  <c r="AD836" i="9"/>
  <c r="AD835" i="9"/>
  <c r="AD834" i="9"/>
  <c r="AD833" i="9"/>
  <c r="AD832" i="9"/>
  <c r="AD831" i="9"/>
  <c r="AD830" i="9"/>
  <c r="AD829" i="9"/>
  <c r="AD828" i="9"/>
  <c r="AD827" i="9"/>
  <c r="AD826" i="9"/>
  <c r="AD825" i="9"/>
  <c r="AD824" i="9"/>
  <c r="AD823" i="9"/>
  <c r="AD822" i="9"/>
  <c r="AD821" i="9"/>
  <c r="AD820" i="9"/>
  <c r="AD819" i="9"/>
  <c r="AD818" i="9"/>
  <c r="AD817" i="9"/>
  <c r="AD816" i="9"/>
  <c r="AD815" i="9"/>
  <c r="AD814" i="9"/>
  <c r="AD813" i="9"/>
  <c r="AD812" i="9"/>
  <c r="AD811" i="9"/>
  <c r="AD810" i="9"/>
  <c r="AD809" i="9"/>
  <c r="AD808" i="9"/>
  <c r="AD807" i="9"/>
  <c r="AD806" i="9"/>
  <c r="AD805" i="9"/>
  <c r="AD804" i="9"/>
  <c r="AD803" i="9"/>
  <c r="AD802" i="9"/>
  <c r="AD801" i="9"/>
  <c r="AD800" i="9"/>
  <c r="AD799" i="9"/>
  <c r="AD798" i="9"/>
  <c r="AD797" i="9"/>
  <c r="AD796" i="9"/>
  <c r="AD795" i="9"/>
  <c r="AD794" i="9"/>
  <c r="AD793" i="9"/>
  <c r="AD792" i="9"/>
  <c r="AD791" i="9"/>
  <c r="AD790" i="9"/>
  <c r="AD789" i="9"/>
  <c r="AD788" i="9"/>
  <c r="AD787" i="9"/>
  <c r="AD786" i="9"/>
  <c r="AD785" i="9"/>
  <c r="AD784" i="9"/>
  <c r="AD783" i="9"/>
  <c r="AD782" i="9"/>
  <c r="AD781" i="9"/>
  <c r="AD780" i="9"/>
  <c r="AD779" i="9"/>
  <c r="AD778" i="9"/>
  <c r="AD777" i="9"/>
  <c r="AD776" i="9"/>
  <c r="AD775" i="9"/>
  <c r="AD774" i="9"/>
  <c r="AD773" i="9"/>
  <c r="AD772" i="9"/>
  <c r="AD771" i="9"/>
  <c r="AD770" i="9"/>
  <c r="AD769" i="9"/>
  <c r="AD768" i="9"/>
  <c r="AD767" i="9"/>
  <c r="AD766" i="9"/>
  <c r="AD765" i="9"/>
  <c r="AD764" i="9"/>
  <c r="AD763" i="9"/>
  <c r="AD762" i="9"/>
  <c r="AD761" i="9"/>
  <c r="AD760" i="9"/>
  <c r="AD759" i="9"/>
  <c r="AD758" i="9"/>
  <c r="AD757" i="9"/>
  <c r="AD756" i="9"/>
  <c r="AD755" i="9"/>
  <c r="AD754" i="9"/>
  <c r="AD753" i="9"/>
  <c r="AD752" i="9"/>
  <c r="AD751" i="9"/>
  <c r="AD750" i="9"/>
  <c r="AD749" i="9"/>
  <c r="AD748" i="9"/>
  <c r="AD747" i="9"/>
  <c r="AD746" i="9"/>
  <c r="AD745" i="9"/>
  <c r="AD744" i="9"/>
  <c r="AD743" i="9"/>
  <c r="AD742" i="9"/>
  <c r="AD741" i="9"/>
  <c r="AD740" i="9"/>
  <c r="AD739" i="9"/>
  <c r="AD738" i="9"/>
  <c r="AD737" i="9"/>
  <c r="AD736" i="9"/>
  <c r="AD735" i="9"/>
  <c r="AD734" i="9"/>
  <c r="AD733" i="9"/>
  <c r="AD732" i="9"/>
  <c r="AD731" i="9"/>
  <c r="AD730" i="9"/>
  <c r="AD729" i="9"/>
  <c r="AD728" i="9"/>
  <c r="AD727" i="9"/>
  <c r="AD726" i="9"/>
  <c r="AD725" i="9"/>
  <c r="AD724" i="9"/>
  <c r="AD723" i="9"/>
  <c r="AD722" i="9"/>
  <c r="AD721" i="9"/>
  <c r="AD720" i="9"/>
  <c r="AD719" i="9"/>
  <c r="AD718" i="9"/>
  <c r="AD717" i="9"/>
  <c r="AD716" i="9"/>
  <c r="AD715" i="9"/>
  <c r="AD714" i="9"/>
  <c r="AD713" i="9"/>
  <c r="AD712" i="9"/>
  <c r="AD711" i="9"/>
  <c r="AD710" i="9"/>
  <c r="AD709" i="9"/>
  <c r="AD708" i="9"/>
  <c r="AD707" i="9"/>
  <c r="AD706" i="9"/>
  <c r="AD705" i="9"/>
  <c r="AD704" i="9"/>
  <c r="AD703" i="9"/>
  <c r="AD702" i="9"/>
  <c r="AD701" i="9"/>
  <c r="AD700" i="9"/>
  <c r="AD699" i="9"/>
  <c r="AD698" i="9"/>
  <c r="AD697" i="9"/>
  <c r="AD696" i="9"/>
  <c r="AD695" i="9"/>
  <c r="AD694" i="9"/>
  <c r="AD693" i="9"/>
  <c r="AD692" i="9"/>
  <c r="AD691" i="9"/>
  <c r="AD690" i="9"/>
  <c r="AD689" i="9"/>
  <c r="AD688" i="9"/>
  <c r="AD687" i="9"/>
  <c r="AD686" i="9"/>
  <c r="AD685" i="9"/>
  <c r="AD684" i="9"/>
  <c r="AD683" i="9"/>
  <c r="AD682" i="9"/>
  <c r="AD681" i="9"/>
  <c r="AD680" i="9"/>
  <c r="AD679" i="9"/>
  <c r="AD678" i="9"/>
  <c r="AD677" i="9"/>
  <c r="AD676" i="9"/>
  <c r="AD675" i="9"/>
  <c r="AD674" i="9"/>
  <c r="AD673" i="9"/>
  <c r="AD672" i="9"/>
  <c r="AD671" i="9"/>
  <c r="AD670" i="9"/>
  <c r="AD669" i="9"/>
  <c r="AD668" i="9"/>
  <c r="AD667" i="9"/>
  <c r="AD666" i="9"/>
  <c r="AD665" i="9"/>
  <c r="AD664" i="9"/>
  <c r="AD663" i="9"/>
  <c r="AD662" i="9"/>
  <c r="AD661" i="9"/>
  <c r="AD660" i="9"/>
  <c r="AD659" i="9"/>
  <c r="AD658" i="9"/>
  <c r="AD657" i="9"/>
  <c r="AD656" i="9"/>
  <c r="AD655" i="9"/>
  <c r="AD654" i="9"/>
  <c r="AD653" i="9"/>
  <c r="AD652" i="9"/>
  <c r="AD651" i="9"/>
  <c r="AD650" i="9"/>
  <c r="AD649" i="9"/>
  <c r="AD648" i="9"/>
  <c r="AD647" i="9"/>
  <c r="AD646" i="9"/>
  <c r="AD645" i="9"/>
  <c r="AD644" i="9"/>
  <c r="AD643" i="9"/>
  <c r="AD642" i="9"/>
  <c r="AD641" i="9"/>
  <c r="AD640" i="9"/>
  <c r="AD639" i="9"/>
  <c r="AD638" i="9"/>
  <c r="AD637" i="9"/>
  <c r="AD636" i="9"/>
  <c r="AD635" i="9"/>
  <c r="AD634" i="9"/>
  <c r="AD633" i="9"/>
  <c r="AD632" i="9"/>
  <c r="AD631" i="9"/>
  <c r="AD630" i="9"/>
  <c r="AD629" i="9"/>
  <c r="AD628" i="9"/>
  <c r="AD627" i="9"/>
  <c r="AD626" i="9"/>
  <c r="AD625" i="9"/>
  <c r="AD624" i="9"/>
  <c r="AD623" i="9"/>
  <c r="AD622" i="9"/>
  <c r="AD621" i="9"/>
  <c r="AD620" i="9"/>
  <c r="AD619" i="9"/>
  <c r="AD618" i="9"/>
  <c r="AD617" i="9"/>
  <c r="AD616" i="9"/>
  <c r="AD615" i="9"/>
  <c r="AD614" i="9"/>
  <c r="AD613" i="9"/>
  <c r="AD612" i="9"/>
  <c r="AD611" i="9"/>
  <c r="AD610" i="9"/>
  <c r="AD609" i="9"/>
  <c r="AD608" i="9"/>
  <c r="AD607" i="9"/>
  <c r="AD606" i="9"/>
  <c r="AD605" i="9"/>
  <c r="AD604" i="9"/>
  <c r="AD603" i="9"/>
  <c r="AD602" i="9"/>
  <c r="AD601" i="9"/>
  <c r="AD600" i="9"/>
  <c r="AD599" i="9"/>
  <c r="AD598" i="9"/>
  <c r="AD597" i="9"/>
  <c r="AD596" i="9"/>
  <c r="AD595" i="9"/>
  <c r="AD594" i="9"/>
  <c r="AD593" i="9"/>
  <c r="AD592" i="9"/>
  <c r="AD591" i="9"/>
  <c r="AD590" i="9"/>
  <c r="AD589" i="9"/>
  <c r="AD588" i="9"/>
  <c r="AD587" i="9"/>
  <c r="AD586" i="9"/>
  <c r="AD585" i="9"/>
  <c r="AD584" i="9"/>
  <c r="AD583" i="9"/>
  <c r="AD582" i="9"/>
  <c r="AD581" i="9"/>
  <c r="AD580" i="9"/>
  <c r="AD579" i="9"/>
  <c r="AD578" i="9"/>
  <c r="AD577" i="9"/>
  <c r="AD576" i="9"/>
  <c r="AD575" i="9"/>
  <c r="AD574" i="9"/>
  <c r="AD573" i="9"/>
  <c r="AD572" i="9"/>
  <c r="AD571" i="9"/>
  <c r="AD570" i="9"/>
  <c r="AD569" i="9"/>
  <c r="AD568" i="9"/>
  <c r="AD567" i="9"/>
  <c r="AD566" i="9"/>
  <c r="AD565" i="9"/>
  <c r="AD564" i="9"/>
  <c r="AD563" i="9"/>
  <c r="AD562" i="9"/>
  <c r="AD561" i="9"/>
  <c r="AD560" i="9"/>
  <c r="AD559" i="9"/>
  <c r="AD558" i="9"/>
  <c r="AD557" i="9"/>
  <c r="AD556" i="9"/>
  <c r="AD555" i="9"/>
  <c r="AD554" i="9"/>
  <c r="AD553" i="9"/>
  <c r="AD552" i="9"/>
  <c r="AD551" i="9"/>
  <c r="AD550" i="9"/>
  <c r="AD549" i="9"/>
  <c r="AD548" i="9"/>
  <c r="AD547" i="9"/>
  <c r="AD546" i="9"/>
  <c r="AD545" i="9"/>
  <c r="AD544" i="9"/>
  <c r="AD543" i="9"/>
  <c r="AD542" i="9"/>
  <c r="AD541" i="9"/>
  <c r="AD540" i="9"/>
  <c r="AD539" i="9"/>
  <c r="AD538" i="9"/>
  <c r="AD537" i="9"/>
  <c r="AD536" i="9"/>
  <c r="AD535" i="9"/>
  <c r="AD534" i="9"/>
  <c r="AD533" i="9"/>
  <c r="AD532" i="9"/>
  <c r="AD531" i="9"/>
  <c r="AD530" i="9"/>
  <c r="AD529" i="9"/>
  <c r="AD528" i="9"/>
  <c r="AD527" i="9"/>
  <c r="AD526" i="9"/>
  <c r="AD525" i="9"/>
  <c r="AD524" i="9"/>
  <c r="AD523" i="9"/>
  <c r="AD522" i="9"/>
  <c r="AD521" i="9"/>
  <c r="AD520" i="9"/>
  <c r="AD519" i="9"/>
  <c r="AD518" i="9"/>
  <c r="AD517" i="9"/>
  <c r="AD516" i="9"/>
  <c r="AD515" i="9"/>
  <c r="AD514" i="9"/>
  <c r="AD513" i="9"/>
  <c r="AD512" i="9"/>
  <c r="AD511" i="9"/>
  <c r="AD510" i="9"/>
  <c r="AD509" i="9"/>
  <c r="AD508" i="9"/>
  <c r="AD507" i="9"/>
  <c r="AD506" i="9"/>
  <c r="AD505" i="9"/>
  <c r="AD504" i="9"/>
  <c r="AD503" i="9"/>
  <c r="AD502" i="9"/>
  <c r="AD501" i="9"/>
  <c r="AD500" i="9"/>
  <c r="AD499" i="9"/>
  <c r="AD498" i="9"/>
  <c r="AD497" i="9"/>
  <c r="AD496" i="9"/>
  <c r="AD495" i="9"/>
  <c r="AD494" i="9"/>
  <c r="AD493" i="9"/>
  <c r="AD492" i="9"/>
  <c r="AD491" i="9"/>
  <c r="AD490" i="9"/>
  <c r="AD489" i="9"/>
  <c r="AD488" i="9"/>
  <c r="AD487" i="9"/>
  <c r="AD486" i="9"/>
  <c r="AD485" i="9"/>
  <c r="AD484" i="9"/>
  <c r="AD483" i="9"/>
  <c r="AD482" i="9"/>
  <c r="AD481" i="9"/>
  <c r="AD480" i="9"/>
  <c r="AD479" i="9"/>
  <c r="AD478" i="9"/>
  <c r="AD477" i="9"/>
  <c r="AD476" i="9"/>
  <c r="AD475" i="9"/>
  <c r="AD474" i="9"/>
  <c r="AD473" i="9"/>
  <c r="AD472" i="9"/>
  <c r="AD471" i="9"/>
  <c r="AD470" i="9"/>
  <c r="AD469" i="9"/>
  <c r="AD468" i="9"/>
  <c r="AD467" i="9"/>
  <c r="AD466" i="9"/>
  <c r="AD465" i="9"/>
  <c r="AD464" i="9"/>
  <c r="AD463" i="9"/>
  <c r="AD462" i="9"/>
  <c r="AD461" i="9"/>
  <c r="AD460" i="9"/>
  <c r="AD459" i="9"/>
  <c r="AD458" i="9"/>
  <c r="AD457" i="9"/>
  <c r="AD456" i="9"/>
  <c r="AD455" i="9"/>
  <c r="AD454" i="9"/>
  <c r="AD453" i="9"/>
  <c r="AD452" i="9"/>
  <c r="AD451" i="9"/>
  <c r="AD450" i="9"/>
  <c r="AD449" i="9"/>
  <c r="AD448" i="9"/>
  <c r="AD447" i="9"/>
  <c r="AD446" i="9"/>
  <c r="AD445" i="9"/>
  <c r="AD444" i="9"/>
  <c r="AD443" i="9"/>
  <c r="AD442" i="9"/>
  <c r="AD441" i="9"/>
  <c r="AD440" i="9"/>
  <c r="AD439" i="9"/>
  <c r="AD438" i="9"/>
  <c r="AD437" i="9"/>
  <c r="AD436" i="9"/>
  <c r="AD435" i="9"/>
  <c r="AD434" i="9"/>
  <c r="AD433" i="9"/>
  <c r="AD432" i="9"/>
  <c r="AD431" i="9"/>
  <c r="AD430" i="9"/>
  <c r="AD429" i="9"/>
  <c r="AD428" i="9"/>
  <c r="AD427" i="9"/>
  <c r="AD426" i="9"/>
  <c r="AD425" i="9"/>
  <c r="AD424" i="9"/>
  <c r="AD423" i="9"/>
  <c r="AD422" i="9"/>
  <c r="AD421" i="9"/>
  <c r="AD420" i="9"/>
  <c r="AD419" i="9"/>
  <c r="AD418" i="9"/>
  <c r="AD417" i="9"/>
  <c r="AD416" i="9"/>
  <c r="AD415" i="9"/>
  <c r="AD414" i="9"/>
  <c r="AD413" i="9"/>
  <c r="AD412" i="9"/>
  <c r="AD411" i="9"/>
  <c r="AD410" i="9"/>
  <c r="AD409" i="9"/>
  <c r="AD408" i="9"/>
  <c r="AD407" i="9"/>
  <c r="AD406" i="9"/>
  <c r="AD405" i="9"/>
  <c r="AD404" i="9"/>
  <c r="AD403" i="9"/>
  <c r="AD402" i="9"/>
  <c r="AD401" i="9"/>
  <c r="AD400" i="9"/>
  <c r="AD399" i="9"/>
  <c r="AD398" i="9"/>
  <c r="AD397" i="9"/>
  <c r="AD396" i="9"/>
  <c r="AD395" i="9"/>
  <c r="AD394" i="9"/>
  <c r="AD393" i="9"/>
  <c r="AD392" i="9"/>
  <c r="AD391" i="9"/>
  <c r="AD390" i="9"/>
  <c r="AD389" i="9"/>
  <c r="AD388" i="9"/>
  <c r="AD387" i="9"/>
  <c r="AD386" i="9"/>
  <c r="AD385" i="9"/>
  <c r="AD384" i="9"/>
  <c r="AD383" i="9"/>
  <c r="AD382" i="9"/>
  <c r="AD381" i="9"/>
  <c r="AD380" i="9"/>
  <c r="AD379" i="9"/>
  <c r="AD378" i="9"/>
  <c r="AD377" i="9"/>
  <c r="AD376" i="9"/>
  <c r="AD375" i="9"/>
  <c r="AD374" i="9"/>
  <c r="AD373" i="9"/>
  <c r="AD372" i="9"/>
  <c r="AD371" i="9"/>
  <c r="AD370" i="9"/>
  <c r="AD369" i="9"/>
  <c r="AD368" i="9"/>
  <c r="AD367" i="9"/>
  <c r="AD366" i="9"/>
  <c r="AD365" i="9"/>
  <c r="AD364" i="9"/>
  <c r="AD363" i="9"/>
  <c r="AD362" i="9"/>
  <c r="AD361" i="9"/>
  <c r="AD360" i="9"/>
  <c r="AD359" i="9"/>
  <c r="AD358" i="9"/>
  <c r="AD357" i="9"/>
  <c r="AD356" i="9"/>
  <c r="AD355" i="9"/>
  <c r="AD354" i="9"/>
  <c r="AD353" i="9"/>
  <c r="AD352" i="9"/>
  <c r="AD351" i="9"/>
  <c r="AD350" i="9"/>
  <c r="AD349" i="9"/>
  <c r="AD348" i="9"/>
  <c r="AD347" i="9"/>
  <c r="AD346" i="9"/>
  <c r="AD345" i="9"/>
  <c r="AD344" i="9"/>
  <c r="AD343" i="9"/>
  <c r="AD342" i="9"/>
  <c r="AD341" i="9"/>
  <c r="AD340" i="9"/>
  <c r="AD339" i="9"/>
  <c r="AD338" i="9"/>
  <c r="AD337" i="9"/>
  <c r="AD336" i="9"/>
  <c r="AD335" i="9"/>
  <c r="AD334" i="9"/>
  <c r="AD333" i="9"/>
  <c r="AD332" i="9"/>
  <c r="AD331" i="9"/>
  <c r="AD330" i="9"/>
  <c r="AD329" i="9"/>
  <c r="AD328" i="9"/>
  <c r="AD327" i="9"/>
  <c r="AD326" i="9"/>
  <c r="AD325" i="9"/>
  <c r="AD324" i="9"/>
  <c r="AD323" i="9"/>
  <c r="AD322" i="9"/>
  <c r="AD321" i="9"/>
  <c r="AD320" i="9"/>
  <c r="AD319" i="9"/>
  <c r="AD318" i="9"/>
  <c r="AD317" i="9"/>
  <c r="AD316" i="9"/>
  <c r="AD315" i="9"/>
  <c r="AD314" i="9"/>
  <c r="AD313" i="9"/>
  <c r="AD312" i="9"/>
  <c r="AD311" i="9"/>
  <c r="AD310" i="9"/>
  <c r="AD309" i="9"/>
  <c r="AD308" i="9"/>
  <c r="AD307" i="9"/>
  <c r="AD306" i="9"/>
  <c r="AD305" i="9"/>
  <c r="AD304" i="9"/>
  <c r="AD303" i="9"/>
  <c r="AD302" i="9"/>
  <c r="AD301" i="9"/>
  <c r="AD300" i="9"/>
  <c r="AD299" i="9"/>
  <c r="AD298" i="9"/>
  <c r="AD297" i="9"/>
  <c r="AD296" i="9"/>
  <c r="AD295" i="9"/>
  <c r="AD294" i="9"/>
  <c r="AD293" i="9"/>
  <c r="AD292" i="9"/>
  <c r="AD291" i="9"/>
  <c r="AD290" i="9"/>
  <c r="AD289" i="9"/>
  <c r="AD288" i="9"/>
  <c r="AD287" i="9"/>
  <c r="AD286" i="9"/>
  <c r="AD285" i="9"/>
  <c r="AD284" i="9"/>
  <c r="AD283" i="9"/>
  <c r="AD282" i="9"/>
  <c r="AD281" i="9"/>
  <c r="AD280" i="9"/>
  <c r="AD279" i="9"/>
  <c r="AD278" i="9"/>
  <c r="AD277" i="9"/>
  <c r="AD276" i="9"/>
  <c r="AD275" i="9"/>
  <c r="AD274" i="9"/>
  <c r="AD273" i="9"/>
  <c r="AD272" i="9"/>
  <c r="AD271" i="9"/>
  <c r="AD270" i="9"/>
  <c r="AD269" i="9"/>
  <c r="AD268" i="9"/>
  <c r="AD267" i="9"/>
  <c r="AD266" i="9"/>
  <c r="AD265" i="9"/>
  <c r="AD264" i="9"/>
  <c r="AD263" i="9"/>
  <c r="AD262" i="9"/>
  <c r="AD261" i="9"/>
  <c r="AD260" i="9"/>
  <c r="AD259" i="9"/>
  <c r="AD258" i="9"/>
  <c r="AD257" i="9"/>
  <c r="AD256" i="9"/>
  <c r="AD255" i="9"/>
  <c r="AD254" i="9"/>
  <c r="AD253" i="9"/>
  <c r="AD252" i="9"/>
  <c r="AD251" i="9"/>
  <c r="AD250" i="9"/>
  <c r="AD249" i="9"/>
  <c r="AD248" i="9"/>
  <c r="AD247" i="9"/>
  <c r="AD246" i="9"/>
  <c r="AD245" i="9"/>
  <c r="AD244" i="9"/>
  <c r="AD243" i="9"/>
  <c r="AD242" i="9"/>
  <c r="AD241" i="9"/>
  <c r="AD240" i="9"/>
  <c r="AD239" i="9"/>
  <c r="AD238" i="9"/>
  <c r="AD237" i="9"/>
  <c r="AD236" i="9"/>
  <c r="AD235" i="9"/>
  <c r="AD234" i="9"/>
  <c r="AD233" i="9"/>
  <c r="AD232" i="9"/>
  <c r="AD231" i="9"/>
  <c r="AD230" i="9"/>
  <c r="AD229" i="9"/>
  <c r="AD228" i="9"/>
  <c r="AD227" i="9"/>
  <c r="AD226" i="9"/>
  <c r="AD225" i="9"/>
  <c r="AD224" i="9"/>
  <c r="AD223" i="9"/>
  <c r="AD222" i="9"/>
  <c r="AD221" i="9"/>
  <c r="AD220" i="9"/>
  <c r="AD219" i="9"/>
  <c r="AD218" i="9"/>
  <c r="AD217" i="9"/>
  <c r="AD216" i="9"/>
  <c r="AD215" i="9"/>
  <c r="AD214" i="9"/>
  <c r="AD213" i="9"/>
  <c r="AD212" i="9"/>
  <c r="AD211" i="9"/>
  <c r="AD210" i="9"/>
  <c r="AD209" i="9"/>
  <c r="AD208" i="9"/>
  <c r="AD207" i="9"/>
  <c r="AD206" i="9"/>
  <c r="AD205" i="9"/>
  <c r="AD204" i="9"/>
  <c r="AD203" i="9"/>
  <c r="AD202" i="9"/>
  <c r="AD201" i="9"/>
  <c r="AD200" i="9"/>
  <c r="AD199" i="9"/>
  <c r="AD198" i="9"/>
  <c r="AD197" i="9"/>
  <c r="AD196" i="9"/>
  <c r="AD195" i="9"/>
  <c r="AD194" i="9"/>
  <c r="AD193" i="9"/>
  <c r="AD192" i="9"/>
  <c r="AD191" i="9"/>
  <c r="AD190" i="9"/>
  <c r="AD189" i="9"/>
  <c r="AD188" i="9"/>
  <c r="AD187" i="9"/>
  <c r="AD186" i="9"/>
  <c r="AD185" i="9"/>
  <c r="AD184" i="9"/>
  <c r="AD183" i="9"/>
  <c r="AD182" i="9"/>
  <c r="AD181" i="9"/>
  <c r="AD180" i="9"/>
  <c r="AD179" i="9"/>
  <c r="AD178" i="9"/>
  <c r="AD177" i="9"/>
  <c r="AD176" i="9"/>
  <c r="AD175" i="9"/>
  <c r="AD174" i="9"/>
  <c r="AD173" i="9"/>
  <c r="AD172" i="9"/>
  <c r="AD171" i="9"/>
  <c r="AD170" i="9"/>
  <c r="AD169" i="9"/>
  <c r="AD168" i="9"/>
  <c r="AD167" i="9"/>
  <c r="AD166" i="9"/>
  <c r="AD165" i="9"/>
  <c r="AD164" i="9"/>
  <c r="AD163" i="9"/>
  <c r="AD162" i="9"/>
  <c r="AD161" i="9"/>
  <c r="AD160" i="9"/>
  <c r="AD159" i="9"/>
  <c r="AD158" i="9"/>
  <c r="AD157" i="9"/>
  <c r="AD156" i="9"/>
  <c r="AD155" i="9"/>
  <c r="AD154" i="9"/>
  <c r="AD153" i="9"/>
  <c r="AD152" i="9"/>
  <c r="AD151" i="9"/>
  <c r="AD150" i="9"/>
  <c r="AD149" i="9"/>
  <c r="AD148" i="9"/>
  <c r="AD147" i="9"/>
  <c r="AD146" i="9"/>
  <c r="AD145" i="9"/>
  <c r="AD144" i="9"/>
  <c r="AD143" i="9"/>
  <c r="AD142" i="9"/>
  <c r="AD141" i="9"/>
  <c r="AD140" i="9"/>
  <c r="AD139" i="9"/>
  <c r="AD138" i="9"/>
  <c r="AD137" i="9"/>
  <c r="AD136" i="9"/>
  <c r="AD135" i="9"/>
  <c r="AD134" i="9"/>
  <c r="AD133" i="9"/>
  <c r="AD132" i="9"/>
  <c r="AD131" i="9"/>
  <c r="AD130" i="9"/>
  <c r="AD129" i="9"/>
  <c r="AD128" i="9"/>
  <c r="AD127" i="9"/>
  <c r="AD126" i="9"/>
  <c r="AD125" i="9"/>
  <c r="AD124" i="9"/>
  <c r="AD123" i="9"/>
  <c r="AD122" i="9"/>
  <c r="AD121" i="9"/>
  <c r="AD120" i="9"/>
  <c r="AD119" i="9"/>
  <c r="AD118" i="9"/>
  <c r="AD117" i="9"/>
  <c r="AD116" i="9"/>
  <c r="AD115" i="9"/>
  <c r="AD114" i="9"/>
  <c r="AD113" i="9"/>
  <c r="AD112" i="9"/>
  <c r="AD111" i="9"/>
  <c r="AD110" i="9"/>
  <c r="AD109" i="9"/>
  <c r="AD108" i="9"/>
  <c r="AD107" i="9"/>
  <c r="AD106" i="9"/>
  <c r="AD105" i="9"/>
  <c r="AD104" i="9"/>
  <c r="AD103" i="9"/>
  <c r="AD102" i="9"/>
  <c r="AD101" i="9"/>
  <c r="AD100" i="9"/>
  <c r="AD99" i="9"/>
  <c r="AD98" i="9"/>
  <c r="AD97" i="9"/>
  <c r="AD96" i="9"/>
  <c r="AD95" i="9"/>
  <c r="AD94" i="9"/>
  <c r="AD93" i="9"/>
  <c r="AD92" i="9"/>
  <c r="AD91" i="9"/>
  <c r="AD90" i="9"/>
  <c r="AD89" i="9"/>
  <c r="AD88" i="9"/>
  <c r="AD87" i="9"/>
  <c r="AD86" i="9"/>
  <c r="AD85" i="9"/>
  <c r="AD84" i="9"/>
  <c r="AD83" i="9"/>
  <c r="AD82" i="9"/>
  <c r="AD81" i="9"/>
  <c r="AD80" i="9"/>
  <c r="AD79" i="9"/>
  <c r="AD78" i="9"/>
  <c r="AD77" i="9"/>
  <c r="AD76" i="9"/>
  <c r="AD75" i="9"/>
  <c r="AD74" i="9"/>
  <c r="AD73" i="9"/>
  <c r="AD72" i="9"/>
  <c r="AD71" i="9"/>
  <c r="AD70" i="9"/>
  <c r="AD69" i="9"/>
  <c r="AD68" i="9"/>
  <c r="AD67" i="9"/>
  <c r="AD66" i="9"/>
  <c r="AD65" i="9"/>
  <c r="AD64" i="9"/>
  <c r="AD63" i="9"/>
  <c r="AD62" i="9"/>
  <c r="AD61" i="9"/>
  <c r="AD60" i="9"/>
  <c r="AD59" i="9"/>
  <c r="AD58" i="9"/>
  <c r="AD57" i="9"/>
  <c r="AD56" i="9"/>
  <c r="AD55" i="9"/>
  <c r="AD54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D5" i="9"/>
  <c r="AD4" i="9"/>
  <c r="AD3" i="9"/>
  <c r="AD2" i="9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G1863" i="5"/>
  <c r="G1864" i="5"/>
  <c r="G1865" i="5"/>
  <c r="G1866" i="5"/>
  <c r="G1867" i="5"/>
  <c r="G1868" i="5"/>
  <c r="G1869" i="5"/>
  <c r="G1870" i="5"/>
  <c r="G1871" i="5"/>
  <c r="G1872" i="5"/>
  <c r="G1873" i="5"/>
  <c r="G1874" i="5"/>
  <c r="G1875" i="5"/>
  <c r="G1876" i="5"/>
  <c r="G1877" i="5"/>
  <c r="G1878" i="5"/>
  <c r="G1879" i="5"/>
  <c r="G1880" i="5"/>
  <c r="G1881" i="5"/>
  <c r="G1882" i="5"/>
  <c r="G1883" i="5"/>
  <c r="G1884" i="5"/>
  <c r="G1885" i="5"/>
  <c r="G1886" i="5"/>
  <c r="G1887" i="5"/>
  <c r="G1888" i="5"/>
  <c r="G1889" i="5"/>
  <c r="G1890" i="5"/>
  <c r="G1891" i="5"/>
  <c r="G1892" i="5"/>
  <c r="G1893" i="5"/>
  <c r="G1894" i="5"/>
  <c r="G1895" i="5"/>
  <c r="G1896" i="5"/>
  <c r="G1897" i="5"/>
  <c r="G1898" i="5"/>
  <c r="G1899" i="5"/>
  <c r="G1900" i="5"/>
  <c r="G1901" i="5"/>
  <c r="G1902" i="5"/>
  <c r="G1903" i="5"/>
  <c r="G1904" i="5"/>
  <c r="G1905" i="5"/>
  <c r="G1906" i="5"/>
  <c r="G1907" i="5"/>
  <c r="G1908" i="5"/>
  <c r="G1909" i="5"/>
  <c r="G1910" i="5"/>
  <c r="G1911" i="5"/>
  <c r="G1912" i="5"/>
  <c r="G1913" i="5"/>
  <c r="G1914" i="5"/>
  <c r="G1915" i="5"/>
  <c r="G1916" i="5"/>
  <c r="G1917" i="5"/>
  <c r="G1918" i="5"/>
  <c r="G1919" i="5"/>
  <c r="G1920" i="5"/>
  <c r="G1921" i="5"/>
  <c r="G1922" i="5"/>
  <c r="G1923" i="5"/>
  <c r="G1924" i="5"/>
  <c r="G1925" i="5"/>
  <c r="G1926" i="5"/>
  <c r="G1927" i="5"/>
  <c r="G1928" i="5"/>
  <c r="G1929" i="5"/>
  <c r="G1930" i="5"/>
  <c r="G1931" i="5"/>
  <c r="G1932" i="5"/>
  <c r="G1933" i="5"/>
  <c r="G1934" i="5"/>
  <c r="G1935" i="5"/>
  <c r="G1936" i="5"/>
  <c r="G1937" i="5"/>
  <c r="G1938" i="5"/>
  <c r="G1939" i="5"/>
  <c r="G1940" i="5"/>
  <c r="G1941" i="5"/>
  <c r="G1942" i="5"/>
  <c r="G1943" i="5"/>
  <c r="G1944" i="5"/>
  <c r="G1945" i="5"/>
  <c r="G1946" i="5"/>
  <c r="G1947" i="5"/>
  <c r="G1948" i="5"/>
  <c r="G1949" i="5"/>
  <c r="G1950" i="5"/>
  <c r="G1951" i="5"/>
  <c r="G1952" i="5"/>
  <c r="G1953" i="5"/>
  <c r="G1954" i="5"/>
  <c r="G1955" i="5"/>
  <c r="G1956" i="5"/>
  <c r="G1957" i="5"/>
  <c r="G1958" i="5"/>
  <c r="G1959" i="5"/>
  <c r="G1960" i="5"/>
  <c r="G1961" i="5"/>
  <c r="G1962" i="5"/>
  <c r="G1963" i="5"/>
  <c r="G1964" i="5"/>
  <c r="G1965" i="5"/>
  <c r="G1966" i="5"/>
  <c r="G1967" i="5"/>
  <c r="G1968" i="5"/>
  <c r="G1969" i="5"/>
  <c r="G1970" i="5"/>
  <c r="G1971" i="5"/>
  <c r="G1972" i="5"/>
  <c r="G1973" i="5"/>
  <c r="G1974" i="5"/>
  <c r="G1975" i="5"/>
  <c r="G1976" i="5"/>
  <c r="G1977" i="5"/>
  <c r="G1978" i="5"/>
  <c r="G1979" i="5"/>
  <c r="G1980" i="5"/>
  <c r="G1981" i="5"/>
  <c r="G1982" i="5"/>
  <c r="G1983" i="5"/>
  <c r="G1984" i="5"/>
  <c r="G1985" i="5"/>
  <c r="G1986" i="5"/>
  <c r="G1987" i="5"/>
  <c r="G1988" i="5"/>
  <c r="G1989" i="5"/>
  <c r="G1990" i="5"/>
  <c r="G1991" i="5"/>
  <c r="G1992" i="5"/>
  <c r="G1993" i="5"/>
  <c r="G1994" i="5"/>
  <c r="G1995" i="5"/>
  <c r="G1996" i="5"/>
  <c r="G1997" i="5"/>
  <c r="G1998" i="5"/>
  <c r="G1999" i="5"/>
  <c r="G2000" i="5"/>
  <c r="G2001" i="5"/>
  <c r="G2002" i="5"/>
  <c r="G2003" i="5"/>
  <c r="G2004" i="5"/>
  <c r="G2005" i="5"/>
  <c r="G2006" i="5"/>
  <c r="G2007" i="5"/>
  <c r="G2008" i="5"/>
  <c r="G2009" i="5"/>
  <c r="G2010" i="5"/>
  <c r="G2011" i="5"/>
  <c r="G2012" i="5"/>
  <c r="G2013" i="5"/>
  <c r="G2014" i="5"/>
  <c r="G2015" i="5"/>
  <c r="G2016" i="5"/>
  <c r="G2017" i="5"/>
  <c r="G2018" i="5"/>
  <c r="G2019" i="5"/>
  <c r="G2020" i="5"/>
  <c r="G2021" i="5"/>
  <c r="G2022" i="5"/>
  <c r="G2023" i="5"/>
  <c r="G2024" i="5"/>
  <c r="G2025" i="5"/>
  <c r="G2026" i="5"/>
  <c r="G2027" i="5"/>
  <c r="G2028" i="5"/>
  <c r="G2029" i="5"/>
  <c r="G2030" i="5"/>
  <c r="G2031" i="5"/>
  <c r="G2032" i="5"/>
  <c r="G2033" i="5"/>
  <c r="G2034" i="5"/>
  <c r="G2035" i="5"/>
  <c r="G2036" i="5"/>
  <c r="G2037" i="5"/>
  <c r="G2038" i="5"/>
  <c r="G2039" i="5"/>
  <c r="G2040" i="5"/>
  <c r="G2041" i="5"/>
  <c r="G2042" i="5"/>
  <c r="G2043" i="5"/>
  <c r="G2044" i="5"/>
  <c r="G2045" i="5"/>
  <c r="G2046" i="5"/>
  <c r="G2047" i="5"/>
  <c r="G2048" i="5"/>
  <c r="G2049" i="5"/>
  <c r="G2050" i="5"/>
  <c r="G2051" i="5"/>
  <c r="G2052" i="5"/>
  <c r="G2053" i="5"/>
  <c r="G2054" i="5"/>
  <c r="G2055" i="5"/>
  <c r="G2056" i="5"/>
  <c r="G2057" i="5"/>
  <c r="G2058" i="5"/>
  <c r="G2059" i="5"/>
  <c r="G2060" i="5"/>
  <c r="G2061" i="5"/>
  <c r="G2062" i="5"/>
  <c r="G2063" i="5"/>
  <c r="G2064" i="5"/>
  <c r="G2065" i="5"/>
  <c r="G2066" i="5"/>
  <c r="G2067" i="5"/>
  <c r="G2068" i="5"/>
  <c r="G2069" i="5"/>
  <c r="G2070" i="5"/>
  <c r="G2071" i="5"/>
  <c r="G2072" i="5"/>
  <c r="G2073" i="5"/>
  <c r="G2074" i="5"/>
  <c r="G2075" i="5"/>
  <c r="G2076" i="5"/>
  <c r="G2077" i="5"/>
  <c r="G2078" i="5"/>
  <c r="G2079" i="5"/>
  <c r="G2080" i="5"/>
  <c r="G2081" i="5"/>
  <c r="G2082" i="5"/>
  <c r="G2083" i="5"/>
  <c r="G2084" i="5"/>
  <c r="G2085" i="5"/>
  <c r="G2086" i="5"/>
  <c r="G2087" i="5"/>
  <c r="G2088" i="5"/>
  <c r="G2089" i="5"/>
  <c r="G2090" i="5"/>
  <c r="G2091" i="5"/>
  <c r="G2092" i="5"/>
  <c r="G2093" i="5"/>
  <c r="G2094" i="5"/>
  <c r="G2095" i="5"/>
  <c r="G2096" i="5"/>
  <c r="G2097" i="5"/>
  <c r="G2098" i="5"/>
  <c r="G2099" i="5"/>
  <c r="G2100" i="5"/>
  <c r="G2101" i="5"/>
  <c r="G2102" i="5"/>
  <c r="G2103" i="5"/>
  <c r="G2104" i="5"/>
  <c r="G2105" i="5"/>
  <c r="G2106" i="5"/>
  <c r="G2107" i="5"/>
  <c r="G2108" i="5"/>
  <c r="G2109" i="5"/>
  <c r="G2110" i="5"/>
  <c r="G2111" i="5"/>
  <c r="G2112" i="5"/>
  <c r="G2113" i="5"/>
  <c r="G2114" i="5"/>
  <c r="G2115" i="5"/>
  <c r="G2116" i="5"/>
  <c r="G2117" i="5"/>
  <c r="G2118" i="5"/>
  <c r="G2119" i="5"/>
  <c r="G2120" i="5"/>
  <c r="G2121" i="5"/>
  <c r="G2122" i="5"/>
  <c r="G2123" i="5"/>
  <c r="G2124" i="5"/>
  <c r="G2125" i="5"/>
  <c r="G2126" i="5"/>
  <c r="G2127" i="5"/>
  <c r="G2128" i="5"/>
  <c r="G2129" i="5"/>
  <c r="G2130" i="5"/>
  <c r="G2131" i="5"/>
  <c r="G2132" i="5"/>
  <c r="G2133" i="5"/>
  <c r="G2134" i="5"/>
  <c r="G2135" i="5"/>
  <c r="G2136" i="5"/>
  <c r="G2137" i="5"/>
  <c r="G2138" i="5"/>
  <c r="G2139" i="5"/>
  <c r="G2140" i="5"/>
  <c r="G2141" i="5"/>
  <c r="G2142" i="5"/>
  <c r="G2143" i="5"/>
  <c r="G2144" i="5"/>
  <c r="G2145" i="5"/>
  <c r="G2146" i="5"/>
  <c r="G2147" i="5"/>
  <c r="G2148" i="5"/>
  <c r="G2149" i="5"/>
  <c r="G2150" i="5"/>
  <c r="G2151" i="5"/>
  <c r="G2152" i="5"/>
  <c r="G2153" i="5"/>
  <c r="G2154" i="5"/>
  <c r="G2155" i="5"/>
  <c r="G2156" i="5"/>
  <c r="G2157" i="5"/>
  <c r="G2158" i="5"/>
  <c r="G2159" i="5"/>
  <c r="G2160" i="5"/>
  <c r="G2161" i="5"/>
  <c r="G2162" i="5"/>
  <c r="G2163" i="5"/>
  <c r="G2164" i="5"/>
  <c r="G2165" i="5"/>
  <c r="G2166" i="5"/>
  <c r="G2167" i="5"/>
  <c r="G2168" i="5"/>
  <c r="G2169" i="5"/>
  <c r="G2170" i="5"/>
  <c r="G2171" i="5"/>
  <c r="G2172" i="5"/>
  <c r="G2173" i="5"/>
  <c r="G2174" i="5"/>
  <c r="G2175" i="5"/>
  <c r="G2176" i="5"/>
  <c r="G2177" i="5"/>
  <c r="G2178" i="5"/>
  <c r="G2179" i="5"/>
  <c r="G2180" i="5"/>
  <c r="G2181" i="5"/>
  <c r="G2182" i="5"/>
  <c r="G2183" i="5"/>
  <c r="G2184" i="5"/>
  <c r="G2185" i="5"/>
  <c r="G2186" i="5"/>
  <c r="G2187" i="5"/>
  <c r="G2188" i="5"/>
  <c r="G2189" i="5"/>
  <c r="G2190" i="5"/>
  <c r="G2191" i="5"/>
  <c r="G2192" i="5"/>
  <c r="G2193" i="5"/>
  <c r="G2194" i="5"/>
  <c r="G2195" i="5"/>
  <c r="G2196" i="5"/>
  <c r="G2197" i="5"/>
  <c r="G2198" i="5"/>
  <c r="G2199" i="5"/>
  <c r="G2200" i="5"/>
  <c r="G2201" i="5"/>
  <c r="G2202" i="5"/>
  <c r="G2203" i="5"/>
  <c r="G2204" i="5"/>
  <c r="G2205" i="5"/>
  <c r="G2206" i="5"/>
  <c r="G2207" i="5"/>
  <c r="G2208" i="5"/>
  <c r="G2209" i="5"/>
  <c r="G2210" i="5"/>
  <c r="G2211" i="5"/>
  <c r="G2212" i="5"/>
  <c r="G2213" i="5"/>
  <c r="G2214" i="5"/>
  <c r="G2215" i="5"/>
  <c r="G2216" i="5"/>
  <c r="G2217" i="5"/>
  <c r="G2218" i="5"/>
  <c r="G2219" i="5"/>
  <c r="G2220" i="5"/>
  <c r="G2221" i="5"/>
  <c r="G2222" i="5"/>
  <c r="G2223" i="5"/>
  <c r="G2224" i="5"/>
  <c r="G2225" i="5"/>
  <c r="G2226" i="5"/>
  <c r="G2227" i="5"/>
  <c r="G2228" i="5"/>
  <c r="G2229" i="5"/>
  <c r="G2230" i="5"/>
  <c r="G2231" i="5"/>
  <c r="G2232" i="5"/>
  <c r="G2233" i="5"/>
  <c r="G2234" i="5"/>
  <c r="G2235" i="5"/>
  <c r="G2236" i="5"/>
  <c r="G2237" i="5"/>
  <c r="G2238" i="5"/>
  <c r="G2239" i="5"/>
  <c r="G2240" i="5"/>
  <c r="G2241" i="5"/>
  <c r="G2242" i="5"/>
  <c r="G2243" i="5"/>
  <c r="G2244" i="5"/>
  <c r="G2245" i="5"/>
  <c r="G2246" i="5"/>
  <c r="G2247" i="5"/>
  <c r="G2248" i="5"/>
  <c r="G2249" i="5"/>
  <c r="G2250" i="5"/>
  <c r="G2251" i="5"/>
  <c r="G2252" i="5"/>
  <c r="G2253" i="5"/>
  <c r="G2254" i="5"/>
  <c r="G2255" i="5"/>
  <c r="G2256" i="5"/>
  <c r="G2257" i="5"/>
  <c r="G2258" i="5"/>
  <c r="G2259" i="5"/>
  <c r="G2260" i="5"/>
  <c r="G2261" i="5"/>
  <c r="G2262" i="5"/>
  <c r="G2263" i="5"/>
  <c r="G2264" i="5"/>
  <c r="G2265" i="5"/>
  <c r="G2266" i="5"/>
  <c r="G2267" i="5"/>
  <c r="G2268" i="5"/>
  <c r="G2269" i="5"/>
  <c r="G2270" i="5"/>
  <c r="G2271" i="5"/>
  <c r="G2272" i="5"/>
  <c r="G2273" i="5"/>
  <c r="G2274" i="5"/>
  <c r="G2275" i="5"/>
  <c r="G2276" i="5"/>
  <c r="G2277" i="5"/>
  <c r="G2278" i="5"/>
  <c r="G2279" i="5"/>
  <c r="G2280" i="5"/>
  <c r="G2281" i="5"/>
  <c r="G2282" i="5"/>
  <c r="G2283" i="5"/>
  <c r="G2284" i="5"/>
  <c r="G2285" i="5"/>
  <c r="G2286" i="5"/>
  <c r="G2287" i="5"/>
  <c r="G2288" i="5"/>
  <c r="G2289" i="5"/>
  <c r="G2290" i="5"/>
  <c r="G2291" i="5"/>
  <c r="G2292" i="5"/>
  <c r="G2293" i="5"/>
  <c r="G2294" i="5"/>
  <c r="G2295" i="5"/>
  <c r="G2296" i="5"/>
  <c r="G2297" i="5"/>
  <c r="G2298" i="5"/>
  <c r="G2299" i="5"/>
  <c r="G2300" i="5"/>
  <c r="G2301" i="5"/>
  <c r="G2302" i="5"/>
  <c r="G2303" i="5"/>
  <c r="G2304" i="5"/>
  <c r="G2305" i="5"/>
  <c r="G2306" i="5"/>
  <c r="G2307" i="5"/>
  <c r="G2308" i="5"/>
  <c r="G2309" i="5"/>
  <c r="G2310" i="5"/>
  <c r="G2311" i="5"/>
  <c r="G2312" i="5"/>
  <c r="G2313" i="5"/>
  <c r="G2314" i="5"/>
  <c r="G2315" i="5"/>
  <c r="G2316" i="5"/>
  <c r="G2317" i="5"/>
  <c r="G2318" i="5"/>
  <c r="G2319" i="5"/>
  <c r="G2320" i="5"/>
  <c r="G2321" i="5"/>
  <c r="G2322" i="5"/>
  <c r="G2323" i="5"/>
  <c r="G2324" i="5"/>
  <c r="G2325" i="5"/>
  <c r="G2326" i="5"/>
  <c r="G2327" i="5"/>
  <c r="G2328" i="5"/>
  <c r="G2329" i="5"/>
  <c r="G2330" i="5"/>
  <c r="G2331" i="5"/>
  <c r="G2332" i="5"/>
  <c r="G2333" i="5"/>
  <c r="G2334" i="5"/>
  <c r="G2335" i="5"/>
  <c r="G2336" i="5"/>
  <c r="G2337" i="5"/>
  <c r="G2338" i="5"/>
  <c r="G2339" i="5"/>
  <c r="G2340" i="5"/>
  <c r="G2341" i="5"/>
  <c r="G2342" i="5"/>
  <c r="G2343" i="5"/>
  <c r="G2344" i="5"/>
  <c r="G2345" i="5"/>
  <c r="G2346" i="5"/>
  <c r="G2347" i="5"/>
  <c r="G2348" i="5"/>
  <c r="G2349" i="5"/>
  <c r="G2350" i="5"/>
  <c r="G2351" i="5"/>
  <c r="G2352" i="5"/>
  <c r="G2353" i="5"/>
  <c r="G2354" i="5"/>
  <c r="G2355" i="5"/>
  <c r="G2356" i="5"/>
  <c r="G2357" i="5"/>
  <c r="G2358" i="5"/>
  <c r="G2359" i="5"/>
  <c r="G2360" i="5"/>
  <c r="G2361" i="5"/>
  <c r="G2362" i="5"/>
  <c r="G2363" i="5"/>
  <c r="G2364" i="5"/>
  <c r="G2365" i="5"/>
  <c r="G2366" i="5"/>
  <c r="G2367" i="5"/>
  <c r="G2368" i="5"/>
  <c r="G2369" i="5"/>
  <c r="G2370" i="5"/>
  <c r="G2371" i="5"/>
  <c r="G2372" i="5"/>
  <c r="G2373" i="5"/>
  <c r="G2374" i="5"/>
  <c r="G2375" i="5"/>
  <c r="G2376" i="5"/>
  <c r="G2377" i="5"/>
  <c r="G2378" i="5"/>
  <c r="G2379" i="5"/>
  <c r="G2380" i="5"/>
  <c r="G2381" i="5"/>
  <c r="G2382" i="5"/>
  <c r="G2383" i="5"/>
  <c r="G2384" i="5"/>
  <c r="G2385" i="5"/>
  <c r="G2386" i="5"/>
  <c r="G2387" i="5"/>
  <c r="G2388" i="5"/>
  <c r="G2389" i="5"/>
  <c r="G2390" i="5"/>
  <c r="G2391" i="5"/>
  <c r="G2392" i="5"/>
  <c r="G2393" i="5"/>
  <c r="G2394" i="5"/>
  <c r="G2395" i="5"/>
  <c r="G2396" i="5"/>
  <c r="G2397" i="5"/>
  <c r="G2398" i="5"/>
  <c r="G2399" i="5"/>
  <c r="G2400" i="5"/>
  <c r="G2401" i="5"/>
  <c r="G2402" i="5"/>
  <c r="G2403" i="5"/>
  <c r="G2404" i="5"/>
  <c r="G2405" i="5"/>
  <c r="G2406" i="5"/>
  <c r="G2407" i="5"/>
  <c r="G2408" i="5"/>
  <c r="G2409" i="5"/>
  <c r="G2410" i="5"/>
  <c r="G2411" i="5"/>
  <c r="G2412" i="5"/>
  <c r="G2413" i="5"/>
  <c r="G2414" i="5"/>
  <c r="G2415" i="5"/>
  <c r="G2416" i="5"/>
  <c r="G2417" i="5"/>
  <c r="G2418" i="5"/>
  <c r="G2419" i="5"/>
  <c r="G2420" i="5"/>
  <c r="G2421" i="5"/>
  <c r="G2422" i="5"/>
  <c r="G2423" i="5"/>
  <c r="G2424" i="5"/>
  <c r="G2425" i="5"/>
  <c r="G2426" i="5"/>
  <c r="G2427" i="5"/>
  <c r="G2428" i="5"/>
  <c r="G2429" i="5"/>
  <c r="G2430" i="5"/>
  <c r="G2431" i="5"/>
  <c r="G2432" i="5"/>
  <c r="G2433" i="5"/>
  <c r="G2434" i="5"/>
  <c r="G2435" i="5"/>
  <c r="G2436" i="5"/>
  <c r="G2437" i="5"/>
  <c r="G2438" i="5"/>
  <c r="G2439" i="5"/>
  <c r="G2440" i="5"/>
  <c r="G2441" i="5"/>
  <c r="G2442" i="5"/>
  <c r="G2443" i="5"/>
  <c r="G2444" i="5"/>
  <c r="G2445" i="5"/>
  <c r="G2446" i="5"/>
  <c r="G2447" i="5"/>
  <c r="G2448" i="5"/>
  <c r="G2449" i="5"/>
  <c r="G2450" i="5"/>
  <c r="G2451" i="5"/>
  <c r="G2452" i="5"/>
  <c r="G2453" i="5"/>
  <c r="G2454" i="5"/>
  <c r="G2455" i="5"/>
  <c r="G2456" i="5"/>
  <c r="G2457" i="5"/>
  <c r="G2458" i="5"/>
  <c r="G2459" i="5"/>
  <c r="G2460" i="5"/>
  <c r="G2461" i="5"/>
  <c r="G2462" i="5"/>
  <c r="G2463" i="5"/>
  <c r="G2464" i="5"/>
  <c r="G2465" i="5"/>
  <c r="G2466" i="5"/>
  <c r="G2467" i="5"/>
  <c r="G2468" i="5"/>
  <c r="G2469" i="5"/>
  <c r="G2470" i="5"/>
  <c r="G2471" i="5"/>
  <c r="G2472" i="5"/>
  <c r="G2473" i="5"/>
  <c r="G2474" i="5"/>
  <c r="G2475" i="5"/>
  <c r="G2476" i="5"/>
  <c r="G2477" i="5"/>
  <c r="G2478" i="5"/>
  <c r="G2479" i="5"/>
  <c r="G2480" i="5"/>
  <c r="G2481" i="5"/>
  <c r="G2482" i="5"/>
  <c r="G2483" i="5"/>
  <c r="G2484" i="5"/>
  <c r="G2485" i="5"/>
  <c r="G2486" i="5"/>
  <c r="G2487" i="5"/>
  <c r="G2488" i="5"/>
  <c r="G2489" i="5"/>
  <c r="G2490" i="5"/>
  <c r="G2491" i="5"/>
  <c r="G2492" i="5"/>
  <c r="G2493" i="5"/>
  <c r="G2494" i="5"/>
  <c r="G2495" i="5"/>
  <c r="G2496" i="5"/>
  <c r="G2497" i="5"/>
  <c r="G2498" i="5"/>
  <c r="G2499" i="5"/>
  <c r="G2500" i="5"/>
  <c r="G2501" i="5"/>
  <c r="G2502" i="5"/>
  <c r="G2503" i="5"/>
  <c r="G2504" i="5"/>
  <c r="G2505" i="5"/>
  <c r="G2506" i="5"/>
  <c r="G2507" i="5"/>
  <c r="G2508" i="5"/>
  <c r="G2509" i="5"/>
  <c r="G2510" i="5"/>
  <c r="G2511" i="5"/>
  <c r="G2512" i="5"/>
  <c r="G2513" i="5"/>
  <c r="G2514" i="5"/>
  <c r="G2515" i="5"/>
  <c r="G2516" i="5"/>
  <c r="G2517" i="5"/>
  <c r="G2518" i="5"/>
  <c r="G2519" i="5"/>
  <c r="G2520" i="5"/>
  <c r="G2521" i="5"/>
  <c r="G2522" i="5"/>
  <c r="G2523" i="5"/>
  <c r="G2524" i="5"/>
  <c r="G2525" i="5"/>
  <c r="G2526" i="5"/>
  <c r="G2527" i="5"/>
  <c r="G2528" i="5"/>
  <c r="G2529" i="5"/>
  <c r="G2530" i="5"/>
  <c r="G2531" i="5"/>
  <c r="G2532" i="5"/>
  <c r="G2533" i="5"/>
  <c r="G2534" i="5"/>
  <c r="G2535" i="5"/>
  <c r="G2536" i="5"/>
  <c r="G2537" i="5"/>
  <c r="G2538" i="5"/>
  <c r="G2539" i="5"/>
  <c r="G2540" i="5"/>
  <c r="G2541" i="5"/>
  <c r="G2542" i="5"/>
  <c r="G2543" i="5"/>
  <c r="G2544" i="5"/>
  <c r="G2545" i="5"/>
  <c r="G2546" i="5"/>
  <c r="G2547" i="5"/>
  <c r="G2548" i="5"/>
  <c r="G2549" i="5"/>
  <c r="G2550" i="5"/>
  <c r="G2551" i="5"/>
  <c r="G2552" i="5"/>
  <c r="G2553" i="5"/>
  <c r="G2554" i="5"/>
  <c r="G2555" i="5"/>
  <c r="G2556" i="5"/>
  <c r="G2557" i="5"/>
  <c r="G2558" i="5"/>
  <c r="G2559" i="5"/>
  <c r="G2560" i="5"/>
  <c r="G2561" i="5"/>
  <c r="G2562" i="5"/>
  <c r="G2563" i="5"/>
  <c r="G2564" i="5"/>
  <c r="G2565" i="5"/>
  <c r="G2566" i="5"/>
  <c r="G2567" i="5"/>
  <c r="G2568" i="5"/>
  <c r="G2569" i="5"/>
  <c r="G2570" i="5"/>
  <c r="G2571" i="5"/>
  <c r="G2572" i="5"/>
  <c r="G2573" i="5"/>
  <c r="G2574" i="5"/>
  <c r="G2575" i="5"/>
  <c r="G2576" i="5"/>
  <c r="G2577" i="5"/>
  <c r="G2578" i="5"/>
  <c r="G2579" i="5"/>
  <c r="G2580" i="5"/>
  <c r="G2581" i="5"/>
  <c r="G2582" i="5"/>
  <c r="G2583" i="5"/>
  <c r="G2584" i="5"/>
  <c r="G2585" i="5"/>
  <c r="G2586" i="5"/>
  <c r="G2587" i="5"/>
  <c r="G2588" i="5"/>
  <c r="G2589" i="5"/>
  <c r="G2590" i="5"/>
  <c r="G2591" i="5"/>
  <c r="G2592" i="5"/>
  <c r="G2593" i="5"/>
  <c r="G2594" i="5"/>
  <c r="G2595" i="5"/>
  <c r="G2596" i="5"/>
  <c r="G2597" i="5"/>
  <c r="G2598" i="5"/>
  <c r="G2599" i="5"/>
  <c r="G2600" i="5"/>
  <c r="G2601" i="5"/>
  <c r="G2602" i="5"/>
  <c r="G2603" i="5"/>
  <c r="G2604" i="5"/>
  <c r="G2605" i="5"/>
  <c r="G2606" i="5"/>
  <c r="G2607" i="5"/>
  <c r="G2608" i="5"/>
  <c r="G2609" i="5"/>
  <c r="G2610" i="5"/>
  <c r="G2611" i="5"/>
  <c r="G2612" i="5"/>
  <c r="G2613" i="5"/>
  <c r="G2614" i="5"/>
  <c r="G2615" i="5"/>
  <c r="G2616" i="5"/>
  <c r="G2617" i="5"/>
  <c r="G2618" i="5"/>
  <c r="G2619" i="5"/>
  <c r="G2620" i="5"/>
  <c r="G2621" i="5"/>
  <c r="G2622" i="5"/>
  <c r="G2623" i="5"/>
  <c r="G2624" i="5"/>
  <c r="G2625" i="5"/>
  <c r="G2626" i="5"/>
  <c r="G2627" i="5"/>
  <c r="G2628" i="5"/>
  <c r="G2629" i="5"/>
  <c r="G2630" i="5"/>
  <c r="G2631" i="5"/>
  <c r="G2632" i="5"/>
  <c r="G2633" i="5"/>
  <c r="G2634" i="5"/>
  <c r="G2635" i="5"/>
  <c r="G2636" i="5"/>
  <c r="G2637" i="5"/>
  <c r="G2638" i="5"/>
  <c r="G2639" i="5"/>
  <c r="G2640" i="5"/>
  <c r="G2641" i="5"/>
  <c r="G2642" i="5"/>
  <c r="G2643" i="5"/>
  <c r="G2644" i="5"/>
  <c r="G2645" i="5"/>
  <c r="G2646" i="5"/>
  <c r="G2647" i="5"/>
  <c r="G2648" i="5"/>
  <c r="G2649" i="5"/>
  <c r="G2650" i="5"/>
  <c r="G2651" i="5"/>
  <c r="G2652" i="5"/>
  <c r="G2653" i="5"/>
  <c r="G2654" i="5"/>
  <c r="G2655" i="5"/>
  <c r="G2656" i="5"/>
  <c r="G2657" i="5"/>
  <c r="G2658" i="5"/>
  <c r="G2659" i="5"/>
  <c r="G2660" i="5"/>
  <c r="G2661" i="5"/>
  <c r="G2662" i="5"/>
  <c r="G2663" i="5"/>
  <c r="G2664" i="5"/>
  <c r="G2665" i="5"/>
  <c r="G2666" i="5"/>
  <c r="G2667" i="5"/>
  <c r="G2668" i="5"/>
  <c r="G2669" i="5"/>
  <c r="G2670" i="5"/>
  <c r="G2671" i="5"/>
  <c r="G2672" i="5"/>
  <c r="G2673" i="5"/>
  <c r="G2674" i="5"/>
  <c r="G2675" i="5"/>
  <c r="G2676" i="5"/>
  <c r="G2677" i="5"/>
  <c r="G2678" i="5"/>
  <c r="G2679" i="5"/>
  <c r="G2680" i="5"/>
  <c r="G2681" i="5"/>
  <c r="G2682" i="5"/>
  <c r="G2683" i="5"/>
  <c r="G2684" i="5"/>
  <c r="G2685" i="5"/>
  <c r="G2686" i="5"/>
  <c r="G2687" i="5"/>
  <c r="G2688" i="5"/>
  <c r="G2689" i="5"/>
  <c r="G2690" i="5"/>
  <c r="G2691" i="5"/>
  <c r="G2692" i="5"/>
  <c r="G2693" i="5"/>
  <c r="G2694" i="5"/>
  <c r="G2695" i="5"/>
  <c r="G2696" i="5"/>
  <c r="G2697" i="5"/>
  <c r="G2698" i="5"/>
  <c r="G2699" i="5"/>
  <c r="G2700" i="5"/>
  <c r="G2701" i="5"/>
  <c r="G2702" i="5"/>
  <c r="G2703" i="5"/>
  <c r="G2704" i="5"/>
  <c r="G2705" i="5"/>
  <c r="G2706" i="5"/>
  <c r="G2707" i="5"/>
  <c r="G2708" i="5"/>
  <c r="G2709" i="5"/>
  <c r="G2710" i="5"/>
  <c r="G2711" i="5"/>
  <c r="G2712" i="5"/>
  <c r="G2713" i="5"/>
  <c r="G2714" i="5"/>
  <c r="G2715" i="5"/>
  <c r="G2716" i="5"/>
  <c r="G2717" i="5"/>
  <c r="G2718" i="5"/>
  <c r="G2719" i="5"/>
  <c r="G2720" i="5"/>
  <c r="G2721" i="5"/>
  <c r="G2722" i="5"/>
  <c r="G2723" i="5"/>
  <c r="G2724" i="5"/>
  <c r="G2725" i="5"/>
  <c r="G2726" i="5"/>
  <c r="G2727" i="5"/>
  <c r="G2728" i="5"/>
  <c r="G2729" i="5"/>
  <c r="G2730" i="5"/>
  <c r="G2731" i="5"/>
  <c r="G2732" i="5"/>
  <c r="G2733" i="5"/>
  <c r="G2734" i="5"/>
  <c r="G2735" i="5"/>
  <c r="G2736" i="5"/>
  <c r="G2737" i="5"/>
  <c r="G2738" i="5"/>
  <c r="G2739" i="5"/>
  <c r="G2740" i="5"/>
  <c r="G2741" i="5"/>
  <c r="G2742" i="5"/>
  <c r="G2743" i="5"/>
  <c r="G2744" i="5"/>
  <c r="G2745" i="5"/>
  <c r="G2746" i="5"/>
  <c r="G2747" i="5"/>
  <c r="G2748" i="5"/>
  <c r="G2749" i="5"/>
  <c r="G2750" i="5"/>
  <c r="G2751" i="5"/>
  <c r="G2752" i="5"/>
  <c r="G2753" i="5"/>
  <c r="G2754" i="5"/>
  <c r="G2755" i="5"/>
  <c r="G2756" i="5"/>
  <c r="G2757" i="5"/>
  <c r="G2758" i="5"/>
  <c r="G2759" i="5"/>
  <c r="G2760" i="5"/>
  <c r="G2761" i="5"/>
  <c r="G2762" i="5"/>
  <c r="G2763" i="5"/>
  <c r="G2764" i="5"/>
  <c r="G2765" i="5"/>
  <c r="G2766" i="5"/>
  <c r="G2767" i="5"/>
  <c r="G2768" i="5"/>
  <c r="G2769" i="5"/>
  <c r="G2770" i="5"/>
  <c r="G2771" i="5"/>
  <c r="G2772" i="5"/>
  <c r="G2773" i="5"/>
  <c r="G2774" i="5"/>
  <c r="G2775" i="5"/>
  <c r="G2776" i="5"/>
  <c r="G2777" i="5"/>
  <c r="G2778" i="5"/>
  <c r="G2779" i="5"/>
  <c r="G2780" i="5"/>
  <c r="G2781" i="5"/>
  <c r="G2782" i="5"/>
  <c r="G2783" i="5"/>
  <c r="G2784" i="5"/>
  <c r="G2785" i="5"/>
  <c r="G2786" i="5"/>
  <c r="G2787" i="5"/>
  <c r="G2788" i="5"/>
  <c r="G2789" i="5"/>
  <c r="G2790" i="5"/>
  <c r="G2791" i="5"/>
  <c r="G2792" i="5"/>
  <c r="G2793" i="5"/>
  <c r="AT635" i="9" l="1"/>
  <c r="AP635" i="9"/>
  <c r="AL635" i="9"/>
  <c r="AT1796" i="9"/>
  <c r="AP1796" i="9"/>
  <c r="AQ1796" i="9" s="1"/>
  <c r="AL1796" i="9"/>
  <c r="AT1348" i="9"/>
  <c r="AP1348" i="9"/>
  <c r="AL1348" i="9"/>
  <c r="AT774" i="9"/>
  <c r="AP774" i="9"/>
  <c r="AL774" i="9"/>
  <c r="AT536" i="9"/>
  <c r="AP536" i="9"/>
  <c r="AL536" i="9"/>
  <c r="AT340" i="9"/>
  <c r="AP340" i="9"/>
  <c r="AL340" i="9"/>
  <c r="AT312" i="9"/>
  <c r="AP312" i="9"/>
  <c r="AQ312" i="9" s="1"/>
  <c r="AL312" i="9"/>
  <c r="AT298" i="9"/>
  <c r="AP298" i="9"/>
  <c r="AL298" i="9"/>
  <c r="AT284" i="9"/>
  <c r="AP284" i="9"/>
  <c r="AQ284" i="9" s="1"/>
  <c r="AL284" i="9"/>
  <c r="AT270" i="9"/>
  <c r="AP270" i="9"/>
  <c r="AL270" i="9"/>
  <c r="AT256" i="9"/>
  <c r="AP256" i="9"/>
  <c r="AQ256" i="9" s="1"/>
  <c r="AL256" i="9"/>
  <c r="AT228" i="9"/>
  <c r="AP228" i="9"/>
  <c r="AL228" i="9"/>
  <c r="AT2975" i="9"/>
  <c r="AP2975" i="9"/>
  <c r="AL2975" i="9"/>
  <c r="AT2891" i="9"/>
  <c r="AP2891" i="9"/>
  <c r="AQ2891" i="9" s="1"/>
  <c r="AL2891" i="9"/>
  <c r="AT2807" i="9"/>
  <c r="AP2807" i="9"/>
  <c r="AL2807" i="9"/>
  <c r="AT2751" i="9"/>
  <c r="AP2751" i="9"/>
  <c r="AL2751" i="9"/>
  <c r="AT2681" i="9"/>
  <c r="AP2681" i="9"/>
  <c r="AL2681" i="9"/>
  <c r="AT2611" i="9"/>
  <c r="AP2611" i="9"/>
  <c r="AL2611" i="9"/>
  <c r="AT2541" i="9"/>
  <c r="AP2541" i="9"/>
  <c r="AL2541" i="9"/>
  <c r="AT2485" i="9"/>
  <c r="AP2485" i="9"/>
  <c r="AQ2485" i="9" s="1"/>
  <c r="AL2485" i="9"/>
  <c r="AL2429" i="9"/>
  <c r="AT2429" i="9"/>
  <c r="AP2429" i="9"/>
  <c r="AQ2429" i="9" s="1"/>
  <c r="AT2331" i="9"/>
  <c r="AP2331" i="9"/>
  <c r="AQ2331" i="9" s="1"/>
  <c r="AL2331" i="9"/>
  <c r="AT2233" i="9"/>
  <c r="AP2233" i="9"/>
  <c r="AL2233" i="9"/>
  <c r="AT2177" i="9"/>
  <c r="AP2177" i="9"/>
  <c r="AQ2177" i="9" s="1"/>
  <c r="AL2177" i="9"/>
  <c r="AT2121" i="9"/>
  <c r="AP2121" i="9"/>
  <c r="AQ2121" i="9" s="1"/>
  <c r="AL2121" i="9"/>
  <c r="AT2051" i="9"/>
  <c r="AP2051" i="9"/>
  <c r="AL2051" i="9"/>
  <c r="AT1995" i="9"/>
  <c r="AP1995" i="9"/>
  <c r="AL1995" i="9"/>
  <c r="AT1897" i="9"/>
  <c r="AL1897" i="9"/>
  <c r="AP1897" i="9"/>
  <c r="AT1827" i="9"/>
  <c r="AL1827" i="9"/>
  <c r="AP1827" i="9"/>
  <c r="AQ1827" i="9" s="1"/>
  <c r="AT1813" i="9"/>
  <c r="AL1813" i="9"/>
  <c r="AP1813" i="9"/>
  <c r="AQ1813" i="9" s="1"/>
  <c r="AT1757" i="9"/>
  <c r="AP1757" i="9"/>
  <c r="AQ1757" i="9" s="1"/>
  <c r="AL1757" i="9"/>
  <c r="AT1687" i="9"/>
  <c r="AP1687" i="9"/>
  <c r="AQ1687" i="9" s="1"/>
  <c r="AL1687" i="9"/>
  <c r="AT1603" i="9"/>
  <c r="AP1603" i="9"/>
  <c r="AQ1603" i="9" s="1"/>
  <c r="AL1603" i="9"/>
  <c r="AT1547" i="9"/>
  <c r="AP1547" i="9"/>
  <c r="AQ1547" i="9" s="1"/>
  <c r="AL1547" i="9"/>
  <c r="AT1463" i="9"/>
  <c r="AP1463" i="9"/>
  <c r="AQ1463" i="9" s="1"/>
  <c r="AL1463" i="9"/>
  <c r="AT1351" i="9"/>
  <c r="AP1351" i="9"/>
  <c r="AL1351" i="9"/>
  <c r="AT1309" i="9"/>
  <c r="AP1309" i="9"/>
  <c r="AQ1309" i="9" s="1"/>
  <c r="AL1309" i="9"/>
  <c r="AT1197" i="9"/>
  <c r="AP1197" i="9"/>
  <c r="AQ1197" i="9" s="1"/>
  <c r="AL1197" i="9"/>
  <c r="AT1127" i="9"/>
  <c r="AP1127" i="9"/>
  <c r="AL1127" i="9"/>
  <c r="AT1043" i="9"/>
  <c r="AP1043" i="9"/>
  <c r="AL1043" i="9"/>
  <c r="AT973" i="9"/>
  <c r="AP973" i="9"/>
  <c r="AL973" i="9"/>
  <c r="AT903" i="9"/>
  <c r="AP903" i="9"/>
  <c r="AQ903" i="9" s="1"/>
  <c r="AL903" i="9"/>
  <c r="AT833" i="9"/>
  <c r="AP833" i="9"/>
  <c r="AQ833" i="9" s="1"/>
  <c r="AL833" i="9"/>
  <c r="AT763" i="9"/>
  <c r="AP763" i="9"/>
  <c r="AL763" i="9"/>
  <c r="AT693" i="9"/>
  <c r="AP693" i="9"/>
  <c r="AQ693" i="9" s="1"/>
  <c r="AL693" i="9"/>
  <c r="AT595" i="9"/>
  <c r="AP595" i="9"/>
  <c r="AL595" i="9"/>
  <c r="AT497" i="9"/>
  <c r="AP497" i="9"/>
  <c r="AL497" i="9"/>
  <c r="AT441" i="9"/>
  <c r="AP441" i="9"/>
  <c r="AL441" i="9"/>
  <c r="AT385" i="9"/>
  <c r="AP385" i="9"/>
  <c r="AQ385" i="9" s="1"/>
  <c r="AL385" i="9"/>
  <c r="AT287" i="9"/>
  <c r="AP287" i="9"/>
  <c r="AQ287" i="9" s="1"/>
  <c r="AL287" i="9"/>
  <c r="AT189" i="9"/>
  <c r="AP189" i="9"/>
  <c r="AL189" i="9"/>
  <c r="AT105" i="9"/>
  <c r="AP105" i="9"/>
  <c r="AL105" i="9"/>
  <c r="AT7" i="9"/>
  <c r="AP7" i="9"/>
  <c r="AQ7" i="9" s="1"/>
  <c r="AL7" i="9"/>
  <c r="AT3044" i="9"/>
  <c r="AP3044" i="9"/>
  <c r="AL3044" i="9"/>
  <c r="AT2960" i="9"/>
  <c r="AP2960" i="9"/>
  <c r="AL2960" i="9"/>
  <c r="AT2848" i="9"/>
  <c r="AP2848" i="9"/>
  <c r="AL2848" i="9"/>
  <c r="AT2750" i="9"/>
  <c r="AP2750" i="9"/>
  <c r="AL2750" i="9"/>
  <c r="AT2638" i="9"/>
  <c r="AP2638" i="9"/>
  <c r="AQ2638" i="9" s="1"/>
  <c r="AL2638" i="9"/>
  <c r="AT2526" i="9"/>
  <c r="AP2526" i="9"/>
  <c r="AQ2526" i="9" s="1"/>
  <c r="AL2526" i="9"/>
  <c r="AL2428" i="9"/>
  <c r="AT2428" i="9"/>
  <c r="AP2428" i="9"/>
  <c r="AQ2428" i="9" s="1"/>
  <c r="AT2316" i="9"/>
  <c r="AP2316" i="9"/>
  <c r="AQ2316" i="9" s="1"/>
  <c r="AL2316" i="9"/>
  <c r="AT2218" i="9"/>
  <c r="AP2218" i="9"/>
  <c r="AL2218" i="9"/>
  <c r="AT2120" i="9"/>
  <c r="AP2120" i="9"/>
  <c r="AQ2120" i="9" s="1"/>
  <c r="AL2120" i="9"/>
  <c r="AT2050" i="9"/>
  <c r="AP2050" i="9"/>
  <c r="AL2050" i="9"/>
  <c r="AT1952" i="9"/>
  <c r="AP1952" i="9"/>
  <c r="AL1952" i="9"/>
  <c r="AT1868" i="9"/>
  <c r="AP1868" i="9"/>
  <c r="AL1868" i="9"/>
  <c r="AT1812" i="9"/>
  <c r="AL1812" i="9"/>
  <c r="AP1812" i="9"/>
  <c r="AQ1812" i="9" s="1"/>
  <c r="AT1700" i="9"/>
  <c r="AP1700" i="9"/>
  <c r="AQ1700" i="9" s="1"/>
  <c r="AL1700" i="9"/>
  <c r="AT1602" i="9"/>
  <c r="AP1602" i="9"/>
  <c r="AQ1602" i="9" s="1"/>
  <c r="AL1602" i="9"/>
  <c r="AT1504" i="9"/>
  <c r="AP1504" i="9"/>
  <c r="AQ1504" i="9" s="1"/>
  <c r="AL1504" i="9"/>
  <c r="AT1406" i="9"/>
  <c r="AP1406" i="9"/>
  <c r="AQ1406" i="9" s="1"/>
  <c r="AL1406" i="9"/>
  <c r="AT1280" i="9"/>
  <c r="AP1280" i="9"/>
  <c r="AL1280" i="9"/>
  <c r="AT1210" i="9"/>
  <c r="AP1210" i="9"/>
  <c r="AQ1210" i="9" s="1"/>
  <c r="AL1210" i="9"/>
  <c r="AT1154" i="9"/>
  <c r="AP1154" i="9"/>
  <c r="AL1154" i="9"/>
  <c r="AT1098" i="9"/>
  <c r="AP1098" i="9"/>
  <c r="AL1098" i="9"/>
  <c r="AT986" i="9"/>
  <c r="AP986" i="9"/>
  <c r="AL986" i="9"/>
  <c r="AT874" i="9"/>
  <c r="AP874" i="9"/>
  <c r="AQ874" i="9" s="1"/>
  <c r="AL874" i="9"/>
  <c r="AT776" i="9"/>
  <c r="AP776" i="9"/>
  <c r="AL776" i="9"/>
  <c r="AT692" i="9"/>
  <c r="AP692" i="9"/>
  <c r="AQ692" i="9" s="1"/>
  <c r="AL692" i="9"/>
  <c r="AT566" i="9"/>
  <c r="AP566" i="9"/>
  <c r="AL566" i="9"/>
  <c r="AT468" i="9"/>
  <c r="AP468" i="9"/>
  <c r="AL468" i="9"/>
  <c r="AT384" i="9"/>
  <c r="AP384" i="9"/>
  <c r="AQ384" i="9" s="1"/>
  <c r="AL384" i="9"/>
  <c r="AT300" i="9"/>
  <c r="AP300" i="9"/>
  <c r="AQ300" i="9" s="1"/>
  <c r="AL300" i="9"/>
  <c r="AT216" i="9"/>
  <c r="AP216" i="9"/>
  <c r="AL216" i="9"/>
  <c r="AT118" i="9"/>
  <c r="AP118" i="9"/>
  <c r="AL118" i="9"/>
  <c r="AT3043" i="9"/>
  <c r="AP3043" i="9"/>
  <c r="AL3043" i="9"/>
  <c r="AT2987" i="9"/>
  <c r="AP2987" i="9"/>
  <c r="AL2987" i="9"/>
  <c r="AT2931" i="9"/>
  <c r="AP2931" i="9"/>
  <c r="AQ2931" i="9" s="1"/>
  <c r="AL2931" i="9"/>
  <c r="AT2791" i="9"/>
  <c r="AP2791" i="9"/>
  <c r="AL2791" i="9"/>
  <c r="AT2707" i="9"/>
  <c r="AP2707" i="9"/>
  <c r="AL2707" i="9"/>
  <c r="AT2623" i="9"/>
  <c r="AP2623" i="9"/>
  <c r="AQ2623" i="9" s="1"/>
  <c r="AL2623" i="9"/>
  <c r="AT2539" i="9"/>
  <c r="AP2539" i="9"/>
  <c r="AQ2539" i="9" s="1"/>
  <c r="AL2539" i="9"/>
  <c r="AL2455" i="9"/>
  <c r="AT2455" i="9"/>
  <c r="AP2455" i="9"/>
  <c r="AQ2455" i="9" s="1"/>
  <c r="AL2385" i="9"/>
  <c r="AT2385" i="9"/>
  <c r="AP2385" i="9"/>
  <c r="AQ2385" i="9" s="1"/>
  <c r="AT2287" i="9"/>
  <c r="AL2287" i="9"/>
  <c r="AP2287" i="9"/>
  <c r="AT2203" i="9"/>
  <c r="AP2203" i="9"/>
  <c r="AL2203" i="9"/>
  <c r="AT2119" i="9"/>
  <c r="AP2119" i="9"/>
  <c r="AQ2119" i="9" s="1"/>
  <c r="AL2119" i="9"/>
  <c r="AT2049" i="9"/>
  <c r="AP2049" i="9"/>
  <c r="AL2049" i="9"/>
  <c r="AT1993" i="9"/>
  <c r="AP1993" i="9"/>
  <c r="AL1993" i="9"/>
  <c r="AT1923" i="9"/>
  <c r="AP1923" i="9"/>
  <c r="AL1923" i="9"/>
  <c r="AT1839" i="9"/>
  <c r="AL1839" i="9"/>
  <c r="AP1839" i="9"/>
  <c r="AT1769" i="9"/>
  <c r="AP1769" i="9"/>
  <c r="AQ1769" i="9" s="1"/>
  <c r="AL1769" i="9"/>
  <c r="AT1671" i="9"/>
  <c r="AP1671" i="9"/>
  <c r="AQ1671" i="9" s="1"/>
  <c r="AL1671" i="9"/>
  <c r="AT1587" i="9"/>
  <c r="AP1587" i="9"/>
  <c r="AQ1587" i="9" s="1"/>
  <c r="AL1587" i="9"/>
  <c r="AT1517" i="9"/>
  <c r="AP1517" i="9"/>
  <c r="AQ1517" i="9" s="1"/>
  <c r="AL1517" i="9"/>
  <c r="AT1433" i="9"/>
  <c r="AP1433" i="9"/>
  <c r="AQ1433" i="9" s="1"/>
  <c r="AL1433" i="9"/>
  <c r="AT1349" i="9"/>
  <c r="AP1349" i="9"/>
  <c r="AL1349" i="9"/>
  <c r="AT1265" i="9"/>
  <c r="AP1265" i="9"/>
  <c r="AL1265" i="9"/>
  <c r="AT1181" i="9"/>
  <c r="AP1181" i="9"/>
  <c r="AQ1181" i="9" s="1"/>
  <c r="AL1181" i="9"/>
  <c r="AT1097" i="9"/>
  <c r="AP1097" i="9"/>
  <c r="AL1097" i="9"/>
  <c r="AT999" i="9"/>
  <c r="AP999" i="9"/>
  <c r="AL999" i="9"/>
  <c r="AT901" i="9"/>
  <c r="AP901" i="9"/>
  <c r="AQ901" i="9" s="1"/>
  <c r="AL901" i="9"/>
  <c r="AT831" i="9"/>
  <c r="AP831" i="9"/>
  <c r="AQ831" i="9" s="1"/>
  <c r="AL831" i="9"/>
  <c r="AT747" i="9"/>
  <c r="AP747" i="9"/>
  <c r="AL747" i="9"/>
  <c r="AT691" i="9"/>
  <c r="AP691" i="9"/>
  <c r="AQ691" i="9" s="1"/>
  <c r="AL691" i="9"/>
  <c r="AT607" i="9"/>
  <c r="AP607" i="9"/>
  <c r="AL607" i="9"/>
  <c r="AT537" i="9"/>
  <c r="AP537" i="9"/>
  <c r="AL537" i="9"/>
  <c r="AT453" i="9"/>
  <c r="AP453" i="9"/>
  <c r="AL453" i="9"/>
  <c r="AT369" i="9"/>
  <c r="AP369" i="9"/>
  <c r="AQ369" i="9" s="1"/>
  <c r="AL369" i="9"/>
  <c r="AT285" i="9"/>
  <c r="AP285" i="9"/>
  <c r="AQ285" i="9" s="1"/>
  <c r="AL285" i="9"/>
  <c r="AT201" i="9"/>
  <c r="AP201" i="9"/>
  <c r="AQ201" i="9" s="1"/>
  <c r="AL201" i="9"/>
  <c r="AT117" i="9"/>
  <c r="AP117" i="9"/>
  <c r="AQ117" i="9" s="1"/>
  <c r="AL117" i="9"/>
  <c r="AT33" i="9"/>
  <c r="AP33" i="9"/>
  <c r="AQ33" i="9" s="1"/>
  <c r="AL33" i="9"/>
  <c r="AT3042" i="9"/>
  <c r="AP3042" i="9"/>
  <c r="AL3042" i="9"/>
  <c r="AT2986" i="9"/>
  <c r="AP2986" i="9"/>
  <c r="AL2986" i="9"/>
  <c r="AT2944" i="9"/>
  <c r="AP2944" i="9"/>
  <c r="AQ2944" i="9" s="1"/>
  <c r="AL2944" i="9"/>
  <c r="AT2902" i="9"/>
  <c r="AP2902" i="9"/>
  <c r="AQ2902" i="9" s="1"/>
  <c r="AL2902" i="9"/>
  <c r="AT2860" i="9"/>
  <c r="AP2860" i="9"/>
  <c r="AL2860" i="9"/>
  <c r="AT2818" i="9"/>
  <c r="AP2818" i="9"/>
  <c r="AL2818" i="9"/>
  <c r="AT2636" i="9"/>
  <c r="AP2636" i="9"/>
  <c r="AQ2636" i="9" s="1"/>
  <c r="AL2636" i="9"/>
  <c r="AT3017" i="9"/>
  <c r="AL3017" i="9"/>
  <c r="AP3017" i="9"/>
  <c r="AT2919" i="9"/>
  <c r="AP2919" i="9"/>
  <c r="AQ2919" i="9" s="1"/>
  <c r="AL2919" i="9"/>
  <c r="AT2835" i="9"/>
  <c r="AP2835" i="9"/>
  <c r="AL2835" i="9"/>
  <c r="AT2709" i="9"/>
  <c r="AP2709" i="9"/>
  <c r="AL2709" i="9"/>
  <c r="AT2625" i="9"/>
  <c r="AP2625" i="9"/>
  <c r="AQ2625" i="9" s="1"/>
  <c r="AL2625" i="9"/>
  <c r="AT2555" i="9"/>
  <c r="AP2555" i="9"/>
  <c r="AL2555" i="9"/>
  <c r="AT2499" i="9"/>
  <c r="AP2499" i="9"/>
  <c r="AQ2499" i="9" s="1"/>
  <c r="AL2499" i="9"/>
  <c r="AL2415" i="9"/>
  <c r="AT2415" i="9"/>
  <c r="AP2415" i="9"/>
  <c r="AQ2415" i="9" s="1"/>
  <c r="AT2345" i="9"/>
  <c r="AP2345" i="9"/>
  <c r="AQ2345" i="9" s="1"/>
  <c r="AL2345" i="9"/>
  <c r="AT2275" i="9"/>
  <c r="AP2275" i="9"/>
  <c r="AL2275" i="9"/>
  <c r="AT2191" i="9"/>
  <c r="AP2191" i="9"/>
  <c r="AL2191" i="9"/>
  <c r="AT2107" i="9"/>
  <c r="AP2107" i="9"/>
  <c r="AQ2107" i="9" s="1"/>
  <c r="AL2107" i="9"/>
  <c r="AT2037" i="9"/>
  <c r="AP2037" i="9"/>
  <c r="AL2037" i="9"/>
  <c r="AT1981" i="9"/>
  <c r="AP1981" i="9"/>
  <c r="AL1981" i="9"/>
  <c r="AT1911" i="9"/>
  <c r="AP1911" i="9"/>
  <c r="AL1911" i="9"/>
  <c r="AT1855" i="9"/>
  <c r="AP1855" i="9"/>
  <c r="AL1855" i="9"/>
  <c r="AT1785" i="9"/>
  <c r="AP1785" i="9"/>
  <c r="AQ1785" i="9" s="1"/>
  <c r="AL1785" i="9"/>
  <c r="AT1673" i="9"/>
  <c r="AP1673" i="9"/>
  <c r="AQ1673" i="9" s="1"/>
  <c r="AL1673" i="9"/>
  <c r="AT1575" i="9"/>
  <c r="AP1575" i="9"/>
  <c r="AQ1575" i="9" s="1"/>
  <c r="AL1575" i="9"/>
  <c r="AT1491" i="9"/>
  <c r="AP1491" i="9"/>
  <c r="AQ1491" i="9" s="1"/>
  <c r="AL1491" i="9"/>
  <c r="AT1421" i="9"/>
  <c r="AP1421" i="9"/>
  <c r="AL1421" i="9"/>
  <c r="AT1365" i="9"/>
  <c r="AP1365" i="9"/>
  <c r="AQ1365" i="9" s="1"/>
  <c r="AL1365" i="9"/>
  <c r="AT1295" i="9"/>
  <c r="AP1295" i="9"/>
  <c r="AQ1295" i="9" s="1"/>
  <c r="AL1295" i="9"/>
  <c r="AT1225" i="9"/>
  <c r="AP1225" i="9"/>
  <c r="AQ1225" i="9" s="1"/>
  <c r="AL1225" i="9"/>
  <c r="AT1141" i="9"/>
  <c r="AP1141" i="9"/>
  <c r="AL1141" i="9"/>
  <c r="AT1057" i="9"/>
  <c r="AP1057" i="9"/>
  <c r="AL1057" i="9"/>
  <c r="AT987" i="9"/>
  <c r="AP987" i="9"/>
  <c r="AL987" i="9"/>
  <c r="AT889" i="9"/>
  <c r="AP889" i="9"/>
  <c r="AQ889" i="9" s="1"/>
  <c r="AL889" i="9"/>
  <c r="AT819" i="9"/>
  <c r="AP819" i="9"/>
  <c r="AQ819" i="9" s="1"/>
  <c r="AL819" i="9"/>
  <c r="AT735" i="9"/>
  <c r="AP735" i="9"/>
  <c r="AQ735" i="9" s="1"/>
  <c r="AL735" i="9"/>
  <c r="AT679" i="9"/>
  <c r="AP679" i="9"/>
  <c r="AQ679" i="9" s="1"/>
  <c r="AL679" i="9"/>
  <c r="AT581" i="9"/>
  <c r="AP581" i="9"/>
  <c r="AL581" i="9"/>
  <c r="AT539" i="9"/>
  <c r="AP539" i="9"/>
  <c r="AL539" i="9"/>
  <c r="AT455" i="9"/>
  <c r="AP455" i="9"/>
  <c r="AL455" i="9"/>
  <c r="AT357" i="9"/>
  <c r="AP357" i="9"/>
  <c r="AQ357" i="9" s="1"/>
  <c r="AL357" i="9"/>
  <c r="AT273" i="9"/>
  <c r="AP273" i="9"/>
  <c r="AQ273" i="9" s="1"/>
  <c r="AL273" i="9"/>
  <c r="AT203" i="9"/>
  <c r="AP203" i="9"/>
  <c r="AQ203" i="9" s="1"/>
  <c r="AL203" i="9"/>
  <c r="AT133" i="9"/>
  <c r="AP133" i="9"/>
  <c r="AL133" i="9"/>
  <c r="AT35" i="9"/>
  <c r="AP35" i="9"/>
  <c r="AQ35" i="9" s="1"/>
  <c r="AL35" i="9"/>
  <c r="AT2974" i="9"/>
  <c r="AP2974" i="9"/>
  <c r="AL2974" i="9"/>
  <c r="AT2876" i="9"/>
  <c r="AP2876" i="9"/>
  <c r="AL2876" i="9"/>
  <c r="AT2764" i="9"/>
  <c r="AP2764" i="9"/>
  <c r="AL2764" i="9"/>
  <c r="AT2694" i="9"/>
  <c r="AP2694" i="9"/>
  <c r="AL2694" i="9"/>
  <c r="AT2568" i="9"/>
  <c r="AP2568" i="9"/>
  <c r="AL2568" i="9"/>
  <c r="AT2484" i="9"/>
  <c r="AP2484" i="9"/>
  <c r="AQ2484" i="9" s="1"/>
  <c r="AL2484" i="9"/>
  <c r="AL2372" i="9"/>
  <c r="AT2372" i="9"/>
  <c r="AP2372" i="9"/>
  <c r="AQ2372" i="9" s="1"/>
  <c r="AT2260" i="9"/>
  <c r="AP2260" i="9"/>
  <c r="AL2260" i="9"/>
  <c r="AT2134" i="9"/>
  <c r="AP2134" i="9"/>
  <c r="AQ2134" i="9" s="1"/>
  <c r="AL2134" i="9"/>
  <c r="AT2036" i="9"/>
  <c r="AP2036" i="9"/>
  <c r="AL2036" i="9"/>
  <c r="AT1924" i="9"/>
  <c r="AP1924" i="9"/>
  <c r="AL1924" i="9"/>
  <c r="AT1784" i="9"/>
  <c r="AP1784" i="9"/>
  <c r="AQ1784" i="9" s="1"/>
  <c r="AL1784" i="9"/>
  <c r="AT1686" i="9"/>
  <c r="AP1686" i="9"/>
  <c r="AQ1686" i="9" s="1"/>
  <c r="AL1686" i="9"/>
  <c r="AT1588" i="9"/>
  <c r="AP1588" i="9"/>
  <c r="AQ1588" i="9" s="1"/>
  <c r="AL1588" i="9"/>
  <c r="AT1476" i="9"/>
  <c r="AP1476" i="9"/>
  <c r="AQ1476" i="9" s="1"/>
  <c r="AL1476" i="9"/>
  <c r="AT1364" i="9"/>
  <c r="AP1364" i="9"/>
  <c r="AQ1364" i="9" s="1"/>
  <c r="AL1364" i="9"/>
  <c r="AT1308" i="9"/>
  <c r="AP1308" i="9"/>
  <c r="AQ1308" i="9" s="1"/>
  <c r="AL1308" i="9"/>
  <c r="AT1182" i="9"/>
  <c r="AP1182" i="9"/>
  <c r="AQ1182" i="9" s="1"/>
  <c r="AL1182" i="9"/>
  <c r="AT1070" i="9"/>
  <c r="AP1070" i="9"/>
  <c r="AL1070" i="9"/>
  <c r="AT972" i="9"/>
  <c r="AP972" i="9"/>
  <c r="AL972" i="9"/>
  <c r="AT888" i="9"/>
  <c r="AP888" i="9"/>
  <c r="AQ888" i="9" s="1"/>
  <c r="AL888" i="9"/>
  <c r="AT818" i="9"/>
  <c r="AP818" i="9"/>
  <c r="AQ818" i="9" s="1"/>
  <c r="AL818" i="9"/>
  <c r="AT748" i="9"/>
  <c r="AP748" i="9"/>
  <c r="AL748" i="9"/>
  <c r="AT664" i="9"/>
  <c r="AP664" i="9"/>
  <c r="AQ664" i="9" s="1"/>
  <c r="AL664" i="9"/>
  <c r="AT622" i="9"/>
  <c r="AP622" i="9"/>
  <c r="AL622" i="9"/>
  <c r="AT510" i="9"/>
  <c r="AP510" i="9"/>
  <c r="AL510" i="9"/>
  <c r="AT440" i="9"/>
  <c r="AP440" i="9"/>
  <c r="AL440" i="9"/>
  <c r="AT356" i="9"/>
  <c r="AP356" i="9"/>
  <c r="AQ356" i="9" s="1"/>
  <c r="AL356" i="9"/>
  <c r="AT272" i="9"/>
  <c r="AP272" i="9"/>
  <c r="AQ272" i="9" s="1"/>
  <c r="AL272" i="9"/>
  <c r="AT188" i="9"/>
  <c r="AP188" i="9"/>
  <c r="AL188" i="9"/>
  <c r="AT76" i="9"/>
  <c r="AP76" i="9"/>
  <c r="AL76" i="9"/>
  <c r="AT3029" i="9"/>
  <c r="AP3029" i="9"/>
  <c r="AL3029" i="9"/>
  <c r="AT2973" i="9"/>
  <c r="AP2973" i="9"/>
  <c r="AL2973" i="9"/>
  <c r="AT2889" i="9"/>
  <c r="AL2889" i="9"/>
  <c r="AP2889" i="9"/>
  <c r="AQ2889" i="9" s="1"/>
  <c r="AT2819" i="9"/>
  <c r="AP2819" i="9"/>
  <c r="AL2819" i="9"/>
  <c r="AT2763" i="9"/>
  <c r="AP2763" i="9"/>
  <c r="AL2763" i="9"/>
  <c r="AT2665" i="9"/>
  <c r="AP2665" i="9"/>
  <c r="AL2665" i="9"/>
  <c r="AT2567" i="9"/>
  <c r="AP2567" i="9"/>
  <c r="AL2567" i="9"/>
  <c r="AT2483" i="9"/>
  <c r="AP2483" i="9"/>
  <c r="AQ2483" i="9" s="1"/>
  <c r="AL2483" i="9"/>
  <c r="AL2399" i="9"/>
  <c r="AT2399" i="9"/>
  <c r="AP2399" i="9"/>
  <c r="AQ2399" i="9" s="1"/>
  <c r="AT2329" i="9"/>
  <c r="AL2329" i="9"/>
  <c r="AP2329" i="9"/>
  <c r="AQ2329" i="9" s="1"/>
  <c r="AT2273" i="9"/>
  <c r="AP2273" i="9"/>
  <c r="AL2273" i="9"/>
  <c r="AT2189" i="9"/>
  <c r="AP2189" i="9"/>
  <c r="AL2189" i="9"/>
  <c r="AT2105" i="9"/>
  <c r="AP2105" i="9"/>
  <c r="AQ2105" i="9" s="1"/>
  <c r="AL2105" i="9"/>
  <c r="AT2007" i="9"/>
  <c r="AP2007" i="9"/>
  <c r="AL2007" i="9"/>
  <c r="AT1937" i="9"/>
  <c r="AP1937" i="9"/>
  <c r="AL1937" i="9"/>
  <c r="AT1853" i="9"/>
  <c r="AP1853" i="9"/>
  <c r="AL1853" i="9"/>
  <c r="AT1783" i="9"/>
  <c r="AP1783" i="9"/>
  <c r="AQ1783" i="9" s="1"/>
  <c r="AL1783" i="9"/>
  <c r="AT1685" i="9"/>
  <c r="AP1685" i="9"/>
  <c r="AQ1685" i="9" s="1"/>
  <c r="AL1685" i="9"/>
  <c r="AT1601" i="9"/>
  <c r="AP1601" i="9"/>
  <c r="AQ1601" i="9" s="1"/>
  <c r="AL1601" i="9"/>
  <c r="AT1531" i="9"/>
  <c r="AP1531" i="9"/>
  <c r="AQ1531" i="9" s="1"/>
  <c r="AL1531" i="9"/>
  <c r="AT1461" i="9"/>
  <c r="AP1461" i="9"/>
  <c r="AL1461" i="9"/>
  <c r="AT1377" i="9"/>
  <c r="AP1377" i="9"/>
  <c r="AQ1377" i="9" s="1"/>
  <c r="AL1377" i="9"/>
  <c r="AT1321" i="9"/>
  <c r="AP1321" i="9"/>
  <c r="AQ1321" i="9" s="1"/>
  <c r="AL1321" i="9"/>
  <c r="AT1223" i="9"/>
  <c r="AP1223" i="9"/>
  <c r="AQ1223" i="9" s="1"/>
  <c r="AL1223" i="9"/>
  <c r="AT1125" i="9"/>
  <c r="AP1125" i="9"/>
  <c r="AL1125" i="9"/>
  <c r="AT1055" i="9"/>
  <c r="AP1055" i="9"/>
  <c r="AL1055" i="9"/>
  <c r="AT985" i="9"/>
  <c r="AP985" i="9"/>
  <c r="AL985" i="9"/>
  <c r="AT929" i="9"/>
  <c r="AP929" i="9"/>
  <c r="AQ929" i="9" s="1"/>
  <c r="AL929" i="9"/>
  <c r="AT845" i="9"/>
  <c r="AP845" i="9"/>
  <c r="AQ845" i="9" s="1"/>
  <c r="AL845" i="9"/>
  <c r="AT761" i="9"/>
  <c r="AP761" i="9"/>
  <c r="AL761" i="9"/>
  <c r="AT663" i="9"/>
  <c r="AP663" i="9"/>
  <c r="AQ663" i="9" s="1"/>
  <c r="AL663" i="9"/>
  <c r="AT579" i="9"/>
  <c r="AP579" i="9"/>
  <c r="AL579" i="9"/>
  <c r="AT495" i="9"/>
  <c r="AP495" i="9"/>
  <c r="AL495" i="9"/>
  <c r="AT411" i="9"/>
  <c r="AP411" i="9"/>
  <c r="AL411" i="9"/>
  <c r="AT327" i="9"/>
  <c r="AP327" i="9"/>
  <c r="AQ327" i="9" s="1"/>
  <c r="AL327" i="9"/>
  <c r="AT243" i="9"/>
  <c r="AP243" i="9"/>
  <c r="AL243" i="9"/>
  <c r="AT159" i="9"/>
  <c r="AP159" i="9"/>
  <c r="AQ159" i="9" s="1"/>
  <c r="AL159" i="9"/>
  <c r="AT89" i="9"/>
  <c r="AP89" i="9"/>
  <c r="AL89" i="9"/>
  <c r="AT19" i="9"/>
  <c r="AP19" i="9"/>
  <c r="AQ19" i="9" s="1"/>
  <c r="AL19" i="9"/>
  <c r="AT3000" i="9"/>
  <c r="AP3000" i="9"/>
  <c r="AL3000" i="9"/>
  <c r="AT2958" i="9"/>
  <c r="AP2958" i="9"/>
  <c r="AL2958" i="9"/>
  <c r="AT2916" i="9"/>
  <c r="AP2916" i="9"/>
  <c r="AQ2916" i="9" s="1"/>
  <c r="AL2916" i="9"/>
  <c r="AT2874" i="9"/>
  <c r="AP2874" i="9"/>
  <c r="AL2874" i="9"/>
  <c r="AT2846" i="9"/>
  <c r="AP2846" i="9"/>
  <c r="AL2846" i="9"/>
  <c r="AT2804" i="9"/>
  <c r="AP2804" i="9"/>
  <c r="AL2804" i="9"/>
  <c r="AT2776" i="9"/>
  <c r="AP2776" i="9"/>
  <c r="AL2776" i="9"/>
  <c r="AT2748" i="9"/>
  <c r="AP2748" i="9"/>
  <c r="AL2748" i="9"/>
  <c r="AT2720" i="9"/>
  <c r="AP2720" i="9"/>
  <c r="AL2720" i="9"/>
  <c r="AT2692" i="9"/>
  <c r="AP2692" i="9"/>
  <c r="AL2692" i="9"/>
  <c r="AT2664" i="9"/>
  <c r="AP2664" i="9"/>
  <c r="AL2664" i="9"/>
  <c r="AT2622" i="9"/>
  <c r="AP2622" i="9"/>
  <c r="AQ2622" i="9" s="1"/>
  <c r="AL2622" i="9"/>
  <c r="AT2594" i="9"/>
  <c r="AP2594" i="9"/>
  <c r="AL2594" i="9"/>
  <c r="AT2580" i="9"/>
  <c r="AP2580" i="9"/>
  <c r="AL2580" i="9"/>
  <c r="AT2552" i="9"/>
  <c r="AP2552" i="9"/>
  <c r="AL2552" i="9"/>
  <c r="AT2524" i="9"/>
  <c r="AP2524" i="9"/>
  <c r="AQ2524" i="9" s="1"/>
  <c r="AL2524" i="9"/>
  <c r="AT2496" i="9"/>
  <c r="AP2496" i="9"/>
  <c r="AQ2496" i="9" s="1"/>
  <c r="AL2496" i="9"/>
  <c r="AL2468" i="9"/>
  <c r="AT2468" i="9"/>
  <c r="AP2468" i="9"/>
  <c r="AQ2468" i="9" s="1"/>
  <c r="AL2440" i="9"/>
  <c r="AT2440" i="9"/>
  <c r="AP2440" i="9"/>
  <c r="AQ2440" i="9" s="1"/>
  <c r="AL2412" i="9"/>
  <c r="AT2412" i="9"/>
  <c r="AP2412" i="9"/>
  <c r="AQ2412" i="9" s="1"/>
  <c r="AL2384" i="9"/>
  <c r="AT2384" i="9"/>
  <c r="AP2384" i="9"/>
  <c r="AQ2384" i="9" s="1"/>
  <c r="AT2356" i="9"/>
  <c r="AP2356" i="9"/>
  <c r="AQ2356" i="9" s="1"/>
  <c r="AL2356" i="9"/>
  <c r="AT2328" i="9"/>
  <c r="AP2328" i="9"/>
  <c r="AQ2328" i="9" s="1"/>
  <c r="AL2328" i="9"/>
  <c r="AT2286" i="9"/>
  <c r="AP2286" i="9"/>
  <c r="AL2286" i="9"/>
  <c r="AT2258" i="9"/>
  <c r="AP2258" i="9"/>
  <c r="AL2258" i="9"/>
  <c r="AT2230" i="9"/>
  <c r="AP2230" i="9"/>
  <c r="AL2230" i="9"/>
  <c r="AT2188" i="9"/>
  <c r="AP2188" i="9"/>
  <c r="AL2188" i="9"/>
  <c r="AT2174" i="9"/>
  <c r="AP2174" i="9"/>
  <c r="AQ2174" i="9" s="1"/>
  <c r="AL2174" i="9"/>
  <c r="AT2146" i="9"/>
  <c r="AP2146" i="9"/>
  <c r="AL2146" i="9"/>
  <c r="AT2118" i="9"/>
  <c r="AP2118" i="9"/>
  <c r="AQ2118" i="9" s="1"/>
  <c r="AL2118" i="9"/>
  <c r="AT2090" i="9"/>
  <c r="AP2090" i="9"/>
  <c r="AQ2090" i="9" s="1"/>
  <c r="AL2090" i="9"/>
  <c r="AT2062" i="9"/>
  <c r="AP2062" i="9"/>
  <c r="AL2062" i="9"/>
  <c r="AT2020" i="9"/>
  <c r="AP2020" i="9"/>
  <c r="AL2020" i="9"/>
  <c r="AT1992" i="9"/>
  <c r="AP1992" i="9"/>
  <c r="AL1992" i="9"/>
  <c r="AT1964" i="9"/>
  <c r="AP1964" i="9"/>
  <c r="AL1964" i="9"/>
  <c r="AT1936" i="9"/>
  <c r="AP1936" i="9"/>
  <c r="AL1936" i="9"/>
  <c r="AT1908" i="9"/>
  <c r="AP1908" i="9"/>
  <c r="AL1908" i="9"/>
  <c r="AT1880" i="9"/>
  <c r="AP1880" i="9"/>
  <c r="AQ1880" i="9" s="1"/>
  <c r="AL1880" i="9"/>
  <c r="AT1852" i="9"/>
  <c r="AP1852" i="9"/>
  <c r="AL1852" i="9"/>
  <c r="AT1824" i="9"/>
  <c r="AL1824" i="9"/>
  <c r="AP1824" i="9"/>
  <c r="AQ1824" i="9" s="1"/>
  <c r="AT1810" i="9"/>
  <c r="AL1810" i="9"/>
  <c r="AP1810" i="9"/>
  <c r="AQ1810" i="9" s="1"/>
  <c r="AT1768" i="9"/>
  <c r="AP1768" i="9"/>
  <c r="AQ1768" i="9" s="1"/>
  <c r="AL1768" i="9"/>
  <c r="AT1740" i="9"/>
  <c r="AP1740" i="9"/>
  <c r="AQ1740" i="9" s="1"/>
  <c r="AL1740" i="9"/>
  <c r="AT1726" i="9"/>
  <c r="AP1726" i="9"/>
  <c r="AQ1726" i="9" s="1"/>
  <c r="AL1726" i="9"/>
  <c r="AT1712" i="9"/>
  <c r="AP1712" i="9"/>
  <c r="AQ1712" i="9" s="1"/>
  <c r="AL1712" i="9"/>
  <c r="AT1698" i="9"/>
  <c r="AP1698" i="9"/>
  <c r="AQ1698" i="9" s="1"/>
  <c r="AL1698" i="9"/>
  <c r="AT1684" i="9"/>
  <c r="AP1684" i="9"/>
  <c r="AQ1684" i="9" s="1"/>
  <c r="AL1684" i="9"/>
  <c r="AT1670" i="9"/>
  <c r="AP1670" i="9"/>
  <c r="AQ1670" i="9" s="1"/>
  <c r="AL1670" i="9"/>
  <c r="AT1656" i="9"/>
  <c r="AP1656" i="9"/>
  <c r="AQ1656" i="9" s="1"/>
  <c r="AL1656" i="9"/>
  <c r="AT1642" i="9"/>
  <c r="AP1642" i="9"/>
  <c r="AQ1642" i="9" s="1"/>
  <c r="AL1642" i="9"/>
  <c r="AT1614" i="9"/>
  <c r="AP1614" i="9"/>
  <c r="AQ1614" i="9" s="1"/>
  <c r="AL1614" i="9"/>
  <c r="AT1600" i="9"/>
  <c r="AP1600" i="9"/>
  <c r="AQ1600" i="9" s="1"/>
  <c r="AL1600" i="9"/>
  <c r="AT1586" i="9"/>
  <c r="AP1586" i="9"/>
  <c r="AQ1586" i="9" s="1"/>
  <c r="AL1586" i="9"/>
  <c r="AT1572" i="9"/>
  <c r="AP1572" i="9"/>
  <c r="AQ1572" i="9" s="1"/>
  <c r="AL1572" i="9"/>
  <c r="AT1558" i="9"/>
  <c r="AP1558" i="9"/>
  <c r="AQ1558" i="9" s="1"/>
  <c r="AL1558" i="9"/>
  <c r="AT1544" i="9"/>
  <c r="AP1544" i="9"/>
  <c r="AQ1544" i="9" s="1"/>
  <c r="AL1544" i="9"/>
  <c r="AT1530" i="9"/>
  <c r="AP1530" i="9"/>
  <c r="AQ1530" i="9" s="1"/>
  <c r="AL1530" i="9"/>
  <c r="AT1516" i="9"/>
  <c r="AP1516" i="9"/>
  <c r="AQ1516" i="9" s="1"/>
  <c r="AL1516" i="9"/>
  <c r="AT1502" i="9"/>
  <c r="AP1502" i="9"/>
  <c r="AQ1502" i="9" s="1"/>
  <c r="AL1502" i="9"/>
  <c r="AT1488" i="9"/>
  <c r="AP1488" i="9"/>
  <c r="AQ1488" i="9" s="1"/>
  <c r="AL1488" i="9"/>
  <c r="AT1474" i="9"/>
  <c r="AP1474" i="9"/>
  <c r="AQ1474" i="9" s="1"/>
  <c r="AL1474" i="9"/>
  <c r="AT1460" i="9"/>
  <c r="AP1460" i="9"/>
  <c r="AL1460" i="9"/>
  <c r="AT1446" i="9"/>
  <c r="AP1446" i="9"/>
  <c r="AQ1446" i="9" s="1"/>
  <c r="AL1446" i="9"/>
  <c r="AT1432" i="9"/>
  <c r="AL1432" i="9"/>
  <c r="AP1432" i="9"/>
  <c r="AT1418" i="9"/>
  <c r="AP1418" i="9"/>
  <c r="AL1418" i="9"/>
  <c r="AT1404" i="9"/>
  <c r="AP1404" i="9"/>
  <c r="AQ1404" i="9" s="1"/>
  <c r="AL1404" i="9"/>
  <c r="AT1390" i="9"/>
  <c r="AP1390" i="9"/>
  <c r="AQ1390" i="9" s="1"/>
  <c r="AL1390" i="9"/>
  <c r="AT1376" i="9"/>
  <c r="AP1376" i="9"/>
  <c r="AQ1376" i="9" s="1"/>
  <c r="AL1376" i="9"/>
  <c r="AT1362" i="9"/>
  <c r="AP1362" i="9"/>
  <c r="AQ1362" i="9" s="1"/>
  <c r="AL1362" i="9"/>
  <c r="AT1334" i="9"/>
  <c r="AP1334" i="9"/>
  <c r="AL1334" i="9"/>
  <c r="AT1320" i="9"/>
  <c r="AP1320" i="9"/>
  <c r="AQ1320" i="9" s="1"/>
  <c r="AL1320" i="9"/>
  <c r="AT1306" i="9"/>
  <c r="AP1306" i="9"/>
  <c r="AQ1306" i="9" s="1"/>
  <c r="AL1306" i="9"/>
  <c r="AT1292" i="9"/>
  <c r="AP1292" i="9"/>
  <c r="AQ1292" i="9" s="1"/>
  <c r="AL1292" i="9"/>
  <c r="AT1278" i="9"/>
  <c r="AP1278" i="9"/>
  <c r="AL1278" i="9"/>
  <c r="AT1264" i="9"/>
  <c r="AP1264" i="9"/>
  <c r="AL1264" i="9"/>
  <c r="AT1250" i="9"/>
  <c r="AP1250" i="9"/>
  <c r="AL1250" i="9"/>
  <c r="AT1236" i="9"/>
  <c r="AP1236" i="9"/>
  <c r="AQ1236" i="9" s="1"/>
  <c r="AL1236" i="9"/>
  <c r="AT1222" i="9"/>
  <c r="AP1222" i="9"/>
  <c r="AQ1222" i="9" s="1"/>
  <c r="AL1222" i="9"/>
  <c r="AT1208" i="9"/>
  <c r="AP1208" i="9"/>
  <c r="AQ1208" i="9" s="1"/>
  <c r="AL1208" i="9"/>
  <c r="AT1194" i="9"/>
  <c r="AP1194" i="9"/>
  <c r="AQ1194" i="9" s="1"/>
  <c r="AL1194" i="9"/>
  <c r="AT1180" i="9"/>
  <c r="AP1180" i="9"/>
  <c r="AQ1180" i="9" s="1"/>
  <c r="AL1180" i="9"/>
  <c r="AT1166" i="9"/>
  <c r="AP1166" i="9"/>
  <c r="AL1166" i="9"/>
  <c r="AT1152" i="9"/>
  <c r="AP1152" i="9"/>
  <c r="AL1152" i="9"/>
  <c r="AT1138" i="9"/>
  <c r="AP1138" i="9"/>
  <c r="AL1138" i="9"/>
  <c r="AT1124" i="9"/>
  <c r="AP1124" i="9"/>
  <c r="AL1124" i="9"/>
  <c r="AT1110" i="9"/>
  <c r="AP1110" i="9"/>
  <c r="AL1110" i="9"/>
  <c r="AT1096" i="9"/>
  <c r="AP1096" i="9"/>
  <c r="AL1096" i="9"/>
  <c r="AT1082" i="9"/>
  <c r="AP1082" i="9"/>
  <c r="AL1082" i="9"/>
  <c r="AT1068" i="9"/>
  <c r="AP1068" i="9"/>
  <c r="AL1068" i="9"/>
  <c r="AT1054" i="9"/>
  <c r="AP1054" i="9"/>
  <c r="AL1054" i="9"/>
  <c r="AT1040" i="9"/>
  <c r="AP1040" i="9"/>
  <c r="AL1040" i="9"/>
  <c r="AT1026" i="9"/>
  <c r="AP1026" i="9"/>
  <c r="AL1026" i="9"/>
  <c r="AT1012" i="9"/>
  <c r="AP1012" i="9"/>
  <c r="AL1012" i="9"/>
  <c r="AT998" i="9"/>
  <c r="AP998" i="9"/>
  <c r="AL998" i="9"/>
  <c r="AT984" i="9"/>
  <c r="AP984" i="9"/>
  <c r="AL984" i="9"/>
  <c r="AT970" i="9"/>
  <c r="AP970" i="9"/>
  <c r="AL970" i="9"/>
  <c r="AT956" i="9"/>
  <c r="AP956" i="9"/>
  <c r="AL956" i="9"/>
  <c r="AT942" i="9"/>
  <c r="AP942" i="9"/>
  <c r="AL942" i="9"/>
  <c r="AT928" i="9"/>
  <c r="AP928" i="9"/>
  <c r="AQ928" i="9" s="1"/>
  <c r="AL928" i="9"/>
  <c r="AT914" i="9"/>
  <c r="AP914" i="9"/>
  <c r="AQ914" i="9" s="1"/>
  <c r="AL914" i="9"/>
  <c r="AT900" i="9"/>
  <c r="AP900" i="9"/>
  <c r="AQ900" i="9" s="1"/>
  <c r="AL900" i="9"/>
  <c r="AT886" i="9"/>
  <c r="AP886" i="9"/>
  <c r="AQ886" i="9" s="1"/>
  <c r="AL886" i="9"/>
  <c r="AT872" i="9"/>
  <c r="AP872" i="9"/>
  <c r="AQ872" i="9" s="1"/>
  <c r="AL872" i="9"/>
  <c r="AT858" i="9"/>
  <c r="AP858" i="9"/>
  <c r="AQ858" i="9" s="1"/>
  <c r="AL858" i="9"/>
  <c r="AT844" i="9"/>
  <c r="AP844" i="9"/>
  <c r="AQ844" i="9" s="1"/>
  <c r="AL844" i="9"/>
  <c r="AT830" i="9"/>
  <c r="AP830" i="9"/>
  <c r="AQ830" i="9" s="1"/>
  <c r="AL830" i="9"/>
  <c r="AT816" i="9"/>
  <c r="AP816" i="9"/>
  <c r="AQ816" i="9" s="1"/>
  <c r="AL816" i="9"/>
  <c r="AT802" i="9"/>
  <c r="AP802" i="9"/>
  <c r="AL802" i="9"/>
  <c r="AT788" i="9"/>
  <c r="AP788" i="9"/>
  <c r="AL788" i="9"/>
  <c r="AT760" i="9"/>
  <c r="AP760" i="9"/>
  <c r="AL760" i="9"/>
  <c r="AT746" i="9"/>
  <c r="AP746" i="9"/>
  <c r="AL746" i="9"/>
  <c r="AT732" i="9"/>
  <c r="AP732" i="9"/>
  <c r="AQ732" i="9" s="1"/>
  <c r="AL732" i="9"/>
  <c r="AT718" i="9"/>
  <c r="AP718" i="9"/>
  <c r="AQ718" i="9" s="1"/>
  <c r="AL718" i="9"/>
  <c r="AT704" i="9"/>
  <c r="AP704" i="9"/>
  <c r="AQ704" i="9" s="1"/>
  <c r="AL704" i="9"/>
  <c r="AT690" i="9"/>
  <c r="AP690" i="9"/>
  <c r="AQ690" i="9" s="1"/>
  <c r="AL690" i="9"/>
  <c r="AT676" i="9"/>
  <c r="AP676" i="9"/>
  <c r="AQ676" i="9" s="1"/>
  <c r="AL676" i="9"/>
  <c r="AT662" i="9"/>
  <c r="AP662" i="9"/>
  <c r="AQ662" i="9" s="1"/>
  <c r="AL662" i="9"/>
  <c r="AT648" i="9"/>
  <c r="AP648" i="9"/>
  <c r="AL648" i="9"/>
  <c r="AT634" i="9"/>
  <c r="AP634" i="9"/>
  <c r="AL634" i="9"/>
  <c r="AT620" i="9"/>
  <c r="AP620" i="9"/>
  <c r="AL620" i="9"/>
  <c r="AT606" i="9"/>
  <c r="AP606" i="9"/>
  <c r="AL606" i="9"/>
  <c r="AT592" i="9"/>
  <c r="AP592" i="9"/>
  <c r="AL592" i="9"/>
  <c r="AT578" i="9"/>
  <c r="AP578" i="9"/>
  <c r="AL578" i="9"/>
  <c r="AT564" i="9"/>
  <c r="AP564" i="9"/>
  <c r="AL564" i="9"/>
  <c r="AT550" i="9"/>
  <c r="AP550" i="9"/>
  <c r="AL550" i="9"/>
  <c r="AT522" i="9"/>
  <c r="AP522" i="9"/>
  <c r="AL522" i="9"/>
  <c r="AT508" i="9"/>
  <c r="AP508" i="9"/>
  <c r="AL508" i="9"/>
  <c r="AT494" i="9"/>
  <c r="AP494" i="9"/>
  <c r="AL494" i="9"/>
  <c r="AT480" i="9"/>
  <c r="AP480" i="9"/>
  <c r="AL480" i="9"/>
  <c r="AT466" i="9"/>
  <c r="AP466" i="9"/>
  <c r="AL466" i="9"/>
  <c r="AT452" i="9"/>
  <c r="AP452" i="9"/>
  <c r="AL452" i="9"/>
  <c r="AT438" i="9"/>
  <c r="AP438" i="9"/>
  <c r="AL438" i="9"/>
  <c r="AT424" i="9"/>
  <c r="AP424" i="9"/>
  <c r="AL424" i="9"/>
  <c r="AT410" i="9"/>
  <c r="AP410" i="9"/>
  <c r="AL410" i="9"/>
  <c r="AT396" i="9"/>
  <c r="AP396" i="9"/>
  <c r="AL396" i="9"/>
  <c r="AT382" i="9"/>
  <c r="AP382" i="9"/>
  <c r="AQ382" i="9" s="1"/>
  <c r="AL382" i="9"/>
  <c r="AT368" i="9"/>
  <c r="AP368" i="9"/>
  <c r="AQ368" i="9" s="1"/>
  <c r="AL368" i="9"/>
  <c r="AT354" i="9"/>
  <c r="AP354" i="9"/>
  <c r="AL354" i="9"/>
  <c r="AT326" i="9"/>
  <c r="AP326" i="9"/>
  <c r="AL326" i="9"/>
  <c r="AC3041" i="9"/>
  <c r="AB3041" i="9"/>
  <c r="AC3027" i="9"/>
  <c r="AB3027" i="9"/>
  <c r="AC3013" i="9"/>
  <c r="AB3013" i="9"/>
  <c r="AC2999" i="9"/>
  <c r="AB2999" i="9"/>
  <c r="AC2985" i="9"/>
  <c r="AB2985" i="9"/>
  <c r="AC2971" i="9"/>
  <c r="AB2971" i="9"/>
  <c r="AC2957" i="9"/>
  <c r="AB2957" i="9"/>
  <c r="AC2943" i="9"/>
  <c r="AB2943" i="9"/>
  <c r="AC2929" i="9"/>
  <c r="AB2929" i="9"/>
  <c r="AB2915" i="9"/>
  <c r="AC2915" i="9"/>
  <c r="AC2901" i="9"/>
  <c r="AB2901" i="9"/>
  <c r="AB2887" i="9"/>
  <c r="AC2887" i="9"/>
  <c r="AC2873" i="9"/>
  <c r="AB2873" i="9"/>
  <c r="AC2859" i="9"/>
  <c r="AB2859" i="9"/>
  <c r="AB2845" i="9"/>
  <c r="AC2845" i="9"/>
  <c r="AC2831" i="9"/>
  <c r="AB2831" i="9"/>
  <c r="AC2817" i="9"/>
  <c r="AB2817" i="9"/>
  <c r="AC2803" i="9"/>
  <c r="AB2803" i="9"/>
  <c r="AC2789" i="9"/>
  <c r="AB2789" i="9"/>
  <c r="AB2775" i="9"/>
  <c r="AC2775" i="9"/>
  <c r="AB2761" i="9"/>
  <c r="AC2761" i="9"/>
  <c r="AC2747" i="9"/>
  <c r="AB2747" i="9"/>
  <c r="AB2733" i="9"/>
  <c r="AC2733" i="9"/>
  <c r="AC2719" i="9"/>
  <c r="AB2719" i="9"/>
  <c r="AB2705" i="9"/>
  <c r="AC2705" i="9"/>
  <c r="AC2691" i="9"/>
  <c r="AB2691" i="9"/>
  <c r="AB2677" i="9"/>
  <c r="AC2677" i="9"/>
  <c r="AB2663" i="9"/>
  <c r="AC2663" i="9"/>
  <c r="AC2649" i="9"/>
  <c r="AB2649" i="9"/>
  <c r="AB2635" i="9"/>
  <c r="AC2635" i="9"/>
  <c r="AC2621" i="9"/>
  <c r="AB2621" i="9"/>
  <c r="AC2607" i="9"/>
  <c r="AB2607" i="9"/>
  <c r="AB2593" i="9"/>
  <c r="AC2593" i="9"/>
  <c r="AC2579" i="9"/>
  <c r="AB2579" i="9"/>
  <c r="AC2565" i="9"/>
  <c r="AB2565" i="9"/>
  <c r="AC2551" i="9"/>
  <c r="AB2551" i="9"/>
  <c r="AB2537" i="9"/>
  <c r="AC2537" i="9"/>
  <c r="AB2523" i="9"/>
  <c r="AC2523" i="9"/>
  <c r="AB2509" i="9"/>
  <c r="AC2509" i="9"/>
  <c r="AC2495" i="9"/>
  <c r="AB2495" i="9"/>
  <c r="AC2481" i="9"/>
  <c r="AB2481" i="9"/>
  <c r="AB2467" i="9"/>
  <c r="AC2467" i="9"/>
  <c r="AC2453" i="9"/>
  <c r="AB2453" i="9"/>
  <c r="AB2439" i="9"/>
  <c r="AC2439" i="9"/>
  <c r="AB2425" i="9"/>
  <c r="AC2425" i="9"/>
  <c r="AB2411" i="9"/>
  <c r="AC2411" i="9"/>
  <c r="AC2397" i="9"/>
  <c r="AB2397" i="9"/>
  <c r="AC2383" i="9"/>
  <c r="AB2383" i="9"/>
  <c r="AB2369" i="9"/>
  <c r="AC2369" i="9"/>
  <c r="AB2355" i="9"/>
  <c r="AC2355" i="9"/>
  <c r="AB2341" i="9"/>
  <c r="AC2341" i="9"/>
  <c r="AB2327" i="9"/>
  <c r="AC2327" i="9"/>
  <c r="AC2313" i="9"/>
  <c r="AB2313" i="9"/>
  <c r="AB2299" i="9"/>
  <c r="AC2299" i="9"/>
  <c r="AB2285" i="9"/>
  <c r="AC2285" i="9"/>
  <c r="AC2271" i="9"/>
  <c r="AB2271" i="9"/>
  <c r="AB2257" i="9"/>
  <c r="AC2257" i="9"/>
  <c r="AC2243" i="9"/>
  <c r="AB2243" i="9"/>
  <c r="AC2229" i="9"/>
  <c r="AB2229" i="9"/>
  <c r="AB2215" i="9"/>
  <c r="AC2215" i="9"/>
  <c r="AC2201" i="9"/>
  <c r="AB2201" i="9"/>
  <c r="AB2187" i="9"/>
  <c r="AC2187" i="9"/>
  <c r="AC2173" i="9"/>
  <c r="AB2173" i="9"/>
  <c r="AB2159" i="9"/>
  <c r="AC2159" i="9"/>
  <c r="AC3040" i="9"/>
  <c r="AB3040" i="9"/>
  <c r="AC3026" i="9"/>
  <c r="AB3026" i="9"/>
  <c r="AC3012" i="9"/>
  <c r="AB3012" i="9"/>
  <c r="AC2998" i="9"/>
  <c r="AB2998" i="9"/>
  <c r="AC2984" i="9"/>
  <c r="AB2984" i="9"/>
  <c r="AC2970" i="9"/>
  <c r="AB2970" i="9"/>
  <c r="AC2956" i="9"/>
  <c r="AB2956" i="9"/>
  <c r="AC2942" i="9"/>
  <c r="AB2942" i="9"/>
  <c r="AC2928" i="9"/>
  <c r="AB2928" i="9"/>
  <c r="AB2914" i="9"/>
  <c r="AC2914" i="9"/>
  <c r="AB2900" i="9"/>
  <c r="AC2900" i="9"/>
  <c r="AC2886" i="9"/>
  <c r="AB2886" i="9"/>
  <c r="AB2872" i="9"/>
  <c r="AC2872" i="9"/>
  <c r="AB2858" i="9"/>
  <c r="AC2858" i="9"/>
  <c r="AB2844" i="9"/>
  <c r="AC2844" i="9"/>
  <c r="AC2830" i="9"/>
  <c r="AB2830" i="9"/>
  <c r="AC2816" i="9"/>
  <c r="AB2816" i="9"/>
  <c r="AC2802" i="9"/>
  <c r="AB2802" i="9"/>
  <c r="AB2788" i="9"/>
  <c r="AC2788" i="9"/>
  <c r="AB2774" i="9"/>
  <c r="AC2774" i="9"/>
  <c r="AB2760" i="9"/>
  <c r="AC2760" i="9"/>
  <c r="AB2746" i="9"/>
  <c r="AC2746" i="9"/>
  <c r="AB2732" i="9"/>
  <c r="AC2732" i="9"/>
  <c r="AC2718" i="9"/>
  <c r="AB2718" i="9"/>
  <c r="AC2704" i="9"/>
  <c r="AB2704" i="9"/>
  <c r="AC2690" i="9"/>
  <c r="AB2690" i="9"/>
  <c r="AC2676" i="9"/>
  <c r="AB2676" i="9"/>
  <c r="AT3045" i="9"/>
  <c r="AP3045" i="9"/>
  <c r="AL3045" i="9"/>
  <c r="AT2961" i="9"/>
  <c r="AL2961" i="9"/>
  <c r="AP2961" i="9"/>
  <c r="AT2877" i="9"/>
  <c r="AP2877" i="9"/>
  <c r="AL2877" i="9"/>
  <c r="AT2821" i="9"/>
  <c r="AP2821" i="9"/>
  <c r="AL2821" i="9"/>
  <c r="AT2765" i="9"/>
  <c r="AP2765" i="9"/>
  <c r="AL2765" i="9"/>
  <c r="AT2667" i="9"/>
  <c r="AP2667" i="9"/>
  <c r="AL2667" i="9"/>
  <c r="AT2597" i="9"/>
  <c r="AP2597" i="9"/>
  <c r="AL2597" i="9"/>
  <c r="AL2471" i="9"/>
  <c r="AT2471" i="9"/>
  <c r="AP2471" i="9"/>
  <c r="AQ2471" i="9" s="1"/>
  <c r="AL2401" i="9"/>
  <c r="AT2401" i="9"/>
  <c r="AP2401" i="9"/>
  <c r="AQ2401" i="9" s="1"/>
  <c r="AT2317" i="9"/>
  <c r="AP2317" i="9"/>
  <c r="AQ2317" i="9" s="1"/>
  <c r="AL2317" i="9"/>
  <c r="AT2261" i="9"/>
  <c r="AP2261" i="9"/>
  <c r="AL2261" i="9"/>
  <c r="AT2163" i="9"/>
  <c r="AP2163" i="9"/>
  <c r="AQ2163" i="9" s="1"/>
  <c r="AL2163" i="9"/>
  <c r="AT2093" i="9"/>
  <c r="AP2093" i="9"/>
  <c r="AQ2093" i="9" s="1"/>
  <c r="AL2093" i="9"/>
  <c r="AT1953" i="9"/>
  <c r="AL1953" i="9"/>
  <c r="AP1953" i="9"/>
  <c r="AT1771" i="9"/>
  <c r="AP1771" i="9"/>
  <c r="AQ1771" i="9" s="1"/>
  <c r="AL1771" i="9"/>
  <c r="AT1701" i="9"/>
  <c r="AP1701" i="9"/>
  <c r="AQ1701" i="9" s="1"/>
  <c r="AL1701" i="9"/>
  <c r="AT1589" i="9"/>
  <c r="AP1589" i="9"/>
  <c r="AQ1589" i="9" s="1"/>
  <c r="AL1589" i="9"/>
  <c r="AT1519" i="9"/>
  <c r="AP1519" i="9"/>
  <c r="AQ1519" i="9" s="1"/>
  <c r="AL1519" i="9"/>
  <c r="AT1449" i="9"/>
  <c r="AP1449" i="9"/>
  <c r="AL1449" i="9"/>
  <c r="AT1393" i="9"/>
  <c r="AP1393" i="9"/>
  <c r="AQ1393" i="9" s="1"/>
  <c r="AL1393" i="9"/>
  <c r="AT1281" i="9"/>
  <c r="AP1281" i="9"/>
  <c r="AL1281" i="9"/>
  <c r="AT1239" i="9"/>
  <c r="AP1239" i="9"/>
  <c r="AQ1239" i="9" s="1"/>
  <c r="AL1239" i="9"/>
  <c r="AT1155" i="9"/>
  <c r="AP1155" i="9"/>
  <c r="AL1155" i="9"/>
  <c r="AT1085" i="9"/>
  <c r="AP1085" i="9"/>
  <c r="AL1085" i="9"/>
  <c r="AT1001" i="9"/>
  <c r="AP1001" i="9"/>
  <c r="AL1001" i="9"/>
  <c r="AT945" i="9"/>
  <c r="AP945" i="9"/>
  <c r="AL945" i="9"/>
  <c r="AT861" i="9"/>
  <c r="AP861" i="9"/>
  <c r="AQ861" i="9" s="1"/>
  <c r="AL861" i="9"/>
  <c r="AT791" i="9"/>
  <c r="AP791" i="9"/>
  <c r="AL791" i="9"/>
  <c r="AT707" i="9"/>
  <c r="AP707" i="9"/>
  <c r="AQ707" i="9" s="1"/>
  <c r="AL707" i="9"/>
  <c r="AT623" i="9"/>
  <c r="AP623" i="9"/>
  <c r="AL623" i="9"/>
  <c r="AT553" i="9"/>
  <c r="AP553" i="9"/>
  <c r="AL553" i="9"/>
  <c r="AT469" i="9"/>
  <c r="AP469" i="9"/>
  <c r="AL469" i="9"/>
  <c r="AT399" i="9"/>
  <c r="AP399" i="9"/>
  <c r="AQ399" i="9" s="1"/>
  <c r="AL399" i="9"/>
  <c r="AT343" i="9"/>
  <c r="AP343" i="9"/>
  <c r="AL343" i="9"/>
  <c r="AT245" i="9"/>
  <c r="AP245" i="9"/>
  <c r="AL245" i="9"/>
  <c r="AT175" i="9"/>
  <c r="AP175" i="9"/>
  <c r="AL175" i="9"/>
  <c r="AT119" i="9"/>
  <c r="AP119" i="9"/>
  <c r="AQ119" i="9" s="1"/>
  <c r="AL119" i="9"/>
  <c r="AT63" i="9"/>
  <c r="AP63" i="9"/>
  <c r="AL63" i="9"/>
  <c r="AT3016" i="9"/>
  <c r="AP3016" i="9"/>
  <c r="AL3016" i="9"/>
  <c r="AT2918" i="9"/>
  <c r="AP2918" i="9"/>
  <c r="AQ2918" i="9" s="1"/>
  <c r="AL2918" i="9"/>
  <c r="AT2820" i="9"/>
  <c r="AP2820" i="9"/>
  <c r="AL2820" i="9"/>
  <c r="AT2708" i="9"/>
  <c r="AP2708" i="9"/>
  <c r="AL2708" i="9"/>
  <c r="AT2596" i="9"/>
  <c r="AP2596" i="9"/>
  <c r="AL2596" i="9"/>
  <c r="AL2470" i="9"/>
  <c r="AT2470" i="9"/>
  <c r="AP2470" i="9"/>
  <c r="AQ2470" i="9" s="1"/>
  <c r="AL2358" i="9"/>
  <c r="AT2358" i="9"/>
  <c r="AP2358" i="9"/>
  <c r="AQ2358" i="9" s="1"/>
  <c r="AT2246" i="9"/>
  <c r="AP2246" i="9"/>
  <c r="AL2246" i="9"/>
  <c r="AT2176" i="9"/>
  <c r="AP2176" i="9"/>
  <c r="AQ2176" i="9" s="1"/>
  <c r="AL2176" i="9"/>
  <c r="AT2078" i="9"/>
  <c r="AP2078" i="9"/>
  <c r="AL2078" i="9"/>
  <c r="AT1938" i="9"/>
  <c r="AP1938" i="9"/>
  <c r="AL1938" i="9"/>
  <c r="AT1798" i="9"/>
  <c r="AP1798" i="9"/>
  <c r="AQ1798" i="9" s="1"/>
  <c r="AL1798" i="9"/>
  <c r="AT1672" i="9"/>
  <c r="AP1672" i="9"/>
  <c r="AQ1672" i="9" s="1"/>
  <c r="AL1672" i="9"/>
  <c r="AT1560" i="9"/>
  <c r="AP1560" i="9"/>
  <c r="AQ1560" i="9" s="1"/>
  <c r="AL1560" i="9"/>
  <c r="AT1448" i="9"/>
  <c r="AP1448" i="9"/>
  <c r="AQ1448" i="9" s="1"/>
  <c r="AL1448" i="9"/>
  <c r="AT1350" i="9"/>
  <c r="AP1350" i="9"/>
  <c r="AL1350" i="9"/>
  <c r="AT1238" i="9"/>
  <c r="AP1238" i="9"/>
  <c r="AQ1238" i="9" s="1"/>
  <c r="AL1238" i="9"/>
  <c r="AT1126" i="9"/>
  <c r="AP1126" i="9"/>
  <c r="AL1126" i="9"/>
  <c r="AT1028" i="9"/>
  <c r="AP1028" i="9"/>
  <c r="AL1028" i="9"/>
  <c r="AT916" i="9"/>
  <c r="AP916" i="9"/>
  <c r="AQ916" i="9" s="1"/>
  <c r="AL916" i="9"/>
  <c r="AT804" i="9"/>
  <c r="AP804" i="9"/>
  <c r="AL804" i="9"/>
  <c r="AT734" i="9"/>
  <c r="AP734" i="9"/>
  <c r="AQ734" i="9" s="1"/>
  <c r="AL734" i="9"/>
  <c r="AT650" i="9"/>
  <c r="AP650" i="9"/>
  <c r="AQ650" i="9" s="1"/>
  <c r="AL650" i="9"/>
  <c r="AT552" i="9"/>
  <c r="AP552" i="9"/>
  <c r="AL552" i="9"/>
  <c r="AT482" i="9"/>
  <c r="AP482" i="9"/>
  <c r="AL482" i="9"/>
  <c r="AT426" i="9"/>
  <c r="AP426" i="9"/>
  <c r="AL426" i="9"/>
  <c r="AT328" i="9"/>
  <c r="AP328" i="9"/>
  <c r="AQ328" i="9" s="1"/>
  <c r="AL328" i="9"/>
  <c r="AT230" i="9"/>
  <c r="AP230" i="9"/>
  <c r="AL230" i="9"/>
  <c r="AT132" i="9"/>
  <c r="AP132" i="9"/>
  <c r="AL132" i="9"/>
  <c r="AT3015" i="9"/>
  <c r="AP3015" i="9"/>
  <c r="AL3015" i="9"/>
  <c r="AT2959" i="9"/>
  <c r="AP2959" i="9"/>
  <c r="AL2959" i="9"/>
  <c r="AT2903" i="9"/>
  <c r="AP2903" i="9"/>
  <c r="AQ2903" i="9" s="1"/>
  <c r="AL2903" i="9"/>
  <c r="AT2847" i="9"/>
  <c r="AP2847" i="9"/>
  <c r="AL2847" i="9"/>
  <c r="AT2735" i="9"/>
  <c r="AP2735" i="9"/>
  <c r="AL2735" i="9"/>
  <c r="AT2679" i="9"/>
  <c r="AP2679" i="9"/>
  <c r="AL2679" i="9"/>
  <c r="AT2595" i="9"/>
  <c r="AP2595" i="9"/>
  <c r="AL2595" i="9"/>
  <c r="AT2497" i="9"/>
  <c r="AP2497" i="9"/>
  <c r="AQ2497" i="9" s="1"/>
  <c r="AL2497" i="9"/>
  <c r="AL2413" i="9"/>
  <c r="AT2413" i="9"/>
  <c r="AP2413" i="9"/>
  <c r="AQ2413" i="9" s="1"/>
  <c r="AT2343" i="9"/>
  <c r="AP2343" i="9"/>
  <c r="AQ2343" i="9" s="1"/>
  <c r="AL2343" i="9"/>
  <c r="AT2301" i="9"/>
  <c r="AP2301" i="9"/>
  <c r="AL2301" i="9"/>
  <c r="AT2231" i="9"/>
  <c r="AP2231" i="9"/>
  <c r="AL2231" i="9"/>
  <c r="AT2147" i="9"/>
  <c r="AP2147" i="9"/>
  <c r="AL2147" i="9"/>
  <c r="AT2063" i="9"/>
  <c r="AP2063" i="9"/>
  <c r="AL2063" i="9"/>
  <c r="AT1951" i="9"/>
  <c r="AP1951" i="9"/>
  <c r="AL1951" i="9"/>
  <c r="AT1881" i="9"/>
  <c r="AP1881" i="9"/>
  <c r="AQ1881" i="9" s="1"/>
  <c r="AL1881" i="9"/>
  <c r="AT1755" i="9"/>
  <c r="AP1755" i="9"/>
  <c r="AQ1755" i="9" s="1"/>
  <c r="AL1755" i="9"/>
  <c r="AT1727" i="9"/>
  <c r="AP1727" i="9"/>
  <c r="AQ1727" i="9" s="1"/>
  <c r="AL1727" i="9"/>
  <c r="AT1629" i="9"/>
  <c r="AP1629" i="9"/>
  <c r="AQ1629" i="9" s="1"/>
  <c r="AL1629" i="9"/>
  <c r="AT1545" i="9"/>
  <c r="AP1545" i="9"/>
  <c r="AQ1545" i="9" s="1"/>
  <c r="AL1545" i="9"/>
  <c r="AT1475" i="9"/>
  <c r="AP1475" i="9"/>
  <c r="AQ1475" i="9" s="1"/>
  <c r="AL1475" i="9"/>
  <c r="AT1391" i="9"/>
  <c r="AP1391" i="9"/>
  <c r="AQ1391" i="9" s="1"/>
  <c r="AL1391" i="9"/>
  <c r="AT1307" i="9"/>
  <c r="AP1307" i="9"/>
  <c r="AQ1307" i="9" s="1"/>
  <c r="AL1307" i="9"/>
  <c r="AT1209" i="9"/>
  <c r="AP1209" i="9"/>
  <c r="AQ1209" i="9" s="1"/>
  <c r="AL1209" i="9"/>
  <c r="AT1139" i="9"/>
  <c r="AP1139" i="9"/>
  <c r="AL1139" i="9"/>
  <c r="AT1069" i="9"/>
  <c r="AP1069" i="9"/>
  <c r="AL1069" i="9"/>
  <c r="AT1013" i="9"/>
  <c r="AP1013" i="9"/>
  <c r="AL1013" i="9"/>
  <c r="AT943" i="9"/>
  <c r="AP943" i="9"/>
  <c r="AL943" i="9"/>
  <c r="AT873" i="9"/>
  <c r="AP873" i="9"/>
  <c r="AQ873" i="9" s="1"/>
  <c r="AL873" i="9"/>
  <c r="AT789" i="9"/>
  <c r="AP789" i="9"/>
  <c r="AL789" i="9"/>
  <c r="AT705" i="9"/>
  <c r="AP705" i="9"/>
  <c r="AQ705" i="9" s="1"/>
  <c r="AL705" i="9"/>
  <c r="AT593" i="9"/>
  <c r="AP593" i="9"/>
  <c r="AL593" i="9"/>
  <c r="AT509" i="9"/>
  <c r="AP509" i="9"/>
  <c r="AL509" i="9"/>
  <c r="AT439" i="9"/>
  <c r="AP439" i="9"/>
  <c r="AL439" i="9"/>
  <c r="AT355" i="9"/>
  <c r="AP355" i="9"/>
  <c r="AQ355" i="9" s="1"/>
  <c r="AL355" i="9"/>
  <c r="AT271" i="9"/>
  <c r="AP271" i="9"/>
  <c r="AQ271" i="9" s="1"/>
  <c r="AL271" i="9"/>
  <c r="AT187" i="9"/>
  <c r="AP187" i="9"/>
  <c r="AQ187" i="9" s="1"/>
  <c r="AL187" i="9"/>
  <c r="AT103" i="9"/>
  <c r="AP103" i="9"/>
  <c r="AQ103" i="9" s="1"/>
  <c r="AL103" i="9"/>
  <c r="AT47" i="9"/>
  <c r="AP47" i="9"/>
  <c r="AQ47" i="9" s="1"/>
  <c r="AL47" i="9"/>
  <c r="AT3028" i="9"/>
  <c r="AP3028" i="9"/>
  <c r="AL3028" i="9"/>
  <c r="AT3014" i="9"/>
  <c r="AP3014" i="9"/>
  <c r="AL3014" i="9"/>
  <c r="AT2972" i="9"/>
  <c r="AP2972" i="9"/>
  <c r="AL2972" i="9"/>
  <c r="AT2930" i="9"/>
  <c r="AP2930" i="9"/>
  <c r="AQ2930" i="9" s="1"/>
  <c r="AL2930" i="9"/>
  <c r="AT2888" i="9"/>
  <c r="AP2888" i="9"/>
  <c r="AQ2888" i="9" s="1"/>
  <c r="AL2888" i="9"/>
  <c r="AT2832" i="9"/>
  <c r="AP2832" i="9"/>
  <c r="AL2832" i="9"/>
  <c r="AT2790" i="9"/>
  <c r="AP2790" i="9"/>
  <c r="AL2790" i="9"/>
  <c r="AT2762" i="9"/>
  <c r="AP2762" i="9"/>
  <c r="AL2762" i="9"/>
  <c r="AT2734" i="9"/>
  <c r="AP2734" i="9"/>
  <c r="AL2734" i="9"/>
  <c r="AT2706" i="9"/>
  <c r="AP2706" i="9"/>
  <c r="AL2706" i="9"/>
  <c r="AT2678" i="9"/>
  <c r="AP2678" i="9"/>
  <c r="AL2678" i="9"/>
  <c r="AT2650" i="9"/>
  <c r="AP2650" i="9"/>
  <c r="AQ2650" i="9" s="1"/>
  <c r="AL2650" i="9"/>
  <c r="AT2608" i="9"/>
  <c r="AP2608" i="9"/>
  <c r="AL2608" i="9"/>
  <c r="AT2566" i="9"/>
  <c r="AP2566" i="9"/>
  <c r="AL2566" i="9"/>
  <c r="AT2538" i="9"/>
  <c r="AP2538" i="9"/>
  <c r="AQ2538" i="9" s="1"/>
  <c r="AL2538" i="9"/>
  <c r="AT2510" i="9"/>
  <c r="AP2510" i="9"/>
  <c r="AQ2510" i="9" s="1"/>
  <c r="AL2510" i="9"/>
  <c r="AT2482" i="9"/>
  <c r="AP2482" i="9"/>
  <c r="AQ2482" i="9" s="1"/>
  <c r="AL2482" i="9"/>
  <c r="AL2454" i="9"/>
  <c r="AT2454" i="9"/>
  <c r="AP2454" i="9"/>
  <c r="AQ2454" i="9" s="1"/>
  <c r="AL2426" i="9"/>
  <c r="AT2426" i="9"/>
  <c r="AP2426" i="9"/>
  <c r="AQ2426" i="9" s="1"/>
  <c r="AL2398" i="9"/>
  <c r="AT2398" i="9"/>
  <c r="AP2398" i="9"/>
  <c r="AQ2398" i="9" s="1"/>
  <c r="AL2370" i="9"/>
  <c r="AT2370" i="9"/>
  <c r="AP2370" i="9"/>
  <c r="AQ2370" i="9" s="1"/>
  <c r="AT2342" i="9"/>
  <c r="AP2342" i="9"/>
  <c r="AQ2342" i="9" s="1"/>
  <c r="AL2342" i="9"/>
  <c r="AT2314" i="9"/>
  <c r="AP2314" i="9"/>
  <c r="AQ2314" i="9" s="1"/>
  <c r="AL2314" i="9"/>
  <c r="AT2300" i="9"/>
  <c r="AP2300" i="9"/>
  <c r="AL2300" i="9"/>
  <c r="AT2272" i="9"/>
  <c r="AP2272" i="9"/>
  <c r="AL2272" i="9"/>
  <c r="AT2244" i="9"/>
  <c r="AP2244" i="9"/>
  <c r="AL2244" i="9"/>
  <c r="AT2216" i="9"/>
  <c r="AP2216" i="9"/>
  <c r="AL2216" i="9"/>
  <c r="AT2202" i="9"/>
  <c r="AP2202" i="9"/>
  <c r="AL2202" i="9"/>
  <c r="AT2160" i="9"/>
  <c r="AP2160" i="9"/>
  <c r="AQ2160" i="9" s="1"/>
  <c r="AL2160" i="9"/>
  <c r="AT2132" i="9"/>
  <c r="AP2132" i="9"/>
  <c r="AQ2132" i="9" s="1"/>
  <c r="AL2132" i="9"/>
  <c r="AT2104" i="9"/>
  <c r="AP2104" i="9"/>
  <c r="AQ2104" i="9" s="1"/>
  <c r="AL2104" i="9"/>
  <c r="AT2076" i="9"/>
  <c r="AP2076" i="9"/>
  <c r="AL2076" i="9"/>
  <c r="AT2048" i="9"/>
  <c r="AP2048" i="9"/>
  <c r="AL2048" i="9"/>
  <c r="AT2034" i="9"/>
  <c r="AP2034" i="9"/>
  <c r="AL2034" i="9"/>
  <c r="AT2006" i="9"/>
  <c r="AP2006" i="9"/>
  <c r="AL2006" i="9"/>
  <c r="AT1978" i="9"/>
  <c r="AP1978" i="9"/>
  <c r="AL1978" i="9"/>
  <c r="AT1950" i="9"/>
  <c r="AP1950" i="9"/>
  <c r="AL1950" i="9"/>
  <c r="AT1922" i="9"/>
  <c r="AP1922" i="9"/>
  <c r="AL1922" i="9"/>
  <c r="AT1894" i="9"/>
  <c r="AP1894" i="9"/>
  <c r="AL1894" i="9"/>
  <c r="AT1866" i="9"/>
  <c r="AP1866" i="9"/>
  <c r="AL1866" i="9"/>
  <c r="AT1838" i="9"/>
  <c r="AL1838" i="9"/>
  <c r="AP1838" i="9"/>
  <c r="AT1782" i="9"/>
  <c r="AP1782" i="9"/>
  <c r="AQ1782" i="9" s="1"/>
  <c r="AL1782" i="9"/>
  <c r="AT1754" i="9"/>
  <c r="AP1754" i="9"/>
  <c r="AQ1754" i="9" s="1"/>
  <c r="AL1754" i="9"/>
  <c r="AT1628" i="9"/>
  <c r="AP1628" i="9"/>
  <c r="AQ1628" i="9" s="1"/>
  <c r="AL1628" i="9"/>
  <c r="AC3039" i="9"/>
  <c r="AB3039" i="9"/>
  <c r="AC3025" i="9"/>
  <c r="AB3025" i="9"/>
  <c r="AC3011" i="9"/>
  <c r="AB3011" i="9"/>
  <c r="AC2997" i="9"/>
  <c r="AB2997" i="9"/>
  <c r="AC2983" i="9"/>
  <c r="AB2983" i="9"/>
  <c r="AC2969" i="9"/>
  <c r="AB2969" i="9"/>
  <c r="AC2955" i="9"/>
  <c r="AB2955" i="9"/>
  <c r="AB2941" i="9"/>
  <c r="AC2941" i="9"/>
  <c r="AB2927" i="9"/>
  <c r="AC2927" i="9"/>
  <c r="AB2913" i="9"/>
  <c r="AC2913" i="9"/>
  <c r="AC2899" i="9"/>
  <c r="AB2899" i="9"/>
  <c r="AC2885" i="9"/>
  <c r="AB2885" i="9"/>
  <c r="AB2871" i="9"/>
  <c r="AC2871" i="9"/>
  <c r="AC2857" i="9"/>
  <c r="AB2857" i="9"/>
  <c r="AB2843" i="9"/>
  <c r="AC2843" i="9"/>
  <c r="AB2829" i="9"/>
  <c r="AC2829" i="9"/>
  <c r="AB2815" i="9"/>
  <c r="AC2815" i="9"/>
  <c r="AC2801" i="9"/>
  <c r="AB2801" i="9"/>
  <c r="AB2787" i="9"/>
  <c r="AC2787" i="9"/>
  <c r="AB2773" i="9"/>
  <c r="AC2773" i="9"/>
  <c r="AC2759" i="9"/>
  <c r="AB2759" i="9"/>
  <c r="AB2745" i="9"/>
  <c r="AC2745" i="9"/>
  <c r="AC2731" i="9"/>
  <c r="AB2731" i="9"/>
  <c r="AC2717" i="9"/>
  <c r="AB2717" i="9"/>
  <c r="AC2703" i="9"/>
  <c r="AB2703" i="9"/>
  <c r="AC2689" i="9"/>
  <c r="AB2689" i="9"/>
  <c r="AB2675" i="9"/>
  <c r="AC2675" i="9"/>
  <c r="AB2661" i="9"/>
  <c r="AC2661" i="9"/>
  <c r="AC2647" i="9"/>
  <c r="AB2647" i="9"/>
  <c r="AB2633" i="9"/>
  <c r="AC2633" i="9"/>
  <c r="AB2619" i="9"/>
  <c r="AC2619" i="9"/>
  <c r="AC2605" i="9"/>
  <c r="AB2605" i="9"/>
  <c r="AC2591" i="9"/>
  <c r="AB2591" i="9"/>
  <c r="AB2577" i="9"/>
  <c r="AC2577" i="9"/>
  <c r="AC2563" i="9"/>
  <c r="AB2563" i="9"/>
  <c r="AB2549" i="9"/>
  <c r="AC2549" i="9"/>
  <c r="AC2535" i="9"/>
  <c r="AB2535" i="9"/>
  <c r="AB2521" i="9"/>
  <c r="AC2521" i="9"/>
  <c r="AC2507" i="9"/>
  <c r="AB2507" i="9"/>
  <c r="AC2493" i="9"/>
  <c r="AB2493" i="9"/>
  <c r="AC2479" i="9"/>
  <c r="AB2479" i="9"/>
  <c r="AB2465" i="9"/>
  <c r="AC2465" i="9"/>
  <c r="AC2451" i="9"/>
  <c r="AB2451" i="9"/>
  <c r="AC2437" i="9"/>
  <c r="AB2437" i="9"/>
  <c r="AC2423" i="9"/>
  <c r="AB2423" i="9"/>
  <c r="AC2409" i="9"/>
  <c r="AB2409" i="9"/>
  <c r="AC2395" i="9"/>
  <c r="AB2395" i="9"/>
  <c r="AC2381" i="9"/>
  <c r="AB2381" i="9"/>
  <c r="AB2367" i="9"/>
  <c r="AC2367" i="9"/>
  <c r="AB2353" i="9"/>
  <c r="AC2353" i="9"/>
  <c r="AB2339" i="9"/>
  <c r="AC2339" i="9"/>
  <c r="AC2325" i="9"/>
  <c r="AB2325" i="9"/>
  <c r="AB2311" i="9"/>
  <c r="AC2311" i="9"/>
  <c r="AC2297" i="9"/>
  <c r="AB2297" i="9"/>
  <c r="AB2283" i="9"/>
  <c r="AC2283" i="9"/>
  <c r="AB2269" i="9"/>
  <c r="AC2269" i="9"/>
  <c r="AC2255" i="9"/>
  <c r="AB2255" i="9"/>
  <c r="AB2241" i="9"/>
  <c r="AC2241" i="9"/>
  <c r="AC2227" i="9"/>
  <c r="AB2227" i="9"/>
  <c r="AC2213" i="9"/>
  <c r="AB2213" i="9"/>
  <c r="AB2199" i="9"/>
  <c r="AC2199" i="9"/>
  <c r="AC2185" i="9"/>
  <c r="AB2185" i="9"/>
  <c r="AC2171" i="9"/>
  <c r="AB2171" i="9"/>
  <c r="AB2157" i="9"/>
  <c r="AC2157" i="9"/>
  <c r="AC2143" i="9"/>
  <c r="AB2143" i="9"/>
  <c r="AC2129" i="9"/>
  <c r="AB2129" i="9"/>
  <c r="AC2115" i="9"/>
  <c r="AB2115" i="9"/>
  <c r="AC2101" i="9"/>
  <c r="AB2101" i="9"/>
  <c r="AB2087" i="9"/>
  <c r="AC2087" i="9"/>
  <c r="AC2073" i="9"/>
  <c r="AB2073" i="9"/>
  <c r="AB2059" i="9"/>
  <c r="AC2059" i="9"/>
  <c r="AB2045" i="9"/>
  <c r="AC2045" i="9"/>
  <c r="AB2031" i="9"/>
  <c r="AC2031" i="9"/>
  <c r="AB2017" i="9"/>
  <c r="AC2017" i="9"/>
  <c r="AB2003" i="9"/>
  <c r="AC2003" i="9"/>
  <c r="AB1989" i="9"/>
  <c r="AC1989" i="9"/>
  <c r="AC1975" i="9"/>
  <c r="AB1975" i="9"/>
  <c r="AB1961" i="9"/>
  <c r="AC1961" i="9"/>
  <c r="AC1947" i="9"/>
  <c r="AB1947" i="9"/>
  <c r="AB1933" i="9"/>
  <c r="AC1933" i="9"/>
  <c r="AC1919" i="9"/>
  <c r="AB1919" i="9"/>
  <c r="AB1905" i="9"/>
  <c r="AC1905" i="9"/>
  <c r="AB1891" i="9"/>
  <c r="AC1891" i="9"/>
  <c r="AB1877" i="9"/>
  <c r="AC1877" i="9"/>
  <c r="AB1863" i="9"/>
  <c r="AC1863" i="9"/>
  <c r="AC1849" i="9"/>
  <c r="AB1849" i="9"/>
  <c r="AB1835" i="9"/>
  <c r="AC1835" i="9"/>
  <c r="AC1821" i="9"/>
  <c r="AB1821" i="9"/>
  <c r="AC1807" i="9"/>
  <c r="AB1807" i="9"/>
  <c r="AC1793" i="9"/>
  <c r="AB1793" i="9"/>
  <c r="AB1779" i="9"/>
  <c r="AC1779" i="9"/>
  <c r="AC1765" i="9"/>
  <c r="AB1765" i="9"/>
  <c r="AC1751" i="9"/>
  <c r="AB1751" i="9"/>
  <c r="AB1737" i="9"/>
  <c r="AC1737" i="9"/>
  <c r="AB1723" i="9"/>
  <c r="AC1723" i="9"/>
  <c r="AB1709" i="9"/>
  <c r="AC1709" i="9"/>
  <c r="AC1695" i="9"/>
  <c r="AB1695" i="9"/>
  <c r="AC1681" i="9"/>
  <c r="AB1681" i="9"/>
  <c r="AB1667" i="9"/>
  <c r="AC1667" i="9"/>
  <c r="AC1653" i="9"/>
  <c r="AB1653" i="9"/>
  <c r="AB1639" i="9"/>
  <c r="AC1639" i="9"/>
  <c r="AC1625" i="9"/>
  <c r="AB1625" i="9"/>
  <c r="AC1611" i="9"/>
  <c r="AB1611" i="9"/>
  <c r="AB1597" i="9"/>
  <c r="AC1597" i="9"/>
  <c r="AC1583" i="9"/>
  <c r="AB1583" i="9"/>
  <c r="AC1569" i="9"/>
  <c r="AB1569" i="9"/>
  <c r="AB1555" i="9"/>
  <c r="AC1555" i="9"/>
  <c r="AB1541" i="9"/>
  <c r="AC1541" i="9"/>
  <c r="AB1527" i="9"/>
  <c r="AC1527" i="9"/>
  <c r="AC1513" i="9"/>
  <c r="AB1513" i="9"/>
  <c r="AC1499" i="9"/>
  <c r="AB1499" i="9"/>
  <c r="AB1485" i="9"/>
  <c r="AC1485" i="9"/>
  <c r="AB1471" i="9"/>
  <c r="AC1471" i="9"/>
  <c r="AB1457" i="9"/>
  <c r="AC1457" i="9"/>
  <c r="AB1443" i="9"/>
  <c r="AC1443" i="9"/>
  <c r="AC1429" i="9"/>
  <c r="AB1429" i="9"/>
  <c r="AB1415" i="9"/>
  <c r="AC1415" i="9"/>
  <c r="AB1401" i="9"/>
  <c r="AC1401" i="9"/>
  <c r="AB1387" i="9"/>
  <c r="AC1387" i="9"/>
  <c r="AB1373" i="9"/>
  <c r="AC1373" i="9"/>
  <c r="AB1359" i="9"/>
  <c r="AC1359" i="9"/>
  <c r="AB1345" i="9"/>
  <c r="AC1345" i="9"/>
  <c r="AB1331" i="9"/>
  <c r="AC1331" i="9"/>
  <c r="AB1317" i="9"/>
  <c r="AC1317" i="9"/>
  <c r="AB1303" i="9"/>
  <c r="AC1303" i="9"/>
  <c r="AC1289" i="9"/>
  <c r="AB1289" i="9"/>
  <c r="AB1275" i="9"/>
  <c r="AC1275" i="9"/>
  <c r="AC1261" i="9"/>
  <c r="AB1261" i="9"/>
  <c r="AC1247" i="9"/>
  <c r="AB1247" i="9"/>
  <c r="AB1233" i="9"/>
  <c r="AC1233" i="9"/>
  <c r="AC1219" i="9"/>
  <c r="AB1219" i="9"/>
  <c r="AB1205" i="9"/>
  <c r="AC1205" i="9"/>
  <c r="AC1191" i="9"/>
  <c r="AB1191" i="9"/>
  <c r="AB1177" i="9"/>
  <c r="AC1177" i="9"/>
  <c r="AB1163" i="9"/>
  <c r="AC1163" i="9"/>
  <c r="AB1149" i="9"/>
  <c r="AC1149" i="9"/>
  <c r="AB1135" i="9"/>
  <c r="AC1135" i="9"/>
  <c r="AC1121" i="9"/>
  <c r="AB1121" i="9"/>
  <c r="AC1107" i="9"/>
  <c r="AB1107" i="9"/>
  <c r="AB1093" i="9"/>
  <c r="AC1093" i="9"/>
  <c r="AC1079" i="9"/>
  <c r="AB1079" i="9"/>
  <c r="AB1065" i="9"/>
  <c r="AC1065" i="9"/>
  <c r="AC1051" i="9"/>
  <c r="AB1051" i="9"/>
  <c r="AC1037" i="9"/>
  <c r="AB1037" i="9"/>
  <c r="AC1023" i="9"/>
  <c r="AB1023" i="9"/>
  <c r="AC1009" i="9"/>
  <c r="AB1009" i="9"/>
  <c r="AC995" i="9"/>
  <c r="AB995" i="9"/>
  <c r="AB981" i="9"/>
  <c r="AC981" i="9"/>
  <c r="AC967" i="9"/>
  <c r="AB967" i="9"/>
  <c r="AB953" i="9"/>
  <c r="AC953" i="9"/>
  <c r="AC939" i="9"/>
  <c r="AB939" i="9"/>
  <c r="AC925" i="9"/>
  <c r="AB925" i="9"/>
  <c r="AC911" i="9"/>
  <c r="AB911" i="9"/>
  <c r="AB897" i="9"/>
  <c r="AC897" i="9"/>
  <c r="AB883" i="9"/>
  <c r="AC883" i="9"/>
  <c r="AB869" i="9"/>
  <c r="AC869" i="9"/>
  <c r="AB855" i="9"/>
  <c r="AC855" i="9"/>
  <c r="AC841" i="9"/>
  <c r="AB841" i="9"/>
  <c r="AB827" i="9"/>
  <c r="AC827" i="9"/>
  <c r="AC813" i="9"/>
  <c r="AB813" i="9"/>
  <c r="AB799" i="9"/>
  <c r="AC799" i="9"/>
  <c r="AC785" i="9"/>
  <c r="AB785" i="9"/>
  <c r="AB771" i="9"/>
  <c r="AC771" i="9"/>
  <c r="AB757" i="9"/>
  <c r="AC757" i="9"/>
  <c r="AB743" i="9"/>
  <c r="AC743" i="9"/>
  <c r="AB729" i="9"/>
  <c r="AC729" i="9"/>
  <c r="AB715" i="9"/>
  <c r="AC715" i="9"/>
  <c r="AC701" i="9"/>
  <c r="AB701" i="9"/>
  <c r="AB687" i="9"/>
  <c r="AC687" i="9"/>
  <c r="AC673" i="9"/>
  <c r="AB673" i="9"/>
  <c r="AC659" i="9"/>
  <c r="AB659" i="9"/>
  <c r="AB645" i="9"/>
  <c r="AC645" i="9"/>
  <c r="AB631" i="9"/>
  <c r="AC631" i="9"/>
  <c r="AC617" i="9"/>
  <c r="AB617" i="9"/>
  <c r="AC603" i="9"/>
  <c r="AB603" i="9"/>
  <c r="AB589" i="9"/>
  <c r="AC589" i="9"/>
  <c r="AC575" i="9"/>
  <c r="AB575" i="9"/>
  <c r="AB561" i="9"/>
  <c r="AC561" i="9"/>
  <c r="AC547" i="9"/>
  <c r="AB547" i="9"/>
  <c r="AB533" i="9"/>
  <c r="AC533" i="9"/>
  <c r="AC519" i="9"/>
  <c r="AB519" i="9"/>
  <c r="AC505" i="9"/>
  <c r="AB505" i="9"/>
  <c r="AB491" i="9"/>
  <c r="AC491" i="9"/>
  <c r="AC477" i="9"/>
  <c r="AB477" i="9"/>
  <c r="AC463" i="9"/>
  <c r="AB463" i="9"/>
  <c r="AB449" i="9"/>
  <c r="AC449" i="9"/>
  <c r="AB435" i="9"/>
  <c r="AC435" i="9"/>
  <c r="AC421" i="9"/>
  <c r="AB421" i="9"/>
  <c r="AB407" i="9"/>
  <c r="AC407" i="9"/>
  <c r="AC393" i="9"/>
  <c r="AB393" i="9"/>
  <c r="AB379" i="9"/>
  <c r="AC379" i="9"/>
  <c r="AB365" i="9"/>
  <c r="AC365" i="9"/>
  <c r="AC351" i="9"/>
  <c r="AB351" i="9"/>
  <c r="AC337" i="9"/>
  <c r="AB337" i="9"/>
  <c r="AC323" i="9"/>
  <c r="AB323" i="9"/>
  <c r="AC309" i="9"/>
  <c r="AB309" i="9"/>
  <c r="AB295" i="9"/>
  <c r="AC295" i="9"/>
  <c r="AB281" i="9"/>
  <c r="AC281" i="9"/>
  <c r="AC267" i="9"/>
  <c r="AB267" i="9"/>
  <c r="AC253" i="9"/>
  <c r="AB253" i="9"/>
  <c r="AC239" i="9"/>
  <c r="AB239" i="9"/>
  <c r="AC225" i="9"/>
  <c r="AB225" i="9"/>
  <c r="AB211" i="9"/>
  <c r="AC211" i="9"/>
  <c r="AC197" i="9"/>
  <c r="AB197" i="9"/>
  <c r="AC183" i="9"/>
  <c r="AB183" i="9"/>
  <c r="AC169" i="9"/>
  <c r="AB169" i="9"/>
  <c r="AB155" i="9"/>
  <c r="AC155" i="9"/>
  <c r="AC141" i="9"/>
  <c r="AB141" i="9"/>
  <c r="AC127" i="9"/>
  <c r="AB127" i="9"/>
  <c r="AC113" i="9"/>
  <c r="AB113" i="9"/>
  <c r="AB99" i="9"/>
  <c r="AC99" i="9"/>
  <c r="AC85" i="9"/>
  <c r="AB85" i="9"/>
  <c r="AB71" i="9"/>
  <c r="AC71" i="9"/>
  <c r="AC57" i="9"/>
  <c r="AB57" i="9"/>
  <c r="AC43" i="9"/>
  <c r="AB43" i="9"/>
  <c r="AB29" i="9"/>
  <c r="AC29" i="9"/>
  <c r="AC15" i="9"/>
  <c r="AB15" i="9"/>
  <c r="AT3031" i="9"/>
  <c r="AP3031" i="9"/>
  <c r="AL3031" i="9"/>
  <c r="AT2989" i="9"/>
  <c r="AP2989" i="9"/>
  <c r="AL2989" i="9"/>
  <c r="AT2947" i="9"/>
  <c r="AP2947" i="9"/>
  <c r="AQ2947" i="9" s="1"/>
  <c r="AL2947" i="9"/>
  <c r="AT2905" i="9"/>
  <c r="AP2905" i="9"/>
  <c r="AQ2905" i="9" s="1"/>
  <c r="AL2905" i="9"/>
  <c r="AT2849" i="9"/>
  <c r="AP2849" i="9"/>
  <c r="AL2849" i="9"/>
  <c r="AT2793" i="9"/>
  <c r="AP2793" i="9"/>
  <c r="AL2793" i="9"/>
  <c r="AT2779" i="9"/>
  <c r="AP2779" i="9"/>
  <c r="AL2779" i="9"/>
  <c r="AT2737" i="9"/>
  <c r="AP2737" i="9"/>
  <c r="AL2737" i="9"/>
  <c r="AT2695" i="9"/>
  <c r="AP2695" i="9"/>
  <c r="AL2695" i="9"/>
  <c r="AT2639" i="9"/>
  <c r="AL2639" i="9"/>
  <c r="AP2639" i="9"/>
  <c r="AQ2639" i="9" s="1"/>
  <c r="AT2583" i="9"/>
  <c r="AP2583" i="9"/>
  <c r="AL2583" i="9"/>
  <c r="AT2527" i="9"/>
  <c r="AP2527" i="9"/>
  <c r="AQ2527" i="9" s="1"/>
  <c r="AL2527" i="9"/>
  <c r="AT2513" i="9"/>
  <c r="AP2513" i="9"/>
  <c r="AQ2513" i="9" s="1"/>
  <c r="AL2513" i="9"/>
  <c r="AL2443" i="9"/>
  <c r="AT2443" i="9"/>
  <c r="AP2443" i="9"/>
  <c r="AQ2443" i="9" s="1"/>
  <c r="AL2387" i="9"/>
  <c r="AT2387" i="9"/>
  <c r="AP2387" i="9"/>
  <c r="AQ2387" i="9" s="1"/>
  <c r="AL2359" i="9"/>
  <c r="AT2359" i="9"/>
  <c r="AP2359" i="9"/>
  <c r="AQ2359" i="9" s="1"/>
  <c r="AT2289" i="9"/>
  <c r="AP2289" i="9"/>
  <c r="AL2289" i="9"/>
  <c r="AT2247" i="9"/>
  <c r="AL2247" i="9"/>
  <c r="AP2247" i="9"/>
  <c r="AT2205" i="9"/>
  <c r="AP2205" i="9"/>
  <c r="AL2205" i="9"/>
  <c r="AT2135" i="9"/>
  <c r="AP2135" i="9"/>
  <c r="AL2135" i="9"/>
  <c r="AT2079" i="9"/>
  <c r="AP2079" i="9"/>
  <c r="AL2079" i="9"/>
  <c r="AT2023" i="9"/>
  <c r="AP2023" i="9"/>
  <c r="AL2023" i="9"/>
  <c r="AT1967" i="9"/>
  <c r="AP1967" i="9"/>
  <c r="AL1967" i="9"/>
  <c r="AT1925" i="9"/>
  <c r="AP1925" i="9"/>
  <c r="AL1925" i="9"/>
  <c r="AT1883" i="9"/>
  <c r="AP1883" i="9"/>
  <c r="AQ1883" i="9" s="1"/>
  <c r="AL1883" i="9"/>
  <c r="AT1841" i="9"/>
  <c r="AL1841" i="9"/>
  <c r="AP1841" i="9"/>
  <c r="AQ1841" i="9" s="1"/>
  <c r="AT1799" i="9"/>
  <c r="AP1799" i="9"/>
  <c r="AQ1799" i="9" s="1"/>
  <c r="AL1799" i="9"/>
  <c r="AT1729" i="9"/>
  <c r="AP1729" i="9"/>
  <c r="AQ1729" i="9" s="1"/>
  <c r="AL1729" i="9"/>
  <c r="AT1715" i="9"/>
  <c r="AP1715" i="9"/>
  <c r="AQ1715" i="9" s="1"/>
  <c r="AL1715" i="9"/>
  <c r="AT1645" i="9"/>
  <c r="AP1645" i="9"/>
  <c r="AQ1645" i="9" s="1"/>
  <c r="AL1645" i="9"/>
  <c r="AT1631" i="9"/>
  <c r="AP1631" i="9"/>
  <c r="AQ1631" i="9" s="1"/>
  <c r="AL1631" i="9"/>
  <c r="AT1561" i="9"/>
  <c r="AP1561" i="9"/>
  <c r="AQ1561" i="9" s="1"/>
  <c r="AL1561" i="9"/>
  <c r="AT1533" i="9"/>
  <c r="AP1533" i="9"/>
  <c r="AQ1533" i="9" s="1"/>
  <c r="AL1533" i="9"/>
  <c r="AT1477" i="9"/>
  <c r="AP1477" i="9"/>
  <c r="AQ1477" i="9" s="1"/>
  <c r="AL1477" i="9"/>
  <c r="AT1407" i="9"/>
  <c r="AP1407" i="9"/>
  <c r="AQ1407" i="9" s="1"/>
  <c r="AL1407" i="9"/>
  <c r="AT1379" i="9"/>
  <c r="AP1379" i="9"/>
  <c r="AQ1379" i="9" s="1"/>
  <c r="AL1379" i="9"/>
  <c r="AT1323" i="9"/>
  <c r="AP1323" i="9"/>
  <c r="AQ1323" i="9" s="1"/>
  <c r="AL1323" i="9"/>
  <c r="AT1267" i="9"/>
  <c r="AP1267" i="9"/>
  <c r="AL1267" i="9"/>
  <c r="AT1211" i="9"/>
  <c r="AP1211" i="9"/>
  <c r="AQ1211" i="9" s="1"/>
  <c r="AL1211" i="9"/>
  <c r="AT1169" i="9"/>
  <c r="AP1169" i="9"/>
  <c r="AL1169" i="9"/>
  <c r="AT1113" i="9"/>
  <c r="AP1113" i="9"/>
  <c r="AL1113" i="9"/>
  <c r="AT1071" i="9"/>
  <c r="AP1071" i="9"/>
  <c r="AL1071" i="9"/>
  <c r="AT1029" i="9"/>
  <c r="AP1029" i="9"/>
  <c r="AL1029" i="9"/>
  <c r="AT959" i="9"/>
  <c r="AP959" i="9"/>
  <c r="AL959" i="9"/>
  <c r="AT931" i="9"/>
  <c r="AP931" i="9"/>
  <c r="AQ931" i="9" s="1"/>
  <c r="AL931" i="9"/>
  <c r="AT875" i="9"/>
  <c r="AP875" i="9"/>
  <c r="AQ875" i="9" s="1"/>
  <c r="AL875" i="9"/>
  <c r="AT805" i="9"/>
  <c r="AP805" i="9"/>
  <c r="AL805" i="9"/>
  <c r="AT777" i="9"/>
  <c r="AP777" i="9"/>
  <c r="AL777" i="9"/>
  <c r="AT721" i="9"/>
  <c r="AP721" i="9"/>
  <c r="AQ721" i="9" s="1"/>
  <c r="AL721" i="9"/>
  <c r="AT651" i="9"/>
  <c r="AP651" i="9"/>
  <c r="AQ651" i="9" s="1"/>
  <c r="AL651" i="9"/>
  <c r="AT637" i="9"/>
  <c r="AP637" i="9"/>
  <c r="AL637" i="9"/>
  <c r="AT567" i="9"/>
  <c r="AP567" i="9"/>
  <c r="AL567" i="9"/>
  <c r="AT525" i="9"/>
  <c r="AP525" i="9"/>
  <c r="AL525" i="9"/>
  <c r="AT483" i="9"/>
  <c r="AP483" i="9"/>
  <c r="AL483" i="9"/>
  <c r="AT427" i="9"/>
  <c r="AP427" i="9"/>
  <c r="AL427" i="9"/>
  <c r="AT371" i="9"/>
  <c r="AP371" i="9"/>
  <c r="AQ371" i="9" s="1"/>
  <c r="AL371" i="9"/>
  <c r="AT315" i="9"/>
  <c r="AP315" i="9"/>
  <c r="AL315" i="9"/>
  <c r="AT259" i="9"/>
  <c r="AP259" i="9"/>
  <c r="AQ259" i="9" s="1"/>
  <c r="AL259" i="9"/>
  <c r="AT231" i="9"/>
  <c r="AP231" i="9"/>
  <c r="AQ231" i="9" s="1"/>
  <c r="AL231" i="9"/>
  <c r="AT161" i="9"/>
  <c r="AP161" i="9"/>
  <c r="AQ161" i="9" s="1"/>
  <c r="AL161" i="9"/>
  <c r="AT147" i="9"/>
  <c r="AP147" i="9"/>
  <c r="AL147" i="9"/>
  <c r="AT77" i="9"/>
  <c r="AP77" i="9"/>
  <c r="AL77" i="9"/>
  <c r="AT21" i="9"/>
  <c r="AP21" i="9"/>
  <c r="AQ21" i="9" s="1"/>
  <c r="AL21" i="9"/>
  <c r="AT2988" i="9"/>
  <c r="AP2988" i="9"/>
  <c r="AL2988" i="9"/>
  <c r="AT2932" i="9"/>
  <c r="AP2932" i="9"/>
  <c r="AQ2932" i="9" s="1"/>
  <c r="AL2932" i="9"/>
  <c r="AT2890" i="9"/>
  <c r="AP2890" i="9"/>
  <c r="AQ2890" i="9" s="1"/>
  <c r="AL2890" i="9"/>
  <c r="AT2834" i="9"/>
  <c r="AP2834" i="9"/>
  <c r="AL2834" i="9"/>
  <c r="AT2806" i="9"/>
  <c r="AP2806" i="9"/>
  <c r="AL2806" i="9"/>
  <c r="AT2736" i="9"/>
  <c r="AP2736" i="9"/>
  <c r="AL2736" i="9"/>
  <c r="AT2666" i="9"/>
  <c r="AP2666" i="9"/>
  <c r="AL2666" i="9"/>
  <c r="AT2624" i="9"/>
  <c r="AP2624" i="9"/>
  <c r="AQ2624" i="9" s="1"/>
  <c r="AL2624" i="9"/>
  <c r="AT2540" i="9"/>
  <c r="AP2540" i="9"/>
  <c r="AQ2540" i="9" s="1"/>
  <c r="AL2540" i="9"/>
  <c r="AL2456" i="9"/>
  <c r="AT2456" i="9"/>
  <c r="AP2456" i="9"/>
  <c r="AQ2456" i="9" s="1"/>
  <c r="AL2386" i="9"/>
  <c r="AT2386" i="9"/>
  <c r="AP2386" i="9"/>
  <c r="AQ2386" i="9" s="1"/>
  <c r="AT2330" i="9"/>
  <c r="AP2330" i="9"/>
  <c r="AQ2330" i="9" s="1"/>
  <c r="AL2330" i="9"/>
  <c r="AT2274" i="9"/>
  <c r="AP2274" i="9"/>
  <c r="AL2274" i="9"/>
  <c r="AT2204" i="9"/>
  <c r="AP2204" i="9"/>
  <c r="AL2204" i="9"/>
  <c r="AT2148" i="9"/>
  <c r="AP2148" i="9"/>
  <c r="AL2148" i="9"/>
  <c r="AT2092" i="9"/>
  <c r="AP2092" i="9"/>
  <c r="AQ2092" i="9" s="1"/>
  <c r="AL2092" i="9"/>
  <c r="AT2008" i="9"/>
  <c r="AP2008" i="9"/>
  <c r="AL2008" i="9"/>
  <c r="AT1966" i="9"/>
  <c r="AP1966" i="9"/>
  <c r="AL1966" i="9"/>
  <c r="AT1882" i="9"/>
  <c r="AP1882" i="9"/>
  <c r="AQ1882" i="9" s="1"/>
  <c r="AL1882" i="9"/>
  <c r="AT1840" i="9"/>
  <c r="AL1840" i="9"/>
  <c r="AP1840" i="9"/>
  <c r="AQ1840" i="9" s="1"/>
  <c r="AT1770" i="9"/>
  <c r="AP1770" i="9"/>
  <c r="AQ1770" i="9" s="1"/>
  <c r="AL1770" i="9"/>
  <c r="AT1728" i="9"/>
  <c r="AP1728" i="9"/>
  <c r="AQ1728" i="9" s="1"/>
  <c r="AL1728" i="9"/>
  <c r="AT1658" i="9"/>
  <c r="AP1658" i="9"/>
  <c r="AQ1658" i="9" s="1"/>
  <c r="AL1658" i="9"/>
  <c r="AT1616" i="9"/>
  <c r="AP1616" i="9"/>
  <c r="AQ1616" i="9" s="1"/>
  <c r="AL1616" i="9"/>
  <c r="AT1546" i="9"/>
  <c r="AP1546" i="9"/>
  <c r="AQ1546" i="9" s="1"/>
  <c r="AL1546" i="9"/>
  <c r="AT1490" i="9"/>
  <c r="AP1490" i="9"/>
  <c r="AQ1490" i="9" s="1"/>
  <c r="AL1490" i="9"/>
  <c r="AT1434" i="9"/>
  <c r="AP1434" i="9"/>
  <c r="AQ1434" i="9" s="1"/>
  <c r="AL1434" i="9"/>
  <c r="AT1378" i="9"/>
  <c r="AP1378" i="9"/>
  <c r="AQ1378" i="9" s="1"/>
  <c r="AL1378" i="9"/>
  <c r="AT1322" i="9"/>
  <c r="AP1322" i="9"/>
  <c r="AQ1322" i="9" s="1"/>
  <c r="AL1322" i="9"/>
  <c r="AT1294" i="9"/>
  <c r="AP1294" i="9"/>
  <c r="AQ1294" i="9" s="1"/>
  <c r="AL1294" i="9"/>
  <c r="AT1224" i="9"/>
  <c r="AP1224" i="9"/>
  <c r="AQ1224" i="9" s="1"/>
  <c r="AL1224" i="9"/>
  <c r="AT1140" i="9"/>
  <c r="AP1140" i="9"/>
  <c r="AL1140" i="9"/>
  <c r="AT1084" i="9"/>
  <c r="AP1084" i="9"/>
  <c r="AL1084" i="9"/>
  <c r="AT1014" i="9"/>
  <c r="AP1014" i="9"/>
  <c r="AL1014" i="9"/>
  <c r="AT944" i="9"/>
  <c r="AP944" i="9"/>
  <c r="AL944" i="9"/>
  <c r="AT902" i="9"/>
  <c r="AP902" i="9"/>
  <c r="AQ902" i="9" s="1"/>
  <c r="AL902" i="9"/>
  <c r="AT594" i="9"/>
  <c r="AP594" i="9"/>
  <c r="AL594" i="9"/>
  <c r="AC2268" i="9"/>
  <c r="AB2268" i="9"/>
  <c r="AC2170" i="9"/>
  <c r="AB2170" i="9"/>
  <c r="AC2086" i="9"/>
  <c r="AB2086" i="9"/>
  <c r="AB2044" i="9"/>
  <c r="AC2044" i="9"/>
  <c r="AC2030" i="9"/>
  <c r="AB2030" i="9"/>
  <c r="AC2016" i="9"/>
  <c r="AB2016" i="9"/>
  <c r="AB2002" i="9"/>
  <c r="AC2002" i="9"/>
  <c r="AT3003" i="9"/>
  <c r="AP3003" i="9"/>
  <c r="AL3003" i="9"/>
  <c r="AT2933" i="9"/>
  <c r="AP2933" i="9"/>
  <c r="AQ2933" i="9" s="1"/>
  <c r="AL2933" i="9"/>
  <c r="AT2863" i="9"/>
  <c r="AP2863" i="9"/>
  <c r="AL2863" i="9"/>
  <c r="AT2723" i="9"/>
  <c r="AP2723" i="9"/>
  <c r="AL2723" i="9"/>
  <c r="AT2653" i="9"/>
  <c r="AP2653" i="9"/>
  <c r="AQ2653" i="9" s="1"/>
  <c r="AL2653" i="9"/>
  <c r="AT2569" i="9"/>
  <c r="AP2569" i="9"/>
  <c r="AL2569" i="9"/>
  <c r="AL2457" i="9"/>
  <c r="AT2457" i="9"/>
  <c r="AP2457" i="9"/>
  <c r="AQ2457" i="9" s="1"/>
  <c r="AL2373" i="9"/>
  <c r="AT2373" i="9"/>
  <c r="AP2373" i="9"/>
  <c r="AQ2373" i="9" s="1"/>
  <c r="AT2303" i="9"/>
  <c r="AP2303" i="9"/>
  <c r="AL2303" i="9"/>
  <c r="AT2219" i="9"/>
  <c r="AP2219" i="9"/>
  <c r="AL2219" i="9"/>
  <c r="AT2149" i="9"/>
  <c r="AP2149" i="9"/>
  <c r="AL2149" i="9"/>
  <c r="AT2065" i="9"/>
  <c r="AP2065" i="9"/>
  <c r="AL2065" i="9"/>
  <c r="AT2009" i="9"/>
  <c r="AP2009" i="9"/>
  <c r="AL2009" i="9"/>
  <c r="AT1939" i="9"/>
  <c r="AP1939" i="9"/>
  <c r="AL1939" i="9"/>
  <c r="AT1869" i="9"/>
  <c r="AP1869" i="9"/>
  <c r="AL1869" i="9"/>
  <c r="AT1743" i="9"/>
  <c r="AP1743" i="9"/>
  <c r="AQ1743" i="9" s="1"/>
  <c r="AL1743" i="9"/>
  <c r="AT1659" i="9"/>
  <c r="AP1659" i="9"/>
  <c r="AQ1659" i="9" s="1"/>
  <c r="AL1659" i="9"/>
  <c r="AT1617" i="9"/>
  <c r="AP1617" i="9"/>
  <c r="AQ1617" i="9" s="1"/>
  <c r="AL1617" i="9"/>
  <c r="AT1505" i="9"/>
  <c r="AP1505" i="9"/>
  <c r="AQ1505" i="9" s="1"/>
  <c r="AL1505" i="9"/>
  <c r="AT1435" i="9"/>
  <c r="AP1435" i="9"/>
  <c r="AQ1435" i="9" s="1"/>
  <c r="AL1435" i="9"/>
  <c r="AT1337" i="9"/>
  <c r="AP1337" i="9"/>
  <c r="AL1337" i="9"/>
  <c r="AT1253" i="9"/>
  <c r="AP1253" i="9"/>
  <c r="AL1253" i="9"/>
  <c r="AT1183" i="9"/>
  <c r="AP1183" i="9"/>
  <c r="AQ1183" i="9" s="1"/>
  <c r="AL1183" i="9"/>
  <c r="AT1099" i="9"/>
  <c r="AP1099" i="9"/>
  <c r="AL1099" i="9"/>
  <c r="AT1015" i="9"/>
  <c r="AP1015" i="9"/>
  <c r="AL1015" i="9"/>
  <c r="AT917" i="9"/>
  <c r="AP917" i="9"/>
  <c r="AQ917" i="9" s="1"/>
  <c r="AL917" i="9"/>
  <c r="AT847" i="9"/>
  <c r="AP847" i="9"/>
  <c r="AQ847" i="9" s="1"/>
  <c r="AL847" i="9"/>
  <c r="AT749" i="9"/>
  <c r="AP749" i="9"/>
  <c r="AL749" i="9"/>
  <c r="AT665" i="9"/>
  <c r="AP665" i="9"/>
  <c r="AQ665" i="9" s="1"/>
  <c r="AL665" i="9"/>
  <c r="AT609" i="9"/>
  <c r="AP609" i="9"/>
  <c r="AL609" i="9"/>
  <c r="AT511" i="9"/>
  <c r="AP511" i="9"/>
  <c r="AL511" i="9"/>
  <c r="AT413" i="9"/>
  <c r="AP413" i="9"/>
  <c r="AL413" i="9"/>
  <c r="AT329" i="9"/>
  <c r="AP329" i="9"/>
  <c r="AL329" i="9"/>
  <c r="AT301" i="9"/>
  <c r="AP301" i="9"/>
  <c r="AQ301" i="9" s="1"/>
  <c r="AL301" i="9"/>
  <c r="AT217" i="9"/>
  <c r="AP217" i="9"/>
  <c r="AQ217" i="9" s="1"/>
  <c r="AL217" i="9"/>
  <c r="AT91" i="9"/>
  <c r="AP91" i="9"/>
  <c r="AQ91" i="9" s="1"/>
  <c r="AL91" i="9"/>
  <c r="AT49" i="9"/>
  <c r="AP49" i="9"/>
  <c r="AL49" i="9"/>
  <c r="AT3002" i="9"/>
  <c r="AP3002" i="9"/>
  <c r="AL3002" i="9"/>
  <c r="AT2904" i="9"/>
  <c r="AP2904" i="9"/>
  <c r="AQ2904" i="9" s="1"/>
  <c r="AL2904" i="9"/>
  <c r="AT2778" i="9"/>
  <c r="AP2778" i="9"/>
  <c r="AL2778" i="9"/>
  <c r="AT2680" i="9"/>
  <c r="AP2680" i="9"/>
  <c r="AL2680" i="9"/>
  <c r="AT2582" i="9"/>
  <c r="AP2582" i="9"/>
  <c r="AL2582" i="9"/>
  <c r="AT2498" i="9"/>
  <c r="AP2498" i="9"/>
  <c r="AQ2498" i="9" s="1"/>
  <c r="AL2498" i="9"/>
  <c r="AL2414" i="9"/>
  <c r="AT2414" i="9"/>
  <c r="AP2414" i="9"/>
  <c r="AQ2414" i="9" s="1"/>
  <c r="AT2288" i="9"/>
  <c r="AP2288" i="9"/>
  <c r="AL2288" i="9"/>
  <c r="AT2190" i="9"/>
  <c r="AP2190" i="9"/>
  <c r="AL2190" i="9"/>
  <c r="AT2022" i="9"/>
  <c r="AP2022" i="9"/>
  <c r="AL2022" i="9"/>
  <c r="AT1910" i="9"/>
  <c r="AP1910" i="9"/>
  <c r="AL1910" i="9"/>
  <c r="AT1742" i="9"/>
  <c r="AP1742" i="9"/>
  <c r="AQ1742" i="9" s="1"/>
  <c r="AL1742" i="9"/>
  <c r="AT1630" i="9"/>
  <c r="AP1630" i="9"/>
  <c r="AQ1630" i="9" s="1"/>
  <c r="AL1630" i="9"/>
  <c r="AT1518" i="9"/>
  <c r="AP1518" i="9"/>
  <c r="AQ1518" i="9" s="1"/>
  <c r="AL1518" i="9"/>
  <c r="AT1392" i="9"/>
  <c r="AP1392" i="9"/>
  <c r="AQ1392" i="9" s="1"/>
  <c r="AL1392" i="9"/>
  <c r="AT1266" i="9"/>
  <c r="AP1266" i="9"/>
  <c r="AL1266" i="9"/>
  <c r="AT1168" i="9"/>
  <c r="AP1168" i="9"/>
  <c r="AL1168" i="9"/>
  <c r="AT1042" i="9"/>
  <c r="AP1042" i="9"/>
  <c r="AL1042" i="9"/>
  <c r="AT958" i="9"/>
  <c r="AP958" i="9"/>
  <c r="AL958" i="9"/>
  <c r="AT860" i="9"/>
  <c r="AP860" i="9"/>
  <c r="AQ860" i="9" s="1"/>
  <c r="AL860" i="9"/>
  <c r="AT790" i="9"/>
  <c r="AP790" i="9"/>
  <c r="AL790" i="9"/>
  <c r="AT706" i="9"/>
  <c r="AP706" i="9"/>
  <c r="AQ706" i="9" s="1"/>
  <c r="AL706" i="9"/>
  <c r="AT608" i="9"/>
  <c r="AP608" i="9"/>
  <c r="AL608" i="9"/>
  <c r="AT538" i="9"/>
  <c r="AP538" i="9"/>
  <c r="AL538" i="9"/>
  <c r="AT454" i="9"/>
  <c r="AP454" i="9"/>
  <c r="AL454" i="9"/>
  <c r="AT398" i="9"/>
  <c r="AP398" i="9"/>
  <c r="AL398" i="9"/>
  <c r="AT342" i="9"/>
  <c r="AP342" i="9"/>
  <c r="AQ342" i="9" s="1"/>
  <c r="AL342" i="9"/>
  <c r="AT258" i="9"/>
  <c r="AP258" i="9"/>
  <c r="AL258" i="9"/>
  <c r="AT160" i="9"/>
  <c r="AP160" i="9"/>
  <c r="AQ160" i="9" s="1"/>
  <c r="AL160" i="9"/>
  <c r="AT62" i="9"/>
  <c r="AP62" i="9"/>
  <c r="AQ62" i="9" s="1"/>
  <c r="AL62" i="9"/>
  <c r="AT3001" i="9"/>
  <c r="AP3001" i="9"/>
  <c r="AL3001" i="9"/>
  <c r="AT2945" i="9"/>
  <c r="AP2945" i="9"/>
  <c r="AQ2945" i="9" s="1"/>
  <c r="AL2945" i="9"/>
  <c r="AT2833" i="9"/>
  <c r="AL2833" i="9"/>
  <c r="AP2833" i="9"/>
  <c r="AT2749" i="9"/>
  <c r="AP2749" i="9"/>
  <c r="AL2749" i="9"/>
  <c r="AT2637" i="9"/>
  <c r="AP2637" i="9"/>
  <c r="AQ2637" i="9" s="1"/>
  <c r="AL2637" i="9"/>
  <c r="AT2581" i="9"/>
  <c r="AP2581" i="9"/>
  <c r="AL2581" i="9"/>
  <c r="AT2511" i="9"/>
  <c r="AP2511" i="9"/>
  <c r="AQ2511" i="9" s="1"/>
  <c r="AL2511" i="9"/>
  <c r="AL2441" i="9"/>
  <c r="AT2441" i="9"/>
  <c r="AP2441" i="9"/>
  <c r="AQ2441" i="9" s="1"/>
  <c r="AL2357" i="9"/>
  <c r="AT2357" i="9"/>
  <c r="AP2357" i="9"/>
  <c r="AQ2357" i="9" s="1"/>
  <c r="AT2259" i="9"/>
  <c r="AP2259" i="9"/>
  <c r="AL2259" i="9"/>
  <c r="AT2175" i="9"/>
  <c r="AP2175" i="9"/>
  <c r="AQ2175" i="9" s="1"/>
  <c r="AL2175" i="9"/>
  <c r="AT2091" i="9"/>
  <c r="AP2091" i="9"/>
  <c r="AQ2091" i="9" s="1"/>
  <c r="AL2091" i="9"/>
  <c r="AT2035" i="9"/>
  <c r="AP2035" i="9"/>
  <c r="AL2035" i="9"/>
  <c r="AT1979" i="9"/>
  <c r="AP1979" i="9"/>
  <c r="AL1979" i="9"/>
  <c r="AT1909" i="9"/>
  <c r="AP1909" i="9"/>
  <c r="AL1909" i="9"/>
  <c r="AT1797" i="9"/>
  <c r="AP1797" i="9"/>
  <c r="AQ1797" i="9" s="1"/>
  <c r="AL1797" i="9"/>
  <c r="AT1699" i="9"/>
  <c r="AP1699" i="9"/>
  <c r="AQ1699" i="9" s="1"/>
  <c r="AL1699" i="9"/>
  <c r="AT1643" i="9"/>
  <c r="AP1643" i="9"/>
  <c r="AQ1643" i="9" s="1"/>
  <c r="AL1643" i="9"/>
  <c r="AT1573" i="9"/>
  <c r="AP1573" i="9"/>
  <c r="AQ1573" i="9" s="1"/>
  <c r="AL1573" i="9"/>
  <c r="AT1503" i="9"/>
  <c r="AP1503" i="9"/>
  <c r="AQ1503" i="9" s="1"/>
  <c r="AL1503" i="9"/>
  <c r="AT1419" i="9"/>
  <c r="AP1419" i="9"/>
  <c r="AL1419" i="9"/>
  <c r="AT1363" i="9"/>
  <c r="AP1363" i="9"/>
  <c r="AQ1363" i="9" s="1"/>
  <c r="AL1363" i="9"/>
  <c r="AT1293" i="9"/>
  <c r="AP1293" i="9"/>
  <c r="AQ1293" i="9" s="1"/>
  <c r="AL1293" i="9"/>
  <c r="AT1237" i="9"/>
  <c r="AP1237" i="9"/>
  <c r="AQ1237" i="9" s="1"/>
  <c r="AL1237" i="9"/>
  <c r="AT1167" i="9"/>
  <c r="AP1167" i="9"/>
  <c r="AL1167" i="9"/>
  <c r="AT1083" i="9"/>
  <c r="AP1083" i="9"/>
  <c r="AL1083" i="9"/>
  <c r="AT971" i="9"/>
  <c r="AP971" i="9"/>
  <c r="AL971" i="9"/>
  <c r="AT887" i="9"/>
  <c r="AP887" i="9"/>
  <c r="AQ887" i="9" s="1"/>
  <c r="AL887" i="9"/>
  <c r="AT817" i="9"/>
  <c r="AP817" i="9"/>
  <c r="AQ817" i="9" s="1"/>
  <c r="AL817" i="9"/>
  <c r="AT733" i="9"/>
  <c r="AP733" i="9"/>
  <c r="AQ733" i="9" s="1"/>
  <c r="AL733" i="9"/>
  <c r="AT649" i="9"/>
  <c r="AP649" i="9"/>
  <c r="AQ649" i="9" s="1"/>
  <c r="AL649" i="9"/>
  <c r="AT551" i="9"/>
  <c r="AP551" i="9"/>
  <c r="AL551" i="9"/>
  <c r="AT467" i="9"/>
  <c r="AP467" i="9"/>
  <c r="AL467" i="9"/>
  <c r="AT397" i="9"/>
  <c r="AP397" i="9"/>
  <c r="AQ397" i="9" s="1"/>
  <c r="AL397" i="9"/>
  <c r="AT299" i="9"/>
  <c r="AP299" i="9"/>
  <c r="AQ299" i="9" s="1"/>
  <c r="AL299" i="9"/>
  <c r="AT229" i="9"/>
  <c r="AP229" i="9"/>
  <c r="AQ229" i="9" s="1"/>
  <c r="AL229" i="9"/>
  <c r="AT145" i="9"/>
  <c r="AP145" i="9"/>
  <c r="AL145" i="9"/>
  <c r="AT61" i="9"/>
  <c r="AP61" i="9"/>
  <c r="AL61" i="9"/>
  <c r="AB2898" i="9"/>
  <c r="AC2898" i="9"/>
  <c r="AB2758" i="9"/>
  <c r="AC2758" i="9"/>
  <c r="AC2702" i="9"/>
  <c r="AB2702" i="9"/>
  <c r="AB2674" i="9"/>
  <c r="AC2674" i="9"/>
  <c r="AB2632" i="9"/>
  <c r="AC2632" i="9"/>
  <c r="AB2590" i="9"/>
  <c r="AC2590" i="9"/>
  <c r="AB2548" i="9"/>
  <c r="AC2548" i="9"/>
  <c r="AC2520" i="9"/>
  <c r="AB2520" i="9"/>
  <c r="AC2478" i="9"/>
  <c r="AB2478" i="9"/>
  <c r="AB2450" i="9"/>
  <c r="AC2450" i="9"/>
  <c r="AB2408" i="9"/>
  <c r="AC2408" i="9"/>
  <c r="AB2366" i="9"/>
  <c r="AC2366" i="9"/>
  <c r="AB2324" i="9"/>
  <c r="AC2324" i="9"/>
  <c r="AC2282" i="9"/>
  <c r="AB2282" i="9"/>
  <c r="AC2240" i="9"/>
  <c r="AB2240" i="9"/>
  <c r="AB2198" i="9"/>
  <c r="AC2198" i="9"/>
  <c r="AB2142" i="9"/>
  <c r="AC2142" i="9"/>
  <c r="AB2072" i="9"/>
  <c r="AC2072" i="9"/>
  <c r="AC2911" i="9"/>
  <c r="AB2911" i="9"/>
  <c r="AC2771" i="9"/>
  <c r="AB2771" i="9"/>
  <c r="AB2715" i="9"/>
  <c r="AC2715" i="9"/>
  <c r="AB2687" i="9"/>
  <c r="AC2687" i="9"/>
  <c r="AB2673" i="9"/>
  <c r="AC2673" i="9"/>
  <c r="AC2659" i="9"/>
  <c r="AB2659" i="9"/>
  <c r="AC2631" i="9"/>
  <c r="AB2631" i="9"/>
  <c r="AC2617" i="9"/>
  <c r="AB2617" i="9"/>
  <c r="AC2603" i="9"/>
  <c r="AB2603" i="9"/>
  <c r="AB2589" i="9"/>
  <c r="AC2589" i="9"/>
  <c r="AC2575" i="9"/>
  <c r="AB2575" i="9"/>
  <c r="AC2547" i="9"/>
  <c r="AB2547" i="9"/>
  <c r="AC2533" i="9"/>
  <c r="AB2533" i="9"/>
  <c r="AC2519" i="9"/>
  <c r="AB2519" i="9"/>
  <c r="AC2505" i="9"/>
  <c r="AB2505" i="9"/>
  <c r="AB2491" i="9"/>
  <c r="AC2491" i="9"/>
  <c r="AB2477" i="9"/>
  <c r="AC2477" i="9"/>
  <c r="AC2449" i="9"/>
  <c r="AB2449" i="9"/>
  <c r="AC2421" i="9"/>
  <c r="AB2421" i="9"/>
  <c r="AB2407" i="9"/>
  <c r="AC2407" i="9"/>
  <c r="AC2393" i="9"/>
  <c r="AB2393" i="9"/>
  <c r="AC2379" i="9"/>
  <c r="AB2379" i="9"/>
  <c r="AB2365" i="9"/>
  <c r="AC2365" i="9"/>
  <c r="AC2351" i="9"/>
  <c r="AB2351" i="9"/>
  <c r="AB2337" i="9"/>
  <c r="AC2337" i="9"/>
  <c r="AB2323" i="9"/>
  <c r="AC2323" i="9"/>
  <c r="AB2309" i="9"/>
  <c r="AC2309" i="9"/>
  <c r="AB2295" i="9"/>
  <c r="AC2295" i="9"/>
  <c r="AB2281" i="9"/>
  <c r="AC2281" i="9"/>
  <c r="AB2267" i="9"/>
  <c r="AC2267" i="9"/>
  <c r="AB2253" i="9"/>
  <c r="AC2253" i="9"/>
  <c r="AC2239" i="9"/>
  <c r="AB2239" i="9"/>
  <c r="AB2225" i="9"/>
  <c r="AC2225" i="9"/>
  <c r="AC2211" i="9"/>
  <c r="AB2211" i="9"/>
  <c r="AC2197" i="9"/>
  <c r="AB2197" i="9"/>
  <c r="AB2183" i="9"/>
  <c r="AC2183" i="9"/>
  <c r="AC2169" i="9"/>
  <c r="AB2169" i="9"/>
  <c r="AC2155" i="9"/>
  <c r="AB2155" i="9"/>
  <c r="AC2141" i="9"/>
  <c r="AB2141" i="9"/>
  <c r="AB2127" i="9"/>
  <c r="AC2127" i="9"/>
  <c r="AC2113" i="9"/>
  <c r="AB2113" i="9"/>
  <c r="AC2099" i="9"/>
  <c r="AB2099" i="9"/>
  <c r="AC2085" i="9"/>
  <c r="AB2085" i="9"/>
  <c r="AB2071" i="9"/>
  <c r="AC2071" i="9"/>
  <c r="AC2057" i="9"/>
  <c r="AB2057" i="9"/>
  <c r="AB2043" i="9"/>
  <c r="AC2043" i="9"/>
  <c r="AB2029" i="9"/>
  <c r="AC2029" i="9"/>
  <c r="AC2015" i="9"/>
  <c r="AB2015" i="9"/>
  <c r="AC2001" i="9"/>
  <c r="AB2001" i="9"/>
  <c r="AB1987" i="9"/>
  <c r="AC1987" i="9"/>
  <c r="AC1973" i="9"/>
  <c r="AB1973" i="9"/>
  <c r="AB1959" i="9"/>
  <c r="AC1959" i="9"/>
  <c r="AC1945" i="9"/>
  <c r="AB1945" i="9"/>
  <c r="AC1931" i="9"/>
  <c r="AB1931" i="9"/>
  <c r="AB1917" i="9"/>
  <c r="AC1917" i="9"/>
  <c r="AB1903" i="9"/>
  <c r="AC1903" i="9"/>
  <c r="AC1889" i="9"/>
  <c r="AB1889" i="9"/>
  <c r="AC1875" i="9"/>
  <c r="AB1875" i="9"/>
  <c r="AC1861" i="9"/>
  <c r="AB1861" i="9"/>
  <c r="AB1847" i="9"/>
  <c r="AC1847" i="9"/>
  <c r="AB1833" i="9"/>
  <c r="AC1833" i="9"/>
  <c r="AC1819" i="9"/>
  <c r="AB1819" i="9"/>
  <c r="AC1805" i="9"/>
  <c r="AB1805" i="9"/>
  <c r="AC1791" i="9"/>
  <c r="AB1791" i="9"/>
  <c r="AC1777" i="9"/>
  <c r="AB1777" i="9"/>
  <c r="AC1763" i="9"/>
  <c r="AB1763" i="9"/>
  <c r="AB1749" i="9"/>
  <c r="AC1749" i="9"/>
  <c r="AC1735" i="9"/>
  <c r="AB1735" i="9"/>
  <c r="AC1721" i="9"/>
  <c r="AB1721" i="9"/>
  <c r="AC1707" i="9"/>
  <c r="AB1707" i="9"/>
  <c r="AC1693" i="9"/>
  <c r="AB1693" i="9"/>
  <c r="AB1679" i="9"/>
  <c r="AC1679" i="9"/>
  <c r="AC1665" i="9"/>
  <c r="AB1665" i="9"/>
  <c r="AC1651" i="9"/>
  <c r="AB1651" i="9"/>
  <c r="AC1637" i="9"/>
  <c r="AB1637" i="9"/>
  <c r="AB1623" i="9"/>
  <c r="AC1623" i="9"/>
  <c r="AC1609" i="9"/>
  <c r="AB1609" i="9"/>
  <c r="AC1595" i="9"/>
  <c r="AB1595" i="9"/>
  <c r="AC1581" i="9"/>
  <c r="AB1581" i="9"/>
  <c r="AC1567" i="9"/>
  <c r="AB1567" i="9"/>
  <c r="AB1553" i="9"/>
  <c r="AC1553" i="9"/>
  <c r="AC1539" i="9"/>
  <c r="AB1539" i="9"/>
  <c r="AB1525" i="9"/>
  <c r="AC1525" i="9"/>
  <c r="AC1511" i="9"/>
  <c r="AB1511" i="9"/>
  <c r="AB1497" i="9"/>
  <c r="AC1497" i="9"/>
  <c r="AB1483" i="9"/>
  <c r="AC1483" i="9"/>
  <c r="AB1469" i="9"/>
  <c r="AC1469" i="9"/>
  <c r="AB1455" i="9"/>
  <c r="AC1455" i="9"/>
  <c r="AC1441" i="9"/>
  <c r="AB1441" i="9"/>
  <c r="AC1427" i="9"/>
  <c r="AB1427" i="9"/>
  <c r="AC1413" i="9"/>
  <c r="AB1413" i="9"/>
  <c r="AC1399" i="9"/>
  <c r="AB1399" i="9"/>
  <c r="AC1385" i="9"/>
  <c r="AB1385" i="9"/>
  <c r="AC1371" i="9"/>
  <c r="AB1371" i="9"/>
  <c r="AB1357" i="9"/>
  <c r="AC1357" i="9"/>
  <c r="AC1343" i="9"/>
  <c r="AB1343" i="9"/>
  <c r="AC1329" i="9"/>
  <c r="AB1329" i="9"/>
  <c r="AC1315" i="9"/>
  <c r="AB1315" i="9"/>
  <c r="AB1301" i="9"/>
  <c r="AC1301" i="9"/>
  <c r="AB1287" i="9"/>
  <c r="AC1287" i="9"/>
  <c r="AC1273" i="9"/>
  <c r="AB1273" i="9"/>
  <c r="AC1259" i="9"/>
  <c r="AB1259" i="9"/>
  <c r="AC1245" i="9"/>
  <c r="AB1245" i="9"/>
  <c r="AB1231" i="9"/>
  <c r="AC1231" i="9"/>
  <c r="AC1217" i="9"/>
  <c r="AB1217" i="9"/>
  <c r="AB1203" i="9"/>
  <c r="AC1203" i="9"/>
  <c r="AC1189" i="9"/>
  <c r="AB1189" i="9"/>
  <c r="AB1175" i="9"/>
  <c r="AC1175" i="9"/>
  <c r="AB1161" i="9"/>
  <c r="AC1161" i="9"/>
  <c r="AB1147" i="9"/>
  <c r="AC1147" i="9"/>
  <c r="AB1133" i="9"/>
  <c r="AC1133" i="9"/>
  <c r="AB1119" i="9"/>
  <c r="AC1119" i="9"/>
  <c r="AC1105" i="9"/>
  <c r="AB1105" i="9"/>
  <c r="AC1091" i="9"/>
  <c r="AB1091" i="9"/>
  <c r="AB1077" i="9"/>
  <c r="AC1077" i="9"/>
  <c r="AC1063" i="9"/>
  <c r="AB1063" i="9"/>
  <c r="AB1049" i="9"/>
  <c r="AC1049" i="9"/>
  <c r="AB1035" i="9"/>
  <c r="AC1035" i="9"/>
  <c r="AB1021" i="9"/>
  <c r="AC1021" i="9"/>
  <c r="AB1007" i="9"/>
  <c r="AC1007" i="9"/>
  <c r="AB993" i="9"/>
  <c r="AC993" i="9"/>
  <c r="AC979" i="9"/>
  <c r="AB979" i="9"/>
  <c r="AC965" i="9"/>
  <c r="AB965" i="9"/>
  <c r="AB951" i="9"/>
  <c r="AC951" i="9"/>
  <c r="AC937" i="9"/>
  <c r="AB937" i="9"/>
  <c r="AC923" i="9"/>
  <c r="AB923" i="9"/>
  <c r="AC909" i="9"/>
  <c r="AB909" i="9"/>
  <c r="AB895" i="9"/>
  <c r="AC895" i="9"/>
  <c r="AB881" i="9"/>
  <c r="AC881" i="9"/>
  <c r="AB867" i="9"/>
  <c r="AC867" i="9"/>
  <c r="AB853" i="9"/>
  <c r="AC853" i="9"/>
  <c r="AB839" i="9"/>
  <c r="AC839" i="9"/>
  <c r="AC825" i="9"/>
  <c r="AB825" i="9"/>
  <c r="AB811" i="9"/>
  <c r="AC811" i="9"/>
  <c r="AC797" i="9"/>
  <c r="AB797" i="9"/>
  <c r="AC783" i="9"/>
  <c r="AB783" i="9"/>
  <c r="AB769" i="9"/>
  <c r="AC769" i="9"/>
  <c r="AC755" i="9"/>
  <c r="AB755" i="9"/>
  <c r="AC741" i="9"/>
  <c r="AB741" i="9"/>
  <c r="AC727" i="9"/>
  <c r="AB727" i="9"/>
  <c r="AC713" i="9"/>
  <c r="AB713" i="9"/>
  <c r="AC699" i="9"/>
  <c r="AB699" i="9"/>
  <c r="AC685" i="9"/>
  <c r="AB685" i="9"/>
  <c r="AB671" i="9"/>
  <c r="AC671" i="9"/>
  <c r="AC657" i="9"/>
  <c r="AB657" i="9"/>
  <c r="AC643" i="9"/>
  <c r="AB643" i="9"/>
  <c r="AB629" i="9"/>
  <c r="AC629" i="9"/>
  <c r="AC615" i="9"/>
  <c r="AB615" i="9"/>
  <c r="AC601" i="9"/>
  <c r="AB601" i="9"/>
  <c r="AB587" i="9"/>
  <c r="AC587" i="9"/>
  <c r="AB573" i="9"/>
  <c r="AC573" i="9"/>
  <c r="AB559" i="9"/>
  <c r="AC559" i="9"/>
  <c r="AB545" i="9"/>
  <c r="AC545" i="9"/>
  <c r="AC531" i="9"/>
  <c r="AB531" i="9"/>
  <c r="AB3036" i="9"/>
  <c r="AC3036" i="9"/>
  <c r="AB3022" i="9"/>
  <c r="AC3022" i="9"/>
  <c r="AB3008" i="9"/>
  <c r="AC3008" i="9"/>
  <c r="AB2994" i="9"/>
  <c r="AC2994" i="9"/>
  <c r="AB2980" i="9"/>
  <c r="AC2980" i="9"/>
  <c r="AB2966" i="9"/>
  <c r="AC2966" i="9"/>
  <c r="AB2938" i="9"/>
  <c r="AC2938" i="9"/>
  <c r="AB2896" i="9"/>
  <c r="AC2896" i="9"/>
  <c r="AC2854" i="9"/>
  <c r="AB2854" i="9"/>
  <c r="AC2826" i="9"/>
  <c r="AB2826" i="9"/>
  <c r="AB2784" i="9"/>
  <c r="AC2784" i="9"/>
  <c r="AC2728" i="9"/>
  <c r="AB2728" i="9"/>
  <c r="AB2686" i="9"/>
  <c r="AC2686" i="9"/>
  <c r="AB2658" i="9"/>
  <c r="AC2658" i="9"/>
  <c r="AC2616" i="9"/>
  <c r="AB2616" i="9"/>
  <c r="AC2574" i="9"/>
  <c r="AB2574" i="9"/>
  <c r="AC2532" i="9"/>
  <c r="AB2532" i="9"/>
  <c r="AC2490" i="9"/>
  <c r="AB2490" i="9"/>
  <c r="AB2462" i="9"/>
  <c r="AC2462" i="9"/>
  <c r="AB2420" i="9"/>
  <c r="AC2420" i="9"/>
  <c r="AB2378" i="9"/>
  <c r="AC2378" i="9"/>
  <c r="AB2336" i="9"/>
  <c r="AC2336" i="9"/>
  <c r="AB2294" i="9"/>
  <c r="AC2294" i="9"/>
  <c r="AC2238" i="9"/>
  <c r="AB2238" i="9"/>
  <c r="AB2196" i="9"/>
  <c r="AC2196" i="9"/>
  <c r="AB2140" i="9"/>
  <c r="AC2140" i="9"/>
  <c r="AC2070" i="9"/>
  <c r="AB2070" i="9"/>
  <c r="AB2028" i="9"/>
  <c r="AC2028" i="9"/>
  <c r="AB1958" i="9"/>
  <c r="AC1958" i="9"/>
  <c r="AC1902" i="9"/>
  <c r="AB1902" i="9"/>
  <c r="AC1832" i="9"/>
  <c r="AB1832" i="9"/>
  <c r="AB1762" i="9"/>
  <c r="AC1762" i="9"/>
  <c r="AB1706" i="9"/>
  <c r="AC1706" i="9"/>
  <c r="AC1678" i="9"/>
  <c r="AB1678" i="9"/>
  <c r="AC1622" i="9"/>
  <c r="AB1622" i="9"/>
  <c r="AC1552" i="9"/>
  <c r="AB1552" i="9"/>
  <c r="AB1482" i="9"/>
  <c r="AC1482" i="9"/>
  <c r="AC1440" i="9"/>
  <c r="AB1440" i="9"/>
  <c r="AB1384" i="9"/>
  <c r="AC1384" i="9"/>
  <c r="AB1328" i="9"/>
  <c r="AC1328" i="9"/>
  <c r="AC1300" i="9"/>
  <c r="AB1300" i="9"/>
  <c r="AB1244" i="9"/>
  <c r="AC1244" i="9"/>
  <c r="AB1202" i="9"/>
  <c r="AC1202" i="9"/>
  <c r="AB1146" i="9"/>
  <c r="AC1146" i="9"/>
  <c r="AB1090" i="9"/>
  <c r="AC1090" i="9"/>
  <c r="AC1020" i="9"/>
  <c r="AB1020" i="9"/>
  <c r="AC964" i="9"/>
  <c r="AB964" i="9"/>
  <c r="AB908" i="9"/>
  <c r="AC908" i="9"/>
  <c r="AC852" i="9"/>
  <c r="AB852" i="9"/>
  <c r="AB796" i="9"/>
  <c r="AC796" i="9"/>
  <c r="AC740" i="9"/>
  <c r="AB740" i="9"/>
  <c r="AC684" i="9"/>
  <c r="AB684" i="9"/>
  <c r="AC614" i="9"/>
  <c r="AB614" i="9"/>
  <c r="AC558" i="9"/>
  <c r="AB558" i="9"/>
  <c r="AC488" i="9"/>
  <c r="AB488" i="9"/>
  <c r="AB432" i="9"/>
  <c r="AC432" i="9"/>
  <c r="AB390" i="9"/>
  <c r="AC390" i="9"/>
  <c r="AB320" i="9"/>
  <c r="AC320" i="9"/>
  <c r="AB264" i="9"/>
  <c r="AC264" i="9"/>
  <c r="AC222" i="9"/>
  <c r="AB222" i="9"/>
  <c r="AC166" i="9"/>
  <c r="AB166" i="9"/>
  <c r="AC124" i="9"/>
  <c r="AB124" i="9"/>
  <c r="AC82" i="9"/>
  <c r="AB82" i="9"/>
  <c r="AC54" i="9"/>
  <c r="AB54" i="9"/>
  <c r="AC12" i="9"/>
  <c r="AB12" i="9"/>
  <c r="AB2701" i="9"/>
  <c r="AC2701" i="9"/>
  <c r="AC2645" i="9"/>
  <c r="AB2645" i="9"/>
  <c r="AC2561" i="9"/>
  <c r="AB2561" i="9"/>
  <c r="AC2463" i="9"/>
  <c r="AB2463" i="9"/>
  <c r="AB2435" i="9"/>
  <c r="AC2435" i="9"/>
  <c r="AB2406" i="9"/>
  <c r="AC2406" i="9"/>
  <c r="AC2266" i="9"/>
  <c r="AB2266" i="9"/>
  <c r="AB2168" i="9"/>
  <c r="AC2168" i="9"/>
  <c r="AC2112" i="9"/>
  <c r="AB2112" i="9"/>
  <c r="AC2084" i="9"/>
  <c r="AB2084" i="9"/>
  <c r="AC2042" i="9"/>
  <c r="AB2042" i="9"/>
  <c r="AC1972" i="9"/>
  <c r="AB1972" i="9"/>
  <c r="AB1916" i="9"/>
  <c r="AC1916" i="9"/>
  <c r="AC1846" i="9"/>
  <c r="AB1846" i="9"/>
  <c r="AB1790" i="9"/>
  <c r="AC1790" i="9"/>
  <c r="AC1734" i="9"/>
  <c r="AB1734" i="9"/>
  <c r="AC1664" i="9"/>
  <c r="AB1664" i="9"/>
  <c r="AC1608" i="9"/>
  <c r="AB1608" i="9"/>
  <c r="AC1566" i="9"/>
  <c r="AB1566" i="9"/>
  <c r="AB1510" i="9"/>
  <c r="AC1510" i="9"/>
  <c r="AC1454" i="9"/>
  <c r="AB1454" i="9"/>
  <c r="AB1412" i="9"/>
  <c r="AC1412" i="9"/>
  <c r="AC1356" i="9"/>
  <c r="AB1356" i="9"/>
  <c r="AC1286" i="9"/>
  <c r="AB1286" i="9"/>
  <c r="AB1230" i="9"/>
  <c r="AC1230" i="9"/>
  <c r="AC1174" i="9"/>
  <c r="AB1174" i="9"/>
  <c r="AB1132" i="9"/>
  <c r="AC1132" i="9"/>
  <c r="AB1076" i="9"/>
  <c r="AC1076" i="9"/>
  <c r="AB1034" i="9"/>
  <c r="AC1034" i="9"/>
  <c r="AC978" i="9"/>
  <c r="AB978" i="9"/>
  <c r="AB922" i="9"/>
  <c r="AC922" i="9"/>
  <c r="AC866" i="9"/>
  <c r="AB866" i="9"/>
  <c r="AC824" i="9"/>
  <c r="AB824" i="9"/>
  <c r="AB768" i="9"/>
  <c r="AC768" i="9"/>
  <c r="AC712" i="9"/>
  <c r="AB712" i="9"/>
  <c r="AB670" i="9"/>
  <c r="AC670" i="9"/>
  <c r="AC628" i="9"/>
  <c r="AB628" i="9"/>
  <c r="AB586" i="9"/>
  <c r="AC586" i="9"/>
  <c r="AB530" i="9"/>
  <c r="AC530" i="9"/>
  <c r="AB516" i="9"/>
  <c r="AC516" i="9"/>
  <c r="AB474" i="9"/>
  <c r="AC474" i="9"/>
  <c r="AC418" i="9"/>
  <c r="AB418" i="9"/>
  <c r="AB376" i="9"/>
  <c r="AC376" i="9"/>
  <c r="AB348" i="9"/>
  <c r="AC348" i="9"/>
  <c r="AB292" i="9"/>
  <c r="AC292" i="9"/>
  <c r="AC236" i="9"/>
  <c r="AB236" i="9"/>
  <c r="AC180" i="9"/>
  <c r="AB180" i="9"/>
  <c r="AC110" i="9"/>
  <c r="AB110" i="9"/>
  <c r="AB40" i="9"/>
  <c r="AC40" i="9"/>
  <c r="AT3030" i="9"/>
  <c r="AP3030" i="9"/>
  <c r="AL3030" i="9"/>
  <c r="AT2946" i="9"/>
  <c r="AP2946" i="9"/>
  <c r="AQ2946" i="9" s="1"/>
  <c r="AL2946" i="9"/>
  <c r="AT2862" i="9"/>
  <c r="AP2862" i="9"/>
  <c r="AL2862" i="9"/>
  <c r="AT2792" i="9"/>
  <c r="AP2792" i="9"/>
  <c r="AL2792" i="9"/>
  <c r="AT2722" i="9"/>
  <c r="AP2722" i="9"/>
  <c r="AL2722" i="9"/>
  <c r="AT2652" i="9"/>
  <c r="AP2652" i="9"/>
  <c r="AQ2652" i="9" s="1"/>
  <c r="AL2652" i="9"/>
  <c r="AT2610" i="9"/>
  <c r="AP2610" i="9"/>
  <c r="AL2610" i="9"/>
  <c r="AT2554" i="9"/>
  <c r="AP2554" i="9"/>
  <c r="AL2554" i="9"/>
  <c r="AT2512" i="9"/>
  <c r="AP2512" i="9"/>
  <c r="AQ2512" i="9" s="1"/>
  <c r="AL2512" i="9"/>
  <c r="AL2442" i="9"/>
  <c r="AT2442" i="9"/>
  <c r="AP2442" i="9"/>
  <c r="AQ2442" i="9" s="1"/>
  <c r="AL2400" i="9"/>
  <c r="AT2400" i="9"/>
  <c r="AP2400" i="9"/>
  <c r="AQ2400" i="9" s="1"/>
  <c r="AT2344" i="9"/>
  <c r="AP2344" i="9"/>
  <c r="AQ2344" i="9" s="1"/>
  <c r="AL2344" i="9"/>
  <c r="AT2302" i="9"/>
  <c r="AP2302" i="9"/>
  <c r="AL2302" i="9"/>
  <c r="AT2232" i="9"/>
  <c r="AP2232" i="9"/>
  <c r="AL2232" i="9"/>
  <c r="AT2162" i="9"/>
  <c r="AP2162" i="9"/>
  <c r="AQ2162" i="9" s="1"/>
  <c r="AL2162" i="9"/>
  <c r="AT2106" i="9"/>
  <c r="AP2106" i="9"/>
  <c r="AQ2106" i="9" s="1"/>
  <c r="AL2106" i="9"/>
  <c r="AT2064" i="9"/>
  <c r="AP2064" i="9"/>
  <c r="AL2064" i="9"/>
  <c r="AT1994" i="9"/>
  <c r="AP1994" i="9"/>
  <c r="AL1994" i="9"/>
  <c r="AT1980" i="9"/>
  <c r="AP1980" i="9"/>
  <c r="AL1980" i="9"/>
  <c r="AT1896" i="9"/>
  <c r="AP1896" i="9"/>
  <c r="AL1896" i="9"/>
  <c r="AT1854" i="9"/>
  <c r="AP1854" i="9"/>
  <c r="AL1854" i="9"/>
  <c r="AT1826" i="9"/>
  <c r="AL1826" i="9"/>
  <c r="AP1826" i="9"/>
  <c r="AQ1826" i="9" s="1"/>
  <c r="AT1756" i="9"/>
  <c r="AP1756" i="9"/>
  <c r="AQ1756" i="9" s="1"/>
  <c r="AL1756" i="9"/>
  <c r="AT1714" i="9"/>
  <c r="AP1714" i="9"/>
  <c r="AQ1714" i="9" s="1"/>
  <c r="AL1714" i="9"/>
  <c r="AT1644" i="9"/>
  <c r="AP1644" i="9"/>
  <c r="AQ1644" i="9" s="1"/>
  <c r="AL1644" i="9"/>
  <c r="AT1574" i="9"/>
  <c r="AP1574" i="9"/>
  <c r="AQ1574" i="9" s="1"/>
  <c r="AL1574" i="9"/>
  <c r="AT1532" i="9"/>
  <c r="AP1532" i="9"/>
  <c r="AQ1532" i="9" s="1"/>
  <c r="AL1532" i="9"/>
  <c r="AT1462" i="9"/>
  <c r="AP1462" i="9"/>
  <c r="AL1462" i="9"/>
  <c r="AT1420" i="9"/>
  <c r="AP1420" i="9"/>
  <c r="AL1420" i="9"/>
  <c r="AT1336" i="9"/>
  <c r="AP1336" i="9"/>
  <c r="AL1336" i="9"/>
  <c r="AT1252" i="9"/>
  <c r="AP1252" i="9"/>
  <c r="AL1252" i="9"/>
  <c r="AT1196" i="9"/>
  <c r="AP1196" i="9"/>
  <c r="AQ1196" i="9" s="1"/>
  <c r="AL1196" i="9"/>
  <c r="AT1112" i="9"/>
  <c r="AP1112" i="9"/>
  <c r="AL1112" i="9"/>
  <c r="AT1056" i="9"/>
  <c r="AP1056" i="9"/>
  <c r="AL1056" i="9"/>
  <c r="AT1000" i="9"/>
  <c r="AP1000" i="9"/>
  <c r="AL1000" i="9"/>
  <c r="AT930" i="9"/>
  <c r="AP930" i="9"/>
  <c r="AQ930" i="9" s="1"/>
  <c r="AL930" i="9"/>
  <c r="AT846" i="9"/>
  <c r="AP846" i="9"/>
  <c r="AQ846" i="9" s="1"/>
  <c r="AL846" i="9"/>
  <c r="AT832" i="9"/>
  <c r="AP832" i="9"/>
  <c r="AQ832" i="9" s="1"/>
  <c r="AL832" i="9"/>
  <c r="AT762" i="9"/>
  <c r="AP762" i="9"/>
  <c r="AL762" i="9"/>
  <c r="AT720" i="9"/>
  <c r="AP720" i="9"/>
  <c r="AQ720" i="9" s="1"/>
  <c r="AL720" i="9"/>
  <c r="AT678" i="9"/>
  <c r="AP678" i="9"/>
  <c r="AQ678" i="9" s="1"/>
  <c r="AL678" i="9"/>
  <c r="AT636" i="9"/>
  <c r="AP636" i="9"/>
  <c r="AL636" i="9"/>
  <c r="AT580" i="9"/>
  <c r="AP580" i="9"/>
  <c r="AL580" i="9"/>
  <c r="AT524" i="9"/>
  <c r="AP524" i="9"/>
  <c r="AL524" i="9"/>
  <c r="AT496" i="9"/>
  <c r="AP496" i="9"/>
  <c r="AL496" i="9"/>
  <c r="AT412" i="9"/>
  <c r="AP412" i="9"/>
  <c r="AL412" i="9"/>
  <c r="AT370" i="9"/>
  <c r="AP370" i="9"/>
  <c r="AQ370" i="9" s="1"/>
  <c r="AL370" i="9"/>
  <c r="AT314" i="9"/>
  <c r="AP314" i="9"/>
  <c r="AL314" i="9"/>
  <c r="AT286" i="9"/>
  <c r="AP286" i="9"/>
  <c r="AQ286" i="9" s="1"/>
  <c r="AL286" i="9"/>
  <c r="AT244" i="9"/>
  <c r="AP244" i="9"/>
  <c r="AL244" i="9"/>
  <c r="AT202" i="9"/>
  <c r="AP202" i="9"/>
  <c r="AQ202" i="9" s="1"/>
  <c r="AL202" i="9"/>
  <c r="AT174" i="9"/>
  <c r="AP174" i="9"/>
  <c r="AQ174" i="9" s="1"/>
  <c r="AL174" i="9"/>
  <c r="AT146" i="9"/>
  <c r="AP146" i="9"/>
  <c r="AL146" i="9"/>
  <c r="AT104" i="9"/>
  <c r="AP104" i="9"/>
  <c r="AQ104" i="9" s="1"/>
  <c r="AL104" i="9"/>
  <c r="AT90" i="9"/>
  <c r="AP90" i="9"/>
  <c r="AL90" i="9"/>
  <c r="AT48" i="9"/>
  <c r="AP48" i="9"/>
  <c r="AL48" i="9"/>
  <c r="AT2917" i="9"/>
  <c r="AP2917" i="9"/>
  <c r="AQ2917" i="9" s="1"/>
  <c r="AL2917" i="9"/>
  <c r="AT2875" i="9"/>
  <c r="AP2875" i="9"/>
  <c r="AL2875" i="9"/>
  <c r="AT2861" i="9"/>
  <c r="AP2861" i="9"/>
  <c r="AL2861" i="9"/>
  <c r="AT2805" i="9"/>
  <c r="AP2805" i="9"/>
  <c r="AL2805" i="9"/>
  <c r="AT2777" i="9"/>
  <c r="AP2777" i="9"/>
  <c r="AL2777" i="9"/>
  <c r="AT2721" i="9"/>
  <c r="AL2721" i="9"/>
  <c r="AP2721" i="9"/>
  <c r="AT2693" i="9"/>
  <c r="AP2693" i="9"/>
  <c r="AL2693" i="9"/>
  <c r="AT2651" i="9"/>
  <c r="AP2651" i="9"/>
  <c r="AQ2651" i="9" s="1"/>
  <c r="AL2651" i="9"/>
  <c r="AT2609" i="9"/>
  <c r="AL2609" i="9"/>
  <c r="AP2609" i="9"/>
  <c r="AT2553" i="9"/>
  <c r="AP2553" i="9"/>
  <c r="AL2553" i="9"/>
  <c r="AT2525" i="9"/>
  <c r="AP2525" i="9"/>
  <c r="AQ2525" i="9" s="1"/>
  <c r="AL2525" i="9"/>
  <c r="AL2469" i="9"/>
  <c r="AT2469" i="9"/>
  <c r="AP2469" i="9"/>
  <c r="AQ2469" i="9" s="1"/>
  <c r="AL2427" i="9"/>
  <c r="AT2427" i="9"/>
  <c r="AP2427" i="9"/>
  <c r="AQ2427" i="9" s="1"/>
  <c r="AL2371" i="9"/>
  <c r="AT2371" i="9"/>
  <c r="AP2371" i="9"/>
  <c r="AQ2371" i="9" s="1"/>
  <c r="AT2315" i="9"/>
  <c r="AP2315" i="9"/>
  <c r="AQ2315" i="9" s="1"/>
  <c r="AL2315" i="9"/>
  <c r="AT2245" i="9"/>
  <c r="AP2245" i="9"/>
  <c r="AL2245" i="9"/>
  <c r="AT2217" i="9"/>
  <c r="AP2217" i="9"/>
  <c r="AL2217" i="9"/>
  <c r="AT2161" i="9"/>
  <c r="AL2161" i="9"/>
  <c r="AP2161" i="9"/>
  <c r="AQ2161" i="9" s="1"/>
  <c r="AT2133" i="9"/>
  <c r="AP2133" i="9"/>
  <c r="AQ2133" i="9" s="1"/>
  <c r="AL2133" i="9"/>
  <c r="AT2077" i="9"/>
  <c r="AP2077" i="9"/>
  <c r="AL2077" i="9"/>
  <c r="AT2021" i="9"/>
  <c r="AP2021" i="9"/>
  <c r="AL2021" i="9"/>
  <c r="AT1965" i="9"/>
  <c r="AP1965" i="9"/>
  <c r="AL1965" i="9"/>
  <c r="AT1895" i="9"/>
  <c r="AP1895" i="9"/>
  <c r="AL1895" i="9"/>
  <c r="AT1867" i="9"/>
  <c r="AP1867" i="9"/>
  <c r="AL1867" i="9"/>
  <c r="AT1825" i="9"/>
  <c r="AL1825" i="9"/>
  <c r="AP1825" i="9"/>
  <c r="AQ1825" i="9" s="1"/>
  <c r="AT1811" i="9"/>
  <c r="AL1811" i="9"/>
  <c r="AP1811" i="9"/>
  <c r="AQ1811" i="9" s="1"/>
  <c r="AT1741" i="9"/>
  <c r="AP1741" i="9"/>
  <c r="AQ1741" i="9" s="1"/>
  <c r="AL1741" i="9"/>
  <c r="AT1713" i="9"/>
  <c r="AP1713" i="9"/>
  <c r="AQ1713" i="9" s="1"/>
  <c r="AL1713" i="9"/>
  <c r="AT1657" i="9"/>
  <c r="AL1657" i="9"/>
  <c r="AP1657" i="9"/>
  <c r="AQ1657" i="9" s="1"/>
  <c r="AT1615" i="9"/>
  <c r="AP1615" i="9"/>
  <c r="AQ1615" i="9" s="1"/>
  <c r="AL1615" i="9"/>
  <c r="AT1559" i="9"/>
  <c r="AP1559" i="9"/>
  <c r="AQ1559" i="9" s="1"/>
  <c r="AL1559" i="9"/>
  <c r="AT1489" i="9"/>
  <c r="AP1489" i="9"/>
  <c r="AQ1489" i="9" s="1"/>
  <c r="AL1489" i="9"/>
  <c r="AT1447" i="9"/>
  <c r="AP1447" i="9"/>
  <c r="AQ1447" i="9" s="1"/>
  <c r="AL1447" i="9"/>
  <c r="AT1405" i="9"/>
  <c r="AP1405" i="9"/>
  <c r="AQ1405" i="9" s="1"/>
  <c r="AL1405" i="9"/>
  <c r="AT1335" i="9"/>
  <c r="AP1335" i="9"/>
  <c r="AL1335" i="9"/>
  <c r="AT1279" i="9"/>
  <c r="AP1279" i="9"/>
  <c r="AL1279" i="9"/>
  <c r="AT1251" i="9"/>
  <c r="AP1251" i="9"/>
  <c r="AL1251" i="9"/>
  <c r="AT1195" i="9"/>
  <c r="AP1195" i="9"/>
  <c r="AQ1195" i="9" s="1"/>
  <c r="AL1195" i="9"/>
  <c r="AT1153" i="9"/>
  <c r="AP1153" i="9"/>
  <c r="AL1153" i="9"/>
  <c r="AT1111" i="9"/>
  <c r="AP1111" i="9"/>
  <c r="AL1111" i="9"/>
  <c r="AT1041" i="9"/>
  <c r="AP1041" i="9"/>
  <c r="AL1041" i="9"/>
  <c r="AT1027" i="9"/>
  <c r="AP1027" i="9"/>
  <c r="AL1027" i="9"/>
  <c r="AT957" i="9"/>
  <c r="AP957" i="9"/>
  <c r="AL957" i="9"/>
  <c r="AT915" i="9"/>
  <c r="AP915" i="9"/>
  <c r="AQ915" i="9" s="1"/>
  <c r="AL915" i="9"/>
  <c r="AT859" i="9"/>
  <c r="AP859" i="9"/>
  <c r="AQ859" i="9" s="1"/>
  <c r="AL859" i="9"/>
  <c r="AT803" i="9"/>
  <c r="AP803" i="9"/>
  <c r="AL803" i="9"/>
  <c r="AT775" i="9"/>
  <c r="AP775" i="9"/>
  <c r="AL775" i="9"/>
  <c r="AT719" i="9"/>
  <c r="AP719" i="9"/>
  <c r="AQ719" i="9" s="1"/>
  <c r="AL719" i="9"/>
  <c r="AT677" i="9"/>
  <c r="AP677" i="9"/>
  <c r="AQ677" i="9" s="1"/>
  <c r="AL677" i="9"/>
  <c r="AT621" i="9"/>
  <c r="AP621" i="9"/>
  <c r="AL621" i="9"/>
  <c r="AT565" i="9"/>
  <c r="AP565" i="9"/>
  <c r="AL565" i="9"/>
  <c r="AT523" i="9"/>
  <c r="AP523" i="9"/>
  <c r="AL523" i="9"/>
  <c r="AT481" i="9"/>
  <c r="AP481" i="9"/>
  <c r="AL481" i="9"/>
  <c r="AT425" i="9"/>
  <c r="AP425" i="9"/>
  <c r="AL425" i="9"/>
  <c r="AT383" i="9"/>
  <c r="AP383" i="9"/>
  <c r="AQ383" i="9" s="1"/>
  <c r="AL383" i="9"/>
  <c r="AT341" i="9"/>
  <c r="AP341" i="9"/>
  <c r="AL341" i="9"/>
  <c r="AT313" i="9"/>
  <c r="AP313" i="9"/>
  <c r="AQ313" i="9" s="1"/>
  <c r="AL313" i="9"/>
  <c r="AT257" i="9"/>
  <c r="AP257" i="9"/>
  <c r="AQ257" i="9" s="1"/>
  <c r="AL257" i="9"/>
  <c r="AT215" i="9"/>
  <c r="AP215" i="9"/>
  <c r="AL215" i="9"/>
  <c r="AT173" i="9"/>
  <c r="AP173" i="9"/>
  <c r="AL173" i="9"/>
  <c r="AT131" i="9"/>
  <c r="AP131" i="9"/>
  <c r="AL131" i="9"/>
  <c r="AT75" i="9"/>
  <c r="AP75" i="9"/>
  <c r="AQ75" i="9" s="1"/>
  <c r="AL75" i="9"/>
  <c r="AT5" i="9"/>
  <c r="AP5" i="9"/>
  <c r="AQ5" i="9" s="1"/>
  <c r="AL5" i="9"/>
  <c r="AB3038" i="9"/>
  <c r="AC3038" i="9"/>
  <c r="AB3024" i="9"/>
  <c r="AC3024" i="9"/>
  <c r="AB3010" i="9"/>
  <c r="AC3010" i="9"/>
  <c r="AB2996" i="9"/>
  <c r="AC2996" i="9"/>
  <c r="AB2982" i="9"/>
  <c r="AC2982" i="9"/>
  <c r="AC2968" i="9"/>
  <c r="AB2968" i="9"/>
  <c r="AB2954" i="9"/>
  <c r="AC2954" i="9"/>
  <c r="AC2940" i="9"/>
  <c r="AB2940" i="9"/>
  <c r="AB2926" i="9"/>
  <c r="AC2926" i="9"/>
  <c r="AB2912" i="9"/>
  <c r="AC2912" i="9"/>
  <c r="AB2884" i="9"/>
  <c r="AC2884" i="9"/>
  <c r="AB2870" i="9"/>
  <c r="AC2870" i="9"/>
  <c r="AC2856" i="9"/>
  <c r="AB2856" i="9"/>
  <c r="AC2842" i="9"/>
  <c r="AB2842" i="9"/>
  <c r="AC2828" i="9"/>
  <c r="AB2828" i="9"/>
  <c r="AC2814" i="9"/>
  <c r="AB2814" i="9"/>
  <c r="AB2800" i="9"/>
  <c r="AC2800" i="9"/>
  <c r="AC2786" i="9"/>
  <c r="AB2786" i="9"/>
  <c r="AB2772" i="9"/>
  <c r="AC2772" i="9"/>
  <c r="AB2744" i="9"/>
  <c r="AC2744" i="9"/>
  <c r="AC2730" i="9"/>
  <c r="AB2730" i="9"/>
  <c r="AB2716" i="9"/>
  <c r="AC2716" i="9"/>
  <c r="AB2688" i="9"/>
  <c r="AC2688" i="9"/>
  <c r="AC2660" i="9"/>
  <c r="AB2660" i="9"/>
  <c r="AB2646" i="9"/>
  <c r="AC2646" i="9"/>
  <c r="AB2618" i="9"/>
  <c r="AC2618" i="9"/>
  <c r="AC2604" i="9"/>
  <c r="AB2604" i="9"/>
  <c r="AB2576" i="9"/>
  <c r="AC2576" i="9"/>
  <c r="AB2562" i="9"/>
  <c r="AC2562" i="9"/>
  <c r="AB2534" i="9"/>
  <c r="AC2534" i="9"/>
  <c r="AB2506" i="9"/>
  <c r="AC2506" i="9"/>
  <c r="AB2492" i="9"/>
  <c r="AC2492" i="9"/>
  <c r="AB2464" i="9"/>
  <c r="AC2464" i="9"/>
  <c r="AB2436" i="9"/>
  <c r="AC2436" i="9"/>
  <c r="AC2422" i="9"/>
  <c r="AB2422" i="9"/>
  <c r="AB2394" i="9"/>
  <c r="AC2394" i="9"/>
  <c r="AC2380" i="9"/>
  <c r="AB2380" i="9"/>
  <c r="AB2352" i="9"/>
  <c r="AC2352" i="9"/>
  <c r="AC2338" i="9"/>
  <c r="AB2338" i="9"/>
  <c r="AB2310" i="9"/>
  <c r="AC2310" i="9"/>
  <c r="AC2296" i="9"/>
  <c r="AB2296" i="9"/>
  <c r="AC2254" i="9"/>
  <c r="AB2254" i="9"/>
  <c r="AB2226" i="9"/>
  <c r="AC2226" i="9"/>
  <c r="AB2212" i="9"/>
  <c r="AC2212" i="9"/>
  <c r="AB2184" i="9"/>
  <c r="AC2184" i="9"/>
  <c r="AB2156" i="9"/>
  <c r="AC2156" i="9"/>
  <c r="AB2128" i="9"/>
  <c r="AC2128" i="9"/>
  <c r="AC2114" i="9"/>
  <c r="AB2114" i="9"/>
  <c r="AB2100" i="9"/>
  <c r="AC2100" i="9"/>
  <c r="AC2058" i="9"/>
  <c r="AB2058" i="9"/>
  <c r="AC3037" i="9"/>
  <c r="AB3037" i="9"/>
  <c r="AB3023" i="9"/>
  <c r="AC3023" i="9"/>
  <c r="AC3009" i="9"/>
  <c r="AB3009" i="9"/>
  <c r="AC2995" i="9"/>
  <c r="AB2995" i="9"/>
  <c r="AC2981" i="9"/>
  <c r="AB2981" i="9"/>
  <c r="AB2967" i="9"/>
  <c r="AC2967" i="9"/>
  <c r="AC2953" i="9"/>
  <c r="AB2953" i="9"/>
  <c r="AC2939" i="9"/>
  <c r="AB2939" i="9"/>
  <c r="AC2925" i="9"/>
  <c r="AB2925" i="9"/>
  <c r="AC2897" i="9"/>
  <c r="AB2897" i="9"/>
  <c r="AC2883" i="9"/>
  <c r="AB2883" i="9"/>
  <c r="AB2869" i="9"/>
  <c r="AC2869" i="9"/>
  <c r="AC2855" i="9"/>
  <c r="AB2855" i="9"/>
  <c r="AC2841" i="9"/>
  <c r="AB2841" i="9"/>
  <c r="AB2827" i="9"/>
  <c r="AC2827" i="9"/>
  <c r="AC2813" i="9"/>
  <c r="AB2813" i="9"/>
  <c r="AC2799" i="9"/>
  <c r="AB2799" i="9"/>
  <c r="AC2785" i="9"/>
  <c r="AB2785" i="9"/>
  <c r="AC2757" i="9"/>
  <c r="AB2757" i="9"/>
  <c r="AC2743" i="9"/>
  <c r="AB2743" i="9"/>
  <c r="AB2729" i="9"/>
  <c r="AC2729" i="9"/>
  <c r="AB2952" i="9"/>
  <c r="AC2952" i="9"/>
  <c r="AB2924" i="9"/>
  <c r="AC2924" i="9"/>
  <c r="AC2910" i="9"/>
  <c r="AB2910" i="9"/>
  <c r="AB2882" i="9"/>
  <c r="AC2882" i="9"/>
  <c r="AB2868" i="9"/>
  <c r="AC2868" i="9"/>
  <c r="AC2840" i="9"/>
  <c r="AB2840" i="9"/>
  <c r="AB2812" i="9"/>
  <c r="AC2812" i="9"/>
  <c r="AC2798" i="9"/>
  <c r="AB2798" i="9"/>
  <c r="AC2770" i="9"/>
  <c r="AB2770" i="9"/>
  <c r="AC2756" i="9"/>
  <c r="AB2756" i="9"/>
  <c r="AC2742" i="9"/>
  <c r="AB2742" i="9"/>
  <c r="AC2714" i="9"/>
  <c r="AB2714" i="9"/>
  <c r="AB2700" i="9"/>
  <c r="AC2700" i="9"/>
  <c r="AC2672" i="9"/>
  <c r="AB2672" i="9"/>
  <c r="AC2644" i="9"/>
  <c r="AB2644" i="9"/>
  <c r="AC2630" i="9"/>
  <c r="AB2630" i="9"/>
  <c r="AB2602" i="9"/>
  <c r="AC2602" i="9"/>
  <c r="AC2588" i="9"/>
  <c r="AB2588" i="9"/>
  <c r="AC2560" i="9"/>
  <c r="AB2560" i="9"/>
  <c r="AC2546" i="9"/>
  <c r="AB2546" i="9"/>
  <c r="AC2518" i="9"/>
  <c r="AB2518" i="9"/>
  <c r="AB2504" i="9"/>
  <c r="AC2504" i="9"/>
  <c r="AC2476" i="9"/>
  <c r="AB2476" i="9"/>
  <c r="AB2448" i="9"/>
  <c r="AC2448" i="9"/>
  <c r="AB2434" i="9"/>
  <c r="AC2434" i="9"/>
  <c r="AB2392" i="9"/>
  <c r="AC2392" i="9"/>
  <c r="AC2364" i="9"/>
  <c r="AB2364" i="9"/>
  <c r="AC2350" i="9"/>
  <c r="AB2350" i="9"/>
  <c r="AC2322" i="9"/>
  <c r="AB2322" i="9"/>
  <c r="AC2308" i="9"/>
  <c r="AB2308" i="9"/>
  <c r="AC2280" i="9"/>
  <c r="AB2280" i="9"/>
  <c r="AC2252" i="9"/>
  <c r="AB2252" i="9"/>
  <c r="AB2224" i="9"/>
  <c r="AC2224" i="9"/>
  <c r="AB2210" i="9"/>
  <c r="AC2210" i="9"/>
  <c r="AC2182" i="9"/>
  <c r="AB2182" i="9"/>
  <c r="AC2154" i="9"/>
  <c r="AB2154" i="9"/>
  <c r="AC2126" i="9"/>
  <c r="AB2126" i="9"/>
  <c r="AC2098" i="9"/>
  <c r="AB2098" i="9"/>
  <c r="AB2056" i="9"/>
  <c r="AC2056" i="9"/>
  <c r="AB2014" i="9"/>
  <c r="AC2014" i="9"/>
  <c r="AB2000" i="9"/>
  <c r="AC2000" i="9"/>
  <c r="AB1986" i="9"/>
  <c r="AC1986" i="9"/>
  <c r="AB1944" i="9"/>
  <c r="AC1944" i="9"/>
  <c r="AC1930" i="9"/>
  <c r="AB1930" i="9"/>
  <c r="AB1888" i="9"/>
  <c r="AC1888" i="9"/>
  <c r="AB1874" i="9"/>
  <c r="AC1874" i="9"/>
  <c r="AC1860" i="9"/>
  <c r="AB1860" i="9"/>
  <c r="AB1818" i="9"/>
  <c r="AC1818" i="9"/>
  <c r="AC1804" i="9"/>
  <c r="AB1804" i="9"/>
  <c r="AB1776" i="9"/>
  <c r="AC1776" i="9"/>
  <c r="AB1748" i="9"/>
  <c r="AC1748" i="9"/>
  <c r="AB1720" i="9"/>
  <c r="AC1720" i="9"/>
  <c r="AB1692" i="9"/>
  <c r="AC1692" i="9"/>
  <c r="AC1650" i="9"/>
  <c r="AB1650" i="9"/>
  <c r="AB1636" i="9"/>
  <c r="AC1636" i="9"/>
  <c r="AB1594" i="9"/>
  <c r="AC1594" i="9"/>
  <c r="AC1580" i="9"/>
  <c r="AB1580" i="9"/>
  <c r="AC1538" i="9"/>
  <c r="AB1538" i="9"/>
  <c r="AB1524" i="9"/>
  <c r="AC1524" i="9"/>
  <c r="AB1496" i="9"/>
  <c r="AC1496" i="9"/>
  <c r="AC1468" i="9"/>
  <c r="AB1468" i="9"/>
  <c r="AC1426" i="9"/>
  <c r="AB1426" i="9"/>
  <c r="AB1398" i="9"/>
  <c r="AC1398" i="9"/>
  <c r="AC1370" i="9"/>
  <c r="AB1370" i="9"/>
  <c r="AB1342" i="9"/>
  <c r="AC1342" i="9"/>
  <c r="AC1314" i="9"/>
  <c r="AB1314" i="9"/>
  <c r="AC1272" i="9"/>
  <c r="AB1272" i="9"/>
  <c r="AC1258" i="9"/>
  <c r="AB1258" i="9"/>
  <c r="AB1216" i="9"/>
  <c r="AC1216" i="9"/>
  <c r="AC1188" i="9"/>
  <c r="AB1188" i="9"/>
  <c r="AC1160" i="9"/>
  <c r="AB1160" i="9"/>
  <c r="AC1118" i="9"/>
  <c r="AB1118" i="9"/>
  <c r="AB1104" i="9"/>
  <c r="AC1104" i="9"/>
  <c r="AB1062" i="9"/>
  <c r="AC1062" i="9"/>
  <c r="AB1048" i="9"/>
  <c r="AC1048" i="9"/>
  <c r="AC1006" i="9"/>
  <c r="AB1006" i="9"/>
  <c r="AC992" i="9"/>
  <c r="AB992" i="9"/>
  <c r="AC950" i="9"/>
  <c r="AB950" i="9"/>
  <c r="AC936" i="9"/>
  <c r="AB936" i="9"/>
  <c r="AC894" i="9"/>
  <c r="AB894" i="9"/>
  <c r="AC880" i="9"/>
  <c r="AB880" i="9"/>
  <c r="AC838" i="9"/>
  <c r="AB838" i="9"/>
  <c r="AB810" i="9"/>
  <c r="AC810" i="9"/>
  <c r="AC782" i="9"/>
  <c r="AB782" i="9"/>
  <c r="AB754" i="9"/>
  <c r="AC754" i="9"/>
  <c r="AB726" i="9"/>
  <c r="AC726" i="9"/>
  <c r="AB698" i="9"/>
  <c r="AC698" i="9"/>
  <c r="AB656" i="9"/>
  <c r="AC656" i="9"/>
  <c r="AC642" i="9"/>
  <c r="AB642" i="9"/>
  <c r="AB600" i="9"/>
  <c r="AC600" i="9"/>
  <c r="AC572" i="9"/>
  <c r="AB572" i="9"/>
  <c r="AB544" i="9"/>
  <c r="AC544" i="9"/>
  <c r="AC502" i="9"/>
  <c r="AB502" i="9"/>
  <c r="AB460" i="9"/>
  <c r="AC460" i="9"/>
  <c r="AB446" i="9"/>
  <c r="AC446" i="9"/>
  <c r="AB404" i="9"/>
  <c r="AC404" i="9"/>
  <c r="AB362" i="9"/>
  <c r="AC362" i="9"/>
  <c r="AC334" i="9"/>
  <c r="AB334" i="9"/>
  <c r="AC306" i="9"/>
  <c r="AB306" i="9"/>
  <c r="AC278" i="9"/>
  <c r="AB278" i="9"/>
  <c r="AC250" i="9"/>
  <c r="AB250" i="9"/>
  <c r="AB208" i="9"/>
  <c r="AC208" i="9"/>
  <c r="AC194" i="9"/>
  <c r="AB194" i="9"/>
  <c r="AC152" i="9"/>
  <c r="AB152" i="9"/>
  <c r="AB138" i="9"/>
  <c r="AC138" i="9"/>
  <c r="AB96" i="9"/>
  <c r="AC96" i="9"/>
  <c r="AB68" i="9"/>
  <c r="AC68" i="9"/>
  <c r="AC26" i="9"/>
  <c r="AB26" i="9"/>
  <c r="AT34" i="9"/>
  <c r="AP34" i="9"/>
  <c r="AL34" i="9"/>
  <c r="AT20" i="9"/>
  <c r="AP20" i="9"/>
  <c r="AL20" i="9"/>
  <c r="AT6" i="9"/>
  <c r="AP6" i="9"/>
  <c r="AQ6" i="9" s="1"/>
  <c r="AL6" i="9"/>
  <c r="AT186" i="9"/>
  <c r="AP186" i="9"/>
  <c r="AL186" i="9"/>
  <c r="AT130" i="9"/>
  <c r="AP130" i="9"/>
  <c r="AL130" i="9"/>
  <c r="AT88" i="9"/>
  <c r="AP88" i="9"/>
  <c r="AQ88" i="9" s="1"/>
  <c r="AL88" i="9"/>
  <c r="AT32" i="9"/>
  <c r="AP32" i="9"/>
  <c r="AL32" i="9"/>
  <c r="AC3035" i="9"/>
  <c r="AB3035" i="9"/>
  <c r="AC3021" i="9"/>
  <c r="AB3021" i="9"/>
  <c r="AC3007" i="9"/>
  <c r="AB3007" i="9"/>
  <c r="AC2993" i="9"/>
  <c r="AB2993" i="9"/>
  <c r="AC2979" i="9"/>
  <c r="AB2979" i="9"/>
  <c r="AC2965" i="9"/>
  <c r="AB2965" i="9"/>
  <c r="AC2937" i="9"/>
  <c r="AB2937" i="9"/>
  <c r="AB2923" i="9"/>
  <c r="AC2923" i="9"/>
  <c r="AB2909" i="9"/>
  <c r="AC2909" i="9"/>
  <c r="AB2895" i="9"/>
  <c r="AC2895" i="9"/>
  <c r="AB2867" i="9"/>
  <c r="AC2867" i="9"/>
  <c r="AC2853" i="9"/>
  <c r="AB2853" i="9"/>
  <c r="AB2839" i="9"/>
  <c r="AC2839" i="9"/>
  <c r="AB2811" i="9"/>
  <c r="AC2811" i="9"/>
  <c r="AC2797" i="9"/>
  <c r="AB2797" i="9"/>
  <c r="AC2783" i="9"/>
  <c r="AB2783" i="9"/>
  <c r="AB2755" i="9"/>
  <c r="AC2755" i="9"/>
  <c r="AC2727" i="9"/>
  <c r="AB2727" i="9"/>
  <c r="AB2713" i="9"/>
  <c r="AC2713" i="9"/>
  <c r="AB2685" i="9"/>
  <c r="AC2685" i="9"/>
  <c r="AB2657" i="9"/>
  <c r="AC2657" i="9"/>
  <c r="AC2629" i="9"/>
  <c r="AB2629" i="9"/>
  <c r="AB2601" i="9"/>
  <c r="AC2601" i="9"/>
  <c r="AB2573" i="9"/>
  <c r="AC2573" i="9"/>
  <c r="AC2545" i="9"/>
  <c r="AB2545" i="9"/>
  <c r="AB2517" i="9"/>
  <c r="AC2517" i="9"/>
  <c r="AB2489" i="9"/>
  <c r="AC2489" i="9"/>
  <c r="AB2461" i="9"/>
  <c r="AC2461" i="9"/>
  <c r="AB2433" i="9"/>
  <c r="AC2433" i="9"/>
  <c r="AB2419" i="9"/>
  <c r="AC2419" i="9"/>
  <c r="AC2391" i="9"/>
  <c r="AB2391" i="9"/>
  <c r="AB2363" i="9"/>
  <c r="AC2363" i="9"/>
  <c r="AB2335" i="9"/>
  <c r="AC2335" i="9"/>
  <c r="AB2307" i="9"/>
  <c r="AC2307" i="9"/>
  <c r="AC2279" i="9"/>
  <c r="AB2279" i="9"/>
  <c r="AB2251" i="9"/>
  <c r="AC2251" i="9"/>
  <c r="AC2223" i="9"/>
  <c r="AB2223" i="9"/>
  <c r="AB2195" i="9"/>
  <c r="AC2195" i="9"/>
  <c r="AB2167" i="9"/>
  <c r="AC2167" i="9"/>
  <c r="AC2139" i="9"/>
  <c r="AB2139" i="9"/>
  <c r="AC2111" i="9"/>
  <c r="AB2111" i="9"/>
  <c r="AC2083" i="9"/>
  <c r="AB2083" i="9"/>
  <c r="AC2041" i="9"/>
  <c r="AB2041" i="9"/>
  <c r="AB2013" i="9"/>
  <c r="AC2013" i="9"/>
  <c r="AB1971" i="9"/>
  <c r="AC1971" i="9"/>
  <c r="AC1943" i="9"/>
  <c r="AB1943" i="9"/>
  <c r="AB1929" i="9"/>
  <c r="AC1929" i="9"/>
  <c r="AB1887" i="9"/>
  <c r="AC1887" i="9"/>
  <c r="AC1859" i="9"/>
  <c r="AB1859" i="9"/>
  <c r="AB1831" i="9"/>
  <c r="AC1831" i="9"/>
  <c r="AC1803" i="9"/>
  <c r="AB1803" i="9"/>
  <c r="AC1775" i="9"/>
  <c r="AB1775" i="9"/>
  <c r="AC1747" i="9"/>
  <c r="AB1747" i="9"/>
  <c r="AC1719" i="9"/>
  <c r="AB1719" i="9"/>
  <c r="AC1691" i="9"/>
  <c r="AB1691" i="9"/>
  <c r="AB1663" i="9"/>
  <c r="AC1663" i="9"/>
  <c r="AC1635" i="9"/>
  <c r="AB1635" i="9"/>
  <c r="AC1593" i="9"/>
  <c r="AB1593" i="9"/>
  <c r="AC1565" i="9"/>
  <c r="AB1565" i="9"/>
  <c r="AC1537" i="9"/>
  <c r="AB1537" i="9"/>
  <c r="AC1509" i="9"/>
  <c r="AB1509" i="9"/>
  <c r="AB1481" i="9"/>
  <c r="AC1481" i="9"/>
  <c r="AC1453" i="9"/>
  <c r="AB1453" i="9"/>
  <c r="AB1411" i="9"/>
  <c r="AC1411" i="9"/>
  <c r="AC1383" i="9"/>
  <c r="AB1383" i="9"/>
  <c r="AC1327" i="9"/>
  <c r="AB1327" i="9"/>
  <c r="AB1299" i="9"/>
  <c r="AC1299" i="9"/>
  <c r="AC1285" i="9"/>
  <c r="AB1285" i="9"/>
  <c r="AC1243" i="9"/>
  <c r="AB1243" i="9"/>
  <c r="AC1201" i="9"/>
  <c r="AB1201" i="9"/>
  <c r="AB1131" i="9"/>
  <c r="AC1131" i="9"/>
  <c r="AC1075" i="9"/>
  <c r="AB1075" i="9"/>
  <c r="AC1019" i="9"/>
  <c r="AB1019" i="9"/>
  <c r="AC963" i="9"/>
  <c r="AB963" i="9"/>
  <c r="AB907" i="9"/>
  <c r="AC907" i="9"/>
  <c r="AC851" i="9"/>
  <c r="AB851" i="9"/>
  <c r="AB781" i="9"/>
  <c r="AC781" i="9"/>
  <c r="AB711" i="9"/>
  <c r="AC711" i="9"/>
  <c r="AB655" i="9"/>
  <c r="AC655" i="9"/>
  <c r="AB599" i="9"/>
  <c r="AC599" i="9"/>
  <c r="AB543" i="9"/>
  <c r="AC543" i="9"/>
  <c r="AC487" i="9"/>
  <c r="AB487" i="9"/>
  <c r="AB417" i="9"/>
  <c r="AC417" i="9"/>
  <c r="AC361" i="9"/>
  <c r="AB361" i="9"/>
  <c r="AC305" i="9"/>
  <c r="AB305" i="9"/>
  <c r="AB249" i="9"/>
  <c r="AC249" i="9"/>
  <c r="AB179" i="9"/>
  <c r="AC179" i="9"/>
  <c r="AC123" i="9"/>
  <c r="AB123" i="9"/>
  <c r="AB39" i="9"/>
  <c r="AC39" i="9"/>
  <c r="AT3013" i="9"/>
  <c r="AP3013" i="9"/>
  <c r="AL3013" i="9"/>
  <c r="AT2971" i="9"/>
  <c r="AP2971" i="9"/>
  <c r="AL2971" i="9"/>
  <c r="AT2929" i="9"/>
  <c r="AP2929" i="9"/>
  <c r="AQ2929" i="9" s="1"/>
  <c r="AL2929" i="9"/>
  <c r="AT2887" i="9"/>
  <c r="AP2887" i="9"/>
  <c r="AQ2887" i="9" s="1"/>
  <c r="AL2887" i="9"/>
  <c r="AT2831" i="9"/>
  <c r="AP2831" i="9"/>
  <c r="AL2831" i="9"/>
  <c r="AT2775" i="9"/>
  <c r="AP2775" i="9"/>
  <c r="AL2775" i="9"/>
  <c r="AT2719" i="9"/>
  <c r="AP2719" i="9"/>
  <c r="AL2719" i="9"/>
  <c r="AT2663" i="9"/>
  <c r="AP2663" i="9"/>
  <c r="AL2663" i="9"/>
  <c r="AT2607" i="9"/>
  <c r="AP2607" i="9"/>
  <c r="AL2607" i="9"/>
  <c r="AT2551" i="9"/>
  <c r="AP2551" i="9"/>
  <c r="AL2551" i="9"/>
  <c r="AT2509" i="9"/>
  <c r="AP2509" i="9"/>
  <c r="AQ2509" i="9" s="1"/>
  <c r="AL2509" i="9"/>
  <c r="AT2481" i="9"/>
  <c r="AP2481" i="9"/>
  <c r="AQ2481" i="9" s="1"/>
  <c r="AL2481" i="9"/>
  <c r="AL2425" i="9"/>
  <c r="AT2425" i="9"/>
  <c r="AP2425" i="9"/>
  <c r="AQ2425" i="9" s="1"/>
  <c r="AL2383" i="9"/>
  <c r="AT2383" i="9"/>
  <c r="AP2383" i="9"/>
  <c r="AQ2383" i="9" s="1"/>
  <c r="AT2327" i="9"/>
  <c r="AL2327" i="9"/>
  <c r="AP2327" i="9"/>
  <c r="AQ2327" i="9" s="1"/>
  <c r="AT2257" i="9"/>
  <c r="AL2257" i="9"/>
  <c r="AP2257" i="9"/>
  <c r="AT2201" i="9"/>
  <c r="AL2201" i="9"/>
  <c r="AP2201" i="9"/>
  <c r="AT2173" i="9"/>
  <c r="AP2173" i="9"/>
  <c r="AQ2173" i="9" s="1"/>
  <c r="AL2173" i="9"/>
  <c r="AT2131" i="9"/>
  <c r="AP2131" i="9"/>
  <c r="AQ2131" i="9" s="1"/>
  <c r="AL2131" i="9"/>
  <c r="AT2075" i="9"/>
  <c r="AP2075" i="9"/>
  <c r="AL2075" i="9"/>
  <c r="AT2033" i="9"/>
  <c r="AL2033" i="9"/>
  <c r="AP2033" i="9"/>
  <c r="AT1963" i="9"/>
  <c r="AP1963" i="9"/>
  <c r="AL1963" i="9"/>
  <c r="AT1907" i="9"/>
  <c r="AP1907" i="9"/>
  <c r="AL1907" i="9"/>
  <c r="AT1851" i="9"/>
  <c r="AP1851" i="9"/>
  <c r="AQ1851" i="9" s="1"/>
  <c r="AL1851" i="9"/>
  <c r="AT1823" i="9"/>
  <c r="AL1823" i="9"/>
  <c r="AP1823" i="9"/>
  <c r="AQ1823" i="9" s="1"/>
  <c r="AT1767" i="9"/>
  <c r="AP1767" i="9"/>
  <c r="AQ1767" i="9" s="1"/>
  <c r="AL1767" i="9"/>
  <c r="AT1711" i="9"/>
  <c r="AP1711" i="9"/>
  <c r="AQ1711" i="9" s="1"/>
  <c r="AL1711" i="9"/>
  <c r="AT1669" i="9"/>
  <c r="AP1669" i="9"/>
  <c r="AQ1669" i="9" s="1"/>
  <c r="AL1669" i="9"/>
  <c r="AT1613" i="9"/>
  <c r="AP1613" i="9"/>
  <c r="AQ1613" i="9" s="1"/>
  <c r="AL1613" i="9"/>
  <c r="AT1571" i="9"/>
  <c r="AP1571" i="9"/>
  <c r="AQ1571" i="9" s="1"/>
  <c r="AL1571" i="9"/>
  <c r="AT1515" i="9"/>
  <c r="AP1515" i="9"/>
  <c r="AQ1515" i="9" s="1"/>
  <c r="AL1515" i="9"/>
  <c r="AT1473" i="9"/>
  <c r="AP1473" i="9"/>
  <c r="AQ1473" i="9" s="1"/>
  <c r="AL1473" i="9"/>
  <c r="AT1417" i="9"/>
  <c r="AP1417" i="9"/>
  <c r="AQ1417" i="9" s="1"/>
  <c r="AL1417" i="9"/>
  <c r="AT1347" i="9"/>
  <c r="AP1347" i="9"/>
  <c r="AL1347" i="9"/>
  <c r="AT1277" i="9"/>
  <c r="AP1277" i="9"/>
  <c r="AL1277" i="9"/>
  <c r="AT1235" i="9"/>
  <c r="AP1235" i="9"/>
  <c r="AQ1235" i="9" s="1"/>
  <c r="AL1235" i="9"/>
  <c r="AT1179" i="9"/>
  <c r="AP1179" i="9"/>
  <c r="AQ1179" i="9" s="1"/>
  <c r="AL1179" i="9"/>
  <c r="AT1123" i="9"/>
  <c r="AP1123" i="9"/>
  <c r="AL1123" i="9"/>
  <c r="AT1081" i="9"/>
  <c r="AP1081" i="9"/>
  <c r="AL1081" i="9"/>
  <c r="AT1039" i="9"/>
  <c r="AP1039" i="9"/>
  <c r="AL1039" i="9"/>
  <c r="AT1011" i="9"/>
  <c r="AP1011" i="9"/>
  <c r="AL1011" i="9"/>
  <c r="AT969" i="9"/>
  <c r="AP969" i="9"/>
  <c r="AL969" i="9"/>
  <c r="AT927" i="9"/>
  <c r="AP927" i="9"/>
  <c r="AQ927" i="9" s="1"/>
  <c r="AL927" i="9"/>
  <c r="AT899" i="9"/>
  <c r="AP899" i="9"/>
  <c r="AQ899" i="9" s="1"/>
  <c r="AL899" i="9"/>
  <c r="AT857" i="9"/>
  <c r="AP857" i="9"/>
  <c r="AQ857" i="9" s="1"/>
  <c r="AL857" i="9"/>
  <c r="AT843" i="9"/>
  <c r="AP843" i="9"/>
  <c r="AQ843" i="9" s="1"/>
  <c r="AL843" i="9"/>
  <c r="AT829" i="9"/>
  <c r="AP829" i="9"/>
  <c r="AQ829" i="9" s="1"/>
  <c r="AL829" i="9"/>
  <c r="AT815" i="9"/>
  <c r="AP815" i="9"/>
  <c r="AQ815" i="9" s="1"/>
  <c r="AL815" i="9"/>
  <c r="AT773" i="9"/>
  <c r="AP773" i="9"/>
  <c r="AL773" i="9"/>
  <c r="AT759" i="9"/>
  <c r="AP759" i="9"/>
  <c r="AL759" i="9"/>
  <c r="AT745" i="9"/>
  <c r="AP745" i="9"/>
  <c r="AQ745" i="9" s="1"/>
  <c r="AL745" i="9"/>
  <c r="AT731" i="9"/>
  <c r="AP731" i="9"/>
  <c r="AQ731" i="9" s="1"/>
  <c r="AL731" i="9"/>
  <c r="AT717" i="9"/>
  <c r="AP717" i="9"/>
  <c r="AQ717" i="9" s="1"/>
  <c r="AL717" i="9"/>
  <c r="AT703" i="9"/>
  <c r="AP703" i="9"/>
  <c r="AQ703" i="9" s="1"/>
  <c r="AL703" i="9"/>
  <c r="AT689" i="9"/>
  <c r="AP689" i="9"/>
  <c r="AQ689" i="9" s="1"/>
  <c r="AL689" i="9"/>
  <c r="AT675" i="9"/>
  <c r="AP675" i="9"/>
  <c r="AQ675" i="9" s="1"/>
  <c r="AL675" i="9"/>
  <c r="AT661" i="9"/>
  <c r="AP661" i="9"/>
  <c r="AQ661" i="9" s="1"/>
  <c r="AL661" i="9"/>
  <c r="AT647" i="9"/>
  <c r="AP647" i="9"/>
  <c r="AL647" i="9"/>
  <c r="AT633" i="9"/>
  <c r="AP633" i="9"/>
  <c r="AL633" i="9"/>
  <c r="AT619" i="9"/>
  <c r="AP619" i="9"/>
  <c r="AL619" i="9"/>
  <c r="AT605" i="9"/>
  <c r="AP605" i="9"/>
  <c r="AL605" i="9"/>
  <c r="AT591" i="9"/>
  <c r="AP591" i="9"/>
  <c r="AL591" i="9"/>
  <c r="AT577" i="9"/>
  <c r="AP577" i="9"/>
  <c r="AL577" i="9"/>
  <c r="AT563" i="9"/>
  <c r="AP563" i="9"/>
  <c r="AL563" i="9"/>
  <c r="AT549" i="9"/>
  <c r="AP549" i="9"/>
  <c r="AL549" i="9"/>
  <c r="AT535" i="9"/>
  <c r="AP535" i="9"/>
  <c r="AL535" i="9"/>
  <c r="AT521" i="9"/>
  <c r="AP521" i="9"/>
  <c r="AL521" i="9"/>
  <c r="AT507" i="9"/>
  <c r="AP507" i="9"/>
  <c r="AL507" i="9"/>
  <c r="AT493" i="9"/>
  <c r="AP493" i="9"/>
  <c r="AL493" i="9"/>
  <c r="AT479" i="9"/>
  <c r="AP479" i="9"/>
  <c r="AL479" i="9"/>
  <c r="AT465" i="9"/>
  <c r="AP465" i="9"/>
  <c r="AL465" i="9"/>
  <c r="AT451" i="9"/>
  <c r="AP451" i="9"/>
  <c r="AL451" i="9"/>
  <c r="AT437" i="9"/>
  <c r="AP437" i="9"/>
  <c r="AL437" i="9"/>
  <c r="AT423" i="9"/>
  <c r="AP423" i="9"/>
  <c r="AL423" i="9"/>
  <c r="AT409" i="9"/>
  <c r="AP409" i="9"/>
  <c r="AL409" i="9"/>
  <c r="AT395" i="9"/>
  <c r="AP395" i="9"/>
  <c r="AL395" i="9"/>
  <c r="AT381" i="9"/>
  <c r="AP381" i="9"/>
  <c r="AQ381" i="9" s="1"/>
  <c r="AL381" i="9"/>
  <c r="AT367" i="9"/>
  <c r="AP367" i="9"/>
  <c r="AQ367" i="9" s="1"/>
  <c r="AL367" i="9"/>
  <c r="AT353" i="9"/>
  <c r="AP353" i="9"/>
  <c r="AL353" i="9"/>
  <c r="AT339" i="9"/>
  <c r="AP339" i="9"/>
  <c r="AQ339" i="9" s="1"/>
  <c r="AL339" i="9"/>
  <c r="AT325" i="9"/>
  <c r="AP325" i="9"/>
  <c r="AL325" i="9"/>
  <c r="AT311" i="9"/>
  <c r="AP311" i="9"/>
  <c r="AL311" i="9"/>
  <c r="AT297" i="9"/>
  <c r="AP297" i="9"/>
  <c r="AL297" i="9"/>
  <c r="AT283" i="9"/>
  <c r="AP283" i="9"/>
  <c r="AQ283" i="9" s="1"/>
  <c r="AL283" i="9"/>
  <c r="AT269" i="9"/>
  <c r="AP269" i="9"/>
  <c r="AL269" i="9"/>
  <c r="AT255" i="9"/>
  <c r="AP255" i="9"/>
  <c r="AQ255" i="9" s="1"/>
  <c r="AL255" i="9"/>
  <c r="AT241" i="9"/>
  <c r="AP241" i="9"/>
  <c r="AQ241" i="9" s="1"/>
  <c r="AL241" i="9"/>
  <c r="AT227" i="9"/>
  <c r="AP227" i="9"/>
  <c r="AL227" i="9"/>
  <c r="AT213" i="9"/>
  <c r="AP213" i="9"/>
  <c r="AL213" i="9"/>
  <c r="AT199" i="9"/>
  <c r="AP199" i="9"/>
  <c r="AQ199" i="9" s="1"/>
  <c r="AL199" i="9"/>
  <c r="AT185" i="9"/>
  <c r="AP185" i="9"/>
  <c r="AL185" i="9"/>
  <c r="AT171" i="9"/>
  <c r="AP171" i="9"/>
  <c r="AL171" i="9"/>
  <c r="AT157" i="9"/>
  <c r="AP157" i="9"/>
  <c r="AL157" i="9"/>
  <c r="AT143" i="9"/>
  <c r="AP143" i="9"/>
  <c r="AL143" i="9"/>
  <c r="AT129" i="9"/>
  <c r="AP129" i="9"/>
  <c r="AQ129" i="9" s="1"/>
  <c r="AL129" i="9"/>
  <c r="AT115" i="9"/>
  <c r="AP115" i="9"/>
  <c r="AL115" i="9"/>
  <c r="AT101" i="9"/>
  <c r="AP101" i="9"/>
  <c r="AL101" i="9"/>
  <c r="AT87" i="9"/>
  <c r="AP87" i="9"/>
  <c r="AL87" i="9"/>
  <c r="AT73" i="9"/>
  <c r="AP73" i="9"/>
  <c r="AQ73" i="9" s="1"/>
  <c r="AL73" i="9"/>
  <c r="AT59" i="9"/>
  <c r="AP59" i="9"/>
  <c r="AL59" i="9"/>
  <c r="AT45" i="9"/>
  <c r="AP45" i="9"/>
  <c r="AQ45" i="9" s="1"/>
  <c r="AL45" i="9"/>
  <c r="AT31" i="9"/>
  <c r="AP31" i="9"/>
  <c r="AQ31" i="9" s="1"/>
  <c r="AL31" i="9"/>
  <c r="AT17" i="9"/>
  <c r="AP17" i="9"/>
  <c r="AQ17" i="9" s="1"/>
  <c r="AL17" i="9"/>
  <c r="AT3" i="9"/>
  <c r="AP3" i="9"/>
  <c r="AL3" i="9"/>
  <c r="AC3034" i="9"/>
  <c r="AB3034" i="9"/>
  <c r="AC3020" i="9"/>
  <c r="AB3020" i="9"/>
  <c r="AC3006" i="9"/>
  <c r="AB3006" i="9"/>
  <c r="AC2992" i="9"/>
  <c r="AB2992" i="9"/>
  <c r="AC2978" i="9"/>
  <c r="AB2978" i="9"/>
  <c r="AC2964" i="9"/>
  <c r="AB2964" i="9"/>
  <c r="AC2950" i="9"/>
  <c r="AB2950" i="9"/>
  <c r="AC2936" i="9"/>
  <c r="AB2936" i="9"/>
  <c r="AB2922" i="9"/>
  <c r="AC2922" i="9"/>
  <c r="AB2908" i="9"/>
  <c r="AC2908" i="9"/>
  <c r="AB2894" i="9"/>
  <c r="AC2894" i="9"/>
  <c r="AB2880" i="9"/>
  <c r="AC2880" i="9"/>
  <c r="AC2866" i="9"/>
  <c r="AB2866" i="9"/>
  <c r="AC2852" i="9"/>
  <c r="AB2852" i="9"/>
  <c r="AC2838" i="9"/>
  <c r="AB2838" i="9"/>
  <c r="AC2824" i="9"/>
  <c r="AB2824" i="9"/>
  <c r="AB2810" i="9"/>
  <c r="AC2810" i="9"/>
  <c r="AC2796" i="9"/>
  <c r="AB2796" i="9"/>
  <c r="AB2782" i="9"/>
  <c r="AC2782" i="9"/>
  <c r="AC2768" i="9"/>
  <c r="AB2768" i="9"/>
  <c r="AB2754" i="9"/>
  <c r="AC2754" i="9"/>
  <c r="AB2740" i="9"/>
  <c r="AC2740" i="9"/>
  <c r="AB2726" i="9"/>
  <c r="AC2726" i="9"/>
  <c r="AB2712" i="9"/>
  <c r="AC2712" i="9"/>
  <c r="AB2698" i="9"/>
  <c r="AC2698" i="9"/>
  <c r="AC2684" i="9"/>
  <c r="AB2684" i="9"/>
  <c r="AB2670" i="9"/>
  <c r="AC2670" i="9"/>
  <c r="AB2656" i="9"/>
  <c r="AC2656" i="9"/>
  <c r="AC2642" i="9"/>
  <c r="AB2642" i="9"/>
  <c r="AB2628" i="9"/>
  <c r="AC2628" i="9"/>
  <c r="AC2614" i="9"/>
  <c r="AB2614" i="9"/>
  <c r="AC2600" i="9"/>
  <c r="AB2600" i="9"/>
  <c r="AB2586" i="9"/>
  <c r="AC2586" i="9"/>
  <c r="AC2572" i="9"/>
  <c r="AB2572" i="9"/>
  <c r="AB2558" i="9"/>
  <c r="AC2558" i="9"/>
  <c r="AC2544" i="9"/>
  <c r="AB2544" i="9"/>
  <c r="AC2530" i="9"/>
  <c r="AB2530" i="9"/>
  <c r="AC2516" i="9"/>
  <c r="AB2516" i="9"/>
  <c r="AC2502" i="9"/>
  <c r="AB2502" i="9"/>
  <c r="AC2488" i="9"/>
  <c r="AB2488" i="9"/>
  <c r="AB2474" i="9"/>
  <c r="AC2474" i="9"/>
  <c r="AB2460" i="9"/>
  <c r="AC2460" i="9"/>
  <c r="AC2446" i="9"/>
  <c r="AB2446" i="9"/>
  <c r="AB2432" i="9"/>
  <c r="AC2432" i="9"/>
  <c r="AC2418" i="9"/>
  <c r="AB2418" i="9"/>
  <c r="AB2404" i="9"/>
  <c r="AC2404" i="9"/>
  <c r="AB2390" i="9"/>
  <c r="AC2390" i="9"/>
  <c r="AB2376" i="9"/>
  <c r="AC2376" i="9"/>
  <c r="AC2362" i="9"/>
  <c r="AB2362" i="9"/>
  <c r="AC2348" i="9"/>
  <c r="AB2348" i="9"/>
  <c r="AC2334" i="9"/>
  <c r="AB2334" i="9"/>
  <c r="AC2320" i="9"/>
  <c r="AB2320" i="9"/>
  <c r="AC2306" i="9"/>
  <c r="AB2306" i="9"/>
  <c r="AC2292" i="9"/>
  <c r="AB2292" i="9"/>
  <c r="AB2278" i="9"/>
  <c r="AC2278" i="9"/>
  <c r="AC2264" i="9"/>
  <c r="AB2264" i="9"/>
  <c r="AC2250" i="9"/>
  <c r="AB2250" i="9"/>
  <c r="AB2236" i="9"/>
  <c r="AC2236" i="9"/>
  <c r="AC2222" i="9"/>
  <c r="AB2222" i="9"/>
  <c r="AC2208" i="9"/>
  <c r="AB2208" i="9"/>
  <c r="AB2194" i="9"/>
  <c r="AC2194" i="9"/>
  <c r="AB2180" i="9"/>
  <c r="AC2180" i="9"/>
  <c r="AC2166" i="9"/>
  <c r="AB2166" i="9"/>
  <c r="AC2152" i="9"/>
  <c r="AB2152" i="9"/>
  <c r="AC2138" i="9"/>
  <c r="AB2138" i="9"/>
  <c r="AB2124" i="9"/>
  <c r="AC2124" i="9"/>
  <c r="AB2110" i="9"/>
  <c r="AC2110" i="9"/>
  <c r="AC2096" i="9"/>
  <c r="AB2096" i="9"/>
  <c r="AB2082" i="9"/>
  <c r="AC2082" i="9"/>
  <c r="AB2068" i="9"/>
  <c r="AC2068" i="9"/>
  <c r="AC2054" i="9"/>
  <c r="AB2054" i="9"/>
  <c r="AB2040" i="9"/>
  <c r="AC2040" i="9"/>
  <c r="AC2026" i="9"/>
  <c r="AB2026" i="9"/>
  <c r="AB2012" i="9"/>
  <c r="AC2012" i="9"/>
  <c r="AB1998" i="9"/>
  <c r="AC1998" i="9"/>
  <c r="AC1984" i="9"/>
  <c r="AB1984" i="9"/>
  <c r="AC1970" i="9"/>
  <c r="AB1970" i="9"/>
  <c r="AB1956" i="9"/>
  <c r="AC1956" i="9"/>
  <c r="AB1942" i="9"/>
  <c r="AC1942" i="9"/>
  <c r="AB1928" i="9"/>
  <c r="AC1928" i="9"/>
  <c r="AC1914" i="9"/>
  <c r="AB1914" i="9"/>
  <c r="AC1900" i="9"/>
  <c r="AB1900" i="9"/>
  <c r="AB1886" i="9"/>
  <c r="AC1886" i="9"/>
  <c r="AC1872" i="9"/>
  <c r="AB1872" i="9"/>
  <c r="AB1858" i="9"/>
  <c r="AC1858" i="9"/>
  <c r="AB1844" i="9"/>
  <c r="AC1844" i="9"/>
  <c r="AC1830" i="9"/>
  <c r="AB1830" i="9"/>
  <c r="AB1816" i="9"/>
  <c r="AC1816" i="9"/>
  <c r="AC1802" i="9"/>
  <c r="AB1802" i="9"/>
  <c r="AB1788" i="9"/>
  <c r="AC1788" i="9"/>
  <c r="AB1774" i="9"/>
  <c r="AC1774" i="9"/>
  <c r="AB1760" i="9"/>
  <c r="AC1760" i="9"/>
  <c r="AB1746" i="9"/>
  <c r="AC1746" i="9"/>
  <c r="AB1732" i="9"/>
  <c r="AC1732" i="9"/>
  <c r="AC1718" i="9"/>
  <c r="AB1718" i="9"/>
  <c r="AC1704" i="9"/>
  <c r="AB1704" i="9"/>
  <c r="AC1690" i="9"/>
  <c r="AB1690" i="9"/>
  <c r="AC1676" i="9"/>
  <c r="AB1676" i="9"/>
  <c r="AC1662" i="9"/>
  <c r="AB1662" i="9"/>
  <c r="AC1648" i="9"/>
  <c r="AB1648" i="9"/>
  <c r="AC1634" i="9"/>
  <c r="AB1634" i="9"/>
  <c r="AB1620" i="9"/>
  <c r="AC1620" i="9"/>
  <c r="AC1606" i="9"/>
  <c r="AB1606" i="9"/>
  <c r="AC1592" i="9"/>
  <c r="AB1592" i="9"/>
  <c r="AC1578" i="9"/>
  <c r="AB1578" i="9"/>
  <c r="AC1564" i="9"/>
  <c r="AB1564" i="9"/>
  <c r="AB1550" i="9"/>
  <c r="AC1550" i="9"/>
  <c r="AC1536" i="9"/>
  <c r="AB1536" i="9"/>
  <c r="AC1522" i="9"/>
  <c r="AB1522" i="9"/>
  <c r="AC1508" i="9"/>
  <c r="AB1508" i="9"/>
  <c r="AC1494" i="9"/>
  <c r="AB1494" i="9"/>
  <c r="AC1480" i="9"/>
  <c r="AB1480" i="9"/>
  <c r="AB1466" i="9"/>
  <c r="AC1466" i="9"/>
  <c r="AC1452" i="9"/>
  <c r="AB1452" i="9"/>
  <c r="AB1438" i="9"/>
  <c r="AC1438" i="9"/>
  <c r="AC1424" i="9"/>
  <c r="AB1424" i="9"/>
  <c r="AC1410" i="9"/>
  <c r="AB1410" i="9"/>
  <c r="AB1396" i="9"/>
  <c r="AC1396" i="9"/>
  <c r="AC1382" i="9"/>
  <c r="AB1382" i="9"/>
  <c r="AC1368" i="9"/>
  <c r="AB1368" i="9"/>
  <c r="AB1354" i="9"/>
  <c r="AC1354" i="9"/>
  <c r="AB1340" i="9"/>
  <c r="AC1340" i="9"/>
  <c r="AC1326" i="9"/>
  <c r="AB1326" i="9"/>
  <c r="AB1312" i="9"/>
  <c r="AC1312" i="9"/>
  <c r="AB1298" i="9"/>
  <c r="AC1298" i="9"/>
  <c r="AB1284" i="9"/>
  <c r="AC1284" i="9"/>
  <c r="AC1270" i="9"/>
  <c r="AB1270" i="9"/>
  <c r="AB1256" i="9"/>
  <c r="AC1256" i="9"/>
  <c r="AB1242" i="9"/>
  <c r="AC1242" i="9"/>
  <c r="AB1228" i="9"/>
  <c r="AC1228" i="9"/>
  <c r="AB1214" i="9"/>
  <c r="AC1214" i="9"/>
  <c r="AC1200" i="9"/>
  <c r="AB1200" i="9"/>
  <c r="AC1186" i="9"/>
  <c r="AB1186" i="9"/>
  <c r="AB1172" i="9"/>
  <c r="AC1172" i="9"/>
  <c r="AT3040" i="9"/>
  <c r="AP3040" i="9"/>
  <c r="AL3040" i="9"/>
  <c r="AT3026" i="9"/>
  <c r="AP3026" i="9"/>
  <c r="AL3026" i="9"/>
  <c r="AT3012" i="9"/>
  <c r="AP3012" i="9"/>
  <c r="AL3012" i="9"/>
  <c r="AT2998" i="9"/>
  <c r="AP2998" i="9"/>
  <c r="AL2998" i="9"/>
  <c r="AT2984" i="9"/>
  <c r="AP2984" i="9"/>
  <c r="AL2984" i="9"/>
  <c r="AT2970" i="9"/>
  <c r="AP2970" i="9"/>
  <c r="AL2970" i="9"/>
  <c r="AT2956" i="9"/>
  <c r="AP2956" i="9"/>
  <c r="AL2956" i="9"/>
  <c r="AT2942" i="9"/>
  <c r="AP2942" i="9"/>
  <c r="AQ2942" i="9" s="1"/>
  <c r="AL2942" i="9"/>
  <c r="AT2928" i="9"/>
  <c r="AP2928" i="9"/>
  <c r="AQ2928" i="9" s="1"/>
  <c r="AL2928" i="9"/>
  <c r="AT2914" i="9"/>
  <c r="AP2914" i="9"/>
  <c r="AQ2914" i="9" s="1"/>
  <c r="AL2914" i="9"/>
  <c r="AT2900" i="9"/>
  <c r="AP2900" i="9"/>
  <c r="AQ2900" i="9" s="1"/>
  <c r="AL2900" i="9"/>
  <c r="AT2886" i="9"/>
  <c r="AP2886" i="9"/>
  <c r="AQ2886" i="9" s="1"/>
  <c r="AL2886" i="9"/>
  <c r="AT2872" i="9"/>
  <c r="AP2872" i="9"/>
  <c r="AL2872" i="9"/>
  <c r="AT2858" i="9"/>
  <c r="AP2858" i="9"/>
  <c r="AL2858" i="9"/>
  <c r="AT2844" i="9"/>
  <c r="AP2844" i="9"/>
  <c r="AL2844" i="9"/>
  <c r="AT2830" i="9"/>
  <c r="AP2830" i="9"/>
  <c r="AL2830" i="9"/>
  <c r="AT2816" i="9"/>
  <c r="AP2816" i="9"/>
  <c r="AL2816" i="9"/>
  <c r="AT2802" i="9"/>
  <c r="AP2802" i="9"/>
  <c r="AL2802" i="9"/>
  <c r="AT2788" i="9"/>
  <c r="AP2788" i="9"/>
  <c r="AL2788" i="9"/>
  <c r="AT2774" i="9"/>
  <c r="AP2774" i="9"/>
  <c r="AL2774" i="9"/>
  <c r="AT2760" i="9"/>
  <c r="AP2760" i="9"/>
  <c r="AL2760" i="9"/>
  <c r="AT2746" i="9"/>
  <c r="AP2746" i="9"/>
  <c r="AL2746" i="9"/>
  <c r="AT2732" i="9"/>
  <c r="AP2732" i="9"/>
  <c r="AL2732" i="9"/>
  <c r="AT2718" i="9"/>
  <c r="AP2718" i="9"/>
  <c r="AL2718" i="9"/>
  <c r="AT2704" i="9"/>
  <c r="AP2704" i="9"/>
  <c r="AL2704" i="9"/>
  <c r="AT2690" i="9"/>
  <c r="AP2690" i="9"/>
  <c r="AL2690" i="9"/>
  <c r="AT2676" i="9"/>
  <c r="AP2676" i="9"/>
  <c r="AL2676" i="9"/>
  <c r="AT2662" i="9"/>
  <c r="AP2662" i="9"/>
  <c r="AL2662" i="9"/>
  <c r="AT2648" i="9"/>
  <c r="AP2648" i="9"/>
  <c r="AQ2648" i="9" s="1"/>
  <c r="AL2648" i="9"/>
  <c r="AT2634" i="9"/>
  <c r="AP2634" i="9"/>
  <c r="AQ2634" i="9" s="1"/>
  <c r="AL2634" i="9"/>
  <c r="AT2620" i="9"/>
  <c r="AP2620" i="9"/>
  <c r="AL2620" i="9"/>
  <c r="AT2606" i="9"/>
  <c r="AP2606" i="9"/>
  <c r="AL2606" i="9"/>
  <c r="AT2592" i="9"/>
  <c r="AP2592" i="9"/>
  <c r="AL2592" i="9"/>
  <c r="AT2578" i="9"/>
  <c r="AP2578" i="9"/>
  <c r="AL2578" i="9"/>
  <c r="AT2564" i="9"/>
  <c r="AP2564" i="9"/>
  <c r="AL2564" i="9"/>
  <c r="AT2550" i="9"/>
  <c r="AP2550" i="9"/>
  <c r="AL2550" i="9"/>
  <c r="AT2536" i="9"/>
  <c r="AP2536" i="9"/>
  <c r="AQ2536" i="9" s="1"/>
  <c r="AL2536" i="9"/>
  <c r="AT2522" i="9"/>
  <c r="AP2522" i="9"/>
  <c r="AQ2522" i="9" s="1"/>
  <c r="AL2522" i="9"/>
  <c r="AT2508" i="9"/>
  <c r="AP2508" i="9"/>
  <c r="AQ2508" i="9" s="1"/>
  <c r="AL2508" i="9"/>
  <c r="AT2494" i="9"/>
  <c r="AP2494" i="9"/>
  <c r="AQ2494" i="9" s="1"/>
  <c r="AL2494" i="9"/>
  <c r="AT2480" i="9"/>
  <c r="AP2480" i="9"/>
  <c r="AQ2480" i="9" s="1"/>
  <c r="AL2480" i="9"/>
  <c r="AL2466" i="9"/>
  <c r="AT2466" i="9"/>
  <c r="AP2466" i="9"/>
  <c r="AQ2466" i="9" s="1"/>
  <c r="AL2452" i="9"/>
  <c r="AT2452" i="9"/>
  <c r="AP2452" i="9"/>
  <c r="AQ2452" i="9" s="1"/>
  <c r="AL2438" i="9"/>
  <c r="AT2438" i="9"/>
  <c r="AP2438" i="9"/>
  <c r="AQ2438" i="9" s="1"/>
  <c r="AL2424" i="9"/>
  <c r="AT2424" i="9"/>
  <c r="AP2424" i="9"/>
  <c r="AQ2424" i="9" s="1"/>
  <c r="AL2410" i="9"/>
  <c r="AT2410" i="9"/>
  <c r="AP2410" i="9"/>
  <c r="AQ2410" i="9" s="1"/>
  <c r="AL2396" i="9"/>
  <c r="AT2396" i="9"/>
  <c r="AP2396" i="9"/>
  <c r="AQ2396" i="9" s="1"/>
  <c r="AL2382" i="9"/>
  <c r="AT2382" i="9"/>
  <c r="AP2382" i="9"/>
  <c r="AQ2382" i="9" s="1"/>
  <c r="AL2368" i="9"/>
  <c r="AT2368" i="9"/>
  <c r="AP2368" i="9"/>
  <c r="AQ2368" i="9" s="1"/>
  <c r="AT2354" i="9"/>
  <c r="AP2354" i="9"/>
  <c r="AQ2354" i="9" s="1"/>
  <c r="AL2354" i="9"/>
  <c r="AT2340" i="9"/>
  <c r="AP2340" i="9"/>
  <c r="AQ2340" i="9" s="1"/>
  <c r="AL2340" i="9"/>
  <c r="AT2326" i="9"/>
  <c r="AP2326" i="9"/>
  <c r="AQ2326" i="9" s="1"/>
  <c r="AL2326" i="9"/>
  <c r="AT2312" i="9"/>
  <c r="AP2312" i="9"/>
  <c r="AQ2312" i="9" s="1"/>
  <c r="AL2312" i="9"/>
  <c r="AT2298" i="9"/>
  <c r="AP2298" i="9"/>
  <c r="AL2298" i="9"/>
  <c r="AT2284" i="9"/>
  <c r="AP2284" i="9"/>
  <c r="AL2284" i="9"/>
  <c r="AT2270" i="9"/>
  <c r="AP2270" i="9"/>
  <c r="AL2270" i="9"/>
  <c r="AT2256" i="9"/>
  <c r="AP2256" i="9"/>
  <c r="AL2256" i="9"/>
  <c r="AT2242" i="9"/>
  <c r="AP2242" i="9"/>
  <c r="AL2242" i="9"/>
  <c r="AT2228" i="9"/>
  <c r="AP2228" i="9"/>
  <c r="AL2228" i="9"/>
  <c r="AT2214" i="9"/>
  <c r="AP2214" i="9"/>
  <c r="AL2214" i="9"/>
  <c r="AT2200" i="9"/>
  <c r="AP2200" i="9"/>
  <c r="AL2200" i="9"/>
  <c r="AT2186" i="9"/>
  <c r="AP2186" i="9"/>
  <c r="AQ2186" i="9" s="1"/>
  <c r="AL2186" i="9"/>
  <c r="AT2172" i="9"/>
  <c r="AP2172" i="9"/>
  <c r="AQ2172" i="9" s="1"/>
  <c r="AL2172" i="9"/>
  <c r="AT2158" i="9"/>
  <c r="AP2158" i="9"/>
  <c r="AL2158" i="9"/>
  <c r="AT2144" i="9"/>
  <c r="AP2144" i="9"/>
  <c r="AL2144" i="9"/>
  <c r="AT2130" i="9"/>
  <c r="AP2130" i="9"/>
  <c r="AQ2130" i="9" s="1"/>
  <c r="AL2130" i="9"/>
  <c r="AT2116" i="9"/>
  <c r="AP2116" i="9"/>
  <c r="AQ2116" i="9" s="1"/>
  <c r="AL2116" i="9"/>
  <c r="AT2102" i="9"/>
  <c r="AP2102" i="9"/>
  <c r="AQ2102" i="9" s="1"/>
  <c r="AL2102" i="9"/>
  <c r="AT2088" i="9"/>
  <c r="AP2088" i="9"/>
  <c r="AQ2088" i="9" s="1"/>
  <c r="AL2088" i="9"/>
  <c r="AT2074" i="9"/>
  <c r="AP2074" i="9"/>
  <c r="AL2074" i="9"/>
  <c r="AT2060" i="9"/>
  <c r="AP2060" i="9"/>
  <c r="AL2060" i="9"/>
  <c r="AT2046" i="9"/>
  <c r="AP2046" i="9"/>
  <c r="AL2046" i="9"/>
  <c r="AT2032" i="9"/>
  <c r="AP2032" i="9"/>
  <c r="AL2032" i="9"/>
  <c r="AT2018" i="9"/>
  <c r="AP2018" i="9"/>
  <c r="AL2018" i="9"/>
  <c r="AT2004" i="9"/>
  <c r="AP2004" i="9"/>
  <c r="AL2004" i="9"/>
  <c r="AT1990" i="9"/>
  <c r="AP1990" i="9"/>
  <c r="AL1990" i="9"/>
  <c r="AT1976" i="9"/>
  <c r="AP1976" i="9"/>
  <c r="AL1976" i="9"/>
  <c r="AT1962" i="9"/>
  <c r="AP1962" i="9"/>
  <c r="AL1962" i="9"/>
  <c r="AT1948" i="9"/>
  <c r="AP1948" i="9"/>
  <c r="AL1948" i="9"/>
  <c r="AT1934" i="9"/>
  <c r="AP1934" i="9"/>
  <c r="AL1934" i="9"/>
  <c r="AT1920" i="9"/>
  <c r="AP1920" i="9"/>
  <c r="AL1920" i="9"/>
  <c r="AT1906" i="9"/>
  <c r="AP1906" i="9"/>
  <c r="AL1906" i="9"/>
  <c r="AT1892" i="9"/>
  <c r="AP1892" i="9"/>
  <c r="AL1892" i="9"/>
  <c r="AT1878" i="9"/>
  <c r="AP1878" i="9"/>
  <c r="AQ1878" i="9" s="1"/>
  <c r="AL1878" i="9"/>
  <c r="AT1864" i="9"/>
  <c r="AP1864" i="9"/>
  <c r="AL1864" i="9"/>
  <c r="AT1850" i="9"/>
  <c r="AP1850" i="9"/>
  <c r="AQ1850" i="9" s="1"/>
  <c r="AL1850" i="9"/>
  <c r="AT1836" i="9"/>
  <c r="AL1836" i="9"/>
  <c r="AP1836" i="9"/>
  <c r="AQ1836" i="9" s="1"/>
  <c r="AT1822" i="9"/>
  <c r="AL1822" i="9"/>
  <c r="AP1822" i="9"/>
  <c r="AQ1822" i="9" s="1"/>
  <c r="AT1808" i="9"/>
  <c r="AL1808" i="9"/>
  <c r="AP1808" i="9"/>
  <c r="AQ1808" i="9" s="1"/>
  <c r="AT1794" i="9"/>
  <c r="AP1794" i="9"/>
  <c r="AQ1794" i="9" s="1"/>
  <c r="AL1794" i="9"/>
  <c r="AT1780" i="9"/>
  <c r="AP1780" i="9"/>
  <c r="AQ1780" i="9" s="1"/>
  <c r="AL1780" i="9"/>
  <c r="AT1766" i="9"/>
  <c r="AP1766" i="9"/>
  <c r="AQ1766" i="9" s="1"/>
  <c r="AL1766" i="9"/>
  <c r="AT1752" i="9"/>
  <c r="AP1752" i="9"/>
  <c r="AQ1752" i="9" s="1"/>
  <c r="AL1752" i="9"/>
  <c r="AT1738" i="9"/>
  <c r="AP1738" i="9"/>
  <c r="AQ1738" i="9" s="1"/>
  <c r="AL1738" i="9"/>
  <c r="AT1724" i="9"/>
  <c r="AP1724" i="9"/>
  <c r="AQ1724" i="9" s="1"/>
  <c r="AL1724" i="9"/>
  <c r="AT1710" i="9"/>
  <c r="AP1710" i="9"/>
  <c r="AQ1710" i="9" s="1"/>
  <c r="AL1710" i="9"/>
  <c r="AT1696" i="9"/>
  <c r="AP1696" i="9"/>
  <c r="AQ1696" i="9" s="1"/>
  <c r="AL1696" i="9"/>
  <c r="AT1682" i="9"/>
  <c r="AP1682" i="9"/>
  <c r="AQ1682" i="9" s="1"/>
  <c r="AL1682" i="9"/>
  <c r="AT1668" i="9"/>
  <c r="AP1668" i="9"/>
  <c r="AQ1668" i="9" s="1"/>
  <c r="AL1668" i="9"/>
  <c r="AT1654" i="9"/>
  <c r="AP1654" i="9"/>
  <c r="AQ1654" i="9" s="1"/>
  <c r="AL1654" i="9"/>
  <c r="AT1640" i="9"/>
  <c r="AP1640" i="9"/>
  <c r="AQ1640" i="9" s="1"/>
  <c r="AL1640" i="9"/>
  <c r="AT1626" i="9"/>
  <c r="AP1626" i="9"/>
  <c r="AQ1626" i="9" s="1"/>
  <c r="AL1626" i="9"/>
  <c r="AT1612" i="9"/>
  <c r="AP1612" i="9"/>
  <c r="AQ1612" i="9" s="1"/>
  <c r="AL1612" i="9"/>
  <c r="AT1598" i="9"/>
  <c r="AP1598" i="9"/>
  <c r="AQ1598" i="9" s="1"/>
  <c r="AL1598" i="9"/>
  <c r="AT1584" i="9"/>
  <c r="AP1584" i="9"/>
  <c r="AQ1584" i="9" s="1"/>
  <c r="AL1584" i="9"/>
  <c r="AT1570" i="9"/>
  <c r="AP1570" i="9"/>
  <c r="AQ1570" i="9" s="1"/>
  <c r="AL1570" i="9"/>
  <c r="AT1556" i="9"/>
  <c r="AP1556" i="9"/>
  <c r="AQ1556" i="9" s="1"/>
  <c r="AL1556" i="9"/>
  <c r="AT1542" i="9"/>
  <c r="AP1542" i="9"/>
  <c r="AQ1542" i="9" s="1"/>
  <c r="AL1542" i="9"/>
  <c r="AT1528" i="9"/>
  <c r="AP1528" i="9"/>
  <c r="AQ1528" i="9" s="1"/>
  <c r="AL1528" i="9"/>
  <c r="AT1514" i="9"/>
  <c r="AP1514" i="9"/>
  <c r="AQ1514" i="9" s="1"/>
  <c r="AL1514" i="9"/>
  <c r="AT1500" i="9"/>
  <c r="AP1500" i="9"/>
  <c r="AQ1500" i="9" s="1"/>
  <c r="AL1500" i="9"/>
  <c r="AT1486" i="9"/>
  <c r="AP1486" i="9"/>
  <c r="AQ1486" i="9" s="1"/>
  <c r="AL1486" i="9"/>
  <c r="AT1472" i="9"/>
  <c r="AP1472" i="9"/>
  <c r="AQ1472" i="9" s="1"/>
  <c r="AL1472" i="9"/>
  <c r="AT1458" i="9"/>
  <c r="AP1458" i="9"/>
  <c r="AL1458" i="9"/>
  <c r="AT1444" i="9"/>
  <c r="AP1444" i="9"/>
  <c r="AQ1444" i="9" s="1"/>
  <c r="AL1444" i="9"/>
  <c r="AT1430" i="9"/>
  <c r="AP1430" i="9"/>
  <c r="AL1430" i="9"/>
  <c r="AT1416" i="9"/>
  <c r="AP1416" i="9"/>
  <c r="AQ1416" i="9" s="1"/>
  <c r="AL1416" i="9"/>
  <c r="AT1402" i="9"/>
  <c r="AP1402" i="9"/>
  <c r="AQ1402" i="9" s="1"/>
  <c r="AL1402" i="9"/>
  <c r="AT1388" i="9"/>
  <c r="AP1388" i="9"/>
  <c r="AQ1388" i="9" s="1"/>
  <c r="AL1388" i="9"/>
  <c r="AT1374" i="9"/>
  <c r="AP1374" i="9"/>
  <c r="AQ1374" i="9" s="1"/>
  <c r="AL1374" i="9"/>
  <c r="AT1360" i="9"/>
  <c r="AP1360" i="9"/>
  <c r="AL1360" i="9"/>
  <c r="AT1346" i="9"/>
  <c r="AP1346" i="9"/>
  <c r="AL1346" i="9"/>
  <c r="AT1332" i="9"/>
  <c r="AP1332" i="9"/>
  <c r="AL1332" i="9"/>
  <c r="AT1318" i="9"/>
  <c r="AP1318" i="9"/>
  <c r="AQ1318" i="9" s="1"/>
  <c r="AL1318" i="9"/>
  <c r="AT1304" i="9"/>
  <c r="AP1304" i="9"/>
  <c r="AQ1304" i="9" s="1"/>
  <c r="AL1304" i="9"/>
  <c r="AT1290" i="9"/>
  <c r="AP1290" i="9"/>
  <c r="AL1290" i="9"/>
  <c r="AT1276" i="9"/>
  <c r="AP1276" i="9"/>
  <c r="AL1276" i="9"/>
  <c r="AT1262" i="9"/>
  <c r="AP1262" i="9"/>
  <c r="AL1262" i="9"/>
  <c r="AT1248" i="9"/>
  <c r="AP1248" i="9"/>
  <c r="AL1248" i="9"/>
  <c r="AT1234" i="9"/>
  <c r="AP1234" i="9"/>
  <c r="AQ1234" i="9" s="1"/>
  <c r="AL1234" i="9"/>
  <c r="AT1220" i="9"/>
  <c r="AP1220" i="9"/>
  <c r="AQ1220" i="9" s="1"/>
  <c r="AL1220" i="9"/>
  <c r="AT1206" i="9"/>
  <c r="AP1206" i="9"/>
  <c r="AQ1206" i="9" s="1"/>
  <c r="AL1206" i="9"/>
  <c r="AT1192" i="9"/>
  <c r="AP1192" i="9"/>
  <c r="AQ1192" i="9" s="1"/>
  <c r="AL1192" i="9"/>
  <c r="AT1178" i="9"/>
  <c r="AP1178" i="9"/>
  <c r="AL1178" i="9"/>
  <c r="AT1164" i="9"/>
  <c r="AP1164" i="9"/>
  <c r="AL1164" i="9"/>
  <c r="AT1150" i="9"/>
  <c r="AP1150" i="9"/>
  <c r="AL1150" i="9"/>
  <c r="AT1136" i="9"/>
  <c r="AP1136" i="9"/>
  <c r="AL1136" i="9"/>
  <c r="AT1122" i="9"/>
  <c r="AP1122" i="9"/>
  <c r="AL1122" i="9"/>
  <c r="AT1108" i="9"/>
  <c r="AP1108" i="9"/>
  <c r="AL1108" i="9"/>
  <c r="AT1094" i="9"/>
  <c r="AP1094" i="9"/>
  <c r="AL1094" i="9"/>
  <c r="AT1080" i="9"/>
  <c r="AP1080" i="9"/>
  <c r="AL1080" i="9"/>
  <c r="AT1066" i="9"/>
  <c r="AP1066" i="9"/>
  <c r="AL1066" i="9"/>
  <c r="AT1052" i="9"/>
  <c r="AP1052" i="9"/>
  <c r="AL1052" i="9"/>
  <c r="AT1038" i="9"/>
  <c r="AP1038" i="9"/>
  <c r="AL1038" i="9"/>
  <c r="AT1024" i="9"/>
  <c r="AP1024" i="9"/>
  <c r="AL1024" i="9"/>
  <c r="AT1010" i="9"/>
  <c r="AP1010" i="9"/>
  <c r="AL1010" i="9"/>
  <c r="AT996" i="9"/>
  <c r="AP996" i="9"/>
  <c r="AL996" i="9"/>
  <c r="AT982" i="9"/>
  <c r="AP982" i="9"/>
  <c r="AL982" i="9"/>
  <c r="AT968" i="9"/>
  <c r="AP968" i="9"/>
  <c r="AL968" i="9"/>
  <c r="AT954" i="9"/>
  <c r="AP954" i="9"/>
  <c r="AL954" i="9"/>
  <c r="AT940" i="9"/>
  <c r="AP940" i="9"/>
  <c r="AL940" i="9"/>
  <c r="AT926" i="9"/>
  <c r="AP926" i="9"/>
  <c r="AQ926" i="9" s="1"/>
  <c r="AL926" i="9"/>
  <c r="AT912" i="9"/>
  <c r="AP912" i="9"/>
  <c r="AQ912" i="9" s="1"/>
  <c r="AL912" i="9"/>
  <c r="AT898" i="9"/>
  <c r="AP898" i="9"/>
  <c r="AQ898" i="9" s="1"/>
  <c r="AL898" i="9"/>
  <c r="AT884" i="9"/>
  <c r="AP884" i="9"/>
  <c r="AQ884" i="9" s="1"/>
  <c r="AL884" i="9"/>
  <c r="AT870" i="9"/>
  <c r="AP870" i="9"/>
  <c r="AQ870" i="9" s="1"/>
  <c r="AL870" i="9"/>
  <c r="AT856" i="9"/>
  <c r="AP856" i="9"/>
  <c r="AQ856" i="9" s="1"/>
  <c r="AL856" i="9"/>
  <c r="AT842" i="9"/>
  <c r="AP842" i="9"/>
  <c r="AQ842" i="9" s="1"/>
  <c r="AL842" i="9"/>
  <c r="AT828" i="9"/>
  <c r="AP828" i="9"/>
  <c r="AQ828" i="9" s="1"/>
  <c r="AL828" i="9"/>
  <c r="AT814" i="9"/>
  <c r="AP814" i="9"/>
  <c r="AQ814" i="9" s="1"/>
  <c r="AL814" i="9"/>
  <c r="AT800" i="9"/>
  <c r="AP800" i="9"/>
  <c r="AL800" i="9"/>
  <c r="AT786" i="9"/>
  <c r="AP786" i="9"/>
  <c r="AL786" i="9"/>
  <c r="AT772" i="9"/>
  <c r="AP772" i="9"/>
  <c r="AL772" i="9"/>
  <c r="AT758" i="9"/>
  <c r="AP758" i="9"/>
  <c r="AL758" i="9"/>
  <c r="AT744" i="9"/>
  <c r="AP744" i="9"/>
  <c r="AQ744" i="9" s="1"/>
  <c r="AL744" i="9"/>
  <c r="AT730" i="9"/>
  <c r="AP730" i="9"/>
  <c r="AQ730" i="9" s="1"/>
  <c r="AL730" i="9"/>
  <c r="AT716" i="9"/>
  <c r="AP716" i="9"/>
  <c r="AQ716" i="9" s="1"/>
  <c r="AL716" i="9"/>
  <c r="AT702" i="9"/>
  <c r="AP702" i="9"/>
  <c r="AQ702" i="9" s="1"/>
  <c r="AL702" i="9"/>
  <c r="AT688" i="9"/>
  <c r="AP688" i="9"/>
  <c r="AQ688" i="9" s="1"/>
  <c r="AL688" i="9"/>
  <c r="AT674" i="9"/>
  <c r="AP674" i="9"/>
  <c r="AQ674" i="9" s="1"/>
  <c r="AL674" i="9"/>
  <c r="AT660" i="9"/>
  <c r="AP660" i="9"/>
  <c r="AQ660" i="9" s="1"/>
  <c r="AL660" i="9"/>
  <c r="AT646" i="9"/>
  <c r="AP646" i="9"/>
  <c r="AL646" i="9"/>
  <c r="AT632" i="9"/>
  <c r="AP632" i="9"/>
  <c r="AL632" i="9"/>
  <c r="AT618" i="9"/>
  <c r="AP618" i="9"/>
  <c r="AL618" i="9"/>
  <c r="AT604" i="9"/>
  <c r="AP604" i="9"/>
  <c r="AL604" i="9"/>
  <c r="AT590" i="9"/>
  <c r="AP590" i="9"/>
  <c r="AL590" i="9"/>
  <c r="AT576" i="9"/>
  <c r="AP576" i="9"/>
  <c r="AL576" i="9"/>
  <c r="AT562" i="9"/>
  <c r="AP562" i="9"/>
  <c r="AL562" i="9"/>
  <c r="AT548" i="9"/>
  <c r="AP548" i="9"/>
  <c r="AL548" i="9"/>
  <c r="AT534" i="9"/>
  <c r="AP534" i="9"/>
  <c r="AL534" i="9"/>
  <c r="AT520" i="9"/>
  <c r="AP520" i="9"/>
  <c r="AL520" i="9"/>
  <c r="AT506" i="9"/>
  <c r="AP506" i="9"/>
  <c r="AL506" i="9"/>
  <c r="AT492" i="9"/>
  <c r="AP492" i="9"/>
  <c r="AL492" i="9"/>
  <c r="AT478" i="9"/>
  <c r="AP478" i="9"/>
  <c r="AL478" i="9"/>
  <c r="AT464" i="9"/>
  <c r="AP464" i="9"/>
  <c r="AL464" i="9"/>
  <c r="AT450" i="9"/>
  <c r="AP450" i="9"/>
  <c r="AL450" i="9"/>
  <c r="AT436" i="9"/>
  <c r="AP436" i="9"/>
  <c r="AL436" i="9"/>
  <c r="AT422" i="9"/>
  <c r="AP422" i="9"/>
  <c r="AL422" i="9"/>
  <c r="AT408" i="9"/>
  <c r="AP408" i="9"/>
  <c r="AL408" i="9"/>
  <c r="AT394" i="9"/>
  <c r="AP394" i="9"/>
  <c r="AL394" i="9"/>
  <c r="AT380" i="9"/>
  <c r="AP380" i="9"/>
  <c r="AQ380" i="9" s="1"/>
  <c r="AL380" i="9"/>
  <c r="AT366" i="9"/>
  <c r="AP366" i="9"/>
  <c r="AQ366" i="9" s="1"/>
  <c r="AL366" i="9"/>
  <c r="AT352" i="9"/>
  <c r="AP352" i="9"/>
  <c r="AQ352" i="9" s="1"/>
  <c r="AL352" i="9"/>
  <c r="AT338" i="9"/>
  <c r="AP338" i="9"/>
  <c r="AQ338" i="9" s="1"/>
  <c r="AL338" i="9"/>
  <c r="AT324" i="9"/>
  <c r="AP324" i="9"/>
  <c r="AL324" i="9"/>
  <c r="AT310" i="9"/>
  <c r="AP310" i="9"/>
  <c r="AQ310" i="9" s="1"/>
  <c r="AL310" i="9"/>
  <c r="AT296" i="9"/>
  <c r="AP296" i="9"/>
  <c r="AQ296" i="9" s="1"/>
  <c r="AL296" i="9"/>
  <c r="AT282" i="9"/>
  <c r="AP282" i="9"/>
  <c r="AQ282" i="9" s="1"/>
  <c r="AL282" i="9"/>
  <c r="AT268" i="9"/>
  <c r="AP268" i="9"/>
  <c r="AQ268" i="9" s="1"/>
  <c r="AL268" i="9"/>
  <c r="AT254" i="9"/>
  <c r="AP254" i="9"/>
  <c r="AQ254" i="9" s="1"/>
  <c r="AL254" i="9"/>
  <c r="AT240" i="9"/>
  <c r="AP240" i="9"/>
  <c r="AL240" i="9"/>
  <c r="AT226" i="9"/>
  <c r="AP226" i="9"/>
  <c r="AL226" i="9"/>
  <c r="AT212" i="9"/>
  <c r="AP212" i="9"/>
  <c r="AL212" i="9"/>
  <c r="AT198" i="9"/>
  <c r="AP198" i="9"/>
  <c r="AL198" i="9"/>
  <c r="AT184" i="9"/>
  <c r="AP184" i="9"/>
  <c r="AQ184" i="9" s="1"/>
  <c r="AL184" i="9"/>
  <c r="AT170" i="9"/>
  <c r="AP170" i="9"/>
  <c r="AL170" i="9"/>
  <c r="AT156" i="9"/>
  <c r="AP156" i="9"/>
  <c r="AL156" i="9"/>
  <c r="AT142" i="9"/>
  <c r="AP142" i="9"/>
  <c r="AL142" i="9"/>
  <c r="AT128" i="9"/>
  <c r="AP128" i="9"/>
  <c r="AQ128" i="9" s="1"/>
  <c r="AL128" i="9"/>
  <c r="AT114" i="9"/>
  <c r="AP114" i="9"/>
  <c r="AL114" i="9"/>
  <c r="AT100" i="9"/>
  <c r="AP100" i="9"/>
  <c r="AQ100" i="9" s="1"/>
  <c r="AL100" i="9"/>
  <c r="AT86" i="9"/>
  <c r="AP86" i="9"/>
  <c r="AL86" i="9"/>
  <c r="AT72" i="9"/>
  <c r="AP72" i="9"/>
  <c r="AL72" i="9"/>
  <c r="AT58" i="9"/>
  <c r="AP58" i="9"/>
  <c r="AQ58" i="9" s="1"/>
  <c r="AL58" i="9"/>
  <c r="AT44" i="9"/>
  <c r="AP44" i="9"/>
  <c r="AL44" i="9"/>
  <c r="AT30" i="9"/>
  <c r="AP30" i="9"/>
  <c r="AQ30" i="9" s="1"/>
  <c r="AL30" i="9"/>
  <c r="AT16" i="9"/>
  <c r="AP16" i="9"/>
  <c r="AQ16" i="9" s="1"/>
  <c r="AL16" i="9"/>
  <c r="AT2" i="9"/>
  <c r="AP2" i="9"/>
  <c r="AQ2" i="9" s="1"/>
  <c r="AL2" i="9"/>
  <c r="AC3033" i="9"/>
  <c r="AB3033" i="9"/>
  <c r="AC3019" i="9"/>
  <c r="AB3019" i="9"/>
  <c r="AC3005" i="9"/>
  <c r="AB3005" i="9"/>
  <c r="AB2991" i="9"/>
  <c r="AC2991" i="9"/>
  <c r="AB2977" i="9"/>
  <c r="AC2977" i="9"/>
  <c r="AB2963" i="9"/>
  <c r="AC2963" i="9"/>
  <c r="AB2949" i="9"/>
  <c r="AC2949" i="9"/>
  <c r="AC2935" i="9"/>
  <c r="AB2935" i="9"/>
  <c r="AC2921" i="9"/>
  <c r="AB2921" i="9"/>
  <c r="AB2907" i="9"/>
  <c r="AC2907" i="9"/>
  <c r="AC2893" i="9"/>
  <c r="AB2893" i="9"/>
  <c r="AC2879" i="9"/>
  <c r="AB2879" i="9"/>
  <c r="AC2865" i="9"/>
  <c r="AB2865" i="9"/>
  <c r="AB2851" i="9"/>
  <c r="AC2851" i="9"/>
  <c r="AB2837" i="9"/>
  <c r="AC2837" i="9"/>
  <c r="AB2823" i="9"/>
  <c r="AC2823" i="9"/>
  <c r="AB2809" i="9"/>
  <c r="AC2809" i="9"/>
  <c r="AC2795" i="9"/>
  <c r="AB2795" i="9"/>
  <c r="AB2781" i="9"/>
  <c r="AC2781" i="9"/>
  <c r="AB2767" i="9"/>
  <c r="AC2767" i="9"/>
  <c r="AC2753" i="9"/>
  <c r="AB2753" i="9"/>
  <c r="AB2739" i="9"/>
  <c r="AC2739" i="9"/>
  <c r="AC2725" i="9"/>
  <c r="AB2725" i="9"/>
  <c r="AB2711" i="9"/>
  <c r="AC2711" i="9"/>
  <c r="AC2697" i="9"/>
  <c r="AB2697" i="9"/>
  <c r="AC2683" i="9"/>
  <c r="AB2683" i="9"/>
  <c r="AC2669" i="9"/>
  <c r="AB2669" i="9"/>
  <c r="AB2655" i="9"/>
  <c r="AC2655" i="9"/>
  <c r="AC2641" i="9"/>
  <c r="AB2641" i="9"/>
  <c r="AC2627" i="9"/>
  <c r="AB2627" i="9"/>
  <c r="AB2613" i="9"/>
  <c r="AC2613" i="9"/>
  <c r="AC2599" i="9"/>
  <c r="AB2599" i="9"/>
  <c r="AC2585" i="9"/>
  <c r="AB2585" i="9"/>
  <c r="AC2571" i="9"/>
  <c r="AB2571" i="9"/>
  <c r="AB2557" i="9"/>
  <c r="AC2557" i="9"/>
  <c r="AC2543" i="9"/>
  <c r="AB2543" i="9"/>
  <c r="AC2529" i="9"/>
  <c r="AB2529" i="9"/>
  <c r="AB2515" i="9"/>
  <c r="AC2515" i="9"/>
  <c r="AC2501" i="9"/>
  <c r="AB2501" i="9"/>
  <c r="AC2487" i="9"/>
  <c r="AB2487" i="9"/>
  <c r="AB2473" i="9"/>
  <c r="AC2473" i="9"/>
  <c r="AB2459" i="9"/>
  <c r="AC2459" i="9"/>
  <c r="AB2445" i="9"/>
  <c r="AC2445" i="9"/>
  <c r="AC2431" i="9"/>
  <c r="AB2431" i="9"/>
  <c r="AB2417" i="9"/>
  <c r="AC2417" i="9"/>
  <c r="AC2403" i="9"/>
  <c r="AB2403" i="9"/>
  <c r="AC2389" i="9"/>
  <c r="AB2389" i="9"/>
  <c r="AB2375" i="9"/>
  <c r="AC2375" i="9"/>
  <c r="AB2361" i="9"/>
  <c r="AC2361" i="9"/>
  <c r="AB2347" i="9"/>
  <c r="AC2347" i="9"/>
  <c r="AC2333" i="9"/>
  <c r="AB2333" i="9"/>
  <c r="AB2319" i="9"/>
  <c r="AC2319" i="9"/>
  <c r="AB2305" i="9"/>
  <c r="AC2305" i="9"/>
  <c r="AB2291" i="9"/>
  <c r="AC2291" i="9"/>
  <c r="AC2277" i="9"/>
  <c r="AB2277" i="9"/>
  <c r="AB2263" i="9"/>
  <c r="AC2263" i="9"/>
  <c r="AC2249" i="9"/>
  <c r="AB2249" i="9"/>
  <c r="AB2235" i="9"/>
  <c r="AC2235" i="9"/>
  <c r="AB2221" i="9"/>
  <c r="AC2221" i="9"/>
  <c r="AC2207" i="9"/>
  <c r="AB2207" i="9"/>
  <c r="AC2193" i="9"/>
  <c r="AB2193" i="9"/>
  <c r="AC2179" i="9"/>
  <c r="AB2179" i="9"/>
  <c r="AC2165" i="9"/>
  <c r="AB2165" i="9"/>
  <c r="AB2151" i="9"/>
  <c r="AC2151" i="9"/>
  <c r="AC2137" i="9"/>
  <c r="AB2137" i="9"/>
  <c r="AB2123" i="9"/>
  <c r="AC2123" i="9"/>
  <c r="AC2109" i="9"/>
  <c r="AB2109" i="9"/>
  <c r="AB2095" i="9"/>
  <c r="AC2095" i="9"/>
  <c r="AC2081" i="9"/>
  <c r="AB2081" i="9"/>
  <c r="AB2067" i="9"/>
  <c r="AC2067" i="9"/>
  <c r="AC2053" i="9"/>
  <c r="AB2053" i="9"/>
  <c r="AB2039" i="9"/>
  <c r="AC2039" i="9"/>
  <c r="AC2025" i="9"/>
  <c r="AB2025" i="9"/>
  <c r="AB2011" i="9"/>
  <c r="AC2011" i="9"/>
  <c r="AC1997" i="9"/>
  <c r="AB1997" i="9"/>
  <c r="AB1983" i="9"/>
  <c r="AC1983" i="9"/>
  <c r="AB1969" i="9"/>
  <c r="AC1969" i="9"/>
  <c r="AB1955" i="9"/>
  <c r="AC1955" i="9"/>
  <c r="AC1941" i="9"/>
  <c r="AB1941" i="9"/>
  <c r="AB1927" i="9"/>
  <c r="AC1927" i="9"/>
  <c r="AC1913" i="9"/>
  <c r="AB1913" i="9"/>
  <c r="AC1899" i="9"/>
  <c r="AB1899" i="9"/>
  <c r="AC1885" i="9"/>
  <c r="AB1885" i="9"/>
  <c r="AC1871" i="9"/>
  <c r="AB1871" i="9"/>
  <c r="AC1857" i="9"/>
  <c r="AB1857" i="9"/>
  <c r="AB1843" i="9"/>
  <c r="AC1843" i="9"/>
  <c r="AC1829" i="9"/>
  <c r="AB1829" i="9"/>
  <c r="AC1815" i="9"/>
  <c r="AB1815" i="9"/>
  <c r="AC1801" i="9"/>
  <c r="AB1801" i="9"/>
  <c r="AB1787" i="9"/>
  <c r="AC1787" i="9"/>
  <c r="AC1773" i="9"/>
  <c r="AB1773" i="9"/>
  <c r="AC1759" i="9"/>
  <c r="AB1759" i="9"/>
  <c r="AC1745" i="9"/>
  <c r="AB1745" i="9"/>
  <c r="AC1731" i="9"/>
  <c r="AB1731" i="9"/>
  <c r="AB1717" i="9"/>
  <c r="AC1717" i="9"/>
  <c r="AB1703" i="9"/>
  <c r="AC1703" i="9"/>
  <c r="AC1689" i="9"/>
  <c r="AB1689" i="9"/>
  <c r="AB1675" i="9"/>
  <c r="AC1675" i="9"/>
  <c r="AB1661" i="9"/>
  <c r="AC1661" i="9"/>
  <c r="AB1647" i="9"/>
  <c r="AC1647" i="9"/>
  <c r="AC1633" i="9"/>
  <c r="AB1633" i="9"/>
  <c r="AB1619" i="9"/>
  <c r="AC1619" i="9"/>
  <c r="AC1605" i="9"/>
  <c r="AB1605" i="9"/>
  <c r="AC1591" i="9"/>
  <c r="AB1591" i="9"/>
  <c r="AB1577" i="9"/>
  <c r="AC1577" i="9"/>
  <c r="AB1563" i="9"/>
  <c r="AC1563" i="9"/>
  <c r="AB1549" i="9"/>
  <c r="AC1549" i="9"/>
  <c r="AB1535" i="9"/>
  <c r="AC1535" i="9"/>
  <c r="AB1521" i="9"/>
  <c r="AC1521" i="9"/>
  <c r="AC1507" i="9"/>
  <c r="AB1507" i="9"/>
  <c r="AC1493" i="9"/>
  <c r="AB1493" i="9"/>
  <c r="AC1479" i="9"/>
  <c r="AB1479" i="9"/>
  <c r="AC1465" i="9"/>
  <c r="AB1465" i="9"/>
  <c r="AB1451" i="9"/>
  <c r="AC1451" i="9"/>
  <c r="AC1437" i="9"/>
  <c r="AB1437" i="9"/>
  <c r="AB1423" i="9"/>
  <c r="AC1423" i="9"/>
  <c r="AC1409" i="9"/>
  <c r="AB1409" i="9"/>
  <c r="AC1395" i="9"/>
  <c r="AB1395" i="9"/>
  <c r="AC1381" i="9"/>
  <c r="AB1381" i="9"/>
  <c r="AC1367" i="9"/>
  <c r="AB1367" i="9"/>
  <c r="AC1353" i="9"/>
  <c r="AB1353" i="9"/>
  <c r="AC1339" i="9"/>
  <c r="AB1339" i="9"/>
  <c r="AB1325" i="9"/>
  <c r="AC1325" i="9"/>
  <c r="AC1311" i="9"/>
  <c r="AB1311" i="9"/>
  <c r="AC1297" i="9"/>
  <c r="AB1297" i="9"/>
  <c r="AC1283" i="9"/>
  <c r="AB1283" i="9"/>
  <c r="AB1269" i="9"/>
  <c r="AC1269" i="9"/>
  <c r="AB1255" i="9"/>
  <c r="AC1255" i="9"/>
  <c r="AB1241" i="9"/>
  <c r="AC1241" i="9"/>
  <c r="AC1227" i="9"/>
  <c r="AB1227" i="9"/>
  <c r="AB1213" i="9"/>
  <c r="AC1213" i="9"/>
  <c r="AB1199" i="9"/>
  <c r="AC1199" i="9"/>
  <c r="AC3032" i="9"/>
  <c r="AB3032" i="9"/>
  <c r="AC3018" i="9"/>
  <c r="AB3018" i="9"/>
  <c r="AC3004" i="9"/>
  <c r="AB3004" i="9"/>
  <c r="AC2990" i="9"/>
  <c r="AB2990" i="9"/>
  <c r="AC2976" i="9"/>
  <c r="AB2976" i="9"/>
  <c r="AB2962" i="9"/>
  <c r="AC2962" i="9"/>
  <c r="AB2948" i="9"/>
  <c r="AC2948" i="9"/>
  <c r="AC2934" i="9"/>
  <c r="AB2934" i="9"/>
  <c r="AC2920" i="9"/>
  <c r="AB2920" i="9"/>
  <c r="AB2906" i="9"/>
  <c r="AC2906" i="9"/>
  <c r="AC2892" i="9"/>
  <c r="AB2892" i="9"/>
  <c r="AB2878" i="9"/>
  <c r="AC2878" i="9"/>
  <c r="AB2864" i="9"/>
  <c r="AC2864" i="9"/>
  <c r="AB2850" i="9"/>
  <c r="AC2850" i="9"/>
  <c r="AC2836" i="9"/>
  <c r="AB2836" i="9"/>
  <c r="AB2822" i="9"/>
  <c r="AC2822" i="9"/>
  <c r="AB2808" i="9"/>
  <c r="AC2808" i="9"/>
  <c r="AC2794" i="9"/>
  <c r="AB2794" i="9"/>
  <c r="AB2780" i="9"/>
  <c r="AC2780" i="9"/>
  <c r="AB2766" i="9"/>
  <c r="AC2766" i="9"/>
  <c r="AB2752" i="9"/>
  <c r="AC2752" i="9"/>
  <c r="AC2738" i="9"/>
  <c r="AB2738" i="9"/>
  <c r="AC2724" i="9"/>
  <c r="AB2724" i="9"/>
  <c r="AB2710" i="9"/>
  <c r="AC2710" i="9"/>
  <c r="AC2696" i="9"/>
  <c r="AB2696" i="9"/>
  <c r="AC2682" i="9"/>
  <c r="AB2682" i="9"/>
  <c r="AC2668" i="9"/>
  <c r="AB2668" i="9"/>
  <c r="AB2654" i="9"/>
  <c r="AC2654" i="9"/>
  <c r="AB2640" i="9"/>
  <c r="AC2640" i="9"/>
  <c r="AB2626" i="9"/>
  <c r="AC2626" i="9"/>
  <c r="AC2612" i="9"/>
  <c r="AB2612" i="9"/>
  <c r="AC2598" i="9"/>
  <c r="AB2598" i="9"/>
  <c r="AB2584" i="9"/>
  <c r="AC2584" i="9"/>
  <c r="AC2570" i="9"/>
  <c r="AB2570" i="9"/>
  <c r="AB2556" i="9"/>
  <c r="AC2556" i="9"/>
  <c r="AB2542" i="9"/>
  <c r="AC2542" i="9"/>
  <c r="AC2528" i="9"/>
  <c r="AB2528" i="9"/>
  <c r="AB2514" i="9"/>
  <c r="AC2514" i="9"/>
  <c r="AB2500" i="9"/>
  <c r="AC2500" i="9"/>
  <c r="AC2486" i="9"/>
  <c r="AB2486" i="9"/>
  <c r="AC2472" i="9"/>
  <c r="AB2472" i="9"/>
  <c r="AC2458" i="9"/>
  <c r="AB2458" i="9"/>
  <c r="AC2444" i="9"/>
  <c r="AB2444" i="9"/>
  <c r="AC2430" i="9"/>
  <c r="AB2430" i="9"/>
  <c r="AB2416" i="9"/>
  <c r="AC2416" i="9"/>
  <c r="AB2402" i="9"/>
  <c r="AC2402" i="9"/>
  <c r="AC2388" i="9"/>
  <c r="AB2388" i="9"/>
  <c r="AB2374" i="9"/>
  <c r="AC2374" i="9"/>
  <c r="AC2360" i="9"/>
  <c r="AB2360" i="9"/>
  <c r="AC2346" i="9"/>
  <c r="AB2346" i="9"/>
  <c r="AC2332" i="9"/>
  <c r="AB2332" i="9"/>
  <c r="AB2318" i="9"/>
  <c r="AC2318" i="9"/>
  <c r="AC2304" i="9"/>
  <c r="AB2304" i="9"/>
  <c r="AC2290" i="9"/>
  <c r="AB2290" i="9"/>
  <c r="AC2276" i="9"/>
  <c r="AB2276" i="9"/>
  <c r="AB2262" i="9"/>
  <c r="AC2262" i="9"/>
  <c r="AB2248" i="9"/>
  <c r="AC2248" i="9"/>
  <c r="AC2234" i="9"/>
  <c r="AB2234" i="9"/>
  <c r="AC2220" i="9"/>
  <c r="AB2220" i="9"/>
  <c r="AC2206" i="9"/>
  <c r="AB2206" i="9"/>
  <c r="AC2192" i="9"/>
  <c r="AB2192" i="9"/>
  <c r="AC2178" i="9"/>
  <c r="AB2178" i="9"/>
  <c r="AB2164" i="9"/>
  <c r="AC2164" i="9"/>
  <c r="AC2150" i="9"/>
  <c r="AB2150" i="9"/>
  <c r="AC2136" i="9"/>
  <c r="AB2136" i="9"/>
  <c r="AC2122" i="9"/>
  <c r="AB2122" i="9"/>
  <c r="AB2108" i="9"/>
  <c r="AC2108" i="9"/>
  <c r="AB2094" i="9"/>
  <c r="AC2094" i="9"/>
  <c r="AB2080" i="9"/>
  <c r="AC2080" i="9"/>
  <c r="AC2066" i="9"/>
  <c r="AB2066" i="9"/>
  <c r="AB2052" i="9"/>
  <c r="AC2052" i="9"/>
  <c r="AC2038" i="9"/>
  <c r="AB2038" i="9"/>
  <c r="AC2024" i="9"/>
  <c r="AB2024" i="9"/>
  <c r="AC2010" i="9"/>
  <c r="AB2010" i="9"/>
  <c r="AC1996" i="9"/>
  <c r="AB1996" i="9"/>
  <c r="AB1982" i="9"/>
  <c r="AC1982" i="9"/>
  <c r="AC1968" i="9"/>
  <c r="AB1968" i="9"/>
  <c r="AB1954" i="9"/>
  <c r="AC1954" i="9"/>
  <c r="AC2961" i="9"/>
  <c r="AB2961" i="9"/>
  <c r="AB2933" i="9"/>
  <c r="AC2933" i="9"/>
  <c r="AC2905" i="9"/>
  <c r="AB2905" i="9"/>
  <c r="AB2667" i="9"/>
  <c r="AC2667" i="9"/>
  <c r="AC2653" i="9"/>
  <c r="AB2653" i="9"/>
  <c r="AB2639" i="9"/>
  <c r="AC2639" i="9"/>
  <c r="AC2625" i="9"/>
  <c r="AB2625" i="9"/>
  <c r="AC2611" i="9"/>
  <c r="AB2611" i="9"/>
  <c r="AC2597" i="9"/>
  <c r="AB2597" i="9"/>
  <c r="AC2583" i="9"/>
  <c r="AB2583" i="9"/>
  <c r="AC2569" i="9"/>
  <c r="AB2569" i="9"/>
  <c r="AB2555" i="9"/>
  <c r="AC2555" i="9"/>
  <c r="AB2541" i="9"/>
  <c r="AC2541" i="9"/>
  <c r="AB2527" i="9"/>
  <c r="AC2527" i="9"/>
  <c r="AB2513" i="9"/>
  <c r="AC2513" i="9"/>
  <c r="AB2499" i="9"/>
  <c r="AC2499" i="9"/>
  <c r="AC2485" i="9"/>
  <c r="AB2485" i="9"/>
  <c r="AB2471" i="9"/>
  <c r="AC2471" i="9"/>
  <c r="AB2457" i="9"/>
  <c r="AC2457" i="9"/>
  <c r="AC2443" i="9"/>
  <c r="AB2443" i="9"/>
  <c r="AC2429" i="9"/>
  <c r="AB2429" i="9"/>
  <c r="AB2415" i="9"/>
  <c r="AC2415" i="9"/>
  <c r="AB2401" i="9"/>
  <c r="AC2401" i="9"/>
  <c r="AC2387" i="9"/>
  <c r="AB2387" i="9"/>
  <c r="AB2373" i="9"/>
  <c r="AC2373" i="9"/>
  <c r="AB2359" i="9"/>
  <c r="AC2359" i="9"/>
  <c r="AC2345" i="9"/>
  <c r="AB2345" i="9"/>
  <c r="AB2331" i="9"/>
  <c r="AC2331" i="9"/>
  <c r="AB2317" i="9"/>
  <c r="AC2317" i="9"/>
  <c r="AC2303" i="9"/>
  <c r="AB2303" i="9"/>
  <c r="AC2289" i="9"/>
  <c r="AB2289" i="9"/>
  <c r="AC2275" i="9"/>
  <c r="AB2275" i="9"/>
  <c r="AC2261" i="9"/>
  <c r="AB2261" i="9"/>
  <c r="AC2247" i="9"/>
  <c r="AB2247" i="9"/>
  <c r="AB2233" i="9"/>
  <c r="AC2233" i="9"/>
  <c r="AC2219" i="9"/>
  <c r="AB2219" i="9"/>
  <c r="AC2205" i="9"/>
  <c r="AB2205" i="9"/>
  <c r="AB2191" i="9"/>
  <c r="AC2191" i="9"/>
  <c r="AB2177" i="9"/>
  <c r="AC2177" i="9"/>
  <c r="AB2163" i="9"/>
  <c r="AC2163" i="9"/>
  <c r="AC2149" i="9"/>
  <c r="AB2149" i="9"/>
  <c r="AB2135" i="9"/>
  <c r="AC2135" i="9"/>
  <c r="AC2121" i="9"/>
  <c r="AB2121" i="9"/>
  <c r="AC2107" i="9"/>
  <c r="AB2107" i="9"/>
  <c r="AC2093" i="9"/>
  <c r="AB2093" i="9"/>
  <c r="AB2079" i="9"/>
  <c r="AC2079" i="9"/>
  <c r="AC2065" i="9"/>
  <c r="AB2065" i="9"/>
  <c r="AB2051" i="9"/>
  <c r="AC2051" i="9"/>
  <c r="AC2037" i="9"/>
  <c r="AB2037" i="9"/>
  <c r="AC2023" i="9"/>
  <c r="AB2023" i="9"/>
  <c r="AB2009" i="9"/>
  <c r="AC2009" i="9"/>
  <c r="AB1995" i="9"/>
  <c r="AC1995" i="9"/>
  <c r="AC1981" i="9"/>
  <c r="AB1981" i="9"/>
  <c r="AB1967" i="9"/>
  <c r="AC1967" i="9"/>
  <c r="AC1953" i="9"/>
  <c r="AB1953" i="9"/>
  <c r="AB1939" i="9"/>
  <c r="AC1939" i="9"/>
  <c r="AB1925" i="9"/>
  <c r="AC1925" i="9"/>
  <c r="AB1911" i="9"/>
  <c r="AC1911" i="9"/>
  <c r="AB1897" i="9"/>
  <c r="AC1897" i="9"/>
  <c r="AC1883" i="9"/>
  <c r="AB1883" i="9"/>
  <c r="AC1869" i="9"/>
  <c r="AB1869" i="9"/>
  <c r="AC1855" i="9"/>
  <c r="AB1855" i="9"/>
  <c r="AC1841" i="9"/>
  <c r="AB1841" i="9"/>
  <c r="AC1827" i="9"/>
  <c r="AB1827" i="9"/>
  <c r="AB1813" i="9"/>
  <c r="AC1813" i="9"/>
  <c r="AC1799" i="9"/>
  <c r="AB1799" i="9"/>
  <c r="AC1785" i="9"/>
  <c r="AB1785" i="9"/>
  <c r="AB1771" i="9"/>
  <c r="AC1771" i="9"/>
  <c r="AB1757" i="9"/>
  <c r="AC1757" i="9"/>
  <c r="AB1743" i="9"/>
  <c r="AC1743" i="9"/>
  <c r="AB1729" i="9"/>
  <c r="AC1729" i="9"/>
  <c r="AB1715" i="9"/>
  <c r="AC1715" i="9"/>
  <c r="AC1701" i="9"/>
  <c r="AB1701" i="9"/>
  <c r="AC1687" i="9"/>
  <c r="AB1687" i="9"/>
  <c r="AB1673" i="9"/>
  <c r="AC1673" i="9"/>
  <c r="AC1659" i="9"/>
  <c r="AB1659" i="9"/>
  <c r="AC1645" i="9"/>
  <c r="AB1645" i="9"/>
  <c r="AC1631" i="9"/>
  <c r="AB1631" i="9"/>
  <c r="AB1617" i="9"/>
  <c r="AC1617" i="9"/>
  <c r="AC1603" i="9"/>
  <c r="AB1603" i="9"/>
  <c r="AC1589" i="9"/>
  <c r="AB1589" i="9"/>
  <c r="AB1575" i="9"/>
  <c r="AC1575" i="9"/>
  <c r="AB1561" i="9"/>
  <c r="AC1561" i="9"/>
  <c r="AB1547" i="9"/>
  <c r="AC1547" i="9"/>
  <c r="AB1533" i="9"/>
  <c r="AC1533" i="9"/>
  <c r="AC1519" i="9"/>
  <c r="AB1519" i="9"/>
  <c r="AC1505" i="9"/>
  <c r="AB1505" i="9"/>
  <c r="AC1491" i="9"/>
  <c r="AB1491" i="9"/>
  <c r="AB1477" i="9"/>
  <c r="AC1477" i="9"/>
  <c r="AB1463" i="9"/>
  <c r="AC1463" i="9"/>
  <c r="AC1449" i="9"/>
  <c r="AB1449" i="9"/>
  <c r="AC1435" i="9"/>
  <c r="AB1435" i="9"/>
  <c r="AB1421" i="9"/>
  <c r="AC1421" i="9"/>
  <c r="AB1407" i="9"/>
  <c r="AC1407" i="9"/>
  <c r="AB1393" i="9"/>
  <c r="AC1393" i="9"/>
  <c r="AB1379" i="9"/>
  <c r="AC1379" i="9"/>
  <c r="AC1365" i="9"/>
  <c r="AB1365" i="9"/>
  <c r="AB1351" i="9"/>
  <c r="AC1351" i="9"/>
  <c r="AC1337" i="9"/>
  <c r="AB1337" i="9"/>
  <c r="AB1323" i="9"/>
  <c r="AC1323" i="9"/>
  <c r="AC1309" i="9"/>
  <c r="AB1309" i="9"/>
  <c r="AB1295" i="9"/>
  <c r="AC1295" i="9"/>
  <c r="AC1281" i="9"/>
  <c r="AB1281" i="9"/>
  <c r="AB1267" i="9"/>
  <c r="AC1267" i="9"/>
  <c r="AC1253" i="9"/>
  <c r="AB1253" i="9"/>
  <c r="AC1239" i="9"/>
  <c r="AB1239" i="9"/>
  <c r="AB1225" i="9"/>
  <c r="AC1225" i="9"/>
  <c r="AC1211" i="9"/>
  <c r="AB1211" i="9"/>
  <c r="AB1197" i="9"/>
  <c r="AC1197" i="9"/>
  <c r="AB1183" i="9"/>
  <c r="AC1183" i="9"/>
  <c r="AB1169" i="9"/>
  <c r="AC1169" i="9"/>
  <c r="AC1155" i="9"/>
  <c r="AB1155" i="9"/>
  <c r="AC1141" i="9"/>
  <c r="AB1141" i="9"/>
  <c r="AC1127" i="9"/>
  <c r="AB1127" i="9"/>
  <c r="AB1113" i="9"/>
  <c r="AC1113" i="9"/>
  <c r="AC1099" i="9"/>
  <c r="AB1099" i="9"/>
  <c r="AC1085" i="9"/>
  <c r="AB1085" i="9"/>
  <c r="AC1071" i="9"/>
  <c r="AB1071" i="9"/>
  <c r="AB1057" i="9"/>
  <c r="AC1057" i="9"/>
  <c r="AB1043" i="9"/>
  <c r="AC1043" i="9"/>
  <c r="AC1029" i="9"/>
  <c r="AB1029" i="9"/>
  <c r="AC1015" i="9"/>
  <c r="AB1015" i="9"/>
  <c r="AC1001" i="9"/>
  <c r="AB1001" i="9"/>
  <c r="AB987" i="9"/>
  <c r="AC987" i="9"/>
  <c r="AB973" i="9"/>
  <c r="AC973" i="9"/>
  <c r="AC959" i="9"/>
  <c r="AB959" i="9"/>
  <c r="AB945" i="9"/>
  <c r="AC945" i="9"/>
  <c r="AC931" i="9"/>
  <c r="AB931" i="9"/>
  <c r="AB917" i="9"/>
  <c r="AC917" i="9"/>
  <c r="AB903" i="9"/>
  <c r="AC903" i="9"/>
  <c r="AB889" i="9"/>
  <c r="AC889" i="9"/>
  <c r="AB875" i="9"/>
  <c r="AC875" i="9"/>
  <c r="AC861" i="9"/>
  <c r="AB861" i="9"/>
  <c r="AC847" i="9"/>
  <c r="AB847" i="9"/>
  <c r="AC833" i="9"/>
  <c r="AB833" i="9"/>
  <c r="AB819" i="9"/>
  <c r="AC819" i="9"/>
  <c r="AB805" i="9"/>
  <c r="AC805" i="9"/>
  <c r="AB791" i="9"/>
  <c r="AC791" i="9"/>
  <c r="AB777" i="9"/>
  <c r="AC777" i="9"/>
  <c r="AC763" i="9"/>
  <c r="AB763" i="9"/>
  <c r="AB749" i="9"/>
  <c r="AC749" i="9"/>
  <c r="AB735" i="9"/>
  <c r="AC735" i="9"/>
  <c r="AB721" i="9"/>
  <c r="AC721" i="9"/>
  <c r="AB707" i="9"/>
  <c r="AC707" i="9"/>
  <c r="AC693" i="9"/>
  <c r="AB693" i="9"/>
  <c r="AB679" i="9"/>
  <c r="AC679" i="9"/>
  <c r="AB665" i="9"/>
  <c r="AC665" i="9"/>
  <c r="AB651" i="9"/>
  <c r="AC651" i="9"/>
  <c r="AB637" i="9"/>
  <c r="AC637" i="9"/>
  <c r="AC623" i="9"/>
  <c r="AB623" i="9"/>
  <c r="AB609" i="9"/>
  <c r="AC609" i="9"/>
  <c r="AB595" i="9"/>
  <c r="AC595" i="9"/>
  <c r="AB581" i="9"/>
  <c r="AC581" i="9"/>
  <c r="AB567" i="9"/>
  <c r="AC567" i="9"/>
  <c r="AB553" i="9"/>
  <c r="AC553" i="9"/>
  <c r="AB539" i="9"/>
  <c r="AC539" i="9"/>
  <c r="AB525" i="9"/>
  <c r="AC525" i="9"/>
  <c r="AC511" i="9"/>
  <c r="AB511" i="9"/>
  <c r="AC497" i="9"/>
  <c r="AB497" i="9"/>
  <c r="AB483" i="9"/>
  <c r="AC483" i="9"/>
  <c r="AC469" i="9"/>
  <c r="AB469" i="9"/>
  <c r="AC455" i="9"/>
  <c r="AB455" i="9"/>
  <c r="AC441" i="9"/>
  <c r="AB441" i="9"/>
  <c r="AB427" i="9"/>
  <c r="AC427" i="9"/>
  <c r="AC413" i="9"/>
  <c r="AB413" i="9"/>
  <c r="AC399" i="9"/>
  <c r="AB399" i="9"/>
  <c r="AB385" i="9"/>
  <c r="AC385" i="9"/>
  <c r="AC371" i="9"/>
  <c r="AB371" i="9"/>
  <c r="AC357" i="9"/>
  <c r="AB357" i="9"/>
  <c r="AC343" i="9"/>
  <c r="AB343" i="9"/>
  <c r="AC329" i="9"/>
  <c r="AB329" i="9"/>
  <c r="AB315" i="9"/>
  <c r="AC315" i="9"/>
  <c r="AB301" i="9"/>
  <c r="AC301" i="9"/>
  <c r="AB287" i="9"/>
  <c r="AC287" i="9"/>
  <c r="AC273" i="9"/>
  <c r="AB273" i="9"/>
  <c r="AC259" i="9"/>
  <c r="AB259" i="9"/>
  <c r="AC245" i="9"/>
  <c r="AB245" i="9"/>
  <c r="AB231" i="9"/>
  <c r="AC231" i="9"/>
  <c r="AB217" i="9"/>
  <c r="AC217" i="9"/>
  <c r="AB203" i="9"/>
  <c r="AC203" i="9"/>
  <c r="AC189" i="9"/>
  <c r="AB189" i="9"/>
  <c r="AC175" i="9"/>
  <c r="AB175" i="9"/>
  <c r="AC161" i="9"/>
  <c r="AB161" i="9"/>
  <c r="AB147" i="9"/>
  <c r="AC147" i="9"/>
  <c r="AB133" i="9"/>
  <c r="AC133" i="9"/>
  <c r="AB119" i="9"/>
  <c r="AC119" i="9"/>
  <c r="AB105" i="9"/>
  <c r="AC105" i="9"/>
  <c r="AC91" i="9"/>
  <c r="AB91" i="9"/>
  <c r="AB77" i="9"/>
  <c r="AC77" i="9"/>
  <c r="AB63" i="9"/>
  <c r="AC63" i="9"/>
  <c r="AB49" i="9"/>
  <c r="AC49" i="9"/>
  <c r="AC35" i="9"/>
  <c r="AB35" i="9"/>
  <c r="AB21" i="9"/>
  <c r="AC21" i="9"/>
  <c r="AC7" i="9"/>
  <c r="AB7" i="9"/>
  <c r="AT242" i="9"/>
  <c r="AP242" i="9"/>
  <c r="AL242" i="9"/>
  <c r="AT200" i="9"/>
  <c r="AP200" i="9"/>
  <c r="AQ200" i="9" s="1"/>
  <c r="AL200" i="9"/>
  <c r="AT158" i="9"/>
  <c r="AP158" i="9"/>
  <c r="AL158" i="9"/>
  <c r="AT144" i="9"/>
  <c r="AP144" i="9"/>
  <c r="AL144" i="9"/>
  <c r="AT102" i="9"/>
  <c r="AP102" i="9"/>
  <c r="AQ102" i="9" s="1"/>
  <c r="AL102" i="9"/>
  <c r="AT74" i="9"/>
  <c r="AP74" i="9"/>
  <c r="AL74" i="9"/>
  <c r="AT46" i="9"/>
  <c r="AP46" i="9"/>
  <c r="AQ46" i="9" s="1"/>
  <c r="AL46" i="9"/>
  <c r="AT4" i="9"/>
  <c r="AP4" i="9"/>
  <c r="AL4" i="9"/>
  <c r="AC1355" i="9"/>
  <c r="AB1355" i="9"/>
  <c r="AC1271" i="9"/>
  <c r="AB1271" i="9"/>
  <c r="AC1215" i="9"/>
  <c r="AB1215" i="9"/>
  <c r="AB1173" i="9"/>
  <c r="AC1173" i="9"/>
  <c r="AB1159" i="9"/>
  <c r="AC1159" i="9"/>
  <c r="AC1117" i="9"/>
  <c r="AB1117" i="9"/>
  <c r="AC1089" i="9"/>
  <c r="AB1089" i="9"/>
  <c r="AB1061" i="9"/>
  <c r="AC1061" i="9"/>
  <c r="AC1033" i="9"/>
  <c r="AB1033" i="9"/>
  <c r="AC1005" i="9"/>
  <c r="AB1005" i="9"/>
  <c r="AB977" i="9"/>
  <c r="AC977" i="9"/>
  <c r="AC949" i="9"/>
  <c r="AB949" i="9"/>
  <c r="AC921" i="9"/>
  <c r="AB921" i="9"/>
  <c r="AC893" i="9"/>
  <c r="AB893" i="9"/>
  <c r="AB865" i="9"/>
  <c r="AC865" i="9"/>
  <c r="AB837" i="9"/>
  <c r="AC837" i="9"/>
  <c r="AC809" i="9"/>
  <c r="AB809" i="9"/>
  <c r="AC795" i="9"/>
  <c r="AB795" i="9"/>
  <c r="AC753" i="9"/>
  <c r="AB753" i="9"/>
  <c r="AC739" i="9"/>
  <c r="AB739" i="9"/>
  <c r="AC697" i="9"/>
  <c r="AB697" i="9"/>
  <c r="AB683" i="9"/>
  <c r="AC683" i="9"/>
  <c r="AB641" i="9"/>
  <c r="AC641" i="9"/>
  <c r="AC627" i="9"/>
  <c r="AB627" i="9"/>
  <c r="AB585" i="9"/>
  <c r="AC585" i="9"/>
  <c r="AC571" i="9"/>
  <c r="AB571" i="9"/>
  <c r="AC529" i="9"/>
  <c r="AB529" i="9"/>
  <c r="AC501" i="9"/>
  <c r="AB501" i="9"/>
  <c r="AB473" i="9"/>
  <c r="AC473" i="9"/>
  <c r="AB445" i="9"/>
  <c r="AC445" i="9"/>
  <c r="AB403" i="9"/>
  <c r="AC403" i="9"/>
  <c r="AB389" i="9"/>
  <c r="AC389" i="9"/>
  <c r="AB347" i="9"/>
  <c r="AC347" i="9"/>
  <c r="AC333" i="9"/>
  <c r="AB333" i="9"/>
  <c r="AB291" i="9"/>
  <c r="AC291" i="9"/>
  <c r="AB263" i="9"/>
  <c r="AC263" i="9"/>
  <c r="AC235" i="9"/>
  <c r="AB235" i="9"/>
  <c r="AC193" i="9"/>
  <c r="AB193" i="9"/>
  <c r="AC165" i="9"/>
  <c r="AB165" i="9"/>
  <c r="AB137" i="9"/>
  <c r="AC137" i="9"/>
  <c r="AB109" i="9"/>
  <c r="AC109" i="9"/>
  <c r="AC67" i="9"/>
  <c r="AB67" i="9"/>
  <c r="AC53" i="9"/>
  <c r="AB53" i="9"/>
  <c r="AB1182" i="9"/>
  <c r="AC1182" i="9"/>
  <c r="AC1000" i="9"/>
  <c r="AB1000" i="9"/>
  <c r="AC762" i="9"/>
  <c r="AB762" i="9"/>
  <c r="AC650" i="9"/>
  <c r="AB650" i="9"/>
  <c r="AB566" i="9"/>
  <c r="AC566" i="9"/>
  <c r="AC524" i="9"/>
  <c r="AB524" i="9"/>
  <c r="AC468" i="9"/>
  <c r="AB468" i="9"/>
  <c r="AB426" i="9"/>
  <c r="AC426" i="9"/>
  <c r="AB328" i="9"/>
  <c r="AC328" i="9"/>
  <c r="AC244" i="9"/>
  <c r="AB244" i="9"/>
  <c r="AB188" i="9"/>
  <c r="AC188" i="9"/>
  <c r="AC146" i="9"/>
  <c r="AB146" i="9"/>
  <c r="AB118" i="9"/>
  <c r="AC118" i="9"/>
  <c r="AC76" i="9"/>
  <c r="AB76" i="9"/>
  <c r="AB34" i="9"/>
  <c r="AC34" i="9"/>
  <c r="AB6" i="9"/>
  <c r="AC6" i="9"/>
  <c r="AT3022" i="9"/>
  <c r="AP3022" i="9"/>
  <c r="AL3022" i="9"/>
  <c r="AT3008" i="9"/>
  <c r="AP3008" i="9"/>
  <c r="AL3008" i="9"/>
  <c r="AT2980" i="9"/>
  <c r="AP2980" i="9"/>
  <c r="AL2980" i="9"/>
  <c r="AT2952" i="9"/>
  <c r="AP2952" i="9"/>
  <c r="AL2952" i="9"/>
  <c r="AT2924" i="9"/>
  <c r="AP2924" i="9"/>
  <c r="AQ2924" i="9" s="1"/>
  <c r="AL2924" i="9"/>
  <c r="AT2896" i="9"/>
  <c r="AP2896" i="9"/>
  <c r="AQ2896" i="9" s="1"/>
  <c r="AL2896" i="9"/>
  <c r="AT2882" i="9"/>
  <c r="AP2882" i="9"/>
  <c r="AQ2882" i="9" s="1"/>
  <c r="AL2882" i="9"/>
  <c r="AT2854" i="9"/>
  <c r="AP2854" i="9"/>
  <c r="AL2854" i="9"/>
  <c r="AT2826" i="9"/>
  <c r="AP2826" i="9"/>
  <c r="AL2826" i="9"/>
  <c r="AT2812" i="9"/>
  <c r="AP2812" i="9"/>
  <c r="AL2812" i="9"/>
  <c r="AT2770" i="9"/>
  <c r="AP2770" i="9"/>
  <c r="AL2770" i="9"/>
  <c r="AT2742" i="9"/>
  <c r="AP2742" i="9"/>
  <c r="AL2742" i="9"/>
  <c r="AT2714" i="9"/>
  <c r="AP2714" i="9"/>
  <c r="AL2714" i="9"/>
  <c r="AT2686" i="9"/>
  <c r="AP2686" i="9"/>
  <c r="AL2686" i="9"/>
  <c r="AT2672" i="9"/>
  <c r="AP2672" i="9"/>
  <c r="AL2672" i="9"/>
  <c r="AT2644" i="9"/>
  <c r="AP2644" i="9"/>
  <c r="AQ2644" i="9" s="1"/>
  <c r="AL2644" i="9"/>
  <c r="AT2630" i="9"/>
  <c r="AP2630" i="9"/>
  <c r="AQ2630" i="9" s="1"/>
  <c r="AL2630" i="9"/>
  <c r="AT2602" i="9"/>
  <c r="AP2602" i="9"/>
  <c r="AL2602" i="9"/>
  <c r="AT2574" i="9"/>
  <c r="AP2574" i="9"/>
  <c r="AL2574" i="9"/>
  <c r="AT2546" i="9"/>
  <c r="AP2546" i="9"/>
  <c r="AL2546" i="9"/>
  <c r="AT2532" i="9"/>
  <c r="AP2532" i="9"/>
  <c r="AQ2532" i="9" s="1"/>
  <c r="AL2532" i="9"/>
  <c r="AL2476" i="9"/>
  <c r="AT2476" i="9"/>
  <c r="AP2476" i="9"/>
  <c r="AQ2476" i="9" s="1"/>
  <c r="AL2462" i="9"/>
  <c r="AT2462" i="9"/>
  <c r="AP2462" i="9"/>
  <c r="AQ2462" i="9" s="1"/>
  <c r="AL2420" i="9"/>
  <c r="AT2420" i="9"/>
  <c r="AP2420" i="9"/>
  <c r="AQ2420" i="9" s="1"/>
  <c r="AL2378" i="9"/>
  <c r="AT2378" i="9"/>
  <c r="AP2378" i="9"/>
  <c r="AQ2378" i="9" s="1"/>
  <c r="AT2350" i="9"/>
  <c r="AP2350" i="9"/>
  <c r="AQ2350" i="9" s="1"/>
  <c r="AL2350" i="9"/>
  <c r="AT2308" i="9"/>
  <c r="AP2308" i="9"/>
  <c r="AQ2308" i="9" s="1"/>
  <c r="AL2308" i="9"/>
  <c r="AT2280" i="9"/>
  <c r="AP2280" i="9"/>
  <c r="AL2280" i="9"/>
  <c r="AT2238" i="9"/>
  <c r="AP2238" i="9"/>
  <c r="AL2238" i="9"/>
  <c r="AT2210" i="9"/>
  <c r="AP2210" i="9"/>
  <c r="AL2210" i="9"/>
  <c r="AT2168" i="9"/>
  <c r="AP2168" i="9"/>
  <c r="AQ2168" i="9" s="1"/>
  <c r="AL2168" i="9"/>
  <c r="AT2140" i="9"/>
  <c r="AP2140" i="9"/>
  <c r="AL2140" i="9"/>
  <c r="AT2098" i="9"/>
  <c r="AP2098" i="9"/>
  <c r="AQ2098" i="9" s="1"/>
  <c r="AL2098" i="9"/>
  <c r="AT2056" i="9"/>
  <c r="AP2056" i="9"/>
  <c r="AL2056" i="9"/>
  <c r="AT2014" i="9"/>
  <c r="AP2014" i="9"/>
  <c r="AL2014" i="9"/>
  <c r="AT1972" i="9"/>
  <c r="AP1972" i="9"/>
  <c r="AL1972" i="9"/>
  <c r="AT1930" i="9"/>
  <c r="AP1930" i="9"/>
  <c r="AL1930" i="9"/>
  <c r="AT1888" i="9"/>
  <c r="AP1888" i="9"/>
  <c r="AL1888" i="9"/>
  <c r="AT1860" i="9"/>
  <c r="AP1860" i="9"/>
  <c r="AL1860" i="9"/>
  <c r="AT1818" i="9"/>
  <c r="AL1818" i="9"/>
  <c r="AP1818" i="9"/>
  <c r="AQ1818" i="9" s="1"/>
  <c r="AT1804" i="9"/>
  <c r="AL1804" i="9"/>
  <c r="AP1804" i="9"/>
  <c r="AQ1804" i="9" s="1"/>
  <c r="AT1762" i="9"/>
  <c r="AP1762" i="9"/>
  <c r="AQ1762" i="9" s="1"/>
  <c r="AL1762" i="9"/>
  <c r="AT1734" i="9"/>
  <c r="AP1734" i="9"/>
  <c r="AQ1734" i="9" s="1"/>
  <c r="AL1734" i="9"/>
  <c r="AT1678" i="9"/>
  <c r="AP1678" i="9"/>
  <c r="AQ1678" i="9" s="1"/>
  <c r="AL1678" i="9"/>
  <c r="AT1650" i="9"/>
  <c r="AP1650" i="9"/>
  <c r="AQ1650" i="9" s="1"/>
  <c r="AL1650" i="9"/>
  <c r="AT1608" i="9"/>
  <c r="AP1608" i="9"/>
  <c r="AQ1608" i="9" s="1"/>
  <c r="AL1608" i="9"/>
  <c r="AT1566" i="9"/>
  <c r="AP1566" i="9"/>
  <c r="AQ1566" i="9" s="1"/>
  <c r="AL1566" i="9"/>
  <c r="AT1538" i="9"/>
  <c r="AP1538" i="9"/>
  <c r="AQ1538" i="9" s="1"/>
  <c r="AL1538" i="9"/>
  <c r="AT1496" i="9"/>
  <c r="AP1496" i="9"/>
  <c r="AQ1496" i="9" s="1"/>
  <c r="AL1496" i="9"/>
  <c r="AT1468" i="9"/>
  <c r="AP1468" i="9"/>
  <c r="AQ1468" i="9" s="1"/>
  <c r="AL1468" i="9"/>
  <c r="AT1426" i="9"/>
  <c r="AP1426" i="9"/>
  <c r="AL1426" i="9"/>
  <c r="AT1384" i="9"/>
  <c r="AP1384" i="9"/>
  <c r="AQ1384" i="9" s="1"/>
  <c r="AL1384" i="9"/>
  <c r="AT1356" i="9"/>
  <c r="AP1356" i="9"/>
  <c r="AL1356" i="9"/>
  <c r="AT1314" i="9"/>
  <c r="AP1314" i="9"/>
  <c r="AQ1314" i="9" s="1"/>
  <c r="AL1314" i="9"/>
  <c r="AT1258" i="9"/>
  <c r="AP1258" i="9"/>
  <c r="AL1258" i="9"/>
  <c r="AT1230" i="9"/>
  <c r="AP1230" i="9"/>
  <c r="AQ1230" i="9" s="1"/>
  <c r="AL1230" i="9"/>
  <c r="AT1174" i="9"/>
  <c r="AP1174" i="9"/>
  <c r="AL1174" i="9"/>
  <c r="AT1146" i="9"/>
  <c r="AP1146" i="9"/>
  <c r="AL1146" i="9"/>
  <c r="AT1104" i="9"/>
  <c r="AP1104" i="9"/>
  <c r="AL1104" i="9"/>
  <c r="AT1062" i="9"/>
  <c r="AP1062" i="9"/>
  <c r="AL1062" i="9"/>
  <c r="AT1020" i="9"/>
  <c r="AP1020" i="9"/>
  <c r="AL1020" i="9"/>
  <c r="AT1006" i="9"/>
  <c r="AP1006" i="9"/>
  <c r="AL1006" i="9"/>
  <c r="AT964" i="9"/>
  <c r="AP964" i="9"/>
  <c r="AL964" i="9"/>
  <c r="AT950" i="9"/>
  <c r="AP950" i="9"/>
  <c r="AL950" i="9"/>
  <c r="AT922" i="9"/>
  <c r="AP922" i="9"/>
  <c r="AQ922" i="9" s="1"/>
  <c r="AL922" i="9"/>
  <c r="AT908" i="9"/>
  <c r="AP908" i="9"/>
  <c r="AQ908" i="9" s="1"/>
  <c r="AL908" i="9"/>
  <c r="AT894" i="9"/>
  <c r="AP894" i="9"/>
  <c r="AQ894" i="9" s="1"/>
  <c r="AL894" i="9"/>
  <c r="AT880" i="9"/>
  <c r="AP880" i="9"/>
  <c r="AQ880" i="9" s="1"/>
  <c r="AL880" i="9"/>
  <c r="AT852" i="9"/>
  <c r="AP852" i="9"/>
  <c r="AQ852" i="9" s="1"/>
  <c r="AL852" i="9"/>
  <c r="AT838" i="9"/>
  <c r="AP838" i="9"/>
  <c r="AQ838" i="9" s="1"/>
  <c r="AL838" i="9"/>
  <c r="AT824" i="9"/>
  <c r="AP824" i="9"/>
  <c r="AQ824" i="9" s="1"/>
  <c r="AL824" i="9"/>
  <c r="AT810" i="9"/>
  <c r="AP810" i="9"/>
  <c r="AQ810" i="9" s="1"/>
  <c r="AL810" i="9"/>
  <c r="AT796" i="9"/>
  <c r="AP796" i="9"/>
  <c r="AL796" i="9"/>
  <c r="AT782" i="9"/>
  <c r="AP782" i="9"/>
  <c r="AL782" i="9"/>
  <c r="AT768" i="9"/>
  <c r="AP768" i="9"/>
  <c r="AL768" i="9"/>
  <c r="AT754" i="9"/>
  <c r="AP754" i="9"/>
  <c r="AL754" i="9"/>
  <c r="AT740" i="9"/>
  <c r="AP740" i="9"/>
  <c r="AQ740" i="9" s="1"/>
  <c r="AL740" i="9"/>
  <c r="AT712" i="9"/>
  <c r="AP712" i="9"/>
  <c r="AQ712" i="9" s="1"/>
  <c r="AL712" i="9"/>
  <c r="AT698" i="9"/>
  <c r="AP698" i="9"/>
  <c r="AQ698" i="9" s="1"/>
  <c r="AL698" i="9"/>
  <c r="AT684" i="9"/>
  <c r="AP684" i="9"/>
  <c r="AQ684" i="9" s="1"/>
  <c r="AL684" i="9"/>
  <c r="AT670" i="9"/>
  <c r="AP670" i="9"/>
  <c r="AQ670" i="9" s="1"/>
  <c r="AL670" i="9"/>
  <c r="AT656" i="9"/>
  <c r="AP656" i="9"/>
  <c r="AQ656" i="9" s="1"/>
  <c r="AL656" i="9"/>
  <c r="AT642" i="9"/>
  <c r="AP642" i="9"/>
  <c r="AL642" i="9"/>
  <c r="AT628" i="9"/>
  <c r="AP628" i="9"/>
  <c r="AL628" i="9"/>
  <c r="AT614" i="9"/>
  <c r="AP614" i="9"/>
  <c r="AL614" i="9"/>
  <c r="AT600" i="9"/>
  <c r="AP600" i="9"/>
  <c r="AL600" i="9"/>
  <c r="AT586" i="9"/>
  <c r="AP586" i="9"/>
  <c r="AL586" i="9"/>
  <c r="AT572" i="9"/>
  <c r="AP572" i="9"/>
  <c r="AL572" i="9"/>
  <c r="AT558" i="9"/>
  <c r="AP558" i="9"/>
  <c r="AL558" i="9"/>
  <c r="AT544" i="9"/>
  <c r="AP544" i="9"/>
  <c r="AL544" i="9"/>
  <c r="AT530" i="9"/>
  <c r="AP530" i="9"/>
  <c r="AL530" i="9"/>
  <c r="AT516" i="9"/>
  <c r="AP516" i="9"/>
  <c r="AL516" i="9"/>
  <c r="AT502" i="9"/>
  <c r="AP502" i="9"/>
  <c r="AL502" i="9"/>
  <c r="AT488" i="9"/>
  <c r="AP488" i="9"/>
  <c r="AL488" i="9"/>
  <c r="AT474" i="9"/>
  <c r="AP474" i="9"/>
  <c r="AL474" i="9"/>
  <c r="AT460" i="9"/>
  <c r="AP460" i="9"/>
  <c r="AL460" i="9"/>
  <c r="AT446" i="9"/>
  <c r="AP446" i="9"/>
  <c r="AL446" i="9"/>
  <c r="AT432" i="9"/>
  <c r="AP432" i="9"/>
  <c r="AL432" i="9"/>
  <c r="AT418" i="9"/>
  <c r="AP418" i="9"/>
  <c r="AL418" i="9"/>
  <c r="AT404" i="9"/>
  <c r="AP404" i="9"/>
  <c r="AL404" i="9"/>
  <c r="AT390" i="9"/>
  <c r="AP390" i="9"/>
  <c r="AQ390" i="9" s="1"/>
  <c r="AL390" i="9"/>
  <c r="AT376" i="9"/>
  <c r="AP376" i="9"/>
  <c r="AQ376" i="9" s="1"/>
  <c r="AL376" i="9"/>
  <c r="AT362" i="9"/>
  <c r="AP362" i="9"/>
  <c r="AL362" i="9"/>
  <c r="AT348" i="9"/>
  <c r="AP348" i="9"/>
  <c r="AQ348" i="9" s="1"/>
  <c r="AL348" i="9"/>
  <c r="AT334" i="9"/>
  <c r="AP334" i="9"/>
  <c r="AQ334" i="9" s="1"/>
  <c r="AL334" i="9"/>
  <c r="AT320" i="9"/>
  <c r="AP320" i="9"/>
  <c r="AQ320" i="9" s="1"/>
  <c r="AL320" i="9"/>
  <c r="AT306" i="9"/>
  <c r="AP306" i="9"/>
  <c r="AQ306" i="9" s="1"/>
  <c r="AL306" i="9"/>
  <c r="AT292" i="9"/>
  <c r="AP292" i="9"/>
  <c r="AQ292" i="9" s="1"/>
  <c r="AL292" i="9"/>
  <c r="AT278" i="9"/>
  <c r="AP278" i="9"/>
  <c r="AQ278" i="9" s="1"/>
  <c r="AL278" i="9"/>
  <c r="AT264" i="9"/>
  <c r="AP264" i="9"/>
  <c r="AQ264" i="9" s="1"/>
  <c r="AL264" i="9"/>
  <c r="AT250" i="9"/>
  <c r="AP250" i="9"/>
  <c r="AQ250" i="9" s="1"/>
  <c r="AL250" i="9"/>
  <c r="AT236" i="9"/>
  <c r="AP236" i="9"/>
  <c r="AL236" i="9"/>
  <c r="AT222" i="9"/>
  <c r="AP222" i="9"/>
  <c r="AQ222" i="9" s="1"/>
  <c r="AL222" i="9"/>
  <c r="AT208" i="9"/>
  <c r="AP208" i="9"/>
  <c r="AQ208" i="9" s="1"/>
  <c r="AL208" i="9"/>
  <c r="AT194" i="9"/>
  <c r="AP194" i="9"/>
  <c r="AQ194" i="9" s="1"/>
  <c r="AL194" i="9"/>
  <c r="AT180" i="9"/>
  <c r="AP180" i="9"/>
  <c r="AL180" i="9"/>
  <c r="AT166" i="9"/>
  <c r="AP166" i="9"/>
  <c r="AL166" i="9"/>
  <c r="AT152" i="9"/>
  <c r="AP152" i="9"/>
  <c r="AL152" i="9"/>
  <c r="AT138" i="9"/>
  <c r="AP138" i="9"/>
  <c r="AL138" i="9"/>
  <c r="AT124" i="9"/>
  <c r="AP124" i="9"/>
  <c r="AQ124" i="9" s="1"/>
  <c r="AL124" i="9"/>
  <c r="AT110" i="9"/>
  <c r="AP110" i="9"/>
  <c r="AQ110" i="9" s="1"/>
  <c r="AL110" i="9"/>
  <c r="AT96" i="9"/>
  <c r="AP96" i="9"/>
  <c r="AL96" i="9"/>
  <c r="AT82" i="9"/>
  <c r="AP82" i="9"/>
  <c r="AL82" i="9"/>
  <c r="AT68" i="9"/>
  <c r="AP68" i="9"/>
  <c r="AL68" i="9"/>
  <c r="AT54" i="9"/>
  <c r="AP54" i="9"/>
  <c r="AQ54" i="9" s="1"/>
  <c r="AL54" i="9"/>
  <c r="AT40" i="9"/>
  <c r="AP40" i="9"/>
  <c r="AQ40" i="9" s="1"/>
  <c r="AL40" i="9"/>
  <c r="AT26" i="9"/>
  <c r="AP26" i="9"/>
  <c r="AL26" i="9"/>
  <c r="AT12" i="9"/>
  <c r="AP12" i="9"/>
  <c r="AL12" i="9"/>
  <c r="AC459" i="9"/>
  <c r="AB459" i="9"/>
  <c r="AC221" i="9"/>
  <c r="AB221" i="9"/>
  <c r="AB81" i="9"/>
  <c r="AC81" i="9"/>
  <c r="AB25" i="9"/>
  <c r="AC25" i="9"/>
  <c r="AT3027" i="9"/>
  <c r="AP3027" i="9"/>
  <c r="AL3027" i="9"/>
  <c r="AT2985" i="9"/>
  <c r="AP2985" i="9"/>
  <c r="AL2985" i="9"/>
  <c r="AT2943" i="9"/>
  <c r="AP2943" i="9"/>
  <c r="AQ2943" i="9" s="1"/>
  <c r="AL2943" i="9"/>
  <c r="AT2915" i="9"/>
  <c r="AP2915" i="9"/>
  <c r="AQ2915" i="9" s="1"/>
  <c r="AL2915" i="9"/>
  <c r="AT2873" i="9"/>
  <c r="AP2873" i="9"/>
  <c r="AL2873" i="9"/>
  <c r="AT2845" i="9"/>
  <c r="AP2845" i="9"/>
  <c r="AL2845" i="9"/>
  <c r="AT2803" i="9"/>
  <c r="AP2803" i="9"/>
  <c r="AL2803" i="9"/>
  <c r="AT2789" i="9"/>
  <c r="AP2789" i="9"/>
  <c r="AL2789" i="9"/>
  <c r="AT2747" i="9"/>
  <c r="AP2747" i="9"/>
  <c r="AL2747" i="9"/>
  <c r="AT2705" i="9"/>
  <c r="AP2705" i="9"/>
  <c r="AL2705" i="9"/>
  <c r="AT2677" i="9"/>
  <c r="AP2677" i="9"/>
  <c r="AL2677" i="9"/>
  <c r="AT2649" i="9"/>
  <c r="AP2649" i="9"/>
  <c r="AQ2649" i="9" s="1"/>
  <c r="AL2649" i="9"/>
  <c r="AT2621" i="9"/>
  <c r="AP2621" i="9"/>
  <c r="AQ2621" i="9" s="1"/>
  <c r="AL2621" i="9"/>
  <c r="AT2593" i="9"/>
  <c r="AP2593" i="9"/>
  <c r="AL2593" i="9"/>
  <c r="AT2565" i="9"/>
  <c r="AP2565" i="9"/>
  <c r="AL2565" i="9"/>
  <c r="AT2537" i="9"/>
  <c r="AP2537" i="9"/>
  <c r="AQ2537" i="9" s="1"/>
  <c r="AL2537" i="9"/>
  <c r="AT2495" i="9"/>
  <c r="AL2495" i="9"/>
  <c r="AP2495" i="9"/>
  <c r="AQ2495" i="9" s="1"/>
  <c r="AL2467" i="9"/>
  <c r="AT2467" i="9"/>
  <c r="AP2467" i="9"/>
  <c r="AQ2467" i="9" s="1"/>
  <c r="AL2439" i="9"/>
  <c r="AT2439" i="9"/>
  <c r="AP2439" i="9"/>
  <c r="AQ2439" i="9" s="1"/>
  <c r="AL2411" i="9"/>
  <c r="AT2411" i="9"/>
  <c r="AP2411" i="9"/>
  <c r="AQ2411" i="9" s="1"/>
  <c r="AL2369" i="9"/>
  <c r="AT2369" i="9"/>
  <c r="AP2369" i="9"/>
  <c r="AQ2369" i="9" s="1"/>
  <c r="AT2341" i="9"/>
  <c r="AP2341" i="9"/>
  <c r="AQ2341" i="9" s="1"/>
  <c r="AL2341" i="9"/>
  <c r="AT2299" i="9"/>
  <c r="AP2299" i="9"/>
  <c r="AL2299" i="9"/>
  <c r="AT2285" i="9"/>
  <c r="AP2285" i="9"/>
  <c r="AL2285" i="9"/>
  <c r="AT2243" i="9"/>
  <c r="AP2243" i="9"/>
  <c r="AL2243" i="9"/>
  <c r="AT2215" i="9"/>
  <c r="AP2215" i="9"/>
  <c r="AL2215" i="9"/>
  <c r="AT2187" i="9"/>
  <c r="AP2187" i="9"/>
  <c r="AL2187" i="9"/>
  <c r="AT2145" i="9"/>
  <c r="AP2145" i="9"/>
  <c r="AL2145" i="9"/>
  <c r="AT2117" i="9"/>
  <c r="AP2117" i="9"/>
  <c r="AQ2117" i="9" s="1"/>
  <c r="AL2117" i="9"/>
  <c r="AT2089" i="9"/>
  <c r="AL2089" i="9"/>
  <c r="AP2089" i="9"/>
  <c r="AQ2089" i="9" s="1"/>
  <c r="AT2047" i="9"/>
  <c r="AP2047" i="9"/>
  <c r="AL2047" i="9"/>
  <c r="AT2019" i="9"/>
  <c r="AP2019" i="9"/>
  <c r="AL2019" i="9"/>
  <c r="AT1991" i="9"/>
  <c r="AP1991" i="9"/>
  <c r="AL1991" i="9"/>
  <c r="AT1949" i="9"/>
  <c r="AP1949" i="9"/>
  <c r="AL1949" i="9"/>
  <c r="AT1935" i="9"/>
  <c r="AP1935" i="9"/>
  <c r="AL1935" i="9"/>
  <c r="AT1893" i="9"/>
  <c r="AP1893" i="9"/>
  <c r="AL1893" i="9"/>
  <c r="AT1865" i="9"/>
  <c r="AP1865" i="9"/>
  <c r="AL1865" i="9"/>
  <c r="AT1837" i="9"/>
  <c r="AL1837" i="9"/>
  <c r="AP1837" i="9"/>
  <c r="AT1809" i="9"/>
  <c r="AL1809" i="9"/>
  <c r="AP1809" i="9"/>
  <c r="AQ1809" i="9" s="1"/>
  <c r="AT1795" i="9"/>
  <c r="AP1795" i="9"/>
  <c r="AQ1795" i="9" s="1"/>
  <c r="AL1795" i="9"/>
  <c r="AT1753" i="9"/>
  <c r="AP1753" i="9"/>
  <c r="AQ1753" i="9" s="1"/>
  <c r="AL1753" i="9"/>
  <c r="AT1725" i="9"/>
  <c r="AP1725" i="9"/>
  <c r="AQ1725" i="9" s="1"/>
  <c r="AL1725" i="9"/>
  <c r="AT1697" i="9"/>
  <c r="AP1697" i="9"/>
  <c r="AQ1697" i="9" s="1"/>
  <c r="AL1697" i="9"/>
  <c r="AT1655" i="9"/>
  <c r="AP1655" i="9"/>
  <c r="AQ1655" i="9" s="1"/>
  <c r="AL1655" i="9"/>
  <c r="AT1627" i="9"/>
  <c r="AP1627" i="9"/>
  <c r="AQ1627" i="9" s="1"/>
  <c r="AL1627" i="9"/>
  <c r="AT1585" i="9"/>
  <c r="AP1585" i="9"/>
  <c r="AQ1585" i="9" s="1"/>
  <c r="AL1585" i="9"/>
  <c r="AT1557" i="9"/>
  <c r="AP1557" i="9"/>
  <c r="AQ1557" i="9" s="1"/>
  <c r="AL1557" i="9"/>
  <c r="AT1529" i="9"/>
  <c r="AP1529" i="9"/>
  <c r="AQ1529" i="9" s="1"/>
  <c r="AL1529" i="9"/>
  <c r="AT1487" i="9"/>
  <c r="AP1487" i="9"/>
  <c r="AQ1487" i="9" s="1"/>
  <c r="AL1487" i="9"/>
  <c r="AT1459" i="9"/>
  <c r="AP1459" i="9"/>
  <c r="AL1459" i="9"/>
  <c r="AT1431" i="9"/>
  <c r="AP1431" i="9"/>
  <c r="AL1431" i="9"/>
  <c r="AT1403" i="9"/>
  <c r="AP1403" i="9"/>
  <c r="AQ1403" i="9" s="1"/>
  <c r="AL1403" i="9"/>
  <c r="AT1375" i="9"/>
  <c r="AP1375" i="9"/>
  <c r="AQ1375" i="9" s="1"/>
  <c r="AL1375" i="9"/>
  <c r="AT1361" i="9"/>
  <c r="AP1361" i="9"/>
  <c r="AL1361" i="9"/>
  <c r="AT1319" i="9"/>
  <c r="AP1319" i="9"/>
  <c r="AQ1319" i="9" s="1"/>
  <c r="AL1319" i="9"/>
  <c r="AT1305" i="9"/>
  <c r="AP1305" i="9"/>
  <c r="AQ1305" i="9" s="1"/>
  <c r="AL1305" i="9"/>
  <c r="AT1291" i="9"/>
  <c r="AP1291" i="9"/>
  <c r="AQ1291" i="9" s="1"/>
  <c r="AL1291" i="9"/>
  <c r="AT1249" i="9"/>
  <c r="AP1249" i="9"/>
  <c r="AL1249" i="9"/>
  <c r="AT1221" i="9"/>
  <c r="AP1221" i="9"/>
  <c r="AQ1221" i="9" s="1"/>
  <c r="AL1221" i="9"/>
  <c r="AT1193" i="9"/>
  <c r="AP1193" i="9"/>
  <c r="AQ1193" i="9" s="1"/>
  <c r="AL1193" i="9"/>
  <c r="AT1165" i="9"/>
  <c r="AP1165" i="9"/>
  <c r="AL1165" i="9"/>
  <c r="AT1137" i="9"/>
  <c r="AP1137" i="9"/>
  <c r="AL1137" i="9"/>
  <c r="AT1109" i="9"/>
  <c r="AP1109" i="9"/>
  <c r="AL1109" i="9"/>
  <c r="AT1067" i="9"/>
  <c r="AP1067" i="9"/>
  <c r="AL1067" i="9"/>
  <c r="AT1053" i="9"/>
  <c r="AP1053" i="9"/>
  <c r="AL1053" i="9"/>
  <c r="AT1025" i="9"/>
  <c r="AP1025" i="9"/>
  <c r="AL1025" i="9"/>
  <c r="AT997" i="9"/>
  <c r="AP997" i="9"/>
  <c r="AL997" i="9"/>
  <c r="AT983" i="9"/>
  <c r="AP983" i="9"/>
  <c r="AL983" i="9"/>
  <c r="AT955" i="9"/>
  <c r="AP955" i="9"/>
  <c r="AL955" i="9"/>
  <c r="AT941" i="9"/>
  <c r="AP941" i="9"/>
  <c r="AL941" i="9"/>
  <c r="AT913" i="9"/>
  <c r="AP913" i="9"/>
  <c r="AQ913" i="9" s="1"/>
  <c r="AL913" i="9"/>
  <c r="AT885" i="9"/>
  <c r="AP885" i="9"/>
  <c r="AQ885" i="9" s="1"/>
  <c r="AL885" i="9"/>
  <c r="AT871" i="9"/>
  <c r="AP871" i="9"/>
  <c r="AQ871" i="9" s="1"/>
  <c r="AL871" i="9"/>
  <c r="AT801" i="9"/>
  <c r="AP801" i="9"/>
  <c r="AL801" i="9"/>
  <c r="AC2989" i="9"/>
  <c r="AB2989" i="9"/>
  <c r="AC2877" i="9"/>
  <c r="AB2877" i="9"/>
  <c r="AB2779" i="9"/>
  <c r="AC2779" i="9"/>
  <c r="AC2737" i="9"/>
  <c r="AB2737" i="9"/>
  <c r="AC2709" i="9"/>
  <c r="AB2709" i="9"/>
  <c r="AB3002" i="9"/>
  <c r="AC3002" i="9"/>
  <c r="AC2918" i="9"/>
  <c r="AB2918" i="9"/>
  <c r="AT2938" i="9"/>
  <c r="AP2938" i="9"/>
  <c r="AQ2938" i="9" s="1"/>
  <c r="AL2938" i="9"/>
  <c r="AT2728" i="9"/>
  <c r="AP2728" i="9"/>
  <c r="AL2728" i="9"/>
  <c r="AT2588" i="9"/>
  <c r="AP2588" i="9"/>
  <c r="AL2588" i="9"/>
  <c r="AT2518" i="9"/>
  <c r="AP2518" i="9"/>
  <c r="AQ2518" i="9" s="1"/>
  <c r="AL2518" i="9"/>
  <c r="AT2490" i="9"/>
  <c r="AP2490" i="9"/>
  <c r="AQ2490" i="9" s="1"/>
  <c r="AL2490" i="9"/>
  <c r="AL2448" i="9"/>
  <c r="AT2448" i="9"/>
  <c r="AP2448" i="9"/>
  <c r="AQ2448" i="9" s="1"/>
  <c r="AL2406" i="9"/>
  <c r="AT2406" i="9"/>
  <c r="AP2406" i="9"/>
  <c r="AQ2406" i="9" s="1"/>
  <c r="AL2364" i="9"/>
  <c r="AT2364" i="9"/>
  <c r="AP2364" i="9"/>
  <c r="AQ2364" i="9" s="1"/>
  <c r="AT2336" i="9"/>
  <c r="AP2336" i="9"/>
  <c r="AQ2336" i="9" s="1"/>
  <c r="AL2336" i="9"/>
  <c r="AT2294" i="9"/>
  <c r="AP2294" i="9"/>
  <c r="AL2294" i="9"/>
  <c r="AT2266" i="9"/>
  <c r="AP2266" i="9"/>
  <c r="AL2266" i="9"/>
  <c r="AT2224" i="9"/>
  <c r="AP2224" i="9"/>
  <c r="AL2224" i="9"/>
  <c r="AT2182" i="9"/>
  <c r="AP2182" i="9"/>
  <c r="AQ2182" i="9" s="1"/>
  <c r="AL2182" i="9"/>
  <c r="AT2154" i="9"/>
  <c r="AP2154" i="9"/>
  <c r="AL2154" i="9"/>
  <c r="AT2126" i="9"/>
  <c r="AP2126" i="9"/>
  <c r="AQ2126" i="9" s="1"/>
  <c r="AL2126" i="9"/>
  <c r="AT2084" i="9"/>
  <c r="AP2084" i="9"/>
  <c r="AQ2084" i="9" s="1"/>
  <c r="AL2084" i="9"/>
  <c r="AT2070" i="9"/>
  <c r="AP2070" i="9"/>
  <c r="AL2070" i="9"/>
  <c r="AT2028" i="9"/>
  <c r="AP2028" i="9"/>
  <c r="AL2028" i="9"/>
  <c r="AT2000" i="9"/>
  <c r="AP2000" i="9"/>
  <c r="AL2000" i="9"/>
  <c r="AT1986" i="9"/>
  <c r="AP1986" i="9"/>
  <c r="AL1986" i="9"/>
  <c r="AT1944" i="9"/>
  <c r="AP1944" i="9"/>
  <c r="AL1944" i="9"/>
  <c r="AT1902" i="9"/>
  <c r="AP1902" i="9"/>
  <c r="AL1902" i="9"/>
  <c r="AT1874" i="9"/>
  <c r="AP1874" i="9"/>
  <c r="AQ1874" i="9" s="1"/>
  <c r="AL1874" i="9"/>
  <c r="AT1832" i="9"/>
  <c r="AL1832" i="9"/>
  <c r="AP1832" i="9"/>
  <c r="AQ1832" i="9" s="1"/>
  <c r="AT1790" i="9"/>
  <c r="AP1790" i="9"/>
  <c r="AQ1790" i="9" s="1"/>
  <c r="AL1790" i="9"/>
  <c r="AT1748" i="9"/>
  <c r="AP1748" i="9"/>
  <c r="AQ1748" i="9" s="1"/>
  <c r="AL1748" i="9"/>
  <c r="AT1720" i="9"/>
  <c r="AP1720" i="9"/>
  <c r="AQ1720" i="9" s="1"/>
  <c r="AL1720" i="9"/>
  <c r="AT1692" i="9"/>
  <c r="AP1692" i="9"/>
  <c r="AQ1692" i="9" s="1"/>
  <c r="AL1692" i="9"/>
  <c r="AT1664" i="9"/>
  <c r="AP1664" i="9"/>
  <c r="AQ1664" i="9" s="1"/>
  <c r="AL1664" i="9"/>
  <c r="AT1622" i="9"/>
  <c r="AP1622" i="9"/>
  <c r="AQ1622" i="9" s="1"/>
  <c r="AL1622" i="9"/>
  <c r="AT1580" i="9"/>
  <c r="AP1580" i="9"/>
  <c r="AQ1580" i="9" s="1"/>
  <c r="AL1580" i="9"/>
  <c r="AT1552" i="9"/>
  <c r="AP1552" i="9"/>
  <c r="AQ1552" i="9" s="1"/>
  <c r="AL1552" i="9"/>
  <c r="AT1510" i="9"/>
  <c r="AP1510" i="9"/>
  <c r="AQ1510" i="9" s="1"/>
  <c r="AL1510" i="9"/>
  <c r="AT1482" i="9"/>
  <c r="AP1482" i="9"/>
  <c r="AQ1482" i="9" s="1"/>
  <c r="AL1482" i="9"/>
  <c r="AT1440" i="9"/>
  <c r="AP1440" i="9"/>
  <c r="AQ1440" i="9" s="1"/>
  <c r="AL1440" i="9"/>
  <c r="AT1412" i="9"/>
  <c r="AP1412" i="9"/>
  <c r="AQ1412" i="9" s="1"/>
  <c r="AL1412" i="9"/>
  <c r="AT1370" i="9"/>
  <c r="AP1370" i="9"/>
  <c r="AQ1370" i="9" s="1"/>
  <c r="AL1370" i="9"/>
  <c r="AT1342" i="9"/>
  <c r="AP1342" i="9"/>
  <c r="AL1342" i="9"/>
  <c r="AT1300" i="9"/>
  <c r="AP1300" i="9"/>
  <c r="AQ1300" i="9" s="1"/>
  <c r="AL1300" i="9"/>
  <c r="AT1272" i="9"/>
  <c r="AP1272" i="9"/>
  <c r="AL1272" i="9"/>
  <c r="AT1244" i="9"/>
  <c r="AP1244" i="9"/>
  <c r="AQ1244" i="9" s="1"/>
  <c r="AL1244" i="9"/>
  <c r="AT1216" i="9"/>
  <c r="AP1216" i="9"/>
  <c r="AQ1216" i="9" s="1"/>
  <c r="AL1216" i="9"/>
  <c r="AT1188" i="9"/>
  <c r="AP1188" i="9"/>
  <c r="AQ1188" i="9" s="1"/>
  <c r="AL1188" i="9"/>
  <c r="AT1160" i="9"/>
  <c r="AP1160" i="9"/>
  <c r="AL1160" i="9"/>
  <c r="AT1118" i="9"/>
  <c r="AP1118" i="9"/>
  <c r="AL1118" i="9"/>
  <c r="AT1076" i="9"/>
  <c r="AP1076" i="9"/>
  <c r="AL1076" i="9"/>
  <c r="AT1034" i="9"/>
  <c r="AP1034" i="9"/>
  <c r="AL1034" i="9"/>
  <c r="AT992" i="9"/>
  <c r="AP992" i="9"/>
  <c r="AL992" i="9"/>
  <c r="AT866" i="9"/>
  <c r="AP866" i="9"/>
  <c r="AQ866" i="9" s="1"/>
  <c r="AL866" i="9"/>
  <c r="AC3001" i="9"/>
  <c r="AB3001" i="9"/>
  <c r="AB2917" i="9"/>
  <c r="AC2917" i="9"/>
  <c r="AT214" i="9"/>
  <c r="AP214" i="9"/>
  <c r="AL214" i="9"/>
  <c r="AT172" i="9"/>
  <c r="AP172" i="9"/>
  <c r="AL172" i="9"/>
  <c r="AT116" i="9"/>
  <c r="AP116" i="9"/>
  <c r="AQ116" i="9" s="1"/>
  <c r="AL116" i="9"/>
  <c r="AT60" i="9"/>
  <c r="AP60" i="9"/>
  <c r="AL60" i="9"/>
  <c r="AT18" i="9"/>
  <c r="AP18" i="9"/>
  <c r="AQ18" i="9" s="1"/>
  <c r="AL18" i="9"/>
  <c r="AC2951" i="9"/>
  <c r="AB2951" i="9"/>
  <c r="AB2881" i="9"/>
  <c r="AC2881" i="9"/>
  <c r="AC2825" i="9"/>
  <c r="AB2825" i="9"/>
  <c r="AB2769" i="9"/>
  <c r="AC2769" i="9"/>
  <c r="AC2741" i="9"/>
  <c r="AB2741" i="9"/>
  <c r="AC2699" i="9"/>
  <c r="AB2699" i="9"/>
  <c r="AC2671" i="9"/>
  <c r="AB2671" i="9"/>
  <c r="AB2643" i="9"/>
  <c r="AC2643" i="9"/>
  <c r="AC2615" i="9"/>
  <c r="AB2615" i="9"/>
  <c r="AB2587" i="9"/>
  <c r="AC2587" i="9"/>
  <c r="AB2559" i="9"/>
  <c r="AC2559" i="9"/>
  <c r="AC2531" i="9"/>
  <c r="AB2531" i="9"/>
  <c r="AB2503" i="9"/>
  <c r="AC2503" i="9"/>
  <c r="AB2475" i="9"/>
  <c r="AC2475" i="9"/>
  <c r="AC2447" i="9"/>
  <c r="AB2447" i="9"/>
  <c r="AB2405" i="9"/>
  <c r="AC2405" i="9"/>
  <c r="AC2377" i="9"/>
  <c r="AB2377" i="9"/>
  <c r="AB2349" i="9"/>
  <c r="AC2349" i="9"/>
  <c r="AC2321" i="9"/>
  <c r="AB2321" i="9"/>
  <c r="AB2293" i="9"/>
  <c r="AC2293" i="9"/>
  <c r="AB2265" i="9"/>
  <c r="AC2265" i="9"/>
  <c r="AB2237" i="9"/>
  <c r="AC2237" i="9"/>
  <c r="AC2209" i="9"/>
  <c r="AB2209" i="9"/>
  <c r="AC2181" i="9"/>
  <c r="AB2181" i="9"/>
  <c r="AC2153" i="9"/>
  <c r="AB2153" i="9"/>
  <c r="AC2125" i="9"/>
  <c r="AB2125" i="9"/>
  <c r="AC2097" i="9"/>
  <c r="AB2097" i="9"/>
  <c r="AB2069" i="9"/>
  <c r="AC2069" i="9"/>
  <c r="AC2055" i="9"/>
  <c r="AB2055" i="9"/>
  <c r="AB2027" i="9"/>
  <c r="AC2027" i="9"/>
  <c r="AC1999" i="9"/>
  <c r="AB1999" i="9"/>
  <c r="AC1985" i="9"/>
  <c r="AB1985" i="9"/>
  <c r="AB1957" i="9"/>
  <c r="AC1957" i="9"/>
  <c r="AC1915" i="9"/>
  <c r="AB1915" i="9"/>
  <c r="AB1901" i="9"/>
  <c r="AC1901" i="9"/>
  <c r="AC1873" i="9"/>
  <c r="AB1873" i="9"/>
  <c r="AB1845" i="9"/>
  <c r="AC1845" i="9"/>
  <c r="AB1817" i="9"/>
  <c r="AC1817" i="9"/>
  <c r="AB1789" i="9"/>
  <c r="AC1789" i="9"/>
  <c r="AB1761" i="9"/>
  <c r="AC1761" i="9"/>
  <c r="AB1733" i="9"/>
  <c r="AC1733" i="9"/>
  <c r="AC1705" i="9"/>
  <c r="AB1705" i="9"/>
  <c r="AB1677" i="9"/>
  <c r="AC1677" i="9"/>
  <c r="AB1649" i="9"/>
  <c r="AC1649" i="9"/>
  <c r="AC1621" i="9"/>
  <c r="AB1621" i="9"/>
  <c r="AB1607" i="9"/>
  <c r="AC1607" i="9"/>
  <c r="AB1579" i="9"/>
  <c r="AC1579" i="9"/>
  <c r="AC1551" i="9"/>
  <c r="AB1551" i="9"/>
  <c r="AC1523" i="9"/>
  <c r="AB1523" i="9"/>
  <c r="AB1495" i="9"/>
  <c r="AC1495" i="9"/>
  <c r="AC1467" i="9"/>
  <c r="AB1467" i="9"/>
  <c r="AC1439" i="9"/>
  <c r="AB1439" i="9"/>
  <c r="AB1425" i="9"/>
  <c r="AC1425" i="9"/>
  <c r="AB1397" i="9"/>
  <c r="AC1397" i="9"/>
  <c r="AB1369" i="9"/>
  <c r="AC1369" i="9"/>
  <c r="AC1341" i="9"/>
  <c r="AB1341" i="9"/>
  <c r="AB1313" i="9"/>
  <c r="AC1313" i="9"/>
  <c r="AC1257" i="9"/>
  <c r="AB1257" i="9"/>
  <c r="AC1229" i="9"/>
  <c r="AB1229" i="9"/>
  <c r="AB1187" i="9"/>
  <c r="AC1187" i="9"/>
  <c r="AC1145" i="9"/>
  <c r="AB1145" i="9"/>
  <c r="AB1103" i="9"/>
  <c r="AC1103" i="9"/>
  <c r="AC1047" i="9"/>
  <c r="AB1047" i="9"/>
  <c r="AB991" i="9"/>
  <c r="AC991" i="9"/>
  <c r="AB935" i="9"/>
  <c r="AC935" i="9"/>
  <c r="AB879" i="9"/>
  <c r="AC879" i="9"/>
  <c r="AB823" i="9"/>
  <c r="AC823" i="9"/>
  <c r="AC767" i="9"/>
  <c r="AB767" i="9"/>
  <c r="AC725" i="9"/>
  <c r="AB725" i="9"/>
  <c r="AC669" i="9"/>
  <c r="AB669" i="9"/>
  <c r="AB613" i="9"/>
  <c r="AC613" i="9"/>
  <c r="AB557" i="9"/>
  <c r="AC557" i="9"/>
  <c r="AB515" i="9"/>
  <c r="AC515" i="9"/>
  <c r="AC431" i="9"/>
  <c r="AB431" i="9"/>
  <c r="AC375" i="9"/>
  <c r="AB375" i="9"/>
  <c r="AC319" i="9"/>
  <c r="AB319" i="9"/>
  <c r="AC277" i="9"/>
  <c r="AB277" i="9"/>
  <c r="AB207" i="9"/>
  <c r="AC207" i="9"/>
  <c r="AC151" i="9"/>
  <c r="AB151" i="9"/>
  <c r="AC95" i="9"/>
  <c r="AB95" i="9"/>
  <c r="AB11" i="9"/>
  <c r="AC11" i="9"/>
  <c r="AT3041" i="9"/>
  <c r="AP3041" i="9"/>
  <c r="AL3041" i="9"/>
  <c r="AT2999" i="9"/>
  <c r="AP2999" i="9"/>
  <c r="AL2999" i="9"/>
  <c r="AT2957" i="9"/>
  <c r="AP2957" i="9"/>
  <c r="AL2957" i="9"/>
  <c r="AT2901" i="9"/>
  <c r="AP2901" i="9"/>
  <c r="AQ2901" i="9" s="1"/>
  <c r="AL2901" i="9"/>
  <c r="AT2859" i="9"/>
  <c r="AP2859" i="9"/>
  <c r="AL2859" i="9"/>
  <c r="AT2817" i="9"/>
  <c r="AL2817" i="9"/>
  <c r="AP2817" i="9"/>
  <c r="AT2761" i="9"/>
  <c r="AP2761" i="9"/>
  <c r="AL2761" i="9"/>
  <c r="AT2733" i="9"/>
  <c r="AP2733" i="9"/>
  <c r="AL2733" i="9"/>
  <c r="AT2691" i="9"/>
  <c r="AP2691" i="9"/>
  <c r="AL2691" i="9"/>
  <c r="AT2635" i="9"/>
  <c r="AP2635" i="9"/>
  <c r="AQ2635" i="9" s="1"/>
  <c r="AL2635" i="9"/>
  <c r="AT2579" i="9"/>
  <c r="AP2579" i="9"/>
  <c r="AL2579" i="9"/>
  <c r="AT2523" i="9"/>
  <c r="AP2523" i="9"/>
  <c r="AQ2523" i="9" s="1"/>
  <c r="AL2523" i="9"/>
  <c r="AL2453" i="9"/>
  <c r="AT2453" i="9"/>
  <c r="AP2453" i="9"/>
  <c r="AQ2453" i="9" s="1"/>
  <c r="AL2397" i="9"/>
  <c r="AT2397" i="9"/>
  <c r="AP2397" i="9"/>
  <c r="AQ2397" i="9" s="1"/>
  <c r="AT2355" i="9"/>
  <c r="AP2355" i="9"/>
  <c r="AQ2355" i="9" s="1"/>
  <c r="AL2355" i="9"/>
  <c r="AT2313" i="9"/>
  <c r="AP2313" i="9"/>
  <c r="AQ2313" i="9" s="1"/>
  <c r="AL2313" i="9"/>
  <c r="AT2271" i="9"/>
  <c r="AP2271" i="9"/>
  <c r="AL2271" i="9"/>
  <c r="AT2229" i="9"/>
  <c r="AP2229" i="9"/>
  <c r="AL2229" i="9"/>
  <c r="AT2159" i="9"/>
  <c r="AP2159" i="9"/>
  <c r="AL2159" i="9"/>
  <c r="AT2103" i="9"/>
  <c r="AP2103" i="9"/>
  <c r="AQ2103" i="9" s="1"/>
  <c r="AL2103" i="9"/>
  <c r="AT2061" i="9"/>
  <c r="AP2061" i="9"/>
  <c r="AL2061" i="9"/>
  <c r="AT2005" i="9"/>
  <c r="AP2005" i="9"/>
  <c r="AL2005" i="9"/>
  <c r="AT1977" i="9"/>
  <c r="AP1977" i="9"/>
  <c r="AL1977" i="9"/>
  <c r="AT1921" i="9"/>
  <c r="AL1921" i="9"/>
  <c r="AP1921" i="9"/>
  <c r="AT1879" i="9"/>
  <c r="AP1879" i="9"/>
  <c r="AQ1879" i="9" s="1"/>
  <c r="AL1879" i="9"/>
  <c r="AT1781" i="9"/>
  <c r="AP1781" i="9"/>
  <c r="AQ1781" i="9" s="1"/>
  <c r="AL1781" i="9"/>
  <c r="AT1739" i="9"/>
  <c r="AP1739" i="9"/>
  <c r="AQ1739" i="9" s="1"/>
  <c r="AL1739" i="9"/>
  <c r="AT1683" i="9"/>
  <c r="AP1683" i="9"/>
  <c r="AQ1683" i="9" s="1"/>
  <c r="AL1683" i="9"/>
  <c r="AT1641" i="9"/>
  <c r="AP1641" i="9"/>
  <c r="AQ1641" i="9" s="1"/>
  <c r="AL1641" i="9"/>
  <c r="AT1599" i="9"/>
  <c r="AP1599" i="9"/>
  <c r="AQ1599" i="9" s="1"/>
  <c r="AL1599" i="9"/>
  <c r="AT1543" i="9"/>
  <c r="AP1543" i="9"/>
  <c r="AQ1543" i="9" s="1"/>
  <c r="AL1543" i="9"/>
  <c r="AT1501" i="9"/>
  <c r="AP1501" i="9"/>
  <c r="AQ1501" i="9" s="1"/>
  <c r="AL1501" i="9"/>
  <c r="AT1445" i="9"/>
  <c r="AP1445" i="9"/>
  <c r="AQ1445" i="9" s="1"/>
  <c r="AL1445" i="9"/>
  <c r="AT1389" i="9"/>
  <c r="AP1389" i="9"/>
  <c r="AQ1389" i="9" s="1"/>
  <c r="AL1389" i="9"/>
  <c r="AT1333" i="9"/>
  <c r="AP1333" i="9"/>
  <c r="AL1333" i="9"/>
  <c r="AT1263" i="9"/>
  <c r="AP1263" i="9"/>
  <c r="AL1263" i="9"/>
  <c r="AT1207" i="9"/>
  <c r="AP1207" i="9"/>
  <c r="AQ1207" i="9" s="1"/>
  <c r="AL1207" i="9"/>
  <c r="AT1151" i="9"/>
  <c r="AP1151" i="9"/>
  <c r="AL1151" i="9"/>
  <c r="AT1095" i="9"/>
  <c r="AP1095" i="9"/>
  <c r="AL1095" i="9"/>
  <c r="AT787" i="9"/>
  <c r="AP787" i="9"/>
  <c r="AL787" i="9"/>
  <c r="AC3045" i="9"/>
  <c r="AB3045" i="9"/>
  <c r="AC3031" i="9"/>
  <c r="AB3031" i="9"/>
  <c r="AC3017" i="9"/>
  <c r="AB3017" i="9"/>
  <c r="AC3003" i="9"/>
  <c r="AB3003" i="9"/>
  <c r="AC2975" i="9"/>
  <c r="AB2975" i="9"/>
  <c r="AC2947" i="9"/>
  <c r="AB2947" i="9"/>
  <c r="AB2919" i="9"/>
  <c r="AC2919" i="9"/>
  <c r="AC2891" i="9"/>
  <c r="AB2891" i="9"/>
  <c r="AB2863" i="9"/>
  <c r="AC2863" i="9"/>
  <c r="AC2849" i="9"/>
  <c r="AB2849" i="9"/>
  <c r="AC2835" i="9"/>
  <c r="AB2835" i="9"/>
  <c r="AC2821" i="9"/>
  <c r="AB2821" i="9"/>
  <c r="AB2807" i="9"/>
  <c r="AC2807" i="9"/>
  <c r="AB2793" i="9"/>
  <c r="AC2793" i="9"/>
  <c r="AC2765" i="9"/>
  <c r="AB2765" i="9"/>
  <c r="AB2751" i="9"/>
  <c r="AC2751" i="9"/>
  <c r="AB2723" i="9"/>
  <c r="AC2723" i="9"/>
  <c r="AB2695" i="9"/>
  <c r="AC2695" i="9"/>
  <c r="AC2681" i="9"/>
  <c r="AB2681" i="9"/>
  <c r="AB3044" i="9"/>
  <c r="AC3044" i="9"/>
  <c r="AB3030" i="9"/>
  <c r="AC3030" i="9"/>
  <c r="AB3016" i="9"/>
  <c r="AC3016" i="9"/>
  <c r="AB2988" i="9"/>
  <c r="AC2988" i="9"/>
  <c r="AB2974" i="9"/>
  <c r="AC2974" i="9"/>
  <c r="AB2960" i="9"/>
  <c r="AC2960" i="9"/>
  <c r="AB2946" i="9"/>
  <c r="AC2946" i="9"/>
  <c r="AC2932" i="9"/>
  <c r="AB2932" i="9"/>
  <c r="AB2904" i="9"/>
  <c r="AC2904" i="9"/>
  <c r="AC2890" i="9"/>
  <c r="AB2890" i="9"/>
  <c r="AC2876" i="9"/>
  <c r="AB2876" i="9"/>
  <c r="AC2862" i="9"/>
  <c r="AB2862" i="9"/>
  <c r="AB2848" i="9"/>
  <c r="AC2848" i="9"/>
  <c r="AB2834" i="9"/>
  <c r="AC2834" i="9"/>
  <c r="AB2820" i="9"/>
  <c r="AC2820" i="9"/>
  <c r="AB2806" i="9"/>
  <c r="AC2806" i="9"/>
  <c r="AC2792" i="9"/>
  <c r="AB2792" i="9"/>
  <c r="AB2778" i="9"/>
  <c r="AC2778" i="9"/>
  <c r="AC2764" i="9"/>
  <c r="AB2764" i="9"/>
  <c r="AB2750" i="9"/>
  <c r="AC2750" i="9"/>
  <c r="AB2736" i="9"/>
  <c r="AC2736" i="9"/>
  <c r="AC2722" i="9"/>
  <c r="AB2722" i="9"/>
  <c r="AB2708" i="9"/>
  <c r="AC2708" i="9"/>
  <c r="AC2694" i="9"/>
  <c r="AB2694" i="9"/>
  <c r="AB2680" i="9"/>
  <c r="AC2680" i="9"/>
  <c r="AC2666" i="9"/>
  <c r="AB2666" i="9"/>
  <c r="AC2652" i="9"/>
  <c r="AB2652" i="9"/>
  <c r="AC2638" i="9"/>
  <c r="AB2638" i="9"/>
  <c r="AC2624" i="9"/>
  <c r="AB2624" i="9"/>
  <c r="AC2610" i="9"/>
  <c r="AB2610" i="9"/>
  <c r="AB2596" i="9"/>
  <c r="AC2596" i="9"/>
  <c r="AC2582" i="9"/>
  <c r="AB2582" i="9"/>
  <c r="AB2568" i="9"/>
  <c r="AC2568" i="9"/>
  <c r="AB2554" i="9"/>
  <c r="AC2554" i="9"/>
  <c r="AB2540" i="9"/>
  <c r="AC2540" i="9"/>
  <c r="AB2526" i="9"/>
  <c r="AC2526" i="9"/>
  <c r="AC2512" i="9"/>
  <c r="AB2512" i="9"/>
  <c r="AC2498" i="9"/>
  <c r="AB2498" i="9"/>
  <c r="AB2484" i="9"/>
  <c r="AC2484" i="9"/>
  <c r="AB2470" i="9"/>
  <c r="AC2470" i="9"/>
  <c r="AB2456" i="9"/>
  <c r="AC2456" i="9"/>
  <c r="AC2442" i="9"/>
  <c r="AB2442" i="9"/>
  <c r="AB2428" i="9"/>
  <c r="AC2428" i="9"/>
  <c r="AC2414" i="9"/>
  <c r="AB2414" i="9"/>
  <c r="AB2400" i="9"/>
  <c r="AC2400" i="9"/>
  <c r="AB2386" i="9"/>
  <c r="AC2386" i="9"/>
  <c r="AB2372" i="9"/>
  <c r="AC2372" i="9"/>
  <c r="AC2358" i="9"/>
  <c r="AB2358" i="9"/>
  <c r="AB2344" i="9"/>
  <c r="AC2344" i="9"/>
  <c r="AB2330" i="9"/>
  <c r="AC2330" i="9"/>
  <c r="AC2316" i="9"/>
  <c r="AB2316" i="9"/>
  <c r="AB2302" i="9"/>
  <c r="AC2302" i="9"/>
  <c r="AC2288" i="9"/>
  <c r="AB2288" i="9"/>
  <c r="AB2274" i="9"/>
  <c r="AC2274" i="9"/>
  <c r="AC2260" i="9"/>
  <c r="AB2260" i="9"/>
  <c r="AC2246" i="9"/>
  <c r="AB2246" i="9"/>
  <c r="AB2232" i="9"/>
  <c r="AC2232" i="9"/>
  <c r="AC2218" i="9"/>
  <c r="AB2218" i="9"/>
  <c r="AC2204" i="9"/>
  <c r="AB2204" i="9"/>
  <c r="AB2190" i="9"/>
  <c r="AC2190" i="9"/>
  <c r="AC2176" i="9"/>
  <c r="AB2176" i="9"/>
  <c r="AC2162" i="9"/>
  <c r="AB2162" i="9"/>
  <c r="AB2148" i="9"/>
  <c r="AC2148" i="9"/>
  <c r="AC2134" i="9"/>
  <c r="AB2134" i="9"/>
  <c r="AC2120" i="9"/>
  <c r="AB2120" i="9"/>
  <c r="AB2106" i="9"/>
  <c r="AC2106" i="9"/>
  <c r="AC2092" i="9"/>
  <c r="AB2092" i="9"/>
  <c r="AC2078" i="9"/>
  <c r="AB2078" i="9"/>
  <c r="AC2064" i="9"/>
  <c r="AB2064" i="9"/>
  <c r="AB2050" i="9"/>
  <c r="AC2050" i="9"/>
  <c r="AC2036" i="9"/>
  <c r="AB2036" i="9"/>
  <c r="AC2022" i="9"/>
  <c r="AB2022" i="9"/>
  <c r="AC2008" i="9"/>
  <c r="AB2008" i="9"/>
  <c r="AB1994" i="9"/>
  <c r="AC1994" i="9"/>
  <c r="AB1980" i="9"/>
  <c r="AC1980" i="9"/>
  <c r="AC1966" i="9"/>
  <c r="AB1966" i="9"/>
  <c r="AB1952" i="9"/>
  <c r="AC1952" i="9"/>
  <c r="AC1938" i="9"/>
  <c r="AB1938" i="9"/>
  <c r="AC1924" i="9"/>
  <c r="AB1924" i="9"/>
  <c r="AC1910" i="9"/>
  <c r="AB1910" i="9"/>
  <c r="AB1896" i="9"/>
  <c r="AC1896" i="9"/>
  <c r="AC1882" i="9"/>
  <c r="AB1882" i="9"/>
  <c r="AC1868" i="9"/>
  <c r="AB1868" i="9"/>
  <c r="AC1854" i="9"/>
  <c r="AB1854" i="9"/>
  <c r="AB1840" i="9"/>
  <c r="AC1840" i="9"/>
  <c r="AB1826" i="9"/>
  <c r="AC1826" i="9"/>
  <c r="AC1812" i="9"/>
  <c r="AB1812" i="9"/>
  <c r="AC1798" i="9"/>
  <c r="AB1798" i="9"/>
  <c r="AC1784" i="9"/>
  <c r="AB1784" i="9"/>
  <c r="AC1770" i="9"/>
  <c r="AB1770" i="9"/>
  <c r="AC1756" i="9"/>
  <c r="AB1756" i="9"/>
  <c r="AB1742" i="9"/>
  <c r="AC1742" i="9"/>
  <c r="AC1728" i="9"/>
  <c r="AB1728" i="9"/>
  <c r="AC1714" i="9"/>
  <c r="AB1714" i="9"/>
  <c r="AB1700" i="9"/>
  <c r="AC1700" i="9"/>
  <c r="AB1686" i="9"/>
  <c r="AC1686" i="9"/>
  <c r="AB1672" i="9"/>
  <c r="AC1672" i="9"/>
  <c r="AB1658" i="9"/>
  <c r="AC1658" i="9"/>
  <c r="AB1644" i="9"/>
  <c r="AC1644" i="9"/>
  <c r="AB1630" i="9"/>
  <c r="AC1630" i="9"/>
  <c r="AB1616" i="9"/>
  <c r="AC1616" i="9"/>
  <c r="AB1602" i="9"/>
  <c r="AC1602" i="9"/>
  <c r="AB1588" i="9"/>
  <c r="AC1588" i="9"/>
  <c r="AB1574" i="9"/>
  <c r="AC1574" i="9"/>
  <c r="AC1560" i="9"/>
  <c r="AB1560" i="9"/>
  <c r="AB1546" i="9"/>
  <c r="AC1546" i="9"/>
  <c r="AB1532" i="9"/>
  <c r="AC1532" i="9"/>
  <c r="AB1518" i="9"/>
  <c r="AC1518" i="9"/>
  <c r="AB1504" i="9"/>
  <c r="AC1504" i="9"/>
  <c r="AB1490" i="9"/>
  <c r="AC1490" i="9"/>
  <c r="AB1476" i="9"/>
  <c r="AC1476" i="9"/>
  <c r="AB1462" i="9"/>
  <c r="AC1462" i="9"/>
  <c r="AB1448" i="9"/>
  <c r="AC1448" i="9"/>
  <c r="AB1434" i="9"/>
  <c r="AC1434" i="9"/>
  <c r="AC1420" i="9"/>
  <c r="AB1420" i="9"/>
  <c r="AB1406" i="9"/>
  <c r="AC1406" i="9"/>
  <c r="AB1392" i="9"/>
  <c r="AC1392" i="9"/>
  <c r="AB1378" i="9"/>
  <c r="AC1378" i="9"/>
  <c r="AC1364" i="9"/>
  <c r="AB1364" i="9"/>
  <c r="AB1350" i="9"/>
  <c r="AC1350" i="9"/>
  <c r="AB1336" i="9"/>
  <c r="AC1336" i="9"/>
  <c r="AB1322" i="9"/>
  <c r="AC1322" i="9"/>
  <c r="AB1308" i="9"/>
  <c r="AC1308" i="9"/>
  <c r="AC1294" i="9"/>
  <c r="AB1294" i="9"/>
  <c r="AB1280" i="9"/>
  <c r="AC1280" i="9"/>
  <c r="AC1266" i="9"/>
  <c r="AB1266" i="9"/>
  <c r="AC1252" i="9"/>
  <c r="AB1252" i="9"/>
  <c r="AB1238" i="9"/>
  <c r="AC1238" i="9"/>
  <c r="AC1224" i="9"/>
  <c r="AB1224" i="9"/>
  <c r="AB1210" i="9"/>
  <c r="AC1210" i="9"/>
  <c r="AB1196" i="9"/>
  <c r="AC1196" i="9"/>
  <c r="AC1168" i="9"/>
  <c r="AB1168" i="9"/>
  <c r="AB1154" i="9"/>
  <c r="AC1154" i="9"/>
  <c r="AB1140" i="9"/>
  <c r="AC1140" i="9"/>
  <c r="AB1126" i="9"/>
  <c r="AC1126" i="9"/>
  <c r="AC1112" i="9"/>
  <c r="AB1112" i="9"/>
  <c r="AC1098" i="9"/>
  <c r="AB1098" i="9"/>
  <c r="AB1084" i="9"/>
  <c r="AC1084" i="9"/>
  <c r="AB1070" i="9"/>
  <c r="AC1070" i="9"/>
  <c r="AC1056" i="9"/>
  <c r="AB1056" i="9"/>
  <c r="AB1042" i="9"/>
  <c r="AC1042" i="9"/>
  <c r="AB1028" i="9"/>
  <c r="AC1028" i="9"/>
  <c r="AB1014" i="9"/>
  <c r="AC1014" i="9"/>
  <c r="AC986" i="9"/>
  <c r="AB986" i="9"/>
  <c r="AC972" i="9"/>
  <c r="AB972" i="9"/>
  <c r="AB958" i="9"/>
  <c r="AC958" i="9"/>
  <c r="AB944" i="9"/>
  <c r="AC944" i="9"/>
  <c r="AC930" i="9"/>
  <c r="AB930" i="9"/>
  <c r="AB916" i="9"/>
  <c r="AC916" i="9"/>
  <c r="AB902" i="9"/>
  <c r="AC902" i="9"/>
  <c r="AB888" i="9"/>
  <c r="AC888" i="9"/>
  <c r="AC874" i="9"/>
  <c r="AB874" i="9"/>
  <c r="AC860" i="9"/>
  <c r="AB860" i="9"/>
  <c r="AC846" i="9"/>
  <c r="AB846" i="9"/>
  <c r="AB832" i="9"/>
  <c r="AC832" i="9"/>
  <c r="AC818" i="9"/>
  <c r="AB818" i="9"/>
  <c r="AC804" i="9"/>
  <c r="AB804" i="9"/>
  <c r="AB790" i="9"/>
  <c r="AC790" i="9"/>
  <c r="AB776" i="9"/>
  <c r="AC776" i="9"/>
  <c r="AC748" i="9"/>
  <c r="AB748" i="9"/>
  <c r="AC734" i="9"/>
  <c r="AB734" i="9"/>
  <c r="AC720" i="9"/>
  <c r="AB720" i="9"/>
  <c r="AC706" i="9"/>
  <c r="AB706" i="9"/>
  <c r="AB692" i="9"/>
  <c r="AC692" i="9"/>
  <c r="AC678" i="9"/>
  <c r="AB678" i="9"/>
  <c r="AB664" i="9"/>
  <c r="AC664" i="9"/>
  <c r="AB636" i="9"/>
  <c r="AC636" i="9"/>
  <c r="AB622" i="9"/>
  <c r="AC622" i="9"/>
  <c r="AC608" i="9"/>
  <c r="AB608" i="9"/>
  <c r="AC594" i="9"/>
  <c r="AB594" i="9"/>
  <c r="AB580" i="9"/>
  <c r="AC580" i="9"/>
  <c r="AB552" i="9"/>
  <c r="AC552" i="9"/>
  <c r="AB538" i="9"/>
  <c r="AC538" i="9"/>
  <c r="AB510" i="9"/>
  <c r="AC510" i="9"/>
  <c r="AB496" i="9"/>
  <c r="AC496" i="9"/>
  <c r="AC482" i="9"/>
  <c r="AB482" i="9"/>
  <c r="AC454" i="9"/>
  <c r="AB454" i="9"/>
  <c r="AB440" i="9"/>
  <c r="AC440" i="9"/>
  <c r="AC412" i="9"/>
  <c r="AB412" i="9"/>
  <c r="AC398" i="9"/>
  <c r="AB398" i="9"/>
  <c r="AB384" i="9"/>
  <c r="AC384" i="9"/>
  <c r="AB370" i="9"/>
  <c r="AC370" i="9"/>
  <c r="AC356" i="9"/>
  <c r="AB356" i="9"/>
  <c r="AC342" i="9"/>
  <c r="AB342" i="9"/>
  <c r="AB314" i="9"/>
  <c r="AC314" i="9"/>
  <c r="AC300" i="9"/>
  <c r="AB300" i="9"/>
  <c r="AB286" i="9"/>
  <c r="AC286" i="9"/>
  <c r="AC272" i="9"/>
  <c r="AB272" i="9"/>
  <c r="AB258" i="9"/>
  <c r="AC258" i="9"/>
  <c r="AC230" i="9"/>
  <c r="AB230" i="9"/>
  <c r="AB216" i="9"/>
  <c r="AC216" i="9"/>
  <c r="AB202" i="9"/>
  <c r="AC202" i="9"/>
  <c r="AB174" i="9"/>
  <c r="AC174" i="9"/>
  <c r="AB160" i="9"/>
  <c r="AC160" i="9"/>
  <c r="AC132" i="9"/>
  <c r="AB132" i="9"/>
  <c r="AB104" i="9"/>
  <c r="AC104" i="9"/>
  <c r="AB90" i="9"/>
  <c r="AC90" i="9"/>
  <c r="AB62" i="9"/>
  <c r="AC62" i="9"/>
  <c r="AB48" i="9"/>
  <c r="AC48" i="9"/>
  <c r="AC20" i="9"/>
  <c r="AB20" i="9"/>
  <c r="AT3036" i="9"/>
  <c r="AP3036" i="9"/>
  <c r="AL3036" i="9"/>
  <c r="AT2994" i="9"/>
  <c r="AP2994" i="9"/>
  <c r="AL2994" i="9"/>
  <c r="AT2966" i="9"/>
  <c r="AP2966" i="9"/>
  <c r="AL2966" i="9"/>
  <c r="AT2910" i="9"/>
  <c r="AP2910" i="9"/>
  <c r="AQ2910" i="9" s="1"/>
  <c r="AL2910" i="9"/>
  <c r="AT2868" i="9"/>
  <c r="AP2868" i="9"/>
  <c r="AL2868" i="9"/>
  <c r="AT2840" i="9"/>
  <c r="AP2840" i="9"/>
  <c r="AL2840" i="9"/>
  <c r="AT2798" i="9"/>
  <c r="AP2798" i="9"/>
  <c r="AL2798" i="9"/>
  <c r="AT2784" i="9"/>
  <c r="AP2784" i="9"/>
  <c r="AL2784" i="9"/>
  <c r="AT2756" i="9"/>
  <c r="AP2756" i="9"/>
  <c r="AL2756" i="9"/>
  <c r="AT2700" i="9"/>
  <c r="AP2700" i="9"/>
  <c r="AL2700" i="9"/>
  <c r="AT2658" i="9"/>
  <c r="AP2658" i="9"/>
  <c r="AL2658" i="9"/>
  <c r="AT2616" i="9"/>
  <c r="AP2616" i="9"/>
  <c r="AL2616" i="9"/>
  <c r="AT2560" i="9"/>
  <c r="AP2560" i="9"/>
  <c r="AL2560" i="9"/>
  <c r="AT2504" i="9"/>
  <c r="AP2504" i="9"/>
  <c r="AQ2504" i="9" s="1"/>
  <c r="AL2504" i="9"/>
  <c r="AL2434" i="9"/>
  <c r="AT2434" i="9"/>
  <c r="AP2434" i="9"/>
  <c r="AQ2434" i="9" s="1"/>
  <c r="AL2392" i="9"/>
  <c r="AT2392" i="9"/>
  <c r="AP2392" i="9"/>
  <c r="AQ2392" i="9" s="1"/>
  <c r="AT2322" i="9"/>
  <c r="AP2322" i="9"/>
  <c r="AQ2322" i="9" s="1"/>
  <c r="AL2322" i="9"/>
  <c r="AT2252" i="9"/>
  <c r="AP2252" i="9"/>
  <c r="AL2252" i="9"/>
  <c r="AT2196" i="9"/>
  <c r="AP2196" i="9"/>
  <c r="AL2196" i="9"/>
  <c r="AT2112" i="9"/>
  <c r="AP2112" i="9"/>
  <c r="AQ2112" i="9" s="1"/>
  <c r="AL2112" i="9"/>
  <c r="AT2042" i="9"/>
  <c r="AP2042" i="9"/>
  <c r="AL2042" i="9"/>
  <c r="AT1958" i="9"/>
  <c r="AP1958" i="9"/>
  <c r="AL1958" i="9"/>
  <c r="AT1916" i="9"/>
  <c r="AP1916" i="9"/>
  <c r="AL1916" i="9"/>
  <c r="AT1846" i="9"/>
  <c r="AP1846" i="9"/>
  <c r="AQ1846" i="9" s="1"/>
  <c r="AL1846" i="9"/>
  <c r="AT1776" i="9"/>
  <c r="AP1776" i="9"/>
  <c r="AQ1776" i="9" s="1"/>
  <c r="AL1776" i="9"/>
  <c r="AT1706" i="9"/>
  <c r="AP1706" i="9"/>
  <c r="AQ1706" i="9" s="1"/>
  <c r="AL1706" i="9"/>
  <c r="AT1636" i="9"/>
  <c r="AP1636" i="9"/>
  <c r="AQ1636" i="9" s="1"/>
  <c r="AL1636" i="9"/>
  <c r="AT1594" i="9"/>
  <c r="AP1594" i="9"/>
  <c r="AQ1594" i="9" s="1"/>
  <c r="AL1594" i="9"/>
  <c r="AT1524" i="9"/>
  <c r="AP1524" i="9"/>
  <c r="AQ1524" i="9" s="1"/>
  <c r="AL1524" i="9"/>
  <c r="AT1454" i="9"/>
  <c r="AP1454" i="9"/>
  <c r="AL1454" i="9"/>
  <c r="AT1398" i="9"/>
  <c r="AP1398" i="9"/>
  <c r="AQ1398" i="9" s="1"/>
  <c r="AL1398" i="9"/>
  <c r="AT1328" i="9"/>
  <c r="AP1328" i="9"/>
  <c r="AL1328" i="9"/>
  <c r="AT1286" i="9"/>
  <c r="AP1286" i="9"/>
  <c r="AL1286" i="9"/>
  <c r="AT1202" i="9"/>
  <c r="AP1202" i="9"/>
  <c r="AQ1202" i="9" s="1"/>
  <c r="AL1202" i="9"/>
  <c r="AT1132" i="9"/>
  <c r="AP1132" i="9"/>
  <c r="AL1132" i="9"/>
  <c r="AT1090" i="9"/>
  <c r="AP1090" i="9"/>
  <c r="AL1090" i="9"/>
  <c r="AT1048" i="9"/>
  <c r="AP1048" i="9"/>
  <c r="AL1048" i="9"/>
  <c r="AT978" i="9"/>
  <c r="AP978" i="9"/>
  <c r="AL978" i="9"/>
  <c r="AT936" i="9"/>
  <c r="AP936" i="9"/>
  <c r="AL936" i="9"/>
  <c r="AT726" i="9"/>
  <c r="AP726" i="9"/>
  <c r="AQ726" i="9" s="1"/>
  <c r="AL726" i="9"/>
  <c r="AC3043" i="9"/>
  <c r="AB3043" i="9"/>
  <c r="AC3029" i="9"/>
  <c r="AB3029" i="9"/>
  <c r="AC3015" i="9"/>
  <c r="AB3015" i="9"/>
  <c r="AC2987" i="9"/>
  <c r="AB2987" i="9"/>
  <c r="AC2973" i="9"/>
  <c r="AB2973" i="9"/>
  <c r="AC2959" i="9"/>
  <c r="AB2959" i="9"/>
  <c r="AC2945" i="9"/>
  <c r="AB2945" i="9"/>
  <c r="AB2931" i="9"/>
  <c r="AC2931" i="9"/>
  <c r="AC2903" i="9"/>
  <c r="AB2903" i="9"/>
  <c r="AB2889" i="9"/>
  <c r="AC2889" i="9"/>
  <c r="AB2875" i="9"/>
  <c r="AC2875" i="9"/>
  <c r="AC2861" i="9"/>
  <c r="AB2861" i="9"/>
  <c r="AC2847" i="9"/>
  <c r="AB2847" i="9"/>
  <c r="AB2833" i="9"/>
  <c r="AC2833" i="9"/>
  <c r="AC2819" i="9"/>
  <c r="AB2819" i="9"/>
  <c r="AB2805" i="9"/>
  <c r="AC2805" i="9"/>
  <c r="AB2791" i="9"/>
  <c r="AC2791" i="9"/>
  <c r="AB2777" i="9"/>
  <c r="AC2777" i="9"/>
  <c r="AB2763" i="9"/>
  <c r="AC2763" i="9"/>
  <c r="AB2749" i="9"/>
  <c r="AC2749" i="9"/>
  <c r="AC2735" i="9"/>
  <c r="AB2735" i="9"/>
  <c r="AC2721" i="9"/>
  <c r="AB2721" i="9"/>
  <c r="AB2707" i="9"/>
  <c r="AC2707" i="9"/>
  <c r="AB2693" i="9"/>
  <c r="AC2693" i="9"/>
  <c r="AB2679" i="9"/>
  <c r="AC2679" i="9"/>
  <c r="AC2665" i="9"/>
  <c r="AB2665" i="9"/>
  <c r="AB2651" i="9"/>
  <c r="AC2651" i="9"/>
  <c r="AB2637" i="9"/>
  <c r="AC2637" i="9"/>
  <c r="AB2623" i="9"/>
  <c r="AC2623" i="9"/>
  <c r="AB2609" i="9"/>
  <c r="AC2609" i="9"/>
  <c r="AC2595" i="9"/>
  <c r="AB2595" i="9"/>
  <c r="AB2581" i="9"/>
  <c r="AC2581" i="9"/>
  <c r="AC2567" i="9"/>
  <c r="AB2567" i="9"/>
  <c r="AC2553" i="9"/>
  <c r="AB2553" i="9"/>
  <c r="AC2539" i="9"/>
  <c r="AB2539" i="9"/>
  <c r="AB2525" i="9"/>
  <c r="AC2525" i="9"/>
  <c r="AB2511" i="9"/>
  <c r="AC2511" i="9"/>
  <c r="AB2497" i="9"/>
  <c r="AC2497" i="9"/>
  <c r="AC2483" i="9"/>
  <c r="AB2483" i="9"/>
  <c r="AC2469" i="9"/>
  <c r="AB2469" i="9"/>
  <c r="AB2455" i="9"/>
  <c r="AC2455" i="9"/>
  <c r="AC2441" i="9"/>
  <c r="AB2441" i="9"/>
  <c r="AB2427" i="9"/>
  <c r="AC2427" i="9"/>
  <c r="AC2413" i="9"/>
  <c r="AB2413" i="9"/>
  <c r="AC2399" i="9"/>
  <c r="AB2399" i="9"/>
  <c r="AB2385" i="9"/>
  <c r="AC2385" i="9"/>
  <c r="AB2371" i="9"/>
  <c r="AC2371" i="9"/>
  <c r="AC2357" i="9"/>
  <c r="AB2357" i="9"/>
  <c r="AB2343" i="9"/>
  <c r="AC2343" i="9"/>
  <c r="AC2329" i="9"/>
  <c r="AB2329" i="9"/>
  <c r="AC2315" i="9"/>
  <c r="AB2315" i="9"/>
  <c r="AC2301" i="9"/>
  <c r="AB2301" i="9"/>
  <c r="AB2287" i="9"/>
  <c r="AC2287" i="9"/>
  <c r="AC2273" i="9"/>
  <c r="AB2273" i="9"/>
  <c r="AC2259" i="9"/>
  <c r="AB2259" i="9"/>
  <c r="AB2245" i="9"/>
  <c r="AC2245" i="9"/>
  <c r="AB2231" i="9"/>
  <c r="AC2231" i="9"/>
  <c r="AC2217" i="9"/>
  <c r="AB2217" i="9"/>
  <c r="AC2203" i="9"/>
  <c r="AB2203" i="9"/>
  <c r="AB2189" i="9"/>
  <c r="AC2189" i="9"/>
  <c r="AB2175" i="9"/>
  <c r="AC2175" i="9"/>
  <c r="AC2161" i="9"/>
  <c r="AB2161" i="9"/>
  <c r="AC2147" i="9"/>
  <c r="AB2147" i="9"/>
  <c r="AC2133" i="9"/>
  <c r="AB2133" i="9"/>
  <c r="AB2119" i="9"/>
  <c r="AC2119" i="9"/>
  <c r="AC2105" i="9"/>
  <c r="AB2105" i="9"/>
  <c r="AB2091" i="9"/>
  <c r="AC2091" i="9"/>
  <c r="AC2077" i="9"/>
  <c r="AB2077" i="9"/>
  <c r="AC2063" i="9"/>
  <c r="AB2063" i="9"/>
  <c r="AB2049" i="9"/>
  <c r="AC2049" i="9"/>
  <c r="AC2035" i="9"/>
  <c r="AB2035" i="9"/>
  <c r="AC2021" i="9"/>
  <c r="AB2021" i="9"/>
  <c r="AC2007" i="9"/>
  <c r="AB2007" i="9"/>
  <c r="AB1993" i="9"/>
  <c r="AC1993" i="9"/>
  <c r="AB1979" i="9"/>
  <c r="AC1979" i="9"/>
  <c r="AB1965" i="9"/>
  <c r="AC1965" i="9"/>
  <c r="AC1951" i="9"/>
  <c r="AB1951" i="9"/>
  <c r="AC1937" i="9"/>
  <c r="AB1937" i="9"/>
  <c r="AB1923" i="9"/>
  <c r="AC1923" i="9"/>
  <c r="AB1909" i="9"/>
  <c r="AC1909" i="9"/>
  <c r="AB1895" i="9"/>
  <c r="AC1895" i="9"/>
  <c r="AB1881" i="9"/>
  <c r="AC1881" i="9"/>
  <c r="AC1867" i="9"/>
  <c r="AB1867" i="9"/>
  <c r="AB1853" i="9"/>
  <c r="AC1853" i="9"/>
  <c r="AC1839" i="9"/>
  <c r="AB1839" i="9"/>
  <c r="AC1825" i="9"/>
  <c r="AB1825" i="9"/>
  <c r="AC1811" i="9"/>
  <c r="AB1811" i="9"/>
  <c r="AB1797" i="9"/>
  <c r="AC1797" i="9"/>
  <c r="AC1783" i="9"/>
  <c r="AB1783" i="9"/>
  <c r="AC1769" i="9"/>
  <c r="AB1769" i="9"/>
  <c r="AB1755" i="9"/>
  <c r="AC1755" i="9"/>
  <c r="AB1741" i="9"/>
  <c r="AC1741" i="9"/>
  <c r="AB1727" i="9"/>
  <c r="AC1727" i="9"/>
  <c r="AC1713" i="9"/>
  <c r="AB1713" i="9"/>
  <c r="AC1699" i="9"/>
  <c r="AB1699" i="9"/>
  <c r="AB1685" i="9"/>
  <c r="AC1685" i="9"/>
  <c r="AC1671" i="9"/>
  <c r="AB1671" i="9"/>
  <c r="AB1657" i="9"/>
  <c r="AC1657" i="9"/>
  <c r="AB1643" i="9"/>
  <c r="AC1643" i="9"/>
  <c r="AC1629" i="9"/>
  <c r="AB1629" i="9"/>
  <c r="AB1615" i="9"/>
  <c r="AC1615" i="9"/>
  <c r="AB1601" i="9"/>
  <c r="AC1601" i="9"/>
  <c r="AB1587" i="9"/>
  <c r="AC1587" i="9"/>
  <c r="AC1573" i="9"/>
  <c r="AB1573" i="9"/>
  <c r="AB1559" i="9"/>
  <c r="AC1559" i="9"/>
  <c r="AC1545" i="9"/>
  <c r="AB1545" i="9"/>
  <c r="AB1531" i="9"/>
  <c r="AC1531" i="9"/>
  <c r="AB1517" i="9"/>
  <c r="AC1517" i="9"/>
  <c r="AC1503" i="9"/>
  <c r="AB1503" i="9"/>
  <c r="AB1489" i="9"/>
  <c r="AC1489" i="9"/>
  <c r="AB1475" i="9"/>
  <c r="AC1475" i="9"/>
  <c r="AB1461" i="9"/>
  <c r="AC1461" i="9"/>
  <c r="AC1447" i="9"/>
  <c r="AB1447" i="9"/>
  <c r="AC1433" i="9"/>
  <c r="AB1433" i="9"/>
  <c r="AB1419" i="9"/>
  <c r="AC1419" i="9"/>
  <c r="AC1405" i="9"/>
  <c r="AB1405" i="9"/>
  <c r="AC1391" i="9"/>
  <c r="AB1391" i="9"/>
  <c r="AB1377" i="9"/>
  <c r="AC1377" i="9"/>
  <c r="AC1363" i="9"/>
  <c r="AB1363" i="9"/>
  <c r="AB1349" i="9"/>
  <c r="AC1349" i="9"/>
  <c r="AB1335" i="9"/>
  <c r="AC1335" i="9"/>
  <c r="AC1321" i="9"/>
  <c r="AB1321" i="9"/>
  <c r="AC1307" i="9"/>
  <c r="AB1307" i="9"/>
  <c r="AB1293" i="9"/>
  <c r="AC1293" i="9"/>
  <c r="AB1279" i="9"/>
  <c r="AC1279" i="9"/>
  <c r="AC1265" i="9"/>
  <c r="AB1265" i="9"/>
  <c r="AB1251" i="9"/>
  <c r="AC1251" i="9"/>
  <c r="AC1237" i="9"/>
  <c r="AB1237" i="9"/>
  <c r="AB1223" i="9"/>
  <c r="AC1223" i="9"/>
  <c r="AC1209" i="9"/>
  <c r="AB1209" i="9"/>
  <c r="AC1195" i="9"/>
  <c r="AB1195" i="9"/>
  <c r="AC1181" i="9"/>
  <c r="AB1181" i="9"/>
  <c r="AC1167" i="9"/>
  <c r="AB1167" i="9"/>
  <c r="AC1153" i="9"/>
  <c r="AB1153" i="9"/>
  <c r="AC1139" i="9"/>
  <c r="AB1139" i="9"/>
  <c r="AC1125" i="9"/>
  <c r="AB1125" i="9"/>
  <c r="AB1111" i="9"/>
  <c r="AC1111" i="9"/>
  <c r="AC1097" i="9"/>
  <c r="AB1097" i="9"/>
  <c r="AC1083" i="9"/>
  <c r="AB1083" i="9"/>
  <c r="AB1069" i="9"/>
  <c r="AC1069" i="9"/>
  <c r="AC1055" i="9"/>
  <c r="AB1055" i="9"/>
  <c r="AB1041" i="9"/>
  <c r="AC1041" i="9"/>
  <c r="AB1027" i="9"/>
  <c r="AC1027" i="9"/>
  <c r="AC1013" i="9"/>
  <c r="AB1013" i="9"/>
  <c r="AB999" i="9"/>
  <c r="AC999" i="9"/>
  <c r="AB985" i="9"/>
  <c r="AC985" i="9"/>
  <c r="AC971" i="9"/>
  <c r="AB971" i="9"/>
  <c r="AC957" i="9"/>
  <c r="AB957" i="9"/>
  <c r="AB943" i="9"/>
  <c r="AC943" i="9"/>
  <c r="AC929" i="9"/>
  <c r="AB929" i="9"/>
  <c r="AB915" i="9"/>
  <c r="AC915" i="9"/>
  <c r="AC901" i="9"/>
  <c r="AB901" i="9"/>
  <c r="AC887" i="9"/>
  <c r="AB887" i="9"/>
  <c r="AC873" i="9"/>
  <c r="AB873" i="9"/>
  <c r="AB859" i="9"/>
  <c r="AC859" i="9"/>
  <c r="AB845" i="9"/>
  <c r="AC845" i="9"/>
  <c r="AC831" i="9"/>
  <c r="AB831" i="9"/>
  <c r="AB817" i="9"/>
  <c r="AC817" i="9"/>
  <c r="AB803" i="9"/>
  <c r="AC803" i="9"/>
  <c r="AB789" i="9"/>
  <c r="AC789" i="9"/>
  <c r="AC775" i="9"/>
  <c r="AB775" i="9"/>
  <c r="AC761" i="9"/>
  <c r="AB761" i="9"/>
  <c r="AC747" i="9"/>
  <c r="AB747" i="9"/>
  <c r="AC733" i="9"/>
  <c r="AB733" i="9"/>
  <c r="AB719" i="9"/>
  <c r="AC719" i="9"/>
  <c r="AB705" i="9"/>
  <c r="AC705" i="9"/>
  <c r="AB691" i="9"/>
  <c r="AC691" i="9"/>
  <c r="AC677" i="9"/>
  <c r="AB677" i="9"/>
  <c r="AB663" i="9"/>
  <c r="AC663" i="9"/>
  <c r="AC649" i="9"/>
  <c r="AB649" i="9"/>
  <c r="AC635" i="9"/>
  <c r="AB635" i="9"/>
  <c r="AB621" i="9"/>
  <c r="AC621" i="9"/>
  <c r="AB607" i="9"/>
  <c r="AC607" i="9"/>
  <c r="AC593" i="9"/>
  <c r="AB593" i="9"/>
  <c r="AC579" i="9"/>
  <c r="AB579" i="9"/>
  <c r="AB565" i="9"/>
  <c r="AC565" i="9"/>
  <c r="AB551" i="9"/>
  <c r="AC551" i="9"/>
  <c r="AC537" i="9"/>
  <c r="AB537" i="9"/>
  <c r="AB523" i="9"/>
  <c r="AC523" i="9"/>
  <c r="AC509" i="9"/>
  <c r="AB509" i="9"/>
  <c r="AC495" i="9"/>
  <c r="AB495" i="9"/>
  <c r="AC481" i="9"/>
  <c r="AB481" i="9"/>
  <c r="AB467" i="9"/>
  <c r="AC467" i="9"/>
  <c r="AC453" i="9"/>
  <c r="AB453" i="9"/>
  <c r="AC439" i="9"/>
  <c r="AB439" i="9"/>
  <c r="AB425" i="9"/>
  <c r="AC425" i="9"/>
  <c r="AC411" i="9"/>
  <c r="AB411" i="9"/>
  <c r="AC397" i="9"/>
  <c r="AB397" i="9"/>
  <c r="AC383" i="9"/>
  <c r="AB383" i="9"/>
  <c r="AB369" i="9"/>
  <c r="AC369" i="9"/>
  <c r="AC355" i="9"/>
  <c r="AB355" i="9"/>
  <c r="AB341" i="9"/>
  <c r="AC341" i="9"/>
  <c r="AB327" i="9"/>
  <c r="AC327" i="9"/>
  <c r="AB313" i="9"/>
  <c r="AC313" i="9"/>
  <c r="AB299" i="9"/>
  <c r="AC299" i="9"/>
  <c r="AC285" i="9"/>
  <c r="AB285" i="9"/>
  <c r="AC271" i="9"/>
  <c r="AB271" i="9"/>
  <c r="AC257" i="9"/>
  <c r="AB257" i="9"/>
  <c r="AB243" i="9"/>
  <c r="AC243" i="9"/>
  <c r="AB229" i="9"/>
  <c r="AC229" i="9"/>
  <c r="AB215" i="9"/>
  <c r="AC215" i="9"/>
  <c r="AC201" i="9"/>
  <c r="AB201" i="9"/>
  <c r="AB187" i="9"/>
  <c r="AC187" i="9"/>
  <c r="AC173" i="9"/>
  <c r="AB173" i="9"/>
  <c r="AB159" i="9"/>
  <c r="AC159" i="9"/>
  <c r="AC145" i="9"/>
  <c r="AB145" i="9"/>
  <c r="AB131" i="9"/>
  <c r="AC131" i="9"/>
  <c r="AB117" i="9"/>
  <c r="AC117" i="9"/>
  <c r="AC103" i="9"/>
  <c r="AB103" i="9"/>
  <c r="AB89" i="9"/>
  <c r="AC89" i="9"/>
  <c r="AB75" i="9"/>
  <c r="AC75" i="9"/>
  <c r="AB61" i="9"/>
  <c r="AC61" i="9"/>
  <c r="AB47" i="9"/>
  <c r="AC47" i="9"/>
  <c r="AC33" i="9"/>
  <c r="AB33" i="9"/>
  <c r="AB19" i="9"/>
  <c r="AC19" i="9"/>
  <c r="AC5" i="9"/>
  <c r="AB5" i="9"/>
  <c r="AT3035" i="9"/>
  <c r="AP3035" i="9"/>
  <c r="AL3035" i="9"/>
  <c r="AT3021" i="9"/>
  <c r="AP3021" i="9"/>
  <c r="AL3021" i="9"/>
  <c r="AT3007" i="9"/>
  <c r="AL3007" i="9"/>
  <c r="AP3007" i="9"/>
  <c r="AT2993" i="9"/>
  <c r="AL2993" i="9"/>
  <c r="AP2993" i="9"/>
  <c r="AT2979" i="9"/>
  <c r="AP2979" i="9"/>
  <c r="AL2979" i="9"/>
  <c r="AT2965" i="9"/>
  <c r="AP2965" i="9"/>
  <c r="AL2965" i="9"/>
  <c r="AT2951" i="9"/>
  <c r="AP2951" i="9"/>
  <c r="AL2951" i="9"/>
  <c r="AT2937" i="9"/>
  <c r="AP2937" i="9"/>
  <c r="AQ2937" i="9" s="1"/>
  <c r="AL2937" i="9"/>
  <c r="AT2923" i="9"/>
  <c r="AP2923" i="9"/>
  <c r="AQ2923" i="9" s="1"/>
  <c r="AL2923" i="9"/>
  <c r="AT2909" i="9"/>
  <c r="AP2909" i="9"/>
  <c r="AQ2909" i="9" s="1"/>
  <c r="AL2909" i="9"/>
  <c r="AT2895" i="9"/>
  <c r="AP2895" i="9"/>
  <c r="AQ2895" i="9" s="1"/>
  <c r="AL2895" i="9"/>
  <c r="AT2881" i="9"/>
  <c r="AP2881" i="9"/>
  <c r="AQ2881" i="9" s="1"/>
  <c r="AL2881" i="9"/>
  <c r="AT2867" i="9"/>
  <c r="AP2867" i="9"/>
  <c r="AL2867" i="9"/>
  <c r="AT2853" i="9"/>
  <c r="AP2853" i="9"/>
  <c r="AL2853" i="9"/>
  <c r="AT2839" i="9"/>
  <c r="AP2839" i="9"/>
  <c r="AL2839" i="9"/>
  <c r="AT2825" i="9"/>
  <c r="AP2825" i="9"/>
  <c r="AL2825" i="9"/>
  <c r="AT2811" i="9"/>
  <c r="AP2811" i="9"/>
  <c r="AL2811" i="9"/>
  <c r="AT2797" i="9"/>
  <c r="AP2797" i="9"/>
  <c r="AL2797" i="9"/>
  <c r="AT2783" i="9"/>
  <c r="AP2783" i="9"/>
  <c r="AL2783" i="9"/>
  <c r="AT2769" i="9"/>
  <c r="AL2769" i="9"/>
  <c r="AP2769" i="9"/>
  <c r="AT2755" i="9"/>
  <c r="AP2755" i="9"/>
  <c r="AL2755" i="9"/>
  <c r="AT2741" i="9"/>
  <c r="AP2741" i="9"/>
  <c r="AL2741" i="9"/>
  <c r="AT2727" i="9"/>
  <c r="AP2727" i="9"/>
  <c r="AL2727" i="9"/>
  <c r="AT2713" i="9"/>
  <c r="AP2713" i="9"/>
  <c r="AL2713" i="9"/>
  <c r="AT2699" i="9"/>
  <c r="AP2699" i="9"/>
  <c r="AL2699" i="9"/>
  <c r="AT2685" i="9"/>
  <c r="AP2685" i="9"/>
  <c r="AL2685" i="9"/>
  <c r="AT2671" i="9"/>
  <c r="AP2671" i="9"/>
  <c r="AL2671" i="9"/>
  <c r="AT2657" i="9"/>
  <c r="AP2657" i="9"/>
  <c r="AL2657" i="9"/>
  <c r="AT2643" i="9"/>
  <c r="AP2643" i="9"/>
  <c r="AQ2643" i="9" s="1"/>
  <c r="AL2643" i="9"/>
  <c r="AT2629" i="9"/>
  <c r="AP2629" i="9"/>
  <c r="AQ2629" i="9" s="1"/>
  <c r="AL2629" i="9"/>
  <c r="AT2615" i="9"/>
  <c r="AP2615" i="9"/>
  <c r="AL2615" i="9"/>
  <c r="AT2601" i="9"/>
  <c r="AL2601" i="9"/>
  <c r="AP2601" i="9"/>
  <c r="AT2587" i="9"/>
  <c r="AP2587" i="9"/>
  <c r="AL2587" i="9"/>
  <c r="AT2573" i="9"/>
  <c r="AP2573" i="9"/>
  <c r="AL2573" i="9"/>
  <c r="AT2559" i="9"/>
  <c r="AP2559" i="9"/>
  <c r="AL2559" i="9"/>
  <c r="AT2545" i="9"/>
  <c r="AP2545" i="9"/>
  <c r="AL2545" i="9"/>
  <c r="AT2531" i="9"/>
  <c r="AP2531" i="9"/>
  <c r="AQ2531" i="9" s="1"/>
  <c r="AL2531" i="9"/>
  <c r="AT2517" i="9"/>
  <c r="AP2517" i="9"/>
  <c r="AQ2517" i="9" s="1"/>
  <c r="AL2517" i="9"/>
  <c r="AT2503" i="9"/>
  <c r="AP2503" i="9"/>
  <c r="AQ2503" i="9" s="1"/>
  <c r="AL2503" i="9"/>
  <c r="AT2489" i="9"/>
  <c r="AL2489" i="9"/>
  <c r="AP2489" i="9"/>
  <c r="AQ2489" i="9" s="1"/>
  <c r="AL2475" i="9"/>
  <c r="AT2475" i="9"/>
  <c r="AP2475" i="9"/>
  <c r="AQ2475" i="9" s="1"/>
  <c r="AL2461" i="9"/>
  <c r="AT2461" i="9"/>
  <c r="AP2461" i="9"/>
  <c r="AQ2461" i="9" s="1"/>
  <c r="AL2447" i="9"/>
  <c r="AT2447" i="9"/>
  <c r="AP2447" i="9"/>
  <c r="AQ2447" i="9" s="1"/>
  <c r="AL2433" i="9"/>
  <c r="AT2433" i="9"/>
  <c r="AP2433" i="9"/>
  <c r="AQ2433" i="9" s="1"/>
  <c r="AL2419" i="9"/>
  <c r="AT2419" i="9"/>
  <c r="AP2419" i="9"/>
  <c r="AQ2419" i="9" s="1"/>
  <c r="AL2405" i="9"/>
  <c r="AT2405" i="9"/>
  <c r="AP2405" i="9"/>
  <c r="AQ2405" i="9" s="1"/>
  <c r="AL2391" i="9"/>
  <c r="AT2391" i="9"/>
  <c r="AP2391" i="9"/>
  <c r="AQ2391" i="9" s="1"/>
  <c r="AL2377" i="9"/>
  <c r="AT2377" i="9"/>
  <c r="AP2377" i="9"/>
  <c r="AQ2377" i="9" s="1"/>
  <c r="AL2363" i="9"/>
  <c r="AT2363" i="9"/>
  <c r="AP2363" i="9"/>
  <c r="AQ2363" i="9" s="1"/>
  <c r="AT2349" i="9"/>
  <c r="AP2349" i="9"/>
  <c r="AQ2349" i="9" s="1"/>
  <c r="AL2349" i="9"/>
  <c r="AT2335" i="9"/>
  <c r="AP2335" i="9"/>
  <c r="AQ2335" i="9" s="1"/>
  <c r="AL2335" i="9"/>
  <c r="AT2321" i="9"/>
  <c r="AP2321" i="9"/>
  <c r="AQ2321" i="9" s="1"/>
  <c r="AL2321" i="9"/>
  <c r="AT2307" i="9"/>
  <c r="AP2307" i="9"/>
  <c r="AQ2307" i="9" s="1"/>
  <c r="AL2307" i="9"/>
  <c r="AT2293" i="9"/>
  <c r="AP2293" i="9"/>
  <c r="AL2293" i="9"/>
  <c r="AT2279" i="9"/>
  <c r="AP2279" i="9"/>
  <c r="AL2279" i="9"/>
  <c r="AT2265" i="9"/>
  <c r="AP2265" i="9"/>
  <c r="AL2265" i="9"/>
  <c r="AT2251" i="9"/>
  <c r="AP2251" i="9"/>
  <c r="AL2251" i="9"/>
  <c r="AT2237" i="9"/>
  <c r="AP2237" i="9"/>
  <c r="AL2237" i="9"/>
  <c r="AT2223" i="9"/>
  <c r="AP2223" i="9"/>
  <c r="AL2223" i="9"/>
  <c r="AT2209" i="9"/>
  <c r="AP2209" i="9"/>
  <c r="AL2209" i="9"/>
  <c r="AT2195" i="9"/>
  <c r="AP2195" i="9"/>
  <c r="AL2195" i="9"/>
  <c r="AT2181" i="9"/>
  <c r="AP2181" i="9"/>
  <c r="AQ2181" i="9" s="1"/>
  <c r="AL2181" i="9"/>
  <c r="AT2167" i="9"/>
  <c r="AP2167" i="9"/>
  <c r="AQ2167" i="9" s="1"/>
  <c r="AL2167" i="9"/>
  <c r="AT2153" i="9"/>
  <c r="AP2153" i="9"/>
  <c r="AL2153" i="9"/>
  <c r="AT2139" i="9"/>
  <c r="AP2139" i="9"/>
  <c r="AL2139" i="9"/>
  <c r="AT2125" i="9"/>
  <c r="AP2125" i="9"/>
  <c r="AQ2125" i="9" s="1"/>
  <c r="AL2125" i="9"/>
  <c r="AT2111" i="9"/>
  <c r="AP2111" i="9"/>
  <c r="AQ2111" i="9" s="1"/>
  <c r="AL2111" i="9"/>
  <c r="AT2097" i="9"/>
  <c r="AP2097" i="9"/>
  <c r="AQ2097" i="9" s="1"/>
  <c r="AL2097" i="9"/>
  <c r="AT2083" i="9"/>
  <c r="AP2083" i="9"/>
  <c r="AQ2083" i="9" s="1"/>
  <c r="AL2083" i="9"/>
  <c r="AT2069" i="9"/>
  <c r="AP2069" i="9"/>
  <c r="AL2069" i="9"/>
  <c r="AT2055" i="9"/>
  <c r="AP2055" i="9"/>
  <c r="AL2055" i="9"/>
  <c r="AT2041" i="9"/>
  <c r="AP2041" i="9"/>
  <c r="AL2041" i="9"/>
  <c r="AT2027" i="9"/>
  <c r="AP2027" i="9"/>
  <c r="AQ2027" i="9" s="1"/>
  <c r="AL2027" i="9"/>
  <c r="AT2013" i="9"/>
  <c r="AP2013" i="9"/>
  <c r="AL2013" i="9"/>
  <c r="AT1999" i="9"/>
  <c r="AP1999" i="9"/>
  <c r="AL1999" i="9"/>
  <c r="AT1985" i="9"/>
  <c r="AP1985" i="9"/>
  <c r="AL1985" i="9"/>
  <c r="AT1971" i="9"/>
  <c r="AP1971" i="9"/>
  <c r="AL1971" i="9"/>
  <c r="AT1957" i="9"/>
  <c r="AP1957" i="9"/>
  <c r="AL1957" i="9"/>
  <c r="AT1943" i="9"/>
  <c r="AP1943" i="9"/>
  <c r="AL1943" i="9"/>
  <c r="AT1929" i="9"/>
  <c r="AP1929" i="9"/>
  <c r="AL1929" i="9"/>
  <c r="AT1915" i="9"/>
  <c r="AP1915" i="9"/>
  <c r="AL1915" i="9"/>
  <c r="AT1901" i="9"/>
  <c r="AP1901" i="9"/>
  <c r="AL1901" i="9"/>
  <c r="AT1887" i="9"/>
  <c r="AP1887" i="9"/>
  <c r="AL1887" i="9"/>
  <c r="AT1873" i="9"/>
  <c r="AP1873" i="9"/>
  <c r="AQ1873" i="9" s="1"/>
  <c r="AL1873" i="9"/>
  <c r="AT1859" i="9"/>
  <c r="AP1859" i="9"/>
  <c r="AL1859" i="9"/>
  <c r="AT1845" i="9"/>
  <c r="AP1845" i="9"/>
  <c r="AQ1845" i="9" s="1"/>
  <c r="AL1845" i="9"/>
  <c r="AT1831" i="9"/>
  <c r="AL1831" i="9"/>
  <c r="AP1831" i="9"/>
  <c r="AQ1831" i="9" s="1"/>
  <c r="AT1817" i="9"/>
  <c r="AL1817" i="9"/>
  <c r="AP1817" i="9"/>
  <c r="AT1803" i="9"/>
  <c r="AL1803" i="9"/>
  <c r="AP1803" i="9"/>
  <c r="AQ1803" i="9" s="1"/>
  <c r="AT1789" i="9"/>
  <c r="AP1789" i="9"/>
  <c r="AQ1789" i="9" s="1"/>
  <c r="AL1789" i="9"/>
  <c r="AT1775" i="9"/>
  <c r="AP1775" i="9"/>
  <c r="AQ1775" i="9" s="1"/>
  <c r="AL1775" i="9"/>
  <c r="AT1761" i="9"/>
  <c r="AP1761" i="9"/>
  <c r="AQ1761" i="9" s="1"/>
  <c r="AL1761" i="9"/>
  <c r="AT1747" i="9"/>
  <c r="AP1747" i="9"/>
  <c r="AQ1747" i="9" s="1"/>
  <c r="AL1747" i="9"/>
  <c r="AT1733" i="9"/>
  <c r="AP1733" i="9"/>
  <c r="AQ1733" i="9" s="1"/>
  <c r="AL1733" i="9"/>
  <c r="AT1719" i="9"/>
  <c r="AP1719" i="9"/>
  <c r="AQ1719" i="9" s="1"/>
  <c r="AL1719" i="9"/>
  <c r="AT1705" i="9"/>
  <c r="AP1705" i="9"/>
  <c r="AQ1705" i="9" s="1"/>
  <c r="AL1705" i="9"/>
  <c r="AT1691" i="9"/>
  <c r="AP1691" i="9"/>
  <c r="AQ1691" i="9" s="1"/>
  <c r="AL1691" i="9"/>
  <c r="AT1677" i="9"/>
  <c r="AP1677" i="9"/>
  <c r="AQ1677" i="9" s="1"/>
  <c r="AL1677" i="9"/>
  <c r="AT1663" i="9"/>
  <c r="AP1663" i="9"/>
  <c r="AQ1663" i="9" s="1"/>
  <c r="AL1663" i="9"/>
  <c r="AT1649" i="9"/>
  <c r="AP1649" i="9"/>
  <c r="AQ1649" i="9" s="1"/>
  <c r="AL1649" i="9"/>
  <c r="AT1635" i="9"/>
  <c r="AP1635" i="9"/>
  <c r="AQ1635" i="9" s="1"/>
  <c r="AL1635" i="9"/>
  <c r="AT1621" i="9"/>
  <c r="AP1621" i="9"/>
  <c r="AQ1621" i="9" s="1"/>
  <c r="AL1621" i="9"/>
  <c r="AT1607" i="9"/>
  <c r="AP1607" i="9"/>
  <c r="AQ1607" i="9" s="1"/>
  <c r="AL1607" i="9"/>
  <c r="AT1593" i="9"/>
  <c r="AP1593" i="9"/>
  <c r="AQ1593" i="9" s="1"/>
  <c r="AL1593" i="9"/>
  <c r="AT1579" i="9"/>
  <c r="AP1579" i="9"/>
  <c r="AQ1579" i="9" s="1"/>
  <c r="AL1579" i="9"/>
  <c r="AT1565" i="9"/>
  <c r="AP1565" i="9"/>
  <c r="AQ1565" i="9" s="1"/>
  <c r="AL1565" i="9"/>
  <c r="AT1551" i="9"/>
  <c r="AP1551" i="9"/>
  <c r="AQ1551" i="9" s="1"/>
  <c r="AL1551" i="9"/>
  <c r="AT1537" i="9"/>
  <c r="AP1537" i="9"/>
  <c r="AQ1537" i="9" s="1"/>
  <c r="AL1537" i="9"/>
  <c r="AT1523" i="9"/>
  <c r="AP1523" i="9"/>
  <c r="AQ1523" i="9" s="1"/>
  <c r="AL1523" i="9"/>
  <c r="AT1509" i="9"/>
  <c r="AP1509" i="9"/>
  <c r="AQ1509" i="9" s="1"/>
  <c r="AL1509" i="9"/>
  <c r="AT1495" i="9"/>
  <c r="AP1495" i="9"/>
  <c r="AQ1495" i="9" s="1"/>
  <c r="AL1495" i="9"/>
  <c r="AT1481" i="9"/>
  <c r="AP1481" i="9"/>
  <c r="AQ1481" i="9" s="1"/>
  <c r="AL1481" i="9"/>
  <c r="AT1467" i="9"/>
  <c r="AP1467" i="9"/>
  <c r="AQ1467" i="9" s="1"/>
  <c r="AL1467" i="9"/>
  <c r="AT1453" i="9"/>
  <c r="AP1453" i="9"/>
  <c r="AL1453" i="9"/>
  <c r="AT1439" i="9"/>
  <c r="AP1439" i="9"/>
  <c r="AQ1439" i="9" s="1"/>
  <c r="AL1439" i="9"/>
  <c r="AT1425" i="9"/>
  <c r="AP1425" i="9"/>
  <c r="AL1425" i="9"/>
  <c r="AT1411" i="9"/>
  <c r="AP1411" i="9"/>
  <c r="AQ1411" i="9" s="1"/>
  <c r="AL1411" i="9"/>
  <c r="AT1397" i="9"/>
  <c r="AP1397" i="9"/>
  <c r="AQ1397" i="9" s="1"/>
  <c r="AL1397" i="9"/>
  <c r="AT1383" i="9"/>
  <c r="AP1383" i="9"/>
  <c r="AQ1383" i="9" s="1"/>
  <c r="AL1383" i="9"/>
  <c r="AT1369" i="9"/>
  <c r="AP1369" i="9"/>
  <c r="AQ1369" i="9" s="1"/>
  <c r="AL1369" i="9"/>
  <c r="AT1355" i="9"/>
  <c r="AP1355" i="9"/>
  <c r="AL1355" i="9"/>
  <c r="AT1341" i="9"/>
  <c r="AP1341" i="9"/>
  <c r="AL1341" i="9"/>
  <c r="AT1327" i="9"/>
  <c r="AP1327" i="9"/>
  <c r="AL1327" i="9"/>
  <c r="AT1313" i="9"/>
  <c r="AP1313" i="9"/>
  <c r="AQ1313" i="9" s="1"/>
  <c r="AL1313" i="9"/>
  <c r="AT1299" i="9"/>
  <c r="AP1299" i="9"/>
  <c r="AQ1299" i="9" s="1"/>
  <c r="AL1299" i="9"/>
  <c r="AT1285" i="9"/>
  <c r="AP1285" i="9"/>
  <c r="AL1285" i="9"/>
  <c r="AT1271" i="9"/>
  <c r="AP1271" i="9"/>
  <c r="AL1271" i="9"/>
  <c r="AT1257" i="9"/>
  <c r="AP1257" i="9"/>
  <c r="AL1257" i="9"/>
  <c r="AT1243" i="9"/>
  <c r="AP1243" i="9"/>
  <c r="AQ1243" i="9" s="1"/>
  <c r="AL1243" i="9"/>
  <c r="AT1229" i="9"/>
  <c r="AP1229" i="9"/>
  <c r="AQ1229" i="9" s="1"/>
  <c r="AL1229" i="9"/>
  <c r="AT1215" i="9"/>
  <c r="AP1215" i="9"/>
  <c r="AQ1215" i="9" s="1"/>
  <c r="AL1215" i="9"/>
  <c r="AT1201" i="9"/>
  <c r="AP1201" i="9"/>
  <c r="AQ1201" i="9" s="1"/>
  <c r="AL1201" i="9"/>
  <c r="AT1187" i="9"/>
  <c r="AP1187" i="9"/>
  <c r="AQ1187" i="9" s="1"/>
  <c r="AL1187" i="9"/>
  <c r="AT1173" i="9"/>
  <c r="AP1173" i="9"/>
  <c r="AL1173" i="9"/>
  <c r="AT1159" i="9"/>
  <c r="AP1159" i="9"/>
  <c r="AL1159" i="9"/>
  <c r="AT1145" i="9"/>
  <c r="AP1145" i="9"/>
  <c r="AL1145" i="9"/>
  <c r="AT1131" i="9"/>
  <c r="AP1131" i="9"/>
  <c r="AL1131" i="9"/>
  <c r="AT1117" i="9"/>
  <c r="AP1117" i="9"/>
  <c r="AL1117" i="9"/>
  <c r="AT1103" i="9"/>
  <c r="AP1103" i="9"/>
  <c r="AL1103" i="9"/>
  <c r="AT1089" i="9"/>
  <c r="AP1089" i="9"/>
  <c r="AL1089" i="9"/>
  <c r="AT1075" i="9"/>
  <c r="AP1075" i="9"/>
  <c r="AL1075" i="9"/>
  <c r="AT1061" i="9"/>
  <c r="AP1061" i="9"/>
  <c r="AL1061" i="9"/>
  <c r="AT1047" i="9"/>
  <c r="AP1047" i="9"/>
  <c r="AL1047" i="9"/>
  <c r="AT1033" i="9"/>
  <c r="AP1033" i="9"/>
  <c r="AL1033" i="9"/>
  <c r="AT1019" i="9"/>
  <c r="AP1019" i="9"/>
  <c r="AL1019" i="9"/>
  <c r="AT1005" i="9"/>
  <c r="AP1005" i="9"/>
  <c r="AL1005" i="9"/>
  <c r="AT991" i="9"/>
  <c r="AP991" i="9"/>
  <c r="AL991" i="9"/>
  <c r="AT977" i="9"/>
  <c r="AP977" i="9"/>
  <c r="AL977" i="9"/>
  <c r="AT963" i="9"/>
  <c r="AP963" i="9"/>
  <c r="AL963" i="9"/>
  <c r="AT949" i="9"/>
  <c r="AP949" i="9"/>
  <c r="AL949" i="9"/>
  <c r="AT935" i="9"/>
  <c r="AP935" i="9"/>
  <c r="AQ935" i="9" s="1"/>
  <c r="AL935" i="9"/>
  <c r="AT921" i="9"/>
  <c r="AP921" i="9"/>
  <c r="AQ921" i="9" s="1"/>
  <c r="AL921" i="9"/>
  <c r="AT907" i="9"/>
  <c r="AP907" i="9"/>
  <c r="AQ907" i="9" s="1"/>
  <c r="AL907" i="9"/>
  <c r="AT893" i="9"/>
  <c r="AP893" i="9"/>
  <c r="AQ893" i="9" s="1"/>
  <c r="AL893" i="9"/>
  <c r="AT879" i="9"/>
  <c r="AP879" i="9"/>
  <c r="AQ879" i="9" s="1"/>
  <c r="AL879" i="9"/>
  <c r="AT865" i="9"/>
  <c r="AP865" i="9"/>
  <c r="AQ865" i="9" s="1"/>
  <c r="AL865" i="9"/>
  <c r="AT851" i="9"/>
  <c r="AP851" i="9"/>
  <c r="AQ851" i="9" s="1"/>
  <c r="AL851" i="9"/>
  <c r="AT837" i="9"/>
  <c r="AP837" i="9"/>
  <c r="AQ837" i="9" s="1"/>
  <c r="AL837" i="9"/>
  <c r="AT823" i="9"/>
  <c r="AP823" i="9"/>
  <c r="AQ823" i="9" s="1"/>
  <c r="AL823" i="9"/>
  <c r="AT809" i="9"/>
  <c r="AP809" i="9"/>
  <c r="AQ809" i="9" s="1"/>
  <c r="AL809" i="9"/>
  <c r="AT795" i="9"/>
  <c r="AP795" i="9"/>
  <c r="AL795" i="9"/>
  <c r="AT781" i="9"/>
  <c r="AP781" i="9"/>
  <c r="AL781" i="9"/>
  <c r="AT767" i="9"/>
  <c r="AP767" i="9"/>
  <c r="AL767" i="9"/>
  <c r="AT753" i="9"/>
  <c r="AP753" i="9"/>
  <c r="AL753" i="9"/>
  <c r="AT739" i="9"/>
  <c r="AP739" i="9"/>
  <c r="AQ739" i="9" s="1"/>
  <c r="AL739" i="9"/>
  <c r="AT725" i="9"/>
  <c r="AP725" i="9"/>
  <c r="AQ725" i="9" s="1"/>
  <c r="AL725" i="9"/>
  <c r="AT711" i="9"/>
  <c r="AP711" i="9"/>
  <c r="AQ711" i="9" s="1"/>
  <c r="AL711" i="9"/>
  <c r="AT697" i="9"/>
  <c r="AP697" i="9"/>
  <c r="AQ697" i="9" s="1"/>
  <c r="AL697" i="9"/>
  <c r="AT683" i="9"/>
  <c r="AP683" i="9"/>
  <c r="AQ683" i="9" s="1"/>
  <c r="AL683" i="9"/>
  <c r="AT669" i="9"/>
  <c r="AP669" i="9"/>
  <c r="AQ669" i="9" s="1"/>
  <c r="AL669" i="9"/>
  <c r="AT655" i="9"/>
  <c r="AP655" i="9"/>
  <c r="AQ655" i="9" s="1"/>
  <c r="AL655" i="9"/>
  <c r="AT641" i="9"/>
  <c r="AP641" i="9"/>
  <c r="AL641" i="9"/>
  <c r="AT627" i="9"/>
  <c r="AP627" i="9"/>
  <c r="AL627" i="9"/>
  <c r="AT613" i="9"/>
  <c r="AP613" i="9"/>
  <c r="AL613" i="9"/>
  <c r="AT599" i="9"/>
  <c r="AP599" i="9"/>
  <c r="AL599" i="9"/>
  <c r="AT585" i="9"/>
  <c r="AP585" i="9"/>
  <c r="AL585" i="9"/>
  <c r="AT571" i="9"/>
  <c r="AP571" i="9"/>
  <c r="AL571" i="9"/>
  <c r="AT557" i="9"/>
  <c r="AP557" i="9"/>
  <c r="AL557" i="9"/>
  <c r="AT543" i="9"/>
  <c r="AP543" i="9"/>
  <c r="AL543" i="9"/>
  <c r="AT529" i="9"/>
  <c r="AP529" i="9"/>
  <c r="AL529" i="9"/>
  <c r="AT515" i="9"/>
  <c r="AP515" i="9"/>
  <c r="AL515" i="9"/>
  <c r="AT501" i="9"/>
  <c r="AP501" i="9"/>
  <c r="AL501" i="9"/>
  <c r="AT487" i="9"/>
  <c r="AP487" i="9"/>
  <c r="AL487" i="9"/>
  <c r="AT473" i="9"/>
  <c r="AP473" i="9"/>
  <c r="AL473" i="9"/>
  <c r="AT459" i="9"/>
  <c r="AP459" i="9"/>
  <c r="AL459" i="9"/>
  <c r="AT445" i="9"/>
  <c r="AP445" i="9"/>
  <c r="AL445" i="9"/>
  <c r="AT431" i="9"/>
  <c r="AP431" i="9"/>
  <c r="AL431" i="9"/>
  <c r="AT417" i="9"/>
  <c r="AP417" i="9"/>
  <c r="AL417" i="9"/>
  <c r="AT403" i="9"/>
  <c r="AP403" i="9"/>
  <c r="AL403" i="9"/>
  <c r="AT389" i="9"/>
  <c r="AP389" i="9"/>
  <c r="AL389" i="9"/>
  <c r="AT375" i="9"/>
  <c r="AP375" i="9"/>
  <c r="AQ375" i="9" s="1"/>
  <c r="AL375" i="9"/>
  <c r="AT361" i="9"/>
  <c r="AP361" i="9"/>
  <c r="AL361" i="9"/>
  <c r="AT347" i="9"/>
  <c r="AP347" i="9"/>
  <c r="AQ347" i="9" s="1"/>
  <c r="AL347" i="9"/>
  <c r="AT333" i="9"/>
  <c r="AP333" i="9"/>
  <c r="AL333" i="9"/>
  <c r="AT319" i="9"/>
  <c r="AP319" i="9"/>
  <c r="AQ319" i="9" s="1"/>
  <c r="AL319" i="9"/>
  <c r="AT305" i="9"/>
  <c r="AP305" i="9"/>
  <c r="AQ305" i="9" s="1"/>
  <c r="AL305" i="9"/>
  <c r="AT291" i="9"/>
  <c r="AP291" i="9"/>
  <c r="AQ291" i="9" s="1"/>
  <c r="AL291" i="9"/>
  <c r="AT277" i="9"/>
  <c r="AP277" i="9"/>
  <c r="AL277" i="9"/>
  <c r="AT263" i="9"/>
  <c r="AP263" i="9"/>
  <c r="AQ263" i="9" s="1"/>
  <c r="AL263" i="9"/>
  <c r="AT249" i="9"/>
  <c r="AP249" i="9"/>
  <c r="AQ249" i="9" s="1"/>
  <c r="AL249" i="9"/>
  <c r="AT235" i="9"/>
  <c r="AP235" i="9"/>
  <c r="AQ235" i="9" s="1"/>
  <c r="AL235" i="9"/>
  <c r="AT221" i="9"/>
  <c r="AP221" i="9"/>
  <c r="AQ221" i="9" s="1"/>
  <c r="AL221" i="9"/>
  <c r="AT207" i="9"/>
  <c r="AP207" i="9"/>
  <c r="AQ207" i="9" s="1"/>
  <c r="AL207" i="9"/>
  <c r="AT193" i="9"/>
  <c r="AP193" i="9"/>
  <c r="AL193" i="9"/>
  <c r="AT179" i="9"/>
  <c r="AP179" i="9"/>
  <c r="AL179" i="9"/>
  <c r="AT165" i="9"/>
  <c r="AP165" i="9"/>
  <c r="AL165" i="9"/>
  <c r="AT151" i="9"/>
  <c r="AP151" i="9"/>
  <c r="AL151" i="9"/>
  <c r="AT137" i="9"/>
  <c r="AP137" i="9"/>
  <c r="AL137" i="9"/>
  <c r="AT123" i="9"/>
  <c r="AP123" i="9"/>
  <c r="AQ123" i="9" s="1"/>
  <c r="AL123" i="9"/>
  <c r="AT109" i="9"/>
  <c r="AP109" i="9"/>
  <c r="AL109" i="9"/>
  <c r="AT95" i="9"/>
  <c r="AP95" i="9"/>
  <c r="AL95" i="9"/>
  <c r="AT81" i="9"/>
  <c r="AP81" i="9"/>
  <c r="AL81" i="9"/>
  <c r="AT67" i="9"/>
  <c r="AP67" i="9"/>
  <c r="AQ67" i="9" s="1"/>
  <c r="AL67" i="9"/>
  <c r="AT53" i="9"/>
  <c r="AP53" i="9"/>
  <c r="AL53" i="9"/>
  <c r="AT39" i="9"/>
  <c r="AP39" i="9"/>
  <c r="AL39" i="9"/>
  <c r="AT25" i="9"/>
  <c r="AP25" i="9"/>
  <c r="AQ25" i="9" s="1"/>
  <c r="AL25" i="9"/>
  <c r="AT11" i="9"/>
  <c r="AP11" i="9"/>
  <c r="AQ11" i="9" s="1"/>
  <c r="AL11" i="9"/>
  <c r="AC3042" i="9"/>
  <c r="AB3042" i="9"/>
  <c r="AC3028" i="9"/>
  <c r="AB3028" i="9"/>
  <c r="AB3014" i="9"/>
  <c r="AC3014" i="9"/>
  <c r="AB3000" i="9"/>
  <c r="AC3000" i="9"/>
  <c r="AC2986" i="9"/>
  <c r="AB2986" i="9"/>
  <c r="AC2972" i="9"/>
  <c r="AB2972" i="9"/>
  <c r="AC2958" i="9"/>
  <c r="AB2958" i="9"/>
  <c r="AC2944" i="9"/>
  <c r="AB2944" i="9"/>
  <c r="AC2930" i="9"/>
  <c r="AB2930" i="9"/>
  <c r="AB2916" i="9"/>
  <c r="AC2916" i="9"/>
  <c r="AB2902" i="9"/>
  <c r="AC2902" i="9"/>
  <c r="AC2888" i="9"/>
  <c r="AB2888" i="9"/>
  <c r="AC2874" i="9"/>
  <c r="AB2874" i="9"/>
  <c r="AB2860" i="9"/>
  <c r="AC2860" i="9"/>
  <c r="AB2846" i="9"/>
  <c r="AC2846" i="9"/>
  <c r="AC2832" i="9"/>
  <c r="AB2832" i="9"/>
  <c r="AB2818" i="9"/>
  <c r="AC2818" i="9"/>
  <c r="AC2804" i="9"/>
  <c r="AB2804" i="9"/>
  <c r="AB2790" i="9"/>
  <c r="AC2790" i="9"/>
  <c r="AC2776" i="9"/>
  <c r="AB2776" i="9"/>
  <c r="AB2762" i="9"/>
  <c r="AC2762" i="9"/>
  <c r="AB2748" i="9"/>
  <c r="AC2748" i="9"/>
  <c r="AB2734" i="9"/>
  <c r="AC2734" i="9"/>
  <c r="AB2720" i="9"/>
  <c r="AC2720" i="9"/>
  <c r="AB2706" i="9"/>
  <c r="AC2706" i="9"/>
  <c r="AC2692" i="9"/>
  <c r="AB2692" i="9"/>
  <c r="AC2678" i="9"/>
  <c r="AB2678" i="9"/>
  <c r="AB2664" i="9"/>
  <c r="AC2664" i="9"/>
  <c r="AC2650" i="9"/>
  <c r="AB2650" i="9"/>
  <c r="AB2636" i="9"/>
  <c r="AC2636" i="9"/>
  <c r="AC2622" i="9"/>
  <c r="AB2622" i="9"/>
  <c r="AB2608" i="9"/>
  <c r="AC2608" i="9"/>
  <c r="AB2594" i="9"/>
  <c r="AC2594" i="9"/>
  <c r="AB2580" i="9"/>
  <c r="AC2580" i="9"/>
  <c r="AB2566" i="9"/>
  <c r="AC2566" i="9"/>
  <c r="AC2552" i="9"/>
  <c r="AB2552" i="9"/>
  <c r="AB2538" i="9"/>
  <c r="AC2538" i="9"/>
  <c r="AB2524" i="9"/>
  <c r="AC2524" i="9"/>
  <c r="AC2510" i="9"/>
  <c r="AB2510" i="9"/>
  <c r="AB2496" i="9"/>
  <c r="AC2496" i="9"/>
  <c r="AB2482" i="9"/>
  <c r="AC2482" i="9"/>
  <c r="AB2468" i="9"/>
  <c r="AC2468" i="9"/>
  <c r="AC2454" i="9"/>
  <c r="AB2454" i="9"/>
  <c r="AB2440" i="9"/>
  <c r="AC2440" i="9"/>
  <c r="AB2426" i="9"/>
  <c r="AC2426" i="9"/>
  <c r="AB2412" i="9"/>
  <c r="AC2412" i="9"/>
  <c r="AB2398" i="9"/>
  <c r="AC2398" i="9"/>
  <c r="AC2384" i="9"/>
  <c r="AB2384" i="9"/>
  <c r="AC2370" i="9"/>
  <c r="AB2370" i="9"/>
  <c r="AB2356" i="9"/>
  <c r="AC2356" i="9"/>
  <c r="AB2342" i="9"/>
  <c r="AC2342" i="9"/>
  <c r="AB2328" i="9"/>
  <c r="AC2328" i="9"/>
  <c r="AC2314" i="9"/>
  <c r="AB2314" i="9"/>
  <c r="AB2300" i="9"/>
  <c r="AC2300" i="9"/>
  <c r="AC2286" i="9"/>
  <c r="AB2286" i="9"/>
  <c r="AB2272" i="9"/>
  <c r="AC2272" i="9"/>
  <c r="AB2258" i="9"/>
  <c r="AC2258" i="9"/>
  <c r="AB2244" i="9"/>
  <c r="AC2244" i="9"/>
  <c r="AC2230" i="9"/>
  <c r="AB2230" i="9"/>
  <c r="AC2216" i="9"/>
  <c r="AB2216" i="9"/>
  <c r="AB2202" i="9"/>
  <c r="AC2202" i="9"/>
  <c r="AC2188" i="9"/>
  <c r="AB2188" i="9"/>
  <c r="AC2174" i="9"/>
  <c r="AB2174" i="9"/>
  <c r="AC2160" i="9"/>
  <c r="AB2160" i="9"/>
  <c r="AB2146" i="9"/>
  <c r="AC2146" i="9"/>
  <c r="AC2132" i="9"/>
  <c r="AB2132" i="9"/>
  <c r="AB2118" i="9"/>
  <c r="AC2118" i="9"/>
  <c r="AC2104" i="9"/>
  <c r="AB2104" i="9"/>
  <c r="AC2090" i="9"/>
  <c r="AB2090" i="9"/>
  <c r="AC2076" i="9"/>
  <c r="AB2076" i="9"/>
  <c r="AC2062" i="9"/>
  <c r="AB2062" i="9"/>
  <c r="AB2048" i="9"/>
  <c r="AC2048" i="9"/>
  <c r="AC2034" i="9"/>
  <c r="AB2034" i="9"/>
  <c r="AC2020" i="9"/>
  <c r="AB2020" i="9"/>
  <c r="AC2006" i="9"/>
  <c r="AB2006" i="9"/>
  <c r="AB1992" i="9"/>
  <c r="AC1992" i="9"/>
  <c r="AB1978" i="9"/>
  <c r="AC1978" i="9"/>
  <c r="AB1964" i="9"/>
  <c r="AC1964" i="9"/>
  <c r="AB1950" i="9"/>
  <c r="AC1950" i="9"/>
  <c r="AC1936" i="9"/>
  <c r="AB1936" i="9"/>
  <c r="AB1922" i="9"/>
  <c r="AC1922" i="9"/>
  <c r="AC1908" i="9"/>
  <c r="AB1908" i="9"/>
  <c r="AC1894" i="9"/>
  <c r="AB1894" i="9"/>
  <c r="AC1880" i="9"/>
  <c r="AB1880" i="9"/>
  <c r="AC1866" i="9"/>
  <c r="AB1866" i="9"/>
  <c r="AB1852" i="9"/>
  <c r="AC1852" i="9"/>
  <c r="AC1838" i="9"/>
  <c r="AB1838" i="9"/>
  <c r="AB1824" i="9"/>
  <c r="AC1824" i="9"/>
  <c r="AB1810" i="9"/>
  <c r="AC1810" i="9"/>
  <c r="AC1796" i="9"/>
  <c r="AB1796" i="9"/>
  <c r="AC1782" i="9"/>
  <c r="AB1782" i="9"/>
  <c r="AC1768" i="9"/>
  <c r="AB1768" i="9"/>
  <c r="AC1754" i="9"/>
  <c r="AB1754" i="9"/>
  <c r="AC1740" i="9"/>
  <c r="AB1740" i="9"/>
  <c r="AC1726" i="9"/>
  <c r="AB1726" i="9"/>
  <c r="AB1712" i="9"/>
  <c r="AC1712" i="9"/>
  <c r="AC1698" i="9"/>
  <c r="AB1698" i="9"/>
  <c r="AB1684" i="9"/>
  <c r="AC1684" i="9"/>
  <c r="AB1670" i="9"/>
  <c r="AC1670" i="9"/>
  <c r="AB1656" i="9"/>
  <c r="AC1656" i="9"/>
  <c r="AC1642" i="9"/>
  <c r="AB1642" i="9"/>
  <c r="AB1628" i="9"/>
  <c r="AC1628" i="9"/>
  <c r="AC1614" i="9"/>
  <c r="AB1614" i="9"/>
  <c r="AB1600" i="9"/>
  <c r="AC1600" i="9"/>
  <c r="AB1586" i="9"/>
  <c r="AC1586" i="9"/>
  <c r="AC1572" i="9"/>
  <c r="AB1572" i="9"/>
  <c r="AB1558" i="9"/>
  <c r="AC1558" i="9"/>
  <c r="AB1544" i="9"/>
  <c r="AC1544" i="9"/>
  <c r="AC1530" i="9"/>
  <c r="AB1530" i="9"/>
  <c r="AC1516" i="9"/>
  <c r="AB1516" i="9"/>
  <c r="AB1502" i="9"/>
  <c r="AC1502" i="9"/>
  <c r="AB1488" i="9"/>
  <c r="AC1488" i="9"/>
  <c r="AC1474" i="9"/>
  <c r="AB1474" i="9"/>
  <c r="AC1460" i="9"/>
  <c r="AB1460" i="9"/>
  <c r="AB1446" i="9"/>
  <c r="AC1446" i="9"/>
  <c r="AC1432" i="9"/>
  <c r="AB1432" i="9"/>
  <c r="AB1418" i="9"/>
  <c r="AC1418" i="9"/>
  <c r="AC1404" i="9"/>
  <c r="AB1404" i="9"/>
  <c r="AB1390" i="9"/>
  <c r="AC1390" i="9"/>
  <c r="AB1376" i="9"/>
  <c r="AC1376" i="9"/>
  <c r="AB1362" i="9"/>
  <c r="AC1362" i="9"/>
  <c r="AB1348" i="9"/>
  <c r="AC1348" i="9"/>
  <c r="AB1334" i="9"/>
  <c r="AC1334" i="9"/>
  <c r="AB1320" i="9"/>
  <c r="AC1320" i="9"/>
  <c r="AB1306" i="9"/>
  <c r="AC1306" i="9"/>
  <c r="AB1292" i="9"/>
  <c r="AC1292" i="9"/>
  <c r="AC1278" i="9"/>
  <c r="AB1278" i="9"/>
  <c r="AC1264" i="9"/>
  <c r="AB1264" i="9"/>
  <c r="AC1250" i="9"/>
  <c r="AB1250" i="9"/>
  <c r="AC1236" i="9"/>
  <c r="AB1236" i="9"/>
  <c r="AB1222" i="9"/>
  <c r="AC1222" i="9"/>
  <c r="AC1208" i="9"/>
  <c r="AB1208" i="9"/>
  <c r="AB1194" i="9"/>
  <c r="AC1194" i="9"/>
  <c r="AB1180" i="9"/>
  <c r="AC1180" i="9"/>
  <c r="AB1166" i="9"/>
  <c r="AC1166" i="9"/>
  <c r="AC1152" i="9"/>
  <c r="AB1152" i="9"/>
  <c r="AB1138" i="9"/>
  <c r="AC1138" i="9"/>
  <c r="AB1124" i="9"/>
  <c r="AC1124" i="9"/>
  <c r="AC1110" i="9"/>
  <c r="AB1110" i="9"/>
  <c r="AB1096" i="9"/>
  <c r="AC1096" i="9"/>
  <c r="AC1082" i="9"/>
  <c r="AB1082" i="9"/>
  <c r="AB1068" i="9"/>
  <c r="AC1068" i="9"/>
  <c r="AB1054" i="9"/>
  <c r="AC1054" i="9"/>
  <c r="AC1040" i="9"/>
  <c r="AB1040" i="9"/>
  <c r="AC1026" i="9"/>
  <c r="AB1026" i="9"/>
  <c r="AB1012" i="9"/>
  <c r="AC1012" i="9"/>
  <c r="AC998" i="9"/>
  <c r="AB998" i="9"/>
  <c r="AB984" i="9"/>
  <c r="AC984" i="9"/>
  <c r="AB970" i="9"/>
  <c r="AC970" i="9"/>
  <c r="AC956" i="9"/>
  <c r="AB956" i="9"/>
  <c r="AC942" i="9"/>
  <c r="AB942" i="9"/>
  <c r="AC928" i="9"/>
  <c r="AB928" i="9"/>
  <c r="AC914" i="9"/>
  <c r="AB914" i="9"/>
  <c r="AC900" i="9"/>
  <c r="AB900" i="9"/>
  <c r="AB886" i="9"/>
  <c r="AC886" i="9"/>
  <c r="AC872" i="9"/>
  <c r="AB872" i="9"/>
  <c r="AB858" i="9"/>
  <c r="AC858" i="9"/>
  <c r="AC844" i="9"/>
  <c r="AB844" i="9"/>
  <c r="AC830" i="9"/>
  <c r="AB830" i="9"/>
  <c r="AC816" i="9"/>
  <c r="AB816" i="9"/>
  <c r="AB2145" i="9"/>
  <c r="AC2145" i="9"/>
  <c r="AC2131" i="9"/>
  <c r="AB2131" i="9"/>
  <c r="AC2117" i="9"/>
  <c r="AB2117" i="9"/>
  <c r="AC2103" i="9"/>
  <c r="AB2103" i="9"/>
  <c r="AB2089" i="9"/>
  <c r="AC2089" i="9"/>
  <c r="AB2075" i="9"/>
  <c r="AC2075" i="9"/>
  <c r="AB2061" i="9"/>
  <c r="AC2061" i="9"/>
  <c r="AB2047" i="9"/>
  <c r="AC2047" i="9"/>
  <c r="AC2033" i="9"/>
  <c r="AB2033" i="9"/>
  <c r="AB2019" i="9"/>
  <c r="AC2019" i="9"/>
  <c r="AB2005" i="9"/>
  <c r="AC2005" i="9"/>
  <c r="AB1991" i="9"/>
  <c r="AC1991" i="9"/>
  <c r="AB1977" i="9"/>
  <c r="AC1977" i="9"/>
  <c r="AB1963" i="9"/>
  <c r="AC1963" i="9"/>
  <c r="AC1949" i="9"/>
  <c r="AB1949" i="9"/>
  <c r="AB1935" i="9"/>
  <c r="AC1935" i="9"/>
  <c r="AB1921" i="9"/>
  <c r="AC1921" i="9"/>
  <c r="AC1907" i="9"/>
  <c r="AB1907" i="9"/>
  <c r="AB1893" i="9"/>
  <c r="AC1893" i="9"/>
  <c r="AB1879" i="9"/>
  <c r="AC1879" i="9"/>
  <c r="AC1865" i="9"/>
  <c r="AB1865" i="9"/>
  <c r="AB1851" i="9"/>
  <c r="AC1851" i="9"/>
  <c r="AC1837" i="9"/>
  <c r="AB1837" i="9"/>
  <c r="AC1823" i="9"/>
  <c r="AB1823" i="9"/>
  <c r="AC1809" i="9"/>
  <c r="AB1809" i="9"/>
  <c r="AB1795" i="9"/>
  <c r="AC1795" i="9"/>
  <c r="AB1781" i="9"/>
  <c r="AC1781" i="9"/>
  <c r="AB1767" i="9"/>
  <c r="AC1767" i="9"/>
  <c r="AC1753" i="9"/>
  <c r="AB1753" i="9"/>
  <c r="AC1739" i="9"/>
  <c r="AB1739" i="9"/>
  <c r="AB1725" i="9"/>
  <c r="AC1725" i="9"/>
  <c r="AB1711" i="9"/>
  <c r="AC1711" i="9"/>
  <c r="AB1697" i="9"/>
  <c r="AC1697" i="9"/>
  <c r="AB1683" i="9"/>
  <c r="AC1683" i="9"/>
  <c r="AC1669" i="9"/>
  <c r="AB1669" i="9"/>
  <c r="AC1655" i="9"/>
  <c r="AB1655" i="9"/>
  <c r="AB1641" i="9"/>
  <c r="AC1641" i="9"/>
  <c r="AB1627" i="9"/>
  <c r="AC1627" i="9"/>
  <c r="AC1613" i="9"/>
  <c r="AB1613" i="9"/>
  <c r="AC1599" i="9"/>
  <c r="AB1599" i="9"/>
  <c r="AC1585" i="9"/>
  <c r="AB1585" i="9"/>
  <c r="AB1571" i="9"/>
  <c r="AC1571" i="9"/>
  <c r="AC1557" i="9"/>
  <c r="AB1557" i="9"/>
  <c r="AC1543" i="9"/>
  <c r="AB1543" i="9"/>
  <c r="AC1529" i="9"/>
  <c r="AB1529" i="9"/>
  <c r="AC1515" i="9"/>
  <c r="AB1515" i="9"/>
  <c r="AB1501" i="9"/>
  <c r="AC1501" i="9"/>
  <c r="AC1487" i="9"/>
  <c r="AB1487" i="9"/>
  <c r="AB1473" i="9"/>
  <c r="AC1473" i="9"/>
  <c r="AC1459" i="9"/>
  <c r="AB1459" i="9"/>
  <c r="AC1445" i="9"/>
  <c r="AB1445" i="9"/>
  <c r="AB1431" i="9"/>
  <c r="AC1431" i="9"/>
  <c r="AB1417" i="9"/>
  <c r="AC1417" i="9"/>
  <c r="AC1403" i="9"/>
  <c r="AB1403" i="9"/>
  <c r="AB1389" i="9"/>
  <c r="AC1389" i="9"/>
  <c r="AC1375" i="9"/>
  <c r="AB1375" i="9"/>
  <c r="AC1361" i="9"/>
  <c r="AB1361" i="9"/>
  <c r="AC1347" i="9"/>
  <c r="AB1347" i="9"/>
  <c r="AC1333" i="9"/>
  <c r="AB1333" i="9"/>
  <c r="AB1319" i="9"/>
  <c r="AC1319" i="9"/>
  <c r="AC1305" i="9"/>
  <c r="AB1305" i="9"/>
  <c r="AB1291" i="9"/>
  <c r="AC1291" i="9"/>
  <c r="AC1277" i="9"/>
  <c r="AB1277" i="9"/>
  <c r="AB1263" i="9"/>
  <c r="AC1263" i="9"/>
  <c r="AC1249" i="9"/>
  <c r="AB1249" i="9"/>
  <c r="AC1235" i="9"/>
  <c r="AB1235" i="9"/>
  <c r="AB1221" i="9"/>
  <c r="AC1221" i="9"/>
  <c r="AC1207" i="9"/>
  <c r="AB1207" i="9"/>
  <c r="AB1193" i="9"/>
  <c r="AC1193" i="9"/>
  <c r="AC1179" i="9"/>
  <c r="AB1179" i="9"/>
  <c r="AB1165" i="9"/>
  <c r="AC1165" i="9"/>
  <c r="AC1151" i="9"/>
  <c r="AB1151" i="9"/>
  <c r="AC1137" i="9"/>
  <c r="AB1137" i="9"/>
  <c r="AB1123" i="9"/>
  <c r="AC1123" i="9"/>
  <c r="AC1109" i="9"/>
  <c r="AB1109" i="9"/>
  <c r="AC1095" i="9"/>
  <c r="AB1095" i="9"/>
  <c r="AB1081" i="9"/>
  <c r="AC1081" i="9"/>
  <c r="AC1067" i="9"/>
  <c r="AB1067" i="9"/>
  <c r="AC1053" i="9"/>
  <c r="AB1053" i="9"/>
  <c r="AB1039" i="9"/>
  <c r="AC1039" i="9"/>
  <c r="AC1025" i="9"/>
  <c r="AB1025" i="9"/>
  <c r="AC1011" i="9"/>
  <c r="AB1011" i="9"/>
  <c r="AB997" i="9"/>
  <c r="AC997" i="9"/>
  <c r="AB983" i="9"/>
  <c r="AC983" i="9"/>
  <c r="AB969" i="9"/>
  <c r="AC969" i="9"/>
  <c r="AB955" i="9"/>
  <c r="AC955" i="9"/>
  <c r="AC941" i="9"/>
  <c r="AB941" i="9"/>
  <c r="AB927" i="9"/>
  <c r="AC927" i="9"/>
  <c r="AC913" i="9"/>
  <c r="AB913" i="9"/>
  <c r="AB899" i="9"/>
  <c r="AC899" i="9"/>
  <c r="AC885" i="9"/>
  <c r="AB885" i="9"/>
  <c r="AB871" i="9"/>
  <c r="AC871" i="9"/>
  <c r="AC857" i="9"/>
  <c r="AB857" i="9"/>
  <c r="AC843" i="9"/>
  <c r="AB843" i="9"/>
  <c r="AC829" i="9"/>
  <c r="AB829" i="9"/>
  <c r="AC815" i="9"/>
  <c r="AB815" i="9"/>
  <c r="AC801" i="9"/>
  <c r="AB801" i="9"/>
  <c r="AC787" i="9"/>
  <c r="AB787" i="9"/>
  <c r="AC773" i="9"/>
  <c r="AB773" i="9"/>
  <c r="AC759" i="9"/>
  <c r="AB759" i="9"/>
  <c r="AC2662" i="9"/>
  <c r="AB2662" i="9"/>
  <c r="AB2648" i="9"/>
  <c r="AC2648" i="9"/>
  <c r="AB2634" i="9"/>
  <c r="AC2634" i="9"/>
  <c r="AB2620" i="9"/>
  <c r="AC2620" i="9"/>
  <c r="AB2606" i="9"/>
  <c r="AC2606" i="9"/>
  <c r="AB2592" i="9"/>
  <c r="AC2592" i="9"/>
  <c r="AB2578" i="9"/>
  <c r="AC2578" i="9"/>
  <c r="AC2564" i="9"/>
  <c r="AB2564" i="9"/>
  <c r="AB2550" i="9"/>
  <c r="AC2550" i="9"/>
  <c r="AC2536" i="9"/>
  <c r="AB2536" i="9"/>
  <c r="AB2522" i="9"/>
  <c r="AC2522" i="9"/>
  <c r="AB2508" i="9"/>
  <c r="AC2508" i="9"/>
  <c r="AB2494" i="9"/>
  <c r="AC2494" i="9"/>
  <c r="AB2480" i="9"/>
  <c r="AC2480" i="9"/>
  <c r="AC2466" i="9"/>
  <c r="AB2466" i="9"/>
  <c r="AB2452" i="9"/>
  <c r="AC2452" i="9"/>
  <c r="AC2438" i="9"/>
  <c r="AB2438" i="9"/>
  <c r="AB2424" i="9"/>
  <c r="AC2424" i="9"/>
  <c r="AC2410" i="9"/>
  <c r="AB2410" i="9"/>
  <c r="AB2396" i="9"/>
  <c r="AC2396" i="9"/>
  <c r="AB2382" i="9"/>
  <c r="AC2382" i="9"/>
  <c r="AC2368" i="9"/>
  <c r="AB2368" i="9"/>
  <c r="AC2354" i="9"/>
  <c r="AB2354" i="9"/>
  <c r="AC2340" i="9"/>
  <c r="AB2340" i="9"/>
  <c r="AC2326" i="9"/>
  <c r="AB2326" i="9"/>
  <c r="AB2312" i="9"/>
  <c r="AC2312" i="9"/>
  <c r="AC2298" i="9"/>
  <c r="AB2298" i="9"/>
  <c r="AB2284" i="9"/>
  <c r="AC2284" i="9"/>
  <c r="AB2270" i="9"/>
  <c r="AC2270" i="9"/>
  <c r="AC2256" i="9"/>
  <c r="AB2256" i="9"/>
  <c r="AC2242" i="9"/>
  <c r="AB2242" i="9"/>
  <c r="AC2228" i="9"/>
  <c r="AB2228" i="9"/>
  <c r="AB2214" i="9"/>
  <c r="AC2214" i="9"/>
  <c r="AC2200" i="9"/>
  <c r="AB2200" i="9"/>
  <c r="AB2186" i="9"/>
  <c r="AC2186" i="9"/>
  <c r="AB2172" i="9"/>
  <c r="AC2172" i="9"/>
  <c r="AC2158" i="9"/>
  <c r="AB2158" i="9"/>
  <c r="AB2144" i="9"/>
  <c r="AC2144" i="9"/>
  <c r="AB2130" i="9"/>
  <c r="AC2130" i="9"/>
  <c r="AC2116" i="9"/>
  <c r="AB2116" i="9"/>
  <c r="AC2102" i="9"/>
  <c r="AB2102" i="9"/>
  <c r="AC2088" i="9"/>
  <c r="AB2088" i="9"/>
  <c r="AC2074" i="9"/>
  <c r="AB2074" i="9"/>
  <c r="AB2060" i="9"/>
  <c r="AC2060" i="9"/>
  <c r="AB2046" i="9"/>
  <c r="AC2046" i="9"/>
  <c r="AC2032" i="9"/>
  <c r="AB2032" i="9"/>
  <c r="AC2018" i="9"/>
  <c r="AB2018" i="9"/>
  <c r="AB2004" i="9"/>
  <c r="AC2004" i="9"/>
  <c r="AB1990" i="9"/>
  <c r="AC1990" i="9"/>
  <c r="AC1976" i="9"/>
  <c r="AB1976" i="9"/>
  <c r="AB1962" i="9"/>
  <c r="AC1962" i="9"/>
  <c r="AC1948" i="9"/>
  <c r="AB1948" i="9"/>
  <c r="AC1934" i="9"/>
  <c r="AB1934" i="9"/>
  <c r="AB1920" i="9"/>
  <c r="AC1920" i="9"/>
  <c r="AB1906" i="9"/>
  <c r="AC1906" i="9"/>
  <c r="AB1892" i="9"/>
  <c r="AC1892" i="9"/>
  <c r="AB1878" i="9"/>
  <c r="AC1878" i="9"/>
  <c r="AC1864" i="9"/>
  <c r="AB1864" i="9"/>
  <c r="AC1850" i="9"/>
  <c r="AB1850" i="9"/>
  <c r="AC1836" i="9"/>
  <c r="AB1836" i="9"/>
  <c r="AB1822" i="9"/>
  <c r="AC1822" i="9"/>
  <c r="AC1808" i="9"/>
  <c r="AB1808" i="9"/>
  <c r="AC1794" i="9"/>
  <c r="AB1794" i="9"/>
  <c r="AC1780" i="9"/>
  <c r="AB1780" i="9"/>
  <c r="AB1766" i="9"/>
  <c r="AC1766" i="9"/>
  <c r="AC1752" i="9"/>
  <c r="AB1752" i="9"/>
  <c r="AC1738" i="9"/>
  <c r="AB1738" i="9"/>
  <c r="AC1724" i="9"/>
  <c r="AB1724" i="9"/>
  <c r="AC1710" i="9"/>
  <c r="AB1710" i="9"/>
  <c r="AB1696" i="9"/>
  <c r="AC1696" i="9"/>
  <c r="AC1682" i="9"/>
  <c r="AB1682" i="9"/>
  <c r="AC1668" i="9"/>
  <c r="AB1668" i="9"/>
  <c r="AB1654" i="9"/>
  <c r="AC1654" i="9"/>
  <c r="AB1640" i="9"/>
  <c r="AC1640" i="9"/>
  <c r="AC1626" i="9"/>
  <c r="AB1626" i="9"/>
  <c r="AC1612" i="9"/>
  <c r="AB1612" i="9"/>
  <c r="AC1598" i="9"/>
  <c r="AB1598" i="9"/>
  <c r="AB1584" i="9"/>
  <c r="AC1584" i="9"/>
  <c r="AC1570" i="9"/>
  <c r="AB1570" i="9"/>
  <c r="AC1556" i="9"/>
  <c r="AB1556" i="9"/>
  <c r="AB1542" i="9"/>
  <c r="AC1542" i="9"/>
  <c r="AC1528" i="9"/>
  <c r="AB1528" i="9"/>
  <c r="AC1514" i="9"/>
  <c r="AB1514" i="9"/>
  <c r="AB1500" i="9"/>
  <c r="AC1500" i="9"/>
  <c r="AC1486" i="9"/>
  <c r="AB1486" i="9"/>
  <c r="AB1472" i="9"/>
  <c r="AC1472" i="9"/>
  <c r="AC1458" i="9"/>
  <c r="AB1458" i="9"/>
  <c r="AC1444" i="9"/>
  <c r="AB1444" i="9"/>
  <c r="AC1430" i="9"/>
  <c r="AB1430" i="9"/>
  <c r="AC1416" i="9"/>
  <c r="AB1416" i="9"/>
  <c r="AB1402" i="9"/>
  <c r="AC1402" i="9"/>
  <c r="AC1388" i="9"/>
  <c r="AB1388" i="9"/>
  <c r="AC1374" i="9"/>
  <c r="AB1374" i="9"/>
  <c r="AC1360" i="9"/>
  <c r="AB1360" i="9"/>
  <c r="AB1346" i="9"/>
  <c r="AC1346" i="9"/>
  <c r="AB1332" i="9"/>
  <c r="AC1332" i="9"/>
  <c r="AC1318" i="9"/>
  <c r="AB1318" i="9"/>
  <c r="AC1304" i="9"/>
  <c r="AB1304" i="9"/>
  <c r="AB1290" i="9"/>
  <c r="AC1290" i="9"/>
  <c r="AC1276" i="9"/>
  <c r="AB1276" i="9"/>
  <c r="AB1262" i="9"/>
  <c r="AC1262" i="9"/>
  <c r="AB1248" i="9"/>
  <c r="AC1248" i="9"/>
  <c r="AB1234" i="9"/>
  <c r="AC1234" i="9"/>
  <c r="AC1220" i="9"/>
  <c r="AB1220" i="9"/>
  <c r="AB1206" i="9"/>
  <c r="AC1206" i="9"/>
  <c r="AC1192" i="9"/>
  <c r="AB1192" i="9"/>
  <c r="AC1178" i="9"/>
  <c r="AB1178" i="9"/>
  <c r="AB1164" i="9"/>
  <c r="AC1164" i="9"/>
  <c r="AC1150" i="9"/>
  <c r="AB1150" i="9"/>
  <c r="AC1136" i="9"/>
  <c r="AB1136" i="9"/>
  <c r="AB1122" i="9"/>
  <c r="AC1122" i="9"/>
  <c r="AC1108" i="9"/>
  <c r="AB1108" i="9"/>
  <c r="AB1094" i="9"/>
  <c r="AC1094" i="9"/>
  <c r="AC1080" i="9"/>
  <c r="AB1080" i="9"/>
  <c r="AB1066" i="9"/>
  <c r="AC1066" i="9"/>
  <c r="AB1052" i="9"/>
  <c r="AC1052" i="9"/>
  <c r="AC1038" i="9"/>
  <c r="AB1038" i="9"/>
  <c r="AB1024" i="9"/>
  <c r="AC1024" i="9"/>
  <c r="AB1010" i="9"/>
  <c r="AC1010" i="9"/>
  <c r="AB996" i="9"/>
  <c r="AC996" i="9"/>
  <c r="AB982" i="9"/>
  <c r="AC982" i="9"/>
  <c r="AC968" i="9"/>
  <c r="AB968" i="9"/>
  <c r="AC954" i="9"/>
  <c r="AB954" i="9"/>
  <c r="AB940" i="9"/>
  <c r="AC940" i="9"/>
  <c r="AC926" i="9"/>
  <c r="AB926" i="9"/>
  <c r="AB912" i="9"/>
  <c r="AC912" i="9"/>
  <c r="AC898" i="9"/>
  <c r="AB898" i="9"/>
  <c r="AC884" i="9"/>
  <c r="AB884" i="9"/>
  <c r="AB870" i="9"/>
  <c r="AC870" i="9"/>
  <c r="AC856" i="9"/>
  <c r="AB856" i="9"/>
  <c r="AB842" i="9"/>
  <c r="AC842" i="9"/>
  <c r="AC828" i="9"/>
  <c r="AB828" i="9"/>
  <c r="AB814" i="9"/>
  <c r="AC814" i="9"/>
  <c r="AC800" i="9"/>
  <c r="AB800" i="9"/>
  <c r="AC786" i="9"/>
  <c r="AB786" i="9"/>
  <c r="AC772" i="9"/>
  <c r="AB772" i="9"/>
  <c r="AC758" i="9"/>
  <c r="AB758" i="9"/>
  <c r="AC744" i="9"/>
  <c r="AB744" i="9"/>
  <c r="AB730" i="9"/>
  <c r="AC730" i="9"/>
  <c r="AC716" i="9"/>
  <c r="AB716" i="9"/>
  <c r="AC702" i="9"/>
  <c r="AB702" i="9"/>
  <c r="AB688" i="9"/>
  <c r="AC688" i="9"/>
  <c r="AB674" i="9"/>
  <c r="AC674" i="9"/>
  <c r="AB660" i="9"/>
  <c r="AC660" i="9"/>
  <c r="AB646" i="9"/>
  <c r="AC646" i="9"/>
  <c r="AC632" i="9"/>
  <c r="AB632" i="9"/>
  <c r="AB618" i="9"/>
  <c r="AC618" i="9"/>
  <c r="AC604" i="9"/>
  <c r="AB604" i="9"/>
  <c r="AB590" i="9"/>
  <c r="AC590" i="9"/>
  <c r="AC576" i="9"/>
  <c r="AB576" i="9"/>
  <c r="AB562" i="9"/>
  <c r="AC562" i="9"/>
  <c r="AB548" i="9"/>
  <c r="AC548" i="9"/>
  <c r="AB534" i="9"/>
  <c r="AC534" i="9"/>
  <c r="AC520" i="9"/>
  <c r="AB520" i="9"/>
  <c r="AC506" i="9"/>
  <c r="AB506" i="9"/>
  <c r="AC492" i="9"/>
  <c r="AB492" i="9"/>
  <c r="AB478" i="9"/>
  <c r="AC478" i="9"/>
  <c r="AB464" i="9"/>
  <c r="AC464" i="9"/>
  <c r="AC450" i="9"/>
  <c r="AB450" i="9"/>
  <c r="AC436" i="9"/>
  <c r="AB436" i="9"/>
  <c r="AB422" i="9"/>
  <c r="AC422" i="9"/>
  <c r="AC408" i="9"/>
  <c r="AB408" i="9"/>
  <c r="AC394" i="9"/>
  <c r="AB394" i="9"/>
  <c r="AC380" i="9"/>
  <c r="AB380" i="9"/>
  <c r="AC366" i="9"/>
  <c r="AB366" i="9"/>
  <c r="AB352" i="9"/>
  <c r="AC352" i="9"/>
  <c r="AB338" i="9"/>
  <c r="AC338" i="9"/>
  <c r="AC324" i="9"/>
  <c r="AB324" i="9"/>
  <c r="AB310" i="9"/>
  <c r="AC310" i="9"/>
  <c r="AB296" i="9"/>
  <c r="AC296" i="9"/>
  <c r="AB282" i="9"/>
  <c r="AC282" i="9"/>
  <c r="AC268" i="9"/>
  <c r="AB268" i="9"/>
  <c r="AB254" i="9"/>
  <c r="AC254" i="9"/>
  <c r="AB240" i="9"/>
  <c r="AC240" i="9"/>
  <c r="AB226" i="9"/>
  <c r="AC226" i="9"/>
  <c r="AC212" i="9"/>
  <c r="AB212" i="9"/>
  <c r="AC198" i="9"/>
  <c r="AB198" i="9"/>
  <c r="AB184" i="9"/>
  <c r="AC184" i="9"/>
  <c r="AC170" i="9"/>
  <c r="AB170" i="9"/>
  <c r="AB156" i="9"/>
  <c r="AC156" i="9"/>
  <c r="AB142" i="9"/>
  <c r="AC142" i="9"/>
  <c r="AB128" i="9"/>
  <c r="AC128" i="9"/>
  <c r="AB114" i="9"/>
  <c r="AC114" i="9"/>
  <c r="AB100" i="9"/>
  <c r="AC100" i="9"/>
  <c r="AB86" i="9"/>
  <c r="AC86" i="9"/>
  <c r="AC72" i="9"/>
  <c r="AB72" i="9"/>
  <c r="AB58" i="9"/>
  <c r="AC58" i="9"/>
  <c r="AB44" i="9"/>
  <c r="AC44" i="9"/>
  <c r="AB30" i="9"/>
  <c r="AC30" i="9"/>
  <c r="AB16" i="9"/>
  <c r="AC16" i="9"/>
  <c r="AC2" i="9"/>
  <c r="AB2" i="9"/>
  <c r="AT3039" i="9"/>
  <c r="AP3039" i="9"/>
  <c r="AL3039" i="9"/>
  <c r="AT3025" i="9"/>
  <c r="AP3025" i="9"/>
  <c r="AL3025" i="9"/>
  <c r="AT3011" i="9"/>
  <c r="AP3011" i="9"/>
  <c r="AL3011" i="9"/>
  <c r="AT2997" i="9"/>
  <c r="AP2997" i="9"/>
  <c r="AL2997" i="9"/>
  <c r="AT2983" i="9"/>
  <c r="AP2983" i="9"/>
  <c r="AL2983" i="9"/>
  <c r="AT2969" i="9"/>
  <c r="AP2969" i="9"/>
  <c r="AL2969" i="9"/>
  <c r="AT2955" i="9"/>
  <c r="AP2955" i="9"/>
  <c r="AL2955" i="9"/>
  <c r="AT2941" i="9"/>
  <c r="AP2941" i="9"/>
  <c r="AQ2941" i="9" s="1"/>
  <c r="AL2941" i="9"/>
  <c r="AT2927" i="9"/>
  <c r="AP2927" i="9"/>
  <c r="AQ2927" i="9" s="1"/>
  <c r="AL2927" i="9"/>
  <c r="AT2913" i="9"/>
  <c r="AP2913" i="9"/>
  <c r="AQ2913" i="9" s="1"/>
  <c r="AL2913" i="9"/>
  <c r="AT2899" i="9"/>
  <c r="AP2899" i="9"/>
  <c r="AQ2899" i="9" s="1"/>
  <c r="AL2899" i="9"/>
  <c r="AT2885" i="9"/>
  <c r="AP2885" i="9"/>
  <c r="AQ2885" i="9" s="1"/>
  <c r="AL2885" i="9"/>
  <c r="AT2871" i="9"/>
  <c r="AP2871" i="9"/>
  <c r="AL2871" i="9"/>
  <c r="AT2857" i="9"/>
  <c r="AP2857" i="9"/>
  <c r="AL2857" i="9"/>
  <c r="AT2843" i="9"/>
  <c r="AP2843" i="9"/>
  <c r="AL2843" i="9"/>
  <c r="AT2829" i="9"/>
  <c r="AP2829" i="9"/>
  <c r="AL2829" i="9"/>
  <c r="AT2815" i="9"/>
  <c r="AP2815" i="9"/>
  <c r="AL2815" i="9"/>
  <c r="AT2801" i="9"/>
  <c r="AL2801" i="9"/>
  <c r="AP2801" i="9"/>
  <c r="AT2787" i="9"/>
  <c r="AP2787" i="9"/>
  <c r="AL2787" i="9"/>
  <c r="AT2773" i="9"/>
  <c r="AP2773" i="9"/>
  <c r="AL2773" i="9"/>
  <c r="AT2759" i="9"/>
  <c r="AP2759" i="9"/>
  <c r="AL2759" i="9"/>
  <c r="AT2745" i="9"/>
  <c r="AP2745" i="9"/>
  <c r="AL2745" i="9"/>
  <c r="AT2731" i="9"/>
  <c r="AP2731" i="9"/>
  <c r="AL2731" i="9"/>
  <c r="AT2717" i="9"/>
  <c r="AP2717" i="9"/>
  <c r="AL2717" i="9"/>
  <c r="AT2703" i="9"/>
  <c r="AL2703" i="9"/>
  <c r="AP2703" i="9"/>
  <c r="AT2689" i="9"/>
  <c r="AP2689" i="9"/>
  <c r="AL2689" i="9"/>
  <c r="AT2675" i="9"/>
  <c r="AP2675" i="9"/>
  <c r="AL2675" i="9"/>
  <c r="AT2661" i="9"/>
  <c r="AP2661" i="9"/>
  <c r="AL2661" i="9"/>
  <c r="AT2647" i="9"/>
  <c r="AP2647" i="9"/>
  <c r="AQ2647" i="9" s="1"/>
  <c r="AL2647" i="9"/>
  <c r="AT2633" i="9"/>
  <c r="AP2633" i="9"/>
  <c r="AQ2633" i="9" s="1"/>
  <c r="AL2633" i="9"/>
  <c r="AT2619" i="9"/>
  <c r="AP2619" i="9"/>
  <c r="AL2619" i="9"/>
  <c r="AT2605" i="9"/>
  <c r="AP2605" i="9"/>
  <c r="AL2605" i="9"/>
  <c r="AT2591" i="9"/>
  <c r="AP2591" i="9"/>
  <c r="AL2591" i="9"/>
  <c r="AT2577" i="9"/>
  <c r="AP2577" i="9"/>
  <c r="AL2577" i="9"/>
  <c r="AT2563" i="9"/>
  <c r="AP2563" i="9"/>
  <c r="AL2563" i="9"/>
  <c r="AT2549" i="9"/>
  <c r="AP2549" i="9"/>
  <c r="AL2549" i="9"/>
  <c r="AT2535" i="9"/>
  <c r="AP2535" i="9"/>
  <c r="AQ2535" i="9" s="1"/>
  <c r="AL2535" i="9"/>
  <c r="AT2521" i="9"/>
  <c r="AP2521" i="9"/>
  <c r="AQ2521" i="9" s="1"/>
  <c r="AL2521" i="9"/>
  <c r="AT2507" i="9"/>
  <c r="AP2507" i="9"/>
  <c r="AQ2507" i="9" s="1"/>
  <c r="AL2507" i="9"/>
  <c r="AT2493" i="9"/>
  <c r="AP2493" i="9"/>
  <c r="AQ2493" i="9" s="1"/>
  <c r="AL2493" i="9"/>
  <c r="AT2479" i="9"/>
  <c r="AP2479" i="9"/>
  <c r="AQ2479" i="9" s="1"/>
  <c r="AL2479" i="9"/>
  <c r="AL2465" i="9"/>
  <c r="AT2465" i="9"/>
  <c r="AP2465" i="9"/>
  <c r="AQ2465" i="9" s="1"/>
  <c r="AL2451" i="9"/>
  <c r="AT2451" i="9"/>
  <c r="AP2451" i="9"/>
  <c r="AQ2451" i="9" s="1"/>
  <c r="AL2437" i="9"/>
  <c r="AT2437" i="9"/>
  <c r="AP2437" i="9"/>
  <c r="AQ2437" i="9" s="1"/>
  <c r="AL2423" i="9"/>
  <c r="AT2423" i="9"/>
  <c r="AP2423" i="9"/>
  <c r="AQ2423" i="9" s="1"/>
  <c r="AL2409" i="9"/>
  <c r="AT2409" i="9"/>
  <c r="AP2409" i="9"/>
  <c r="AQ2409" i="9" s="1"/>
  <c r="AL2395" i="9"/>
  <c r="AT2395" i="9"/>
  <c r="AP2395" i="9"/>
  <c r="AQ2395" i="9" s="1"/>
  <c r="AL2381" i="9"/>
  <c r="AT2381" i="9"/>
  <c r="AP2381" i="9"/>
  <c r="AQ2381" i="9" s="1"/>
  <c r="AL2367" i="9"/>
  <c r="AT2367" i="9"/>
  <c r="AP2367" i="9"/>
  <c r="AQ2367" i="9" s="1"/>
  <c r="AT2353" i="9"/>
  <c r="AP2353" i="9"/>
  <c r="AQ2353" i="9" s="1"/>
  <c r="AL2353" i="9"/>
  <c r="AT2339" i="9"/>
  <c r="AP2339" i="9"/>
  <c r="AQ2339" i="9" s="1"/>
  <c r="AL2339" i="9"/>
  <c r="AT2325" i="9"/>
  <c r="AP2325" i="9"/>
  <c r="AQ2325" i="9" s="1"/>
  <c r="AL2325" i="9"/>
  <c r="AT2311" i="9"/>
  <c r="AP2311" i="9"/>
  <c r="AQ2311" i="9" s="1"/>
  <c r="AL2311" i="9"/>
  <c r="AT2297" i="9"/>
  <c r="AP2297" i="9"/>
  <c r="AL2297" i="9"/>
  <c r="AT2283" i="9"/>
  <c r="AP2283" i="9"/>
  <c r="AL2283" i="9"/>
  <c r="AT2269" i="9"/>
  <c r="AP2269" i="9"/>
  <c r="AL2269" i="9"/>
  <c r="AT2255" i="9"/>
  <c r="AL2255" i="9"/>
  <c r="AP2255" i="9"/>
  <c r="AT2241" i="9"/>
  <c r="AP2241" i="9"/>
  <c r="AL2241" i="9"/>
  <c r="AT2227" i="9"/>
  <c r="AP2227" i="9"/>
  <c r="AL2227" i="9"/>
  <c r="AT2213" i="9"/>
  <c r="AP2213" i="9"/>
  <c r="AL2213" i="9"/>
  <c r="AT2199" i="9"/>
  <c r="AP2199" i="9"/>
  <c r="AL2199" i="9"/>
  <c r="AT2185" i="9"/>
  <c r="AP2185" i="9"/>
  <c r="AQ2185" i="9" s="1"/>
  <c r="AL2185" i="9"/>
  <c r="AT2171" i="9"/>
  <c r="AP2171" i="9"/>
  <c r="AQ2171" i="9" s="1"/>
  <c r="AL2171" i="9"/>
  <c r="AT2157" i="9"/>
  <c r="AP2157" i="9"/>
  <c r="AL2157" i="9"/>
  <c r="AT2143" i="9"/>
  <c r="AP2143" i="9"/>
  <c r="AL2143" i="9"/>
  <c r="AT2129" i="9"/>
  <c r="AP2129" i="9"/>
  <c r="AQ2129" i="9" s="1"/>
  <c r="AL2129" i="9"/>
  <c r="AT2115" i="9"/>
  <c r="AP2115" i="9"/>
  <c r="AQ2115" i="9" s="1"/>
  <c r="AL2115" i="9"/>
  <c r="AT2101" i="9"/>
  <c r="AP2101" i="9"/>
  <c r="AQ2101" i="9" s="1"/>
  <c r="AL2101" i="9"/>
  <c r="AT2087" i="9"/>
  <c r="AL2087" i="9"/>
  <c r="AP2087" i="9"/>
  <c r="AQ2087" i="9" s="1"/>
  <c r="AT2073" i="9"/>
  <c r="AP2073" i="9"/>
  <c r="AL2073" i="9"/>
  <c r="AT2059" i="9"/>
  <c r="AP2059" i="9"/>
  <c r="AL2059" i="9"/>
  <c r="AT2045" i="9"/>
  <c r="AP2045" i="9"/>
  <c r="AL2045" i="9"/>
  <c r="AT2031" i="9"/>
  <c r="AP2031" i="9"/>
  <c r="AL2031" i="9"/>
  <c r="AT2017" i="9"/>
  <c r="AL2017" i="9"/>
  <c r="AP2017" i="9"/>
  <c r="AT2003" i="9"/>
  <c r="AP2003" i="9"/>
  <c r="AL2003" i="9"/>
  <c r="AT1989" i="9"/>
  <c r="AP1989" i="9"/>
  <c r="AL1989" i="9"/>
  <c r="AT1975" i="9"/>
  <c r="AP1975" i="9"/>
  <c r="AL1975" i="9"/>
  <c r="AT1961" i="9"/>
  <c r="AP1961" i="9"/>
  <c r="AL1961" i="9"/>
  <c r="AT1947" i="9"/>
  <c r="AP1947" i="9"/>
  <c r="AL1947" i="9"/>
  <c r="AT1933" i="9"/>
  <c r="AP1933" i="9"/>
  <c r="AL1933" i="9"/>
  <c r="AT1919" i="9"/>
  <c r="AP1919" i="9"/>
  <c r="AL1919" i="9"/>
  <c r="AT1905" i="9"/>
  <c r="AL1905" i="9"/>
  <c r="AP1905" i="9"/>
  <c r="AT1891" i="9"/>
  <c r="AP1891" i="9"/>
  <c r="AL1891" i="9"/>
  <c r="AT1877" i="9"/>
  <c r="AP1877" i="9"/>
  <c r="AQ1877" i="9" s="1"/>
  <c r="AL1877" i="9"/>
  <c r="AT1863" i="9"/>
  <c r="AP1863" i="9"/>
  <c r="AL1863" i="9"/>
  <c r="AT1849" i="9"/>
  <c r="AP1849" i="9"/>
  <c r="AQ1849" i="9" s="1"/>
  <c r="AL1849" i="9"/>
  <c r="AT1835" i="9"/>
  <c r="AL1835" i="9"/>
  <c r="AP1835" i="9"/>
  <c r="AQ1835" i="9" s="1"/>
  <c r="AT1821" i="9"/>
  <c r="AL1821" i="9"/>
  <c r="AP1821" i="9"/>
  <c r="AQ1821" i="9" s="1"/>
  <c r="AT1807" i="9"/>
  <c r="AL1807" i="9"/>
  <c r="AP1807" i="9"/>
  <c r="AQ1807" i="9" s="1"/>
  <c r="AT1793" i="9"/>
  <c r="AP1793" i="9"/>
  <c r="AQ1793" i="9" s="1"/>
  <c r="AL1793" i="9"/>
  <c r="AT1779" i="9"/>
  <c r="AP1779" i="9"/>
  <c r="AQ1779" i="9" s="1"/>
  <c r="AL1779" i="9"/>
  <c r="AT1765" i="9"/>
  <c r="AP1765" i="9"/>
  <c r="AQ1765" i="9" s="1"/>
  <c r="AL1765" i="9"/>
  <c r="AT1751" i="9"/>
  <c r="AP1751" i="9"/>
  <c r="AQ1751" i="9" s="1"/>
  <c r="AL1751" i="9"/>
  <c r="AT1737" i="9"/>
  <c r="AP1737" i="9"/>
  <c r="AQ1737" i="9" s="1"/>
  <c r="AL1737" i="9"/>
  <c r="AT1723" i="9"/>
  <c r="AP1723" i="9"/>
  <c r="AQ1723" i="9" s="1"/>
  <c r="AL1723" i="9"/>
  <c r="AT1709" i="9"/>
  <c r="AP1709" i="9"/>
  <c r="AQ1709" i="9" s="1"/>
  <c r="AL1709" i="9"/>
  <c r="AT1695" i="9"/>
  <c r="AP1695" i="9"/>
  <c r="AQ1695" i="9" s="1"/>
  <c r="AL1695" i="9"/>
  <c r="AT1681" i="9"/>
  <c r="AP1681" i="9"/>
  <c r="AQ1681" i="9" s="1"/>
  <c r="AL1681" i="9"/>
  <c r="AT1667" i="9"/>
  <c r="AP1667" i="9"/>
  <c r="AQ1667" i="9" s="1"/>
  <c r="AL1667" i="9"/>
  <c r="AT1653" i="9"/>
  <c r="AP1653" i="9"/>
  <c r="AQ1653" i="9" s="1"/>
  <c r="AL1653" i="9"/>
  <c r="AT1639" i="9"/>
  <c r="AP1639" i="9"/>
  <c r="AQ1639" i="9" s="1"/>
  <c r="AL1639" i="9"/>
  <c r="AT1625" i="9"/>
  <c r="AL1625" i="9"/>
  <c r="AP1625" i="9"/>
  <c r="AQ1625" i="9" s="1"/>
  <c r="AT1611" i="9"/>
  <c r="AP1611" i="9"/>
  <c r="AQ1611" i="9" s="1"/>
  <c r="AL1611" i="9"/>
  <c r="AT1597" i="9"/>
  <c r="AP1597" i="9"/>
  <c r="AQ1597" i="9" s="1"/>
  <c r="AL1597" i="9"/>
  <c r="AT1583" i="9"/>
  <c r="AP1583" i="9"/>
  <c r="AQ1583" i="9" s="1"/>
  <c r="AL1583" i="9"/>
  <c r="AT1569" i="9"/>
  <c r="AP1569" i="9"/>
  <c r="AQ1569" i="9" s="1"/>
  <c r="AL1569" i="9"/>
  <c r="AT1555" i="9"/>
  <c r="AP1555" i="9"/>
  <c r="AQ1555" i="9" s="1"/>
  <c r="AL1555" i="9"/>
  <c r="AT1541" i="9"/>
  <c r="AP1541" i="9"/>
  <c r="AQ1541" i="9" s="1"/>
  <c r="AL1541" i="9"/>
  <c r="AT1527" i="9"/>
  <c r="AP1527" i="9"/>
  <c r="AQ1527" i="9" s="1"/>
  <c r="AL1527" i="9"/>
  <c r="AT1513" i="9"/>
  <c r="AP1513" i="9"/>
  <c r="AQ1513" i="9" s="1"/>
  <c r="AL1513" i="9"/>
  <c r="AT1499" i="9"/>
  <c r="AP1499" i="9"/>
  <c r="AQ1499" i="9" s="1"/>
  <c r="AL1499" i="9"/>
  <c r="AT1485" i="9"/>
  <c r="AP1485" i="9"/>
  <c r="AQ1485" i="9" s="1"/>
  <c r="AL1485" i="9"/>
  <c r="AT1471" i="9"/>
  <c r="AP1471" i="9"/>
  <c r="AQ1471" i="9" s="1"/>
  <c r="AL1471" i="9"/>
  <c r="AT1457" i="9"/>
  <c r="AP1457" i="9"/>
  <c r="AL1457" i="9"/>
  <c r="AT1443" i="9"/>
  <c r="AP1443" i="9"/>
  <c r="AQ1443" i="9" s="1"/>
  <c r="AL1443" i="9"/>
  <c r="AT1429" i="9"/>
  <c r="AP1429" i="9"/>
  <c r="AL1429" i="9"/>
  <c r="AT1415" i="9"/>
  <c r="AP1415" i="9"/>
  <c r="AQ1415" i="9" s="1"/>
  <c r="AL1415" i="9"/>
  <c r="AT1401" i="9"/>
  <c r="AP1401" i="9"/>
  <c r="AQ1401" i="9" s="1"/>
  <c r="AL1401" i="9"/>
  <c r="AT1387" i="9"/>
  <c r="AP1387" i="9"/>
  <c r="AQ1387" i="9" s="1"/>
  <c r="AL1387" i="9"/>
  <c r="AT1373" i="9"/>
  <c r="AP1373" i="9"/>
  <c r="AQ1373" i="9" s="1"/>
  <c r="AL1373" i="9"/>
  <c r="AT1359" i="9"/>
  <c r="AL1359" i="9"/>
  <c r="AP1359" i="9"/>
  <c r="AT1345" i="9"/>
  <c r="AP1345" i="9"/>
  <c r="AL1345" i="9"/>
  <c r="AT1331" i="9"/>
  <c r="AP1331" i="9"/>
  <c r="AL1331" i="9"/>
  <c r="AT1317" i="9"/>
  <c r="AP1317" i="9"/>
  <c r="AQ1317" i="9" s="1"/>
  <c r="AL1317" i="9"/>
  <c r="AT1303" i="9"/>
  <c r="AP1303" i="9"/>
  <c r="AQ1303" i="9" s="1"/>
  <c r="AL1303" i="9"/>
  <c r="AT1289" i="9"/>
  <c r="AP1289" i="9"/>
  <c r="AL1289" i="9"/>
  <c r="AT1275" i="9"/>
  <c r="AP1275" i="9"/>
  <c r="AL1275" i="9"/>
  <c r="AT1261" i="9"/>
  <c r="AP1261" i="9"/>
  <c r="AL1261" i="9"/>
  <c r="AT1247" i="9"/>
  <c r="AP1247" i="9"/>
  <c r="AL1247" i="9"/>
  <c r="AT1233" i="9"/>
  <c r="AP1233" i="9"/>
  <c r="AQ1233" i="9" s="1"/>
  <c r="AL1233" i="9"/>
  <c r="AT1219" i="9"/>
  <c r="AP1219" i="9"/>
  <c r="AQ1219" i="9" s="1"/>
  <c r="AL1219" i="9"/>
  <c r="AT1205" i="9"/>
  <c r="AP1205" i="9"/>
  <c r="AQ1205" i="9" s="1"/>
  <c r="AL1205" i="9"/>
  <c r="AT1191" i="9"/>
  <c r="AP1191" i="9"/>
  <c r="AQ1191" i="9" s="1"/>
  <c r="AL1191" i="9"/>
  <c r="AT1177" i="9"/>
  <c r="AP1177" i="9"/>
  <c r="AL1177" i="9"/>
  <c r="AT1163" i="9"/>
  <c r="AP1163" i="9"/>
  <c r="AL1163" i="9"/>
  <c r="AT1149" i="9"/>
  <c r="AP1149" i="9"/>
  <c r="AL1149" i="9"/>
  <c r="AT1135" i="9"/>
  <c r="AP1135" i="9"/>
  <c r="AL1135" i="9"/>
  <c r="AT1121" i="9"/>
  <c r="AP1121" i="9"/>
  <c r="AL1121" i="9"/>
  <c r="AT1107" i="9"/>
  <c r="AP1107" i="9"/>
  <c r="AL1107" i="9"/>
  <c r="AT1093" i="9"/>
  <c r="AP1093" i="9"/>
  <c r="AL1093" i="9"/>
  <c r="AT1079" i="9"/>
  <c r="AL1079" i="9"/>
  <c r="AP1079" i="9"/>
  <c r="AT1065" i="9"/>
  <c r="AP1065" i="9"/>
  <c r="AL1065" i="9"/>
  <c r="AT1051" i="9"/>
  <c r="AP1051" i="9"/>
  <c r="AL1051" i="9"/>
  <c r="AT1037" i="9"/>
  <c r="AP1037" i="9"/>
  <c r="AL1037" i="9"/>
  <c r="AT1023" i="9"/>
  <c r="AP1023" i="9"/>
  <c r="AL1023" i="9"/>
  <c r="AT1009" i="9"/>
  <c r="AP1009" i="9"/>
  <c r="AL1009" i="9"/>
  <c r="AT995" i="9"/>
  <c r="AP995" i="9"/>
  <c r="AL995" i="9"/>
  <c r="AT981" i="9"/>
  <c r="AP981" i="9"/>
  <c r="AL981" i="9"/>
  <c r="AT967" i="9"/>
  <c r="AP967" i="9"/>
  <c r="AL967" i="9"/>
  <c r="AT953" i="9"/>
  <c r="AP953" i="9"/>
  <c r="AL953" i="9"/>
  <c r="AT939" i="9"/>
  <c r="AP939" i="9"/>
  <c r="AL939" i="9"/>
  <c r="AT925" i="9"/>
  <c r="AP925" i="9"/>
  <c r="AQ925" i="9" s="1"/>
  <c r="AL925" i="9"/>
  <c r="AT911" i="9"/>
  <c r="AL911" i="9"/>
  <c r="AP911" i="9"/>
  <c r="AQ911" i="9" s="1"/>
  <c r="AT897" i="9"/>
  <c r="AP897" i="9"/>
  <c r="AQ897" i="9" s="1"/>
  <c r="AL897" i="9"/>
  <c r="AT883" i="9"/>
  <c r="AP883" i="9"/>
  <c r="AQ883" i="9" s="1"/>
  <c r="AL883" i="9"/>
  <c r="AT869" i="9"/>
  <c r="AP869" i="9"/>
  <c r="AQ869" i="9" s="1"/>
  <c r="AL869" i="9"/>
  <c r="AT855" i="9"/>
  <c r="AL855" i="9"/>
  <c r="AP855" i="9"/>
  <c r="AQ855" i="9" s="1"/>
  <c r="AT841" i="9"/>
  <c r="AP841" i="9"/>
  <c r="AQ841" i="9" s="1"/>
  <c r="AL841" i="9"/>
  <c r="AT827" i="9"/>
  <c r="AP827" i="9"/>
  <c r="AQ827" i="9" s="1"/>
  <c r="AL827" i="9"/>
  <c r="AT813" i="9"/>
  <c r="AP813" i="9"/>
  <c r="AQ813" i="9" s="1"/>
  <c r="AL813" i="9"/>
  <c r="AT799" i="9"/>
  <c r="AP799" i="9"/>
  <c r="AL799" i="9"/>
  <c r="AT785" i="9"/>
  <c r="AP785" i="9"/>
  <c r="AL785" i="9"/>
  <c r="AT771" i="9"/>
  <c r="AP771" i="9"/>
  <c r="AL771" i="9"/>
  <c r="AT757" i="9"/>
  <c r="AP757" i="9"/>
  <c r="AL757" i="9"/>
  <c r="AT743" i="9"/>
  <c r="AP743" i="9"/>
  <c r="AQ743" i="9" s="1"/>
  <c r="AL743" i="9"/>
  <c r="AT729" i="9"/>
  <c r="AP729" i="9"/>
  <c r="AQ729" i="9" s="1"/>
  <c r="AL729" i="9"/>
  <c r="AT715" i="9"/>
  <c r="AP715" i="9"/>
  <c r="AQ715" i="9" s="1"/>
  <c r="AL715" i="9"/>
  <c r="AT701" i="9"/>
  <c r="AP701" i="9"/>
  <c r="AQ701" i="9" s="1"/>
  <c r="AL701" i="9"/>
  <c r="AT687" i="9"/>
  <c r="AP687" i="9"/>
  <c r="AQ687" i="9" s="1"/>
  <c r="AL687" i="9"/>
  <c r="AT673" i="9"/>
  <c r="AP673" i="9"/>
  <c r="AQ673" i="9" s="1"/>
  <c r="AL673" i="9"/>
  <c r="AT659" i="9"/>
  <c r="AP659" i="9"/>
  <c r="AQ659" i="9" s="1"/>
  <c r="AL659" i="9"/>
  <c r="AT645" i="9"/>
  <c r="AP645" i="9"/>
  <c r="AL645" i="9"/>
  <c r="AT631" i="9"/>
  <c r="AP631" i="9"/>
  <c r="AL631" i="9"/>
  <c r="AT617" i="9"/>
  <c r="AP617" i="9"/>
  <c r="AL617" i="9"/>
  <c r="AT603" i="9"/>
  <c r="AP603" i="9"/>
  <c r="AL603" i="9"/>
  <c r="AT589" i="9"/>
  <c r="AP589" i="9"/>
  <c r="AL589" i="9"/>
  <c r="AT575" i="9"/>
  <c r="AP575" i="9"/>
  <c r="AL575" i="9"/>
  <c r="AT561" i="9"/>
  <c r="AP561" i="9"/>
  <c r="AL561" i="9"/>
  <c r="AT547" i="9"/>
  <c r="AP547" i="9"/>
  <c r="AL547" i="9"/>
  <c r="AT533" i="9"/>
  <c r="AP533" i="9"/>
  <c r="AL533" i="9"/>
  <c r="AT519" i="9"/>
  <c r="AP519" i="9"/>
  <c r="AL519" i="9"/>
  <c r="AT505" i="9"/>
  <c r="AP505" i="9"/>
  <c r="AL505" i="9"/>
  <c r="AT491" i="9"/>
  <c r="AP491" i="9"/>
  <c r="AL491" i="9"/>
  <c r="AT477" i="9"/>
  <c r="AP477" i="9"/>
  <c r="AL477" i="9"/>
  <c r="AT463" i="9"/>
  <c r="AP463" i="9"/>
  <c r="AL463" i="9"/>
  <c r="AT449" i="9"/>
  <c r="AP449" i="9"/>
  <c r="AL449" i="9"/>
  <c r="AT435" i="9"/>
  <c r="AP435" i="9"/>
  <c r="AL435" i="9"/>
  <c r="AT421" i="9"/>
  <c r="AP421" i="9"/>
  <c r="AL421" i="9"/>
  <c r="AT407" i="9"/>
  <c r="AP407" i="9"/>
  <c r="AL407" i="9"/>
  <c r="AT393" i="9"/>
  <c r="AP393" i="9"/>
  <c r="AL393" i="9"/>
  <c r="AT379" i="9"/>
  <c r="AP379" i="9"/>
  <c r="AQ379" i="9" s="1"/>
  <c r="AL379" i="9"/>
  <c r="AT365" i="9"/>
  <c r="AP365" i="9"/>
  <c r="AQ365" i="9" s="1"/>
  <c r="AL365" i="9"/>
  <c r="AT351" i="9"/>
  <c r="AP351" i="9"/>
  <c r="AQ351" i="9" s="1"/>
  <c r="AL351" i="9"/>
  <c r="AT337" i="9"/>
  <c r="AP337" i="9"/>
  <c r="AL337" i="9"/>
  <c r="AT323" i="9"/>
  <c r="AP323" i="9"/>
  <c r="AQ323" i="9" s="1"/>
  <c r="AL323" i="9"/>
  <c r="AT309" i="9"/>
  <c r="AP309" i="9"/>
  <c r="AL309" i="9"/>
  <c r="AT295" i="9"/>
  <c r="AP295" i="9"/>
  <c r="AQ295" i="9" s="1"/>
  <c r="AL295" i="9"/>
  <c r="AT281" i="9"/>
  <c r="AP281" i="9"/>
  <c r="AQ281" i="9" s="1"/>
  <c r="AL281" i="9"/>
  <c r="AT267" i="9"/>
  <c r="AP267" i="9"/>
  <c r="AL267" i="9"/>
  <c r="AT253" i="9"/>
  <c r="AP253" i="9"/>
  <c r="AQ253" i="9" s="1"/>
  <c r="AL253" i="9"/>
  <c r="AT239" i="9"/>
  <c r="AP239" i="9"/>
  <c r="AL239" i="9"/>
  <c r="AT225" i="9"/>
  <c r="AP225" i="9"/>
  <c r="AL225" i="9"/>
  <c r="AT211" i="9"/>
  <c r="AP211" i="9"/>
  <c r="AQ211" i="9" s="1"/>
  <c r="AL211" i="9"/>
  <c r="AT197" i="9"/>
  <c r="AP197" i="9"/>
  <c r="AL197" i="9"/>
  <c r="AT183" i="9"/>
  <c r="AP183" i="9"/>
  <c r="AL183" i="9"/>
  <c r="AT169" i="9"/>
  <c r="AP169" i="9"/>
  <c r="AL169" i="9"/>
  <c r="AT155" i="9"/>
  <c r="AP155" i="9"/>
  <c r="AQ155" i="9" s="1"/>
  <c r="AL155" i="9"/>
  <c r="AT141" i="9"/>
  <c r="AP141" i="9"/>
  <c r="AL141" i="9"/>
  <c r="AT127" i="9"/>
  <c r="AP127" i="9"/>
  <c r="AL127" i="9"/>
  <c r="AT113" i="9"/>
  <c r="AP113" i="9"/>
  <c r="AQ113" i="9" s="1"/>
  <c r="AL113" i="9"/>
  <c r="AT99" i="9"/>
  <c r="AP99" i="9"/>
  <c r="AQ99" i="9" s="1"/>
  <c r="AL99" i="9"/>
  <c r="AT85" i="9"/>
  <c r="AP85" i="9"/>
  <c r="AL85" i="9"/>
  <c r="AT71" i="9"/>
  <c r="AP71" i="9"/>
  <c r="AQ71" i="9" s="1"/>
  <c r="AL71" i="9"/>
  <c r="AT57" i="9"/>
  <c r="AP57" i="9"/>
  <c r="AL57" i="9"/>
  <c r="AT43" i="9"/>
  <c r="AP43" i="9"/>
  <c r="AL43" i="9"/>
  <c r="AT29" i="9"/>
  <c r="AP29" i="9"/>
  <c r="AQ29" i="9" s="1"/>
  <c r="AL29" i="9"/>
  <c r="AT15" i="9"/>
  <c r="AP15" i="9"/>
  <c r="AL15" i="9"/>
  <c r="AC1988" i="9"/>
  <c r="AB1988" i="9"/>
  <c r="AC1974" i="9"/>
  <c r="AB1974" i="9"/>
  <c r="AB1960" i="9"/>
  <c r="AC1960" i="9"/>
  <c r="AC1946" i="9"/>
  <c r="AB1946" i="9"/>
  <c r="AC1932" i="9"/>
  <c r="AB1932" i="9"/>
  <c r="AC1918" i="9"/>
  <c r="AB1918" i="9"/>
  <c r="AB1904" i="9"/>
  <c r="AC1904" i="9"/>
  <c r="AB1890" i="9"/>
  <c r="AC1890" i="9"/>
  <c r="AB1876" i="9"/>
  <c r="AC1876" i="9"/>
  <c r="AC1862" i="9"/>
  <c r="AB1862" i="9"/>
  <c r="AB1848" i="9"/>
  <c r="AC1848" i="9"/>
  <c r="AC1834" i="9"/>
  <c r="AB1834" i="9"/>
  <c r="AB1820" i="9"/>
  <c r="AC1820" i="9"/>
  <c r="AC1806" i="9"/>
  <c r="AB1806" i="9"/>
  <c r="AB1792" i="9"/>
  <c r="AC1792" i="9"/>
  <c r="AB1778" i="9"/>
  <c r="AC1778" i="9"/>
  <c r="AC1764" i="9"/>
  <c r="AB1764" i="9"/>
  <c r="AC1750" i="9"/>
  <c r="AB1750" i="9"/>
  <c r="AB1736" i="9"/>
  <c r="AC1736" i="9"/>
  <c r="AC1722" i="9"/>
  <c r="AB1722" i="9"/>
  <c r="AB1708" i="9"/>
  <c r="AC1708" i="9"/>
  <c r="AB1694" i="9"/>
  <c r="AC1694" i="9"/>
  <c r="AB1680" i="9"/>
  <c r="AC1680" i="9"/>
  <c r="AC1666" i="9"/>
  <c r="AB1666" i="9"/>
  <c r="AB1652" i="9"/>
  <c r="AC1652" i="9"/>
  <c r="AB1638" i="9"/>
  <c r="AC1638" i="9"/>
  <c r="AB1624" i="9"/>
  <c r="AC1624" i="9"/>
  <c r="AB1610" i="9"/>
  <c r="AC1610" i="9"/>
  <c r="AB1596" i="9"/>
  <c r="AC1596" i="9"/>
  <c r="AC1582" i="9"/>
  <c r="AB1582" i="9"/>
  <c r="AB1568" i="9"/>
  <c r="AC1568" i="9"/>
  <c r="AC1554" i="9"/>
  <c r="AB1554" i="9"/>
  <c r="AB1540" i="9"/>
  <c r="AC1540" i="9"/>
  <c r="AB1526" i="9"/>
  <c r="AC1526" i="9"/>
  <c r="AB1512" i="9"/>
  <c r="AC1512" i="9"/>
  <c r="AB1498" i="9"/>
  <c r="AC1498" i="9"/>
  <c r="AB1484" i="9"/>
  <c r="AC1484" i="9"/>
  <c r="AB1470" i="9"/>
  <c r="AC1470" i="9"/>
  <c r="AB1456" i="9"/>
  <c r="AC1456" i="9"/>
  <c r="AB1442" i="9"/>
  <c r="AC1442" i="9"/>
  <c r="AB1428" i="9"/>
  <c r="AC1428" i="9"/>
  <c r="AB1414" i="9"/>
  <c r="AC1414" i="9"/>
  <c r="AC1400" i="9"/>
  <c r="AB1400" i="9"/>
  <c r="AB1386" i="9"/>
  <c r="AC1386" i="9"/>
  <c r="AC1372" i="9"/>
  <c r="AB1372" i="9"/>
  <c r="AB1358" i="9"/>
  <c r="AC1358" i="9"/>
  <c r="AB1344" i="9"/>
  <c r="AC1344" i="9"/>
  <c r="AB1330" i="9"/>
  <c r="AC1330" i="9"/>
  <c r="AB1316" i="9"/>
  <c r="AC1316" i="9"/>
  <c r="AC1302" i="9"/>
  <c r="AB1302" i="9"/>
  <c r="AC1288" i="9"/>
  <c r="AB1288" i="9"/>
  <c r="AB1274" i="9"/>
  <c r="AC1274" i="9"/>
  <c r="AB1260" i="9"/>
  <c r="AC1260" i="9"/>
  <c r="AB1246" i="9"/>
  <c r="AC1246" i="9"/>
  <c r="AB1232" i="9"/>
  <c r="AC1232" i="9"/>
  <c r="AB1218" i="9"/>
  <c r="AC1218" i="9"/>
  <c r="AB1204" i="9"/>
  <c r="AC1204" i="9"/>
  <c r="AC1190" i="9"/>
  <c r="AB1190" i="9"/>
  <c r="AB1176" i="9"/>
  <c r="AC1176" i="9"/>
  <c r="AC1162" i="9"/>
  <c r="AB1162" i="9"/>
  <c r="AB1148" i="9"/>
  <c r="AC1148" i="9"/>
  <c r="AB1134" i="9"/>
  <c r="AC1134" i="9"/>
  <c r="AB1120" i="9"/>
  <c r="AC1120" i="9"/>
  <c r="AB1106" i="9"/>
  <c r="AC1106" i="9"/>
  <c r="AB1092" i="9"/>
  <c r="AC1092" i="9"/>
  <c r="AB1078" i="9"/>
  <c r="AC1078" i="9"/>
  <c r="AB1064" i="9"/>
  <c r="AC1064" i="9"/>
  <c r="AC1050" i="9"/>
  <c r="AB1050" i="9"/>
  <c r="AB1036" i="9"/>
  <c r="AC1036" i="9"/>
  <c r="AC1022" i="9"/>
  <c r="AB1022" i="9"/>
  <c r="AB1008" i="9"/>
  <c r="AC1008" i="9"/>
  <c r="AB994" i="9"/>
  <c r="AC994" i="9"/>
  <c r="AB980" i="9"/>
  <c r="AC980" i="9"/>
  <c r="AB966" i="9"/>
  <c r="AC966" i="9"/>
  <c r="AC952" i="9"/>
  <c r="AB952" i="9"/>
  <c r="AC938" i="9"/>
  <c r="AB938" i="9"/>
  <c r="AC924" i="9"/>
  <c r="AB924" i="9"/>
  <c r="AB910" i="9"/>
  <c r="AC910" i="9"/>
  <c r="AC896" i="9"/>
  <c r="AB896" i="9"/>
  <c r="AB882" i="9"/>
  <c r="AC882" i="9"/>
  <c r="AC868" i="9"/>
  <c r="AB868" i="9"/>
  <c r="AC854" i="9"/>
  <c r="AB854" i="9"/>
  <c r="AC840" i="9"/>
  <c r="AB840" i="9"/>
  <c r="AC826" i="9"/>
  <c r="AB826" i="9"/>
  <c r="AB812" i="9"/>
  <c r="AC812" i="9"/>
  <c r="AC798" i="9"/>
  <c r="AB798" i="9"/>
  <c r="AC784" i="9"/>
  <c r="AB784" i="9"/>
  <c r="AB770" i="9"/>
  <c r="AC770" i="9"/>
  <c r="AC756" i="9"/>
  <c r="AB756" i="9"/>
  <c r="AB742" i="9"/>
  <c r="AC742" i="9"/>
  <c r="AB728" i="9"/>
  <c r="AC728" i="9"/>
  <c r="AB714" i="9"/>
  <c r="AC714" i="9"/>
  <c r="AC700" i="9"/>
  <c r="AB700" i="9"/>
  <c r="AB686" i="9"/>
  <c r="AC686" i="9"/>
  <c r="AB672" i="9"/>
  <c r="AC672" i="9"/>
  <c r="AB658" i="9"/>
  <c r="AC658" i="9"/>
  <c r="AC644" i="9"/>
  <c r="AB644" i="9"/>
  <c r="AB630" i="9"/>
  <c r="AC630" i="9"/>
  <c r="AC616" i="9"/>
  <c r="AB616" i="9"/>
  <c r="AB602" i="9"/>
  <c r="AC602" i="9"/>
  <c r="AC588" i="9"/>
  <c r="AB588" i="9"/>
  <c r="AB574" i="9"/>
  <c r="AC574" i="9"/>
  <c r="AB560" i="9"/>
  <c r="AC560" i="9"/>
  <c r="AC546" i="9"/>
  <c r="AB546" i="9"/>
  <c r="AB532" i="9"/>
  <c r="AC532" i="9"/>
  <c r="AC518" i="9"/>
  <c r="AB518" i="9"/>
  <c r="AC504" i="9"/>
  <c r="AB504" i="9"/>
  <c r="AB490" i="9"/>
  <c r="AC490" i="9"/>
  <c r="AC476" i="9"/>
  <c r="AB476" i="9"/>
  <c r="AB462" i="9"/>
  <c r="AC462" i="9"/>
  <c r="AC448" i="9"/>
  <c r="AB448" i="9"/>
  <c r="AB434" i="9"/>
  <c r="AC434" i="9"/>
  <c r="AB420" i="9"/>
  <c r="AC420" i="9"/>
  <c r="AB406" i="9"/>
  <c r="AC406" i="9"/>
  <c r="AC392" i="9"/>
  <c r="AB392" i="9"/>
  <c r="AB378" i="9"/>
  <c r="AC378" i="9"/>
  <c r="AB364" i="9"/>
  <c r="AC364" i="9"/>
  <c r="AB350" i="9"/>
  <c r="AC350" i="9"/>
  <c r="AB336" i="9"/>
  <c r="AC336" i="9"/>
  <c r="AB322" i="9"/>
  <c r="AC322" i="9"/>
  <c r="AB308" i="9"/>
  <c r="AC308" i="9"/>
  <c r="AC294" i="9"/>
  <c r="AB294" i="9"/>
  <c r="AB280" i="9"/>
  <c r="AC280" i="9"/>
  <c r="AC266" i="9"/>
  <c r="AB266" i="9"/>
  <c r="AB252" i="9"/>
  <c r="AC252" i="9"/>
  <c r="AB238" i="9"/>
  <c r="AC238" i="9"/>
  <c r="AB224" i="9"/>
  <c r="AC224" i="9"/>
  <c r="AB210" i="9"/>
  <c r="AC210" i="9"/>
  <c r="AC196" i="9"/>
  <c r="AB196" i="9"/>
  <c r="AC182" i="9"/>
  <c r="AB182" i="9"/>
  <c r="AC168" i="9"/>
  <c r="AB168" i="9"/>
  <c r="AC154" i="9"/>
  <c r="AB154" i="9"/>
  <c r="AB140" i="9"/>
  <c r="AC140" i="9"/>
  <c r="AC126" i="9"/>
  <c r="AB126" i="9"/>
  <c r="AB112" i="9"/>
  <c r="AC112" i="9"/>
  <c r="AB98" i="9"/>
  <c r="AC98" i="9"/>
  <c r="AB84" i="9"/>
  <c r="AC84" i="9"/>
  <c r="AC70" i="9"/>
  <c r="AB70" i="9"/>
  <c r="AB56" i="9"/>
  <c r="AC56" i="9"/>
  <c r="AB42" i="9"/>
  <c r="AC42" i="9"/>
  <c r="AB28" i="9"/>
  <c r="AC28" i="9"/>
  <c r="AC14" i="9"/>
  <c r="AB14" i="9"/>
  <c r="AB517" i="9"/>
  <c r="AC517" i="9"/>
  <c r="AC503" i="9"/>
  <c r="AB503" i="9"/>
  <c r="AC489" i="9"/>
  <c r="AB489" i="9"/>
  <c r="AB475" i="9"/>
  <c r="AC475" i="9"/>
  <c r="AC461" i="9"/>
  <c r="AB461" i="9"/>
  <c r="AB447" i="9"/>
  <c r="AC447" i="9"/>
  <c r="AC433" i="9"/>
  <c r="AB433" i="9"/>
  <c r="AC419" i="9"/>
  <c r="AB419" i="9"/>
  <c r="AC405" i="9"/>
  <c r="AB405" i="9"/>
  <c r="AB391" i="9"/>
  <c r="AC391" i="9"/>
  <c r="AC377" i="9"/>
  <c r="AB377" i="9"/>
  <c r="AB363" i="9"/>
  <c r="AC363" i="9"/>
  <c r="AC349" i="9"/>
  <c r="AB349" i="9"/>
  <c r="AB335" i="9"/>
  <c r="AC335" i="9"/>
  <c r="AB321" i="9"/>
  <c r="AC321" i="9"/>
  <c r="AB307" i="9"/>
  <c r="AC307" i="9"/>
  <c r="AB293" i="9"/>
  <c r="AC293" i="9"/>
  <c r="AC279" i="9"/>
  <c r="AB279" i="9"/>
  <c r="AB265" i="9"/>
  <c r="AC265" i="9"/>
  <c r="AB251" i="9"/>
  <c r="AC251" i="9"/>
  <c r="AB237" i="9"/>
  <c r="AC237" i="9"/>
  <c r="AC223" i="9"/>
  <c r="AB223" i="9"/>
  <c r="AB209" i="9"/>
  <c r="AC209" i="9"/>
  <c r="AC195" i="9"/>
  <c r="AB195" i="9"/>
  <c r="AC181" i="9"/>
  <c r="AB181" i="9"/>
  <c r="AC167" i="9"/>
  <c r="AB167" i="9"/>
  <c r="AC153" i="9"/>
  <c r="AB153" i="9"/>
  <c r="AB139" i="9"/>
  <c r="AC139" i="9"/>
  <c r="AB125" i="9"/>
  <c r="AC125" i="9"/>
  <c r="AB111" i="9"/>
  <c r="AC111" i="9"/>
  <c r="AC97" i="9"/>
  <c r="AB97" i="9"/>
  <c r="AB83" i="9"/>
  <c r="AC83" i="9"/>
  <c r="AC69" i="9"/>
  <c r="AB69" i="9"/>
  <c r="AB55" i="9"/>
  <c r="AC55" i="9"/>
  <c r="AC41" i="9"/>
  <c r="AB41" i="9"/>
  <c r="AC27" i="9"/>
  <c r="AB27" i="9"/>
  <c r="AB13" i="9"/>
  <c r="AC13" i="9"/>
  <c r="AT3037" i="9"/>
  <c r="AP3037" i="9"/>
  <c r="AL3037" i="9"/>
  <c r="AT3023" i="9"/>
  <c r="AL3023" i="9"/>
  <c r="AP3023" i="9"/>
  <c r="AT3009" i="9"/>
  <c r="AP3009" i="9"/>
  <c r="AL3009" i="9"/>
  <c r="AT2995" i="9"/>
  <c r="AP2995" i="9"/>
  <c r="AL2995" i="9"/>
  <c r="AT2981" i="9"/>
  <c r="AP2981" i="9"/>
  <c r="AL2981" i="9"/>
  <c r="AT2967" i="9"/>
  <c r="AP2967" i="9"/>
  <c r="AL2967" i="9"/>
  <c r="AT2953" i="9"/>
  <c r="AP2953" i="9"/>
  <c r="AL2953" i="9"/>
  <c r="AT2939" i="9"/>
  <c r="AP2939" i="9"/>
  <c r="AQ2939" i="9" s="1"/>
  <c r="AL2939" i="9"/>
  <c r="AT2925" i="9"/>
  <c r="AP2925" i="9"/>
  <c r="AQ2925" i="9" s="1"/>
  <c r="AL2925" i="9"/>
  <c r="AT2911" i="9"/>
  <c r="AP2911" i="9"/>
  <c r="AQ2911" i="9" s="1"/>
  <c r="AL2911" i="9"/>
  <c r="AT2897" i="9"/>
  <c r="AP2897" i="9"/>
  <c r="AQ2897" i="9" s="1"/>
  <c r="AL2897" i="9"/>
  <c r="AT2883" i="9"/>
  <c r="AP2883" i="9"/>
  <c r="AQ2883" i="9" s="1"/>
  <c r="AL2883" i="9"/>
  <c r="AT2869" i="9"/>
  <c r="AP2869" i="9"/>
  <c r="AL2869" i="9"/>
  <c r="AT2855" i="9"/>
  <c r="AP2855" i="9"/>
  <c r="AL2855" i="9"/>
  <c r="AT2841" i="9"/>
  <c r="AP2841" i="9"/>
  <c r="AL2841" i="9"/>
  <c r="AT2827" i="9"/>
  <c r="AP2827" i="9"/>
  <c r="AL2827" i="9"/>
  <c r="AT2813" i="9"/>
  <c r="AP2813" i="9"/>
  <c r="AL2813" i="9"/>
  <c r="AT2799" i="9"/>
  <c r="AP2799" i="9"/>
  <c r="AL2799" i="9"/>
  <c r="AT2785" i="9"/>
  <c r="AL2785" i="9"/>
  <c r="AP2785" i="9"/>
  <c r="AT2771" i="9"/>
  <c r="AP2771" i="9"/>
  <c r="AL2771" i="9"/>
  <c r="AT2757" i="9"/>
  <c r="AP2757" i="9"/>
  <c r="AL2757" i="9"/>
  <c r="AT2743" i="9"/>
  <c r="AP2743" i="9"/>
  <c r="AL2743" i="9"/>
  <c r="AT2729" i="9"/>
  <c r="AP2729" i="9"/>
  <c r="AL2729" i="9"/>
  <c r="AT2715" i="9"/>
  <c r="AP2715" i="9"/>
  <c r="AL2715" i="9"/>
  <c r="AT2701" i="9"/>
  <c r="AP2701" i="9"/>
  <c r="AL2701" i="9"/>
  <c r="AT2687" i="9"/>
  <c r="AP2687" i="9"/>
  <c r="AL2687" i="9"/>
  <c r="AT2673" i="9"/>
  <c r="AP2673" i="9"/>
  <c r="AL2673" i="9"/>
  <c r="AT2659" i="9"/>
  <c r="AP2659" i="9"/>
  <c r="AL2659" i="9"/>
  <c r="AT2645" i="9"/>
  <c r="AP2645" i="9"/>
  <c r="AQ2645" i="9" s="1"/>
  <c r="AL2645" i="9"/>
  <c r="AT2631" i="9"/>
  <c r="AP2631" i="9"/>
  <c r="AQ2631" i="9" s="1"/>
  <c r="AL2631" i="9"/>
  <c r="AT2617" i="9"/>
  <c r="AP2617" i="9"/>
  <c r="AL2617" i="9"/>
  <c r="AT2603" i="9"/>
  <c r="AP2603" i="9"/>
  <c r="AL2603" i="9"/>
  <c r="AT2589" i="9"/>
  <c r="AP2589" i="9"/>
  <c r="AL2589" i="9"/>
  <c r="AT2575" i="9"/>
  <c r="AP2575" i="9"/>
  <c r="AL2575" i="9"/>
  <c r="AT2561" i="9"/>
  <c r="AP2561" i="9"/>
  <c r="AL2561" i="9"/>
  <c r="AT2547" i="9"/>
  <c r="AP2547" i="9"/>
  <c r="AL2547" i="9"/>
  <c r="AT2533" i="9"/>
  <c r="AP2533" i="9"/>
  <c r="AQ2533" i="9" s="1"/>
  <c r="AL2533" i="9"/>
  <c r="AT2519" i="9"/>
  <c r="AP2519" i="9"/>
  <c r="AQ2519" i="9" s="1"/>
  <c r="AL2519" i="9"/>
  <c r="AT2505" i="9"/>
  <c r="AP2505" i="9"/>
  <c r="AQ2505" i="9" s="1"/>
  <c r="AL2505" i="9"/>
  <c r="AT2491" i="9"/>
  <c r="AP2491" i="9"/>
  <c r="AQ2491" i="9" s="1"/>
  <c r="AL2491" i="9"/>
  <c r="AL2477" i="9"/>
  <c r="AT2477" i="9"/>
  <c r="AP2477" i="9"/>
  <c r="AQ2477" i="9" s="1"/>
  <c r="AL2463" i="9"/>
  <c r="AT2463" i="9"/>
  <c r="AP2463" i="9"/>
  <c r="AQ2463" i="9" s="1"/>
  <c r="AL2449" i="9"/>
  <c r="AT2449" i="9"/>
  <c r="AP2449" i="9"/>
  <c r="AQ2449" i="9" s="1"/>
  <c r="AL2435" i="9"/>
  <c r="AT2435" i="9"/>
  <c r="AP2435" i="9"/>
  <c r="AQ2435" i="9" s="1"/>
  <c r="AL2421" i="9"/>
  <c r="AT2421" i="9"/>
  <c r="AP2421" i="9"/>
  <c r="AQ2421" i="9" s="1"/>
  <c r="AL2407" i="9"/>
  <c r="AT2407" i="9"/>
  <c r="AP2407" i="9"/>
  <c r="AQ2407" i="9" s="1"/>
  <c r="AL2393" i="9"/>
  <c r="AT2393" i="9"/>
  <c r="AP2393" i="9"/>
  <c r="AQ2393" i="9" s="1"/>
  <c r="AL2379" i="9"/>
  <c r="AT2379" i="9"/>
  <c r="AP2379" i="9"/>
  <c r="AQ2379" i="9" s="1"/>
  <c r="AL2365" i="9"/>
  <c r="AT2365" i="9"/>
  <c r="AP2365" i="9"/>
  <c r="AQ2365" i="9" s="1"/>
  <c r="AT2351" i="9"/>
  <c r="AP2351" i="9"/>
  <c r="AQ2351" i="9" s="1"/>
  <c r="AL2351" i="9"/>
  <c r="AT2337" i="9"/>
  <c r="AL2337" i="9"/>
  <c r="AP2337" i="9"/>
  <c r="AQ2337" i="9" s="1"/>
  <c r="AT2323" i="9"/>
  <c r="AP2323" i="9"/>
  <c r="AQ2323" i="9" s="1"/>
  <c r="AL2323" i="9"/>
  <c r="AT2309" i="9"/>
  <c r="AP2309" i="9"/>
  <c r="AQ2309" i="9" s="1"/>
  <c r="AL2309" i="9"/>
  <c r="AT2295" i="9"/>
  <c r="AP2295" i="9"/>
  <c r="AL2295" i="9"/>
  <c r="AT2281" i="9"/>
  <c r="AP2281" i="9"/>
  <c r="AL2281" i="9"/>
  <c r="AT2267" i="9"/>
  <c r="AP2267" i="9"/>
  <c r="AL2267" i="9"/>
  <c r="AT2253" i="9"/>
  <c r="AP2253" i="9"/>
  <c r="AL2253" i="9"/>
  <c r="AT2239" i="9"/>
  <c r="AP2239" i="9"/>
  <c r="AL2239" i="9"/>
  <c r="AT2225" i="9"/>
  <c r="AP2225" i="9"/>
  <c r="AL2225" i="9"/>
  <c r="AT2211" i="9"/>
  <c r="AP2211" i="9"/>
  <c r="AL2211" i="9"/>
  <c r="AT2197" i="9"/>
  <c r="AP2197" i="9"/>
  <c r="AL2197" i="9"/>
  <c r="AT2183" i="9"/>
  <c r="AP2183" i="9"/>
  <c r="AQ2183" i="9" s="1"/>
  <c r="AL2183" i="9"/>
  <c r="AT2169" i="9"/>
  <c r="AP2169" i="9"/>
  <c r="AQ2169" i="9" s="1"/>
  <c r="AL2169" i="9"/>
  <c r="AT2155" i="9"/>
  <c r="AP2155" i="9"/>
  <c r="AL2155" i="9"/>
  <c r="AT2141" i="9"/>
  <c r="AP2141" i="9"/>
  <c r="AL2141" i="9"/>
  <c r="AT2127" i="9"/>
  <c r="AL2127" i="9"/>
  <c r="AP2127" i="9"/>
  <c r="AQ2127" i="9" s="1"/>
  <c r="AT2113" i="9"/>
  <c r="AP2113" i="9"/>
  <c r="AQ2113" i="9" s="1"/>
  <c r="AL2113" i="9"/>
  <c r="AT2099" i="9"/>
  <c r="AP2099" i="9"/>
  <c r="AQ2099" i="9" s="1"/>
  <c r="AL2099" i="9"/>
  <c r="AT2085" i="9"/>
  <c r="AP2085" i="9"/>
  <c r="AQ2085" i="9" s="1"/>
  <c r="AL2085" i="9"/>
  <c r="AT2071" i="9"/>
  <c r="AP2071" i="9"/>
  <c r="AL2071" i="9"/>
  <c r="AT2057" i="9"/>
  <c r="AP2057" i="9"/>
  <c r="AL2057" i="9"/>
  <c r="AT2043" i="9"/>
  <c r="AP2043" i="9"/>
  <c r="AL2043" i="9"/>
  <c r="AT2029" i="9"/>
  <c r="AP2029" i="9"/>
  <c r="AL2029" i="9"/>
  <c r="AT2015" i="9"/>
  <c r="AP2015" i="9"/>
  <c r="AL2015" i="9"/>
  <c r="AT2001" i="9"/>
  <c r="AL2001" i="9"/>
  <c r="AP2001" i="9"/>
  <c r="AT1987" i="9"/>
  <c r="AP1987" i="9"/>
  <c r="AL1987" i="9"/>
  <c r="AT1973" i="9"/>
  <c r="AP1973" i="9"/>
  <c r="AL1973" i="9"/>
  <c r="AT1959" i="9"/>
  <c r="AP1959" i="9"/>
  <c r="AL1959" i="9"/>
  <c r="AT1945" i="9"/>
  <c r="AL1945" i="9"/>
  <c r="AP1945" i="9"/>
  <c r="AT1931" i="9"/>
  <c r="AP1931" i="9"/>
  <c r="AL1931" i="9"/>
  <c r="AT1917" i="9"/>
  <c r="AP1917" i="9"/>
  <c r="AL1917" i="9"/>
  <c r="AT1903" i="9"/>
  <c r="AL1903" i="9"/>
  <c r="AP1903" i="9"/>
  <c r="AT1889" i="9"/>
  <c r="AP1889" i="9"/>
  <c r="AL1889" i="9"/>
  <c r="AT1875" i="9"/>
  <c r="AP1875" i="9"/>
  <c r="AQ1875" i="9" s="1"/>
  <c r="AL1875" i="9"/>
  <c r="AT1861" i="9"/>
  <c r="AP1861" i="9"/>
  <c r="AL1861" i="9"/>
  <c r="AT1847" i="9"/>
  <c r="AP1847" i="9"/>
  <c r="AQ1847" i="9" s="1"/>
  <c r="AL1847" i="9"/>
  <c r="AT1833" i="9"/>
  <c r="AL1833" i="9"/>
  <c r="AP1833" i="9"/>
  <c r="AQ1833" i="9" s="1"/>
  <c r="AT1819" i="9"/>
  <c r="AL1819" i="9"/>
  <c r="AP1819" i="9"/>
  <c r="AQ1819" i="9" s="1"/>
  <c r="AT1805" i="9"/>
  <c r="AL1805" i="9"/>
  <c r="AP1805" i="9"/>
  <c r="AQ1805" i="9" s="1"/>
  <c r="AT1791" i="9"/>
  <c r="AP1791" i="9"/>
  <c r="AQ1791" i="9" s="1"/>
  <c r="AL1791" i="9"/>
  <c r="AT1777" i="9"/>
  <c r="AP1777" i="9"/>
  <c r="AQ1777" i="9" s="1"/>
  <c r="AL1777" i="9"/>
  <c r="AT1763" i="9"/>
  <c r="AP1763" i="9"/>
  <c r="AQ1763" i="9" s="1"/>
  <c r="AL1763" i="9"/>
  <c r="AT1749" i="9"/>
  <c r="AP1749" i="9"/>
  <c r="AQ1749" i="9" s="1"/>
  <c r="AL1749" i="9"/>
  <c r="AT1735" i="9"/>
  <c r="AP1735" i="9"/>
  <c r="AQ1735" i="9" s="1"/>
  <c r="AL1735" i="9"/>
  <c r="AT1721" i="9"/>
  <c r="AL1721" i="9"/>
  <c r="AP1721" i="9"/>
  <c r="AQ1721" i="9" s="1"/>
  <c r="AT1707" i="9"/>
  <c r="AP1707" i="9"/>
  <c r="AQ1707" i="9" s="1"/>
  <c r="AL1707" i="9"/>
  <c r="AT1693" i="9"/>
  <c r="AP1693" i="9"/>
  <c r="AQ1693" i="9" s="1"/>
  <c r="AL1693" i="9"/>
  <c r="AT1679" i="9"/>
  <c r="AL1679" i="9"/>
  <c r="AP1679" i="9"/>
  <c r="AQ1679" i="9" s="1"/>
  <c r="AT1665" i="9"/>
  <c r="AP1665" i="9"/>
  <c r="AQ1665" i="9" s="1"/>
  <c r="AL1665" i="9"/>
  <c r="AT1651" i="9"/>
  <c r="AP1651" i="9"/>
  <c r="AQ1651" i="9" s="1"/>
  <c r="AL1651" i="9"/>
  <c r="AT1637" i="9"/>
  <c r="AP1637" i="9"/>
  <c r="AQ1637" i="9" s="1"/>
  <c r="AL1637" i="9"/>
  <c r="AT1623" i="9"/>
  <c r="AP1623" i="9"/>
  <c r="AQ1623" i="9" s="1"/>
  <c r="AL1623" i="9"/>
  <c r="AT1609" i="9"/>
  <c r="AP1609" i="9"/>
  <c r="AQ1609" i="9" s="1"/>
  <c r="AL1609" i="9"/>
  <c r="AT1595" i="9"/>
  <c r="AP1595" i="9"/>
  <c r="AQ1595" i="9" s="1"/>
  <c r="AL1595" i="9"/>
  <c r="AT1581" i="9"/>
  <c r="AP1581" i="9"/>
  <c r="AQ1581" i="9" s="1"/>
  <c r="AL1581" i="9"/>
  <c r="AT1567" i="9"/>
  <c r="AP1567" i="9"/>
  <c r="AQ1567" i="9" s="1"/>
  <c r="AL1567" i="9"/>
  <c r="AT1553" i="9"/>
  <c r="AP1553" i="9"/>
  <c r="AQ1553" i="9" s="1"/>
  <c r="AL1553" i="9"/>
  <c r="AT1539" i="9"/>
  <c r="AP1539" i="9"/>
  <c r="AQ1539" i="9" s="1"/>
  <c r="AL1539" i="9"/>
  <c r="AT1525" i="9"/>
  <c r="AP1525" i="9"/>
  <c r="AQ1525" i="9" s="1"/>
  <c r="AL1525" i="9"/>
  <c r="AT1511" i="9"/>
  <c r="AP1511" i="9"/>
  <c r="AQ1511" i="9" s="1"/>
  <c r="AL1511" i="9"/>
  <c r="AT1497" i="9"/>
  <c r="AP1497" i="9"/>
  <c r="AQ1497" i="9" s="1"/>
  <c r="AL1497" i="9"/>
  <c r="AT1483" i="9"/>
  <c r="AP1483" i="9"/>
  <c r="AQ1483" i="9" s="1"/>
  <c r="AL1483" i="9"/>
  <c r="AT1469" i="9"/>
  <c r="AP1469" i="9"/>
  <c r="AQ1469" i="9" s="1"/>
  <c r="AL1469" i="9"/>
  <c r="AT1455" i="9"/>
  <c r="AP1455" i="9"/>
  <c r="AL1455" i="9"/>
  <c r="AT1441" i="9"/>
  <c r="AP1441" i="9"/>
  <c r="AQ1441" i="9" s="1"/>
  <c r="AL1441" i="9"/>
  <c r="AT1427" i="9"/>
  <c r="AP1427" i="9"/>
  <c r="AL1427" i="9"/>
  <c r="AT1413" i="9"/>
  <c r="AP1413" i="9"/>
  <c r="AQ1413" i="9" s="1"/>
  <c r="AL1413" i="9"/>
  <c r="AT1399" i="9"/>
  <c r="AP1399" i="9"/>
  <c r="AQ1399" i="9" s="1"/>
  <c r="AL1399" i="9"/>
  <c r="AT1385" i="9"/>
  <c r="AP1385" i="9"/>
  <c r="AQ1385" i="9" s="1"/>
  <c r="AL1385" i="9"/>
  <c r="AT1371" i="9"/>
  <c r="AP1371" i="9"/>
  <c r="AQ1371" i="9" s="1"/>
  <c r="AL1371" i="9"/>
  <c r="AT1357" i="9"/>
  <c r="AP1357" i="9"/>
  <c r="AL1357" i="9"/>
  <c r="AT1343" i="9"/>
  <c r="AP1343" i="9"/>
  <c r="AL1343" i="9"/>
  <c r="AT1329" i="9"/>
  <c r="AP1329" i="9"/>
  <c r="AL1329" i="9"/>
  <c r="AT1315" i="9"/>
  <c r="AP1315" i="9"/>
  <c r="AQ1315" i="9" s="1"/>
  <c r="AL1315" i="9"/>
  <c r="AT1301" i="9"/>
  <c r="AP1301" i="9"/>
  <c r="AQ1301" i="9" s="1"/>
  <c r="AL1301" i="9"/>
  <c r="AT1287" i="9"/>
  <c r="AP1287" i="9"/>
  <c r="AL1287" i="9"/>
  <c r="AT1273" i="9"/>
  <c r="AP1273" i="9"/>
  <c r="AL1273" i="9"/>
  <c r="AT1259" i="9"/>
  <c r="AP1259" i="9"/>
  <c r="AL1259" i="9"/>
  <c r="AT1245" i="9"/>
  <c r="AP1245" i="9"/>
  <c r="AL1245" i="9"/>
  <c r="AT1231" i="9"/>
  <c r="AP1231" i="9"/>
  <c r="AQ1231" i="9" s="1"/>
  <c r="AL1231" i="9"/>
  <c r="AT1217" i="9"/>
  <c r="AP1217" i="9"/>
  <c r="AQ1217" i="9" s="1"/>
  <c r="AL1217" i="9"/>
  <c r="AT1203" i="9"/>
  <c r="AP1203" i="9"/>
  <c r="AQ1203" i="9" s="1"/>
  <c r="AL1203" i="9"/>
  <c r="AT1189" i="9"/>
  <c r="AP1189" i="9"/>
  <c r="AQ1189" i="9" s="1"/>
  <c r="AL1189" i="9"/>
  <c r="AT1175" i="9"/>
  <c r="AP1175" i="9"/>
  <c r="AL1175" i="9"/>
  <c r="AT1161" i="9"/>
  <c r="AP1161" i="9"/>
  <c r="AL1161" i="9"/>
  <c r="AT1147" i="9"/>
  <c r="AP1147" i="9"/>
  <c r="AL1147" i="9"/>
  <c r="AT1133" i="9"/>
  <c r="AP1133" i="9"/>
  <c r="AL1133" i="9"/>
  <c r="AT1119" i="9"/>
  <c r="AP1119" i="9"/>
  <c r="AL1119" i="9"/>
  <c r="AT1105" i="9"/>
  <c r="AP1105" i="9"/>
  <c r="AL1105" i="9"/>
  <c r="AT1091" i="9"/>
  <c r="AP1091" i="9"/>
  <c r="AL1091" i="9"/>
  <c r="AT1077" i="9"/>
  <c r="AP1077" i="9"/>
  <c r="AL1077" i="9"/>
  <c r="AT1063" i="9"/>
  <c r="AP1063" i="9"/>
  <c r="AL1063" i="9"/>
  <c r="AT1049" i="9"/>
  <c r="AP1049" i="9"/>
  <c r="AL1049" i="9"/>
  <c r="AT1035" i="9"/>
  <c r="AP1035" i="9"/>
  <c r="AL1035" i="9"/>
  <c r="AT1021" i="9"/>
  <c r="AP1021" i="9"/>
  <c r="AL1021" i="9"/>
  <c r="AT1007" i="9"/>
  <c r="AP1007" i="9"/>
  <c r="AL1007" i="9"/>
  <c r="AT993" i="9"/>
  <c r="AP993" i="9"/>
  <c r="AL993" i="9"/>
  <c r="AT979" i="9"/>
  <c r="AP979" i="9"/>
  <c r="AL979" i="9"/>
  <c r="AT965" i="9"/>
  <c r="AP965" i="9"/>
  <c r="AL965" i="9"/>
  <c r="AT951" i="9"/>
  <c r="AP951" i="9"/>
  <c r="AL951" i="9"/>
  <c r="AT937" i="9"/>
  <c r="AP937" i="9"/>
  <c r="AL937" i="9"/>
  <c r="AT923" i="9"/>
  <c r="AP923" i="9"/>
  <c r="AQ923" i="9" s="1"/>
  <c r="AL923" i="9"/>
  <c r="AT909" i="9"/>
  <c r="AP909" i="9"/>
  <c r="AQ909" i="9" s="1"/>
  <c r="AL909" i="9"/>
  <c r="AT895" i="9"/>
  <c r="AP895" i="9"/>
  <c r="AQ895" i="9" s="1"/>
  <c r="AL895" i="9"/>
  <c r="AT881" i="9"/>
  <c r="AP881" i="9"/>
  <c r="AQ881" i="9" s="1"/>
  <c r="AL881" i="9"/>
  <c r="AT867" i="9"/>
  <c r="AP867" i="9"/>
  <c r="AQ867" i="9" s="1"/>
  <c r="AL867" i="9"/>
  <c r="AT853" i="9"/>
  <c r="AP853" i="9"/>
  <c r="AQ853" i="9" s="1"/>
  <c r="AL853" i="9"/>
  <c r="AT839" i="9"/>
  <c r="AP839" i="9"/>
  <c r="AQ839" i="9" s="1"/>
  <c r="AL839" i="9"/>
  <c r="AT825" i="9"/>
  <c r="AP825" i="9"/>
  <c r="AQ825" i="9" s="1"/>
  <c r="AL825" i="9"/>
  <c r="AT811" i="9"/>
  <c r="AP811" i="9"/>
  <c r="AQ811" i="9" s="1"/>
  <c r="AL811" i="9"/>
  <c r="AT797" i="9"/>
  <c r="AP797" i="9"/>
  <c r="AL797" i="9"/>
  <c r="AT783" i="9"/>
  <c r="AP783" i="9"/>
  <c r="AL783" i="9"/>
  <c r="AT769" i="9"/>
  <c r="AP769" i="9"/>
  <c r="AL769" i="9"/>
  <c r="AT755" i="9"/>
  <c r="AP755" i="9"/>
  <c r="AL755" i="9"/>
  <c r="AT741" i="9"/>
  <c r="AP741" i="9"/>
  <c r="AQ741" i="9" s="1"/>
  <c r="AL741" i="9"/>
  <c r="AT727" i="9"/>
  <c r="AP727" i="9"/>
  <c r="AQ727" i="9" s="1"/>
  <c r="AL727" i="9"/>
  <c r="AT713" i="9"/>
  <c r="AP713" i="9"/>
  <c r="AQ713" i="9" s="1"/>
  <c r="AL713" i="9"/>
  <c r="AT699" i="9"/>
  <c r="AP699" i="9"/>
  <c r="AQ699" i="9" s="1"/>
  <c r="AL699" i="9"/>
  <c r="AT685" i="9"/>
  <c r="AP685" i="9"/>
  <c r="AQ685" i="9" s="1"/>
  <c r="AL685" i="9"/>
  <c r="AT671" i="9"/>
  <c r="AP671" i="9"/>
  <c r="AQ671" i="9" s="1"/>
  <c r="AL671" i="9"/>
  <c r="AT657" i="9"/>
  <c r="AP657" i="9"/>
  <c r="AQ657" i="9" s="1"/>
  <c r="AL657" i="9"/>
  <c r="AT643" i="9"/>
  <c r="AP643" i="9"/>
  <c r="AL643" i="9"/>
  <c r="AT629" i="9"/>
  <c r="AP629" i="9"/>
  <c r="AL629" i="9"/>
  <c r="AT615" i="9"/>
  <c r="AP615" i="9"/>
  <c r="AL615" i="9"/>
  <c r="AT601" i="9"/>
  <c r="AP601" i="9"/>
  <c r="AL601" i="9"/>
  <c r="AT587" i="9"/>
  <c r="AP587" i="9"/>
  <c r="AL587" i="9"/>
  <c r="AT573" i="9"/>
  <c r="AP573" i="9"/>
  <c r="AL573" i="9"/>
  <c r="AT559" i="9"/>
  <c r="AP559" i="9"/>
  <c r="AL559" i="9"/>
  <c r="AT545" i="9"/>
  <c r="AP545" i="9"/>
  <c r="AL545" i="9"/>
  <c r="AT531" i="9"/>
  <c r="AP531" i="9"/>
  <c r="AL531" i="9"/>
  <c r="AT517" i="9"/>
  <c r="AP517" i="9"/>
  <c r="AL517" i="9"/>
  <c r="AT503" i="9"/>
  <c r="AP503" i="9"/>
  <c r="AL503" i="9"/>
  <c r="AT489" i="9"/>
  <c r="AP489" i="9"/>
  <c r="AL489" i="9"/>
  <c r="AT475" i="9"/>
  <c r="AP475" i="9"/>
  <c r="AL475" i="9"/>
  <c r="AT461" i="9"/>
  <c r="AP461" i="9"/>
  <c r="AL461" i="9"/>
  <c r="AT447" i="9"/>
  <c r="AP447" i="9"/>
  <c r="AL447" i="9"/>
  <c r="AT433" i="9"/>
  <c r="AP433" i="9"/>
  <c r="AL433" i="9"/>
  <c r="AT419" i="9"/>
  <c r="AP419" i="9"/>
  <c r="AL419" i="9"/>
  <c r="AT405" i="9"/>
  <c r="AP405" i="9"/>
  <c r="AL405" i="9"/>
  <c r="AT391" i="9"/>
  <c r="AP391" i="9"/>
  <c r="AQ391" i="9" s="1"/>
  <c r="AL391" i="9"/>
  <c r="AT377" i="9"/>
  <c r="AP377" i="9"/>
  <c r="AQ377" i="9" s="1"/>
  <c r="AL377" i="9"/>
  <c r="AT363" i="9"/>
  <c r="AP363" i="9"/>
  <c r="AQ363" i="9" s="1"/>
  <c r="AL363" i="9"/>
  <c r="AT349" i="9"/>
  <c r="AP349" i="9"/>
  <c r="AQ349" i="9" s="1"/>
  <c r="AL349" i="9"/>
  <c r="AT335" i="9"/>
  <c r="AP335" i="9"/>
  <c r="AQ335" i="9" s="1"/>
  <c r="AL335" i="9"/>
  <c r="AT321" i="9"/>
  <c r="AP321" i="9"/>
  <c r="AQ321" i="9" s="1"/>
  <c r="AL321" i="9"/>
  <c r="AT307" i="9"/>
  <c r="AP307" i="9"/>
  <c r="AL307" i="9"/>
  <c r="AT293" i="9"/>
  <c r="AP293" i="9"/>
  <c r="AL293" i="9"/>
  <c r="AT279" i="9"/>
  <c r="AP279" i="9"/>
  <c r="AL279" i="9"/>
  <c r="AT265" i="9"/>
  <c r="AP265" i="9"/>
  <c r="AQ265" i="9" s="1"/>
  <c r="AL265" i="9"/>
  <c r="AT251" i="9"/>
  <c r="AP251" i="9"/>
  <c r="AQ251" i="9" s="1"/>
  <c r="AL251" i="9"/>
  <c r="AT237" i="9"/>
  <c r="AP237" i="9"/>
  <c r="AL237" i="9"/>
  <c r="AT223" i="9"/>
  <c r="AP223" i="9"/>
  <c r="AL223" i="9"/>
  <c r="AT209" i="9"/>
  <c r="AP209" i="9"/>
  <c r="AL209" i="9"/>
  <c r="AT195" i="9"/>
  <c r="AP195" i="9"/>
  <c r="AL195" i="9"/>
  <c r="AT181" i="9"/>
  <c r="AP181" i="9"/>
  <c r="AL181" i="9"/>
  <c r="AT167" i="9"/>
  <c r="AP167" i="9"/>
  <c r="AL167" i="9"/>
  <c r="AT153" i="9"/>
  <c r="AP153" i="9"/>
  <c r="AQ153" i="9" s="1"/>
  <c r="AL153" i="9"/>
  <c r="AT139" i="9"/>
  <c r="AP139" i="9"/>
  <c r="AQ139" i="9" s="1"/>
  <c r="AL139" i="9"/>
  <c r="AT125" i="9"/>
  <c r="AP125" i="9"/>
  <c r="AL125" i="9"/>
  <c r="AT111" i="9"/>
  <c r="AP111" i="9"/>
  <c r="AL111" i="9"/>
  <c r="AT97" i="9"/>
  <c r="AP97" i="9"/>
  <c r="AQ97" i="9" s="1"/>
  <c r="AL97" i="9"/>
  <c r="AT83" i="9"/>
  <c r="AP83" i="9"/>
  <c r="AL83" i="9"/>
  <c r="AT69" i="9"/>
  <c r="AP69" i="9"/>
  <c r="AL69" i="9"/>
  <c r="AT55" i="9"/>
  <c r="AP55" i="9"/>
  <c r="AL55" i="9"/>
  <c r="AT41" i="9"/>
  <c r="AP41" i="9"/>
  <c r="AL41" i="9"/>
  <c r="AT27" i="9"/>
  <c r="AP27" i="9"/>
  <c r="AQ27" i="9" s="1"/>
  <c r="AL27" i="9"/>
  <c r="AT13" i="9"/>
  <c r="AP13" i="9"/>
  <c r="AL13" i="9"/>
  <c r="AB1158" i="9"/>
  <c r="AC1158" i="9"/>
  <c r="AB1144" i="9"/>
  <c r="AC1144" i="9"/>
  <c r="AC1130" i="9"/>
  <c r="AB1130" i="9"/>
  <c r="AC1116" i="9"/>
  <c r="AB1116" i="9"/>
  <c r="AB1102" i="9"/>
  <c r="AC1102" i="9"/>
  <c r="AB1088" i="9"/>
  <c r="AC1088" i="9"/>
  <c r="AB1074" i="9"/>
  <c r="AC1074" i="9"/>
  <c r="AC1060" i="9"/>
  <c r="AB1060" i="9"/>
  <c r="AC1046" i="9"/>
  <c r="AB1046" i="9"/>
  <c r="AB1032" i="9"/>
  <c r="AC1032" i="9"/>
  <c r="AC1018" i="9"/>
  <c r="AB1018" i="9"/>
  <c r="AB1004" i="9"/>
  <c r="AC1004" i="9"/>
  <c r="AB990" i="9"/>
  <c r="AC990" i="9"/>
  <c r="AB976" i="9"/>
  <c r="AC976" i="9"/>
  <c r="AC962" i="9"/>
  <c r="AB962" i="9"/>
  <c r="AC948" i="9"/>
  <c r="AB948" i="9"/>
  <c r="AB934" i="9"/>
  <c r="AC934" i="9"/>
  <c r="AC920" i="9"/>
  <c r="AB920" i="9"/>
  <c r="AC906" i="9"/>
  <c r="AB906" i="9"/>
  <c r="AB892" i="9"/>
  <c r="AC892" i="9"/>
  <c r="AC878" i="9"/>
  <c r="AB878" i="9"/>
  <c r="AB864" i="9"/>
  <c r="AC864" i="9"/>
  <c r="AC850" i="9"/>
  <c r="AB850" i="9"/>
  <c r="AB836" i="9"/>
  <c r="AC836" i="9"/>
  <c r="AB822" i="9"/>
  <c r="AC822" i="9"/>
  <c r="AC808" i="9"/>
  <c r="AB808" i="9"/>
  <c r="AC794" i="9"/>
  <c r="AB794" i="9"/>
  <c r="AB780" i="9"/>
  <c r="AC780" i="9"/>
  <c r="AC766" i="9"/>
  <c r="AB766" i="9"/>
  <c r="AC752" i="9"/>
  <c r="AB752" i="9"/>
  <c r="AB738" i="9"/>
  <c r="AC738" i="9"/>
  <c r="AB724" i="9"/>
  <c r="AC724" i="9"/>
  <c r="AB710" i="9"/>
  <c r="AC710" i="9"/>
  <c r="AC696" i="9"/>
  <c r="AB696" i="9"/>
  <c r="AC682" i="9"/>
  <c r="AB682" i="9"/>
  <c r="AB668" i="9"/>
  <c r="AC668" i="9"/>
  <c r="AB654" i="9"/>
  <c r="AC654" i="9"/>
  <c r="AC640" i="9"/>
  <c r="AB640" i="9"/>
  <c r="AC626" i="9"/>
  <c r="AB626" i="9"/>
  <c r="AB612" i="9"/>
  <c r="AC612" i="9"/>
  <c r="AB598" i="9"/>
  <c r="AC598" i="9"/>
  <c r="AC584" i="9"/>
  <c r="AB584" i="9"/>
  <c r="AB570" i="9"/>
  <c r="AC570" i="9"/>
  <c r="AB556" i="9"/>
  <c r="AC556" i="9"/>
  <c r="AB542" i="9"/>
  <c r="AC542" i="9"/>
  <c r="AC528" i="9"/>
  <c r="AB528" i="9"/>
  <c r="AC514" i="9"/>
  <c r="AB514" i="9"/>
  <c r="AC500" i="9"/>
  <c r="AB500" i="9"/>
  <c r="AB486" i="9"/>
  <c r="AC486" i="9"/>
  <c r="AB472" i="9"/>
  <c r="AC472" i="9"/>
  <c r="AB458" i="9"/>
  <c r="AC458" i="9"/>
  <c r="AB444" i="9"/>
  <c r="AC444" i="9"/>
  <c r="AB430" i="9"/>
  <c r="AC430" i="9"/>
  <c r="AB416" i="9"/>
  <c r="AC416" i="9"/>
  <c r="AC402" i="9"/>
  <c r="AB402" i="9"/>
  <c r="AB388" i="9"/>
  <c r="AC388" i="9"/>
  <c r="AC374" i="9"/>
  <c r="AB374" i="9"/>
  <c r="AC360" i="9"/>
  <c r="AB360" i="9"/>
  <c r="AC346" i="9"/>
  <c r="AB346" i="9"/>
  <c r="AC332" i="9"/>
  <c r="AB332" i="9"/>
  <c r="AC318" i="9"/>
  <c r="AB318" i="9"/>
  <c r="AB304" i="9"/>
  <c r="AC304" i="9"/>
  <c r="AC290" i="9"/>
  <c r="AB290" i="9"/>
  <c r="AB276" i="9"/>
  <c r="AC276" i="9"/>
  <c r="AC262" i="9"/>
  <c r="AB262" i="9"/>
  <c r="AC248" i="9"/>
  <c r="AB248" i="9"/>
  <c r="AC234" i="9"/>
  <c r="AB234" i="9"/>
  <c r="AC220" i="9"/>
  <c r="AB220" i="9"/>
  <c r="AC206" i="9"/>
  <c r="AB206" i="9"/>
  <c r="AC192" i="9"/>
  <c r="AB192" i="9"/>
  <c r="AB178" i="9"/>
  <c r="AC178" i="9"/>
  <c r="AC164" i="9"/>
  <c r="AB164" i="9"/>
  <c r="AC150" i="9"/>
  <c r="AB150" i="9"/>
  <c r="AC136" i="9"/>
  <c r="AB136" i="9"/>
  <c r="AB122" i="9"/>
  <c r="AC122" i="9"/>
  <c r="AB108" i="9"/>
  <c r="AC108" i="9"/>
  <c r="AC94" i="9"/>
  <c r="AB94" i="9"/>
  <c r="AC80" i="9"/>
  <c r="AB80" i="9"/>
  <c r="AB66" i="9"/>
  <c r="AC66" i="9"/>
  <c r="AC52" i="9"/>
  <c r="AB52" i="9"/>
  <c r="AB38" i="9"/>
  <c r="AC38" i="9"/>
  <c r="AC24" i="9"/>
  <c r="AB24" i="9"/>
  <c r="AB10" i="9"/>
  <c r="AC10" i="9"/>
  <c r="AB1185" i="9"/>
  <c r="AC1185" i="9"/>
  <c r="AC1171" i="9"/>
  <c r="AB1171" i="9"/>
  <c r="AB1157" i="9"/>
  <c r="AC1157" i="9"/>
  <c r="AB1143" i="9"/>
  <c r="AC1143" i="9"/>
  <c r="AB1129" i="9"/>
  <c r="AC1129" i="9"/>
  <c r="AB1115" i="9"/>
  <c r="AC1115" i="9"/>
  <c r="AC1101" i="9"/>
  <c r="AB1101" i="9"/>
  <c r="AC1087" i="9"/>
  <c r="AB1087" i="9"/>
  <c r="AC1073" i="9"/>
  <c r="AB1073" i="9"/>
  <c r="AB1059" i="9"/>
  <c r="AC1059" i="9"/>
  <c r="AC1045" i="9"/>
  <c r="AB1045" i="9"/>
  <c r="AB1031" i="9"/>
  <c r="AC1031" i="9"/>
  <c r="AB1017" i="9"/>
  <c r="AC1017" i="9"/>
  <c r="AB1003" i="9"/>
  <c r="AC1003" i="9"/>
  <c r="AB989" i="9"/>
  <c r="AC989" i="9"/>
  <c r="AC975" i="9"/>
  <c r="AB975" i="9"/>
  <c r="AB961" i="9"/>
  <c r="AC961" i="9"/>
  <c r="AB947" i="9"/>
  <c r="AC947" i="9"/>
  <c r="AB933" i="9"/>
  <c r="AC933" i="9"/>
  <c r="AB919" i="9"/>
  <c r="AC919" i="9"/>
  <c r="AC905" i="9"/>
  <c r="AB905" i="9"/>
  <c r="AB891" i="9"/>
  <c r="AC891" i="9"/>
  <c r="AC877" i="9"/>
  <c r="AB877" i="9"/>
  <c r="AB863" i="9"/>
  <c r="AC863" i="9"/>
  <c r="AC849" i="9"/>
  <c r="AB849" i="9"/>
  <c r="AB835" i="9"/>
  <c r="AC835" i="9"/>
  <c r="AC821" i="9"/>
  <c r="AB821" i="9"/>
  <c r="AB807" i="9"/>
  <c r="AC807" i="9"/>
  <c r="AB793" i="9"/>
  <c r="AC793" i="9"/>
  <c r="AC779" i="9"/>
  <c r="AB779" i="9"/>
  <c r="AB765" i="9"/>
  <c r="AC765" i="9"/>
  <c r="AB751" i="9"/>
  <c r="AC751" i="9"/>
  <c r="AB737" i="9"/>
  <c r="AC737" i="9"/>
  <c r="AB723" i="9"/>
  <c r="AC723" i="9"/>
  <c r="AB709" i="9"/>
  <c r="AC709" i="9"/>
  <c r="AC695" i="9"/>
  <c r="AB695" i="9"/>
  <c r="AC681" i="9"/>
  <c r="AB681" i="9"/>
  <c r="AC667" i="9"/>
  <c r="AB667" i="9"/>
  <c r="AC653" i="9"/>
  <c r="AB653" i="9"/>
  <c r="AB639" i="9"/>
  <c r="AC639" i="9"/>
  <c r="AB625" i="9"/>
  <c r="AC625" i="9"/>
  <c r="AB611" i="9"/>
  <c r="AC611" i="9"/>
  <c r="AC597" i="9"/>
  <c r="AB597" i="9"/>
  <c r="AC583" i="9"/>
  <c r="AB583" i="9"/>
  <c r="AB569" i="9"/>
  <c r="AC569" i="9"/>
  <c r="AC555" i="9"/>
  <c r="AB555" i="9"/>
  <c r="AB541" i="9"/>
  <c r="AC541" i="9"/>
  <c r="AC527" i="9"/>
  <c r="AB527" i="9"/>
  <c r="AB513" i="9"/>
  <c r="AC513" i="9"/>
  <c r="AB499" i="9"/>
  <c r="AC499" i="9"/>
  <c r="AB485" i="9"/>
  <c r="AC485" i="9"/>
  <c r="AB471" i="9"/>
  <c r="AC471" i="9"/>
  <c r="AC457" i="9"/>
  <c r="AB457" i="9"/>
  <c r="AC443" i="9"/>
  <c r="AB443" i="9"/>
  <c r="AC429" i="9"/>
  <c r="AB429" i="9"/>
  <c r="AB415" i="9"/>
  <c r="AC415" i="9"/>
  <c r="AB401" i="9"/>
  <c r="AC401" i="9"/>
  <c r="AC387" i="9"/>
  <c r="AB387" i="9"/>
  <c r="AB373" i="9"/>
  <c r="AC373" i="9"/>
  <c r="AC359" i="9"/>
  <c r="AB359" i="9"/>
  <c r="AC345" i="9"/>
  <c r="AB345" i="9"/>
  <c r="AC331" i="9"/>
  <c r="AB331" i="9"/>
  <c r="AC317" i="9"/>
  <c r="AB317" i="9"/>
  <c r="AC303" i="9"/>
  <c r="AB303" i="9"/>
  <c r="AC289" i="9"/>
  <c r="AB289" i="9"/>
  <c r="AC275" i="9"/>
  <c r="AB275" i="9"/>
  <c r="AC261" i="9"/>
  <c r="AB261" i="9"/>
  <c r="AC247" i="9"/>
  <c r="AB247" i="9"/>
  <c r="AC233" i="9"/>
  <c r="AB233" i="9"/>
  <c r="AC219" i="9"/>
  <c r="AB219" i="9"/>
  <c r="AC205" i="9"/>
  <c r="AB205" i="9"/>
  <c r="AC191" i="9"/>
  <c r="AB191" i="9"/>
  <c r="AB177" i="9"/>
  <c r="AC177" i="9"/>
  <c r="AC163" i="9"/>
  <c r="AB163" i="9"/>
  <c r="AB149" i="9"/>
  <c r="AC149" i="9"/>
  <c r="AB135" i="9"/>
  <c r="AC135" i="9"/>
  <c r="AB121" i="9"/>
  <c r="AC121" i="9"/>
  <c r="AB107" i="9"/>
  <c r="AC107" i="9"/>
  <c r="AC93" i="9"/>
  <c r="AB93" i="9"/>
  <c r="AB79" i="9"/>
  <c r="AC79" i="9"/>
  <c r="AB65" i="9"/>
  <c r="AC65" i="9"/>
  <c r="AB51" i="9"/>
  <c r="AC51" i="9"/>
  <c r="AC37" i="9"/>
  <c r="AB37" i="9"/>
  <c r="AB23" i="9"/>
  <c r="AC23" i="9"/>
  <c r="AC9" i="9"/>
  <c r="AB9" i="9"/>
  <c r="AT3032" i="9"/>
  <c r="AP3032" i="9"/>
  <c r="AL3032" i="9"/>
  <c r="AT3018" i="9"/>
  <c r="AP3018" i="9"/>
  <c r="AL3018" i="9"/>
  <c r="AT3004" i="9"/>
  <c r="AP3004" i="9"/>
  <c r="AL3004" i="9"/>
  <c r="AT2990" i="9"/>
  <c r="AP2990" i="9"/>
  <c r="AL2990" i="9"/>
  <c r="AT2976" i="9"/>
  <c r="AP2976" i="9"/>
  <c r="AL2976" i="9"/>
  <c r="AT2962" i="9"/>
  <c r="AP2962" i="9"/>
  <c r="AL2962" i="9"/>
  <c r="AT2948" i="9"/>
  <c r="AP2948" i="9"/>
  <c r="AQ2948" i="9" s="1"/>
  <c r="AL2948" i="9"/>
  <c r="AT2934" i="9"/>
  <c r="AP2934" i="9"/>
  <c r="AQ2934" i="9" s="1"/>
  <c r="AL2934" i="9"/>
  <c r="AT2920" i="9"/>
  <c r="AP2920" i="9"/>
  <c r="AQ2920" i="9" s="1"/>
  <c r="AL2920" i="9"/>
  <c r="AT2906" i="9"/>
  <c r="AP2906" i="9"/>
  <c r="AQ2906" i="9" s="1"/>
  <c r="AL2906" i="9"/>
  <c r="AT2892" i="9"/>
  <c r="AP2892" i="9"/>
  <c r="AQ2892" i="9" s="1"/>
  <c r="AL2892" i="9"/>
  <c r="AT2878" i="9"/>
  <c r="AP2878" i="9"/>
  <c r="AL2878" i="9"/>
  <c r="AT2864" i="9"/>
  <c r="AP2864" i="9"/>
  <c r="AL2864" i="9"/>
  <c r="AT2850" i="9"/>
  <c r="AP2850" i="9"/>
  <c r="AL2850" i="9"/>
  <c r="AT2836" i="9"/>
  <c r="AP2836" i="9"/>
  <c r="AL2836" i="9"/>
  <c r="AT2822" i="9"/>
  <c r="AP2822" i="9"/>
  <c r="AL2822" i="9"/>
  <c r="AT2808" i="9"/>
  <c r="AP2808" i="9"/>
  <c r="AL2808" i="9"/>
  <c r="AT2794" i="9"/>
  <c r="AP2794" i="9"/>
  <c r="AL2794" i="9"/>
  <c r="AT2780" i="9"/>
  <c r="AP2780" i="9"/>
  <c r="AL2780" i="9"/>
  <c r="AT2766" i="9"/>
  <c r="AP2766" i="9"/>
  <c r="AL2766" i="9"/>
  <c r="AT2752" i="9"/>
  <c r="AP2752" i="9"/>
  <c r="AL2752" i="9"/>
  <c r="AT2738" i="9"/>
  <c r="AP2738" i="9"/>
  <c r="AL2738" i="9"/>
  <c r="AT2724" i="9"/>
  <c r="AP2724" i="9"/>
  <c r="AL2724" i="9"/>
  <c r="AT2710" i="9"/>
  <c r="AP2710" i="9"/>
  <c r="AL2710" i="9"/>
  <c r="AT2696" i="9"/>
  <c r="AP2696" i="9"/>
  <c r="AL2696" i="9"/>
  <c r="AT2682" i="9"/>
  <c r="AP2682" i="9"/>
  <c r="AL2682" i="9"/>
  <c r="AT2668" i="9"/>
  <c r="AP2668" i="9"/>
  <c r="AL2668" i="9"/>
  <c r="AT2654" i="9"/>
  <c r="AP2654" i="9"/>
  <c r="AQ2654" i="9" s="1"/>
  <c r="AL2654" i="9"/>
  <c r="AT2640" i="9"/>
  <c r="AP2640" i="9"/>
  <c r="AQ2640" i="9" s="1"/>
  <c r="AL2640" i="9"/>
  <c r="AT2626" i="9"/>
  <c r="AP2626" i="9"/>
  <c r="AQ2626" i="9" s="1"/>
  <c r="AL2626" i="9"/>
  <c r="AT2612" i="9"/>
  <c r="AP2612" i="9"/>
  <c r="AL2612" i="9"/>
  <c r="AT2598" i="9"/>
  <c r="AP2598" i="9"/>
  <c r="AL2598" i="9"/>
  <c r="AT2584" i="9"/>
  <c r="AP2584" i="9"/>
  <c r="AL2584" i="9"/>
  <c r="AT2570" i="9"/>
  <c r="AP2570" i="9"/>
  <c r="AL2570" i="9"/>
  <c r="AT2556" i="9"/>
  <c r="AP2556" i="9"/>
  <c r="AL2556" i="9"/>
  <c r="AT2542" i="9"/>
  <c r="AP2542" i="9"/>
  <c r="AL2542" i="9"/>
  <c r="AT2528" i="9"/>
  <c r="AP2528" i="9"/>
  <c r="AQ2528" i="9" s="1"/>
  <c r="AL2528" i="9"/>
  <c r="AT2514" i="9"/>
  <c r="AP2514" i="9"/>
  <c r="AQ2514" i="9" s="1"/>
  <c r="AL2514" i="9"/>
  <c r="AT2500" i="9"/>
  <c r="AP2500" i="9"/>
  <c r="AQ2500" i="9" s="1"/>
  <c r="AL2500" i="9"/>
  <c r="AT2486" i="9"/>
  <c r="AP2486" i="9"/>
  <c r="AQ2486" i="9" s="1"/>
  <c r="AL2486" i="9"/>
  <c r="AL2472" i="9"/>
  <c r="AT2472" i="9"/>
  <c r="AP2472" i="9"/>
  <c r="AQ2472" i="9" s="1"/>
  <c r="AL2458" i="9"/>
  <c r="AT2458" i="9"/>
  <c r="AP2458" i="9"/>
  <c r="AQ2458" i="9" s="1"/>
  <c r="AL2444" i="9"/>
  <c r="AT2444" i="9"/>
  <c r="AP2444" i="9"/>
  <c r="AQ2444" i="9" s="1"/>
  <c r="AL2430" i="9"/>
  <c r="AT2430" i="9"/>
  <c r="AP2430" i="9"/>
  <c r="AQ2430" i="9" s="1"/>
  <c r="AL2416" i="9"/>
  <c r="AT2416" i="9"/>
  <c r="AP2416" i="9"/>
  <c r="AQ2416" i="9" s="1"/>
  <c r="AL2402" i="9"/>
  <c r="AT2402" i="9"/>
  <c r="AP2402" i="9"/>
  <c r="AQ2402" i="9" s="1"/>
  <c r="AL2388" i="9"/>
  <c r="AT2388" i="9"/>
  <c r="AP2388" i="9"/>
  <c r="AQ2388" i="9" s="1"/>
  <c r="AL2374" i="9"/>
  <c r="AT2374" i="9"/>
  <c r="AP2374" i="9"/>
  <c r="AQ2374" i="9" s="1"/>
  <c r="AL2360" i="9"/>
  <c r="AT2360" i="9"/>
  <c r="AP2360" i="9"/>
  <c r="AQ2360" i="9" s="1"/>
  <c r="AT2346" i="9"/>
  <c r="AP2346" i="9"/>
  <c r="AQ2346" i="9" s="1"/>
  <c r="AL2346" i="9"/>
  <c r="AT2332" i="9"/>
  <c r="AP2332" i="9"/>
  <c r="AQ2332" i="9" s="1"/>
  <c r="AL2332" i="9"/>
  <c r="AT2318" i="9"/>
  <c r="AP2318" i="9"/>
  <c r="AQ2318" i="9" s="1"/>
  <c r="AL2318" i="9"/>
  <c r="AT2304" i="9"/>
  <c r="AP2304" i="9"/>
  <c r="AL2304" i="9"/>
  <c r="AT2290" i="9"/>
  <c r="AP2290" i="9"/>
  <c r="AL2290" i="9"/>
  <c r="AT2276" i="9"/>
  <c r="AP2276" i="9"/>
  <c r="AL2276" i="9"/>
  <c r="AT2262" i="9"/>
  <c r="AP2262" i="9"/>
  <c r="AL2262" i="9"/>
  <c r="AT2248" i="9"/>
  <c r="AP2248" i="9"/>
  <c r="AL2248" i="9"/>
  <c r="AT2234" i="9"/>
  <c r="AP2234" i="9"/>
  <c r="AL2234" i="9"/>
  <c r="AT2220" i="9"/>
  <c r="AP2220" i="9"/>
  <c r="AL2220" i="9"/>
  <c r="AT2206" i="9"/>
  <c r="AP2206" i="9"/>
  <c r="AL2206" i="9"/>
  <c r="AT2192" i="9"/>
  <c r="AP2192" i="9"/>
  <c r="AL2192" i="9"/>
  <c r="AT2178" i="9"/>
  <c r="AP2178" i="9"/>
  <c r="AQ2178" i="9" s="1"/>
  <c r="AL2178" i="9"/>
  <c r="AT2164" i="9"/>
  <c r="AP2164" i="9"/>
  <c r="AQ2164" i="9" s="1"/>
  <c r="AL2164" i="9"/>
  <c r="AT2150" i="9"/>
  <c r="AP2150" i="9"/>
  <c r="AL2150" i="9"/>
  <c r="AT2136" i="9"/>
  <c r="AP2136" i="9"/>
  <c r="AL2136" i="9"/>
  <c r="AT2122" i="9"/>
  <c r="AP2122" i="9"/>
  <c r="AQ2122" i="9" s="1"/>
  <c r="AL2122" i="9"/>
  <c r="AT2108" i="9"/>
  <c r="AP2108" i="9"/>
  <c r="AQ2108" i="9" s="1"/>
  <c r="AL2108" i="9"/>
  <c r="AT2094" i="9"/>
  <c r="AP2094" i="9"/>
  <c r="AQ2094" i="9" s="1"/>
  <c r="AL2094" i="9"/>
  <c r="AT2080" i="9"/>
  <c r="AP2080" i="9"/>
  <c r="AQ2080" i="9" s="1"/>
  <c r="AL2080" i="9"/>
  <c r="AT2066" i="9"/>
  <c r="AP2066" i="9"/>
  <c r="AL2066" i="9"/>
  <c r="AT2052" i="9"/>
  <c r="AP2052" i="9"/>
  <c r="AL2052" i="9"/>
  <c r="AT2038" i="9"/>
  <c r="AP2038" i="9"/>
  <c r="AL2038" i="9"/>
  <c r="AT2024" i="9"/>
  <c r="AP2024" i="9"/>
  <c r="AL2024" i="9"/>
  <c r="AT2010" i="9"/>
  <c r="AP2010" i="9"/>
  <c r="AL2010" i="9"/>
  <c r="AT1996" i="9"/>
  <c r="AP1996" i="9"/>
  <c r="AL1996" i="9"/>
  <c r="AT1982" i="9"/>
  <c r="AP1982" i="9"/>
  <c r="AL1982" i="9"/>
  <c r="AT1968" i="9"/>
  <c r="AP1968" i="9"/>
  <c r="AL1968" i="9"/>
  <c r="AT1954" i="9"/>
  <c r="AP1954" i="9"/>
  <c r="AL1954" i="9"/>
  <c r="AT1940" i="9"/>
  <c r="AP1940" i="9"/>
  <c r="AL1940" i="9"/>
  <c r="AT1926" i="9"/>
  <c r="AP1926" i="9"/>
  <c r="AL1926" i="9"/>
  <c r="AT1912" i="9"/>
  <c r="AP1912" i="9"/>
  <c r="AL1912" i="9"/>
  <c r="AT1898" i="9"/>
  <c r="AP1898" i="9"/>
  <c r="AL1898" i="9"/>
  <c r="AT1884" i="9"/>
  <c r="AP1884" i="9"/>
  <c r="AL1884" i="9"/>
  <c r="AT1870" i="9"/>
  <c r="AP1870" i="9"/>
  <c r="AL1870" i="9"/>
  <c r="AT1856" i="9"/>
  <c r="AP1856" i="9"/>
  <c r="AL1856" i="9"/>
  <c r="AT1842" i="9"/>
  <c r="AL1842" i="9"/>
  <c r="AP1842" i="9"/>
  <c r="AQ1842" i="9" s="1"/>
  <c r="AT1828" i="9"/>
  <c r="AL1828" i="9"/>
  <c r="AP1828" i="9"/>
  <c r="AQ1828" i="9" s="1"/>
  <c r="AT1814" i="9"/>
  <c r="AL1814" i="9"/>
  <c r="AP1814" i="9"/>
  <c r="AQ1814" i="9" s="1"/>
  <c r="AT1800" i="9"/>
  <c r="AP1800" i="9"/>
  <c r="AQ1800" i="9" s="1"/>
  <c r="AL1800" i="9"/>
  <c r="AT1786" i="9"/>
  <c r="AP1786" i="9"/>
  <c r="AQ1786" i="9" s="1"/>
  <c r="AL1786" i="9"/>
  <c r="AT1772" i="9"/>
  <c r="AP1772" i="9"/>
  <c r="AQ1772" i="9" s="1"/>
  <c r="AL1772" i="9"/>
  <c r="AT1758" i="9"/>
  <c r="AP1758" i="9"/>
  <c r="AQ1758" i="9" s="1"/>
  <c r="AL1758" i="9"/>
  <c r="AT1744" i="9"/>
  <c r="AP1744" i="9"/>
  <c r="AQ1744" i="9" s="1"/>
  <c r="AL1744" i="9"/>
  <c r="AT1730" i="9"/>
  <c r="AP1730" i="9"/>
  <c r="AQ1730" i="9" s="1"/>
  <c r="AL1730" i="9"/>
  <c r="AT1716" i="9"/>
  <c r="AP1716" i="9"/>
  <c r="AQ1716" i="9" s="1"/>
  <c r="AL1716" i="9"/>
  <c r="AT1702" i="9"/>
  <c r="AP1702" i="9"/>
  <c r="AQ1702" i="9" s="1"/>
  <c r="AL1702" i="9"/>
  <c r="AT1688" i="9"/>
  <c r="AP1688" i="9"/>
  <c r="AQ1688" i="9" s="1"/>
  <c r="AL1688" i="9"/>
  <c r="AT1674" i="9"/>
  <c r="AP1674" i="9"/>
  <c r="AQ1674" i="9" s="1"/>
  <c r="AL1674" i="9"/>
  <c r="AT1660" i="9"/>
  <c r="AP1660" i="9"/>
  <c r="AQ1660" i="9" s="1"/>
  <c r="AL1660" i="9"/>
  <c r="AT1646" i="9"/>
  <c r="AP1646" i="9"/>
  <c r="AQ1646" i="9" s="1"/>
  <c r="AL1646" i="9"/>
  <c r="AT1632" i="9"/>
  <c r="AP1632" i="9"/>
  <c r="AQ1632" i="9" s="1"/>
  <c r="AL1632" i="9"/>
  <c r="AT1618" i="9"/>
  <c r="AP1618" i="9"/>
  <c r="AQ1618" i="9" s="1"/>
  <c r="AL1618" i="9"/>
  <c r="AT1604" i="9"/>
  <c r="AP1604" i="9"/>
  <c r="AQ1604" i="9" s="1"/>
  <c r="AL1604" i="9"/>
  <c r="AT1590" i="9"/>
  <c r="AP1590" i="9"/>
  <c r="AQ1590" i="9" s="1"/>
  <c r="AL1590" i="9"/>
  <c r="AT1576" i="9"/>
  <c r="AP1576" i="9"/>
  <c r="AQ1576" i="9" s="1"/>
  <c r="AL1576" i="9"/>
  <c r="AT1562" i="9"/>
  <c r="AP1562" i="9"/>
  <c r="AQ1562" i="9" s="1"/>
  <c r="AL1562" i="9"/>
  <c r="AT1548" i="9"/>
  <c r="AP1548" i="9"/>
  <c r="AQ1548" i="9" s="1"/>
  <c r="AL1548" i="9"/>
  <c r="AT1534" i="9"/>
  <c r="AP1534" i="9"/>
  <c r="AQ1534" i="9" s="1"/>
  <c r="AL1534" i="9"/>
  <c r="AT1520" i="9"/>
  <c r="AP1520" i="9"/>
  <c r="AQ1520" i="9" s="1"/>
  <c r="AL1520" i="9"/>
  <c r="AT1506" i="9"/>
  <c r="AP1506" i="9"/>
  <c r="AQ1506" i="9" s="1"/>
  <c r="AL1506" i="9"/>
  <c r="AT1492" i="9"/>
  <c r="AP1492" i="9"/>
  <c r="AQ1492" i="9" s="1"/>
  <c r="AL1492" i="9"/>
  <c r="AT1478" i="9"/>
  <c r="AP1478" i="9"/>
  <c r="AQ1478" i="9" s="1"/>
  <c r="AL1478" i="9"/>
  <c r="AT1464" i="9"/>
  <c r="AP1464" i="9"/>
  <c r="AQ1464" i="9" s="1"/>
  <c r="AL1464" i="9"/>
  <c r="AT1450" i="9"/>
  <c r="AP1450" i="9"/>
  <c r="AL1450" i="9"/>
  <c r="AT1436" i="9"/>
  <c r="AP1436" i="9"/>
  <c r="AQ1436" i="9" s="1"/>
  <c r="AL1436" i="9"/>
  <c r="AT1422" i="9"/>
  <c r="AP1422" i="9"/>
  <c r="AL1422" i="9"/>
  <c r="AT1408" i="9"/>
  <c r="AP1408" i="9"/>
  <c r="AQ1408" i="9" s="1"/>
  <c r="AL1408" i="9"/>
  <c r="AT1394" i="9"/>
  <c r="AP1394" i="9"/>
  <c r="AQ1394" i="9" s="1"/>
  <c r="AL1394" i="9"/>
  <c r="AT1380" i="9"/>
  <c r="AP1380" i="9"/>
  <c r="AQ1380" i="9" s="1"/>
  <c r="AL1380" i="9"/>
  <c r="AT1366" i="9"/>
  <c r="AP1366" i="9"/>
  <c r="AQ1366" i="9" s="1"/>
  <c r="AL1366" i="9"/>
  <c r="AT1352" i="9"/>
  <c r="AP1352" i="9"/>
  <c r="AL1352" i="9"/>
  <c r="AT1338" i="9"/>
  <c r="AP1338" i="9"/>
  <c r="AL1338" i="9"/>
  <c r="AT1324" i="9"/>
  <c r="AP1324" i="9"/>
  <c r="AQ1324" i="9" s="1"/>
  <c r="AL1324" i="9"/>
  <c r="AT1310" i="9"/>
  <c r="AP1310" i="9"/>
  <c r="AQ1310" i="9" s="1"/>
  <c r="AL1310" i="9"/>
  <c r="AT1296" i="9"/>
  <c r="AP1296" i="9"/>
  <c r="AQ1296" i="9" s="1"/>
  <c r="AL1296" i="9"/>
  <c r="AT1282" i="9"/>
  <c r="AP1282" i="9"/>
  <c r="AL1282" i="9"/>
  <c r="AT1268" i="9"/>
  <c r="AP1268" i="9"/>
  <c r="AL1268" i="9"/>
  <c r="AT1254" i="9"/>
  <c r="AP1254" i="9"/>
  <c r="AL1254" i="9"/>
  <c r="AT1240" i="9"/>
  <c r="AP1240" i="9"/>
  <c r="AQ1240" i="9" s="1"/>
  <c r="AL1240" i="9"/>
  <c r="AT1226" i="9"/>
  <c r="AP1226" i="9"/>
  <c r="AQ1226" i="9" s="1"/>
  <c r="AL1226" i="9"/>
  <c r="AT1212" i="9"/>
  <c r="AP1212" i="9"/>
  <c r="AQ1212" i="9" s="1"/>
  <c r="AL1212" i="9"/>
  <c r="AT1198" i="9"/>
  <c r="AP1198" i="9"/>
  <c r="AQ1198" i="9" s="1"/>
  <c r="AL1198" i="9"/>
  <c r="AT1184" i="9"/>
  <c r="AP1184" i="9"/>
  <c r="AQ1184" i="9" s="1"/>
  <c r="AL1184" i="9"/>
  <c r="AT1170" i="9"/>
  <c r="AP1170" i="9"/>
  <c r="AL1170" i="9"/>
  <c r="AT1156" i="9"/>
  <c r="AP1156" i="9"/>
  <c r="AL1156" i="9"/>
  <c r="AT1142" i="9"/>
  <c r="AP1142" i="9"/>
  <c r="AL1142" i="9"/>
  <c r="AT1128" i="9"/>
  <c r="AP1128" i="9"/>
  <c r="AL1128" i="9"/>
  <c r="AT1114" i="9"/>
  <c r="AP1114" i="9"/>
  <c r="AL1114" i="9"/>
  <c r="AT1100" i="9"/>
  <c r="AP1100" i="9"/>
  <c r="AL1100" i="9"/>
  <c r="AT1086" i="9"/>
  <c r="AP1086" i="9"/>
  <c r="AL1086" i="9"/>
  <c r="AT1072" i="9"/>
  <c r="AP1072" i="9"/>
  <c r="AL1072" i="9"/>
  <c r="AT1058" i="9"/>
  <c r="AP1058" i="9"/>
  <c r="AL1058" i="9"/>
  <c r="AT1044" i="9"/>
  <c r="AP1044" i="9"/>
  <c r="AL1044" i="9"/>
  <c r="AT1030" i="9"/>
  <c r="AP1030" i="9"/>
  <c r="AL1030" i="9"/>
  <c r="AT1016" i="9"/>
  <c r="AP1016" i="9"/>
  <c r="AL1016" i="9"/>
  <c r="AT1002" i="9"/>
  <c r="AP1002" i="9"/>
  <c r="AL1002" i="9"/>
  <c r="AT988" i="9"/>
  <c r="AP988" i="9"/>
  <c r="AL988" i="9"/>
  <c r="AT974" i="9"/>
  <c r="AP974" i="9"/>
  <c r="AL974" i="9"/>
  <c r="AT960" i="9"/>
  <c r="AP960" i="9"/>
  <c r="AL960" i="9"/>
  <c r="AT946" i="9"/>
  <c r="AP946" i="9"/>
  <c r="AL946" i="9"/>
  <c r="AT932" i="9"/>
  <c r="AP932" i="9"/>
  <c r="AQ932" i="9" s="1"/>
  <c r="AL932" i="9"/>
  <c r="AT918" i="9"/>
  <c r="AP918" i="9"/>
  <c r="AQ918" i="9" s="1"/>
  <c r="AL918" i="9"/>
  <c r="AT904" i="9"/>
  <c r="AP904" i="9"/>
  <c r="AQ904" i="9" s="1"/>
  <c r="AL904" i="9"/>
  <c r="AT890" i="9"/>
  <c r="AP890" i="9"/>
  <c r="AQ890" i="9" s="1"/>
  <c r="AL890" i="9"/>
  <c r="AT876" i="9"/>
  <c r="AP876" i="9"/>
  <c r="AQ876" i="9" s="1"/>
  <c r="AL876" i="9"/>
  <c r="AT862" i="9"/>
  <c r="AP862" i="9"/>
  <c r="AQ862" i="9" s="1"/>
  <c r="AL862" i="9"/>
  <c r="AT848" i="9"/>
  <c r="AP848" i="9"/>
  <c r="AQ848" i="9" s="1"/>
  <c r="AL848" i="9"/>
  <c r="AT834" i="9"/>
  <c r="AP834" i="9"/>
  <c r="AQ834" i="9" s="1"/>
  <c r="AL834" i="9"/>
  <c r="AT820" i="9"/>
  <c r="AP820" i="9"/>
  <c r="AQ820" i="9" s="1"/>
  <c r="AL820" i="9"/>
  <c r="AT806" i="9"/>
  <c r="AP806" i="9"/>
  <c r="AL806" i="9"/>
  <c r="AT792" i="9"/>
  <c r="AP792" i="9"/>
  <c r="AL792" i="9"/>
  <c r="AT778" i="9"/>
  <c r="AP778" i="9"/>
  <c r="AL778" i="9"/>
  <c r="AT764" i="9"/>
  <c r="AP764" i="9"/>
  <c r="AL764" i="9"/>
  <c r="AT750" i="9"/>
  <c r="AP750" i="9"/>
  <c r="AL750" i="9"/>
  <c r="AT736" i="9"/>
  <c r="AP736" i="9"/>
  <c r="AQ736" i="9" s="1"/>
  <c r="AL736" i="9"/>
  <c r="AT722" i="9"/>
  <c r="AP722" i="9"/>
  <c r="AQ722" i="9" s="1"/>
  <c r="AL722" i="9"/>
  <c r="AT708" i="9"/>
  <c r="AP708" i="9"/>
  <c r="AQ708" i="9" s="1"/>
  <c r="AL708" i="9"/>
  <c r="AT694" i="9"/>
  <c r="AP694" i="9"/>
  <c r="AQ694" i="9" s="1"/>
  <c r="AL694" i="9"/>
  <c r="AT680" i="9"/>
  <c r="AP680" i="9"/>
  <c r="AQ680" i="9" s="1"/>
  <c r="AL680" i="9"/>
  <c r="AT666" i="9"/>
  <c r="AP666" i="9"/>
  <c r="AQ666" i="9" s="1"/>
  <c r="AL666" i="9"/>
  <c r="AT652" i="9"/>
  <c r="AP652" i="9"/>
  <c r="AQ652" i="9" s="1"/>
  <c r="AL652" i="9"/>
  <c r="AT638" i="9"/>
  <c r="AP638" i="9"/>
  <c r="AL638" i="9"/>
  <c r="AT624" i="9"/>
  <c r="AP624" i="9"/>
  <c r="AL624" i="9"/>
  <c r="AT610" i="9"/>
  <c r="AP610" i="9"/>
  <c r="AL610" i="9"/>
  <c r="AT596" i="9"/>
  <c r="AP596" i="9"/>
  <c r="AL596" i="9"/>
  <c r="AT582" i="9"/>
  <c r="AP582" i="9"/>
  <c r="AL582" i="9"/>
  <c r="AT568" i="9"/>
  <c r="AP568" i="9"/>
  <c r="AL568" i="9"/>
  <c r="AT554" i="9"/>
  <c r="AP554" i="9"/>
  <c r="AL554" i="9"/>
  <c r="AT540" i="9"/>
  <c r="AP540" i="9"/>
  <c r="AL540" i="9"/>
  <c r="AT526" i="9"/>
  <c r="AP526" i="9"/>
  <c r="AL526" i="9"/>
  <c r="AT512" i="9"/>
  <c r="AP512" i="9"/>
  <c r="AL512" i="9"/>
  <c r="AT498" i="9"/>
  <c r="AP498" i="9"/>
  <c r="AL498" i="9"/>
  <c r="AT484" i="9"/>
  <c r="AP484" i="9"/>
  <c r="AL484" i="9"/>
  <c r="AT470" i="9"/>
  <c r="AP470" i="9"/>
  <c r="AL470" i="9"/>
  <c r="AT456" i="9"/>
  <c r="AP456" i="9"/>
  <c r="AL456" i="9"/>
  <c r="AT442" i="9"/>
  <c r="AP442" i="9"/>
  <c r="AL442" i="9"/>
  <c r="AT428" i="9"/>
  <c r="AP428" i="9"/>
  <c r="AL428" i="9"/>
  <c r="AT414" i="9"/>
  <c r="AP414" i="9"/>
  <c r="AL414" i="9"/>
  <c r="AT400" i="9"/>
  <c r="AP400" i="9"/>
  <c r="AL400" i="9"/>
  <c r="AT386" i="9"/>
  <c r="AP386" i="9"/>
  <c r="AL386" i="9"/>
  <c r="AT372" i="9"/>
  <c r="AP372" i="9"/>
  <c r="AQ372" i="9" s="1"/>
  <c r="AL372" i="9"/>
  <c r="AT358" i="9"/>
  <c r="AP358" i="9"/>
  <c r="AQ358" i="9" s="1"/>
  <c r="AL358" i="9"/>
  <c r="AT344" i="9"/>
  <c r="AP344" i="9"/>
  <c r="AQ344" i="9" s="1"/>
  <c r="AL344" i="9"/>
  <c r="AT330" i="9"/>
  <c r="AP330" i="9"/>
  <c r="AQ330" i="9" s="1"/>
  <c r="AL330" i="9"/>
  <c r="AT316" i="9"/>
  <c r="AP316" i="9"/>
  <c r="AQ316" i="9" s="1"/>
  <c r="AL316" i="9"/>
  <c r="AT302" i="9"/>
  <c r="AP302" i="9"/>
  <c r="AL302" i="9"/>
  <c r="AT288" i="9"/>
  <c r="AP288" i="9"/>
  <c r="AQ288" i="9" s="1"/>
  <c r="AL288" i="9"/>
  <c r="AT274" i="9"/>
  <c r="AP274" i="9"/>
  <c r="AQ274" i="9" s="1"/>
  <c r="AL274" i="9"/>
  <c r="AT260" i="9"/>
  <c r="AP260" i="9"/>
  <c r="AQ260" i="9" s="1"/>
  <c r="AL260" i="9"/>
  <c r="AT246" i="9"/>
  <c r="AP246" i="9"/>
  <c r="AQ246" i="9" s="1"/>
  <c r="AL246" i="9"/>
  <c r="AT232" i="9"/>
  <c r="AP232" i="9"/>
  <c r="AL232" i="9"/>
  <c r="AT218" i="9"/>
  <c r="AP218" i="9"/>
  <c r="AQ218" i="9" s="1"/>
  <c r="AL218" i="9"/>
  <c r="AT204" i="9"/>
  <c r="AP204" i="9"/>
  <c r="AQ204" i="9" s="1"/>
  <c r="AL204" i="9"/>
  <c r="AT190" i="9"/>
  <c r="AP190" i="9"/>
  <c r="AQ190" i="9" s="1"/>
  <c r="AL190" i="9"/>
  <c r="AT176" i="9"/>
  <c r="AP176" i="9"/>
  <c r="AL176" i="9"/>
  <c r="AT162" i="9"/>
  <c r="AP162" i="9"/>
  <c r="AQ162" i="9" s="1"/>
  <c r="AL162" i="9"/>
  <c r="AT148" i="9"/>
  <c r="AP148" i="9"/>
  <c r="AQ148" i="9" s="1"/>
  <c r="AL148" i="9"/>
  <c r="AT134" i="9"/>
  <c r="AP134" i="9"/>
  <c r="AL134" i="9"/>
  <c r="AT120" i="9"/>
  <c r="AP120" i="9"/>
  <c r="AL120" i="9"/>
  <c r="AT106" i="9"/>
  <c r="AP106" i="9"/>
  <c r="AL106" i="9"/>
  <c r="AT92" i="9"/>
  <c r="AP92" i="9"/>
  <c r="AL92" i="9"/>
  <c r="AT78" i="9"/>
  <c r="AP78" i="9"/>
  <c r="AQ78" i="9" s="1"/>
  <c r="AL78" i="9"/>
  <c r="AT64" i="9"/>
  <c r="AP64" i="9"/>
  <c r="AL64" i="9"/>
  <c r="AT50" i="9"/>
  <c r="AP50" i="9"/>
  <c r="AL50" i="9"/>
  <c r="AT36" i="9"/>
  <c r="AP36" i="9"/>
  <c r="AQ36" i="9" s="1"/>
  <c r="AL36" i="9"/>
  <c r="AT22" i="9"/>
  <c r="AP22" i="9"/>
  <c r="AQ22" i="9" s="1"/>
  <c r="AL22" i="9"/>
  <c r="AT8" i="9"/>
  <c r="AP8" i="9"/>
  <c r="AL8" i="9"/>
  <c r="AB1940" i="9"/>
  <c r="AC1940" i="9"/>
  <c r="AB1926" i="9"/>
  <c r="AC1926" i="9"/>
  <c r="AC1912" i="9"/>
  <c r="AB1912" i="9"/>
  <c r="AC1898" i="9"/>
  <c r="AB1898" i="9"/>
  <c r="AB1884" i="9"/>
  <c r="AC1884" i="9"/>
  <c r="AB1870" i="9"/>
  <c r="AC1870" i="9"/>
  <c r="AC1856" i="9"/>
  <c r="AB1856" i="9"/>
  <c r="AC1842" i="9"/>
  <c r="AB1842" i="9"/>
  <c r="AB1828" i="9"/>
  <c r="AC1828" i="9"/>
  <c r="AB1814" i="9"/>
  <c r="AC1814" i="9"/>
  <c r="AC1800" i="9"/>
  <c r="AB1800" i="9"/>
  <c r="AB1786" i="9"/>
  <c r="AC1786" i="9"/>
  <c r="AC1772" i="9"/>
  <c r="AB1772" i="9"/>
  <c r="AB1758" i="9"/>
  <c r="AC1758" i="9"/>
  <c r="AB1744" i="9"/>
  <c r="AC1744" i="9"/>
  <c r="AB1730" i="9"/>
  <c r="AC1730" i="9"/>
  <c r="AC1716" i="9"/>
  <c r="AB1716" i="9"/>
  <c r="AC1702" i="9"/>
  <c r="AB1702" i="9"/>
  <c r="AC1688" i="9"/>
  <c r="AB1688" i="9"/>
  <c r="AC1674" i="9"/>
  <c r="AB1674" i="9"/>
  <c r="AC1660" i="9"/>
  <c r="AB1660" i="9"/>
  <c r="AB1646" i="9"/>
  <c r="AC1646" i="9"/>
  <c r="AB1632" i="9"/>
  <c r="AC1632" i="9"/>
  <c r="AB1618" i="9"/>
  <c r="AC1618" i="9"/>
  <c r="AB1604" i="9"/>
  <c r="AC1604" i="9"/>
  <c r="AC1590" i="9"/>
  <c r="AB1590" i="9"/>
  <c r="AB1576" i="9"/>
  <c r="AC1576" i="9"/>
  <c r="AB1562" i="9"/>
  <c r="AC1562" i="9"/>
  <c r="AB1548" i="9"/>
  <c r="AC1548" i="9"/>
  <c r="AC1534" i="9"/>
  <c r="AB1534" i="9"/>
  <c r="AB1520" i="9"/>
  <c r="AC1520" i="9"/>
  <c r="AC1506" i="9"/>
  <c r="AB1506" i="9"/>
  <c r="AC1492" i="9"/>
  <c r="AB1492" i="9"/>
  <c r="AB1478" i="9"/>
  <c r="AC1478" i="9"/>
  <c r="AC1464" i="9"/>
  <c r="AB1464" i="9"/>
  <c r="AC1450" i="9"/>
  <c r="AB1450" i="9"/>
  <c r="AC1436" i="9"/>
  <c r="AB1436" i="9"/>
  <c r="AC1422" i="9"/>
  <c r="AB1422" i="9"/>
  <c r="AB1408" i="9"/>
  <c r="AC1408" i="9"/>
  <c r="AC1394" i="9"/>
  <c r="AB1394" i="9"/>
  <c r="AC1380" i="9"/>
  <c r="AB1380" i="9"/>
  <c r="AC1366" i="9"/>
  <c r="AB1366" i="9"/>
  <c r="AB1352" i="9"/>
  <c r="AC1352" i="9"/>
  <c r="AB1338" i="9"/>
  <c r="AC1338" i="9"/>
  <c r="AB1324" i="9"/>
  <c r="AC1324" i="9"/>
  <c r="AB1310" i="9"/>
  <c r="AC1310" i="9"/>
  <c r="AC1296" i="9"/>
  <c r="AB1296" i="9"/>
  <c r="AB1282" i="9"/>
  <c r="AC1282" i="9"/>
  <c r="AC1268" i="9"/>
  <c r="AB1268" i="9"/>
  <c r="AB1254" i="9"/>
  <c r="AC1254" i="9"/>
  <c r="AC1240" i="9"/>
  <c r="AB1240" i="9"/>
  <c r="AC1226" i="9"/>
  <c r="AB1226" i="9"/>
  <c r="AC1212" i="9"/>
  <c r="AB1212" i="9"/>
  <c r="AC1198" i="9"/>
  <c r="AB1198" i="9"/>
  <c r="AC1184" i="9"/>
  <c r="AB1184" i="9"/>
  <c r="AC1170" i="9"/>
  <c r="AB1170" i="9"/>
  <c r="AB1156" i="9"/>
  <c r="AC1156" i="9"/>
  <c r="AC1142" i="9"/>
  <c r="AB1142" i="9"/>
  <c r="AB1128" i="9"/>
  <c r="AC1128" i="9"/>
  <c r="AB1114" i="9"/>
  <c r="AC1114" i="9"/>
  <c r="AC1100" i="9"/>
  <c r="AB1100" i="9"/>
  <c r="AC1086" i="9"/>
  <c r="AB1086" i="9"/>
  <c r="AC1072" i="9"/>
  <c r="AB1072" i="9"/>
  <c r="AB1058" i="9"/>
  <c r="AC1058" i="9"/>
  <c r="AB1044" i="9"/>
  <c r="AC1044" i="9"/>
  <c r="AB1030" i="9"/>
  <c r="AC1030" i="9"/>
  <c r="AB1016" i="9"/>
  <c r="AC1016" i="9"/>
  <c r="AB1002" i="9"/>
  <c r="AC1002" i="9"/>
  <c r="AC988" i="9"/>
  <c r="AB988" i="9"/>
  <c r="AC974" i="9"/>
  <c r="AB974" i="9"/>
  <c r="AC960" i="9"/>
  <c r="AB960" i="9"/>
  <c r="AB946" i="9"/>
  <c r="AC946" i="9"/>
  <c r="AC932" i="9"/>
  <c r="AB932" i="9"/>
  <c r="AB918" i="9"/>
  <c r="AC918" i="9"/>
  <c r="AC904" i="9"/>
  <c r="AB904" i="9"/>
  <c r="AB890" i="9"/>
  <c r="AC890" i="9"/>
  <c r="AB876" i="9"/>
  <c r="AC876" i="9"/>
  <c r="AB862" i="9"/>
  <c r="AC862" i="9"/>
  <c r="AB848" i="9"/>
  <c r="AC848" i="9"/>
  <c r="AC834" i="9"/>
  <c r="AB834" i="9"/>
  <c r="AC820" i="9"/>
  <c r="AB820" i="9"/>
  <c r="AB806" i="9"/>
  <c r="AC806" i="9"/>
  <c r="AC792" i="9"/>
  <c r="AB792" i="9"/>
  <c r="AB778" i="9"/>
  <c r="AC778" i="9"/>
  <c r="AC764" i="9"/>
  <c r="AB764" i="9"/>
  <c r="AC750" i="9"/>
  <c r="AB750" i="9"/>
  <c r="AB736" i="9"/>
  <c r="AC736" i="9"/>
  <c r="AC722" i="9"/>
  <c r="AB722" i="9"/>
  <c r="AC708" i="9"/>
  <c r="AB708" i="9"/>
  <c r="AB694" i="9"/>
  <c r="AC694" i="9"/>
  <c r="AB680" i="9"/>
  <c r="AC680" i="9"/>
  <c r="AC666" i="9"/>
  <c r="AB666" i="9"/>
  <c r="AC652" i="9"/>
  <c r="AB652" i="9"/>
  <c r="AB638" i="9"/>
  <c r="AC638" i="9"/>
  <c r="AB624" i="9"/>
  <c r="AC624" i="9"/>
  <c r="AB610" i="9"/>
  <c r="AC610" i="9"/>
  <c r="AB596" i="9"/>
  <c r="AC596" i="9"/>
  <c r="AB582" i="9"/>
  <c r="AC582" i="9"/>
  <c r="AB568" i="9"/>
  <c r="AC568" i="9"/>
  <c r="AC554" i="9"/>
  <c r="AB554" i="9"/>
  <c r="AC540" i="9"/>
  <c r="AB540" i="9"/>
  <c r="AC526" i="9"/>
  <c r="AB526" i="9"/>
  <c r="AB512" i="9"/>
  <c r="AC512" i="9"/>
  <c r="AC498" i="9"/>
  <c r="AB498" i="9"/>
  <c r="AB484" i="9"/>
  <c r="AC484" i="9"/>
  <c r="AC470" i="9"/>
  <c r="AB470" i="9"/>
  <c r="AC456" i="9"/>
  <c r="AB456" i="9"/>
  <c r="AB442" i="9"/>
  <c r="AC442" i="9"/>
  <c r="AC428" i="9"/>
  <c r="AB428" i="9"/>
  <c r="AC414" i="9"/>
  <c r="AB414" i="9"/>
  <c r="AC400" i="9"/>
  <c r="AB400" i="9"/>
  <c r="AC386" i="9"/>
  <c r="AB386" i="9"/>
  <c r="AB372" i="9"/>
  <c r="AC372" i="9"/>
  <c r="AB358" i="9"/>
  <c r="AC358" i="9"/>
  <c r="AB344" i="9"/>
  <c r="AC344" i="9"/>
  <c r="AC330" i="9"/>
  <c r="AB330" i="9"/>
  <c r="AC316" i="9"/>
  <c r="AB316" i="9"/>
  <c r="AB302" i="9"/>
  <c r="AC302" i="9"/>
  <c r="AC288" i="9"/>
  <c r="AB288" i="9"/>
  <c r="AC274" i="9"/>
  <c r="AB274" i="9"/>
  <c r="AC260" i="9"/>
  <c r="AB260" i="9"/>
  <c r="AC246" i="9"/>
  <c r="AB246" i="9"/>
  <c r="AB232" i="9"/>
  <c r="AC232" i="9"/>
  <c r="AB218" i="9"/>
  <c r="AC218" i="9"/>
  <c r="AC204" i="9"/>
  <c r="AB204" i="9"/>
  <c r="AC190" i="9"/>
  <c r="AB190" i="9"/>
  <c r="AC176" i="9"/>
  <c r="AB176" i="9"/>
  <c r="AB162" i="9"/>
  <c r="AC162" i="9"/>
  <c r="AB148" i="9"/>
  <c r="AC148" i="9"/>
  <c r="AB134" i="9"/>
  <c r="AC134" i="9"/>
  <c r="AC120" i="9"/>
  <c r="AB120" i="9"/>
  <c r="AB106" i="9"/>
  <c r="AC106" i="9"/>
  <c r="AC92" i="9"/>
  <c r="AB92" i="9"/>
  <c r="AB78" i="9"/>
  <c r="AC78" i="9"/>
  <c r="AB64" i="9"/>
  <c r="AC64" i="9"/>
  <c r="AB50" i="9"/>
  <c r="AC50" i="9"/>
  <c r="AB36" i="9"/>
  <c r="AC36" i="9"/>
  <c r="AC22" i="9"/>
  <c r="AB22" i="9"/>
  <c r="AC8" i="9"/>
  <c r="AB8" i="9"/>
  <c r="AT3038" i="9"/>
  <c r="AP3038" i="9"/>
  <c r="AL3038" i="9"/>
  <c r="AT3024" i="9"/>
  <c r="AP3024" i="9"/>
  <c r="AL3024" i="9"/>
  <c r="AT3010" i="9"/>
  <c r="AP3010" i="9"/>
  <c r="AL3010" i="9"/>
  <c r="AT2996" i="9"/>
  <c r="AP2996" i="9"/>
  <c r="AL2996" i="9"/>
  <c r="AT2982" i="9"/>
  <c r="AP2982" i="9"/>
  <c r="AL2982" i="9"/>
  <c r="AT2968" i="9"/>
  <c r="AP2968" i="9"/>
  <c r="AL2968" i="9"/>
  <c r="AT2954" i="9"/>
  <c r="AP2954" i="9"/>
  <c r="AL2954" i="9"/>
  <c r="AT2940" i="9"/>
  <c r="AP2940" i="9"/>
  <c r="AQ2940" i="9" s="1"/>
  <c r="AL2940" i="9"/>
  <c r="AT2926" i="9"/>
  <c r="AP2926" i="9"/>
  <c r="AQ2926" i="9" s="1"/>
  <c r="AL2926" i="9"/>
  <c r="AT2912" i="9"/>
  <c r="AP2912" i="9"/>
  <c r="AQ2912" i="9" s="1"/>
  <c r="AL2912" i="9"/>
  <c r="AT2898" i="9"/>
  <c r="AP2898" i="9"/>
  <c r="AQ2898" i="9" s="1"/>
  <c r="AL2898" i="9"/>
  <c r="AT2884" i="9"/>
  <c r="AP2884" i="9"/>
  <c r="AQ2884" i="9" s="1"/>
  <c r="AL2884" i="9"/>
  <c r="AT2870" i="9"/>
  <c r="AP2870" i="9"/>
  <c r="AL2870" i="9"/>
  <c r="AT2856" i="9"/>
  <c r="AP2856" i="9"/>
  <c r="AL2856" i="9"/>
  <c r="AT2842" i="9"/>
  <c r="AP2842" i="9"/>
  <c r="AL2842" i="9"/>
  <c r="AT2828" i="9"/>
  <c r="AP2828" i="9"/>
  <c r="AL2828" i="9"/>
  <c r="AT2814" i="9"/>
  <c r="AP2814" i="9"/>
  <c r="AL2814" i="9"/>
  <c r="AT2800" i="9"/>
  <c r="AP2800" i="9"/>
  <c r="AL2800" i="9"/>
  <c r="AT2786" i="9"/>
  <c r="AP2786" i="9"/>
  <c r="AL2786" i="9"/>
  <c r="AT2772" i="9"/>
  <c r="AP2772" i="9"/>
  <c r="AL2772" i="9"/>
  <c r="AT2758" i="9"/>
  <c r="AP2758" i="9"/>
  <c r="AL2758" i="9"/>
  <c r="AT2744" i="9"/>
  <c r="AP2744" i="9"/>
  <c r="AL2744" i="9"/>
  <c r="AT2730" i="9"/>
  <c r="AP2730" i="9"/>
  <c r="AL2730" i="9"/>
  <c r="AT2716" i="9"/>
  <c r="AP2716" i="9"/>
  <c r="AL2716" i="9"/>
  <c r="AT2702" i="9"/>
  <c r="AP2702" i="9"/>
  <c r="AL2702" i="9"/>
  <c r="AT2688" i="9"/>
  <c r="AP2688" i="9"/>
  <c r="AL2688" i="9"/>
  <c r="AT2674" i="9"/>
  <c r="AP2674" i="9"/>
  <c r="AL2674" i="9"/>
  <c r="AT2660" i="9"/>
  <c r="AP2660" i="9"/>
  <c r="AL2660" i="9"/>
  <c r="AT2646" i="9"/>
  <c r="AP2646" i="9"/>
  <c r="AQ2646" i="9" s="1"/>
  <c r="AL2646" i="9"/>
  <c r="AT2632" i="9"/>
  <c r="AP2632" i="9"/>
  <c r="AQ2632" i="9" s="1"/>
  <c r="AL2632" i="9"/>
  <c r="AT2618" i="9"/>
  <c r="AP2618" i="9"/>
  <c r="AL2618" i="9"/>
  <c r="AT2604" i="9"/>
  <c r="AP2604" i="9"/>
  <c r="AL2604" i="9"/>
  <c r="AT2590" i="9"/>
  <c r="AP2590" i="9"/>
  <c r="AL2590" i="9"/>
  <c r="AT2576" i="9"/>
  <c r="AP2576" i="9"/>
  <c r="AL2576" i="9"/>
  <c r="AT2562" i="9"/>
  <c r="AP2562" i="9"/>
  <c r="AL2562" i="9"/>
  <c r="AT2548" i="9"/>
  <c r="AP2548" i="9"/>
  <c r="AL2548" i="9"/>
  <c r="AT2534" i="9"/>
  <c r="AP2534" i="9"/>
  <c r="AQ2534" i="9" s="1"/>
  <c r="AL2534" i="9"/>
  <c r="AT2520" i="9"/>
  <c r="AP2520" i="9"/>
  <c r="AQ2520" i="9" s="1"/>
  <c r="AL2520" i="9"/>
  <c r="AT2506" i="9"/>
  <c r="AP2506" i="9"/>
  <c r="AQ2506" i="9" s="1"/>
  <c r="AL2506" i="9"/>
  <c r="AT2492" i="9"/>
  <c r="AP2492" i="9"/>
  <c r="AQ2492" i="9" s="1"/>
  <c r="AL2492" i="9"/>
  <c r="AT2478" i="9"/>
  <c r="AP2478" i="9"/>
  <c r="AQ2478" i="9" s="1"/>
  <c r="AL2478" i="9"/>
  <c r="AL2464" i="9"/>
  <c r="AT2464" i="9"/>
  <c r="AP2464" i="9"/>
  <c r="AQ2464" i="9" s="1"/>
  <c r="AL2450" i="9"/>
  <c r="AT2450" i="9"/>
  <c r="AP2450" i="9"/>
  <c r="AQ2450" i="9" s="1"/>
  <c r="AL2436" i="9"/>
  <c r="AT2436" i="9"/>
  <c r="AP2436" i="9"/>
  <c r="AQ2436" i="9" s="1"/>
  <c r="AL2422" i="9"/>
  <c r="AT2422" i="9"/>
  <c r="AP2422" i="9"/>
  <c r="AQ2422" i="9" s="1"/>
  <c r="AL2408" i="9"/>
  <c r="AT2408" i="9"/>
  <c r="AP2408" i="9"/>
  <c r="AQ2408" i="9" s="1"/>
  <c r="AL2394" i="9"/>
  <c r="AT2394" i="9"/>
  <c r="AP2394" i="9"/>
  <c r="AQ2394" i="9" s="1"/>
  <c r="AL2380" i="9"/>
  <c r="AT2380" i="9"/>
  <c r="AP2380" i="9"/>
  <c r="AQ2380" i="9" s="1"/>
  <c r="AL2366" i="9"/>
  <c r="AT2366" i="9"/>
  <c r="AP2366" i="9"/>
  <c r="AQ2366" i="9" s="1"/>
  <c r="AT2352" i="9"/>
  <c r="AP2352" i="9"/>
  <c r="AQ2352" i="9" s="1"/>
  <c r="AL2352" i="9"/>
  <c r="AT2338" i="9"/>
  <c r="AP2338" i="9"/>
  <c r="AQ2338" i="9" s="1"/>
  <c r="AL2338" i="9"/>
  <c r="AT2324" i="9"/>
  <c r="AP2324" i="9"/>
  <c r="AQ2324" i="9" s="1"/>
  <c r="AL2324" i="9"/>
  <c r="AT2310" i="9"/>
  <c r="AP2310" i="9"/>
  <c r="AQ2310" i="9" s="1"/>
  <c r="AL2310" i="9"/>
  <c r="AT2296" i="9"/>
  <c r="AP2296" i="9"/>
  <c r="AL2296" i="9"/>
  <c r="AT2282" i="9"/>
  <c r="AP2282" i="9"/>
  <c r="AL2282" i="9"/>
  <c r="AT2268" i="9"/>
  <c r="AP2268" i="9"/>
  <c r="AL2268" i="9"/>
  <c r="AT2254" i="9"/>
  <c r="AP2254" i="9"/>
  <c r="AL2254" i="9"/>
  <c r="AT2240" i="9"/>
  <c r="AP2240" i="9"/>
  <c r="AL2240" i="9"/>
  <c r="AT2226" i="9"/>
  <c r="AP2226" i="9"/>
  <c r="AL2226" i="9"/>
  <c r="AT2212" i="9"/>
  <c r="AP2212" i="9"/>
  <c r="AL2212" i="9"/>
  <c r="AT2198" i="9"/>
  <c r="AP2198" i="9"/>
  <c r="AL2198" i="9"/>
  <c r="AT2184" i="9"/>
  <c r="AP2184" i="9"/>
  <c r="AQ2184" i="9" s="1"/>
  <c r="AL2184" i="9"/>
  <c r="AT2170" i="9"/>
  <c r="AP2170" i="9"/>
  <c r="AQ2170" i="9" s="1"/>
  <c r="AL2170" i="9"/>
  <c r="AT2156" i="9"/>
  <c r="AP2156" i="9"/>
  <c r="AL2156" i="9"/>
  <c r="AT2142" i="9"/>
  <c r="AP2142" i="9"/>
  <c r="AL2142" i="9"/>
  <c r="AT2128" i="9"/>
  <c r="AP2128" i="9"/>
  <c r="AQ2128" i="9" s="1"/>
  <c r="AL2128" i="9"/>
  <c r="AT2114" i="9"/>
  <c r="AP2114" i="9"/>
  <c r="AQ2114" i="9" s="1"/>
  <c r="AL2114" i="9"/>
  <c r="AT2100" i="9"/>
  <c r="AP2100" i="9"/>
  <c r="AQ2100" i="9" s="1"/>
  <c r="AL2100" i="9"/>
  <c r="AT2086" i="9"/>
  <c r="AP2086" i="9"/>
  <c r="AQ2086" i="9" s="1"/>
  <c r="AL2086" i="9"/>
  <c r="AT2072" i="9"/>
  <c r="AP2072" i="9"/>
  <c r="AL2072" i="9"/>
  <c r="AT2058" i="9"/>
  <c r="AP2058" i="9"/>
  <c r="AL2058" i="9"/>
  <c r="AT2044" i="9"/>
  <c r="AP2044" i="9"/>
  <c r="AL2044" i="9"/>
  <c r="AT2030" i="9"/>
  <c r="AP2030" i="9"/>
  <c r="AL2030" i="9"/>
  <c r="AT2016" i="9"/>
  <c r="AP2016" i="9"/>
  <c r="AL2016" i="9"/>
  <c r="AT2002" i="9"/>
  <c r="AP2002" i="9"/>
  <c r="AL2002" i="9"/>
  <c r="AT1988" i="9"/>
  <c r="AP1988" i="9"/>
  <c r="AL1988" i="9"/>
  <c r="AT1974" i="9"/>
  <c r="AP1974" i="9"/>
  <c r="AL1974" i="9"/>
  <c r="AT1960" i="9"/>
  <c r="AP1960" i="9"/>
  <c r="AL1960" i="9"/>
  <c r="AT1946" i="9"/>
  <c r="AP1946" i="9"/>
  <c r="AL1946" i="9"/>
  <c r="AT1932" i="9"/>
  <c r="AP1932" i="9"/>
  <c r="AL1932" i="9"/>
  <c r="AT1918" i="9"/>
  <c r="AP1918" i="9"/>
  <c r="AL1918" i="9"/>
  <c r="AT1904" i="9"/>
  <c r="AP1904" i="9"/>
  <c r="AL1904" i="9"/>
  <c r="AT1890" i="9"/>
  <c r="AP1890" i="9"/>
  <c r="AL1890" i="9"/>
  <c r="AT1876" i="9"/>
  <c r="AP1876" i="9"/>
  <c r="AQ1876" i="9" s="1"/>
  <c r="AL1876" i="9"/>
  <c r="AT1862" i="9"/>
  <c r="AP1862" i="9"/>
  <c r="AL1862" i="9"/>
  <c r="AT1848" i="9"/>
  <c r="AP1848" i="9"/>
  <c r="AQ1848" i="9" s="1"/>
  <c r="AL1848" i="9"/>
  <c r="AT1834" i="9"/>
  <c r="AL1834" i="9"/>
  <c r="AP1834" i="9"/>
  <c r="AQ1834" i="9" s="1"/>
  <c r="AT1820" i="9"/>
  <c r="AL1820" i="9"/>
  <c r="AP1820" i="9"/>
  <c r="AQ1820" i="9" s="1"/>
  <c r="AT1806" i="9"/>
  <c r="AL1806" i="9"/>
  <c r="AP1806" i="9"/>
  <c r="AT1792" i="9"/>
  <c r="AP1792" i="9"/>
  <c r="AQ1792" i="9" s="1"/>
  <c r="AL1792" i="9"/>
  <c r="AT1778" i="9"/>
  <c r="AP1778" i="9"/>
  <c r="AQ1778" i="9" s="1"/>
  <c r="AL1778" i="9"/>
  <c r="AT1764" i="9"/>
  <c r="AP1764" i="9"/>
  <c r="AQ1764" i="9" s="1"/>
  <c r="AL1764" i="9"/>
  <c r="AT1750" i="9"/>
  <c r="AP1750" i="9"/>
  <c r="AQ1750" i="9" s="1"/>
  <c r="AL1750" i="9"/>
  <c r="AT1736" i="9"/>
  <c r="AP1736" i="9"/>
  <c r="AQ1736" i="9" s="1"/>
  <c r="AL1736" i="9"/>
  <c r="AT1722" i="9"/>
  <c r="AP1722" i="9"/>
  <c r="AQ1722" i="9" s="1"/>
  <c r="AL1722" i="9"/>
  <c r="AT1708" i="9"/>
  <c r="AP1708" i="9"/>
  <c r="AQ1708" i="9" s="1"/>
  <c r="AL1708" i="9"/>
  <c r="AT1694" i="9"/>
  <c r="AP1694" i="9"/>
  <c r="AQ1694" i="9" s="1"/>
  <c r="AL1694" i="9"/>
  <c r="AT1680" i="9"/>
  <c r="AP1680" i="9"/>
  <c r="AQ1680" i="9" s="1"/>
  <c r="AL1680" i="9"/>
  <c r="AT1666" i="9"/>
  <c r="AP1666" i="9"/>
  <c r="AQ1666" i="9" s="1"/>
  <c r="AL1666" i="9"/>
  <c r="AT1652" i="9"/>
  <c r="AP1652" i="9"/>
  <c r="AQ1652" i="9" s="1"/>
  <c r="AL1652" i="9"/>
  <c r="AT1638" i="9"/>
  <c r="AP1638" i="9"/>
  <c r="AQ1638" i="9" s="1"/>
  <c r="AL1638" i="9"/>
  <c r="AT1624" i="9"/>
  <c r="AP1624" i="9"/>
  <c r="AQ1624" i="9" s="1"/>
  <c r="AL1624" i="9"/>
  <c r="AT1610" i="9"/>
  <c r="AP1610" i="9"/>
  <c r="AQ1610" i="9" s="1"/>
  <c r="AL1610" i="9"/>
  <c r="AT1596" i="9"/>
  <c r="AP1596" i="9"/>
  <c r="AQ1596" i="9" s="1"/>
  <c r="AL1596" i="9"/>
  <c r="AT1582" i="9"/>
  <c r="AP1582" i="9"/>
  <c r="AQ1582" i="9" s="1"/>
  <c r="AL1582" i="9"/>
  <c r="AT1568" i="9"/>
  <c r="AP1568" i="9"/>
  <c r="AQ1568" i="9" s="1"/>
  <c r="AL1568" i="9"/>
  <c r="AT1554" i="9"/>
  <c r="AP1554" i="9"/>
  <c r="AQ1554" i="9" s="1"/>
  <c r="AL1554" i="9"/>
  <c r="AT1540" i="9"/>
  <c r="AP1540" i="9"/>
  <c r="AQ1540" i="9" s="1"/>
  <c r="AL1540" i="9"/>
  <c r="AT1526" i="9"/>
  <c r="AP1526" i="9"/>
  <c r="AQ1526" i="9" s="1"/>
  <c r="AL1526" i="9"/>
  <c r="AT1512" i="9"/>
  <c r="AP1512" i="9"/>
  <c r="AQ1512" i="9" s="1"/>
  <c r="AL1512" i="9"/>
  <c r="AT1498" i="9"/>
  <c r="AP1498" i="9"/>
  <c r="AQ1498" i="9" s="1"/>
  <c r="AL1498" i="9"/>
  <c r="AT1484" i="9"/>
  <c r="AP1484" i="9"/>
  <c r="AQ1484" i="9" s="1"/>
  <c r="AL1484" i="9"/>
  <c r="AT1470" i="9"/>
  <c r="AP1470" i="9"/>
  <c r="AQ1470" i="9" s="1"/>
  <c r="AL1470" i="9"/>
  <c r="AT1456" i="9"/>
  <c r="AP1456" i="9"/>
  <c r="AL1456" i="9"/>
  <c r="AT1442" i="9"/>
  <c r="AP1442" i="9"/>
  <c r="AQ1442" i="9" s="1"/>
  <c r="AL1442" i="9"/>
  <c r="AT1428" i="9"/>
  <c r="AP1428" i="9"/>
  <c r="AL1428" i="9"/>
  <c r="AT1414" i="9"/>
  <c r="AP1414" i="9"/>
  <c r="AQ1414" i="9" s="1"/>
  <c r="AL1414" i="9"/>
  <c r="AT1400" i="9"/>
  <c r="AP1400" i="9"/>
  <c r="AQ1400" i="9" s="1"/>
  <c r="AL1400" i="9"/>
  <c r="AT1386" i="9"/>
  <c r="AP1386" i="9"/>
  <c r="AQ1386" i="9" s="1"/>
  <c r="AL1386" i="9"/>
  <c r="AT1372" i="9"/>
  <c r="AP1372" i="9"/>
  <c r="AQ1372" i="9" s="1"/>
  <c r="AL1372" i="9"/>
  <c r="AT1358" i="9"/>
  <c r="AP1358" i="9"/>
  <c r="AL1358" i="9"/>
  <c r="AT1344" i="9"/>
  <c r="AP1344" i="9"/>
  <c r="AL1344" i="9"/>
  <c r="AT1330" i="9"/>
  <c r="AP1330" i="9"/>
  <c r="AL1330" i="9"/>
  <c r="AT1316" i="9"/>
  <c r="AP1316" i="9"/>
  <c r="AQ1316" i="9" s="1"/>
  <c r="AL1316" i="9"/>
  <c r="AT1302" i="9"/>
  <c r="AP1302" i="9"/>
  <c r="AQ1302" i="9" s="1"/>
  <c r="AL1302" i="9"/>
  <c r="AT1288" i="9"/>
  <c r="AP1288" i="9"/>
  <c r="AL1288" i="9"/>
  <c r="AT1274" i="9"/>
  <c r="AP1274" i="9"/>
  <c r="AL1274" i="9"/>
  <c r="AT1260" i="9"/>
  <c r="AP1260" i="9"/>
  <c r="AL1260" i="9"/>
  <c r="AT1246" i="9"/>
  <c r="AP1246" i="9"/>
  <c r="AL1246" i="9"/>
  <c r="AT1232" i="9"/>
  <c r="AP1232" i="9"/>
  <c r="AQ1232" i="9" s="1"/>
  <c r="AL1232" i="9"/>
  <c r="AT1218" i="9"/>
  <c r="AP1218" i="9"/>
  <c r="AQ1218" i="9" s="1"/>
  <c r="AL1218" i="9"/>
  <c r="AT1204" i="9"/>
  <c r="AP1204" i="9"/>
  <c r="AQ1204" i="9" s="1"/>
  <c r="AL1204" i="9"/>
  <c r="AT1190" i="9"/>
  <c r="AP1190" i="9"/>
  <c r="AQ1190" i="9" s="1"/>
  <c r="AL1190" i="9"/>
  <c r="AT1176" i="9"/>
  <c r="AP1176" i="9"/>
  <c r="AL1176" i="9"/>
  <c r="AT1162" i="9"/>
  <c r="AP1162" i="9"/>
  <c r="AL1162" i="9"/>
  <c r="AT1148" i="9"/>
  <c r="AP1148" i="9"/>
  <c r="AL1148" i="9"/>
  <c r="AT1134" i="9"/>
  <c r="AP1134" i="9"/>
  <c r="AL1134" i="9"/>
  <c r="AT1120" i="9"/>
  <c r="AP1120" i="9"/>
  <c r="AL1120" i="9"/>
  <c r="AT1106" i="9"/>
  <c r="AP1106" i="9"/>
  <c r="AL1106" i="9"/>
  <c r="AT1092" i="9"/>
  <c r="AP1092" i="9"/>
  <c r="AL1092" i="9"/>
  <c r="AT1078" i="9"/>
  <c r="AP1078" i="9"/>
  <c r="AL1078" i="9"/>
  <c r="AT1064" i="9"/>
  <c r="AP1064" i="9"/>
  <c r="AL1064" i="9"/>
  <c r="AT1050" i="9"/>
  <c r="AP1050" i="9"/>
  <c r="AL1050" i="9"/>
  <c r="AT1036" i="9"/>
  <c r="AP1036" i="9"/>
  <c r="AL1036" i="9"/>
  <c r="AT1022" i="9"/>
  <c r="AP1022" i="9"/>
  <c r="AL1022" i="9"/>
  <c r="AT1008" i="9"/>
  <c r="AP1008" i="9"/>
  <c r="AL1008" i="9"/>
  <c r="AT994" i="9"/>
  <c r="AP994" i="9"/>
  <c r="AL994" i="9"/>
  <c r="AT980" i="9"/>
  <c r="AP980" i="9"/>
  <c r="AL980" i="9"/>
  <c r="AT966" i="9"/>
  <c r="AP966" i="9"/>
  <c r="AL966" i="9"/>
  <c r="AT952" i="9"/>
  <c r="AP952" i="9"/>
  <c r="AL952" i="9"/>
  <c r="AT938" i="9"/>
  <c r="AP938" i="9"/>
  <c r="AL938" i="9"/>
  <c r="AT924" i="9"/>
  <c r="AP924" i="9"/>
  <c r="AQ924" i="9" s="1"/>
  <c r="AL924" i="9"/>
  <c r="AT910" i="9"/>
  <c r="AP910" i="9"/>
  <c r="AQ910" i="9" s="1"/>
  <c r="AL910" i="9"/>
  <c r="AT896" i="9"/>
  <c r="AP896" i="9"/>
  <c r="AQ896" i="9" s="1"/>
  <c r="AL896" i="9"/>
  <c r="AT882" i="9"/>
  <c r="AP882" i="9"/>
  <c r="AQ882" i="9" s="1"/>
  <c r="AL882" i="9"/>
  <c r="AT868" i="9"/>
  <c r="AP868" i="9"/>
  <c r="AQ868" i="9" s="1"/>
  <c r="AL868" i="9"/>
  <c r="AT854" i="9"/>
  <c r="AP854" i="9"/>
  <c r="AQ854" i="9" s="1"/>
  <c r="AL854" i="9"/>
  <c r="AT840" i="9"/>
  <c r="AP840" i="9"/>
  <c r="AQ840" i="9" s="1"/>
  <c r="AL840" i="9"/>
  <c r="AT826" i="9"/>
  <c r="AP826" i="9"/>
  <c r="AQ826" i="9" s="1"/>
  <c r="AL826" i="9"/>
  <c r="AT812" i="9"/>
  <c r="AP812" i="9"/>
  <c r="AQ812" i="9" s="1"/>
  <c r="AL812" i="9"/>
  <c r="AT798" i="9"/>
  <c r="AP798" i="9"/>
  <c r="AL798" i="9"/>
  <c r="AT784" i="9"/>
  <c r="AP784" i="9"/>
  <c r="AL784" i="9"/>
  <c r="AT770" i="9"/>
  <c r="AP770" i="9"/>
  <c r="AL770" i="9"/>
  <c r="AT756" i="9"/>
  <c r="AP756" i="9"/>
  <c r="AL756" i="9"/>
  <c r="AT742" i="9"/>
  <c r="AP742" i="9"/>
  <c r="AQ742" i="9" s="1"/>
  <c r="AL742" i="9"/>
  <c r="AT728" i="9"/>
  <c r="AP728" i="9"/>
  <c r="AQ728" i="9" s="1"/>
  <c r="AL728" i="9"/>
  <c r="AT714" i="9"/>
  <c r="AP714" i="9"/>
  <c r="AQ714" i="9" s="1"/>
  <c r="AL714" i="9"/>
  <c r="AT700" i="9"/>
  <c r="AP700" i="9"/>
  <c r="AQ700" i="9" s="1"/>
  <c r="AL700" i="9"/>
  <c r="AT686" i="9"/>
  <c r="AP686" i="9"/>
  <c r="AQ686" i="9" s="1"/>
  <c r="AL686" i="9"/>
  <c r="AT672" i="9"/>
  <c r="AP672" i="9"/>
  <c r="AQ672" i="9" s="1"/>
  <c r="AL672" i="9"/>
  <c r="AT658" i="9"/>
  <c r="AP658" i="9"/>
  <c r="AQ658" i="9" s="1"/>
  <c r="AL658" i="9"/>
  <c r="AT644" i="9"/>
  <c r="AP644" i="9"/>
  <c r="AL644" i="9"/>
  <c r="AT630" i="9"/>
  <c r="AP630" i="9"/>
  <c r="AL630" i="9"/>
  <c r="AT616" i="9"/>
  <c r="AP616" i="9"/>
  <c r="AL616" i="9"/>
  <c r="AT602" i="9"/>
  <c r="AP602" i="9"/>
  <c r="AL602" i="9"/>
  <c r="AT588" i="9"/>
  <c r="AP588" i="9"/>
  <c r="AL588" i="9"/>
  <c r="AT574" i="9"/>
  <c r="AP574" i="9"/>
  <c r="AL574" i="9"/>
  <c r="AT560" i="9"/>
  <c r="AP560" i="9"/>
  <c r="AL560" i="9"/>
  <c r="AT546" i="9"/>
  <c r="AP546" i="9"/>
  <c r="AL546" i="9"/>
  <c r="AT532" i="9"/>
  <c r="AP532" i="9"/>
  <c r="AL532" i="9"/>
  <c r="AT518" i="9"/>
  <c r="AP518" i="9"/>
  <c r="AL518" i="9"/>
  <c r="AT504" i="9"/>
  <c r="AP504" i="9"/>
  <c r="AL504" i="9"/>
  <c r="AT490" i="9"/>
  <c r="AP490" i="9"/>
  <c r="AL490" i="9"/>
  <c r="AT476" i="9"/>
  <c r="AP476" i="9"/>
  <c r="AL476" i="9"/>
  <c r="AT462" i="9"/>
  <c r="AP462" i="9"/>
  <c r="AL462" i="9"/>
  <c r="AT448" i="9"/>
  <c r="AP448" i="9"/>
  <c r="AL448" i="9"/>
  <c r="AT434" i="9"/>
  <c r="AP434" i="9"/>
  <c r="AL434" i="9"/>
  <c r="AT420" i="9"/>
  <c r="AP420" i="9"/>
  <c r="AL420" i="9"/>
  <c r="AT406" i="9"/>
  <c r="AP406" i="9"/>
  <c r="AL406" i="9"/>
  <c r="AT392" i="9"/>
  <c r="AP392" i="9"/>
  <c r="AL392" i="9"/>
  <c r="AT378" i="9"/>
  <c r="AP378" i="9"/>
  <c r="AQ378" i="9" s="1"/>
  <c r="AL378" i="9"/>
  <c r="AT364" i="9"/>
  <c r="AP364" i="9"/>
  <c r="AQ364" i="9" s="1"/>
  <c r="AL364" i="9"/>
  <c r="AT350" i="9"/>
  <c r="AP350" i="9"/>
  <c r="AQ350" i="9" s="1"/>
  <c r="AL350" i="9"/>
  <c r="AT336" i="9"/>
  <c r="AP336" i="9"/>
  <c r="AQ336" i="9" s="1"/>
  <c r="AL336" i="9"/>
  <c r="AT322" i="9"/>
  <c r="AP322" i="9"/>
  <c r="AQ322" i="9" s="1"/>
  <c r="AL322" i="9"/>
  <c r="AT308" i="9"/>
  <c r="AP308" i="9"/>
  <c r="AL308" i="9"/>
  <c r="AT294" i="9"/>
  <c r="AP294" i="9"/>
  <c r="AQ294" i="9" s="1"/>
  <c r="AL294" i="9"/>
  <c r="AT280" i="9"/>
  <c r="AP280" i="9"/>
  <c r="AL280" i="9"/>
  <c r="AT266" i="9"/>
  <c r="AP266" i="9"/>
  <c r="AQ266" i="9" s="1"/>
  <c r="AL266" i="9"/>
  <c r="AT252" i="9"/>
  <c r="AP252" i="9"/>
  <c r="AQ252" i="9" s="1"/>
  <c r="AL252" i="9"/>
  <c r="AT238" i="9"/>
  <c r="AP238" i="9"/>
  <c r="AL238" i="9"/>
  <c r="AT224" i="9"/>
  <c r="AP224" i="9"/>
  <c r="AQ224" i="9" s="1"/>
  <c r="AL224" i="9"/>
  <c r="AT210" i="9"/>
  <c r="AP210" i="9"/>
  <c r="AL210" i="9"/>
  <c r="AT196" i="9"/>
  <c r="AP196" i="9"/>
  <c r="AL196" i="9"/>
  <c r="AT182" i="9"/>
  <c r="AP182" i="9"/>
  <c r="AL182" i="9"/>
  <c r="AT168" i="9"/>
  <c r="AP168" i="9"/>
  <c r="AL168" i="9"/>
  <c r="AT154" i="9"/>
  <c r="AP154" i="9"/>
  <c r="AL154" i="9"/>
  <c r="AT140" i="9"/>
  <c r="AP140" i="9"/>
  <c r="AL140" i="9"/>
  <c r="AT126" i="9"/>
  <c r="AP126" i="9"/>
  <c r="AL126" i="9"/>
  <c r="AT112" i="9"/>
  <c r="AP112" i="9"/>
  <c r="AL112" i="9"/>
  <c r="AT98" i="9"/>
  <c r="AP98" i="9"/>
  <c r="AQ98" i="9" s="1"/>
  <c r="AL98" i="9"/>
  <c r="AT84" i="9"/>
  <c r="AP84" i="9"/>
  <c r="AL84" i="9"/>
  <c r="AT70" i="9"/>
  <c r="AP70" i="9"/>
  <c r="AL70" i="9"/>
  <c r="AT56" i="9"/>
  <c r="AP56" i="9"/>
  <c r="AL56" i="9"/>
  <c r="AT42" i="9"/>
  <c r="AP42" i="9"/>
  <c r="AQ42" i="9" s="1"/>
  <c r="AL42" i="9"/>
  <c r="AT28" i="9"/>
  <c r="AP28" i="9"/>
  <c r="AQ28" i="9" s="1"/>
  <c r="AL28" i="9"/>
  <c r="AT14" i="9"/>
  <c r="AP14" i="9"/>
  <c r="AL14" i="9"/>
  <c r="AC802" i="9"/>
  <c r="AB802" i="9"/>
  <c r="AB788" i="9"/>
  <c r="AC788" i="9"/>
  <c r="AB774" i="9"/>
  <c r="AC774" i="9"/>
  <c r="AB760" i="9"/>
  <c r="AC760" i="9"/>
  <c r="AC746" i="9"/>
  <c r="AB746" i="9"/>
  <c r="AC732" i="9"/>
  <c r="AB732" i="9"/>
  <c r="AB718" i="9"/>
  <c r="AC718" i="9"/>
  <c r="AB704" i="9"/>
  <c r="AC704" i="9"/>
  <c r="AB690" i="9"/>
  <c r="AC690" i="9"/>
  <c r="AB676" i="9"/>
  <c r="AC676" i="9"/>
  <c r="AC662" i="9"/>
  <c r="AB662" i="9"/>
  <c r="AB648" i="9"/>
  <c r="AC648" i="9"/>
  <c r="AC634" i="9"/>
  <c r="AB634" i="9"/>
  <c r="AB620" i="9"/>
  <c r="AC620" i="9"/>
  <c r="AC606" i="9"/>
  <c r="AB606" i="9"/>
  <c r="AB592" i="9"/>
  <c r="AC592" i="9"/>
  <c r="AC578" i="9"/>
  <c r="AB578" i="9"/>
  <c r="AB564" i="9"/>
  <c r="AC564" i="9"/>
  <c r="AC550" i="9"/>
  <c r="AB550" i="9"/>
  <c r="AC536" i="9"/>
  <c r="AB536" i="9"/>
  <c r="AB522" i="9"/>
  <c r="AC522" i="9"/>
  <c r="AC508" i="9"/>
  <c r="AB508" i="9"/>
  <c r="AB494" i="9"/>
  <c r="AC494" i="9"/>
  <c r="AB480" i="9"/>
  <c r="AC480" i="9"/>
  <c r="AC466" i="9"/>
  <c r="AB466" i="9"/>
  <c r="AC452" i="9"/>
  <c r="AB452" i="9"/>
  <c r="AB438" i="9"/>
  <c r="AC438" i="9"/>
  <c r="AB424" i="9"/>
  <c r="AC424" i="9"/>
  <c r="AB410" i="9"/>
  <c r="AC410" i="9"/>
  <c r="AC396" i="9"/>
  <c r="AB396" i="9"/>
  <c r="AC382" i="9"/>
  <c r="AB382" i="9"/>
  <c r="AC368" i="9"/>
  <c r="AB368" i="9"/>
  <c r="AB354" i="9"/>
  <c r="AC354" i="9"/>
  <c r="AB340" i="9"/>
  <c r="AC340" i="9"/>
  <c r="AB326" i="9"/>
  <c r="AC326" i="9"/>
  <c r="AC312" i="9"/>
  <c r="AB312" i="9"/>
  <c r="AC298" i="9"/>
  <c r="AB298" i="9"/>
  <c r="AB284" i="9"/>
  <c r="AC284" i="9"/>
  <c r="AC270" i="9"/>
  <c r="AB270" i="9"/>
  <c r="AB256" i="9"/>
  <c r="AC256" i="9"/>
  <c r="AC242" i="9"/>
  <c r="AB242" i="9"/>
  <c r="AB228" i="9"/>
  <c r="AC228" i="9"/>
  <c r="AB214" i="9"/>
  <c r="AC214" i="9"/>
  <c r="AC200" i="9"/>
  <c r="AB200" i="9"/>
  <c r="AC186" i="9"/>
  <c r="AB186" i="9"/>
  <c r="AB172" i="9"/>
  <c r="AC172" i="9"/>
  <c r="AC158" i="9"/>
  <c r="AB158" i="9"/>
  <c r="AB144" i="9"/>
  <c r="AC144" i="9"/>
  <c r="AC130" i="9"/>
  <c r="AB130" i="9"/>
  <c r="AB116" i="9"/>
  <c r="AC116" i="9"/>
  <c r="AC102" i="9"/>
  <c r="AB102" i="9"/>
  <c r="AB88" i="9"/>
  <c r="AC88" i="9"/>
  <c r="AC74" i="9"/>
  <c r="AB74" i="9"/>
  <c r="AC60" i="9"/>
  <c r="AB60" i="9"/>
  <c r="AC46" i="9"/>
  <c r="AB46" i="9"/>
  <c r="AB32" i="9"/>
  <c r="AC32" i="9"/>
  <c r="AC18" i="9"/>
  <c r="AB18" i="9"/>
  <c r="AC4" i="9"/>
  <c r="AB4" i="9"/>
  <c r="AT3034" i="9"/>
  <c r="AP3034" i="9"/>
  <c r="AL3034" i="9"/>
  <c r="AT3020" i="9"/>
  <c r="AP3020" i="9"/>
  <c r="AL3020" i="9"/>
  <c r="AT3006" i="9"/>
  <c r="AP3006" i="9"/>
  <c r="AL3006" i="9"/>
  <c r="AT2992" i="9"/>
  <c r="AP2992" i="9"/>
  <c r="AL2992" i="9"/>
  <c r="AT2978" i="9"/>
  <c r="AP2978" i="9"/>
  <c r="AL2978" i="9"/>
  <c r="AT2964" i="9"/>
  <c r="AP2964" i="9"/>
  <c r="AL2964" i="9"/>
  <c r="AT2950" i="9"/>
  <c r="AP2950" i="9"/>
  <c r="AL2950" i="9"/>
  <c r="AT2936" i="9"/>
  <c r="AP2936" i="9"/>
  <c r="AQ2936" i="9" s="1"/>
  <c r="AL2936" i="9"/>
  <c r="AT2922" i="9"/>
  <c r="AP2922" i="9"/>
  <c r="AQ2922" i="9" s="1"/>
  <c r="AL2922" i="9"/>
  <c r="AT2908" i="9"/>
  <c r="AP2908" i="9"/>
  <c r="AQ2908" i="9" s="1"/>
  <c r="AL2908" i="9"/>
  <c r="AT2894" i="9"/>
  <c r="AP2894" i="9"/>
  <c r="AQ2894" i="9" s="1"/>
  <c r="AL2894" i="9"/>
  <c r="AT2880" i="9"/>
  <c r="AP2880" i="9"/>
  <c r="AL2880" i="9"/>
  <c r="AT2866" i="9"/>
  <c r="AP2866" i="9"/>
  <c r="AL2866" i="9"/>
  <c r="AT2852" i="9"/>
  <c r="AP2852" i="9"/>
  <c r="AL2852" i="9"/>
  <c r="AT2838" i="9"/>
  <c r="AP2838" i="9"/>
  <c r="AL2838" i="9"/>
  <c r="AT2824" i="9"/>
  <c r="AP2824" i="9"/>
  <c r="AL2824" i="9"/>
  <c r="AT2810" i="9"/>
  <c r="AP2810" i="9"/>
  <c r="AL2810" i="9"/>
  <c r="AT2796" i="9"/>
  <c r="AP2796" i="9"/>
  <c r="AL2796" i="9"/>
  <c r="AT2782" i="9"/>
  <c r="AP2782" i="9"/>
  <c r="AL2782" i="9"/>
  <c r="AT2768" i="9"/>
  <c r="AP2768" i="9"/>
  <c r="AL2768" i="9"/>
  <c r="AT2754" i="9"/>
  <c r="AP2754" i="9"/>
  <c r="AL2754" i="9"/>
  <c r="AT2740" i="9"/>
  <c r="AP2740" i="9"/>
  <c r="AL2740" i="9"/>
  <c r="AT2726" i="9"/>
  <c r="AP2726" i="9"/>
  <c r="AL2726" i="9"/>
  <c r="AT2712" i="9"/>
  <c r="AP2712" i="9"/>
  <c r="AL2712" i="9"/>
  <c r="AT2698" i="9"/>
  <c r="AP2698" i="9"/>
  <c r="AL2698" i="9"/>
  <c r="AT2684" i="9"/>
  <c r="AP2684" i="9"/>
  <c r="AL2684" i="9"/>
  <c r="AT2670" i="9"/>
  <c r="AP2670" i="9"/>
  <c r="AL2670" i="9"/>
  <c r="AT2656" i="9"/>
  <c r="AP2656" i="9"/>
  <c r="AL2656" i="9"/>
  <c r="AT2642" i="9"/>
  <c r="AP2642" i="9"/>
  <c r="AQ2642" i="9" s="1"/>
  <c r="AL2642" i="9"/>
  <c r="AT2628" i="9"/>
  <c r="AP2628" i="9"/>
  <c r="AQ2628" i="9" s="1"/>
  <c r="AL2628" i="9"/>
  <c r="AT2614" i="9"/>
  <c r="AP2614" i="9"/>
  <c r="AL2614" i="9"/>
  <c r="AT2600" i="9"/>
  <c r="AP2600" i="9"/>
  <c r="AL2600" i="9"/>
  <c r="AT2586" i="9"/>
  <c r="AP2586" i="9"/>
  <c r="AL2586" i="9"/>
  <c r="AT2572" i="9"/>
  <c r="AP2572" i="9"/>
  <c r="AL2572" i="9"/>
  <c r="AT2558" i="9"/>
  <c r="AP2558" i="9"/>
  <c r="AL2558" i="9"/>
  <c r="AT2544" i="9"/>
  <c r="AP2544" i="9"/>
  <c r="AL2544" i="9"/>
  <c r="AT2530" i="9"/>
  <c r="AP2530" i="9"/>
  <c r="AQ2530" i="9" s="1"/>
  <c r="AL2530" i="9"/>
  <c r="AT2516" i="9"/>
  <c r="AP2516" i="9"/>
  <c r="AQ2516" i="9" s="1"/>
  <c r="AL2516" i="9"/>
  <c r="AT2502" i="9"/>
  <c r="AP2502" i="9"/>
  <c r="AQ2502" i="9" s="1"/>
  <c r="AL2502" i="9"/>
  <c r="AT2488" i="9"/>
  <c r="AP2488" i="9"/>
  <c r="AQ2488" i="9" s="1"/>
  <c r="AL2488" i="9"/>
  <c r="AL2474" i="9"/>
  <c r="AT2474" i="9"/>
  <c r="AP2474" i="9"/>
  <c r="AQ2474" i="9" s="1"/>
  <c r="AL2460" i="9"/>
  <c r="AT2460" i="9"/>
  <c r="AP2460" i="9"/>
  <c r="AQ2460" i="9" s="1"/>
  <c r="AL2446" i="9"/>
  <c r="AT2446" i="9"/>
  <c r="AP2446" i="9"/>
  <c r="AQ2446" i="9" s="1"/>
  <c r="AL2432" i="9"/>
  <c r="AT2432" i="9"/>
  <c r="AP2432" i="9"/>
  <c r="AQ2432" i="9" s="1"/>
  <c r="AL2418" i="9"/>
  <c r="AT2418" i="9"/>
  <c r="AP2418" i="9"/>
  <c r="AQ2418" i="9" s="1"/>
  <c r="AL2404" i="9"/>
  <c r="AT2404" i="9"/>
  <c r="AP2404" i="9"/>
  <c r="AQ2404" i="9" s="1"/>
  <c r="AL2390" i="9"/>
  <c r="AT2390" i="9"/>
  <c r="AP2390" i="9"/>
  <c r="AQ2390" i="9" s="1"/>
  <c r="AL2376" i="9"/>
  <c r="AT2376" i="9"/>
  <c r="AP2376" i="9"/>
  <c r="AQ2376" i="9" s="1"/>
  <c r="AL2362" i="9"/>
  <c r="AT2362" i="9"/>
  <c r="AP2362" i="9"/>
  <c r="AQ2362" i="9" s="1"/>
  <c r="AT2348" i="9"/>
  <c r="AP2348" i="9"/>
  <c r="AQ2348" i="9" s="1"/>
  <c r="AL2348" i="9"/>
  <c r="AT2334" i="9"/>
  <c r="AP2334" i="9"/>
  <c r="AQ2334" i="9" s="1"/>
  <c r="AL2334" i="9"/>
  <c r="AT2320" i="9"/>
  <c r="AP2320" i="9"/>
  <c r="AQ2320" i="9" s="1"/>
  <c r="AL2320" i="9"/>
  <c r="AT2306" i="9"/>
  <c r="AP2306" i="9"/>
  <c r="AL2306" i="9"/>
  <c r="AT2292" i="9"/>
  <c r="AP2292" i="9"/>
  <c r="AL2292" i="9"/>
  <c r="AT2278" i="9"/>
  <c r="AP2278" i="9"/>
  <c r="AL2278" i="9"/>
  <c r="AT2264" i="9"/>
  <c r="AP2264" i="9"/>
  <c r="AL2264" i="9"/>
  <c r="AT2250" i="9"/>
  <c r="AP2250" i="9"/>
  <c r="AL2250" i="9"/>
  <c r="AT2236" i="9"/>
  <c r="AP2236" i="9"/>
  <c r="AL2236" i="9"/>
  <c r="AT2222" i="9"/>
  <c r="AP2222" i="9"/>
  <c r="AL2222" i="9"/>
  <c r="AT2208" i="9"/>
  <c r="AP2208" i="9"/>
  <c r="AL2208" i="9"/>
  <c r="AT2194" i="9"/>
  <c r="AP2194" i="9"/>
  <c r="AL2194" i="9"/>
  <c r="AT2180" i="9"/>
  <c r="AP2180" i="9"/>
  <c r="AQ2180" i="9" s="1"/>
  <c r="AL2180" i="9"/>
  <c r="AT2166" i="9"/>
  <c r="AP2166" i="9"/>
  <c r="AQ2166" i="9" s="1"/>
  <c r="AL2166" i="9"/>
  <c r="AT2152" i="9"/>
  <c r="AP2152" i="9"/>
  <c r="AL2152" i="9"/>
  <c r="AT2138" i="9"/>
  <c r="AP2138" i="9"/>
  <c r="AL2138" i="9"/>
  <c r="AT2124" i="9"/>
  <c r="AP2124" i="9"/>
  <c r="AQ2124" i="9" s="1"/>
  <c r="AL2124" i="9"/>
  <c r="AT2110" i="9"/>
  <c r="AP2110" i="9"/>
  <c r="AQ2110" i="9" s="1"/>
  <c r="AL2110" i="9"/>
  <c r="AT2096" i="9"/>
  <c r="AP2096" i="9"/>
  <c r="AQ2096" i="9" s="1"/>
  <c r="AL2096" i="9"/>
  <c r="AT2082" i="9"/>
  <c r="AP2082" i="9"/>
  <c r="AQ2082" i="9" s="1"/>
  <c r="AL2082" i="9"/>
  <c r="AT2068" i="9"/>
  <c r="AP2068" i="9"/>
  <c r="AL2068" i="9"/>
  <c r="AT2054" i="9"/>
  <c r="AP2054" i="9"/>
  <c r="AL2054" i="9"/>
  <c r="AT2040" i="9"/>
  <c r="AP2040" i="9"/>
  <c r="AL2040" i="9"/>
  <c r="AT2026" i="9"/>
  <c r="AP2026" i="9"/>
  <c r="AL2026" i="9"/>
  <c r="AT2012" i="9"/>
  <c r="AP2012" i="9"/>
  <c r="AL2012" i="9"/>
  <c r="AT1998" i="9"/>
  <c r="AP1998" i="9"/>
  <c r="AL1998" i="9"/>
  <c r="AT1984" i="9"/>
  <c r="AP1984" i="9"/>
  <c r="AL1984" i="9"/>
  <c r="AT1970" i="9"/>
  <c r="AP1970" i="9"/>
  <c r="AL1970" i="9"/>
  <c r="AT1956" i="9"/>
  <c r="AP1956" i="9"/>
  <c r="AL1956" i="9"/>
  <c r="AT1942" i="9"/>
  <c r="AP1942" i="9"/>
  <c r="AL1942" i="9"/>
  <c r="AT1928" i="9"/>
  <c r="AP1928" i="9"/>
  <c r="AL1928" i="9"/>
  <c r="AT1914" i="9"/>
  <c r="AP1914" i="9"/>
  <c r="AL1914" i="9"/>
  <c r="AT1900" i="9"/>
  <c r="AP1900" i="9"/>
  <c r="AL1900" i="9"/>
  <c r="AT1886" i="9"/>
  <c r="AP1886" i="9"/>
  <c r="AL1886" i="9"/>
  <c r="AT1872" i="9"/>
  <c r="AP1872" i="9"/>
  <c r="AQ1872" i="9" s="1"/>
  <c r="AL1872" i="9"/>
  <c r="AT1858" i="9"/>
  <c r="AP1858" i="9"/>
  <c r="AL1858" i="9"/>
  <c r="AT1844" i="9"/>
  <c r="AP1844" i="9"/>
  <c r="AQ1844" i="9" s="1"/>
  <c r="AL1844" i="9"/>
  <c r="AT1830" i="9"/>
  <c r="AL1830" i="9"/>
  <c r="AP1830" i="9"/>
  <c r="AQ1830" i="9" s="1"/>
  <c r="AT1816" i="9"/>
  <c r="AL1816" i="9"/>
  <c r="AP1816" i="9"/>
  <c r="AQ1816" i="9" s="1"/>
  <c r="AT1802" i="9"/>
  <c r="AL1802" i="9"/>
  <c r="AP1802" i="9"/>
  <c r="AQ1802" i="9" s="1"/>
  <c r="AT1788" i="9"/>
  <c r="AP1788" i="9"/>
  <c r="AQ1788" i="9" s="1"/>
  <c r="AL1788" i="9"/>
  <c r="AT1774" i="9"/>
  <c r="AP1774" i="9"/>
  <c r="AQ1774" i="9" s="1"/>
  <c r="AL1774" i="9"/>
  <c r="AT1760" i="9"/>
  <c r="AP1760" i="9"/>
  <c r="AQ1760" i="9" s="1"/>
  <c r="AL1760" i="9"/>
  <c r="AT1746" i="9"/>
  <c r="AP1746" i="9"/>
  <c r="AQ1746" i="9" s="1"/>
  <c r="AL1746" i="9"/>
  <c r="AT1732" i="9"/>
  <c r="AP1732" i="9"/>
  <c r="AQ1732" i="9" s="1"/>
  <c r="AL1732" i="9"/>
  <c r="AT1718" i="9"/>
  <c r="AP1718" i="9"/>
  <c r="AQ1718" i="9" s="1"/>
  <c r="AL1718" i="9"/>
  <c r="AT1704" i="9"/>
  <c r="AP1704" i="9"/>
  <c r="AQ1704" i="9" s="1"/>
  <c r="AL1704" i="9"/>
  <c r="AT1690" i="9"/>
  <c r="AP1690" i="9"/>
  <c r="AQ1690" i="9" s="1"/>
  <c r="AL1690" i="9"/>
  <c r="AT1676" i="9"/>
  <c r="AP1676" i="9"/>
  <c r="AQ1676" i="9" s="1"/>
  <c r="AL1676" i="9"/>
  <c r="AT1662" i="9"/>
  <c r="AP1662" i="9"/>
  <c r="AQ1662" i="9" s="1"/>
  <c r="AL1662" i="9"/>
  <c r="AT1648" i="9"/>
  <c r="AP1648" i="9"/>
  <c r="AQ1648" i="9" s="1"/>
  <c r="AL1648" i="9"/>
  <c r="AT1634" i="9"/>
  <c r="AP1634" i="9"/>
  <c r="AQ1634" i="9" s="1"/>
  <c r="AL1634" i="9"/>
  <c r="AT1620" i="9"/>
  <c r="AP1620" i="9"/>
  <c r="AQ1620" i="9" s="1"/>
  <c r="AL1620" i="9"/>
  <c r="AT1606" i="9"/>
  <c r="AP1606" i="9"/>
  <c r="AQ1606" i="9" s="1"/>
  <c r="AL1606" i="9"/>
  <c r="AT1592" i="9"/>
  <c r="AP1592" i="9"/>
  <c r="AQ1592" i="9" s="1"/>
  <c r="AL1592" i="9"/>
  <c r="AT1578" i="9"/>
  <c r="AP1578" i="9"/>
  <c r="AQ1578" i="9" s="1"/>
  <c r="AL1578" i="9"/>
  <c r="AT1564" i="9"/>
  <c r="AP1564" i="9"/>
  <c r="AQ1564" i="9" s="1"/>
  <c r="AL1564" i="9"/>
  <c r="AT1550" i="9"/>
  <c r="AP1550" i="9"/>
  <c r="AQ1550" i="9" s="1"/>
  <c r="AL1550" i="9"/>
  <c r="AT1536" i="9"/>
  <c r="AP1536" i="9"/>
  <c r="AQ1536" i="9" s="1"/>
  <c r="AL1536" i="9"/>
  <c r="AT1522" i="9"/>
  <c r="AP1522" i="9"/>
  <c r="AQ1522" i="9" s="1"/>
  <c r="AL1522" i="9"/>
  <c r="AT1508" i="9"/>
  <c r="AP1508" i="9"/>
  <c r="AQ1508" i="9" s="1"/>
  <c r="AL1508" i="9"/>
  <c r="AT1494" i="9"/>
  <c r="AP1494" i="9"/>
  <c r="AQ1494" i="9" s="1"/>
  <c r="AL1494" i="9"/>
  <c r="AT1480" i="9"/>
  <c r="AP1480" i="9"/>
  <c r="AQ1480" i="9" s="1"/>
  <c r="AL1480" i="9"/>
  <c r="AT1466" i="9"/>
  <c r="AP1466" i="9"/>
  <c r="AQ1466" i="9" s="1"/>
  <c r="AL1466" i="9"/>
  <c r="AT1452" i="9"/>
  <c r="AP1452" i="9"/>
  <c r="AL1452" i="9"/>
  <c r="AT1438" i="9"/>
  <c r="AP1438" i="9"/>
  <c r="AQ1438" i="9" s="1"/>
  <c r="AL1438" i="9"/>
  <c r="AT1424" i="9"/>
  <c r="AP1424" i="9"/>
  <c r="AL1424" i="9"/>
  <c r="AT1410" i="9"/>
  <c r="AP1410" i="9"/>
  <c r="AQ1410" i="9" s="1"/>
  <c r="AL1410" i="9"/>
  <c r="AT1396" i="9"/>
  <c r="AP1396" i="9"/>
  <c r="AQ1396" i="9" s="1"/>
  <c r="AL1396" i="9"/>
  <c r="AT1382" i="9"/>
  <c r="AP1382" i="9"/>
  <c r="AQ1382" i="9" s="1"/>
  <c r="AL1382" i="9"/>
  <c r="AT1368" i="9"/>
  <c r="AP1368" i="9"/>
  <c r="AQ1368" i="9" s="1"/>
  <c r="AL1368" i="9"/>
  <c r="AT1354" i="9"/>
  <c r="AP1354" i="9"/>
  <c r="AL1354" i="9"/>
  <c r="AT1340" i="9"/>
  <c r="AP1340" i="9"/>
  <c r="AL1340" i="9"/>
  <c r="AT1326" i="9"/>
  <c r="AP1326" i="9"/>
  <c r="AQ1326" i="9" s="1"/>
  <c r="AL1326" i="9"/>
  <c r="AT1312" i="9"/>
  <c r="AP1312" i="9"/>
  <c r="AQ1312" i="9" s="1"/>
  <c r="AL1312" i="9"/>
  <c r="AT1298" i="9"/>
  <c r="AP1298" i="9"/>
  <c r="AQ1298" i="9" s="1"/>
  <c r="AL1298" i="9"/>
  <c r="AT1284" i="9"/>
  <c r="AP1284" i="9"/>
  <c r="AL1284" i="9"/>
  <c r="AT1270" i="9"/>
  <c r="AP1270" i="9"/>
  <c r="AL1270" i="9"/>
  <c r="AT1256" i="9"/>
  <c r="AP1256" i="9"/>
  <c r="AL1256" i="9"/>
  <c r="AT1242" i="9"/>
  <c r="AP1242" i="9"/>
  <c r="AQ1242" i="9" s="1"/>
  <c r="AL1242" i="9"/>
  <c r="AT1228" i="9"/>
  <c r="AP1228" i="9"/>
  <c r="AQ1228" i="9" s="1"/>
  <c r="AL1228" i="9"/>
  <c r="AT1214" i="9"/>
  <c r="AP1214" i="9"/>
  <c r="AQ1214" i="9" s="1"/>
  <c r="AL1214" i="9"/>
  <c r="AT1200" i="9"/>
  <c r="AP1200" i="9"/>
  <c r="AQ1200" i="9" s="1"/>
  <c r="AL1200" i="9"/>
  <c r="AT1186" i="9"/>
  <c r="AP1186" i="9"/>
  <c r="AQ1186" i="9" s="1"/>
  <c r="AL1186" i="9"/>
  <c r="AT1172" i="9"/>
  <c r="AP1172" i="9"/>
  <c r="AL1172" i="9"/>
  <c r="AT1158" i="9"/>
  <c r="AP1158" i="9"/>
  <c r="AL1158" i="9"/>
  <c r="AT1144" i="9"/>
  <c r="AP1144" i="9"/>
  <c r="AL1144" i="9"/>
  <c r="AT1130" i="9"/>
  <c r="AP1130" i="9"/>
  <c r="AL1130" i="9"/>
  <c r="AT1116" i="9"/>
  <c r="AP1116" i="9"/>
  <c r="AL1116" i="9"/>
  <c r="AT1102" i="9"/>
  <c r="AP1102" i="9"/>
  <c r="AL1102" i="9"/>
  <c r="AT1088" i="9"/>
  <c r="AP1088" i="9"/>
  <c r="AL1088" i="9"/>
  <c r="AT1074" i="9"/>
  <c r="AP1074" i="9"/>
  <c r="AL1074" i="9"/>
  <c r="AT1060" i="9"/>
  <c r="AP1060" i="9"/>
  <c r="AL1060" i="9"/>
  <c r="AT1046" i="9"/>
  <c r="AP1046" i="9"/>
  <c r="AL1046" i="9"/>
  <c r="AT1032" i="9"/>
  <c r="AP1032" i="9"/>
  <c r="AL1032" i="9"/>
  <c r="AT1018" i="9"/>
  <c r="AP1018" i="9"/>
  <c r="AL1018" i="9"/>
  <c r="AT1004" i="9"/>
  <c r="AP1004" i="9"/>
  <c r="AL1004" i="9"/>
  <c r="AT990" i="9"/>
  <c r="AP990" i="9"/>
  <c r="AL990" i="9"/>
  <c r="AT976" i="9"/>
  <c r="AP976" i="9"/>
  <c r="AL976" i="9"/>
  <c r="AT962" i="9"/>
  <c r="AP962" i="9"/>
  <c r="AL962" i="9"/>
  <c r="AT948" i="9"/>
  <c r="AP948" i="9"/>
  <c r="AL948" i="9"/>
  <c r="AT934" i="9"/>
  <c r="AP934" i="9"/>
  <c r="AQ934" i="9" s="1"/>
  <c r="AL934" i="9"/>
  <c r="AT920" i="9"/>
  <c r="AP920" i="9"/>
  <c r="AQ920" i="9" s="1"/>
  <c r="AL920" i="9"/>
  <c r="AT906" i="9"/>
  <c r="AP906" i="9"/>
  <c r="AQ906" i="9" s="1"/>
  <c r="AL906" i="9"/>
  <c r="AT892" i="9"/>
  <c r="AP892" i="9"/>
  <c r="AQ892" i="9" s="1"/>
  <c r="AL892" i="9"/>
  <c r="AT878" i="9"/>
  <c r="AP878" i="9"/>
  <c r="AQ878" i="9" s="1"/>
  <c r="AL878" i="9"/>
  <c r="AT864" i="9"/>
  <c r="AP864" i="9"/>
  <c r="AQ864" i="9" s="1"/>
  <c r="AL864" i="9"/>
  <c r="AT850" i="9"/>
  <c r="AP850" i="9"/>
  <c r="AQ850" i="9" s="1"/>
  <c r="AL850" i="9"/>
  <c r="AT836" i="9"/>
  <c r="AP836" i="9"/>
  <c r="AQ836" i="9" s="1"/>
  <c r="AL836" i="9"/>
  <c r="AT822" i="9"/>
  <c r="AP822" i="9"/>
  <c r="AQ822" i="9" s="1"/>
  <c r="AL822" i="9"/>
  <c r="AT808" i="9"/>
  <c r="AP808" i="9"/>
  <c r="AL808" i="9"/>
  <c r="AT794" i="9"/>
  <c r="AP794" i="9"/>
  <c r="AL794" i="9"/>
  <c r="AT780" i="9"/>
  <c r="AP780" i="9"/>
  <c r="AL780" i="9"/>
  <c r="AT766" i="9"/>
  <c r="AP766" i="9"/>
  <c r="AL766" i="9"/>
  <c r="AT752" i="9"/>
  <c r="AP752" i="9"/>
  <c r="AL752" i="9"/>
  <c r="AT738" i="9"/>
  <c r="AP738" i="9"/>
  <c r="AQ738" i="9" s="1"/>
  <c r="AL738" i="9"/>
  <c r="AT724" i="9"/>
  <c r="AP724" i="9"/>
  <c r="AQ724" i="9" s="1"/>
  <c r="AL724" i="9"/>
  <c r="AT710" i="9"/>
  <c r="AP710" i="9"/>
  <c r="AQ710" i="9" s="1"/>
  <c r="AL710" i="9"/>
  <c r="AT696" i="9"/>
  <c r="AP696" i="9"/>
  <c r="AQ696" i="9" s="1"/>
  <c r="AL696" i="9"/>
  <c r="AT682" i="9"/>
  <c r="AP682" i="9"/>
  <c r="AQ682" i="9" s="1"/>
  <c r="AL682" i="9"/>
  <c r="AT668" i="9"/>
  <c r="AP668" i="9"/>
  <c r="AQ668" i="9" s="1"/>
  <c r="AL668" i="9"/>
  <c r="AT654" i="9"/>
  <c r="AP654" i="9"/>
  <c r="AQ654" i="9" s="1"/>
  <c r="AL654" i="9"/>
  <c r="AT640" i="9"/>
  <c r="AP640" i="9"/>
  <c r="AL640" i="9"/>
  <c r="AT626" i="9"/>
  <c r="AP626" i="9"/>
  <c r="AL626" i="9"/>
  <c r="AT612" i="9"/>
  <c r="AP612" i="9"/>
  <c r="AL612" i="9"/>
  <c r="AT598" i="9"/>
  <c r="AP598" i="9"/>
  <c r="AL598" i="9"/>
  <c r="AT584" i="9"/>
  <c r="AP584" i="9"/>
  <c r="AL584" i="9"/>
  <c r="AT570" i="9"/>
  <c r="AP570" i="9"/>
  <c r="AL570" i="9"/>
  <c r="AT556" i="9"/>
  <c r="AP556" i="9"/>
  <c r="AL556" i="9"/>
  <c r="AT542" i="9"/>
  <c r="AP542" i="9"/>
  <c r="AL542" i="9"/>
  <c r="AT528" i="9"/>
  <c r="AP528" i="9"/>
  <c r="AL528" i="9"/>
  <c r="AT514" i="9"/>
  <c r="AP514" i="9"/>
  <c r="AL514" i="9"/>
  <c r="AT500" i="9"/>
  <c r="AP500" i="9"/>
  <c r="AL500" i="9"/>
  <c r="AT486" i="9"/>
  <c r="AP486" i="9"/>
  <c r="AL486" i="9"/>
  <c r="AT472" i="9"/>
  <c r="AP472" i="9"/>
  <c r="AL472" i="9"/>
  <c r="AT458" i="9"/>
  <c r="AP458" i="9"/>
  <c r="AL458" i="9"/>
  <c r="AT444" i="9"/>
  <c r="AP444" i="9"/>
  <c r="AL444" i="9"/>
  <c r="AT430" i="9"/>
  <c r="AP430" i="9"/>
  <c r="AL430" i="9"/>
  <c r="AT416" i="9"/>
  <c r="AP416" i="9"/>
  <c r="AL416" i="9"/>
  <c r="AT402" i="9"/>
  <c r="AP402" i="9"/>
  <c r="AL402" i="9"/>
  <c r="AT388" i="9"/>
  <c r="AP388" i="9"/>
  <c r="AQ388" i="9" s="1"/>
  <c r="AL388" i="9"/>
  <c r="AT374" i="9"/>
  <c r="AP374" i="9"/>
  <c r="AQ374" i="9" s="1"/>
  <c r="AL374" i="9"/>
  <c r="AT360" i="9"/>
  <c r="AP360" i="9"/>
  <c r="AL360" i="9"/>
  <c r="AT346" i="9"/>
  <c r="AP346" i="9"/>
  <c r="AQ346" i="9" s="1"/>
  <c r="AL346" i="9"/>
  <c r="AT332" i="9"/>
  <c r="AP332" i="9"/>
  <c r="AL332" i="9"/>
  <c r="AT318" i="9"/>
  <c r="AP318" i="9"/>
  <c r="AQ318" i="9" s="1"/>
  <c r="AL318" i="9"/>
  <c r="AT304" i="9"/>
  <c r="AP304" i="9"/>
  <c r="AL304" i="9"/>
  <c r="AT290" i="9"/>
  <c r="AP290" i="9"/>
  <c r="AQ290" i="9" s="1"/>
  <c r="AL290" i="9"/>
  <c r="AT276" i="9"/>
  <c r="AP276" i="9"/>
  <c r="AQ276" i="9" s="1"/>
  <c r="AL276" i="9"/>
  <c r="AT262" i="9"/>
  <c r="AP262" i="9"/>
  <c r="AQ262" i="9" s="1"/>
  <c r="AL262" i="9"/>
  <c r="AT248" i="9"/>
  <c r="AP248" i="9"/>
  <c r="AQ248" i="9" s="1"/>
  <c r="AL248" i="9"/>
  <c r="AT234" i="9"/>
  <c r="AP234" i="9"/>
  <c r="AQ234" i="9" s="1"/>
  <c r="AL234" i="9"/>
  <c r="AT220" i="9"/>
  <c r="AP220" i="9"/>
  <c r="AQ220" i="9" s="1"/>
  <c r="AL220" i="9"/>
  <c r="AT206" i="9"/>
  <c r="AP206" i="9"/>
  <c r="AQ206" i="9" s="1"/>
  <c r="AL206" i="9"/>
  <c r="AT192" i="9"/>
  <c r="AP192" i="9"/>
  <c r="AQ192" i="9" s="1"/>
  <c r="AL192" i="9"/>
  <c r="AT178" i="9"/>
  <c r="AP178" i="9"/>
  <c r="AL178" i="9"/>
  <c r="AT164" i="9"/>
  <c r="AP164" i="9"/>
  <c r="AQ164" i="9" s="1"/>
  <c r="AL164" i="9"/>
  <c r="AT150" i="9"/>
  <c r="AP150" i="9"/>
  <c r="AQ150" i="9" s="1"/>
  <c r="AL150" i="9"/>
  <c r="AT136" i="9"/>
  <c r="AP136" i="9"/>
  <c r="AL136" i="9"/>
  <c r="AT122" i="9"/>
  <c r="AP122" i="9"/>
  <c r="AQ122" i="9" s="1"/>
  <c r="AL122" i="9"/>
  <c r="AT108" i="9"/>
  <c r="AP108" i="9"/>
  <c r="AQ108" i="9" s="1"/>
  <c r="AL108" i="9"/>
  <c r="AT94" i="9"/>
  <c r="AP94" i="9"/>
  <c r="AQ94" i="9" s="1"/>
  <c r="AL94" i="9"/>
  <c r="AT80" i="9"/>
  <c r="AP80" i="9"/>
  <c r="AL80" i="9"/>
  <c r="AT66" i="9"/>
  <c r="AP66" i="9"/>
  <c r="AL66" i="9"/>
  <c r="AT52" i="9"/>
  <c r="AP52" i="9"/>
  <c r="AL52" i="9"/>
  <c r="AT38" i="9"/>
  <c r="AP38" i="9"/>
  <c r="AQ38" i="9" s="1"/>
  <c r="AL38" i="9"/>
  <c r="AT24" i="9"/>
  <c r="AP24" i="9"/>
  <c r="AQ24" i="9" s="1"/>
  <c r="AL24" i="9"/>
  <c r="AT10" i="9"/>
  <c r="AP10" i="9"/>
  <c r="AL10" i="9"/>
  <c r="AB745" i="9"/>
  <c r="AC745" i="9"/>
  <c r="AB731" i="9"/>
  <c r="AC731" i="9"/>
  <c r="AB717" i="9"/>
  <c r="AC717" i="9"/>
  <c r="AB703" i="9"/>
  <c r="AC703" i="9"/>
  <c r="AB689" i="9"/>
  <c r="AC689" i="9"/>
  <c r="AC675" i="9"/>
  <c r="AB675" i="9"/>
  <c r="AC661" i="9"/>
  <c r="AB661" i="9"/>
  <c r="AB647" i="9"/>
  <c r="AC647" i="9"/>
  <c r="AC633" i="9"/>
  <c r="AB633" i="9"/>
  <c r="AC619" i="9"/>
  <c r="AB619" i="9"/>
  <c r="AC605" i="9"/>
  <c r="AB605" i="9"/>
  <c r="AC591" i="9"/>
  <c r="AB591" i="9"/>
  <c r="AC577" i="9"/>
  <c r="AB577" i="9"/>
  <c r="AC563" i="9"/>
  <c r="AB563" i="9"/>
  <c r="AB549" i="9"/>
  <c r="AC549" i="9"/>
  <c r="AB535" i="9"/>
  <c r="AC535" i="9"/>
  <c r="AC521" i="9"/>
  <c r="AB521" i="9"/>
  <c r="AB507" i="9"/>
  <c r="AC507" i="9"/>
  <c r="AB493" i="9"/>
  <c r="AC493" i="9"/>
  <c r="AC479" i="9"/>
  <c r="AB479" i="9"/>
  <c r="AC465" i="9"/>
  <c r="AB465" i="9"/>
  <c r="AB451" i="9"/>
  <c r="AC451" i="9"/>
  <c r="AB437" i="9"/>
  <c r="AC437" i="9"/>
  <c r="AC423" i="9"/>
  <c r="AB423" i="9"/>
  <c r="AC409" i="9"/>
  <c r="AB409" i="9"/>
  <c r="AC395" i="9"/>
  <c r="AB395" i="9"/>
  <c r="AC381" i="9"/>
  <c r="AB381" i="9"/>
  <c r="AB367" i="9"/>
  <c r="AC367" i="9"/>
  <c r="AC353" i="9"/>
  <c r="AB353" i="9"/>
  <c r="AB339" i="9"/>
  <c r="AC339" i="9"/>
  <c r="AC325" i="9"/>
  <c r="AB325" i="9"/>
  <c r="AC311" i="9"/>
  <c r="AB311" i="9"/>
  <c r="AC297" i="9"/>
  <c r="AB297" i="9"/>
  <c r="AB283" i="9"/>
  <c r="AC283" i="9"/>
  <c r="AB269" i="9"/>
  <c r="AC269" i="9"/>
  <c r="AC255" i="9"/>
  <c r="AB255" i="9"/>
  <c r="AC241" i="9"/>
  <c r="AB241" i="9"/>
  <c r="AB227" i="9"/>
  <c r="AC227" i="9"/>
  <c r="AB213" i="9"/>
  <c r="AC213" i="9"/>
  <c r="AB199" i="9"/>
  <c r="AC199" i="9"/>
  <c r="AC185" i="9"/>
  <c r="AB185" i="9"/>
  <c r="AB171" i="9"/>
  <c r="AC171" i="9"/>
  <c r="AB157" i="9"/>
  <c r="AC157" i="9"/>
  <c r="AC143" i="9"/>
  <c r="AB143" i="9"/>
  <c r="AB129" i="9"/>
  <c r="AC129" i="9"/>
  <c r="AC115" i="9"/>
  <c r="AB115" i="9"/>
  <c r="AB101" i="9"/>
  <c r="AC101" i="9"/>
  <c r="AB87" i="9"/>
  <c r="AC87" i="9"/>
  <c r="AC73" i="9"/>
  <c r="AB73" i="9"/>
  <c r="AB59" i="9"/>
  <c r="AC59" i="9"/>
  <c r="AC45" i="9"/>
  <c r="AB45" i="9"/>
  <c r="AC31" i="9"/>
  <c r="AB31" i="9"/>
  <c r="AC17" i="9"/>
  <c r="AB17" i="9"/>
  <c r="AC3" i="9"/>
  <c r="AB3" i="9"/>
  <c r="AT3033" i="9"/>
  <c r="AP3033" i="9"/>
  <c r="AL3033" i="9"/>
  <c r="AT3019" i="9"/>
  <c r="AP3019" i="9"/>
  <c r="AL3019" i="9"/>
  <c r="AT3005" i="9"/>
  <c r="AP3005" i="9"/>
  <c r="AL3005" i="9"/>
  <c r="AT2991" i="9"/>
  <c r="AP2991" i="9"/>
  <c r="AL2991" i="9"/>
  <c r="AT2977" i="9"/>
  <c r="AL2977" i="9"/>
  <c r="AP2977" i="9"/>
  <c r="AT2963" i="9"/>
  <c r="AP2963" i="9"/>
  <c r="AL2963" i="9"/>
  <c r="AT2949" i="9"/>
  <c r="AP2949" i="9"/>
  <c r="AQ2949" i="9" s="1"/>
  <c r="AL2949" i="9"/>
  <c r="AT2935" i="9"/>
  <c r="AP2935" i="9"/>
  <c r="AQ2935" i="9" s="1"/>
  <c r="AL2935" i="9"/>
  <c r="AT2921" i="9"/>
  <c r="AP2921" i="9"/>
  <c r="AQ2921" i="9" s="1"/>
  <c r="AL2921" i="9"/>
  <c r="AT2907" i="9"/>
  <c r="AP2907" i="9"/>
  <c r="AQ2907" i="9" s="1"/>
  <c r="AL2907" i="9"/>
  <c r="AT2893" i="9"/>
  <c r="AP2893" i="9"/>
  <c r="AQ2893" i="9" s="1"/>
  <c r="AL2893" i="9"/>
  <c r="AT2879" i="9"/>
  <c r="AP2879" i="9"/>
  <c r="AL2879" i="9"/>
  <c r="AT2865" i="9"/>
  <c r="AP2865" i="9"/>
  <c r="AL2865" i="9"/>
  <c r="AT2851" i="9"/>
  <c r="AP2851" i="9"/>
  <c r="AL2851" i="9"/>
  <c r="AT2837" i="9"/>
  <c r="AP2837" i="9"/>
  <c r="AL2837" i="9"/>
  <c r="AT2823" i="9"/>
  <c r="AP2823" i="9"/>
  <c r="AL2823" i="9"/>
  <c r="AT2809" i="9"/>
  <c r="AP2809" i="9"/>
  <c r="AL2809" i="9"/>
  <c r="AT2795" i="9"/>
  <c r="AP2795" i="9"/>
  <c r="AL2795" i="9"/>
  <c r="AT2781" i="9"/>
  <c r="AP2781" i="9"/>
  <c r="AL2781" i="9"/>
  <c r="AT2767" i="9"/>
  <c r="AP2767" i="9"/>
  <c r="AL2767" i="9"/>
  <c r="AT2753" i="9"/>
  <c r="AP2753" i="9"/>
  <c r="AL2753" i="9"/>
  <c r="AT2739" i="9"/>
  <c r="AP2739" i="9"/>
  <c r="AL2739" i="9"/>
  <c r="AT2725" i="9"/>
  <c r="AP2725" i="9"/>
  <c r="AL2725" i="9"/>
  <c r="AT2711" i="9"/>
  <c r="AP2711" i="9"/>
  <c r="AL2711" i="9"/>
  <c r="AT2697" i="9"/>
  <c r="AP2697" i="9"/>
  <c r="AL2697" i="9"/>
  <c r="AT2683" i="9"/>
  <c r="AP2683" i="9"/>
  <c r="AL2683" i="9"/>
  <c r="AT2669" i="9"/>
  <c r="AP2669" i="9"/>
  <c r="AL2669" i="9"/>
  <c r="AT2655" i="9"/>
  <c r="AP2655" i="9"/>
  <c r="AL2655" i="9"/>
  <c r="AT2641" i="9"/>
  <c r="AL2641" i="9"/>
  <c r="AP2641" i="9"/>
  <c r="AQ2641" i="9" s="1"/>
  <c r="AT2627" i="9"/>
  <c r="AP2627" i="9"/>
  <c r="AQ2627" i="9" s="1"/>
  <c r="AL2627" i="9"/>
  <c r="AT2613" i="9"/>
  <c r="AP2613" i="9"/>
  <c r="AL2613" i="9"/>
  <c r="AT2599" i="9"/>
  <c r="AL2599" i="9"/>
  <c r="AP2599" i="9"/>
  <c r="AT2585" i="9"/>
  <c r="AL2585" i="9"/>
  <c r="AP2585" i="9"/>
  <c r="AT2571" i="9"/>
  <c r="AP2571" i="9"/>
  <c r="AL2571" i="9"/>
  <c r="AT2557" i="9"/>
  <c r="AP2557" i="9"/>
  <c r="AL2557" i="9"/>
  <c r="AT2543" i="9"/>
  <c r="AP2543" i="9"/>
  <c r="AL2543" i="9"/>
  <c r="AT2529" i="9"/>
  <c r="AL2529" i="9"/>
  <c r="AP2529" i="9"/>
  <c r="AQ2529" i="9" s="1"/>
  <c r="AT2515" i="9"/>
  <c r="AP2515" i="9"/>
  <c r="AQ2515" i="9" s="1"/>
  <c r="AL2515" i="9"/>
  <c r="AT2501" i="9"/>
  <c r="AP2501" i="9"/>
  <c r="AQ2501" i="9" s="1"/>
  <c r="AL2501" i="9"/>
  <c r="AT2487" i="9"/>
  <c r="AP2487" i="9"/>
  <c r="AQ2487" i="9" s="1"/>
  <c r="AL2487" i="9"/>
  <c r="AL2473" i="9"/>
  <c r="AT2473" i="9"/>
  <c r="AP2473" i="9"/>
  <c r="AQ2473" i="9" s="1"/>
  <c r="AL2459" i="9"/>
  <c r="AT2459" i="9"/>
  <c r="AP2459" i="9"/>
  <c r="AQ2459" i="9" s="1"/>
  <c r="AL2445" i="9"/>
  <c r="AT2445" i="9"/>
  <c r="AP2445" i="9"/>
  <c r="AQ2445" i="9" s="1"/>
  <c r="AL2431" i="9"/>
  <c r="AT2431" i="9"/>
  <c r="AP2431" i="9"/>
  <c r="AQ2431" i="9" s="1"/>
  <c r="AL2417" i="9"/>
  <c r="AT2417" i="9"/>
  <c r="AP2417" i="9"/>
  <c r="AQ2417" i="9" s="1"/>
  <c r="AL2403" i="9"/>
  <c r="AT2403" i="9"/>
  <c r="AP2403" i="9"/>
  <c r="AQ2403" i="9" s="1"/>
  <c r="AL2389" i="9"/>
  <c r="AT2389" i="9"/>
  <c r="AP2389" i="9"/>
  <c r="AQ2389" i="9" s="1"/>
  <c r="AL2375" i="9"/>
  <c r="AT2375" i="9"/>
  <c r="AP2375" i="9"/>
  <c r="AQ2375" i="9" s="1"/>
  <c r="AL2361" i="9"/>
  <c r="AT2361" i="9"/>
  <c r="AP2361" i="9"/>
  <c r="AQ2361" i="9" s="1"/>
  <c r="AT2347" i="9"/>
  <c r="AP2347" i="9"/>
  <c r="AQ2347" i="9" s="1"/>
  <c r="AL2347" i="9"/>
  <c r="AT2333" i="9"/>
  <c r="AP2333" i="9"/>
  <c r="AQ2333" i="9" s="1"/>
  <c r="AL2333" i="9"/>
  <c r="AT2319" i="9"/>
  <c r="AP2319" i="9"/>
  <c r="AQ2319" i="9" s="1"/>
  <c r="AL2319" i="9"/>
  <c r="AT2305" i="9"/>
  <c r="AP2305" i="9"/>
  <c r="AL2305" i="9"/>
  <c r="AT2291" i="9"/>
  <c r="AP2291" i="9"/>
  <c r="AL2291" i="9"/>
  <c r="AT2277" i="9"/>
  <c r="AP2277" i="9"/>
  <c r="AL2277" i="9"/>
  <c r="AT2263" i="9"/>
  <c r="AP2263" i="9"/>
  <c r="AL2263" i="9"/>
  <c r="AT2249" i="9"/>
  <c r="AP2249" i="9"/>
  <c r="AL2249" i="9"/>
  <c r="AT2235" i="9"/>
  <c r="AP2235" i="9"/>
  <c r="AL2235" i="9"/>
  <c r="AT2221" i="9"/>
  <c r="AP2221" i="9"/>
  <c r="AL2221" i="9"/>
  <c r="AT2207" i="9"/>
  <c r="AP2207" i="9"/>
  <c r="AL2207" i="9"/>
  <c r="AT2193" i="9"/>
  <c r="AP2193" i="9"/>
  <c r="AL2193" i="9"/>
  <c r="AT2179" i="9"/>
  <c r="AP2179" i="9"/>
  <c r="AQ2179" i="9" s="1"/>
  <c r="AL2179" i="9"/>
  <c r="AT2165" i="9"/>
  <c r="AP2165" i="9"/>
  <c r="AQ2165" i="9" s="1"/>
  <c r="AL2165" i="9"/>
  <c r="AT2151" i="9"/>
  <c r="AP2151" i="9"/>
  <c r="AL2151" i="9"/>
  <c r="AT2137" i="9"/>
  <c r="AP2137" i="9"/>
  <c r="AL2137" i="9"/>
  <c r="AT2123" i="9"/>
  <c r="AP2123" i="9"/>
  <c r="AQ2123" i="9" s="1"/>
  <c r="AL2123" i="9"/>
  <c r="AT2109" i="9"/>
  <c r="AP2109" i="9"/>
  <c r="AQ2109" i="9" s="1"/>
  <c r="AL2109" i="9"/>
  <c r="AT2095" i="9"/>
  <c r="AP2095" i="9"/>
  <c r="AQ2095" i="9" s="1"/>
  <c r="AL2095" i="9"/>
  <c r="AT2081" i="9"/>
  <c r="AL2081" i="9"/>
  <c r="AP2081" i="9"/>
  <c r="AQ2081" i="9" s="1"/>
  <c r="AT2067" i="9"/>
  <c r="AP2067" i="9"/>
  <c r="AL2067" i="9"/>
  <c r="AT2053" i="9"/>
  <c r="AP2053" i="9"/>
  <c r="AL2053" i="9"/>
  <c r="AT2039" i="9"/>
  <c r="AP2039" i="9"/>
  <c r="AL2039" i="9"/>
  <c r="AT2025" i="9"/>
  <c r="AP2025" i="9"/>
  <c r="AL2025" i="9"/>
  <c r="AT2011" i="9"/>
  <c r="AP2011" i="9"/>
  <c r="AL2011" i="9"/>
  <c r="AT1997" i="9"/>
  <c r="AP1997" i="9"/>
  <c r="AL1997" i="9"/>
  <c r="AT1983" i="9"/>
  <c r="AL1983" i="9"/>
  <c r="AP1983" i="9"/>
  <c r="AT1969" i="9"/>
  <c r="AP1969" i="9"/>
  <c r="AL1969" i="9"/>
  <c r="AT1955" i="9"/>
  <c r="AP1955" i="9"/>
  <c r="AL1955" i="9"/>
  <c r="AT1941" i="9"/>
  <c r="AP1941" i="9"/>
  <c r="AL1941" i="9"/>
  <c r="AT1927" i="9"/>
  <c r="AP1927" i="9"/>
  <c r="AL1927" i="9"/>
  <c r="AT1913" i="9"/>
  <c r="AP1913" i="9"/>
  <c r="AL1913" i="9"/>
  <c r="AT1899" i="9"/>
  <c r="AP1899" i="9"/>
  <c r="AL1899" i="9"/>
  <c r="AT1885" i="9"/>
  <c r="AP1885" i="9"/>
  <c r="AL1885" i="9"/>
  <c r="AT1871" i="9"/>
  <c r="AP1871" i="9"/>
  <c r="AL1871" i="9"/>
  <c r="AT1857" i="9"/>
  <c r="AP1857" i="9"/>
  <c r="AL1857" i="9"/>
  <c r="AT1843" i="9"/>
  <c r="AP1843" i="9"/>
  <c r="AQ1843" i="9" s="1"/>
  <c r="AL1843" i="9"/>
  <c r="AT1829" i="9"/>
  <c r="AL1829" i="9"/>
  <c r="AP1829" i="9"/>
  <c r="AQ1829" i="9" s="1"/>
  <c r="AT1815" i="9"/>
  <c r="AL1815" i="9"/>
  <c r="AP1815" i="9"/>
  <c r="AQ1815" i="9" s="1"/>
  <c r="AT1801" i="9"/>
  <c r="AL1801" i="9"/>
  <c r="AP1801" i="9"/>
  <c r="AQ1801" i="9" s="1"/>
  <c r="AT1787" i="9"/>
  <c r="AP1787" i="9"/>
  <c r="AQ1787" i="9" s="1"/>
  <c r="AL1787" i="9"/>
  <c r="AT1773" i="9"/>
  <c r="AP1773" i="9"/>
  <c r="AQ1773" i="9" s="1"/>
  <c r="AL1773" i="9"/>
  <c r="AT1759" i="9"/>
  <c r="AP1759" i="9"/>
  <c r="AQ1759" i="9" s="1"/>
  <c r="AL1759" i="9"/>
  <c r="AT1745" i="9"/>
  <c r="AP1745" i="9"/>
  <c r="AQ1745" i="9" s="1"/>
  <c r="AL1745" i="9"/>
  <c r="AT1731" i="9"/>
  <c r="AP1731" i="9"/>
  <c r="AQ1731" i="9" s="1"/>
  <c r="AL1731" i="9"/>
  <c r="AT1717" i="9"/>
  <c r="AP1717" i="9"/>
  <c r="AQ1717" i="9" s="1"/>
  <c r="AL1717" i="9"/>
  <c r="AT1703" i="9"/>
  <c r="AP1703" i="9"/>
  <c r="AQ1703" i="9" s="1"/>
  <c r="AL1703" i="9"/>
  <c r="AT1689" i="9"/>
  <c r="AP1689" i="9"/>
  <c r="AQ1689" i="9" s="1"/>
  <c r="AL1689" i="9"/>
  <c r="AT1675" i="9"/>
  <c r="AP1675" i="9"/>
  <c r="AQ1675" i="9" s="1"/>
  <c r="AL1675" i="9"/>
  <c r="AT1661" i="9"/>
  <c r="AP1661" i="9"/>
  <c r="AQ1661" i="9" s="1"/>
  <c r="AL1661" i="9"/>
  <c r="AT1647" i="9"/>
  <c r="AP1647" i="9"/>
  <c r="AQ1647" i="9" s="1"/>
  <c r="AL1647" i="9"/>
  <c r="AT1633" i="9"/>
  <c r="AP1633" i="9"/>
  <c r="AQ1633" i="9" s="1"/>
  <c r="AL1633" i="9"/>
  <c r="AT1619" i="9"/>
  <c r="AP1619" i="9"/>
  <c r="AQ1619" i="9" s="1"/>
  <c r="AL1619" i="9"/>
  <c r="AT1605" i="9"/>
  <c r="AP1605" i="9"/>
  <c r="AQ1605" i="9" s="1"/>
  <c r="AL1605" i="9"/>
  <c r="AT1591" i="9"/>
  <c r="AP1591" i="9"/>
  <c r="AQ1591" i="9" s="1"/>
  <c r="AL1591" i="9"/>
  <c r="AT1577" i="9"/>
  <c r="AP1577" i="9"/>
  <c r="AQ1577" i="9" s="1"/>
  <c r="AL1577" i="9"/>
  <c r="AT1563" i="9"/>
  <c r="AP1563" i="9"/>
  <c r="AQ1563" i="9" s="1"/>
  <c r="AL1563" i="9"/>
  <c r="AT1549" i="9"/>
  <c r="AP1549" i="9"/>
  <c r="AQ1549" i="9" s="1"/>
  <c r="AL1549" i="9"/>
  <c r="AT1535" i="9"/>
  <c r="AP1535" i="9"/>
  <c r="AQ1535" i="9" s="1"/>
  <c r="AL1535" i="9"/>
  <c r="AT1521" i="9"/>
  <c r="AP1521" i="9"/>
  <c r="AQ1521" i="9" s="1"/>
  <c r="AL1521" i="9"/>
  <c r="AT1507" i="9"/>
  <c r="AP1507" i="9"/>
  <c r="AQ1507" i="9" s="1"/>
  <c r="AL1507" i="9"/>
  <c r="AT1493" i="9"/>
  <c r="AP1493" i="9"/>
  <c r="AQ1493" i="9" s="1"/>
  <c r="AL1493" i="9"/>
  <c r="AT1479" i="9"/>
  <c r="AP1479" i="9"/>
  <c r="AQ1479" i="9" s="1"/>
  <c r="AL1479" i="9"/>
  <c r="AT1465" i="9"/>
  <c r="AP1465" i="9"/>
  <c r="AQ1465" i="9" s="1"/>
  <c r="AL1465" i="9"/>
  <c r="AT1451" i="9"/>
  <c r="AP1451" i="9"/>
  <c r="AL1451" i="9"/>
  <c r="AT1437" i="9"/>
  <c r="AP1437" i="9"/>
  <c r="AQ1437" i="9" s="1"/>
  <c r="AL1437" i="9"/>
  <c r="AT1423" i="9"/>
  <c r="AP1423" i="9"/>
  <c r="AL1423" i="9"/>
  <c r="AT1409" i="9"/>
  <c r="AP1409" i="9"/>
  <c r="AQ1409" i="9" s="1"/>
  <c r="AL1409" i="9"/>
  <c r="AT1395" i="9"/>
  <c r="AP1395" i="9"/>
  <c r="AQ1395" i="9" s="1"/>
  <c r="AL1395" i="9"/>
  <c r="AT1381" i="9"/>
  <c r="AP1381" i="9"/>
  <c r="AQ1381" i="9" s="1"/>
  <c r="AL1381" i="9"/>
  <c r="AT1367" i="9"/>
  <c r="AP1367" i="9"/>
  <c r="AQ1367" i="9" s="1"/>
  <c r="AL1367" i="9"/>
  <c r="AT1353" i="9"/>
  <c r="AP1353" i="9"/>
  <c r="AL1353" i="9"/>
  <c r="AT1339" i="9"/>
  <c r="AP1339" i="9"/>
  <c r="AL1339" i="9"/>
  <c r="AT1325" i="9"/>
  <c r="AP1325" i="9"/>
  <c r="AQ1325" i="9" s="1"/>
  <c r="AL1325" i="9"/>
  <c r="AT1311" i="9"/>
  <c r="AP1311" i="9"/>
  <c r="AQ1311" i="9" s="1"/>
  <c r="AL1311" i="9"/>
  <c r="AT1297" i="9"/>
  <c r="AP1297" i="9"/>
  <c r="AQ1297" i="9" s="1"/>
  <c r="AL1297" i="9"/>
  <c r="AT1283" i="9"/>
  <c r="AP1283" i="9"/>
  <c r="AL1283" i="9"/>
  <c r="AT1269" i="9"/>
  <c r="AP1269" i="9"/>
  <c r="AL1269" i="9"/>
  <c r="AT1255" i="9"/>
  <c r="AP1255" i="9"/>
  <c r="AL1255" i="9"/>
  <c r="AT1241" i="9"/>
  <c r="AP1241" i="9"/>
  <c r="AQ1241" i="9" s="1"/>
  <c r="AL1241" i="9"/>
  <c r="AT1227" i="9"/>
  <c r="AP1227" i="9"/>
  <c r="AQ1227" i="9" s="1"/>
  <c r="AL1227" i="9"/>
  <c r="AT1213" i="9"/>
  <c r="AP1213" i="9"/>
  <c r="AQ1213" i="9" s="1"/>
  <c r="AL1213" i="9"/>
  <c r="AT1199" i="9"/>
  <c r="AP1199" i="9"/>
  <c r="AQ1199" i="9" s="1"/>
  <c r="AL1199" i="9"/>
  <c r="AT1185" i="9"/>
  <c r="AP1185" i="9"/>
  <c r="AQ1185" i="9" s="1"/>
  <c r="AL1185" i="9"/>
  <c r="AT1171" i="9"/>
  <c r="AP1171" i="9"/>
  <c r="AL1171" i="9"/>
  <c r="AT1157" i="9"/>
  <c r="AP1157" i="9"/>
  <c r="AL1157" i="9"/>
  <c r="AT1143" i="9"/>
  <c r="AL1143" i="9"/>
  <c r="AP1143" i="9"/>
  <c r="AT1129" i="9"/>
  <c r="AP1129" i="9"/>
  <c r="AL1129" i="9"/>
  <c r="AT1115" i="9"/>
  <c r="AP1115" i="9"/>
  <c r="AL1115" i="9"/>
  <c r="AT1101" i="9"/>
  <c r="AP1101" i="9"/>
  <c r="AL1101" i="9"/>
  <c r="AT1087" i="9"/>
  <c r="AP1087" i="9"/>
  <c r="AL1087" i="9"/>
  <c r="AT1073" i="9"/>
  <c r="AP1073" i="9"/>
  <c r="AL1073" i="9"/>
  <c r="AT1059" i="9"/>
  <c r="AP1059" i="9"/>
  <c r="AL1059" i="9"/>
  <c r="AT1045" i="9"/>
  <c r="AP1045" i="9"/>
  <c r="AL1045" i="9"/>
  <c r="AT1031" i="9"/>
  <c r="AP1031" i="9"/>
  <c r="AL1031" i="9"/>
  <c r="AT1017" i="9"/>
  <c r="AP1017" i="9"/>
  <c r="AL1017" i="9"/>
  <c r="AT1003" i="9"/>
  <c r="AP1003" i="9"/>
  <c r="AL1003" i="9"/>
  <c r="AT989" i="9"/>
  <c r="AP989" i="9"/>
  <c r="AL989" i="9"/>
  <c r="AT975" i="9"/>
  <c r="AP975" i="9"/>
  <c r="AL975" i="9"/>
  <c r="AT961" i="9"/>
  <c r="AP961" i="9"/>
  <c r="AL961" i="9"/>
  <c r="AT947" i="9"/>
  <c r="AP947" i="9"/>
  <c r="AL947" i="9"/>
  <c r="AT933" i="9"/>
  <c r="AP933" i="9"/>
  <c r="AQ933" i="9" s="1"/>
  <c r="AL933" i="9"/>
  <c r="AT919" i="9"/>
  <c r="AP919" i="9"/>
  <c r="AQ919" i="9" s="1"/>
  <c r="AL919" i="9"/>
  <c r="AT905" i="9"/>
  <c r="AP905" i="9"/>
  <c r="AQ905" i="9" s="1"/>
  <c r="AL905" i="9"/>
  <c r="AT891" i="9"/>
  <c r="AP891" i="9"/>
  <c r="AQ891" i="9" s="1"/>
  <c r="AL891" i="9"/>
  <c r="AT877" i="9"/>
  <c r="AP877" i="9"/>
  <c r="AQ877" i="9" s="1"/>
  <c r="AL877" i="9"/>
  <c r="AT863" i="9"/>
  <c r="AP863" i="9"/>
  <c r="AQ863" i="9" s="1"/>
  <c r="AL863" i="9"/>
  <c r="AT849" i="9"/>
  <c r="AP849" i="9"/>
  <c r="AQ849" i="9" s="1"/>
  <c r="AL849" i="9"/>
  <c r="AT835" i="9"/>
  <c r="AP835" i="9"/>
  <c r="AQ835" i="9" s="1"/>
  <c r="AL835" i="9"/>
  <c r="AT821" i="9"/>
  <c r="AP821" i="9"/>
  <c r="AQ821" i="9" s="1"/>
  <c r="AL821" i="9"/>
  <c r="AT807" i="9"/>
  <c r="AP807" i="9"/>
  <c r="AL807" i="9"/>
  <c r="AT793" i="9"/>
  <c r="AP793" i="9"/>
  <c r="AL793" i="9"/>
  <c r="AT779" i="9"/>
  <c r="AP779" i="9"/>
  <c r="AL779" i="9"/>
  <c r="AT765" i="9"/>
  <c r="AP765" i="9"/>
  <c r="AL765" i="9"/>
  <c r="AT751" i="9"/>
  <c r="AP751" i="9"/>
  <c r="AL751" i="9"/>
  <c r="AT737" i="9"/>
  <c r="AP737" i="9"/>
  <c r="AQ737" i="9" s="1"/>
  <c r="AL737" i="9"/>
  <c r="AT723" i="9"/>
  <c r="AP723" i="9"/>
  <c r="AQ723" i="9" s="1"/>
  <c r="AL723" i="9"/>
  <c r="AT709" i="9"/>
  <c r="AP709" i="9"/>
  <c r="AQ709" i="9" s="1"/>
  <c r="AL709" i="9"/>
  <c r="AT695" i="9"/>
  <c r="AP695" i="9"/>
  <c r="AQ695" i="9" s="1"/>
  <c r="AL695" i="9"/>
  <c r="AT681" i="9"/>
  <c r="AP681" i="9"/>
  <c r="AQ681" i="9" s="1"/>
  <c r="AL681" i="9"/>
  <c r="AT667" i="9"/>
  <c r="AP667" i="9"/>
  <c r="AQ667" i="9" s="1"/>
  <c r="AL667" i="9"/>
  <c r="AT653" i="9"/>
  <c r="AP653" i="9"/>
  <c r="AQ653" i="9" s="1"/>
  <c r="AL653" i="9"/>
  <c r="AT639" i="9"/>
  <c r="AP639" i="9"/>
  <c r="AL639" i="9"/>
  <c r="AT625" i="9"/>
  <c r="AP625" i="9"/>
  <c r="AL625" i="9"/>
  <c r="AT611" i="9"/>
  <c r="AP611" i="9"/>
  <c r="AL611" i="9"/>
  <c r="AT597" i="9"/>
  <c r="AP597" i="9"/>
  <c r="AL597" i="9"/>
  <c r="AT583" i="9"/>
  <c r="AP583" i="9"/>
  <c r="AL583" i="9"/>
  <c r="AT569" i="9"/>
  <c r="AP569" i="9"/>
  <c r="AL569" i="9"/>
  <c r="AT555" i="9"/>
  <c r="AP555" i="9"/>
  <c r="AL555" i="9"/>
  <c r="AT541" i="9"/>
  <c r="AP541" i="9"/>
  <c r="AL541" i="9"/>
  <c r="AT527" i="9"/>
  <c r="AP527" i="9"/>
  <c r="AL527" i="9"/>
  <c r="AT513" i="9"/>
  <c r="AP513" i="9"/>
  <c r="AL513" i="9"/>
  <c r="AT499" i="9"/>
  <c r="AP499" i="9"/>
  <c r="AL499" i="9"/>
  <c r="AT485" i="9"/>
  <c r="AP485" i="9"/>
  <c r="AL485" i="9"/>
  <c r="AT471" i="9"/>
  <c r="AP471" i="9"/>
  <c r="AL471" i="9"/>
  <c r="AT457" i="9"/>
  <c r="AP457" i="9"/>
  <c r="AL457" i="9"/>
  <c r="AT443" i="9"/>
  <c r="AP443" i="9"/>
  <c r="AL443" i="9"/>
  <c r="AT429" i="9"/>
  <c r="AP429" i="9"/>
  <c r="AL429" i="9"/>
  <c r="AT415" i="9"/>
  <c r="AP415" i="9"/>
  <c r="AL415" i="9"/>
  <c r="AT401" i="9"/>
  <c r="AP401" i="9"/>
  <c r="AL401" i="9"/>
  <c r="AT387" i="9"/>
  <c r="AP387" i="9"/>
  <c r="AQ387" i="9" s="1"/>
  <c r="AL387" i="9"/>
  <c r="AT373" i="9"/>
  <c r="AP373" i="9"/>
  <c r="AQ373" i="9" s="1"/>
  <c r="AL373" i="9"/>
  <c r="AT359" i="9"/>
  <c r="AP359" i="9"/>
  <c r="AQ359" i="9" s="1"/>
  <c r="AL359" i="9"/>
  <c r="AT345" i="9"/>
  <c r="AP345" i="9"/>
  <c r="AL345" i="9"/>
  <c r="AT331" i="9"/>
  <c r="AP331" i="9"/>
  <c r="AQ331" i="9" s="1"/>
  <c r="AL331" i="9"/>
  <c r="AT317" i="9"/>
  <c r="AP317" i="9"/>
  <c r="AQ317" i="9" s="1"/>
  <c r="AL317" i="9"/>
  <c r="AT303" i="9"/>
  <c r="AP303" i="9"/>
  <c r="AQ303" i="9" s="1"/>
  <c r="AL303" i="9"/>
  <c r="AT289" i="9"/>
  <c r="AP289" i="9"/>
  <c r="AQ289" i="9" s="1"/>
  <c r="AL289" i="9"/>
  <c r="AT275" i="9"/>
  <c r="AP275" i="9"/>
  <c r="AL275" i="9"/>
  <c r="AT261" i="9"/>
  <c r="AP261" i="9"/>
  <c r="AQ261" i="9" s="1"/>
  <c r="AL261" i="9"/>
  <c r="AT247" i="9"/>
  <c r="AP247" i="9"/>
  <c r="AQ247" i="9" s="1"/>
  <c r="AL247" i="9"/>
  <c r="AT233" i="9"/>
  <c r="AP233" i="9"/>
  <c r="AL233" i="9"/>
  <c r="AT219" i="9"/>
  <c r="AP219" i="9"/>
  <c r="AL219" i="9"/>
  <c r="AT205" i="9"/>
  <c r="AP205" i="9"/>
  <c r="AQ205" i="9" s="1"/>
  <c r="AL205" i="9"/>
  <c r="AT191" i="9"/>
  <c r="AP191" i="9"/>
  <c r="AQ191" i="9" s="1"/>
  <c r="AL191" i="9"/>
  <c r="AT177" i="9"/>
  <c r="AP177" i="9"/>
  <c r="AL177" i="9"/>
  <c r="AT163" i="9"/>
  <c r="AP163" i="9"/>
  <c r="AL163" i="9"/>
  <c r="AT149" i="9"/>
  <c r="AP149" i="9"/>
  <c r="AQ149" i="9" s="1"/>
  <c r="AL149" i="9"/>
  <c r="AT135" i="9"/>
  <c r="AP135" i="9"/>
  <c r="AL135" i="9"/>
  <c r="AT121" i="9"/>
  <c r="AP121" i="9"/>
  <c r="AQ121" i="9" s="1"/>
  <c r="AL121" i="9"/>
  <c r="AT107" i="9"/>
  <c r="AP107" i="9"/>
  <c r="AQ107" i="9" s="1"/>
  <c r="AL107" i="9"/>
  <c r="AT93" i="9"/>
  <c r="AP93" i="9"/>
  <c r="AL93" i="9"/>
  <c r="AT79" i="9"/>
  <c r="AP79" i="9"/>
  <c r="AL79" i="9"/>
  <c r="AT65" i="9"/>
  <c r="AP65" i="9"/>
  <c r="AL65" i="9"/>
  <c r="AT51" i="9"/>
  <c r="AP51" i="9"/>
  <c r="AL51" i="9"/>
  <c r="AT37" i="9"/>
  <c r="AP37" i="9"/>
  <c r="AQ37" i="9" s="1"/>
  <c r="AL37" i="9"/>
  <c r="AT23" i="9"/>
  <c r="AP23" i="9"/>
  <c r="AL23" i="9"/>
  <c r="AT9" i="9"/>
  <c r="AP9" i="9"/>
  <c r="AQ9" i="9" s="1"/>
  <c r="AL9" i="9"/>
  <c r="AQ1817" i="9" l="1"/>
  <c r="AR1817" i="9" s="1"/>
  <c r="AQ1806" i="9"/>
  <c r="AR1806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7A620-8DB2-45BE-9DBF-CD60837D2CE1}" keepAlive="1" name="Consulta - 01 CODIGOS Y COSTOS xlsm" description="Conexión a la consulta '01 CODIGOS Y COSTOS xlsm' en el libro." type="5" refreshedVersion="8" background="1" saveData="1">
    <dbPr connection="Provider=Microsoft.Mashup.OleDb.1;Data Source=$Workbook$;Location=&quot;01 CODIGOS Y COSTOS xlsm&quot;;Extended Properties=&quot;&quot;" command="SELECT * FROM [01 CODIGOS Y COSTOS xlsm]"/>
  </connection>
  <connection id="2" xr16:uid="{191B1963-F557-417C-93B4-5E48DBE07A6A}" keepAlive="1" name="Consulta - Facturas Viejas" description="Conexión a la consulta 'Facturas Viejas' en el libro." type="5" refreshedVersion="0" background="1">
    <dbPr connection="Provider=Microsoft.Mashup.OleDb.1;Data Source=$Workbook$;Location=&quot;Facturas Viejas&quot;;Extended Properties=&quot;&quot;" command="SELECT * FROM [Facturas Viejas]"/>
  </connection>
  <connection id="3" xr16:uid="{DC82808F-2D9B-4F4D-95E6-203D9E3B6A06}" keepAlive="1" name="Consulta - LISTAS" description="Conexión a la consulta 'LISTAS' en el libro." type="5" refreshedVersion="8" background="1" saveData="1">
    <dbPr connection="Provider=Microsoft.Mashup.OleDb.1;Data Source=$Workbook$;Location=LISTAS;Extended Properties=&quot;&quot;" command="SELECT * FROM [LISTAS]"/>
  </connection>
  <connection id="4" xr16:uid="{95E561FA-49C1-45E4-BE31-1E8F9BAD3CC7}" keepAlive="1" name="Consulta - TablaVentas" description="Conexión a la consulta 'TablaVentas' en el libro." type="5" refreshedVersion="8" background="1" saveData="1">
    <dbPr connection="Provider=Microsoft.Mashup.OleDb.1;Data Source=$Workbook$;Location=TablaVentas;Extended Properties=&quot;&quot;" command="SELECT * FROM [TablaVenta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<sst xmlns="http://schemas.openxmlformats.org/spreadsheetml/2006/main" count="42170" uniqueCount="11168">
  <si>
    <t>ID</t>
  </si>
  <si>
    <t>Producto</t>
  </si>
  <si>
    <t>Numero</t>
  </si>
  <si>
    <t>Descripción</t>
  </si>
  <si>
    <t>PLASTICOS1</t>
  </si>
  <si>
    <t>PLASTICOS</t>
  </si>
  <si>
    <t>Grampa tapizado R11- R18</t>
  </si>
  <si>
    <t>PLASTICOS2</t>
  </si>
  <si>
    <t>Grampa tapizadoDuna-128-147</t>
  </si>
  <si>
    <t>PLASTICOS3</t>
  </si>
  <si>
    <t>Tuerca autorros. FIAT-RENAULT</t>
  </si>
  <si>
    <t>PLASTICOS4</t>
  </si>
  <si>
    <t>Fijacion consola GACELL</t>
  </si>
  <si>
    <t>PLASTICOS5</t>
  </si>
  <si>
    <t>Fijacion OPTICA 128</t>
  </si>
  <si>
    <t>PLASTICOS6</t>
  </si>
  <si>
    <t>Tuerca autorros. GACELL</t>
  </si>
  <si>
    <t>PLASTICOS7</t>
  </si>
  <si>
    <t>Fijacion patente FIAT</t>
  </si>
  <si>
    <t>PLASTICOS8</t>
  </si>
  <si>
    <t>Registro faro 125</t>
  </si>
  <si>
    <t>PLASTICOS9</t>
  </si>
  <si>
    <t>Tuerca autorroscante FIAT</t>
  </si>
  <si>
    <t>PLASTICOS10</t>
  </si>
  <si>
    <t>Fijacion capot 125</t>
  </si>
  <si>
    <t>PLASTICOS11</t>
  </si>
  <si>
    <t>Tuerca parrilla DUNA- UNO</t>
  </si>
  <si>
    <t>PLASTICOS12</t>
  </si>
  <si>
    <t>Tuerca autorroc. PEUGEOT</t>
  </si>
  <si>
    <t>PLASTICOS13</t>
  </si>
  <si>
    <t>Tuerca autorros. FIAT-PEUGEOT</t>
  </si>
  <si>
    <t>PLASTICOS14</t>
  </si>
  <si>
    <t>Tuerca autorros. FIAT</t>
  </si>
  <si>
    <t>PLASTICOS15</t>
  </si>
  <si>
    <t>Grampa tapizadoPEUGEOT 405</t>
  </si>
  <si>
    <t>PLASTICOS16</t>
  </si>
  <si>
    <t>Grampa tapizadoR11-R18-R9</t>
  </si>
  <si>
    <t>PLASTICOS17</t>
  </si>
  <si>
    <t>Grampa tapizado techo 405</t>
  </si>
  <si>
    <t>PLASTICOS18</t>
  </si>
  <si>
    <t>Grampa tapizado FIAT UNO-TIPO</t>
  </si>
  <si>
    <t>PLASTICOS19</t>
  </si>
  <si>
    <t>Grampa tapizado GOL</t>
  </si>
  <si>
    <t>PLASTICOS20</t>
  </si>
  <si>
    <t>Grampa tapizado FIAT UNO-DUNA</t>
  </si>
  <si>
    <t>PLASTICOS21</t>
  </si>
  <si>
    <t>Grampa tapizado FIAT128-147</t>
  </si>
  <si>
    <t>PLASTICOS22</t>
  </si>
  <si>
    <t>Fijacion bagueta SPAZZIO</t>
  </si>
  <si>
    <t>PLASTICOS23</t>
  </si>
  <si>
    <t>Grampa tapizado PEUGEOT 504</t>
  </si>
  <si>
    <t>PLASTICOS24</t>
  </si>
  <si>
    <t>Arandelas varias</t>
  </si>
  <si>
    <t>PLASTICOS25</t>
  </si>
  <si>
    <t>Regulador parrilla FALCON</t>
  </si>
  <si>
    <t>PLASTICOS26</t>
  </si>
  <si>
    <t>Apoya brazo PEUGEOT 504/505</t>
  </si>
  <si>
    <t>PLASTICOS27</t>
  </si>
  <si>
    <t>Tapizado puertas PIK-UP FORD</t>
  </si>
  <si>
    <t>PLASTICOS28</t>
  </si>
  <si>
    <t>Tapizado puertas PIK-UP CHEVR.</t>
  </si>
  <si>
    <t>PLASTICOS29</t>
  </si>
  <si>
    <t>Grampa Tapizado Universal</t>
  </si>
  <si>
    <t>PLASTICOS30</t>
  </si>
  <si>
    <t>Broche tapizado ESCORD-PEUGEOT</t>
  </si>
  <si>
    <t>PLASTICOS31</t>
  </si>
  <si>
    <t>Clip tapizado SIENA Y GACELL</t>
  </si>
  <si>
    <t>PLASTICOS32</t>
  </si>
  <si>
    <t>Clip panel puerta R6/-R9-R12</t>
  </si>
  <si>
    <t>PLASTICOS33</t>
  </si>
  <si>
    <t>Fijacion tapizado FIAT 128</t>
  </si>
  <si>
    <t>PLASTICOS34</t>
  </si>
  <si>
    <t>Tapizado DODGE 1500/1800</t>
  </si>
  <si>
    <t>PLASTICOS35</t>
  </si>
  <si>
    <t>Grampa lateral puerta TAUNUS-SIERRA</t>
  </si>
  <si>
    <t>PLASTICOS36</t>
  </si>
  <si>
    <t>Broche tapizado y baul GACELL</t>
  </si>
  <si>
    <t>PLASTICOS37</t>
  </si>
  <si>
    <t>Clip tapizado PEUGEOT 504/505</t>
  </si>
  <si>
    <t>PLASTICOS38</t>
  </si>
  <si>
    <t>Grampa media coliza puerta renault 18</t>
  </si>
  <si>
    <t>PLASTICOS39</t>
  </si>
  <si>
    <t>Fijacion tapizado techo FIAT 125</t>
  </si>
  <si>
    <t>PLASTICOS40</t>
  </si>
  <si>
    <t>Modura baul FALCON 78/82</t>
  </si>
  <si>
    <t>PLASTICOS41</t>
  </si>
  <si>
    <t>Tapizado techo PEUGEOT 504/505</t>
  </si>
  <si>
    <t>PLASTICOS42</t>
  </si>
  <si>
    <t>Chupete guardabarro R11-9-19</t>
  </si>
  <si>
    <t>PLASTICOS43</t>
  </si>
  <si>
    <t>Fijacion parrilla PEUGEOT 504/505</t>
  </si>
  <si>
    <t>PLASTICOS44</t>
  </si>
  <si>
    <t>Tapizado REGATTA-TEMPRA</t>
  </si>
  <si>
    <t>PLASTICOS45</t>
  </si>
  <si>
    <t>Tapizado FIAT UNO-DUNA</t>
  </si>
  <si>
    <t>PLASTICOS46</t>
  </si>
  <si>
    <t>Tapizado PEUGEOT 504</t>
  </si>
  <si>
    <t>PLASTICOS47</t>
  </si>
  <si>
    <t>Tapizado puerta FIAT PALIO SIENA</t>
  </si>
  <si>
    <t>PLASTICOS48</t>
  </si>
  <si>
    <t>Paneles de baul y puertas ESCORD</t>
  </si>
  <si>
    <t>PLASTICOS49</t>
  </si>
  <si>
    <t>Burleterias de puertas REGATTA</t>
  </si>
  <si>
    <t>PLASTICOS50</t>
  </si>
  <si>
    <t>Varilla capot R9-pasacables y cañerias</t>
  </si>
  <si>
    <t>PLASTICOS51</t>
  </si>
  <si>
    <t>Varilla capotFIAT DUNA-UNO</t>
  </si>
  <si>
    <t>PLASTICOS52</t>
  </si>
  <si>
    <t>Paneles omega mediano</t>
  </si>
  <si>
    <t>PLASTICOS53</t>
  </si>
  <si>
    <t>Varilla capot ESCORD-FIESTA-KA-SIERRA</t>
  </si>
  <si>
    <t>PLASTICOS54</t>
  </si>
  <si>
    <t>Varilla cerradura FIAT-PEUGEOT-405</t>
  </si>
  <si>
    <t>PLASTICOS55</t>
  </si>
  <si>
    <t>Grampa varilla cerradura FIAT DUNA UNO</t>
  </si>
  <si>
    <t>PLASTICOS56</t>
  </si>
  <si>
    <t>Buje insignia FIAT UNO-DUNA</t>
  </si>
  <si>
    <t>PLASTICOS57</t>
  </si>
  <si>
    <t>Tuerca apoya brazo VOLKSWEGEN GACELL</t>
  </si>
  <si>
    <t>PLASTICOS58</t>
  </si>
  <si>
    <t>Grampa bagueta zocalo R11</t>
  </si>
  <si>
    <t>PLASTICOS59</t>
  </si>
  <si>
    <t>PLASTICOS60</t>
  </si>
  <si>
    <t>Grampa bagueta zocalo R11 roja</t>
  </si>
  <si>
    <t>PLASTICOS61</t>
  </si>
  <si>
    <t>grampa varilla cerradura FIAT 600 - PEUGEOT</t>
  </si>
  <si>
    <t>PLASTICOS62</t>
  </si>
  <si>
    <t>Grampa tapizado Renault 21</t>
  </si>
  <si>
    <t>PLASTICOS63</t>
  </si>
  <si>
    <t>Grampa paragolpe Ford Ka</t>
  </si>
  <si>
    <t>PLASTICOS64</t>
  </si>
  <si>
    <t>Grampa tapizado Renault 19</t>
  </si>
  <si>
    <t>PLASTICOS65</t>
  </si>
  <si>
    <t>Grampa tapizado Peugeot 405 larga</t>
  </si>
  <si>
    <t>PLASTICOS66</t>
  </si>
  <si>
    <t>Grampa tapizado puerta Chevr. Corsa</t>
  </si>
  <si>
    <t>PLASTICOS67</t>
  </si>
  <si>
    <t>Grampa tapizado Ford Ka</t>
  </si>
  <si>
    <t>PLASTICOS69</t>
  </si>
  <si>
    <t>Grampa pasacable omega grande</t>
  </si>
  <si>
    <t>PLASTICOS70</t>
  </si>
  <si>
    <t>Grampa pasacable omega chica</t>
  </si>
  <si>
    <t>PLASTICOS71</t>
  </si>
  <si>
    <t>Soporte giratorio de cables de motor</t>
  </si>
  <si>
    <t>PLASTICOS72</t>
  </si>
  <si>
    <t>Grampa pasacable de cerradura de Escord</t>
  </si>
  <si>
    <t>PLASTICOS73</t>
  </si>
  <si>
    <t>Grampa varilla capot  SENDA - GOL -SAVERIO</t>
  </si>
  <si>
    <t>PLASTICOS74</t>
  </si>
  <si>
    <t>Grampa pasacable de zocalos Renault 12</t>
  </si>
  <si>
    <t>PLASTICOS75</t>
  </si>
  <si>
    <t>Grampa tapizado de GOL AB9</t>
  </si>
  <si>
    <t>PLASTICOS76</t>
  </si>
  <si>
    <t xml:space="preserve">Grampa paneles de tapizado DUNA Y UNO </t>
  </si>
  <si>
    <t>PLASTICOS77</t>
  </si>
  <si>
    <t>Grampa paneles laterales y baul VOLKSWAGEN</t>
  </si>
  <si>
    <t>PLASTICOS78</t>
  </si>
  <si>
    <t>Clip tapizado panel GOL - SENDA</t>
  </si>
  <si>
    <t>PLASTICOS79</t>
  </si>
  <si>
    <t>Grampa tapizado Renault 18 - 11</t>
  </si>
  <si>
    <t>PLASTICOS80</t>
  </si>
  <si>
    <t>Grampa manta capot CLIO</t>
  </si>
  <si>
    <t>PLASTICOS81</t>
  </si>
  <si>
    <t>Grampa fijacion patente FORD-VOLKSWAGEN</t>
  </si>
  <si>
    <t>PLASTICOS82</t>
  </si>
  <si>
    <t>Tuerca autorroscante optica ESCORD</t>
  </si>
  <si>
    <t>PLASTICOS84</t>
  </si>
  <si>
    <t>Tuerca autorroscante FIAT - PEUGEOT</t>
  </si>
  <si>
    <t>PLASTICOS85</t>
  </si>
  <si>
    <t>Boton estriado tapizado FORD ORION</t>
  </si>
  <si>
    <t>PLASTICOS86</t>
  </si>
  <si>
    <t>Grampa tapizado puerta PALIO- SIENA buje B</t>
  </si>
  <si>
    <t>PLASTICOS87</t>
  </si>
  <si>
    <t>Tueca apoya brazo R- 18 -  Fuego - Break</t>
  </si>
  <si>
    <t>PLASTICOS88</t>
  </si>
  <si>
    <t>Grampa tapizado Pick-up Ford mod. Nuevo</t>
  </si>
  <si>
    <t>PLASTICOS89</t>
  </si>
  <si>
    <t>Chupete guardabarro Renault 18</t>
  </si>
  <si>
    <t>PLASTICOS91</t>
  </si>
  <si>
    <t>Grampa baguet lateral R 19 - RN - RT -Coupe</t>
  </si>
  <si>
    <t>PLASTICOS92</t>
  </si>
  <si>
    <t>Grampa varilla cerradura Renault  todos</t>
  </si>
  <si>
    <t>PLASTICOS93</t>
  </si>
  <si>
    <t>Grampa moldura techo DUNA - UNO - TIPO</t>
  </si>
  <si>
    <t>PLASTICOS94</t>
  </si>
  <si>
    <t>Grampa varilla capot Peugeot 504</t>
  </si>
  <si>
    <t>PLASTICOS95</t>
  </si>
  <si>
    <t>Grampa varilla capot Peugeot 205 - 306 - 406</t>
  </si>
  <si>
    <t>PLASTICOS96</t>
  </si>
  <si>
    <t>Tope cap3,01ot Pick -up - Camion Ford</t>
  </si>
  <si>
    <t>PLASTICOS97</t>
  </si>
  <si>
    <t>Grampa tapizado Renault Express</t>
  </si>
  <si>
    <t>PLASTICOS98</t>
  </si>
  <si>
    <t>Grampa tapizado peugeot405 corta</t>
  </si>
  <si>
    <t>PLASTICOS99</t>
  </si>
  <si>
    <t>Grampa manta capot DUNA - 147 gasoleros</t>
  </si>
  <si>
    <t>PLASTICOS100</t>
  </si>
  <si>
    <t>Grampa lateral puerta Pick FORD</t>
  </si>
  <si>
    <t>PLASTICOS101</t>
  </si>
  <si>
    <t>Boton lateral puerta 125</t>
  </si>
  <si>
    <t>PLASTICOS102</t>
  </si>
  <si>
    <t>Abrazaderas p/ cables linea Fiat</t>
  </si>
  <si>
    <t>PLASTICOS103</t>
  </si>
  <si>
    <t>Grampa varilla capot R19 pasacables..</t>
  </si>
  <si>
    <t>PLASTICOS104</t>
  </si>
  <si>
    <t>Leva carburados holley</t>
  </si>
  <si>
    <t>PLASTICOS105</t>
  </si>
  <si>
    <t>Grampa cerradura puerta Pick-up isquier.</t>
  </si>
  <si>
    <t>PLASTICOS106</t>
  </si>
  <si>
    <t>Grampa cerradura puerta Pick-up derecha.</t>
  </si>
  <si>
    <t>PLASTICOS107</t>
  </si>
  <si>
    <t>Grampa fij. Paragolpe tras. Y delan. R9 -R11</t>
  </si>
  <si>
    <t>PLASTICOS108</t>
  </si>
  <si>
    <t>Tornillo farol DEL y TRAS. Fiat 128</t>
  </si>
  <si>
    <t>PLASTICOS109</t>
  </si>
  <si>
    <t>Grampa tapizado Dodge 1.8 -1500-Taunus</t>
  </si>
  <si>
    <t>PLASTICOS110</t>
  </si>
  <si>
    <t>Puntera regulador de optica Fiat 128 y 133</t>
  </si>
  <si>
    <t>PLASTICOS111</t>
  </si>
  <si>
    <t>Grampa varilla  cerradura VOLKSWAGEN GACELL</t>
  </si>
  <si>
    <t>PLASTICOS112</t>
  </si>
  <si>
    <t>Grampa varilla  cerradura  SENDA- GOL-SAVERIO</t>
  </si>
  <si>
    <t>PLASTICOS113</t>
  </si>
  <si>
    <t>Grampa varilla cerradura PEUGEOT 504</t>
  </si>
  <si>
    <t>PLASTICOS114</t>
  </si>
  <si>
    <t>Grampa varilla cerradura FORD RANGER 98`</t>
  </si>
  <si>
    <t>PLASTICOS115</t>
  </si>
  <si>
    <t>Puntera regulacion de octica DODGE 1500-1800</t>
  </si>
  <si>
    <t>PLASTICOS116</t>
  </si>
  <si>
    <t>Clip parrilla FIAT UNO</t>
  </si>
  <si>
    <t>PLASTICOS117</t>
  </si>
  <si>
    <t>Cap. Anclaje tornillo reg. FIAT DUNA</t>
  </si>
  <si>
    <t>PLASTICOS118</t>
  </si>
  <si>
    <t>Tuerca fijacion patente DODGE 1500-1800</t>
  </si>
  <si>
    <t>PLASTICOS119</t>
  </si>
  <si>
    <t>Grampa cierre capot PEUGEOT 505</t>
  </si>
  <si>
    <t>PLASTICOS120</t>
  </si>
  <si>
    <t>Grampa moldura lateral FIAT 1600</t>
  </si>
  <si>
    <t>PLASTICOS121</t>
  </si>
  <si>
    <t>Grampa moldura lateral FORD TAUNUS</t>
  </si>
  <si>
    <t>PLASTICOS122</t>
  </si>
  <si>
    <t>Grampa intermedia paragolpe FORD KA</t>
  </si>
  <si>
    <t>PLASTICOS123</t>
  </si>
  <si>
    <t>Grampa tachuela cuadrada FIAT 128</t>
  </si>
  <si>
    <t>PLASTICOS124</t>
  </si>
  <si>
    <t>Grampa varilla cerradura FIAT- PEUGEOT verde</t>
  </si>
  <si>
    <t>PLASTICOS125</t>
  </si>
  <si>
    <t>Grampa varilla cerradura FIAT- PEUGEOT Azul</t>
  </si>
  <si>
    <t>PLASTICOS126</t>
  </si>
  <si>
    <t>Grampa fijacion cañerias</t>
  </si>
  <si>
    <t>PLASTICOS127</t>
  </si>
  <si>
    <t>Grampa tapizado de alfombras PEUGEOT 504</t>
  </si>
  <si>
    <t>PLASTICOS128</t>
  </si>
  <si>
    <t>Separador de cables bujias FIAT-PEUGEOT</t>
  </si>
  <si>
    <t>PLASTICOS129</t>
  </si>
  <si>
    <t>Levas cerradura puerta RENAULT 19-MEGANE</t>
  </si>
  <si>
    <t>PLASTICOS130</t>
  </si>
  <si>
    <t>Levas cerradura puerta RENAULT 12 Isquierdo</t>
  </si>
  <si>
    <t>PLASTICOS131</t>
  </si>
  <si>
    <t>Leva cerradura puerta RENAULT 12 Derecho</t>
  </si>
  <si>
    <t>PLASTICOS132</t>
  </si>
  <si>
    <t>Grampa bagueta lateral FORD TAUNUS</t>
  </si>
  <si>
    <t>PLASTICOS133</t>
  </si>
  <si>
    <t>Grampa de parrilla FORD TAUNUS</t>
  </si>
  <si>
    <t>PLASTICOS134</t>
  </si>
  <si>
    <t>Leva cerradura RENAULT CLIO</t>
  </si>
  <si>
    <t>PLASTICOS135</t>
  </si>
  <si>
    <t>Grampa media coliza PEUGEOT 505</t>
  </si>
  <si>
    <t>PLASTICOS136</t>
  </si>
  <si>
    <t>Buje respaldo de asiento VOLKS WAGEN GOL</t>
  </si>
  <si>
    <t>PLASTICOS137</t>
  </si>
  <si>
    <t>grampa varilla cerradura FORD ESCOR-ORION</t>
  </si>
  <si>
    <t>PLASTICOS138</t>
  </si>
  <si>
    <t>Grampa cerradura RENAULT CHEVROLET</t>
  </si>
  <si>
    <t>PLASTICOS139</t>
  </si>
  <si>
    <t>Clip baguetas de puertas PEUGEOT 306-307</t>
  </si>
  <si>
    <t>PLASTICOS140</t>
  </si>
  <si>
    <t>Grampas tapizado puertas VOLKSWAGEN AB 9</t>
  </si>
  <si>
    <t>PLASTICOS141</t>
  </si>
  <si>
    <t>Clip manta capot PALIO -SIENA</t>
  </si>
  <si>
    <t>PLASTICOS142</t>
  </si>
  <si>
    <t>Grampa moldura zocalo PALIO-SIENA</t>
  </si>
  <si>
    <t>PLASTICOS143</t>
  </si>
  <si>
    <t>Traba seguro manija PALIO-SIENA</t>
  </si>
  <si>
    <t>PLASTICOS144</t>
  </si>
  <si>
    <t>grampa bagueta lateral sup. Puerta REN. 18 BREAK</t>
  </si>
  <si>
    <t>PLASTICOS145</t>
  </si>
  <si>
    <t>Grampa moldura lateral Ranger</t>
  </si>
  <si>
    <t>PLASTICOS146</t>
  </si>
  <si>
    <t>Grampa bagueta puerta RENAULT CLIO</t>
  </si>
  <si>
    <t>PLASTICOS147</t>
  </si>
  <si>
    <t>Reten seguro puerta PALIO-SIENA-PEUGEOT</t>
  </si>
  <si>
    <t>PLASTICOS148</t>
  </si>
  <si>
    <t>Grampa tapizado VOKSWAGEN</t>
  </si>
  <si>
    <t>PLASTICOS149</t>
  </si>
  <si>
    <t>Clip baguetas laterales y traserasPEUGEOT-PATNER</t>
  </si>
  <si>
    <t>PLASTICOS150</t>
  </si>
  <si>
    <t>Clip manta capot GOL</t>
  </si>
  <si>
    <t>PLASTICOS151</t>
  </si>
  <si>
    <t>Clip fijacion parrilla PEUGEOT 206-106-306</t>
  </si>
  <si>
    <t>PLASTICOS152</t>
  </si>
  <si>
    <t>Clip tapizado FIESTA-FOCUS-MONDEO</t>
  </si>
  <si>
    <t>PLASTICOS153</t>
  </si>
  <si>
    <t>Grampa tapiz. Baul VOLHSWAGEN GOL AB9</t>
  </si>
  <si>
    <t>PLASTICOS154</t>
  </si>
  <si>
    <t>Grampa fijacion paragolpe FORD SIERRA</t>
  </si>
  <si>
    <t>PLASTICOS155</t>
  </si>
  <si>
    <t>Clip tapizafdo baul POLO-GOL</t>
  </si>
  <si>
    <t>PLASTICOS156</t>
  </si>
  <si>
    <t>Fijacion Parrilla PEUGEOT 306/307</t>
  </si>
  <si>
    <t>PLASTICOS157</t>
  </si>
  <si>
    <t>Clip manta capot VOLKSWAGEN GOL</t>
  </si>
  <si>
    <t>PLASTICOS158</t>
  </si>
  <si>
    <t>Clip tapizado y pasarueda PEUGEOT-TODOS</t>
  </si>
  <si>
    <t>PLASTICOS159</t>
  </si>
  <si>
    <t>Tope de capot lateral FIAT 147</t>
  </si>
  <si>
    <t>PLASTICOS160</t>
  </si>
  <si>
    <t>Grampa alfombra piso baul PEUGEOT 205-206</t>
  </si>
  <si>
    <t>PLASTICOS161</t>
  </si>
  <si>
    <t>grampa tapiz. Puerta  recho FORD TRANSIT-FOCUS</t>
  </si>
  <si>
    <t>PLASTICOS162</t>
  </si>
  <si>
    <t>Horquilla ghuia vidrio RENAULT CLIO-MEGANE</t>
  </si>
  <si>
    <t>PLASTICOS163</t>
  </si>
  <si>
    <t>Guia vidrios c/remache REN.-MEGANE-CLIO-KANGOO</t>
  </si>
  <si>
    <t>PLASTICOS164</t>
  </si>
  <si>
    <t>Precinto pasacable marcas varias</t>
  </si>
  <si>
    <t>PLASTICOS165</t>
  </si>
  <si>
    <t>GRAMPA MOLDURA LATERAL      FORD FALCON</t>
  </si>
  <si>
    <t>PLASTICOS166</t>
  </si>
  <si>
    <t>GRAMPA MOLDURA LATERAL FORD FAIRLANNE</t>
  </si>
  <si>
    <t>PLASTICOS167</t>
  </si>
  <si>
    <t>GRAMPA MOLDURA LATERAL DE PUERTA FIAT 147</t>
  </si>
  <si>
    <t>PLASTICOS168</t>
  </si>
  <si>
    <t>GRAMPA MOLDURA LATERAL PICK UP FORD 81</t>
  </si>
  <si>
    <t>PLASTICOS169</t>
  </si>
  <si>
    <t xml:space="preserve">GRAMPA MOLDURA LATERAL PICK UP FORD </t>
  </si>
  <si>
    <t>PLASTICOS170</t>
  </si>
  <si>
    <t>CORREDERA ASIENTO    SENDA-GO -SAVEIRO</t>
  </si>
  <si>
    <t>PLASTICOS171</t>
  </si>
  <si>
    <t>CORREDERA ASIENTO  GACEL</t>
  </si>
  <si>
    <t>PLASTICOS172</t>
  </si>
  <si>
    <t>GRAMPA MOLDURA LATERAL FORD FALCON    64/74</t>
  </si>
  <si>
    <t>PLASTICOS173</t>
  </si>
  <si>
    <t>GRAMPA MOLDURA LATERAL FORD FALCON  73/80</t>
  </si>
  <si>
    <t>PLASTICOS174</t>
  </si>
  <si>
    <t>SEGURO SOPORTE DE PARAGOLPE  PEUGEOT 504/405</t>
  </si>
  <si>
    <t>PLASTICOS175</t>
  </si>
  <si>
    <t>GRAMPA MOLDURA LATERAL FORD FALCON</t>
  </si>
  <si>
    <t>PLASTICOS176</t>
  </si>
  <si>
    <t>GRAMPA TACHUELA CUADRADA FIAT 128</t>
  </si>
  <si>
    <t>PLASTICOS177</t>
  </si>
  <si>
    <t>TUERCA CAJON FIAT-PEUGEOT Y FORD UNIVERSAL</t>
  </si>
  <si>
    <t>PLASTICOS178</t>
  </si>
  <si>
    <t>PERILLA SEGURO DE PUERTAS FIAT 128</t>
  </si>
  <si>
    <t>PLASTICOS179</t>
  </si>
  <si>
    <t>PERILLA SEGURO DE PUERTAS FORD TAUNUS</t>
  </si>
  <si>
    <t>PLASTICOS180</t>
  </si>
  <si>
    <t>PERILLA SEGURO DE PUERTAS FORD FALCON</t>
  </si>
  <si>
    <t>PLASTICOS181</t>
  </si>
  <si>
    <t>PERILLA SEGURO DE PUERTAS   PEUGEOT 504</t>
  </si>
  <si>
    <t>PLASTICOS182</t>
  </si>
  <si>
    <t>PERILLA SEGURO DE PUERTAS PICK UP FORD 80/86</t>
  </si>
  <si>
    <t>PLASTICOS183</t>
  </si>
  <si>
    <t>PERILLA SEGURO DE PUERTAS  RENAULT 9/11</t>
  </si>
  <si>
    <t>PLASTICOS184</t>
  </si>
  <si>
    <t>PERILLA SEGURO DE PUERTAS RENAULT 11</t>
  </si>
  <si>
    <t>PLASTICOS185</t>
  </si>
  <si>
    <t>PERILLA SEGURO DE PUERTAS RENAULT 18</t>
  </si>
  <si>
    <t>PLASTICOS186</t>
  </si>
  <si>
    <t>PERILLA SEGURO DE PUERTAS RENAULT 12</t>
  </si>
  <si>
    <t>PLASTICOS187</t>
  </si>
  <si>
    <t>PERILLA SEGURO DE PUERTAS FORD RANGER</t>
  </si>
  <si>
    <t>PLASTICOS188</t>
  </si>
  <si>
    <t>PERILLA SEGURO DE PUERTAS FIAT DUNA -UNO</t>
  </si>
  <si>
    <t>PLASTICOS189</t>
  </si>
  <si>
    <t xml:space="preserve">PERILLA  DE PUERTAS CROMADAS PICK UP FORD </t>
  </si>
  <si>
    <t>PLASTICOS190</t>
  </si>
  <si>
    <t>PERILLA PUERTA VOLKSWAGEN GACEL</t>
  </si>
  <si>
    <t>PLASTICOS191</t>
  </si>
  <si>
    <t>GRAMPA FIJACION CABLE ANTENA FORD FOCUS</t>
  </si>
  <si>
    <t>PLASTICOS192</t>
  </si>
  <si>
    <t>TORNILLO FIJACION PASA RUEDA CORSA - ASTRA</t>
  </si>
  <si>
    <t>PLASTICOS193</t>
  </si>
  <si>
    <t>GRAMPA MOLDURA BAUL FIAT - FALCON 77/ 82</t>
  </si>
  <si>
    <t>PLASTICOS194</t>
  </si>
  <si>
    <t>PUNTERA VARILLA DE CAPOT FIAT DUNA  - UNO</t>
  </si>
  <si>
    <t>PLASTICOS195</t>
  </si>
  <si>
    <t>HORQUILLA GUIA DE VIDRIO CLIO - MEGANE</t>
  </si>
  <si>
    <t>PLASTICOS196</t>
  </si>
  <si>
    <t>REGULADOR CAPOT Y BAUL  PEUGEOT 306</t>
  </si>
  <si>
    <t>PLASTICOS197</t>
  </si>
  <si>
    <t>REGISTRO DE CAPOT  FIAT PALIO - SIENA</t>
  </si>
  <si>
    <t>PLASTICOS198</t>
  </si>
  <si>
    <t>REGISTRO DE CAPOT  RENAULT MEGANE</t>
  </si>
  <si>
    <t>PLASTICOS199</t>
  </si>
  <si>
    <t>REGULADOR CAPOT POLO</t>
  </si>
  <si>
    <t>PLASTICOS200</t>
  </si>
  <si>
    <t>REGULADOR DE CAPOT RENAUT 19</t>
  </si>
  <si>
    <t>PLASTICOS201</t>
  </si>
  <si>
    <t>BROCHE PASA RUEDA INT P 306-307</t>
  </si>
  <si>
    <t>PLASTICOS202</t>
  </si>
  <si>
    <t>GRAMPA TAPIZADO INTERNO EXPRESS R9-19 (CORTA)</t>
  </si>
  <si>
    <t>PLASTICOS203</t>
  </si>
  <si>
    <t xml:space="preserve">GRAMPA TAPIZADO INTERNO EXPRESS R9-19 </t>
  </si>
  <si>
    <t>PLASTICOS204</t>
  </si>
  <si>
    <t>CLIP DE FIJACION RENAULT TRAFFIC/OTROS</t>
  </si>
  <si>
    <t>PLASTICOS205</t>
  </si>
  <si>
    <t>GRAMPA FIJACION PASA RUEDA MEGANE</t>
  </si>
  <si>
    <t>PLASTICOS206</t>
  </si>
  <si>
    <t>GRAMPA TAPIZADO DE TECHO PEUGEOT 504-405</t>
  </si>
  <si>
    <t>PLASTICOS207</t>
  </si>
  <si>
    <t>GRAMPA TAPIZADO FIAT IVECO TURBO DAILLY (NEGRA)</t>
  </si>
  <si>
    <t>PLASTICOS208</t>
  </si>
  <si>
    <t>MANTA CAPOT BLAZER C 10</t>
  </si>
  <si>
    <t>PLASTICOS209</t>
  </si>
  <si>
    <t>TUERCA AUTORROSCANTE FIAT PALIO/SIENA</t>
  </si>
  <si>
    <t>PLASTICOS210</t>
  </si>
  <si>
    <t>GRAMPA FIJACION PARILLA FORD FARLAINE</t>
  </si>
  <si>
    <t>PLASTICOS211</t>
  </si>
  <si>
    <t>TUERCA AUTORROSCANTE MODELOS VARIOS</t>
  </si>
  <si>
    <t>PLASTICOS212</t>
  </si>
  <si>
    <t>GRAMPA VARILLA CAPOT R 18</t>
  </si>
  <si>
    <t>PLASTICOS213</t>
  </si>
  <si>
    <t>CLIP FIJACION TURBO RENAULT TRAFFIC/CLIO 2/19</t>
  </si>
  <si>
    <t>PLASTICOS214</t>
  </si>
  <si>
    <t>GRAMPA PUNTERA DE OPTICA RENAULT 11-18</t>
  </si>
  <si>
    <t>PLASTICOS215</t>
  </si>
  <si>
    <t>MUELA DE OPTICA TORNILLO REGULADOR FARO FORD</t>
  </si>
  <si>
    <t>PLASTICOS216</t>
  </si>
  <si>
    <t>LEVA ACCIONAMIENTO LEVANTA VIDRIOS R11-18</t>
  </si>
  <si>
    <t>PLASTICOS217</t>
  </si>
  <si>
    <t>BUJE SOSTEN DE PIEZA 899 FIAT 128</t>
  </si>
  <si>
    <t>PLASTICOS218</t>
  </si>
  <si>
    <t>PUNTERA VARILLA PUERTA CLIO</t>
  </si>
  <si>
    <t>PLASTICOS219</t>
  </si>
  <si>
    <t>GRAMPA VIRA DE PARAGOLPE FIAT UNO Y DUNA</t>
  </si>
  <si>
    <t>PLASTICOS220</t>
  </si>
  <si>
    <t>GRAMPA MOLDURA DE TECHO FIAT PALIO/SIENA</t>
  </si>
  <si>
    <t>PLASTICOS221</t>
  </si>
  <si>
    <t>GRAMPA FIJACION MOLDURA BAJO OPTICA 206-306</t>
  </si>
  <si>
    <t>PLASTICOS222</t>
  </si>
  <si>
    <t>GRAMPA MOLDURA TAPA DE BAUL FIAT 128/1600</t>
  </si>
  <si>
    <t>PLASTICOS223</t>
  </si>
  <si>
    <t>MANTA CAPOR CORSA</t>
  </si>
  <si>
    <t>PLASTICOS224</t>
  </si>
  <si>
    <t>GRAMPA MEDIA COLIZA DE PUERTA PEUGEOT 504</t>
  </si>
  <si>
    <t>PLASTICOS225</t>
  </si>
  <si>
    <t>PATIN MECANISMOLEVANTA VIDRIO ESCORT NUEVO</t>
  </si>
  <si>
    <t>PLASTICOS226</t>
  </si>
  <si>
    <t>PLAQUETA DE OPTICA FIAT 147</t>
  </si>
  <si>
    <t>PLASTICOS227</t>
  </si>
  <si>
    <t>MOLDURA BAJO OPTICA P 306-PARTNER</t>
  </si>
  <si>
    <t>PLASTICOS228</t>
  </si>
  <si>
    <t>PUNTERA REGULADOR OPTICA INF. Y SUP. FORD ESCORT</t>
  </si>
  <si>
    <t>PLASTICOS229</t>
  </si>
  <si>
    <t>PIEZA REGULADOR DE EMBRAGUE R 11-9</t>
  </si>
  <si>
    <t>PLASTICOS230</t>
  </si>
  <si>
    <t>GUIA SEGURO PUERTA RENAULT CLIO</t>
  </si>
  <si>
    <t>PLASTICOS231</t>
  </si>
  <si>
    <t>MOLDURA PUERTA MEGANE</t>
  </si>
  <si>
    <t>PLASTICOS232</t>
  </si>
  <si>
    <t>BROCHE GANCHO SIENA PALIO</t>
  </si>
  <si>
    <t>PLASTICOS233</t>
  </si>
  <si>
    <t>TAPON FIAT PALIO/SIENA</t>
  </si>
  <si>
    <t>PLASTICOS234</t>
  </si>
  <si>
    <t>TAPON DE TECHO PALIO/SIENA</t>
  </si>
  <si>
    <t>PLASTICOS235</t>
  </si>
  <si>
    <t>TAPIZADO DE PUERTA ALFA ROMEO 154-145-146-155</t>
  </si>
  <si>
    <t>PLASTICOS236</t>
  </si>
  <si>
    <t>RAPON DENTADO CHICO NYLON FIAT PALIO/SIENA</t>
  </si>
  <si>
    <t>PLASTICOS237</t>
  </si>
  <si>
    <t>TAPON DENTADO GRANDE NYLON FIAT PALIO/SIENA</t>
  </si>
  <si>
    <t>PLASTICOS238</t>
  </si>
  <si>
    <t>CLIP DE RETENCION RENAULT 11-18-MEGANE</t>
  </si>
  <si>
    <t>PLASTICOS239</t>
  </si>
  <si>
    <t>LEVA CERRADURA BAUL FIAT 127-147 (CORTA) DUNA</t>
  </si>
  <si>
    <t>PLASTICOS240</t>
  </si>
  <si>
    <t>LEVA CERRADURA BAUL FIAT 127-147 (LARGA)</t>
  </si>
  <si>
    <t>PLASTICOS241</t>
  </si>
  <si>
    <t>TOPE DE CAPOT FORD ESCORT-GALAXY-SIERRA</t>
  </si>
  <si>
    <t>PLASTICOS242</t>
  </si>
  <si>
    <t>TOPE DE CAPOT FORD FIESTA-ORION-POINTER-MONDEO-K</t>
  </si>
  <si>
    <t>PLASTICOS243</t>
  </si>
  <si>
    <t>ABRAZADERA DE MANGUERA REFRIGERACION R 19-21</t>
  </si>
  <si>
    <t>PLASTICOS244</t>
  </si>
  <si>
    <t>GRAMPA PASACABLE MOTOR R 19 RN-RT/405</t>
  </si>
  <si>
    <t>PLASTICOS245</t>
  </si>
  <si>
    <t>GRAMPA EXTREMO PARAGOLPE VOLKSWAGEN 1500</t>
  </si>
  <si>
    <t>PLASTICOS246</t>
  </si>
  <si>
    <t>PLASTICOS247</t>
  </si>
  <si>
    <t xml:space="preserve">GRAMPA FIJACION GRILLAS FORD RENAULT </t>
  </si>
  <si>
    <t>PLASTICOS248</t>
  </si>
  <si>
    <t>GRAMPA FIJACION MOLDURAS RENAULT 206-306-406</t>
  </si>
  <si>
    <t>PLASTICOS249</t>
  </si>
  <si>
    <t>GRAMPA VARILLA CERRADURA FIAT-PEUGEOT</t>
  </si>
  <si>
    <t>PLASTICOS250</t>
  </si>
  <si>
    <t>MANTA CAPOT PEUGEOT 306-307-407</t>
  </si>
  <si>
    <t>PLASTICOS251</t>
  </si>
  <si>
    <t>GRAMPA TAPIZADO ASTRA-ZAFIRA-CORSA-VECTRA</t>
  </si>
  <si>
    <t>PLASTICOS252</t>
  </si>
  <si>
    <t>GRMAPA TAPIZADO PUERTA CLIO-KANGOO</t>
  </si>
  <si>
    <t>PLASTICOS253</t>
  </si>
  <si>
    <t>GRAMPA PASARRUEDAS-TAPIZADOS CLIO LAGUNA</t>
  </si>
  <si>
    <t>PLASTICOS254</t>
  </si>
  <si>
    <t>FIJACION PANELES INTERIORES SAXO-XANTIA-BERLINGO</t>
  </si>
  <si>
    <t>PLASTICOS256</t>
  </si>
  <si>
    <t>GRAMPA MOLDURA CITROEN BERLINGO-ZANTIA-XSARA</t>
  </si>
  <si>
    <t>PLASTICOS257</t>
  </si>
  <si>
    <t>REJILLA CAPOT COLF III</t>
  </si>
  <si>
    <t>PLASTICOS258</t>
  </si>
  <si>
    <t>GRAMPA FIJACION PARAGOLPER NISSAN-TOYOTA-IZUZU</t>
  </si>
  <si>
    <t>PLASTICOS259</t>
  </si>
  <si>
    <t>GRAMPA PASACABLES Y VARILLA CAPOT RENAULT</t>
  </si>
  <si>
    <t>PLASTICOS260</t>
  </si>
  <si>
    <t>GRAMPA MOLDURA TOPE PARAGOLPES FIAT PUNTO</t>
  </si>
  <si>
    <t>PLASTICOS261</t>
  </si>
  <si>
    <t>GRAMPA GUIA DE VIDRIO FIAT 147</t>
  </si>
  <si>
    <t>PLASTICOS262</t>
  </si>
  <si>
    <t>GRAMPA FIJACION PARAGOLPES TOYOTA</t>
  </si>
  <si>
    <t>PLASTICOS263</t>
  </si>
  <si>
    <t>FIJACION PARRILLA-VARIOS FIAT HONDA TOYOTA OPEL</t>
  </si>
  <si>
    <t>PLASTICOS264</t>
  </si>
  <si>
    <t>TAPIZADO INT CITROEN AX-ZX-XANTIA-BERLINGO-PARTNER-106</t>
  </si>
  <si>
    <t>PLASTICOS265</t>
  </si>
  <si>
    <t>MANTA CAPOT FIESTA-KA-FOCUS-MONDEO</t>
  </si>
  <si>
    <t>PLASTICOS266</t>
  </si>
  <si>
    <t>GRAMPA TAPIZADOS ALFOMBRA RENAULT</t>
  </si>
  <si>
    <t>PLASTICOS267</t>
  </si>
  <si>
    <t>GRAMPA FIJACION FOCUS-MONDEO</t>
  </si>
  <si>
    <t>PLASTICOS268</t>
  </si>
  <si>
    <t>GRAMPA REGISTRO DE FARO DODGE 1500 1.8</t>
  </si>
  <si>
    <t>PLASTICOS269</t>
  </si>
  <si>
    <t>PASARRUEDAS PANEL INTERIOR PEUGEOT307/CITROEN C 3</t>
  </si>
  <si>
    <t>PLASTICOS270</t>
  </si>
  <si>
    <t>GRAMPA FIJACION MOLDURA CLIO ´98 EN ADELANTE</t>
  </si>
  <si>
    <t>PLASTICOS271</t>
  </si>
  <si>
    <t>GRAMPA FIJACION MOLDURA TECHO GOLF III-TOLEDO-IBIZA</t>
  </si>
  <si>
    <t>PLASTICOS272</t>
  </si>
  <si>
    <t>GRAMPA MOLDURA TECHO COLF III  Y IV</t>
  </si>
  <si>
    <t>PLASTICOS273</t>
  </si>
  <si>
    <t>VIERTE AGUAS TECHO CLIO</t>
  </si>
  <si>
    <t>PLASTICOS274</t>
  </si>
  <si>
    <t>GRAMPA VARILLA CAPOT CORSA</t>
  </si>
  <si>
    <t>PLASTICOS275</t>
  </si>
  <si>
    <t>GRAMPA TAPIZADO PUERTAS POLO-SEAT IBIZA</t>
  </si>
  <si>
    <t>PLASTICOS276</t>
  </si>
  <si>
    <t>REMACHE RENAULT (TODOS)</t>
  </si>
  <si>
    <t>PLASTICOS277</t>
  </si>
  <si>
    <t>GRAMPA FIJACION PARAGOLPES HONDA-TOYOTA-VARIOS</t>
  </si>
  <si>
    <t>PLASTICOS278</t>
  </si>
  <si>
    <t>LEVA CERRADURA PUERTA RENAULT 9-11-18</t>
  </si>
  <si>
    <t>PLASTICOS279</t>
  </si>
  <si>
    <t>GRAMPA TAPIZADO PUERTA GOLF I</t>
  </si>
  <si>
    <t>PLASTICOS280</t>
  </si>
  <si>
    <t>TOPE DE CAPOT FIAT REGATTA (PLASTICO)</t>
  </si>
  <si>
    <t>PLASTICOS281</t>
  </si>
  <si>
    <t>SOPORTE DE PARRILLA PEUGEOT 504</t>
  </si>
  <si>
    <t>PLASTICOS282</t>
  </si>
  <si>
    <t>SEPARADOR DE CABLES DE BUJIAS FORD TAUNUS</t>
  </si>
  <si>
    <t>PLASTICOS283</t>
  </si>
  <si>
    <t>GRAMPA TAPIZADO  ESCORT-FOCUS-MONDEO</t>
  </si>
  <si>
    <t>PLASTICOS284</t>
  </si>
  <si>
    <t>Grampa Tapizado de puerta ( Azul ) PickUp Isuzu.</t>
  </si>
  <si>
    <t>PLASTICOS285</t>
  </si>
  <si>
    <t>Grampa tapizado Peugeot- C itroen Todos</t>
  </si>
  <si>
    <t>PLASTICOS286</t>
  </si>
  <si>
    <t>GRAMPA BAGUETAS DE ZOCALOS ALFA ROMEO  145-146</t>
  </si>
  <si>
    <t>PLASTICOS287</t>
  </si>
  <si>
    <t xml:space="preserve">Fijación tapizado Toledo, polo y otros </t>
  </si>
  <si>
    <t>PLASTICOS288</t>
  </si>
  <si>
    <t>GRAMPA TAPIZADOS,VOLKSWAGEN,AUDI,SEAT</t>
  </si>
  <si>
    <t>PLASTICOS289</t>
  </si>
  <si>
    <t>Grampa de interiores TOYOTA</t>
  </si>
  <si>
    <t>PLASTICOS290</t>
  </si>
  <si>
    <t>Clip tapizado Chevrolet Astra-Corsa</t>
  </si>
  <si>
    <t>PLASTICOS291</t>
  </si>
  <si>
    <t>Grampa Tapizados  Fiat idea-Alfa Romeo</t>
  </si>
  <si>
    <t>PLASTICOS292</t>
  </si>
  <si>
    <t>Grampa manta capot FIAT</t>
  </si>
  <si>
    <t>PLASTICOS293</t>
  </si>
  <si>
    <t>Grampa Tapizado de Puerta. Blazer-S 10-Corsa.</t>
  </si>
  <si>
    <t>PLASTICOS294</t>
  </si>
  <si>
    <t>Grampa Tapizado de puerta. Mercedes Benz</t>
  </si>
  <si>
    <t>PLASTICOS295</t>
  </si>
  <si>
    <t>Grampa manta capot Alfa Romeo-Fiat</t>
  </si>
  <si>
    <t>PLASTICOS296</t>
  </si>
  <si>
    <t>Clip tapizado chevrolet astra Corsa</t>
  </si>
  <si>
    <t>PLASTICOS297</t>
  </si>
  <si>
    <t>Clip fijación tapizado posterior Chevrolet Corsa-.Astra</t>
  </si>
  <si>
    <t>PLASTICOS298</t>
  </si>
  <si>
    <t xml:space="preserve">Fijac.molduras FIAT IVECO   </t>
  </si>
  <si>
    <t>PLASTICOS299</t>
  </si>
  <si>
    <t>GRAMPA TAPIZADOS, VOLKSWAGEN FOX,SURAM.CITROEN</t>
  </si>
  <si>
    <t>PLASTICOS300</t>
  </si>
  <si>
    <t>TOPE DE GOMA UNIVERSAL</t>
  </si>
  <si>
    <t>PLASTICOS301</t>
  </si>
  <si>
    <t>Fijac.mold.paragolpes trasero  Kangoo-Master</t>
  </si>
  <si>
    <t>PLASTICOS302</t>
  </si>
  <si>
    <t>Grampa tapizados Fiat- Alfa Romeo</t>
  </si>
  <si>
    <t>PLASTICOS303</t>
  </si>
  <si>
    <t>Grampa pasaruedas.     Chevrolet-Fiat.</t>
  </si>
  <si>
    <t>PLASTICOS304</t>
  </si>
  <si>
    <t>Clip de tapizado Fiat Palio / Siena</t>
  </si>
  <si>
    <t>PLASTICOS305</t>
  </si>
  <si>
    <t>GRAMPA,BURLETES Y REJILLAS,PEUGEOT,VOLKSWAGEN,TOYOTA,HONDA</t>
  </si>
  <si>
    <t>PLASTICOS306</t>
  </si>
  <si>
    <t>Grampa Moldura se puerta. Renault Clio- Kangoo</t>
  </si>
  <si>
    <t>PLASTICOS307</t>
  </si>
  <si>
    <t xml:space="preserve">Grampa plastica cacha de  espejos Chevrolet Corsa </t>
  </si>
  <si>
    <t>PLASTICOS308</t>
  </si>
  <si>
    <t>Grampa moldura superior Renault</t>
  </si>
  <si>
    <t>PLASTICOS309</t>
  </si>
  <si>
    <t>Grampa moldura zócalo Renault</t>
  </si>
  <si>
    <t>PLASTICOS310</t>
  </si>
  <si>
    <t>TACO DE FIJACION RENAULT</t>
  </si>
  <si>
    <t>PLASTICOS311</t>
  </si>
  <si>
    <t>TUERCA RAPIDA PLASTICA RENAULT</t>
  </si>
  <si>
    <t>PLASTICOS312</t>
  </si>
  <si>
    <t>GR.TAPIZADOS RENAULT KANGOO</t>
  </si>
  <si>
    <t>PLASTICOS313</t>
  </si>
  <si>
    <t>GRAMPA VARILLA DE CERRADURA RENAULT CLIO - MEGANE</t>
  </si>
  <si>
    <t>PLASTICOS314</t>
  </si>
  <si>
    <t>Tuerca rapida 7 x 7. RENAULT</t>
  </si>
  <si>
    <t>PLASTICOS315</t>
  </si>
  <si>
    <t>Perilla seguro puertas PEUGEOT 504</t>
  </si>
  <si>
    <t>PLASTICOS316</t>
  </si>
  <si>
    <t>Clip de tapizado de puerta PEUGEOT 206-306-307</t>
  </si>
  <si>
    <t>PLASTICOS317</t>
  </si>
  <si>
    <t>Grampa fijacion moldura CITROEN C3-C4 PEUGEOT</t>
  </si>
  <si>
    <t>PLASTICOS318</t>
  </si>
  <si>
    <t>GRAMPA FIJACION DE PARRILLA PEUGEOT 504 - 505</t>
  </si>
  <si>
    <t>PLASTICOS319</t>
  </si>
  <si>
    <t>GRAMPA MOLDURAS PEUGEOT 206,306,PARTNER.</t>
  </si>
  <si>
    <t>PLASTICOS320</t>
  </si>
  <si>
    <t>GR.VARILLA CAPOT PEUGEOT  207</t>
  </si>
  <si>
    <t>PLASTICOS321</t>
  </si>
  <si>
    <t>Grampa manta capot. FIAT-PALIO-SIENA</t>
  </si>
  <si>
    <t>PLASTICOS322</t>
  </si>
  <si>
    <t>Remache Fiat todos</t>
  </si>
  <si>
    <t>PLASTICOS323</t>
  </si>
  <si>
    <t>GRAMPAS TAPIZADOS FIAT IVECO Turbo Deily (Gris)</t>
  </si>
  <si>
    <t>PLASTICOS324</t>
  </si>
  <si>
    <t>TUERCA AUTORROSCANTE FIAT - PEUGEOT</t>
  </si>
  <si>
    <t>PLASTICOS325</t>
  </si>
  <si>
    <t>TORNILLO CORTO FAROS TRAS. FIAT ( todos los colores )</t>
  </si>
  <si>
    <t>PLASTICOS326</t>
  </si>
  <si>
    <t>TORNILLO LARGO FAROS TRAS. FIAT ( todos los colores )</t>
  </si>
  <si>
    <t>PLASTICOS327</t>
  </si>
  <si>
    <t>TACO FIJACION FIAT</t>
  </si>
  <si>
    <t>PLASTICOS328</t>
  </si>
  <si>
    <t xml:space="preserve">Grampa manta capot VOLKSWAGEN </t>
  </si>
  <si>
    <t>PLASTICOS329</t>
  </si>
  <si>
    <t>Moldura de techo golf 3 y 4 VOLKSWAGEN</t>
  </si>
  <si>
    <t>PLASTICOS330</t>
  </si>
  <si>
    <t>TOPE REGULADOR DE FARO VOLKSWAGEN SENDA</t>
  </si>
  <si>
    <t>PLASTICOS331</t>
  </si>
  <si>
    <t>SEGURO DE PUERTA VOLKSWAGEN POLO - GOLF</t>
  </si>
  <si>
    <t>PLASTICOS332</t>
  </si>
  <si>
    <t>PERILLA SEGURO DE  PUERTA  VOLKSWAGEN  SENDA.</t>
  </si>
  <si>
    <t>PLASTICOS333</t>
  </si>
  <si>
    <t>LEVA CERRADURA DE PUERTA CHEVROLET CORSA</t>
  </si>
  <si>
    <t>PLASTICOS334</t>
  </si>
  <si>
    <t>Gr.Fijacion Faros CORSA-ASTRA</t>
  </si>
  <si>
    <t>PLASTICOS335</t>
  </si>
  <si>
    <t>TARUGO PASARUEDA CORSA</t>
  </si>
  <si>
    <t>PLASTICOS336</t>
  </si>
  <si>
    <t>Grampa paragolpe. FORD FIESTA</t>
  </si>
  <si>
    <t>PLASTICOS337</t>
  </si>
  <si>
    <t>TORNILLO REGULADOR DE FARO FORD UNIVERSAL (Chico)</t>
  </si>
  <si>
    <t>PLASTICOS338</t>
  </si>
  <si>
    <t>GR.TAPIZADOZ FORD ECOESPORT</t>
  </si>
  <si>
    <t>PLASTICOS339</t>
  </si>
  <si>
    <t>TORNILLO REGULADOR DE FARO FORD UNIVERSAL</t>
  </si>
  <si>
    <t>PLASTICOS340</t>
  </si>
  <si>
    <t>Grampa Tapizado de puerta.( Roja ). PICK UP TOYOTA</t>
  </si>
  <si>
    <t>PLASTICOS341</t>
  </si>
  <si>
    <t>Gr.Fijacion Paragolpes TOYOTA-NISSAN-</t>
  </si>
  <si>
    <t>PLASTICOS342</t>
  </si>
  <si>
    <t>Gr.pareagolpes-radiador TOYOTA-NISSAN</t>
  </si>
  <si>
    <t>PLASTICOS343</t>
  </si>
  <si>
    <t>GRAMPA FIJACION DE BURLETERIA UNIVERSAL</t>
  </si>
  <si>
    <t>PLASTICOS344</t>
  </si>
  <si>
    <t>Tuerca plastica autoroscante</t>
  </si>
  <si>
    <t>PLASTICOS345</t>
  </si>
  <si>
    <t>GRAMPA BAGUETA BAJO OPTICA PEUGEOT 405</t>
  </si>
  <si>
    <t>PLASTICOS346</t>
  </si>
  <si>
    <t>Grampa Burleterias Citroen,Peugeot,Renault</t>
  </si>
  <si>
    <t>PLASTICOS347</t>
  </si>
  <si>
    <t>GRAMPA PASARRUEDA/PARRILLA COROLLA</t>
  </si>
  <si>
    <t>PLASTICOS348</t>
  </si>
  <si>
    <t xml:space="preserve">Grampa varilla de cerradura Renault </t>
  </si>
  <si>
    <t>PLASTICOS349</t>
  </si>
  <si>
    <t>GRAMPA TAPIZADO VOLKSWAGEN AMAROK</t>
  </si>
  <si>
    <t>PLASTICOS350</t>
  </si>
  <si>
    <t>Gr.fenders guardabarroToyota Hilux  .azul</t>
  </si>
  <si>
    <t>PLASTICOS351</t>
  </si>
  <si>
    <t>Gr.fenders guardabarroToyota Hilux  .roja</t>
  </si>
  <si>
    <t>PLASTICOS352</t>
  </si>
  <si>
    <t>GRAMPA CERRADURA FORD FOCUS.( blanca )</t>
  </si>
  <si>
    <t>PLASTICOS353</t>
  </si>
  <si>
    <t>GRAMPA CERRADURA FORD FOCUS.(amarilla )</t>
  </si>
  <si>
    <t>PLASTICOS354</t>
  </si>
  <si>
    <t>GRAMPA PLASTICA BORA-PASSAT-VENTO</t>
  </si>
  <si>
    <t>PLASTICOS355</t>
  </si>
  <si>
    <t>Grampa tapizado puerta Volkswagen Fox</t>
  </si>
  <si>
    <t>PLASTICOS356</t>
  </si>
  <si>
    <t>Tuerca plastica optica Toyota Corolla-Hylux</t>
  </si>
  <si>
    <t>PLASTICOS357</t>
  </si>
  <si>
    <t>Grampa Manta Capot Toyota Corolla-Hylux</t>
  </si>
  <si>
    <t>PLASTICOS358</t>
  </si>
  <si>
    <t>GRAMPA PASARUEDAS PEUGEOT</t>
  </si>
  <si>
    <t>PLASTICOS359</t>
  </si>
  <si>
    <t>GUIA DE VIDRIO FIAT REGATTA</t>
  </si>
  <si>
    <t>PLASTICOS360</t>
  </si>
  <si>
    <t>Grampa fijacion parrilla Toyota Hylux-Corolla</t>
  </si>
  <si>
    <t>PLASTICOS361</t>
  </si>
  <si>
    <t xml:space="preserve"> Tuerca rapidapasaruedas</t>
  </si>
  <si>
    <t>PLASTICOS362</t>
  </si>
  <si>
    <t>Fijac.mold.laterales Renault Kangoo-Twingo</t>
  </si>
  <si>
    <t>PLASTICOS363</t>
  </si>
  <si>
    <t>GRAMPA TARUGO  PICK UP FORD RANGER - FORD ESCORT</t>
  </si>
  <si>
    <t>PLASTICOS364</t>
  </si>
  <si>
    <t>SEGURO PUERTA VOLKSWAGEN GENERACION 2</t>
  </si>
  <si>
    <t>PLASTICOS365</t>
  </si>
  <si>
    <t>Grampa tapizado Toyota Hylux-Honda-Kia</t>
  </si>
  <si>
    <t>PLASTICOS366</t>
  </si>
  <si>
    <t>Grampa fijacionfenders Toyota Hylux-Corolla</t>
  </si>
  <si>
    <t>PLASTICOS367</t>
  </si>
  <si>
    <t>PASARUEDAS CLIO,KANGOO,MEGANE,MASTER,TODOS</t>
  </si>
  <si>
    <t>PLASTICOS368</t>
  </si>
  <si>
    <t>Grampa Fijación caño combustible. Fiat—Todos</t>
  </si>
  <si>
    <t>PLASTICOS369</t>
  </si>
  <si>
    <t>GR.CAÑERIAS UNIVERSAL.</t>
  </si>
  <si>
    <t>PLASTICOS370</t>
  </si>
  <si>
    <t>ESTRELLA PLASTICA REGUL. OPTICA DODGE 1500 / 128 E</t>
  </si>
  <si>
    <t>PLASTICOS371</t>
  </si>
  <si>
    <t>GR.BURLETERIA DE PUERTAS  CHEVROLET</t>
  </si>
  <si>
    <t>PLASTICOS372</t>
  </si>
  <si>
    <t>GR.TAPIZADOS DE PUERTA CHEVROLET S10,AVEO,ONIX</t>
  </si>
  <si>
    <t>PLASTICOS373</t>
  </si>
  <si>
    <t>GR.MOLDURA PASARUEDAS CHEVROLET TRACKER</t>
  </si>
  <si>
    <t>PLASTICOS374</t>
  </si>
  <si>
    <t>Fijacion molduras de puertas</t>
  </si>
  <si>
    <t>PLASTICOS375</t>
  </si>
  <si>
    <t>GRAMPA PATENTES-VARIOS FORD</t>
  </si>
  <si>
    <t>PLASTICOS376</t>
  </si>
  <si>
    <t>Grampa Fijacion paragolpes</t>
  </si>
  <si>
    <t>PLASTICOS377</t>
  </si>
  <si>
    <t>GR.MOLDURAS PASARUEDAS ECOESPORT NUEVA</t>
  </si>
  <si>
    <t>PLASTICOS378</t>
  </si>
  <si>
    <t>Fijacion fenders</t>
  </si>
  <si>
    <t>PLASTICOS379</t>
  </si>
  <si>
    <t>Fijacion deflector central</t>
  </si>
  <si>
    <t>PLASTICOS380</t>
  </si>
  <si>
    <t>Grampa tapizados de Peugeot 207-307-308-407</t>
  </si>
  <si>
    <t>PLASTICOS381</t>
  </si>
  <si>
    <t>GR. MOLDURAS FENDERS RENAULT STEPWAY</t>
  </si>
  <si>
    <t>PLASTICOS382</t>
  </si>
  <si>
    <t>Clip Fijacion Fender Guarda Barros</t>
  </si>
  <si>
    <t>PLASTICOS383</t>
  </si>
  <si>
    <t>PLASTICOS384</t>
  </si>
  <si>
    <t>GR.TAPIZ.MOLD.FENDERS DUSTER-OROCH-AIR CROSS</t>
  </si>
  <si>
    <t>PLASTICOS385</t>
  </si>
  <si>
    <t>GR.PANELES INTERIORES NISSAN X-TRAIL -KICKS</t>
  </si>
  <si>
    <t>PLASTICOS386</t>
  </si>
  <si>
    <t>Grampa bagueta lateral Fiat- Peugeot</t>
  </si>
  <si>
    <t>PLASTICOS387</t>
  </si>
  <si>
    <t>Grampa Moldura de puerta HONDA/otros</t>
  </si>
  <si>
    <t>PLASTICOS388</t>
  </si>
  <si>
    <t>GR.TAPIZADO DE PUERTAS FIAT CRONOS - ARGO</t>
  </si>
  <si>
    <t>PLASTICOS389</t>
  </si>
  <si>
    <t>Fijacion tapizado puerta Peugeot - Fiat Ducato - Fiat Siena</t>
  </si>
  <si>
    <t>PLASTICOS390</t>
  </si>
  <si>
    <t>GR.TAPIZADOS DE PUERTA CHEVROLET TRUCKER</t>
  </si>
  <si>
    <t>PLASTICOS391</t>
  </si>
  <si>
    <t>GR.PARAGOLPES-PASARUEDAS.TOYOTA HYLUX-SW4</t>
  </si>
  <si>
    <t>PLASTICOS392</t>
  </si>
  <si>
    <t>Grampa Moldura Citroen, Fiat, Peugeot</t>
  </si>
  <si>
    <t>PLASTICOS393</t>
  </si>
  <si>
    <t>PLASTICOS394</t>
  </si>
  <si>
    <t>GR.TAPIZ.PUERTAS RENAULT MASTER,FLUENCE,MEGANE</t>
  </si>
  <si>
    <t>PLASTICOS395</t>
  </si>
  <si>
    <t>GP , FENDER, PASARRUEDA FIAT, MOBI, TORO</t>
  </si>
  <si>
    <t>PLASTICOS396</t>
  </si>
  <si>
    <t>TAPIZADO HONDA LARIUS</t>
  </si>
  <si>
    <t>PLASTICOS397</t>
  </si>
  <si>
    <t>GP, FERDER, PASARRUEDA FIAT, MOBI, TORO</t>
  </si>
  <si>
    <t>PLASTICOS398</t>
  </si>
  <si>
    <t>CLIP PRECINTO UNIVERSAL</t>
  </si>
  <si>
    <t>PLASTICOS399</t>
  </si>
  <si>
    <t>Gr.pasaruedas toyota hilux</t>
  </si>
  <si>
    <t>PLASTICOS400</t>
  </si>
  <si>
    <t>LEVA CERRADURA PORTON TRASERO TRAFFIC LARGA</t>
  </si>
  <si>
    <t>PLASTICOS401</t>
  </si>
  <si>
    <t>Grampa pasaruedas  FORD NUEVOS</t>
  </si>
  <si>
    <t>PLASTICOS402</t>
  </si>
  <si>
    <t> fijación paragolpes y pasaruedas toyota hilux, corrolla, etios</t>
  </si>
  <si>
    <t>RESORTES LINEA FERRETERIA1</t>
  </si>
  <si>
    <t>RESORTES LINEA FERRETERIA</t>
  </si>
  <si>
    <t>RESORTES LINEA FERRETERIA2</t>
  </si>
  <si>
    <t>RESORTES LINEA FERRETERIA3</t>
  </si>
  <si>
    <t>RESORTES LINEA FERRETERIA4</t>
  </si>
  <si>
    <t>RESORTES LINEA FERRETERIA5</t>
  </si>
  <si>
    <t>RESORTES LINEA FERRETERIA6</t>
  </si>
  <si>
    <t>RESORTES LINEA FERRETERIA7</t>
  </si>
  <si>
    <t>RESORTES LINEA FERRETERIA8</t>
  </si>
  <si>
    <t>RESORTES LINEA FERRETERIA9</t>
  </si>
  <si>
    <t>RESORTES LINEA FERRETERIA10</t>
  </si>
  <si>
    <t>RESORTES LINEA FERRETERIA11</t>
  </si>
  <si>
    <t>RESORTES LINEA FERRETERIA12</t>
  </si>
  <si>
    <t>RESORTES LINEA FERRETERIA13</t>
  </si>
  <si>
    <t>RESORTES LINEA FERRETERIA14</t>
  </si>
  <si>
    <t>RESORTES LINEA FERRETERIA15</t>
  </si>
  <si>
    <t>RESORTES LINEA FERRETERIA16</t>
  </si>
  <si>
    <t>RESORTES LINEA FERRETERIA17</t>
  </si>
  <si>
    <t>RESORTES LINEA FERRETERIA18</t>
  </si>
  <si>
    <t>RESORTES LINEA FERRETERIA19</t>
  </si>
  <si>
    <t>RESORTES LINEA FERRETERIA20</t>
  </si>
  <si>
    <t>RESORTES LINEA FERRETERIA21</t>
  </si>
  <si>
    <t>RESORTES LINEA FERRETERIA22</t>
  </si>
  <si>
    <t>RESORTES LINEA FERRETERIA23</t>
  </si>
  <si>
    <t>RESORTES LINEA FERRETERIA24</t>
  </si>
  <si>
    <t>RESORTES LINEA FERRETERIA25</t>
  </si>
  <si>
    <t>RESORTES LINEA FERRETERIA26</t>
  </si>
  <si>
    <t>RESORTES LINEA FERRETERIA27</t>
  </si>
  <si>
    <t>RESORTES LINEA FERRETERIA28</t>
  </si>
  <si>
    <t>RESORTES LINEA FERRETERIA30</t>
  </si>
  <si>
    <t>RESORTES LINEA FERRETERIA31</t>
  </si>
  <si>
    <t>RESORTES LINEA FERRETERIA32</t>
  </si>
  <si>
    <t>RESORTES LINEA FERRETERIA33</t>
  </si>
  <si>
    <t>RESORTES LINEA FERRETERIA34</t>
  </si>
  <si>
    <t>RESORTES LINEA FERRETERIA38</t>
  </si>
  <si>
    <t>1 x 5 x 5 - Torsión</t>
  </si>
  <si>
    <t>RESORTES LINEA FERRETERIA39</t>
  </si>
  <si>
    <t>1,5 x 8 x 6 - Torsión</t>
  </si>
  <si>
    <t>RESORTES LINEA FERRETERIA80</t>
  </si>
  <si>
    <t>RESORTES LINEA FERRETERIA81</t>
  </si>
  <si>
    <t>RESORTES LINEA FERRETERIA82</t>
  </si>
  <si>
    <t>RESORTES LINEA FERRETERIA83</t>
  </si>
  <si>
    <t>RESORTES LINEA FERRETERIA84</t>
  </si>
  <si>
    <t>RESORTES LINEA FERRETERIA85</t>
  </si>
  <si>
    <t>RESORTES LINEA FERRETERIA86</t>
  </si>
  <si>
    <t>RESORTES LINEA FERRETERIA87</t>
  </si>
  <si>
    <t>RESORTES LINEA FERRETERIA88</t>
  </si>
  <si>
    <t>RESORTES LINEA FERRETERIA89</t>
  </si>
  <si>
    <t>RESORTES LINEA FERRETERIA35</t>
  </si>
  <si>
    <t>RESORTES LINEA FERRETERIA36</t>
  </si>
  <si>
    <t>RESORTES LINEA FERRETERIA37</t>
  </si>
  <si>
    <t>RESORTES LINEA FERRETERIA40</t>
  </si>
  <si>
    <t>RESORTES LINEA FERRETERIA41</t>
  </si>
  <si>
    <t>RESORTES LINEA FERRETERIA42</t>
  </si>
  <si>
    <t>RESORTES LINEA FERRETERIA43</t>
  </si>
  <si>
    <t>RESORTES LINEA FERRETERIA44</t>
  </si>
  <si>
    <t>RESORTES LINEA FERRETERIA45</t>
  </si>
  <si>
    <t>RESORTES LINEA FERRETERIA46</t>
  </si>
  <si>
    <t>RESORTES LINEA FERRETERIA47</t>
  </si>
  <si>
    <t>RESORTES LINEA FERRETERIA48</t>
  </si>
  <si>
    <t>RESORTES LINEA FERRETERIA50</t>
  </si>
  <si>
    <t>RESORTES LINEA FERRETERIA51</t>
  </si>
  <si>
    <t>RESORTES LINEA FERRETERIA52</t>
  </si>
  <si>
    <t>RESORTES LINEA FERRETERIA53</t>
  </si>
  <si>
    <t>RESORTES LINEA FERRETERIA55</t>
  </si>
  <si>
    <t>RESORTES LINEA FERRETERIA56</t>
  </si>
  <si>
    <t>RESORTES LINEA FERRETERIA57</t>
  </si>
  <si>
    <t>RESORTES LINEA FERRETERIA58</t>
  </si>
  <si>
    <t>RESORTES LINEA FERRETERIA59</t>
  </si>
  <si>
    <t>RESORTES LINEA FERRETERIA60</t>
  </si>
  <si>
    <t>RESORTES LINEA FERRETERIA61</t>
  </si>
  <si>
    <t>RESORTES LINEA FERRETERIA62</t>
  </si>
  <si>
    <t>RESORTES LINEA FERRETERIA63</t>
  </si>
  <si>
    <t>RESORTES LINEA FERRETERIA64</t>
  </si>
  <si>
    <t>RESORTES LINEA FERRETERIA65</t>
  </si>
  <si>
    <t>RESORTES LINEA FERRETERIA66</t>
  </si>
  <si>
    <t>RESORTES LINEA FERRETERIA68</t>
  </si>
  <si>
    <t>RESORTES LINEA FERRETERIA69</t>
  </si>
  <si>
    <t>RESORTES LINEA FERRETERIA70</t>
  </si>
  <si>
    <t>RESORTES LINEA FERRETERIA71</t>
  </si>
  <si>
    <t>RESORTES LINEA FERRETERIA72</t>
  </si>
  <si>
    <t>RESORTES LINEA FERRETERIA73</t>
  </si>
  <si>
    <t>RESORTES LINEA FERRETERIA74</t>
  </si>
  <si>
    <t>RESORTES LINEA FERRETERIA75</t>
  </si>
  <si>
    <t>RESORTES LINEA FERRETERIA91</t>
  </si>
  <si>
    <t>RESORTES LINEA FERRETERIA92</t>
  </si>
  <si>
    <t>RESORTES LINEA FERRETERIA93</t>
  </si>
  <si>
    <t>RESORTES LINEA FERRETERIA94</t>
  </si>
  <si>
    <t>RESORTES LINEA FERRETERIA95</t>
  </si>
  <si>
    <t>RESORTES LINEA FERRETERIA96</t>
  </si>
  <si>
    <t>RESORTES LINEA FERRETERIA97</t>
  </si>
  <si>
    <t>RESORTES LINEA FERRETERIA98</t>
  </si>
  <si>
    <t>RESORTES LINEA FERRETERIA99</t>
  </si>
  <si>
    <t>RESORTES LINEA FERRETERIA100</t>
  </si>
  <si>
    <t>RESORTES LINEA FERRETERIA101</t>
  </si>
  <si>
    <t>RESORTES LINEA FERRETERIA102</t>
  </si>
  <si>
    <t>RESORTES LINEA FERRETERIA103</t>
  </si>
  <si>
    <t>RESORTES LINEA COMPLEMENTARIA269</t>
  </si>
  <si>
    <t>RESORTES LINEA COMPLEMENTARIA</t>
  </si>
  <si>
    <t>RESORTES LINEA COMPLEMENTARIA270</t>
  </si>
  <si>
    <t>RESORTES LINEA COMPLEMENTARIA271</t>
  </si>
  <si>
    <t>RESORTES LINEA COMPLEMENTARIA272</t>
  </si>
  <si>
    <t>RESORTES LINEA COMPLEMENTARIA273</t>
  </si>
  <si>
    <t>RESORTES LINEA COMPLEMENTARIA274</t>
  </si>
  <si>
    <t>RESORTES LINEA COMPLEMENTARIA275</t>
  </si>
  <si>
    <t>RESORTES LINEA COMPLEMENTARIA276</t>
  </si>
  <si>
    <t>RESORTES LINEA COMPLEMENTARIA277</t>
  </si>
  <si>
    <t>RESORTES LINEA COMPLEMENTARIA278</t>
  </si>
  <si>
    <t>RESORTES LINEA COMPLEMENTARIA279</t>
  </si>
  <si>
    <t>RESORTES LINEA COMPLEMENTARIA280</t>
  </si>
  <si>
    <t>RESORTES LINEA COMPLEMENTARIA281</t>
  </si>
  <si>
    <t>RESORTES LINEA COMPLEMENTARIA282</t>
  </si>
  <si>
    <t>RESORTES LINEA COMPLEMENTARIA283</t>
  </si>
  <si>
    <t>RESORTES LINEA COMPLEMENTARIA284</t>
  </si>
  <si>
    <t>RESORTES LINEA COMPLEMENTARIA285</t>
  </si>
  <si>
    <t>RESORTES LINEA COMPLEMENTARIA286</t>
  </si>
  <si>
    <t>RESORTES LINEA COMPLEMENTARIA287</t>
  </si>
  <si>
    <t>RESORTES LINEA COMPLEMENTARIA288</t>
  </si>
  <si>
    <t>RESORTES LINEA COMPLEMENTARIA289</t>
  </si>
  <si>
    <t>TIJERA PODAR - Torsión</t>
  </si>
  <si>
    <t>RESORTES LINEA COMPLEMENTARIA290</t>
  </si>
  <si>
    <t>1,25 x 10 - Torsión</t>
  </si>
  <si>
    <t>RESORTES LINEA COMPLEMENTARIA291</t>
  </si>
  <si>
    <t>0,3 x 4 x 4,5 - Torsión</t>
  </si>
  <si>
    <t>RESORTES LINEA COMPLEMENTARIA292</t>
  </si>
  <si>
    <t>0,5 x 4,5 x 3 - Torsión</t>
  </si>
  <si>
    <t>RESORTES LINEA COMPLEMENTARIA293</t>
  </si>
  <si>
    <t>0,6 x 6,5 - Torsión</t>
  </si>
  <si>
    <t>RESORTES LINEA COMPLEMENTARIA294</t>
  </si>
  <si>
    <t>0,8 x 4,5 x 8 - Torsión</t>
  </si>
  <si>
    <t>RESORTES LINEA COMPLEMENTARIA295</t>
  </si>
  <si>
    <t>1 x 8 x 9 - Torsión</t>
  </si>
  <si>
    <t>RESORTES LINEA COMPLEMENTARIA296</t>
  </si>
  <si>
    <t>1,5 x 10 x 10 - Torsión</t>
  </si>
  <si>
    <t>RESORTES LINEA COMPLEMENTARIA297</t>
  </si>
  <si>
    <t>Tijeras Multiuso - Torsión</t>
  </si>
  <si>
    <t>RESORTES LINEA COMPLEMENTARIA298</t>
  </si>
  <si>
    <t>RESORTES LINEA COMPLEMENTARIA299</t>
  </si>
  <si>
    <t>1,75 - Torsión</t>
  </si>
  <si>
    <t>RESORTES LINEA COMPLEMENTARIA300</t>
  </si>
  <si>
    <t>RESORTES LINEA COMPLEMENTARIA302</t>
  </si>
  <si>
    <t>RESORTES LINEA COMPLEMENTARIA303</t>
  </si>
  <si>
    <t>RESORTES LINEA COMPLEMENTARIA304</t>
  </si>
  <si>
    <t>RESORTES LINEA COMPLEMENTARIA305</t>
  </si>
  <si>
    <t>RESORTES LINEA COMPLEMENTARIA306</t>
  </si>
  <si>
    <t>RESORTES LINEA COMPLEMENTARIA308</t>
  </si>
  <si>
    <t>RESORTES LINEA COMPLEMENTARIA309</t>
  </si>
  <si>
    <t>RESORTES LINEA COMPLEMENTARIA310</t>
  </si>
  <si>
    <t>RESORTES LINEA COMPLEMENTARIA312</t>
  </si>
  <si>
    <t>RESORTES LINEA COMPLEMENTARIA313</t>
  </si>
  <si>
    <t>RESORTES LINEA COMPLEMENTARIA316</t>
  </si>
  <si>
    <t>RESORTES LINEA COMPLEMENTARIA317</t>
  </si>
  <si>
    <t>RESORTES LINEA COMPLEMENTARIA318</t>
  </si>
  <si>
    <t>RESORTES LINEA COMPLEMENTARIA320</t>
  </si>
  <si>
    <t>RESORTES LINEA COMPLEMENTARIA322</t>
  </si>
  <si>
    <t>RESORTES LINEA COMPLEMENTARIA324</t>
  </si>
  <si>
    <t>RESORTES LINEA COMPLEMENTARIA326</t>
  </si>
  <si>
    <t>RESORTES LINEA COMPLEMENTARIA327</t>
  </si>
  <si>
    <t>RESORTES LINEA COMPLEMENTARIA328</t>
  </si>
  <si>
    <t>RESORTES LINEA COMPLEMENTARIA330</t>
  </si>
  <si>
    <t>RESORTES LINEA COMPLEMENTARIA332</t>
  </si>
  <si>
    <t>RESORTES LINEA COMPLEMENTARIA334</t>
  </si>
  <si>
    <t>RESORTES LINEA COMPLEMENTARIA336</t>
  </si>
  <si>
    <t>RESORTES LINEA COMPLEMENTARIA338</t>
  </si>
  <si>
    <t>RESORTES LINEA COMPLEMENTARIA340</t>
  </si>
  <si>
    <t>RESORTES LINEA COMPLEMENTARIA341</t>
  </si>
  <si>
    <t>RESORTES LINEA COMPLEMENTARIA342</t>
  </si>
  <si>
    <t>RESORTES LINEA COMPLEMENTARIA343</t>
  </si>
  <si>
    <t>RESORTES LINEA COMPLEMENTARIA344</t>
  </si>
  <si>
    <t>RESORTES LINEA COMPLEMENTARIA346</t>
  </si>
  <si>
    <t>RESORTES LINEA COMPLEMENTARIA348</t>
  </si>
  <si>
    <t>RESORTES LINEA COMPLEMENTARIA349</t>
  </si>
  <si>
    <t>RESORTES LINEA COMPLEMENTARIA350</t>
  </si>
  <si>
    <t>RESORTES LINEA COMPLEMENTARIA352</t>
  </si>
  <si>
    <t>RESORTES LINEA COMPLEMENTARIA353</t>
  </si>
  <si>
    <t>RESORTES LINEA COMPLEMENTARIA354</t>
  </si>
  <si>
    <t>RESORTES LINEA COMPLEMENTARIA355</t>
  </si>
  <si>
    <t>RESORTES LINEA COMPLEMENTARIA356</t>
  </si>
  <si>
    <t>RESORTES LINEA COMPLEMENTARIA358</t>
  </si>
  <si>
    <t>RESORTES LINEA COMPLEMENTARIA360</t>
  </si>
  <si>
    <t>RESORTES LINEA COMPLEMENTARIA362</t>
  </si>
  <si>
    <t>RESORTES LINEA COMPLEMENTARIA364</t>
  </si>
  <si>
    <t>RESORTES LINEA COMPLEMENTARIA365</t>
  </si>
  <si>
    <t>RESORTES LINEA COMPLEMENTARIA366</t>
  </si>
  <si>
    <t>RESORTES LINEA COMPLEMENTARIA367</t>
  </si>
  <si>
    <t>RESORTES LINEA COMPLEMENTARIA368</t>
  </si>
  <si>
    <t>RESORTES LINEA COMPLEMENTARIA370</t>
  </si>
  <si>
    <t>RESORTES LINEA COMPLEMENTARIA371</t>
  </si>
  <si>
    <t>RESORTES LINEA COMPLEMENTARIA372</t>
  </si>
  <si>
    <t>RESORTES LINEA COMPLEMENTARIA374</t>
  </si>
  <si>
    <t>RESORTES LINEA COMPLEMENTARIA375</t>
  </si>
  <si>
    <t>RESORTES LINEA COMPLEMENTARIA376</t>
  </si>
  <si>
    <t>RESORTES LINEA COMPLEMENTARIA377</t>
  </si>
  <si>
    <t>RESORTES LINEA COMPLEMENTARIA378</t>
  </si>
  <si>
    <t>RESORTES LINEA COMPLEMENTARIA380</t>
  </si>
  <si>
    <t>RESORTES LINEA COMPLEMENTARIA381</t>
  </si>
  <si>
    <t>RESORTES LINEA COMPLEMENTARIA382</t>
  </si>
  <si>
    <t>RESORTES LINEA COMPLEMENTARIA383</t>
  </si>
  <si>
    <t>RESORTES LINEA COMPLEMENTARIA384</t>
  </si>
  <si>
    <t>RESORTES LINEA COMPLEMENTARIA385</t>
  </si>
  <si>
    <t>RESORTES LINEA COMPLEMENTARIA386</t>
  </si>
  <si>
    <t>RESORTES LINEA COMPLEMENTARIA387</t>
  </si>
  <si>
    <t>RESORTES LINEA COMPLEMENTARIA388</t>
  </si>
  <si>
    <t>RESORTES LINEA COMPLEMENTARIA389</t>
  </si>
  <si>
    <t>RESORTES LINEA COMPLEMENTARIA393</t>
  </si>
  <si>
    <t>0,5 x 5,5 x 16 - Conicos</t>
  </si>
  <si>
    <t>RESORTES LINEA COMPLEMENTARIA394</t>
  </si>
  <si>
    <t>0,5 x 5x9 x 13 - Conicos</t>
  </si>
  <si>
    <t>RESORTES LINEA COMPLEMENTARIA395</t>
  </si>
  <si>
    <t>0,6 x 8x12 x 16 - Conicos</t>
  </si>
  <si>
    <t>RESORTES LINEA COMPLEMENTARIA396</t>
  </si>
  <si>
    <t>0,8 x 5x11 x 12 - Conicos</t>
  </si>
  <si>
    <t>RESORTES LINEA COMPLEMENTARIA397</t>
  </si>
  <si>
    <t>0,8 x 7x11 x 15 - Conicos</t>
  </si>
  <si>
    <t>RESORTES LINEA COMPLEMENTARIA398</t>
  </si>
  <si>
    <t>1 x 9x16 x 13 - Conicos</t>
  </si>
  <si>
    <t>RESORTES LINEA COMPLEMENTARIA399</t>
  </si>
  <si>
    <t>1,25 x 9x11,5 x 21 - Conicos</t>
  </si>
  <si>
    <t>RESORTES LINEA COMPLEMENTARIA400</t>
  </si>
  <si>
    <t>1,5 x 14x17 x 65 - Conicos</t>
  </si>
  <si>
    <t>RESORTES LINEA COMPLEMENTARIA401</t>
  </si>
  <si>
    <t>1,6 x 14x18 x 83 - Conicos</t>
  </si>
  <si>
    <t>RESORTES LINEA COMPLEMENTARIA402</t>
  </si>
  <si>
    <t>1,75 x 18x23 x 98 - Conicos</t>
  </si>
  <si>
    <t>RESORTES LINEA COMPLEMENTARIA403</t>
  </si>
  <si>
    <t>2 x 15x25 x 75 - Conicos</t>
  </si>
  <si>
    <t>RESORTES LINEA COMPLEMENTARIA404</t>
  </si>
  <si>
    <t>RESORTES LINEA COMPLEMENTARIA405</t>
  </si>
  <si>
    <t>2 x 23 x 60 - Conicos</t>
  </si>
  <si>
    <t>RESORTES LINEA COMPLEMENTARIA407</t>
  </si>
  <si>
    <t>1,25 x 8 x 6 - Torsión</t>
  </si>
  <si>
    <t>RESORTES LINEA COMPLEMENTARIA408</t>
  </si>
  <si>
    <t>RESORTES LINEA COMPLEMENTARIA410</t>
  </si>
  <si>
    <t>1,75 x 8 x 6 - Torsión</t>
  </si>
  <si>
    <t>RESORTES LINEA COMPLEMENTARIA411</t>
  </si>
  <si>
    <t>1,50 - Torsión</t>
  </si>
  <si>
    <t>RESORTES LINEA PESADA110</t>
  </si>
  <si>
    <t>RESORTES LINEA PESADA</t>
  </si>
  <si>
    <t>RESORTES LINEA PESADA112</t>
  </si>
  <si>
    <t>RESORTES LINEA PESADA114</t>
  </si>
  <si>
    <t>RESORTES LINEA PESADA116</t>
  </si>
  <si>
    <t>RESORTES LINEA PESADA118</t>
  </si>
  <si>
    <t>RESORTES LINEA PESADA120</t>
  </si>
  <si>
    <t>RESORTES LINEA PESADA122</t>
  </si>
  <si>
    <t>RESORTES LINEA PESADA124</t>
  </si>
  <si>
    <t>RESORTES LINEA PESADA125</t>
  </si>
  <si>
    <t>RESORTES LINEA PESADA126</t>
  </si>
  <si>
    <t>RESORTES LINEA PESADA128</t>
  </si>
  <si>
    <t>RESORTES LINEA PESADA130</t>
  </si>
  <si>
    <t>RESORTES LINEA PESADA132</t>
  </si>
  <si>
    <t>RESORTES LINEA PESADA134</t>
  </si>
  <si>
    <t>RESORTES LINEA PESADA136</t>
  </si>
  <si>
    <t>RESORTES LINEA PESADA138</t>
  </si>
  <si>
    <t>RESORTES LINEA PESADA140</t>
  </si>
  <si>
    <t>RESORTES LINEA PESADA145</t>
  </si>
  <si>
    <t>RESORTES LINEA PESADA146</t>
  </si>
  <si>
    <t>RESORTES LINEA PESADA149</t>
  </si>
  <si>
    <t>RESORTES LINEA PESADA151</t>
  </si>
  <si>
    <t>RESORTES LINEA PESADA153</t>
  </si>
  <si>
    <t>RESORTES LINEA PESADA157</t>
  </si>
  <si>
    <t>RESORTES LINEA PESADA161</t>
  </si>
  <si>
    <t>RESORTES LINEA PESADA163</t>
  </si>
  <si>
    <t>RESORTES LINEA PESADA165</t>
  </si>
  <si>
    <t>RESORTES LINEA PESADA167</t>
  </si>
  <si>
    <t>RESORTES LINEA PESADA169</t>
  </si>
  <si>
    <t>RESORTES LINEA PESADA170</t>
  </si>
  <si>
    <t>RESORTES LINEA PESADA172</t>
  </si>
  <si>
    <t>RESORTES LINEA PESADA174</t>
  </si>
  <si>
    <t>RESORTES LINEA PESADA176</t>
  </si>
  <si>
    <t>RESORTES LINEA PESADA178</t>
  </si>
  <si>
    <t>RESORTES LINEA PESADA179</t>
  </si>
  <si>
    <t>RESORTES LINEA PESADA180</t>
  </si>
  <si>
    <t>RESORTES LINEA PESADA182</t>
  </si>
  <si>
    <t>RESORTES LINEA PESADA184</t>
  </si>
  <si>
    <t>RESORTES LINEA PESADA188</t>
  </si>
  <si>
    <t>RESORTES LINEA PESADA190</t>
  </si>
  <si>
    <t>RESORTES LINEA PESADA194</t>
  </si>
  <si>
    <t>RESORTES LINEA PESADA196</t>
  </si>
  <si>
    <t>RESORTES LINEA PESADA198</t>
  </si>
  <si>
    <t>RESORTES LINEA HORNO200</t>
  </si>
  <si>
    <t>RESORTES LINEA HORNO</t>
  </si>
  <si>
    <t>LONGVIE L 4 - 1,5 mm - 15 mm - 210 mm</t>
  </si>
  <si>
    <t>RESORTES LINEA HORNO203</t>
  </si>
  <si>
    <t>SIRENA - 2 mm - 18 mm - 191 mm</t>
  </si>
  <si>
    <t>RESORTES LINEA HORNO205</t>
  </si>
  <si>
    <t>ORBIS COQUETA - 1,75 mm - 15 mm - 167 mm</t>
  </si>
  <si>
    <t>RESORTES LINEA HORNO208</t>
  </si>
  <si>
    <t>ORBIS GALA - 1,75 mm - 15 mm - 205 mm</t>
  </si>
  <si>
    <t>RESORTES LINEA HORNO210</t>
  </si>
  <si>
    <t>ORO AZUL GALAXIA - 1,5 mm - 13,3 mm - 172 mm</t>
  </si>
  <si>
    <t>RESORTES LINEA HORNO211</t>
  </si>
  <si>
    <t>ORO AZUL ULTIMO MODELO - 1,5 mm - 10,5 mm - 185 mm</t>
  </si>
  <si>
    <t>RESORTES LINEA HORNO214</t>
  </si>
  <si>
    <t>ARTHUR MARTHIN  - 1,5 mm - 10,5 mm - 333,5 mm</t>
  </si>
  <si>
    <t>RESORTES LINEA HORNO216</t>
  </si>
  <si>
    <t>ESCORIAL PATA LARGA - 1,5 mm - 14,5 mm - 262 mm</t>
  </si>
  <si>
    <t>RESORTES LINEA HORNO219</t>
  </si>
  <si>
    <t>DOMEC y SIRENA - 2 mm - 16 mm - 196 mm</t>
  </si>
  <si>
    <t>RESORTES LINEA HORNO220</t>
  </si>
  <si>
    <t>PARRILLA DOMEC - 1,25 mm - 10,5 mm - 300 mm</t>
  </si>
  <si>
    <t>RESORTES LINEA HORNO221</t>
  </si>
  <si>
    <t>TRABA BISAGRA LONGVIE</t>
  </si>
  <si>
    <t>RESORTES LINEA HORNO223</t>
  </si>
  <si>
    <t>BISAGRA ESCORIAL REGIA</t>
  </si>
  <si>
    <t>RESORTES LINEA HORNO224</t>
  </si>
  <si>
    <t>ARTUR MARTIN CORALINE - 1,25 mm - 11,5 mm - 330 mm</t>
  </si>
  <si>
    <t>RESORTES LINEA HORNO232</t>
  </si>
  <si>
    <t>VARIADO  - 1,25 mm - 11 mm - 126 mm</t>
  </si>
  <si>
    <t>RESORTES LINEA HORNO233</t>
  </si>
  <si>
    <t>VARIADO - 1,25 mm - 14 mm - 200 mm</t>
  </si>
  <si>
    <t>RESORTES LINEA HORNO234</t>
  </si>
  <si>
    <t>VARIADO - 1,5 mm - 10,5 mm - 210 mm</t>
  </si>
  <si>
    <t>RESORTES LINEA HORNO235</t>
  </si>
  <si>
    <t>VARIADO - 1,75 mm - 12 mm - 135 mm</t>
  </si>
  <si>
    <t>RESORTES LINEA HORNO236</t>
  </si>
  <si>
    <t>VARIADO - 1,6 mm - 12 mm - 310,5 mm</t>
  </si>
  <si>
    <t>RESORTES LINEA HORNO238</t>
  </si>
  <si>
    <t>VARIADO - 1,75 mm - 13 mm - 221 mm</t>
  </si>
  <si>
    <t>RESORTES LINEA HORNO239</t>
  </si>
  <si>
    <t>VARIADO - 2,5 mm - 14 mm - 380mm</t>
  </si>
  <si>
    <t>RESORTES LINEA HORNO240</t>
  </si>
  <si>
    <t>VARIADO - 1,75 mm - 14 mm - 390 mm</t>
  </si>
  <si>
    <t>RESORTES LINEA HORNO242</t>
  </si>
  <si>
    <t>VARIADO</t>
  </si>
  <si>
    <t>RESORTES LINEA HORNO243</t>
  </si>
  <si>
    <t>RESORTES LINEA HORNO245</t>
  </si>
  <si>
    <t>RESORTES ORIG RIFLE RENO Y  MAHELY  - 2,25 mm - 27 mm - 180 mm</t>
  </si>
  <si>
    <t>RESORTES LINEA HORNO246</t>
  </si>
  <si>
    <t>RESORTES ORIG RIFLE RENO Y  MAHELY  - 2,60 mm - 27 mm - 220 mm</t>
  </si>
  <si>
    <t>RESORTES LINEA HORNO247</t>
  </si>
  <si>
    <t>RESORTES ORIG RIFLE RENO Y  MAHELY 4,5 - 2,5 mm  - 17 mm - 260 mm</t>
  </si>
  <si>
    <t>RESORTES LINEA HORNO248</t>
  </si>
  <si>
    <t>RESORTES ORIG RIFLE RENO Y  MAHELY 5,5 - 3 mm - 21 mm - 370 mm</t>
  </si>
  <si>
    <t>RESORTES LINEA BULONERA800</t>
  </si>
  <si>
    <t>RESORTES LINEA BULONERA</t>
  </si>
  <si>
    <t>EXPANSION - 0,8 x 8 L.: 195 mm</t>
  </si>
  <si>
    <t>RESORTES LINEA BULONERA801</t>
  </si>
  <si>
    <t>EXPANSION - 0,8 x 10 L.: 195 mm</t>
  </si>
  <si>
    <t>RESORTES LINEA BULONERA803</t>
  </si>
  <si>
    <t>EXPANSION - 1 x 11 L.: 195 mm</t>
  </si>
  <si>
    <t>RESORTES LINEA BULONERA805</t>
  </si>
  <si>
    <t>EXPANSION - 1 x 14 L.: 195 mm</t>
  </si>
  <si>
    <t>RESORTES LINEA BULONERA807</t>
  </si>
  <si>
    <t>EXPANSION - 1,25 x 14 L.: 195 mm</t>
  </si>
  <si>
    <t>RESORTES LINEA BULONERA808</t>
  </si>
  <si>
    <t>EXPANSION - 1,25 x 16 L.: 195 mm</t>
  </si>
  <si>
    <t>RESORTES LINEA BULONERA809</t>
  </si>
  <si>
    <t>EXPANSION - 1,5 x 15 L.: 196 mm</t>
  </si>
  <si>
    <t>RESORTES LINEA BULONERA810</t>
  </si>
  <si>
    <t>EXPANSION - 1,5 x 17 L.: 195 mm</t>
  </si>
  <si>
    <t>RESORTES LINEA BULONERA812</t>
  </si>
  <si>
    <t>EXPANSION - 1,5 x 20 L.: 195 mm</t>
  </si>
  <si>
    <t>RESORTES LINEA BULONERA813</t>
  </si>
  <si>
    <t>EXPANSION - 1,75 x 14 L.: 196 mm</t>
  </si>
  <si>
    <t>RESORTES LINEA BULONERA814</t>
  </si>
  <si>
    <t>EXPANSION - 1,75 x 16 L.: 195 mm</t>
  </si>
  <si>
    <t>RESORTES LINEA BULONERA815</t>
  </si>
  <si>
    <t>EXPANSION - 1,75 x 18 L.: 195 mm</t>
  </si>
  <si>
    <t>RESORTES LINEA BULONERA816</t>
  </si>
  <si>
    <t>EXPANSION - 1,75 x 20 L.: 195 mm</t>
  </si>
  <si>
    <t>RESORTES LINEA BULONERA818</t>
  </si>
  <si>
    <t>EXPANSION - 1,75 x 24 L.: 195 mm</t>
  </si>
  <si>
    <t>RESORTES LINEA BULONERA820</t>
  </si>
  <si>
    <t>EXPANSION - 2 x 18 L.: 195 mm</t>
  </si>
  <si>
    <t>RESORTES LINEA BULONERA822</t>
  </si>
  <si>
    <t>EXPANSION - 2 x 20 L.: 195 mm</t>
  </si>
  <si>
    <t>RESORTES LINEA BULONERA824</t>
  </si>
  <si>
    <t>EXPANSION - 2 x 24 L.: 195 mm</t>
  </si>
  <si>
    <t>RESORTES LINEA BULONERA828</t>
  </si>
  <si>
    <t>EXPANSION - 2,5 x 24 L.: 195 mm</t>
  </si>
  <si>
    <t>RESORTES LINEA BULONERA840</t>
  </si>
  <si>
    <t>COMPRESION - 0,8 x 8 L.: 195 mm</t>
  </si>
  <si>
    <t>RESORTES LINEA BULONERA842</t>
  </si>
  <si>
    <t>COMPRESION - 0,8 x 10 L.: 195 mm</t>
  </si>
  <si>
    <t>RESORTES LINEA BULONERA844</t>
  </si>
  <si>
    <t>COMPRESION - 1 x 11 L.: 195 mm</t>
  </si>
  <si>
    <t>RESORTES LINEA BULONERA846</t>
  </si>
  <si>
    <t>COMPRESION - 1 x 14 L.: 195 mm</t>
  </si>
  <si>
    <t>RESORTES LINEA BULONERA847</t>
  </si>
  <si>
    <t>COMPRESION - 1,25 x 14 L.: 196 mm</t>
  </si>
  <si>
    <t>RESORTES LINEA BULONERA848</t>
  </si>
  <si>
    <t>COMPRESION - 1,25 x 16 L.: 195 mm</t>
  </si>
  <si>
    <t>RESORTES LINEA BULONERA850</t>
  </si>
  <si>
    <t>COMPRESION - 1,5 x 14 L.: 195 mm</t>
  </si>
  <si>
    <t>RESORTES LINEA BULONERA852</t>
  </si>
  <si>
    <t>COMPRESION - 1,5 x 16 L.: 195 mm</t>
  </si>
  <si>
    <t>RESORTES LINEA BULONERA854</t>
  </si>
  <si>
    <t>COMPRESION - 1,5 x 19 L.: 195 mm</t>
  </si>
  <si>
    <t>RESORTES LINEA BULONERA856</t>
  </si>
  <si>
    <t>COMPRESION - 1,5 x 22 L.: 195 mm</t>
  </si>
  <si>
    <t>RESORTES LINEA BULONERA858</t>
  </si>
  <si>
    <t>COMPRESION - 1,75 x 18 L.: 195 mm</t>
  </si>
  <si>
    <t>RESORTES LINEA BULONERA860</t>
  </si>
  <si>
    <t>COMPRESION - 1,75 x 22 L.: 195 mm</t>
  </si>
  <si>
    <t>RESORTES LINEA BULONERA862</t>
  </si>
  <si>
    <t>COMPRESION - 1,75 x 25 L.: 195 mm</t>
  </si>
  <si>
    <t>RESORTES LINEA BULONERA864</t>
  </si>
  <si>
    <t>COMPRESION - 1,75 x 28 L.: 195 mm</t>
  </si>
  <si>
    <t>RESORTES LINEA BULONERA866</t>
  </si>
  <si>
    <t>COMPRESION - 2 x 20 L.: 195 mm</t>
  </si>
  <si>
    <t>RESORTES LINEA BULONERA868</t>
  </si>
  <si>
    <t>COMPRESION - 2 x 24 L.: 195 mm</t>
  </si>
  <si>
    <t>RESORTES LINEA BULONERA870</t>
  </si>
  <si>
    <t>COMPRESION - 2 x 30 L.: 195 mm</t>
  </si>
  <si>
    <t>RESORTES LINEA BULONERA872</t>
  </si>
  <si>
    <t>COMPRESION - 2 x 35 L.: 195 mm</t>
  </si>
  <si>
    <t>SEEGER DIN 4714</t>
  </si>
  <si>
    <t>SEEGER DIN 471</t>
  </si>
  <si>
    <t>SEEGER A 4</t>
  </si>
  <si>
    <t>SEEGER DIN 4715</t>
  </si>
  <si>
    <t>SEEGER A 5</t>
  </si>
  <si>
    <t>SEEGER DIN 4716</t>
  </si>
  <si>
    <t>SEEGER A 6</t>
  </si>
  <si>
    <t>SEEGER DIN 4717</t>
  </si>
  <si>
    <t>SEEGER A 7</t>
  </si>
  <si>
    <t>SEEGER DIN 4718</t>
  </si>
  <si>
    <t>SEEGER A 8</t>
  </si>
  <si>
    <t>SEEGER DIN 4719</t>
  </si>
  <si>
    <t>SEEGER A 9</t>
  </si>
  <si>
    <t>SEEGER DIN 47110</t>
  </si>
  <si>
    <t>SEEGER A 10</t>
  </si>
  <si>
    <t>SEEGER DIN 47111</t>
  </si>
  <si>
    <t>SEEGER A 11</t>
  </si>
  <si>
    <t>SEEGER DIN 47112</t>
  </si>
  <si>
    <t>SEEGER A 12</t>
  </si>
  <si>
    <t>SEEGER DIN 47113</t>
  </si>
  <si>
    <t>SEEGER A 13</t>
  </si>
  <si>
    <t>SEEGER DIN 47114</t>
  </si>
  <si>
    <t>SEEGER A 14</t>
  </si>
  <si>
    <t>SEEGER DIN 47115</t>
  </si>
  <si>
    <t>SEEGER A 15</t>
  </si>
  <si>
    <t>SEEGER DIN 47116</t>
  </si>
  <si>
    <t>SEEGER A 16</t>
  </si>
  <si>
    <t>SEEGER DIN 47117</t>
  </si>
  <si>
    <t>SEEGER A 17</t>
  </si>
  <si>
    <t>SEEGER DIN 47118</t>
  </si>
  <si>
    <t>SEEGER A 18</t>
  </si>
  <si>
    <t>SEEGER DIN 47119</t>
  </si>
  <si>
    <t>SEEGER A 19</t>
  </si>
  <si>
    <t>SEEGER DIN 47120</t>
  </si>
  <si>
    <t>SEEGER A 20</t>
  </si>
  <si>
    <t>SEEGER DIN 47121</t>
  </si>
  <si>
    <t>SEEGER A 21</t>
  </si>
  <si>
    <t>SEEGER DIN 47122</t>
  </si>
  <si>
    <t>SEEGER A 22</t>
  </si>
  <si>
    <t>SEEGER DIN 47123</t>
  </si>
  <si>
    <t>SEEGER A 23</t>
  </si>
  <si>
    <t>SEEGER DIN 47124</t>
  </si>
  <si>
    <t>SEEGER A 24</t>
  </si>
  <si>
    <t>SEEGER DIN 47125</t>
  </si>
  <si>
    <t>SEEGER A 25</t>
  </si>
  <si>
    <t>SEEGER DIN 47126</t>
  </si>
  <si>
    <t>SEEGER A 26</t>
  </si>
  <si>
    <t>SEEGER DIN 47127</t>
  </si>
  <si>
    <t>SEEGER A 27</t>
  </si>
  <si>
    <t>SEEGER DIN 47128</t>
  </si>
  <si>
    <t>SEEGER A 28</t>
  </si>
  <si>
    <t>SEEGER DIN 47129</t>
  </si>
  <si>
    <t>SEEGER A 29</t>
  </si>
  <si>
    <t>SEEGER DIN 47130</t>
  </si>
  <si>
    <t>SEEGER A 30</t>
  </si>
  <si>
    <t>SEEGER DIN 47131</t>
  </si>
  <si>
    <t>SEEGER A 31</t>
  </si>
  <si>
    <t>SEEGER DIN 47132</t>
  </si>
  <si>
    <t>SEEGER A 32</t>
  </si>
  <si>
    <t>SEEGER DIN 47133</t>
  </si>
  <si>
    <t>SEEGER A 33</t>
  </si>
  <si>
    <t>SEEGER DIN 47134</t>
  </si>
  <si>
    <t>SEEGER A 34</t>
  </si>
  <si>
    <t>SEEGER DIN 47135</t>
  </si>
  <si>
    <t>SEEGER A 35</t>
  </si>
  <si>
    <t>SEEGER DIN 47136</t>
  </si>
  <si>
    <t>SEEGER A 36</t>
  </si>
  <si>
    <t>SEEGER DIN 47137</t>
  </si>
  <si>
    <t>SEEGER A 37</t>
  </si>
  <si>
    <t>SEEGER DIN 47138</t>
  </si>
  <si>
    <t>SEEGER A 38</t>
  </si>
  <si>
    <t>SEEGER DIN 47139</t>
  </si>
  <si>
    <t>SEEGER A 39</t>
  </si>
  <si>
    <t>SEEGER DIN 47140</t>
  </si>
  <si>
    <t>SEEGER A 40</t>
  </si>
  <si>
    <t>SEEGER DIN 47141</t>
  </si>
  <si>
    <t>SEEGER A 41</t>
  </si>
  <si>
    <t>SEEGER DIN 47142</t>
  </si>
  <si>
    <t>SEEGER A 42</t>
  </si>
  <si>
    <t>SEEGER DIN 47144</t>
  </si>
  <si>
    <t>SEEGER A 44</t>
  </si>
  <si>
    <t>SEEGER DIN 47145</t>
  </si>
  <si>
    <t>SEEGER A 45</t>
  </si>
  <si>
    <t>SEEGER DIN 47146</t>
  </si>
  <si>
    <t>SEEGER A 46</t>
  </si>
  <si>
    <t>SEEGER DIN 47147</t>
  </si>
  <si>
    <t>SEEGER A 47</t>
  </si>
  <si>
    <t>SEEGER DIN 47148</t>
  </si>
  <si>
    <t>SEEGER A 48</t>
  </si>
  <si>
    <t>SEEGER DIN 47150</t>
  </si>
  <si>
    <t>SEEGER A 50</t>
  </si>
  <si>
    <t>SEEGER DIN 47152</t>
  </si>
  <si>
    <t>SEEGER A 52</t>
  </si>
  <si>
    <t>SEEGER DIN 47154</t>
  </si>
  <si>
    <t>SEEGER A 54</t>
  </si>
  <si>
    <t>SEEGER DIN 47155</t>
  </si>
  <si>
    <t>SEEGER A 55</t>
  </si>
  <si>
    <t>SEEGER DIN 47156</t>
  </si>
  <si>
    <t>SEEGER A 56</t>
  </si>
  <si>
    <t>SEEGER DIN 47157</t>
  </si>
  <si>
    <t>SEEGER A 57</t>
  </si>
  <si>
    <t>SEEGER DIN 47158</t>
  </si>
  <si>
    <t>SEEGER A 58</t>
  </si>
  <si>
    <t>SEEGER DIN 47160</t>
  </si>
  <si>
    <t>SEEGER A 60</t>
  </si>
  <si>
    <t>SEEGER DIN 47162</t>
  </si>
  <si>
    <t>SEEGER A 62</t>
  </si>
  <si>
    <t>SEEGER DIN 47163</t>
  </si>
  <si>
    <t>SEEGER A 63</t>
  </si>
  <si>
    <t>SEEGER DIN 47165</t>
  </si>
  <si>
    <t>SEEGER A 65</t>
  </si>
  <si>
    <t>SEEGER DIN 47167</t>
  </si>
  <si>
    <t>SEEGER A 67</t>
  </si>
  <si>
    <t>SEEGER DIN 47168</t>
  </si>
  <si>
    <t>SEEGER A 68</t>
  </si>
  <si>
    <t>SEEGER DIN 47170</t>
  </si>
  <si>
    <t>SEEGER A 70</t>
  </si>
  <si>
    <t>SEEGER DIN 47175</t>
  </si>
  <si>
    <t>SEEGER A 75</t>
  </si>
  <si>
    <t>SEEGER DIN 47188</t>
  </si>
  <si>
    <t>SEEGER A 88</t>
  </si>
  <si>
    <t>SEEGER DIN 471105</t>
  </si>
  <si>
    <t>SEEGER A 105</t>
  </si>
  <si>
    <t>SEEGER DIN 4728</t>
  </si>
  <si>
    <t>SEEGER DIN 472</t>
  </si>
  <si>
    <t>SEEGER I 8</t>
  </si>
  <si>
    <t>SEEGER DIN 4729</t>
  </si>
  <si>
    <t>SEEGER  I 9</t>
  </si>
  <si>
    <t>SEEGER DIN 47210</t>
  </si>
  <si>
    <t>SEEGER I 10</t>
  </si>
  <si>
    <t>SEEGER DIN 47211</t>
  </si>
  <si>
    <t xml:space="preserve">SEEGER I 11 </t>
  </si>
  <si>
    <t>SEEGER DIN 47212</t>
  </si>
  <si>
    <t>SEEGER I 12</t>
  </si>
  <si>
    <t>SEEGER DIN 47213</t>
  </si>
  <si>
    <t>SEEGER I 13</t>
  </si>
  <si>
    <t>SEEGER DIN 47214</t>
  </si>
  <si>
    <t>SEEGER I 14</t>
  </si>
  <si>
    <t>SEEGER DIN 47215</t>
  </si>
  <si>
    <t>SEEGER I 15</t>
  </si>
  <si>
    <t>SEEGER DIN 47216</t>
  </si>
  <si>
    <t>SEEGER I 16</t>
  </si>
  <si>
    <t>SEEGER DIN 47217</t>
  </si>
  <si>
    <t>SEEGER I 17</t>
  </si>
  <si>
    <t>SEEGER DIN 47218</t>
  </si>
  <si>
    <t>SEEGER I 18</t>
  </si>
  <si>
    <t>SEEGER DIN 47219</t>
  </si>
  <si>
    <t>SEEGER I 19</t>
  </si>
  <si>
    <t>SEEGER DIN 47220</t>
  </si>
  <si>
    <t>SEEGER I 20</t>
  </si>
  <si>
    <t>SEEGER DIN 47221</t>
  </si>
  <si>
    <t>SEEGER I 21</t>
  </si>
  <si>
    <t>SEEGER DIN 47222</t>
  </si>
  <si>
    <t>SEEGER I 22</t>
  </si>
  <si>
    <t>SEEGER DIN 47223</t>
  </si>
  <si>
    <t>SEEGER I 23</t>
  </si>
  <si>
    <t>SEEGER DIN 47224</t>
  </si>
  <si>
    <t>SEEGER I 24</t>
  </si>
  <si>
    <t>SEEGER DIN 47225</t>
  </si>
  <si>
    <t>SEEGER I 25</t>
  </si>
  <si>
    <t>SEEGER DIN 47226</t>
  </si>
  <si>
    <t>SEEGER I 26</t>
  </si>
  <si>
    <t>SEEGER DIN 47227</t>
  </si>
  <si>
    <t>SEEGER I 27</t>
  </si>
  <si>
    <t>SEEGER DIN 47228</t>
  </si>
  <si>
    <t>SEEGER I 28</t>
  </si>
  <si>
    <t>SEEGER DIN 47229</t>
  </si>
  <si>
    <t>SEEGER I 29</t>
  </si>
  <si>
    <t>SEEGER DIN 47230</t>
  </si>
  <si>
    <t>SEEGER I 30</t>
  </si>
  <si>
    <t>SEEGER DIN 47231</t>
  </si>
  <si>
    <t>SEEGER I 31</t>
  </si>
  <si>
    <t>SEEGER DIN 47232</t>
  </si>
  <si>
    <t>SEEGER I 32</t>
  </si>
  <si>
    <t>SEEGER DIN 47233</t>
  </si>
  <si>
    <t>SEEGER I 33</t>
  </si>
  <si>
    <t>SEEGER DIN 47234</t>
  </si>
  <si>
    <t>SEEGER I 34</t>
  </si>
  <si>
    <t>SEEGER DIN 47235</t>
  </si>
  <si>
    <t>SEEGER I 35</t>
  </si>
  <si>
    <t>SEEGER DIN 47236</t>
  </si>
  <si>
    <t>SEEGER I 36</t>
  </si>
  <si>
    <t>SEEGER DIN 47237</t>
  </si>
  <si>
    <t>SEEGER I 37</t>
  </si>
  <si>
    <t>SEEGER DIN 47238</t>
  </si>
  <si>
    <t>SEEGER I 38</t>
  </si>
  <si>
    <t>SEEGER DIN 47239</t>
  </si>
  <si>
    <t>SEEGER I 39</t>
  </si>
  <si>
    <t>SEEGER DIN 47240</t>
  </si>
  <si>
    <t>SEEGER I 40</t>
  </si>
  <si>
    <t>SEEGER DIN 47241</t>
  </si>
  <si>
    <t>SEEGER I 41</t>
  </si>
  <si>
    <t>SEEGER DIN 47242</t>
  </si>
  <si>
    <t>SEEGER I 42</t>
  </si>
  <si>
    <t>SEEGER DIN 47243</t>
  </si>
  <si>
    <t>SEEGER I 43</t>
  </si>
  <si>
    <t>SEEGER DIN 47244</t>
  </si>
  <si>
    <t>SEEGER I 44</t>
  </si>
  <si>
    <t>SEEGER DIN 47245</t>
  </si>
  <si>
    <t>SEEGER I 45</t>
  </si>
  <si>
    <t>SEEGER DIN 47246</t>
  </si>
  <si>
    <t>SEEGER I 46</t>
  </si>
  <si>
    <t>SEEGER DIN 47247</t>
  </si>
  <si>
    <t>SEEGER I 47</t>
  </si>
  <si>
    <t>SEEGER DIN 47248</t>
  </si>
  <si>
    <t>SEEGER I 48</t>
  </si>
  <si>
    <t>SEEGER DIN 47250</t>
  </si>
  <si>
    <t>SEEGER I 50</t>
  </si>
  <si>
    <t>SEEGER DIN 47251</t>
  </si>
  <si>
    <t>SEEGER I 51</t>
  </si>
  <si>
    <t>SEEGER DIN 47252</t>
  </si>
  <si>
    <t>SEEGER I 52</t>
  </si>
  <si>
    <t>SEEGER DIN 47253</t>
  </si>
  <si>
    <t>SEEGER I 53</t>
  </si>
  <si>
    <t>SEEGER DIN 47254</t>
  </si>
  <si>
    <t>SEEGER I 54</t>
  </si>
  <si>
    <t>SEEGER DIN 47255</t>
  </si>
  <si>
    <t>SEEGER I 55</t>
  </si>
  <si>
    <t>SEEGER DIN 47256</t>
  </si>
  <si>
    <t>SEEGER I 56</t>
  </si>
  <si>
    <t>SEEGER DIN 47257</t>
  </si>
  <si>
    <t>SEEGER I 57</t>
  </si>
  <si>
    <t>SEEGER DIN 47258</t>
  </si>
  <si>
    <t>SEEGER I 58</t>
  </si>
  <si>
    <t>SEEGER DIN 47260</t>
  </si>
  <si>
    <t>SEEGER I 60</t>
  </si>
  <si>
    <t>SEEGER DIN 47262</t>
  </si>
  <si>
    <t>SEEGER I 62</t>
  </si>
  <si>
    <t>SEEGER DIN 47263</t>
  </si>
  <si>
    <t>SEEGER I 63</t>
  </si>
  <si>
    <t>SEEGER DIN 47265</t>
  </si>
  <si>
    <t>SEEGER I 65</t>
  </si>
  <si>
    <t>SEEGER DIN 47267</t>
  </si>
  <si>
    <t>SEEGER I 67</t>
  </si>
  <si>
    <t>SEEGER DIN 47268</t>
  </si>
  <si>
    <t>SEEGER I 68</t>
  </si>
  <si>
    <t>SEEGER DIN 47270</t>
  </si>
  <si>
    <t>SEEGER I 70</t>
  </si>
  <si>
    <t>SEEGER DIN 47275</t>
  </si>
  <si>
    <t>SEEGER I 75</t>
  </si>
  <si>
    <t>SEEGER DIN 47280</t>
  </si>
  <si>
    <t>SEEGER I 80</t>
  </si>
  <si>
    <t>SEEGER DIN 47295</t>
  </si>
  <si>
    <t>SEEGER I 95</t>
  </si>
  <si>
    <t>SEEGER DIN 472100</t>
  </si>
  <si>
    <t>SEEGER I 100</t>
  </si>
  <si>
    <t>SEEGER DIN 472105</t>
  </si>
  <si>
    <t>SEEGER I 105</t>
  </si>
  <si>
    <t>ORING5</t>
  </si>
  <si>
    <t>ORING</t>
  </si>
  <si>
    <t>Cuerda 1,78mm - 2,57 x 6,13</t>
  </si>
  <si>
    <t>ORING6</t>
  </si>
  <si>
    <t>Cuerda 1,78mm - 2,9 x 6,46</t>
  </si>
  <si>
    <t>ORING7</t>
  </si>
  <si>
    <t>Cuerda 1,78mm - 3,68 x 7,24</t>
  </si>
  <si>
    <t>ORING8</t>
  </si>
  <si>
    <t>Cuerda 1,78mm - 4,47 x 8,03</t>
  </si>
  <si>
    <t>ORING9</t>
  </si>
  <si>
    <t>Cuerda 1,78mm - 5,28 x 8,84</t>
  </si>
  <si>
    <t>ORING10</t>
  </si>
  <si>
    <t>Cuerda 1,78mm - 6,07 x 9,63</t>
  </si>
  <si>
    <t>ORING11</t>
  </si>
  <si>
    <t>Cuerda 1,78mm - 7,65 x 11,21</t>
  </si>
  <si>
    <t>ORING12</t>
  </si>
  <si>
    <t>Cuerda 1,78mm - 9,25 x 12,81</t>
  </si>
  <si>
    <t>ORING13</t>
  </si>
  <si>
    <t>Cuerda 1,78mm - 10,82 x 14,38</t>
  </si>
  <si>
    <t>ORING14</t>
  </si>
  <si>
    <t>Cuerda 1,78mm - 12,42 x 15,98</t>
  </si>
  <si>
    <t>ORING15</t>
  </si>
  <si>
    <t>Cuerda 1,78mm - 14 x 17,56</t>
  </si>
  <si>
    <t>ORING16</t>
  </si>
  <si>
    <t>Cuerda 1,78mm - 15,6 x 19,16</t>
  </si>
  <si>
    <t>ORING17</t>
  </si>
  <si>
    <t>Cuerda 1,78mm - 17,17 x 20,73</t>
  </si>
  <si>
    <t>ORING18</t>
  </si>
  <si>
    <t>Cuerda 1,78mm - 18,77 x 22,33</t>
  </si>
  <si>
    <t>ORING19</t>
  </si>
  <si>
    <t>Cuerda 1,78mm - 20,35 x 23,91</t>
  </si>
  <si>
    <t>ORING20</t>
  </si>
  <si>
    <t>Cuerda 1,78mm - 21,95 x 25,51</t>
  </si>
  <si>
    <t>ORING21</t>
  </si>
  <si>
    <t>Cuerda 1,78mm - 23,52 x 27,08</t>
  </si>
  <si>
    <t>ORING22</t>
  </si>
  <si>
    <t>Cuerda 1,78mm - 25,12 x 28,68</t>
  </si>
  <si>
    <t>ORING23</t>
  </si>
  <si>
    <t>Cuerda 1,78mm - 26,7 x 30,26</t>
  </si>
  <si>
    <t>ORING24</t>
  </si>
  <si>
    <t>Cuerda 1,78mm - 28,3 x 31,86</t>
  </si>
  <si>
    <t>ORING25</t>
  </si>
  <si>
    <t>Cuerda 1,78mm - 29,87 x 33,43</t>
  </si>
  <si>
    <t>ORING26</t>
  </si>
  <si>
    <t>Cuerda 1,78mm - 31,47 x 35,03</t>
  </si>
  <si>
    <t>ORING27</t>
  </si>
  <si>
    <t>Cuerda 1,78mm - 33,05 x 36,61</t>
  </si>
  <si>
    <t>ORING28</t>
  </si>
  <si>
    <t>Cuerda 1,78mm - 34,65 x 38,21</t>
  </si>
  <si>
    <t>ORING29</t>
  </si>
  <si>
    <t>Cuerda 1,78mm - 37,82 x 41,38</t>
  </si>
  <si>
    <t>ORING30</t>
  </si>
  <si>
    <t>Cuerda 1,78mm - 41 x 44,56</t>
  </si>
  <si>
    <t>ORING31</t>
  </si>
  <si>
    <t>Cuerda 1,78mm - 44,17 x 47,73</t>
  </si>
  <si>
    <t>ORING32</t>
  </si>
  <si>
    <t>Cuerda 1,78mm - 47,35 x 50,91</t>
  </si>
  <si>
    <t>ORING33</t>
  </si>
  <si>
    <t>Cuerda 1,78mm - 50,52 x 54,08</t>
  </si>
  <si>
    <t>ORING34</t>
  </si>
  <si>
    <t>Cuerda 1,78mm - 53,7 x 57,26</t>
  </si>
  <si>
    <t>ORING35</t>
  </si>
  <si>
    <t>Cuerda 1,78mm - 56,78 x 60,43</t>
  </si>
  <si>
    <t>ORING36</t>
  </si>
  <si>
    <t>Cuerda 1,78mm - 60,05 x 63,01</t>
  </si>
  <si>
    <t>ORING37</t>
  </si>
  <si>
    <t>Cuerda 1,78mm - 63,22 x 66,78</t>
  </si>
  <si>
    <t>ORING38</t>
  </si>
  <si>
    <t>Cuerda 1,78mm - 55,4 x 69,96</t>
  </si>
  <si>
    <t>ORING39</t>
  </si>
  <si>
    <t>Cuerda 1,78mm - 69,57 x 73,13</t>
  </si>
  <si>
    <t>ORING40</t>
  </si>
  <si>
    <t>Cuerda 1,78mm - 72,75 x 76,31</t>
  </si>
  <si>
    <t>ORING41</t>
  </si>
  <si>
    <t>Cuerda 1,78mm - 75,92 x 79,48</t>
  </si>
  <si>
    <t>ORING42</t>
  </si>
  <si>
    <t>Cuerda 1,78mm - 82,27 x 85,83</t>
  </si>
  <si>
    <t>ORING43</t>
  </si>
  <si>
    <t>Cuerda 1,78mm - 88,62 x 92,18</t>
  </si>
  <si>
    <t>ORING44</t>
  </si>
  <si>
    <t>Cuerda 1,78mm - 94,97 x 98,53</t>
  </si>
  <si>
    <t>ORING45</t>
  </si>
  <si>
    <t>Cuerda 1,78mm - 101,32 x 104,88</t>
  </si>
  <si>
    <t>ORING106</t>
  </si>
  <si>
    <t>Cuerda 2,62mm - 4,42 x 9,66</t>
  </si>
  <si>
    <t>ORING107</t>
  </si>
  <si>
    <t>Cuerda 2,62mm - 5,23 x 10,47</t>
  </si>
  <si>
    <t>ORING108</t>
  </si>
  <si>
    <t>Cuerda 2,62mm - 6,02 x 11,26</t>
  </si>
  <si>
    <t>ORING109</t>
  </si>
  <si>
    <t>Cuerda 2,62mm - 7,59 x 12,83</t>
  </si>
  <si>
    <t>ORING110</t>
  </si>
  <si>
    <t>Cuerda 2,62mm - 9,19 x 14,43</t>
  </si>
  <si>
    <t>ORING111</t>
  </si>
  <si>
    <t>Cuerda 2,62mm - 10,77 x 16,01</t>
  </si>
  <si>
    <t>ORING112</t>
  </si>
  <si>
    <t>Cuerda 2,62mm - 12,37 x 17,61</t>
  </si>
  <si>
    <t>ORING113</t>
  </si>
  <si>
    <t>Cuerda 2,62mm - 13,94 x 19,18</t>
  </si>
  <si>
    <t>ORING114</t>
  </si>
  <si>
    <t>Cuerda 2,62mm - 15,54 x 20,78</t>
  </si>
  <si>
    <t>ORING115</t>
  </si>
  <si>
    <t>Cuerda 2,62mm - 17,12 x 22,36</t>
  </si>
  <si>
    <t>ORING116</t>
  </si>
  <si>
    <t>Cuerda 2,62mm - 18,72 x 23,96</t>
  </si>
  <si>
    <t>ORING117</t>
  </si>
  <si>
    <t>Cuerda 2,62mm - 20,3 x 25,54</t>
  </si>
  <si>
    <t>ORING118</t>
  </si>
  <si>
    <t>Cuerda 2,62mm - 21,89 x 27,13</t>
  </si>
  <si>
    <t>ORING119</t>
  </si>
  <si>
    <t>Cuerda 2,62mm - 23,47 x 28,71</t>
  </si>
  <si>
    <t>ORING120</t>
  </si>
  <si>
    <t>Cuerda 2,62mm - 25,07 x 30,31</t>
  </si>
  <si>
    <t>ORING121</t>
  </si>
  <si>
    <t>Cuerda 2,62mm - 26,64 x 31,88</t>
  </si>
  <si>
    <t>ORING122</t>
  </si>
  <si>
    <t>Cuerda 2,62mm - 28,24 x 33,48</t>
  </si>
  <si>
    <t>ORING123</t>
  </si>
  <si>
    <t>Cuerda 2,62mm - 29,82 x 35,06</t>
  </si>
  <si>
    <t>ORING124</t>
  </si>
  <si>
    <t>Cuerda 2,62mm - 31,42 x 36,66</t>
  </si>
  <si>
    <t>ORING125</t>
  </si>
  <si>
    <t>Cuerda 2,62mm - 32,99 x 38,23</t>
  </si>
  <si>
    <t>ORING126</t>
  </si>
  <si>
    <t>Cuerda 2,62mm - 34,59 x 39,83</t>
  </si>
  <si>
    <t>ORING127</t>
  </si>
  <si>
    <t>Cuerda 2,62mm - 36,17 x 41,41</t>
  </si>
  <si>
    <t>ORING128</t>
  </si>
  <si>
    <t>Cuerda 2,62mm - 37,77 x 43,03</t>
  </si>
  <si>
    <t>ORING129</t>
  </si>
  <si>
    <t>Cuerda 2,62mm - 39,34 x 44,58</t>
  </si>
  <si>
    <t>ORING130</t>
  </si>
  <si>
    <t>Cuerda 2,62mm - 40,94 x 46,18</t>
  </si>
  <si>
    <t>ORING131</t>
  </si>
  <si>
    <t>Cuerda 2,62mm - 42,52 x 47,76</t>
  </si>
  <si>
    <t>ORING132</t>
  </si>
  <si>
    <t>Cuerda 2,62mm - 44,12 x 49,36</t>
  </si>
  <si>
    <t>ORING133</t>
  </si>
  <si>
    <t>Cuerda 2,62mm - 45,69 x 50,93</t>
  </si>
  <si>
    <t>ORING134</t>
  </si>
  <si>
    <t>Cuerda 2,62mm - 47,29 x 52,53</t>
  </si>
  <si>
    <t>ORING135</t>
  </si>
  <si>
    <t>Cuerda 2,62mm - 48,9 x 54,14</t>
  </si>
  <si>
    <t>ORING136</t>
  </si>
  <si>
    <t>Cuerda 2,62mm - 50,47 x 55,71</t>
  </si>
  <si>
    <t>ORING137</t>
  </si>
  <si>
    <t>Cuerda 2,62mm - 52,07 x 57,31</t>
  </si>
  <si>
    <t>ORING138</t>
  </si>
  <si>
    <t>Cuerda 2,62mm - 53,64 x 58,88</t>
  </si>
  <si>
    <t>ORING139</t>
  </si>
  <si>
    <t>Cuerda 2,62mm - 55,25 x 60,49</t>
  </si>
  <si>
    <t>ORING140</t>
  </si>
  <si>
    <t>Cuerda 2,62mm - 56,82 x 62,06</t>
  </si>
  <si>
    <t>ORING141</t>
  </si>
  <si>
    <t>Cuerda 2,62mm - 58,42 x 63,66</t>
  </si>
  <si>
    <t>ORING142</t>
  </si>
  <si>
    <t>Cuerda 2,62mm - 59,99 x 65,23</t>
  </si>
  <si>
    <t>ORING143</t>
  </si>
  <si>
    <t>Cuerda 2,62mm - 61,6 x 66,84</t>
  </si>
  <si>
    <t>ORING144</t>
  </si>
  <si>
    <t>Cuerda 2,62mm - 63,17 x 68,41</t>
  </si>
  <si>
    <t>ORING145</t>
  </si>
  <si>
    <t>Cuerda 2,62mm - 64,77 x 70,01</t>
  </si>
  <si>
    <t>ORING146</t>
  </si>
  <si>
    <t>Cuerda 2,62mm - 66,34 x 71,58</t>
  </si>
  <si>
    <t>ORING147</t>
  </si>
  <si>
    <t>Cuerda 2,62mm - 67,95 x 73,19</t>
  </si>
  <si>
    <t>ORING201</t>
  </si>
  <si>
    <t>Cuerda 3,53mm - 4,34 x 9,36</t>
  </si>
  <si>
    <t>ORING202</t>
  </si>
  <si>
    <t>Cuerda 3,53mm - 5,94 x 13</t>
  </si>
  <si>
    <t>ORING203</t>
  </si>
  <si>
    <t>Cuerda 3,53mm - 7,52 x 14,58</t>
  </si>
  <si>
    <t>ORING204</t>
  </si>
  <si>
    <t>Cuerda 3,53mm - 9,12 x 16,18</t>
  </si>
  <si>
    <t>ORING205</t>
  </si>
  <si>
    <t>Cuerda 3,53mm - 10,69 x 17,75</t>
  </si>
  <si>
    <t>ORING206</t>
  </si>
  <si>
    <t>Cuerda 3,53mm - 12,29 x 19,35</t>
  </si>
  <si>
    <t>ORING207</t>
  </si>
  <si>
    <t>Cuerda 3,53mm - 13,87 x 20,93</t>
  </si>
  <si>
    <t>ORING208</t>
  </si>
  <si>
    <t>Cuerda 3,53mm - 15,47 x 22,53</t>
  </si>
  <si>
    <t>ORING209</t>
  </si>
  <si>
    <t>Cuerda 3,53mm - 17,04 x 24,1</t>
  </si>
  <si>
    <t>ORING210</t>
  </si>
  <si>
    <t>Cuerda 3,53mm - 18,64 x 25,7</t>
  </si>
  <si>
    <t>ORING211</t>
  </si>
  <si>
    <t>Cuerda 3,53mm - 20,22 x 27,28</t>
  </si>
  <si>
    <t>ORING212</t>
  </si>
  <si>
    <t>Cuerda 3,53mm - 21,82 x 28,88</t>
  </si>
  <si>
    <t>ORING213</t>
  </si>
  <si>
    <t>Cuerda 3,53mm - 23,39 x 30,45</t>
  </si>
  <si>
    <t>ORING214</t>
  </si>
  <si>
    <t>Cuerda 3,53mm - 24,99 x 32,05</t>
  </si>
  <si>
    <t>ORING215</t>
  </si>
  <si>
    <t>Cuerda 3,53mm - 26,57 x 33,63</t>
  </si>
  <si>
    <t>ORING216</t>
  </si>
  <si>
    <t>Cuerda 3,53mm - 28,17 x 35,23</t>
  </si>
  <si>
    <t>ORING217</t>
  </si>
  <si>
    <t>Cuerda 3,53mm - 29,74 x 36,8</t>
  </si>
  <si>
    <t>ORING218</t>
  </si>
  <si>
    <t>Cuerda 3,53mm - 31,34 x 38,4</t>
  </si>
  <si>
    <t>ORING219</t>
  </si>
  <si>
    <t>Cuerda 3,53mm - 32,92 x 39,98</t>
  </si>
  <si>
    <t>ORING220</t>
  </si>
  <si>
    <t>Cuerda 3,53mm - 34,52 x 41,58</t>
  </si>
  <si>
    <t>ORING221</t>
  </si>
  <si>
    <t>Cuerda 3,53mm - 36,09 x 43,15</t>
  </si>
  <si>
    <t>ORING222</t>
  </si>
  <si>
    <t>Cuerda 3,53mm - 37,69 x 44,75</t>
  </si>
  <si>
    <t>ORING223</t>
  </si>
  <si>
    <t>Cuerda 3,53mm - 40,87 x 47,93</t>
  </si>
  <si>
    <t>ORING224</t>
  </si>
  <si>
    <t>Cuerda 3,53mm - 44,04 x 51,1</t>
  </si>
  <si>
    <t>ORING225</t>
  </si>
  <si>
    <t>Cuerda 3,53mm - 47,22 x 54,28</t>
  </si>
  <si>
    <t>ORING226</t>
  </si>
  <si>
    <t>Cuerda 3,53mm - 50,39 x 57,45</t>
  </si>
  <si>
    <t>ORING227</t>
  </si>
  <si>
    <t>Cuerda 3,53mm - 53,57 x 60,63</t>
  </si>
  <si>
    <t>ORING228</t>
  </si>
  <si>
    <t>Cuerda 3,53mm - 56,74 x 63,8</t>
  </si>
  <si>
    <t>ORING229</t>
  </si>
  <si>
    <t>Cuerda 3,53mm - 59,92 x 66,98</t>
  </si>
  <si>
    <t>ORING230</t>
  </si>
  <si>
    <t>Cuerda 3,53mm - 63,09 x 70,15</t>
  </si>
  <si>
    <t>ORING231</t>
  </si>
  <si>
    <t>Cuerda 3,53mm - 66,27 x 73,33</t>
  </si>
  <si>
    <t>ORING232</t>
  </si>
  <si>
    <t>Cuerda 3,53mm - 69,44 x 76,5</t>
  </si>
  <si>
    <t>ORING233</t>
  </si>
  <si>
    <t>Cuerda 3,53mm - 72,62 x 79,68</t>
  </si>
  <si>
    <t>ORING234</t>
  </si>
  <si>
    <t>Cuerda 3,53mm - 75,79 x 82,85</t>
  </si>
  <si>
    <t>ORING235</t>
  </si>
  <si>
    <t>Cuerda 3,53mm - 78,97 x 86,03</t>
  </si>
  <si>
    <t>ORING236</t>
  </si>
  <si>
    <t>Cuerda 3,53mm - 82,14 x 89,02</t>
  </si>
  <si>
    <t>ORING237</t>
  </si>
  <si>
    <t>Cuerda 3,53mm - 85,32 x 92,38</t>
  </si>
  <si>
    <t>ORING238</t>
  </si>
  <si>
    <t>Cuerda 3,53mm - 88,49 x 95,55</t>
  </si>
  <si>
    <t>ORING239</t>
  </si>
  <si>
    <t>Cuerda 3,53mm - 91,67 x 98,73</t>
  </si>
  <si>
    <t>ORING240</t>
  </si>
  <si>
    <t>Cuerda 3,53mm - 94,84 x 101,9</t>
  </si>
  <si>
    <t>ORING309</t>
  </si>
  <si>
    <t>Cuerda 3,53mm - 10,46 x 21,12</t>
  </si>
  <si>
    <t>ORING310</t>
  </si>
  <si>
    <t>ORING311</t>
  </si>
  <si>
    <t>ORING312</t>
  </si>
  <si>
    <t>ORING313</t>
  </si>
  <si>
    <t>ORING314</t>
  </si>
  <si>
    <t>ORING315</t>
  </si>
  <si>
    <t>Cuerda 3,53mm - 19,99 x 30,65</t>
  </si>
  <si>
    <t>ORING316</t>
  </si>
  <si>
    <t>ORING317</t>
  </si>
  <si>
    <t>ORING318</t>
  </si>
  <si>
    <t>ORING319</t>
  </si>
  <si>
    <t>ORING320</t>
  </si>
  <si>
    <t>ORING321</t>
  </si>
  <si>
    <t>ORING322</t>
  </si>
  <si>
    <t>ORING323</t>
  </si>
  <si>
    <t>ORING324</t>
  </si>
  <si>
    <t>ORING325</t>
  </si>
  <si>
    <t>ORING326</t>
  </si>
  <si>
    <t>ORING327</t>
  </si>
  <si>
    <t>Cuerda 3,53mm - 43,82 x 54,48</t>
  </si>
  <si>
    <t>ORING328</t>
  </si>
  <si>
    <t>ORING329</t>
  </si>
  <si>
    <t>ORING330</t>
  </si>
  <si>
    <t>ORING331</t>
  </si>
  <si>
    <t>Cuerda 3,53mm - 56,52 x 67,18</t>
  </si>
  <si>
    <t>ORING400</t>
  </si>
  <si>
    <t>Cuerda 2,62mm - Nitrilo</t>
  </si>
  <si>
    <t>ORING401</t>
  </si>
  <si>
    <t>Cuerda 3,53mm - Nitrilo</t>
  </si>
  <si>
    <t>ORING402</t>
  </si>
  <si>
    <t>Cuerda 5,30mm - Nitrilo</t>
  </si>
  <si>
    <t>INSERTOS4X6</t>
  </si>
  <si>
    <t>INSERTOS</t>
  </si>
  <si>
    <t>4X6</t>
  </si>
  <si>
    <t>INSERTOS5X7</t>
  </si>
  <si>
    <t>5X7</t>
  </si>
  <si>
    <t>INSERTOS6X8</t>
  </si>
  <si>
    <t>6X8</t>
  </si>
  <si>
    <t>INSERTOS7X10</t>
  </si>
  <si>
    <t>7X10</t>
  </si>
  <si>
    <t>INSERTOS8X1X11</t>
  </si>
  <si>
    <t>8X1X11</t>
  </si>
  <si>
    <t>INSERTOS8X11</t>
  </si>
  <si>
    <t>8X11</t>
  </si>
  <si>
    <t>INSERTOS9X12</t>
  </si>
  <si>
    <t>9X12</t>
  </si>
  <si>
    <t>INSERTOS10X1X1/2</t>
  </si>
  <si>
    <t>10X1X1/2</t>
  </si>
  <si>
    <t>INSERTOS10X1,25X1/2</t>
  </si>
  <si>
    <t>10X1,25X1/2</t>
  </si>
  <si>
    <t>INSERTOS10x1,5x1/2</t>
  </si>
  <si>
    <t>10x1,5x1/2</t>
  </si>
  <si>
    <t>INSERTOS11x14</t>
  </si>
  <si>
    <t>11x14</t>
  </si>
  <si>
    <t>INSERTOS12x1,25x16</t>
  </si>
  <si>
    <t>12x1,25x16</t>
  </si>
  <si>
    <t>INSERTOS12x1,5x16</t>
  </si>
  <si>
    <t>12x1,5x16</t>
  </si>
  <si>
    <t>INSERTOS12x1,75x16</t>
  </si>
  <si>
    <t>12x1,75x16</t>
  </si>
  <si>
    <t>INSERTOS1/4x3/8</t>
  </si>
  <si>
    <t>1/4x3/8</t>
  </si>
  <si>
    <t>INSERTOS5/16x7/16</t>
  </si>
  <si>
    <t>5/16x7/16</t>
  </si>
  <si>
    <t>INSERTOS5/16x11</t>
  </si>
  <si>
    <t>5/16x11</t>
  </si>
  <si>
    <t>INSERTOS7/16 × 14</t>
  </si>
  <si>
    <t>7/16 × 14</t>
  </si>
  <si>
    <t>3/8x1/2</t>
  </si>
  <si>
    <t>INSERTOSBUJIA</t>
  </si>
  <si>
    <t>BUJIA</t>
  </si>
  <si>
    <t>INSERTOSArand. Tapa - 8x18</t>
  </si>
  <si>
    <t>Arand. Tapa - 8x18</t>
  </si>
  <si>
    <t>INSERTOSArand. Tapa - 10x20</t>
  </si>
  <si>
    <t>Arand. Tapa - 10x20</t>
  </si>
  <si>
    <t>INSERTOSArand. Tapa - 11x22</t>
  </si>
  <si>
    <t>Arand. Tapa - 11x22</t>
  </si>
  <si>
    <t>INSERTOSArand. Tapa - 12x24</t>
  </si>
  <si>
    <t>Arand. Tapa - 12x24</t>
  </si>
  <si>
    <t>INSERTOSArand. Tapa - 13x24</t>
  </si>
  <si>
    <t>Arand. Tapa - 13x24</t>
  </si>
  <si>
    <t>INSERTOSArand. Tapa - 14x26</t>
  </si>
  <si>
    <t>Arand. Tapa - 14x26</t>
  </si>
  <si>
    <t>CONEXIÓN DE CHAPA1</t>
  </si>
  <si>
    <t>CONEXIÓN DE CHAPA</t>
  </si>
  <si>
    <t>Conector de 3 vías G.N.C. de 16 m x 16 mm</t>
  </si>
  <si>
    <t>CONEXIÓN DE CHAPA2</t>
  </si>
  <si>
    <t>Conector de 3 vías G.N.C. de 16 m x 8 mm</t>
  </si>
  <si>
    <t>CONEXIÓN DE CHAPA3</t>
  </si>
  <si>
    <t>conector de 3 vias de 13 mm x 13 mm</t>
  </si>
  <si>
    <t>CONEXIÓN DE CHAPA4</t>
  </si>
  <si>
    <t>Conector de 3 vías G.N.C. de 19 m x 8 mm</t>
  </si>
  <si>
    <t>CONEXIÓN DE CHAPA5</t>
  </si>
  <si>
    <t>conector de 3 vias de 35 mm x 19 mm</t>
  </si>
  <si>
    <t>CONEXIÓN DE CHAPA7</t>
  </si>
  <si>
    <t>conector de 3 vias de 19 mm x 16 mm</t>
  </si>
  <si>
    <t>CONEXIÓN DE CHAPA8</t>
  </si>
  <si>
    <t>conector de 3 vias de 19 mm x 13 mm</t>
  </si>
  <si>
    <t>CONEXIÓN DE CHAPA9</t>
  </si>
  <si>
    <t>conector de 3 vias de 19 mm x 19 mm</t>
  </si>
  <si>
    <t>CONEXIÓN DE CHAPA12</t>
  </si>
  <si>
    <t xml:space="preserve">conector recto con porta bulbo de 25 mm x 120 mm </t>
  </si>
  <si>
    <t>CONEXIÓN DE CHAPA13</t>
  </si>
  <si>
    <t xml:space="preserve">conector recto con porta bulbo de 29 mm x 120 mm </t>
  </si>
  <si>
    <t>CONEXIÓN DE CHAPA14</t>
  </si>
  <si>
    <t>conector recto con porta bulbo de 32 mm x 120 mm</t>
  </si>
  <si>
    <t>CONEXIÓN DE CHAPA15</t>
  </si>
  <si>
    <t>conector recto con porta bulbo de 35 mm x 120 mm</t>
  </si>
  <si>
    <t>CONEXIÓN DE CHAPA16</t>
  </si>
  <si>
    <t>conector recto con porta bulbo de 38 mm x 120 mm</t>
  </si>
  <si>
    <t>CONEXIÓN DE CHAPA17</t>
  </si>
  <si>
    <t>Conector Corsa JR</t>
  </si>
  <si>
    <t>CONEXIÓN DE CHAPA18</t>
  </si>
  <si>
    <t>conector recto con porta bulbo de 32 mm y purgador</t>
  </si>
  <si>
    <t>CONEXIÓN DE CHAPA19</t>
  </si>
  <si>
    <t>Union recta de chapa de 13 mm</t>
  </si>
  <si>
    <t>CONEXIÓN DE CHAPA20</t>
  </si>
  <si>
    <t>Union recta de chapa de 16 mm</t>
  </si>
  <si>
    <t>CONEXIÓN DE CHAPA21</t>
  </si>
  <si>
    <t>Union recta de chapa de 19 mm</t>
  </si>
  <si>
    <t>CONEXIÓN DE CHAPA22</t>
  </si>
  <si>
    <t>Union recta de chapa de 22 mm</t>
  </si>
  <si>
    <t>CONEXIÓN DE CHAPA23</t>
  </si>
  <si>
    <t>Union recta de chapa de 25 mm</t>
  </si>
  <si>
    <t>CONEXIÓN DE CHAPA24</t>
  </si>
  <si>
    <t>Union recta de chapa de 29 mm</t>
  </si>
  <si>
    <t>CONEXIÓN DE CHAPA25</t>
  </si>
  <si>
    <t>Union recta de chapa de 32 mm</t>
  </si>
  <si>
    <t>CONEXIÓN DE CHAPA26</t>
  </si>
  <si>
    <t>Union recta de chapa de 35mm</t>
  </si>
  <si>
    <t>CONEXIÓN DE CHAPA27</t>
  </si>
  <si>
    <t>Union recta de chapa de 38 mm</t>
  </si>
  <si>
    <t>CONEXIÓN DE CHAPA28</t>
  </si>
  <si>
    <t>Coneccion en U de chapa de 16 mm</t>
  </si>
  <si>
    <t>CONEXIÓN DE CHAPA29</t>
  </si>
  <si>
    <t>Coneccion en U de chapa de 19 mm</t>
  </si>
  <si>
    <t>CONEXIÓN DE CHAPA36</t>
  </si>
  <si>
    <t>Conector recto Fiat con purg de 16 mm</t>
  </si>
  <si>
    <t>CONEXIÓN DE CHAPA37</t>
  </si>
  <si>
    <t>Conector recto Fiat con purg de 19 mm</t>
  </si>
  <si>
    <t>CONEXIÓN DE CHAPA38</t>
  </si>
  <si>
    <t>conector de 3 vias de 8 mm x 8 mm</t>
  </si>
  <si>
    <t>CONEXIÓN DE CHAPA39</t>
  </si>
  <si>
    <t>conector de 3 vias de 13 mm x 8 mm</t>
  </si>
  <si>
    <t>CONEXIÓN DE CHAPA40</t>
  </si>
  <si>
    <t>conector de 3 vias de 13 mm x 10 mm</t>
  </si>
  <si>
    <t>CONEXIÓN DE CHAPA41</t>
  </si>
  <si>
    <t>conector de 3 vias de 16 mm x 10 mm</t>
  </si>
  <si>
    <t>CONEXIÓN DE CHAPA42</t>
  </si>
  <si>
    <t>conector de 3 vias de 19 mm x 10 mm</t>
  </si>
  <si>
    <t>CONEXIÓN DE CHAPA43</t>
  </si>
  <si>
    <t xml:space="preserve">Conector 3 vias 25 mm x  8 mm </t>
  </si>
  <si>
    <t>CONEXIÓN DE CHAPA44</t>
  </si>
  <si>
    <t>conector de 3 vias de 25 mm x 10 mm</t>
  </si>
  <si>
    <t>CONEXIÓN DE CHAPA45</t>
  </si>
  <si>
    <t xml:space="preserve">Conector 3 vias 28 mm x  8 mm </t>
  </si>
  <si>
    <t>CONEXIÓN DE CHAPA46</t>
  </si>
  <si>
    <t>conector de 3 vias de 32 mm x 10 mm</t>
  </si>
  <si>
    <t>CONEXIÓN DE CHAPA47</t>
  </si>
  <si>
    <t>conector de 3 vias de 32 mm x 16 mm</t>
  </si>
  <si>
    <t>CONEXIÓN DE CHAPA48</t>
  </si>
  <si>
    <t>conector de 3 vias de 32 mm x 19 mm</t>
  </si>
  <si>
    <t>CONEXIÓN DE CHAPA49</t>
  </si>
  <si>
    <t xml:space="preserve">conector de 3 vias 35 mm x 8 mm </t>
  </si>
  <si>
    <t>CONEXIÓN DE CHAPA50</t>
  </si>
  <si>
    <t>conector de 3 vias de 38 mm x 10 mm</t>
  </si>
  <si>
    <t>CONEXIÓN DE CHAPA51</t>
  </si>
  <si>
    <t>conector de 3 vias de 38 mm x 16 mm</t>
  </si>
  <si>
    <t>CONEXIÓN DE CHAPA52</t>
  </si>
  <si>
    <t>conector de 3 vias de 38 mm x 19 mm</t>
  </si>
  <si>
    <t>CONEXIÓN DE CHAPA53</t>
  </si>
  <si>
    <t xml:space="preserve">conector recto con porta bulbo de 19 mm x 100 mm </t>
  </si>
  <si>
    <t>CONEXIÓN DE CHAPA54</t>
  </si>
  <si>
    <t>CONEXIÓN DE CHAPA55</t>
  </si>
  <si>
    <t>CONEXIÓN DE CHAPA56</t>
  </si>
  <si>
    <t>CONEXIÓN DE CHAPA57</t>
  </si>
  <si>
    <t>CONEXIÓN DE CHAPA58</t>
  </si>
  <si>
    <t>Codo de chapa a 90º de 16 mm</t>
  </si>
  <si>
    <t>CONEXIÓN DE CHAPA59</t>
  </si>
  <si>
    <t>Codo de chapa a 90º de 19 mm</t>
  </si>
  <si>
    <t>CONEXIÓN DE CHAPA60</t>
  </si>
  <si>
    <t>reduccion recta de 13 mm a 8 mm</t>
  </si>
  <si>
    <t>CONEXIÓN DE CHAPA61</t>
  </si>
  <si>
    <t>reduccion recta de 16 mm a 8 mm</t>
  </si>
  <si>
    <t>CONEXIÓN DE CHAPA62</t>
  </si>
  <si>
    <t>reduccion recta de 16 mm a 10 mm</t>
  </si>
  <si>
    <t>CONEXIÓN DE CHAPA63</t>
  </si>
  <si>
    <t>reduccion recta de 19 mm a 8 mm</t>
  </si>
  <si>
    <t>CONEXIÓN DE CHAPA64</t>
  </si>
  <si>
    <t>reduccion recta de 19 mm a 10 mm</t>
  </si>
  <si>
    <t>CONEXIÓN DE CHAPA65</t>
  </si>
  <si>
    <t>reduccion recta de 19 mm a 13 mm</t>
  </si>
  <si>
    <t>CONEXIÓN DE CHAPA66</t>
  </si>
  <si>
    <t>reduccion recta de 19 mm a 16 mm</t>
  </si>
  <si>
    <t>CONEXIÓN DE CHAPA67</t>
  </si>
  <si>
    <t>reduccion recta de 25 mm a 13 mm</t>
  </si>
  <si>
    <t>CONEXIÓN DE CHAPA68</t>
  </si>
  <si>
    <t>reduccion recta de 25 mm a 16 mm</t>
  </si>
  <si>
    <t>CONEXIÓN DE CHAPA69</t>
  </si>
  <si>
    <t>reduccion recta de 32 mm a 16 mm</t>
  </si>
  <si>
    <t>CONEXIÓN DE CHAPA70</t>
  </si>
  <si>
    <t>reduccion recta de 32 mm a 19 mm</t>
  </si>
  <si>
    <t>CONEXIÓN DE CHAPA71</t>
  </si>
  <si>
    <t>Codo universal 16 mm</t>
  </si>
  <si>
    <t>CONEXIÓN DE CHAPA72</t>
  </si>
  <si>
    <t>Codo universal 19 mm</t>
  </si>
  <si>
    <t>CONEXIÓN DE CHAPA73</t>
  </si>
  <si>
    <t>Codo CHEVR CORSA CALEF 16 mm</t>
  </si>
  <si>
    <t>CONEXIÓN DE CHAPA74</t>
  </si>
  <si>
    <t>Codo CHEVR CORSA CALEF 19 mm</t>
  </si>
  <si>
    <t>CONEXIÓN DE CHAPA75</t>
  </si>
  <si>
    <t>CONEX RELOJ TEMP UNIV 16 mm</t>
  </si>
  <si>
    <t>CONEXIÓN DE CHAPA76</t>
  </si>
  <si>
    <t>CONEX RELOJ TEMP UNIV 19 mm</t>
  </si>
  <si>
    <t>CONEXIÓN DE CHAPA77</t>
  </si>
  <si>
    <t>CONEX CALEF FIAT REGGATA 16mm 3 vias</t>
  </si>
  <si>
    <t>CONECTORES PLASTICOS MANGUERAS6</t>
  </si>
  <si>
    <t>CONECTORES PLASTICOS MANGUERAS</t>
  </si>
  <si>
    <t>Niple plástico con reducción de 19mm a 8 mm</t>
  </si>
  <si>
    <t>CONECTORES PLASTICOS MANGUERAS7</t>
  </si>
  <si>
    <t>Niple plástico con reducción de         16mm   A   8 mm</t>
  </si>
  <si>
    <t>CONECTORES PLASTICOS MANGUERAS8</t>
  </si>
  <si>
    <t>Niple plástico para unir manguera de     19 mm</t>
  </si>
  <si>
    <t>CONECTORES PLASTICOS MANGUERAS9</t>
  </si>
  <si>
    <t>Niple plástico para unir manguera de16 mm</t>
  </si>
  <si>
    <t>CONECTORES PLASTICOS MANGUERAS10</t>
  </si>
  <si>
    <t>Niple plástico para unir manguera de           25 mm</t>
  </si>
  <si>
    <t>CONECTORES PLASTICOS MANGUERAS11</t>
  </si>
  <si>
    <t>Conexión para Lava Parabrisa Universal</t>
  </si>
  <si>
    <t>CONECTORES PLASTICOS MANGUERAS13</t>
  </si>
  <si>
    <t>Conector 3 Vías Renault 21</t>
  </si>
  <si>
    <t>CONECTORES PLASTICOS MANGUERAS14</t>
  </si>
  <si>
    <t>Conector de agua  equipos de Gas P fino</t>
  </si>
  <si>
    <t>CONECTORES PLASTICOS MANGUERAS15</t>
  </si>
  <si>
    <t>Conector de Calefacción  R 12</t>
  </si>
  <si>
    <t>CONECTORES PLASTICOS MANGUERAS17</t>
  </si>
  <si>
    <t>Conector de Agua para equipo de Gas Pico grueso</t>
  </si>
  <si>
    <t>CONECTORES PLASTICOS MANGUERAS18</t>
  </si>
  <si>
    <t>Conector 3 Vías R 12</t>
  </si>
  <si>
    <t>CONECTORES PLASTICOS MANGUERAS19</t>
  </si>
  <si>
    <t>CONECTORES PLASTICOS MANGUERAS20</t>
  </si>
  <si>
    <t>Conector de calefacción purgador plástico de P  505</t>
  </si>
  <si>
    <t>CONECTORES PLASTICOS MANGUERAS21</t>
  </si>
  <si>
    <t>Conector de agua  equipos de Gas 19 a 8 mm Pico fino</t>
  </si>
  <si>
    <t>CONECTORES PLASTICOS MANGUERAS30</t>
  </si>
  <si>
    <t>Conector Tapa   de Válvula R 18</t>
  </si>
  <si>
    <t>CONECTORES PLASTICOS MANGUERAS31</t>
  </si>
  <si>
    <t>Conector Filtro Aire. Renault 18 Trafic, Fuego</t>
  </si>
  <si>
    <t>CONECTORES PLASTICOS MANGUERAS32</t>
  </si>
  <si>
    <t>Conector 3 Vías R 11</t>
  </si>
  <si>
    <t>CONECTORES PLASTICOS MANGUERAS37</t>
  </si>
  <si>
    <t>Conector Plástico Manguera de aire Acondicionado R 18.</t>
  </si>
  <si>
    <t>CONECTORES PLASTICOS MANGUERAS40</t>
  </si>
  <si>
    <t>Conector Recuperador de Gases R 11</t>
  </si>
  <si>
    <t>CONECTORES PLASTICOS MANGUERAS41</t>
  </si>
  <si>
    <t>Conector de Múltiple A tapa.Renault 18. M 2000</t>
  </si>
  <si>
    <t>CONECTORES PLASTICOS MANGUERAS43</t>
  </si>
  <si>
    <t>Conector Tapa de Válvula R 18. Motor:1400 – 1600</t>
  </si>
  <si>
    <t>CONECTORES PLASTICOS MANGUERAS47</t>
  </si>
  <si>
    <t>Niple plástico para unir manguera de 1/2</t>
  </si>
  <si>
    <t>CONECTORES PLASTICOS MANGUERAS49</t>
  </si>
  <si>
    <t>Conector con purgador plástico Línea  FIAT 16 mm</t>
  </si>
  <si>
    <t>CONECTORES PLASTICOS MANGUERAS50</t>
  </si>
  <si>
    <t>Niple plástico para unir manguera de 5mm</t>
  </si>
  <si>
    <t>CONECTORES PLASTICOS MANGUERAS51</t>
  </si>
  <si>
    <t>Niple plástico para unir manguera de 8 mm</t>
  </si>
  <si>
    <t>CONECTORES PLASTICOS MANGUERAS52</t>
  </si>
  <si>
    <t>Codo plástico a 90º de 16mm x 16mm</t>
  </si>
  <si>
    <t>CONECTORES PLASTICOS MANGUERAS53</t>
  </si>
  <si>
    <t>Tapon de goma para anular calefaccion de 8 mm</t>
  </si>
  <si>
    <t>CONECTORES PLASTICOS MANGUERAS54</t>
  </si>
  <si>
    <t>Tapon de goma para anular calefaccion de 10 mm</t>
  </si>
  <si>
    <t>CONECTORES PLASTICOS MANGUERAS55</t>
  </si>
  <si>
    <t>Tapon de goma para anular calefaccion de 13 mm</t>
  </si>
  <si>
    <t>CONECTORES PLASTICOS MANGUERAS56</t>
  </si>
  <si>
    <t>Tapon de goma para anular calefaccion de 16 mm</t>
  </si>
  <si>
    <t>CONECTORES PLASTICOS MANGUERAS57</t>
  </si>
  <si>
    <t>Tapon de goma para anular calefaccion de 19 mm</t>
  </si>
  <si>
    <t>CONECTORES PLASTICOS MANGUERAS58</t>
  </si>
  <si>
    <t>Tapon de goma para anular calefaccion de 22 mm</t>
  </si>
  <si>
    <t>CONECTORES PLASTICOS MANGUERAS59</t>
  </si>
  <si>
    <t>Tapon de goma para anular calefaccion de 25 mm</t>
  </si>
  <si>
    <t>TUERCAS RAPIDAS2</t>
  </si>
  <si>
    <t>TUERCAS RAPIDAS</t>
  </si>
  <si>
    <t>Reten doble  - R 1/4 - 19 mm - 25 mm</t>
  </si>
  <si>
    <t>TUERCAS RAPIDAS3</t>
  </si>
  <si>
    <t>Reten doble  - R 5/6 - 19 mm - 25 mm</t>
  </si>
  <si>
    <t>TUERCAS RAPIDAS5</t>
  </si>
  <si>
    <t>Reten doble  - 6 mm - 19 mm - 25 mm</t>
  </si>
  <si>
    <t>TUERCAS RAPIDAS6</t>
  </si>
  <si>
    <t>Reten doble  - 8 mm - 19 mm - 25 mm</t>
  </si>
  <si>
    <t>TUERCAS RAPIDAS7</t>
  </si>
  <si>
    <t>Embutida Larga - 6 mm - 15 mm - 32 mm</t>
  </si>
  <si>
    <t>TUERCAS RAPIDAS8</t>
  </si>
  <si>
    <t>Embutida Larga - R 1/4 - 15 mm - 32 mm</t>
  </si>
  <si>
    <t>TUERCAS RAPIDAS9 CH</t>
  </si>
  <si>
    <t>9 CH</t>
  </si>
  <si>
    <t>Reten embutida chica - 5 mm - 11 mm - 18 mm</t>
  </si>
  <si>
    <t>TUERCAS RAPIDAS10 CH</t>
  </si>
  <si>
    <t>10 CH</t>
  </si>
  <si>
    <t>Reten embutida chica - 6 mm - 11 mm - 18 mm</t>
  </si>
  <si>
    <t>TUERCAS RAPIDAS9</t>
  </si>
  <si>
    <t>Reten embutida - 5 mm - 15 mm - 22 mm</t>
  </si>
  <si>
    <t>TUERCAS RAPIDAS10</t>
  </si>
  <si>
    <t>Reten embutida - 6 mm - 15 mm - 22 mm</t>
  </si>
  <si>
    <t>TUERCAS RAPIDAS12</t>
  </si>
  <si>
    <t>Tuerca cajon - 5 mm - 12 mm - 12 mm</t>
  </si>
  <si>
    <t>TUERCAS RAPIDAS13</t>
  </si>
  <si>
    <t>Tuerca cajon - 6 mm - 12 mm - 12 mm</t>
  </si>
  <si>
    <t>TUERCAS RAPIDAS14</t>
  </si>
  <si>
    <t>Reten parker - Park 4 - 8 mm - 12 mm</t>
  </si>
  <si>
    <t>TUERCAS RAPIDAS15</t>
  </si>
  <si>
    <t>Reten parker - Park 6 - 12 mm - 19 mm</t>
  </si>
  <si>
    <t>TUERCAS RAPIDAS16</t>
  </si>
  <si>
    <t>Reten parker - Park 6 - 12 mm - 16 mm</t>
  </si>
  <si>
    <t>TUERCAS RAPIDAS17</t>
  </si>
  <si>
    <t>Reten parker - Park 8 - 12 mm - 19 mm</t>
  </si>
  <si>
    <t>TUERCAS RAPIDAS18</t>
  </si>
  <si>
    <t>Reten parker - Park 7 - 11 mm - 17 mm</t>
  </si>
  <si>
    <t>TUERCAS RAPIDAS19</t>
  </si>
  <si>
    <t>Reten parker - Park 8 - 11 mm - 24 mm</t>
  </si>
  <si>
    <t>TUERCAS RAPIDAS20</t>
  </si>
  <si>
    <t>Reten parker cortada - Park 8 - 11 mm - 16 mm</t>
  </si>
  <si>
    <t>TUERCAS RAPIDAS21</t>
  </si>
  <si>
    <t>Reten parker - Park 10 - 12 mm - 19 mm</t>
  </si>
  <si>
    <t>TUERCAS RAPIDAS22</t>
  </si>
  <si>
    <t>Reten parker - Park 8 - 11 mm - 17 mm</t>
  </si>
  <si>
    <t>TUERCAS RAPIDAS24</t>
  </si>
  <si>
    <t>Reten parker - Park 10 - 12 mm - 15 mm</t>
  </si>
  <si>
    <t>TUERCAS RAPIDAS25</t>
  </si>
  <si>
    <t>Reten parker - Park 12 - 12 mm - 23 mm</t>
  </si>
  <si>
    <t>TUERCAS RAPIDAS26</t>
  </si>
  <si>
    <t>Reten parker - Park 12 - 14 mm - 20 mm</t>
  </si>
  <si>
    <t>TUERCAS RAPIDAS28</t>
  </si>
  <si>
    <t>Reten parker - Park 12 - 14 mm - 21 mm</t>
  </si>
  <si>
    <t>TUERCAS RAPIDAS32</t>
  </si>
  <si>
    <t>Aranlock 6x15</t>
  </si>
  <si>
    <t>TUERCAS RAPIDAS33</t>
  </si>
  <si>
    <t>Aranlock 7x15</t>
  </si>
  <si>
    <t>TUERCAS RAPIDAS34</t>
  </si>
  <si>
    <t>Aranlock 8x16</t>
  </si>
  <si>
    <t>TUERCAS RAPIDAS35</t>
  </si>
  <si>
    <t>Aranlock 9x18</t>
  </si>
  <si>
    <t>TUERCAS RAPIDAS36</t>
  </si>
  <si>
    <t>Aranlock 10x18</t>
  </si>
  <si>
    <t>TUERCAS RAPIDAS42</t>
  </si>
  <si>
    <t>Tuerca inserto/madera - rosca de 3/16</t>
  </si>
  <si>
    <t>TUERCAS RAPIDAS43</t>
  </si>
  <si>
    <t>Tuerca inserto/madera - rosca de 5 mm</t>
  </si>
  <si>
    <t>TUERCAS RAPIDAS44</t>
  </si>
  <si>
    <t>Tuerca inserto/madera - rosca de 1/4</t>
  </si>
  <si>
    <t>TUERCAS RAPIDAS45</t>
  </si>
  <si>
    <t>Tuerca inserto/madera - rosca de 6 mm</t>
  </si>
  <si>
    <t>TUERCAS RAPIDAS46</t>
  </si>
  <si>
    <t>Tuerca inserto/madera - rosca de 5/16 mm</t>
  </si>
  <si>
    <t>TUERCAS RAPIDAS47</t>
  </si>
  <si>
    <t>Tuerca inserto/madera - rosca de 8 mm</t>
  </si>
  <si>
    <t>ARANDELAS DE COBRE7,5 x 15 x 1,5</t>
  </si>
  <si>
    <t>ARANDELAS DE COBRE</t>
  </si>
  <si>
    <t>7,5 x 15 x 1,5</t>
  </si>
  <si>
    <t>INYECTORES - CUMMING</t>
  </si>
  <si>
    <t>ARANDELAS DE COBRE7,5 x 15 x 2</t>
  </si>
  <si>
    <t>7,5 x 15 x 2</t>
  </si>
  <si>
    <t>ARANDELAS DE COBRE7,5 x 15 x 3</t>
  </si>
  <si>
    <t>7,5 x 15 x 3</t>
  </si>
  <si>
    <t xml:space="preserve">INYECTORES - </t>
  </si>
  <si>
    <t>ARANDELAS DE COBRE8 x 13 x 2,5</t>
  </si>
  <si>
    <t>8 x 13 x 2,5</t>
  </si>
  <si>
    <t>INYECTORES - POLO</t>
  </si>
  <si>
    <t>ARANDELAS DE COBRE10 x 19 x 2</t>
  </si>
  <si>
    <t>10 x 19 x 2</t>
  </si>
  <si>
    <t>INYECTORES - PERKINS Grande</t>
  </si>
  <si>
    <t>ARANDELAS DE COBRE10 x 20 x 1</t>
  </si>
  <si>
    <t>10 x 20 x 1</t>
  </si>
  <si>
    <t>INYECTORES -  M - Benz</t>
  </si>
  <si>
    <t>ARANDELAS DE COBRE14 x 20 x 1,5</t>
  </si>
  <si>
    <t>14 x 20 x 1,5</t>
  </si>
  <si>
    <t>INYECTORES - PERKINS</t>
  </si>
  <si>
    <t>ARANDELAS DE COBRE14 x 20 x 2</t>
  </si>
  <si>
    <t>14 x 20 x 2</t>
  </si>
  <si>
    <t>INYECTORES - INDENOR</t>
  </si>
  <si>
    <t>ARANDELAS DE COBRE14,5 x 21 x 2</t>
  </si>
  <si>
    <t>14,5 x 21 x 2</t>
  </si>
  <si>
    <t>INYECTORES -  R19 DIESEL</t>
  </si>
  <si>
    <t>ARANDELAS DE COBRE16 x 21 x 2</t>
  </si>
  <si>
    <t>16 x 21 x 2</t>
  </si>
  <si>
    <t>INYECTORES - PEUGEOT 405 D</t>
  </si>
  <si>
    <t>ARANDELAS DE COBRE17 x 20 x 1,5</t>
  </si>
  <si>
    <t>17 x 20 x 1,5</t>
  </si>
  <si>
    <t>INYECTORES - BERLINGO D</t>
  </si>
  <si>
    <t>ARANDELAS DE COBRE6x10</t>
  </si>
  <si>
    <t>6x10</t>
  </si>
  <si>
    <t>ARANDELAS DE COBRE8x13</t>
  </si>
  <si>
    <t>8x13</t>
  </si>
  <si>
    <t>ARANDELAS DE COBRE9x14</t>
  </si>
  <si>
    <t>9x14</t>
  </si>
  <si>
    <t>ARANDELAS DE COBRE10x14</t>
  </si>
  <si>
    <t>10x14</t>
  </si>
  <si>
    <t>ARANDELAS DE COBRE11x17</t>
  </si>
  <si>
    <t>11x17</t>
  </si>
  <si>
    <t>ARANDELAS DE COBRE12x17</t>
  </si>
  <si>
    <t>12x17</t>
  </si>
  <si>
    <t>ARANDELAS DE COBRE13x20</t>
  </si>
  <si>
    <t>13x20</t>
  </si>
  <si>
    <t>ARANDELAS DE COBRE14x20</t>
  </si>
  <si>
    <t>14x20</t>
  </si>
  <si>
    <t>ARANDELAS DE COBRE15x21</t>
  </si>
  <si>
    <t>15x21</t>
  </si>
  <si>
    <t>ARANDELAS DE COBRE16x21</t>
  </si>
  <si>
    <t>16x21</t>
  </si>
  <si>
    <t>ARANDELAS DE COBRE17x22</t>
  </si>
  <si>
    <t>17x22</t>
  </si>
  <si>
    <t>ARANDELAS DE COBRE18x23</t>
  </si>
  <si>
    <t>18x23</t>
  </si>
  <si>
    <t>ARANDELAS DE COBRE19x24</t>
  </si>
  <si>
    <t>19x24</t>
  </si>
  <si>
    <t>ARANDELAS DE COBRE20x26</t>
  </si>
  <si>
    <t>20x26</t>
  </si>
  <si>
    <t>ARANDELAS DE COBRE21x26</t>
  </si>
  <si>
    <t>21x26</t>
  </si>
  <si>
    <t>ARANDELAS DE COBRE22x28</t>
  </si>
  <si>
    <t>22x28</t>
  </si>
  <si>
    <t>ARANDELAS DE COBRE24x32</t>
  </si>
  <si>
    <t>24x32</t>
  </si>
  <si>
    <t>ARANDELAS DE COBRE26x34</t>
  </si>
  <si>
    <t>26x34</t>
  </si>
  <si>
    <t>ARANDELAS DE ALUMINIO1/8 3x8</t>
  </si>
  <si>
    <t>ARANDELAS DE ALUMINIO</t>
  </si>
  <si>
    <t>1/8 3x8</t>
  </si>
  <si>
    <t>ARANDELAS DE ALUMINIO5/32 4x10</t>
  </si>
  <si>
    <t>5/32 4x10</t>
  </si>
  <si>
    <t>ARANDELAS DE ALUMINIO3/16  5x12</t>
  </si>
  <si>
    <t>3/16  5x12</t>
  </si>
  <si>
    <t>ARANDELAS DE ALUMINIO1/4  6,5x14</t>
  </si>
  <si>
    <t>1/4  6,5x14</t>
  </si>
  <si>
    <t>ARANDELAS DE ALUMINIO5/16  8x16</t>
  </si>
  <si>
    <t>5/16  8x16</t>
  </si>
  <si>
    <t>ARANDELAS DE ALUMINIO3/8  10x18</t>
  </si>
  <si>
    <t>3/8  10x18</t>
  </si>
  <si>
    <t>ARANDELAS DE ALUMINIO1/2  13x24</t>
  </si>
  <si>
    <t>1/2  13x24</t>
  </si>
  <si>
    <t>ARANDELAS DE ALUMINIO6x10</t>
  </si>
  <si>
    <t>ARANDELAS DE ALUMINIO8x13</t>
  </si>
  <si>
    <t>ARANDELAS DE ALUMINIO9x14</t>
  </si>
  <si>
    <t>ARANDELAS DE ALUMINIO10x14</t>
  </si>
  <si>
    <t>ARANDELAS DE ALUMINIO11x17</t>
  </si>
  <si>
    <t>ARANDELAS DE ALUMINIO12x17</t>
  </si>
  <si>
    <t>ARANDELAS DE ALUMINIO13x20</t>
  </si>
  <si>
    <t>ARANDELAS DE ALUMINIO14x20</t>
  </si>
  <si>
    <t>ARANDELAS DE ALUMINIO15x21</t>
  </si>
  <si>
    <t>ARANDELAS DE ALUMINIO16x21</t>
  </si>
  <si>
    <t>ARANDELAS DE ALUMINIO17x22</t>
  </si>
  <si>
    <t>ARANDELAS DE ALUMINIO18x23</t>
  </si>
  <si>
    <t>ARANDELAS DE ALUMINIO19x24</t>
  </si>
  <si>
    <t>ARANDELAS DE ALUMINIO20x26</t>
  </si>
  <si>
    <t>ARANDELAS DE ALUMINIO21x26</t>
  </si>
  <si>
    <t>ARANDELAS DE ALUMINIO22x28</t>
  </si>
  <si>
    <t>ARANDELAS DE ALUMINIO24x30</t>
  </si>
  <si>
    <t>24x30</t>
  </si>
  <si>
    <t>ARANDELAS DE ALUMINIO26x34</t>
  </si>
  <si>
    <t>ARANDELAS DE ALUMINIO28x36</t>
  </si>
  <si>
    <t>28x36</t>
  </si>
  <si>
    <t>ARANDELAS DE ALUMINIO30x40</t>
  </si>
  <si>
    <t>30x40</t>
  </si>
  <si>
    <t>ARANDELAS DE FIBRA1/8 3x8</t>
  </si>
  <si>
    <t>ARANDELAS DE FIBRA</t>
  </si>
  <si>
    <t>ARANDELAS DE FIBRA5/32 4x10</t>
  </si>
  <si>
    <t>ARANDELAS DE FIBRA3/16  5x12</t>
  </si>
  <si>
    <t>ARANDELAS DE FIBRA1/4  6,5x14</t>
  </si>
  <si>
    <t>ARANDELAS DE FIBRA5/16  8x16</t>
  </si>
  <si>
    <t>ARANDELAS DE FIBRA3/8  10x18</t>
  </si>
  <si>
    <t>ARANDELAS DE FIBRA1/2  13x24</t>
  </si>
  <si>
    <t>ARANDELAS DE FIBRA6x10</t>
  </si>
  <si>
    <t>ARANDELAS DE FIBRA7x10</t>
  </si>
  <si>
    <t>7x10</t>
  </si>
  <si>
    <t>ARANDELAS DE FIBRA8x13</t>
  </si>
  <si>
    <t>ARANDELAS DE FIBRA9x14</t>
  </si>
  <si>
    <t>ARANDELAS DE FIBRA10x14</t>
  </si>
  <si>
    <t>ARANDELAS DE FIBRA11x17</t>
  </si>
  <si>
    <t>ARANDELAS DE FIBRA12x17</t>
  </si>
  <si>
    <t>ARANDELAS DE FIBRA13x20</t>
  </si>
  <si>
    <t>ARANDELAS DE FIBRA14x20</t>
  </si>
  <si>
    <t>ARANDELAS DE FIBRA15x21</t>
  </si>
  <si>
    <t>ARANDELAS DE FIBRA16x19</t>
  </si>
  <si>
    <t>16x19</t>
  </si>
  <si>
    <t>ARANDELAS DE FIBRA16x21</t>
  </si>
  <si>
    <t>ARANDELAS DE FIBRA16x24</t>
  </si>
  <si>
    <t>16x24</t>
  </si>
  <si>
    <t>ARANDELAS DE FIBRA17x22</t>
  </si>
  <si>
    <t>ARANDELAS DE FIBRA18x23</t>
  </si>
  <si>
    <t>ARANDELAS DE FIBRA19x24</t>
  </si>
  <si>
    <t>ARANDELAS DE FIBRA20x26</t>
  </si>
  <si>
    <t>ARANDELAS DE FIBRA21x26</t>
  </si>
  <si>
    <t>ARANDELAS DE FIBRA22x28</t>
  </si>
  <si>
    <t>ARANDELAS DE FIBRA24x30</t>
  </si>
  <si>
    <t>ARANDELAS DE FIBRA26x34</t>
  </si>
  <si>
    <t>ARANDELAS DE FIBRA28x36</t>
  </si>
  <si>
    <t>ARANDELAS DE FIBRA30x40</t>
  </si>
  <si>
    <t>ARANDELAS DE FIBRA32x40</t>
  </si>
  <si>
    <t>32x40</t>
  </si>
  <si>
    <t>ARANDELAS DE POLIPROPILENO1/8 3x8</t>
  </si>
  <si>
    <t>ARANDELAS DE POLIPROPILENO</t>
  </si>
  <si>
    <t>ARANDELAS DE POLIPROPILENO5/32 4x10</t>
  </si>
  <si>
    <t>ARANDELAS DE POLIPROPILENO3/16  5x12</t>
  </si>
  <si>
    <t>ARANDELAS DE POLIPROPILENO1/4  6,5x14</t>
  </si>
  <si>
    <t>ARANDELAS DE POLIPROPILENO5/16  8x16</t>
  </si>
  <si>
    <t>ARANDELAS DE POLIPROPILENO3/8  10x18</t>
  </si>
  <si>
    <t>SUPLEMENTO 0,25x10</t>
  </si>
  <si>
    <t>SUPLEMENTO 0,2</t>
  </si>
  <si>
    <t>5x10</t>
  </si>
  <si>
    <t>SUPLEMENTO 0,25x13</t>
  </si>
  <si>
    <t>5x13</t>
  </si>
  <si>
    <t>SUPLEMENTO 0,26x11</t>
  </si>
  <si>
    <t>6x11</t>
  </si>
  <si>
    <t>SUPLEMENTO 0,26x14</t>
  </si>
  <si>
    <t>6x14</t>
  </si>
  <si>
    <t>SUPLEMENTO 0,27x12</t>
  </si>
  <si>
    <t>7x12</t>
  </si>
  <si>
    <t>SUPLEMENTO 0,27x15</t>
  </si>
  <si>
    <t>7x15</t>
  </si>
  <si>
    <t>SUPLEMENTO 0,28x13</t>
  </si>
  <si>
    <t>SUPLEMENTO 0,28x16</t>
  </si>
  <si>
    <t>8x16</t>
  </si>
  <si>
    <t>SUPLEMENTO 0,29x14</t>
  </si>
  <si>
    <t>SUPLEMENTO 0,29x17</t>
  </si>
  <si>
    <t>9x17</t>
  </si>
  <si>
    <t>SUPLEMENTO 0,210x15</t>
  </si>
  <si>
    <t>10x15</t>
  </si>
  <si>
    <t>SUPLEMENTO 0,210x18</t>
  </si>
  <si>
    <t>10x18</t>
  </si>
  <si>
    <t>SUPLEMENTO 0,210x26</t>
  </si>
  <si>
    <t>10x26</t>
  </si>
  <si>
    <t>SUPLEMENTO 0,211x16</t>
  </si>
  <si>
    <t>11x16</t>
  </si>
  <si>
    <t>SUPLEMENTO 0,211x19</t>
  </si>
  <si>
    <t>11x19</t>
  </si>
  <si>
    <t>SUPLEMENTO 0,211x27</t>
  </si>
  <si>
    <t>11x27</t>
  </si>
  <si>
    <t>SUPLEMENTO 0,212x17</t>
  </si>
  <si>
    <t>SUPLEMENTO 0,212x20</t>
  </si>
  <si>
    <t>12x20</t>
  </si>
  <si>
    <t>SUPLEMENTO 0,212x28</t>
  </si>
  <si>
    <t>12x28</t>
  </si>
  <si>
    <t>SUPLEMENTO 0,213x18</t>
  </si>
  <si>
    <t>13x18</t>
  </si>
  <si>
    <t>SUPLEMENTO 0,213x21</t>
  </si>
  <si>
    <t>13x21</t>
  </si>
  <si>
    <t>SUPLEMENTO 0,213x29</t>
  </si>
  <si>
    <t>13x29</t>
  </si>
  <si>
    <t>SUPLEMENTO 0,214x19</t>
  </si>
  <si>
    <t>14x19</t>
  </si>
  <si>
    <t>SUPLEMENTO 0,214x22</t>
  </si>
  <si>
    <t>14x22</t>
  </si>
  <si>
    <t>SUPLEMENTO 0,214x30</t>
  </si>
  <si>
    <t>14x30</t>
  </si>
  <si>
    <t>SUPLEMENTO 0,215x20</t>
  </si>
  <si>
    <t>15x20</t>
  </si>
  <si>
    <t>SUPLEMENTO 0,215x23</t>
  </si>
  <si>
    <t>15x23</t>
  </si>
  <si>
    <t>SUPLEMENTO 0,215x30</t>
  </si>
  <si>
    <t>15x30</t>
  </si>
  <si>
    <t>SUPLEMENTO 0,216x21</t>
  </si>
  <si>
    <t>SUPLEMENTO 0,216x24</t>
  </si>
  <si>
    <t>SUPLEMENTO 0,216x32</t>
  </si>
  <si>
    <t>16x32</t>
  </si>
  <si>
    <t>SUPLEMENTO 0,217x22</t>
  </si>
  <si>
    <t>SUPLEMENTO 0,217x25</t>
  </si>
  <si>
    <t>17x25</t>
  </si>
  <si>
    <t>SUPLEMENTO 0,217x33</t>
  </si>
  <si>
    <t>17x33</t>
  </si>
  <si>
    <t>SUPLEMENTO 0,218x23</t>
  </si>
  <si>
    <t>SUPLEMENTO 0,218x26</t>
  </si>
  <si>
    <t>18x26</t>
  </si>
  <si>
    <t>SUPLEMENTO 0,218x34</t>
  </si>
  <si>
    <t>18x34</t>
  </si>
  <si>
    <t>SUPLEMENTO 0,219x24</t>
  </si>
  <si>
    <t>SUPLEMENTO 0,219x27</t>
  </si>
  <si>
    <t>19x27</t>
  </si>
  <si>
    <t>SUPLEMENTO 0,219x35</t>
  </si>
  <si>
    <t>19x35</t>
  </si>
  <si>
    <t>SUPLEMENTO 0,220x25</t>
  </si>
  <si>
    <t>20x25</t>
  </si>
  <si>
    <t>SUPLEMENTO 0,220x28</t>
  </si>
  <si>
    <t>20x28</t>
  </si>
  <si>
    <t>SUPLEMENTO 0,220x36</t>
  </si>
  <si>
    <t>20x36</t>
  </si>
  <si>
    <t>SUPLEMENTO 0,221x26</t>
  </si>
  <si>
    <t>SUPLEMENTO 0,221x29</t>
  </si>
  <si>
    <t>21x29</t>
  </si>
  <si>
    <t>SUPLEMENTO 0,221x37</t>
  </si>
  <si>
    <t>21x37</t>
  </si>
  <si>
    <t>SUPLEMENTO 0,222x27</t>
  </si>
  <si>
    <t>22x27</t>
  </si>
  <si>
    <t>SUPLEMENTO 0,222x30</t>
  </si>
  <si>
    <t>22x30</t>
  </si>
  <si>
    <t>SUPLEMENTO 0,222x38</t>
  </si>
  <si>
    <t>22x38</t>
  </si>
  <si>
    <t>SUPLEMENTO 0,223x28</t>
  </si>
  <si>
    <t>23x28</t>
  </si>
  <si>
    <t>SUPLEMENTO 0,223x31</t>
  </si>
  <si>
    <t>23x31</t>
  </si>
  <si>
    <t>SUPLEMENTO 0,223x39</t>
  </si>
  <si>
    <t>23x39</t>
  </si>
  <si>
    <t>SUPLEMENTO 0,224x29</t>
  </si>
  <si>
    <t>24x29</t>
  </si>
  <si>
    <t>SUPLEMENTO 0,224x32</t>
  </si>
  <si>
    <t>SUPLEMENTO 0,224x40</t>
  </si>
  <si>
    <t>24x40</t>
  </si>
  <si>
    <t>SUPLEMENTO 0,225x30</t>
  </si>
  <si>
    <t>25x30</t>
  </si>
  <si>
    <t>SUPLEMENTO 0,225x33</t>
  </si>
  <si>
    <t>25x33</t>
  </si>
  <si>
    <t>SUPLEMENTO 0,225x41</t>
  </si>
  <si>
    <t>25x41</t>
  </si>
  <si>
    <t>SUPLEMENTO 0,226x31</t>
  </si>
  <si>
    <t>26x31</t>
  </si>
  <si>
    <t>SUPLEMENTO 0,226x34</t>
  </si>
  <si>
    <t>SUPLEMENTO 0,226x42</t>
  </si>
  <si>
    <t>26x42</t>
  </si>
  <si>
    <t>SUPLEMENTO 0,227x35</t>
  </si>
  <si>
    <t>27x35</t>
  </si>
  <si>
    <t>SUPLEMENTO 0,227x43</t>
  </si>
  <si>
    <t>27x43</t>
  </si>
  <si>
    <t>SUPLEMENTO 0,228x36</t>
  </si>
  <si>
    <t>SUPLEMENTO 0,228x44</t>
  </si>
  <si>
    <t>28x44</t>
  </si>
  <si>
    <t>SUPLEMENTO 0,229x37</t>
  </si>
  <si>
    <t>29x37</t>
  </si>
  <si>
    <t>SUPLEMENTO 0,229x45</t>
  </si>
  <si>
    <t>29x45</t>
  </si>
  <si>
    <t>SUPLEMENTO 0,230x35</t>
  </si>
  <si>
    <t>30x35</t>
  </si>
  <si>
    <t>SUPLEMENTO 0,230x38</t>
  </si>
  <si>
    <t>30x38</t>
  </si>
  <si>
    <t>SUPLEMENTO 0,230x46</t>
  </si>
  <si>
    <t>30x46</t>
  </si>
  <si>
    <t>SUPLEMENTO 0,231x39</t>
  </si>
  <si>
    <t>31x39</t>
  </si>
  <si>
    <t>SUPLEMENTO 0,231x47</t>
  </si>
  <si>
    <t>31x47</t>
  </si>
  <si>
    <t>SUPLEMENTO 0,232x40</t>
  </si>
  <si>
    <t>SUPLEMENTO 0,232x48</t>
  </si>
  <si>
    <t>32x48</t>
  </si>
  <si>
    <t>SUPLEMENTO 0,233x41</t>
  </si>
  <si>
    <t>33x41</t>
  </si>
  <si>
    <t>SUPLEMENTO 0,233x49</t>
  </si>
  <si>
    <t>33x49</t>
  </si>
  <si>
    <t>SUPLEMENTO 0,234x42</t>
  </si>
  <si>
    <t>34x42</t>
  </si>
  <si>
    <t>SUPLEMENTO 0,234x50</t>
  </si>
  <si>
    <t>34x50</t>
  </si>
  <si>
    <t>SUPLEMENTO 0,235x43</t>
  </si>
  <si>
    <t>35x43</t>
  </si>
  <si>
    <t>SUPLEMENTO 0,235x51</t>
  </si>
  <si>
    <t>35x51</t>
  </si>
  <si>
    <t>SUPLEMENTO 0,236x44</t>
  </si>
  <si>
    <t>36x44</t>
  </si>
  <si>
    <t>SUPLEMENTO 0,236x52</t>
  </si>
  <si>
    <t>36x52</t>
  </si>
  <si>
    <t>SUPLEMENTO 0,237x45</t>
  </si>
  <si>
    <t>37x45</t>
  </si>
  <si>
    <t>SUPLEMENTO 0,237x53</t>
  </si>
  <si>
    <t>37x53</t>
  </si>
  <si>
    <t>SUPLEMENTO 0,238x46</t>
  </si>
  <si>
    <t>38x46</t>
  </si>
  <si>
    <t>SUPLEMENTO 0,238x54</t>
  </si>
  <si>
    <t>38x54</t>
  </si>
  <si>
    <t>SUPLEMENTO 0,239x47</t>
  </si>
  <si>
    <t>39x47</t>
  </si>
  <si>
    <t>SUPLEMENTO 0,239x55</t>
  </si>
  <si>
    <t>39x55</t>
  </si>
  <si>
    <t>SUPLEMENTO 0,240x48</t>
  </si>
  <si>
    <t>40x48</t>
  </si>
  <si>
    <t>SUPLEMENTO 0,240x56</t>
  </si>
  <si>
    <t>40x56</t>
  </si>
  <si>
    <t>SUPLEMENTO 0,241x49</t>
  </si>
  <si>
    <t>41x49</t>
  </si>
  <si>
    <t>SUPLEMENTO 0,241x57</t>
  </si>
  <si>
    <t>41x57</t>
  </si>
  <si>
    <t>SUPLEMENTO 0,242x50</t>
  </si>
  <si>
    <t>42x50</t>
  </si>
  <si>
    <t>SUPLEMENTO 0,242x58</t>
  </si>
  <si>
    <t>42x58</t>
  </si>
  <si>
    <t>SUPLEMENTO 0,243x59</t>
  </si>
  <si>
    <t>43x59</t>
  </si>
  <si>
    <t>SUPLEMENTO 0,244x60</t>
  </si>
  <si>
    <t>44x60</t>
  </si>
  <si>
    <t>SUPLEMENTO 0,245x61</t>
  </si>
  <si>
    <t>45x61</t>
  </si>
  <si>
    <t>SUPLEMENTO 0,246x58</t>
  </si>
  <si>
    <t>46x58</t>
  </si>
  <si>
    <t>SUPLEMENTO 0,247x59</t>
  </si>
  <si>
    <t>47x59</t>
  </si>
  <si>
    <t>SUPLEMENTO 0,248x60</t>
  </si>
  <si>
    <t>48x60</t>
  </si>
  <si>
    <t>SUPLEMENTO 0,249x61</t>
  </si>
  <si>
    <t>49x61</t>
  </si>
  <si>
    <t>SUPLEMENTO 0,250x62</t>
  </si>
  <si>
    <t>50x62</t>
  </si>
  <si>
    <t>SUPLEMENTO 0,251x63</t>
  </si>
  <si>
    <t>51x63</t>
  </si>
  <si>
    <t>SUPLEMENTO 0,252x64</t>
  </si>
  <si>
    <t>52x64</t>
  </si>
  <si>
    <t>SUPLEMENTO 0,253x65</t>
  </si>
  <si>
    <t>53x65</t>
  </si>
  <si>
    <t>SUPLEMENTO 0,254x66</t>
  </si>
  <si>
    <t>54x66</t>
  </si>
  <si>
    <t>SUPLEMENTO 0,255x67</t>
  </si>
  <si>
    <t>55x67</t>
  </si>
  <si>
    <t>SUPLEMENTO 0,256x68</t>
  </si>
  <si>
    <t>56x68</t>
  </si>
  <si>
    <t>SUPLEMENTO 0,257x69</t>
  </si>
  <si>
    <t>57x69</t>
  </si>
  <si>
    <t>SUPLEMENTO 0,258x70</t>
  </si>
  <si>
    <t>58x70</t>
  </si>
  <si>
    <t>SUPLEMENTO 0,259x71</t>
  </si>
  <si>
    <t>59x71</t>
  </si>
  <si>
    <t>SUPLEMENTO 0,260x72</t>
  </si>
  <si>
    <t>60x72</t>
  </si>
  <si>
    <t>SUPLEMENTO 0,261x73</t>
  </si>
  <si>
    <t>61x73</t>
  </si>
  <si>
    <t>SUPLEMENTO 0,262x74</t>
  </si>
  <si>
    <t>62x74</t>
  </si>
  <si>
    <t>SUPLEMENTO 0,263x75</t>
  </si>
  <si>
    <t>63x75</t>
  </si>
  <si>
    <t>SUPLEMENTO 0,264x76</t>
  </si>
  <si>
    <t>64x76</t>
  </si>
  <si>
    <t>SUPLEMENTO 0,265x77</t>
  </si>
  <si>
    <t>65x77</t>
  </si>
  <si>
    <t>SUPLEMENTO 0,266x78</t>
  </si>
  <si>
    <t>66x78</t>
  </si>
  <si>
    <t>SUPLEMENTO 0,267x79</t>
  </si>
  <si>
    <t>67x79</t>
  </si>
  <si>
    <t>SUPLEMENTO 0,268x80</t>
  </si>
  <si>
    <t>68x80</t>
  </si>
  <si>
    <t>SUPLEMENTO 0,269x81</t>
  </si>
  <si>
    <t>69x81</t>
  </si>
  <si>
    <t>SUPLEMENTO 0,270x82</t>
  </si>
  <si>
    <t>70x82</t>
  </si>
  <si>
    <t>SUPLEMENTO 0,271x83</t>
  </si>
  <si>
    <t>71x83</t>
  </si>
  <si>
    <t>SUPLEMENTO 0,272x84</t>
  </si>
  <si>
    <t>72x84</t>
  </si>
  <si>
    <t>SUPLEMENTO 0,273x85</t>
  </si>
  <si>
    <t>73x85</t>
  </si>
  <si>
    <t>SUPLEMENTO 0,274x86</t>
  </si>
  <si>
    <t>74x86</t>
  </si>
  <si>
    <t>SUPLEMENTO 0,275x87</t>
  </si>
  <si>
    <t>75x87</t>
  </si>
  <si>
    <t>SUPLEMENTO 0,276x88</t>
  </si>
  <si>
    <t>76x88</t>
  </si>
  <si>
    <t>SUPLEMENTO 0,277x89</t>
  </si>
  <si>
    <t>77x89</t>
  </si>
  <si>
    <t>SUPLEMENTO 0,278x90</t>
  </si>
  <si>
    <t>78x90</t>
  </si>
  <si>
    <t>SUPLEMENTO 0,279x91</t>
  </si>
  <si>
    <t>79x91</t>
  </si>
  <si>
    <t>SUPLEMENTO 0,280x92</t>
  </si>
  <si>
    <t>80x92</t>
  </si>
  <si>
    <t>SUPLEMENTO 0,281x94</t>
  </si>
  <si>
    <t>81x94</t>
  </si>
  <si>
    <t>SUPLEMENTO 0,282x95</t>
  </si>
  <si>
    <t>82x95</t>
  </si>
  <si>
    <t>SUPLEMENTO 0,283x96</t>
  </si>
  <si>
    <t>83x96</t>
  </si>
  <si>
    <t>SUPLEMENTO 0,284x97</t>
  </si>
  <si>
    <t>84x97</t>
  </si>
  <si>
    <t>SUPLEMENTO 0,285x98</t>
  </si>
  <si>
    <t>85x98</t>
  </si>
  <si>
    <t>SUPLEMENTO 0,286x99</t>
  </si>
  <si>
    <t>86x99</t>
  </si>
  <si>
    <t>SUPLEMENTO 0,287x100</t>
  </si>
  <si>
    <t>87x100</t>
  </si>
  <si>
    <t>SUPLEMENTO 0,288x101</t>
  </si>
  <si>
    <t>88x101</t>
  </si>
  <si>
    <t>SUPLEMENTO 0,289x102</t>
  </si>
  <si>
    <t>89x102</t>
  </si>
  <si>
    <t>SUPLEMENTO 0,290x103</t>
  </si>
  <si>
    <t>90x103</t>
  </si>
  <si>
    <t>SUPLEMENTO 0,291x104</t>
  </si>
  <si>
    <t>91x104</t>
  </si>
  <si>
    <t>SUPLEMENTO 0,292x105</t>
  </si>
  <si>
    <t>92x105</t>
  </si>
  <si>
    <t>SUPLEMENTO 0,293x103</t>
  </si>
  <si>
    <t>93x103</t>
  </si>
  <si>
    <t>SUPLEMENTO 0,294x106</t>
  </si>
  <si>
    <t>94x106</t>
  </si>
  <si>
    <t>SUPLEMENTO 0,295x107</t>
  </si>
  <si>
    <t>95x107</t>
  </si>
  <si>
    <t>SUPLEMENTO 0,296x108</t>
  </si>
  <si>
    <t>96x108</t>
  </si>
  <si>
    <t>SUPLEMENTO 0,297x109</t>
  </si>
  <si>
    <t>97x109</t>
  </si>
  <si>
    <t>SUPLEMENTO 0,298x110</t>
  </si>
  <si>
    <t>98x110</t>
  </si>
  <si>
    <t>SUPLEMENTO 0,299x111</t>
  </si>
  <si>
    <t>99x111</t>
  </si>
  <si>
    <t>SUPLEMENTO 0,2100x111</t>
  </si>
  <si>
    <t>100x111</t>
  </si>
  <si>
    <t>SUPLEMENTO 0,2100x112</t>
  </si>
  <si>
    <t>100x112</t>
  </si>
  <si>
    <t>SUPLEMENTO 0,2101x113</t>
  </si>
  <si>
    <t>101x113</t>
  </si>
  <si>
    <t>SUPLEMENTO 0,2102x114</t>
  </si>
  <si>
    <t>102x114</t>
  </si>
  <si>
    <t>SUPLEMENTO 0,2103x114</t>
  </si>
  <si>
    <t>103x114</t>
  </si>
  <si>
    <t>SUPLEMENTO 0,2103x115</t>
  </si>
  <si>
    <t>103x115</t>
  </si>
  <si>
    <t>SUPLEMENTO 0,2104x114</t>
  </si>
  <si>
    <t>104x114</t>
  </si>
  <si>
    <t>SUPLEMENTO 0,2104x116</t>
  </si>
  <si>
    <t>104x116</t>
  </si>
  <si>
    <t>SUPLEMENTO 0,2105x117</t>
  </si>
  <si>
    <t>105x117</t>
  </si>
  <si>
    <t>SUPLEMENTO 0,2105x118</t>
  </si>
  <si>
    <t>105x118</t>
  </si>
  <si>
    <t>SUPLEMENTO 0,2106x118</t>
  </si>
  <si>
    <t>106x118</t>
  </si>
  <si>
    <t>SUPLEMENTO 0,2107x118</t>
  </si>
  <si>
    <t>107x118</t>
  </si>
  <si>
    <t>SUPLEMENTO 0,2107x119</t>
  </si>
  <si>
    <t>107x119</t>
  </si>
  <si>
    <t>SUPLEMENTO 0,2108x120</t>
  </si>
  <si>
    <t>108x120</t>
  </si>
  <si>
    <t>SUPLEMENTO 0,2109x121</t>
  </si>
  <si>
    <t>109x121</t>
  </si>
  <si>
    <t>SUPLEMENTO 0,2110x121</t>
  </si>
  <si>
    <t>110x121</t>
  </si>
  <si>
    <t>SUPLEMENTO 0,2110x124</t>
  </si>
  <si>
    <t>110x124</t>
  </si>
  <si>
    <t>SUPLEMENTO 0,2111x124</t>
  </si>
  <si>
    <t>111x124</t>
  </si>
  <si>
    <t>SUPLEMENTO 0,2112x124</t>
  </si>
  <si>
    <t>112x124</t>
  </si>
  <si>
    <t>SUPLEMENTO 0,2113x127</t>
  </si>
  <si>
    <t>113x127</t>
  </si>
  <si>
    <t>SUPLEMENTO 0,2114x127</t>
  </si>
  <si>
    <t>114x127</t>
  </si>
  <si>
    <t>SUPLEMENTO 0,2115x127</t>
  </si>
  <si>
    <t>115x127</t>
  </si>
  <si>
    <t>SUPLEMENTO 0,2116x130</t>
  </si>
  <si>
    <t>116x130</t>
  </si>
  <si>
    <t>SUPLEMENTO 0,2117x130</t>
  </si>
  <si>
    <t>117x130</t>
  </si>
  <si>
    <t>SUPLEMENTO 0,2118x130</t>
  </si>
  <si>
    <t>118x130</t>
  </si>
  <si>
    <t>SUPLEMENTO 0,2119x133</t>
  </si>
  <si>
    <t>119x133</t>
  </si>
  <si>
    <t>SUPLEMENTO 0,2120x133</t>
  </si>
  <si>
    <t>120x133</t>
  </si>
  <si>
    <t>SUPLEMENTO 0,2121x133</t>
  </si>
  <si>
    <t>121x133</t>
  </si>
  <si>
    <t>SUPLEMENTO 0,85x10</t>
  </si>
  <si>
    <t>SUPLEMENTO 0,8</t>
  </si>
  <si>
    <t>SUPLEMENTO 0,85x13</t>
  </si>
  <si>
    <t>SUPLEMENTO 0,86x11</t>
  </si>
  <si>
    <t>SUPLEMENTO 0,86x14</t>
  </si>
  <si>
    <t>SUPLEMENTO 0,87x12</t>
  </si>
  <si>
    <t>SUPLEMENTO 0,87x15</t>
  </si>
  <si>
    <t>SUPLEMENTO 0,88x13</t>
  </si>
  <si>
    <t>SUPLEMENTO 0,88x16</t>
  </si>
  <si>
    <t>SUPLEMENTO 0,89x14</t>
  </si>
  <si>
    <t>SUPLEMENTO 0,89x17</t>
  </si>
  <si>
    <t>SUPLEMENTO 0,810x15</t>
  </si>
  <si>
    <t>SUPLEMENTO 0,810x18</t>
  </si>
  <si>
    <t>SUPLEMENTO 0,810x26</t>
  </si>
  <si>
    <t>SUPLEMENTO 0,811x16</t>
  </si>
  <si>
    <t>SUPLEMENTO 0,811x19</t>
  </si>
  <si>
    <t>SUPLEMENTO 0,811x27</t>
  </si>
  <si>
    <t>SUPLEMENTO 0,812x17</t>
  </si>
  <si>
    <t>SUPLEMENTO 0,812x20</t>
  </si>
  <si>
    <t>SUPLEMENTO 0,812x28</t>
  </si>
  <si>
    <t>SUPLEMENTO 0,813x18</t>
  </si>
  <si>
    <t>SUPLEMENTO 0,813x21</t>
  </si>
  <si>
    <t>SUPLEMENTO 0,813x29</t>
  </si>
  <si>
    <t>SUPLEMENTO 0,814x19</t>
  </si>
  <si>
    <t>SUPLEMENTO 0,814x22</t>
  </si>
  <si>
    <t>SUPLEMENTO 0,814x30</t>
  </si>
  <si>
    <t>SUPLEMENTO 0,815x20</t>
  </si>
  <si>
    <t>SUPLEMENTO 0,815x23</t>
  </si>
  <si>
    <t>SUPLEMENTO 0,815x30</t>
  </si>
  <si>
    <t>SUPLEMENTO 0,816x21</t>
  </si>
  <si>
    <t>SUPLEMENTO 0,816x24</t>
  </si>
  <si>
    <t>SUPLEMENTO 0,816x32</t>
  </si>
  <si>
    <t>SUPLEMENTO 0,817x22</t>
  </si>
  <si>
    <t>SUPLEMENTO 0,817x25</t>
  </si>
  <si>
    <t>SUPLEMENTO 0,817x33</t>
  </si>
  <si>
    <t>SUPLEMENTO 0,818x23</t>
  </si>
  <si>
    <t>SUPLEMENTO 0,818x26</t>
  </si>
  <si>
    <t>SUPLEMENTO 0,818x34</t>
  </si>
  <si>
    <t>SUPLEMENTO 0,819x24</t>
  </si>
  <si>
    <t>SUPLEMENTO 0,819x27</t>
  </si>
  <si>
    <t>SUPLEMENTO 0,819x35</t>
  </si>
  <si>
    <t>SUPLEMENTO 0,820x25</t>
  </si>
  <si>
    <t>SUPLEMENTO 0,820x28</t>
  </si>
  <si>
    <t>SUPLEMENTO 0,820x36</t>
  </si>
  <si>
    <t>SUPLEMENTO 0,821x29</t>
  </si>
  <si>
    <t>SUPLEMENTO 0,821x37</t>
  </si>
  <si>
    <t>SUPLEMENTO 0,822x30</t>
  </si>
  <si>
    <t>SUPLEMENTO 0,822x38</t>
  </si>
  <si>
    <t>SUPLEMENTO 0,823x31</t>
  </si>
  <si>
    <t>SUPLEMENTO 0,823x39</t>
  </si>
  <si>
    <t>SUPLEMENTO 0,824x32</t>
  </si>
  <si>
    <t>SUPLEMENTO 0,824x40</t>
  </si>
  <si>
    <t>SUPLEMENTO 0,825x33</t>
  </si>
  <si>
    <t>SUPLEMENTO 0,825x41</t>
  </si>
  <si>
    <t>SUPLEMENTO 0,826x34</t>
  </si>
  <si>
    <t>SUPLEMENTO 0,826x42</t>
  </si>
  <si>
    <t>SUPLEMENTO 0,827x35</t>
  </si>
  <si>
    <t>SUPLEMENTO 0,827x43</t>
  </si>
  <si>
    <t>SUPLEMENTO 0,828x36</t>
  </si>
  <si>
    <t>SUPLEMENTO 0,828x44</t>
  </si>
  <si>
    <t>SUPLEMENTO 0,829x37</t>
  </si>
  <si>
    <t>SUPLEMENTO 0,829x45</t>
  </si>
  <si>
    <t>SUPLEMENTO 0,830x38</t>
  </si>
  <si>
    <t>SUPLEMENTO 0,830X46</t>
  </si>
  <si>
    <t>30X46</t>
  </si>
  <si>
    <t>SUPLEMENTO 0,831x39</t>
  </si>
  <si>
    <t>SUPLEMENTO 0,831x47</t>
  </si>
  <si>
    <t>SUPLEMENTO 0,832x40</t>
  </si>
  <si>
    <t>SUPLEMENTO 0,832x48</t>
  </si>
  <si>
    <t>SUPLEMENTO 0,833x41</t>
  </si>
  <si>
    <t>SUPLEMENTO 0,833x49</t>
  </si>
  <si>
    <t>SUPLEMENTO 0,834x42</t>
  </si>
  <si>
    <t>SUPLEMENTO 0,834x50</t>
  </si>
  <si>
    <t>SUPLEMENTO 0,835x43</t>
  </si>
  <si>
    <t>SUPLEMENTO 0,835x51</t>
  </si>
  <si>
    <t>SUPLEMENTO 0,836x44</t>
  </si>
  <si>
    <t>SUPLEMENTO 0,836x52</t>
  </si>
  <si>
    <t>SUPLEMENTO 0,837x45</t>
  </si>
  <si>
    <t>SUPLEMENTO 0,837x53</t>
  </si>
  <si>
    <t>SUPLEMENTO 0,838x46</t>
  </si>
  <si>
    <t>SUPLEMENTO 0,838x54</t>
  </si>
  <si>
    <t>SUPLEMENTO 0,839x47</t>
  </si>
  <si>
    <t>SUPLEMENTO 0,839x55</t>
  </si>
  <si>
    <t>SUPLEMENTO 0,840x48</t>
  </si>
  <si>
    <t>SUPLEMENTO 0,840x56</t>
  </si>
  <si>
    <t>SUPLEMENTO 0,841x49</t>
  </si>
  <si>
    <t>SUPLEMENTO 0,841x57</t>
  </si>
  <si>
    <t>SUPLEMENTO 0,842x50</t>
  </si>
  <si>
    <t>SUPLEMENTO 0,842x58</t>
  </si>
  <si>
    <t>SUPLEMENTO 0,843x59</t>
  </si>
  <si>
    <t>SUPLEMENTO 0,844x60</t>
  </si>
  <si>
    <t>SUPLEMENTO 0,845x61</t>
  </si>
  <si>
    <t>SUPLEMENTO 0,846x58</t>
  </si>
  <si>
    <t>SUPLEMENTO 0,847x59</t>
  </si>
  <si>
    <t>SUPLEMENTO 0,848x60</t>
  </si>
  <si>
    <t>SUPLEMENTO 0,849x61</t>
  </si>
  <si>
    <t>SUPLEMENTO 0,850x62</t>
  </si>
  <si>
    <t>SUPLEMENTO 0,851x63</t>
  </si>
  <si>
    <t>SUPLEMENTO 0,852x64</t>
  </si>
  <si>
    <t>SUPLEMENTO 0,853x65</t>
  </si>
  <si>
    <t>SUPLEMENTO 0,854x66</t>
  </si>
  <si>
    <t>SUPLEMENTO 0,855x67</t>
  </si>
  <si>
    <t>SUPLEMENTO 0,856x68</t>
  </si>
  <si>
    <t>SUPLEMENTO 0,857x69</t>
  </si>
  <si>
    <t>SUPLEMENTO 0,858x70</t>
  </si>
  <si>
    <t>SUPLEMENTO 0,859x71</t>
  </si>
  <si>
    <t>SUPLEMENTO 0,860x72</t>
  </si>
  <si>
    <t>SUPLEMENTO 0,861x73</t>
  </si>
  <si>
    <t>RACORD - ACOPLES - REDUCCIONES - ENTREROSCAS1</t>
  </si>
  <si>
    <t>RACORD - ACOPLES - REDUCCIONES - ENTREROSCAS</t>
  </si>
  <si>
    <t>1/4 M x ACP  -  1</t>
  </si>
  <si>
    <t>RACORD - ACOPLES - REDUCCIONES - ENTREROSCAS2</t>
  </si>
  <si>
    <t>ACP x M 6  -  2</t>
  </si>
  <si>
    <t>RACORD - ACOPLES - REDUCCIONES - ENTREROSCAS3</t>
  </si>
  <si>
    <t>ACP x M 8  -  3</t>
  </si>
  <si>
    <t>RACORD - ACOPLES - REDUCCIONES - ENTREROSCAS4</t>
  </si>
  <si>
    <t>ACP x M 10  -  4</t>
  </si>
  <si>
    <t>RACORD - ACOPLES - REDUCCIONES - ENTREROSCAS5</t>
  </si>
  <si>
    <t>ACP x M 12  -  5</t>
  </si>
  <si>
    <t>RACORD - ACOPLES - REDUCCIONES - ENTREROSCAS6</t>
  </si>
  <si>
    <t>1/8 M x MANG 6</t>
  </si>
  <si>
    <t>RACORD - ACOPLES - REDUCCIONES - ENTREROSCAS7</t>
  </si>
  <si>
    <t>1/8 M x MANG 8</t>
  </si>
  <si>
    <t>RACORD - ACOPLES - REDUCCIONES - ENTREROSCAS8</t>
  </si>
  <si>
    <t>1/8 M x MANG 10</t>
  </si>
  <si>
    <t>RACORD - ACOPLES - REDUCCIONES - ENTREROSCAS9</t>
  </si>
  <si>
    <t>1/8 M x MANG 12</t>
  </si>
  <si>
    <t>RACORD - ACOPLES - REDUCCIONES - ENTREROSCAS10</t>
  </si>
  <si>
    <t>1/4 x M 6  -  6</t>
  </si>
  <si>
    <t>RACORD - ACOPLES - REDUCCIONES - ENTREROSCAS11</t>
  </si>
  <si>
    <t>1/4 x M 8  -  7</t>
  </si>
  <si>
    <t>RACORD - ACOPLES - REDUCCIONES - ENTREROSCAS12</t>
  </si>
  <si>
    <t>1/4 x M 10  -  8</t>
  </si>
  <si>
    <t>RACORD - ACOPLES - REDUCCIONES - ENTREROSCAS13</t>
  </si>
  <si>
    <t>1/4 x M 12  -  9</t>
  </si>
  <si>
    <t>RACORD - ACOPLES - REDUCCIONES - ENTREROSCAS16</t>
  </si>
  <si>
    <t>3/8M x MANG 10</t>
  </si>
  <si>
    <t>RACORD - ACOPLES - REDUCCIONES - ENTREROSCAS17</t>
  </si>
  <si>
    <t>3/8M x MANG 12</t>
  </si>
  <si>
    <t>RACORD - ACOPLES - REDUCCIONES - ENTREROSCAS18</t>
  </si>
  <si>
    <t>3/8M x MANG 16</t>
  </si>
  <si>
    <t>RACORD - ACOPLES - REDUCCIONES - ENTREROSCAS20</t>
  </si>
  <si>
    <t>1/2 M x MANG 12</t>
  </si>
  <si>
    <t>RACORD - ACOPLES - REDUCCIONES - ENTREROSCAS21</t>
  </si>
  <si>
    <t>1/2 M x MANG 16</t>
  </si>
  <si>
    <t>RACORD - ACOPLES - REDUCCIONES - ENTREROSCAS22</t>
  </si>
  <si>
    <t>1/2 M x MANG 19</t>
  </si>
  <si>
    <t>RACORD - ACOPLES - REDUCCIONES - ENTREROSCAS23</t>
  </si>
  <si>
    <t>3/4 M x MANG 19</t>
  </si>
  <si>
    <t>RACORD - ACOPLES - REDUCCIONES - ENTREROSCAS25</t>
  </si>
  <si>
    <t>1/4 H x ACP  -  10</t>
  </si>
  <si>
    <t>RACORD - ACOPLES - REDUCCIONES - ENTREROSCAS26</t>
  </si>
  <si>
    <t>1/8 H x MANG 6</t>
  </si>
  <si>
    <t>RACORD - ACOPLES - REDUCCIONES - ENTREROSCAS27</t>
  </si>
  <si>
    <t>1/8 H x MANG 8</t>
  </si>
  <si>
    <t>RACORD - ACOPLES - REDUCCIONES - ENTREROSCAS30</t>
  </si>
  <si>
    <t>1/4 H x M 6  -  11</t>
  </si>
  <si>
    <t>RACORD - ACOPLES - REDUCCIONES - ENTREROSCAS31</t>
  </si>
  <si>
    <t>1/4 H x M 8  -  12</t>
  </si>
  <si>
    <t>RACORD - ACOPLES - REDUCCIONES - ENTREROSCAS32</t>
  </si>
  <si>
    <t>1/4 H x M 10  -  13</t>
  </si>
  <si>
    <t>RACORD - ACOPLES - REDUCCIONES - ENTREROSCAS33</t>
  </si>
  <si>
    <t>1/4 H x M 14</t>
  </si>
  <si>
    <t>RACORD - ACOPLES - REDUCCIONES - ENTREROSCAS95</t>
  </si>
  <si>
    <t>Milimétricos 10x1,5 - M 6</t>
  </si>
  <si>
    <t>RACORD - ACOPLES - REDUCCIONES - ENTREROSCAS96</t>
  </si>
  <si>
    <t>Milimétricos 10x1,5 - M 8</t>
  </si>
  <si>
    <t>RACORD - ACOPLES - REDUCCIONES - ENTREROSCAS97</t>
  </si>
  <si>
    <t>Milimétricos 12x1,5 - M 6</t>
  </si>
  <si>
    <t>RACORD - ACOPLES - REDUCCIONES - ENTREROSCAS98</t>
  </si>
  <si>
    <t>Milimétricos 12x1,5 - M 8</t>
  </si>
  <si>
    <t>RACORD - ACOPLES - REDUCCIONES - ENTREROSCAS40</t>
  </si>
  <si>
    <t>MANG - MANG 4 mm</t>
  </si>
  <si>
    <t>RACORD - ACOPLES - REDUCCIONES - ENTREROSCAS41</t>
  </si>
  <si>
    <t>MANG - MANG 6 mm  -  15</t>
  </si>
  <si>
    <t>RACORD - ACOPLES - REDUCCIONES - ENTREROSCAS42</t>
  </si>
  <si>
    <t>MANG - MANG 8 mm  -  16</t>
  </si>
  <si>
    <t>RACORD - ACOPLES - REDUCCIONES - ENTREROSCAS43</t>
  </si>
  <si>
    <t>MANG - MANG 10 mm  -  17</t>
  </si>
  <si>
    <t>RACORD - ACOPLES - REDUCCIONES - ENTREROSCAS44</t>
  </si>
  <si>
    <t>MANG - MANG 12 mm  -  18</t>
  </si>
  <si>
    <t>RACORD - ACOPLES - REDUCCIONES - ENTREROSCAS45</t>
  </si>
  <si>
    <t>MANG - MANG 13 mm</t>
  </si>
  <si>
    <t>RACORD - ACOPLES - REDUCCIONES - ENTREROSCAS46</t>
  </si>
  <si>
    <t>MANG - MANG 16 mm</t>
  </si>
  <si>
    <t>RACORD - ACOPLES - REDUCCIONES - ENTREROSCAS47</t>
  </si>
  <si>
    <t>MANG - MANG 19 mm</t>
  </si>
  <si>
    <t>RACORD - ACOPLES - REDUCCIONES - ENTREROSCAS50</t>
  </si>
  <si>
    <t>TEE 6 mm</t>
  </si>
  <si>
    <t>RACORD - ACOPLES - REDUCCIONES - ENTREROSCAS51</t>
  </si>
  <si>
    <t>TEE 8 mm</t>
  </si>
  <si>
    <t>RACORD - ACOPLES - REDUCCIONES - ENTREROSCAS52</t>
  </si>
  <si>
    <t>TEE 10 mm</t>
  </si>
  <si>
    <t>RACORD - ACOPLES - REDUCCIONES - ENTREROSCAS55</t>
  </si>
  <si>
    <t>REDUCC  1/4 a 3/8 MM</t>
  </si>
  <si>
    <t>RACORD - ACOPLES - REDUCCIONES - ENTREROSCAS56</t>
  </si>
  <si>
    <t>REDUCC  1/4 a 1/2 MM</t>
  </si>
  <si>
    <t>RACORD - ACOPLES - REDUCCIONES - ENTREROSCAS58</t>
  </si>
  <si>
    <t>REDUCC  3/8 a 1/2 MM</t>
  </si>
  <si>
    <t>RACORD - ACOPLES - REDUCCIONES - ENTREROSCAS62</t>
  </si>
  <si>
    <t>REDUCC  1/8 M a 1/4 H</t>
  </si>
  <si>
    <t>RACORD - ACOPLES - REDUCCIONES - ENTREROSCAS64</t>
  </si>
  <si>
    <t>REDUCC  3/8 M a 1/8 H</t>
  </si>
  <si>
    <t>RACORD - ACOPLES - REDUCCIONES - ENTREROSCAS65</t>
  </si>
  <si>
    <t>REDUCC  3/8 M a  1/4 H</t>
  </si>
  <si>
    <t>RACORD - ACOPLES - REDUCCIONES - ENTREROSCAS68</t>
  </si>
  <si>
    <t>REDUCC  1/2 M a  1/4 H</t>
  </si>
  <si>
    <t>RACORD - ACOPLES - REDUCCIONES - ENTREROSCAS71</t>
  </si>
  <si>
    <t>REDUCC  1/8 H a  1/4 H</t>
  </si>
  <si>
    <t>RACORD - ACOPLES - REDUCCIONES - ENTREROSCAS74</t>
  </si>
  <si>
    <t>REDUCC  3/8 H a  1/4 H</t>
  </si>
  <si>
    <t>RACORD - ACOPLES - REDUCCIONES - ENTREROSCAS77</t>
  </si>
  <si>
    <t>CUPLAS 1/8 x 1/8 HH</t>
  </si>
  <si>
    <t>RACORD - ACOPLES - REDUCCIONES - ENTREROSCAS78</t>
  </si>
  <si>
    <t>CUPLAS 1/4 x 1/4 HH</t>
  </si>
  <si>
    <t>RACORD - ACOPLES - REDUCCIONES - ENTREROSCAS79</t>
  </si>
  <si>
    <t>CUPLAS 3/8 x 3/8 HH</t>
  </si>
  <si>
    <t>RACORD - ACOPLES - REDUCCIONES - ENTREROSCAS82</t>
  </si>
  <si>
    <t>ENTR ROS 1/8 MM</t>
  </si>
  <si>
    <t>RACORD - ACOPLES - REDUCCIONES - ENTREROSCAS83</t>
  </si>
  <si>
    <t>ENTR ROS 1/4 MM</t>
  </si>
  <si>
    <t>RACORD - ACOPLES - REDUCCIONES - ENTREROSCAS84</t>
  </si>
  <si>
    <t>ENTR ROS 3/8 MM</t>
  </si>
  <si>
    <t>RACORD - ACOPLES - REDUCCIONES - ENTREROSCAS90</t>
  </si>
  <si>
    <t>PICO/ACOPLE bronce</t>
  </si>
  <si>
    <t>RACORD - ACOPLES - REDUCCIONES - ENTREROSCAS91</t>
  </si>
  <si>
    <t>PICO/MANG bronce</t>
  </si>
  <si>
    <t>RACORD - ACOPLES - REDUCCIONES - ENTREROSCAS92</t>
  </si>
  <si>
    <t>PICO MICHELIN</t>
  </si>
  <si>
    <t>RACORD - ACOPLES - REDUCCIONES - ENTREROSCAS93</t>
  </si>
  <si>
    <t>ACOPLE RAPIDO</t>
  </si>
  <si>
    <t>TERMINALES30 ch</t>
  </si>
  <si>
    <t>TERMINALES</t>
  </si>
  <si>
    <t>30 ch</t>
  </si>
  <si>
    <t>Ojal de 4,2 mm chico Cable: 0,8 - 2 mm</t>
  </si>
  <si>
    <t>TERMINALES30 gr</t>
  </si>
  <si>
    <t>30 gr</t>
  </si>
  <si>
    <t>TERMINALES31 ch</t>
  </si>
  <si>
    <t>31 ch</t>
  </si>
  <si>
    <t>TERMINALES31 gr</t>
  </si>
  <si>
    <t>31 gr</t>
  </si>
  <si>
    <t>Ojal de 5,2 mm grande Cable: 0,8 - 2 mm</t>
  </si>
  <si>
    <t>TERMINALES32</t>
  </si>
  <si>
    <t>Ojal de 6,5 mm Cable: 0,8 - 2 mm</t>
  </si>
  <si>
    <t>TERMINALES33</t>
  </si>
  <si>
    <t>Ojal de 8,5 mm Cable: 0,8 - 2,5 mm</t>
  </si>
  <si>
    <t>TERMINALES34</t>
  </si>
  <si>
    <t>Horquilla de 3 mm Cable: 0,8 - 2 mm</t>
  </si>
  <si>
    <t>TERMINALES35</t>
  </si>
  <si>
    <t>Horquilla de 4,2 mm Cable: 0,8 - 2 mm</t>
  </si>
  <si>
    <t>TERMINALES36</t>
  </si>
  <si>
    <t>Horquilla de 5,2 mm  Cable: 0,8 - 2 mm</t>
  </si>
  <si>
    <t>TERMINALES37</t>
  </si>
  <si>
    <t>Horquilla de 6.5 mm Cable: 0,8 - 2 mm</t>
  </si>
  <si>
    <t>TERMINALES38</t>
  </si>
  <si>
    <t>Pala macho de 2,8 mm Cable: 0,8 - 2 mm</t>
  </si>
  <si>
    <t>TERMINALES40</t>
  </si>
  <si>
    <t>Pala macho de 5 mm Cable: 0,8 - 2 mm</t>
  </si>
  <si>
    <t>TERMINALES41</t>
  </si>
  <si>
    <t>Pala macho de 6.3 mm Cable: 1 - 2,5 mm</t>
  </si>
  <si>
    <t>TERMINALES42</t>
  </si>
  <si>
    <t>Pala macho de 6.5 mm larga Cable: 2 - 2,5 mm</t>
  </si>
  <si>
    <t>TERMINALES43</t>
  </si>
  <si>
    <t>Pala hembra de 2,8 mm Cable: 0,5 - 1mm</t>
  </si>
  <si>
    <t>TERMINALES44</t>
  </si>
  <si>
    <t>Pala hembra de 4,8 mm Cable: 0,5 - 1mm</t>
  </si>
  <si>
    <t>TERMINALES45</t>
  </si>
  <si>
    <t>Pala hembra de 6,5 mm Cable: 0,5 - 1mm</t>
  </si>
  <si>
    <t>TERMINALES46</t>
  </si>
  <si>
    <t>Bandera de 6,3 mm Cable: 0,5 - 1mm</t>
  </si>
  <si>
    <t>TERMINALES47</t>
  </si>
  <si>
    <t>Bandera de opticas Cable: 0,5 - 2mm</t>
  </si>
  <si>
    <t>TERMINALES51</t>
  </si>
  <si>
    <t>Tubo macho de 4 mm Cable: 0,5 - 2mm</t>
  </si>
  <si>
    <t>TERMINALES52</t>
  </si>
  <si>
    <t>Tubo hembra de 4 mm Cable: 0,5 - 2mm</t>
  </si>
  <si>
    <t>TERMINALES53</t>
  </si>
  <si>
    <t>Tubo macho de 4,5 mm Cable: 0,5 - 2mm</t>
  </si>
  <si>
    <t>TERMINALES54</t>
  </si>
  <si>
    <t>Tubo hembra de 4,5 mm Cable: 0,5 - 2mm</t>
  </si>
  <si>
    <t>TERMINALES58 ch</t>
  </si>
  <si>
    <t>58 ch</t>
  </si>
  <si>
    <t xml:space="preserve">Aislante de 6,5 chico </t>
  </si>
  <si>
    <t>TERMINALES58 gr</t>
  </si>
  <si>
    <t>58 gr</t>
  </si>
  <si>
    <t>Aislante de 6,5 grande</t>
  </si>
  <si>
    <t>TERMINALES59</t>
  </si>
  <si>
    <t>Aislante bandera</t>
  </si>
  <si>
    <t>TERMINALES60</t>
  </si>
  <si>
    <t>Aislante recto de 6,5 mnm</t>
  </si>
  <si>
    <t>TERMINALES61</t>
  </si>
  <si>
    <t>Ojal de cobre 8,5 mm Cable: 10 - 16 mm</t>
  </si>
  <si>
    <t>TERMINALES62</t>
  </si>
  <si>
    <t>Ojal de cobre 10 mm Cable: 10 - 16 mm</t>
  </si>
  <si>
    <t>TERMINALES63</t>
  </si>
  <si>
    <t>Ojal de cobre 10 mm grande Cable: 16 - 25 mm</t>
  </si>
  <si>
    <t>TERMINALES64</t>
  </si>
  <si>
    <t>Ojal de 1/4 bronce Cable: 0,8 - 2,5 mm</t>
  </si>
  <si>
    <t>TERMINALES65</t>
  </si>
  <si>
    <t>Ojal de 6,5 x 13 reforzado  Cable: 2,5 - 8 mm</t>
  </si>
  <si>
    <t>TERMINALES66</t>
  </si>
  <si>
    <t>Ojal de 8,5x 13 mm reforzado Cable: 2,5 - 8 mm</t>
  </si>
  <si>
    <t>TERMINALES67</t>
  </si>
  <si>
    <t>Ojal de 8,5x18 mm reforzado Cable: 2,5 - 6 mm</t>
  </si>
  <si>
    <t>TERMINALES70</t>
  </si>
  <si>
    <t>Ojal de 8,5x18 mm reforzado Cable: 6 - 10 mm</t>
  </si>
  <si>
    <t>TERMINALES74</t>
  </si>
  <si>
    <t>Ojal de 10,5x18 mm reforzado Cable: 10 - 16 mm</t>
  </si>
  <si>
    <t>TERMINALES75</t>
  </si>
  <si>
    <t>Ojal de 13,5x18 mm reforzado Cable: 10 - 16 mm</t>
  </si>
  <si>
    <t>TERMINALES1</t>
  </si>
  <si>
    <t>Terminal cobre estañado ojal - Cable 2,5 - Ojal: 5/32</t>
  </si>
  <si>
    <t>TERMINALES2</t>
  </si>
  <si>
    <t>Terminal cobre estañado ojal - Cable 2,5 - Ojal: 3/16</t>
  </si>
  <si>
    <t>TERMINALES3</t>
  </si>
  <si>
    <t>Terminal cobre estañado ojal - Cable 4 - Ojal: 5/32</t>
  </si>
  <si>
    <t>TERMINALES4</t>
  </si>
  <si>
    <t>Terminal cobre estañado ojal - Cable 4 - Ojal: 3/16</t>
  </si>
  <si>
    <t>TERMINALES5</t>
  </si>
  <si>
    <t>Terminal cobre estañado ojal - Cable 6 - Ojal: 3/16</t>
  </si>
  <si>
    <t>TERMINALES6</t>
  </si>
  <si>
    <t>Terminal cobre estañado ojal - Cable 6 - Ojal: 1/4</t>
  </si>
  <si>
    <t>TERMINALES7</t>
  </si>
  <si>
    <t>Terminal cobre estañado ojal - Cable 10 - Ojal: 3/16</t>
  </si>
  <si>
    <t>TERMINALES8</t>
  </si>
  <si>
    <t>Terminal cobre estañado ojal - Cable 10 - Ojal: 1/4</t>
  </si>
  <si>
    <t>TERMINALES9</t>
  </si>
  <si>
    <t>Terminal cobre estañado ojal - Cable 10 - Ojal: 5/16</t>
  </si>
  <si>
    <t>TERMINALES10</t>
  </si>
  <si>
    <t>Terminal cobre estañado ojal - Cable 16 - Ojal: 1/4</t>
  </si>
  <si>
    <t>TERMINALES11</t>
  </si>
  <si>
    <t>Terminal cobre estañado ojal - Cable 16 - Ojal: 5/16</t>
  </si>
  <si>
    <t>TERMINALES12</t>
  </si>
  <si>
    <t>Terminal cobre estañado ojal - Cable 16 - Ojal: 3/8</t>
  </si>
  <si>
    <t>TERMINALES13</t>
  </si>
  <si>
    <t>Terminal cobre estañado ojal - Cable 25 - Ojal: 1/4</t>
  </si>
  <si>
    <t>TERMINALES14</t>
  </si>
  <si>
    <t>Terminal cobre estañado ojal - Cable 25 - Ojal: 5/16</t>
  </si>
  <si>
    <t>TERMINALES15</t>
  </si>
  <si>
    <t>Terminal cobre estañado ojal - Cable 25 - Ojal: 3/8</t>
  </si>
  <si>
    <t>TERMINALES16</t>
  </si>
  <si>
    <t>Terminal cobre estañado ojal - Cable 25 - Ojal: 1/2</t>
  </si>
  <si>
    <t>TERMINALES17</t>
  </si>
  <si>
    <t>Terminal cobre estañado ojal - Cable 35 - Ojal: 3/8</t>
  </si>
  <si>
    <t>TERMINALES18</t>
  </si>
  <si>
    <t>Terminal cobre estañado ojal - Cable 50 - Ojal: 5/16</t>
  </si>
  <si>
    <t>TERMINALES19</t>
  </si>
  <si>
    <t>Terminal cobre estañado ojal - Cable 50 - Ojal: 3/8</t>
  </si>
  <si>
    <t>TERMINALES20</t>
  </si>
  <si>
    <t>Terminal Aluminio - Cable 10 - Ojal: 5/16</t>
  </si>
  <si>
    <t>TERMINALES21</t>
  </si>
  <si>
    <t>Terminal Aluminio - Cable 16 - Ojal: 5/16</t>
  </si>
  <si>
    <t>TERMINALES22</t>
  </si>
  <si>
    <t>Terminal Aluminio - Cable 25 - Ojal: 5/16</t>
  </si>
  <si>
    <t>TERMINALES23</t>
  </si>
  <si>
    <t>Terminal Aluminio - Cable 35 - Ojal: 3/8</t>
  </si>
  <si>
    <t>TERMINALES24</t>
  </si>
  <si>
    <t>Terminal Aluminio - Cable 50 - Ojal: 3/8</t>
  </si>
  <si>
    <t>TERMINALES25</t>
  </si>
  <si>
    <t>Terminal Aluminio - Cable 70 - Ojal: 1/2</t>
  </si>
  <si>
    <t>TERMINALES80</t>
  </si>
  <si>
    <t>PREAISLADOS OJAL Ø 4 MM ROJA</t>
  </si>
  <si>
    <t>TERMINALES81</t>
  </si>
  <si>
    <t>PREAISLADOS OJAL Ø 5 MM ROJA</t>
  </si>
  <si>
    <t>TERMINALES82</t>
  </si>
  <si>
    <t>PREAISLADOS OJAL Ø 8 MM ROJA</t>
  </si>
  <si>
    <t>TERMINALES83</t>
  </si>
  <si>
    <t>TERMINALES84</t>
  </si>
  <si>
    <t>PREAISLADOS OJAL Ø 10 MM ROJA</t>
  </si>
  <si>
    <t>TERMINALES85</t>
  </si>
  <si>
    <t>PREAISLADOS HORQUILLA Ø 3 MM ROJA</t>
  </si>
  <si>
    <t>TERMINALES86</t>
  </si>
  <si>
    <t>PREAISLADOS HORQUILLA Ø 4 MM ROJA</t>
  </si>
  <si>
    <t>TERMINALES87</t>
  </si>
  <si>
    <t>PREAISLADOS HORQUILLA Ø 5 MM ROJA</t>
  </si>
  <si>
    <t>TERMINALES88</t>
  </si>
  <si>
    <t>PREAISLADOS PALA HEMBRA ROJA</t>
  </si>
  <si>
    <t>TERMINALES89</t>
  </si>
  <si>
    <t>PREAISLADOS PALA MACHO 6.3 ROJA</t>
  </si>
  <si>
    <t>TERMINALES90</t>
  </si>
  <si>
    <t>PREAISLADOS PALA HEMBRA 6.3 ROJA</t>
  </si>
  <si>
    <t>TERMINALES91</t>
  </si>
  <si>
    <t>PREAISLADOS PALA HEMBRA 2.8 ROJA</t>
  </si>
  <si>
    <t>ARANDELAS DE GOMA3 X 10</t>
  </si>
  <si>
    <t>ARANDELAS DE GOMA</t>
  </si>
  <si>
    <t>3 X 10</t>
  </si>
  <si>
    <t>ARANDELAS DE GOMA3 x 12</t>
  </si>
  <si>
    <t>3 x 12</t>
  </si>
  <si>
    <t>ARANDELAS DE GOMA3 x 20</t>
  </si>
  <si>
    <t>3 x 20</t>
  </si>
  <si>
    <t>ARANDELAS DE GOMA3,5 X 8 (1/8)</t>
  </si>
  <si>
    <t>3,5 X 8 (1/8)</t>
  </si>
  <si>
    <t>ARANDELAS DE GOMA4 X 11 (5/32)</t>
  </si>
  <si>
    <t>4 X 11 (5/32)</t>
  </si>
  <si>
    <t>ARANDELAS DE GOMA4 X 12</t>
  </si>
  <si>
    <t>4 X 12</t>
  </si>
  <si>
    <t>ARANDELAS DE GOMA4 x 16</t>
  </si>
  <si>
    <t>4 x 16</t>
  </si>
  <si>
    <t>ARANDELAS DE GOMA4 X 22</t>
  </si>
  <si>
    <t>4 X 22</t>
  </si>
  <si>
    <t>ARANDELAS DE GOMA4 x 25</t>
  </si>
  <si>
    <t>4 x 25</t>
  </si>
  <si>
    <t>ARANDELAS DE GOMA5 X 10</t>
  </si>
  <si>
    <t>5 X 10</t>
  </si>
  <si>
    <t>ARANDELAS DE GOMA5 X 13 (3/16)</t>
  </si>
  <si>
    <t>5 X 13 (3/16)</t>
  </si>
  <si>
    <t>ARANDELAS DE GOMA5 X 16</t>
  </si>
  <si>
    <t>5 X 16</t>
  </si>
  <si>
    <t>ARANDELAS DE GOMA6 X 14</t>
  </si>
  <si>
    <t>6 X 14</t>
  </si>
  <si>
    <t>ARANDELAS DE GOMA6 x 16</t>
  </si>
  <si>
    <t>6 x 16</t>
  </si>
  <si>
    <t>ARANDELAS DE GOMA6 X 18</t>
  </si>
  <si>
    <t>6 X 18</t>
  </si>
  <si>
    <t>ARANDELAS DE GOMA6 x 26</t>
  </si>
  <si>
    <t>6 x 26</t>
  </si>
  <si>
    <t>ARANDELAS DE GOMA6 5 X 12 (1/4)</t>
  </si>
  <si>
    <t>6 5 X 12 (1/4)</t>
  </si>
  <si>
    <t>ARANDELAS DE GOMA6,5 X 20 (1/4)</t>
  </si>
  <si>
    <t>6,5 X 20 (1/4)</t>
  </si>
  <si>
    <t>ARANDELAS DE GOMA7 X 13</t>
  </si>
  <si>
    <t>7 X 13</t>
  </si>
  <si>
    <t>ARANDELAS DE GOMA7 X 16</t>
  </si>
  <si>
    <t>7 X 16</t>
  </si>
  <si>
    <t>ARANDELAS DE GOMA7  X 20</t>
  </si>
  <si>
    <t>7  X 20</t>
  </si>
  <si>
    <t>ARANDELAS DE GOMA8 X 16 (5/16)</t>
  </si>
  <si>
    <t>8 X 16 (5/16)</t>
  </si>
  <si>
    <t>ARANDELAS DE GOMA8 X 20</t>
  </si>
  <si>
    <t>8 X 20</t>
  </si>
  <si>
    <t>ARANDELAS DE GOMA8 x 30</t>
  </si>
  <si>
    <t>8 x 30</t>
  </si>
  <si>
    <t>ARANDELAS DE GOMA8 x  40</t>
  </si>
  <si>
    <t>8 x  40</t>
  </si>
  <si>
    <t>ARANDELAS DE GOMA9,5 X 20 (3/8)</t>
  </si>
  <si>
    <t>9,5 X 20 (3/8)</t>
  </si>
  <si>
    <t>ARANDELAS DE GOMA10 x 18</t>
  </si>
  <si>
    <t>10 x 18</t>
  </si>
  <si>
    <t>ARANDELAS DE GOMA10 X 25</t>
  </si>
  <si>
    <t>10 X 25</t>
  </si>
  <si>
    <t>ARANDELAS DE GOMA10 x 30</t>
  </si>
  <si>
    <t>10 x 30</t>
  </si>
  <si>
    <t>ARANDELAS DE GOMA10 x 40</t>
  </si>
  <si>
    <t>10 x 40</t>
  </si>
  <si>
    <t>ARANDELAS DE GOMA10 X 46 X 2</t>
  </si>
  <si>
    <t>10 X 46 X 2</t>
  </si>
  <si>
    <t>ARANDELAS DE GOMA11,5 X 19 X 2,5 (7/16)</t>
  </si>
  <si>
    <t>11,5 X 19 X 2,5 (7/16)</t>
  </si>
  <si>
    <t>ARANDELAS DE GOMA11,5 X 26</t>
  </si>
  <si>
    <t>11,5 X 26</t>
  </si>
  <si>
    <t>ARANDELAS DE GOMA12 X 20</t>
  </si>
  <si>
    <t>12 X 20</t>
  </si>
  <si>
    <t>ARANDELAS DE GOMA12 x 40</t>
  </si>
  <si>
    <t>12 x 40</t>
  </si>
  <si>
    <t>ARANDELAS DE GOMA12 X 46 X 2</t>
  </si>
  <si>
    <t>12 X 46 X 2</t>
  </si>
  <si>
    <t>ARANDELAS DE GOMA13 X 24 (1/2)</t>
  </si>
  <si>
    <t>13 X 24 (1/2)</t>
  </si>
  <si>
    <t>ARANDELAS DE GOMA14 X 24</t>
  </si>
  <si>
    <t>14 X 24</t>
  </si>
  <si>
    <t>ARANDELAS DE GOMA14 x 36</t>
  </si>
  <si>
    <t>14 x 36</t>
  </si>
  <si>
    <t>ARANDELAS DE GOMA14 X 46 X 2</t>
  </si>
  <si>
    <t>14 X 46 X 2</t>
  </si>
  <si>
    <t>ARANDELAS DE GOMA15 X 36 X 2</t>
  </si>
  <si>
    <t>15 X 36 X 2</t>
  </si>
  <si>
    <t>16 x 40</t>
  </si>
  <si>
    <t>ARANDELAS DE GOMA17 X 24 X 2</t>
  </si>
  <si>
    <t>17 X 24 X 2</t>
  </si>
  <si>
    <t>ARANDELAS DE GOMA18 x 40</t>
  </si>
  <si>
    <t>18 x 40</t>
  </si>
  <si>
    <t>ARANDELAS DE GOMA18 X 46 X 2</t>
  </si>
  <si>
    <t>18 X 46 X 2</t>
  </si>
  <si>
    <t>ARANDELAS DE GOMA20 X 40 X 2</t>
  </si>
  <si>
    <t>20 X 40 X 2</t>
  </si>
  <si>
    <t>ARANDELAS DE GOMA20 x 46</t>
  </si>
  <si>
    <t>20 x 46</t>
  </si>
  <si>
    <t>ARANDELAS DE GOMA22 x 46</t>
  </si>
  <si>
    <t>22 x 46</t>
  </si>
  <si>
    <t>ARANDELAS DE GOMA25 x 46</t>
  </si>
  <si>
    <t>25 x 46</t>
  </si>
  <si>
    <t>ARANDELAS DE GOMA26 X 46 X 2</t>
  </si>
  <si>
    <t>26 X 46 X 2</t>
  </si>
  <si>
    <t>ARANDELAS DE GOMA28 X 46 X 2</t>
  </si>
  <si>
    <t>28 X 46 X 2</t>
  </si>
  <si>
    <t>ARANDELAS DE GOMA30 x 46</t>
  </si>
  <si>
    <t>30 x 46</t>
  </si>
  <si>
    <t>ARANDELAS DE GOMA1/4 x 1'' TOPE</t>
  </si>
  <si>
    <t>1/4 x 1'' TOPE</t>
  </si>
  <si>
    <t>2 mm</t>
  </si>
  <si>
    <t>ARANDELAS DE GOMA5/16 x 1,5'' TOPE</t>
  </si>
  <si>
    <t>5/16 x 1,5'' TOPE</t>
  </si>
  <si>
    <t>ARANDELAS DE GOMA3/8 x 1'' TOPE</t>
  </si>
  <si>
    <t>3/8 x 1'' TOPE</t>
  </si>
  <si>
    <t>ARANDELAS DE GOMA53</t>
  </si>
  <si>
    <t>ARANDELAS DE GOMA54</t>
  </si>
  <si>
    <t>ARANDELAS DE GOMA55</t>
  </si>
  <si>
    <t>ARANDELAS DE GOMA56</t>
  </si>
  <si>
    <t>ARANDELAS DE GOMA57</t>
  </si>
  <si>
    <t>ARANDELAS DE GOMA58</t>
  </si>
  <si>
    <t>ARANDELAS DE GOMA59</t>
  </si>
  <si>
    <t>ARANDELAS DE GOMA LINEA PESADA</t>
  </si>
  <si>
    <t>LINEA FINA DE 2,5 mm</t>
  </si>
  <si>
    <t>LINEA GRUESA DE 4 mm</t>
  </si>
  <si>
    <t>CHAVETASR 1,5 X 30</t>
  </si>
  <si>
    <t>CHAVETAS</t>
  </si>
  <si>
    <t>R 1,5 X 30</t>
  </si>
  <si>
    <t>Tipo R 1,5 X 30</t>
  </si>
  <si>
    <t>CHAVETASR 2 X 50</t>
  </si>
  <si>
    <t>R 2 X 50</t>
  </si>
  <si>
    <t>Tipo R 2 X 50</t>
  </si>
  <si>
    <t>CHAVETASR 2,5 X 50</t>
  </si>
  <si>
    <t>R 2,5 X 50</t>
  </si>
  <si>
    <t>Tipo R 2,5 X 50</t>
  </si>
  <si>
    <t>CHAVETASR 3 X 60</t>
  </si>
  <si>
    <t>R 3 X 60</t>
  </si>
  <si>
    <t>Tipo R 3 X 60</t>
  </si>
  <si>
    <t>CHAVETASR 3 X 90</t>
  </si>
  <si>
    <t>R 3 X 90</t>
  </si>
  <si>
    <t>Tipo R 3 X 90</t>
  </si>
  <si>
    <t>CHAVETASR 3,5 X 90</t>
  </si>
  <si>
    <t>R 3,5 X 90</t>
  </si>
  <si>
    <t>Tipo R 3,5 X 90</t>
  </si>
  <si>
    <t>CHAVETASR 4 X 100</t>
  </si>
  <si>
    <t>R 4 X 100</t>
  </si>
  <si>
    <t>Tipo R 4 X 100</t>
  </si>
  <si>
    <t>CHAVETASR 4,5 X 100</t>
  </si>
  <si>
    <t>R 4,5 X 100</t>
  </si>
  <si>
    <t>Tipo R 4,5 X 100</t>
  </si>
  <si>
    <t>CHAVETASR 5 X 100</t>
  </si>
  <si>
    <t>R 5 X 100</t>
  </si>
  <si>
    <t>Tipo R 5 X 100</t>
  </si>
  <si>
    <t>CHAVETASR 6 X 130</t>
  </si>
  <si>
    <t>R 6 X 130</t>
  </si>
  <si>
    <t>Tipo R 6 X 130</t>
  </si>
  <si>
    <t>CHAVETASR 7 x 170</t>
  </si>
  <si>
    <t>R 7 x 170</t>
  </si>
  <si>
    <t>Tipo R 7 x 170</t>
  </si>
  <si>
    <t>CHAVETASR 8 x 180</t>
  </si>
  <si>
    <t>R 8 x 180</t>
  </si>
  <si>
    <t>Tipo R 8 x 180</t>
  </si>
  <si>
    <t>CHAVETASALF 2,5 X 80</t>
  </si>
  <si>
    <t>ALF 2,5 X 80</t>
  </si>
  <si>
    <t>Tipo ALF 2,5 X 80</t>
  </si>
  <si>
    <t>CHAVETASALF 2,5 X 130</t>
  </si>
  <si>
    <t>ALF 2,5 X 130</t>
  </si>
  <si>
    <t>Tipo ALF 2,5 X 130</t>
  </si>
  <si>
    <t>CHAVETASALF 3 X 110</t>
  </si>
  <si>
    <t>ALF 3 X 110</t>
  </si>
  <si>
    <t>Tipo ALF 3 X 110</t>
  </si>
  <si>
    <t>CHAVETASALF 3,5 X 120</t>
  </si>
  <si>
    <t>ALF 3,5 X 120</t>
  </si>
  <si>
    <t>Tipo ALF 3,5 X 120</t>
  </si>
  <si>
    <t>CHAVETASALF 3,5 X 150</t>
  </si>
  <si>
    <t>ALF 3,5 X 150</t>
  </si>
  <si>
    <t>Tipo ALF 3,5 X 150</t>
  </si>
  <si>
    <t>CHAVETASALF 4 X 130</t>
  </si>
  <si>
    <t>ALF 4 X 130</t>
  </si>
  <si>
    <t>Tipo ALF 4 X 130</t>
  </si>
  <si>
    <t>CHAVETASALF 4,5 X 130</t>
  </si>
  <si>
    <t>ALF 4,5 X 130</t>
  </si>
  <si>
    <t>Tipo ALF 4,5 X 130</t>
  </si>
  <si>
    <t>CHAVETASALF 5 X 120</t>
  </si>
  <si>
    <t>ALF 5 X 120</t>
  </si>
  <si>
    <t>Tipo ALF 5 X 120</t>
  </si>
  <si>
    <t>CHAVETASALF 5 X 200</t>
  </si>
  <si>
    <t>ALF 5 X 200</t>
  </si>
  <si>
    <t>Tipo ALF 5 X 200</t>
  </si>
  <si>
    <t>CHAVETASALF 6 X 200</t>
  </si>
  <si>
    <t>ALF 6 X 200</t>
  </si>
  <si>
    <t>Tipo ALF 6 X 200</t>
  </si>
  <si>
    <t>CHAVETASTRF 4 X 90</t>
  </si>
  <si>
    <t>TRF 4 X 90</t>
  </si>
  <si>
    <t>Tipo TRF 4 X 90</t>
  </si>
  <si>
    <t>CHAVETASTRF 4,5 X 90</t>
  </si>
  <si>
    <t>TRF 4,5 X 90</t>
  </si>
  <si>
    <t>Tipo TRF 4,5 X 90</t>
  </si>
  <si>
    <t>CHAVETASTRF 5 X 90</t>
  </si>
  <si>
    <t>TRF 5 X 90</t>
  </si>
  <si>
    <t>Tipo TRF 5 X 90</t>
  </si>
  <si>
    <t>CARBONES1 -  27 x 12 x 6</t>
  </si>
  <si>
    <t>CARBONES</t>
  </si>
  <si>
    <t>1 -  27 x 12 x 6</t>
  </si>
  <si>
    <t>Pulidoras DOVER 500</t>
  </si>
  <si>
    <t>CARBONES2 -  27 x 9 x 6</t>
  </si>
  <si>
    <t>2 -  27 x 9 x 6</t>
  </si>
  <si>
    <t>Pulidoras DOVER LP</t>
  </si>
  <si>
    <t>CARBONES3 -  18 x 5 x 8</t>
  </si>
  <si>
    <t>3 -  18 x 5 x 8</t>
  </si>
  <si>
    <t>TALADRO BOSH 1106</t>
  </si>
  <si>
    <t>CARBONES4 -  22 x 16 x 6,3</t>
  </si>
  <si>
    <t>4 -  22 x 16 x 6,3</t>
  </si>
  <si>
    <t>AMOLADORA BOSCH 1361/62</t>
  </si>
  <si>
    <t>CARBONES5 -  17 x 15 x 7</t>
  </si>
  <si>
    <t>5 -  17 x 15 x 7</t>
  </si>
  <si>
    <t>HITACHI SENSITIVA</t>
  </si>
  <si>
    <t>CARBONES8 -  17 x 11 x 7</t>
  </si>
  <si>
    <t>8 -  17 x 11 x 7</t>
  </si>
  <si>
    <t>HITACHI PULIDORA 100</t>
  </si>
  <si>
    <t>CARBONES9 -  22 x 16 x 6,3</t>
  </si>
  <si>
    <t>9 -  22 x 16 x 6,3</t>
  </si>
  <si>
    <t>AMOLADORA BOSCH 1331 6 Y 7"</t>
  </si>
  <si>
    <t>CARBONES12 -  14 x 5 x 5</t>
  </si>
  <si>
    <t>12 -  14 x 5 x 5</t>
  </si>
  <si>
    <t>TALADRO BLACK Y DECKER</t>
  </si>
  <si>
    <t>CARBONES13 -  16 x 6 x 6</t>
  </si>
  <si>
    <t>13 -  16 x 6 x 6</t>
  </si>
  <si>
    <t>TALADRO BLACK Y DECKER, MARTINS</t>
  </si>
  <si>
    <t>CARBONES15 - 16 x 7,5 x 6,5</t>
  </si>
  <si>
    <t>15 - 16 x 7,5 x 6,5</t>
  </si>
  <si>
    <t>TALADRO HITACHI VIP</t>
  </si>
  <si>
    <t>CARBONES16 -  17 x 6 x 6</t>
  </si>
  <si>
    <t>16 -  17 x 6 x 6</t>
  </si>
  <si>
    <t xml:space="preserve">LIJAD/ PUL/ BORD  MARTINS, </t>
  </si>
  <si>
    <t>CARBONES17 -  17 x 13 x 7</t>
  </si>
  <si>
    <t>17 -  17 x 13 x 7</t>
  </si>
  <si>
    <t>AMOLADORA HITACHI / SENST</t>
  </si>
  <si>
    <t>CARBONES18 -  18 x 6 x 9</t>
  </si>
  <si>
    <t>18 -  18 x 6 x 9</t>
  </si>
  <si>
    <t>BLACK DECKER TAL Y CIRCULAR</t>
  </si>
  <si>
    <t>CARBONES19 -  18 x 6 x 6</t>
  </si>
  <si>
    <t>19 -  18 x 6 x 6</t>
  </si>
  <si>
    <t>TALADRO DOWEN PAGGIO</t>
  </si>
  <si>
    <t>CARBONES20 -  18 x 17 x 7</t>
  </si>
  <si>
    <t>20 -  18 x 17 x 7</t>
  </si>
  <si>
    <t>AMOL JEPSON, VERSA, GLAD</t>
  </si>
  <si>
    <t>CARBONES21 -  22 x 9 x 6</t>
  </si>
  <si>
    <t>21 -  22 x 9 x 6</t>
  </si>
  <si>
    <t>AMOL DOWEN PAGGIO</t>
  </si>
  <si>
    <t>CARBONES22 -  14 x 9,5 x 5</t>
  </si>
  <si>
    <t>22 -  14 x 9,5 x 5</t>
  </si>
  <si>
    <t>MOTO SIERRA DECKER/ METBO</t>
  </si>
  <si>
    <t>CARBONES24 -  15 x 7 x 6</t>
  </si>
  <si>
    <t>24 -  15 x 7 x 6</t>
  </si>
  <si>
    <t>AMOL ROCKWEL</t>
  </si>
  <si>
    <t>CARBONES38 -  30 x 9 x 6</t>
  </si>
  <si>
    <t>38 -  30 x 9 x 6</t>
  </si>
  <si>
    <t>PULID YELMO</t>
  </si>
  <si>
    <t>CARBONES39 -  22 x 14 x 6</t>
  </si>
  <si>
    <t>39 -  22 x 14 x 6</t>
  </si>
  <si>
    <t>AMOLAD DOWEN 7" STAYER</t>
  </si>
  <si>
    <t>CARBONES41 -  18 x 8 x 5</t>
  </si>
  <si>
    <t>41 -  18 x 8 x 5</t>
  </si>
  <si>
    <t>AMOLD BOSH</t>
  </si>
  <si>
    <t>CARBONES42 -  17 x 8 x 6</t>
  </si>
  <si>
    <t>42 -  17 x 8 x 6</t>
  </si>
  <si>
    <t>AMOLD BLACK DECKER</t>
  </si>
  <si>
    <t>CARBONES43 -  13 x 8 x 5</t>
  </si>
  <si>
    <t>43 -  13 x 8 x 5</t>
  </si>
  <si>
    <t>AMOLS IMPORT</t>
  </si>
  <si>
    <t>CARBONES44 -  10 x 8 x 5</t>
  </si>
  <si>
    <t>44 -  10 x 8 x 5</t>
  </si>
  <si>
    <t>AMOLD BLACK DECKER 4,5" GAMMA</t>
  </si>
  <si>
    <t>CARBONES47 - 15 x 9 x 6,3</t>
  </si>
  <si>
    <t>47 - 15 x 9 x 6,3</t>
  </si>
  <si>
    <t>AMOL BLACK DECKER PS 432/412</t>
  </si>
  <si>
    <t>CARBONES48 -  6 x 10 x 20</t>
  </si>
  <si>
    <t>48 -  6 x 10 x 20</t>
  </si>
  <si>
    <t>VARIOS</t>
  </si>
  <si>
    <t>CARBONES50 - 20 x 6 x 6</t>
  </si>
  <si>
    <t>50 - 20 x 6 x 6</t>
  </si>
  <si>
    <t>AM. 4 ½ “  BOSH</t>
  </si>
  <si>
    <t>CARBONES53 - 12 x 7,8 x 4,8</t>
  </si>
  <si>
    <t>53 - 12 x 7,8 x 4,8</t>
  </si>
  <si>
    <t>Amolad 4 1/2 Black &amp; decker</t>
  </si>
  <si>
    <t>CARBONES54 - 6 x 8 x 15</t>
  </si>
  <si>
    <t>54 - 6 x 8 x 15</t>
  </si>
  <si>
    <t>AMOL BLACK DECKER PS 900</t>
  </si>
  <si>
    <t>CARBONES55 - 5 x 8 x 14</t>
  </si>
  <si>
    <t>55 - 5 x 8 x 14</t>
  </si>
  <si>
    <t>TALADRO BOSCH / BLACK</t>
  </si>
  <si>
    <t>CARBONES62 - 6 x 10 x 14</t>
  </si>
  <si>
    <t>62 - 6 x 10 x 14</t>
  </si>
  <si>
    <t>AMOL DOWEN / 7" POWERTOL</t>
  </si>
  <si>
    <t>CARBONES70 - 14 x 7 x 6</t>
  </si>
  <si>
    <t>70 - 14 x 7 x 6</t>
  </si>
  <si>
    <t>AMOLADORA DE WALT</t>
  </si>
  <si>
    <t>CARBONES81 - 15 x 4,5 x 4,5</t>
  </si>
  <si>
    <t>81 - 15 x 4,5 x 4,5</t>
  </si>
  <si>
    <t>SINGER</t>
  </si>
  <si>
    <t>CARBONES82 - 18 x 8 x 6</t>
  </si>
  <si>
    <t>82 - 18 x 8 x 6</t>
  </si>
  <si>
    <t>BORD SCHEFER</t>
  </si>
  <si>
    <t>CARBONES89 - 19 x 18 x 7</t>
  </si>
  <si>
    <t>89 - 19 x 18 x 7</t>
  </si>
  <si>
    <t>AMOL MAKITA / SENSIT 350</t>
  </si>
  <si>
    <t>CARBONES94 - 14 x 10 x 6</t>
  </si>
  <si>
    <t>94 - 14 x 10 x 6</t>
  </si>
  <si>
    <t>AMOL DE WALT 474</t>
  </si>
  <si>
    <t>CARBONES105 - 16 x 11 x 6</t>
  </si>
  <si>
    <t>105 - 16 x 11 x 6</t>
  </si>
  <si>
    <t xml:space="preserve">AMOL MAKITA  </t>
  </si>
  <si>
    <t>CARBONES107 - 14 x 8 x 5</t>
  </si>
  <si>
    <t>107 - 14 x 8 x 5</t>
  </si>
  <si>
    <t>AMOL DE WALT 4,5</t>
  </si>
  <si>
    <t>CARBONES108 - 18 x 8 x 6</t>
  </si>
  <si>
    <t>108 - 18 x 8 x 6</t>
  </si>
  <si>
    <t>CARBONES109 - 13,7 x 7 x 6</t>
  </si>
  <si>
    <t>109 - 13,7 x 7 x 6</t>
  </si>
  <si>
    <t xml:space="preserve">Taladro DE WALT 10 mm, cable largo </t>
  </si>
  <si>
    <t>ESPINAS ELASTICAS2 x 12</t>
  </si>
  <si>
    <t>ESPINAS ELASTICAS</t>
  </si>
  <si>
    <t>2 x 12</t>
  </si>
  <si>
    <t>2x12</t>
  </si>
  <si>
    <t>ESPINAS ELASTICAS2 x 16</t>
  </si>
  <si>
    <t>2 x 16</t>
  </si>
  <si>
    <t>2x16</t>
  </si>
  <si>
    <t>ESPINAS ELASTICAS2 x 20</t>
  </si>
  <si>
    <t>2 x 20</t>
  </si>
  <si>
    <t>2x20</t>
  </si>
  <si>
    <t>ESPINAS ELASTICAS2,5 x 14</t>
  </si>
  <si>
    <t>2,5 x 14</t>
  </si>
  <si>
    <t>2,5x14</t>
  </si>
  <si>
    <t>ESPINAS ELASTICAS2,5 x 16</t>
  </si>
  <si>
    <t>2,5 x 16</t>
  </si>
  <si>
    <t>2,5x16</t>
  </si>
  <si>
    <t xml:space="preserve">ESPINAS ELASTICAS2,5 x 26 </t>
  </si>
  <si>
    <t xml:space="preserve">2,5 x 26 </t>
  </si>
  <si>
    <t>2,5x26</t>
  </si>
  <si>
    <t>ESPINAS ELASTICAS2,5 x 30</t>
  </si>
  <si>
    <t>2,5 x 30</t>
  </si>
  <si>
    <t>2,5x30</t>
  </si>
  <si>
    <t>ESPINAS ELASTICAS3 x 14</t>
  </si>
  <si>
    <t>3 x 14</t>
  </si>
  <si>
    <t>3x14</t>
  </si>
  <si>
    <t>ESPINAS ELASTICAS3 x 16</t>
  </si>
  <si>
    <t>3 x 16</t>
  </si>
  <si>
    <t>3x16</t>
  </si>
  <si>
    <t>ESPINAS ELASTICAS3 x 20</t>
  </si>
  <si>
    <t>3x20</t>
  </si>
  <si>
    <t>ESPINAS ELASTICAS3 x 26</t>
  </si>
  <si>
    <t>3 x 26</t>
  </si>
  <si>
    <t>3x26</t>
  </si>
  <si>
    <t>ESPINAS ELASTICAS3 x 30</t>
  </si>
  <si>
    <t>3 x 30</t>
  </si>
  <si>
    <t>3x30</t>
  </si>
  <si>
    <t>ESPINAS ELASTICAS3 x 36</t>
  </si>
  <si>
    <t>3 x 36</t>
  </si>
  <si>
    <t>3x36</t>
  </si>
  <si>
    <t>ESPINAS ELASTICAS3 x 40</t>
  </si>
  <si>
    <t>3 x 40</t>
  </si>
  <si>
    <t>3x40</t>
  </si>
  <si>
    <t>ESPINAS ELASTICAS3 x 45</t>
  </si>
  <si>
    <t>3 x 45</t>
  </si>
  <si>
    <t>3x45</t>
  </si>
  <si>
    <t>ESPINAS ELASTICAS3 x 50</t>
  </si>
  <si>
    <t>3 x 50</t>
  </si>
  <si>
    <t>3x50</t>
  </si>
  <si>
    <t>ESPINAS ELASTICAS3,5 x 20</t>
  </si>
  <si>
    <t>3,5 x 20</t>
  </si>
  <si>
    <t>3,5x20</t>
  </si>
  <si>
    <t>ESPINAS ELASTICAS3,5 x 30</t>
  </si>
  <si>
    <t>3,5 x 30</t>
  </si>
  <si>
    <t>3,5x30</t>
  </si>
  <si>
    <t>ESPINAS ELASTICAS3,5 x 40</t>
  </si>
  <si>
    <t>3,5 x 40</t>
  </si>
  <si>
    <t>3,5x40</t>
  </si>
  <si>
    <t>ESPINAS ELASTICAS3,5 x 50</t>
  </si>
  <si>
    <t>3,5 x 50</t>
  </si>
  <si>
    <t>3,5x50</t>
  </si>
  <si>
    <t>ESPINAS ELASTICAS4 x 20</t>
  </si>
  <si>
    <t>4 x 20</t>
  </si>
  <si>
    <t>4x20</t>
  </si>
  <si>
    <t>ESPINAS ELASTICAS4 x 26</t>
  </si>
  <si>
    <t>4 x 26</t>
  </si>
  <si>
    <t>4x26</t>
  </si>
  <si>
    <t>ESPINAS ELASTICAS4 x 30</t>
  </si>
  <si>
    <t>4 x 30</t>
  </si>
  <si>
    <t>4x30</t>
  </si>
  <si>
    <t>ESPINAS ELASTICAS4 x 40</t>
  </si>
  <si>
    <t>4 x 40</t>
  </si>
  <si>
    <t>4x40</t>
  </si>
  <si>
    <t>ESPINAS ELASTICAS4 x 50</t>
  </si>
  <si>
    <t>4 x 50</t>
  </si>
  <si>
    <t>4x50</t>
  </si>
  <si>
    <t>ESPINAS ELASTICAS4,5 x 20</t>
  </si>
  <si>
    <t>4,5 x 20</t>
  </si>
  <si>
    <t>4,5x20</t>
  </si>
  <si>
    <t>ESPINAS ELASTICAS4,5 x 30</t>
  </si>
  <si>
    <t>4,5 x 30</t>
  </si>
  <si>
    <t>4,5x30</t>
  </si>
  <si>
    <t>ESPINAS ELASTICAS4,5 x 40</t>
  </si>
  <si>
    <t>4,5 x 40</t>
  </si>
  <si>
    <t>4,5x40</t>
  </si>
  <si>
    <t>ESPINAS ELASTICAS4,5 x 50</t>
  </si>
  <si>
    <t>4,5 x 50</t>
  </si>
  <si>
    <t>4,5x50</t>
  </si>
  <si>
    <t>ESPINAS ELASTICAS5 x 24</t>
  </si>
  <si>
    <t>5 x 24</t>
  </si>
  <si>
    <t>5x24</t>
  </si>
  <si>
    <t>ESPINAS ELASTICAS5 x 30</t>
  </si>
  <si>
    <t>5 x 30</t>
  </si>
  <si>
    <t>5x30</t>
  </si>
  <si>
    <t>ESPINAS ELASTICAS5 x 40</t>
  </si>
  <si>
    <t>5 x 40</t>
  </si>
  <si>
    <t>5x40</t>
  </si>
  <si>
    <t>ESPINAS ELASTICAS5 x 50</t>
  </si>
  <si>
    <t>5 x 50</t>
  </si>
  <si>
    <t>5x50</t>
  </si>
  <si>
    <t>ESPINAS ELASTICAS5 x 60</t>
  </si>
  <si>
    <t>5 x 60</t>
  </si>
  <si>
    <t>5x60</t>
  </si>
  <si>
    <t>ESPINAS ELASTICAS5 X 70</t>
  </si>
  <si>
    <t>5 X 70</t>
  </si>
  <si>
    <t>5X70</t>
  </si>
  <si>
    <t>5X80</t>
  </si>
  <si>
    <t>ESPINAS ELASTICAS6 x 30</t>
  </si>
  <si>
    <t>6 x 30</t>
  </si>
  <si>
    <t>6x30</t>
  </si>
  <si>
    <t>ESPINAS ELASTICAS6 x 40</t>
  </si>
  <si>
    <t>6 x 40</t>
  </si>
  <si>
    <t>6x40</t>
  </si>
  <si>
    <t>ESPINAS ELASTICAS6 x 50</t>
  </si>
  <si>
    <t>6 x 50</t>
  </si>
  <si>
    <t>6x50</t>
  </si>
  <si>
    <t>ESPINAS ELASTICAS6 x 60</t>
  </si>
  <si>
    <t>6 x 60</t>
  </si>
  <si>
    <t>6x60</t>
  </si>
  <si>
    <t>ESPINAS ELASTICAS6 x 70</t>
  </si>
  <si>
    <t>6 x 70</t>
  </si>
  <si>
    <t>6x70</t>
  </si>
  <si>
    <t>ESPINAS ELASTICAS6 x 80</t>
  </si>
  <si>
    <t>6 x 80</t>
  </si>
  <si>
    <t>6x80</t>
  </si>
  <si>
    <t>ESPINAS ELASTICAS7 x 40</t>
  </si>
  <si>
    <t>7 x 40</t>
  </si>
  <si>
    <t>7x40</t>
  </si>
  <si>
    <t>ESPINAS ELASTICAS8 x 40</t>
  </si>
  <si>
    <t>8 x 40</t>
  </si>
  <si>
    <t>8x40</t>
  </si>
  <si>
    <t>ESPINAS ELASTICAS8 x 50</t>
  </si>
  <si>
    <t>8 x 50</t>
  </si>
  <si>
    <t>8x50</t>
  </si>
  <si>
    <t>ESPINAS ELASTICAS8 x 60</t>
  </si>
  <si>
    <t>8 x 60</t>
  </si>
  <si>
    <t>8x60</t>
  </si>
  <si>
    <t>ESPINAS ELASTICAS8 x 70</t>
  </si>
  <si>
    <t>8 x 70</t>
  </si>
  <si>
    <t>8x70</t>
  </si>
  <si>
    <t>ESPINAS ELASTICAS8 x 80</t>
  </si>
  <si>
    <t>8 x 80</t>
  </si>
  <si>
    <t>8x80</t>
  </si>
  <si>
    <t>ESPINAS ELASTICAS10 x 50</t>
  </si>
  <si>
    <t>10 x 50</t>
  </si>
  <si>
    <t>10x50</t>
  </si>
  <si>
    <t>ESPINAS ELASTICAS10 x 60</t>
  </si>
  <si>
    <t>10 x 60</t>
  </si>
  <si>
    <t>10x60</t>
  </si>
  <si>
    <t>ESPINAS ELASTICAS10 x 70</t>
  </si>
  <si>
    <t>10 x 70</t>
  </si>
  <si>
    <t>10x70</t>
  </si>
  <si>
    <t>ESPINAS ELASTICAS10 x 80</t>
  </si>
  <si>
    <t>10 x 80</t>
  </si>
  <si>
    <t>10x80</t>
  </si>
  <si>
    <t>TARUGOS ESTRIADOS</t>
  </si>
  <si>
    <t>5 x 35</t>
  </si>
  <si>
    <t>6 x 25</t>
  </si>
  <si>
    <t>6 x 35</t>
  </si>
  <si>
    <t>6 x 45</t>
  </si>
  <si>
    <t>8 x 35</t>
  </si>
  <si>
    <t>8 x 45</t>
  </si>
  <si>
    <t>TARUGOS ESTRIADOSVarilla Ø6</t>
  </si>
  <si>
    <t>Varilla Ø6</t>
  </si>
  <si>
    <t>TARUGOS ESTRIADOSVarilla Ø8</t>
  </si>
  <si>
    <t>Varilla Ø8</t>
  </si>
  <si>
    <t>TARUGOS ESTRIADOSVarilla Ø10</t>
  </si>
  <si>
    <t>Varilla Ø10</t>
  </si>
  <si>
    <t>RETENES SEGURIDAD1,2</t>
  </si>
  <si>
    <t>RETENES SEGURIDAD</t>
  </si>
  <si>
    <t>RETENES SEGURIDAD DIN 6799 RS   1.20</t>
  </si>
  <si>
    <t>RETENES SEGURIDAD1,5</t>
  </si>
  <si>
    <t>RETENES SEGURIDAD DIN 6799 RS   1.50</t>
  </si>
  <si>
    <t>RETENES SEGURIDAD1,9</t>
  </si>
  <si>
    <t>RETENES SEGURIDAD DIN 6799 RS   1.90</t>
  </si>
  <si>
    <t>RETENES SEGURIDAD2,3</t>
  </si>
  <si>
    <t>RETENES SEGURIDAD DIN 6799 RS   2.30</t>
  </si>
  <si>
    <t>RETENES SEGURIDAD3,2</t>
  </si>
  <si>
    <t>RETENES SEGURIDAD DIN 6799 RS 3.20</t>
  </si>
  <si>
    <t>RETENES SEGURIDAD4</t>
  </si>
  <si>
    <t>RETENES SEGURIDAD DIN 6799 RS 4</t>
  </si>
  <si>
    <t>RETENES SEGURIDAD5</t>
  </si>
  <si>
    <t>RETENES SEGURIDAD DIN 6799 RS 5</t>
  </si>
  <si>
    <t>RETENES SEGURIDAD6</t>
  </si>
  <si>
    <t>RETENES SEGURIDAD DIN 6799 RS 6</t>
  </si>
  <si>
    <t>RETENES SEGURIDAD7</t>
  </si>
  <si>
    <t>RETENES SEGURIDAD DIN 6799 RS 7</t>
  </si>
  <si>
    <t>RETENES SEGURIDAD8</t>
  </si>
  <si>
    <t>RETENES SEGURIDAD DIN 6799 RS 8</t>
  </si>
  <si>
    <t>RETENES SEGURIDAD9</t>
  </si>
  <si>
    <t>RETENES SEGURIDAD DIN 6799 RS 9</t>
  </si>
  <si>
    <t>RETENES SEGURIDAD10</t>
  </si>
  <si>
    <t>RETENES SEGURIDAD DIN 6799 RS 10</t>
  </si>
  <si>
    <t>RETENES SEGURIDAD12</t>
  </si>
  <si>
    <t>RETENES SEGURIDAD DIN 6799 RS 12</t>
  </si>
  <si>
    <t>RETENES SEGURIDAD15</t>
  </si>
  <si>
    <t>RETENES SEGURIDAD DIN 6799 RS 15</t>
  </si>
  <si>
    <t>ARANLOCK3 X 11.3</t>
  </si>
  <si>
    <t>ARANLOCK</t>
  </si>
  <si>
    <t>3 X 11.3</t>
  </si>
  <si>
    <t>ARANI LOCK 3 X 11.3</t>
  </si>
  <si>
    <t>ARANLOCK4 X 11.3</t>
  </si>
  <si>
    <t>4 X 11.3</t>
  </si>
  <si>
    <t>ARAN  LOCK 4 X 11.3 (5/32X11.3)</t>
  </si>
  <si>
    <t>ARANLOCK5 X 11.3</t>
  </si>
  <si>
    <t>5 X 11.3</t>
  </si>
  <si>
    <t>ARAN LOCK 5 X 11.3</t>
  </si>
  <si>
    <t>ARANLOCK6 X 15</t>
  </si>
  <si>
    <t>6 X 15</t>
  </si>
  <si>
    <t>ARANLOCK7 X 15</t>
  </si>
  <si>
    <t>7 X 15</t>
  </si>
  <si>
    <t>ARANLOCK 6 X 15</t>
  </si>
  <si>
    <t>ARANLOCK8 X 15</t>
  </si>
  <si>
    <t>8 X 15</t>
  </si>
  <si>
    <t>ARANI LOCK 7 X 15</t>
  </si>
  <si>
    <t>ARANLOCK9 X 18</t>
  </si>
  <si>
    <t>9 X 18</t>
  </si>
  <si>
    <t>ARAN LOCK 8 X 15 (5/16X15 )</t>
  </si>
  <si>
    <t>ARANLOCK10 X 18</t>
  </si>
  <si>
    <t>10 X 18</t>
  </si>
  <si>
    <t>ARANLOCK11 X 21</t>
  </si>
  <si>
    <t>11 X 21</t>
  </si>
  <si>
    <t>ARANI LOCK 9 X 18</t>
  </si>
  <si>
    <t>ARANLOCK12 X 21</t>
  </si>
  <si>
    <t>12 X 21</t>
  </si>
  <si>
    <t>ARANLOCK9,5</t>
  </si>
  <si>
    <t>ARANLOCK 9.52X 18 (3/8 X 18)</t>
  </si>
  <si>
    <t>ARANLOCK10</t>
  </si>
  <si>
    <t>ARAN LOCK 10 X 18</t>
  </si>
  <si>
    <t>ARANLOCK12</t>
  </si>
  <si>
    <t>ARANLOCK 12 X 21</t>
  </si>
  <si>
    <t>ESPARRAGOS DE ACERO6 x 25</t>
  </si>
  <si>
    <t>ESPARRAGOS DE ACERO</t>
  </si>
  <si>
    <t>ESPARRAGOS DE ACERO6 x 30</t>
  </si>
  <si>
    <t>ESPARRAGOS DE ACERO6 x 35</t>
  </si>
  <si>
    <t>ESPARRAGOS DE ACERO6 x 40</t>
  </si>
  <si>
    <t>ESPARRAGOS DE ACERO6 x 45</t>
  </si>
  <si>
    <t>ESPARRAGOS DE ACERO6 x 50</t>
  </si>
  <si>
    <t>ESPARRAGOS DE ACERO6 x 60</t>
  </si>
  <si>
    <t>ESPARRAGOS DE ACERO6 x 70</t>
  </si>
  <si>
    <t>ESPARRAGOS DE ACERO6 x 80</t>
  </si>
  <si>
    <t>ESPARRAGOS DE ACERO6 x 90</t>
  </si>
  <si>
    <t>6 x 90</t>
  </si>
  <si>
    <t>ESPARRAGOS DE ACERO6 x 100</t>
  </si>
  <si>
    <t>6 x 100</t>
  </si>
  <si>
    <t>ESPARRAGOS DE ACERO7 x 35</t>
  </si>
  <si>
    <t>7 x 35</t>
  </si>
  <si>
    <t>ESPARRAGOS DE ACERO7 x 40</t>
  </si>
  <si>
    <t>ESPARRAGOS DE ACERO7 x 50</t>
  </si>
  <si>
    <t>7 x 50</t>
  </si>
  <si>
    <t>ESPARRAGOS DE ACERO7 x 60</t>
  </si>
  <si>
    <t>7 x 60</t>
  </si>
  <si>
    <t>ESPARRAGOS DE ACERO7 x 70</t>
  </si>
  <si>
    <t>7 x 70</t>
  </si>
  <si>
    <t>ESPARRAGOS DE ACERO7 x 80</t>
  </si>
  <si>
    <t>7 x 80</t>
  </si>
  <si>
    <t>ESPARRAGOS DE ACERO8 x 30</t>
  </si>
  <si>
    <t>ESPARRAGOS DE ACERO8 x 35</t>
  </si>
  <si>
    <t>ESPARRAGOS DE ACERO8 x 40</t>
  </si>
  <si>
    <t>ESPARRAGOS DE ACERO8 x 45</t>
  </si>
  <si>
    <t>ESPARRAGOS DE ACERO8 x 50</t>
  </si>
  <si>
    <t>ESPARRAGOS DE ACERO8 x 60</t>
  </si>
  <si>
    <t>ESPARRAGOS DE ACERO8 x 70</t>
  </si>
  <si>
    <t>ESPARRAGOS DE ACERO8 x 80</t>
  </si>
  <si>
    <t>ESPARRAGOS DE ACERO8 x 90</t>
  </si>
  <si>
    <t>8 x 90</t>
  </si>
  <si>
    <t>ESPARRAGOS DE ACERO8 x 100</t>
  </si>
  <si>
    <t>8 x 100</t>
  </si>
  <si>
    <t>ESPARRAGOS DE ACERO10x1,25 x 45</t>
  </si>
  <si>
    <t>10x1,25 x 45</t>
  </si>
  <si>
    <t>ESPARRAGOS DE ACERO10x1,25 x 50</t>
  </si>
  <si>
    <t>10x1,25 x 50</t>
  </si>
  <si>
    <t>ESPARRAGOS DE ACERO10x1,25 x 60</t>
  </si>
  <si>
    <t>10x1,25 x 60</t>
  </si>
  <si>
    <t>ESPARRAGOS DE ACERO10x1,25 x 70</t>
  </si>
  <si>
    <t>10x1,25 x 70</t>
  </si>
  <si>
    <t>ESPARRAGOS DE ACERO10x1,25 x 30</t>
  </si>
  <si>
    <t>10x1,25 x 30</t>
  </si>
  <si>
    <t>ESPARRAGOS DE ACERO10X1,5 X 30</t>
  </si>
  <si>
    <t>10X1,5 X 30</t>
  </si>
  <si>
    <t>ESPARRAGOS DE ACERO10x1,5 x 40 (escape)</t>
  </si>
  <si>
    <t>10x1,5 x 40 (escape)</t>
  </si>
  <si>
    <t>ESPARRAGOS DE ACERO10X1,5 X 45</t>
  </si>
  <si>
    <t>10X1,5 X 45</t>
  </si>
  <si>
    <t>ESPARRAGOS DE ACERO10x1,5 x 50</t>
  </si>
  <si>
    <t>10x1,5 x 50</t>
  </si>
  <si>
    <t>ESPARRAGOS DE ACERO10x1,5 x 60</t>
  </si>
  <si>
    <t>10x1,5 x 60</t>
  </si>
  <si>
    <t>ESPARRAGOS DE ACERO10x1,5 x 70</t>
  </si>
  <si>
    <t>10x1,5 x 70</t>
  </si>
  <si>
    <t>ESPARRAGOS DE ACERO10x1,5 x 80</t>
  </si>
  <si>
    <t>10x1,5 x 80</t>
  </si>
  <si>
    <t>ESPARRAGOS DE ACERO7 x 8 x 40   combinados</t>
  </si>
  <si>
    <t>7 x 8 x 40   combinados</t>
  </si>
  <si>
    <t>ESPARRAGOS DE ACERO7 x 8 x 50</t>
  </si>
  <si>
    <t>7 x 8 x 50</t>
  </si>
  <si>
    <t>ESPARRAGOS DE ACERO7 x 8 x 60</t>
  </si>
  <si>
    <t>7 x 8 x 60</t>
  </si>
  <si>
    <t>ESPARRAGOS DE ACERO8 x 9 x 40</t>
  </si>
  <si>
    <t>8 x 9 x 40</t>
  </si>
  <si>
    <t>ESPARRAGOS DE ACERO8 x 9 x 50</t>
  </si>
  <si>
    <t>8 x 9 x 50</t>
  </si>
  <si>
    <t>ESPARRAGOS DE ACERO8 x 9 x 60</t>
  </si>
  <si>
    <t>8 x 9 x 60</t>
  </si>
  <si>
    <t xml:space="preserve">ESPARRAGOS DE ACERO3/8 X 45 NF-NF ESCAP </t>
  </si>
  <si>
    <t xml:space="preserve">3/8 X 45 NF-NF ESCAP </t>
  </si>
  <si>
    <t xml:space="preserve"> 3/8 X 45 NF-NF ESCAP </t>
  </si>
  <si>
    <t>ESPARRAGOS DE ACERO3/8 X 50 NF-NF Escap y palier</t>
  </si>
  <si>
    <t>3/8 X 50 NF-NF Escap y palier</t>
  </si>
  <si>
    <t xml:space="preserve"> 3/8 X 50 NF-NF Escap y palier</t>
  </si>
  <si>
    <t>CHAVETAS PARTIDAS1,5 x 20</t>
  </si>
  <si>
    <t>CHAVETAS PARTIDAS</t>
  </si>
  <si>
    <t>1,5 x 20</t>
  </si>
  <si>
    <t>CHAVETAS PARTIDAS1,5 x 25</t>
  </si>
  <si>
    <t>1,5 x 25</t>
  </si>
  <si>
    <t>CHAVETAS PARTIDAS1,5 x 30</t>
  </si>
  <si>
    <t>1,5 x 30</t>
  </si>
  <si>
    <t>CHAVETAS PARTIDAS2 x 20</t>
  </si>
  <si>
    <t>CHAVETAS PARTIDAS2 x 25</t>
  </si>
  <si>
    <t>2 x 25</t>
  </si>
  <si>
    <t>CHAVETAS PARTIDAS2 x 30</t>
  </si>
  <si>
    <t>2 x 30</t>
  </si>
  <si>
    <t>CHAVETAS PARTIDAS2 x 40</t>
  </si>
  <si>
    <t>2 x 40</t>
  </si>
  <si>
    <t>CHAVETAS PARTIDAS2 x 50</t>
  </si>
  <si>
    <t>2 x 50</t>
  </si>
  <si>
    <t>CHAVETAS PARTIDAS2,5 x 25</t>
  </si>
  <si>
    <t>2,5 x 25</t>
  </si>
  <si>
    <t>CHAVETAS PARTIDAS2,5 x 30</t>
  </si>
  <si>
    <t>CHAVETAS PARTIDAS2,5 x 40</t>
  </si>
  <si>
    <t>2,5 x 40</t>
  </si>
  <si>
    <t>CHAVETAS PARTIDAS2,5 x 50</t>
  </si>
  <si>
    <t>2,5 x 50</t>
  </si>
  <si>
    <t>CHAVETAS PARTIDAS3 x 25</t>
  </si>
  <si>
    <t>3 x 25</t>
  </si>
  <si>
    <t>CHAVETAS PARTIDAS3 x 30</t>
  </si>
  <si>
    <t>CHAVETAS PARTIDAS3 x 40</t>
  </si>
  <si>
    <t>CHAVETAS PARTIDAS3 x 50</t>
  </si>
  <si>
    <t>CHAVETAS PARTIDAS3 x 70</t>
  </si>
  <si>
    <t>3 x 70</t>
  </si>
  <si>
    <t>CHAVETAS PARTIDAS3,5 x 30</t>
  </si>
  <si>
    <t>CHAVETAS PARTIDAS3,5 x 40</t>
  </si>
  <si>
    <t>CHAVETAS PARTIDAS3,5 x 50</t>
  </si>
  <si>
    <t>CHAVETAS PARTIDAS3,5 x 70</t>
  </si>
  <si>
    <t>3,5 x 70</t>
  </si>
  <si>
    <t>CHAVETAS PARTIDAS4 x 30</t>
  </si>
  <si>
    <t>CHAVETAS PARTIDAS4 x 40</t>
  </si>
  <si>
    <t>CHAVETAS PARTIDAS4 x 50</t>
  </si>
  <si>
    <t>CHAVETAS PARTIDAS4 x 60</t>
  </si>
  <si>
    <t>4 x 60</t>
  </si>
  <si>
    <t>CHAVETAS PARTIDAS4 x 70</t>
  </si>
  <si>
    <t>4 x 70</t>
  </si>
  <si>
    <t>CHAVETAS PARTIDAS4,5 x 40</t>
  </si>
  <si>
    <t>CHAVETAS PARTIDAS4,5 x 50</t>
  </si>
  <si>
    <t>CHAVETAS PARTIDAS4,5 x 60</t>
  </si>
  <si>
    <t>4,5 x 60</t>
  </si>
  <si>
    <t>CHAVETAS PARTIDAS5 x 35</t>
  </si>
  <si>
    <t>CHAVETAS PARTIDAS5 x 40</t>
  </si>
  <si>
    <t>CHAVETAS PARTIDAS5 x 50</t>
  </si>
  <si>
    <t>CHAVETAS PARTIDAS5 x 60</t>
  </si>
  <si>
    <t>CHAVETAS PARTIDAS5 x 70</t>
  </si>
  <si>
    <t>5 x 70</t>
  </si>
  <si>
    <t>ALEMITES1 - 6 X 1 R</t>
  </si>
  <si>
    <t>ALEMITES</t>
  </si>
  <si>
    <t>1 - 6 X 1 R</t>
  </si>
  <si>
    <t>ALEMITES2 - 8 X 1 R</t>
  </si>
  <si>
    <t>2 - 8 X 1 R</t>
  </si>
  <si>
    <t>ALEMITES3 - 8 X 1  67°</t>
  </si>
  <si>
    <t>3 - 8 X 1  67°</t>
  </si>
  <si>
    <t>ALEMITES4 - 8 X 1 90°</t>
  </si>
  <si>
    <t>4 - 8 X 1 90°</t>
  </si>
  <si>
    <t>ALEMITES5 - 8x1,25 R</t>
  </si>
  <si>
    <t>5 - 8x1,25 R</t>
  </si>
  <si>
    <t>ALEMITES6 - 8 X 1,25 67°</t>
  </si>
  <si>
    <t>6 - 8 X 1,25 67°</t>
  </si>
  <si>
    <t>ALEMITES7 - 8 X 1,25 CARDAN</t>
  </si>
  <si>
    <t>7 - 8 X 1,25 CARDAN</t>
  </si>
  <si>
    <t>ALEMITES8 - 10 X 1 R</t>
  </si>
  <si>
    <t>8 - 10 X 1 R</t>
  </si>
  <si>
    <t>ALEMITES9 - 10 X 1   67°</t>
  </si>
  <si>
    <t>9 - 10 X 1   67°</t>
  </si>
  <si>
    <t>ALEMITES10 - 10 X 1   90°</t>
  </si>
  <si>
    <t>10 - 10 X 1   90°</t>
  </si>
  <si>
    <t>ALEMITES11 - 1/8 GAS R</t>
  </si>
  <si>
    <t>11 - 1/8 GAS R</t>
  </si>
  <si>
    <t>ALEMITES12 - 1/8 GAS 67°</t>
  </si>
  <si>
    <t>12 - 1/8 GAS 67°</t>
  </si>
  <si>
    <t>ALEMITES13 - 1/8 GAS 90°</t>
  </si>
  <si>
    <t>13 - 1/8 GAS 90°</t>
  </si>
  <si>
    <t>ALEMITES14 - 1/4 sae R</t>
  </si>
  <si>
    <t>14 - 1/4 sae R</t>
  </si>
  <si>
    <t xml:space="preserve">ALEMITES15 - 1/4 sae 67° </t>
  </si>
  <si>
    <t xml:space="preserve">15 - 1/4 sae 67° </t>
  </si>
  <si>
    <t xml:space="preserve">15 - 1/4 67° </t>
  </si>
  <si>
    <t>ALEMITES16 - 1/4 sae X 90° SAE</t>
  </si>
  <si>
    <t>16 - 1/4 sae X 90° SAE</t>
  </si>
  <si>
    <t>16 - 1/4 X 90° SAE</t>
  </si>
  <si>
    <t>ALEMITES17 - 1/4 SAE 19 mm</t>
  </si>
  <si>
    <t>17 - 1/4 SAE 19 mm</t>
  </si>
  <si>
    <t>ALEMITES18 - 1/4 SAE 29 mm (crucetas)</t>
  </si>
  <si>
    <t>18 - 1/4 SAE 29 mm (crucetas)</t>
  </si>
  <si>
    <t>ALEMITES19 - 1/8 SAE 34 mm</t>
  </si>
  <si>
    <t>19 - 1/8 SAE 34 mm</t>
  </si>
  <si>
    <t>ALEMITES20 - 1/8 SAE 44 mm (internacional)</t>
  </si>
  <si>
    <t>20 - 1/8 SAE 44 mm (internacional)</t>
  </si>
  <si>
    <t>ALEMITES21 - 1/4 GAS recto</t>
  </si>
  <si>
    <t>21 - 1/4 GAS recto</t>
  </si>
  <si>
    <t>ALEMITES22 - 1/4 GAS 45°</t>
  </si>
  <si>
    <t>22 - 1/4 GAS 45°</t>
  </si>
  <si>
    <t>ALEMITES23 - 1/4 GAS 90°</t>
  </si>
  <si>
    <t>23 - 1/4 GAS 90°</t>
  </si>
  <si>
    <t>CONECTORES NEUMÁTICOS4</t>
  </si>
  <si>
    <t>CONECTORES NEUMÁTICOS</t>
  </si>
  <si>
    <t>Recta Plástica R 1/8 BSPT x 6 mm</t>
  </si>
  <si>
    <t>CONECTORES NEUMÁTICOS5</t>
  </si>
  <si>
    <t>Recta Plástica R 1/8 BSPT x 8 mm</t>
  </si>
  <si>
    <t>CONECTORES NEUMÁTICOS6</t>
  </si>
  <si>
    <t>Recta Plástica R 1/8 BSPT x 10 mm</t>
  </si>
  <si>
    <t>CONECTORES NEUMÁTICOS8</t>
  </si>
  <si>
    <t>Recta Plástica R 1/4 BSPT x 6 mm</t>
  </si>
  <si>
    <t>CONECTORES NEUMÁTICOS9</t>
  </si>
  <si>
    <t>Recta Plástica R 1/4 BSPT x 8 mm</t>
  </si>
  <si>
    <t>CONECTORES NEUMÁTICOS10</t>
  </si>
  <si>
    <t>Recta Plástica R 1/4 BSPT x 10 mm</t>
  </si>
  <si>
    <t>CONECTORES NEUMÁTICOS11</t>
  </si>
  <si>
    <t>Recta Plástica R 1/4 BSPT x 12 mm</t>
  </si>
  <si>
    <t>CONECTORES NEUMÁTICOS44</t>
  </si>
  <si>
    <t>Recta Hembra R 1/8 BSPT x 6 mm</t>
  </si>
  <si>
    <t>CONECTORES NEUMÁTICOS45</t>
  </si>
  <si>
    <t>Recta Hembra R 1/8 BSPT x 8 mm</t>
  </si>
  <si>
    <t>CONECTORES NEUMÁTICOS46</t>
  </si>
  <si>
    <t>Recta Hembra R 1/4 BSPT x 6 mm</t>
  </si>
  <si>
    <t>CONECTORES NEUMÁTICOS47</t>
  </si>
  <si>
    <t>Recta Hembra R 1/4 BSPT x 8 mm</t>
  </si>
  <si>
    <t>CONECTORES NEUMÁTICOS62</t>
  </si>
  <si>
    <t>Tee rosca central 1/8 BSPT x 6 mm</t>
  </si>
  <si>
    <t>CONECTORES NEUMÁTICOS63</t>
  </si>
  <si>
    <t>Tee rosca central 1/8 BSPT x 8 mm</t>
  </si>
  <si>
    <t>CONECTORES NEUMÁTICOS65</t>
  </si>
  <si>
    <t>Tee rosca central 1/4 BSPT x 6 mm</t>
  </si>
  <si>
    <t>CONECTORES NEUMÁTICOS66</t>
  </si>
  <si>
    <t>Tee rosca central 1/4 BSPT x 8 mm</t>
  </si>
  <si>
    <t>CONECTORES NEUMÁTICOS67</t>
  </si>
  <si>
    <t>Tee rosca central 1/4 BSPT x 10 mm</t>
  </si>
  <si>
    <t>CONECTORES NEUMÁTICOS68</t>
  </si>
  <si>
    <t>Tee rosca central 1/4 BSPT x 12 mm</t>
  </si>
  <si>
    <t>CONECTORES NEUMÁTICOS77</t>
  </si>
  <si>
    <t>Reductor manguera 6 a 4 mm</t>
  </si>
  <si>
    <t>CONECTORES NEUMÁTICOS78</t>
  </si>
  <si>
    <t>Reductor manguera 8 a 6 mm</t>
  </si>
  <si>
    <t>CONECTORES NEUMÁTICOS79</t>
  </si>
  <si>
    <t>Reductor manguera 10 a 6 mm</t>
  </si>
  <si>
    <t>CONECTORES NEUMÁTICOS80</t>
  </si>
  <si>
    <t>Reductor manguera 10 a 8 mm</t>
  </si>
  <si>
    <t>CONECTORES NEUMÁTICOS81</t>
  </si>
  <si>
    <t>Reductor manguera 12 a 10 mm</t>
  </si>
  <si>
    <t>CONECTORES NEUMÁTICOS86</t>
  </si>
  <si>
    <t>Bifurcación R 1/8 mang 6 mm</t>
  </si>
  <si>
    <t>CONECTORES NEUMÁTICOS87</t>
  </si>
  <si>
    <t>Bifurcación R 1/8 mang 8 mm</t>
  </si>
  <si>
    <t>CONECTORES NEUMÁTICOS89</t>
  </si>
  <si>
    <t>Bifurcación R 1/4 mang 6 mm</t>
  </si>
  <si>
    <t>CONECTORES NEUMÁTICOS90</t>
  </si>
  <si>
    <t>Bifurcación R 1/4 mang 8 mm</t>
  </si>
  <si>
    <t>CONECTORES NEUMÁTICOS91</t>
  </si>
  <si>
    <t>Bifurcación R 1/4 mang 10 mm</t>
  </si>
  <si>
    <t>CONECTORES NEUMÁTICOS92</t>
  </si>
  <si>
    <t>Bifurcación R 1/4 mang 12 mm</t>
  </si>
  <si>
    <t>CONECTORES NEUMÁTICOS97</t>
  </si>
  <si>
    <t xml:space="preserve">Unión doble plástica 6 mm </t>
  </si>
  <si>
    <t>CONECTORES NEUMÁTICOS98</t>
  </si>
  <si>
    <t xml:space="preserve">Unión doble plástica 8 mm </t>
  </si>
  <si>
    <t>CONECTORES NEUMÁTICOS99</t>
  </si>
  <si>
    <t xml:space="preserve">Unión doble plástica 10 mm </t>
  </si>
  <si>
    <t>CONECTORES NEUMÁTICOS100</t>
  </si>
  <si>
    <t xml:space="preserve">Unión doble plástica 12 mm </t>
  </si>
  <si>
    <t>CONECTORES NEUMÁTICOS108</t>
  </si>
  <si>
    <t xml:space="preserve">Unión triple plástica 6 mm </t>
  </si>
  <si>
    <t>CONECTORES NEUMÁTICOS109</t>
  </si>
  <si>
    <t xml:space="preserve">Unión triple plástica 8 mm </t>
  </si>
  <si>
    <t>CONECTORES NEUMÁTICOS110</t>
  </si>
  <si>
    <t>Unión triple plástica 10 mm</t>
  </si>
  <si>
    <t>CONECTORES NEUMÁTICOS111</t>
  </si>
  <si>
    <t>Unión triple plástica 12 mm</t>
  </si>
  <si>
    <t>CONECTORES NEUMÁTICOS140</t>
  </si>
  <si>
    <t xml:space="preserve">Unión codo plástica 6 mm </t>
  </si>
  <si>
    <t>CONECTORES NEUMÁTICOS141</t>
  </si>
  <si>
    <t xml:space="preserve">Unión codo plástica 8 mm </t>
  </si>
  <si>
    <t>CONECTORES NEUMÁTICOS142</t>
  </si>
  <si>
    <t xml:space="preserve">Unión codo plástica 10 mm </t>
  </si>
  <si>
    <t>CONECTORES NEUMÁTICOS143</t>
  </si>
  <si>
    <t xml:space="preserve">Unión codo plástica 12 mm </t>
  </si>
  <si>
    <t>CONECTORES NEUMÁTICOS153</t>
  </si>
  <si>
    <t>Codo plástico R 1/8 BSPT x 6 mm</t>
  </si>
  <si>
    <t>CONECTORES NEUMÁTICOS154</t>
  </si>
  <si>
    <t>Codo plástico R 1/8 BSPT x 8 mm</t>
  </si>
  <si>
    <t>CONECTORES NEUMÁTICOS155</t>
  </si>
  <si>
    <t>Codo plástico R 1/8 BSPT x 10 mm</t>
  </si>
  <si>
    <t>CONECTORES NEUMÁTICOS157</t>
  </si>
  <si>
    <t>Codo plástico R 1/4 BSPT x 6 mm</t>
  </si>
  <si>
    <t>CONECTORES NEUMÁTICOS158</t>
  </si>
  <si>
    <t>Codo plástico R 1/4 BSPT x 8 mm</t>
  </si>
  <si>
    <t>CONECTORES NEUMÁTICOS159</t>
  </si>
  <si>
    <t>Codo plástico R 1/4 BSPT x 10 mm</t>
  </si>
  <si>
    <t>CONECTORES NEUMÁTICOS160</t>
  </si>
  <si>
    <t xml:space="preserve"> Codo plástico R 1/4 BSPT x 12 mm</t>
  </si>
  <si>
    <t>CONECTORES NEUMÁTICOS197</t>
  </si>
  <si>
    <t>Bifurcación 6 mm</t>
  </si>
  <si>
    <t>CONECTORES NEUMÁTICOS198</t>
  </si>
  <si>
    <t>Bifurcación 8 mm</t>
  </si>
  <si>
    <t>CONECTORES NEUMÁTICOS199</t>
  </si>
  <si>
    <t>Bifurcación 10 mm</t>
  </si>
  <si>
    <t>CONECTORES NEUMÁTICOS200</t>
  </si>
  <si>
    <t>Bifurcación 12 mm</t>
  </si>
  <si>
    <t>CONECTORES NEUMÁTICOS205</t>
  </si>
  <si>
    <t>Distribuidor 5 lados 6 mm</t>
  </si>
  <si>
    <t>CONECTORES NEUMÁTICOS206</t>
  </si>
  <si>
    <t>Distribuidor 5 lados 8 mm</t>
  </si>
  <si>
    <t>CONECTORES NEUMÁTICOS207</t>
  </si>
  <si>
    <t>Distribuidor 5 lados 10 mm</t>
  </si>
  <si>
    <t>CONECTORES NEUMÁTICOS211</t>
  </si>
  <si>
    <t>Cruz 6 mm</t>
  </si>
  <si>
    <t>CONECTORES NEUMÁTICOS212</t>
  </si>
  <si>
    <t>Cruz 8 mm</t>
  </si>
  <si>
    <t>CONECTORES NEUMÁTICOS213</t>
  </si>
  <si>
    <t>Cruz 10 mm</t>
  </si>
  <si>
    <t>CONECTORES NEUMÁTICOS219</t>
  </si>
  <si>
    <t>TAPON 6 mm</t>
  </si>
  <si>
    <t>CONECTORES NEUMÁTICOS220</t>
  </si>
  <si>
    <t>TAPON 8 mm</t>
  </si>
  <si>
    <t>CONECTORES NEUMÁTICOS221</t>
  </si>
  <si>
    <t>TAPON 10 mm</t>
  </si>
  <si>
    <t>CONECTORES NEUMÁTICOS222</t>
  </si>
  <si>
    <t>TAPON 12 mm</t>
  </si>
  <si>
    <t>CONECTORES NEUMÁTICOS124</t>
  </si>
  <si>
    <t>1/8 x 6 - Regulador de Caudal</t>
  </si>
  <si>
    <t>CONECTORES NEUMÁTICOS125</t>
  </si>
  <si>
    <t>1/8 x 8 - Regulador de Caudal</t>
  </si>
  <si>
    <t>CONECTORES NEUMÁTICOS126</t>
  </si>
  <si>
    <t>1/4 x 6 - Regulador de Caudal</t>
  </si>
  <si>
    <t>CONECTORES NEUMÁTICOS127</t>
  </si>
  <si>
    <t>1/4 x 8 - Regulador de Caudal</t>
  </si>
  <si>
    <t>CONECTORES NEUMÁTICOS228</t>
  </si>
  <si>
    <t>MANGUERA DE 6 mm</t>
  </si>
  <si>
    <t>CONECTORES NEUMÁTICOS229</t>
  </si>
  <si>
    <t>MANGUERA DE 8 mm</t>
  </si>
  <si>
    <t>CONECTORES NEUMÁTICOS230</t>
  </si>
  <si>
    <t>MANGUERA DE 10 mm</t>
  </si>
  <si>
    <t>CONECTORES NEUMÁTICOS231</t>
  </si>
  <si>
    <t>MANGUERA DE 12 mm</t>
  </si>
  <si>
    <t>CONECTORES NUEVA INCORPORACION3</t>
  </si>
  <si>
    <t>CONECTORES NUEVA INCORPORACION</t>
  </si>
  <si>
    <t>RECTO PLAST 1/8 X 4 MM</t>
  </si>
  <si>
    <t>CONECTORES NUEVA INCORPORACION7</t>
  </si>
  <si>
    <t>RECTO PLAST 1/4 X 4 MM</t>
  </si>
  <si>
    <t>CONECTORES NUEVA INCORPORACION96</t>
  </si>
  <si>
    <t>UNION PLASTICA 4 MM</t>
  </si>
  <si>
    <t>CONECTORES NUEVA INCORPORACION107</t>
  </si>
  <si>
    <t>UNION TRIPLE PLASTICA 4 MM</t>
  </si>
  <si>
    <t>CONECTORES NUEVA INCORPORACION139</t>
  </si>
  <si>
    <t>UNION CODO PLASTICA 4 MM</t>
  </si>
  <si>
    <t>CONECTORES NUEVA INCORPORACION152</t>
  </si>
  <si>
    <t>CODO PLAST 1/8 X 4 MM</t>
  </si>
  <si>
    <t>CONECTORES NUEVA INCORPORACION156</t>
  </si>
  <si>
    <t>CODO PLAST 1/4 X 4 MM</t>
  </si>
  <si>
    <t>CONECTORES NUEVA INCORPORACION14</t>
  </si>
  <si>
    <t>RECTA PLÁSTICA R 3/8 BSPT X 8 MM</t>
  </si>
  <si>
    <t>CONECTORES NUEVA INCORPORACION15</t>
  </si>
  <si>
    <t>RECTO PLAST 3/8 MANG 10 MM</t>
  </si>
  <si>
    <t>CONECTORES NUEVA INCORPORACION16</t>
  </si>
  <si>
    <t>CONECC R PLAST 3/8 X 12</t>
  </si>
  <si>
    <t>CONECTORES NUEVA INCORPORACION50</t>
  </si>
  <si>
    <t>RECTO RH 3/8 X 10</t>
  </si>
  <si>
    <t>CONECTORES NUEVA INCORPORACION165</t>
  </si>
  <si>
    <t>CODO PLAST 3/8 X 8 MM</t>
  </si>
  <si>
    <t>CONECTORES NUEVA INCORPORACION166</t>
  </si>
  <si>
    <t>CODO PLAS R 3/8 X 10 MM</t>
  </si>
  <si>
    <t>CONECTORES NUEVA INCORPORACION167</t>
  </si>
  <si>
    <t>CODO PLAS R 3/8 X 12 MM</t>
  </si>
  <si>
    <t>CONECTORES NUEVA INCORPORACION240</t>
  </si>
  <si>
    <t>CONECT RAP P/MAN RM 1/8 MANG 6 - BRONCE NIQUELADO</t>
  </si>
  <si>
    <t>CONECTORES NUEVA INCORPORACION241</t>
  </si>
  <si>
    <t>CONECT RAP P/MAN RM 1/8 MANG 8 - BRONCE NIQUELADO</t>
  </si>
  <si>
    <t>CONECTORES NUEVA INCORPORACION242</t>
  </si>
  <si>
    <t>CONECT RAP P/MAN RM 1/4 MANG 8 - BRONCE NIQUELADO</t>
  </si>
  <si>
    <t>CONECTORES NUEVA INCORPORACION243</t>
  </si>
  <si>
    <t>CONECT RAP P/MAN RM 1/4 MANG 10 - BRONCE NIQUELADO</t>
  </si>
  <si>
    <t>CONECTORES NUEVA INCORPORACION248</t>
  </si>
  <si>
    <t>CODO GIRATORIO 90º 1/8 X 6 - BRONCE NIQUELADO</t>
  </si>
  <si>
    <t>CONECTORES NUEVA INCORPORACION249</t>
  </si>
  <si>
    <t>CODO GIRATORIO 90º 1/8 X 8 - BRONCE NIQUELADO</t>
  </si>
  <si>
    <t>CONECTORES NUEVA INCORPORACION251</t>
  </si>
  <si>
    <t>CODO GIRATORIO 90º 1/4 X 8 - BRONCE NIQUELADO</t>
  </si>
  <si>
    <t>CONECTORES NUEVA INCORPORACION256</t>
  </si>
  <si>
    <t>UNION TRIPLE RAPIDA 6 MM - BRONCE NIQUELADO</t>
  </si>
  <si>
    <t>CONECTORES NUEVA INCORPORACION257</t>
  </si>
  <si>
    <t>UNION TRIPLE RAPIDA 8 MM - BRONCE NIQUELADO</t>
  </si>
  <si>
    <t>CONECTORES NUEVA INCORPORACION263</t>
  </si>
  <si>
    <t>UNION CODO RAPIDA 6 MM - BRONCE NIQUELADO</t>
  </si>
  <si>
    <t>CONECTORES NUEVA INCORPORACION264</t>
  </si>
  <si>
    <t>UNION CODO RAPIDA 8 MM - BRONCE NIQUELADO</t>
  </si>
  <si>
    <t>CONECTORES NUEVA INCORPORACION274</t>
  </si>
  <si>
    <t>UNIONES DOBLES RAPIDAS 6 MM - BRONCE NIQUELADO</t>
  </si>
  <si>
    <t>CONECTORES NUEVA INCORPORACION275</t>
  </si>
  <si>
    <t>UNIONES DOBLES RAPIDAS 8 MM - BRONCE NIQUELADO</t>
  </si>
  <si>
    <t>CONECTORES NUEVA INCORPORACION276</t>
  </si>
  <si>
    <t>UNIONES DOBLES RAPIDAS 10 MM - BRONCE NIQUELADO</t>
  </si>
  <si>
    <t>CONECTORES NUEVA INCORPORACION300</t>
  </si>
  <si>
    <t>RECTA PLÁST R 1/8 BSPT X 1/4 MAN - PULGADAS</t>
  </si>
  <si>
    <t>CONECTORES NUEVA INCORPORACION304</t>
  </si>
  <si>
    <t>RECTA PLÁST R 1/4 BSPT X 3/8 MAN - PULGADAS</t>
  </si>
  <si>
    <t>CONECTORES NUEVA INCORPORACION305</t>
  </si>
  <si>
    <t>RECTA PLÁST R 1/4 BSPT X 1/2 MANG - PULGADAS</t>
  </si>
  <si>
    <t>CONECTORES NUEVA INCORPORACION317</t>
  </si>
  <si>
    <t>UNIÓN TRIPLE PLÁSTICA 1/4 MANG - PULGADAS</t>
  </si>
  <si>
    <t>CONECTORES NUEVA INCORPORACION319</t>
  </si>
  <si>
    <t>UNIÓN TRIPLE PLÁSTICA 3/8 MANG - PULGADAS</t>
  </si>
  <si>
    <t>CONECTORES NUEVA INCORPORACION320</t>
  </si>
  <si>
    <t>UNIÓN TRIPLE PLÁSTICA 1/2 MANG - PULGADAS</t>
  </si>
  <si>
    <t>CONECTORES NUEVA INCORPORACION321</t>
  </si>
  <si>
    <t>UNIÓN CODO PLÁSTICA 1/4 MANG - PULGADAS</t>
  </si>
  <si>
    <t>CONECTORES NUEVA INCORPORACION323</t>
  </si>
  <si>
    <t>UNIÓN CODO PLÁSTICA 3/8 MANG - PULGADAS</t>
  </si>
  <si>
    <t>CONECTORES NUEVA INCORPORACION324</t>
  </si>
  <si>
    <t>UNIÓN CODO PLÁSTICA 1/2 MANG - PULGADAS</t>
  </si>
  <si>
    <t>CONECTORES NUEVA INCORPORACION325</t>
  </si>
  <si>
    <t>UNIÓN DOBLE PLÁSTICA 1/4 MANG - PULGADAS</t>
  </si>
  <si>
    <t>CONECTORES NUEVA INCORPORACION327</t>
  </si>
  <si>
    <t>UNIÓN DOBLE PLÁSTICA 3/8 MANG - PULGADAS</t>
  </si>
  <si>
    <t>CONECTORES NUEVA INCORPORACION328</t>
  </si>
  <si>
    <t>UNIÓN DOBLE PLÁSTICA 1/2 MANG - PULGADAS</t>
  </si>
  <si>
    <t>CONECTORES NUEVA INCORPORACION333</t>
  </si>
  <si>
    <t>REDUCTOR MANGUERA 5/16 A 1/4" - PULGADAS</t>
  </si>
  <si>
    <t>CONECTORES NUEVA INCORPORACION334</t>
  </si>
  <si>
    <t>REDUCTOR MANGUERA 3/8 A 5/16" - PULGADAS</t>
  </si>
  <si>
    <t>CONECTORES NUEVA INCORPORACION335</t>
  </si>
  <si>
    <t>REDUCTOR MANGUERA 1/2 A 3/8 - PULGADAS</t>
  </si>
  <si>
    <t>CONECTORES NUEVA INCORPORACION340</t>
  </si>
  <si>
    <t>TUBO POL 6 TRANSP 1/4" X4X 200M - PULGADAS</t>
  </si>
  <si>
    <t>CONECTORES NUEVA INCORPORACION341</t>
  </si>
  <si>
    <t>TUBO POL 6 TRANSP 3/8X6,5X100 M - PULGADAS</t>
  </si>
  <si>
    <t>CONECTORES NUEVA INCORPORACION342</t>
  </si>
  <si>
    <t>TUBO POL 6 TRANSP 1/2 X9,5 X100M - PULGADAS</t>
  </si>
  <si>
    <t>CONECTORES NUEVA INCORPORACION227</t>
  </si>
  <si>
    <t>MANGUERA DE 4 mm</t>
  </si>
  <si>
    <t>PICOS PARA GAS1</t>
  </si>
  <si>
    <t>PICOS PARA GAS</t>
  </si>
  <si>
    <t>COCINA - ARTHUR MARTIN - ROSCA FINA</t>
  </si>
  <si>
    <t>PICOS PARA GAS7</t>
  </si>
  <si>
    <t>COCINA - COVENTRY - HORNO</t>
  </si>
  <si>
    <t>PICOS PARA GAS9</t>
  </si>
  <si>
    <t>COCINA - COVENTRY - CORTO</t>
  </si>
  <si>
    <t>PICOS PARA GAS11</t>
  </si>
  <si>
    <t>COCINA - DOMEC</t>
  </si>
  <si>
    <t>PICOS PARA GAS17</t>
  </si>
  <si>
    <t xml:space="preserve">COCINA - ESCORIAL - CORTO </t>
  </si>
  <si>
    <t>PICOS PARA GAS19</t>
  </si>
  <si>
    <t>COCINA - ESCORIAL - MEDIANO</t>
  </si>
  <si>
    <t>PICOS PARA GAS21</t>
  </si>
  <si>
    <t>COCINA - ESCORIAL - LARGO</t>
  </si>
  <si>
    <t>PICOS PARA GAS23</t>
  </si>
  <si>
    <t>COCINA - LONGVIE - ANTIGUA</t>
  </si>
  <si>
    <t>PICOS PARA GAS27</t>
  </si>
  <si>
    <t>COCINA - LONGVIE - BRASIL LARGO</t>
  </si>
  <si>
    <t>PICOS PARA GAS29</t>
  </si>
  <si>
    <t>COCINA - LONGVIE - DOBLE ROSCA</t>
  </si>
  <si>
    <t>PICOS PARA GAS31</t>
  </si>
  <si>
    <t>COCINA - LONGVIE - DOBLE ROSCA VENTURI</t>
  </si>
  <si>
    <t>PICOS PARA GAS33</t>
  </si>
  <si>
    <t>COCINA - LONGVIE - DOBLE ROSCA LARGO</t>
  </si>
  <si>
    <t>PICOS PARA GAS35</t>
  </si>
  <si>
    <t xml:space="preserve">COCINA - ORBIS - VERTICAL </t>
  </si>
  <si>
    <t>PICOS PARA GAS37</t>
  </si>
  <si>
    <t xml:space="preserve">COCINA - ORBIS - COQUETA  CORTO </t>
  </si>
  <si>
    <t>PICOS PARA GAS39</t>
  </si>
  <si>
    <t xml:space="preserve">COCINA - ORBIS - COQUETA  LARGO </t>
  </si>
  <si>
    <t>PICOS PARA GAS43</t>
  </si>
  <si>
    <t xml:space="preserve">COCINA - ORBIS - CONVECTA </t>
  </si>
  <si>
    <t>PICOS PARA GAS45</t>
  </si>
  <si>
    <t xml:space="preserve">COCINA - ORBIS - DONNA  </t>
  </si>
  <si>
    <t>PICOS PARA GAS47</t>
  </si>
  <si>
    <t xml:space="preserve">COCINA - ORBIS - GALA ANTIGUO </t>
  </si>
  <si>
    <t>PICOS PARA GAS49</t>
  </si>
  <si>
    <t xml:space="preserve">COCINA - ORBIS - GALA MODERNO  </t>
  </si>
  <si>
    <t>PICOS PARA GAS51</t>
  </si>
  <si>
    <t xml:space="preserve">COCINA - ORBIS - DONNA HORNO </t>
  </si>
  <si>
    <t>PICOS PARA GAS53</t>
  </si>
  <si>
    <t>COCINA - ORO AZUL - -</t>
  </si>
  <si>
    <t>PICOS PARA GAS55</t>
  </si>
  <si>
    <t>COCINA - WHIRPOOL</t>
  </si>
  <si>
    <t>PICOS PARA GAS57</t>
  </si>
  <si>
    <t>COCINA - POMPEYA</t>
  </si>
  <si>
    <t>PICOS PARA GAS61</t>
  </si>
  <si>
    <t>COCINA - SIRENA - -</t>
  </si>
  <si>
    <t>PICOS PARA GAS63</t>
  </si>
  <si>
    <t>COCINA - VOLCAN - ANTIGUO</t>
  </si>
  <si>
    <t>PICOS PARA GAS76</t>
  </si>
  <si>
    <t>COCINA - MABE/PATRICK - CORTO</t>
  </si>
  <si>
    <t>PICOS PARA GAS78</t>
  </si>
  <si>
    <t xml:space="preserve">COCINA - VOLCAN - MODERNO </t>
  </si>
  <si>
    <t>PICOS PARA GAS80</t>
  </si>
  <si>
    <t>TERMOTANQUE - ECOTERMO - LARGO PARA VIROLA</t>
  </si>
  <si>
    <t>PICOS PARA GAS81</t>
  </si>
  <si>
    <t xml:space="preserve">TERMOTANQUE - ECOTERMO - CORTO  </t>
  </si>
  <si>
    <t>PICOS PARA GAS82</t>
  </si>
  <si>
    <t>TERMOTANQUE - EITAR - PILOTO MACHO-HEMBRA</t>
  </si>
  <si>
    <t>PICOS PARA GAS83</t>
  </si>
  <si>
    <t>TERMOTANQUE - EITAR - PILOTO ROSCA MACHO-MACHO PARA PESTAÑA</t>
  </si>
  <si>
    <t>PICOS PARA GAS84</t>
  </si>
  <si>
    <t>TERMOTANQUE - EITAR - PILOTO ROSCA MACHO-MACHO PARA VIROLA</t>
  </si>
  <si>
    <t>PICOS PARA GAS86</t>
  </si>
  <si>
    <t>TERMOTANQUE - ESKABE - ACQUAPIU PILOTO</t>
  </si>
  <si>
    <t>PICOS PARA GAS96</t>
  </si>
  <si>
    <t>TERMOTANQUE - PILOTO ANALIZADOR - MACHO-MACHO 1/8</t>
  </si>
  <si>
    <t>PICOS PARA GAS97</t>
  </si>
  <si>
    <t>TERMOTANQUE - PILOTO ANALIZADOR - MACHO-HEMBRA CORTO 1/8 P/CABEZAL BIGAS GAS ENVASADO</t>
  </si>
  <si>
    <t>PICOS PARA GAS98</t>
  </si>
  <si>
    <t>TERMOTANQUE - PILOTO ANALIZADOR - MACHO-HEMBRA LARGO 1/8 P/CABEZAL BIGAS GAS NATURAL</t>
  </si>
  <si>
    <t>PICOS PARA GAS99</t>
  </si>
  <si>
    <t>TERMOTANQUE - PILOTO ANALIZADOR - MACHO-MACHO 1/8 x 5/16 SEÑORIAL</t>
  </si>
  <si>
    <t>PICOS PARA GAS102</t>
  </si>
  <si>
    <t xml:space="preserve">TERMOTANQUE - RHEEM - PILOTO  </t>
  </si>
  <si>
    <t>PICOS PARA GAS103</t>
  </si>
  <si>
    <t xml:space="preserve">TERMOTANQUE - RHEEM - QUEMADOR  </t>
  </si>
  <si>
    <t>PICOS PARA GAS104</t>
  </si>
  <si>
    <t>TERMOTANQUE - RHEEM - QUEMADOR NUEVO CON VENTURI</t>
  </si>
  <si>
    <t>PICOS PARA GAS107</t>
  </si>
  <si>
    <t>TERMOTANQUE - SEÑORIAL - QUEMADOR NUEVO</t>
  </si>
  <si>
    <t>PICOS PARA GAS108</t>
  </si>
  <si>
    <t>TERMOTANQUE - SEÑORIAL - QUEMADOR NUEVO CON VENTURI GAS NATURAL</t>
  </si>
  <si>
    <t>PICOS PARA GAS109</t>
  </si>
  <si>
    <t>TERMOTANQUE - UNIVERSAL - NUEVO PARA PESTAÑA QUEMADOR</t>
  </si>
  <si>
    <t>PICOS PARA GAS121</t>
  </si>
  <si>
    <t xml:space="preserve">INYECTORES ARTEFACTOS DE GAS  - PANTALLA DIRECTA </t>
  </si>
  <si>
    <t>PICOS PARA GAS122</t>
  </si>
  <si>
    <t>INYECTORES ARTEFACTOS DE GAS  - PANTALLA DIRECTA PARABOLICA ALUMINIO 1500 CAL</t>
  </si>
  <si>
    <t>PICOS PARA GAS123</t>
  </si>
  <si>
    <t>INYECTORES ARTEFACTOS DE GAS  - PANTALLA DIRECTA PARABOLICA ALUMINIO 3000 CAL</t>
  </si>
  <si>
    <t>PICOS PARA GAS125</t>
  </si>
  <si>
    <t>INYECTORES ARTEFACTOS DE GAS  - STANDARD HEXAGONAL 7 mm - 0,60 mm EN ADELANTE</t>
  </si>
  <si>
    <t>PICOS PARA GAS139</t>
  </si>
  <si>
    <t>INYECTORES PARA CALEFACTOR  - ESKABE - 2000/3000 CAL</t>
  </si>
  <si>
    <t>PICOS PARA GAS140</t>
  </si>
  <si>
    <t>INYECTORES PARA CALEFACTOR  - ESKABE - 5000 CAL</t>
  </si>
  <si>
    <t>PICOS PARA GAS145</t>
  </si>
  <si>
    <t>INYECTORES PARA CALEFACTOR  - ORBIS - CALORAMA QUEMADOR</t>
  </si>
  <si>
    <t>PICOS PARA GAS156</t>
  </si>
  <si>
    <t>INYECTORES PARA CALEFON  - ESKABE - ACTUAL</t>
  </si>
  <si>
    <t>PICOS PARA GAS162</t>
  </si>
  <si>
    <t>INYECTORES PARA CALEFON  - LONGVIE - SEMILLA QUEMADOR</t>
  </si>
  <si>
    <t>PICOS PARA GAS166</t>
  </si>
  <si>
    <t>INYECTORES PARA CALEFON  - ORBIS - BOTONERA ANTIGUO QUEMADOR</t>
  </si>
  <si>
    <t>PICOS PARA GAS168</t>
  </si>
  <si>
    <t>INYECTORES PARA CALEFON  - ORBIS - POLIDORO QUEMADOR</t>
  </si>
  <si>
    <t>PICOS PARA GASCalisuar</t>
  </si>
  <si>
    <t>Calisuar</t>
  </si>
  <si>
    <t>Kit 7 medidas con mango de Bronce</t>
  </si>
  <si>
    <t>REGATONES1</t>
  </si>
  <si>
    <t>REGATONES</t>
  </si>
  <si>
    <t>EXTERIORES CORTOS - 1/2 camp.</t>
  </si>
  <si>
    <t>REGATONES3</t>
  </si>
  <si>
    <t>EXTERIORES CORTOS - 5/8 "</t>
  </si>
  <si>
    <t>REGATONES4</t>
  </si>
  <si>
    <t>EXTERIORES CORTOS - 3/4 "</t>
  </si>
  <si>
    <t>REGATONES5</t>
  </si>
  <si>
    <t>EXTERIORES CORTOS - 7/8 "</t>
  </si>
  <si>
    <t>REGATONES6</t>
  </si>
  <si>
    <t>EXTERIORES CORTOS - 1"</t>
  </si>
  <si>
    <t>REGATONES7</t>
  </si>
  <si>
    <t>EXTERIORES CORTOS - 1" 1/8</t>
  </si>
  <si>
    <t>REGATONES8</t>
  </si>
  <si>
    <t>EXTERIORES CORTOS - 1" 1/4</t>
  </si>
  <si>
    <t>REGATONES9</t>
  </si>
  <si>
    <t>EXTERIORES CORTOS - 1" 1/2</t>
  </si>
  <si>
    <t>REGATONES10</t>
  </si>
  <si>
    <t>EXTERIORES CORTOS - 1" 3/4</t>
  </si>
  <si>
    <t>REGATONES11</t>
  </si>
  <si>
    <t xml:space="preserve">EXTERIORES CORTOS - 2" </t>
  </si>
  <si>
    <t>REGATONES16</t>
  </si>
  <si>
    <t>EXTERIORES CORTOS - 2" 1/2</t>
  </si>
  <si>
    <t>REGATONES17</t>
  </si>
  <si>
    <t>EXTERIORES CORTOS - 3"</t>
  </si>
  <si>
    <t>REGATONES12</t>
  </si>
  <si>
    <t>EXTERIORES LARGOS  - 5/8 .</t>
  </si>
  <si>
    <t>REGATONES13</t>
  </si>
  <si>
    <t>EXTERIORES LARGOS  - 3/4 .</t>
  </si>
  <si>
    <t>REGATONES14</t>
  </si>
  <si>
    <t>EXTERIORES LARGOS  - 7/8 .</t>
  </si>
  <si>
    <t>REGATONES15</t>
  </si>
  <si>
    <t>EXTERIORES LARGOS  - 1"</t>
  </si>
  <si>
    <t>REGATONES19</t>
  </si>
  <si>
    <t>INTERIORES  - 5/8 .</t>
  </si>
  <si>
    <t>REGATONES20</t>
  </si>
  <si>
    <t>INTERIORES  - 3/4 .</t>
  </si>
  <si>
    <t>REGATONES23</t>
  </si>
  <si>
    <t>INTERIORES  - 7/8 .</t>
  </si>
  <si>
    <t>REGATONES26</t>
  </si>
  <si>
    <t>INTERIORES  - 1"</t>
  </si>
  <si>
    <t>REGATONES27</t>
  </si>
  <si>
    <t>INTERIORES  - 1" 1/8</t>
  </si>
  <si>
    <t>REGATONES29</t>
  </si>
  <si>
    <t>INTERIORES  - 1" 1/4</t>
  </si>
  <si>
    <t>REGATONES30</t>
  </si>
  <si>
    <t>INTERIORES  - 1" 1/2</t>
  </si>
  <si>
    <t>REGATONES31</t>
  </si>
  <si>
    <t>INTERIORES  - 1" 3/4</t>
  </si>
  <si>
    <t>REGATONES32</t>
  </si>
  <si>
    <t>INTERIORES  - 2"</t>
  </si>
  <si>
    <t>REGATONES33</t>
  </si>
  <si>
    <t>INTERIORES  - 2" 1/2</t>
  </si>
  <si>
    <t>REGATONES34</t>
  </si>
  <si>
    <t>INTERIORES  - 3"</t>
  </si>
  <si>
    <t>REGATONES35</t>
  </si>
  <si>
    <t>CUADRADOS  - 15x15</t>
  </si>
  <si>
    <t>REGATONES36</t>
  </si>
  <si>
    <t>CUADRADOS  - 20x20</t>
  </si>
  <si>
    <t>REGATONES37</t>
  </si>
  <si>
    <t>CUADRADOS  - 25x25</t>
  </si>
  <si>
    <t>REGATONES38</t>
  </si>
  <si>
    <t>CUADRADOS  - 30x30</t>
  </si>
  <si>
    <t>REGATONES39</t>
  </si>
  <si>
    <t>CUADRADOS  - 35x35</t>
  </si>
  <si>
    <t>REGATONES40</t>
  </si>
  <si>
    <t>CUADRADOS  - 40x40</t>
  </si>
  <si>
    <t>REGATONES41</t>
  </si>
  <si>
    <t>CUADRADOS  - 50x50</t>
  </si>
  <si>
    <t>REGATONES42</t>
  </si>
  <si>
    <t>CUADRADOS  - 60x60</t>
  </si>
  <si>
    <t>REGATONES44</t>
  </si>
  <si>
    <t>RECTANGULARES  - 10x20</t>
  </si>
  <si>
    <t>REGATONES45</t>
  </si>
  <si>
    <t>RECTANGULARES  - 10x30</t>
  </si>
  <si>
    <t>REGATONES46</t>
  </si>
  <si>
    <t>RECTANGULARES  - 15x30 aletado</t>
  </si>
  <si>
    <t>REGATONES47</t>
  </si>
  <si>
    <t>RECTANGULARES  - 15x25</t>
  </si>
  <si>
    <t>REGATONES48</t>
  </si>
  <si>
    <t>RECTANGULARES  - 15x30</t>
  </si>
  <si>
    <t>REGATONES50</t>
  </si>
  <si>
    <t>RECTANGULARES  - 20x30</t>
  </si>
  <si>
    <t>REGATONES51</t>
  </si>
  <si>
    <t>RECTANGULARES  - 20x40</t>
  </si>
  <si>
    <t>REGATONES52</t>
  </si>
  <si>
    <t>RECTANGULARES  - 20x50</t>
  </si>
  <si>
    <t>REGATONES53</t>
  </si>
  <si>
    <t>RECTANGULARES  - 30x40</t>
  </si>
  <si>
    <t>REGATONES54</t>
  </si>
  <si>
    <t>RECTANGULARES  - 30x50</t>
  </si>
  <si>
    <t>REGATONES60</t>
  </si>
  <si>
    <t>REGULABLES PLAST.  - 5/16 .</t>
  </si>
  <si>
    <t>REGATONES61</t>
  </si>
  <si>
    <t>REGULABLES PLAST.  - 3/8 .</t>
  </si>
  <si>
    <t>REGATONES63</t>
  </si>
  <si>
    <t>PERILLA C/TORNILLO  - 1/4 grande</t>
  </si>
  <si>
    <t>REGATONES64</t>
  </si>
  <si>
    <t>PERILLA C/TORNILLO  - 1/4 chica</t>
  </si>
  <si>
    <t>REGATONES65</t>
  </si>
  <si>
    <t>PERILLA C/TORNILLO  - 5/16.</t>
  </si>
  <si>
    <t>REGATONES66</t>
  </si>
  <si>
    <t>PERILLA C/TORNILLO  - 3/8 .</t>
  </si>
  <si>
    <t>REGATONES70</t>
  </si>
  <si>
    <t>PERILLA C/TUERCA - 1/4.</t>
  </si>
  <si>
    <t>REGATONES71</t>
  </si>
  <si>
    <t>PERILLA C/TUERCA - 5/16 .</t>
  </si>
  <si>
    <t>REGATONES72</t>
  </si>
  <si>
    <t>PERILLA C/TUERCA - 3/8.</t>
  </si>
  <si>
    <t>REGATONES75</t>
  </si>
  <si>
    <t>ORTOPEDICOS - 16 mm</t>
  </si>
  <si>
    <t>REGATONES76</t>
  </si>
  <si>
    <t>ORTOPEDICOS - 19 mm</t>
  </si>
  <si>
    <t>REGATONES77</t>
  </si>
  <si>
    <t>ORTOPEDICOS - 22 mm</t>
  </si>
  <si>
    <t>REGATONES78</t>
  </si>
  <si>
    <t>ORTOPEDICOS - 25 mm</t>
  </si>
  <si>
    <t>REGATONES120</t>
  </si>
  <si>
    <t>ORTOPEDICOS - REG DE GOMA 12 mm</t>
  </si>
  <si>
    <t>REGATONES121</t>
  </si>
  <si>
    <t>ORTOPEDICOS - REG DE GOMA 16mm</t>
  </si>
  <si>
    <t>REGATONES122</t>
  </si>
  <si>
    <t>ORTOPEDICOS - REG DE GOMA 19 mm</t>
  </si>
  <si>
    <t>REGATONES123</t>
  </si>
  <si>
    <t>ORTOPEDICOS - REG DE GOMA 22 mm</t>
  </si>
  <si>
    <t>REGATONES124</t>
  </si>
  <si>
    <t>ORTOPEDICOS - REG DE GOMA 25 mm</t>
  </si>
  <si>
    <t>REGATONES125</t>
  </si>
  <si>
    <t>ORTOPEDICOS - REG DE GOMA 30 mm</t>
  </si>
  <si>
    <t>TAPONES DE CARTER4 - 1/2  NF</t>
  </si>
  <si>
    <t>TAPONES DE CARTER</t>
  </si>
  <si>
    <t>4 - 1/2  NF</t>
  </si>
  <si>
    <t>400, CHEVY, PICK-UP CARTER / FORD / DODGE</t>
  </si>
  <si>
    <t>TAPONES DE CARTER6 - 5/8 18 H</t>
  </si>
  <si>
    <t>6 - 5/8 18 H</t>
  </si>
  <si>
    <t>CARTER PICK DODGE</t>
  </si>
  <si>
    <t>TAPONES DE CARTER7 - 22 x 1,5 FRES</t>
  </si>
  <si>
    <t>7 - 22 x 1,5 FRES</t>
  </si>
  <si>
    <t>EUROPA, SUPER EUROPA, SPAZIO, CAJA/ DODGE</t>
  </si>
  <si>
    <t>TAPONES DE CARTER8 - 22 x 1,5 EMB EX 12mm</t>
  </si>
  <si>
    <t>8 - 22 x 1,5 EMB EX 12mm</t>
  </si>
  <si>
    <t>EXAGONO TODOS LOS MODELOS DE CAJAS FIAT</t>
  </si>
  <si>
    <t>TAPONES DE CARTER9 - 18  x 1,5 EMB CUADR 10mm</t>
  </si>
  <si>
    <t>9 - 18  x 1,5 EMB CUADR 10mm</t>
  </si>
  <si>
    <t>PEUGEOT / INDENOR</t>
  </si>
  <si>
    <t>TAPONES DE CARTER10 - 16 x 1.5 EMB CUAD 8mm</t>
  </si>
  <si>
    <t>10 - 16 x 1.5 EMB CUAD 8mm</t>
  </si>
  <si>
    <t>504 (DESDE 77) , 505 TODOS, DIFERENCIAL</t>
  </si>
  <si>
    <t>TAPONES DE CARTER11 - 22 x 1,5</t>
  </si>
  <si>
    <t>11 - 22 x 1,5</t>
  </si>
  <si>
    <t>DUCATO, ALFA ROMEO,REG.85,DUNA</t>
  </si>
  <si>
    <t>TAPONES DE CARTER12 - 18 x 1,5</t>
  </si>
  <si>
    <t>12 - 18 x 1,5</t>
  </si>
  <si>
    <t>IKA RENAULT, RASTROJERO</t>
  </si>
  <si>
    <t>TAPONES DE CARTER13 - 16 x 1,5</t>
  </si>
  <si>
    <t>13 - 16 x 1,5</t>
  </si>
  <si>
    <t>2CV,3CV,IES 3CV,MEHARI,AMI 8</t>
  </si>
  <si>
    <t>TAPONES DE CARTER14 - 1/4 GAS</t>
  </si>
  <si>
    <t>14 - 1/4 GAS</t>
  </si>
  <si>
    <t>CARTER FORDFALCON, ESCORD, DODGE</t>
  </si>
  <si>
    <t>TAPONES DE CARTER15 - 14 x 1.5</t>
  </si>
  <si>
    <t>15 - 14 x 1.5</t>
  </si>
  <si>
    <t>VW GARAT, FALCON, F100, CHEVR</t>
  </si>
  <si>
    <t>TAPONES DE CARTER17 - 24 x 1,5</t>
  </si>
  <si>
    <t>17 - 24 x 1,5</t>
  </si>
  <si>
    <t>CARTER 608, 1112, 1114, OTROS</t>
  </si>
  <si>
    <t>TAPONES DE CARTER28 - 14 x 1,5 REBAJE 8 mm</t>
  </si>
  <si>
    <t>28 - 14 x 1,5 REBAJE 8 mm</t>
  </si>
  <si>
    <t>CARTER DAEWOO, TAUNUS, SIERRA (TODOS)</t>
  </si>
  <si>
    <t>TAPONES DE CARTER29 - 14 x 1,5</t>
  </si>
  <si>
    <t>29 - 14 x 1,5</t>
  </si>
  <si>
    <t>DIFER 205, 405 GASOLERO</t>
  </si>
  <si>
    <t>TAPONES DE CARTER30 - 14 x 1,25 EX EMB DE 8mm</t>
  </si>
  <si>
    <t>30 - 14 x 1,25 EX EMB DE 8mm</t>
  </si>
  <si>
    <t>106,206,306, PARTNER, 405 NAF/ RANGER 3,0 STROKE/BERLINGO</t>
  </si>
  <si>
    <t>TAPONES DE CARTER31 - 14 x 1 R LARGA</t>
  </si>
  <si>
    <t>31 - 14 x 1 R LARGA</t>
  </si>
  <si>
    <t>CAJA 306, 404</t>
  </si>
  <si>
    <t>TAPONES DE CARTER32 - 14 x 1,5 TORX c/ORING</t>
  </si>
  <si>
    <t>32 - 14 x 1,5 TORX c/ORING</t>
  </si>
  <si>
    <t>CARTER SUZUKI FUN, IDEA, PALIO SIENA (TODOS 1,8)VECTRA 97 ASTRA 96,97 (1.7</t>
  </si>
  <si>
    <t>TAPONES DE CARTER33 - 15 x 1,5 FRES 13mm</t>
  </si>
  <si>
    <t>33 - 15 x 1,5 FRES 13mm</t>
  </si>
  <si>
    <t>CARTER FIESTA Y MBZ</t>
  </si>
  <si>
    <t>TAPONES DE CARTER34 - 20 x 1,5 EMB EX 10mm</t>
  </si>
  <si>
    <t>34 - 20 x 1,5 EMB EX 10mm</t>
  </si>
  <si>
    <t>DIFER, SIERRA, EXPLORER, ORION</t>
  </si>
  <si>
    <t>TAPONES DE CARTER35 - 18 x 1,5 EMB EX 10mm</t>
  </si>
  <si>
    <t>35 - 18 x 1,5 EMB EX 10mm</t>
  </si>
  <si>
    <t>CAJA, CORSA CLASSIC, MERIVA,BLAZER,VECTRA 97 ASTRA 96,97 (1.7)</t>
  </si>
  <si>
    <t>TAPONES DE CARTER38 - 14  x 1.5 FRES 17mm</t>
  </si>
  <si>
    <t>38 - 14  x 1.5 FRES 17mm</t>
  </si>
  <si>
    <t>CARTER HONDA CIVIC</t>
  </si>
  <si>
    <t>TAPONES DE CARTER39 - 10 x 1,25</t>
  </si>
  <si>
    <t>39 - 10 x 1,25</t>
  </si>
  <si>
    <t>CARTER:206 NAC. PARTNER NAF. 307,407 NAF</t>
  </si>
  <si>
    <t>TAPONES DE CARTER41 - 12 x 1,25</t>
  </si>
  <si>
    <t>41 - 12 x 1,25</t>
  </si>
  <si>
    <t>CAJA Y DIFAUTO - MOD NUEVOS MBZ, CARTER TOYOTA</t>
  </si>
  <si>
    <t>TAPONES DE CARTER42 - 12 x 1,5</t>
  </si>
  <si>
    <t>42 - 12 x 1,5</t>
  </si>
  <si>
    <t>CAJA Y DIFAUTO - MOD NUEVOS MBZ,</t>
  </si>
  <si>
    <t>TAPONES DE CARTER44 - 14 x 1,25</t>
  </si>
  <si>
    <t>44 - 14 x 1,25</t>
  </si>
  <si>
    <t>CARTER,BERLINGO - CAJ Y DIF 106,206,306, PARTNER, 405 NAF</t>
  </si>
  <si>
    <t>TAPONES DE CARTER49 - 14 x 1,25 CZA COMUN 14 mm</t>
  </si>
  <si>
    <t>49 - 14 x 1,25 CZA COMUN 14 mm</t>
  </si>
  <si>
    <t>CAJA,CAR/DIF 106,206,306, PARTNER, 405 NAF</t>
  </si>
  <si>
    <t>ABRAZADERAS C/ GOMA - AC INOXIDABLE6</t>
  </si>
  <si>
    <t>ABRAZADERAS C/ GOMA - AC INOXIDABLE</t>
  </si>
  <si>
    <t>6 mm (1/4) - 5 mm</t>
  </si>
  <si>
    <t>ABRAZADERAS C/ GOMA - AC INOXIDABLE7</t>
  </si>
  <si>
    <t>7 mm - 5 mm</t>
  </si>
  <si>
    <t>ABRAZADERAS C/ GOMA - AC INOXIDABLE8</t>
  </si>
  <si>
    <t>8 mm (5/16) - 5 mm</t>
  </si>
  <si>
    <t>ABRAZADERAS C/ GOMA - AC INOXIDABLE9</t>
  </si>
  <si>
    <t>9 mm (3/8) - 5 mm</t>
  </si>
  <si>
    <t>ABRAZADERAS C/ GOMA - AC INOXIDABLE10</t>
  </si>
  <si>
    <t>10 mm - 5 mm</t>
  </si>
  <si>
    <t>ABRAZADERAS C/ GOMA - AC INOXIDABLE11</t>
  </si>
  <si>
    <t>11 mm (7/16) - 5 mm</t>
  </si>
  <si>
    <t>ABRAZADERAS C/ GOMA - AC INOXIDABLE12</t>
  </si>
  <si>
    <t>12 mm - 5 mm</t>
  </si>
  <si>
    <t>ABRAZADERAS C/ GOMA - AC INOXIDABLE14</t>
  </si>
  <si>
    <t>14 mm - 5 mm</t>
  </si>
  <si>
    <t>ABRAZADERAS C/ GOMA - AC INOXIDABLE16</t>
  </si>
  <si>
    <t>16 mm (5/8) - 5 mm</t>
  </si>
  <si>
    <t>ABRAZADERAS C/ GOMA - AC INOXIDABLE18</t>
  </si>
  <si>
    <t>18 mm - 5 mm</t>
  </si>
  <si>
    <t>ABRAZADERAS C/ GOMA - AC INOXIDABLE19</t>
  </si>
  <si>
    <t>19 mm (3/4) - 5 mm</t>
  </si>
  <si>
    <t>ABRAZADERAS C/ GOMA - AC INOXIDABLE20</t>
  </si>
  <si>
    <t>20 mm - 5 mm</t>
  </si>
  <si>
    <t>ABRAZADERAS C/ GOMA - AC INOXIDABLE22</t>
  </si>
  <si>
    <t>22 mm (7/8) - 5 mm</t>
  </si>
  <si>
    <t>ABRAZADERAS C/ GOMA - AC INOXIDABLE25</t>
  </si>
  <si>
    <t>25 mm (1") - 5 mm</t>
  </si>
  <si>
    <t>ABRAZADERAS C/ GOMA - AC INOXIDABLE28</t>
  </si>
  <si>
    <t>28 mm (1 1/8) - 5 mm</t>
  </si>
  <si>
    <t>ABRAZADERAS C/ GOMA - AC INOXIDABLE30</t>
  </si>
  <si>
    <t>30 mm - 5 mm</t>
  </si>
  <si>
    <t>ABRAZADERAS C/ GOMA - AC INOXIDABLE32</t>
  </si>
  <si>
    <t>32 mm (1 1/4) - 5 mm</t>
  </si>
  <si>
    <t>ABRAZADERAS C/ GOMA - AC INOXIDABLE35</t>
  </si>
  <si>
    <t>35 mm - 5 mm</t>
  </si>
  <si>
    <t>ABRAZADERAS C/ GOMA - ALUMINIO6</t>
  </si>
  <si>
    <t>ABRAZADERAS C/ GOMA - ALUMINIO</t>
  </si>
  <si>
    <t>ABRAZADERAS C/ GOMA - ALUMINIO7</t>
  </si>
  <si>
    <t>ABRAZADERAS C/ GOMA - ALUMINIO8</t>
  </si>
  <si>
    <t>ABRAZADERAS C/ GOMA - ALUMINIO9</t>
  </si>
  <si>
    <t>ABRAZADERAS C/ GOMA - ALUMINIO10</t>
  </si>
  <si>
    <t>ABRAZADERAS C/ GOMA - ALUMINIO11</t>
  </si>
  <si>
    <t>ABRAZADERAS C/ GOMA - ALUMINIO12</t>
  </si>
  <si>
    <t>ABRAZADERAS C/ GOMA - ALUMINIO14</t>
  </si>
  <si>
    <t>ABRAZADERAS C/ GOMA - ALUMINIO16</t>
  </si>
  <si>
    <t>ABRAZADERAS C/ GOMA - ALUMINIO18</t>
  </si>
  <si>
    <t>ABRAZADERAS C/ GOMA - ALUMINIO19</t>
  </si>
  <si>
    <t>ABRAZADERAS C/ GOMA - ALUMINIO20</t>
  </si>
  <si>
    <t>ABRAZADERAS C/ GOMA - ALUMINIO22</t>
  </si>
  <si>
    <t>ABRAZADERAS C/ GOMA - ALUMINIO25</t>
  </si>
  <si>
    <t>ABRAZADERAS C/ GOMA - ALUMINIO28</t>
  </si>
  <si>
    <t>ABRAZADERAS C/ GOMA - ALUMINIO30</t>
  </si>
  <si>
    <t>ABRAZADERAS C/ GOMA - ALUMINIO32</t>
  </si>
  <si>
    <t>ABRAZADERAS C/ GOMA - ALUMINIO35</t>
  </si>
  <si>
    <t>Fabrica</t>
  </si>
  <si>
    <t>MAXIFER</t>
  </si>
  <si>
    <t>FADER</t>
  </si>
  <si>
    <t>OTIA</t>
  </si>
  <si>
    <t>PEDRO</t>
  </si>
  <si>
    <t>GUSTAVO</t>
  </si>
  <si>
    <t>-</t>
  </si>
  <si>
    <t>TOBAR</t>
  </si>
  <si>
    <t>LCT</t>
  </si>
  <si>
    <t>METALGRAB</t>
  </si>
  <si>
    <t>ALNAT</t>
  </si>
  <si>
    <t>MINOLI</t>
  </si>
  <si>
    <t>KLOSTER</t>
  </si>
  <si>
    <t>RIVERO</t>
  </si>
  <si>
    <t>TUDANCA</t>
  </si>
  <si>
    <t>BAIGORRIA</t>
  </si>
  <si>
    <t>REGAPLAS</t>
  </si>
  <si>
    <t>SURPLAS</t>
  </si>
  <si>
    <t>O Y R</t>
  </si>
  <si>
    <t>CARCCIONE</t>
  </si>
  <si>
    <t>JUCAP</t>
  </si>
  <si>
    <t>Codigo</t>
  </si>
  <si>
    <t>RO 20004</t>
  </si>
  <si>
    <t>RG 20006</t>
  </si>
  <si>
    <t>RG 20007</t>
  </si>
  <si>
    <t>RG 20008</t>
  </si>
  <si>
    <t>6 X 1 R</t>
  </si>
  <si>
    <t>8 X 1 R</t>
  </si>
  <si>
    <t>8 X 1 67°</t>
  </si>
  <si>
    <t>8 X 1 90°</t>
  </si>
  <si>
    <t>8x1,25 R</t>
  </si>
  <si>
    <t>8 X 1,25 67°</t>
  </si>
  <si>
    <t>8 X 1,25 CARDAN</t>
  </si>
  <si>
    <t>10 X 1 R</t>
  </si>
  <si>
    <t>10 X 1 67°</t>
  </si>
  <si>
    <t>10 X 1 90°</t>
  </si>
  <si>
    <t>1/8 GAS R</t>
  </si>
  <si>
    <t>1/8 GAS 67°</t>
  </si>
  <si>
    <t>1/8 GAS 90°</t>
  </si>
  <si>
    <t>1/4 sae R</t>
  </si>
  <si>
    <t>1/4 67°</t>
  </si>
  <si>
    <t>1/4 X 90° SAE</t>
  </si>
  <si>
    <t>1/4 SAE 19 mm</t>
  </si>
  <si>
    <t>1/4 SAE 29 mm (crucetas)</t>
  </si>
  <si>
    <t>1/8 SAE 34 mm</t>
  </si>
  <si>
    <t>1/8 SAE 44 mm (internacional)</t>
  </si>
  <si>
    <t>1/4 GAS recto</t>
  </si>
  <si>
    <t>1/4 GAS 45°</t>
  </si>
  <si>
    <t>1/4 GAS 90°</t>
  </si>
  <si>
    <t>ROBER</t>
  </si>
  <si>
    <t>6007 P</t>
  </si>
  <si>
    <t>6008 P</t>
  </si>
  <si>
    <t>6014 P</t>
  </si>
  <si>
    <t>6028 P</t>
  </si>
  <si>
    <t>5 X 30</t>
  </si>
  <si>
    <t>6 X 25</t>
  </si>
  <si>
    <t>6 X 30</t>
  </si>
  <si>
    <t>6 X 35</t>
  </si>
  <si>
    <t>6 X 40</t>
  </si>
  <si>
    <t>6 X 50</t>
  </si>
  <si>
    <t>8 X 25</t>
  </si>
  <si>
    <t>8 X 30</t>
  </si>
  <si>
    <t>8 X 35</t>
  </si>
  <si>
    <t>8 X 40</t>
  </si>
  <si>
    <t>8 X 50</t>
  </si>
  <si>
    <t>10 X 30</t>
  </si>
  <si>
    <t>10 X 40</t>
  </si>
  <si>
    <t>10 X 50</t>
  </si>
  <si>
    <t>12 X 50</t>
  </si>
  <si>
    <t>B-01-014</t>
  </si>
  <si>
    <t>B-01-016</t>
  </si>
  <si>
    <t>B-01-018</t>
  </si>
  <si>
    <t>B-01-020</t>
  </si>
  <si>
    <t>B-01-022</t>
  </si>
  <si>
    <t>B-01-024</t>
  </si>
  <si>
    <t>B-01-028</t>
  </si>
  <si>
    <t>B-01-032</t>
  </si>
  <si>
    <t>B-01-034</t>
  </si>
  <si>
    <t>B-01-036</t>
  </si>
  <si>
    <t>B-01-038</t>
  </si>
  <si>
    <t>B-01-048</t>
  </si>
  <si>
    <t>B-01-050</t>
  </si>
  <si>
    <t>B-01-054</t>
  </si>
  <si>
    <t>B-01-058</t>
  </si>
  <si>
    <t>B-01-062</t>
  </si>
  <si>
    <t>B-01-064</t>
  </si>
  <si>
    <t>B-01-078</t>
  </si>
  <si>
    <t>B-01-080</t>
  </si>
  <si>
    <t>B-01-082</t>
  </si>
  <si>
    <t>B-01-084</t>
  </si>
  <si>
    <t>B-01-086</t>
  </si>
  <si>
    <t>B-01-090</t>
  </si>
  <si>
    <t>B-01-094</t>
  </si>
  <si>
    <t>B-01-098</t>
  </si>
  <si>
    <t>B-01-102</t>
  </si>
  <si>
    <t>B-01-106</t>
  </si>
  <si>
    <t>B-01-126</t>
  </si>
  <si>
    <t>B-01-128</t>
  </si>
  <si>
    <t>B-01-132</t>
  </si>
  <si>
    <t>B-01-136</t>
  </si>
  <si>
    <t>B-01-158</t>
  </si>
  <si>
    <t>B-01-160</t>
  </si>
  <si>
    <t>B-01-162</t>
  </si>
  <si>
    <t>B-01-166</t>
  </si>
  <si>
    <t>B-01-170</t>
  </si>
  <si>
    <t>B-01-174</t>
  </si>
  <si>
    <t>B-06-022</t>
  </si>
  <si>
    <t>B-06-022 B</t>
  </si>
  <si>
    <t>B-06-022 D</t>
  </si>
  <si>
    <t>B-06-044</t>
  </si>
  <si>
    <t>B-06-046</t>
  </si>
  <si>
    <t>B-06-047</t>
  </si>
  <si>
    <t>A-03-012</t>
  </si>
  <si>
    <t>A-03-013</t>
  </si>
  <si>
    <t>S-001</t>
  </si>
  <si>
    <t>S-002</t>
  </si>
  <si>
    <t>S-050</t>
  </si>
  <si>
    <t>S-066</t>
  </si>
  <si>
    <t>S-067</t>
  </si>
  <si>
    <t>S-105</t>
  </si>
  <si>
    <t>S-024</t>
  </si>
  <si>
    <t>S-003</t>
  </si>
  <si>
    <t>S-010</t>
  </si>
  <si>
    <t>S-016</t>
  </si>
  <si>
    <t>S-022</t>
  </si>
  <si>
    <t>S-023</t>
  </si>
  <si>
    <t>S-028</t>
  </si>
  <si>
    <t>S-040</t>
  </si>
  <si>
    <t>S-043</t>
  </si>
  <si>
    <t>S-045</t>
  </si>
  <si>
    <t>S-048</t>
  </si>
  <si>
    <t>S-027</t>
  </si>
  <si>
    <t>S-068</t>
  </si>
  <si>
    <t>S-069</t>
  </si>
  <si>
    <t>S-119</t>
  </si>
  <si>
    <t>S-121</t>
  </si>
  <si>
    <t>S-009</t>
  </si>
  <si>
    <t>S-015</t>
  </si>
  <si>
    <t>S-014</t>
  </si>
  <si>
    <t>S-131</t>
  </si>
  <si>
    <t>S-038</t>
  </si>
  <si>
    <t>S-084</t>
  </si>
  <si>
    <t>S-035</t>
  </si>
  <si>
    <t>S-036</t>
  </si>
  <si>
    <t>S-079</t>
  </si>
  <si>
    <t>S-083</t>
  </si>
  <si>
    <t>S-047</t>
  </si>
  <si>
    <t>S-049</t>
  </si>
  <si>
    <t>S-114</t>
  </si>
  <si>
    <t>S-116</t>
  </si>
  <si>
    <t>S-106</t>
  </si>
  <si>
    <t>S-013</t>
  </si>
  <si>
    <t>S-108</t>
  </si>
  <si>
    <t>S-110</t>
  </si>
  <si>
    <t>S-042</t>
  </si>
  <si>
    <t>S-006</t>
  </si>
  <si>
    <t>S-077</t>
  </si>
  <si>
    <t>S-052</t>
  </si>
  <si>
    <t>S-111</t>
  </si>
  <si>
    <t>S-127</t>
  </si>
  <si>
    <t>S-044</t>
  </si>
  <si>
    <t>S-005</t>
  </si>
  <si>
    <t>S-026</t>
  </si>
  <si>
    <t>S-011</t>
  </si>
  <si>
    <t>S-075</t>
  </si>
  <si>
    <t>S-070</t>
  </si>
  <si>
    <t>S-021</t>
  </si>
  <si>
    <t>S-071</t>
  </si>
  <si>
    <t>S-072</t>
  </si>
  <si>
    <t>S-082</t>
  </si>
  <si>
    <t>S-037</t>
  </si>
  <si>
    <t>S-012</t>
  </si>
  <si>
    <t>S-104</t>
  </si>
  <si>
    <t>S-103</t>
  </si>
  <si>
    <t>S-199</t>
  </si>
  <si>
    <t>S-137</t>
  </si>
  <si>
    <t>S-125</t>
  </si>
  <si>
    <t>S-123</t>
  </si>
  <si>
    <t>S-163</t>
  </si>
  <si>
    <t>S-132</t>
  </si>
  <si>
    <t>S-124</t>
  </si>
  <si>
    <t>S-189</t>
  </si>
  <si>
    <t>S-174</t>
  </si>
  <si>
    <t>S-188</t>
  </si>
  <si>
    <t>S-134</t>
  </si>
  <si>
    <t>S-200</t>
  </si>
  <si>
    <t>S-115</t>
  </si>
  <si>
    <t>S-197</t>
  </si>
  <si>
    <t>S-198</t>
  </si>
  <si>
    <t>S-164</t>
  </si>
  <si>
    <t>S-146</t>
  </si>
  <si>
    <t>S-195</t>
  </si>
  <si>
    <t>S-167</t>
  </si>
  <si>
    <t>S-017</t>
  </si>
  <si>
    <t>S-073</t>
  </si>
  <si>
    <t>S-138</t>
  </si>
  <si>
    <t>S-165</t>
  </si>
  <si>
    <t>S-196</t>
  </si>
  <si>
    <t>S-178</t>
  </si>
  <si>
    <t>S-177</t>
  </si>
  <si>
    <t>S-148</t>
  </si>
  <si>
    <t>S-081</t>
  </si>
  <si>
    <t>S-101</t>
  </si>
  <si>
    <t>S-046</t>
  </si>
  <si>
    <t>S-145</t>
  </si>
  <si>
    <t>S-208</t>
  </si>
  <si>
    <t>S-207</t>
  </si>
  <si>
    <t>S-133</t>
  </si>
  <si>
    <t>S-140</t>
  </si>
  <si>
    <t>S-056</t>
  </si>
  <si>
    <t>S-183</t>
  </si>
  <si>
    <t>S-212</t>
  </si>
  <si>
    <t>S-004</t>
  </si>
  <si>
    <t>S-087</t>
  </si>
  <si>
    <t>S-032</t>
  </si>
  <si>
    <t>S-214</t>
  </si>
  <si>
    <t>S-213</t>
  </si>
  <si>
    <t>S-053</t>
  </si>
  <si>
    <t>S-057</t>
  </si>
  <si>
    <t>S-058</t>
  </si>
  <si>
    <t>S-117</t>
  </si>
  <si>
    <t>S-290</t>
  </si>
  <si>
    <t>S-260</t>
  </si>
  <si>
    <t>S-019</t>
  </si>
  <si>
    <t>S-224</t>
  </si>
  <si>
    <t>S-296</t>
  </si>
  <si>
    <t>S-297</t>
  </si>
  <si>
    <t>S-295</t>
  </si>
  <si>
    <t>S-298</t>
  </si>
  <si>
    <t>S-352</t>
  </si>
  <si>
    <t>S-355</t>
  </si>
  <si>
    <t>S-347</t>
  </si>
  <si>
    <t>S-136</t>
  </si>
  <si>
    <t>S-291</t>
  </si>
  <si>
    <t>S-348</t>
  </si>
  <si>
    <t>S-141</t>
  </si>
  <si>
    <t>S-314</t>
  </si>
  <si>
    <t>S-315</t>
  </si>
  <si>
    <t>S-353</t>
  </si>
  <si>
    <t>S-051</t>
  </si>
  <si>
    <t>S-080</t>
  </si>
  <si>
    <t>S-194</t>
  </si>
  <si>
    <t>S-078</t>
  </si>
  <si>
    <t>S-356</t>
  </si>
  <si>
    <t>S-063</t>
  </si>
  <si>
    <t>S-313</t>
  </si>
  <si>
    <t>S-062</t>
  </si>
  <si>
    <t>S-041</t>
  </si>
  <si>
    <t>S-358</t>
  </si>
  <si>
    <t>S-359</t>
  </si>
  <si>
    <t>S-285</t>
  </si>
  <si>
    <t>S-284</t>
  </si>
  <si>
    <t>S-361</t>
  </si>
  <si>
    <t>S-357</t>
  </si>
  <si>
    <t>S-142</t>
  </si>
  <si>
    <t>S-100</t>
  </si>
  <si>
    <t>S-360</t>
  </si>
  <si>
    <t>S-364</t>
  </si>
  <si>
    <t>S-211</t>
  </si>
  <si>
    <t>S-030</t>
  </si>
  <si>
    <t>S-365</t>
  </si>
  <si>
    <t>S-366</t>
  </si>
  <si>
    <t>S-368</t>
  </si>
  <si>
    <t>S-363</t>
  </si>
  <si>
    <t>S-367</t>
  </si>
  <si>
    <t>S-375</t>
  </si>
  <si>
    <t>S-376</t>
  </si>
  <si>
    <t>S-378</t>
  </si>
  <si>
    <t>S-369</t>
  </si>
  <si>
    <t>S-373</t>
  </si>
  <si>
    <t>S-377</t>
  </si>
  <si>
    <t>S-370</t>
  </si>
  <si>
    <t>S-372</t>
  </si>
  <si>
    <t>S-371</t>
  </si>
  <si>
    <t>001-21</t>
  </si>
  <si>
    <t>001-25</t>
  </si>
  <si>
    <t>001-26</t>
  </si>
  <si>
    <t>001-27</t>
  </si>
  <si>
    <t>001-28</t>
  </si>
  <si>
    <t>005-01</t>
  </si>
  <si>
    <t>005-02</t>
  </si>
  <si>
    <t>005-14</t>
  </si>
  <si>
    <t>005-15</t>
  </si>
  <si>
    <t>005-03</t>
  </si>
  <si>
    <t>005-04</t>
  </si>
  <si>
    <t>005-05</t>
  </si>
  <si>
    <t>005-06</t>
  </si>
  <si>
    <t>005-07</t>
  </si>
  <si>
    <t>005-08</t>
  </si>
  <si>
    <t>005-09</t>
  </si>
  <si>
    <t>005-13</t>
  </si>
  <si>
    <t>005-17</t>
  </si>
  <si>
    <t>005-18</t>
  </si>
  <si>
    <t>001-17</t>
  </si>
  <si>
    <t>004-01</t>
  </si>
  <si>
    <t>004-02</t>
  </si>
  <si>
    <t>004-03</t>
  </si>
  <si>
    <t>004-04</t>
  </si>
  <si>
    <t>004-06</t>
  </si>
  <si>
    <t>004-07</t>
  </si>
  <si>
    <t>011-10</t>
  </si>
  <si>
    <t>011-01</t>
  </si>
  <si>
    <t>011-02</t>
  </si>
  <si>
    <t>011-03</t>
  </si>
  <si>
    <t>011-04</t>
  </si>
  <si>
    <t>011-05</t>
  </si>
  <si>
    <t>011-06</t>
  </si>
  <si>
    <t>019-01</t>
  </si>
  <si>
    <t>019-02</t>
  </si>
  <si>
    <t>019-03</t>
  </si>
  <si>
    <t>008-02</t>
  </si>
  <si>
    <t>008-03</t>
  </si>
  <si>
    <t>008-04</t>
  </si>
  <si>
    <t>006-21</t>
  </si>
  <si>
    <t>006-05</t>
  </si>
  <si>
    <t>006-02</t>
  </si>
  <si>
    <t>006-03</t>
  </si>
  <si>
    <t>009-10</t>
  </si>
  <si>
    <t>009-11</t>
  </si>
  <si>
    <t>009-01</t>
  </si>
  <si>
    <t>009-02</t>
  </si>
  <si>
    <t>009-03</t>
  </si>
  <si>
    <t>007-01</t>
  </si>
  <si>
    <t>007-02</t>
  </si>
  <si>
    <t>007-03</t>
  </si>
  <si>
    <t>014-01A</t>
  </si>
  <si>
    <t>014-01</t>
  </si>
  <si>
    <t>014-09</t>
  </si>
  <si>
    <t>001-50</t>
  </si>
  <si>
    <t>060-01</t>
  </si>
  <si>
    <t>060-02</t>
  </si>
  <si>
    <t>060-10</t>
  </si>
  <si>
    <t>060-03</t>
  </si>
  <si>
    <t>060-04</t>
  </si>
  <si>
    <t>060-05</t>
  </si>
  <si>
    <t>060-06</t>
  </si>
  <si>
    <t>091-01</t>
  </si>
  <si>
    <t>091-02</t>
  </si>
  <si>
    <t>091-03</t>
  </si>
  <si>
    <t>091-04</t>
  </si>
  <si>
    <t>065-01</t>
  </si>
  <si>
    <t>065-02</t>
  </si>
  <si>
    <t>065-03</t>
  </si>
  <si>
    <t>065-04</t>
  </si>
  <si>
    <t>065-045</t>
  </si>
  <si>
    <t>065-047</t>
  </si>
  <si>
    <t>070-01</t>
  </si>
  <si>
    <t>070-02</t>
  </si>
  <si>
    <t>070-025</t>
  </si>
  <si>
    <t>070-03</t>
  </si>
  <si>
    <t>070-04</t>
  </si>
  <si>
    <t>094-01</t>
  </si>
  <si>
    <t>094-02</t>
  </si>
  <si>
    <t>094-03</t>
  </si>
  <si>
    <t>094-04</t>
  </si>
  <si>
    <t>094-05</t>
  </si>
  <si>
    <t>094-055</t>
  </si>
  <si>
    <t>061-01</t>
  </si>
  <si>
    <t>061-02</t>
  </si>
  <si>
    <t>061-03</t>
  </si>
  <si>
    <t>061-04</t>
  </si>
  <si>
    <t>062-01</t>
  </si>
  <si>
    <t>062-02</t>
  </si>
  <si>
    <t>062-03</t>
  </si>
  <si>
    <t>062-04</t>
  </si>
  <si>
    <t>063-01</t>
  </si>
  <si>
    <t>063-02</t>
  </si>
  <si>
    <t>063-03</t>
  </si>
  <si>
    <t>063-04</t>
  </si>
  <si>
    <t>064-01</t>
  </si>
  <si>
    <t>064-02</t>
  </si>
  <si>
    <t>064-025</t>
  </si>
  <si>
    <t>064-03</t>
  </si>
  <si>
    <t>064-04</t>
  </si>
  <si>
    <t>064-05</t>
  </si>
  <si>
    <t>064-06</t>
  </si>
  <si>
    <t>066-01</t>
  </si>
  <si>
    <t>066-02</t>
  </si>
  <si>
    <t>066-03</t>
  </si>
  <si>
    <t>066-04</t>
  </si>
  <si>
    <t>067-01</t>
  </si>
  <si>
    <t>067-02</t>
  </si>
  <si>
    <t>067-03</t>
  </si>
  <si>
    <t>090-01</t>
  </si>
  <si>
    <t>090-02</t>
  </si>
  <si>
    <t>090-03</t>
  </si>
  <si>
    <t>096-01</t>
  </si>
  <si>
    <t>096-02</t>
  </si>
  <si>
    <t>096-03</t>
  </si>
  <si>
    <t>096-04</t>
  </si>
  <si>
    <t>092-01</t>
  </si>
  <si>
    <t>092-02</t>
  </si>
  <si>
    <t>092-03</t>
  </si>
  <si>
    <t>092-04</t>
  </si>
  <si>
    <t>075-01</t>
  </si>
  <si>
    <t>075-02</t>
  </si>
  <si>
    <t>075-03</t>
  </si>
  <si>
    <t>075-04</t>
  </si>
  <si>
    <t>060-11</t>
  </si>
  <si>
    <t>060-13</t>
  </si>
  <si>
    <t>061-00</t>
  </si>
  <si>
    <t>062-00</t>
  </si>
  <si>
    <t>063-00</t>
  </si>
  <si>
    <t>064-09</t>
  </si>
  <si>
    <t>064-11</t>
  </si>
  <si>
    <t>060-065</t>
  </si>
  <si>
    <t>060-07</t>
  </si>
  <si>
    <t>060-08</t>
  </si>
  <si>
    <t>091-05</t>
  </si>
  <si>
    <t>064-13</t>
  </si>
  <si>
    <t>064-07</t>
  </si>
  <si>
    <t>064-08</t>
  </si>
  <si>
    <t>025-01</t>
  </si>
  <si>
    <t>025-02</t>
  </si>
  <si>
    <t>025-05</t>
  </si>
  <si>
    <t>029-01</t>
  </si>
  <si>
    <t>029-02</t>
  </si>
  <si>
    <t>029-04</t>
  </si>
  <si>
    <t>048-01</t>
  </si>
  <si>
    <t>048-02</t>
  </si>
  <si>
    <t>049-01</t>
  </si>
  <si>
    <t>049-02</t>
  </si>
  <si>
    <t>027-01</t>
  </si>
  <si>
    <t>027-02</t>
  </si>
  <si>
    <t>027-03</t>
  </si>
  <si>
    <t>SPC1/4-01</t>
  </si>
  <si>
    <t>SPC3/8-02</t>
  </si>
  <si>
    <t>SPC1/2-02</t>
  </si>
  <si>
    <t>SPE1/4</t>
  </si>
  <si>
    <t>SPE3/8</t>
  </si>
  <si>
    <t>SPE1/2</t>
  </si>
  <si>
    <t>SPV1/4</t>
  </si>
  <si>
    <t>SPV3/8</t>
  </si>
  <si>
    <t>SPV1/2</t>
  </si>
  <si>
    <t>SPU1/4</t>
  </si>
  <si>
    <t>SPU3/8</t>
  </si>
  <si>
    <t>SPU1/2</t>
  </si>
  <si>
    <t>SPG5/16-1/4</t>
  </si>
  <si>
    <t>SPG3/8-5/16</t>
  </si>
  <si>
    <t>SPG1/2-3/8</t>
  </si>
  <si>
    <t>NY1/4</t>
  </si>
  <si>
    <t>NY3/8</t>
  </si>
  <si>
    <t>NY1/2</t>
  </si>
  <si>
    <t>075-00</t>
  </si>
  <si>
    <t>1.06.1150</t>
  </si>
  <si>
    <t>1.06.1200</t>
  </si>
  <si>
    <t>1.06.1190</t>
  </si>
  <si>
    <t>1.06.1250</t>
  </si>
  <si>
    <t>1.06.1240</t>
  </si>
  <si>
    <t>1.06.1278</t>
  </si>
  <si>
    <t>1.07.1410</t>
  </si>
  <si>
    <t>1.07.1360</t>
  </si>
  <si>
    <t>1.07.1380</t>
  </si>
  <si>
    <t>1.07.1370</t>
  </si>
  <si>
    <t>1.02.0705</t>
  </si>
  <si>
    <t>1.02.0735</t>
  </si>
  <si>
    <t>1.02.0790</t>
  </si>
  <si>
    <t>1.02.0830</t>
  </si>
  <si>
    <t>1.01.0224</t>
  </si>
  <si>
    <t>1.01.0608</t>
  </si>
  <si>
    <t>1.04.0910</t>
  </si>
  <si>
    <t>1.05.0950</t>
  </si>
  <si>
    <t>1.05.0990</t>
  </si>
  <si>
    <t>1.06.1281</t>
  </si>
  <si>
    <t>1.06.1340</t>
  </si>
  <si>
    <t>1.06.1343</t>
  </si>
  <si>
    <t>1.06.13470</t>
  </si>
  <si>
    <t>1,5x20</t>
  </si>
  <si>
    <t>1,5x25</t>
  </si>
  <si>
    <t>1,5x30</t>
  </si>
  <si>
    <t>2x25</t>
  </si>
  <si>
    <t>2x30</t>
  </si>
  <si>
    <t>2x40</t>
  </si>
  <si>
    <t>2x50</t>
  </si>
  <si>
    <t>2,5x25</t>
  </si>
  <si>
    <t>2,5x40</t>
  </si>
  <si>
    <t>2,5x50</t>
  </si>
  <si>
    <t>3x25</t>
  </si>
  <si>
    <t>3x70</t>
  </si>
  <si>
    <t>3,5x70</t>
  </si>
  <si>
    <t>4x60</t>
  </si>
  <si>
    <t>4x70</t>
  </si>
  <si>
    <t>4,5x60</t>
  </si>
  <si>
    <t>5x35</t>
  </si>
  <si>
    <t>5x70</t>
  </si>
  <si>
    <t>COSTO</t>
  </si>
  <si>
    <t>S-034</t>
  </si>
  <si>
    <t>% GANANCIA</t>
  </si>
  <si>
    <t>PRODUCTO</t>
  </si>
  <si>
    <t>FABRICA</t>
  </si>
  <si>
    <t>1.01.0624</t>
  </si>
  <si>
    <t>1.06.13465</t>
  </si>
  <si>
    <t>1.06.13490</t>
  </si>
  <si>
    <t>SEEGER DIN 47272</t>
  </si>
  <si>
    <t>SEEGER I 72</t>
  </si>
  <si>
    <t>ROFER</t>
  </si>
  <si>
    <t>DÓLAR:</t>
  </si>
  <si>
    <t>0,6 x 7 x 30</t>
  </si>
  <si>
    <t>0,8 x 6 x 50</t>
  </si>
  <si>
    <t>0,8 x 10 x 50</t>
  </si>
  <si>
    <t>0,8 x 10 x 100</t>
  </si>
  <si>
    <t>1 x 8 x 100</t>
  </si>
  <si>
    <t>1 x 10 x 70</t>
  </si>
  <si>
    <t>1 x 10 x 120</t>
  </si>
  <si>
    <t>1 x 12 x 150</t>
  </si>
  <si>
    <t>1,25 x 8 x 100</t>
  </si>
  <si>
    <t>1,25 x 10 x 100</t>
  </si>
  <si>
    <t>1,25 x 12 x 150</t>
  </si>
  <si>
    <t>1,5 x 14 x 100</t>
  </si>
  <si>
    <t>1,5 x 16 x 150</t>
  </si>
  <si>
    <t>2 x 16 x 150</t>
  </si>
  <si>
    <t>1,25 x 7 x 32</t>
  </si>
  <si>
    <t xml:space="preserve">acelerador corto x  x </t>
  </si>
  <si>
    <t>1 x 10 x 100</t>
  </si>
  <si>
    <t>1,25 x 8 x 50</t>
  </si>
  <si>
    <t>1,25 x 14 x 130</t>
  </si>
  <si>
    <t>1,5 x 16 x 100</t>
  </si>
  <si>
    <t>1,5 x 22 x 25</t>
  </si>
  <si>
    <t>2,5 x 15 x 30</t>
  </si>
  <si>
    <t>1,75 x 28 x 80</t>
  </si>
  <si>
    <t>5 x 35 x 140</t>
  </si>
  <si>
    <t>5 x 45 x 90</t>
  </si>
  <si>
    <t>2,5 x 25 x 150</t>
  </si>
  <si>
    <t>4 x 32 x 156</t>
  </si>
  <si>
    <t>4,5 x 32 x 200</t>
  </si>
  <si>
    <t>5 x 39 x 200</t>
  </si>
  <si>
    <t>0,5 x 6 x 60</t>
  </si>
  <si>
    <t>1 x 13 x 177</t>
  </si>
  <si>
    <t>Fecha</t>
  </si>
  <si>
    <t>Precio Unitario</t>
  </si>
  <si>
    <t>1.06.13485</t>
  </si>
  <si>
    <t>1.01.0604</t>
  </si>
  <si>
    <t>1.04.0920</t>
  </si>
  <si>
    <t>Gavetas</t>
  </si>
  <si>
    <t>ARANI LOCK 11 X 21</t>
  </si>
  <si>
    <t>Walter</t>
  </si>
  <si>
    <t>WALTER</t>
  </si>
  <si>
    <t>TARUGOS ESTRIADOS5 X 30</t>
  </si>
  <si>
    <t>TARUGOS ESTRIADOS6 X 25</t>
  </si>
  <si>
    <t>TARUGOS ESTRIADOS6 X 30</t>
  </si>
  <si>
    <t>TARUGOS ESTRIADOS6 X 35</t>
  </si>
  <si>
    <t>TARUGOS ESTRIADOS6 X 40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</si>
  <si>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</si>
  <si>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</si>
  <si>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</si>
  <si>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</si>
  <si>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</si>
  <si>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50</t>
  </si>
  <si>
    <t>TARUGOS ESTRIADOS10 X 30</t>
  </si>
  <si>
    <t>TARUGOS ESTRIADOS10 X 40</t>
  </si>
  <si>
    <t>TARUGOS ESTRIADOS10 X 50</t>
  </si>
  <si>
    <t>TARUGOS ESTRIADOS12 X 50</t>
  </si>
  <si>
    <t>LIBRERÍA</t>
  </si>
  <si>
    <t>5/8 " EXTERIORES CORTOS</t>
  </si>
  <si>
    <t>7/8 " EXTERIORES CORTOS</t>
  </si>
  <si>
    <t>1" EXTERIORES CORTOS</t>
  </si>
  <si>
    <t>1" 1/8 EXTERIORES CORTOS</t>
  </si>
  <si>
    <t>1" 1/4 EXTERIORES CORTOS</t>
  </si>
  <si>
    <t>1" 1/2 EXTERIORES CORTOS</t>
  </si>
  <si>
    <t>1" 3/4 EXTERIORES CORTOS</t>
  </si>
  <si>
    <t>2" EXTERIORES CORTOS</t>
  </si>
  <si>
    <t>3" EXTERIORES CORTOS</t>
  </si>
  <si>
    <t>5/8 . EXTERIORES LARGOS</t>
  </si>
  <si>
    <t>3/4 . EXTERIORES LARGOS</t>
  </si>
  <si>
    <t>7/8 . EXTERIORES LARGOS</t>
  </si>
  <si>
    <t>1" EXTERIORES LARGOS</t>
  </si>
  <si>
    <t>5/8 . INTERIORES</t>
  </si>
  <si>
    <t>7/8 . INTERIORES</t>
  </si>
  <si>
    <t>1" INTERIORES</t>
  </si>
  <si>
    <t>1" 1/8 INTERIORES</t>
  </si>
  <si>
    <t>1" 1/4 INTERIORES</t>
  </si>
  <si>
    <t>1" 1/2 INTERIORES</t>
  </si>
  <si>
    <t>1" 3/4 INTERIORES</t>
  </si>
  <si>
    <t>2" INTERIORES</t>
  </si>
  <si>
    <t>3" INTERIORES</t>
  </si>
  <si>
    <t>15x15 CUADRADOS</t>
  </si>
  <si>
    <t>20x20 CUADRADOS</t>
  </si>
  <si>
    <t>25x25 CUADRADOS</t>
  </si>
  <si>
    <t>30x30 CUADRADOS</t>
  </si>
  <si>
    <t>35x35 CUADRADOS</t>
  </si>
  <si>
    <t>40x40 CUADRADOS</t>
  </si>
  <si>
    <t>50x50 CUADRADOS</t>
  </si>
  <si>
    <t>60x60 CUADRADOS</t>
  </si>
  <si>
    <t>10x20 RECTANGULARES</t>
  </si>
  <si>
    <t>10x30 RECTANGULARES</t>
  </si>
  <si>
    <t>15x30 aletado RECTANGULARES</t>
  </si>
  <si>
    <t>15x25 RECTANGULARES</t>
  </si>
  <si>
    <t>15x30 RECTANGULARES</t>
  </si>
  <si>
    <t>20x30 RECTANGULARES</t>
  </si>
  <si>
    <t>20x40 RECTANGULARES</t>
  </si>
  <si>
    <t>20x50 RECTANGULARES</t>
  </si>
  <si>
    <t>30x40 RECTANGULARES</t>
  </si>
  <si>
    <t>30x50 RECTANGULARES</t>
  </si>
  <si>
    <t>5/16 . REGULABLES PLAST.</t>
  </si>
  <si>
    <t>3/8 . REGULABLES PLAST.</t>
  </si>
  <si>
    <t>1/4 grande PERILLA C/TORNILLO</t>
  </si>
  <si>
    <t>1/4 chica PERILLA C/TORNILLO</t>
  </si>
  <si>
    <t>3/8 . PERILLA C/TORNILLO</t>
  </si>
  <si>
    <t>5/16 . PERILLA C/TUERCA</t>
  </si>
  <si>
    <t>3/8. PERILLA C/TUERCA</t>
  </si>
  <si>
    <t>CODIGO</t>
  </si>
  <si>
    <t>CODIGO &amp; FABRICA</t>
  </si>
  <si>
    <t>Sup. de Acero - 0,2 - 5 X 10 a 20 X 25 - 50 C/U</t>
  </si>
  <si>
    <t>Sup. de Acero - 0,2 - 5 X 13 a 26 X 34 - 25 C/U</t>
  </si>
  <si>
    <t>Sup. de Acero - 0,2 - 27 X 35 a 42 X 50 - 25 C/U</t>
  </si>
  <si>
    <t>Sup. de Acero - 0,2 - 10 X 26 a 29 X 45 - 25 C/U</t>
  </si>
  <si>
    <t>Sup. de Acero - 0,2 - 30 X 46 a 45 X 61 - 25 C/U</t>
  </si>
  <si>
    <t>Sup. de Acero - 0,2 - 46 X 58 a 61 X 73 - 25 C/U</t>
  </si>
  <si>
    <t>Sup. de Acero - 0,2 - 62 X 74 a 73 X 85 - 10 C/U</t>
  </si>
  <si>
    <t>Sup. de Acero - 0,2 - 74 X 86 a 85 X 98 - 10 C/U</t>
  </si>
  <si>
    <t>Sup. de Acero - 0,2 - 86 X 99 a 97 X 109 - 10 C/U</t>
  </si>
  <si>
    <t>Sup. de Acero - 0,2 - 98 X 110 a 109 X 121 - 10 C/U</t>
  </si>
  <si>
    <t>Sup. de Acero - 0,2 - 110 X 124 a 121 X 133 - 10 C/U</t>
  </si>
  <si>
    <t>Sup. de Acero - 0,8 - 5 X 10 a 20 X 25 - 25 C/U</t>
  </si>
  <si>
    <t>Sup. de Acero - 0,8 - 5 X 13 a 26 X 34 - 10 C/U</t>
  </si>
  <si>
    <t>Sup. de Acero - 0,8 - 27 X 35 a 42 X 50 - 10 C/U</t>
  </si>
  <si>
    <t>Sup. de Acero - 0,8 - 10 X 26 a 29 X 45 - 10 C/U</t>
  </si>
  <si>
    <t>Sup. de Acero - 0,8 - 30 X 46 a 45 X 61 - 25 C/U</t>
  </si>
  <si>
    <t>Sup. de Acero - 0,8 - 30 X 46 a 45 X 61 - 10 C/U</t>
  </si>
  <si>
    <t>Sup. de Acero - 0,8 - 46 X 58 a 61 X 73 - 10 C/U</t>
  </si>
  <si>
    <t>JUNTAS MILIMÉTRICAS DE ALUMINIO - 5 X 13 a 34,6 - 25 C/U</t>
  </si>
  <si>
    <t>JUNTAS MILIMÉTRICAS DE ALUMINIO - 7 X 12 a 18 X 23 - 25 C/U</t>
  </si>
  <si>
    <t>JUNTAS MILIMÉTRICAS DE ALUMINIO - 7 X 13 a 28 X 33 - 25 C/U</t>
  </si>
  <si>
    <t>ARANDELAS Y SEGURO DE CAÑONERA - 5 C/U</t>
  </si>
  <si>
    <t>AMORTIGUACIÓN Y SUSPENSIÓN - 5 C/U</t>
  </si>
  <si>
    <t>PUNTA EJE Y SEMIEJE -COCHE Y CAMIÓN - 5 C/U</t>
  </si>
  <si>
    <t>ARANDELAS PUNTA EJE CAMIÓN - 5 C/U</t>
  </si>
  <si>
    <t>ARANDELAS  PLANAS  DE  HIERRO - 16x50 mm a   38x70 mm - 5 C/U</t>
  </si>
  <si>
    <t>ARANDELAS  PLANAS  DE  HIERRO -  8x18 mm a 14x46 mm - 10 C/U</t>
  </si>
  <si>
    <t>ARANDELAS  PLANAS  DE  HIERRO -  7x16 F a 10x45 F - 25 C/U</t>
  </si>
  <si>
    <t>ARANDELAS  PLANAS  DE  HIERRO -  7x16 G a 10x45 G - 25 C/U</t>
  </si>
  <si>
    <t>ARANDELAS  PLANAS  DE  HIERRO - 11x19 F a 13x50 F - 25 C/U</t>
  </si>
  <si>
    <t>ARANDELAS  PLANAS  DE  HIERRO - 11x19 G a 13x50 G - 25 C/U</t>
  </si>
  <si>
    <t>Suplementos de Acero</t>
  </si>
  <si>
    <t>JUNTAS MILIMÉTRICAS DE ALUMINIO</t>
  </si>
  <si>
    <t>ARANDELAS Y SEGURO DE CAÑONERA</t>
  </si>
  <si>
    <t>AMORTIGUACIÓN Y SUSPENSIÓN</t>
  </si>
  <si>
    <t>PUNTA EJE Y SEMIEJE -COCHE Y CAMIÓN</t>
  </si>
  <si>
    <t>ARANDELAS PUNTA EJE CAMIÓN</t>
  </si>
  <si>
    <t>ARANDELAS  PLANAS  DE  HIERRO</t>
  </si>
  <si>
    <t>SUELDO</t>
  </si>
  <si>
    <t>Sueldo Maite</t>
  </si>
  <si>
    <t>D1</t>
  </si>
  <si>
    <t>D2</t>
  </si>
  <si>
    <t>Gaveta</t>
  </si>
  <si>
    <t>Varios Gr</t>
  </si>
  <si>
    <t>Varios Ch</t>
  </si>
  <si>
    <t>Exhibidor</t>
  </si>
  <si>
    <t>TOPES Y TAPONES DE GOMA</t>
  </si>
  <si>
    <t>PASACABLES DE GOMA</t>
  </si>
  <si>
    <t>RESORTES LINEA AUTOMOTOR</t>
  </si>
  <si>
    <t>TRG 4 X 90</t>
  </si>
  <si>
    <t>TRG 4,5 X 90</t>
  </si>
  <si>
    <t>TRG 5 X 90</t>
  </si>
  <si>
    <t>12 x 50</t>
  </si>
  <si>
    <t>5X 80</t>
  </si>
  <si>
    <t>12 x 30</t>
  </si>
  <si>
    <t>8 x 60 (5/16) 2,5</t>
  </si>
  <si>
    <t>10 x 60 (3/8) 2,5</t>
  </si>
  <si>
    <t>11,5 x 60 (7/16) 2,5</t>
  </si>
  <si>
    <t>16 x 60 (5/8) 2,5</t>
  </si>
  <si>
    <t>18 x 60 2,5</t>
  </si>
  <si>
    <t>20 x 60 (3/4) 2,5</t>
  </si>
  <si>
    <t>22 x 60 (7/8) 2,5</t>
  </si>
  <si>
    <t>24 x 60 2,5</t>
  </si>
  <si>
    <t>26 x 60 (1") 2,5</t>
  </si>
  <si>
    <t>30 x 60 ( 1" 1/4) 2,5</t>
  </si>
  <si>
    <t>8 x 60 (5/16) 4</t>
  </si>
  <si>
    <t>10 x 60 (3/8) 4</t>
  </si>
  <si>
    <t>11,5 x 60 (7/16) 4</t>
  </si>
  <si>
    <t>14 x 60 (9/16) 4</t>
  </si>
  <si>
    <t>16 x 60 (5/8) 4</t>
  </si>
  <si>
    <t>18 x 60 4</t>
  </si>
  <si>
    <t>20 x 60 (3/4) 4</t>
  </si>
  <si>
    <t>22 x 60 (7/8) 4</t>
  </si>
  <si>
    <t>24 x 60 4</t>
  </si>
  <si>
    <t>26 x 60 (1") 4</t>
  </si>
  <si>
    <t>28 x 60 ( 1" 1/8) 4</t>
  </si>
  <si>
    <t>30 x 60 ( 1" 1/4) 4</t>
  </si>
  <si>
    <t>8 x 25</t>
  </si>
  <si>
    <t>Tuerca Reten Doble - 1/4pulg</t>
  </si>
  <si>
    <t>Tuerca Reten Doble - 5/16pulg</t>
  </si>
  <si>
    <t>Tuerca Reten Doble - 6mm</t>
  </si>
  <si>
    <t>Tuerca Reten Embutida - Larga M6mm</t>
  </si>
  <si>
    <t>Tuerca Reten Embutida - Larga ¼mm</t>
  </si>
  <si>
    <t>Tuerca Reten Embutida - Moto 5mm</t>
  </si>
  <si>
    <t>Tuerca Reten Embutida - Moto 6mm</t>
  </si>
  <si>
    <t>Tuerca Reten Embutida - 5mm</t>
  </si>
  <si>
    <t>Tuerca Reten Embutida - 6mm</t>
  </si>
  <si>
    <t>Tuerca Jaula - 5mm a=8x8</t>
  </si>
  <si>
    <t>Tuerca Jaula - 6mm a=8x8</t>
  </si>
  <si>
    <t>Tuerca Reten para Tornillo Parker - 4</t>
  </si>
  <si>
    <t>Tuerca Reten para Tornillo Parker - #6 automotor</t>
  </si>
  <si>
    <t>Tuerca Reten para Tornillo Parker - 7</t>
  </si>
  <si>
    <t>Tuerca Reten para Tornillo Parker - #8 automotor</t>
  </si>
  <si>
    <t>Tuerca Reten para Tornillo Parker - 6</t>
  </si>
  <si>
    <t>Tuerca Reten para Tornillo Parker - #10 automotor</t>
  </si>
  <si>
    <t>Tuerca Reten para Tornillo Parker - 8</t>
  </si>
  <si>
    <t>Tuerca Reten para Tornillo Parker - 10</t>
  </si>
  <si>
    <t>Tuerca Reten para Tornillo Parker - 12</t>
  </si>
  <si>
    <t>Tuerca Reten para Tornillo Parker - 12 LARGA</t>
  </si>
  <si>
    <t>Tuerca Reten para Tornillo Parker - 14</t>
  </si>
  <si>
    <t>OVNISA</t>
  </si>
  <si>
    <t>ESP. 7/16 X  1" 3/4  (44,5 MM) NC-NF</t>
  </si>
  <si>
    <t>ESP. 7/16 X 50 NC-NC ESCAPE</t>
  </si>
  <si>
    <t>RACORDS</t>
  </si>
  <si>
    <t>5/2 máster Potenciado + Pistón + Arandela</t>
  </si>
  <si>
    <t>ESP. 1/2 X 55 W-NF</t>
  </si>
  <si>
    <t xml:space="preserve">ESP. 5/16 X 1.3/8 (34.9) </t>
  </si>
  <si>
    <t>TORNILLOS ALLEN</t>
  </si>
  <si>
    <t>7x20</t>
  </si>
  <si>
    <t>7x25</t>
  </si>
  <si>
    <t>7x30</t>
  </si>
  <si>
    <t>7x35</t>
  </si>
  <si>
    <t>BULON DE RUEDA</t>
  </si>
  <si>
    <t xml:space="preserve">B. RDA.TOYOTA 12X46X1.50 EST.14.3 MM </t>
  </si>
  <si>
    <t>B. RDA TOYOTA ESPECIAL 12X55X1.5 EST.14.3</t>
  </si>
  <si>
    <t>B. RDA. M.BEN SPRINTER 14X55</t>
  </si>
  <si>
    <t>B.RDA 14X57X1.5 TRAS MB COMPLETO</t>
  </si>
  <si>
    <t>B.RDA 18X64X1.5 TRAS MB COMPLETO</t>
  </si>
  <si>
    <t>B. RDA. CHEV. CORSA 12 X 27 P1,50</t>
  </si>
  <si>
    <t>B. RDA. CHEV CORSA 12 X 35 P1.5 EX17</t>
  </si>
  <si>
    <t>B. RDA. GACEL/SENDA 12 X 31 P1.50</t>
  </si>
  <si>
    <t>B. RDA. GACEL/SENDA 12 X 36 P1,50</t>
  </si>
  <si>
    <t>B. RDA. IAVA CTO C/ALTA 5° 12X39 P1.25</t>
  </si>
  <si>
    <t>B. RDA. F-100 M.NVO. F/A DISCO 1/2X46 NF</t>
  </si>
  <si>
    <t>B. RDA. SIERRA ORION-FIESTA-FOCUS 12X39 P1.50</t>
  </si>
  <si>
    <t>B. RDA. F-350 5/8X63 TRA.DER.C/CORT</t>
  </si>
  <si>
    <t>B. RDA. F-350 5/8X63 TRA.IZQ.C/CORT</t>
  </si>
  <si>
    <t>B. RDA. F-3500 5/8X76 TRAS.DER.</t>
  </si>
  <si>
    <t>B. RDA. F-3500 5/8X76 TRAS.IZQ.</t>
  </si>
  <si>
    <t>B. RDA AGRICOLA 9/16 X 1 1/2 NF CONICO</t>
  </si>
  <si>
    <t>B. RDA. PEUG 405 12 X 48 EX19 P1.25</t>
  </si>
  <si>
    <t>12 X 53 PAL. M. BEN P. 1,75-1,50</t>
  </si>
  <si>
    <t>12 X 9/16X 55 PAL REF. P. 1,50</t>
  </si>
  <si>
    <t>KIT RIFLE</t>
  </si>
  <si>
    <t>Máster Potenciado Coop + Pistón + Arandela</t>
  </si>
  <si>
    <t>Junior + Pistón + Arandela</t>
  </si>
  <si>
    <t>ARANDELAS PLANAS DE TAPAS</t>
  </si>
  <si>
    <t>11x22</t>
  </si>
  <si>
    <t>3/8 X 60</t>
  </si>
  <si>
    <t>8 X 10 X 45</t>
  </si>
  <si>
    <t>CECATO</t>
  </si>
  <si>
    <t>PLUS PERFORADO</t>
  </si>
  <si>
    <t>MADERA</t>
  </si>
  <si>
    <t>Tabla exhibidores</t>
  </si>
  <si>
    <t>A-04-022</t>
  </si>
  <si>
    <t>TOPE CAPOT 404 - 504</t>
  </si>
  <si>
    <t>TOPE CAPOT PATENTE404 - 504</t>
  </si>
  <si>
    <t>TAPON PISO 15 mm 404-504</t>
  </si>
  <si>
    <t>TAPON PISO 20 mm 404-504</t>
  </si>
  <si>
    <t>TAPON PISO 32 mm 404-504</t>
  </si>
  <si>
    <t>TOPE T NAFTA Y CAPOT 504 GR</t>
  </si>
  <si>
    <t>TOPE CAPOT 206-207-307-405 PATNER-M/N-ZSARA</t>
  </si>
  <si>
    <t>ANTIVIBRADOR PARRILLA 504</t>
  </si>
  <si>
    <t>TAPON AMORTIGUADOR 504 - 44mm</t>
  </si>
  <si>
    <t>TOPE REGULADOR CAPOT 405</t>
  </si>
  <si>
    <t>TOPE PUERTA ESTANCIERA</t>
  </si>
  <si>
    <t>TOPE BAUL RENAULT 12-18</t>
  </si>
  <si>
    <t>CUBRE TORNILLO CAPOT FORD (TODOS)</t>
  </si>
  <si>
    <t>TOPE CAPOT LATERAL F-100/350/600</t>
  </si>
  <si>
    <t>CUBRE TORNILLO FORD Y BAUL FALCON</t>
  </si>
  <si>
    <t>TOPE CAPOT LATERAL FORD F-100</t>
  </si>
  <si>
    <t>TAPON PISO FORD PICK UP Y CAMION (50mm)</t>
  </si>
  <si>
    <t>TOPE PUERTA FORD FALCON ? TAUNUS</t>
  </si>
  <si>
    <t>TAPON PISO GRANDE FORD FALCON - TAUNUS (37mm) CORSA</t>
  </si>
  <si>
    <t>TAPON PISO CHICO FORD FALCON - TAUNUS (27mm)</t>
  </si>
  <si>
    <t>TOPE PUERTA FORD RANGER Y BAUL FORD ESCORT</t>
  </si>
  <si>
    <t>TOPE CAPOT LATERAL FORD ESCORT M/N</t>
  </si>
  <si>
    <t>TOPE PUERTA PICK UP</t>
  </si>
  <si>
    <t>TOPE PUERTA CHEV 400</t>
  </si>
  <si>
    <t>TOPE CAPOR LATERAL CHEV 400</t>
  </si>
  <si>
    <t>TOPE CAPOT LATERAL PICK UP Y BLAZER</t>
  </si>
  <si>
    <t>TOPE LATERAL CAPOT PICK UP 74" EN ADELANTE</t>
  </si>
  <si>
    <t>TOPE CAPOT LATERAL CORSA</t>
  </si>
  <si>
    <t>TOPE CAPOT LATERAL ASTRA-VECTRA-SUZUKI FUN</t>
  </si>
  <si>
    <t>TAPON PISO CHEV 400 - CHEVI (28 mm)</t>
  </si>
  <si>
    <t>TOPE CAPOT LAT POLO - POINTER</t>
  </si>
  <si>
    <t>TAPON PISO GRANDE GOL (38 mm)</t>
  </si>
  <si>
    <t>TAPON PISO CHICO POLO - POINTER (19 mm)</t>
  </si>
  <si>
    <t>TAPON PISO GRANDE POLO - POINTER 40 mm</t>
  </si>
  <si>
    <t>TOPE PUERTA DODGE 1500</t>
  </si>
  <si>
    <t>TOPE PATENTE DODGE 1500</t>
  </si>
  <si>
    <t>TAPA DE NAFTA (TODOS)</t>
  </si>
  <si>
    <t>TORNILLO ALFOMBRA (TODOS)</t>
  </si>
  <si>
    <t>TOPE CAPOT DELANTERO FIAT 600</t>
  </si>
  <si>
    <t>TOPE PISO FIAT 600 (20 mm)</t>
  </si>
  <si>
    <t>TOPE CAPOT REGATTA</t>
  </si>
  <si>
    <t>TOPE TAPA MOTOR FIAT 600</t>
  </si>
  <si>
    <t>TOPE CAPOT MEDIANO FIAT 600</t>
  </si>
  <si>
    <t>TOPE PISO BAJO FIAT 600</t>
  </si>
  <si>
    <t>TOPE CAPOT FIAT 600</t>
  </si>
  <si>
    <t>TOPE CAPOT 128</t>
  </si>
  <si>
    <t>TAPON PISO 125 - 600 (30 mm)</t>
  </si>
  <si>
    <t>TAPON PISO DUNA - UNO - REGATTA</t>
  </si>
  <si>
    <t>TOPE PUERTA UNIVERSAL</t>
  </si>
  <si>
    <t>TAPON PISO CHICO GOL ( 20 mm)</t>
  </si>
  <si>
    <t>DQ AUTOPARTES</t>
  </si>
  <si>
    <t>4083/1</t>
  </si>
  <si>
    <t>2.40.2060</t>
  </si>
  <si>
    <t>16 x 46</t>
  </si>
  <si>
    <t>(1/4) 4</t>
  </si>
  <si>
    <t>(5/16) 4</t>
  </si>
  <si>
    <t>(3/8) 4</t>
  </si>
  <si>
    <t>(7/16) 4</t>
  </si>
  <si>
    <t>(1/2) 4</t>
  </si>
  <si>
    <t>ARANDELAS DE GOMA LINEA PESADA8 x 60 (5/16) 2,5</t>
  </si>
  <si>
    <t>ARANDELAS DE GOMA LINEA PESADA10 x 60 (3/8) 2,5</t>
  </si>
  <si>
    <t>ARANDELAS DE GOMA LINEA PESADA11,5 x 60 (7/16) 2,5</t>
  </si>
  <si>
    <t>ARANDELAS DE GOMA LINEA PESADA16 x 60 (5/8) 2,5</t>
  </si>
  <si>
    <t>ARANDELAS DE GOMA LINEA PESADA18 x 60 2,5</t>
  </si>
  <si>
    <t>ARANDELAS DE GOMA LINEA PESADA20 x 60 (3/4) 2,5</t>
  </si>
  <si>
    <t>ARANDELAS DE GOMA LINEA PESADA22 x 60 (7/8) 2,5</t>
  </si>
  <si>
    <t>ARANDELAS DE GOMA LINEA PESADA24 x 60 2,5</t>
  </si>
  <si>
    <t>ARANDELAS DE GOMA LINEA PESADA26 x 60 (1") 2,5</t>
  </si>
  <si>
    <t>ARANDELAS DE GOMA LINEA PESADA30 x 60 ( 1" 1/4) 2,5</t>
  </si>
  <si>
    <t>ARANDELAS DE GOMA LINEA PESADA(1/4) 4</t>
  </si>
  <si>
    <t>ARANDELAS DE GOMA LINEA PESADA(5/16) 4</t>
  </si>
  <si>
    <t>ARANDELAS DE GOMA LINEA PESADA8 x 60 (5/16) 4</t>
  </si>
  <si>
    <t>ARANDELAS DE GOMA LINEA PESADA(3/8) 4</t>
  </si>
  <si>
    <t>ARANDELAS DE GOMA LINEA PESADA10 x 60 (3/8) 4</t>
  </si>
  <si>
    <t>ARANDELAS DE GOMA LINEA PESADA(7/16) 4</t>
  </si>
  <si>
    <t>ARANDELAS DE GOMA LINEA PESADA11,5 x 60 (7/16) 4</t>
  </si>
  <si>
    <t>ARANDELAS DE GOMA LINEA PESADA(1/2) 4</t>
  </si>
  <si>
    <t>ARANDELAS DE GOMA LINEA PESADA14 x 60 (9/16) 4</t>
  </si>
  <si>
    <t>ARANDELAS DE GOMA LINEA PESADA16 x 60 (5/8) 4</t>
  </si>
  <si>
    <t>ARANDELAS DE GOMA LINEA PESADA18 x 60 4</t>
  </si>
  <si>
    <t>ARANDELAS DE GOMA LINEA PESADA20 x 60 (3/4) 4</t>
  </si>
  <si>
    <t>ARANDELAS DE GOMA LINEA PESADA22 x 60 (7/8) 4</t>
  </si>
  <si>
    <t>ARANDELAS DE GOMA LINEA PESADA24 x 60 4</t>
  </si>
  <si>
    <t>ARANDELAS DE GOMA LINEA PESADA26 x 60 (1") 4</t>
  </si>
  <si>
    <t>ARANDELAS DE GOMA LINEA PESADA28 x 60 ( 1" 1/8) 4</t>
  </si>
  <si>
    <t>ARANDELAS DE GOMA LINEA PESADA30 x 60 ( 1" 1/4) 4</t>
  </si>
  <si>
    <t>ARANDELAS DE GOMA16 x 46</t>
  </si>
  <si>
    <t>Gaveta de 20 (grande)</t>
  </si>
  <si>
    <t>Gaveta de 20</t>
  </si>
  <si>
    <t>Gaveta de 24</t>
  </si>
  <si>
    <t>Gaveta de 30</t>
  </si>
  <si>
    <t>Gaveta de 35</t>
  </si>
  <si>
    <t>Gaveta de 35 (chica)</t>
  </si>
  <si>
    <t>Gaveta de 40</t>
  </si>
  <si>
    <t>1 - 30x49x10 - Esp. 20</t>
  </si>
  <si>
    <t>2 - 25x42x8 - Esp. 20</t>
  </si>
  <si>
    <t>3 - 25x42x8 - Esp. 24</t>
  </si>
  <si>
    <t>4 - 25x42x7 - Esp. 30</t>
  </si>
  <si>
    <t>5 - 25x42x7 - Esp. 35</t>
  </si>
  <si>
    <t>6 - 25x42x5 - Esp. 35</t>
  </si>
  <si>
    <t>7 - 25x49x7 - Esp. 40</t>
  </si>
  <si>
    <t>16 X 36 X 2</t>
  </si>
  <si>
    <t>D471 ANILLO SEGUR.   17 A</t>
  </si>
  <si>
    <t>D471 ANILLO SEGUR.   19 A</t>
  </si>
  <si>
    <t>D471 ANILLO SEGUR.   32 A</t>
  </si>
  <si>
    <t>D471 ANILLO SEGUR.  35 A</t>
  </si>
  <si>
    <t>D472 ANILLO SEGUR.   14 I</t>
  </si>
  <si>
    <t>D472 ANILLO SEGUR.   21 I</t>
  </si>
  <si>
    <t>D472 ANILLO SEGUR.   25 I</t>
  </si>
  <si>
    <t>EN28752 ESPINA ELAST. 3,5x50</t>
  </si>
  <si>
    <t>EN28752 ESPINA ELAST. 6x80</t>
  </si>
  <si>
    <t>EN28752 ESPINA ELAST. 7x60</t>
  </si>
  <si>
    <t>EN28752 ESPINA ELAST. 8x60</t>
  </si>
  <si>
    <t>EN28752 ESPINA ELAST. 10x60</t>
  </si>
  <si>
    <t>EN28752 ESPINA ELAST. 8x100</t>
  </si>
  <si>
    <t>D6799 RETEN SEGUR.  19 RS</t>
  </si>
  <si>
    <t>JORGE - CARBON</t>
  </si>
  <si>
    <t>3012</t>
  </si>
  <si>
    <t>2.40.2000</t>
  </si>
  <si>
    <t>2.40.2031</t>
  </si>
  <si>
    <t>DQ Autopartes</t>
  </si>
  <si>
    <t>CASERGOM</t>
  </si>
  <si>
    <t>Precio Venta</t>
  </si>
  <si>
    <t>F-002</t>
  </si>
  <si>
    <t>F-005</t>
  </si>
  <si>
    <t>F-0015</t>
  </si>
  <si>
    <t>F-1077</t>
  </si>
  <si>
    <t>F-1074</t>
  </si>
  <si>
    <t>F-1078</t>
  </si>
  <si>
    <t>F-1117</t>
  </si>
  <si>
    <t>F-1146</t>
  </si>
  <si>
    <t>F-1150</t>
  </si>
  <si>
    <t>F-1099</t>
  </si>
  <si>
    <t>F-994</t>
  </si>
  <si>
    <t>F-978</t>
  </si>
  <si>
    <t>F-993</t>
  </si>
  <si>
    <t>F-977</t>
  </si>
  <si>
    <t>F-979</t>
  </si>
  <si>
    <t>F-566</t>
  </si>
  <si>
    <t>F-798/80</t>
  </si>
  <si>
    <t>F-1026</t>
  </si>
  <si>
    <t>F-001</t>
  </si>
  <si>
    <t>F-003</t>
  </si>
  <si>
    <t>F-1004</t>
  </si>
  <si>
    <t>F-0013/P</t>
  </si>
  <si>
    <t>F-0014/Bl</t>
  </si>
  <si>
    <t>F-110</t>
  </si>
  <si>
    <t>F-995</t>
  </si>
  <si>
    <t>F-036</t>
  </si>
  <si>
    <t>F-037</t>
  </si>
  <si>
    <t>F-030</t>
  </si>
  <si>
    <t>F-044</t>
  </si>
  <si>
    <t>F-1023</t>
  </si>
  <si>
    <t>F-232</t>
  </si>
  <si>
    <t>F-0012/D</t>
  </si>
  <si>
    <t>F-028</t>
  </si>
  <si>
    <t>F-042</t>
  </si>
  <si>
    <t>F-997</t>
  </si>
  <si>
    <t>F-798</t>
  </si>
  <si>
    <t>F-016</t>
  </si>
  <si>
    <t>F-027</t>
  </si>
  <si>
    <t>F-059</t>
  </si>
  <si>
    <t>F-029</t>
  </si>
  <si>
    <t>F-200</t>
  </si>
  <si>
    <t>F-043</t>
  </si>
  <si>
    <t>F-469/H</t>
  </si>
  <si>
    <t>F-999/R</t>
  </si>
  <si>
    <t>F-999/V</t>
  </si>
  <si>
    <t>F-1025</t>
  </si>
  <si>
    <t>F-120/Nat</t>
  </si>
  <si>
    <t>F-451</t>
  </si>
  <si>
    <t>F-720</t>
  </si>
  <si>
    <t>F-1005</t>
  </si>
  <si>
    <t>F-721</t>
  </si>
  <si>
    <t>F-017</t>
  </si>
  <si>
    <t>F-009/S</t>
  </si>
  <si>
    <t>F-899</t>
  </si>
  <si>
    <t>F-038</t>
  </si>
  <si>
    <t>F-235</t>
  </si>
  <si>
    <t>F-320</t>
  </si>
  <si>
    <t>F-1076</t>
  </si>
  <si>
    <t>F-737/A</t>
  </si>
  <si>
    <t>F-1053</t>
  </si>
  <si>
    <t>F-032</t>
  </si>
  <si>
    <t>F-018</t>
  </si>
  <si>
    <t>F-674/A</t>
  </si>
  <si>
    <t>F-1073</t>
  </si>
  <si>
    <t>F-1056</t>
  </si>
  <si>
    <t>F-1072</t>
  </si>
  <si>
    <t>F-1075</t>
  </si>
  <si>
    <t>F-880/A</t>
  </si>
  <si>
    <t>F-076</t>
  </si>
  <si>
    <t>F-031</t>
  </si>
  <si>
    <t>F-992</t>
  </si>
  <si>
    <t>F-318</t>
  </si>
  <si>
    <t>F-1040</t>
  </si>
  <si>
    <t>F-1039</t>
  </si>
  <si>
    <t>F-314</t>
  </si>
  <si>
    <t>F-315</t>
  </si>
  <si>
    <t>F-316</t>
  </si>
  <si>
    <t>F-319</t>
  </si>
  <si>
    <t>F-1034</t>
  </si>
  <si>
    <t>F-1035</t>
  </si>
  <si>
    <t>F-1084</t>
  </si>
  <si>
    <t>F-9001</t>
  </si>
  <si>
    <t>F-572</t>
  </si>
  <si>
    <t>F-1049</t>
  </si>
  <si>
    <t>F-1051</t>
  </si>
  <si>
    <t>F-219/A</t>
  </si>
  <si>
    <t>F-514/A</t>
  </si>
  <si>
    <t>F-1090</t>
  </si>
  <si>
    <t>F-1093</t>
  </si>
  <si>
    <t>F-1086</t>
  </si>
  <si>
    <t>F-1062/V</t>
  </si>
  <si>
    <t>F-322</t>
  </si>
  <si>
    <t>F-1064</t>
  </si>
  <si>
    <t>F-1094</t>
  </si>
  <si>
    <t>F-280</t>
  </si>
  <si>
    <t>F-1024</t>
  </si>
  <si>
    <t>F-1060</t>
  </si>
  <si>
    <t>F-1087</t>
  </si>
  <si>
    <t>F-466</t>
  </si>
  <si>
    <t>F-1085</t>
  </si>
  <si>
    <t>F-1091</t>
  </si>
  <si>
    <t>F-1092</t>
  </si>
  <si>
    <t>F-1066</t>
  </si>
  <si>
    <t>F-1037</t>
  </si>
  <si>
    <t>F-1011/I</t>
  </si>
  <si>
    <t>F-1011/D</t>
  </si>
  <si>
    <t>F-1128</t>
  </si>
  <si>
    <t>F-1124</t>
  </si>
  <si>
    <t>F-1116</t>
  </si>
  <si>
    <t>F-1114</t>
  </si>
  <si>
    <t>F-1103</t>
  </si>
  <si>
    <t>F-1107</t>
  </si>
  <si>
    <t>F-1112</t>
  </si>
  <si>
    <t>F-1118</t>
  </si>
  <si>
    <t>F-1108</t>
  </si>
  <si>
    <t>F-1121</t>
  </si>
  <si>
    <t>F-1131</t>
  </si>
  <si>
    <t>F-1109</t>
  </si>
  <si>
    <t>F-1113</t>
  </si>
  <si>
    <t>F-1122</t>
  </si>
  <si>
    <t>F-1120</t>
  </si>
  <si>
    <t>F-1129</t>
  </si>
  <si>
    <t>F-722</t>
  </si>
  <si>
    <t>F-1111</t>
  </si>
  <si>
    <t>F-1134</t>
  </si>
  <si>
    <t>F-1123</t>
  </si>
  <si>
    <t>F-1130</t>
  </si>
  <si>
    <t>F-1132</t>
  </si>
  <si>
    <t>F-1127</t>
  </si>
  <si>
    <t>F-1110</t>
  </si>
  <si>
    <t>F-1135</t>
  </si>
  <si>
    <t>F-1119</t>
  </si>
  <si>
    <t>F-1105</t>
  </si>
  <si>
    <t>F-034</t>
  </si>
  <si>
    <t>F-046</t>
  </si>
  <si>
    <t>F-1054</t>
  </si>
  <si>
    <t>F-1098</t>
  </si>
  <si>
    <t>F-1082</t>
  </si>
  <si>
    <t>F-1147</t>
  </si>
  <si>
    <t>F-1102</t>
  </si>
  <si>
    <t>F-1100</t>
  </si>
  <si>
    <t>F-1096</t>
  </si>
  <si>
    <t>F-1081</t>
  </si>
  <si>
    <t>F-1083</t>
  </si>
  <si>
    <t>F-1143</t>
  </si>
  <si>
    <t>F-1141</t>
  </si>
  <si>
    <t>F-1149</t>
  </si>
  <si>
    <t>F-1106</t>
  </si>
  <si>
    <t>F-1063/G</t>
  </si>
  <si>
    <t>F-1080</t>
  </si>
  <si>
    <t>F-058</t>
  </si>
  <si>
    <t>F-1126</t>
  </si>
  <si>
    <t>F-319/A</t>
  </si>
  <si>
    <t>F-1059</t>
  </si>
  <si>
    <t>F-1158</t>
  </si>
  <si>
    <t>F-1101</t>
  </si>
  <si>
    <t>F-1095</t>
  </si>
  <si>
    <t>F-1157</t>
  </si>
  <si>
    <t>F-1115</t>
  </si>
  <si>
    <t>F-1097</t>
  </si>
  <si>
    <t>F-1155</t>
  </si>
  <si>
    <t>F-1156</t>
  </si>
  <si>
    <t>F-1079</t>
  </si>
  <si>
    <t>F-1163</t>
  </si>
  <si>
    <t>F-1148</t>
  </si>
  <si>
    <t>F-1151</t>
  </si>
  <si>
    <t>F-1152</t>
  </si>
  <si>
    <t>F-1161</t>
  </si>
  <si>
    <t>F-1164</t>
  </si>
  <si>
    <t>F-1166</t>
  </si>
  <si>
    <t>F-1160</t>
  </si>
  <si>
    <t>F-1165</t>
  </si>
  <si>
    <t>F-1142</t>
  </si>
  <si>
    <t>F-1162</t>
  </si>
  <si>
    <t>F-1159</t>
  </si>
  <si>
    <t>F-1104</t>
  </si>
  <si>
    <t>F-1171</t>
  </si>
  <si>
    <t>F-1167</t>
  </si>
  <si>
    <t>F-1170</t>
  </si>
  <si>
    <t>F-1169</t>
  </si>
  <si>
    <t>F-1176</t>
  </si>
  <si>
    <t>F-1175</t>
  </si>
  <si>
    <t>F-1174</t>
  </si>
  <si>
    <t>F-1173</t>
  </si>
  <si>
    <t>RG 20003</t>
  </si>
  <si>
    <t>RG 20004</t>
  </si>
  <si>
    <t>RG 20005</t>
  </si>
  <si>
    <t>RO 20001</t>
  </si>
  <si>
    <t>RO 20002</t>
  </si>
  <si>
    <t>RO 20003</t>
  </si>
  <si>
    <t>Producto Codigo</t>
  </si>
  <si>
    <t>Gavetas7 - 25x49x7 - Esp. 40</t>
  </si>
  <si>
    <t>Gavetas5 - 25x42x7 - Esp. 35</t>
  </si>
  <si>
    <t>Gavetas4 - 25x42x7 - Esp. 30</t>
  </si>
  <si>
    <t>TOPES Y TAPONES DE GOMA11</t>
  </si>
  <si>
    <t>TOPES Y TAPONES DE GOMA29</t>
  </si>
  <si>
    <t>TOPES Y TAPONES DE GOMA24</t>
  </si>
  <si>
    <t>TOPES Y TAPONES DE GOMA22</t>
  </si>
  <si>
    <t>TOPES Y TAPONES DE GOMA12</t>
  </si>
  <si>
    <t>TOPES Y TAPONES DE GOMA3</t>
  </si>
  <si>
    <t>TOPES Y TAPONES DE GOMA2</t>
  </si>
  <si>
    <t>TOPES Y TAPONES DE GOMA1</t>
  </si>
  <si>
    <t>TOPES Y TAPONES DE GOMA50</t>
  </si>
  <si>
    <t>TOPES Y TAPONES DE GOMA60</t>
  </si>
  <si>
    <t>TOPES Y TAPONES DE GOMA57</t>
  </si>
  <si>
    <t>TOPES Y TAPONES DE GOMA21</t>
  </si>
  <si>
    <t>TOPES Y TAPONES DE GOMA20</t>
  </si>
  <si>
    <t>TOPES Y TAPONES DE GOMA18</t>
  </si>
  <si>
    <t>TOPES Y TAPONES DE GOMA16</t>
  </si>
  <si>
    <t>ChAVETASALF 4,5 X 130</t>
  </si>
  <si>
    <t>ChAVETASR 2,5 X 50</t>
  </si>
  <si>
    <t>TOPES Y TAPONES DE GOMA66</t>
  </si>
  <si>
    <t>TOPES Y TAPONES DE GOMA56</t>
  </si>
  <si>
    <t>TOPES Y TAPONES DE GOMA55</t>
  </si>
  <si>
    <t>TOPES Y TAPONES DE GOMA49</t>
  </si>
  <si>
    <t>TOPES Y TAPONES DE GOMA45</t>
  </si>
  <si>
    <t>TOPES Y TAPONES DE GOMA42</t>
  </si>
  <si>
    <t>TOPES Y TAPONES DE GOMA36</t>
  </si>
  <si>
    <t>TOPES Y TAPONES DE GOMA35</t>
  </si>
  <si>
    <t>TOPES Y TAPONES DE GOMA23</t>
  </si>
  <si>
    <t>TOPES Y TAPONES DE GOMA14</t>
  </si>
  <si>
    <t>TOPES Y TAPONES DE GOMA38</t>
  </si>
  <si>
    <t>TOPES Y TAPONES DE GOMA59</t>
  </si>
  <si>
    <t>TOPES Y TAPONES DE GOMA13</t>
  </si>
  <si>
    <t>TOPES Y TAPONES DE GOMA10</t>
  </si>
  <si>
    <t>REGATONES - OYR50</t>
  </si>
  <si>
    <t>REGATONES - OYR36</t>
  </si>
  <si>
    <t>REGATONES - OYR37</t>
  </si>
  <si>
    <t>REGATONES - OYR61</t>
  </si>
  <si>
    <t>REGATONES - OYR60</t>
  </si>
  <si>
    <t>REGATONES - OYR42</t>
  </si>
  <si>
    <t>REGATONES - OYR9</t>
  </si>
  <si>
    <t>REGATONES - OYR5</t>
  </si>
  <si>
    <t>RACORD - ACOPLES - REDUCCIONES - ENTREROSCAS243</t>
  </si>
  <si>
    <t>RACORD - ACOPLES - REDUCCIONES - ENTREROSCAS89</t>
  </si>
  <si>
    <t>RACORD - ACOPLES - REDUCCIONES - ENTREROSCAS87</t>
  </si>
  <si>
    <t>RACORD - ACOPLES - REDUCCIONES - ENTREROSCAS81</t>
  </si>
  <si>
    <t>RACORD - ACOPLES - REDUCCIONES - ENTREROSCAS80</t>
  </si>
  <si>
    <t>RACORD - ACOPLES - REDUCCIONES - ENTREROSCAS67</t>
  </si>
  <si>
    <t>RACORD - ACOPLES - REDUCCIONES - ENTREROSCAS66</t>
  </si>
  <si>
    <t>RACORD - ACOPLES - REDUCCIONES - ENTREROSCAS63</t>
  </si>
  <si>
    <t>RACORD - ACOPLES - REDUCCIONES - ENTREROSCAS127</t>
  </si>
  <si>
    <t>RACORD - ACOPLES - REDUCCIONES - ENTREROSCAS126</t>
  </si>
  <si>
    <t>RACORD - ACOPLES - REDUCCIONES - ENTREROSCAS125</t>
  </si>
  <si>
    <t>RACORD - ACOPLES - REDUCCIONES - ENTREROSCAS124</t>
  </si>
  <si>
    <t>RACORD - ACOPLES - REDUCCIONES - ENTREROSCAS159</t>
  </si>
  <si>
    <t>RACORD - ACOPLES - REDUCCIONES - ENTREROSCAS158</t>
  </si>
  <si>
    <t>RACORD - ACOPLES - REDUCCIONES - ENTREROSCAS157</t>
  </si>
  <si>
    <t>RACORD - ACOPLES - REDUCCIONES - ENTREROSCAS155</t>
  </si>
  <si>
    <t>RACORD - ACOPLES - REDUCCIONES - ENTREROSCAS154</t>
  </si>
  <si>
    <t>RACORD - ACOPLES - REDUCCIONES - ENTREROSCAS153</t>
  </si>
  <si>
    <t>RACORD - ACOPLES - REDUCCIONES - ENTREROSCAS143</t>
  </si>
  <si>
    <t>RACORD - ACOPLES - REDUCCIONES - ENTREROSCAS142</t>
  </si>
  <si>
    <t>RACORD - ACOPLES - REDUCCIONES - ENTREROSCAS141</t>
  </si>
  <si>
    <t>RACORD - ACOPLES - REDUCCIONES - ENTREROSCAS140</t>
  </si>
  <si>
    <t>RACORD - ACOPLES - REDUCCIONES - ENTREROSCAS111</t>
  </si>
  <si>
    <t>RACORD - ACOPLES - REDUCCIONES - ENTREROSCAS110</t>
  </si>
  <si>
    <t>RACORD - ACOPLES - REDUCCIONES - ENTREROSCAS109</t>
  </si>
  <si>
    <t>RACORD - ACOPLES - REDUCCIONES - ENTREROSCAS108</t>
  </si>
  <si>
    <t>RACORD - ACOPLES - REDUCCIONES - ENTREROSCAS100</t>
  </si>
  <si>
    <t>RACORD - ACOPLES - REDUCCIONES - ENTREROSCAS99</t>
  </si>
  <si>
    <t>RACORD - ACOPLES - REDUCCIONES - ENTREROSCAS222</t>
  </si>
  <si>
    <t>RACORD - ACOPLES - REDUCCIONES - ENTREROSCAS221</t>
  </si>
  <si>
    <t>RACORD - ACOPLES - REDUCCIONES - ENTREROSCAS220</t>
  </si>
  <si>
    <t>RACORD - ACOPLES - REDUCCIONES - ENTREROSCAS213</t>
  </si>
  <si>
    <t>RACORD - ACOPLES - REDUCCIONES - ENTREROSCAS212</t>
  </si>
  <si>
    <t>RACORD - ACOPLES - REDUCCIONES - ENTREROSCAS211</t>
  </si>
  <si>
    <t>RACORD - ACOPLES - REDUCCIONES - ENTREROSCAS231</t>
  </si>
  <si>
    <t>RACORD - ACOPLES - REDUCCIONES - ENTREROSCAS230</t>
  </si>
  <si>
    <t>RACORD - ACOPLES - REDUCCIONES - ENTREROSCAS229</t>
  </si>
  <si>
    <t>RACORD - ACOPLES - REDUCCIONES - ENTREROSCAS228</t>
  </si>
  <si>
    <t>RACORD - ACOPLES - REDUCCIONES - ENTREROSCAS207</t>
  </si>
  <si>
    <t>RACORD - ACOPLES - REDUCCIONES - ENTREROSCAS206</t>
  </si>
  <si>
    <t>RACORD - ACOPLES - REDUCCIONES - ENTREROSCAS205</t>
  </si>
  <si>
    <t>RACORD - ACOPLES - REDUCCIONES - ENTREROSCAS200</t>
  </si>
  <si>
    <t>RACORD - ACOPLES - REDUCCIONES - ENTREROSCAS199</t>
  </si>
  <si>
    <t>RACORD - ACOPLES - REDUCCIONES - ENTREROSCAS198</t>
  </si>
  <si>
    <t>RACORD - ACOPLES - REDUCCIONES - ENTREROSCAS197</t>
  </si>
  <si>
    <t>RACORD - ACOPLES - REDUCCIONES - ENTREROSCAS160</t>
  </si>
  <si>
    <t>CONEXIÓN DE CHAPA6</t>
  </si>
  <si>
    <t>CONEXIÓN DE CHAPA10</t>
  </si>
  <si>
    <t>CONEXIÓN DE CHAPA32</t>
  </si>
  <si>
    <t>CONEXIÓN DE CHAPA30</t>
  </si>
  <si>
    <t>Ganancia</t>
  </si>
  <si>
    <t>KAZ</t>
  </si>
  <si>
    <t>005-20</t>
  </si>
  <si>
    <t>Co6.10</t>
  </si>
  <si>
    <t>Co8.13</t>
  </si>
  <si>
    <t>Co10.14</t>
  </si>
  <si>
    <t>Co11.17</t>
  </si>
  <si>
    <t>Co12.17</t>
  </si>
  <si>
    <t>Co13.20</t>
  </si>
  <si>
    <t>Co14.20</t>
  </si>
  <si>
    <t>Co15.21</t>
  </si>
  <si>
    <t>Co16.21</t>
  </si>
  <si>
    <t>Co17.22</t>
  </si>
  <si>
    <t>Co18.23</t>
  </si>
  <si>
    <t>Co19.24</t>
  </si>
  <si>
    <t>Co20.26</t>
  </si>
  <si>
    <t>Co21.26</t>
  </si>
  <si>
    <t>Co22.28</t>
  </si>
  <si>
    <t>Co24.32</t>
  </si>
  <si>
    <t>Co26.34</t>
  </si>
  <si>
    <t>Al8.20</t>
  </si>
  <si>
    <t>Al10.21</t>
  </si>
  <si>
    <t>Al6.10</t>
  </si>
  <si>
    <t>Al8.13</t>
  </si>
  <si>
    <t>Al9.14</t>
  </si>
  <si>
    <t>Al10.14</t>
  </si>
  <si>
    <t>Al12.17</t>
  </si>
  <si>
    <t>Al13.20</t>
  </si>
  <si>
    <t>Al14.20</t>
  </si>
  <si>
    <t>Al15.21</t>
  </si>
  <si>
    <t>Al16.21</t>
  </si>
  <si>
    <t>Al18.23</t>
  </si>
  <si>
    <t>Al19.24</t>
  </si>
  <si>
    <t>Al21.26</t>
  </si>
  <si>
    <t>Al22.28</t>
  </si>
  <si>
    <t>Al24.30</t>
  </si>
  <si>
    <t>Al26.34</t>
  </si>
  <si>
    <t>Al30.40</t>
  </si>
  <si>
    <t>Fi8.20</t>
  </si>
  <si>
    <t>Fi10.21</t>
  </si>
  <si>
    <t>Gavetas6 - 25x42x5 - Esp. 35</t>
  </si>
  <si>
    <t>Gavetas1 - 30x49x10 - Esp. 20</t>
  </si>
  <si>
    <t>C1327</t>
  </si>
  <si>
    <t>Suplementos de Acero10710</t>
  </si>
  <si>
    <t>ARANDELAS  PLANAS  DE  HIERRO16100</t>
  </si>
  <si>
    <t>Gavetas3 - 25x42x8 - Esp. 24</t>
  </si>
  <si>
    <t>Suplementos de Acero21410</t>
  </si>
  <si>
    <t>Suplementos de Acero21310</t>
  </si>
  <si>
    <t>3,5 x 60</t>
  </si>
  <si>
    <t>3/8 x 2"</t>
  </si>
  <si>
    <t>13 x 60 (1/2) 2,5</t>
  </si>
  <si>
    <t>8 x 9 x 80</t>
  </si>
  <si>
    <t>8 x 10 x 50</t>
  </si>
  <si>
    <t>7x50</t>
  </si>
  <si>
    <t>7x60</t>
  </si>
  <si>
    <t>RESORTES ELINEC</t>
  </si>
  <si>
    <t>1.01.0086</t>
  </si>
  <si>
    <t>Suplementos de Acero10410</t>
  </si>
  <si>
    <t>ESPINAS ELASTICAS7 x 60</t>
  </si>
  <si>
    <t>ESPINAS ELASTICAS7 x 50</t>
  </si>
  <si>
    <t>5/16 . PERILLA C/TORNILLO</t>
  </si>
  <si>
    <t>1/4 . PERILLA C/TUERCA</t>
  </si>
  <si>
    <t>GANCHOS - CHAVETAS</t>
  </si>
  <si>
    <t>Gancho - 4x80 AL</t>
  </si>
  <si>
    <t>Gancho - 5x100 A</t>
  </si>
  <si>
    <t>Gancho - 4x55 AC</t>
  </si>
  <si>
    <t>Gancho - 3x55 AC</t>
  </si>
  <si>
    <t>Gancho - 3x80 AL</t>
  </si>
  <si>
    <t>Gancho - 5x100 C</t>
  </si>
  <si>
    <t>Gancho - 6x95 C</t>
  </si>
  <si>
    <t>Gancho - 8x110 A</t>
  </si>
  <si>
    <t>Gancho - 6x95 A</t>
  </si>
  <si>
    <t>Gancho - 5x65 AC</t>
  </si>
  <si>
    <t>Gancho - 6x100 A</t>
  </si>
  <si>
    <t>Gancho - 3,5x80 AL</t>
  </si>
  <si>
    <t>Chav-ALF 4x150</t>
  </si>
  <si>
    <t>Chav-ALF 5x150</t>
  </si>
  <si>
    <t>Chav-ALF 4,5x150</t>
  </si>
  <si>
    <t>Chav-R 4,5x120</t>
  </si>
  <si>
    <t>Chav-TRB 3x95</t>
  </si>
  <si>
    <t>Gancho - 3,5x55 AC</t>
  </si>
  <si>
    <t>Chav-TRB 3,5x95</t>
  </si>
  <si>
    <t>Chav-R 4x120</t>
  </si>
  <si>
    <t>Chav-R 5x120</t>
  </si>
  <si>
    <t>Gancho - 8x90 C</t>
  </si>
  <si>
    <t>Gancho - M1</t>
  </si>
  <si>
    <t>Gancho - M2</t>
  </si>
  <si>
    <t>RESORTES</t>
  </si>
  <si>
    <t>Tuerca Tina  Inserto para Madera - W 5/16</t>
  </si>
  <si>
    <t>Tuerca Tina  Inserto para Madera - W 3/16</t>
  </si>
  <si>
    <t>Tuerca Tina  Inserto para Madera - M 5</t>
  </si>
  <si>
    <t>Tuerca Tina  Inserto para Madera - W ¼</t>
  </si>
  <si>
    <t>Tuerca Tina  Inserto para Madera - M 6</t>
  </si>
  <si>
    <t>Tuerca Tina  Inserto para Madera - M 8</t>
  </si>
  <si>
    <t>PTA ACOPLE RAP 1/4 R M 1/4 BSPT</t>
  </si>
  <si>
    <t>PTA ACOPLE RAP 1/4 MANG 6 MM</t>
  </si>
  <si>
    <t>PTA ACOPLE RAP 1/4 MANG 8 MM</t>
  </si>
  <si>
    <t>PTA ACOPLE RAP 1/4 MANG 9,5 MM</t>
  </si>
  <si>
    <t>PTA ACOPLE RAP 1/4 MANG 12,7 MM</t>
  </si>
  <si>
    <t>RACORD R M 1/8 BSPT MANG 6 MM</t>
  </si>
  <si>
    <t>RACORD R M 1/8 BSPT MANG 8 MM</t>
  </si>
  <si>
    <t>RACORD R M 1/8 BSPT MANG 9.5 MM</t>
  </si>
  <si>
    <t>RACORD R M 1/8 BSPT MANG 12.70 MM</t>
  </si>
  <si>
    <t>RACORD R M 1/4 BSPT MANG 6 MM</t>
  </si>
  <si>
    <t>RACORD R M 1/4 BSPT MANG 8 MM</t>
  </si>
  <si>
    <t>RACORD R M 1/4 BSPT MANG 9.5 MM</t>
  </si>
  <si>
    <t>RACORD R M 1/4 BSPT MANG 12.70 MM</t>
  </si>
  <si>
    <t>RACORD R M 3/8 BSPT MANG 8 MM</t>
  </si>
  <si>
    <t>RACORD R M 3/8 BSPT MANG 9.5 MM</t>
  </si>
  <si>
    <t>RACORD R M 3/8 BSPT MANG 12.70 MM</t>
  </si>
  <si>
    <t>RACORD R M 1/2 BSPT MANG 12.70 MM</t>
  </si>
  <si>
    <t>RACORD R M 1/2 BSPT MANG 16 MM</t>
  </si>
  <si>
    <t>RACORD R M 1/2 BSPT MANG 19 MM</t>
  </si>
  <si>
    <t>RACORD R M 3/4 BSPT MANG 19 MM</t>
  </si>
  <si>
    <t>PTA ACOPLE RAP 1/4 R H 1/4 BSP</t>
  </si>
  <si>
    <t>RACORD R H 1/8 BSP MANG 6 MM</t>
  </si>
  <si>
    <t>RACORD R H 1/8 BSP MANG 8 MM</t>
  </si>
  <si>
    <t>RACORD R H 1/4 BSP MANG 6 MM</t>
  </si>
  <si>
    <t>RACORD R H 1/4 BSP MANG 8 MM</t>
  </si>
  <si>
    <t>RACORD R H 1/4 BSP MANG 9.5 MM</t>
  </si>
  <si>
    <t>RACORD  RH 1/4 BSP MANG 12.7 MM</t>
  </si>
  <si>
    <t>UNION DOBLE 4 MM</t>
  </si>
  <si>
    <t>UNION DOBLE 6 MM</t>
  </si>
  <si>
    <t>UNION DOBLE 8 MM</t>
  </si>
  <si>
    <t>UNION DOBLE 9.5 MM</t>
  </si>
  <si>
    <t>UNION DOBLE 12.70 MM</t>
  </si>
  <si>
    <t>UNION DOBLE 16 MM</t>
  </si>
  <si>
    <t>UNION DOBLE 19 MM</t>
  </si>
  <si>
    <t>UNION TRIPLE 6 MM</t>
  </si>
  <si>
    <t>UNION TRIPLE 8 MM</t>
  </si>
  <si>
    <t>UNION TRIPLE 9.5 MM</t>
  </si>
  <si>
    <t>RED R M 3/8 BSPT - R M 1/4 BSPT</t>
  </si>
  <si>
    <t>RED R M 1/2 BSPT - R M 1/4 BSPT</t>
  </si>
  <si>
    <t>RED R M 1/2 BSPT - R M 3/8 BSPT</t>
  </si>
  <si>
    <t>REDUCCION H 1/4 BSP- M 1/8 BSPT</t>
  </si>
  <si>
    <t>RED RM 3/8 BSPT - RH 1/8 BSP</t>
  </si>
  <si>
    <t>RED RM 3/8 BSPT - RH 1/4 BSP</t>
  </si>
  <si>
    <t>RED RM 1/2 BSPT - RH 1/4 BSP</t>
  </si>
  <si>
    <t>CUPLA RED H 1/4- H 1/8 BSP</t>
  </si>
  <si>
    <t>CUPLA RED H 3/8- H 1/4 BSP</t>
  </si>
  <si>
    <t>CUPLA H-H 1/8 BSP</t>
  </si>
  <si>
    <t>CUPLA H-H 1/4 BSP</t>
  </si>
  <si>
    <t>CUPLA H-H 3/8 BSP</t>
  </si>
  <si>
    <t>ENTRE ROSCA M-M 1/8 BSPT</t>
  </si>
  <si>
    <t>ENTRE ROSCA M-M 1/4 BSPT</t>
  </si>
  <si>
    <t>ENTRE ROSCA M-M 3/8 BSPT</t>
  </si>
  <si>
    <t>ACOPLE RAP 1/4 ECON R H 1/4 BSP C/PTA</t>
  </si>
  <si>
    <t>A-04-024</t>
  </si>
  <si>
    <t>3001</t>
  </si>
  <si>
    <t>3002</t>
  </si>
  <si>
    <t>3003</t>
  </si>
  <si>
    <t>3006</t>
  </si>
  <si>
    <t>3007</t>
  </si>
  <si>
    <t>3008</t>
  </si>
  <si>
    <t>3014</t>
  </si>
  <si>
    <t>3015</t>
  </si>
  <si>
    <t>DQAUTOPARTES</t>
  </si>
  <si>
    <t>Tuerca Reten Doble - 8mm</t>
  </si>
  <si>
    <t>INYECTGAS</t>
  </si>
  <si>
    <t>Producto y N°</t>
  </si>
  <si>
    <t>ESPARRAGOS DE ACERO7/16 X 48</t>
  </si>
  <si>
    <t>ESPARRAGOS DE ACERO7/16 X 2"</t>
  </si>
  <si>
    <t>TOPES Y TAPONES DE GOMA4</t>
  </si>
  <si>
    <t>TOPES Y TAPONES DE GOMA5</t>
  </si>
  <si>
    <t>TOPES Y TAPONES DE GOMA6</t>
  </si>
  <si>
    <t>TOPES Y TAPONES DE GOMA7</t>
  </si>
  <si>
    <t>TOPES Y TAPONES DE GOMA8</t>
  </si>
  <si>
    <t>TOPES Y TAPONES DE GOMA9</t>
  </si>
  <si>
    <t>TOPES Y TAPONES DE GOMA15</t>
  </si>
  <si>
    <t>TOPES Y TAPONES DE GOMA17</t>
  </si>
  <si>
    <t>TOPES Y TAPONES DE GOMA19</t>
  </si>
  <si>
    <t>TOPES Y TAPONES DE GOMA25</t>
  </si>
  <si>
    <t>TOPES Y TAPONES DE GOMA26</t>
  </si>
  <si>
    <t>TOPES Y TAPONES DE GOMA27</t>
  </si>
  <si>
    <t>TOPES Y TAPONES DE GOMA28</t>
  </si>
  <si>
    <t>TOPES Y TAPONES DE GOMA30</t>
  </si>
  <si>
    <t>TOPES Y TAPONES DE GOMA31</t>
  </si>
  <si>
    <t>TOPES Y TAPONES DE GOMA32</t>
  </si>
  <si>
    <t>TOPES Y TAPONES DE GOMA33</t>
  </si>
  <si>
    <t>TOPES Y TAPONES DE GOMA34</t>
  </si>
  <si>
    <t>TOPES Y TAPONES DE GOMA37</t>
  </si>
  <si>
    <t>TOPES Y TAPONES DE GOMA39</t>
  </si>
  <si>
    <t>TOPES Y TAPONES DE GOMA40</t>
  </si>
  <si>
    <t>TOPES Y TAPONES DE GOMA41</t>
  </si>
  <si>
    <t>TOPES Y TAPONES DE GOMA43</t>
  </si>
  <si>
    <t>TOPES Y TAPONES DE GOMA44</t>
  </si>
  <si>
    <t>TOPES Y TAPONES DE GOMA46</t>
  </si>
  <si>
    <t>TOPES Y TAPONES DE GOMA47</t>
  </si>
  <si>
    <t>TOPES Y TAPONES DE GOMA48</t>
  </si>
  <si>
    <t>TOPES Y TAPONES DE GOMA51</t>
  </si>
  <si>
    <t>TOPES Y TAPONES DE GOMA52</t>
  </si>
  <si>
    <t>TOPES Y TAPONES DE GOMA53</t>
  </si>
  <si>
    <t>TOPES Y TAPONES DE GOMA54</t>
  </si>
  <si>
    <t>TOPES Y TAPONES DE GOMA58</t>
  </si>
  <si>
    <t>TOPES Y TAPONES DE GOMA61</t>
  </si>
  <si>
    <t>TOPES Y TAPONES DE GOMA62</t>
  </si>
  <si>
    <t>TOPES Y TAPONES DE GOMA63</t>
  </si>
  <si>
    <t>TOPES Y TAPONES DE GOMA64</t>
  </si>
  <si>
    <t>TOPES Y TAPONES DE GOMA65</t>
  </si>
  <si>
    <t>Venta</t>
  </si>
  <si>
    <t/>
  </si>
  <si>
    <t>1237 epdm</t>
  </si>
  <si>
    <t>1238 epdm</t>
  </si>
  <si>
    <t>1490epdm</t>
  </si>
  <si>
    <t>S-374</t>
  </si>
  <si>
    <t>F-1178</t>
  </si>
  <si>
    <t>F-1180</t>
  </si>
  <si>
    <t>S-380</t>
  </si>
  <si>
    <t>F-1177</t>
  </si>
  <si>
    <t>F-1179</t>
  </si>
  <si>
    <t>F-1153</t>
  </si>
  <si>
    <t>S-350</t>
  </si>
  <si>
    <t>12 x 60</t>
  </si>
  <si>
    <t>VENTA NETA</t>
  </si>
  <si>
    <t>Gavetas2 - 25x42x8 - Esp. 20</t>
  </si>
  <si>
    <t>VARIOSVARIOS</t>
  </si>
  <si>
    <t>Suplementos de Acero10200</t>
  </si>
  <si>
    <t>Suplementos de Acero11110</t>
  </si>
  <si>
    <t>Suplementos de Acero11210</t>
  </si>
  <si>
    <t>Suplementos de Acero11510</t>
  </si>
  <si>
    <t>Suplementos de Acero11610</t>
  </si>
  <si>
    <t>Suplementos de Acero11710</t>
  </si>
  <si>
    <t>Suplementos de Acero11810</t>
  </si>
  <si>
    <t>Suplementos de Acero11860</t>
  </si>
  <si>
    <t>Suplementos de Acero11910</t>
  </si>
  <si>
    <t>Suplementos de Acero21000</t>
  </si>
  <si>
    <t>Suplementos de Acero22010</t>
  </si>
  <si>
    <t>Suplementos de Acero22100</t>
  </si>
  <si>
    <t>Suplementos de Acero22110</t>
  </si>
  <si>
    <t>Suplementos de Acero22510</t>
  </si>
  <si>
    <t>JUNTAS MILIMÉTRICAS DE ALUMINIO12000</t>
  </si>
  <si>
    <t>JUNTAS MILIMÉTRICAS DE ALUMINIO12300</t>
  </si>
  <si>
    <t>JUNTAS MILIMÉTRICAS DE ALUMINIO12500</t>
  </si>
  <si>
    <t>ARANDELAS Y SEGURO DE CAÑONERA13100</t>
  </si>
  <si>
    <t>AMORTIGUACIÓN Y SUSPENSIÓN14100</t>
  </si>
  <si>
    <t>PUNTA EJE Y SEMIEJE -COCHE Y CAMIÓN15100</t>
  </si>
  <si>
    <t>ARANDELAS PUNTA EJE CAMIÓN15200</t>
  </si>
  <si>
    <t>ARANDELAS  PLANAS  DE  HIERRO16200</t>
  </si>
  <si>
    <t>ARANDELAS  PLANAS  DE  HIERRO16300</t>
  </si>
  <si>
    <t>ARANDELAS  PLANAS  DE  HIERRO16400</t>
  </si>
  <si>
    <t>ARANDELAS  PLANAS  DE  HIERRO16800</t>
  </si>
  <si>
    <t>ARANDELAS  PLANAS  DE  HIERRO16900</t>
  </si>
  <si>
    <t>PLUS PERFORADOMADERA</t>
  </si>
  <si>
    <t>7/16 X 48</t>
  </si>
  <si>
    <t>7/16 X 2"</t>
  </si>
  <si>
    <t>MIGUEL.ALEMITES</t>
  </si>
  <si>
    <t>ARANDELAS DE GOMA16 X 36 X 2</t>
  </si>
  <si>
    <t>ARANDELAS DE GOMA LINEA PESADA13 x 60 (1/2) 2,5</t>
  </si>
  <si>
    <t>CHAVETASTRG 4 X 90</t>
  </si>
  <si>
    <t>Tipo TRG 4 X 90</t>
  </si>
  <si>
    <t>CHAVETASTRG 4,5 X 90</t>
  </si>
  <si>
    <t>Tipo TRG 4,5 X 90</t>
  </si>
  <si>
    <t>CHAVETASTRG 5 X 90</t>
  </si>
  <si>
    <t>Tipo TRG 5 X 90</t>
  </si>
  <si>
    <t>GANCHOS - CHAVETASGancho - 3x55 AC</t>
  </si>
  <si>
    <t>3 mm - ABIERTA CORTA - 20 mm - 55 mm</t>
  </si>
  <si>
    <t>GANCHOS - CHAVETASGancho - 3x80 AL</t>
  </si>
  <si>
    <t>3 mm - ABIERTA LARGA - 20 mm - 80 mm</t>
  </si>
  <si>
    <t>GANCHOS - CHAVETASGancho - 3,5x55 AC</t>
  </si>
  <si>
    <t>3,5 mm - ABIERTA C - 20 mm - 55 mm</t>
  </si>
  <si>
    <t>GANCHOS - CHAVETASGancho - 3,5x80 AL</t>
  </si>
  <si>
    <t>3,5 mm - ABIERTA L - 20 mm - 80 mm</t>
  </si>
  <si>
    <t>GANCHOS - CHAVETASGancho - 4x55 AC</t>
  </si>
  <si>
    <t>4 mm - ABIERTA C - 25 mm - 55 mm</t>
  </si>
  <si>
    <t>GANCHOS - CHAVETASGancho - 4x80 AL</t>
  </si>
  <si>
    <t>4 mm - ABIERTA L - 25 mm - 80 mm</t>
  </si>
  <si>
    <t>GANCHOS - CHAVETASGancho - 5x65 AC</t>
  </si>
  <si>
    <t>5 mm - ABIERTA C - 25 mm - 65 mm</t>
  </si>
  <si>
    <t>GANCHOS - CHAVETASGancho - 5x100 C</t>
  </si>
  <si>
    <t>5 mm - CERRADA - 25 mm - 100 mm</t>
  </si>
  <si>
    <t>GANCHOS - CHAVETASGancho - 5x100 A</t>
  </si>
  <si>
    <t>5 mm - ABIERTA - 32 mm - 100 mm</t>
  </si>
  <si>
    <t>GANCHOS - CHAVETASGancho - 6x95 A</t>
  </si>
  <si>
    <t>6 mm - ABIERTA - 25 mm - 95 mm</t>
  </si>
  <si>
    <t>GANCHOS - CHAVETASGancho - 6x95 C</t>
  </si>
  <si>
    <t>6 mm - CERRADA - 25 mm - 95 mm</t>
  </si>
  <si>
    <t>GANCHOS - CHAVETASGancho - 6x100 A</t>
  </si>
  <si>
    <t>6 mm - ABIERTA - 32 mm - 100 mm</t>
  </si>
  <si>
    <t>GANCHOS - CHAVETASGancho - 8x110 A</t>
  </si>
  <si>
    <t xml:space="preserve">8 mm - ABIERTA - 32 mm - </t>
  </si>
  <si>
    <t>GANCHOS - CHAVETASGancho - 8x90 C</t>
  </si>
  <si>
    <t xml:space="preserve">8 mm - CERRADA/SOLD - 32 mm - </t>
  </si>
  <si>
    <t>GANCHOS - CHAVETASGancho - M1</t>
  </si>
  <si>
    <t>GANCHOS - CHAVETASGancho - M2</t>
  </si>
  <si>
    <t>GANCHOS - CHAVETASChav-TRB 3x95</t>
  </si>
  <si>
    <t>Chaveta Traba 3x95</t>
  </si>
  <si>
    <t>GANCHOS - CHAVETASChav-TRB 3,5x95</t>
  </si>
  <si>
    <t>Chaveta Traba 3,5x95</t>
  </si>
  <si>
    <t>GANCHOS - CHAVETASChav-R 4x120</t>
  </si>
  <si>
    <t>Chaveta "R" 4x120</t>
  </si>
  <si>
    <t>GANCHOS - CHAVETASChav-R 4,5x120</t>
  </si>
  <si>
    <t>Chaveta "R" 4,5x120</t>
  </si>
  <si>
    <t>GANCHOS - CHAVETASChav-R 5x120</t>
  </si>
  <si>
    <t>Chaveta "R" 5x120</t>
  </si>
  <si>
    <t>GANCHOS - CHAVETASChav-ALF 4x150</t>
  </si>
  <si>
    <t>Chaveta Alfiler 4x150</t>
  </si>
  <si>
    <t>GANCHOS - CHAVETASChav-ALF 4,5x150</t>
  </si>
  <si>
    <t>Chaveta Alfiler  4,5x150</t>
  </si>
  <si>
    <t>GANCHOS - CHAVETASChav-ALF 5x150</t>
  </si>
  <si>
    <t>Chaveta Alfiler  5x150</t>
  </si>
  <si>
    <t>Precio</t>
  </si>
  <si>
    <t>1,25 x 14-19 x 25 - Compresión</t>
  </si>
  <si>
    <t>1,5 x .10-18 x 35 - Compresión</t>
  </si>
  <si>
    <t>1,5 x .14-18 x 90 - Compresión</t>
  </si>
  <si>
    <t>0,5 x 4,5 x 50 - Compresión</t>
  </si>
  <si>
    <t>0,5 x 6 x 50 - Compresión</t>
  </si>
  <si>
    <t>0,6 x 8 x 50 - Compresión</t>
  </si>
  <si>
    <t>0,8 x 9,5 x 16 - Compresión</t>
  </si>
  <si>
    <t>0,8 x 9 x 50 - Compresión</t>
  </si>
  <si>
    <t>0,8 x 11 x 50 - Compresión</t>
  </si>
  <si>
    <t>0,8 x 13 x 70 - Compresión</t>
  </si>
  <si>
    <t>1 x 7 x 18 - Compresión</t>
  </si>
  <si>
    <t>1 x 8 x 50 - Compresión</t>
  </si>
  <si>
    <t>1 x 10 x 100 - Compresión</t>
  </si>
  <si>
    <t>1 x 12 x 50 - Compresión</t>
  </si>
  <si>
    <t>1 x 12 x 100 - Compresión</t>
  </si>
  <si>
    <t>1 x 14 x 60 - Compresión</t>
  </si>
  <si>
    <t>1,25 x 8 x 50 - Compresión</t>
  </si>
  <si>
    <t>1,25 x 10 x 50 - Compresión</t>
  </si>
  <si>
    <t>1,25 x 12 x 150 - Compresión</t>
  </si>
  <si>
    <t>1,25 x 14 x 130 - Compresión</t>
  </si>
  <si>
    <t>1,5 x 12 x 50 - Compresión</t>
  </si>
  <si>
    <t>1,5 x 14 x 100 - Compresión</t>
  </si>
  <si>
    <t>1,5 x 16 x 100 - Compresión</t>
  </si>
  <si>
    <t>1,5 x 16 x 35 - Compresión</t>
  </si>
  <si>
    <t>1,5 x 16 x 45 - Compresión</t>
  </si>
  <si>
    <t>1,5 x 22 x 25 - Compresión</t>
  </si>
  <si>
    <t>1,75 x 16 x 100 - Compresión</t>
  </si>
  <si>
    <t>1,75 x 22 x 40 - Compresión</t>
  </si>
  <si>
    <t>2 x 16 x 100 - Compresión</t>
  </si>
  <si>
    <t>2 x 18 x 55 - Compresión</t>
  </si>
  <si>
    <t>2 x 30 x 100 - Compresión</t>
  </si>
  <si>
    <t>2 x 20 x 30 - Compresión</t>
  </si>
  <si>
    <t>2 x 25 x 35 - Compresión</t>
  </si>
  <si>
    <t>2,5 x 15 x 30 - Compresión</t>
  </si>
  <si>
    <t>2,5 x 23 x 30 - Compresión</t>
  </si>
  <si>
    <t>2,5 x 35 x 25 - Compresión</t>
  </si>
  <si>
    <t>0,5 x 3,5 x 12 - Compresión</t>
  </si>
  <si>
    <t>0,5 x 3,5 x 16 - Compresión</t>
  </si>
  <si>
    <t>0,5 x 3,5 x 25 - Compresión</t>
  </si>
  <si>
    <t>0,5 x 4,5 x 9 - Compresión</t>
  </si>
  <si>
    <t>0,5 x 4,5 x 14 - Compresión</t>
  </si>
  <si>
    <t>0,5 x 6 x 15 - Compresión</t>
  </si>
  <si>
    <t>0,5 x 7 x 6 - Compresión</t>
  </si>
  <si>
    <t>0,5 x 7,5 x 20 - Compresión</t>
  </si>
  <si>
    <t>0,8 x 7 x 15 - Compresión</t>
  </si>
  <si>
    <t>0,8 x 13 x 25 - Compresión</t>
  </si>
  <si>
    <t>1 x 6 x 8 - Compresión</t>
  </si>
  <si>
    <t>1,25 x 9 x 15 - Compresión</t>
  </si>
  <si>
    <t>1,5 x 11 x 20 - Compresión</t>
  </si>
  <si>
    <t>TIJERA PODAR - Expansión</t>
  </si>
  <si>
    <t>0,3 x 3 x 15 - Expansión</t>
  </si>
  <si>
    <t>0,3 x 4,5 x 22 - Expansión</t>
  </si>
  <si>
    <t>0,3 x 4,2 x 15 - Expansión</t>
  </si>
  <si>
    <t>0,5 x 4,5 x 80 - Expansión</t>
  </si>
  <si>
    <t>0,5 x 6 x 60 - Expansión</t>
  </si>
  <si>
    <t>0,8 x 8 x 100 - Expansión</t>
  </si>
  <si>
    <t>1 x 10 x 95 - Expansión</t>
  </si>
  <si>
    <t>1 x 10 x 144 - Expansión</t>
  </si>
  <si>
    <t>1 x 13 x 50 - Expansión</t>
  </si>
  <si>
    <t>1 x 13 x 95 - Expansión</t>
  </si>
  <si>
    <t>1 x 13 x 177 - Expansión</t>
  </si>
  <si>
    <t>1,25 x 7 x 80 - Expansión</t>
  </si>
  <si>
    <t>1,25 x 7 x 140 - Expansión</t>
  </si>
  <si>
    <t>1,5 x 10 x 47 - Expansión</t>
  </si>
  <si>
    <t>1,5 x 12 x 51 - Expansión</t>
  </si>
  <si>
    <t>1,5 x 12 x 140 - Expansión</t>
  </si>
  <si>
    <t>1,75 x 12 x 60 - Espansión</t>
  </si>
  <si>
    <t>1,75 x 12 x 120 - Espansión</t>
  </si>
  <si>
    <t>3 x 17 x 56 - Espansión</t>
  </si>
  <si>
    <t>0,3 x 4,5 x 13 - Compresión</t>
  </si>
  <si>
    <t>0,3 x 5 x 30 - Compresión</t>
  </si>
  <si>
    <t>0,5 x 3,5 x 45 - Compresión</t>
  </si>
  <si>
    <t>0,5 x 6 x 35 - Compresión</t>
  </si>
  <si>
    <t>0,5 x 5 x 15 - Compresión</t>
  </si>
  <si>
    <t>0,5 x 6,5 x 12 - Compresión</t>
  </si>
  <si>
    <t>0,5 x 7,5 x 32 - Compresión</t>
  </si>
  <si>
    <t>0,5 x 6 x 45 - Compresión</t>
  </si>
  <si>
    <t>0,5 x 9 x 14 - Compresión</t>
  </si>
  <si>
    <t>0,5 x 10 x 28 - Compresión</t>
  </si>
  <si>
    <t>0,6 x 6,5 x 18 - Compresión</t>
  </si>
  <si>
    <t>0,6 x 9 x 28 - Compresión</t>
  </si>
  <si>
    <t>0,6 x 13 x 20 - Compresión</t>
  </si>
  <si>
    <t>0,7 x 8,5 x 10 - Compresión</t>
  </si>
  <si>
    <t>0,8 x 5 x 15 - Compresión</t>
  </si>
  <si>
    <t>0,8 x 5,5 x 36 - Compresión</t>
  </si>
  <si>
    <t>0,8 x 7 x 16 - Compresión</t>
  </si>
  <si>
    <t>0,8 x 7 x 32 - Compresión</t>
  </si>
  <si>
    <t>0,8 x 7 x 40 - Compresión</t>
  </si>
  <si>
    <t>0,8 x 7,5 x 15 - Compresión</t>
  </si>
  <si>
    <t>0,8 x 7,5 x 23 - Compresión</t>
  </si>
  <si>
    <t>0,8 x 8 x 13 - Compresión</t>
  </si>
  <si>
    <t>0,8 x 8 x 22 - Compresión</t>
  </si>
  <si>
    <t>0,8 x 10 x 10 - Compresión</t>
  </si>
  <si>
    <t>0,8 x 11 x 16 - Compresión</t>
  </si>
  <si>
    <t>0,8 x 13 x 65 - Compresión</t>
  </si>
  <si>
    <t>0,8 x 14 x 25 - Compresión</t>
  </si>
  <si>
    <t>1 x 6 x 60 - Compresión</t>
  </si>
  <si>
    <t>1 x 8 x 8 - Compresión</t>
  </si>
  <si>
    <t>1 x 8 x 15 - Compresión</t>
  </si>
  <si>
    <t>1 x 8 x 25 - Compresión</t>
  </si>
  <si>
    <t>1 x 11 x 50 - Compresión</t>
  </si>
  <si>
    <t>1 x 11 x 85 - Compresión</t>
  </si>
  <si>
    <t>1 x 15 x 20 - Compresión</t>
  </si>
  <si>
    <t>1 x 17 x 20 - Compresión</t>
  </si>
  <si>
    <t>1 x 28 x 28 - Compresión</t>
  </si>
  <si>
    <t>1,25 x 8 x 15 - Compresión</t>
  </si>
  <si>
    <t>1,25 x 9,5 x 17 - Compresión</t>
  </si>
  <si>
    <t>1,25 x 11 x 35 - Compresión</t>
  </si>
  <si>
    <t>1,25 x 13 x 13 - Compresión</t>
  </si>
  <si>
    <t>1,25 x 13 x 26 - Compresión</t>
  </si>
  <si>
    <t>1,25 x 14 x 65 - Compresión</t>
  </si>
  <si>
    <t>1,25 x 15 x 12 - Compresión</t>
  </si>
  <si>
    <t>1,25 x 16 x 38 - Compresión</t>
  </si>
  <si>
    <t>1,25 x 18 x 45 - Compresión</t>
  </si>
  <si>
    <t>1,25 x 20 x 75 - Compresión</t>
  </si>
  <si>
    <t>1,5 x 13 x 29 - Compresión</t>
  </si>
  <si>
    <t>1,5 x 16 x 60 - Compresión</t>
  </si>
  <si>
    <t>1,5 x 17 x 45 - Compresión</t>
  </si>
  <si>
    <t>1,5 x 17 x 75 - Compresión</t>
  </si>
  <si>
    <t>1,5 x 25 x 11 - Compresión</t>
  </si>
  <si>
    <t>1,5 x 24 x 45 - Compresión</t>
  </si>
  <si>
    <t>1,6 x 20 x 29 - Compresión</t>
  </si>
  <si>
    <t>1,75 x 10 x 45 - Compresión</t>
  </si>
  <si>
    <t>1,75 x 14 x 50 - Compresión</t>
  </si>
  <si>
    <t>1,75 x 16 x 50 - Compresión</t>
  </si>
  <si>
    <t>1,75 x 16 x 35 - Compresión</t>
  </si>
  <si>
    <t>1,75 x 22 x 17 - Compresión</t>
  </si>
  <si>
    <t>1,75 x 18 x 60 - Compresión</t>
  </si>
  <si>
    <t>1,75 x 28 x 80 - Compresión</t>
  </si>
  <si>
    <t>1,75 x 34 x 125 - Compresión</t>
  </si>
  <si>
    <t>1,75 x 21 x 22 - Compresión</t>
  </si>
  <si>
    <t>2,25 x 27 x 40 - Compresión</t>
  </si>
  <si>
    <t>2 x 12 x 150 - Compresión</t>
  </si>
  <si>
    <t>2 x 18 x 130 - Compresión</t>
  </si>
  <si>
    <t>2 x 20 x 100 - Compresión</t>
  </si>
  <si>
    <t>2 x 25 x 100 - Compresión</t>
  </si>
  <si>
    <t>2 x 30 x 50 - Compresión</t>
  </si>
  <si>
    <t>2 x 34 x 42 - Compresión</t>
  </si>
  <si>
    <t>2,25 x 27 x 37 - Compresión</t>
  </si>
  <si>
    <t>2,5 x 17 x 35 - Compresión</t>
  </si>
  <si>
    <t>2,5 x 25 x 55 - Compresión</t>
  </si>
  <si>
    <t>2,5 x 33 x 50 - Compresión</t>
  </si>
  <si>
    <t>2,5 x 37 x 50 - Compresión</t>
  </si>
  <si>
    <t>2,5 x 42 x 42 - Compresión</t>
  </si>
  <si>
    <t>2,75 x 38 x 42 - Compresión</t>
  </si>
  <si>
    <t>3 x 18 x 40 - Compresión</t>
  </si>
  <si>
    <t>3 x 18 x 150 - Compresión</t>
  </si>
  <si>
    <t>3 x 25 x 150 - Compresión</t>
  </si>
  <si>
    <t>3 x 33 x 55 - Compresión</t>
  </si>
  <si>
    <t>3 x 33 x 150 - Compresión</t>
  </si>
  <si>
    <t>3 x 40 x 100 - Compresión</t>
  </si>
  <si>
    <t>3,5 x 23 x 100 - Compresión</t>
  </si>
  <si>
    <t>3,5 x 27 x 60 - Compresión</t>
  </si>
  <si>
    <t>3,5 x 40 x 37 - Compresión</t>
  </si>
  <si>
    <t>4 x 22 x 50 - Compresión</t>
  </si>
  <si>
    <t>4 x 26 x 60 - Compresión</t>
  </si>
  <si>
    <t>4 x 38 x 100 - Compresión</t>
  </si>
  <si>
    <t>5 x 35 x 140 - Compresión</t>
  </si>
  <si>
    <t>5 x 45 x 90 - Compresión</t>
  </si>
  <si>
    <t>2 x 20 x 100 - Espansión</t>
  </si>
  <si>
    <t>2 x 20 x 150 - Espansión</t>
  </si>
  <si>
    <t>2,25 x 17 x 85 - Espansión</t>
  </si>
  <si>
    <t>2,5 x 20 x 150 - Espansión</t>
  </si>
  <si>
    <t>2,5 x 25 x 150 - Espansión</t>
  </si>
  <si>
    <t>2,5 x 20 x 100 - Espansión</t>
  </si>
  <si>
    <t>3 x 20 x 200 - Espansión</t>
  </si>
  <si>
    <t>3 x 25 x 142 - Espansión</t>
  </si>
  <si>
    <t>3 x 30 x 200 - Espansión</t>
  </si>
  <si>
    <t>3,5 x 25 x 130 - Espansión</t>
  </si>
  <si>
    <t>3,5 x 32 x 130 - Espansión</t>
  </si>
  <si>
    <t>4 x 32 x 156 - Espansión</t>
  </si>
  <si>
    <t>4,5 x 32 x 200 - Espansión</t>
  </si>
  <si>
    <t>5 x 39 x 200 - Espansión</t>
  </si>
  <si>
    <t>RESORTES LINEA AUTOMOTOR400</t>
  </si>
  <si>
    <t>RESORTES LINEA FIAT - RESORTE SUPERIOR P/ZAPATAS FRENO TRAS.-FIAT 1500/1600/125/MULTICARGA</t>
  </si>
  <si>
    <t>RESORTES LINEA AUTOMOTOR401</t>
  </si>
  <si>
    <t>RESORTES LINEA FIAT - RESORTE INFERIOR P/ZAPATAS FRENO TRAS.-FIAT 1500/1600/125/MULTICARGA</t>
  </si>
  <si>
    <t>RESORTES LINEA AUTOMOTOR402</t>
  </si>
  <si>
    <t>RESORTES LINEA FIAT - RESORTE SUPERIOR P/ZAPATAS FRENO - FIAT 600 TRAS./DEL.-FIAT 128 TRAS.</t>
  </si>
  <si>
    <t>RESORTES LINEA AUTOMOTOR405</t>
  </si>
  <si>
    <t>RESORTES LINEA FIAT - RESORTE P/PEDAL DE ACCION. EMBRAGUE- FIAT 600/128</t>
  </si>
  <si>
    <t>RESORTES LINEA AUTOMOTOR406</t>
  </si>
  <si>
    <t>RESORTES LINEA FIAT - RESORTE P/PALANCA DE CAJA DE VELOCIDADES FIAT 128</t>
  </si>
  <si>
    <t>RESORTES LINEA AUTOMOTOR409</t>
  </si>
  <si>
    <t>RESORTES LINEA FIAT - RESORTE P/CILINDRO MAESTRO DE FRENO. FIAT 1500/1600/125/MULTICARGA</t>
  </si>
  <si>
    <t>RESORTES LINEA AUTOMOTOR414</t>
  </si>
  <si>
    <t>RESORTES LINEA FIAT - SEGURO ANTIRRUIDO P/PAST.F/ A DISCO FIAT 1500/1600/125/MULTICARGA</t>
  </si>
  <si>
    <t>RESORTES LINEA AUTOMOTOR415</t>
  </si>
  <si>
    <t>RESORTES LINEA FIAT - SEGURO P/PERNO PASADOR PAST. F/ A DISCO FIAT 1500/1600/125/MULTICARGA</t>
  </si>
  <si>
    <t>RESORTES LINEA AUTOMOTOR420</t>
  </si>
  <si>
    <t>RESORTES LINEA FIAT - RESORTE P/COMANDO DE ACELERADOR FIAT 600/770/800/133</t>
  </si>
  <si>
    <t>RESORTES LINEA AUTOMOTOR421</t>
  </si>
  <si>
    <t>RESORTES LINEA FIAT - CLIP P/CABLE COMANDO DE FRENO - FIAT 128</t>
  </si>
  <si>
    <t>RESORTES LINEA AUTOMOTOR429</t>
  </si>
  <si>
    <t>RESORTES LINEA FIAT - RESORTE P/RETORNO DE PEDAL DE EMBRAGUE - FIAT 1600/125</t>
  </si>
  <si>
    <t>RESORTES LINEA AUTOMOTOR440</t>
  </si>
  <si>
    <t>RESORTES LINEA FIAT - RESORTE P/REGISTRO DER.-FIAT PALIO/SIENA</t>
  </si>
  <si>
    <t>RESORTES LINEA AUTOMOTOR441</t>
  </si>
  <si>
    <t>RESORTES LINEA FIAT - RESORTE P/REGISTRO IZQ.-FIAT PALIO/SIENA</t>
  </si>
  <si>
    <t>RESORTES LINEA AUTOMOTOR442</t>
  </si>
  <si>
    <t>RESORTES LINEA FIAT - RESORTE TRABA INF.-FIAT PALIO/SIENA</t>
  </si>
  <si>
    <t>RESORTES LINEA AUTOMOTOR443</t>
  </si>
  <si>
    <t>RESORTES LINEA FIAT - RESORTE TRABA SUP INF.-FIAT PALIO/SIENA</t>
  </si>
  <si>
    <t>RESORTES LINEA AUTOMOTOR460</t>
  </si>
  <si>
    <t>RESORTES LINEA FORD - RESORTE P/PEDAL DE ACCION EMBRAGUE-FORD FALCON LARGO UNIVERSAL</t>
  </si>
  <si>
    <t>RESORTES LINEA AUTOMOTOR461</t>
  </si>
  <si>
    <t>RESORTES LINEA FORD - RESORTE P/PEDAL DE ACCION EMBRAGUE-FORD FALCON CORTO UNIVERSAL</t>
  </si>
  <si>
    <t>RESORTES LINEA AUTOMOTOR462</t>
  </si>
  <si>
    <t>RESORTES LINEA FORD - RESORTE SUPERIOR P/ZAP.DE FRENO PRIMARIA DEL/TAS-FORD F100/61/61</t>
  </si>
  <si>
    <t>RESORTES LINEA AUTOMOTOR463</t>
  </si>
  <si>
    <t>RESORTES LINEA FORD - RESORTE LEVA DE REGISTRO AUTOMATICO DEL/TRAS/DER -FORD F250/F350</t>
  </si>
  <si>
    <t>RESORTES LINEA AUTOMOTOR464</t>
  </si>
  <si>
    <t>RESORTES LINEA FORD - RESORTE LEVA DE REGISTRO AUTOMATICO DEL/TRAS/IZQ -FORD F250/F350</t>
  </si>
  <si>
    <t>RESORTES LINEA AUTOMOTOR465</t>
  </si>
  <si>
    <t>RESORTES LINEA FORD - RESORTE INF.P/REG DE ZAPATA DE FRENO DEL/TRAS FORD F100/FALCON</t>
  </si>
  <si>
    <t>RESORTES LINEA AUTOMOTOR466</t>
  </si>
  <si>
    <t>RESORTES LINEA FORD - RESORTE SUPERIOR ZAPATA DE FRENO DEL/TRAS-FORD FALCON</t>
  </si>
  <si>
    <t>RESORTES LINEA AUTOMOTOR467</t>
  </si>
  <si>
    <t>RESORTES LINEA FORD - RESORTE P/COMANDO ACELERADOR-FALCON-UNIVERSAL</t>
  </si>
  <si>
    <t>RESORTES LINEA AUTOMOTOR470</t>
  </si>
  <si>
    <t>RESORTES LINEA FORD - RESORTE SUPERIOR ZAPATAS DE FRENO F100/F150-CHEVR PICK UP</t>
  </si>
  <si>
    <t>RESORTES LINEA AUTOMOTOR473</t>
  </si>
  <si>
    <t>RESORTES LINEA FORD - RESORTE ANTIR./PASTILLAS FRENO-FALCON/FARLAINE-TORINO-DODGE</t>
  </si>
  <si>
    <t>RESORTES LINEA AUTOMOTOR478</t>
  </si>
  <si>
    <t>RESORTES LINEA FORD - RESORTE COMANDO DE ACELERADOR FORD F 350 UNIVERSAL CORTO</t>
  </si>
  <si>
    <t>RESORTES LINEA AUTOMOTOR479</t>
  </si>
  <si>
    <t>RESORTES LINEA FORD - RESORTE P/COMANDO ACELERADOR-UNIVERSAL C/ENGANCHE CORTO</t>
  </si>
  <si>
    <t>RESORTES LINEA AUTOMOTOR480</t>
  </si>
  <si>
    <t>RESORTES LINEA FORD - RESORTE P/COMANDO ACELERADOR-UNIVERSALC/ENGANCHE LARGO</t>
  </si>
  <si>
    <t>RESORTES LINEA AUTOMOTOR481</t>
  </si>
  <si>
    <t>RESORTES LINEA AUTOMOTOR482</t>
  </si>
  <si>
    <t>RESORTES LINEA FORD - RESORTE P/COMANDO DE ACCIONAM DE EMBRAGUE-UNIV</t>
  </si>
  <si>
    <t>RESORTES LINEA AUTOMOTOR484</t>
  </si>
  <si>
    <t>RESORTES LINEA FORD - RESORTE P/CONJ DE ANCLAJE ZAP/FRENO- FORD FARLAINE F/100</t>
  </si>
  <si>
    <t>RESORTES LINEA AUTOMOTOR485</t>
  </si>
  <si>
    <t>RESORTES LINEA FORD - CLIP P/PERNO PASADOR DE PASTILLAS DE FRENO - FORD TAUNUS</t>
  </si>
  <si>
    <t>RESORTES LINEA AUTOMOTOR487</t>
  </si>
  <si>
    <t>RESORTES LINEA FORD - RESORTE P/COMANDO DE ACELERADOR - FORD TAUNUS</t>
  </si>
  <si>
    <t>RESORTES LINEA AUTOMOTOR488</t>
  </si>
  <si>
    <t>RESORTES LINEA FORD - RESORTE INFERIOR P/ ZAPATAS DE FRENO - FORD TAUNUS</t>
  </si>
  <si>
    <t>RESORTES LINEA AUTOMOTOR491</t>
  </si>
  <si>
    <t>RESORTES LINEA FORD - RESORTE P/COMANDO DE ACELERADOR - FORD 100</t>
  </si>
  <si>
    <t>RESORTES LINEA AUTOMOTOR504</t>
  </si>
  <si>
    <t>RESORTES LINEA FORD - RESORTE INFERIOR P/ ZAPATAS DE FRENO TRAS./IZQ/DER - ESCORT</t>
  </si>
  <si>
    <t>RESORTES LINEA AUTOMOTOR505</t>
  </si>
  <si>
    <t>RESORTES LINEA FORD - RESORTE SUPERIOR P/ZAPATAS DE FRENO TRAS./DER FORD SIERRA</t>
  </si>
  <si>
    <t>RESORTES LINEA AUTOMOTOR506</t>
  </si>
  <si>
    <t>RESORTES LINEA FORD - RESORTE SUPERIOR P/ZAPATAS DE FRENO TRAS./IZQ FORD SIERRA</t>
  </si>
  <si>
    <t>RESORTES LINEA AUTOMOTOR507</t>
  </si>
  <si>
    <t>RESORTES LINEA FORD - RESORTE P/REGISTRO DE ZAPATAS DE FRENO TRAS./IZQ/DER - FORD SIERRA</t>
  </si>
  <si>
    <t>RESORTES LINEA AUTOMOTOR508</t>
  </si>
  <si>
    <t>RESORTES LINEA FORD - RESORTE INFERIOR P/ZAPATAS DE FRENO TRAS IZQ/DER - FORD SIERRA</t>
  </si>
  <si>
    <t>RESORTES LINEA AUTOMOTOR511</t>
  </si>
  <si>
    <t>RESORTES LINEA FORD - RESORTE IZQ P/LEVA - FORD FIESTA</t>
  </si>
  <si>
    <t>RESORTES LINEA AUTOMOTOR512</t>
  </si>
  <si>
    <t>RESORTES LINEA FORD - RESORTE DER P/LEVA - FORD FIESTA</t>
  </si>
  <si>
    <t>RESORTES LINEA AUTOMOTOR513</t>
  </si>
  <si>
    <t>RESORTES LINEA FORD - RESORTE INFERIOR P/ZAPATA DE FRENO - FORD FIESTA</t>
  </si>
  <si>
    <t>RESORTES LINEA AUTOMOTOR524</t>
  </si>
  <si>
    <t>RESORTES LINEA FORD - RESORTE PATIN FORD ORION-POINTER</t>
  </si>
  <si>
    <t>RESORTES LINEA AUTOMOTOR526</t>
  </si>
  <si>
    <t>RESORTES LINEA FORD - RESORTE PATIN FORD FIESTA 2003 EN ADELANTE</t>
  </si>
  <si>
    <t>RESORTES LINEA AUTOMOTOR545</t>
  </si>
  <si>
    <t>RESORTES LINEA CHEVROLET - RESORTE SUPERIOR P/ZAPATAS DE FRENO - CHEVROLET PICK UP</t>
  </si>
  <si>
    <t>RESORTES LINEA AUTOMOTOR547</t>
  </si>
  <si>
    <t>RESORTES LINEA CHEVROLET - COMANDO DE ACCION. DE EMBRAGUE - BEDFORD.  TODOS</t>
  </si>
  <si>
    <t>RESORTES LINEA AUTOMOTOR548</t>
  </si>
  <si>
    <t>RESORTES LINEA CHEVROLET - RESORTE SUPERIOR P/ZAP. FRENO SECUNDARIA TRAS CHEVROLET PICK UP</t>
  </si>
  <si>
    <t>RESORTES LINEA AUTOMOTOR550</t>
  </si>
  <si>
    <t>RESORTES LINEA CHEVROLET - RESORTETRABA SUP LARGO MONZA /VARGA</t>
  </si>
  <si>
    <t>RESORTES LINEA AUTOMOTOR555</t>
  </si>
  <si>
    <t>RESORTES LINEA CHEVROLET - RESORTE P/COMANDO DE ACELERADOR - CHEVROLET PICK UP. TODOS</t>
  </si>
  <si>
    <t>RESORTES LINEA AUTOMOTOR575</t>
  </si>
  <si>
    <t>RESORTES LINEA RENAULT - RESORTE SUPERIOR P/ZAPATAS DE FRENO TRAS- RENAULT 6/R12</t>
  </si>
  <si>
    <t>RESORTES LINEA AUTOMOTOR576</t>
  </si>
  <si>
    <t>RESORTES LINEA RENAULT - RESORTE P/PEDAL DE ACCIONAM.DE EMBRAGUE - R6/R12</t>
  </si>
  <si>
    <t>RESORTES LINEA AUTOMOTOR583</t>
  </si>
  <si>
    <t>RESORTES LINEA AUTOMOTOR584</t>
  </si>
  <si>
    <t>RESORTES LINEA RENAULT - RESORTE SUPERIOR P/ZAPATAS DE FRENO TRAS - RENAULT 18</t>
  </si>
  <si>
    <t>RESORTES LINEA AUTOMOTOR585</t>
  </si>
  <si>
    <t>RESORTES LINEA RENAULT - RESORTE INFERIOR P/ZAPATAS DE FRENO TRAS - RENAULT 18</t>
  </si>
  <si>
    <t>RESORTES LINEA AUTOMOTOR589</t>
  </si>
  <si>
    <t>RESORTES LINEA RENAULT - RES. P/CONJ. DE ANCLAJE DE Z/ DE FRENO-R12/9/11/18/21/TRAFFIC</t>
  </si>
  <si>
    <t>RESORTES LINEA AUTOMOTOR590</t>
  </si>
  <si>
    <t>RESORTES LINEA RENAULT - SEGURO P/CRAPODINA DE EMPUJE DE EMBRAGUE - RENAULT 18</t>
  </si>
  <si>
    <t>RESORTES LINEA AUTOMOTOR594</t>
  </si>
  <si>
    <t>RESORTES LINEA RENAULT - RESORTE P/GATILLO DE REG. AUTOM. DE Z/DE FRENO TRAS/IZQ - R 9/11</t>
  </si>
  <si>
    <t>RESORTES LINEA AUTOMOTOR595</t>
  </si>
  <si>
    <t>RESORTES LINEA RENAULT - RESORTE P/GATILLO DE REG. AUTOM. DE Z/DE FRENO TRAS/DER - R 9/11</t>
  </si>
  <si>
    <t>RESORTES LINEA AUTOMOTOR598</t>
  </si>
  <si>
    <t>RESORTES LINEA RENAULT - RESORTE SUPERIOR P/ZAPATA DE FRENO TRAS.IQZ Y DER. - R 9/11</t>
  </si>
  <si>
    <t>RESORTES LINEA AUTOMOTOR599</t>
  </si>
  <si>
    <t>RESORTES LINEA RENAULT - RESORTE INFERIOR P/ZAPATAS DE FRENO TRAS/IZQ/DER - R9/11</t>
  </si>
  <si>
    <t>RESORTES LINEA AUTOMOTOR600</t>
  </si>
  <si>
    <t>RESORTES LINEA RENAULT - RESORTE P/GATILLO DE REG. AUTOM. DE Z/ FRENO TRAS/IZQ-R TRAFFIC</t>
  </si>
  <si>
    <t>RESORTES LINEA AUTOMOTOR601</t>
  </si>
  <si>
    <t>RESORTES LINEA RENAULT - RESORTE P/GATILLO DE REG. AUTOM. DE Z/ FRENO TRAS/DER-R TRAFFIC</t>
  </si>
  <si>
    <t>RESORTES LINEA AUTOMOTOR606</t>
  </si>
  <si>
    <t>RESORTES LINEA RENAULT - RESORTE SUPERIOR P/Z DE FRENO TRAS IZQ/DER - RENAULT 19</t>
  </si>
  <si>
    <t>RESORTES LINEA AUTOMOTOR607</t>
  </si>
  <si>
    <t>RESORTES LINEA RENAULT - RESORTE INFERIOR P/Z DE FRENO TRAS IZQ/DER - RENAULT 19</t>
  </si>
  <si>
    <t>RESORTES LINEA AUTOMOTOR608</t>
  </si>
  <si>
    <t>RESORTES LINEA RENAULT - RESORTE P/ LEVA DE REG. AUTOM TRAS/IZQ/DER - R19</t>
  </si>
  <si>
    <t>RESORTES LINEA AUTOMOTOR609</t>
  </si>
  <si>
    <t>RESORTES LINEA RENAULT - RESORTE P/COMANDO DE ACELERADOR - R18 2000 CC.</t>
  </si>
  <si>
    <t>RESORTES LINEA AUTOMOTOR612</t>
  </si>
  <si>
    <t>RESORTES LINEA RENAULT - RESORTE P/GATILLO DE REG. AUTOM DE Z/ FRENO TRAS/IZQ -R 12/18</t>
  </si>
  <si>
    <t>RESORTES LINEA AUTOMOTOR613</t>
  </si>
  <si>
    <t>RESORTES LINEA RENAULT - RESORTE P/GATILLO DE REG. AUTOM DE Z/ FRENO TRAS/DER -R 12/18</t>
  </si>
  <si>
    <t>RESORTES LINEA AUTOMOTOR615</t>
  </si>
  <si>
    <t>RESORTES LINEA RENAULT - RESORTE P/PEDAL DE ACCIONAM. DE EMBRAGUE - R9/11</t>
  </si>
  <si>
    <t>RESORTES LINEA AUTOMOTOR631</t>
  </si>
  <si>
    <t>RESORTES LINEA RENAULT - RESORTE P/GATILLO IZQ - RENAULT TRAFFIC</t>
  </si>
  <si>
    <t>RESORTES LINEA AUTOMOTOR632</t>
  </si>
  <si>
    <t>RESORTES LINEA RENAULT - RESORTE P/GATILLO DER - RENAULT TRAFFIC</t>
  </si>
  <si>
    <t>RESORTES LINEA AUTOMOTOR633</t>
  </si>
  <si>
    <t>RESORTES LINEA RENAULT - RESORTE DE ACELERADOR - RENAULT 18-2000 CC.</t>
  </si>
  <si>
    <t>RESORTES LINEA AUTOMOTOR658</t>
  </si>
  <si>
    <t>RESORTES LINEA DODGE - RESORTE P/COMANDO DE FRENO DE MANO - DODGE 1500</t>
  </si>
  <si>
    <t>RESORTES LINEA AUTOMOTOR659</t>
  </si>
  <si>
    <t>RESORTES LINEA DODGE - RESORTE PATIN SUPERIOR - DODGE 1500</t>
  </si>
  <si>
    <t>RESORTES LINEA AUTOMOTOR660</t>
  </si>
  <si>
    <t>RESORTES LINEA DODGE - RESORTE REGISTRO PATIN INFERIOR - DODGE 1500</t>
  </si>
  <si>
    <t>RESORTES LINEA AUTOMOTOR664</t>
  </si>
  <si>
    <t>RESORTES LINEA DODGE - RESORTE P/COMANDO DE ACCIONAM DE EMBRAGUE - DODGE D100/D200/D400</t>
  </si>
  <si>
    <t>RESORTES LINEA AUTOMOTOR665</t>
  </si>
  <si>
    <t>RESORTES LINEA DODGE - RESORTE SUPERIOR P/ZAP DE FRENO TRAS - VW GACEL/CARAT/SAVEIRO/SENDA</t>
  </si>
  <si>
    <t>RESORTES LINEA AUTOMOTOR666</t>
  </si>
  <si>
    <t>RESORTES LINEA DODGE - RESORTE INFERIOR P/ZAP DE FRENO TRAS - VW GACEL/CARAT/SAVEIRO/SENDA</t>
  </si>
  <si>
    <t>RESORTES LINEA AUTOMOTOR668</t>
  </si>
  <si>
    <t>RESORTES LINEA DODGE - RTE. P/GATILLO REG. AUTOM Z/FRENO - VWGACEL/CARAT/SAVEIRO/SENDA</t>
  </si>
  <si>
    <t>RESORTES LINEA AUTOMOTOR685</t>
  </si>
  <si>
    <t>RESORTES LINEA PEUGEOT - RESORTE INF.P/ZAPATAS DE FRENO TRAS.-PEUGEOT 404/504/505</t>
  </si>
  <si>
    <t>RESORTES LINEA AUTOMOTOR686</t>
  </si>
  <si>
    <t>RESORTES LINEA PEUGEOT - RESORTE SUPERIOR P/ZAP.TRAS. PEUGEOT 404/504/505</t>
  </si>
  <si>
    <t>RESORTES LINEA AUTOMOTOR687</t>
  </si>
  <si>
    <t>RESORTES LINEA PEUGEOT - RESORTE SUP.P/ZAP. DE FRENO TRAS- PEUGEOT 404/504/505</t>
  </si>
  <si>
    <t>RESORTES LINEA AUTOMOTOR690</t>
  </si>
  <si>
    <t>RESORTES LINEA PEUGEOT - CILINDRO MAESTRO DE EMBRAGUE PEUGEOT 404/504/505</t>
  </si>
  <si>
    <t>RESORTES LINEA AUTOMOTOR698</t>
  </si>
  <si>
    <t>RESORTES LINEA PEUGEOT - RESORTE P/COMANDO DE ACELERADOR PEUGEOT 504</t>
  </si>
  <si>
    <t>RESORTES LINEA AUTOMOTOR700</t>
  </si>
  <si>
    <t>RESORTES LINEA PEUGEOT - RESORTE P/ COMANDO DE ACELERADOR PEUGEOT 404/504</t>
  </si>
  <si>
    <t>RESORTES LINEA AUTOMOTOR702</t>
  </si>
  <si>
    <t>RESORTES LINEA PEUGEOT - SEG.P/PERNO PASADOR DOBLE DE PASTILLAS F/DISCO-PEUGEOT 504 GR II/505</t>
  </si>
  <si>
    <t>RESORTES LINEA AUTOMOTOR706</t>
  </si>
  <si>
    <t>RESORTES LINEA PEUGEOT - RESORTE P/REGISTRO DE REG.AUT.DEZAP./FRENO TRAS./DER. PEUGEOT</t>
  </si>
  <si>
    <t>RESORTES LINEA AUTOMOTOR707</t>
  </si>
  <si>
    <t>RESORTES LINEA PEUGEOT - RESORTE P/REGISTRO DE REG.AUT.DEZAP./FRENO TRAS./IZQ. PEUGEOT</t>
  </si>
  <si>
    <t>RESORTES LINEA AUTOMOTOR708</t>
  </si>
  <si>
    <t>RESORTES LINEA PEUGEOT - RESORTE SUPERIOR P/ZAP.DE FRENO TRAS. PEUGEOT 504/PICK UP</t>
  </si>
  <si>
    <t>RESORTES LINEA AUTOMOTOR709</t>
  </si>
  <si>
    <t>RESORTES LINEA PEUGEOT - RESORTE INFERIOR P/ZAP.DE FRENO TRAS. PEUGEOT 504/PICK UP</t>
  </si>
  <si>
    <t>RESORTES LINEA AUTOMOTOR710</t>
  </si>
  <si>
    <t>RESORTES LINEA PEUGEOT - RESORTE P/LEVA DE ACCIONAM DE REG. AUTOMATICA TRAS PEUGEOT 504/PICK UP</t>
  </si>
  <si>
    <t>RESORTES LINEA AUTOMOTOR793</t>
  </si>
  <si>
    <t>UNIVERSALES - RESORTE DE EMBRAGUE UNIVERSAL CORTO</t>
  </si>
  <si>
    <t>RESORTES LINEA AUTOMOTOR794</t>
  </si>
  <si>
    <t>UNIVERSALES - RESORTE DE EMBRAGUE UNIVERSAL MEDIANO</t>
  </si>
  <si>
    <t>RESORTES LINEA AUTOMOTOR795</t>
  </si>
  <si>
    <t>UNIVERSALES - RESORTE ACELERADOR UNIVERSAL REFORZADO LARGO</t>
  </si>
  <si>
    <t>RESORTES LINEA AUTOMOTOR796</t>
  </si>
  <si>
    <t>UNIVERSALES - RESORTE ACELERADOR UNIVERSAL CORTO</t>
  </si>
  <si>
    <t>RESORTES LINEA AUTOMOTOR797</t>
  </si>
  <si>
    <t>UNIVERSALES - RESORTE ACELERADOR UNIVERSAL MEDIANO</t>
  </si>
  <si>
    <t>SEEGER DIN 47282</t>
  </si>
  <si>
    <t>SEEGER I 82</t>
  </si>
  <si>
    <t>SEEGER DIN 47285</t>
  </si>
  <si>
    <t>SEEGER I 85</t>
  </si>
  <si>
    <t>SEEGER DIN 47289</t>
  </si>
  <si>
    <t>SEEGER I 89</t>
  </si>
  <si>
    <t>INSERTOS3/8x1/2</t>
  </si>
  <si>
    <t>ARANDELAS PLANAS DE TAPAS8x18</t>
  </si>
  <si>
    <t>8x18</t>
  </si>
  <si>
    <t>ARANDELAS PLANAS DE TAPAS8x28</t>
  </si>
  <si>
    <t>8x28</t>
  </si>
  <si>
    <t>ARANDELAS PLANAS DE TAPAS10x20</t>
  </si>
  <si>
    <t>10x20</t>
  </si>
  <si>
    <t>ARANDELAS PLANAS DE TAPAS10x30</t>
  </si>
  <si>
    <t>10x30</t>
  </si>
  <si>
    <t>ARANDELAS PLANAS DE TAPAS10x38</t>
  </si>
  <si>
    <t>10x38</t>
  </si>
  <si>
    <t>ARANDELAS PLANAS DE TAPAS11x22</t>
  </si>
  <si>
    <t>ARANDELAS PLANAS DE TAPAS11x32</t>
  </si>
  <si>
    <t>11x32</t>
  </si>
  <si>
    <t>ARANDELAS PLANAS DE TAPAS11x42</t>
  </si>
  <si>
    <t>11x42</t>
  </si>
  <si>
    <t>ARANDELAS PLANAS DE TAPAS12x24</t>
  </si>
  <si>
    <t>12x24</t>
  </si>
  <si>
    <t>ARANDELAS PLANAS DE TAPAS13x24</t>
  </si>
  <si>
    <t>13x24</t>
  </si>
  <si>
    <t>ARANDELAS PLANAS DE TAPAS13x34</t>
  </si>
  <si>
    <t>13x34</t>
  </si>
  <si>
    <t>ARANDELAS PLANAS DE TAPAS13x44</t>
  </si>
  <si>
    <t>13x44</t>
  </si>
  <si>
    <t>ARANDELAS PLANAS DE TAPAS14x26</t>
  </si>
  <si>
    <t>14x26</t>
  </si>
  <si>
    <t>ARANDELAS PLANAS DE TAPAS14x36</t>
  </si>
  <si>
    <t>14x36</t>
  </si>
  <si>
    <t>ARANDELAS PLANAS DE TAPAS14x46</t>
  </si>
  <si>
    <t>14x46</t>
  </si>
  <si>
    <t>ARANDELAS PLANAS DE TAPAS16x50</t>
  </si>
  <si>
    <t>16x50</t>
  </si>
  <si>
    <t>ARANDELAS PLANAS DE TAPAS16x60</t>
  </si>
  <si>
    <t>16x60</t>
  </si>
  <si>
    <t>ARANDELAS PLANAS DE TAPAS16x70</t>
  </si>
  <si>
    <t>16x70</t>
  </si>
  <si>
    <t>ARANDELAS PLANAS DE TAPAS18x50</t>
  </si>
  <si>
    <t>18x50</t>
  </si>
  <si>
    <t>ARANDELAS PLANAS DE TAPAS18x60</t>
  </si>
  <si>
    <t>18x60</t>
  </si>
  <si>
    <t>ARANDELAS PLANAS DE TAPAS18x70</t>
  </si>
  <si>
    <t>18x70</t>
  </si>
  <si>
    <t>ARANDELAS PLANAS DE TAPAS20x50</t>
  </si>
  <si>
    <t>20x50</t>
  </si>
  <si>
    <t>ARANDELAS PLANAS DE TAPAS20x60</t>
  </si>
  <si>
    <t>20x60</t>
  </si>
  <si>
    <t>ARANDELAS PLANAS DE TAPAS20x70</t>
  </si>
  <si>
    <t>20x70</t>
  </si>
  <si>
    <t>ARANDELAS PLANAS DE TAPAS22x50</t>
  </si>
  <si>
    <t>22x50</t>
  </si>
  <si>
    <t>ARANDELAS PLANAS DE TAPAS22x60</t>
  </si>
  <si>
    <t>22x60</t>
  </si>
  <si>
    <t>ARANDELAS PLANAS DE TAPAS22x70</t>
  </si>
  <si>
    <t>22x70</t>
  </si>
  <si>
    <t>ARANDELAS PLANAS DE TAPAS24x50</t>
  </si>
  <si>
    <t>24x50</t>
  </si>
  <si>
    <t>ARANDELAS PLANAS DE TAPAS24x60</t>
  </si>
  <si>
    <t>24x60</t>
  </si>
  <si>
    <t>ARANDELAS PLANAS DE TAPAS24x70</t>
  </si>
  <si>
    <t>24x70</t>
  </si>
  <si>
    <t>ARANDELAS PLANAS DE TAPAS26x50</t>
  </si>
  <si>
    <t>26x50</t>
  </si>
  <si>
    <t>ARANDELAS PLANAS DE TAPAS26x60</t>
  </si>
  <si>
    <t>26x60</t>
  </si>
  <si>
    <t>ARANDELAS PLANAS DE TAPAS26x70</t>
  </si>
  <si>
    <t>26x70</t>
  </si>
  <si>
    <t>ARANDELAS PLANAS DE TAPAS28x50</t>
  </si>
  <si>
    <t>28x50</t>
  </si>
  <si>
    <t>ARANDELAS PLANAS DE TAPAS28x60</t>
  </si>
  <si>
    <t>28x60</t>
  </si>
  <si>
    <t>ARANDELAS PLANAS DE TAPAS28x70</t>
  </si>
  <si>
    <t>28x70</t>
  </si>
  <si>
    <t>ARANDELAS PLANAS DE TAPAS30x50</t>
  </si>
  <si>
    <t>30x50</t>
  </si>
  <si>
    <t>ARANDELAS PLANAS DE TAPAS30x60</t>
  </si>
  <si>
    <t>30x60</t>
  </si>
  <si>
    <t>ARANDELAS PLANAS DE TAPAS30x70</t>
  </si>
  <si>
    <t>30x70</t>
  </si>
  <si>
    <t>ARANDELAS PLANAS DE TAPAS32x70</t>
  </si>
  <si>
    <t>32x70</t>
  </si>
  <si>
    <t>ARANDELAS PLANAS DE TAPAS34x70</t>
  </si>
  <si>
    <t>34x70</t>
  </si>
  <si>
    <t>ARANDELAS PLANAS DE TAPAS36x70</t>
  </si>
  <si>
    <t>36x70</t>
  </si>
  <si>
    <t>ARANDELAS PLANAS DE TAPAS38x70</t>
  </si>
  <si>
    <t>38x70</t>
  </si>
  <si>
    <t>Ojal de 4,2 mm grande Cable: 0,8 - 2 mm - NO</t>
  </si>
  <si>
    <t>Ojal de 5,2 mm chico Cable: 0,8 - 2 mm - NO</t>
  </si>
  <si>
    <t>TERMINALES68</t>
  </si>
  <si>
    <t>Ojal de 10,5x18 mm reforzado Cable: 2,5 - 6 mm</t>
  </si>
  <si>
    <t>TERMINALES69</t>
  </si>
  <si>
    <t>Ojal de 13,5x18 mm reforzado Cable: 2,5 - 6 mm</t>
  </si>
  <si>
    <t>TERMINALES71</t>
  </si>
  <si>
    <t>Ojal de 10,5x18 mm reforzado Cable: 6 - 10 mm</t>
  </si>
  <si>
    <t>TERMINALES72</t>
  </si>
  <si>
    <t>Ojal de 13,5x18 mm reforzado Cable: 6 - 10 mm</t>
  </si>
  <si>
    <t>TERMINALES73</t>
  </si>
  <si>
    <t>Ojal de 8,5x18 mm reforzado Cable: 10 - 16 mm</t>
  </si>
  <si>
    <t>CARBONESExhibidor</t>
  </si>
  <si>
    <t>KIT RIFLE5/2 máster Potenciado + Pistón + Arandela</t>
  </si>
  <si>
    <t>MAHELy RENO E IMPORTADO</t>
  </si>
  <si>
    <t>KIT RIFLEMáster Potenciado Coop + Pistón + Arandela</t>
  </si>
  <si>
    <t>KIT RIFLEJunior + Pistón + Arandela</t>
  </si>
  <si>
    <t>ESPINAS ELASTICAS5X 80</t>
  </si>
  <si>
    <t>ESPINAS ELASTICAS8 x 100</t>
  </si>
  <si>
    <t>TARUGOS ESTRIADOS5 x 25</t>
  </si>
  <si>
    <t>5 x 25</t>
  </si>
  <si>
    <t>TARUGOS ESTRIADOS5 x 30</t>
  </si>
  <si>
    <t>TARUGOS ESTRIADOS5 x 35</t>
  </si>
  <si>
    <t>TARUGOS ESTRIADOS5 x 40</t>
  </si>
  <si>
    <t xml:space="preserve">TARUGOS ESTRIADOS5 x 45 </t>
  </si>
  <si>
    <t xml:space="preserve">5 x 45 </t>
  </si>
  <si>
    <t>TARUGOS ESTRIADOS5 x 50</t>
  </si>
  <si>
    <t>TARUGOS ESTRIADOS6 x 25</t>
  </si>
  <si>
    <t>TARUGOS ESTRIADOS6 x 30</t>
  </si>
  <si>
    <t>TARUGOS ESTRIADOS6 x 35</t>
  </si>
  <si>
    <t>TARUGOS ESTRIADOS6 x 40</t>
  </si>
  <si>
    <t>TARUGOS ESTRIADOS6 x 45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</si>
  <si>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</si>
  <si>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</si>
  <si>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</si>
  <si>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</si>
  <si>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</si>
  <si>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45</t>
  </si>
  <si>
    <t>TARUGOS ESTRIADOS8 x 50</t>
  </si>
  <si>
    <t>TARUGOS ESTRIADOS10 x 25</t>
  </si>
  <si>
    <t>10 x 25</t>
  </si>
  <si>
    <t>TARUGOS ESTRIADOS10 x 30</t>
  </si>
  <si>
    <t>TARUGOS ESTRIADOS10 x 35</t>
  </si>
  <si>
    <t>10 x 35</t>
  </si>
  <si>
    <t>TARUGOS ESTRIADOS10 x 40</t>
  </si>
  <si>
    <t>TARUGOS ESTRIADOS10 x 45</t>
  </si>
  <si>
    <t>10 x 45</t>
  </si>
  <si>
    <t>TARUGOS ESTRIADOS10 x 50</t>
  </si>
  <si>
    <t>TARUGOS ESTRIADOS12 x 30</t>
  </si>
  <si>
    <t>TARUGOS ESTRIADOS12 x 40</t>
  </si>
  <si>
    <t>TARUGOS ESTRIADOS12 x 50</t>
  </si>
  <si>
    <t>TARUGOS ESTRIADOS12 x 60</t>
  </si>
  <si>
    <t>TARUGOS ESTRIADOSVarilla Ø4</t>
  </si>
  <si>
    <t>Varilla Ø4</t>
  </si>
  <si>
    <t>Varilla Estriada 4mm</t>
  </si>
  <si>
    <t>Varilla Guatambu/Lijado 6mm</t>
  </si>
  <si>
    <t>Varilla Taeda 8mm</t>
  </si>
  <si>
    <t>Varilla Taeda 10mm</t>
  </si>
  <si>
    <t>TARUGOS ESTRIADOSVarilla Ø12</t>
  </si>
  <si>
    <t>Varilla Ø12</t>
  </si>
  <si>
    <t>Varilla Guatambu/Lijado 12mm</t>
  </si>
  <si>
    <t>RETENES SEGURIDAD19</t>
  </si>
  <si>
    <t>RETENES SEGURIDAD DIN 6799 RS 19</t>
  </si>
  <si>
    <t>ARANI LOCK 5 X 15</t>
  </si>
  <si>
    <t>ARANI LOCK 8 X 18 (5/16X 18)</t>
  </si>
  <si>
    <t>ARANLOCK 9 X 21</t>
  </si>
  <si>
    <t>ESP. 7/16 X 2" NC-NC ESCAPE</t>
  </si>
  <si>
    <t>ESPARRAGOS DE ACEROESP. 1/2 X 55 W-NF</t>
  </si>
  <si>
    <t xml:space="preserve">ESPARRAGOS DE ACEROESP. 5/16 X 1.3/8 (34.9) </t>
  </si>
  <si>
    <t>ESPARRAGOS DE ACERO3/8 X 60</t>
  </si>
  <si>
    <t>ESPARRAGOS DE ACERO8 X 10 X 45</t>
  </si>
  <si>
    <t>ESPARRAGOS DE ACERO3/8 x 2"</t>
  </si>
  <si>
    <t>ESPARRAGOS DE ACERO5 x 60</t>
  </si>
  <si>
    <t>ESPARRAGOS DE ACERO8 x 9 x 80</t>
  </si>
  <si>
    <t>ESPARRAGOS DE ACERO8 x 10 x 50</t>
  </si>
  <si>
    <t>PASACABLES DE GOMA1</t>
  </si>
  <si>
    <t>14 x 9 x 5</t>
  </si>
  <si>
    <t>PASACABLES DE GOMA2</t>
  </si>
  <si>
    <t>9 x 4 x 3,5</t>
  </si>
  <si>
    <t>PASACABLES DE GOMA3</t>
  </si>
  <si>
    <t>14 x 10,5 x 7</t>
  </si>
  <si>
    <t>PASACABLES DE GOMA4</t>
  </si>
  <si>
    <t>11 x 6 x 5</t>
  </si>
  <si>
    <t>PASACABLES DE GOMA5</t>
  </si>
  <si>
    <t>17 x 11 x 9</t>
  </si>
  <si>
    <t>PASACABLES DE GOMA6</t>
  </si>
  <si>
    <t>17 x 11 x 12</t>
  </si>
  <si>
    <t>PASACABLES DE GOMA7</t>
  </si>
  <si>
    <t>14 x 10 x 8</t>
  </si>
  <si>
    <t>PASACABLES DE GOMA8</t>
  </si>
  <si>
    <t>16 x 11 x 12</t>
  </si>
  <si>
    <t>PASACABLES DE GOMA9</t>
  </si>
  <si>
    <t>17 x 11 x 10</t>
  </si>
  <si>
    <t>PASACABLES DE GOMA10</t>
  </si>
  <si>
    <t>17 x 10 x 7,5</t>
  </si>
  <si>
    <t>PASACABLES DE GOMA11</t>
  </si>
  <si>
    <t>17 x 12 x 9</t>
  </si>
  <si>
    <t>PASACABLES DE GOMA12</t>
  </si>
  <si>
    <t>27 x 20 x 15</t>
  </si>
  <si>
    <t>PASACABLES DE GOMA13</t>
  </si>
  <si>
    <t>25 x 14 x 8</t>
  </si>
  <si>
    <t>PASACABLES DE GOMA14</t>
  </si>
  <si>
    <t>22 x 15 x 14</t>
  </si>
  <si>
    <t>PASACABLES DE GOMA15</t>
  </si>
  <si>
    <t>22,8 x 17 x 14</t>
  </si>
  <si>
    <t>PASACABLES DE GOMA16</t>
  </si>
  <si>
    <t>21 x 16 x 14</t>
  </si>
  <si>
    <t>PASACABLES DE GOMA17</t>
  </si>
  <si>
    <t>20 x 5 x 10</t>
  </si>
  <si>
    <t>PASACABLES DE GOMA18</t>
  </si>
  <si>
    <t>24 x 12,5 x 9,5</t>
  </si>
  <si>
    <t>PASACABLES DE GOMA19</t>
  </si>
  <si>
    <t>PASACABLES DE GOMA20</t>
  </si>
  <si>
    <t>19 x 17 x 14</t>
  </si>
  <si>
    <t>PASACABLES DE GOMA21</t>
  </si>
  <si>
    <t>28 x 10 x 11</t>
  </si>
  <si>
    <t>PASACABLES DE GOMA22</t>
  </si>
  <si>
    <t>14 x 10 x 7</t>
  </si>
  <si>
    <t>PASACABLES DE GOMA23</t>
  </si>
  <si>
    <t>25 x 18 x 14</t>
  </si>
  <si>
    <t>PASACABLES DE GOMA24</t>
  </si>
  <si>
    <t>Puntera garrafa 17 x 6 x 9</t>
  </si>
  <si>
    <t>PASACABLES DE GOMA25</t>
  </si>
  <si>
    <t>PUNT GARRAF</t>
  </si>
  <si>
    <t>PASACABLES DE GOMA26</t>
  </si>
  <si>
    <t>Puntera garrafa  18 x 6 x 12</t>
  </si>
  <si>
    <t>PASACABLES DE GOMA27</t>
  </si>
  <si>
    <t>tapon garraf  17 x 5 x 12</t>
  </si>
  <si>
    <t>TORNILLOS ALLEN7x10</t>
  </si>
  <si>
    <t>TORNILLOS ALLEN7x15</t>
  </si>
  <si>
    <t>TORNILLOS ALLEN7x20</t>
  </si>
  <si>
    <t>TORNILLOS ALLEN7x25</t>
  </si>
  <si>
    <t>TORNILLOS ALLEN7x30</t>
  </si>
  <si>
    <t>TORNILLOS ALLEN7x35</t>
  </si>
  <si>
    <t>TORNILLOS ALLEN7x40</t>
  </si>
  <si>
    <t xml:space="preserve">BULON DE RUEDAB. RDA.TOYOTA 12X46X1.50 EST.14.3 MM </t>
  </si>
  <si>
    <t>BULON DE RUEDAB. RDA TOYOTA ESPECIAL 12X55X1.5 EST.14.3</t>
  </si>
  <si>
    <t>BULON DE RUEDAB. RDA. M.BEN SPRINTER 14X55</t>
  </si>
  <si>
    <t>BULON DE RUEDAB.RDA 14X57X1.5 TRAS MB COMPLETO</t>
  </si>
  <si>
    <t>BULON DE RUEDAB.RDA 18X64X1.5 TRAS MB COMPLETO</t>
  </si>
  <si>
    <t>BULON DE RUEDAB. RDA. CHEV. CORSA 12 X 27 P1,50</t>
  </si>
  <si>
    <t>BULON DE RUEDAB. RDA. CHEV CORSA 12 X 35 P1.5 EX17</t>
  </si>
  <si>
    <t>BULON DE RUEDAB. RDA. GACEL/SENDA 12 X 31 P1.50</t>
  </si>
  <si>
    <t>BULON DE RUEDAB. RDA. GACEL/SENDA 12 X 36 P1,50</t>
  </si>
  <si>
    <t>BULON DE RUEDAB. RDA. IAVA CTO C/ALTA 5° 12X39 P1.25</t>
  </si>
  <si>
    <t>BULON DE RUEDAB. RDA. F-100 M.NVO. F/A DISCO 1/2X46 NF</t>
  </si>
  <si>
    <t>BULON DE RUEDAB. RDA. SIERRA ORION-FIESTA-FOCUS 12X39 P1.50</t>
  </si>
  <si>
    <t>BULON DE RUEDAB. RDA. F-350 5/8X63 TRA.DER.C/CORT</t>
  </si>
  <si>
    <t>BULON DE RUEDAB. RDA. F-350 5/8X63 TRA.IZQ.C/CORT</t>
  </si>
  <si>
    <t>BULON DE RUEDAB. RDA. F-3500 5/8X76 TRAS.DER.</t>
  </si>
  <si>
    <t>BULON DE RUEDAB. RDA. F-3500 5/8X76 TRAS.IZQ.</t>
  </si>
  <si>
    <t>BULON DE RUEDAB. RDA AGRICOLA 9/16 X 1 1/2 NF CONICO</t>
  </si>
  <si>
    <t>BULON DE RUEDAB. RDA. PEUG 405 12 X 48 EX19 P1.25</t>
  </si>
  <si>
    <t>ESPARRAGOS DE ACERO12 X 53 PAL. M. BEN P. 1,75-1,50</t>
  </si>
  <si>
    <t>ESPARRAGOS DE ACERO12 X 9/16X 55 PAL REF. P. 1,50</t>
  </si>
  <si>
    <t>CHAVETAS PARTIDAS3,5 x 60</t>
  </si>
  <si>
    <t>CHAVETAS PARTIDAS6 x 70</t>
  </si>
  <si>
    <t>CONECTORES NEUMÁTICOS101</t>
  </si>
  <si>
    <t xml:space="preserve">Unión doble plástica 16 mm </t>
  </si>
  <si>
    <t>CONECTORES NEUMÁTICOS49</t>
  </si>
  <si>
    <t>LLAVE DE CORTE 8 MM</t>
  </si>
  <si>
    <t>CONECTORES NEUMÁTICOS51</t>
  </si>
  <si>
    <t>LLAVE DE CORTE 10 MM</t>
  </si>
  <si>
    <t>CONECTORES NUEVA INCORPORACION338</t>
  </si>
  <si>
    <t>TUBO POL 6 TRANSP 10 X 8 X 100 M</t>
  </si>
  <si>
    <t>CONECTORES NUEVA INCORPORACION339</t>
  </si>
  <si>
    <t>TUBO POL 6 TRANSP 12 X 9 X 100 M</t>
  </si>
  <si>
    <t>REGATONES80</t>
  </si>
  <si>
    <t>REGATONES BLANCOS -  EXTERIORES CORTOS - 1/2 camp.</t>
  </si>
  <si>
    <t>REGATONES81</t>
  </si>
  <si>
    <t>REGATONES BLANCOS -  EXTERIORES CORTOS - 5/8 "</t>
  </si>
  <si>
    <t>REGATONES82</t>
  </si>
  <si>
    <t>REGATONES BLANCOS -  EXTERIORES CORTOS - 3/4 "</t>
  </si>
  <si>
    <t>REGATONES83</t>
  </si>
  <si>
    <t>REGATONES BLANCOS -  EXTERIORES CORTOS - 7/8 "</t>
  </si>
  <si>
    <t>REGATONES84</t>
  </si>
  <si>
    <t>REGATONES BLANCOS -  EXTERIORES CORTOS - 1"</t>
  </si>
  <si>
    <t>REGATONES85</t>
  </si>
  <si>
    <t>REGATONES BLANCOS -  EXTERIORES CORTOS - 1" 1/4</t>
  </si>
  <si>
    <t>REGATONES86</t>
  </si>
  <si>
    <t>REGATONES BLANCOS -  EXTERIORES CORTOS - 1" 1/2</t>
  </si>
  <si>
    <t>REGATONES87</t>
  </si>
  <si>
    <t xml:space="preserve">REGATONES BLANCOS -  EXTERIORES CORTOS - 2" </t>
  </si>
  <si>
    <t>REGATONES90</t>
  </si>
  <si>
    <t>REGATONES BLANCOS - INTERIORES  - 5/8 .</t>
  </si>
  <si>
    <t>REGATONES91</t>
  </si>
  <si>
    <t>REGATONES BLANCOS - INTERIORES  - 3/4 .</t>
  </si>
  <si>
    <t>REGATONES92</t>
  </si>
  <si>
    <t>REGATONES BLANCOS - INTERIORES  - 7/8 .</t>
  </si>
  <si>
    <t>REGATONES93</t>
  </si>
  <si>
    <t>REGATONES BLANCOS - INTERIORES  - 1"</t>
  </si>
  <si>
    <t>REGATONES94</t>
  </si>
  <si>
    <t>REGATONES BLANCOS - INTERIORES  - 1" 1/4</t>
  </si>
  <si>
    <t>REGATONES95</t>
  </si>
  <si>
    <t>REGATONES BLANCOS - INTERIORES  - 1" 1/2</t>
  </si>
  <si>
    <t>REGATONES100</t>
  </si>
  <si>
    <t>GRISES -  EXTERIORES CORTOS - 5/8 "</t>
  </si>
  <si>
    <t>REGATONES101</t>
  </si>
  <si>
    <t>GRISES -  EXTERIORES CORTOS - 7/8 "</t>
  </si>
  <si>
    <t>REGATONES102</t>
  </si>
  <si>
    <t>GRISES -  EXTERIORES CORTOS - 1"</t>
  </si>
  <si>
    <t>REGATONES103</t>
  </si>
  <si>
    <t>GRISES -  EXTERIORES CORTOS - 1" 1/4</t>
  </si>
  <si>
    <t>REGATONES104</t>
  </si>
  <si>
    <t>GRISES -  EXTERIORES CORTOS - 1" 1/2</t>
  </si>
  <si>
    <t>REGATONES108</t>
  </si>
  <si>
    <t>GRISES - INTERIORES  - 5/8 "</t>
  </si>
  <si>
    <t>REGATONES109</t>
  </si>
  <si>
    <t>GRISES - INTERIORES  - 7/8 "</t>
  </si>
  <si>
    <t>REGATONES110</t>
  </si>
  <si>
    <t>GRISES - INTERIORES  - 1"</t>
  </si>
  <si>
    <t>REGATONES111</t>
  </si>
  <si>
    <t>GRISES - INTERIORES  - 1" 1/4</t>
  </si>
  <si>
    <t>REGATONES112</t>
  </si>
  <si>
    <t>GRISES - INTERIORES  - 1" 1/2</t>
  </si>
  <si>
    <t>ABRAZADERAS GRAMPAS U1</t>
  </si>
  <si>
    <t>ABRAZADERAS GRAMPAS U</t>
  </si>
  <si>
    <t>ABRAZADERAS CURVAS DE 65 mm - 7/16 x 65 x 130</t>
  </si>
  <si>
    <t>ABRAZADERAS GRAMPAS U2</t>
  </si>
  <si>
    <t>ABRAZADERAS CURVAS DE 65 mm - 7/16 x 65 x 140</t>
  </si>
  <si>
    <t>ABRAZADERAS GRAMPAS U3</t>
  </si>
  <si>
    <t>ABRAZADERAS CURVAS DE 65 mm - 7/16 x 65 x 150</t>
  </si>
  <si>
    <t>ABRAZADERAS GRAMPAS U4</t>
  </si>
  <si>
    <t>ABRAZADERAS CURVAS DE 65 mm - 7/16 x 65 x 160</t>
  </si>
  <si>
    <t>ABRAZADERAS GRAMPAS U5</t>
  </si>
  <si>
    <t>ABRAZADERAS CURVAS DE 65 mm - 7/16 x 65 x 170</t>
  </si>
  <si>
    <t>ABRAZADERAS GRAMPAS U6</t>
  </si>
  <si>
    <t>ABRAZADERAS CURVAS DE 65 mm - 7/16 x 65 x 180</t>
  </si>
  <si>
    <t>ABRAZADERAS GRAMPAS U7</t>
  </si>
  <si>
    <t>ABRAZADERAS CURVAS DE 65 mm - 7/16 x 65 x 190</t>
  </si>
  <si>
    <t>ABRAZADERAS GRAMPAS U8</t>
  </si>
  <si>
    <t>ABRAZADERAS CURVAS DE 65 mm - 7/16 x 65 x 200</t>
  </si>
  <si>
    <t>ABRAZADERAS GRAMPAS U9</t>
  </si>
  <si>
    <t>ABRAZADERAS CURVAS DE 65 mm - 7/16 x 65 x 210</t>
  </si>
  <si>
    <t>ABRAZADERAS GRAMPAS U10</t>
  </si>
  <si>
    <t>PLANA DE 50 mm - 7/16 X 2" x 60</t>
  </si>
  <si>
    <t>ABRAZADERAS GRAMPAS U11</t>
  </si>
  <si>
    <t>PLANA DE 50 mm - 7/16 X 2" x 70</t>
  </si>
  <si>
    <t>ABRAZADERAS GRAMPAS U12</t>
  </si>
  <si>
    <t>PLANA DE 50 mm - 7/16 X 2" x 80</t>
  </si>
  <si>
    <t>ABRAZADERAS GRAMPAS U13</t>
  </si>
  <si>
    <t>PLANA DE 50 mm - 7/16 X 2" x 90</t>
  </si>
  <si>
    <t>ABRAZADERAS GRAMPAS U14</t>
  </si>
  <si>
    <t>PLANA DE 50 mm - 7/16 X 2" x 100</t>
  </si>
  <si>
    <t>ABRAZADERAS GRAMPAS U15</t>
  </si>
  <si>
    <t>PLANA DE 50 mm - 7/16 X 2" x 110</t>
  </si>
  <si>
    <t>ABRAZADERAS GRAMPAS U16</t>
  </si>
  <si>
    <t>PLANA DE 50 mm - 7/16 X 2" x 120</t>
  </si>
  <si>
    <t>ABRAZADERAS GRAMPAS U17</t>
  </si>
  <si>
    <t>SEMI CURVA DE 50 mm - 7/16 X 2" x 60</t>
  </si>
  <si>
    <t>ABRAZADERAS GRAMPAS U18</t>
  </si>
  <si>
    <t>SEMI CURVA DE 50 mm - 7/16 X 2" x 70</t>
  </si>
  <si>
    <t>ABRAZADERAS GRAMPAS U19</t>
  </si>
  <si>
    <t>SEMI CURVA DE 50 mm - 7/16 X 2" x 80</t>
  </si>
  <si>
    <t>ABRAZADERAS GRAMPAS U20</t>
  </si>
  <si>
    <t>SEMI CURVA DE 50 mm - 7/16 X 2" x 90</t>
  </si>
  <si>
    <t>ABRAZADERAS GRAMPAS U21</t>
  </si>
  <si>
    <t>SEMI CURVA DE 50 mm - 7/16 X 2" x 100</t>
  </si>
  <si>
    <t>ABRAZADERAS GRAMPAS U22</t>
  </si>
  <si>
    <t>SEMI CURVA DE 50 mm - 7/16 X 2" x 110</t>
  </si>
  <si>
    <t>ABRAZADERAS GRAMPAS U23</t>
  </si>
  <si>
    <t>SEMI CURVA DE 50 mm - 7/16 X 2" x 120</t>
  </si>
  <si>
    <t>ABRAZADERAS GRAMPAS U24</t>
  </si>
  <si>
    <t>SEMI CURVA DE 50 mm - 7/16 X 2" x 130</t>
  </si>
  <si>
    <t>BORNES PARA BATERIA1</t>
  </si>
  <si>
    <t>BORNES PARA BATERIA</t>
  </si>
  <si>
    <t>L naftero de plomo para cable de 16 a 25 mm2 (+) y (-)</t>
  </si>
  <si>
    <t>BORNES PARA BATERIA2</t>
  </si>
  <si>
    <t>L gasolero de plomo para cable de 16 a 70 mm2 (+) y (-)</t>
  </si>
  <si>
    <t>BORNES PARA BATERIA3</t>
  </si>
  <si>
    <t>Orión de plomo (+) y (-)</t>
  </si>
  <si>
    <t>BORNES PARA BATERIA4</t>
  </si>
  <si>
    <t>Corte rápido de plomo para cable de 16 a 35 mm2 (+) y (-)</t>
  </si>
  <si>
    <t>BORNES PARA BATERIA5</t>
  </si>
  <si>
    <t>BORNES PARA BATERIA6</t>
  </si>
  <si>
    <t>Universal doble mariposa de pomo para cable de10 a 35mm - 2 (+) y (-). Mariposa de 3/16 y 1/4</t>
  </si>
  <si>
    <t>BORNES PARA BATERIA7</t>
  </si>
  <si>
    <t>Chrysler</t>
  </si>
  <si>
    <t>BORNES PARA BATERIA18 A</t>
  </si>
  <si>
    <t>18 A</t>
  </si>
  <si>
    <t>Corte rápido de bronce para cable de 16 a 35 mm
 (+) y (-) mariposa de plástico.</t>
  </si>
  <si>
    <t>BORNES PARA BATERIA18 B</t>
  </si>
  <si>
    <t>18 B</t>
  </si>
  <si>
    <t>Corte rápido de bronce para cable de 16 a 50 mm2
(+) y (-) mariposa de bronce</t>
  </si>
  <si>
    <t>BORNES PARA BATERIA18 C</t>
  </si>
  <si>
    <t>18 C</t>
  </si>
  <si>
    <t>Corte rápido de bronce para cable de 50 a 120 mm2 
 mariposa de  bronce , bulones tuerca 3/8</t>
  </si>
  <si>
    <t>BORNES PARA BATERIA9</t>
  </si>
  <si>
    <t>L naftero de bronce para cable hasta 50 mm2 (+) y (-)</t>
  </si>
  <si>
    <t>BORNES PARA BATERIA10</t>
  </si>
  <si>
    <t>L gasolero de bronce para cable hasta 70 mm2 (+) y (-)</t>
  </si>
  <si>
    <t>BORNES PARA BATERIA14</t>
  </si>
  <si>
    <t>L súper gasolero de bronce para cable hasta 95 mm2 (+) y (-).</t>
  </si>
  <si>
    <t>BORNES PARA BATERIA15</t>
  </si>
  <si>
    <t>Ojal súper gasolero de bronce para cable de 95 mm2 x 2 (+) y (-)</t>
  </si>
  <si>
    <t>BORNES PARA BATERIA16</t>
  </si>
  <si>
    <t>Ojal gasolero de bronce para cable hasta 70 mm2 (+) y (-)</t>
  </si>
  <si>
    <t>BORNES PARA BATERIA17</t>
  </si>
  <si>
    <t>Ojal naftero de bronce para cable hasta 50 mm2(+) y (-)</t>
  </si>
  <si>
    <t>BORNES PARA BATERIA23</t>
  </si>
  <si>
    <t>Mordaza de bronce p/cable de 50 a 95mm2(indistinto no posee + o -)</t>
  </si>
  <si>
    <t>BORNES PARA BATERIA31</t>
  </si>
  <si>
    <t>Mordaza de bronce p/cable de 25 a 95mm2(indistinto no posee + o -)</t>
  </si>
  <si>
    <t>BORNES PARA BATERIA30</t>
  </si>
  <si>
    <t>Mordaza de bronce p/cable de 16 a 50mm2(indistinto no posee + o -)</t>
  </si>
  <si>
    <t>BORNES PARA BATERIA29</t>
  </si>
  <si>
    <t>T súper gasolero de bronce para cable de 50 a 95 mm2 (+) y (-)</t>
  </si>
  <si>
    <t>BORNES PARA BATERIA28</t>
  </si>
  <si>
    <t>T gasolero de bronce para cable de 25 a 50 mm2 (+) y (-)</t>
  </si>
  <si>
    <t>BORNES PARA BATERIA27</t>
  </si>
  <si>
    <t>T naftero de bronce para cable de 16 a 25 mm2 (+) y (-)</t>
  </si>
  <si>
    <t>BORNES PARA BATERIA26</t>
  </si>
  <si>
    <t>Terminal estañado p/soldar cable de 50 mm2 (+) y (-)</t>
  </si>
  <si>
    <t>BORNES PARA BATERIA24</t>
  </si>
  <si>
    <t>Terminal estañado p/soldar cable de 70 mm2 (+) y (-)</t>
  </si>
  <si>
    <t>BORNES PARA BATERIA91</t>
  </si>
  <si>
    <t xml:space="preserve">Terminal de bronce estañado para cable de 70 mm2 , </t>
  </si>
  <si>
    <t>ARANDELAS DE AMORTIGUACIÓN Y SUSPENSIÓN10010</t>
  </si>
  <si>
    <t>ARANDELAS DE AMORTIGUACIÓN Y SUSPENSIÓN</t>
  </si>
  <si>
    <t>R.M. - 10010</t>
  </si>
  <si>
    <t>ARANDELAS DE AMORTIGUACIÓN Y SUSPENSIÓN10011</t>
  </si>
  <si>
    <t>R.M. - 10011</t>
  </si>
  <si>
    <t>ARANDELAS DE AMORTIGUACIÓN Y SUSPENSIÓN10015</t>
  </si>
  <si>
    <t>R.M. - 10015</t>
  </si>
  <si>
    <t>ARANDELAS DE AMORTIGUACIÓN Y SUSPENSIÓN10018</t>
  </si>
  <si>
    <t>R.M. - 10018</t>
  </si>
  <si>
    <t>ARANDELAS DE AMORTIGUACIÓN Y SUSPENSIÓN10019</t>
  </si>
  <si>
    <t>R.M. - 10019</t>
  </si>
  <si>
    <t>ARANDELAS DE AMORTIGUACIÓN Y SUSPENSIÓN10020</t>
  </si>
  <si>
    <t>R.M. - 10020</t>
  </si>
  <si>
    <t>ARANDELAS DE AMORTIGUACIÓN Y SUSPENSIÓN20003</t>
  </si>
  <si>
    <t>R.M. - 20003</t>
  </si>
  <si>
    <t>ARANDELAS DE AMORTIGUACIÓN Y SUSPENSIÓN20012</t>
  </si>
  <si>
    <t>R.M. - 20012</t>
  </si>
  <si>
    <t>ARANDELAS DE AMORTIGUACIÓN Y SUSPENSIÓN20016</t>
  </si>
  <si>
    <t>R.M. - 20016</t>
  </si>
  <si>
    <t>ARANDELAS DE AMORTIGUACIÓN Y SUSPENSIÓN20017</t>
  </si>
  <si>
    <t>R.M. - 20017</t>
  </si>
  <si>
    <t>ARANDELAS DE AMORTIGUACIÓN Y SUSPENSIÓN20018</t>
  </si>
  <si>
    <t>R.M. - 20018</t>
  </si>
  <si>
    <t>ARANDELAS DE AMORTIGUACIÓN Y SUSPENSIÓN20019</t>
  </si>
  <si>
    <t>R.M. - 20019</t>
  </si>
  <si>
    <t>ARANDELAS DE AMORTIGUACIÓN Y SUSPENSIÓN20020</t>
  </si>
  <si>
    <t>R.M. - 20020</t>
  </si>
  <si>
    <t>ARANDELAS DE AMORTIGUACIÓN Y SUSPENSIÓN20024</t>
  </si>
  <si>
    <t>R.M. - 20024</t>
  </si>
  <si>
    <t>ARANDELAS DE AMORTIGUACIÓN Y SUSPENSIÓN20027</t>
  </si>
  <si>
    <t>R.M. - 20027</t>
  </si>
  <si>
    <t>ARANDELAS DE AMORTIGUACIÓN Y SUSPENSIÓN20028</t>
  </si>
  <si>
    <t>R.M. - 20028</t>
  </si>
  <si>
    <t>ARANDELAS DE AMORTIGUACIÓN Y SUSPENSIÓN20029</t>
  </si>
  <si>
    <t>R.M. - 20029</t>
  </si>
  <si>
    <t>ARANDELAS DE AMORTIGUACIÓN Y SUSPENSIÓN20034</t>
  </si>
  <si>
    <t>R.M. - 20034</t>
  </si>
  <si>
    <t>ARANDELAS DE AMORTIGUACIÓN Y SUSPENSIÓN20035</t>
  </si>
  <si>
    <t>R.M. - 20035</t>
  </si>
  <si>
    <t>ARANDELAS DE AMORTIGUACIÓN Y SUSPENSIÓN20036</t>
  </si>
  <si>
    <t>R.M. - 20036</t>
  </si>
  <si>
    <t>ARANDELAS DE AMORTIGUACIÓN Y SUSPENSIÓN20037</t>
  </si>
  <si>
    <t>R.M. - 20037</t>
  </si>
  <si>
    <t>ARANDELAS DE AMORTIGUACIÓN Y SUSPENSIÓN20038</t>
  </si>
  <si>
    <t>R.M. - 20038</t>
  </si>
  <si>
    <t>ARANDELAS DE AMORTIGUACIÓN Y SUSPENSIÓN20039</t>
  </si>
  <si>
    <t>R.M. - 20039</t>
  </si>
  <si>
    <t>ARANDELAS DE AMORTIGUACIÓN Y SUSPENSIÓN20040</t>
  </si>
  <si>
    <t>R.M. - 20040</t>
  </si>
  <si>
    <t>ARANDELAS DE AMORTIGUACIÓN Y SUSPENSIÓN20041</t>
  </si>
  <si>
    <t>R.M. - 20041</t>
  </si>
  <si>
    <t>ARANDELAS DE AMORTIGUACIÓN Y SUSPENSIÓN20042</t>
  </si>
  <si>
    <t>R.M. - 20042</t>
  </si>
  <si>
    <t>ARANDELAS DE AMORTIGUACIÓN Y SUSPENSIÓN20043</t>
  </si>
  <si>
    <t>R.M. - 20043</t>
  </si>
  <si>
    <t>ARANDELAS DE AMORTIGUACIÓN Y SUSPENSIÓN20044</t>
  </si>
  <si>
    <t>R.M. - 20044</t>
  </si>
  <si>
    <t>ARANDELAS DE AMORTIGUACIÓN Y SUSPENSIÓN40007</t>
  </si>
  <si>
    <t>R.M. - 40007</t>
  </si>
  <si>
    <t>ARANDELAS DE AMORTIGUACIÓN Y SUSPENSIÓN40008</t>
  </si>
  <si>
    <t>R.M. - 40008</t>
  </si>
  <si>
    <t>ARANDELAS DE AMORTIGUACIÓN Y SUSPENSIÓN40009</t>
  </si>
  <si>
    <t>R.M. - 40009</t>
  </si>
  <si>
    <t>ARANDELAS DE AMORTIGUACIÓN Y SUSPENSIÓN40010</t>
  </si>
  <si>
    <t>R.M. - 40010</t>
  </si>
  <si>
    <t>ARANDELAS DE AMORTIGUACIÓN Y SUSPENSIÓN40011</t>
  </si>
  <si>
    <t>R.M. - 40011</t>
  </si>
  <si>
    <t>ARANDELAS DE AMORTIGUACIÓN Y SUSPENSIÓN40012</t>
  </si>
  <si>
    <t>R.M. - 40012</t>
  </si>
  <si>
    <t>ARANDELAS DE AMORTIGUACIÓN Y SUSPENSIÓN50010</t>
  </si>
  <si>
    <t>R.M. - 50010</t>
  </si>
  <si>
    <t>ARANDELAS DE AMORTIGUACIÓN Y SUSPENSIÓN50011</t>
  </si>
  <si>
    <t>R.M. - 50011</t>
  </si>
  <si>
    <t>ARANDELAS DE GOMA LINEA PESADAGaveta</t>
  </si>
  <si>
    <t>MEDIANA</t>
  </si>
  <si>
    <t>CONECTORES NUEVA INCORPORACIONGaveta</t>
  </si>
  <si>
    <t>ABRAZADERAS C/ GOMA - AC INOXIDABLEGaveta</t>
  </si>
  <si>
    <t>ABRAZADERAS C/ GOMA - ALUMINIOGaveta</t>
  </si>
  <si>
    <t>RESORTES LINEA BULONERAGaveta</t>
  </si>
  <si>
    <t>BORNES PARA BATERIAGaveta</t>
  </si>
  <si>
    <t>GRANDE</t>
  </si>
  <si>
    <t>ABRAZADERAS GRAMPAS UGaveta</t>
  </si>
  <si>
    <t>CHICA</t>
  </si>
  <si>
    <t>TAPONES DE CARTERGaveta</t>
  </si>
  <si>
    <t>ARANDELAS DE ALUMINIOGaveta</t>
  </si>
  <si>
    <t>ARANDELAS DE COBREGaveta</t>
  </si>
  <si>
    <t>ARANDELAS DE POLIPROPILENOGaveta</t>
  </si>
  <si>
    <t>REGATONESGaveta</t>
  </si>
  <si>
    <t>PICOS PARA GASGaveta</t>
  </si>
  <si>
    <t>CONECTORES NEUMÁTICOSGaveta</t>
  </si>
  <si>
    <t>ALEMITESGaveta</t>
  </si>
  <si>
    <t>CHAVETAS PARTIDASGaveta</t>
  </si>
  <si>
    <t>PASACABLES DE GOMAGaveta</t>
  </si>
  <si>
    <t>TARUGOS ESTRIADOSGaveta</t>
  </si>
  <si>
    <t>RETENES SEGURIDADGaveta</t>
  </si>
  <si>
    <t>ARANLOCKGaveta</t>
  </si>
  <si>
    <t>ESPINAS ELASTICASGaveta</t>
  </si>
  <si>
    <t>ARANDELAS DE GOMAGaveta</t>
  </si>
  <si>
    <t>PLASTICOSGaveta</t>
  </si>
  <si>
    <t>RESORTES LINEA FERRETERIAGaveta</t>
  </si>
  <si>
    <t>RESORTES LINEA COMPLEMENTARIAGaveta</t>
  </si>
  <si>
    <t>RESORTES LINEA PESADAGaveta</t>
  </si>
  <si>
    <t>RESORTES LINEA AUTOMOTORGaveta</t>
  </si>
  <si>
    <t>SEEGER DIN 471Gaveta</t>
  </si>
  <si>
    <t>SEEGER DIN 472Gaveta</t>
  </si>
  <si>
    <t>ORINGGaveta</t>
  </si>
  <si>
    <t>INSERTOSGaveta</t>
  </si>
  <si>
    <t>CONEXIÓN DE CHAPAGaveta</t>
  </si>
  <si>
    <t>TOPES Y TAPONES DE GOMAGaveta</t>
  </si>
  <si>
    <t>CONECTORES PLASTICOS MANGUERASGaveta</t>
  </si>
  <si>
    <t>TUERCAS RAPIDASGaveta</t>
  </si>
  <si>
    <t>ARANDELAS PLANAS DE TAPASGaveta</t>
  </si>
  <si>
    <t>ARANDELAS DE FIBRAGaveta</t>
  </si>
  <si>
    <t>RACORDSGaveta</t>
  </si>
  <si>
    <t>TERMINALESGaveta</t>
  </si>
  <si>
    <t>CHAVETASGaveta</t>
  </si>
  <si>
    <t>CARBONESGaveta</t>
  </si>
  <si>
    <t>RESORTES LINEA HORNOGaveta</t>
  </si>
  <si>
    <t>ESPARRAGOS DE ACEROGaveta</t>
  </si>
  <si>
    <t>RACORD - ACOPLES - REDUCCIONES - ENTREROSCASGaveta</t>
  </si>
  <si>
    <t>GANCHOS - CHAVETASGaveta</t>
  </si>
  <si>
    <t>Varios ChVarios</t>
  </si>
  <si>
    <t>Varios</t>
  </si>
  <si>
    <t>Gastos Varios Exhibidor Chico</t>
  </si>
  <si>
    <t>Varios GrVarios</t>
  </si>
  <si>
    <t>Gastos Varios Exhibidor Grande</t>
  </si>
  <si>
    <t>SUELDOSUELDO</t>
  </si>
  <si>
    <t>LIBRERÍALIBRERÍA</t>
  </si>
  <si>
    <t>Co7,5.15.1,5</t>
  </si>
  <si>
    <t>Co7,5.15.2</t>
  </si>
  <si>
    <t>Co7,5.15.3</t>
  </si>
  <si>
    <t>Co8.13.2,5</t>
  </si>
  <si>
    <t>Co14,5.21.2</t>
  </si>
  <si>
    <t>Co16.21.2</t>
  </si>
  <si>
    <t>Co9.14</t>
  </si>
  <si>
    <t>Al4.10</t>
  </si>
  <si>
    <t>Al5.12</t>
  </si>
  <si>
    <t>Al6,5.13</t>
  </si>
  <si>
    <t>Al13.24</t>
  </si>
  <si>
    <t>Fi13.24</t>
  </si>
  <si>
    <t>Fi20.26</t>
  </si>
  <si>
    <t>Fi22.28</t>
  </si>
  <si>
    <t>Fi26.34</t>
  </si>
  <si>
    <t>Fi28.36</t>
  </si>
  <si>
    <t>PolPo1/8 3x8</t>
  </si>
  <si>
    <t>PolPo5/32 4x10</t>
  </si>
  <si>
    <t>PolPo3/16  5x12</t>
  </si>
  <si>
    <t>PolPo1/4  6,5x14</t>
  </si>
  <si>
    <t>PolPo5/16  8x16</t>
  </si>
  <si>
    <t>PolPo3/8  10x18</t>
  </si>
  <si>
    <t>S-379</t>
  </si>
  <si>
    <t>GR. MUELA PLAST.CHEVROLET-PEUGEOT VARIOS</t>
  </si>
  <si>
    <t>0</t>
  </si>
  <si>
    <t>7</t>
  </si>
  <si>
    <t>100</t>
  </si>
  <si>
    <t>803</t>
  </si>
  <si>
    <t>805</t>
  </si>
  <si>
    <t>807</t>
  </si>
  <si>
    <t>S-024 Gr</t>
  </si>
  <si>
    <t>MUEBLESMueble P/Gav chica</t>
  </si>
  <si>
    <t>MUEBLES</t>
  </si>
  <si>
    <t>Mueble P/Gav chica</t>
  </si>
  <si>
    <t>Mueble Para gavetas Chicas</t>
  </si>
  <si>
    <t>MUEBLESMueble P/Gav mediana</t>
  </si>
  <si>
    <t>Mueble P/Gav mediana</t>
  </si>
  <si>
    <t>Mueble Para gavetas Mediana</t>
  </si>
  <si>
    <t>MUEBLESMueble P/Gav grande</t>
  </si>
  <si>
    <t>Mueble P/Gav grande</t>
  </si>
  <si>
    <t>Mueble Para gavetas Grandes</t>
  </si>
  <si>
    <t>1.06.13430</t>
  </si>
  <si>
    <t>1.06.13435</t>
  </si>
  <si>
    <t>1.06.13440</t>
  </si>
  <si>
    <t>1.06.13475</t>
  </si>
  <si>
    <t>PICO MICHELIN C/RET.</t>
  </si>
  <si>
    <t>F-740/Ve</t>
  </si>
  <si>
    <t>1076 B</t>
  </si>
  <si>
    <t>1153 N</t>
  </si>
  <si>
    <t>1076 N</t>
  </si>
  <si>
    <t>1079 N</t>
  </si>
  <si>
    <t>Cuerda 5,33mm - 10,46 x 21,12</t>
  </si>
  <si>
    <t>Cuerda 5,33mm - 12,07 x 22,73</t>
  </si>
  <si>
    <t>Cuerda 5,33mm - 13,64 x 24,3</t>
  </si>
  <si>
    <t>Cuerda 5,33mm - 15,24 x 26,9</t>
  </si>
  <si>
    <t>Cuerda 5,33mm - 16,81 x 27,47</t>
  </si>
  <si>
    <t>Cuerda 5,33mm - 18,42 x 29,08</t>
  </si>
  <si>
    <t>Cuerda 5,33mm - 19,99 x 30,65</t>
  </si>
  <si>
    <t>Cuerda 5,33mm - 21,59 x 32,05</t>
  </si>
  <si>
    <t>Cuerda 5,33mm - 23,16 x 33,82</t>
  </si>
  <si>
    <t>Cuerda 5,33mm - 24,77 x 35,43</t>
  </si>
  <si>
    <t>Cuerda 5,33mm - 26,34 x 37</t>
  </si>
  <si>
    <t>Cuerda 5,33mm - 27,94 x 38,6</t>
  </si>
  <si>
    <t>Cuerda 5,33mm - 29,51 x 40,17</t>
  </si>
  <si>
    <t>Cuerda 5,33mm - 31,12 x 41,78</t>
  </si>
  <si>
    <t>Cuerda 5,33mm - 32,69 x 43,35</t>
  </si>
  <si>
    <t>Cuerda 5,33mm - 34,29 x 44,95</t>
  </si>
  <si>
    <t>Cuerda 5,33mm - 37,47 x 48,13</t>
  </si>
  <si>
    <t>Cuerda 5,33mm - 40,64 x 51,13</t>
  </si>
  <si>
    <t>Cuerda 5,33mm - 43,82 x 54,48</t>
  </si>
  <si>
    <t>Cuerda 5,33mm - 46,99 x 57,65</t>
  </si>
  <si>
    <t>Cuerda 5,33mm - 50,17 x 60,83</t>
  </si>
  <si>
    <t>Cuerda 5,33mm - 53,34 x 64</t>
  </si>
  <si>
    <t>Cuerda 5,33mm - 56,52 x 67,18</t>
  </si>
  <si>
    <t>1167 N</t>
  </si>
  <si>
    <t>F-1022/N</t>
  </si>
  <si>
    <t>F-317CR</t>
  </si>
  <si>
    <t>180375160892702200000250</t>
  </si>
  <si>
    <t>180370081101702200000150</t>
  </si>
  <si>
    <t>190310050691300000001000</t>
  </si>
  <si>
    <t>190310060891452100000500</t>
  </si>
  <si>
    <t>190310081091702100000250</t>
  </si>
  <si>
    <t>190310101291982100000250</t>
  </si>
  <si>
    <t>180300050691302100001000</t>
  </si>
  <si>
    <t>180305160891852100000500</t>
  </si>
  <si>
    <t>180300081091952100000250</t>
  </si>
  <si>
    <t>180300101292232100000200</t>
  </si>
  <si>
    <t>180300121492032100000150</t>
  </si>
  <si>
    <t>181100050691092100001000</t>
  </si>
  <si>
    <t>181105161001352100000500</t>
  </si>
  <si>
    <t>181100081051602100000250</t>
  </si>
  <si>
    <t>181100101290198010000250</t>
  </si>
  <si>
    <t>180303160751202100001000</t>
  </si>
  <si>
    <t>180300140991502100000500</t>
  </si>
  <si>
    <t>180305161351752100000250</t>
  </si>
  <si>
    <t>180300516109170210000250</t>
  </si>
  <si>
    <t>180300381291982100000250</t>
  </si>
  <si>
    <t>SELFLEX</t>
  </si>
  <si>
    <t>TUERCAS REMACHES50</t>
  </si>
  <si>
    <t>ACERO CABEZA ANCHA - M 5 x 0.8 - L: 13.00 mm</t>
  </si>
  <si>
    <t>TUERCAS REMACHES51</t>
  </si>
  <si>
    <t>ACERO CABEZA ANCHA - M 6 x 1.0 - L: 18,5 mm</t>
  </si>
  <si>
    <t>TUERCAS REMACHES52</t>
  </si>
  <si>
    <t>ACERO CABEZA ANCHA - M 8 x 1.25 - L: 19,5 mm</t>
  </si>
  <si>
    <t>TUERCAS REMACHES53</t>
  </si>
  <si>
    <t>ACERO CABEZA ANCHA - M 10 x 1.50 - L: 22,3 mm</t>
  </si>
  <si>
    <t>TUERCAS REMACHES54</t>
  </si>
  <si>
    <t>ACERO CABEZA ANCHA - M 12 x 1.75 - L: 20,3 mm</t>
  </si>
  <si>
    <t>TUERCAS REMACHES55</t>
  </si>
  <si>
    <t>ACERO CABEZA BAJA - M 5 x 0.8 - L: 10.90 mm</t>
  </si>
  <si>
    <t>TUERCAS REMACHES56</t>
  </si>
  <si>
    <t>ACERO CABEZA BAJA - M 6 x 1.0 - L: 13.90 mm</t>
  </si>
  <si>
    <t>TUERCAS REMACHES57</t>
  </si>
  <si>
    <t>ACERO CABEZA BAJA - M 8 x 1.25 - L: 16 mm</t>
  </si>
  <si>
    <t>TUERCAS REMACHES58</t>
  </si>
  <si>
    <t>ACERO CABEZA BAJA - M 10 x 1.50 - L: 19,8 mm</t>
  </si>
  <si>
    <t>TUERCAS REMACHES59</t>
  </si>
  <si>
    <t>ACERO CABEZA ANCHA PULGADA - 3/16" - L: 12.00 mm</t>
  </si>
  <si>
    <t>TUERCAS REMACHES60</t>
  </si>
  <si>
    <t>ACERO CABEZA ANCHA PULGADA - 1/4" - L: 15.00 mm</t>
  </si>
  <si>
    <t>TUERCAS REMACHES61</t>
  </si>
  <si>
    <t>ACERO CABEZA ANCHA PULGADA - 5/16" - L: 17.50 mm</t>
  </si>
  <si>
    <t>TUERCAS REMACHES62</t>
  </si>
  <si>
    <t>ACERO CABEZA ANCHA PULGADA - 5/16" - L: 17 mm</t>
  </si>
  <si>
    <t>TUERCAS REMACHES63</t>
  </si>
  <si>
    <t>ACERO CABEZA ANCHA PULGADA - 3/8" - L: 19,8 mm</t>
  </si>
  <si>
    <t>TUERCAS REMACHES64</t>
  </si>
  <si>
    <t>ALUMINIO CABEZA ANCHA - M 5 x 0.8 - L: 13.00 mm</t>
  </si>
  <si>
    <t>TUERCAS REMACHES65</t>
  </si>
  <si>
    <t>ALUMINIO CABEZA ANCHA - M 6 x 1.0 - L: 14.50 mm</t>
  </si>
  <si>
    <t>TUERCAS REMACHES66</t>
  </si>
  <si>
    <t>ALUMINIO CABEZA ANCHA - M 8 x 1.25 - L: 17.00 mm</t>
  </si>
  <si>
    <t>TUERCAS REMACHES67</t>
  </si>
  <si>
    <t>ALUMINIO CABEZA ANCHA - M 10 x 1.50 - L: 19,8 mm</t>
  </si>
  <si>
    <t>TUERCAS REMACHES68</t>
  </si>
  <si>
    <t>ACERO CABEZA ANCHA TREBOL- M 6 x 1.0 - L: 27.00 mm</t>
  </si>
  <si>
    <t>TUERCAS REMACHES69</t>
  </si>
  <si>
    <t>ACERO CABEZA ANCHA TREBOL- M 8 x 1.25 - L: 17.00 mm</t>
  </si>
  <si>
    <t>TUERCAS REMACHESGaveta</t>
  </si>
  <si>
    <t>TUERCAS REMACHES</t>
  </si>
  <si>
    <t>TERMINALES93</t>
  </si>
  <si>
    <t>Terminal cobre estañado ojal - Cable 70 - Ojal: 10mm</t>
  </si>
  <si>
    <t>TERMINALES94</t>
  </si>
  <si>
    <t>Terminal cobre estañado ojal - Cable 70 - Ojal: 11mm</t>
  </si>
  <si>
    <t>TERMINALES95</t>
  </si>
  <si>
    <t>Terminal cobre estañado ojal - Cable 95 - Ojal: 11mm</t>
  </si>
  <si>
    <t>TERMINALES96</t>
  </si>
  <si>
    <t>Terminal cobre estañado ojal - Cable 95 - Ojal: 13mm</t>
  </si>
  <si>
    <t>PERILLAS DE COCINA</t>
  </si>
  <si>
    <t>PERILLAS DE COCINAGaveta</t>
  </si>
  <si>
    <t>PERILLAS DE COCINA1</t>
  </si>
  <si>
    <t>PERILLAS DE COCINA2</t>
  </si>
  <si>
    <t>PERILLAS DE COCINA3</t>
  </si>
  <si>
    <t>PERILLAS DE COCINA10</t>
  </si>
  <si>
    <t>PERILLAS DE COCINA11</t>
  </si>
  <si>
    <t>PERILLAS DE COCINA12</t>
  </si>
  <si>
    <t>PERILLAS DE COCINA13</t>
  </si>
  <si>
    <t>PERILLAS DE COCINA14</t>
  </si>
  <si>
    <t>PERILLAS DE COCINA15</t>
  </si>
  <si>
    <t>PERILLAS DE COCINA16</t>
  </si>
  <si>
    <t>PERILLAS DE COCINA17</t>
  </si>
  <si>
    <t>PERILLAS DE COCINA18</t>
  </si>
  <si>
    <t>PERILLAS DE COCINA20</t>
  </si>
  <si>
    <t>PERILLAS DE COCINA30</t>
  </si>
  <si>
    <t>PERILLAS DE COCINA31</t>
  </si>
  <si>
    <t>PERILLAS DE COCINA32</t>
  </si>
  <si>
    <t>PERILLAS DE COCINA33</t>
  </si>
  <si>
    <t>PERILLAS DE COCINA40</t>
  </si>
  <si>
    <t>SUPLEMENTO 0,2Gaveta</t>
  </si>
  <si>
    <t>SUPLEMENTO 0,8Gaveta</t>
  </si>
  <si>
    <t>*</t>
  </si>
  <si>
    <t xml:space="preserve">DOMEC - ACRÍLICO 98 TODA CROMADA </t>
  </si>
  <si>
    <t>DOMEC - BLANCA 90 ARMADAS</t>
  </si>
  <si>
    <t>DOMEC - CONJUNTO 95 BLANCO</t>
  </si>
  <si>
    <t>DOMEC - PAOLA 81 MARRÓN</t>
  </si>
  <si>
    <t>DOMEC - TF  BLANCO</t>
  </si>
  <si>
    <t>DOMEC - TF TODA CROMADA</t>
  </si>
  <si>
    <t>ELECTROLUX - PLATA</t>
  </si>
  <si>
    <t>ESCORIAL - CANDOR  BLANCA / NEGRA</t>
  </si>
  <si>
    <t>682</t>
  </si>
  <si>
    <t>ESCORIAL - CANDOR  BLANCA / NEGRA  CON ARO</t>
  </si>
  <si>
    <t>INDUSTRIALES - INDUSTRIAL INYECCION  8/10/11/CUADRADO</t>
  </si>
  <si>
    <t>0,5 x 4,5 x 30 - Expansión</t>
  </si>
  <si>
    <t>0,5 x 6 x 50 - Expansión</t>
  </si>
  <si>
    <t>0,6 x 7 x 30 - Expansión</t>
  </si>
  <si>
    <t>0,6 x 8 x 50 - Expansión</t>
  </si>
  <si>
    <t>0,8 x 6 x 50 - Expansión</t>
  </si>
  <si>
    <t>0,8 x 8 x 50 - Expansión</t>
  </si>
  <si>
    <t>0,8 x 10 x 50 - Expansión</t>
  </si>
  <si>
    <t>0,8 x 10 x 100 - Expansión</t>
  </si>
  <si>
    <t>1 x 8 x 40 - Expansión</t>
  </si>
  <si>
    <t>1 x 8 x 100 - Expansión</t>
  </si>
  <si>
    <t>1 x 10 x 70 - Expansión</t>
  </si>
  <si>
    <t>1 x 10 x 120 - Expansión</t>
  </si>
  <si>
    <t>1 x 12 x 100 - Expansión</t>
  </si>
  <si>
    <t>1 x 12 x 150 - Expansión</t>
  </si>
  <si>
    <t>1,25 x 8 x 100 - Expansión</t>
  </si>
  <si>
    <t>1,25 x 10 x 100 - Expansión</t>
  </si>
  <si>
    <t>1,25 x 12 x 150 - Expansión</t>
  </si>
  <si>
    <t>1,5 x 10 x 100 - Expansión</t>
  </si>
  <si>
    <t>1,5 x 12 x 100 - Expansión</t>
  </si>
  <si>
    <t>1,5 x 14 x 100 - Expansión</t>
  </si>
  <si>
    <t>1,5 x 16 x 150 - Expansión</t>
  </si>
  <si>
    <t>1,75 x 12 x 100 - Expansión</t>
  </si>
  <si>
    <t>1,75 x 14 x 100 - Expansión</t>
  </si>
  <si>
    <t>1,75 x 16 x 100 - Expansión</t>
  </si>
  <si>
    <t>2 x 14 x 100 - Expansión</t>
  </si>
  <si>
    <t>2 x 16 x 150 - Expansión</t>
  </si>
  <si>
    <t>3 x 17 x 75 - Expansión</t>
  </si>
  <si>
    <t>2,25 x 12 x 175 - Expansión</t>
  </si>
  <si>
    <t>0,8 x 8 x 27 - Expansión</t>
  </si>
  <si>
    <t>1 x 7 x 22 - Expansión</t>
  </si>
  <si>
    <t>1 x 8 x 25 - Expansión</t>
  </si>
  <si>
    <t>1,25 x 7 x 32 - Expansión</t>
  </si>
  <si>
    <t>1,5 x  x  - Expansión</t>
  </si>
  <si>
    <t>embrague Chevrol.y FORD x  x  - Expansión</t>
  </si>
  <si>
    <t>acelerador falcon/ F100 x  x  - Expansión</t>
  </si>
  <si>
    <t>Embrague Taunus x  x  - Expansión</t>
  </si>
  <si>
    <t>Embrague Univ. Corto x  x  - Expansión</t>
  </si>
  <si>
    <t>Embrague Univ. Largo x  x  - Expansión</t>
  </si>
  <si>
    <t>Embrague  Dodge x  x  - Expansión</t>
  </si>
  <si>
    <t>A.M.CORALINE - CORALINE ANTERIOR</t>
  </si>
  <si>
    <t xml:space="preserve">ARISTON - GOTA N / B 6mm C/L CORTE ABAJO </t>
  </si>
  <si>
    <t>AURORA - ALEMANA  8mm / 9mm</t>
  </si>
  <si>
    <t>DOMEC - P.Domec 98 Bl Hlla diam.8</t>
  </si>
  <si>
    <t>DOMEC - Domec 81 Paola bl diam8 baquelita</t>
  </si>
  <si>
    <t>DOMEC - P.Next line Hll Gris diam6 (M06)</t>
  </si>
  <si>
    <t>ESCORIAL - Escorial Candor Ng</t>
  </si>
  <si>
    <t>ESCORIAL - Sepia Escorial Ng baquelita</t>
  </si>
  <si>
    <t>PERILLAS DE COCINA50</t>
  </si>
  <si>
    <t>LONGVIE - LONGVIE KENIA   B / M / N / G  6mm</t>
  </si>
  <si>
    <t>PERILLAS DE COCINA51</t>
  </si>
  <si>
    <t>LONGVIE - BCO / GRIS / NEG / MARR 2005 C/C 6 mm</t>
  </si>
  <si>
    <t>PERILLAS DE COCINA52</t>
  </si>
  <si>
    <t>LONGVIE - BLANCO    2005  6mm  EMBUTIR</t>
  </si>
  <si>
    <t>PERILLAS DE COCINA53</t>
  </si>
  <si>
    <t>LONGVIE - Longvie 2000 diam 8 mrr</t>
  </si>
  <si>
    <t>PERILLAS DE COCINA54</t>
  </si>
  <si>
    <t>LONGVIE - BLANCO 89 CON ARO  C / L</t>
  </si>
  <si>
    <t>PERILLAS DE COCINA55</t>
  </si>
  <si>
    <t>LONGVIE - Longvie 89 c/aro v/L MRR diam8</t>
  </si>
  <si>
    <t>PERILLAS DE COCINA56</t>
  </si>
  <si>
    <t>LONGVIE - Longvie 2002 diam 8 bl V/L</t>
  </si>
  <si>
    <t>PERILLAS DE COCINA57</t>
  </si>
  <si>
    <t>LONGVIE - Longvie 2010 cocina Bl</t>
  </si>
  <si>
    <t>PERILLAS DE COCINA58</t>
  </si>
  <si>
    <t>LONGVIE - Longvie 2010 cocina Gris</t>
  </si>
  <si>
    <t>PERILLAS DE COCINA59</t>
  </si>
  <si>
    <t>LONGVIE - Longvie actual bl</t>
  </si>
  <si>
    <t>PERILLAS DE COCINA60</t>
  </si>
  <si>
    <t>LONGVIE - Longvie Anafe 2010 bl</t>
  </si>
  <si>
    <t>PERILLAS DE COCINA61</t>
  </si>
  <si>
    <t>LONGVIE - Longvie Anafe 2010 gris</t>
  </si>
  <si>
    <t>PERILLAS DE COCINA70</t>
  </si>
  <si>
    <t>MABE - MABE   GRIS   6 / 8 mm</t>
  </si>
  <si>
    <t>PERILLAS DE COCINA71</t>
  </si>
  <si>
    <t>MARTIRI - LÁGRIMA BLANCA  C / C</t>
  </si>
  <si>
    <t>PERILLAS DE COCINA72</t>
  </si>
  <si>
    <t>ORBIS - CONVECTA BLANCA / GRIS  8mm / 6mm</t>
  </si>
  <si>
    <t>PERILLAS DE COCINA73</t>
  </si>
  <si>
    <t>ORBIS - KIT 2010  BLANCO / MARRÓN / NEGRO</t>
  </si>
  <si>
    <t>PERILLAS DE COCINA74</t>
  </si>
  <si>
    <t>ORBIS - MARRÓN 88</t>
  </si>
  <si>
    <t>PERILLAS DE COCINA75</t>
  </si>
  <si>
    <t>ORBIS - MERTIG 84  MARRÓN</t>
  </si>
  <si>
    <t>PERILLAS DE COCINA76</t>
  </si>
  <si>
    <t>ORBIS - MODELO 388  2011  BLANCO / MARRÓN</t>
  </si>
  <si>
    <t>PERILLAS DE COCINA77</t>
  </si>
  <si>
    <t>ORBIS - Orbis 388 ng</t>
  </si>
  <si>
    <t>PERILLAS DE COCINA78</t>
  </si>
  <si>
    <t>ORBIS - Orbis 84 Ng baquelita</t>
  </si>
  <si>
    <t>PERILLAS DE COCINA79</t>
  </si>
  <si>
    <t>ORBIS - Orbis Kit ng</t>
  </si>
  <si>
    <t>PERILLAS DE COCINA80</t>
  </si>
  <si>
    <t>ORBIS - Orbis Kit mrr</t>
  </si>
  <si>
    <t>PERILLAS DE COCINA81</t>
  </si>
  <si>
    <t>ORBIS - ORBIS - VOLCAN   BLANCA / MARRÓN / GRIS</t>
  </si>
  <si>
    <t>PERILLAS DE COCINA90</t>
  </si>
  <si>
    <t>DAUCO - P.Dauco Mrr diam8 v/L baquelita</t>
  </si>
  <si>
    <t>PERILLAS DE COCINA91</t>
  </si>
  <si>
    <t>ORO AZUL - CHANFLEADA 88 C / C</t>
  </si>
  <si>
    <t>PERILLAS DE COCINA92</t>
  </si>
  <si>
    <t>ORO AZUL - Oro azul 86 v/c</t>
  </si>
  <si>
    <t>PERILLAS DE COCINA100</t>
  </si>
  <si>
    <t>PATRICK - PATRICK ANTERIOR  BLANCA</t>
  </si>
  <si>
    <t>PERILLAS DE COCINA101</t>
  </si>
  <si>
    <t>PATRICK - PATRICK ANTERIOR  PLATA     CON ARO</t>
  </si>
  <si>
    <t>PERILLAS DE COCINA102</t>
  </si>
  <si>
    <t>PATRICK - Patrick anterior gris</t>
  </si>
  <si>
    <t>PERILLAS DE COCINA103</t>
  </si>
  <si>
    <t>PATRICK - PATRICK MODERNA  BLANCA</t>
  </si>
  <si>
    <t>PERILLAS DE COCINA110</t>
  </si>
  <si>
    <t>PERILLA - FORNAX  Nº 3 / Nº 4</t>
  </si>
  <si>
    <t>PERILLAS DE COCINA111</t>
  </si>
  <si>
    <t>SINGER - ESLABÓN DE LUJO OVAL CON ARO   B.</t>
  </si>
  <si>
    <t>PERILLAS DE COCINA112</t>
  </si>
  <si>
    <t>SINGER - SINGER  MACOSER FLORENCIA</t>
  </si>
  <si>
    <t>PERILLAS DE COCINA113</t>
  </si>
  <si>
    <t>SINGER - SINGER  MACOSER GOTA CON ARO</t>
  </si>
  <si>
    <t>PERILLAS DE COCINA120</t>
  </si>
  <si>
    <t xml:space="preserve">VOLCAN - MARRÓN 84   8 1/2 mm </t>
  </si>
  <si>
    <t>PERILLAS DE COCINA121</t>
  </si>
  <si>
    <t>VOLCAN - P.Volcán Bl diam.8 baquelita</t>
  </si>
  <si>
    <t>PERILLAS DE COCINA122</t>
  </si>
  <si>
    <t>VOLCAN - VENUS  C / L</t>
  </si>
  <si>
    <t>PERILLAS DE COCINA123</t>
  </si>
  <si>
    <t>VOLCAN - Venus C/C</t>
  </si>
  <si>
    <t>PERILLAS DE COCINA130</t>
  </si>
  <si>
    <t>WHIRPOOL - GIRATORIA  BLANCA / MARRÓN / NEGRA</t>
  </si>
  <si>
    <t>PERILLAS DE COCINA131</t>
  </si>
  <si>
    <t>WHIRPOOL - GRIS    C / A</t>
  </si>
  <si>
    <t>PERILLAS DE COCINA132</t>
  </si>
  <si>
    <t>WHIRPOOL - WHIRPOOL C/A GRIS</t>
  </si>
  <si>
    <t>NEPLASTIC</t>
  </si>
  <si>
    <t>CONEXIÓN DE ALUMINIO1</t>
  </si>
  <si>
    <t>CONEXIÓN DE ALUMINIO</t>
  </si>
  <si>
    <t>CONEXIÓN DE ALUMINIO2</t>
  </si>
  <si>
    <t>CONEXIÓN DE ALUMINIO3</t>
  </si>
  <si>
    <t>CONEXIÓN DE ALUMINIO4</t>
  </si>
  <si>
    <t>CONEXIÓN DE ALUMINIO5</t>
  </si>
  <si>
    <t>CONEXIÓN DE ALUMINIO7</t>
  </si>
  <si>
    <t>CONEXIÓN DE ALUMINIO9</t>
  </si>
  <si>
    <t>CONEXIÓN DE ALUMINIO12</t>
  </si>
  <si>
    <t>CONEXIÓN DE ALUMINIO13</t>
  </si>
  <si>
    <t>CONEXIÓN DE ALUMINIO14</t>
  </si>
  <si>
    <t>CONEXIÓN DE ALUMINIO15</t>
  </si>
  <si>
    <t>CONEXIÓN DE ALUMINIO16</t>
  </si>
  <si>
    <t>CONEXIÓN DE ALUMINIO17</t>
  </si>
  <si>
    <t>CONEXIÓN DE ALUMINIO18</t>
  </si>
  <si>
    <t>CONEXIÓN DE ALUMINIO19</t>
  </si>
  <si>
    <t>CONEXIÓN DE ALUMINIO20</t>
  </si>
  <si>
    <t>CONEXIÓN DE ALUMINIO21</t>
  </si>
  <si>
    <t>CONEXIÓN DE ALUMINIO22</t>
  </si>
  <si>
    <t>CONEXIÓN DE ALUMINIO23</t>
  </si>
  <si>
    <t>CONEXIÓN DE ALUMINIO24</t>
  </si>
  <si>
    <t>CONEXIÓN DE ALUMINIO25</t>
  </si>
  <si>
    <t>CONEXIÓN DE ALUMINIO26</t>
  </si>
  <si>
    <t>CONEXIÓN DE ALUMINIO27</t>
  </si>
  <si>
    <t>CONEXIÓN DE ALUMINIO28</t>
  </si>
  <si>
    <t>CONEXIÓN DE ALUMINIO36</t>
  </si>
  <si>
    <t>CONEXIÓN DE ALUMINIO40</t>
  </si>
  <si>
    <t>CONEXIÓN DE ALUMINIO41</t>
  </si>
  <si>
    <t>CONEXIÓN DE ALUMINIO42</t>
  </si>
  <si>
    <t>CONEXIÓN DE ALUMINIO50</t>
  </si>
  <si>
    <t>CONEXIÓN DE ALUMINIO51</t>
  </si>
  <si>
    <t>CONEXIÓN DE ALUMINIO52</t>
  </si>
  <si>
    <t>CONEXIÓN DE ALUMINIO53</t>
  </si>
  <si>
    <t>CONEXIÓN DE ALUMINIO56</t>
  </si>
  <si>
    <t>CONEXIÓN DE ALUMINIO57</t>
  </si>
  <si>
    <t>CONEXIÓN DE ALUMINIO58</t>
  </si>
  <si>
    <t>CONEXIÓN DE ALUMINIO59</t>
  </si>
  <si>
    <t>CONEXIÓN DE ALUMINIO61</t>
  </si>
  <si>
    <t>CONEXIÓN DE ALUMINIO62</t>
  </si>
  <si>
    <t>CONEXIÓN DE ALUMINIO63</t>
  </si>
  <si>
    <t>CONEXIÓN DE ALUMINIO64</t>
  </si>
  <si>
    <t>CONEXIÓN DE ALUMINIO65</t>
  </si>
  <si>
    <t>CONEXIÓN DE ALUMINIO66</t>
  </si>
  <si>
    <t>CONEXIÓN DE ALUMINIO67</t>
  </si>
  <si>
    <t>CONEXIÓN DE ALUMINIO68</t>
  </si>
  <si>
    <t>CONEXIÓN DE ALUMINIO69</t>
  </si>
  <si>
    <t>CONEXIÓN DE ALUMINIO70</t>
  </si>
  <si>
    <t>CONEXIÓN DE ALUMINIO71</t>
  </si>
  <si>
    <t>CONEXIÓN DE ALUMINIO72</t>
  </si>
  <si>
    <t>CONEXIÓN DE ALUMINIO79</t>
  </si>
  <si>
    <t>CONEXIÓN DE ALUMINIO80</t>
  </si>
  <si>
    <t>CONEXIÓN DE ALUMINIO81</t>
  </si>
  <si>
    <t>CONEXIÓN DE ALUMINIOGaveta</t>
  </si>
  <si>
    <t>Fabrica y Codigo</t>
  </si>
  <si>
    <t>Aumento</t>
  </si>
  <si>
    <t>Nuevo precio Lista</t>
  </si>
  <si>
    <t>Nueva venta</t>
  </si>
  <si>
    <t>Nueva Ganancia</t>
  </si>
  <si>
    <t>JorgeManguera</t>
  </si>
  <si>
    <t>CONEXIÓN DE ALUMINIO10</t>
  </si>
  <si>
    <t>CONEXIÓN DE ALUMINIO11</t>
  </si>
  <si>
    <t>CONEXIÓN DE ALUMINIO30</t>
  </si>
  <si>
    <t>CONEXIÓN DE ALUMINIO31</t>
  </si>
  <si>
    <t>CONEXIÓN DE ALUMINIO32</t>
  </si>
  <si>
    <t>REDUCCION 10 X 13</t>
  </si>
  <si>
    <t>REDUCCION 13 X 16</t>
  </si>
  <si>
    <t>Millar</t>
  </si>
  <si>
    <t>CONEXIÓN DE ALUMINIO6</t>
  </si>
  <si>
    <t>Union de 13 mm - 19</t>
  </si>
  <si>
    <t>Union de 16 mm - 20</t>
  </si>
  <si>
    <t>Union de 19 mm - 21</t>
  </si>
  <si>
    <t>Union de 22 mm - 22</t>
  </si>
  <si>
    <t>Union de 25 mm - 23</t>
  </si>
  <si>
    <t>Union de 28 mm - 24</t>
  </si>
  <si>
    <t>Union de 32 mm - 25</t>
  </si>
  <si>
    <t>Union de 35 mm - 26</t>
  </si>
  <si>
    <t>Union de 38 mm - 27</t>
  </si>
  <si>
    <t>"U" anula cañerias 16 mm - 28</t>
  </si>
  <si>
    <t>"U" anula cañerias 19 mm - 29</t>
  </si>
  <si>
    <t>"U" anula cañeria Patner 22 mm</t>
  </si>
  <si>
    <t>"U"  Patner 22 mm con reduc a 19 mm</t>
  </si>
  <si>
    <t>REDUCCION  8 X 13 - 60</t>
  </si>
  <si>
    <t>REDUCCION  8 X 16 - 61</t>
  </si>
  <si>
    <t>REDUCCION  8 X 19 - 63</t>
  </si>
  <si>
    <t>REDUCCION 10 X 16 - 62</t>
  </si>
  <si>
    <t>REDUCCION 10 X 19 - 64</t>
  </si>
  <si>
    <t>REDUCCION 13 X 19 - 65</t>
  </si>
  <si>
    <t>REDUCCION 16 X 19 - 66</t>
  </si>
  <si>
    <t>% de aumento</t>
  </si>
  <si>
    <t>Nueva Venta</t>
  </si>
  <si>
    <t>% que quiero aumentar</t>
  </si>
  <si>
    <t>Costo Anterior</t>
  </si>
  <si>
    <t>F-1058</t>
  </si>
  <si>
    <t>Porta bulbo  1 " 25 mm - 12</t>
  </si>
  <si>
    <t>Porta bulbo  1 1/4 ", 32 mm - 14</t>
  </si>
  <si>
    <t>Porta bulbo  1 1/2 ", 38 mm - 16</t>
  </si>
  <si>
    <t>Union de 8 mm</t>
  </si>
  <si>
    <t>Union de 10 mm</t>
  </si>
  <si>
    <t>Union de 11 mm</t>
  </si>
  <si>
    <t>Union de 45 mm</t>
  </si>
  <si>
    <t>Union de 50 mm</t>
  </si>
  <si>
    <t>REDUCCION 13 X 22</t>
  </si>
  <si>
    <t>REDUCCION 16 X 22</t>
  </si>
  <si>
    <t>REDUCCION 16 X 25</t>
  </si>
  <si>
    <t>REDUCCION 16 X 32</t>
  </si>
  <si>
    <t>REDUCCION 19 X 22</t>
  </si>
  <si>
    <t>REDUCCION 19 X 25</t>
  </si>
  <si>
    <t>REDUCCION 19 X 28</t>
  </si>
  <si>
    <t>REDUCCION 19 X 32</t>
  </si>
  <si>
    <t>REDUCCION 22 X 32</t>
  </si>
  <si>
    <t>REDUCCION 22 X 35</t>
  </si>
  <si>
    <t>REDUCCION 25 X 32</t>
  </si>
  <si>
    <t>REDUCCION 25 X 35</t>
  </si>
  <si>
    <t>REDUCCION 25 X 38</t>
  </si>
  <si>
    <t>Ø pico  8 mm -  Ø CAÑO PRINCIPAL 8 mm - 38</t>
  </si>
  <si>
    <t>Ø pico 8 mm - 8 mm 10 mm</t>
  </si>
  <si>
    <t>Ø pico  8 mm - 10 mm 13 mm - 39</t>
  </si>
  <si>
    <t>Ø pico  8 mm - 13 mm 16 mm - 2</t>
  </si>
  <si>
    <t>Ø pico  8 mm - 16 mm 19 mm - 4</t>
  </si>
  <si>
    <t>Ø pico  8 mm - 19 mm 22 mm</t>
  </si>
  <si>
    <t>Ø pico  8 mm - 22 mm 25 mm - 43</t>
  </si>
  <si>
    <t>Ø pico 8 mm - 25 mm 28 mm - 45</t>
  </si>
  <si>
    <t xml:space="preserve">Ø pico  8 mm - 28 mm 32 mm </t>
  </si>
  <si>
    <t>Ø pico  8 mm - 32 mm  35 mm  - 49</t>
  </si>
  <si>
    <t>Ø pico  8 mm - 35 mm  38 mm</t>
  </si>
  <si>
    <t>Ø pico 10 mm - 38 mm 10 mm</t>
  </si>
  <si>
    <t>Ø pico 10 mm - 10 mm 13 mm - 40</t>
  </si>
  <si>
    <t>Ø pico 10 mm - 13 mm 16 mm - 41</t>
  </si>
  <si>
    <t>Ø pico 10 mm - 16 mm 19 mm - 42</t>
  </si>
  <si>
    <t>Ø pico 10 mm - 19 mm 22 mm</t>
  </si>
  <si>
    <t>Ø pico 10 mm - 22 mm 25 mm - 44</t>
  </si>
  <si>
    <t>Ø pico 10 mm - 25 mm 28 mm</t>
  </si>
  <si>
    <t>Ø pico 10 mm - 28 mm 32 mm  - 46</t>
  </si>
  <si>
    <t xml:space="preserve">Ø pico 10 mm - 32 mm  35 mm </t>
  </si>
  <si>
    <t>Ø pico 10 mm - 35 mm  38 mm - 50</t>
  </si>
  <si>
    <t>Ø pico 13 mm - 38 mm 13 mm</t>
  </si>
  <si>
    <t>Ø pico 13 mm - 13 mm 16 mm - 8</t>
  </si>
  <si>
    <t>Ø pico 13 mm - 16 mm 19 mm</t>
  </si>
  <si>
    <t>Ø pico 13 mm - 19 mm 22 mm</t>
  </si>
  <si>
    <t>Ø pico 13 mm - 22 mm 25 mm</t>
  </si>
  <si>
    <t>Ø pico 13 mm - 25 mm 28 mm</t>
  </si>
  <si>
    <t xml:space="preserve">Ø pico 13 mm - 28 mm 32 mm </t>
  </si>
  <si>
    <t xml:space="preserve">Ø pico 13 mm - 32 mm  35 mm </t>
  </si>
  <si>
    <t>Ø pico 13 mm - 35 mm  38 mm</t>
  </si>
  <si>
    <t>Ø pico 16 mm - 38 mm 16 mm - 1</t>
  </si>
  <si>
    <t>Ø pico 16 mm - 16 mm 19 mm - 7</t>
  </si>
  <si>
    <t>Ø pico 16 mm - 19 mm 22 mm</t>
  </si>
  <si>
    <t>Ø pico 16 mm - 22 mm 25 mm</t>
  </si>
  <si>
    <t>Ø pico 16 mm - 25 mm 28 mm</t>
  </si>
  <si>
    <t>Ø pico 16 mm - 28 mm 32 mm  - 47</t>
  </si>
  <si>
    <t xml:space="preserve">Ø pico 16 mm - 32 mm  35 mm </t>
  </si>
  <si>
    <t>Ø pico 16 mm - 35 mm  38 mm - 51</t>
  </si>
  <si>
    <t>Ø pico 19 mm - 38 mm 19 mm - 9</t>
  </si>
  <si>
    <t>Ø pico 19 mm - 19 mm 22 mm</t>
  </si>
  <si>
    <t>Ø pico 19 mm - 22 mm 25 mm</t>
  </si>
  <si>
    <t>Ø pico 19 mm - 25 mm 28 mm</t>
  </si>
  <si>
    <t>Ø pico 19 mm - 28 mm 32 mm  - 48</t>
  </si>
  <si>
    <t>Ø pico 19 mm - 32 mm  35 mm - 5</t>
  </si>
  <si>
    <t>Ø pico 19 mm - 35 mm 38 mm - 52</t>
  </si>
  <si>
    <t>Ø pico 22 mm - 38 mm 22 mm</t>
  </si>
  <si>
    <t>Ø pico 22 mm - 22 mm 25 mm</t>
  </si>
  <si>
    <t>Ø pico 22 mm - 25 mm 28 mm</t>
  </si>
  <si>
    <t xml:space="preserve">Ø pico 22 mm - 28 mm 32 mm </t>
  </si>
  <si>
    <t>Ø pico 22 mm - 32 mm  35 mm</t>
  </si>
  <si>
    <t>Ø pico 22 mm - 35 mm 38 mm</t>
  </si>
  <si>
    <t>Ø pico 25 mm - 38 mm 25 mm</t>
  </si>
  <si>
    <t>Ø pico 25 mm - 25 mm 28 mm</t>
  </si>
  <si>
    <t xml:space="preserve">Ø pico 25 mm - 28 mm 32 mm </t>
  </si>
  <si>
    <t>Ø pico 25 mm - 32 mm  35 mm</t>
  </si>
  <si>
    <t>Ø pico 25 mm - 35 mm 38 mm</t>
  </si>
  <si>
    <t>Ø pico 8 mm - 16 mm GNC con purg 19 mm GNC con purg - 37</t>
  </si>
  <si>
    <t>32 mm /portabulbo - 18</t>
  </si>
  <si>
    <t>CONEXIONES T EN ALUMINIO101</t>
  </si>
  <si>
    <t>CONEXIONES T EN ALUMINIO</t>
  </si>
  <si>
    <t>CONEXIONES T EN ALUMINIO102</t>
  </si>
  <si>
    <t>CONEXIONES T EN ALUMINIO104</t>
  </si>
  <si>
    <t>CONEXIONES T EN ALUMINIO106</t>
  </si>
  <si>
    <t>CONEXIONES T EN ALUMINIO107</t>
  </si>
  <si>
    <t>CONEXIONES T EN ALUMINIO108</t>
  </si>
  <si>
    <t>CONEXIONES T EN ALUMINIO109</t>
  </si>
  <si>
    <t>CONEXIONES T EN ALUMINIO110</t>
  </si>
  <si>
    <t>CONEXIONES T EN ALUMINIO111</t>
  </si>
  <si>
    <t>CONEXIONES T EN ALUMINIO112</t>
  </si>
  <si>
    <t>CONEXIONES T EN ALUMINIO113</t>
  </si>
  <si>
    <t>CONEXIONES T EN ALUMINIO114</t>
  </si>
  <si>
    <t>CONEXIONES T EN ALUMINIO116</t>
  </si>
  <si>
    <t>CONEXIONES T EN ALUMINIO118</t>
  </si>
  <si>
    <t>CONEXIONES T EN ALUMINIO119</t>
  </si>
  <si>
    <t>CONEXIONES T EN ALUMINIO120</t>
  </si>
  <si>
    <t>CONEXIONES T EN ALUMINIO121</t>
  </si>
  <si>
    <t>CONEXIONES T EN ALUMINIO122</t>
  </si>
  <si>
    <t>CONEXIONES T EN ALUMINIO123</t>
  </si>
  <si>
    <t>CONEXIONES T EN ALUMINIO124</t>
  </si>
  <si>
    <t>CONEXIONES T EN ALUMINIO125</t>
  </si>
  <si>
    <t>CONEXIONES T EN ALUMINIO130</t>
  </si>
  <si>
    <t>CONEXIONES T EN ALUMINIO132</t>
  </si>
  <si>
    <t>CONEXIONES T EN ALUMINIO133</t>
  </si>
  <si>
    <t>CONEXIONES T EN ALUMINIO134</t>
  </si>
  <si>
    <t>CONEXIONES T EN ALUMINIO135</t>
  </si>
  <si>
    <t>CONEXIONES T EN ALUMINIO136</t>
  </si>
  <si>
    <t>CONEXIONES T EN ALUMINIO137</t>
  </si>
  <si>
    <t>CONEXIONES T EN ALUMINIO138</t>
  </si>
  <si>
    <t>CONEXIONES T EN ALUMINIO139</t>
  </si>
  <si>
    <t>CONEXIONES T EN ALUMINIO142</t>
  </si>
  <si>
    <t>CONEXIONES T EN ALUMINIO143</t>
  </si>
  <si>
    <t>CONEXIONES T EN ALUMINIO144</t>
  </si>
  <si>
    <t>CONEXIONES T EN ALUMINIO145</t>
  </si>
  <si>
    <t>CONEXIONES T EN ALUMINIO146</t>
  </si>
  <si>
    <t>CONEXIONES T EN ALUMINIO147</t>
  </si>
  <si>
    <t>CONEXIONES T EN ALUMINIO148</t>
  </si>
  <si>
    <t>CONEXIONES T EN ALUMINIO149</t>
  </si>
  <si>
    <t>CONEXIONES T EN ALUMINIO150</t>
  </si>
  <si>
    <t>CONEXIONES T EN ALUMINIO151</t>
  </si>
  <si>
    <t>CONEXIONES T EN ALUMINIO152</t>
  </si>
  <si>
    <t>CONEXIONES T EN ALUMINIO153</t>
  </si>
  <si>
    <t>CONEXIONES T EN ALUMINIO154</t>
  </si>
  <si>
    <t>CONEXIONES T EN ALUMINIO155</t>
  </si>
  <si>
    <t>CONEXIONES T EN ALUMINIO156</t>
  </si>
  <si>
    <t>CONEXIONES T EN ALUMINIO157</t>
  </si>
  <si>
    <t>CONEXIONES T EN ALUMINIO158</t>
  </si>
  <si>
    <t>CONEXIONES T EN ALUMINIO159</t>
  </si>
  <si>
    <t>CONEXIONES T EN ALUMINIO160</t>
  </si>
  <si>
    <t>CONEXIONES T EN ALUMINIO161</t>
  </si>
  <si>
    <t>CONEXIONES T EN ALUMINIO162</t>
  </si>
  <si>
    <t>CONEXIONES T EN ALUMINIO163</t>
  </si>
  <si>
    <t>CONEXIONES T EN ALUMINIO164</t>
  </si>
  <si>
    <t>CONEXIONES T EN ALUMINIO165</t>
  </si>
  <si>
    <t>CONEXIONES T EN ALUMINIO166</t>
  </si>
  <si>
    <t>CONEXIONES T EN ALUMINIO167</t>
  </si>
  <si>
    <t>CONEXIONES T EN ALUMINIO180</t>
  </si>
  <si>
    <t>CONEXIONES T EN ALUMINIO181</t>
  </si>
  <si>
    <t>CONEXIONES T EN ALUMINIO190</t>
  </si>
  <si>
    <t>CONEXIONES T EN ALUMINIOGaveta</t>
  </si>
  <si>
    <t>CONEXIONES T EN ALUMINIO175</t>
  </si>
  <si>
    <t>"T" DOBLES Y A 45° - 35 mm Peugeot</t>
  </si>
  <si>
    <t>CONEXIONES T EN ALUMINIO176</t>
  </si>
  <si>
    <t>"T" DOBLES Y A 45° - 16 mm REGATTA</t>
  </si>
  <si>
    <t>CONEXIONES T EN ALUMINIO177</t>
  </si>
  <si>
    <t>"T" DOBLES Y A 45° - 25 mm VW polo wolf</t>
  </si>
  <si>
    <t>CONEXIONES T EN ALUMINIO178</t>
  </si>
  <si>
    <t>"T" DOBLES Y A 45° - 8x8x8 mm VW</t>
  </si>
  <si>
    <t>CONEXIONES T EN ALUMINIO196</t>
  </si>
  <si>
    <t>CONEXIONES T EN ALUMINIO198</t>
  </si>
  <si>
    <t>UNION 19 mm FIAT DUNA Y uso univer</t>
  </si>
  <si>
    <t>JORGE.CARBON</t>
  </si>
  <si>
    <t>CARBONES110 - 18x8x6</t>
  </si>
  <si>
    <t>110 - 18x8x6</t>
  </si>
  <si>
    <t>Sopladora y aspiradora black decker</t>
  </si>
  <si>
    <t>CARBONES111 - 13,5x7x5</t>
  </si>
  <si>
    <t>111 - 13,5x7x5</t>
  </si>
  <si>
    <t>Taladro bosch</t>
  </si>
  <si>
    <t>CARBONES112 - 23x9x6</t>
  </si>
  <si>
    <t>112 - 23x9x6</t>
  </si>
  <si>
    <t>Amoladora dower paggio</t>
  </si>
  <si>
    <t>CARBONES113 - 13x8x5</t>
  </si>
  <si>
    <t>113 - 13x8x5</t>
  </si>
  <si>
    <t>Amoladora de walt</t>
  </si>
  <si>
    <t>CARBONES114 - 13x14x7,3</t>
  </si>
  <si>
    <t>114 - 13x14x7,3</t>
  </si>
  <si>
    <t>Amol 7" dowen paggio</t>
  </si>
  <si>
    <t>CARBONES115 - 13x10x5</t>
  </si>
  <si>
    <t>115 - 13x10x5</t>
  </si>
  <si>
    <t>Amoladora black &amp; decker</t>
  </si>
  <si>
    <t>CARBONES116 - 6x9x13</t>
  </si>
  <si>
    <t>116 - 6x9x13</t>
  </si>
  <si>
    <t>Amol argentec</t>
  </si>
  <si>
    <t>CARBONES117 - 6x12x16</t>
  </si>
  <si>
    <t>117 - 6x12x16</t>
  </si>
  <si>
    <t>Rotomartillo</t>
  </si>
  <si>
    <t>CARBONES118 - 6x16x21</t>
  </si>
  <si>
    <t>118 - 6x16x21</t>
  </si>
  <si>
    <t>CARBONES119 - 6x12x18</t>
  </si>
  <si>
    <t>119 - 6x12x18</t>
  </si>
  <si>
    <t>Dewalt amoladora</t>
  </si>
  <si>
    <t>CARBONES120 - 5x11x17</t>
  </si>
  <si>
    <t>120 - 5x11x17</t>
  </si>
  <si>
    <t>CARBONES121 - 6x11x18</t>
  </si>
  <si>
    <t>121 - 6x11x18</t>
  </si>
  <si>
    <t>Aspiradora</t>
  </si>
  <si>
    <t>CARBONES122 - 6x12x28</t>
  </si>
  <si>
    <t>122 - 6x12x28</t>
  </si>
  <si>
    <t>Aspiradora y hidrolavadora</t>
  </si>
  <si>
    <t>CARBONES123 - 7x11x17</t>
  </si>
  <si>
    <t>123 - 7x11x17</t>
  </si>
  <si>
    <t>Rotomartillo y amoladoras</t>
  </si>
  <si>
    <t>CARBONES124 - 5x12x17</t>
  </si>
  <si>
    <t>124 - 5x12x17</t>
  </si>
  <si>
    <t>Lavarropas</t>
  </si>
  <si>
    <t>CARBONES125 - 5x12x17</t>
  </si>
  <si>
    <t>125 - 5x12x17</t>
  </si>
  <si>
    <t>CARBONES126 - 5x11x18</t>
  </si>
  <si>
    <t>126 - 5x11x18</t>
  </si>
  <si>
    <t>CARBONES127 - 6,5x13,5x19</t>
  </si>
  <si>
    <t>127 - 6,5x13,5x19</t>
  </si>
  <si>
    <t>Amoladoras 7"</t>
  </si>
  <si>
    <t>Ø pico 8 mm -  16 mm GNC con purg</t>
  </si>
  <si>
    <t>UNION 16 mm FIAT DUNA Y uso univer - 36</t>
  </si>
  <si>
    <t>Union de 57 mm</t>
  </si>
  <si>
    <t>CARBONESExhibidor L2</t>
  </si>
  <si>
    <t>Exhibidor L2</t>
  </si>
  <si>
    <t>REDUCCION 19 X 35</t>
  </si>
  <si>
    <t>CONEXIONES T EN ALUMINIO85</t>
  </si>
  <si>
    <t>Ø pico 6,4 mm -  Ø CAÑO PRINCIPAL 6,4 mm</t>
  </si>
  <si>
    <t>CONEXIONES T EN ALUMINIO86</t>
  </si>
  <si>
    <t>Ø pico 6,4 mm -  Ø CAÑO PRINCIPAL 8 mm</t>
  </si>
  <si>
    <t>CONEXIONES T EN ALUMINIO87</t>
  </si>
  <si>
    <t>Ø pico 6,4 mm -  Ø CAÑO PRINCIPAL 10 mm</t>
  </si>
  <si>
    <t>CONEXIONES T EN ALUMINIO88</t>
  </si>
  <si>
    <t>Ø pico 6,4 mm -  Ø CAÑO PRINCIPAL 13 mm</t>
  </si>
  <si>
    <t>CONEXIONES T EN ALUMINIO89</t>
  </si>
  <si>
    <t>Ø pico 6,4 mm -  Ø CAÑO PRINCIPAL 16 mm</t>
  </si>
  <si>
    <t>CONEXIONES T EN ALUMINIO90</t>
  </si>
  <si>
    <t>Ø pico 6,4 mm -  Ø CAÑO PRINCIPAL 19 mm</t>
  </si>
  <si>
    <t>CONEXIONES T EN ALUMINIO168</t>
  </si>
  <si>
    <t>Ø pico 28 mm -  Ø CAÑO PRINCIPAL 32 mm</t>
  </si>
  <si>
    <t>CONEXIONES T EN ALUMINIO169</t>
  </si>
  <si>
    <t>Ø pico 28 mm -  Ø CAÑO PRINCIPAL 35 mm</t>
  </si>
  <si>
    <t>CONEXIONES T EN ALUMINIO170</t>
  </si>
  <si>
    <t>Ø pico 32 mm -  Ø CAÑO PRINCIPAL 32 mm</t>
  </si>
  <si>
    <t>CONEXIONES T EN ALUMINIO171</t>
  </si>
  <si>
    <t>Ø pico 32 mm -  Ø CAÑO PRINCIPAL 38 mm</t>
  </si>
  <si>
    <t>CONEXIONES T EN ALUMINIO172</t>
  </si>
  <si>
    <t>Ø pico 35 mm -  Ø CAÑO PRINCIPAL 35 mm</t>
  </si>
  <si>
    <t>CONEXIONES T EN ALUMINIO173</t>
  </si>
  <si>
    <t>Ø pico 38 mm -  Ø CAÑO PRINCIPAL 38 mm</t>
  </si>
  <si>
    <t>CONEXIONES T EN ALUMINIO179</t>
  </si>
  <si>
    <t>CONEXIÓN INFERIOR RADIADOR OROSH, DASTER</t>
  </si>
  <si>
    <t>CONEXIONES T EN ALUMINIO200</t>
  </si>
  <si>
    <t>CONEXIONES T EN ALUMINIO201</t>
  </si>
  <si>
    <t>CONEXIONES T EN ALUMINIO202</t>
  </si>
  <si>
    <t>CONEXIONES T EN ALUMINIO203</t>
  </si>
  <si>
    <t>CONEXIONES T EN ALUMINIO204</t>
  </si>
  <si>
    <t>Porta bulbo  1 " 1/8, 28 mm - 13</t>
  </si>
  <si>
    <t>Porta bulbo  1 3/8 " , 35 mm - 15</t>
  </si>
  <si>
    <t>REDUCCION 13 X 25 - 67</t>
  </si>
  <si>
    <t>REDUCCION 28 X 38</t>
  </si>
  <si>
    <t>CORSA 16 mm - 73</t>
  </si>
  <si>
    <t>CORSA 19 mm - 74</t>
  </si>
  <si>
    <t>CORSA 6 mm</t>
  </si>
  <si>
    <t>CONEXIÓN DE ALUMINIO78</t>
  </si>
  <si>
    <t>CODO 16 Curva - 71</t>
  </si>
  <si>
    <t>CODO 19 Curva - 72</t>
  </si>
  <si>
    <t>CONEXIÓN DE ALUMINIO82</t>
  </si>
  <si>
    <t>CODO a 90° 16mm - CORSA - 17</t>
  </si>
  <si>
    <t>CONEXIÓN DE ALUMINIO83</t>
  </si>
  <si>
    <t>CODO a 90° 19mm - CORSA</t>
  </si>
  <si>
    <t>421(12-5)</t>
  </si>
  <si>
    <t>421(13-5)</t>
  </si>
  <si>
    <t>ResortesGenerales</t>
  </si>
  <si>
    <t>Acelerador Pata corta 1mm</t>
  </si>
  <si>
    <t>Acelerador Pata Larga 1mm</t>
  </si>
  <si>
    <t>Acelerador Pata corta 1,25mm</t>
  </si>
  <si>
    <t>Acelerador Pata Larga 1,25mm</t>
  </si>
  <si>
    <t>CONEXIÓN DE ALUMINIO34</t>
  </si>
  <si>
    <t>REDUCCION  6 X 18</t>
  </si>
  <si>
    <t>CONEXIÓN DE ALUMINIO35</t>
  </si>
  <si>
    <t>REDUCCION  6 X 10</t>
  </si>
  <si>
    <t>REDUCCION  6 X 13</t>
  </si>
  <si>
    <t>0403005</t>
  </si>
  <si>
    <t>0403007</t>
  </si>
  <si>
    <t>0403009</t>
  </si>
  <si>
    <t>0403011</t>
  </si>
  <si>
    <t>0403013</t>
  </si>
  <si>
    <t>0403016N</t>
  </si>
  <si>
    <t>0403020NH</t>
  </si>
  <si>
    <t>0403021</t>
  </si>
  <si>
    <t>0403022N</t>
  </si>
  <si>
    <t>0403023N</t>
  </si>
  <si>
    <t>0403024N</t>
  </si>
  <si>
    <t>0403025NH</t>
  </si>
  <si>
    <t>0403026</t>
  </si>
  <si>
    <t>0403027</t>
  </si>
  <si>
    <t>0403028</t>
  </si>
  <si>
    <t>0403029</t>
  </si>
  <si>
    <t>0403030</t>
  </si>
  <si>
    <t>0403031</t>
  </si>
  <si>
    <t>0403032</t>
  </si>
  <si>
    <t>0403033</t>
  </si>
  <si>
    <t>0403034</t>
  </si>
  <si>
    <t>0403035</t>
  </si>
  <si>
    <t>0401011</t>
  </si>
  <si>
    <t>0401012</t>
  </si>
  <si>
    <t>0401013NH</t>
  </si>
  <si>
    <t>0401014</t>
  </si>
  <si>
    <t>0401015</t>
  </si>
  <si>
    <t>0401016</t>
  </si>
  <si>
    <t>0401017</t>
  </si>
  <si>
    <t>0401018</t>
  </si>
  <si>
    <t>0401019</t>
  </si>
  <si>
    <t>0401020</t>
  </si>
  <si>
    <t>0401021</t>
  </si>
  <si>
    <t>0401023N</t>
  </si>
  <si>
    <t>0401024</t>
  </si>
  <si>
    <t>0401025</t>
  </si>
  <si>
    <t>0401026N</t>
  </si>
  <si>
    <t>0401027</t>
  </si>
  <si>
    <t>0401030NH</t>
  </si>
  <si>
    <t>0401031</t>
  </si>
  <si>
    <t>0401033</t>
  </si>
  <si>
    <t>0401034</t>
  </si>
  <si>
    <t>0401035NH</t>
  </si>
  <si>
    <t>01012-16</t>
  </si>
  <si>
    <t>01012.5-14</t>
  </si>
  <si>
    <t>01013-20</t>
  </si>
  <si>
    <t>01013-26</t>
  </si>
  <si>
    <t>01013-45</t>
  </si>
  <si>
    <t>01014-30</t>
  </si>
  <si>
    <t>01015-24</t>
  </si>
  <si>
    <t>01015-30</t>
  </si>
  <si>
    <t>01015-40</t>
  </si>
  <si>
    <t>01016-70</t>
  </si>
  <si>
    <t>01017-40</t>
  </si>
  <si>
    <t>01017-50</t>
  </si>
  <si>
    <t>010110-70</t>
  </si>
  <si>
    <t>04203.2</t>
  </si>
  <si>
    <t>04205</t>
  </si>
  <si>
    <t>04206H</t>
  </si>
  <si>
    <t>04209H</t>
  </si>
  <si>
    <t>042012</t>
  </si>
  <si>
    <t>042015</t>
  </si>
  <si>
    <t>07504-11.3H</t>
  </si>
  <si>
    <t>07507-15</t>
  </si>
  <si>
    <t>07508-15</t>
  </si>
  <si>
    <t>07509-18</t>
  </si>
  <si>
    <t>075010-18</t>
  </si>
  <si>
    <t>075011-21H</t>
  </si>
  <si>
    <t>075012-21H</t>
  </si>
  <si>
    <t>CONECTORES PLASTICOS MANGUERAS90</t>
  </si>
  <si>
    <t>R12 Mod. 1971 en adelante</t>
  </si>
  <si>
    <t>CONECTORES PLASTICOS MANGUERAS91</t>
  </si>
  <si>
    <t>R12 Pivote Acelerador R12</t>
  </si>
  <si>
    <t>CONECTORES PLASTICOS MANGUERAS92</t>
  </si>
  <si>
    <t>Trafic Diesel</t>
  </si>
  <si>
    <t>CONECTORES PLASTICOS MANGUERAS93</t>
  </si>
  <si>
    <t>Rotula Acelerador R9 - R11 - R12</t>
  </si>
  <si>
    <t>CONECTORES PLASTICOS MANGUERAS94</t>
  </si>
  <si>
    <t>Rotula Acelerador Pata Larga R12</t>
  </si>
  <si>
    <t>CONECTORES PLASTICOS MANGUERAS95</t>
  </si>
  <si>
    <t>Varilla Roscada 2 Punteras y Tuerca. R11 Kangoo</t>
  </si>
  <si>
    <t>RACORD - ACOPLES - REDUCCIONES - ENTREROSCAS19</t>
  </si>
  <si>
    <t>RACORD R M 1/2 BSPT MANG 9.5 MM</t>
  </si>
  <si>
    <t>CONECTORES PLASTICOS MANGUERAS2</t>
  </si>
  <si>
    <t>CONECTORES PLASTICOS MANGUERAS3</t>
  </si>
  <si>
    <t>Niple plástico para unir manguera de 6mm</t>
  </si>
  <si>
    <t>CONECTORES PLASTICOS MANGUERAS4</t>
  </si>
  <si>
    <t>CONECTORES PLASTICOS MANGUERAS5</t>
  </si>
  <si>
    <t>Niple plástico para unir manguera de 10 mm</t>
  </si>
  <si>
    <t>Niple plástico para unir manguera de 13 mm</t>
  </si>
  <si>
    <t>Niple plástico para unir manguera de 19 mm</t>
  </si>
  <si>
    <t>Niple plástico para unir manguera de 22 mm</t>
  </si>
  <si>
    <t>Niple plástico para unir manguera de 25 mm</t>
  </si>
  <si>
    <t>CONECTORES PLASTICOS MANGUERAS12</t>
  </si>
  <si>
    <t>Conector 3 Vías limpiaparabrisas 5 mm</t>
  </si>
  <si>
    <t>Conector de agua equipos de Gas P fino</t>
  </si>
  <si>
    <t>Conector de Calefacción R 12</t>
  </si>
  <si>
    <t>PURGADOR  3 Vías R 12</t>
  </si>
  <si>
    <t>Conector de calefacción purgador plástico de P 505</t>
  </si>
  <si>
    <t>Conector de agua equipos de Gas 19 a 8 mm Pico fino</t>
  </si>
  <si>
    <t>Conector Tapa de Válvula R 18</t>
  </si>
  <si>
    <t>CONECTORES PLASTICOS MANGUERAS70</t>
  </si>
  <si>
    <t>REDUCTOR DE 8 a 13 mm</t>
  </si>
  <si>
    <t>CONECTORES PLASTICOS MANGUERAS71</t>
  </si>
  <si>
    <t>REDUCTOR DE 8 a 16 mm</t>
  </si>
  <si>
    <t>CONECTORES PLASTICOS MANGUERAS72</t>
  </si>
  <si>
    <t>REDUCTOR DE 8 a 19 mm</t>
  </si>
  <si>
    <t>CONECTORES PLASTICOS MANGUERAS78</t>
  </si>
  <si>
    <t>REDUCTOR DE 10 a 13 mm</t>
  </si>
  <si>
    <t>CONECTORES PLASTICOS MANGUERAS79</t>
  </si>
  <si>
    <t>REDUCTOR DE 10 a 16 mm</t>
  </si>
  <si>
    <t>CONECTORES PLASTICOS MANGUERAS80</t>
  </si>
  <si>
    <t>REDUCTOR DE 10 a 19 mm</t>
  </si>
  <si>
    <t>00002103-2</t>
  </si>
  <si>
    <t>0000002104</t>
  </si>
  <si>
    <t>00002102-1</t>
  </si>
  <si>
    <t>0000002103</t>
  </si>
  <si>
    <t>0000002107</t>
  </si>
  <si>
    <t>0000002105</t>
  </si>
  <si>
    <t>0000002106</t>
  </si>
  <si>
    <t>8 mm x 6,7 mm doble</t>
  </si>
  <si>
    <t>6 x 10 x 0.5 - JOHN DEERE</t>
  </si>
  <si>
    <t>7.5 x 15.5 x 1.5 - CUMMING</t>
  </si>
  <si>
    <t>7.5 x 15.5 x 2 - CUMMING</t>
  </si>
  <si>
    <t xml:space="preserve">7,5 x 15 x 3 - </t>
  </si>
  <si>
    <t>8 x 11 - ret scania 113</t>
  </si>
  <si>
    <t>8 x 13 mm Doble - Doble Retorno RET MBENZ</t>
  </si>
  <si>
    <t>8 x 13 x 1.5 - POLO</t>
  </si>
  <si>
    <t xml:space="preserve">8 x 13 x 2,5 - </t>
  </si>
  <si>
    <t>9.5 x 14.5 x 1 - VARIAS</t>
  </si>
  <si>
    <t>9.5 x 14.5 x 1.5 - VARIOS</t>
  </si>
  <si>
    <t>9.5 x 14.5 x 2 - VARIOS</t>
  </si>
  <si>
    <t>11.9 x 17.9 x 0.5 - val racor scania</t>
  </si>
  <si>
    <t>14,5 x 21 x 2 - R 19 DIESEL</t>
  </si>
  <si>
    <t>15.5 x 20 x 0.5 - val/scania</t>
  </si>
  <si>
    <t>16 x 21 x 2 - PEUGEOR 405 D</t>
  </si>
  <si>
    <t>16 x 24 - varias</t>
  </si>
  <si>
    <t>7.2 x 14.5 x 1.5 - CUMMINS</t>
  </si>
  <si>
    <t>7.3 x 13 x 1.5 - AMAROK</t>
  </si>
  <si>
    <t>7.3 x 13 x 2 - AMAROK</t>
  </si>
  <si>
    <t>8 x 20 x 2 - JOHN DEERE</t>
  </si>
  <si>
    <t>9 x 15.5 x 2 - JOHN DEERE</t>
  </si>
  <si>
    <t>10 x 19 x 2 - SCANIA 112 mwm/Perkins</t>
  </si>
  <si>
    <t>10 x 20 x 1.5 - DEUZ</t>
  </si>
  <si>
    <t>10 x 20 x 2 - BEDFORD/varios</t>
  </si>
  <si>
    <t>10 x 21 x 2 - MAXION MWM</t>
  </si>
  <si>
    <t>14 x 20 x 1.5 - PERKINS 6/305</t>
  </si>
  <si>
    <t>14 x 20 x 2 - TOBERA DN/DL</t>
  </si>
  <si>
    <t>15 x 21 x 1.5 - PERKINS 6/354</t>
  </si>
  <si>
    <t>15 x 21 x 2 - PERKINS 4/203/indenor</t>
  </si>
  <si>
    <t>17 x 20 x 1.5 - BASE PATNER</t>
  </si>
  <si>
    <t>17 x 20 x 1.25 - BASE PATNER</t>
  </si>
  <si>
    <t>9.5 x 14.5 - BOMBA CAV</t>
  </si>
  <si>
    <t>9.5 x 14.5 x 2 - RET MBZ</t>
  </si>
  <si>
    <t>10 x 20 - VARIAS</t>
  </si>
  <si>
    <t>10 x 21 - VARIAS</t>
  </si>
  <si>
    <t>13 x 20 - VARIAS</t>
  </si>
  <si>
    <t>13 x 20 x 2 - VARIAS</t>
  </si>
  <si>
    <t>14 x 20 x 2 - VARIAS</t>
  </si>
  <si>
    <t>21 x 25.5 - BEDFORD</t>
  </si>
  <si>
    <t>25.5 x 29.5 - PERKINS</t>
  </si>
  <si>
    <t>0000004014</t>
  </si>
  <si>
    <t>0000004015</t>
  </si>
  <si>
    <t>0000002102</t>
  </si>
  <si>
    <t>012-01B-20</t>
  </si>
  <si>
    <t>012-02B-20</t>
  </si>
  <si>
    <t>012-03B-20</t>
  </si>
  <si>
    <t>012-04B-20</t>
  </si>
  <si>
    <t>012-80B-20</t>
  </si>
  <si>
    <t>012-81B-20</t>
  </si>
  <si>
    <t>012-82B-20</t>
  </si>
  <si>
    <t>ACCESORIOS DE BRONCE UNION POLIAMIDA1</t>
  </si>
  <si>
    <t>ACCESORIOS DE BRONCE UNION POLIAMIDA</t>
  </si>
  <si>
    <t>VIROLA 4 MM</t>
  </si>
  <si>
    <t>ACCESORIOS DE BRONCE UNION POLIAMIDA2</t>
  </si>
  <si>
    <t>VIROLA 6 MM</t>
  </si>
  <si>
    <t>ACCESORIOS DE BRONCE UNION POLIAMIDA3</t>
  </si>
  <si>
    <t>VIROLA 8 MM</t>
  </si>
  <si>
    <t>ACCESORIOS DE BRONCE UNION POLIAMIDA4</t>
  </si>
  <si>
    <t>VIROLA 10 MM</t>
  </si>
  <si>
    <t>ACCESORIOS DE BRONCE UNION POLIAMIDA5</t>
  </si>
  <si>
    <t>VIROLA 12 MM</t>
  </si>
  <si>
    <t>ACCESORIOS DE BRONCE UNION POLIAMIDA6</t>
  </si>
  <si>
    <t>VIROLA 14 MM</t>
  </si>
  <si>
    <t>ACCESORIOS DE BRONCE UNION POLIAMIDA7</t>
  </si>
  <si>
    <t>VIROLA 16 MM</t>
  </si>
  <si>
    <t>ACCESORIOS DE BRONCE UNION POLIAMIDA8</t>
  </si>
  <si>
    <t>VIROLA 1/4</t>
  </si>
  <si>
    <t>ACCESORIOS DE BRONCE UNION POLIAMIDA9</t>
  </si>
  <si>
    <t>VIROLA 3/8</t>
  </si>
  <si>
    <t>ACCESORIOS DE BRONCE UNION POLIAMIDA10</t>
  </si>
  <si>
    <t>VIROLA 1/2</t>
  </si>
  <si>
    <t>ACCESORIOS DE BRONCE UNION POLIAMIDA11</t>
  </si>
  <si>
    <t>MANGO BRONCE 4 MM</t>
  </si>
  <si>
    <t>ACCESORIOS DE BRONCE UNION POLIAMIDA12</t>
  </si>
  <si>
    <t>MANGO BRONCE 6 MM</t>
  </si>
  <si>
    <t>ACCESORIOS DE BRONCE UNION POLIAMIDA13</t>
  </si>
  <si>
    <t>MANGO BRONCE 8 MM</t>
  </si>
  <si>
    <t>ACCESORIOS DE BRONCE UNION POLIAMIDA14</t>
  </si>
  <si>
    <t>MANGO BRONCE 10 MM</t>
  </si>
  <si>
    <t>ACCESORIOS DE BRONCE UNION POLIAMIDA15</t>
  </si>
  <si>
    <t>MANGO BRONCE 12 MM</t>
  </si>
  <si>
    <t>ACCESORIOS DE BRONCE UNION POLIAMIDA16</t>
  </si>
  <si>
    <t>MANGO BRONCE 1/4</t>
  </si>
  <si>
    <t>ACCESORIOS DE BRONCE UNION POLIAMIDA17</t>
  </si>
  <si>
    <t>MANGO BRONCE 3/8</t>
  </si>
  <si>
    <t>ACCESORIOS DE BRONCE UNION POLIAMIDA18</t>
  </si>
  <si>
    <t>MANGO BRONCE 1/2</t>
  </si>
  <si>
    <t>ACCESORIOS DE BRONCE UNION POLIAMIDA20</t>
  </si>
  <si>
    <t>CONEXIÓN CON VIROLA TUBO 1/4</t>
  </si>
  <si>
    <t>ACCESORIOS DE BRONCE UNION POLIAMIDA21</t>
  </si>
  <si>
    <t>CONEXIÓN CON VIROLA TUBO 5/6</t>
  </si>
  <si>
    <t>ACCESORIOS DE BRONCE UNION POLIAMIDA22</t>
  </si>
  <si>
    <t>CONEXIÓN CON VIROLA TUBO 3/8</t>
  </si>
  <si>
    <t>ACCESORIOS DE BRONCE UNION POLIAMIDA23</t>
  </si>
  <si>
    <t>CONEXIÓN CON VIROLA TUBO 1/2</t>
  </si>
  <si>
    <t>ACCESORIOS DE BRONCE UNION POLIAMIDA24</t>
  </si>
  <si>
    <t>CONEXIÓN CON VIROLA TUBO 6 M</t>
  </si>
  <si>
    <t>ACCESORIOS DE BRONCE UNION POLIAMIDA25</t>
  </si>
  <si>
    <t>CONEXIÓN CON VIROLA TUBO 8 M</t>
  </si>
  <si>
    <t>ACCESORIOS DE BRONCE UNION POLIAMIDA26</t>
  </si>
  <si>
    <t>CONEXIÓN C/VIROLA TUBO 10MM</t>
  </si>
  <si>
    <t>ACCESORIOS DE BRONCE UNION POLIAMIDA27</t>
  </si>
  <si>
    <t>CONEXIÓN C/VIROLA TUBO 12 MM</t>
  </si>
  <si>
    <t>ACCESORIOS DE BRONCE UNION POLIAMIDA30</t>
  </si>
  <si>
    <t>UNION VIROLA 1/4</t>
  </si>
  <si>
    <t>ACCESORIOS DE BRONCE UNION POLIAMIDA31</t>
  </si>
  <si>
    <t>UNION VIROLA 5/16</t>
  </si>
  <si>
    <t>ACCESORIOS DE BRONCE UNION POLIAMIDA32</t>
  </si>
  <si>
    <t>UNION VIROLA 3/8</t>
  </si>
  <si>
    <t>ACCESORIOS DE BRONCE UNION POLIAMIDA33</t>
  </si>
  <si>
    <t>UNION VIROLA 1/2</t>
  </si>
  <si>
    <t>ACCESORIOS DE BRONCE UNION POLIAMIDA34</t>
  </si>
  <si>
    <t>UNION VIROLA 6 MM</t>
  </si>
  <si>
    <t>ACCESORIOS DE BRONCE UNION POLIAMIDA35</t>
  </si>
  <si>
    <t>UNION VIROLA 8 MM</t>
  </si>
  <si>
    <t>ACCESORIOS DE BRONCE UNION POLIAMIDA36</t>
  </si>
  <si>
    <t>UNION VIROLA 10 MM</t>
  </si>
  <si>
    <t>DAHE.DIESEL</t>
  </si>
  <si>
    <t>UNIONES ORIENTABLES1</t>
  </si>
  <si>
    <t>0000004005</t>
  </si>
  <si>
    <t>UNIONES ORIENTABLES2</t>
  </si>
  <si>
    <t>UNIONES ORIENTABLES4</t>
  </si>
  <si>
    <t>UNIONES ORIENTABLES5</t>
  </si>
  <si>
    <t>UNIONES ORIENTABLES7</t>
  </si>
  <si>
    <t>0000004009</t>
  </si>
  <si>
    <t>UNIONES ORIENTABLES10</t>
  </si>
  <si>
    <t>UNIONES ORIENTABLES11</t>
  </si>
  <si>
    <t>UNIONES ORIENTABLES13</t>
  </si>
  <si>
    <t>UNIONES ORIENTABLES16</t>
  </si>
  <si>
    <t>UNIONES ORIENTABLES18</t>
  </si>
  <si>
    <t>0000004016</t>
  </si>
  <si>
    <t>UNIONES ORIENTABLES21</t>
  </si>
  <si>
    <t>UNIONES ORIENTABLES24</t>
  </si>
  <si>
    <t>UNIONES ORIENTABLES26</t>
  </si>
  <si>
    <t>UNIONES ORIENTABLES28</t>
  </si>
  <si>
    <t>UNIONES ORIENTABLES30</t>
  </si>
  <si>
    <t>0000004010</t>
  </si>
  <si>
    <t>UNIONES ORIENTABLES34</t>
  </si>
  <si>
    <t>UNIONES ORIENTABLES35</t>
  </si>
  <si>
    <t>UNIONES ORIENTABLES36</t>
  </si>
  <si>
    <t>UNIONES ORIENTABLES37</t>
  </si>
  <si>
    <t>UNIONES ORIENTABLES38</t>
  </si>
  <si>
    <t>UNIONES ORIENTABLES39</t>
  </si>
  <si>
    <t>UNIONES ORIENTABLES90</t>
  </si>
  <si>
    <t>UNIONES ORIENTABLES91</t>
  </si>
  <si>
    <t>UNIONES ORIENTABLES92</t>
  </si>
  <si>
    <t>UNIONES ORIENTABLES93</t>
  </si>
  <si>
    <t>UNIONES ORIENTABLES94</t>
  </si>
  <si>
    <t>UNIONES ORIENTABLES40</t>
  </si>
  <si>
    <t>UNIONES ORIENTABLES41</t>
  </si>
  <si>
    <t>UNIONES ORIENTABLES42</t>
  </si>
  <si>
    <t>UNIONES ORIENTABLES43</t>
  </si>
  <si>
    <t>UNIONES ORIENTABLES50</t>
  </si>
  <si>
    <t>UNIONES ORIENTABLES52</t>
  </si>
  <si>
    <t>UNIONES ORIENTABLES60</t>
  </si>
  <si>
    <t>UNIONES ORIENTABLES62</t>
  </si>
  <si>
    <t>UNIONES ORIENTABLES70</t>
  </si>
  <si>
    <t>UNIONES ORIENTABLES72</t>
  </si>
  <si>
    <t>UNIONES ORIENTABLES74</t>
  </si>
  <si>
    <t>UNIONES ORIENTABLES76</t>
  </si>
  <si>
    <t>0000002108</t>
  </si>
  <si>
    <t>UNIONES ORIENTABLES80</t>
  </si>
  <si>
    <t>ARANDELAS DE INYECCION1092</t>
  </si>
  <si>
    <t>ARANDELAS DE INYECCION1133</t>
  </si>
  <si>
    <t>ARANDELAS DE INYECCION1134</t>
  </si>
  <si>
    <t>ARANDELAS DE INYECCION101</t>
  </si>
  <si>
    <t>ARANDELAS DE INYECCION1135</t>
  </si>
  <si>
    <t>0000000135</t>
  </si>
  <si>
    <t>ARANDELAS DE INYECCION1070</t>
  </si>
  <si>
    <t>0000000070</t>
  </si>
  <si>
    <t>ARANDELAS DE INYECCION1095</t>
  </si>
  <si>
    <t>ARANDELAS DE INYECCION102</t>
  </si>
  <si>
    <t>ARANDELAS DE INYECCION1093</t>
  </si>
  <si>
    <t>ARANDELAS DE INYECCION1072</t>
  </si>
  <si>
    <t>ARANDELAS DE INYECCION1071</t>
  </si>
  <si>
    <t>ARANDELAS DE INYECCION1090</t>
  </si>
  <si>
    <t>ARANDELAS DE INYECCION103</t>
  </si>
  <si>
    <t>ARANDELAS DE INYECCION1115</t>
  </si>
  <si>
    <t>ARANDELAS DE INYECCION104</t>
  </si>
  <si>
    <t>ARANDELAS DE INYECCION1400</t>
  </si>
  <si>
    <t>ARANDELAS DE INYECCION1153</t>
  </si>
  <si>
    <t>ARANDELAS DE INYECCION1536</t>
  </si>
  <si>
    <t>ARANDELAS DE INYECCION1537</t>
  </si>
  <si>
    <t>ARANDELAS DE INYECCION1105</t>
  </si>
  <si>
    <t>ARANDELAS DE INYECCION1118</t>
  </si>
  <si>
    <t>ARANDELAS DE INYECCION1101</t>
  </si>
  <si>
    <t>0000000101</t>
  </si>
  <si>
    <t>ARANDELAS DE INYECCION1108</t>
  </si>
  <si>
    <t>ARANDELAS DE INYECCION1119</t>
  </si>
  <si>
    <t>0000000119</t>
  </si>
  <si>
    <t>ARANDELAS DE INYECCION1125</t>
  </si>
  <si>
    <t>ARANDELAS DE INYECCION1111</t>
  </si>
  <si>
    <t>ARANDELAS DE INYECCION1114</t>
  </si>
  <si>
    <t>0000000114</t>
  </si>
  <si>
    <t>ARANDELAS DE INYECCION1100</t>
  </si>
  <si>
    <t>ARANDELAS DE INYECCION1102</t>
  </si>
  <si>
    <t>ARANDELAS DE INYECCION1514,1</t>
  </si>
  <si>
    <t>ARANDELAS DE INYECCION1514</t>
  </si>
  <si>
    <t>ARANDELAS DE INYECCION1046</t>
  </si>
  <si>
    <t>ARANDELAS DE INYECCION1056</t>
  </si>
  <si>
    <t>ARANDELAS DE INYECCION1060</t>
  </si>
  <si>
    <t>ARANDELAS DE INYECCION1061</t>
  </si>
  <si>
    <t>0000000061</t>
  </si>
  <si>
    <t>ARANDELAS DE INYECCION1048</t>
  </si>
  <si>
    <t>ARANDELAS DE INYECCION1204</t>
  </si>
  <si>
    <t>0000000204</t>
  </si>
  <si>
    <t>ARANDELAS DE INYECCION1205</t>
  </si>
  <si>
    <t>0000000205</t>
  </si>
  <si>
    <t>ARANDELAS DE INYECCION1053</t>
  </si>
  <si>
    <t>0000000053</t>
  </si>
  <si>
    <t>ARANDELAS DE INYECCION1055</t>
  </si>
  <si>
    <t>0000000055</t>
  </si>
  <si>
    <t>BO04</t>
  </si>
  <si>
    <t>BO06</t>
  </si>
  <si>
    <t>BO08</t>
  </si>
  <si>
    <t>BO10</t>
  </si>
  <si>
    <t>BO12</t>
  </si>
  <si>
    <t>BO14</t>
  </si>
  <si>
    <t>BO16</t>
  </si>
  <si>
    <t>BO1/4</t>
  </si>
  <si>
    <t>BO3/8</t>
  </si>
  <si>
    <t>BO1/2</t>
  </si>
  <si>
    <t>BI04</t>
  </si>
  <si>
    <t>BI06</t>
  </si>
  <si>
    <t>BI08</t>
  </si>
  <si>
    <t>BI10</t>
  </si>
  <si>
    <t>BI12</t>
  </si>
  <si>
    <t>BI1/4</t>
  </si>
  <si>
    <t>BI3/8</t>
  </si>
  <si>
    <t>BI1/2</t>
  </si>
  <si>
    <t>012-01B-10</t>
  </si>
  <si>
    <t>012-02B-10</t>
  </si>
  <si>
    <t>012-03B-10</t>
  </si>
  <si>
    <t>012-04B-10</t>
  </si>
  <si>
    <t>012-80B-10</t>
  </si>
  <si>
    <t>012-81B-10</t>
  </si>
  <si>
    <t>012-82B-10</t>
  </si>
  <si>
    <t>012-83B-10</t>
  </si>
  <si>
    <t>010110-80</t>
  </si>
  <si>
    <t>6049</t>
  </si>
  <si>
    <t>UNIONES ORIENTABLES</t>
  </si>
  <si>
    <t>ARANDELAS DE INYECCION</t>
  </si>
  <si>
    <t>+ IVA</t>
  </si>
  <si>
    <t>Column9</t>
  </si>
  <si>
    <t>Column10</t>
  </si>
  <si>
    <t>Column11</t>
  </si>
  <si>
    <t>Column12</t>
  </si>
  <si>
    <t>Column13</t>
  </si>
  <si>
    <t>Column14</t>
  </si>
  <si>
    <t>F-799</t>
  </si>
  <si>
    <t>S-122</t>
  </si>
  <si>
    <t>S-173</t>
  </si>
  <si>
    <t>F-1057</t>
  </si>
  <si>
    <t>S-193</t>
  </si>
  <si>
    <t>F-318/A</t>
  </si>
  <si>
    <t>F-818/A</t>
  </si>
  <si>
    <t>F-1041</t>
  </si>
  <si>
    <t>F-5048/L</t>
  </si>
  <si>
    <t>S-033</t>
  </si>
  <si>
    <t>S-175</t>
  </si>
  <si>
    <t>F-1068</t>
  </si>
  <si>
    <t>S-008</t>
  </si>
  <si>
    <t>S-039</t>
  </si>
  <si>
    <t>S-185</t>
  </si>
  <si>
    <t>F-1088</t>
  </si>
  <si>
    <t>F-1070</t>
  </si>
  <si>
    <t>F-1089</t>
  </si>
  <si>
    <t>F-1065/R</t>
  </si>
  <si>
    <t>S-186</t>
  </si>
  <si>
    <t>S-054</t>
  </si>
  <si>
    <t>S-170</t>
  </si>
  <si>
    <t>F-1136</t>
  </si>
  <si>
    <t>S-126</t>
  </si>
  <si>
    <t>1</t>
  </si>
  <si>
    <t>0,5 x 4,5 x 30</t>
  </si>
  <si>
    <t>2</t>
  </si>
  <si>
    <t>0,5 x 6 x 50</t>
  </si>
  <si>
    <t>3</t>
  </si>
  <si>
    <t>4</t>
  </si>
  <si>
    <t>0,6 x 8 x 50</t>
  </si>
  <si>
    <t>5</t>
  </si>
  <si>
    <t>6</t>
  </si>
  <si>
    <t>0,8 x 8 x 50</t>
  </si>
  <si>
    <t>8</t>
  </si>
  <si>
    <t>9</t>
  </si>
  <si>
    <t>1 x 8 x 40</t>
  </si>
  <si>
    <t>10</t>
  </si>
  <si>
    <t>11</t>
  </si>
  <si>
    <t>12</t>
  </si>
  <si>
    <t>13</t>
  </si>
  <si>
    <t>1 x 12 x 100</t>
  </si>
  <si>
    <t>14</t>
  </si>
  <si>
    <t>15</t>
  </si>
  <si>
    <t>16</t>
  </si>
  <si>
    <t>17</t>
  </si>
  <si>
    <t>18</t>
  </si>
  <si>
    <t>1,5 x 10 x 100</t>
  </si>
  <si>
    <t>19</t>
  </si>
  <si>
    <t>1,5 x 12 x 100</t>
  </si>
  <si>
    <t>20</t>
  </si>
  <si>
    <t>21</t>
  </si>
  <si>
    <t>22</t>
  </si>
  <si>
    <t>1,75 x 12 x 100</t>
  </si>
  <si>
    <t>23</t>
  </si>
  <si>
    <t>1,75 x 14 x 100</t>
  </si>
  <si>
    <t>24</t>
  </si>
  <si>
    <t>1,75 x 16 x 100</t>
  </si>
  <si>
    <t>25</t>
  </si>
  <si>
    <t>2 x 14 x 100</t>
  </si>
  <si>
    <t>26</t>
  </si>
  <si>
    <t>27</t>
  </si>
  <si>
    <t>3 x 17 x 75</t>
  </si>
  <si>
    <t>28</t>
  </si>
  <si>
    <t>2,25 x 12 x 175</t>
  </si>
  <si>
    <t>30</t>
  </si>
  <si>
    <t>0,8 x 8 x 27</t>
  </si>
  <si>
    <t>31</t>
  </si>
  <si>
    <t>1 x 7 x 22</t>
  </si>
  <si>
    <t>32</t>
  </si>
  <si>
    <t>1 x 8 x 25</t>
  </si>
  <si>
    <t>33</t>
  </si>
  <si>
    <t>34</t>
  </si>
  <si>
    <t xml:space="preserve">1,5 x  x </t>
  </si>
  <si>
    <t>38</t>
  </si>
  <si>
    <t>39</t>
  </si>
  <si>
    <t>80</t>
  </si>
  <si>
    <t>81</t>
  </si>
  <si>
    <t xml:space="preserve">acelerador largo x  x </t>
  </si>
  <si>
    <t>82</t>
  </si>
  <si>
    <t xml:space="preserve">embrague Chevrol.y FORD x  x </t>
  </si>
  <si>
    <t>83</t>
  </si>
  <si>
    <t xml:space="preserve">acelerador falcon/ F100 x  x </t>
  </si>
  <si>
    <t>84</t>
  </si>
  <si>
    <t xml:space="preserve">embrague R/12 x  x </t>
  </si>
  <si>
    <t>85</t>
  </si>
  <si>
    <t xml:space="preserve">Embrague Taunus x  x </t>
  </si>
  <si>
    <t>86</t>
  </si>
  <si>
    <t xml:space="preserve">Acelel. Ref. x  x </t>
  </si>
  <si>
    <t>87</t>
  </si>
  <si>
    <t xml:space="preserve">Embrague Univ. Corto x  x </t>
  </si>
  <si>
    <t>88</t>
  </si>
  <si>
    <t xml:space="preserve">Embrague Univ. Largo x  x </t>
  </si>
  <si>
    <t>89</t>
  </si>
  <si>
    <t xml:space="preserve">Embrague  Dodge x  x </t>
  </si>
  <si>
    <t>35</t>
  </si>
  <si>
    <t>1,25 x 14-19 x 25</t>
  </si>
  <si>
    <t>36</t>
  </si>
  <si>
    <t>1,5 x .10-18 x 35</t>
  </si>
  <si>
    <t>37</t>
  </si>
  <si>
    <t>1,5 x .14-18 x 90</t>
  </si>
  <si>
    <t>40</t>
  </si>
  <si>
    <t>0,5 x 4,5 x 50</t>
  </si>
  <si>
    <t>41</t>
  </si>
  <si>
    <t>42</t>
  </si>
  <si>
    <t>43</t>
  </si>
  <si>
    <t>0,8 x 9,5 x 16</t>
  </si>
  <si>
    <t>44</t>
  </si>
  <si>
    <t>0,8 x 9 x 50</t>
  </si>
  <si>
    <t>45</t>
  </si>
  <si>
    <t>0,8 x 11 x 50</t>
  </si>
  <si>
    <t>46</t>
  </si>
  <si>
    <t>0,8 x 13 x 70</t>
  </si>
  <si>
    <t>47</t>
  </si>
  <si>
    <t>1 x 7 x 18</t>
  </si>
  <si>
    <t>48</t>
  </si>
  <si>
    <t>1 x 8 x 50</t>
  </si>
  <si>
    <t>50</t>
  </si>
  <si>
    <t>51</t>
  </si>
  <si>
    <t>1 x 12 x 50</t>
  </si>
  <si>
    <t>52</t>
  </si>
  <si>
    <t>53</t>
  </si>
  <si>
    <t>1 x 14 x 60</t>
  </si>
  <si>
    <t>55</t>
  </si>
  <si>
    <t>56</t>
  </si>
  <si>
    <t>1,25 x 10 x 50</t>
  </si>
  <si>
    <t>57</t>
  </si>
  <si>
    <t>58</t>
  </si>
  <si>
    <t>59</t>
  </si>
  <si>
    <t>1,5 x 12 x 50</t>
  </si>
  <si>
    <t>60</t>
  </si>
  <si>
    <t>61</t>
  </si>
  <si>
    <t>62</t>
  </si>
  <si>
    <t>1,5 x 16 x 35</t>
  </si>
  <si>
    <t>63</t>
  </si>
  <si>
    <t>1,5 x 16 x 45</t>
  </si>
  <si>
    <t>64</t>
  </si>
  <si>
    <t>65</t>
  </si>
  <si>
    <t>66</t>
  </si>
  <si>
    <t>1,75 x 22 x 40</t>
  </si>
  <si>
    <t>68</t>
  </si>
  <si>
    <t>2 x 16 x 100</t>
  </si>
  <si>
    <t>69</t>
  </si>
  <si>
    <t>2 x 18 x 55</t>
  </si>
  <si>
    <t>70</t>
  </si>
  <si>
    <t>2 x 30 x 100</t>
  </si>
  <si>
    <t>71</t>
  </si>
  <si>
    <t>2 x 20 x 30</t>
  </si>
  <si>
    <t>72</t>
  </si>
  <si>
    <t>2 x 25 x 35</t>
  </si>
  <si>
    <t>73</t>
  </si>
  <si>
    <t>74</t>
  </si>
  <si>
    <t>2,5 x 23 x 30</t>
  </si>
  <si>
    <t>75</t>
  </si>
  <si>
    <t>2,5 x 35 x 25</t>
  </si>
  <si>
    <t>91</t>
  </si>
  <si>
    <t>0,5 x 3,5 x 12</t>
  </si>
  <si>
    <t>92</t>
  </si>
  <si>
    <t>0,5 x 3,5 x 16</t>
  </si>
  <si>
    <t>93</t>
  </si>
  <si>
    <t>0,5 x 3,5 x 25</t>
  </si>
  <si>
    <t>94</t>
  </si>
  <si>
    <t>0,5 x 4,5 x 9</t>
  </si>
  <si>
    <t>95</t>
  </si>
  <si>
    <t>0,5 x 4,5 x 14</t>
  </si>
  <si>
    <t>96</t>
  </si>
  <si>
    <t>0,5 x 6 x 15</t>
  </si>
  <si>
    <t>97</t>
  </si>
  <si>
    <t>0,5 x 7 x 6</t>
  </si>
  <si>
    <t>98</t>
  </si>
  <si>
    <t>0,5 x 7,5 x 20</t>
  </si>
  <si>
    <t>99</t>
  </si>
  <si>
    <t>0,8 x 7 x 15</t>
  </si>
  <si>
    <t>0,8 x 13 x 25</t>
  </si>
  <si>
    <t>101</t>
  </si>
  <si>
    <t>1 x 6 x 8</t>
  </si>
  <si>
    <t>102</t>
  </si>
  <si>
    <t>1,25 x 9 x 15</t>
  </si>
  <si>
    <t>103</t>
  </si>
  <si>
    <t>1,5 x 11 x 20</t>
  </si>
  <si>
    <t>269</t>
  </si>
  <si>
    <t>TIJERA PODAR</t>
  </si>
  <si>
    <t>270</t>
  </si>
  <si>
    <t>0,3 x 3 x 15</t>
  </si>
  <si>
    <t>271</t>
  </si>
  <si>
    <t>0,3 x 4,5 x 22</t>
  </si>
  <si>
    <t>272</t>
  </si>
  <si>
    <t>0,3 x 4,2 x 15</t>
  </si>
  <si>
    <t>273</t>
  </si>
  <si>
    <t>0,5 x 4,5 x 80</t>
  </si>
  <si>
    <t>274</t>
  </si>
  <si>
    <t>275</t>
  </si>
  <si>
    <t>0,8 x 8 x 100</t>
  </si>
  <si>
    <t>276</t>
  </si>
  <si>
    <t>1 x 10 x 95</t>
  </si>
  <si>
    <t>277</t>
  </si>
  <si>
    <t>1 x 10 x 144</t>
  </si>
  <si>
    <t>278</t>
  </si>
  <si>
    <t>1 x 13 x 50</t>
  </si>
  <si>
    <t>279</t>
  </si>
  <si>
    <t>1 x 13 x 95</t>
  </si>
  <si>
    <t>280</t>
  </si>
  <si>
    <t>281</t>
  </si>
  <si>
    <t>1,25 x 7 x 80</t>
  </si>
  <si>
    <t>282</t>
  </si>
  <si>
    <t>1,25 x 7 x 140</t>
  </si>
  <si>
    <t>283</t>
  </si>
  <si>
    <t>1,5 x 10 x 47</t>
  </si>
  <si>
    <t>284</t>
  </si>
  <si>
    <t>1,5 x 12 x 51</t>
  </si>
  <si>
    <t>285</t>
  </si>
  <si>
    <t>1,5 x 12 x 140</t>
  </si>
  <si>
    <t>286</t>
  </si>
  <si>
    <t>1,75 x 12 x 60</t>
  </si>
  <si>
    <t>287</t>
  </si>
  <si>
    <t>1,75 x 12 x 120</t>
  </si>
  <si>
    <t>288</t>
  </si>
  <si>
    <t>3 x 17 x 56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</si>
  <si>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</si>
  <si>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</si>
  <si>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</si>
  <si>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</si>
  <si>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</si>
  <si>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</si>
  <si>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</si>
  <si>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</si>
  <si>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</si>
  <si>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</si>
  <si>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</si>
  <si>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</si>
  <si>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0,3 x 4,5 x 13</t>
  </si>
  <si>
    <t>302</t>
  </si>
  <si>
    <t>0,3 x 5 x 30</t>
  </si>
  <si>
    <t>303</t>
  </si>
  <si>
    <t>0,5 x 3,5 x 45</t>
  </si>
  <si>
    <t>304</t>
  </si>
  <si>
    <t>0,5 x 6 x 35</t>
  </si>
  <si>
    <t>305</t>
  </si>
  <si>
    <t>0,5 x 5 x 15</t>
  </si>
  <si>
    <t>306</t>
  </si>
  <si>
    <t>0,5 x 6,5 x 12</t>
  </si>
  <si>
    <t>308</t>
  </si>
  <si>
    <t>0,5 x 7,5 x 32</t>
  </si>
  <si>
    <t>309</t>
  </si>
  <si>
    <t>0,5 x 6 x 45</t>
  </si>
  <si>
    <t>310</t>
  </si>
  <si>
    <t>0,5 x 9 x 14</t>
  </si>
  <si>
    <t>312</t>
  </si>
  <si>
    <t>0,5 x 10 x 28</t>
  </si>
  <si>
    <t>313</t>
  </si>
  <si>
    <t>0,6 x 6,5 x 18</t>
  </si>
  <si>
    <t>316</t>
  </si>
  <si>
    <t>0,6 x 9 x 28</t>
  </si>
  <si>
    <t>317</t>
  </si>
  <si>
    <t>0,6 x 13 x 20</t>
  </si>
  <si>
    <t>318</t>
  </si>
  <si>
    <t>0,7 x 8,5 x 10</t>
  </si>
  <si>
    <t>320</t>
  </si>
  <si>
    <t>0,8 x 5 x 15</t>
  </si>
  <si>
    <t>322</t>
  </si>
  <si>
    <t>0,8 x 5,5 x 36</t>
  </si>
  <si>
    <t>324</t>
  </si>
  <si>
    <t>0,8 x 7 x 16</t>
  </si>
  <si>
    <t>326</t>
  </si>
  <si>
    <t>0,8 x 7 x 32</t>
  </si>
  <si>
    <t>327</t>
  </si>
  <si>
    <t>0,8 x 7 x 40</t>
  </si>
  <si>
    <t>328</t>
  </si>
  <si>
    <t>0,8 x 7,5 x 15</t>
  </si>
  <si>
    <t>330</t>
  </si>
  <si>
    <t>0,8 x 7,5 x 23</t>
  </si>
  <si>
    <t>332</t>
  </si>
  <si>
    <t>0,8 x 8 x 13</t>
  </si>
  <si>
    <t>334</t>
  </si>
  <si>
    <t>0,8 x 8 x 22</t>
  </si>
  <si>
    <t>336</t>
  </si>
  <si>
    <t>0,8 x 10 x 10</t>
  </si>
  <si>
    <t>338</t>
  </si>
  <si>
    <t>0,8 x 11 x 16</t>
  </si>
  <si>
    <t>340</t>
  </si>
  <si>
    <t>0,8 x 13 x 65</t>
  </si>
  <si>
    <t>341</t>
  </si>
  <si>
    <t>0,8 x 14 x 25</t>
  </si>
  <si>
    <t>342</t>
  </si>
  <si>
    <t>343</t>
  </si>
  <si>
    <t>1 x 6 x 60</t>
  </si>
  <si>
    <t>344</t>
  </si>
  <si>
    <t>1 x 8 x 8</t>
  </si>
  <si>
    <t>346</t>
  </si>
  <si>
    <t>1 x 8 x 15</t>
  </si>
  <si>
    <t>348</t>
  </si>
  <si>
    <t>349</t>
  </si>
  <si>
    <t>1 x 11 x 50</t>
  </si>
  <si>
    <t>350</t>
  </si>
  <si>
    <t>1 x 11 x 85</t>
  </si>
  <si>
    <t>352</t>
  </si>
  <si>
    <t>1 x 15 x 20</t>
  </si>
  <si>
    <t>353</t>
  </si>
  <si>
    <t>354</t>
  </si>
  <si>
    <t>1 x 17 x 20</t>
  </si>
  <si>
    <t>355</t>
  </si>
  <si>
    <t>1 x 28 x 28</t>
  </si>
  <si>
    <t>356</t>
  </si>
  <si>
    <t>1,25 x 8 x 15</t>
  </si>
  <si>
    <t>358</t>
  </si>
  <si>
    <t>1,25 x 9,5 x 17</t>
  </si>
  <si>
    <t>360</t>
  </si>
  <si>
    <t>1,25 x 11 x 35</t>
  </si>
  <si>
    <t>362</t>
  </si>
  <si>
    <t>1,25 x 13 x 13</t>
  </si>
  <si>
    <t>364</t>
  </si>
  <si>
    <t>1,25 x 13 x 26</t>
  </si>
  <si>
    <t>365</t>
  </si>
  <si>
    <t>1,25 x 14 x 65</t>
  </si>
  <si>
    <t>366</t>
  </si>
  <si>
    <t>1,25 x 15 x 12</t>
  </si>
  <si>
    <t>367</t>
  </si>
  <si>
    <t>1,25 x 16 x 38</t>
  </si>
  <si>
    <t>368</t>
  </si>
  <si>
    <t>1,25 x 18 x 45</t>
  </si>
  <si>
    <t>370</t>
  </si>
  <si>
    <t>1,25 x 20 x 75</t>
  </si>
  <si>
    <t>371</t>
  </si>
  <si>
    <t>1,5 x 13 x 29</t>
  </si>
  <si>
    <t>372</t>
  </si>
  <si>
    <t>1,5 x 16 x 60</t>
  </si>
  <si>
    <t>374</t>
  </si>
  <si>
    <t>1,5 x 17 x 45</t>
  </si>
  <si>
    <t>375</t>
  </si>
  <si>
    <t>1,5 x 17 x 75</t>
  </si>
  <si>
    <t>376</t>
  </si>
  <si>
    <t>1,5 x 25 x 11</t>
  </si>
  <si>
    <t>377</t>
  </si>
  <si>
    <t>1,5 x 24 x 45</t>
  </si>
  <si>
    <t>378</t>
  </si>
  <si>
    <t>1,6 x 20 x 29</t>
  </si>
  <si>
    <t>380</t>
  </si>
  <si>
    <t>1,75 x 10 x 45</t>
  </si>
  <si>
    <t>381</t>
  </si>
  <si>
    <t>1,75 x 14 x 50</t>
  </si>
  <si>
    <t>382</t>
  </si>
  <si>
    <t>1,75 x 16 x 50</t>
  </si>
  <si>
    <t>383</t>
  </si>
  <si>
    <t>1,75 x 16 x 35</t>
  </si>
  <si>
    <t>384</t>
  </si>
  <si>
    <t>1,75 x 22 x 17</t>
  </si>
  <si>
    <t>385</t>
  </si>
  <si>
    <t>1,75 x 18 x 60</t>
  </si>
  <si>
    <t>386</t>
  </si>
  <si>
    <t>387</t>
  </si>
  <si>
    <t>1,75 x 34 x 125</t>
  </si>
  <si>
    <t>388</t>
  </si>
  <si>
    <t>1,75 x 21 x 22</t>
  </si>
  <si>
    <t>389</t>
  </si>
  <si>
    <t>2,25 x 27 x 40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</si>
  <si>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</si>
  <si>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</si>
  <si>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</si>
  <si>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</si>
  <si>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</si>
  <si>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</si>
  <si>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</si>
  <si>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</si>
  <si>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</si>
  <si>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</si>
  <si>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</si>
  <si>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</si>
  <si>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</si>
  <si>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407</t>
  </si>
  <si>
    <t>408</t>
  </si>
  <si>
    <t>410</t>
  </si>
  <si>
    <t>411</t>
  </si>
  <si>
    <t>110</t>
  </si>
  <si>
    <t>2 x 12 x 150</t>
  </si>
  <si>
    <t>112</t>
  </si>
  <si>
    <t>2 x 18 x 130</t>
  </si>
  <si>
    <t>114</t>
  </si>
  <si>
    <t>2 x 20 x 100</t>
  </si>
  <si>
    <t>116</t>
  </si>
  <si>
    <t>2 x 25 x 100</t>
  </si>
  <si>
    <t>118</t>
  </si>
  <si>
    <t>2 x 30 x 50</t>
  </si>
  <si>
    <t>120</t>
  </si>
  <si>
    <t>122</t>
  </si>
  <si>
    <t>2 x 34 x 42</t>
  </si>
  <si>
    <t>124</t>
  </si>
  <si>
    <t>2,25 x 27 x 37</t>
  </si>
  <si>
    <t>125</t>
  </si>
  <si>
    <t>2,5 x 17 x 35</t>
  </si>
  <si>
    <t>126</t>
  </si>
  <si>
    <t>2,5 x 25 x 55</t>
  </si>
  <si>
    <t>128</t>
  </si>
  <si>
    <t>2,5 x 33 x 50</t>
  </si>
  <si>
    <t>130</t>
  </si>
  <si>
    <t>2,5 x 37 x 50</t>
  </si>
  <si>
    <t>132</t>
  </si>
  <si>
    <t>2,5 x 42 x 42</t>
  </si>
  <si>
    <t>134</t>
  </si>
  <si>
    <t>2,75 x 38 x 42</t>
  </si>
  <si>
    <t>136</t>
  </si>
  <si>
    <t>3 x 18 x 40</t>
  </si>
  <si>
    <t>138</t>
  </si>
  <si>
    <t>3 x 18 x 150</t>
  </si>
  <si>
    <t>140</t>
  </si>
  <si>
    <t>3 x 25 x 150</t>
  </si>
  <si>
    <t>145</t>
  </si>
  <si>
    <t>3 x 33 x 55</t>
  </si>
  <si>
    <t>146</t>
  </si>
  <si>
    <t>3 x 33 x 150</t>
  </si>
  <si>
    <t>149</t>
  </si>
  <si>
    <t>3 x 40 x 100</t>
  </si>
  <si>
    <t>151</t>
  </si>
  <si>
    <t>3,5 x 23 x 100</t>
  </si>
  <si>
    <t>153</t>
  </si>
  <si>
    <t>3,5 x 27 x 60</t>
  </si>
  <si>
    <t>157</t>
  </si>
  <si>
    <t>3,5 x 40 x 37</t>
  </si>
  <si>
    <t>161</t>
  </si>
  <si>
    <t>4 x 22 x 50</t>
  </si>
  <si>
    <t>163</t>
  </si>
  <si>
    <t>4 x 26 x 60</t>
  </si>
  <si>
    <t>165</t>
  </si>
  <si>
    <t>4 x 38 x 100</t>
  </si>
  <si>
    <t>167</t>
  </si>
  <si>
    <t>169</t>
  </si>
  <si>
    <t>170</t>
  </si>
  <si>
    <t>172</t>
  </si>
  <si>
    <t>2 x 20 x 150</t>
  </si>
  <si>
    <t>174</t>
  </si>
  <si>
    <t>2,25 x 17 x 85</t>
  </si>
  <si>
    <t>176</t>
  </si>
  <si>
    <t>2,5 x 20 x 150</t>
  </si>
  <si>
    <t>178</t>
  </si>
  <si>
    <t>179</t>
  </si>
  <si>
    <t>2,5 x 20 x 100</t>
  </si>
  <si>
    <t>180</t>
  </si>
  <si>
    <t>3 x 20 x 200</t>
  </si>
  <si>
    <t>182</t>
  </si>
  <si>
    <t>3 x 25 x 142</t>
  </si>
  <si>
    <t>184</t>
  </si>
  <si>
    <t>3 x 30 x 200</t>
  </si>
  <si>
    <t>188</t>
  </si>
  <si>
    <t>3,5 x 25 x 130</t>
  </si>
  <si>
    <t>190</t>
  </si>
  <si>
    <t>3,5 x 32 x 130</t>
  </si>
  <si>
    <t>194</t>
  </si>
  <si>
    <t>196</t>
  </si>
  <si>
    <t>198</t>
  </si>
  <si>
    <t>2100</t>
  </si>
  <si>
    <t>2101</t>
  </si>
  <si>
    <t>2102</t>
  </si>
  <si>
    <t>2105</t>
  </si>
  <si>
    <t>2106</t>
  </si>
  <si>
    <t>2109</t>
  </si>
  <si>
    <t>2115</t>
  </si>
  <si>
    <t>2116</t>
  </si>
  <si>
    <t>2121</t>
  </si>
  <si>
    <t>2122</t>
  </si>
  <si>
    <t>2130</t>
  </si>
  <si>
    <t>2141</t>
  </si>
  <si>
    <t>2142</t>
  </si>
  <si>
    <t>2143</t>
  </si>
  <si>
    <t>2144</t>
  </si>
  <si>
    <t>2202</t>
  </si>
  <si>
    <t>2203</t>
  </si>
  <si>
    <t>2207</t>
  </si>
  <si>
    <t>2208</t>
  </si>
  <si>
    <t>2209</t>
  </si>
  <si>
    <t>2211</t>
  </si>
  <si>
    <t>2212</t>
  </si>
  <si>
    <t>2215</t>
  </si>
  <si>
    <t>2224</t>
  </si>
  <si>
    <t>2229</t>
  </si>
  <si>
    <t>2235</t>
  </si>
  <si>
    <t>2236</t>
  </si>
  <si>
    <t>2237</t>
  </si>
  <si>
    <t>2239</t>
  </si>
  <si>
    <t>2241</t>
  </si>
  <si>
    <t>2242</t>
  </si>
  <si>
    <t>2244</t>
  </si>
  <si>
    <t>2245</t>
  </si>
  <si>
    <t>2249</t>
  </si>
  <si>
    <t>2265</t>
  </si>
  <si>
    <t>2266</t>
  </si>
  <si>
    <t>2267</t>
  </si>
  <si>
    <t>2268</t>
  </si>
  <si>
    <t>2269</t>
  </si>
  <si>
    <t>2278</t>
  </si>
  <si>
    <t>2279</t>
  </si>
  <si>
    <t>2280</t>
  </si>
  <si>
    <t>22004</t>
  </si>
  <si>
    <t>22010</t>
  </si>
  <si>
    <t>2319</t>
  </si>
  <si>
    <t>2321</t>
  </si>
  <si>
    <t>2324</t>
  </si>
  <si>
    <t>2336</t>
  </si>
  <si>
    <t>2332</t>
  </si>
  <si>
    <t>2510</t>
  </si>
  <si>
    <t>2543</t>
  </si>
  <si>
    <t>2504</t>
  </si>
  <si>
    <t>2511</t>
  </si>
  <si>
    <t>2512</t>
  </si>
  <si>
    <t>2517</t>
  </si>
  <si>
    <t>2518</t>
  </si>
  <si>
    <t>2522</t>
  </si>
  <si>
    <t>2541</t>
  </si>
  <si>
    <t>2526</t>
  </si>
  <si>
    <t>2527</t>
  </si>
  <si>
    <t>2528</t>
  </si>
  <si>
    <t>2529</t>
  </si>
  <si>
    <t>2534</t>
  </si>
  <si>
    <t>2535</t>
  </si>
  <si>
    <t>2536</t>
  </si>
  <si>
    <t>2537</t>
  </si>
  <si>
    <t>2523</t>
  </si>
  <si>
    <t>2559</t>
  </si>
  <si>
    <t>2560</t>
  </si>
  <si>
    <t>2561</t>
  </si>
  <si>
    <t>2615</t>
  </si>
  <si>
    <t>2616</t>
  </si>
  <si>
    <t>2617</t>
  </si>
  <si>
    <t>2622</t>
  </si>
  <si>
    <t>2623</t>
  </si>
  <si>
    <t>2624</t>
  </si>
  <si>
    <t>2626</t>
  </si>
  <si>
    <t>2700</t>
  </si>
  <si>
    <t>2701</t>
  </si>
  <si>
    <t>2702</t>
  </si>
  <si>
    <t>2704</t>
  </si>
  <si>
    <t>2713</t>
  </si>
  <si>
    <t>2715</t>
  </si>
  <si>
    <t>2717</t>
  </si>
  <si>
    <t>2721</t>
  </si>
  <si>
    <t>2722</t>
  </si>
  <si>
    <t>2723</t>
  </si>
  <si>
    <t>2724</t>
  </si>
  <si>
    <t>2725</t>
  </si>
  <si>
    <t>200</t>
  </si>
  <si>
    <t>203</t>
  </si>
  <si>
    <t>205</t>
  </si>
  <si>
    <t>208</t>
  </si>
  <si>
    <t>210</t>
  </si>
  <si>
    <t>211</t>
  </si>
  <si>
    <t>214</t>
  </si>
  <si>
    <t>216</t>
  </si>
  <si>
    <t>219</t>
  </si>
  <si>
    <t>220</t>
  </si>
  <si>
    <t>221</t>
  </si>
  <si>
    <t>223</t>
  </si>
  <si>
    <t>224</t>
  </si>
  <si>
    <t>232</t>
  </si>
  <si>
    <t>233</t>
  </si>
  <si>
    <t>234</t>
  </si>
  <si>
    <t>235</t>
  </si>
  <si>
    <t>236</t>
  </si>
  <si>
    <t>238</t>
  </si>
  <si>
    <t>239</t>
  </si>
  <si>
    <t>240</t>
  </si>
  <si>
    <t>242</t>
  </si>
  <si>
    <t>243</t>
  </si>
  <si>
    <t>245</t>
  </si>
  <si>
    <t>246</t>
  </si>
  <si>
    <t>247</t>
  </si>
  <si>
    <t>248</t>
  </si>
  <si>
    <t>800</t>
  </si>
  <si>
    <t>801</t>
  </si>
  <si>
    <t>808</t>
  </si>
  <si>
    <t>809</t>
  </si>
  <si>
    <t>810</t>
  </si>
  <si>
    <t>812</t>
  </si>
  <si>
    <t>813</t>
  </si>
  <si>
    <t>814</t>
  </si>
  <si>
    <t>815</t>
  </si>
  <si>
    <t>816</t>
  </si>
  <si>
    <t>818</t>
  </si>
  <si>
    <t>820</t>
  </si>
  <si>
    <t>822</t>
  </si>
  <si>
    <t>824</t>
  </si>
  <si>
    <t>828</t>
  </si>
  <si>
    <t>840</t>
  </si>
  <si>
    <t>842</t>
  </si>
  <si>
    <t>844</t>
  </si>
  <si>
    <t>846</t>
  </si>
  <si>
    <t>847</t>
  </si>
  <si>
    <t>848</t>
  </si>
  <si>
    <t>850</t>
  </si>
  <si>
    <t>852</t>
  </si>
  <si>
    <t>854</t>
  </si>
  <si>
    <t>856</t>
  </si>
  <si>
    <t>858</t>
  </si>
  <si>
    <t>860</t>
  </si>
  <si>
    <t>862</t>
  </si>
  <si>
    <t>864</t>
  </si>
  <si>
    <t>866</t>
  </si>
  <si>
    <t>868</t>
  </si>
  <si>
    <t>870</t>
  </si>
  <si>
    <t>872</t>
  </si>
  <si>
    <t>0403004</t>
  </si>
  <si>
    <t>D471 ANILLO SEGUR.    4 A</t>
  </si>
  <si>
    <t>D471 ANILLO SEGUR.    5 A</t>
  </si>
  <si>
    <t>0403006</t>
  </si>
  <si>
    <t>D471 ANILLO SEGUR.    6 A</t>
  </si>
  <si>
    <t>D471 ANILLO SEGUR.    7 A</t>
  </si>
  <si>
    <t>0403008N</t>
  </si>
  <si>
    <t>D471 ANILLO SEGUR.    8 A</t>
  </si>
  <si>
    <t>D471 ANILLO SEGUR.    9 A</t>
  </si>
  <si>
    <t>D471 ANILLO OTIA 10 A</t>
  </si>
  <si>
    <t>D471 ANILLO SEGUR.    11 A</t>
  </si>
  <si>
    <t>0403012N</t>
  </si>
  <si>
    <t>D471 ANILLO OTIA 12 A</t>
  </si>
  <si>
    <t>D471 ANILLO SEGUR.   13 A</t>
  </si>
  <si>
    <t>0403014</t>
  </si>
  <si>
    <t>D471 ANILLO SEGUR.   14 A</t>
  </si>
  <si>
    <t>D471 ANILLO OTIA 15 A</t>
  </si>
  <si>
    <t>D471 ANILLO OTIA 16 A</t>
  </si>
  <si>
    <t>0403017NH</t>
  </si>
  <si>
    <t>D471 ANILLO OTIA 17 A</t>
  </si>
  <si>
    <t>0403018NH</t>
  </si>
  <si>
    <t>D471 ANILLO OTIA 18 A</t>
  </si>
  <si>
    <t>0403019NH</t>
  </si>
  <si>
    <t>D471 ANILLO OTIA 19 A</t>
  </si>
  <si>
    <t>D471 ANILLO OTIA 20 A</t>
  </si>
  <si>
    <t>D471 ANILLO SEGUR.   21 A</t>
  </si>
  <si>
    <t>D471 ANILLO OTIA 22 A</t>
  </si>
  <si>
    <t>D471 ANILLO OTIA 23 A</t>
  </si>
  <si>
    <t>D471 ANILLO OTIA 24 A</t>
  </si>
  <si>
    <t>D471 ANILLO OTIA 25 A</t>
  </si>
  <si>
    <t>D471 ANILLO SEGUR.   26 A</t>
  </si>
  <si>
    <t>D471 ANILLO SEGUR.   27 A</t>
  </si>
  <si>
    <t>D471 ANILLO SEGUR.   28 A</t>
  </si>
  <si>
    <t>D471 ANILLO SEGUR.   29 A</t>
  </si>
  <si>
    <t>D471 ANILLO SEGUR.   30 A</t>
  </si>
  <si>
    <t>D471 ANILLO SEGUR.   31 A</t>
  </si>
  <si>
    <t>D471 ANILLO SEGUR.   33 A</t>
  </si>
  <si>
    <t>D471 ANILLO SEGUR. 34 A</t>
  </si>
  <si>
    <t>0403036</t>
  </si>
  <si>
    <t>D471 ANILLO SEGUR.   36 A</t>
  </si>
  <si>
    <t>0403037</t>
  </si>
  <si>
    <t>D471 ANILLO SEGUR.   37 A</t>
  </si>
  <si>
    <t>0403038</t>
  </si>
  <si>
    <t>D471 ANILLO SEGUR.   38 A</t>
  </si>
  <si>
    <t>0403039</t>
  </si>
  <si>
    <t>D471 ANILLO SEGUR.   39 A</t>
  </si>
  <si>
    <t>0403040</t>
  </si>
  <si>
    <t>D471 ANILLO SEGUR.   40 A</t>
  </si>
  <si>
    <t>0403041</t>
  </si>
  <si>
    <t>D471 ANILLO SEGUR.   41 A</t>
  </si>
  <si>
    <t>0403042</t>
  </si>
  <si>
    <t>D471 ANILLO SEGUR.   42 A</t>
  </si>
  <si>
    <t>0403044</t>
  </si>
  <si>
    <t>D471 ANILLO SEGUR.   44 A</t>
  </si>
  <si>
    <t>0403045</t>
  </si>
  <si>
    <t>D471 ANILLO SEGUR.   45 A</t>
  </si>
  <si>
    <t>0403046</t>
  </si>
  <si>
    <t>D471 ANILLO SEGUR.   46 A</t>
  </si>
  <si>
    <t>0403047</t>
  </si>
  <si>
    <t>D471 ANILLO SEGUR.   47 A</t>
  </si>
  <si>
    <t>0403048</t>
  </si>
  <si>
    <t>D471 ANILLO SEGUR.   48 A</t>
  </si>
  <si>
    <t>0403050</t>
  </si>
  <si>
    <t>D471 ANILLO SEGUR.   50 A</t>
  </si>
  <si>
    <t>0403052</t>
  </si>
  <si>
    <t>D471 ANILLO SEGUR.   52 A</t>
  </si>
  <si>
    <t>0403054</t>
  </si>
  <si>
    <t>D471 ANILLO SEGUR.   54 A</t>
  </si>
  <si>
    <t>0403055</t>
  </si>
  <si>
    <t>D471 ANILLO SEGUR.   55 A</t>
  </si>
  <si>
    <t>0403056</t>
  </si>
  <si>
    <t>D471 ANILLO SEGUR.   56 A</t>
  </si>
  <si>
    <t>0403057</t>
  </si>
  <si>
    <t>D471 ANILLO SEGUR.   57 A</t>
  </si>
  <si>
    <t>0403058</t>
  </si>
  <si>
    <t>D471 ANILLO SEGUR.   58 A</t>
  </si>
  <si>
    <t>0403060</t>
  </si>
  <si>
    <t>D471 ANILLO SEGUR.   60 A</t>
  </si>
  <si>
    <t>0403062</t>
  </si>
  <si>
    <t>D471 ANILLO SEGUR.   62 A</t>
  </si>
  <si>
    <t>0403063</t>
  </si>
  <si>
    <t>D471 ANILLO SEGUR.   63 A</t>
  </si>
  <si>
    <t>0403065</t>
  </si>
  <si>
    <t>D471 ANILLO SEGUR.   65 A</t>
  </si>
  <si>
    <t>0403067</t>
  </si>
  <si>
    <t>D471 ANILLO SEGUR.   67 A</t>
  </si>
  <si>
    <t>0403068</t>
  </si>
  <si>
    <t>D471 ANILLO SEGUR.   68 A</t>
  </si>
  <si>
    <t>0403070</t>
  </si>
  <si>
    <t>D471 ANILLO SEGUR.   70 A</t>
  </si>
  <si>
    <t>0403075</t>
  </si>
  <si>
    <t>D471 ANILLO SEGUR.   75 A</t>
  </si>
  <si>
    <t>0403088</t>
  </si>
  <si>
    <t>D471 ANILLO SEGUR.   88 A</t>
  </si>
  <si>
    <t>0403105</t>
  </si>
  <si>
    <t>D471 ANILLO SEGUR.  105 A</t>
  </si>
  <si>
    <t>0401008</t>
  </si>
  <si>
    <t>D472 ANILLO SEGURIDAD 8 I</t>
  </si>
  <si>
    <t>0401009</t>
  </si>
  <si>
    <t>D472 ANILLO SEGUR.   9 I</t>
  </si>
  <si>
    <t>0401010</t>
  </si>
  <si>
    <t>D472 ANILLO SEGUR.   10 I</t>
  </si>
  <si>
    <t>D472 ANILLO SEGUR.   11 I</t>
  </si>
  <si>
    <t>D472 ANILLO SEGUR.   12 I</t>
  </si>
  <si>
    <t>D472 ANILLO OTIA 13 I</t>
  </si>
  <si>
    <t>D472 ANILLO SEGUR.   15 I</t>
  </si>
  <si>
    <t>D472 ANILLO SEGUR.   16 I</t>
  </si>
  <si>
    <t>D472 ANILLO SEGUR.   17 I</t>
  </si>
  <si>
    <t>D472 ANILLO SEGUR.   18 I</t>
  </si>
  <si>
    <t>D472 ANILLO SEGUR.   19 I</t>
  </si>
  <si>
    <t>D472 ANILLO SEGUR.   20 I</t>
  </si>
  <si>
    <t>0401022</t>
  </si>
  <si>
    <t>D472 ANILLO SEGUR.   22 I</t>
  </si>
  <si>
    <t>D472 ANILLO OTIA 23 I</t>
  </si>
  <si>
    <t>D472 ANILLO SEGUR.   24 I</t>
  </si>
  <si>
    <t>D472 ANILLO OTIA 26 I</t>
  </si>
  <si>
    <t>D472 ANILLO SEGUR.   27 I</t>
  </si>
  <si>
    <t>D472 ANILLO OTIA 28 I</t>
  </si>
  <si>
    <t>0401029</t>
  </si>
  <si>
    <t>D472 ANILLO SEGUR.   29 I</t>
  </si>
  <si>
    <t>D472 ANILLO OTIA 30 I</t>
  </si>
  <si>
    <t>D472 ANILLO SEGUR.   31 I</t>
  </si>
  <si>
    <t>D472 ANILLO OTIA 32 I</t>
  </si>
  <si>
    <t>D472 ANILLO SEGUR.   33 I</t>
  </si>
  <si>
    <t>D472 ANILLO SEGUR.   34 I</t>
  </si>
  <si>
    <t>D472 ANILLO SEGUR.   35 I</t>
  </si>
  <si>
    <t>0401036</t>
  </si>
  <si>
    <t>D472 ANILLO SEGUR.   36 I</t>
  </si>
  <si>
    <t>0401037</t>
  </si>
  <si>
    <t>D472 ANILLO SEGUR.   37 I</t>
  </si>
  <si>
    <t>0401038</t>
  </si>
  <si>
    <t>D472 ANILLO SEGUR.   38 I</t>
  </si>
  <si>
    <t>0401039</t>
  </si>
  <si>
    <t>D472 ANILLO SEGUR.   39 I</t>
  </si>
  <si>
    <t>0401040</t>
  </si>
  <si>
    <t>D472 ANILLO SEGUR.   40 I</t>
  </si>
  <si>
    <t>0401041</t>
  </si>
  <si>
    <t>D472 ANILLO SEGUR.   41 I</t>
  </si>
  <si>
    <t>0401042</t>
  </si>
  <si>
    <t>D472 ANILLO SEGUR.   42 I</t>
  </si>
  <si>
    <t>0401043</t>
  </si>
  <si>
    <t>D472 ANILLO SEGUR.   43 I</t>
  </si>
  <si>
    <t>0401044</t>
  </si>
  <si>
    <t>D472 ANILLO OTIA 44 I</t>
  </si>
  <si>
    <t>0401045</t>
  </si>
  <si>
    <t>D472 ANILLO SEGUR.   45 I</t>
  </si>
  <si>
    <t>0401046</t>
  </si>
  <si>
    <t>D472 ANILLO SEGUR.   46 I</t>
  </si>
  <si>
    <t>0401047</t>
  </si>
  <si>
    <t>D472 ANILLO SEGUR.   47 I</t>
  </si>
  <si>
    <t>0401048</t>
  </si>
  <si>
    <t>D472 ANILLO SEGUR.   48 I</t>
  </si>
  <si>
    <t>0401050</t>
  </si>
  <si>
    <t>D472 ANILLO SEGUR.   50 I</t>
  </si>
  <si>
    <t>0401051</t>
  </si>
  <si>
    <t>D472 ANILLO SEGUR.   51 I</t>
  </si>
  <si>
    <t>0401052</t>
  </si>
  <si>
    <t>D472 ANILLO SEGUR.   52 I</t>
  </si>
  <si>
    <t>0401053</t>
  </si>
  <si>
    <t>D472 ANILLO SEGUR.   53 I</t>
  </si>
  <si>
    <t>0401054</t>
  </si>
  <si>
    <t>D472 ANILLO SEGUR.   54 I</t>
  </si>
  <si>
    <t>0401055</t>
  </si>
  <si>
    <t>D472 ANILLO SEGUR.   55 I</t>
  </si>
  <si>
    <t>0401056</t>
  </si>
  <si>
    <t>D472 ANILLO SEGUR.   56 I</t>
  </si>
  <si>
    <t>0401057</t>
  </si>
  <si>
    <t>D472 ANILLO SEGUR.   57 I</t>
  </si>
  <si>
    <t>0401058</t>
  </si>
  <si>
    <t>D472 ANILLO SEGUR.   58 I</t>
  </si>
  <si>
    <t>0401060</t>
  </si>
  <si>
    <t>D472 ANILLO SEGUR.   60 I</t>
  </si>
  <si>
    <t>0401062</t>
  </si>
  <si>
    <t>D472 ANILLO SEGUR.   62 I</t>
  </si>
  <si>
    <t>0401063</t>
  </si>
  <si>
    <t>D472 ANILLO SEGUR.   63 I</t>
  </si>
  <si>
    <t>0401065</t>
  </si>
  <si>
    <t>D472 ANILLO SEGUR.   65 I</t>
  </si>
  <si>
    <t>0401067</t>
  </si>
  <si>
    <t>D472 ANILLO SEGUR.   67 I</t>
  </si>
  <si>
    <t>0401068</t>
  </si>
  <si>
    <t>D472 ANILLO SEGUR.   68 I</t>
  </si>
  <si>
    <t>0401070</t>
  </si>
  <si>
    <t>D472 ANILLO SEGUR.   70 I</t>
  </si>
  <si>
    <t>0401072</t>
  </si>
  <si>
    <t>D472 ANILLO SEGUR.   72 I</t>
  </si>
  <si>
    <t>0401075</t>
  </si>
  <si>
    <t>D472 ANILLO SEGUR.   75 I</t>
  </si>
  <si>
    <t>0401080</t>
  </si>
  <si>
    <t>D472 ANILLO SEGUR.   80 I</t>
  </si>
  <si>
    <t>0401082</t>
  </si>
  <si>
    <t>D472 ANILLO SEGUR.   82 I</t>
  </si>
  <si>
    <t>0401085</t>
  </si>
  <si>
    <t>D472 ANILLO SEGUR.   85 I</t>
  </si>
  <si>
    <t>0401087</t>
  </si>
  <si>
    <t>D472 ANILLO SEGUR.   87/88 I</t>
  </si>
  <si>
    <t>0401095</t>
  </si>
  <si>
    <t>D472 ANILLO SEGUR.   95 I</t>
  </si>
  <si>
    <t>0401100</t>
  </si>
  <si>
    <t>D472 ANILLO SEGUR.  100 I</t>
  </si>
  <si>
    <t>0401105</t>
  </si>
  <si>
    <t>D472 ANILLO SEGUR.  105 I</t>
  </si>
  <si>
    <t>29</t>
  </si>
  <si>
    <t>106</t>
  </si>
  <si>
    <t>107</t>
  </si>
  <si>
    <t>108</t>
  </si>
  <si>
    <t>109</t>
  </si>
  <si>
    <t>111</t>
  </si>
  <si>
    <t>113</t>
  </si>
  <si>
    <t>115</t>
  </si>
  <si>
    <t>117</t>
  </si>
  <si>
    <t>119</t>
  </si>
  <si>
    <t>121</t>
  </si>
  <si>
    <t>123</t>
  </si>
  <si>
    <t>127</t>
  </si>
  <si>
    <t>129</t>
  </si>
  <si>
    <t>131</t>
  </si>
  <si>
    <t>133</t>
  </si>
  <si>
    <t>135</t>
  </si>
  <si>
    <t>137</t>
  </si>
  <si>
    <t>139</t>
  </si>
  <si>
    <t>141</t>
  </si>
  <si>
    <t>142</t>
  </si>
  <si>
    <t>143</t>
  </si>
  <si>
    <t>144</t>
  </si>
  <si>
    <t>147</t>
  </si>
  <si>
    <t>201</t>
  </si>
  <si>
    <t>202</t>
  </si>
  <si>
    <t>204</t>
  </si>
  <si>
    <t>206</t>
  </si>
  <si>
    <t>207</t>
  </si>
  <si>
    <t>209</t>
  </si>
  <si>
    <t>212</t>
  </si>
  <si>
    <t>213</t>
  </si>
  <si>
    <t>215</t>
  </si>
  <si>
    <t>217</t>
  </si>
  <si>
    <t>218</t>
  </si>
  <si>
    <t>222</t>
  </si>
  <si>
    <t>225</t>
  </si>
  <si>
    <t>226</t>
  </si>
  <si>
    <t>227</t>
  </si>
  <si>
    <t>228</t>
  </si>
  <si>
    <t>229</t>
  </si>
  <si>
    <t>230</t>
  </si>
  <si>
    <t>231</t>
  </si>
  <si>
    <t>237</t>
  </si>
  <si>
    <t>Cuerda 3,53mm - 12,07 x 22,73</t>
  </si>
  <si>
    <t>311</t>
  </si>
  <si>
    <t>Cuerda 3,53mm - 13,64 x 24,3</t>
  </si>
  <si>
    <t>Cuerda 3,53mm - 15,24 x 26,9</t>
  </si>
  <si>
    <t>Cuerda 3,53mm - 16,81 x 27,47</t>
  </si>
  <si>
    <t>314</t>
  </si>
  <si>
    <t>Cuerda 3,53mm - 18,42 x 29,08</t>
  </si>
  <si>
    <t>315</t>
  </si>
  <si>
    <t>Cuerda 3,53mm - 21,59 x 32,05</t>
  </si>
  <si>
    <t>Cuerda 3,53mm - 23,16 x 33,82</t>
  </si>
  <si>
    <t>Cuerda 3,53mm - 24,77 x 35,43</t>
  </si>
  <si>
    <t>319</t>
  </si>
  <si>
    <t>Cuerda 3,53mm - 26,34 x 37</t>
  </si>
  <si>
    <t>Cuerda 3,53mm - 27,94 x 38,6</t>
  </si>
  <si>
    <t>321</t>
  </si>
  <si>
    <t>Cuerda 3,53mm - 29,51 x 40,17</t>
  </si>
  <si>
    <t>Cuerda 3,53mm - 31,12 x 41,78</t>
  </si>
  <si>
    <t>323</t>
  </si>
  <si>
    <t>Cuerda 3,53mm - 32,69 x 43,35</t>
  </si>
  <si>
    <t>Cuerda 3,53mm - 34,29 x 44,95</t>
  </si>
  <si>
    <t>325</t>
  </si>
  <si>
    <t>Cuerda 3,53mm - 37,47 x 48,13</t>
  </si>
  <si>
    <t>Cuerda 3,53mm - 40,64 x 51,13</t>
  </si>
  <si>
    <t>Cuerda 3,53mm - 46,99 x 57,65</t>
  </si>
  <si>
    <t>329</t>
  </si>
  <si>
    <t>Cuerda 3,53mm - 50,17 x 60,83</t>
  </si>
  <si>
    <t>Cuerda 3,53mm - 53,34 x 64</t>
  </si>
  <si>
    <t>331</t>
  </si>
  <si>
    <t>4000</t>
  </si>
  <si>
    <t>4001</t>
  </si>
  <si>
    <t>4003</t>
  </si>
  <si>
    <t>4006</t>
  </si>
  <si>
    <t>4010</t>
  </si>
  <si>
    <t>4013</t>
  </si>
  <si>
    <t>4014</t>
  </si>
  <si>
    <t>4043</t>
  </si>
  <si>
    <t>4025</t>
  </si>
  <si>
    <t>4026</t>
  </si>
  <si>
    <t>4027</t>
  </si>
  <si>
    <t>4028</t>
  </si>
  <si>
    <t>4029</t>
  </si>
  <si>
    <t>4106</t>
  </si>
  <si>
    <t>4005</t>
  </si>
  <si>
    <t>4051</t>
  </si>
  <si>
    <t>4052</t>
  </si>
  <si>
    <t>4053</t>
  </si>
  <si>
    <t>4054</t>
  </si>
  <si>
    <t>4055</t>
  </si>
  <si>
    <t>4056</t>
  </si>
  <si>
    <t>4057</t>
  </si>
  <si>
    <t>4058</t>
  </si>
  <si>
    <t>4059</t>
  </si>
  <si>
    <t>4305</t>
  </si>
  <si>
    <t>4306</t>
  </si>
  <si>
    <t>4321</t>
  </si>
  <si>
    <t>4326</t>
  </si>
  <si>
    <t>4007</t>
  </si>
  <si>
    <t>4004</t>
  </si>
  <si>
    <t>4041</t>
  </si>
  <si>
    <t>4009</t>
  </si>
  <si>
    <t>4012</t>
  </si>
  <si>
    <t>4334</t>
  </si>
  <si>
    <t>4045</t>
  </si>
  <si>
    <t>4343</t>
  </si>
  <si>
    <t>4044</t>
  </si>
  <si>
    <t>4016</t>
  </si>
  <si>
    <t>4017</t>
  </si>
  <si>
    <t>4353</t>
  </si>
  <si>
    <t>4020</t>
  </si>
  <si>
    <t>4019</t>
  </si>
  <si>
    <t>4023</t>
  </si>
  <si>
    <t>4309</t>
  </si>
  <si>
    <t>4310</t>
  </si>
  <si>
    <t>4311</t>
  </si>
  <si>
    <t>4312</t>
  </si>
  <si>
    <t>4313</t>
  </si>
  <si>
    <t>4034</t>
  </si>
  <si>
    <t>4035</t>
  </si>
  <si>
    <t>4086</t>
  </si>
  <si>
    <t>4085</t>
  </si>
  <si>
    <t>4084</t>
  </si>
  <si>
    <t>4082</t>
  </si>
  <si>
    <t>4081</t>
  </si>
  <si>
    <t>4080</t>
  </si>
  <si>
    <t>4079</t>
  </si>
  <si>
    <t>4093</t>
  </si>
  <si>
    <t>4092</t>
  </si>
  <si>
    <t>4098</t>
  </si>
  <si>
    <t>4097</t>
  </si>
  <si>
    <t>4063</t>
  </si>
  <si>
    <t>4064</t>
  </si>
  <si>
    <t>4816</t>
  </si>
  <si>
    <t>4815</t>
  </si>
  <si>
    <t>76</t>
  </si>
  <si>
    <t>4123</t>
  </si>
  <si>
    <t>2030</t>
  </si>
  <si>
    <t>2031</t>
  </si>
  <si>
    <t>2058</t>
  </si>
  <si>
    <t>2104</t>
  </si>
  <si>
    <t>2108</t>
  </si>
  <si>
    <t>2150</t>
  </si>
  <si>
    <t>6104</t>
  </si>
  <si>
    <t>3061</t>
  </si>
  <si>
    <t>3235</t>
  </si>
  <si>
    <t>3142</t>
  </si>
  <si>
    <t>4215</t>
  </si>
  <si>
    <t>4220</t>
  </si>
  <si>
    <t>4223</t>
  </si>
  <si>
    <t>4263</t>
  </si>
  <si>
    <t>4264</t>
  </si>
  <si>
    <t>4267</t>
  </si>
  <si>
    <t>4269</t>
  </si>
  <si>
    <t>4282</t>
  </si>
  <si>
    <t>4284</t>
  </si>
  <si>
    <t>5122</t>
  </si>
  <si>
    <t>5122/A</t>
  </si>
  <si>
    <t>5126</t>
  </si>
  <si>
    <t>5168</t>
  </si>
  <si>
    <t>5169</t>
  </si>
  <si>
    <t>6108</t>
  </si>
  <si>
    <t>6109</t>
  </si>
  <si>
    <t>6110</t>
  </si>
  <si>
    <t>6111</t>
  </si>
  <si>
    <t>6112</t>
  </si>
  <si>
    <t>6515</t>
  </si>
  <si>
    <t>6517</t>
  </si>
  <si>
    <t>6518</t>
  </si>
  <si>
    <t>6519</t>
  </si>
  <si>
    <t>6520</t>
  </si>
  <si>
    <t>6538</t>
  </si>
  <si>
    <t>6559</t>
  </si>
  <si>
    <t>6591</t>
  </si>
  <si>
    <t>6700</t>
  </si>
  <si>
    <t>6705</t>
  </si>
  <si>
    <t>6709</t>
  </si>
  <si>
    <t>4061</t>
  </si>
  <si>
    <t>4066</t>
  </si>
  <si>
    <t>4069</t>
  </si>
  <si>
    <t>4111</t>
  </si>
  <si>
    <t>5051</t>
  </si>
  <si>
    <t>5055</t>
  </si>
  <si>
    <t>5058</t>
  </si>
  <si>
    <t>5061</t>
  </si>
  <si>
    <t>5102</t>
  </si>
  <si>
    <t>6005</t>
  </si>
  <si>
    <t>6019</t>
  </si>
  <si>
    <t>6107</t>
  </si>
  <si>
    <t>3065</t>
  </si>
  <si>
    <t>3062</t>
  </si>
  <si>
    <t>3063</t>
  </si>
  <si>
    <t>3046</t>
  </si>
  <si>
    <t>3035</t>
  </si>
  <si>
    <t>3010</t>
  </si>
  <si>
    <t>3034</t>
  </si>
  <si>
    <t>3016</t>
  </si>
  <si>
    <t>3067</t>
  </si>
  <si>
    <t>3069</t>
  </si>
  <si>
    <t>3004</t>
  </si>
  <si>
    <t>3005</t>
  </si>
  <si>
    <t>3042</t>
  </si>
  <si>
    <t>3011</t>
  </si>
  <si>
    <t>3017</t>
  </si>
  <si>
    <t>3051</t>
  </si>
  <si>
    <t>3056</t>
  </si>
  <si>
    <t>3019</t>
  </si>
  <si>
    <t>3021</t>
  </si>
  <si>
    <t>3039</t>
  </si>
  <si>
    <t>3013</t>
  </si>
  <si>
    <t>3125</t>
  </si>
  <si>
    <t>Co10.19.2</t>
  </si>
  <si>
    <t>Co10.20.1</t>
  </si>
  <si>
    <t>Co14.20.1,5</t>
  </si>
  <si>
    <t>Co14.20.2</t>
  </si>
  <si>
    <t>Co17.20.1,5</t>
  </si>
  <si>
    <t>Al3,5.8</t>
  </si>
  <si>
    <t>Al11.17</t>
  </si>
  <si>
    <t>Al17.22</t>
  </si>
  <si>
    <t>Al20.26</t>
  </si>
  <si>
    <t>Al28.36</t>
  </si>
  <si>
    <t>Fi3,5.8</t>
  </si>
  <si>
    <t>Fi4.10</t>
  </si>
  <si>
    <t>Fi5.12</t>
  </si>
  <si>
    <t>Fi6,5.13</t>
  </si>
  <si>
    <t>Fi6.10</t>
  </si>
  <si>
    <t>Fi7.10</t>
  </si>
  <si>
    <t>Fi8.13</t>
  </si>
  <si>
    <t>Fi9.14</t>
  </si>
  <si>
    <t>Fi10.14</t>
  </si>
  <si>
    <t>Fi11.17</t>
  </si>
  <si>
    <t>Fi12.17</t>
  </si>
  <si>
    <t>Fi13.20</t>
  </si>
  <si>
    <t>Fi14.20</t>
  </si>
  <si>
    <t>Fi15.21</t>
  </si>
  <si>
    <t>Fi16.19</t>
  </si>
  <si>
    <t>Fi16.21</t>
  </si>
  <si>
    <t>Fi16.24</t>
  </si>
  <si>
    <t>Fi17.22</t>
  </si>
  <si>
    <t>Fi18.23</t>
  </si>
  <si>
    <t>Fi19.24</t>
  </si>
  <si>
    <t>Fi21.26</t>
  </si>
  <si>
    <t>Fi24.30</t>
  </si>
  <si>
    <t>Fi30.40</t>
  </si>
  <si>
    <t>Fi32.40</t>
  </si>
  <si>
    <t>SUPLEMENTO 0,2 - 5x10</t>
  </si>
  <si>
    <t>SUPLEMENTO 0,2 - 5x13</t>
  </si>
  <si>
    <t>SUPLEMENTO 0,2 - 6x11</t>
  </si>
  <si>
    <t>SUPLEMENTO 0,2 - 6x14</t>
  </si>
  <si>
    <t>SUPLEMENTO 0,2 - 7x12</t>
  </si>
  <si>
    <t>SUPLEMENTO 0,2 - 7x15</t>
  </si>
  <si>
    <t>SUPLEMENTO 0,2 - 8x13</t>
  </si>
  <si>
    <t>SUPLEMENTO 0,2 - 8x16</t>
  </si>
  <si>
    <t>SUPLEMENTO 0,2 - 9x14</t>
  </si>
  <si>
    <t>SUPLEMENTO 0,2 - 9x17</t>
  </si>
  <si>
    <t>SUPLEMENTO 0,2 - 10x15</t>
  </si>
  <si>
    <t>SUPLEMENTO 0,2 - 10x18</t>
  </si>
  <si>
    <t>SUPLEMENTO 0,2 - 10x26</t>
  </si>
  <si>
    <t>SUPLEMENTO 0,2 - 11x16</t>
  </si>
  <si>
    <t>SUPLEMENTO 0,2 - 11x19</t>
  </si>
  <si>
    <t>SUPLEMENTO 0,2 - 11x27</t>
  </si>
  <si>
    <t>SUPLEMENTO 0,2 - 12x17</t>
  </si>
  <si>
    <t>SUPLEMENTO 0,2 - 12x20</t>
  </si>
  <si>
    <t>SUPLEMENTO 0,2 - 12x28</t>
  </si>
  <si>
    <t>SUPLEMENTO 0,2 - 13x18</t>
  </si>
  <si>
    <t>SUPLEMENTO 0,2 - 13x21</t>
  </si>
  <si>
    <t>SUPLEMENTO 0,2 - 13x29</t>
  </si>
  <si>
    <t>SUPLEMENTO 0,2 - 14x19</t>
  </si>
  <si>
    <t>SUPLEMENTO 0,2 - 14x22</t>
  </si>
  <si>
    <t>SUPLEMENTO 0,2 - 14x30</t>
  </si>
  <si>
    <t>SUPLEMENTO 0,2 - 15x20</t>
  </si>
  <si>
    <t>SUPLEMENTO 0,2 - 15x23</t>
  </si>
  <si>
    <t>SUPLEMENTO 0,2 - 15x30</t>
  </si>
  <si>
    <t>SUPLEMENTO 0,2 - 16x21</t>
  </si>
  <si>
    <t>SUPLEMENTO 0,2 - 16x24</t>
  </si>
  <si>
    <t>SUPLEMENTO 0,2 - 16x32</t>
  </si>
  <si>
    <t>SUPLEMENTO 0,2 - 17x22</t>
  </si>
  <si>
    <t>SUPLEMENTO 0,2 - 17x25</t>
  </si>
  <si>
    <t>SUPLEMENTO 0,2 - 17x33</t>
  </si>
  <si>
    <t>SUPLEMENTO 0,2 - 18x23</t>
  </si>
  <si>
    <t>SUPLEMENTO 0,2 - 18x26</t>
  </si>
  <si>
    <t>SUPLEMENTO 0,2 - 18x34</t>
  </si>
  <si>
    <t>SUPLEMENTO 0,2 - 19x24</t>
  </si>
  <si>
    <t>SUPLEMENTO 0,2 - 19x27</t>
  </si>
  <si>
    <t>SUPLEMENTO 0,2 - 19x35</t>
  </si>
  <si>
    <t>SUPLEMENTO 0,2 - 20x25</t>
  </si>
  <si>
    <t>SUPLEMENTO 0,2 - 20x28</t>
  </si>
  <si>
    <t>SUPLEMENTO 0,2 - 20x36</t>
  </si>
  <si>
    <t>SUPLEMENTO 0,2 - 21x26</t>
  </si>
  <si>
    <t>SUPLEMENTO 0,2 - 21x29</t>
  </si>
  <si>
    <t>SUPLEMENTO 0,2 - 21x37</t>
  </si>
  <si>
    <t>SUPLEMENTO 0,2 - 22x27</t>
  </si>
  <si>
    <t>SUPLEMENTO 0,2 - 22x30</t>
  </si>
  <si>
    <t>SUPLEMENTO 0,2 - 22x38</t>
  </si>
  <si>
    <t>SUPLEMENTO 0,2 - 23x28</t>
  </si>
  <si>
    <t>SUPLEMENTO 0,2 - 23x31</t>
  </si>
  <si>
    <t>SUPLEMENTO 0,2 - 23x39</t>
  </si>
  <si>
    <t>SUPLEMENTO 0,2 - 24x29</t>
  </si>
  <si>
    <t>SUPLEMENTO 0,2 - 24x32</t>
  </si>
  <si>
    <t>SUPLEMENTO 0,2 - 24x40</t>
  </si>
  <si>
    <t>SUPLEMENTO 0,2 - 25x30</t>
  </si>
  <si>
    <t>SUPLEMENTO 0,2 - 25x33</t>
  </si>
  <si>
    <t>SUPLEMENTO 0,2 - 25x41</t>
  </si>
  <si>
    <t>SUPLEMENTO 0,2 - 26x31</t>
  </si>
  <si>
    <t>SUPLEMENTO 0,2 - 26x34</t>
  </si>
  <si>
    <t>SUPLEMENTO 0,2 - 26x42</t>
  </si>
  <si>
    <t>SUPLEMENTO 0,2 - 27x35</t>
  </si>
  <si>
    <t>SUPLEMENTO 0,2 - 27x43</t>
  </si>
  <si>
    <t>SUPLEMENTO 0,2 - 28x36</t>
  </si>
  <si>
    <t>SUPLEMENTO 0,2 - 28x44</t>
  </si>
  <si>
    <t>SUPLEMENTO 0,2 - 29x37</t>
  </si>
  <si>
    <t>SUPLEMENTO 0,2 - 29x45</t>
  </si>
  <si>
    <t>SUPLEMENTO 0,2 - 30x35</t>
  </si>
  <si>
    <t>SUPLEMENTO 0,2 - 30x38</t>
  </si>
  <si>
    <t>SUPLEMENTO 0,2 - 30x46</t>
  </si>
  <si>
    <t>SUPLEMENTO 0,2 - 31x39</t>
  </si>
  <si>
    <t>SUPLEMENTO 0,2 - 31x47</t>
  </si>
  <si>
    <t>SUPLEMENTO 0,2 - 32x40</t>
  </si>
  <si>
    <t>SUPLEMENTO 0,2 - 32x48</t>
  </si>
  <si>
    <t>SUPLEMENTO 0,2 - 33x41</t>
  </si>
  <si>
    <t>SUPLEMENTO 0,2 - 33x49</t>
  </si>
  <si>
    <t>SUPLEMENTO 0,2 - 34x42</t>
  </si>
  <si>
    <t>SUPLEMENTO 0,2 - 34x50</t>
  </si>
  <si>
    <t>SUPLEMENTO 0,2 - 35x43</t>
  </si>
  <si>
    <t>SUPLEMENTO 0,2 - 35x51</t>
  </si>
  <si>
    <t>SUPLEMENTO 0,2 - 36x44</t>
  </si>
  <si>
    <t>SUPLEMENTO 0,2 - 36x52</t>
  </si>
  <si>
    <t>SUPLEMENTO 0,2 - 37x45</t>
  </si>
  <si>
    <t>SUPLEMENTO 0,2 - 37x53</t>
  </si>
  <si>
    <t>SUPLEMENTO 0,2 - 38x46</t>
  </si>
  <si>
    <t>SUPLEMENTO 0,2 - 38x54</t>
  </si>
  <si>
    <t>SUPLEMENTO 0,2 - 39x47</t>
  </si>
  <si>
    <t>SUPLEMENTO 0,2 - 39x55</t>
  </si>
  <si>
    <t>SUPLEMENTO 0,2 - 40x48</t>
  </si>
  <si>
    <t>SUPLEMENTO 0,2 - 40x56</t>
  </si>
  <si>
    <t>SUPLEMENTO 0,2 - 41x49</t>
  </si>
  <si>
    <t>SUPLEMENTO 0,2 - 41x57</t>
  </si>
  <si>
    <t>SUPLEMENTO 0,2 - 42x50</t>
  </si>
  <si>
    <t>SUPLEMENTO 0,2 - 42x58</t>
  </si>
  <si>
    <t>SUPLEMENTO 0,2 - 43x59</t>
  </si>
  <si>
    <t>SUPLEMENTO 0,2 - 44x60</t>
  </si>
  <si>
    <t>SUPLEMENTO 0,2 - 45x61</t>
  </si>
  <si>
    <t>SUPLEMENTO 0,2 - 46x58</t>
  </si>
  <si>
    <t>SUPLEMENTO 0,2 - 47x59</t>
  </si>
  <si>
    <t>SUPLEMENTO 0,2 - 48x60</t>
  </si>
  <si>
    <t>SUPLEMENTO 0,2 - 49x61</t>
  </si>
  <si>
    <t>SUPLEMENTO 0,2 - 50x62</t>
  </si>
  <si>
    <t>SUPLEMENTO 0,2 - 51x63</t>
  </si>
  <si>
    <t>SUPLEMENTO 0,2 - 52x64</t>
  </si>
  <si>
    <t>SUPLEMENTO 0,2 - 53x65</t>
  </si>
  <si>
    <t>SUPLEMENTO 0,2 - 54x66</t>
  </si>
  <si>
    <t>SUPLEMENTO 0,2 - 55x67</t>
  </si>
  <si>
    <t>SUPLEMENTO 0,2 - 56x68</t>
  </si>
  <si>
    <t>SUPLEMENTO 0,2 - 57x69</t>
  </si>
  <si>
    <t>SUPLEMENTO 0,2 - 58x70</t>
  </si>
  <si>
    <t>SUPLEMENTO 0,2 - 59x71</t>
  </si>
  <si>
    <t>SUPLEMENTO 0,2 - 60x72</t>
  </si>
  <si>
    <t>SUPLEMENTO 0,2 - 61x73</t>
  </si>
  <si>
    <t>SUPLEMENTO 0,2 - 62x74</t>
  </si>
  <si>
    <t>SUPLEMENTO 0,2 - 63x75</t>
  </si>
  <si>
    <t>SUPLEMENTO 0,2 - 64x76</t>
  </si>
  <si>
    <t>SUPLEMENTO 0,2 - 65x77</t>
  </si>
  <si>
    <t>SUPLEMENTO 0,2 - 66x78</t>
  </si>
  <si>
    <t>SUPLEMENTO 0,2 - 67x79</t>
  </si>
  <si>
    <t>SUPLEMENTO 0,2 - 68x80</t>
  </si>
  <si>
    <t>SUPLEMENTO 0,2 - 69x81</t>
  </si>
  <si>
    <t>SUPLEMENTO 0,2 - 70x82</t>
  </si>
  <si>
    <t>SUPLEMENTO 0,2 - 71x83</t>
  </si>
  <si>
    <t>SUPLEMENTO 0,2 - 72x84</t>
  </si>
  <si>
    <t>SUPLEMENTO 0,2 - 73x85</t>
  </si>
  <si>
    <t>SUPLEMENTO 0,2 - 74x86</t>
  </si>
  <si>
    <t>SUPLEMENTO 0,2 - 75x87</t>
  </si>
  <si>
    <t>SUPLEMENTO 0,2 - 76x88</t>
  </si>
  <si>
    <t>SUPLEMENTO 0,2 - 77x89</t>
  </si>
  <si>
    <t>SUPLEMENTO 0,2 - 78x90</t>
  </si>
  <si>
    <t>SUPLEMENTO 0,2 - 79x91</t>
  </si>
  <si>
    <t>SUPLEMENTO 0,2 - 80x92</t>
  </si>
  <si>
    <t>SUPLEMENTO 0,2 - 81x94</t>
  </si>
  <si>
    <t>SUPLEMENTO 0,2 - 82x95</t>
  </si>
  <si>
    <t>SUPLEMENTO 0,2 - 83x96</t>
  </si>
  <si>
    <t>SUPLEMENTO 0,2 - 84x97</t>
  </si>
  <si>
    <t>SUPLEMENTO 0,2 - 85x98</t>
  </si>
  <si>
    <t>SUPLEMENTO 0,2 - 86x99</t>
  </si>
  <si>
    <t>SUPLEMENTO 0,2 - 87x100</t>
  </si>
  <si>
    <t>SUPLEMENTO 0,2 - 88x101</t>
  </si>
  <si>
    <t>SUPLEMENTO 0,2 - 89x102</t>
  </si>
  <si>
    <t>SUPLEMENTO 0,2 - 90x103</t>
  </si>
  <si>
    <t>SUPLEMENTO 0,2 - 91x104</t>
  </si>
  <si>
    <t>SUPLEMENTO 0,2 - 92x105</t>
  </si>
  <si>
    <t>SUPLEMENTO 0,2 - 93x103</t>
  </si>
  <si>
    <t>SUPLEMENTO 0,2 - 94x106</t>
  </si>
  <si>
    <t>SUPLEMENTO 0,2 - 95x107</t>
  </si>
  <si>
    <t>SUPLEMENTO 0,2 - 96x108</t>
  </si>
  <si>
    <t>SUPLEMENTO 0,2 - 97x109</t>
  </si>
  <si>
    <t>SUPLEMENTO 0,2 - 98x110</t>
  </si>
  <si>
    <t>SUPLEMENTO 0,2 - 99x111</t>
  </si>
  <si>
    <t>SUPLEMENTO 0,2 - 100x111</t>
  </si>
  <si>
    <t>SUPLEMENTO 0,2 - 100x112</t>
  </si>
  <si>
    <t>SUPLEMENTO 0,2 - 101x113</t>
  </si>
  <si>
    <t>SUPLEMENTO 0,2 - 102x114</t>
  </si>
  <si>
    <t>SUPLEMENTO 0,2 - 103x114</t>
  </si>
  <si>
    <t>SUPLEMENTO 0,2 - 103x115</t>
  </si>
  <si>
    <t>SUPLEMENTO 0,2 - 104x114</t>
  </si>
  <si>
    <t>SUPLEMENTO 0,2 - 104x116</t>
  </si>
  <si>
    <t>SUPLEMENTO 0,2 - 105x117</t>
  </si>
  <si>
    <t>SUPLEMENTO 0,2 - 105x118</t>
  </si>
  <si>
    <t>SUPLEMENTO 0,2 - 106x118</t>
  </si>
  <si>
    <t>SUPLEMENTO 0,2 - 107x118</t>
  </si>
  <si>
    <t>SUPLEMENTO 0,2 - 107x119</t>
  </si>
  <si>
    <t>SUPLEMENTO 0,2 - 108x120</t>
  </si>
  <si>
    <t>SUPLEMENTO 0,2 - 109x121</t>
  </si>
  <si>
    <t>SUPLEMENTO 0,2 - 110x121</t>
  </si>
  <si>
    <t>SUPLEMENTO 0,2 - 110x124</t>
  </si>
  <si>
    <t>SUPLEMENTO 0,2 - 111x124</t>
  </si>
  <si>
    <t>SUPLEMENTO 0,2 - 112x124</t>
  </si>
  <si>
    <t>SUPLEMENTO 0,2 - 113x127</t>
  </si>
  <si>
    <t>SUPLEMENTO 0,2 - 114x127</t>
  </si>
  <si>
    <t>SUPLEMENTO 0,2 - 115x127</t>
  </si>
  <si>
    <t>SUPLEMENTO 0,2 - 116x130</t>
  </si>
  <si>
    <t>SUPLEMENTO 0,2 - 117x130</t>
  </si>
  <si>
    <t>SUPLEMENTO 0,2 - 118x130</t>
  </si>
  <si>
    <t>SUPLEMENTO 0,2 - 119x133</t>
  </si>
  <si>
    <t>SUPLEMENTO 0,2 - 120x133</t>
  </si>
  <si>
    <t>SUPLEMENTO 0,2 - 121x133</t>
  </si>
  <si>
    <t>SUPLEMENTO 0,8 - 5x10</t>
  </si>
  <si>
    <t>SUPLEMENTO 0,8 - 5x13</t>
  </si>
  <si>
    <t>SUPLEMENTO 0,8 - 6x11</t>
  </si>
  <si>
    <t>SUPLEMENTO 0,8 - 6x14</t>
  </si>
  <si>
    <t>SUPLEMENTO 0,8 - 7x12</t>
  </si>
  <si>
    <t>SUPLEMENTO 0,8 - 7x15</t>
  </si>
  <si>
    <t>SUPLEMENTO 0,8 - 8x13</t>
  </si>
  <si>
    <t>SUPLEMENTO 0,8 - 8x16</t>
  </si>
  <si>
    <t>SUPLEMENTO 0,8 - 9x14</t>
  </si>
  <si>
    <t>SUPLEMENTO 0,8 - 9x17</t>
  </si>
  <si>
    <t>SUPLEMENTO 0,8 - 10x15</t>
  </si>
  <si>
    <t>SUPLEMENTO 0,8 - 10x18</t>
  </si>
  <si>
    <t>SUPLEMENTO 0,8 - 10x26</t>
  </si>
  <si>
    <t>SUPLEMENTO 0,8 - 11x16</t>
  </si>
  <si>
    <t>SUPLEMENTO 0,8 - 11x19</t>
  </si>
  <si>
    <t>SUPLEMENTO 0,8 - 11x27</t>
  </si>
  <si>
    <t>SUPLEMENTO 0,8 - 12x17</t>
  </si>
  <si>
    <t>SUPLEMENTO 0,8 - 12x20</t>
  </si>
  <si>
    <t>SUPLEMENTO 0,8 - 12x28</t>
  </si>
  <si>
    <t>SUPLEMENTO 0,8 - 13x18</t>
  </si>
  <si>
    <t>SUPLEMENTO 0,8 - 13x21</t>
  </si>
  <si>
    <t>SUPLEMENTO 0,8 - 13x29</t>
  </si>
  <si>
    <t>SUPLEMENTO 0,8 - 14x19</t>
  </si>
  <si>
    <t>SUPLEMENTO 0,8 - 14x22</t>
  </si>
  <si>
    <t>SUPLEMENTO 0,8 - 14x30</t>
  </si>
  <si>
    <t>SUPLEMENTO 0,8 - 15x20</t>
  </si>
  <si>
    <t>SUPLEMENTO 0,8 - 15x23</t>
  </si>
  <si>
    <t>SUPLEMENTO 0,8 - 15x30</t>
  </si>
  <si>
    <t>SUPLEMENTO 0,8 - 16x21</t>
  </si>
  <si>
    <t>SUPLEMENTO 0,8 - 16x24</t>
  </si>
  <si>
    <t>SUPLEMENTO 0,8 - 16x32</t>
  </si>
  <si>
    <t>SUPLEMENTO 0,8 - 17x22</t>
  </si>
  <si>
    <t>SUPLEMENTO 0,8 - 17x25</t>
  </si>
  <si>
    <t>SUPLEMENTO 0,8 - 17x33</t>
  </si>
  <si>
    <t>SUPLEMENTO 0,8 - 18x23</t>
  </si>
  <si>
    <t>SUPLEMENTO 0,8 - 18x26</t>
  </si>
  <si>
    <t>SUPLEMENTO 0,8 - 18x34</t>
  </si>
  <si>
    <t>SUPLEMENTO 0,8 - 19x24</t>
  </si>
  <si>
    <t>SUPLEMENTO 0,8 - 19x27</t>
  </si>
  <si>
    <t>SUPLEMENTO 0,8 - 19x35</t>
  </si>
  <si>
    <t>SUPLEMENTO 0,8 - 20x25</t>
  </si>
  <si>
    <t>SUPLEMENTO 0,8 - 20x28</t>
  </si>
  <si>
    <t>SUPLEMENTO 0,8 - 20x36</t>
  </si>
  <si>
    <t>SUPLEMENTO 0,8 - 21x29</t>
  </si>
  <si>
    <t>SUPLEMENTO 0,8 - 21x37</t>
  </si>
  <si>
    <t>SUPLEMENTO 0,8 - 22x30</t>
  </si>
  <si>
    <t>SUPLEMENTO 0,8 - 22x38</t>
  </si>
  <si>
    <t>SUPLEMENTO 0,8 - 23x31</t>
  </si>
  <si>
    <t>SUPLEMENTO 0,8 - 23x39</t>
  </si>
  <si>
    <t>SUPLEMENTO 0,8 - 24x32</t>
  </si>
  <si>
    <t>SUPLEMENTO 0,8 - 24x40</t>
  </si>
  <si>
    <t>SUPLEMENTO 0,8 - 25x33</t>
  </si>
  <si>
    <t>SUPLEMENTO 0,8 - 25x41</t>
  </si>
  <si>
    <t>SUPLEMENTO 0,8 - 26x34</t>
  </si>
  <si>
    <t>SUPLEMENTO 0,8 - 26x42</t>
  </si>
  <si>
    <t>SUPLEMENTO 0,8 - 27x35</t>
  </si>
  <si>
    <t>SUPLEMENTO 0,8 - 27x43</t>
  </si>
  <si>
    <t>SUPLEMENTO 0,8 - 28x36</t>
  </si>
  <si>
    <t>SUPLEMENTO 0,8 - 28x44</t>
  </si>
  <si>
    <t>SUPLEMENTO 0,8 - 29x37</t>
  </si>
  <si>
    <t>SUPLEMENTO 0,8 - 29x45</t>
  </si>
  <si>
    <t>SUPLEMENTO 0,8 - 30x38</t>
  </si>
  <si>
    <t>SUPLEMENTO 0,8 - 30X46</t>
  </si>
  <si>
    <t>SUPLEMENTO 0,8 - 31x39</t>
  </si>
  <si>
    <t>SUPLEMENTO 0,8 - 31x47</t>
  </si>
  <si>
    <t>SUPLEMENTO 0,8 - 32x40</t>
  </si>
  <si>
    <t>SUPLEMENTO 0,8 - 32x48</t>
  </si>
  <si>
    <t>SUPLEMENTO 0,8 - 33x41</t>
  </si>
  <si>
    <t>SUPLEMENTO 0,8 - 33x49</t>
  </si>
  <si>
    <t>SUPLEMENTO 0,8 - 34x42</t>
  </si>
  <si>
    <t>SUPLEMENTO 0,8 - 34x50</t>
  </si>
  <si>
    <t>SUPLEMENTO 0,8 - 35x43</t>
  </si>
  <si>
    <t>SUPLEMENTO 0,8 - 35x51</t>
  </si>
  <si>
    <t>SUPLEMENTO 0,8 - 36x44</t>
  </si>
  <si>
    <t>SUPLEMENTO 0,8 - 36x52</t>
  </si>
  <si>
    <t>SUPLEMENTO 0,8 - 37x45</t>
  </si>
  <si>
    <t>SUPLEMENTO 0,8 - 37x53</t>
  </si>
  <si>
    <t>SUPLEMENTO 0,8 - 38x46</t>
  </si>
  <si>
    <t>SUPLEMENTO 0,8 - 38x54</t>
  </si>
  <si>
    <t>SUPLEMENTO 0,8 - 39x47</t>
  </si>
  <si>
    <t>SUPLEMENTO 0,8 - 39x55</t>
  </si>
  <si>
    <t>SUPLEMENTO 0,8 - 40x48</t>
  </si>
  <si>
    <t>SUPLEMENTO 0,8 - 40x56</t>
  </si>
  <si>
    <t>SUPLEMENTO 0,8 - 41x49</t>
  </si>
  <si>
    <t>SUPLEMENTO 0,8 - 41x57</t>
  </si>
  <si>
    <t>SUPLEMENTO 0,8 - 42x50</t>
  </si>
  <si>
    <t>SUPLEMENTO 0,8 - 42x58</t>
  </si>
  <si>
    <t>SUPLEMENTO 0,8 - 43x59</t>
  </si>
  <si>
    <t>SUPLEMENTO 0,8 - 44x60</t>
  </si>
  <si>
    <t>SUPLEMENTO 0,8 - 45x61</t>
  </si>
  <si>
    <t>SUPLEMENTO 0,8 - 46x58</t>
  </si>
  <si>
    <t>SUPLEMENTO 0,8 - 47x59</t>
  </si>
  <si>
    <t>SUPLEMENTO 0,8 - 48x60</t>
  </si>
  <si>
    <t>SUPLEMENTO 0,8 - 49x61</t>
  </si>
  <si>
    <t>SUPLEMENTO 0,8 - 50x62</t>
  </si>
  <si>
    <t>SUPLEMENTO 0,8 - 51x63</t>
  </si>
  <si>
    <t>SUPLEMENTO 0,8 - 52x64</t>
  </si>
  <si>
    <t>SUPLEMENTO 0,8 - 53x65</t>
  </si>
  <si>
    <t>SUPLEMENTO 0,8 - 54x66</t>
  </si>
  <si>
    <t>SUPLEMENTO 0,8 - 55x67</t>
  </si>
  <si>
    <t>SUPLEMENTO 0,8 - 56x68</t>
  </si>
  <si>
    <t>SUPLEMENTO 0,8 - 57x69</t>
  </si>
  <si>
    <t>SUPLEMENTO 0,8 - 58x70</t>
  </si>
  <si>
    <t>SUPLEMENTO 0,8 - 59x71</t>
  </si>
  <si>
    <t>SUPLEMENTO 0,8 - 60x72</t>
  </si>
  <si>
    <t>SUPLEMENTO 0,8 - 61x73</t>
  </si>
  <si>
    <t>005-12</t>
  </si>
  <si>
    <t>RACORD - 95</t>
  </si>
  <si>
    <t>RACORD - 96</t>
  </si>
  <si>
    <t>RACORD - 97</t>
  </si>
  <si>
    <t>RACORD - 98</t>
  </si>
  <si>
    <t>20001IC04164806Y  PICO INF NEUM COMUN P/ACOPL</t>
  </si>
  <si>
    <t>20001IC04164806Y PICO P/INFLAR NEUM  P/MG 8MM</t>
  </si>
  <si>
    <t>19001IC04103051H RACORD MICHEL P/INFLAR 6 MM</t>
  </si>
  <si>
    <t>OJAL DIAM 4,2     SECCION 0,8-2m²</t>
  </si>
  <si>
    <t>OJAL DIAM 5,2     SECCION 0,8-2m²</t>
  </si>
  <si>
    <t>OJAL DIAM 6,5     SECCION 0,8-2m²</t>
  </si>
  <si>
    <t>OJAL DIAM 8,5     SECCION 0,8-2,5m²</t>
  </si>
  <si>
    <t>HORQUILLA P/TELEFONIA    SECCION 0,45-0,7m²</t>
  </si>
  <si>
    <t>HORQUILLA DIAM 4,2     SECCION 0,8-2m²</t>
  </si>
  <si>
    <t>HORQUILLA DIAM 5,1     SECCION 0,8-2m²</t>
  </si>
  <si>
    <t>HORQUILLA DIAM 6,5     SECCION 0,8-2m²</t>
  </si>
  <si>
    <t>MACHO 2,8x0,5mm     SECCION 0,8-2mm²</t>
  </si>
  <si>
    <t>MACHO 5,0x0,5mm     SECCION 0,8-2mm²</t>
  </si>
  <si>
    <t>MACHO 6,3x0,8mm    SECCION 1-2,5mm²</t>
  </si>
  <si>
    <t xml:space="preserve">MACHO 6,3x0,8mm    SECCION 1-2,5mm² </t>
  </si>
  <si>
    <t>HEMBRA 2,8x0,5mm     SECCION 0,25-0,5mm²</t>
  </si>
  <si>
    <t>HEMBRA 4,8x0,5mm     SECCION 0,5-1mm²</t>
  </si>
  <si>
    <t>HEMBRA 6,3x0,8mm     SECCION 0,5-1mm²</t>
  </si>
  <si>
    <t>HEMBRA BANDERA 6,3x0,8mm     SECCION 0,5-1mm²</t>
  </si>
  <si>
    <t>PERNO P/FICHA DIAM 4,0     SECCION 0,5-1,5m²</t>
  </si>
  <si>
    <t>TUBOS P/PROL. DIAM 4,0     SECCION 1-2,5m²</t>
  </si>
  <si>
    <t>TUBOS P/PROL. DIAM 2,37     SECCION 0,3-0,8m²</t>
  </si>
  <si>
    <t>TUBOS P/PROL. DIAM 4,57     SECCION 1-2,5m²</t>
  </si>
  <si>
    <t>AISLADOR HEMBRA 6,3MM</t>
  </si>
  <si>
    <t>AISLADOR MACHO 6,3MM</t>
  </si>
  <si>
    <t>OJAL DIAM 6,5     SECCION 0,8-2,5m²</t>
  </si>
  <si>
    <t>OJAL DIAM 6,5     SECCION 1-4m²</t>
  </si>
  <si>
    <t>OJAL DIAM 6,5     SECCION 2-6m²</t>
  </si>
  <si>
    <t>OJAL 18,5 DIAM 8,4     SECCION 2,5-6m²</t>
  </si>
  <si>
    <t>OJAL 18,5 DIAM 10,5     SECCION 2,5-6m²</t>
  </si>
  <si>
    <t>OJAL 18,5 DIAM 13     SECCION 2,5-6m²</t>
  </si>
  <si>
    <t>OJAL 18,5 DIAM 8,4     SECCION 6-10m²</t>
  </si>
  <si>
    <t>OJAL 18,5 DIAM 10,5     SECCION 6-10m²</t>
  </si>
  <si>
    <t>OJAL 18,5 DIAM 13     SECCION 6-10m²</t>
  </si>
  <si>
    <t>1.06.13480</t>
  </si>
  <si>
    <t>OJAL 18,5 DIAM 10,5     SECCION 10-16m²</t>
  </si>
  <si>
    <t>OJAL 18,5 DIAM 13     SECCION 10-16m²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</si>
  <si>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</si>
  <si>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</si>
  <si>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</si>
  <si>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</si>
  <si>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</si>
  <si>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</si>
  <si>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</si>
  <si>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</si>
  <si>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</si>
  <si>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</si>
  <si>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</si>
  <si>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</si>
  <si>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</si>
  <si>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</si>
  <si>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</si>
  <si>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</si>
  <si>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2022</t>
  </si>
  <si>
    <t>2024</t>
  </si>
  <si>
    <t>2025</t>
  </si>
  <si>
    <t>2170</t>
  </si>
  <si>
    <t>2171</t>
  </si>
  <si>
    <t>2172</t>
  </si>
  <si>
    <t>2173</t>
  </si>
  <si>
    <t>2174</t>
  </si>
  <si>
    <t>2175</t>
  </si>
  <si>
    <t>54</t>
  </si>
  <si>
    <t>8 x 60 (5/16)</t>
  </si>
  <si>
    <t>10 x 60 (3/8)</t>
  </si>
  <si>
    <t>11,5 x 60 (7/16)</t>
  </si>
  <si>
    <t>13 x 60 (1/2)</t>
  </si>
  <si>
    <t>14 x 60 (9/16)</t>
  </si>
  <si>
    <t>16 x 60 (5/8)</t>
  </si>
  <si>
    <t>18 x 60</t>
  </si>
  <si>
    <t>20 x 60 (3/4)</t>
  </si>
  <si>
    <t>22 x 60 (7/8)</t>
  </si>
  <si>
    <t>24 x 60</t>
  </si>
  <si>
    <t>26 x 60 (1")</t>
  </si>
  <si>
    <t>30 x 60 ( 1" 1/4)</t>
  </si>
  <si>
    <t>CIEGA D 60 mm</t>
  </si>
  <si>
    <t>6,5 x 22 (1/4)</t>
  </si>
  <si>
    <t>8 x24 (5/16)</t>
  </si>
  <si>
    <t>10 x 26 (3/8)</t>
  </si>
  <si>
    <t>11,5 x 28 (7/16)</t>
  </si>
  <si>
    <t>13 x 30 (1/2)</t>
  </si>
  <si>
    <t>01012-12</t>
  </si>
  <si>
    <t>EN28752 ESPINA ELAST. 2x12</t>
  </si>
  <si>
    <t>EN28752 ESPINA ELAST. 2x16</t>
  </si>
  <si>
    <t>01012-20</t>
  </si>
  <si>
    <t>EN28752 ESPINA ELAST. 2x20</t>
  </si>
  <si>
    <t>EN28752 ESPINA ELAST.2,5x14</t>
  </si>
  <si>
    <t>01012.5-16</t>
  </si>
  <si>
    <t>EN28752 ESPINA ELAST. 2,5x16</t>
  </si>
  <si>
    <t>01012.5-26</t>
  </si>
  <si>
    <t>EN28752 ESPINA ELAST. 2,5x26</t>
  </si>
  <si>
    <t>01012.5-30</t>
  </si>
  <si>
    <t>EN28752 ESPINA ELAST.2,5x30</t>
  </si>
  <si>
    <t>01013-14</t>
  </si>
  <si>
    <t>EN28752 ESPINA ELAST. 3x14</t>
  </si>
  <si>
    <t>EN28752 ESPINA ELAST. 3x16</t>
  </si>
  <si>
    <t>EN28752 ESPINA ELAST. 3x20</t>
  </si>
  <si>
    <t>EN28752 ESPINA ELAST. 3x26</t>
  </si>
  <si>
    <t>01013-30</t>
  </si>
  <si>
    <t>EN28752 ESPINA ELAST. 3x30</t>
  </si>
  <si>
    <t>01013-36</t>
  </si>
  <si>
    <t>EN28752 ESPINA ELAST. 3x36</t>
  </si>
  <si>
    <t>01013-40</t>
  </si>
  <si>
    <t>EN28752 ESPINA ELAST. 3x40</t>
  </si>
  <si>
    <t>EN28752 ESPINA ELAST. 3x45</t>
  </si>
  <si>
    <t>01013-50</t>
  </si>
  <si>
    <t>EN28752 ESPINA ELAST. 3x50</t>
  </si>
  <si>
    <t>EN28752 ESPINA ELAST. 3,5x20</t>
  </si>
  <si>
    <t>01013.5-30</t>
  </si>
  <si>
    <t>EN28752 ESPINA ELAST. 3,5x30</t>
  </si>
  <si>
    <t>01013.5-40</t>
  </si>
  <si>
    <t>EN28752 ESPINA ELAST. 3,5x40</t>
  </si>
  <si>
    <t>01013.5-50</t>
  </si>
  <si>
    <t>01014-20</t>
  </si>
  <si>
    <t>EN28752 ESPINA ELAST. 4x20</t>
  </si>
  <si>
    <t>01014-26</t>
  </si>
  <si>
    <t>EN28752 ESPINA ELAST. 4x26</t>
  </si>
  <si>
    <t>EN28752 ESPINA ELAST. 4x30</t>
  </si>
  <si>
    <t>EN28752 ESPINA ELAST. 4x40</t>
  </si>
  <si>
    <t>01014-50</t>
  </si>
  <si>
    <t>EN28752 ESPINA ELAST. 4x50</t>
  </si>
  <si>
    <t>01014.5-20</t>
  </si>
  <si>
    <t>EN28752 ESPINA ELAST. 4,5x20</t>
  </si>
  <si>
    <t>01014.5-30</t>
  </si>
  <si>
    <t>EN28752 ESPINA ELAST. 4,5x30</t>
  </si>
  <si>
    <t>01014.5-40</t>
  </si>
  <si>
    <t>EN28752 ESPINA ELAST. 4,5x40</t>
  </si>
  <si>
    <t>01014.5-50</t>
  </si>
  <si>
    <t>EN28752 ESPINA ELAST. 4,5x50</t>
  </si>
  <si>
    <t>EN28752 ESPINA ELAST. 5x24</t>
  </si>
  <si>
    <t>EN28752 ESPINA ELAST. 5x30</t>
  </si>
  <si>
    <t>EN28752 ESPINA ELAST. 5x40</t>
  </si>
  <si>
    <t>01015-50</t>
  </si>
  <si>
    <t>EN28752 ESPINA ELAST. 5x50</t>
  </si>
  <si>
    <t>01015-60</t>
  </si>
  <si>
    <t>EN28752 ESPINA ELAST. 5x60</t>
  </si>
  <si>
    <t>01015-70</t>
  </si>
  <si>
    <t>EN28752 ESPINA ELAST. 5x70</t>
  </si>
  <si>
    <t>01015-80</t>
  </si>
  <si>
    <t>EN28752 ESPINA ELAST. 5x80</t>
  </si>
  <si>
    <t>01016-30</t>
  </si>
  <si>
    <t>EN28752 ESPINA ELAST. 6x30</t>
  </si>
  <si>
    <t>01016-40</t>
  </si>
  <si>
    <t>EN28752 ESPINA ELAST. 6x40</t>
  </si>
  <si>
    <t>EN28752 ESPINA ELAST. 6x50</t>
  </si>
  <si>
    <t>01016-60</t>
  </si>
  <si>
    <t>EN28752 ESPINA ELAST. 6x60</t>
  </si>
  <si>
    <t>EN28752 ESPINA ELAST. 6x70</t>
  </si>
  <si>
    <t>01016-80</t>
  </si>
  <si>
    <t>EN28752 ESPINA ELAST. 7x40</t>
  </si>
  <si>
    <t>EN28752 ESPINA ELAST. 7x50</t>
  </si>
  <si>
    <t>01017-60</t>
  </si>
  <si>
    <t>01018-40</t>
  </si>
  <si>
    <t>EN28752 ESPINA ELAST. 8x40</t>
  </si>
  <si>
    <t>EN28752 ESPINA ELAST. 8x50</t>
  </si>
  <si>
    <t>01018-60</t>
  </si>
  <si>
    <t>01018-70</t>
  </si>
  <si>
    <t>EN28752 ESPINA ELAST. 8x70</t>
  </si>
  <si>
    <t>01018-80</t>
  </si>
  <si>
    <t>EN28752 ESPINA ELAST. 8x80</t>
  </si>
  <si>
    <t>01018-100</t>
  </si>
  <si>
    <t>010110-50</t>
  </si>
  <si>
    <t>EN28752 ESPINA ELAST. 10x50</t>
  </si>
  <si>
    <t>010110-60</t>
  </si>
  <si>
    <t>EN28752 ESPINA ELAST. 10x70</t>
  </si>
  <si>
    <t>EN28752 ESPINA ELAST. 10x80</t>
  </si>
  <si>
    <t>Varilla 6mm</t>
  </si>
  <si>
    <t>Varilla Estriada 6mm</t>
  </si>
  <si>
    <t>Varilla 8mm</t>
  </si>
  <si>
    <t>Varilla Estriada 8mm</t>
  </si>
  <si>
    <t>Varilla 10mm</t>
  </si>
  <si>
    <t>Varilla Estriada 10mm</t>
  </si>
  <si>
    <t>04281.2</t>
  </si>
  <si>
    <t>D6799 RETEN SEGUR. 1,2 RS</t>
  </si>
  <si>
    <t>04201.5</t>
  </si>
  <si>
    <t>D6799 RETEN SEGUR. 1,5 RS</t>
  </si>
  <si>
    <t>04201.9</t>
  </si>
  <si>
    <t>D6799 RETEN SEGUR. 1,9 RS</t>
  </si>
  <si>
    <t>04202.3</t>
  </si>
  <si>
    <t>D6799 RETEN SEGUR. 2,3 RS</t>
  </si>
  <si>
    <t>D6799 RETEN SEGUR. 3,2 RS</t>
  </si>
  <si>
    <t>D6799 RETEN SEGUR.   4 RS</t>
  </si>
  <si>
    <t>D6799 RETEN SEGUR.   5 RS</t>
  </si>
  <si>
    <t>D6799 RETEN SEGUR.   6 RS</t>
  </si>
  <si>
    <t>D6799 RETEN SEGUR.   7 RS</t>
  </si>
  <si>
    <t>04208H</t>
  </si>
  <si>
    <t>D6799 RETEN SEGUR.   8 RS</t>
  </si>
  <si>
    <t>D6799 RETEN SEGUR.   9 RS</t>
  </si>
  <si>
    <t>042010</t>
  </si>
  <si>
    <t>D6799 RETEN SEGUR.  10 RS</t>
  </si>
  <si>
    <t>D6799 RETEN SEGUR.  12 RS</t>
  </si>
  <si>
    <t>D6799 RETEN SEGUR.  15 RS</t>
  </si>
  <si>
    <t>042019</t>
  </si>
  <si>
    <t>07503-11.3H</t>
  </si>
  <si>
    <t>ARANLOCK       3x11,3x0,2</t>
  </si>
  <si>
    <t>ARANLOCK       4x11,3x0,2</t>
  </si>
  <si>
    <t>ARANLOCK       5x11,3x0,2</t>
  </si>
  <si>
    <t>ARANLOCK         6x15x0,3</t>
  </si>
  <si>
    <t>ARANLOCK         7x15x0,3</t>
  </si>
  <si>
    <t>ARANLOCK         8x15x0,3</t>
  </si>
  <si>
    <t>ARANLOCK         9x18x0,3</t>
  </si>
  <si>
    <t>ARANLOCK        10x18x0,3</t>
  </si>
  <si>
    <t>ARANLOCK        11x21x0,3</t>
  </si>
  <si>
    <t>ARANLOCK        12x21x0,3</t>
  </si>
  <si>
    <t>07509.5-18H</t>
  </si>
  <si>
    <t>ARANLOCK       9,5x18x0,3</t>
  </si>
  <si>
    <t>075010-21</t>
  </si>
  <si>
    <t>ARANLOCK        10x21x0,3</t>
  </si>
  <si>
    <t>ESP. 6 X 25 (Minimo 300)</t>
  </si>
  <si>
    <t>ESP 6 X 30 (Minimo 200)</t>
  </si>
  <si>
    <t>ESP. 6 X 35 (Minimo 200)</t>
  </si>
  <si>
    <t>ESP. 6 X 40 (Minimo 200)</t>
  </si>
  <si>
    <t>ESP. 6 X 45 (Minimo 200)</t>
  </si>
  <si>
    <t>ESP. 6 X 50 (Minimo 100)</t>
  </si>
  <si>
    <t>ESP. 6 X 60 (Minimo 100)</t>
  </si>
  <si>
    <t>ESP. 6 X 70 (Minimo 100)</t>
  </si>
  <si>
    <t>ESP. 6 X 80 (Minimo 100)</t>
  </si>
  <si>
    <t>ESP. 6 X 90 (Minimo 100)</t>
  </si>
  <si>
    <t>ESP. 6 X 100 (Minimo 100)</t>
  </si>
  <si>
    <t>ESP. 7 X 35 (Minimo 300)</t>
  </si>
  <si>
    <t>ESP. 7 X 40 (Minimo 200)</t>
  </si>
  <si>
    <t>ESP. 7 X 50 (Minimo 200)</t>
  </si>
  <si>
    <t>ESP. 7 X 60 (Minimo 100)</t>
  </si>
  <si>
    <t>ESP. 7 X 70 (Minimo 100)</t>
  </si>
  <si>
    <t>ESP. 7 X 80 (Minimo 100)</t>
  </si>
  <si>
    <t>ESP. 8 X 30 (Minimo 300)</t>
  </si>
  <si>
    <t>ESP. 8 X 35 (Minimo 300)</t>
  </si>
  <si>
    <t>ESP. 8 X 40 (Minimo 200)</t>
  </si>
  <si>
    <t>ESP. 8 X 45 (Minimo 200)</t>
  </si>
  <si>
    <t>ESP. 8 X 50 (Minimo 200)</t>
  </si>
  <si>
    <t>ESP. 8 X 60 (Minimo 100)</t>
  </si>
  <si>
    <t>ESP. 8 X 70 (Minimo 100)</t>
  </si>
  <si>
    <t>ESP. 8 X 80 (Minimo 100)</t>
  </si>
  <si>
    <t>ESP. 8 X 90 (Minimo 100)</t>
  </si>
  <si>
    <t>ESP. 8 X 100 (Minimo 100)</t>
  </si>
  <si>
    <t>ESP. 10 X 45 P 1,25 (Minimo 200)</t>
  </si>
  <si>
    <t>ESP. 10 X 50 P 1,25 (Minimo 100)</t>
  </si>
  <si>
    <t>ESP. 10 X 60 P 1,25 (Minimo 100)</t>
  </si>
  <si>
    <t>ESP. 10 X 70 P 1,25 (Minimo 100)</t>
  </si>
  <si>
    <t>B-01-120</t>
  </si>
  <si>
    <t>ESP. 10 X 30 P 1,25 (Minimo 200)</t>
  </si>
  <si>
    <t>B-01-154</t>
  </si>
  <si>
    <t>ESP. 10 X 30 P 1,50 (Minimo 200)</t>
  </si>
  <si>
    <t>ESP. 10 X 40 P 1,50 (Minimo 200)</t>
  </si>
  <si>
    <t>ESP. 10 X 45 P 1,50  ESCAPE PEUGEOT (Minimo 200)</t>
  </si>
  <si>
    <t>ESP. 10 X 50 P 1,50 (Minimo 100)</t>
  </si>
  <si>
    <t>ESP. 10 X 60 P 1,50 (Minimo 100)</t>
  </si>
  <si>
    <t>ESP. 10 X 70 P 1,50 (Minimo 100)</t>
  </si>
  <si>
    <t>ESP. 10 X 80 P 1,50 (Minimo 100)</t>
  </si>
  <si>
    <t>ESP. 7 X 8 X 40 (Minimo 300)</t>
  </si>
  <si>
    <t>ESP. 7 X 8 X 50 (Minimo 100)</t>
  </si>
  <si>
    <t>ESP. 7 X 8 X 60 (Minimo 100)</t>
  </si>
  <si>
    <t>ESP. 8 X 9 X 40 (Minimo 200)</t>
  </si>
  <si>
    <t>ESP. 8 X 9 X 50 (Minimo 100)</t>
  </si>
  <si>
    <t>ESP. 8 X 9 X 60 (Minimo 100)</t>
  </si>
  <si>
    <t>ESP. 3/8 X 40 NF-NF ESCAP (Minimo 100)</t>
  </si>
  <si>
    <t>ESP. 3/8 X 50 NF-NF ESCAP (Minimo 200)</t>
  </si>
  <si>
    <t>ESP. 7/16 X 48 NC-NF CHEV (Minimo 100)</t>
  </si>
  <si>
    <t>ESP. 7/16 X 2" NC NF CHEV (Minimo 200)</t>
  </si>
  <si>
    <t>1075</t>
  </si>
  <si>
    <t>747</t>
  </si>
  <si>
    <t>950</t>
  </si>
  <si>
    <t>1395</t>
  </si>
  <si>
    <t>1420</t>
  </si>
  <si>
    <t>976</t>
  </si>
  <si>
    <t>743</t>
  </si>
  <si>
    <t>1147</t>
  </si>
  <si>
    <t>749</t>
  </si>
  <si>
    <t>985</t>
  </si>
  <si>
    <t>744</t>
  </si>
  <si>
    <t>1360</t>
  </si>
  <si>
    <t>855</t>
  </si>
  <si>
    <t>1322</t>
  </si>
  <si>
    <t>1230</t>
  </si>
  <si>
    <t>795</t>
  </si>
  <si>
    <t>1112</t>
  </si>
  <si>
    <t>984</t>
  </si>
  <si>
    <t>1113</t>
  </si>
  <si>
    <t>1212</t>
  </si>
  <si>
    <t>20001IC047199935C CON RECT PLAST 1/8 BSPT 6 MM</t>
  </si>
  <si>
    <t>20001IC047199935C  CON RECT PLAST 1/8 BSPT 8 MM</t>
  </si>
  <si>
    <t>19001IC04008486A C RECTO PLAST 1/8 X 10 MM</t>
  </si>
  <si>
    <t>20001IC04164806Y  CON RECT PLAST 1/4 BSPT 6 MM</t>
  </si>
  <si>
    <t>20001IC047199935C RECTO PLAST 1/4 BSPT 8 MM</t>
  </si>
  <si>
    <t>20001IC04164806Y   RECTO PLAST 1/4 MANG 10 M</t>
  </si>
  <si>
    <t>20001IC047199935C CON RECT PLAST 1/4 BSPT 12 MM</t>
  </si>
  <si>
    <t>20001IC04164806Y  RECTA RH 1/8 X 6</t>
  </si>
  <si>
    <t>20001IC04206029X  RECTI RH 1/8 X 8</t>
  </si>
  <si>
    <t>20001IC04026706K  RECTA RH 1/4 X 6</t>
  </si>
  <si>
    <t>20001IC04026706K RECTO RH 1/4 X 8</t>
  </si>
  <si>
    <t>20001IC04206029X  T ROSC CENT  1/8 X 6 MM</t>
  </si>
  <si>
    <t>20001IC04164806Y  TEE ROSCA CENTRAL  PL 1/8 BSP</t>
  </si>
  <si>
    <t>20001IC04206029X TE ROSC CENTRAL  1/4 X 6 MM</t>
  </si>
  <si>
    <t>20001IC04206029X TEE ROSCA CENTRAL  PL 1/4 BSP</t>
  </si>
  <si>
    <t>17001IC04156088A  T ROSC CENT  1/4 X 10 MM</t>
  </si>
  <si>
    <t>20001IC04164806Y   T ROSC CENT  1/4 X 12 MM</t>
  </si>
  <si>
    <t>20001IC04206029X REDUCTOR MANGUERA 6 A 4 MM</t>
  </si>
  <si>
    <t>20001IC04206029X REDUCTOR MANGUERA 8 A 6 MM</t>
  </si>
  <si>
    <t>19001IC04103051H REDUCTOR DE MANGUERA DE 10 A 6 MM</t>
  </si>
  <si>
    <t>20001IC04206029X  REDUCTOR MANGUERA 10 A 8 M</t>
  </si>
  <si>
    <t>20001IC04164806Y   REDUCTOR MANGUERA 12 A 10 M</t>
  </si>
  <si>
    <t>BIFURCACION R 1/8 MANG 6 MM  T 15091IC04046116U</t>
  </si>
  <si>
    <t>BIFURCACION R 1/8 MANG 8 MM  T 15091IC04046116U</t>
  </si>
  <si>
    <t>BIFURCACION R 1/4 MANG 6 MM  T 15091IC04046116U</t>
  </si>
  <si>
    <t>BIFURCACION R 1/4 MANG 8 MM  T 15091IC04046116U</t>
  </si>
  <si>
    <t>BIFURCACION R 1/4 MANG 10 MM  T 15091IC04046116U</t>
  </si>
  <si>
    <t>17001IC04156088A BIFURCACION R 1/4 MANG 12 MM</t>
  </si>
  <si>
    <t>20001IC04164806Y  UNION DOBLE PLAST 6 MM</t>
  </si>
  <si>
    <t>20001IC04164806Y UNION DOBLE RAPIDA PLAST 8 M</t>
  </si>
  <si>
    <t>20001IC04164806Y  UNION DOBLE RAPIDA PLAST 10 M</t>
  </si>
  <si>
    <t>20001IC04164806Y  UNION DOBLE RAPIDA PLAST 12 M</t>
  </si>
  <si>
    <t>20001IC04206029X UNION TRIPLE  PLAST 6 MM</t>
  </si>
  <si>
    <t>20001IC04038164L UNION TRIPLE  PLAST 8 MM</t>
  </si>
  <si>
    <t>20001IC04110132U UNION  TRIPLE  PLAST 10 MM</t>
  </si>
  <si>
    <t>20001IC047199935C UNION TRIPLE  PLAST 12 MM</t>
  </si>
  <si>
    <t>20001IC04110132U CODO PLAST 6 MM</t>
  </si>
  <si>
    <t>20001IC04026706K  CODO PLAST 8 MM</t>
  </si>
  <si>
    <t>20001IC04026706K CODO PLAST 10 M</t>
  </si>
  <si>
    <t>19001IC04103051H  CODO PLAST 12 M</t>
  </si>
  <si>
    <t>20001IC04206029X CODO PLAS R 1/8 X 6 MM</t>
  </si>
  <si>
    <t>20001IC047199935C  CODO PLAS R 1/8 X 8 MM</t>
  </si>
  <si>
    <t>20001IC04206029X CODO PLÀSTICO R 1/8 BSPT  X 10MM</t>
  </si>
  <si>
    <t>20001IC04038164L CODO PLAS R 1/4 X 6 MM</t>
  </si>
  <si>
    <t>20001IC04038164L CODO PLAST 1/4 X 8 MM</t>
  </si>
  <si>
    <t>20001IC04038164L CODO PLAS R 1/4 X 10 MM</t>
  </si>
  <si>
    <t>19001IC04117185U  CODO PLAS R 1/4 X 12 MM</t>
  </si>
  <si>
    <t>18001IC04155358A BIFURCACION PLAST 6 MM</t>
  </si>
  <si>
    <t>18001IC04155358A BIFURCACION PLAST 8 MM</t>
  </si>
  <si>
    <t>17001IC06002680 N BIFURCACION PLAST 10 MM</t>
  </si>
  <si>
    <t>17001IC06002680 N BIFURCACION PLAST 12 MM</t>
  </si>
  <si>
    <t>19001IC04103051H DISTRIBUIDOR 5 L MANG 6 MM</t>
  </si>
  <si>
    <t>19001IC04044769E DISTRIBUIDOR 5 L MANG 8 MM</t>
  </si>
  <si>
    <t>14 001 IC04 091977 C DISTRIBUIDOR 5 L MANG 10 MM</t>
  </si>
  <si>
    <t>14 001 IC04 184811 P CONEXION CRUZ 6MM</t>
  </si>
  <si>
    <t>20001IC04206029X CONEXION CRUZ 8MM</t>
  </si>
  <si>
    <t>14 001 IC04 184811 P CONEXION CRUZ  10MM</t>
  </si>
  <si>
    <t>15091 IC04 059871 J TAPON 6 MM</t>
  </si>
  <si>
    <t>15091 IC04 059871 J TAPON 8 MM</t>
  </si>
  <si>
    <t>20001IC04206029X TAPON 10 MM</t>
  </si>
  <si>
    <t>15091 IC04 059871 J TAPON 12 MM</t>
  </si>
  <si>
    <t>20001IC04206029X REGUL CAUDAL CODO R 1/8 X 6 MM</t>
  </si>
  <si>
    <t>20001IC04206029X REGUL CAUDAL CODO R 1/8 X 8 MM</t>
  </si>
  <si>
    <t>19001IC04030938U REGUL CAUDAL CODO R 1/4 X 6 MM</t>
  </si>
  <si>
    <t>20001IC04164806Y  REGUL CAUDAL CODO R 1/4 X 8 MM</t>
  </si>
  <si>
    <t>20001IC047199935C TUBO  PU 6  MM X 4 X 200 MT</t>
  </si>
  <si>
    <t>20001IC04038164L TUBO  PU 8  MM X 5 X 100 MT</t>
  </si>
  <si>
    <t>20001IC04038164L TUBO  PU 10 MM X 6.5 X 100 MT</t>
  </si>
  <si>
    <t>20001IC04038164L TUBO  PU 12 MM X 8 X 100 MTS</t>
  </si>
  <si>
    <t>20001IC04026706K RECTO PLAST 1/8 X 4 MM</t>
  </si>
  <si>
    <t>18001IC04155358A RECTO PLAST 1/4 X 4 MM</t>
  </si>
  <si>
    <t>20001IC04038164L UNION PLASTICA 4 MM</t>
  </si>
  <si>
    <t>20001IC04026706K UNION TRIPLE PLASTICA 4 MM</t>
  </si>
  <si>
    <t>15091 IC04 059871 J UNION CODO PLASTICA 4 MM</t>
  </si>
  <si>
    <t>20001IC04206029X CODO PLAST 1/8 X 4 MM</t>
  </si>
  <si>
    <t>18001IC04047152P CODO PLAST 1/4 X 4 MM</t>
  </si>
  <si>
    <t>20001IC04206029X RECTA PLÁSTICA R 3/8 BSPT X 8 MM</t>
  </si>
  <si>
    <t>20001IC04026706K  RECTO PLAST 3/8 MANG 10 MM</t>
  </si>
  <si>
    <t>20001IC04026706K CONECC R PLAST 3/8 X 12</t>
  </si>
  <si>
    <t>14 001 IC04 184811 P - RECTO RH 3/8 X 10</t>
  </si>
  <si>
    <t>16091IC06000764W  CODO PLAST 3/8 X 8 MM</t>
  </si>
  <si>
    <t>20001IC04010074B CODO PLAS R 3/8 X 10 MM</t>
  </si>
  <si>
    <t>20001IC04206029X CODO PLAS R 3/8 X 12 MM</t>
  </si>
  <si>
    <t>CONECT RAP P/MAN RM 1/8 MANG 6</t>
  </si>
  <si>
    <t>CONECT RAP P/MAN RM 1/8 MANG 8</t>
  </si>
  <si>
    <t>025-04</t>
  </si>
  <si>
    <t>CONECT RAP P/MAN RM 1/4 MANG 8</t>
  </si>
  <si>
    <t>CONECT RAP P/MAN RM 1/4 MANG 10</t>
  </si>
  <si>
    <t>14 001 IC04 135282 N CODO GIRATORIO 90º 1/8 X 6</t>
  </si>
  <si>
    <t>14 001 IC04 135282 N CODO GIRATORIO 90º 1/8 X 8</t>
  </si>
  <si>
    <t>14 001 IC04 135282 N CODO GIRATORIO 90º 1/4 X 8</t>
  </si>
  <si>
    <t>14 001 IC04 135282 N UNION TRIPLE RAPIDA 6 MM</t>
  </si>
  <si>
    <t>14 001 IC04 135282 N UNION TRIPLE RAPIDA 8 MM</t>
  </si>
  <si>
    <t>14 001 IC04 135282 N UNION CODO RAPIDA 6 MM</t>
  </si>
  <si>
    <t>14 001 IC04 135282 N UNION CODO RAPIDA 8 MM</t>
  </si>
  <si>
    <t>UNIONES DOBLES RAPIDAS 6 MM</t>
  </si>
  <si>
    <t>UNIONES DOBLES RAPIDAS 8 MM</t>
  </si>
  <si>
    <t>UNIONES DOBLES RAPIDAS 10 MM</t>
  </si>
  <si>
    <t>19001IC04179295H  RECTA PLÁST R 1/8 BSPT X 1/4 MAN</t>
  </si>
  <si>
    <t>20001IC04164806Y  RECTA PLÁST R 1/4 BSPT X 3/8 MAN</t>
  </si>
  <si>
    <t>19001IC04030938U RECTA PLÁST R 1/4 BSPT X 1/2 MANG</t>
  </si>
  <si>
    <t>20001IC04206029X UNIÓN TRIPLE PLÁSTICA 1/4 MANG</t>
  </si>
  <si>
    <t>16001IC04005051H UNIÓN TRIPLE PLÁSTICA 3/8 MANG</t>
  </si>
  <si>
    <t>18001IC04155358A UNIÓN TRIPLE PLÁSTICA 1/2 MANG</t>
  </si>
  <si>
    <t>16001IC04005051H UNIÓN CODO PLÁSTICA 1/4 MANG</t>
  </si>
  <si>
    <t>20001IC04026706K UNIÓN CODO PLÁSTICA 3/8 MANG</t>
  </si>
  <si>
    <t>16001IC04005051H UNIÓN CODO PLÁSTICA 1/2 MANG</t>
  </si>
  <si>
    <t>20001IC04038164L UNIÓN DOBLE PLÁSTICA 1/4 MANG</t>
  </si>
  <si>
    <t>20001IC04038164L UNIÓN DOBLE PLÁSTICA 3/8 MANG</t>
  </si>
  <si>
    <t>20001IC04038164L UNIÓN DOBLE PLÁSTICA 1/2 MANG</t>
  </si>
  <si>
    <t>19001IC04098450A REDUCTOR MANGUERA 5/16 A 1/4"</t>
  </si>
  <si>
    <t>19001IC04098450A REDUCTOR MANGUERA 3/8 A 5/16"</t>
  </si>
  <si>
    <t>19001IC04098450A REDUCTOR MANGUERA 1/2 A 3/8</t>
  </si>
  <si>
    <t>16001IC04042849V TUBO POL 6 TRANSP 1/4" X4X 200M</t>
  </si>
  <si>
    <t>16001IC04042849V TUBO POL 6 TRANSP 3/8X6,5X100 M</t>
  </si>
  <si>
    <t>16001IC04042849V TUBO POL 6 TRANSP 1/2 X9,5 X100M</t>
  </si>
  <si>
    <t>17001IC04275036S - TUBO PU 4MM X 2.5 X 200 MT</t>
  </si>
  <si>
    <t>1101</t>
  </si>
  <si>
    <t>1104</t>
  </si>
  <si>
    <t>1105</t>
  </si>
  <si>
    <t>1106</t>
  </si>
  <si>
    <t>1109</t>
  </si>
  <si>
    <t>1110</t>
  </si>
  <si>
    <t>1111</t>
  </si>
  <si>
    <t>1114</t>
  </si>
  <si>
    <t>1118</t>
  </si>
  <si>
    <t>1115</t>
  </si>
  <si>
    <t>1120</t>
  </si>
  <si>
    <t>1121</t>
  </si>
  <si>
    <t>1122</t>
  </si>
  <si>
    <t>1124</t>
  </si>
  <si>
    <t>1125</t>
  </si>
  <si>
    <t>1127</t>
  </si>
  <si>
    <t>1126</t>
  </si>
  <si>
    <t>1128</t>
  </si>
  <si>
    <t>1129</t>
  </si>
  <si>
    <t>1130</t>
  </si>
  <si>
    <t>1131</t>
  </si>
  <si>
    <t>1133</t>
  </si>
  <si>
    <t>1134</t>
  </si>
  <si>
    <t>1135</t>
  </si>
  <si>
    <t>1301</t>
  </si>
  <si>
    <t>1302</t>
  </si>
  <si>
    <t>1304</t>
  </si>
  <si>
    <t>1305</t>
  </si>
  <si>
    <t>1328</t>
  </si>
  <si>
    <t>1303</t>
  </si>
  <si>
    <t>1321</t>
  </si>
  <si>
    <t>1324</t>
  </si>
  <si>
    <t>1323</t>
  </si>
  <si>
    <t>1326</t>
  </si>
  <si>
    <t>1315</t>
  </si>
  <si>
    <t>1316</t>
  </si>
  <si>
    <t>1325</t>
  </si>
  <si>
    <t>1317</t>
  </si>
  <si>
    <t>1306</t>
  </si>
  <si>
    <t>1327</t>
  </si>
  <si>
    <t>1007</t>
  </si>
  <si>
    <t>1011</t>
  </si>
  <si>
    <t>1012</t>
  </si>
  <si>
    <t>1002</t>
  </si>
  <si>
    <t>1419</t>
  </si>
  <si>
    <t>1412</t>
  </si>
  <si>
    <t>1205</t>
  </si>
  <si>
    <t>1209</t>
  </si>
  <si>
    <t>1214</t>
  </si>
  <si>
    <t>1215</t>
  </si>
  <si>
    <t>1/2 camp. EXTERIORES CORTOS</t>
  </si>
  <si>
    <t>3/4 " EXTERIORES CORTOS</t>
  </si>
  <si>
    <t>2" 1/2 EXTERIORES CORTOS</t>
  </si>
  <si>
    <t>3/4 . INTERIORES</t>
  </si>
  <si>
    <t>2" 1/2 INTERIORES</t>
  </si>
  <si>
    <t>6004</t>
  </si>
  <si>
    <t>6006</t>
  </si>
  <si>
    <t>6007</t>
  </si>
  <si>
    <t>6008</t>
  </si>
  <si>
    <t>6010</t>
  </si>
  <si>
    <t>6012</t>
  </si>
  <si>
    <t>6013</t>
  </si>
  <si>
    <t>6014</t>
  </si>
  <si>
    <t>6017</t>
  </si>
  <si>
    <t>6029</t>
  </si>
  <si>
    <t>6030</t>
  </si>
  <si>
    <t>6031</t>
  </si>
  <si>
    <t>6032</t>
  </si>
  <si>
    <t>6033</t>
  </si>
  <si>
    <t>6034</t>
  </si>
  <si>
    <t>6035</t>
  </si>
  <si>
    <t>6038</t>
  </si>
  <si>
    <t>6039</t>
  </si>
  <si>
    <t>6041</t>
  </si>
  <si>
    <t>6042</t>
  </si>
  <si>
    <t>6044</t>
  </si>
  <si>
    <t>10200</t>
  </si>
  <si>
    <t>10410</t>
  </si>
  <si>
    <t>10710</t>
  </si>
  <si>
    <t>11110</t>
  </si>
  <si>
    <t>11210</t>
  </si>
  <si>
    <t>11510</t>
  </si>
  <si>
    <t>11610</t>
  </si>
  <si>
    <t>11710</t>
  </si>
  <si>
    <t>11810</t>
  </si>
  <si>
    <t>11860</t>
  </si>
  <si>
    <t>11910</t>
  </si>
  <si>
    <t>21000</t>
  </si>
  <si>
    <t>21310</t>
  </si>
  <si>
    <t>21410</t>
  </si>
  <si>
    <t>22100</t>
  </si>
  <si>
    <t>22110</t>
  </si>
  <si>
    <t>22510</t>
  </si>
  <si>
    <t>12000</t>
  </si>
  <si>
    <t>12300</t>
  </si>
  <si>
    <t>12500</t>
  </si>
  <si>
    <t>13100</t>
  </si>
  <si>
    <t>14100</t>
  </si>
  <si>
    <t>15100</t>
  </si>
  <si>
    <t>15200</t>
  </si>
  <si>
    <t>16100</t>
  </si>
  <si>
    <t>16200</t>
  </si>
  <si>
    <t>16300</t>
  </si>
  <si>
    <t>16400</t>
  </si>
  <si>
    <t>16800</t>
  </si>
  <si>
    <t>16900</t>
  </si>
  <si>
    <t>ARTHUR MARTIN - CORALINE ANTERIOR</t>
  </si>
  <si>
    <t>732</t>
  </si>
  <si>
    <t xml:space="preserve">ARISTÓN ZANELLA - GOTA N / B 6mm C/L CORTE ABAJO </t>
  </si>
  <si>
    <t>478</t>
  </si>
  <si>
    <t>DOMEC - ACRÍLICO 98 BLANCO</t>
  </si>
  <si>
    <t>690</t>
  </si>
  <si>
    <t>415</t>
  </si>
  <si>
    <t>533</t>
  </si>
  <si>
    <t>754</t>
  </si>
  <si>
    <t>654</t>
  </si>
  <si>
    <t>DOMEC - NEXTLINE GRIS  ANAFE A   GAS CORTE ABAJO</t>
  </si>
  <si>
    <t>7690</t>
  </si>
  <si>
    <t>674</t>
  </si>
  <si>
    <t>483</t>
  </si>
  <si>
    <t xml:space="preserve"> - INDUSTRIAL INYECCION  8/10/11/CUADRADO</t>
  </si>
  <si>
    <t>662</t>
  </si>
  <si>
    <t>722</t>
  </si>
  <si>
    <t>587</t>
  </si>
  <si>
    <t>451</t>
  </si>
  <si>
    <t xml:space="preserve">LONGVIE - MARRÓN / GRIS     2000  8mm </t>
  </si>
  <si>
    <t>392</t>
  </si>
  <si>
    <t>412</t>
  </si>
  <si>
    <t>LONGVIE - MARRÓN 89 CON ARO  C / L</t>
  </si>
  <si>
    <t>713</t>
  </si>
  <si>
    <t xml:space="preserve">LONGVIE - ANAFE 2010  BLANCO / NEGRO </t>
  </si>
  <si>
    <t>788</t>
  </si>
  <si>
    <t>LONGVIE  NVO  MODELO  2022   BLANCO  /  NEGRO</t>
  </si>
  <si>
    <t>676</t>
  </si>
  <si>
    <t>LONGVIE - ARO PLANO  BLANCO / NEGRO</t>
  </si>
  <si>
    <t>LONGVIE- ARO PLANO  BLANCO / NEGRO</t>
  </si>
  <si>
    <t>741</t>
  </si>
  <si>
    <t>MABE  - MABE   GRIS   6 / 8 mm</t>
  </si>
  <si>
    <t>422</t>
  </si>
  <si>
    <t>714</t>
  </si>
  <si>
    <t>717</t>
  </si>
  <si>
    <t>ORBIS - MERTIG 84  NEGRA</t>
  </si>
  <si>
    <t>539</t>
  </si>
  <si>
    <t>ORO AZUL - CHANFLEADA 88 C / L</t>
  </si>
  <si>
    <t>158</t>
  </si>
  <si>
    <t>155</t>
  </si>
  <si>
    <t>ORO AZUL - MARRÓN 86 C / C</t>
  </si>
  <si>
    <t>740</t>
  </si>
  <si>
    <t>778</t>
  </si>
  <si>
    <t>750</t>
  </si>
  <si>
    <t>PATRICK ANTERIOR  PLATA</t>
  </si>
  <si>
    <t>703</t>
  </si>
  <si>
    <t>616</t>
  </si>
  <si>
    <t xml:space="preserve"> - FORNAX  Nº 3 / Nº 4</t>
  </si>
  <si>
    <t>786</t>
  </si>
  <si>
    <t>ESLABÓN DE LUJO - ESLABÓN DE LUJO OVAL CON ARO   B.</t>
  </si>
  <si>
    <t>598</t>
  </si>
  <si>
    <t>SINGER MACOSER - SINGER  MACOSER FLORENCIA</t>
  </si>
  <si>
    <t>785</t>
  </si>
  <si>
    <t>SINGER MACOSER - SINGER  MACOSER GOTA CON ARO</t>
  </si>
  <si>
    <t>434</t>
  </si>
  <si>
    <t>VOLCAN - BLANCA 84   8mm</t>
  </si>
  <si>
    <t>VOLCAN - VENUS  C / C</t>
  </si>
  <si>
    <t>652</t>
  </si>
  <si>
    <t>751</t>
  </si>
  <si>
    <t>771</t>
  </si>
  <si>
    <t>DOMEC - WHIRPOOL C/A GRIS</t>
  </si>
  <si>
    <t>357</t>
  </si>
  <si>
    <t xml:space="preserve">Sopladora y aspiradora black decker </t>
  </si>
  <si>
    <t xml:space="preserve">taladro bosch </t>
  </si>
  <si>
    <t xml:space="preserve">amoladora dower paggio </t>
  </si>
  <si>
    <t xml:space="preserve">amoladora de walt </t>
  </si>
  <si>
    <t xml:space="preserve">amol 7" dowen paggio </t>
  </si>
  <si>
    <t xml:space="preserve">amoladora black &amp; decker </t>
  </si>
  <si>
    <t xml:space="preserve">amol argentec </t>
  </si>
  <si>
    <t xml:space="preserve">rotomartillo </t>
  </si>
  <si>
    <t>414</t>
  </si>
  <si>
    <t xml:space="preserve">dewalt amoladora </t>
  </si>
  <si>
    <t>417</t>
  </si>
  <si>
    <t>418</t>
  </si>
  <si>
    <t>aspiradora</t>
  </si>
  <si>
    <t>419</t>
  </si>
  <si>
    <t>aspiradora y hidrolavadora</t>
  </si>
  <si>
    <t>420</t>
  </si>
  <si>
    <t>rotomartillo y amoladoras</t>
  </si>
  <si>
    <t xml:space="preserve">lavarropas </t>
  </si>
  <si>
    <t>423</t>
  </si>
  <si>
    <t xml:space="preserve">amoladoras 7" </t>
  </si>
  <si>
    <t>6 x 1</t>
  </si>
  <si>
    <t>0000004008</t>
  </si>
  <si>
    <t>8 x 1 Largo</t>
  </si>
  <si>
    <t>8 x 1.25</t>
  </si>
  <si>
    <t>0000004017</t>
  </si>
  <si>
    <t>10 x 1.25</t>
  </si>
  <si>
    <t>10 x 1.5</t>
  </si>
  <si>
    <t>14 x 1.5</t>
  </si>
  <si>
    <t>16 x 1.5</t>
  </si>
  <si>
    <t>0000004018</t>
  </si>
  <si>
    <t>18 x 1.5</t>
  </si>
  <si>
    <t>9.5 x 3/8 NF</t>
  </si>
  <si>
    <t>0000004013</t>
  </si>
  <si>
    <t>13 x 1/2 NF</t>
  </si>
  <si>
    <t>12mm</t>
  </si>
  <si>
    <t>12mm C/Vástago 8mm</t>
  </si>
  <si>
    <t>13mm</t>
  </si>
  <si>
    <t>13mm C/Vástago 8mm</t>
  </si>
  <si>
    <t>16mm</t>
  </si>
  <si>
    <t>0000000092</t>
  </si>
  <si>
    <t>Arandelas de Cobre John Deere 6 x 10 x 0.5</t>
  </si>
  <si>
    <t>Arandelas de Cobre Retorno Scania 113 8 x 11</t>
  </si>
  <si>
    <t>Arandela de Cobre Doble Retorno MB 8 x 13</t>
  </si>
  <si>
    <t>0000000095</t>
  </si>
  <si>
    <t>8 x 13 x 1.5</t>
  </si>
  <si>
    <t>0000000093</t>
  </si>
  <si>
    <t>Arandelas de Cobre 9.5 x 14.5 x 1</t>
  </si>
  <si>
    <t>0000000072</t>
  </si>
  <si>
    <t>Arandelas de Cobre 9.5 x 14.5 x 1.5</t>
  </si>
  <si>
    <t>0000000071</t>
  </si>
  <si>
    <t>Arandelas de Cobre 9.5 x 14.5 x 2</t>
  </si>
  <si>
    <t>0000000090</t>
  </si>
  <si>
    <t>Entre Valv. Racord Scania 11.9 x 17.9 x 0.5</t>
  </si>
  <si>
    <t>0000000115</t>
  </si>
  <si>
    <t>Arandelas de Cobre Scania 112 15.5 x 20 x 0.5</t>
  </si>
  <si>
    <t>0000000400</t>
  </si>
  <si>
    <t>Arandelas de Cobre 16 x 24</t>
  </si>
  <si>
    <t>0000000153</t>
  </si>
  <si>
    <t>Arandelas de Cobre Cummins 7.2 x 14.5 x 1.5</t>
  </si>
  <si>
    <t>0000000536</t>
  </si>
  <si>
    <t>Arandelas de Cobre Amarok 7.3 x 13 x 1.5</t>
  </si>
  <si>
    <t>0000000537</t>
  </si>
  <si>
    <t>Arandelas de Cobre Amarok 7.3 x 13 x 2</t>
  </si>
  <si>
    <t>0000000105</t>
  </si>
  <si>
    <t>Arandelas de Cobre J.D 8 x 20 x 2</t>
  </si>
  <si>
    <t>0000000118</t>
  </si>
  <si>
    <t>Arandelas de Cobre J.D 9 x 15.5 x 2</t>
  </si>
  <si>
    <t>Arandelas de Cobre P.6 354 10 x 19 x 2</t>
  </si>
  <si>
    <t>0000000108</t>
  </si>
  <si>
    <t>Arandelas de Cobre Deutz 10 x 20 x 1.5</t>
  </si>
  <si>
    <t>Arandelas de Cobre 10 x 20 x 2</t>
  </si>
  <si>
    <t>0000000125</t>
  </si>
  <si>
    <t>Arandelas de Cobre Maxion-MWM 10 x 21 x 2</t>
  </si>
  <si>
    <t>0000000111</t>
  </si>
  <si>
    <t>Arandelas de Cobre P. 6-305 14 x 20 x 1.5</t>
  </si>
  <si>
    <t>Arandelas de Cobre Tobera D.N 14 x 20 x 2</t>
  </si>
  <si>
    <t>0000000100</t>
  </si>
  <si>
    <t>Arandelas de Cobre Perkins 15 x 21 x 1.5</t>
  </si>
  <si>
    <t>0000000102</t>
  </si>
  <si>
    <t>Arandelas de Cobre P.4 203 15 x 21 x 2</t>
  </si>
  <si>
    <t>Base Inter.-Partner 17 x 20 x 1.5</t>
  </si>
  <si>
    <t>0000000514</t>
  </si>
  <si>
    <t>Base Inter.-Partner 17 x 20 x 1.25</t>
  </si>
  <si>
    <t>0000000046</t>
  </si>
  <si>
    <t>Arandelas de Aluminio 9.5 x 14.5</t>
  </si>
  <si>
    <t>0000000056</t>
  </si>
  <si>
    <t>Arandelas de Aluminio 9.5 x 14.5 x 2</t>
  </si>
  <si>
    <t>0000000060</t>
  </si>
  <si>
    <t>Arandelas de Aluminio 10 x 20</t>
  </si>
  <si>
    <t>Arandelas de Aluminio 10 x 21</t>
  </si>
  <si>
    <t>0000000048</t>
  </si>
  <si>
    <t>Arandelas de Aluminio 13 x 20</t>
  </si>
  <si>
    <t>Arandelas de Aluminio 13 x 20 x 2</t>
  </si>
  <si>
    <t>Arandelas de Aluminio 14 x 20 x 2</t>
  </si>
  <si>
    <t>Arandelas de Aluminio 21 x 25.5</t>
  </si>
  <si>
    <t>Arandelas de Aluminio 25.5 x 29.5</t>
  </si>
  <si>
    <t>VIROLA 5/16</t>
  </si>
  <si>
    <t>CHAVETASR 3,5 X 60</t>
  </si>
  <si>
    <t>R 3,5 X 60</t>
  </si>
  <si>
    <t>Tipo R 3,5 X 60</t>
  </si>
  <si>
    <t>CHAVETASALF 7 X 175</t>
  </si>
  <si>
    <t>ALF 7 X 175</t>
  </si>
  <si>
    <t>CHAVETASALF 8 x 220</t>
  </si>
  <si>
    <t>ALF 8 x 220</t>
  </si>
  <si>
    <t>GANCHOS - CHAVETASChav-TRB 2,5x50</t>
  </si>
  <si>
    <t>Chav-TRB 2,5x50</t>
  </si>
  <si>
    <t>REDUCCION 22 X 28</t>
  </si>
  <si>
    <t>CONEXIONES T EN ALUMINIO193</t>
  </si>
  <si>
    <t>INTERRUPTORES Y PULSADORES100</t>
  </si>
  <si>
    <t>INTERRUPTORES Y PULSADORES</t>
  </si>
  <si>
    <t>INTERRUPTORES Y PULSADORES101</t>
  </si>
  <si>
    <t>INTERRUPTORES Y PULSADORES102</t>
  </si>
  <si>
    <t>INTERRUPTORES Y PULSADORES103</t>
  </si>
  <si>
    <t>INTERRUPTORES Y PULSADORES120</t>
  </si>
  <si>
    <t>INTERRUPTORES Y PULSADORES121</t>
  </si>
  <si>
    <t>INTERRUPTORES Y PULSADORES122</t>
  </si>
  <si>
    <t>INTERRUPTORES Y PULSADORES123</t>
  </si>
  <si>
    <t>INTERRUPTORES Y PULSADORES160</t>
  </si>
  <si>
    <t>INTERRUPTORES Y PULSADORES180</t>
  </si>
  <si>
    <t>INTERRUPTORES Y PULSADORES181</t>
  </si>
  <si>
    <t>INTERRUPTORES Y PULSADORES200</t>
  </si>
  <si>
    <t>INTERRUPTORES Y PULSADORES220</t>
  </si>
  <si>
    <t>INTERRUPTORES Y PULSADORES221</t>
  </si>
  <si>
    <t>INTERRUPTORES Y PULSADORES222</t>
  </si>
  <si>
    <t>INTERRUPTORES Y PULSADORES240</t>
  </si>
  <si>
    <t>INTERRUPTORES Y PULSADORES241</t>
  </si>
  <si>
    <t>INTERRUPTORES Y PULSADORES242</t>
  </si>
  <si>
    <t>INTERRUPTORES Y PULSADORES260</t>
  </si>
  <si>
    <t>INTERRUPTORES Y PULSADORES261</t>
  </si>
  <si>
    <t>INTERRUPTORES Y PULSADORES262</t>
  </si>
  <si>
    <t>INTERRUPTORES Y PULSADORES263</t>
  </si>
  <si>
    <t>INTERRUPTORES Y PULSADORES264</t>
  </si>
  <si>
    <t>INTERRUPTORES Y PULSADORES280</t>
  </si>
  <si>
    <t>INTERRUPTORES Y PULSADORES281</t>
  </si>
  <si>
    <t>INTERRUPTORES Y PULSADORES282</t>
  </si>
  <si>
    <t>INTERRUPTORES Y PULSADORES283</t>
  </si>
  <si>
    <t>INTERRUPTORES Y PULSADORES284</t>
  </si>
  <si>
    <t>INTERRUPTORES Y PULSADORES285</t>
  </si>
  <si>
    <t>INTERRUPTORES Y PULSADORES300</t>
  </si>
  <si>
    <t>INTERRUPTORES Y PULSADORES301</t>
  </si>
  <si>
    <t>INTERRUPTORES Y PULSADORES302</t>
  </si>
  <si>
    <t>INTERRUPTORES Y PULSADORES320</t>
  </si>
  <si>
    <t>INTERRUPTORES Y PULSADORES321</t>
  </si>
  <si>
    <t>INTERRUPTORES Y PULSADORES322</t>
  </si>
  <si>
    <t>INTERRUPTORES Y PULSADORES340</t>
  </si>
  <si>
    <t>INTERRUPTORES Y PULSADORES341</t>
  </si>
  <si>
    <t>INTERRUPTORES Y PULSADORES580</t>
  </si>
  <si>
    <t>INTERRUPTORES Y PULSADORES600</t>
  </si>
  <si>
    <t>INTERRUPTORES Y PULSADORES700</t>
  </si>
  <si>
    <t>INTERRUPTORES Y PULSADORES701</t>
  </si>
  <si>
    <t>INTERRUPTORES Y PULSADORES850</t>
  </si>
  <si>
    <t>INTERRUPTORES Y PULSADORES860</t>
  </si>
  <si>
    <t>INTERRUPTORES Y PULSADORES900</t>
  </si>
  <si>
    <t>INTERRUPTORES Y PULSADORES901</t>
  </si>
  <si>
    <t>INTERRUPTORES Y PULSADORES901-902</t>
  </si>
  <si>
    <t>0403010NH</t>
  </si>
  <si>
    <t>0403015NH</t>
  </si>
  <si>
    <t>0401028</t>
  </si>
  <si>
    <t>0401032NH</t>
  </si>
  <si>
    <t>01013-18</t>
  </si>
  <si>
    <t>01013.5-20H</t>
  </si>
  <si>
    <t>01014-40H</t>
  </si>
  <si>
    <t>01016-50H</t>
  </si>
  <si>
    <t>01018-50H</t>
  </si>
  <si>
    <t>04204H</t>
  </si>
  <si>
    <t>04207H</t>
  </si>
  <si>
    <t>07505-11.3H</t>
  </si>
  <si>
    <t>07506-15H</t>
  </si>
  <si>
    <t>ALCIDES.TESSA</t>
  </si>
  <si>
    <t>512/00 - NRS</t>
  </si>
  <si>
    <t>2 Amper - Unipolar - Llave Electrónica Micro Tecla Interruptora</t>
  </si>
  <si>
    <t>512/00 - BBJ</t>
  </si>
  <si>
    <t>532/00 - BB3</t>
  </si>
  <si>
    <t>2 Amper - Unipolar - Llave Electrónica Tecla Inversora</t>
  </si>
  <si>
    <t>552/00 - NNS</t>
  </si>
  <si>
    <t>2 Amper - Unipolar - Llave Electrónica Tecla Pulsadora Simple</t>
  </si>
  <si>
    <t>602/00 - BBO</t>
  </si>
  <si>
    <t>10 Amper - Unipolar - Llave Electrónica Tecla Punto Medio Estufa</t>
  </si>
  <si>
    <t>612/00 - NBJ</t>
  </si>
  <si>
    <t>10 Amper - Unipolar - Llave Electrónica Tecla Interruptora Estufa 10a</t>
  </si>
  <si>
    <t>652/00 - NNS</t>
  </si>
  <si>
    <t>10 Amper - Unipolar - Llave Electrónica Tecla Pulsador</t>
  </si>
  <si>
    <t>642/01 - NBX</t>
  </si>
  <si>
    <t>10 Amper - Bipolar - Pulsador T/PAL SIM/PL sin grabado</t>
  </si>
  <si>
    <t>1012/00 - NB0</t>
  </si>
  <si>
    <t>2 Amper - Bipolar - Llave Electrónica Tecla Interruptora Mini</t>
  </si>
  <si>
    <t>1212/00 - NB0</t>
  </si>
  <si>
    <t>10 Amper - Unipolar - Tecla Interruptor Doble Estufa</t>
  </si>
  <si>
    <t>1272/02 - NG</t>
  </si>
  <si>
    <t>10 Amper - Unipolar - Llave Electrónica Doble Interruptora Con Neon</t>
  </si>
  <si>
    <t>1512/00 - BBJ</t>
  </si>
  <si>
    <t>10 Amper - Unipolar - Llave Electrónica Tecla Simple Interruptor</t>
  </si>
  <si>
    <t>10 Amper - Unipolar - Llave Electrónica Tecla Interruptor Simple</t>
  </si>
  <si>
    <t>1632/00 - NB3</t>
  </si>
  <si>
    <t>10 Amper - Unipolar - Llave Inversora T/PALA 6.35</t>
  </si>
  <si>
    <t>1652/00 - NRS</t>
  </si>
  <si>
    <t>10 Amper - Unipolar - Pulsador T/PALA 6.35</t>
  </si>
  <si>
    <t>1812/00 - NBJ</t>
  </si>
  <si>
    <t>10 Amper - Bipolar - Llave Electrónica Interruptor Tecla Bipolar 10A</t>
  </si>
  <si>
    <t>1832/00 - NBN</t>
  </si>
  <si>
    <t>10 Amper - Bipolar - Llave Tecla Interruptor 10 Am Inversora Bipolar</t>
  </si>
  <si>
    <t>1872/02 - NG</t>
  </si>
  <si>
    <t>10 Amper - Bipolar - Llave Tecla Interruptor Neon Rojo Termotanque 10A</t>
  </si>
  <si>
    <t>2512/00 - BBJ</t>
  </si>
  <si>
    <t>10 Amper - Unipolar - Llave Tecla Interruptor Redondo 10A</t>
  </si>
  <si>
    <t>2512/00 - NNS</t>
  </si>
  <si>
    <t>2523/00 - BB</t>
  </si>
  <si>
    <t>10 Amper - Unipolar - Tecla grabada con lámpara y rayito 6A</t>
  </si>
  <si>
    <t>2552/00 - NB0</t>
  </si>
  <si>
    <t>10 Amper - Unipolar - Llave Electrónica Unip. Redonda Pulsadora 10A</t>
  </si>
  <si>
    <t>2552/00 - NRS</t>
  </si>
  <si>
    <t>2702/00 - NB4</t>
  </si>
  <si>
    <t>10 Amper - Unipolar - Interruptor Redondo Tecla Con Punto Medio</t>
  </si>
  <si>
    <t>2712/00 - NRS</t>
  </si>
  <si>
    <t>10 Amper - Unipolar - Interruptor Redondo T/PALA 6.35</t>
  </si>
  <si>
    <t>2712/00 - NB0</t>
  </si>
  <si>
    <t>2732/00 - NNI</t>
  </si>
  <si>
    <t>10 Amper - Unipolar - Interruptor  Redondo Inversora 10A</t>
  </si>
  <si>
    <t>2752/00 - NRS</t>
  </si>
  <si>
    <t>10 Amper - Unipolar - Llave Electrónica Redonda Uni. Pulsadora 10A</t>
  </si>
  <si>
    <t>2752/00 - BB0</t>
  </si>
  <si>
    <t>2812/00 - NRS</t>
  </si>
  <si>
    <t>10 Amper - Unipolar - Interruptor Redondo Llave Tecla Frente Cuadrado</t>
  </si>
  <si>
    <t>2832/00 - NNI</t>
  </si>
  <si>
    <t>10 Amper - Unipolar - Inv. Frente Cuadrado TECL. Redonda</t>
  </si>
  <si>
    <t>2852/00 - NB0</t>
  </si>
  <si>
    <t>10 Amper - Unipolar - PULSA. Frente Cuadrado TECL. Redonda</t>
  </si>
  <si>
    <t>2912/00 - NRS</t>
  </si>
  <si>
    <t>2 Amper - Unipolar - Llave Micro Redondo Interruptor 2a</t>
  </si>
  <si>
    <t>2912/00 - NB0</t>
  </si>
  <si>
    <t>2912/00 - BB0</t>
  </si>
  <si>
    <t>2932/00 - BB3</t>
  </si>
  <si>
    <t>2 Amper - Unipolar - INVERSORA UNIPOLAR 2 A T/SOLDAR</t>
  </si>
  <si>
    <t>3660/00</t>
  </si>
  <si>
    <t>10 Amper - Bipolar - VISOR RECT.C/NEON ROJO Termo. Heineken</t>
  </si>
  <si>
    <t>942/00 - NB</t>
  </si>
  <si>
    <t>2 Amper - Unipolar - PULSADOR AUTORR. FTE.RED. A ROSCA</t>
  </si>
  <si>
    <t>1656/00 - NN</t>
  </si>
  <si>
    <t>10 Amper - Unipolar - Pulsdor Corte 10A eje 22mm TER 6</t>
  </si>
  <si>
    <t>1700/00 - BLA</t>
  </si>
  <si>
    <t>Llave torpedo a tecla - Unipolar - FICHA SALIDA LATERAL CON</t>
  </si>
  <si>
    <t>1712/00 - BLA</t>
  </si>
  <si>
    <t>Llave torpedo a tecla - Unipolar - Perilla Torpedo 2a 250v</t>
  </si>
  <si>
    <t>3760/00</t>
  </si>
  <si>
    <t>Unipolar - Ojo De Buey Neon con Aro 10 Mm</t>
  </si>
  <si>
    <t>3763/00</t>
  </si>
  <si>
    <t>Unipolar - O.BUEY CHATITO ROJO A/ROS</t>
  </si>
  <si>
    <t>4906/00 - NNX</t>
  </si>
  <si>
    <t>Unipolar - PORTAFUSIBLE Fuse REDONDO S/FU</t>
  </si>
  <si>
    <t>606/00 - NG</t>
  </si>
  <si>
    <t>Unipolar - PORTAFUSIBLE RECTANGULAR S/FUS + Tapa</t>
  </si>
  <si>
    <t>S-076/A</t>
  </si>
  <si>
    <t>S-076/B</t>
  </si>
  <si>
    <t>F-1067 N/G</t>
  </si>
  <si>
    <t>Costo</t>
  </si>
  <si>
    <t>Numero:</t>
  </si>
  <si>
    <t>Proveedor:</t>
  </si>
  <si>
    <t>Producto:</t>
  </si>
  <si>
    <t>&gt;</t>
  </si>
  <si>
    <t>&lt;</t>
  </si>
  <si>
    <t>Ordenar:</t>
  </si>
  <si>
    <t>SI DICE "SI" ORDENA</t>
  </si>
  <si>
    <t>si</t>
  </si>
  <si>
    <t>00000514.1</t>
  </si>
  <si>
    <t>Costo Unitario china</t>
  </si>
  <si>
    <t>N°</t>
  </si>
  <si>
    <t>UNION REDUCCION T: 6 X T:4</t>
  </si>
  <si>
    <t>UNION REDUCCION T:8 X T:6</t>
  </si>
  <si>
    <t>UNION REDUCCION T: 10 X T:6</t>
  </si>
  <si>
    <t>UNION REDUCCION T:10 X T:8</t>
  </si>
  <si>
    <t>UNION DOBLE RECTA 10 MM</t>
  </si>
  <si>
    <t>UNION DOBLE RECTA 12 MM</t>
  </si>
  <si>
    <t>UNION TEE 6 MM</t>
  </si>
  <si>
    <t>UNION CODO 90º 6MM</t>
  </si>
  <si>
    <r>
      <rPr>
        <sz val="10"/>
        <rFont val="Arial"/>
        <family val="2"/>
      </rPr>
      <t>TUBO POLIURETANO 10
MM*6.5mm(100 meters per roll)</t>
    </r>
  </si>
  <si>
    <r>
      <rPr>
        <sz val="10"/>
        <rFont val="Arial"/>
        <family val="2"/>
      </rPr>
      <t>TUBO POLIURETANO 12
MM*8mm(100 meters per roll)</t>
    </r>
  </si>
  <si>
    <r>
      <rPr>
        <sz val="10"/>
        <rFont val="Arial"/>
        <family val="2"/>
      </rPr>
      <t>TUBO POLIURETANO 6
MM*4mm(100 meters per roll)</t>
    </r>
  </si>
  <si>
    <t>F-1145</t>
  </si>
  <si>
    <t>0000000133</t>
  </si>
  <si>
    <t>Arandelas de Cobre Tob. T/P 7.5 x 15.5 x 1.5</t>
  </si>
  <si>
    <t>0000000134</t>
  </si>
  <si>
    <t>Arandelas de Cobre Tobera "P" 7.5 x 15.5 x 2</t>
  </si>
  <si>
    <t>CONECTORES DE COMBUSTIBLE1</t>
  </si>
  <si>
    <t>B12</t>
  </si>
  <si>
    <t>SAE 7.89 ID-6 - Acople recto</t>
  </si>
  <si>
    <t>CONECTORES DE COMBUSTIBLE2</t>
  </si>
  <si>
    <t>B11</t>
  </si>
  <si>
    <t>CONECTORES DE COMBUSTIBLE3</t>
  </si>
  <si>
    <t>B1</t>
  </si>
  <si>
    <t>SAE 7.89 ID-8 - Acople recto</t>
  </si>
  <si>
    <t>CONECTORES DE COMBUSTIBLE4</t>
  </si>
  <si>
    <t>B2</t>
  </si>
  <si>
    <t>SAE 7.89 ID-8 - Codo 90°</t>
  </si>
  <si>
    <t>CONECTORES DE COMBUSTIBLE5</t>
  </si>
  <si>
    <t>B36</t>
  </si>
  <si>
    <t>SAE 7.89 ID-6 - Codo inclinado</t>
  </si>
  <si>
    <t>CONECTORES DE COMBUSTIBLE6</t>
  </si>
  <si>
    <t>CONECTORES DE COMBUSTIBLE7</t>
  </si>
  <si>
    <t>B9</t>
  </si>
  <si>
    <t>SAE 7.89 ID-4 - Codo 90°</t>
  </si>
  <si>
    <t>CONECTORES DE COMBUSTIBLE8</t>
  </si>
  <si>
    <t>B10</t>
  </si>
  <si>
    <t>CONECTORES DE COMBUSTIBLE9</t>
  </si>
  <si>
    <t>SAE 7.89 ID-6 - Espiga codo 90° para manguera</t>
  </si>
  <si>
    <t>CONECTORES DE COMBUSTIBLE13</t>
  </si>
  <si>
    <t>B19</t>
  </si>
  <si>
    <t>SAE 7.89 ID-6-7.89 - Tee 90° con espiga, ramificación</t>
  </si>
  <si>
    <t>CONECTORES DE COMBUSTIBLE14</t>
  </si>
  <si>
    <t>SAE 7.89 ID-6-7.89 - Tee reductora en ángulo (variante)</t>
  </si>
  <si>
    <t>CONECTORES DE COMBUSTIBLE15</t>
  </si>
  <si>
    <t>B21</t>
  </si>
  <si>
    <t>SAE 7.89 ID-6 - Tee igual</t>
  </si>
  <si>
    <t>CONECTORES DE COMBUSTIBLE16</t>
  </si>
  <si>
    <t>B22</t>
  </si>
  <si>
    <t>SAE 7.89 ID-6 - Tee estándar</t>
  </si>
  <si>
    <t>CONECTORES DE COMBUSTIBLE17</t>
  </si>
  <si>
    <t>B3</t>
  </si>
  <si>
    <t>SAE 7.89 ID-10 - Acople recto</t>
  </si>
  <si>
    <t>CONECTORES DE COMBUSTIBLE18</t>
  </si>
  <si>
    <t>B04</t>
  </si>
  <si>
    <t>SAE 7.89 ID-10 - Codo 90°</t>
  </si>
  <si>
    <t>CONECTORES DE COMBUSTIBLE19</t>
  </si>
  <si>
    <t>B25</t>
  </si>
  <si>
    <t>SAE 7.89 ID-8 - Espiga recta para manguera</t>
  </si>
  <si>
    <t>CONECTORES DE COMBUSTIBLE20</t>
  </si>
  <si>
    <t>B26</t>
  </si>
  <si>
    <t>SAE 7.89 ID-8 - Espiga codo 90° para manguera</t>
  </si>
  <si>
    <t>CONECTORES DE COMBUSTIBLE21</t>
  </si>
  <si>
    <t>SAE 7.89 ID-6 - Espiga codo inclinado para manguera</t>
  </si>
  <si>
    <t>CONECTORES DE COMBUSTIBLE22</t>
  </si>
  <si>
    <t>B6</t>
  </si>
  <si>
    <t>SAE 7.89 ID-8-7.89 - Tee reductora en ángulo 7.89-8-7.89</t>
  </si>
  <si>
    <t>CONECTORES DE COMBUSTIBLE23</t>
  </si>
  <si>
    <t>B16</t>
  </si>
  <si>
    <t>SAE 7.89 ID-8 - Codo inclinado</t>
  </si>
  <si>
    <t>CONECTORES DE COMBUSTIBLE24</t>
  </si>
  <si>
    <t>B7</t>
  </si>
  <si>
    <t>SAE 7.89 ID-6 - Tee en ángulo con O-Ring</t>
  </si>
  <si>
    <t>CONECTORES DE COMBUSTIBLE25</t>
  </si>
  <si>
    <t>CONECTORES DE COMBUSTIBLE26</t>
  </si>
  <si>
    <t>BU4</t>
  </si>
  <si>
    <t>SAE 7.89 ID-6 - Codo 90°</t>
  </si>
  <si>
    <t>CONECTORES DE COMBUSTIBLE27</t>
  </si>
  <si>
    <t>B35</t>
  </si>
  <si>
    <t>SAE 7.89 ID-5 - Codo inclinado</t>
  </si>
  <si>
    <t>CONECTORES DE COMBUSTIBLE28</t>
  </si>
  <si>
    <t>B56</t>
  </si>
  <si>
    <t>SAE 7.89 ID-6 - Conector macho</t>
  </si>
  <si>
    <t>CONECTORES DE COMBUSTIBLE29</t>
  </si>
  <si>
    <t>B50</t>
  </si>
  <si>
    <t>SAE 7.89 ID-8 - Conector macho</t>
  </si>
  <si>
    <t>CONECTORES DE COMBUSTIBLE30</t>
  </si>
  <si>
    <t>B63</t>
  </si>
  <si>
    <t>SAE 7.89 ID-8 - Conector macho extendido</t>
  </si>
  <si>
    <t>CONECTORES DE COMBUSTIBLE31</t>
  </si>
  <si>
    <t>B51</t>
  </si>
  <si>
    <t>SAE 7.89 ID-10 - Conector macho</t>
  </si>
  <si>
    <t>CONECTORES DE COMBUSTIBLE32</t>
  </si>
  <si>
    <t>SAE 7.89 ID-6 - Conector macho extendido</t>
  </si>
  <si>
    <t>CONECTORES DE COMBUSTIBLE35</t>
  </si>
  <si>
    <t>CONECTORES DE COMBUSTIBLE36</t>
  </si>
  <si>
    <t>SAE 7.89 ID-6 - Codo 90°
AdBlue</t>
  </si>
  <si>
    <t>CONECTORES DE COMBUSTIBLE37</t>
  </si>
  <si>
    <t>BU1</t>
  </si>
  <si>
    <t>SAE 7.89 ID-8 - Acople recto
AdBlue</t>
  </si>
  <si>
    <t>CONECTORES DE COMBUSTIBLE38</t>
  </si>
  <si>
    <t>BU2</t>
  </si>
  <si>
    <t>SAE 7.89 ID-8 - Codo 90°
AdBlue</t>
  </si>
  <si>
    <t>CONECTORES DE COMBUSTIBLE39</t>
  </si>
  <si>
    <t>SAE 9.49 ID-8 - Acople recto</t>
  </si>
  <si>
    <t>CONECTORES DE COMBUSTIBLE40</t>
  </si>
  <si>
    <t>SAE 9.49 ID-8 - Codo 90°</t>
  </si>
  <si>
    <t>CONECTORES DE COMBUSTIBLE41</t>
  </si>
  <si>
    <t>D20</t>
  </si>
  <si>
    <t>SAE 9.49 ID-8 - Codo 45°</t>
  </si>
  <si>
    <t>CONECTORES DE COMBUSTIBLE42</t>
  </si>
  <si>
    <t>D12</t>
  </si>
  <si>
    <t xml:space="preserve">SAE 9.49 ID-6 - Acople recto </t>
  </si>
  <si>
    <t>CONECTORES DE COMBUSTIBLE43</t>
  </si>
  <si>
    <t>DU06</t>
  </si>
  <si>
    <t>SAE 9.49 ID-8 - Acople recto
AdBlue</t>
  </si>
  <si>
    <t>CONECTORES DE COMBUSTIBLE44</t>
  </si>
  <si>
    <t>DU7</t>
  </si>
  <si>
    <t>SAE 9.49 ID-8 - Codo 90°
AdBlue</t>
  </si>
  <si>
    <t>CONECTORES DE COMBUSTIBLE45</t>
  </si>
  <si>
    <t>SAE 9.49 ID-8 - Codo 45°
AdBlue</t>
  </si>
  <si>
    <t>CONECTORES DE COMBUSTIBLE46</t>
  </si>
  <si>
    <t>DU14A</t>
  </si>
  <si>
    <t>SAE 9.49 ID-6 - Acople recto
AdBlue</t>
  </si>
  <si>
    <t>CONECTORES DE COMBUSTIBLE47</t>
  </si>
  <si>
    <t>DU15A</t>
  </si>
  <si>
    <t>SAE 9.49 ID-6 - Codo 90°</t>
  </si>
  <si>
    <t>CONECTORES DE COMBUSTIBLE48</t>
  </si>
  <si>
    <t>DU3</t>
  </si>
  <si>
    <t>SAE 9.49 ID-10 - Acople recto</t>
  </si>
  <si>
    <t>CONECTORES DE COMBUSTIBLE49</t>
  </si>
  <si>
    <t>DU4</t>
  </si>
  <si>
    <t>SAE 9.49 ID-10 - Codo 90°</t>
  </si>
  <si>
    <t>CONECTORES DE COMBUSTIBLE50</t>
  </si>
  <si>
    <t>SAE 9.49 ID-6 - Espiga recta</t>
  </si>
  <si>
    <t>CONECTORES DE COMBUSTIBLE51</t>
  </si>
  <si>
    <t>SAE 9.49 ID-6 - Codo 90° espiga</t>
  </si>
  <si>
    <t>CONECTORES DE COMBUSTIBLE52</t>
  </si>
  <si>
    <t>SAE 9.89 ID-6 - Acople recto</t>
  </si>
  <si>
    <t>CONECTORES DE COMBUSTIBLE53</t>
  </si>
  <si>
    <t>SAE 9.89 ID-6 - Codo 90°</t>
  </si>
  <si>
    <t>CONECTORES DE COMBUSTIBLE54</t>
  </si>
  <si>
    <t>E7</t>
  </si>
  <si>
    <t>SAE 9.89 ID-8 - Espiga recta</t>
  </si>
  <si>
    <t>CONECTORES DE COMBUSTIBLE55</t>
  </si>
  <si>
    <t>E8</t>
  </si>
  <si>
    <t>SAE 9.89 ID-8 - Codo 90°</t>
  </si>
  <si>
    <t>CONECTORES DE COMBUSTIBLE56</t>
  </si>
  <si>
    <t>E9</t>
  </si>
  <si>
    <t>SAE 9.89 ID-10 - Tee en ángulo recto</t>
  </si>
  <si>
    <t>CONECTORES DE COMBUSTIBLE57</t>
  </si>
  <si>
    <t>E10</t>
  </si>
  <si>
    <t xml:space="preserve">SAE 9.89 ID-10 - Tee tipo T </t>
  </si>
  <si>
    <t>CONECTORES DE COMBUSTIBLE58</t>
  </si>
  <si>
    <t>E51</t>
  </si>
  <si>
    <t>SAE 9.89 ID-8 - Conector macho</t>
  </si>
  <si>
    <t>CONECTORES DE COMBUSTIBLE59</t>
  </si>
  <si>
    <t>SAE 9.89 ID-6 - Conector macho</t>
  </si>
  <si>
    <t>CONECTORES DE COMBUSTIBLE60</t>
  </si>
  <si>
    <t>E50</t>
  </si>
  <si>
    <t>SAE 9.89 ID-10 - Conector macho</t>
  </si>
  <si>
    <t>SKOTNICA</t>
  </si>
  <si>
    <t>D01C 0510</t>
  </si>
  <si>
    <t>D01A 0513</t>
  </si>
  <si>
    <t>D01C 0611</t>
  </si>
  <si>
    <t>D01A 0614</t>
  </si>
  <si>
    <t>D01C 0712</t>
  </si>
  <si>
    <t>D01A 0715</t>
  </si>
  <si>
    <t>D01C 0813</t>
  </si>
  <si>
    <t>D01A 0816</t>
  </si>
  <si>
    <t>D01C 0914</t>
  </si>
  <si>
    <t>D01A 0917</t>
  </si>
  <si>
    <t>D01C 1015</t>
  </si>
  <si>
    <t>D01A 1018</t>
  </si>
  <si>
    <t>D01B 010</t>
  </si>
  <si>
    <t>D01C 1116</t>
  </si>
  <si>
    <t>D01A 1119</t>
  </si>
  <si>
    <t>D01B 011</t>
  </si>
  <si>
    <t>D01C 1217</t>
  </si>
  <si>
    <t>D01A 1220</t>
  </si>
  <si>
    <t>D01B 012</t>
  </si>
  <si>
    <t>D01C 1318</t>
  </si>
  <si>
    <t>D01A 1321</t>
  </si>
  <si>
    <t>D01B 013</t>
  </si>
  <si>
    <t>D01C 1419</t>
  </si>
  <si>
    <t>D01A 1422</t>
  </si>
  <si>
    <t>D01B 014</t>
  </si>
  <si>
    <t>D01C 1520</t>
  </si>
  <si>
    <t>D01A 1523</t>
  </si>
  <si>
    <t>D01C 1621</t>
  </si>
  <si>
    <t>D01A 1624</t>
  </si>
  <si>
    <t>D01B 016</t>
  </si>
  <si>
    <t>D01C 1722</t>
  </si>
  <si>
    <t>D01A 1725</t>
  </si>
  <si>
    <t>D01B 017</t>
  </si>
  <si>
    <t>D01C 1823</t>
  </si>
  <si>
    <t>D01A 1826</t>
  </si>
  <si>
    <t>D01B 018</t>
  </si>
  <si>
    <t>D01C 1924</t>
  </si>
  <si>
    <t>D01A 1927</t>
  </si>
  <si>
    <t>D01B 019</t>
  </si>
  <si>
    <t>D01C 2025</t>
  </si>
  <si>
    <t>D01A 2028</t>
  </si>
  <si>
    <t>D01B 020</t>
  </si>
  <si>
    <t>D01C 2126</t>
  </si>
  <si>
    <t>D01A 2129</t>
  </si>
  <si>
    <t>D01B 021</t>
  </si>
  <si>
    <t>D01C 2227</t>
  </si>
  <si>
    <t>D01A 2230</t>
  </si>
  <si>
    <t>D01B 022</t>
  </si>
  <si>
    <t>D01C 2328</t>
  </si>
  <si>
    <t>D01A 2331</t>
  </si>
  <si>
    <t>D01B 023</t>
  </si>
  <si>
    <t>D01C 2429</t>
  </si>
  <si>
    <t>D01A 2432</t>
  </si>
  <si>
    <t>D01B 024</t>
  </si>
  <si>
    <t>D01C 2530</t>
  </si>
  <si>
    <t>D01A 2533</t>
  </si>
  <si>
    <t>D01B 025</t>
  </si>
  <si>
    <t>D01C 2631</t>
  </si>
  <si>
    <t>D01A 2634</t>
  </si>
  <si>
    <t>D01B 026</t>
  </si>
  <si>
    <t>D01A 2735</t>
  </si>
  <si>
    <t>D01B 027</t>
  </si>
  <si>
    <t>D01A 2836</t>
  </si>
  <si>
    <t>D01B 028</t>
  </si>
  <si>
    <t>D01A 2937</t>
  </si>
  <si>
    <t>D01B 029</t>
  </si>
  <si>
    <t>D01C 3035</t>
  </si>
  <si>
    <t>D01A 3038</t>
  </si>
  <si>
    <t>D01B 030</t>
  </si>
  <si>
    <t>D01A 3139</t>
  </si>
  <si>
    <t>D01B 031</t>
  </si>
  <si>
    <t>D01A 3240</t>
  </si>
  <si>
    <t>D01B 032</t>
  </si>
  <si>
    <t>D01A 3341</t>
  </si>
  <si>
    <t>D01B 033</t>
  </si>
  <si>
    <t>D01A 3442</t>
  </si>
  <si>
    <t>D01B 034</t>
  </si>
  <si>
    <t>D01A 3543</t>
  </si>
  <si>
    <t>D01B 035</t>
  </si>
  <si>
    <t>D01A 3644</t>
  </si>
  <si>
    <t>D01B 036</t>
  </si>
  <si>
    <t>D01A 3745</t>
  </si>
  <si>
    <t>D01B 037</t>
  </si>
  <si>
    <t>D01A 3846</t>
  </si>
  <si>
    <t>D01B 038</t>
  </si>
  <si>
    <t>D01A 3947</t>
  </si>
  <si>
    <t>D01B 039</t>
  </si>
  <si>
    <t>D01A 4048</t>
  </si>
  <si>
    <t>D01B 040</t>
  </si>
  <si>
    <t>D01A 4149</t>
  </si>
  <si>
    <t>D01B 041</t>
  </si>
  <si>
    <t>D01A 4250</t>
  </si>
  <si>
    <t>D01B 042</t>
  </si>
  <si>
    <t>D01B 043</t>
  </si>
  <si>
    <t>D01B 044</t>
  </si>
  <si>
    <t>D01B 045</t>
  </si>
  <si>
    <t>D01B 046</t>
  </si>
  <si>
    <t>D01B 047</t>
  </si>
  <si>
    <t>D01B 048</t>
  </si>
  <si>
    <t>D01B 049</t>
  </si>
  <si>
    <t>D01B 050</t>
  </si>
  <si>
    <t>D01B 051</t>
  </si>
  <si>
    <t>D01B 052</t>
  </si>
  <si>
    <t>D01B 053</t>
  </si>
  <si>
    <t>D01B 054</t>
  </si>
  <si>
    <t>D01B 055</t>
  </si>
  <si>
    <t>D01B 056</t>
  </si>
  <si>
    <t>D01B 057</t>
  </si>
  <si>
    <t>D01B 058</t>
  </si>
  <si>
    <t>D01B 059</t>
  </si>
  <si>
    <t>D01B 060</t>
  </si>
  <si>
    <t>D01B 061</t>
  </si>
  <si>
    <t>D01B 062</t>
  </si>
  <si>
    <t>D01B 063</t>
  </si>
  <si>
    <t>D01B 064</t>
  </si>
  <si>
    <t>D01B 065</t>
  </si>
  <si>
    <t>D01B 066</t>
  </si>
  <si>
    <t>D01B 067</t>
  </si>
  <si>
    <t>D01B 068</t>
  </si>
  <si>
    <t>D01B 069</t>
  </si>
  <si>
    <t>D01B 070</t>
  </si>
  <si>
    <t>D01B 071</t>
  </si>
  <si>
    <t>D01B 072</t>
  </si>
  <si>
    <t>D01B 073</t>
  </si>
  <si>
    <t>D01B 074</t>
  </si>
  <si>
    <t>D01B 075</t>
  </si>
  <si>
    <t>D01B 076</t>
  </si>
  <si>
    <t>D01B 077</t>
  </si>
  <si>
    <t>D01B 078</t>
  </si>
  <si>
    <t>D01B 079</t>
  </si>
  <si>
    <t>D01B 080</t>
  </si>
  <si>
    <t>D01B 094</t>
  </si>
  <si>
    <t>D01B 095</t>
  </si>
  <si>
    <t>D01B 096</t>
  </si>
  <si>
    <t>D01B 097</t>
  </si>
  <si>
    <t>D01B 098</t>
  </si>
  <si>
    <t>D01B 099</t>
  </si>
  <si>
    <t>D01B 100</t>
  </si>
  <si>
    <t>D01B 105</t>
  </si>
  <si>
    <t>D01B 115</t>
  </si>
  <si>
    <t>D01I0030510</t>
  </si>
  <si>
    <t>D01I0010513</t>
  </si>
  <si>
    <t>D01I0030611</t>
  </si>
  <si>
    <t>D01I0010614</t>
  </si>
  <si>
    <t>D01I0030712</t>
  </si>
  <si>
    <t>D01I0010715</t>
  </si>
  <si>
    <t>D01I0030813</t>
  </si>
  <si>
    <t>D01I0010816</t>
  </si>
  <si>
    <t>D01I0030914</t>
  </si>
  <si>
    <t>D01I0010917</t>
  </si>
  <si>
    <t>D01I0031015</t>
  </si>
  <si>
    <t>D01I0011018</t>
  </si>
  <si>
    <t>D01I00201026</t>
  </si>
  <si>
    <t>D01I0031116</t>
  </si>
  <si>
    <t>D01I0011119</t>
  </si>
  <si>
    <t>D01I00201127</t>
  </si>
  <si>
    <t>D01I0031217</t>
  </si>
  <si>
    <t>D01I0011220</t>
  </si>
  <si>
    <t>D01I00201228</t>
  </si>
  <si>
    <t>D01I0031318</t>
  </si>
  <si>
    <t>D01I0011321</t>
  </si>
  <si>
    <t>D01I00201329</t>
  </si>
  <si>
    <t>D01I0031419</t>
  </si>
  <si>
    <t>D01I0011422</t>
  </si>
  <si>
    <t>D01I00201430</t>
  </si>
  <si>
    <t>D01I0031520</t>
  </si>
  <si>
    <t>D01I0011523</t>
  </si>
  <si>
    <t>D01I0031621</t>
  </si>
  <si>
    <t>D01I0011624</t>
  </si>
  <si>
    <t>D01I00201632</t>
  </si>
  <si>
    <t>D01I0031722</t>
  </si>
  <si>
    <t>D01I0011725</t>
  </si>
  <si>
    <t>D01I00201733</t>
  </si>
  <si>
    <t>D01I0031823</t>
  </si>
  <si>
    <t>D01I0011826</t>
  </si>
  <si>
    <t>D01I00201834</t>
  </si>
  <si>
    <t>D01I0031924</t>
  </si>
  <si>
    <t>D01I0011927</t>
  </si>
  <si>
    <t>D01I00201935</t>
  </si>
  <si>
    <t>D01I0032025</t>
  </si>
  <si>
    <t>D01I0012028</t>
  </si>
  <si>
    <t>D01I00202036</t>
  </si>
  <si>
    <t>D01I0012129</t>
  </si>
  <si>
    <t>D01I00202137</t>
  </si>
  <si>
    <t>D01I0012230</t>
  </si>
  <si>
    <t>D01I00202238</t>
  </si>
  <si>
    <t>D01I0012331</t>
  </si>
  <si>
    <t>D01I00202339</t>
  </si>
  <si>
    <t>D01I0012432</t>
  </si>
  <si>
    <t>D01I00202440</t>
  </si>
  <si>
    <t>D01I0012533</t>
  </si>
  <si>
    <t>D01I00202541</t>
  </si>
  <si>
    <t>D01I0012634</t>
  </si>
  <si>
    <t>D01I00202642</t>
  </si>
  <si>
    <t>D01I0012735</t>
  </si>
  <si>
    <t>D01I00202743</t>
  </si>
  <si>
    <t>D01I0012836</t>
  </si>
  <si>
    <t>D01I00202844</t>
  </si>
  <si>
    <t>D01I0012937</t>
  </si>
  <si>
    <t>D01I00202945</t>
  </si>
  <si>
    <t>D01I0013038</t>
  </si>
  <si>
    <t>D01I00203046</t>
  </si>
  <si>
    <t>D01I0013139</t>
  </si>
  <si>
    <t>D01I00203147</t>
  </si>
  <si>
    <t>D01I0013240</t>
  </si>
  <si>
    <t>D01I00203248</t>
  </si>
  <si>
    <t>D01I0013341</t>
  </si>
  <si>
    <t>D01I00203349</t>
  </si>
  <si>
    <t>D01I0013442</t>
  </si>
  <si>
    <t>D01I00203450</t>
  </si>
  <si>
    <t>D01I0013543</t>
  </si>
  <si>
    <t>D01I00203551</t>
  </si>
  <si>
    <t>D01I0013644</t>
  </si>
  <si>
    <t>D01I00203652</t>
  </si>
  <si>
    <t>D01I0013745</t>
  </si>
  <si>
    <t>D01I00203753</t>
  </si>
  <si>
    <t>D01I0013846</t>
  </si>
  <si>
    <t>D01I00203854</t>
  </si>
  <si>
    <t>D01I0013947</t>
  </si>
  <si>
    <t>D01I00203955</t>
  </si>
  <si>
    <t>D01I0014048</t>
  </si>
  <si>
    <t>D01I00204056</t>
  </si>
  <si>
    <t>D01I0014149</t>
  </si>
  <si>
    <t>D01I00204157</t>
  </si>
  <si>
    <t>D01I0014250</t>
  </si>
  <si>
    <t>D01I00204258</t>
  </si>
  <si>
    <t>D01I00204359</t>
  </si>
  <si>
    <t>D01I00204460</t>
  </si>
  <si>
    <t>D01I00204561</t>
  </si>
  <si>
    <t>D01I00204658</t>
  </si>
  <si>
    <t>D01I00204759</t>
  </si>
  <si>
    <t>D01I00204860</t>
  </si>
  <si>
    <t>D01I00204961</t>
  </si>
  <si>
    <t>D01I00205062</t>
  </si>
  <si>
    <t>D01I00205163</t>
  </si>
  <si>
    <t>D01I00205264</t>
  </si>
  <si>
    <t>D01I00205365</t>
  </si>
  <si>
    <t>D01I00205466</t>
  </si>
  <si>
    <t>D01I00205567</t>
  </si>
  <si>
    <t>D01I00205668</t>
  </si>
  <si>
    <t>D01I00205769</t>
  </si>
  <si>
    <t>D01I00205870</t>
  </si>
  <si>
    <t>D01I00205971</t>
  </si>
  <si>
    <t>D01I00206072</t>
  </si>
  <si>
    <t>D01I00206173</t>
  </si>
  <si>
    <t>COMPRESION - 1 x 12 L.: 195 mm</t>
  </si>
  <si>
    <t>CONEXIÓN DE ALUMINIO8</t>
  </si>
  <si>
    <t>PORTABULBOS DE 45 mm</t>
  </si>
  <si>
    <t>CODO a 90° 16 16mm - 58</t>
  </si>
  <si>
    <t>CODO a 90° 19 19mm - 59</t>
  </si>
  <si>
    <t>CONEXIONES T EN ALUMINIO188</t>
  </si>
  <si>
    <t>PORTABULBOS CON PURGADOR DE 25 mm</t>
  </si>
  <si>
    <t>CONEXIONES T EN ALUMINIO189</t>
  </si>
  <si>
    <t>PORTABULBOS CON PURGADOR DE 28 mm</t>
  </si>
  <si>
    <t>CONEXIONES T EN ALUMINIO191</t>
  </si>
  <si>
    <t>PORTABULBOS CON PURGADOR DE 35 mm</t>
  </si>
  <si>
    <t>CONEXIONES T EN ALUMINIO192</t>
  </si>
  <si>
    <t>PORTABULBOS CON PURGADOR DE 38 mm</t>
  </si>
  <si>
    <t>PORTABULBOS CON PURGADOR DE 45 mm</t>
  </si>
  <si>
    <t>CONEXIONES T EN ALUMINIO194</t>
  </si>
  <si>
    <t>PORTABULBOS MAS ADAPTADOR de 5/8 NF PARA REJOJ TEMP 25 mm</t>
  </si>
  <si>
    <t>CONEXIONES T EN ALUMINIO195</t>
  </si>
  <si>
    <t>PORTABULBOS MAS ADAPTADOR de 5/8 NF PARA REJOJ TEMP 28 mm</t>
  </si>
  <si>
    <t>CONEXIONES T EN ALUMINIO197</t>
  </si>
  <si>
    <t>PORTABULBOS MAS ADAPTADOR de 5/8 NF PARA REJOJ TEMP 32 mm</t>
  </si>
  <si>
    <t>CONEXIONES T EN ALUMINIO199</t>
  </si>
  <si>
    <t>PORTABULBOS MAS ADAPTADOR de 5/8 NF PARA REJOJ TEMP 35 mm</t>
  </si>
  <si>
    <t>PORTABULBOS MAS ADAPTADOR de 5/8 NF PARA REJOJ TEMP 38 mm</t>
  </si>
  <si>
    <t>TEE PARA RELOJ TEMPERATURA  5/8 NF CUERPO 16 mm</t>
  </si>
  <si>
    <t>TEE PARA RELOJ TEMPERATURA  5/8 NF CUERPO 19 mm</t>
  </si>
  <si>
    <t>TEE PARA RELOJ TEMPERATURA  5/8 NF CUERPO 22mm</t>
  </si>
  <si>
    <t>TEE PARA RELOJ TEMPERATURA  5/8 NF CUERPO 25mm</t>
  </si>
  <si>
    <t>CONEXIONES T EN ALUMINIO205</t>
  </si>
  <si>
    <t>TEE PARA RELOJ TEMPERATURA  5/8 NF CUERPO 28 mm</t>
  </si>
  <si>
    <t>CONEXIONES T EN ALUMINIO206</t>
  </si>
  <si>
    <t>TEE PARA RELOJ TEMPERATURA  5/8 NF CUERPO 32 mm</t>
  </si>
  <si>
    <t>CONEXIONES T EN ALUMINIO207</t>
  </si>
  <si>
    <t>TEE PARA RELOJ TEMPERATURA  5/8 NF CUERPO 35 mm</t>
  </si>
  <si>
    <t>CONEXIONES T EN ALUMINIO208</t>
  </si>
  <si>
    <t>TEE PARA RELOJ TEMPERATURA  5/8 NF CUERPO 38 mm</t>
  </si>
  <si>
    <t xml:space="preserve"> UNIONES ORIENTABLES 00001 </t>
  </si>
  <si>
    <t xml:space="preserve"> Bulon 8 x 075 x 25 mm bomba rotat diesel </t>
  </si>
  <si>
    <t xml:space="preserve"> UNIONES ORIENTABLES 00004 </t>
  </si>
  <si>
    <t xml:space="preserve"> Bulon 8 x 1 x 33 doble </t>
  </si>
  <si>
    <t xml:space="preserve"> UNIONES ORIENTABLES 00007 </t>
  </si>
  <si>
    <t xml:space="preserve"> Bulon 10 x 1 x 25 mm (2 salidas) bombas de freno</t>
  </si>
  <si>
    <t xml:space="preserve"> Bulon 10 x 1 x 25 mm (3 salidas) </t>
  </si>
  <si>
    <t xml:space="preserve"> Bulon 10 x 1 x 35 mm doble </t>
  </si>
  <si>
    <t xml:space="preserve"> UNIONES ORIENTABLES 00016 </t>
  </si>
  <si>
    <t xml:space="preserve"> UNIONES ORIENTABLES 00018 </t>
  </si>
  <si>
    <t xml:space="preserve"> Bulon 12 x 1,5 x 27 mm bombas rotativas</t>
  </si>
  <si>
    <t xml:space="preserve"> UNIONES ORIENTABLES 00024 </t>
  </si>
  <si>
    <t xml:space="preserve"> UNIONES ORIENTABLES 00026 </t>
  </si>
  <si>
    <t xml:space="preserve"> UNIONES ORIENTABLES 00028 </t>
  </si>
  <si>
    <t xml:space="preserve"> UNIONES ORIENTABLES 00030 </t>
  </si>
  <si>
    <t xml:space="preserve"> UNIONES ORIENTABLES 00034 </t>
  </si>
  <si>
    <t xml:space="preserve"> Union orientable 8 mm (nucleo) 6.4mm(vastago) </t>
  </si>
  <si>
    <t xml:space="preserve"> Union orientable 10 mm x 6,4 mm </t>
  </si>
  <si>
    <t xml:space="preserve"> Union orientable 8 mm x 8,5 mm </t>
  </si>
  <si>
    <t xml:space="preserve"> Union orientable 10 mm x 8,5 mm </t>
  </si>
  <si>
    <t xml:space="preserve"> UNIONES ORIENTABLES 00050 </t>
  </si>
  <si>
    <t xml:space="preserve"> UNIONES ORIENTABLES 00052 </t>
  </si>
  <si>
    <t xml:space="preserve"> UNIONES ORIENTABLES 00060 </t>
  </si>
  <si>
    <t xml:space="preserve"> UNIONES ORIENTABLES 00062 </t>
  </si>
  <si>
    <t xml:space="preserve"> UNIONES ORIENTABLES 00070 </t>
  </si>
  <si>
    <t xml:space="preserve"> UNIONES ORIENTABLES 00072 </t>
  </si>
  <si>
    <t xml:space="preserve"> UNIONES ORIENTABLES 00074 </t>
  </si>
  <si>
    <t xml:space="preserve"> UNIONES ORIENTABLES 00076 </t>
  </si>
  <si>
    <t xml:space="preserve"> Union orientable 8 mm x 6,7 mm doble </t>
  </si>
  <si>
    <t>10 Amper - Unipolar - Pulsador Corte 10A eje 22mm TER 6</t>
  </si>
  <si>
    <t xml:space="preserve"> - </t>
  </si>
  <si>
    <t>CLIPS IMPORTADOS500</t>
  </si>
  <si>
    <t>CLIPS IMPORTADOS</t>
  </si>
  <si>
    <t>Sujetador expansible</t>
  </si>
  <si>
    <t>CLIPS IMPORTADOS501</t>
  </si>
  <si>
    <t>CLIPS IMPORTADOS502</t>
  </si>
  <si>
    <t>Panel inferior y aislante del cortafuego</t>
  </si>
  <si>
    <t>CLIPS IMPORTADOS503</t>
  </si>
  <si>
    <t>Paragolpes delantero y trasero, parte frontal</t>
  </si>
  <si>
    <t>CLIPS IMPORTADOS504</t>
  </si>
  <si>
    <t>Aire acondicionado</t>
  </si>
  <si>
    <t>CLIPS IMPORTADOS505</t>
  </si>
  <si>
    <t>Arnés de cables</t>
  </si>
  <si>
    <t>CLIPS IMPORTADOS506</t>
  </si>
  <si>
    <t>Panel de puerta, pilar</t>
  </si>
  <si>
    <t>CLIPS IMPORTADOS507</t>
  </si>
  <si>
    <t>Panel de puerta</t>
  </si>
  <si>
    <t>CLIPS IMPORTADOS508</t>
  </si>
  <si>
    <t>Faldón lateral</t>
  </si>
  <si>
    <t>CLIPS IMPORTADOS509</t>
  </si>
  <si>
    <t>Moldura lateral, faldón lateral</t>
  </si>
  <si>
    <t>CLIPS IMPORTADOS510</t>
  </si>
  <si>
    <t>Pasarruedas, guardabarros</t>
  </si>
  <si>
    <t>CLIPS IMPORTADOS511</t>
  </si>
  <si>
    <t>Panel de puerta, faldón lateral</t>
  </si>
  <si>
    <t>CLIPS IMPORTADOS512</t>
  </si>
  <si>
    <t>CLIPS IMPORTADOS513</t>
  </si>
  <si>
    <t>Paragolpes delantero</t>
  </si>
  <si>
    <t>CLIPS IMPORTADOS514</t>
  </si>
  <si>
    <t>Panel de puerta, baúl trasero</t>
  </si>
  <si>
    <t>CLIPS IMPORTADOS515</t>
  </si>
  <si>
    <t>Panel soporte de radiador</t>
  </si>
  <si>
    <t>CLIPS IMPORTADOS516</t>
  </si>
  <si>
    <t>Entrada de aire del radiador y cubierta de paragolpes</t>
  </si>
  <si>
    <t>CLIPS IMPORTADOS517</t>
  </si>
  <si>
    <t>Sello de capó</t>
  </si>
  <si>
    <t>CLIPS IMPORTADOS518</t>
  </si>
  <si>
    <t>Panel cortafuego y torpedo, rejilla de ventilación</t>
  </si>
  <si>
    <t>CLIPS IMPORTADOS519</t>
  </si>
  <si>
    <t>Aislante de capó</t>
  </si>
  <si>
    <t>CLIPS IMPORTADOS520</t>
  </si>
  <si>
    <t>Moldura lateral</t>
  </si>
  <si>
    <t>CLIPS IMPORTADOS521</t>
  </si>
  <si>
    <t>Sujetador GM15975244</t>
  </si>
  <si>
    <t>CLIPS IMPORTADOS522</t>
  </si>
  <si>
    <t>Deflector de radiador y borde de guardabarros</t>
  </si>
  <si>
    <t>CLIPS IMPORTADOS523</t>
  </si>
  <si>
    <t>Panel de puerta y tapizado</t>
  </si>
  <si>
    <t>CLIPS IMPORTADOS524</t>
  </si>
  <si>
    <t>Fascia de paragolpes, soporte de rueda de auxilio, protector térmico</t>
  </si>
  <si>
    <t>CLIPS IMPORTADOS525</t>
  </si>
  <si>
    <t>Capó, paragolpes delantero</t>
  </si>
  <si>
    <t>CLIPS IMPORTADOS526</t>
  </si>
  <si>
    <t>Baúl</t>
  </si>
  <si>
    <t>CLIPS IMPORTADOS527</t>
  </si>
  <si>
    <t>CLIPS IMPORTADOS528</t>
  </si>
  <si>
    <t>Asiento, lámpara</t>
  </si>
  <si>
    <t>CLIPS IMPORTADOS529</t>
  </si>
  <si>
    <t>CLIPS IMPORTADOS530</t>
  </si>
  <si>
    <t>Panel</t>
  </si>
  <si>
    <t>CLIPS IMPORTADOS531</t>
  </si>
  <si>
    <t>Paragolpes, pasarruedas, baúl trasero</t>
  </si>
  <si>
    <t>CLIPS IMPORTADOS532</t>
  </si>
  <si>
    <t>CLIPS IMPORTADOS533</t>
  </si>
  <si>
    <t>Techo</t>
  </si>
  <si>
    <t>CLIPS IMPORTADOS534</t>
  </si>
  <si>
    <t>CLIPS IMPORTADOS535</t>
  </si>
  <si>
    <t>Sujetador</t>
  </si>
  <si>
    <t>CLIPS IMPORTADOS536</t>
  </si>
  <si>
    <t>Burlete</t>
  </si>
  <si>
    <t>CLIPS IMPORTADOS537</t>
  </si>
  <si>
    <t>Faro</t>
  </si>
  <si>
    <t>CLIPS IMPORTADOS538</t>
  </si>
  <si>
    <t>Casquillo para tornillo</t>
  </si>
  <si>
    <t>CLIPS IMPORTADOS539</t>
  </si>
  <si>
    <t>Sistema de limpiaparabrisas</t>
  </si>
  <si>
    <t>CLIPS IMPORTADOS560</t>
  </si>
  <si>
    <t>Rejilla p/botaguas</t>
  </si>
  <si>
    <t>CLIPS IMPORTADOS561</t>
  </si>
  <si>
    <t>CLIPS IMPORTADOS562</t>
  </si>
  <si>
    <t>Paragolpes, faldón lateral</t>
  </si>
  <si>
    <t>CLIPS IMPORTADOS563</t>
  </si>
  <si>
    <t>Cubierta de carrocería</t>
  </si>
  <si>
    <t>CLIPS IMPORTADOS564</t>
  </si>
  <si>
    <t>CLIPS IMPORTADOS565</t>
  </si>
  <si>
    <t>Panel lateral trasero, interior</t>
  </si>
  <si>
    <t>CLIPS IMPORTADOS566</t>
  </si>
  <si>
    <t>CLIPS IMPORTADOS567</t>
  </si>
  <si>
    <t>Panel trasero</t>
  </si>
  <si>
    <t>CLIPS IMPORTADOS568</t>
  </si>
  <si>
    <t>Pilar, moldura lateral</t>
  </si>
  <si>
    <t>CLIPS IMPORTADOS569</t>
  </si>
  <si>
    <t>CLIPS IMPORTADOS570</t>
  </si>
  <si>
    <t>CLIPS IMPORTADOS571</t>
  </si>
  <si>
    <t>CLIPS IMPORTADOS572</t>
  </si>
  <si>
    <t>Espejo exterior, freno</t>
  </si>
  <si>
    <t>CLIPS IMPORTADOS590</t>
  </si>
  <si>
    <t>Fascia de paragolpes</t>
  </si>
  <si>
    <t>CLIPS IMPORTADOS591</t>
  </si>
  <si>
    <t>Guardabarros interior, asiento</t>
  </si>
  <si>
    <t>CLIPS IMPORTADOS592</t>
  </si>
  <si>
    <t>Paragolpes delantero, rejilla, botaguas, spoiler</t>
  </si>
  <si>
    <t>CLIPS IMPORTADOS593</t>
  </si>
  <si>
    <t>CLIPS IMPORTADOS594</t>
  </si>
  <si>
    <t>Botaguas, panel de puerta</t>
  </si>
  <si>
    <t>CLIPS IMPORTADOS595</t>
  </si>
  <si>
    <t>Asiento, paragolpes trasero, tapa motor, pasarruedas</t>
  </si>
  <si>
    <t>CLIPS IMPORTADOS596</t>
  </si>
  <si>
    <t>Paragolpes</t>
  </si>
  <si>
    <t>CLIPS IMPORTADOS597</t>
  </si>
  <si>
    <t>CLIPS IMPORTADOS598</t>
  </si>
  <si>
    <t>CLIPS IMPORTADOS599</t>
  </si>
  <si>
    <t>CLIPS IMPORTADOS600</t>
  </si>
  <si>
    <t>CLIPS IMPORTADOS601</t>
  </si>
  <si>
    <t>Luz trasera</t>
  </si>
  <si>
    <t>CLIPS IMPORTADOS602</t>
  </si>
  <si>
    <t>Motor</t>
  </si>
  <si>
    <t>CLIPS IMPORTADOS603</t>
  </si>
  <si>
    <t>CLIPS IMPORTADOS604</t>
  </si>
  <si>
    <t>Fijación de piso, spoiler</t>
  </si>
  <si>
    <t>CLIPS IMPORTADOS605</t>
  </si>
  <si>
    <t>Conjunto de levanta-ventanas</t>
  </si>
  <si>
    <t>CLIPS IMPORTADOS606</t>
  </si>
  <si>
    <t>CLIPS IMPORTADOS607</t>
  </si>
  <si>
    <t>CLIPS IMPORTADOS608</t>
  </si>
  <si>
    <t>Protector térmico de soporte motor</t>
  </si>
  <si>
    <t>CLIPS IMPORTADOS609</t>
  </si>
  <si>
    <t>Fascia frontal</t>
  </si>
  <si>
    <t>CLIPS IMPORTADOS610</t>
  </si>
  <si>
    <t>Cubierta de paragolpes</t>
  </si>
  <si>
    <t>CLIPS IMPORTADOS611</t>
  </si>
  <si>
    <t>Guardabarros y moldura lateral</t>
  </si>
  <si>
    <t>CLIPS IMPORTADOS612</t>
  </si>
  <si>
    <t>Panel de tablero</t>
  </si>
  <si>
    <t>CLIPS IMPORTADOS613</t>
  </si>
  <si>
    <t>CLIPS IMPORTADOS614</t>
  </si>
  <si>
    <t>Fascia</t>
  </si>
  <si>
    <t>CLIPS IMPORTADOS615</t>
  </si>
  <si>
    <t>Puerta</t>
  </si>
  <si>
    <t>CLIPS IMPORTADOS616</t>
  </si>
  <si>
    <t>CLIPS IMPORTADOS617</t>
  </si>
  <si>
    <t>CLIPS IMPORTADOS618</t>
  </si>
  <si>
    <t>CLIPS IMPORTADOS619</t>
  </si>
  <si>
    <t>Alfombra de baúl y asiento trasero</t>
  </si>
  <si>
    <t>CLIPS IMPORTADOS620</t>
  </si>
  <si>
    <t>Techo interior</t>
  </si>
  <si>
    <t>CLIPS IMPORTADOS621</t>
  </si>
  <si>
    <t>CLIPS IMPORTADOS622</t>
  </si>
  <si>
    <t>Pasarruedas, paragolpes trasero</t>
  </si>
  <si>
    <t>CLIPS IMPORTADOS623</t>
  </si>
  <si>
    <t>CLIPS IMPORTADOS624</t>
  </si>
  <si>
    <t>Guardabarros</t>
  </si>
  <si>
    <t>CLIPS IMPORTADOS650</t>
  </si>
  <si>
    <t>CLIPS IMPORTADOS651</t>
  </si>
  <si>
    <t>CLIPS IMPORTADOS675</t>
  </si>
  <si>
    <t>CLIPS IMPORTADOS676</t>
  </si>
  <si>
    <t>CLIPS IMPORTADOS677</t>
  </si>
  <si>
    <t>CLIPS IMPORTADOS678</t>
  </si>
  <si>
    <t>CLIPS IMPORTADOS679</t>
  </si>
  <si>
    <t>CLIPS IMPORTADOS680</t>
  </si>
  <si>
    <t>Panel de rejilla de radiador</t>
  </si>
  <si>
    <t>CLIPS IMPORTADOS681</t>
  </si>
  <si>
    <t>Cubierta motor, forro pasarruedas</t>
  </si>
  <si>
    <t>CLIPS IMPORTADOS694</t>
  </si>
  <si>
    <t>Paragolpes delantero y trasero, botaguas</t>
  </si>
  <si>
    <t>CLIPS IMPORTADOS695</t>
  </si>
  <si>
    <t>Paragolpes delantero y trasero</t>
  </si>
  <si>
    <t>CLIPS IMPORTADOS696</t>
  </si>
  <si>
    <t>CLIPS IMPORTADOS697</t>
  </si>
  <si>
    <t>Botaguas</t>
  </si>
  <si>
    <t>CLIPS IMPORTADOS698</t>
  </si>
  <si>
    <t>Limpiaparabrisas trasero</t>
  </si>
  <si>
    <t>CLIPS IMPORTADOS699</t>
  </si>
  <si>
    <t>CLIPS IMPORTADOS700</t>
  </si>
  <si>
    <t>Panel de puerta trasera</t>
  </si>
  <si>
    <t>CLIPS IMPORTADOS701</t>
  </si>
  <si>
    <t>Soporte guardabarros</t>
  </si>
  <si>
    <t>CLIPS IMPORTADOS702</t>
  </si>
  <si>
    <t>Bandeja trasera</t>
  </si>
  <si>
    <t>CLIPS IMPORTADOS703</t>
  </si>
  <si>
    <t>CLIPS IMPORTADOS704</t>
  </si>
  <si>
    <t>Pasarruedas</t>
  </si>
  <si>
    <t>CLIPS IMPORTADOS705</t>
  </si>
  <si>
    <t>CLIPS IMPORTADOS706</t>
  </si>
  <si>
    <t>CLIPS IMPORTADOS707</t>
  </si>
  <si>
    <t>Protector de canto, moldura interior</t>
  </si>
  <si>
    <t>CLIPS IMPORTADOS708</t>
  </si>
  <si>
    <t>Moldura de techo</t>
  </si>
  <si>
    <t>CLIPS IMPORTADOS709</t>
  </si>
  <si>
    <t>Spoiler</t>
  </si>
  <si>
    <t>CLIPS IMPORTADOS710</t>
  </si>
  <si>
    <t>Moldura de puerta</t>
  </si>
  <si>
    <t>CLIPS IMPORTADOS711</t>
  </si>
  <si>
    <t>CLIPS IMPORTADOS712</t>
  </si>
  <si>
    <t>CLIPS IMPORTADOS713</t>
  </si>
  <si>
    <t>Rejilla</t>
  </si>
  <si>
    <t>CLIPS IMPORTADOS714</t>
  </si>
  <si>
    <t>CLIPS IMPORTADOS715</t>
  </si>
  <si>
    <t>Extensión de guardabarros</t>
  </si>
  <si>
    <t>CLIPS IMPORTADOS716</t>
  </si>
  <si>
    <t>Panel portón trasero</t>
  </si>
  <si>
    <t>CLIPS IMPORTADOS717</t>
  </si>
  <si>
    <t>CLIPS IMPORTADOS718</t>
  </si>
  <si>
    <t>CLIPS IMPORTADOS719</t>
  </si>
  <si>
    <t>CLIPS IMPORTADOS720</t>
  </si>
  <si>
    <t>CLIPS IMPORTADOS721</t>
  </si>
  <si>
    <t>Fijación de piso, techo, pasarruedas, asiento, bandeja trasera, moldura lateral</t>
  </si>
  <si>
    <t>CLIPS IMPORTADOS722</t>
  </si>
  <si>
    <t>CLIPS IMPORTADOS723</t>
  </si>
  <si>
    <t>Fijación de piso, paragolpes delantero</t>
  </si>
  <si>
    <t>CLIPS IMPORTADOS724</t>
  </si>
  <si>
    <t>CLIPS IMPORTADOS725</t>
  </si>
  <si>
    <t>Banda moldura panel trasero</t>
  </si>
  <si>
    <t>CLIPS IMPORTADOS726</t>
  </si>
  <si>
    <t>Capó, fijación de piso</t>
  </si>
  <si>
    <t>CLIPS IMPORTADOS727</t>
  </si>
  <si>
    <t>CLIPS IMPORTADOS728</t>
  </si>
  <si>
    <t>Paragolpes trasero</t>
  </si>
  <si>
    <t>CLIPS IMPORTADOS729</t>
  </si>
  <si>
    <t>Puerta de compartimiento de equipaje</t>
  </si>
  <si>
    <t>CLIPS IMPORTADOS730</t>
  </si>
  <si>
    <t>Interior del techo</t>
  </si>
  <si>
    <t>CLIPS IMPORTADOS731</t>
  </si>
  <si>
    <t>Tapa de baúl, piso</t>
  </si>
  <si>
    <t>CLIPS IMPORTADOS732</t>
  </si>
  <si>
    <t>Capó y guardabarros delantero</t>
  </si>
  <si>
    <t>CLIPS IMPORTADOS733</t>
  </si>
  <si>
    <t>CLIPS IMPORTADOS734</t>
  </si>
  <si>
    <t>Paragolpes delantero, panel de puerta</t>
  </si>
  <si>
    <t>CLIPS IMPORTADOS735</t>
  </si>
  <si>
    <t>CLIPS IMPORTADOS736</t>
  </si>
  <si>
    <t>Paragolpes trasero, guardabarros</t>
  </si>
  <si>
    <t>CLIPS IMPORTADOS737</t>
  </si>
  <si>
    <t>Faldón lateral, pasarruedas</t>
  </si>
  <si>
    <t>CLIPS IMPORTADOS738</t>
  </si>
  <si>
    <t>Forro frontal, protector térmico</t>
  </si>
  <si>
    <t>CLIPS IMPORTADOS739</t>
  </si>
  <si>
    <t>CLIPS IMPORTADOS740</t>
  </si>
  <si>
    <t>CLIPS IMPORTADOS741</t>
  </si>
  <si>
    <t>CLIPS IMPORTADOS742</t>
  </si>
  <si>
    <t>CLIPS IMPORTADOS755</t>
  </si>
  <si>
    <t>Rejilla, pasarruedas, paragolpes delantero y trasero, panel de puerta, asiento</t>
  </si>
  <si>
    <t>CLIPS IMPORTADOS756</t>
  </si>
  <si>
    <t>Rejilla, bandeja trasera, interior, luz</t>
  </si>
  <si>
    <t>CLIPS IMPORTADOS757</t>
  </si>
  <si>
    <t>Tapa interior de baúl</t>
  </si>
  <si>
    <t>CLIPS IMPORTADOS758</t>
  </si>
  <si>
    <t>Tapizado interior de puerta</t>
  </si>
  <si>
    <t>CLIPS IMPORTADOS759</t>
  </si>
  <si>
    <t>CLIPS IMPORTADOS760</t>
  </si>
  <si>
    <t>Baúl trasero, techo, panel de puerta, freno</t>
  </si>
  <si>
    <t>CLIPS IMPORTADOS761</t>
  </si>
  <si>
    <t>CLIPS IMPORTADOS762</t>
  </si>
  <si>
    <t>CLIPS IMPORTADOS763</t>
  </si>
  <si>
    <t>Parte superior de faro, guardabarros</t>
  </si>
  <si>
    <t>CLIPS IMPORTADOS764</t>
  </si>
  <si>
    <t>CLIPS IMPORTADOS765</t>
  </si>
  <si>
    <t>CLIPS IMPORTADOS766</t>
  </si>
  <si>
    <t>CLIPS IMPORTADOS767</t>
  </si>
  <si>
    <t>Burlete de puertas delantero y trasero</t>
  </si>
  <si>
    <t>CLIPS IMPORTADOS768</t>
  </si>
  <si>
    <t>CLIPS IMPORTADOS769</t>
  </si>
  <si>
    <t>Bajo piso, alfombra</t>
  </si>
  <si>
    <t>CLIPS IMPORTADOS770</t>
  </si>
  <si>
    <t>CLIPS IMPORTADOS771</t>
  </si>
  <si>
    <t>Pilar, puerta, faldón lateral</t>
  </si>
  <si>
    <t>CLIPS IMPORTADOS772</t>
  </si>
  <si>
    <t>Parabrisas, capó, faldón lateral</t>
  </si>
  <si>
    <t>CLIPS IMPORTADOS773</t>
  </si>
  <si>
    <t>Guardabarros, asiento</t>
  </si>
  <si>
    <t>CLIPS IMPORTADOS785</t>
  </si>
  <si>
    <t>CLIPS IMPORTADOS786</t>
  </si>
  <si>
    <t>Faldón lateral, protector contra salpicaduras, pasarruedas</t>
  </si>
  <si>
    <t>CLIPS IMPORTADOS787</t>
  </si>
  <si>
    <t>CLIPS IMPORTADOS788</t>
  </si>
  <si>
    <t>Tapa de pilar</t>
  </si>
  <si>
    <t>CLIPS IMPORTADOS789</t>
  </si>
  <si>
    <t>CLIPS IMPORTADOS790</t>
  </si>
  <si>
    <t>Protector contra salpicaduras, fijación de piso</t>
  </si>
  <si>
    <t>CLIPS IMPORTADOS791</t>
  </si>
  <si>
    <t>CLIPS IMPORTADOS792</t>
  </si>
  <si>
    <t>CLIPS IMPORTADOS793</t>
  </si>
  <si>
    <t>Cubierta inferior</t>
  </si>
  <si>
    <t>CLIPS IMPORTADOS794</t>
  </si>
  <si>
    <t>Rejilla, faro</t>
  </si>
  <si>
    <t>CLIPS IMPORTADOS795</t>
  </si>
  <si>
    <t>Rejilla, panel trasero, luz trasera</t>
  </si>
  <si>
    <t>CLIPS IMPORTADOS796</t>
  </si>
  <si>
    <t>Capó, rejilla botaguas</t>
  </si>
  <si>
    <t>CLIPS IMPORTADOS797</t>
  </si>
  <si>
    <t>Moldura lateral, pasarruedas</t>
  </si>
  <si>
    <t>CLIPS IMPORTADOS798</t>
  </si>
  <si>
    <t>CLIPS IMPORTADOS799</t>
  </si>
  <si>
    <t>Centro</t>
  </si>
  <si>
    <t>CLIPS IMPORTADOS800</t>
  </si>
  <si>
    <t>Asiento</t>
  </si>
  <si>
    <t>CLIPS IMPORTADOS801</t>
  </si>
  <si>
    <t>Capó</t>
  </si>
  <si>
    <t>CLIPS IMPORTADOS802</t>
  </si>
  <si>
    <t>Faldón lateral, moldura lateral</t>
  </si>
  <si>
    <t>CLIPS IMPORTADOS803</t>
  </si>
  <si>
    <t>Panel de puerta, piso</t>
  </si>
  <si>
    <t>CLIPS IMPORTADOS804</t>
  </si>
  <si>
    <t>Moldura canaleta de techo</t>
  </si>
  <si>
    <t>CLIPS IMPORTADOS805</t>
  </si>
  <si>
    <t>CLIPS IMPORTADOS806</t>
  </si>
  <si>
    <t>Bandeja trasera, luz trasera, bomba de combustible</t>
  </si>
  <si>
    <t>CLIPS IMPORTADOS807</t>
  </si>
  <si>
    <t>Burlete de puerta</t>
  </si>
  <si>
    <t>CLIPS IMPORTADOS808</t>
  </si>
  <si>
    <t>CLIPS IMPORTADOS809</t>
  </si>
  <si>
    <t>Guardabarros, faldón lateral, faro antiniebla, fijación de piso</t>
  </si>
  <si>
    <t>CLIPS IMPORTADOS820</t>
  </si>
  <si>
    <t>CLIPS IMPORTADOS821</t>
  </si>
  <si>
    <t>CLIPS IMPORTADOS822</t>
  </si>
  <si>
    <t>CLIPS IMPORTADOS823</t>
  </si>
  <si>
    <t>CLIPS IMPORTADOS824</t>
  </si>
  <si>
    <t>Paragolpes trasero, faldón lateral</t>
  </si>
  <si>
    <t>CLIPS IMPORTADOS825</t>
  </si>
  <si>
    <t>Faldón lateral, extensión guardabarros</t>
  </si>
  <si>
    <t>CLIPS IMPORTADOS830</t>
  </si>
  <si>
    <t>Paragolpes delantero y trasero, guardabarros</t>
  </si>
  <si>
    <t>CLIPS IMPORTADOS831</t>
  </si>
  <si>
    <t>Faro, parte frontal, paragolpes trasero</t>
  </si>
  <si>
    <t>CLIPS IMPORTADOS832</t>
  </si>
  <si>
    <t>CLIPS IMPORTADOS833</t>
  </si>
  <si>
    <t>CLIPS IMPORTADOS834</t>
  </si>
  <si>
    <t>Panel fascia de paragolpes trasero</t>
  </si>
  <si>
    <t>CLIPS IMPORTADOS835</t>
  </si>
  <si>
    <t>Rejilla de radiador</t>
  </si>
  <si>
    <t>CLIPS IMPORTADOS836</t>
  </si>
  <si>
    <t>Montaje de faro, guardabarros</t>
  </si>
  <si>
    <t>CLIPS IMPORTADOS837</t>
  </si>
  <si>
    <t>CLIPS IMPORTADOS838</t>
  </si>
  <si>
    <t>Cubierta superior de rejilla radiador</t>
  </si>
  <si>
    <t>CLIPS IMPORTADOS845</t>
  </si>
  <si>
    <t>CLIPS IMPORTADOS846</t>
  </si>
  <si>
    <t>CLIPS IMPORTADOS847</t>
  </si>
  <si>
    <t>CLIPS IMPORTADOS848</t>
  </si>
  <si>
    <t>CLIPS IMPORTADOS855</t>
  </si>
  <si>
    <t>CLIPS IMPORTADOS860</t>
  </si>
  <si>
    <t>CLIPS IMPORTADOS865</t>
  </si>
  <si>
    <t>CLIPS IMPORTADOS870</t>
  </si>
  <si>
    <t>CLIPS IMPORTADOS875</t>
  </si>
  <si>
    <t>Clip guía de tubos y cables</t>
  </si>
  <si>
    <t>CLIPS IMPORTADOS876</t>
  </si>
  <si>
    <t>CLIPS IMPORTADOS880</t>
  </si>
  <si>
    <t>CLIPS IMPORTADOS885</t>
  </si>
  <si>
    <t>CLIPS IMPORTADOS886</t>
  </si>
  <si>
    <t>CLIPS IMPORTADOS887</t>
  </si>
  <si>
    <t>Faro delantero</t>
  </si>
  <si>
    <t>CLIPS IMPORTADOS888</t>
  </si>
  <si>
    <t>Moldura lateral, faldón lateral, extensión guardabarros, panel trasero</t>
  </si>
  <si>
    <t>CLIPS IMPORTADOS889</t>
  </si>
  <si>
    <t>Panel de revestimiento interior</t>
  </si>
  <si>
    <t>CLIPS IMPORTADOS890</t>
  </si>
  <si>
    <t>CLIPS IMPORTADOS891</t>
  </si>
  <si>
    <t>CLIPS IMPORTADOS892</t>
  </si>
  <si>
    <t>CLIPS IMPORTADOS893</t>
  </si>
  <si>
    <t>Puerta corrediza y portón trasero</t>
  </si>
  <si>
    <t>CLIPS IMPORTADOS894</t>
  </si>
  <si>
    <t>Cubierta de pasarruedas</t>
  </si>
  <si>
    <t>CLIPS IMPORTADOS895</t>
  </si>
  <si>
    <t>Protector de guardabarros y paragolpes</t>
  </si>
  <si>
    <t>CLIPS IMPORTADOS896</t>
  </si>
  <si>
    <t>Botaguas, pasarruedas, paragolpes delantero</t>
  </si>
  <si>
    <t>CLIPS IMPORTADOS897</t>
  </si>
  <si>
    <t>Panel de puerta, faldón lateral, baúl trasero</t>
  </si>
  <si>
    <t>CLIPS IMPORTADOS898</t>
  </si>
  <si>
    <t>Panel de puerta, techo</t>
  </si>
  <si>
    <t>CLIPS IMPORTADOS899</t>
  </si>
  <si>
    <t>Interruptor, panel de puerta</t>
  </si>
  <si>
    <t>CLIPS IMPORTADOS900</t>
  </si>
  <si>
    <t>CLIPS IMPORTADOS901</t>
  </si>
  <si>
    <t>Panel de puerta, moldura de parabrisas</t>
  </si>
  <si>
    <t>CLIPS IMPORTADOS902</t>
  </si>
  <si>
    <t>CLIPS IMPORTADOS903</t>
  </si>
  <si>
    <t>CLIPS IMPORTADOS904</t>
  </si>
  <si>
    <t>CLIPS IMPORTADOS905</t>
  </si>
  <si>
    <t>Puerta delantera</t>
  </si>
  <si>
    <t>CLIPS IMPORTADOS906</t>
  </si>
  <si>
    <t>CLIPS IMPORTADOS907</t>
  </si>
  <si>
    <t>CLIPS IMPORTADOS908</t>
  </si>
  <si>
    <t>CLIPS IMPORTADOS909</t>
  </si>
  <si>
    <t>Pasarruedas, bomba de combustible</t>
  </si>
  <si>
    <t>CLIPS IMPORTADOS910</t>
  </si>
  <si>
    <t>Panel de puerta, portón trasero</t>
  </si>
  <si>
    <t>CLIPS IMPORTADOS911</t>
  </si>
  <si>
    <t>Protector contra salpicaduras</t>
  </si>
  <si>
    <t>CLIPS IMPORTADOS912</t>
  </si>
  <si>
    <t>Manija de cierre de puerta</t>
  </si>
  <si>
    <t>CLIPS IMPORTADOS913</t>
  </si>
  <si>
    <t>Faro, rejilla</t>
  </si>
  <si>
    <t>CLIPS IMPORTADOS914</t>
  </si>
  <si>
    <t>CLIPS IMPORTADOS915</t>
  </si>
  <si>
    <t>CLIPS IMPORTADOS916</t>
  </si>
  <si>
    <t>CLIPS IMPORTADOS917</t>
  </si>
  <si>
    <t>Tablero, protector contra salpicaduras, rejilla, pasarruedas</t>
  </si>
  <si>
    <t>CLIPS IMPORTADOS918</t>
  </si>
  <si>
    <t>CLIPS IMPORTADOS919</t>
  </si>
  <si>
    <t>Moldura de puerta, moldura trasera</t>
  </si>
  <si>
    <t>CLIPS IMPORTADOS920</t>
  </si>
  <si>
    <t>CLIPS IMPORTADOS921</t>
  </si>
  <si>
    <t>Alfombra, tapete, pasarruedas</t>
  </si>
  <si>
    <t>CLIPS IMPORTADOS922</t>
  </si>
  <si>
    <t>Piso, rejilla, panel de puerta</t>
  </si>
  <si>
    <t>CLIPS IMPORTADOS923</t>
  </si>
  <si>
    <t>Filtro de aire, paragolpes delantero y trasero, panel de puerta</t>
  </si>
  <si>
    <t>CLIPS IMPORTADOS924</t>
  </si>
  <si>
    <t>CLIPS IMPORTADOS925</t>
  </si>
  <si>
    <t>CLIPS IMPORTADOS926</t>
  </si>
  <si>
    <t>Fascia de paragolpes, rejilla</t>
  </si>
  <si>
    <t>CLIPS IMPORTADOS927</t>
  </si>
  <si>
    <t>Paragolpes delantero y trasero, rejilla, moldura lateral, faldón lateral, pasarruedas, spoiler</t>
  </si>
  <si>
    <t>CLIPS IMPORTADOS928</t>
  </si>
  <si>
    <t>CLIPS IMPORTADOS929</t>
  </si>
  <si>
    <t>Paragolpes trasero, pasarruedas, filtro de aire, limpiaparabrisas delantero, protector de capó</t>
  </si>
  <si>
    <t>CLIPS IMPORTADOS930</t>
  </si>
  <si>
    <t>Separador de marco de puerta/paragolpes</t>
  </si>
  <si>
    <t>CLIPS IMPORTADOS931</t>
  </si>
  <si>
    <t>Tablero, ventilador</t>
  </si>
  <si>
    <t>CLIPS IMPORTADOS932</t>
  </si>
  <si>
    <t>CLIPS IMPORTADOS933</t>
  </si>
  <si>
    <t>Paragolpes trasero, tapa de baúl y parte relacionada</t>
  </si>
  <si>
    <t>CLIPS IMPORTADOS934</t>
  </si>
  <si>
    <t>Asiento, paragolpes delantero, motor, guardabarros</t>
  </si>
  <si>
    <t>CLIPS IMPORTADOS935</t>
  </si>
  <si>
    <t>Paragolpes delantero y trasero, tablero, aire acondicionado</t>
  </si>
  <si>
    <t>CLIPS IMPORTADOS936</t>
  </si>
  <si>
    <t>Asiento, apoyabrazos, protector contra salpicaduras</t>
  </si>
  <si>
    <t>CLIPS IMPORTADOS937</t>
  </si>
  <si>
    <t>Aislante de botaguas</t>
  </si>
  <si>
    <t>CLIPS IMPORTADOS938</t>
  </si>
  <si>
    <t>Rejilla, interior</t>
  </si>
  <si>
    <t>CLIPS IMPORTADOS939</t>
  </si>
  <si>
    <t>Burlete y panel de tablero</t>
  </si>
  <si>
    <t>CLIPS IMPORTADOS940</t>
  </si>
  <si>
    <t>Bandeja trasera, tapa de baúl</t>
  </si>
  <si>
    <t>CLIPS IMPORTADOS941</t>
  </si>
  <si>
    <t>CLIPS IMPORTADOS942</t>
  </si>
  <si>
    <t>Fijación de piso, botaguas</t>
  </si>
  <si>
    <t>CLIPS IMPORTADOS943</t>
  </si>
  <si>
    <t>CLIPS IMPORTADOS944</t>
  </si>
  <si>
    <t>CLIPS IMPORTADOS945</t>
  </si>
  <si>
    <t>CLIPS IMPORTADOS946</t>
  </si>
  <si>
    <t>CLIPS IMPORTADOS947</t>
  </si>
  <si>
    <t>Paneles laterales y respaldo de asiento</t>
  </si>
  <si>
    <t>CLIPS IMPORTADOS948</t>
  </si>
  <si>
    <t>Burlete, asiento</t>
  </si>
  <si>
    <t>CLIPS IMPORTADOS949</t>
  </si>
  <si>
    <t>Pedal, freno, caja, panel</t>
  </si>
  <si>
    <t>CLIPS IMPORTADOS950</t>
  </si>
  <si>
    <t>CLIPS IMPORTADOS951</t>
  </si>
  <si>
    <t>CLIPS IMPORTADOS952</t>
  </si>
  <si>
    <t>Moldura lateral, paragolpes delantero y trasero</t>
  </si>
  <si>
    <t>CLIPS IMPORTADOS953</t>
  </si>
  <si>
    <t>Paragolpes delantero, faldón lateral, guardabarros, montaje motor</t>
  </si>
  <si>
    <t>CLIPS IMPORTADOS954</t>
  </si>
  <si>
    <t>CLIPS IMPORTADOS955</t>
  </si>
  <si>
    <t>Capó, manija</t>
  </si>
  <si>
    <t>CLIPS IMPORTADOS956</t>
  </si>
  <si>
    <t>Soporte radiador, paragolpes delantero</t>
  </si>
  <si>
    <t>CLIPS IMPORTADOS957</t>
  </si>
  <si>
    <t>Tapa de pilar central, alfombra</t>
  </si>
  <si>
    <t>CLIPS IMPORTADOS958</t>
  </si>
  <si>
    <t>Alfombra, piso delantero</t>
  </si>
  <si>
    <t>CLIPS IMPORTADOS959</t>
  </si>
  <si>
    <t>Faldón lateral, manillar, panel de puerta, placa</t>
  </si>
  <si>
    <t>CLIPS IMPORTADOS960</t>
  </si>
  <si>
    <t>Botaguas, capó</t>
  </si>
  <si>
    <t>CLIPS IMPORTADOS961</t>
  </si>
  <si>
    <t>Spoiler trasero, moldura lateral</t>
  </si>
  <si>
    <t>CLIPS IMPORTADOS962</t>
  </si>
  <si>
    <t>Protector contra salpicaduras, pasarruedas</t>
  </si>
  <si>
    <t>CLIPS IMPORTADOS963</t>
  </si>
  <si>
    <t>CLIPS IMPORTADOS964</t>
  </si>
  <si>
    <t>CLIPS IMPORTADOS965</t>
  </si>
  <si>
    <t>Paragolpes delantero, pasarruedas, fijación de piso, guardabarros</t>
  </si>
  <si>
    <t>CLIPS IMPORTADOS966</t>
  </si>
  <si>
    <t>Panel respaldo, asiento trasero, botaguas</t>
  </si>
  <si>
    <t>CLIPS IMPORTADOS967</t>
  </si>
  <si>
    <t>CLIPS IMPORTADOS968</t>
  </si>
  <si>
    <t>Faro, pasarruedas, bomba de combustible, guardabarros</t>
  </si>
  <si>
    <t>CLIPS IMPORTADOS969</t>
  </si>
  <si>
    <t>CLIPS IMPORTADOS970</t>
  </si>
  <si>
    <t>CLIPS IMPORTADOS971</t>
  </si>
  <si>
    <t>Tablero, paragolpes delantero, molduras laterales</t>
  </si>
  <si>
    <t>CLIPS IMPORTADOS972</t>
  </si>
  <si>
    <t>Capó, pasarruedas, protector contra salpicaduras</t>
  </si>
  <si>
    <t>CLIPS IMPORTADOS973</t>
  </si>
  <si>
    <t>CLIPS IMPORTADOS974</t>
  </si>
  <si>
    <t>Panel de puerta, capó</t>
  </si>
  <si>
    <t>CLIPS IMPORTADOS975</t>
  </si>
  <si>
    <t>CLIPS IMPORTADOS976</t>
  </si>
  <si>
    <t>CLIPS IMPORTADOS977</t>
  </si>
  <si>
    <t>CLIPS IMPORTADOS978</t>
  </si>
  <si>
    <t>CLIPS IMPORTADOS979</t>
  </si>
  <si>
    <t>CLIPS IMPORTADOS980</t>
  </si>
  <si>
    <t>CLIPS IMPORTADOS981</t>
  </si>
  <si>
    <t>Moldura lateral de puerta</t>
  </si>
  <si>
    <t>CLIPS IMPORTADOS982</t>
  </si>
  <si>
    <t>CLIPS IMPORTADOS983</t>
  </si>
  <si>
    <t>CLIPS IMPORTADOS984</t>
  </si>
  <si>
    <t>CLIPS IMPORTADOS985</t>
  </si>
  <si>
    <t>CLIPS IMPORTADOS986</t>
  </si>
  <si>
    <t>Soporte de varilla de capó, bandeja trasera</t>
  </si>
  <si>
    <t>CLIPS IMPORTADOS987</t>
  </si>
  <si>
    <t>CLIPS IMPORTADOS988</t>
  </si>
  <si>
    <t>CLIPS IMPORTADOS989</t>
  </si>
  <si>
    <t>CLIPS IMPORTADOS990</t>
  </si>
  <si>
    <t>TORNILLERIA ESPECIAL1</t>
  </si>
  <si>
    <t>TORNILLERIA ESPECIAL</t>
  </si>
  <si>
    <t>5 x 12 negro</t>
  </si>
  <si>
    <t>TORNILLERIA ESPECIAL3</t>
  </si>
  <si>
    <t>6 x 13 estañado</t>
  </si>
  <si>
    <t>TORNILLERIA ESPECIAL4</t>
  </si>
  <si>
    <t>6 x 12 negro</t>
  </si>
  <si>
    <t>TORNILLERIA ESPECIAL5</t>
  </si>
  <si>
    <t>6 x 14 negro</t>
  </si>
  <si>
    <t>TORNILLERIA ESPECIAL6</t>
  </si>
  <si>
    <t>6 x 16 negro c/arand</t>
  </si>
  <si>
    <t>TORNILLERIA ESPECIAL7</t>
  </si>
  <si>
    <t>6 x 16 estañado</t>
  </si>
  <si>
    <t>TORNILLERIA ESPECIAL9</t>
  </si>
  <si>
    <t>6 x 18 negro c/arand</t>
  </si>
  <si>
    <t>TORNILLERIA ESPECIAL13</t>
  </si>
  <si>
    <t>6 x 25 negro c/arand</t>
  </si>
  <si>
    <t>TORNILLERIA ESPECIAL14</t>
  </si>
  <si>
    <t>6 x 60 negro c/arand</t>
  </si>
  <si>
    <t>TORNILLERIA ESPECIAL16</t>
  </si>
  <si>
    <t>Park 6x10 neg c/aran</t>
  </si>
  <si>
    <t>TORNILLERIA ESPECIAL17</t>
  </si>
  <si>
    <t xml:space="preserve">Park 6x11 neg </t>
  </si>
  <si>
    <t>TORNILLERIA ESPECIAL18</t>
  </si>
  <si>
    <t>Park 6x12 neg c/aran</t>
  </si>
  <si>
    <t>TORNILLERIA ESPECIAL19</t>
  </si>
  <si>
    <t>Park 6x25 neg c/aran</t>
  </si>
  <si>
    <t>TORNILLERIA ESPECIAL21</t>
  </si>
  <si>
    <t>Park 6x14 neg c/aran</t>
  </si>
  <si>
    <t>TORNILLERIA ESPECIAL22</t>
  </si>
  <si>
    <t>Park 6x35 neg c/aran</t>
  </si>
  <si>
    <t>TORNILLERIA ESPECIAL23</t>
  </si>
  <si>
    <t>Park 6x40 neg c/aran</t>
  </si>
  <si>
    <t>TORNILLERIA ESPECIAL24</t>
  </si>
  <si>
    <t>Park 8x15 neg c/aran</t>
  </si>
  <si>
    <t>TORNILLERIA ESPECIAL25</t>
  </si>
  <si>
    <t>Park 8x12 neg c/aran</t>
  </si>
  <si>
    <t>TORNILLERIA ESPECIAL26</t>
  </si>
  <si>
    <t>TORNILLERIA ESPECIAL28</t>
  </si>
  <si>
    <t>Park 8x14 neg c/aran</t>
  </si>
  <si>
    <t>TORNILLERIA ESPECIAL29</t>
  </si>
  <si>
    <t xml:space="preserve">Park 8x16 neg </t>
  </si>
  <si>
    <t>TORNILLERIA ESPECIAL31</t>
  </si>
  <si>
    <t>Park 8x16 estañado</t>
  </si>
  <si>
    <t>TORNILLERIA ESPECIAL32</t>
  </si>
  <si>
    <t xml:space="preserve">Park 8x18 neg </t>
  </si>
  <si>
    <t>TORNILLERIA ESPECIAL34</t>
  </si>
  <si>
    <t>Park 8x20 neg c/aran</t>
  </si>
  <si>
    <t>TORNILLERIA ESPECIAL35</t>
  </si>
  <si>
    <t xml:space="preserve">Park 8x20 neg </t>
  </si>
  <si>
    <t>TORNILLERIA ESPECIAL36</t>
  </si>
  <si>
    <t>Park 8x20 neg G</t>
  </si>
  <si>
    <t>TORNILLERIA ESPECIAL37</t>
  </si>
  <si>
    <t>Park 8/10x25 neg G</t>
  </si>
  <si>
    <t>TORNILLERIA ESPECIAL38</t>
  </si>
  <si>
    <t>Park 10/12x28 neg G</t>
  </si>
  <si>
    <t>TORNILLERIA ESPECIAL42</t>
  </si>
  <si>
    <t xml:space="preserve">Park 10/12x22 neg </t>
  </si>
  <si>
    <t>TORNILLERIA ESPECIAL63</t>
  </si>
  <si>
    <t>Park 6 x 18 negro c/arand</t>
  </si>
  <si>
    <t>TORNILLERIA ESPECIAL71</t>
  </si>
  <si>
    <t>Park 7 x 12 negro</t>
  </si>
  <si>
    <t>TORNILLERIA ESPECIAL74</t>
  </si>
  <si>
    <t>Park 8 x 15 neg hexag c/ar</t>
  </si>
  <si>
    <t>TORNILLERIA ESPECIAL75</t>
  </si>
  <si>
    <t>Park 8 x 20 estañado  hexag c/ar</t>
  </si>
  <si>
    <t>TORNILLERIA ESPECIAL81</t>
  </si>
  <si>
    <t>Park 7 x 20 negro c/arand</t>
  </si>
  <si>
    <t>TORNILLERIA ESPECIAL83</t>
  </si>
  <si>
    <t>Park 8 x 20 negro c/arand</t>
  </si>
  <si>
    <t>TORNILLERIA ESPECIAL87</t>
  </si>
  <si>
    <t>TORNILLERIA ESPECIAL90</t>
  </si>
  <si>
    <t>Park 8 x 20 exag estañ c/arand</t>
  </si>
  <si>
    <t>TORNILLERIA ESPECIAL92</t>
  </si>
  <si>
    <t>Park 8 x 16 neg</t>
  </si>
  <si>
    <t>TORNILLERIA ESPECIAL93</t>
  </si>
  <si>
    <t>Park 12 x 18 dorado</t>
  </si>
  <si>
    <t>TORNILLERIA ESPECIAL96</t>
  </si>
  <si>
    <t>Park 10 x 16 neg hexag</t>
  </si>
  <si>
    <t>TORNILLERIA ESPECIAL99</t>
  </si>
  <si>
    <t>Park 10 x 18 neg hexag</t>
  </si>
  <si>
    <t>TORNILLERIA ESPECIAL102</t>
  </si>
  <si>
    <t xml:space="preserve">Park 10 x 18 neg </t>
  </si>
  <si>
    <t>TORNILLERIA ESPECIAL104</t>
  </si>
  <si>
    <t>Park 10 x 20 neg c/ar</t>
  </si>
  <si>
    <t>TORNILLERIA ESPECIAL106</t>
  </si>
  <si>
    <t>Park 10/12 x 20 neg c/ar</t>
  </si>
  <si>
    <t>TORNILLERIA ESPECIAL108</t>
  </si>
  <si>
    <t>Park 10/12 x 20estañ c/ar</t>
  </si>
  <si>
    <t>TORNILLERIA ESPECIAL109</t>
  </si>
  <si>
    <t>Park 10/12 x 20 c/ar</t>
  </si>
  <si>
    <t>TORNILLERIA ESPECIAL112</t>
  </si>
  <si>
    <t>Park 10/12 x 25 estañ c/ar</t>
  </si>
  <si>
    <t>TORNILLERIA ESPECIAL123</t>
  </si>
  <si>
    <t>5 x 15 neg c/ar</t>
  </si>
  <si>
    <t>TORNILLERIA ESPECIAL128</t>
  </si>
  <si>
    <t>M6</t>
  </si>
  <si>
    <t>TORNILLERIA ESPECIAL130</t>
  </si>
  <si>
    <t>6 x 15 neg c/ar</t>
  </si>
  <si>
    <t>TORNILLERIA ESPECIAL132</t>
  </si>
  <si>
    <t>TORNILLERIA ESPECIAL133</t>
  </si>
  <si>
    <t>6 x 18 neg c/ar</t>
  </si>
  <si>
    <t>TORNILLERIA ESPECIAL135</t>
  </si>
  <si>
    <t>6 x 30 neg c/ar y goma</t>
  </si>
  <si>
    <t>TORNILLERIA ESPECIAL136</t>
  </si>
  <si>
    <t>6 x 20 neg c/ar</t>
  </si>
  <si>
    <t>TORNILLERIA ESPECIAL137</t>
  </si>
  <si>
    <t>TORNILLERIA ESPECIAL138</t>
  </si>
  <si>
    <t>TORNILLERIA ESPECIAL139</t>
  </si>
  <si>
    <t>TORNILLERIA ESPECIAL142</t>
  </si>
  <si>
    <t>6 x 35 negro c/arand</t>
  </si>
  <si>
    <t>TORNILLERIA ESPECIAL147</t>
  </si>
  <si>
    <t>8 x 25 negro c/arand</t>
  </si>
  <si>
    <t>TORNILLERIA ESPECIAL149</t>
  </si>
  <si>
    <t>8 x 30 negro c/arand</t>
  </si>
  <si>
    <t>TORNILLERIA ESPECIAL150</t>
  </si>
  <si>
    <t>TORNILLERIA ESPECIAL152</t>
  </si>
  <si>
    <t>Park 6 x 22 negro c/arand</t>
  </si>
  <si>
    <t>TORNILLERIA ESPECIAL155</t>
  </si>
  <si>
    <t>Park 6 x 20 negro c/arand</t>
  </si>
  <si>
    <t>TORNILLERIA ESPECIAL161</t>
  </si>
  <si>
    <t>Park 6 x 15 negro c/arand</t>
  </si>
  <si>
    <t>TORNILLERIA ESPECIAL162</t>
  </si>
  <si>
    <t>TORNILLERIA ESPECIAL163</t>
  </si>
  <si>
    <t>TORNILLERIA ESPECIAL165</t>
  </si>
  <si>
    <t>Park 8 x 16 negro c/arand</t>
  </si>
  <si>
    <t>TORNILLERIA ESPECIAL168</t>
  </si>
  <si>
    <t>TORNILLERIA ESPECIAL172</t>
  </si>
  <si>
    <t>1/4 x 22 c/arand</t>
  </si>
  <si>
    <t>TORNILLERIA ESPECIAL173</t>
  </si>
  <si>
    <t>Park 12 x 20 negro</t>
  </si>
  <si>
    <t>TORNILLERIA ESPECIAL182</t>
  </si>
  <si>
    <t xml:space="preserve">8 x25 neg c/ar </t>
  </si>
  <si>
    <t>TORNILLERIA ESPECIAL183</t>
  </si>
  <si>
    <t>5/16 x 30 dor c/ar</t>
  </si>
  <si>
    <t>TORNILLERIA ESPECIAL184</t>
  </si>
  <si>
    <t>8 x 35 neg c/ar</t>
  </si>
  <si>
    <t>TORNILLERIA ESPECIAL200</t>
  </si>
  <si>
    <t>Park 5 x 16 neg c/ar</t>
  </si>
  <si>
    <t>TORNILLERIA ESPECIAL202</t>
  </si>
  <si>
    <t xml:space="preserve">8 x 20 negro </t>
  </si>
  <si>
    <t>TORNILLERIA ESPECIAL203</t>
  </si>
  <si>
    <t>Park 8 x 15 Park negro</t>
  </si>
  <si>
    <t>TORNILLERIA ESPECIAL204</t>
  </si>
  <si>
    <t>Park 10 x 16 Park negro</t>
  </si>
  <si>
    <t>TORNILLERIA ESPECIAL210</t>
  </si>
  <si>
    <t>Perno 7 mm cubre motor VMW, MAZDA, TOYOTA</t>
  </si>
  <si>
    <t>TUERCAS RAPIDAS NUEVAS75</t>
  </si>
  <si>
    <t>TUERCAS RAPIDAS NUEVAS</t>
  </si>
  <si>
    <t>M 5 - 3/16- PARK 8/10 (25 x 18)</t>
  </si>
  <si>
    <t>TUERCAS RAPIDAS NUEVAS76</t>
  </si>
  <si>
    <t>M 5 - 3/16- PARK  8/10 (cuerpo GR)</t>
  </si>
  <si>
    <t>TUERCAS RAPIDAS NUEVAS77</t>
  </si>
  <si>
    <t>M 6 - 1/4- PARK 12 (20 x 20)</t>
  </si>
  <si>
    <t>TUERCAS RAPIDAS NUEVAS78</t>
  </si>
  <si>
    <t>M 6 - 1/4- PARK 12  (22 x 16)</t>
  </si>
  <si>
    <t>TUERCAS RAPIDAS NUEVAS79</t>
  </si>
  <si>
    <t>M 6 - 1/4- PARK 12 (16 x 28)</t>
  </si>
  <si>
    <t>TUERCAS RAPIDAS NUEVAS80</t>
  </si>
  <si>
    <t>M 6 - 1/4- PARK 12 (cuerpo Grande)</t>
  </si>
  <si>
    <t>TUERCAS RAPIDAS NUEVAS81</t>
  </si>
  <si>
    <t>M 6 con Tuerca de acero (28 x 19)</t>
  </si>
  <si>
    <t>TUERCAS RAPIDAS NUEVAS82</t>
  </si>
  <si>
    <t>PARK 6 (11 x 17 mm)</t>
  </si>
  <si>
    <t>TUERCAS RAPIDAS NUEVAS83</t>
  </si>
  <si>
    <t>PARK 6 (11 x 25 mm)</t>
  </si>
  <si>
    <t>TUERCAS RAPIDAS NUEVAS84</t>
  </si>
  <si>
    <t>PARK 6 (16 x 19 mm)</t>
  </si>
  <si>
    <t>TUERCAS RAPIDAS NUEVAS85</t>
  </si>
  <si>
    <t>PARK 6 (11 x 24 mm)</t>
  </si>
  <si>
    <t>TUERCAS RAPIDAS NUEVAS86</t>
  </si>
  <si>
    <t>PARK 6 (16 x 27 mm)</t>
  </si>
  <si>
    <t>TUERCAS RAPIDAS NUEVAS87</t>
  </si>
  <si>
    <t>PARK 8  (11 x 18 )</t>
  </si>
  <si>
    <t>TUERCAS RAPIDAS NUEVAS88</t>
  </si>
  <si>
    <t>PARK 8  (15 x 26 mm)</t>
  </si>
  <si>
    <t>TUERCAS RAPIDAS NUEVAS89</t>
  </si>
  <si>
    <t>PARK 10/12  (16 x 20 mm)</t>
  </si>
  <si>
    <t>TUERCAS RAPIDAS NUEVAS90</t>
  </si>
  <si>
    <t>PARK 10/12  (16 x 25 mm)</t>
  </si>
  <si>
    <t>TUERCAS RAPIDAS NUEVAS91</t>
  </si>
  <si>
    <t>Tuerca U de 4 mm (13 x 23)</t>
  </si>
  <si>
    <t>TUERCAS RAPIDAS NUEVAS92</t>
  </si>
  <si>
    <t>Tuerca U de 6 mm (13 x 25)</t>
  </si>
  <si>
    <t>TUERCAS RAPIDAS NUEVAS93</t>
  </si>
  <si>
    <t>Tuerca U de 6 mm (15 x 24)</t>
  </si>
  <si>
    <t>TUERCAS RAPIDAS NUEVAS94</t>
  </si>
  <si>
    <t>Tuerca U de 6 mm (15 x 30)</t>
  </si>
  <si>
    <t>TUERCAS RAPIDAS NUEVAS95</t>
  </si>
  <si>
    <t>Tuerca U de 6 mm (16 x 19)</t>
  </si>
  <si>
    <t>TUERCAS RAPIDAS NUEVAS96</t>
  </si>
  <si>
    <t>Tuerca U de 5/16 (17 x 25)</t>
  </si>
  <si>
    <t>TUERCAS RAPIDAS NUEVAS97</t>
  </si>
  <si>
    <t>Tuerca U de 5/16 (17 x 33)</t>
  </si>
  <si>
    <t>TUERCAS RAPIDAS NUEVAS98</t>
  </si>
  <si>
    <t>Chapita U de 15 x 25</t>
  </si>
  <si>
    <t>TUERCAS RAPIDAS NUEVAS99</t>
  </si>
  <si>
    <t>Tuerca y tornilo PL de 8 mm</t>
  </si>
  <si>
    <t>TUERCAS RAPIDAS NUEVAS100</t>
  </si>
  <si>
    <t>T-R acero de 8 x 10 mm Parker 4</t>
  </si>
  <si>
    <t>TUERCAS RAPIDAS NUEVAS104</t>
  </si>
  <si>
    <t>T-R acero de 15 x 16 mm Parker 8 estañada</t>
  </si>
  <si>
    <t>TUERCAS RAPIDAS NUEVAS105</t>
  </si>
  <si>
    <t>T-R acero de 16 x 18 mm Parker 6 estañada</t>
  </si>
  <si>
    <t>TUERCAS RAPIDAS NUEVAS108</t>
  </si>
  <si>
    <t>T-R acero de 13 x 18 mm Parker10 negra</t>
  </si>
  <si>
    <t>TUERCAS RAPIDAS NUEVAS112</t>
  </si>
  <si>
    <t>Clip metalico VMW/TOXOTA con su perno 7 mm</t>
  </si>
  <si>
    <t>TUERCAS RAPIDAS NUEVAS115</t>
  </si>
  <si>
    <t>TUERCA CON TORNILLO HEX DE Park 8</t>
  </si>
  <si>
    <t>TUERCAS RAPIDAS NUEVAS120</t>
  </si>
  <si>
    <t>Turca para bulon de 6 mm</t>
  </si>
  <si>
    <t>TUERCAS RAPIDAS NUEVAS123</t>
  </si>
  <si>
    <t>CLIP Metalico  5mm MAZDA, TOYOTA, HONDA</t>
  </si>
  <si>
    <t>TUERCAS RAPIDAS NUEVAS126</t>
  </si>
  <si>
    <t>CLIP Metalico  4mm FORD, TOYOTA, GM</t>
  </si>
  <si>
    <t>TUERCAS RAPIDAS NUEVAS127</t>
  </si>
  <si>
    <t>CLIP Metalico  6mm  TOYOTA, GM</t>
  </si>
  <si>
    <t>CONECTORES DE COMBUSTIBLE</t>
  </si>
  <si>
    <t>SAE 7.89 ID-6 - Tee en ángulo con rosca macho extendida</t>
  </si>
  <si>
    <t>SAE 7.89 ID-6 - Espiga recta para manguera</t>
  </si>
  <si>
    <t>CONECTORES PLASTICOS MANGUERAS100</t>
  </si>
  <si>
    <t>Union 4 mm corta</t>
  </si>
  <si>
    <t>CONECTORES PLASTICOS MANGUERAS101</t>
  </si>
  <si>
    <t>Union 4 mm larga</t>
  </si>
  <si>
    <t>CONECTORES PLASTICOS MANGUERAS102</t>
  </si>
  <si>
    <t xml:space="preserve">Union 5 mm </t>
  </si>
  <si>
    <t>CONECTORES PLASTICOS MANGUERAS103</t>
  </si>
  <si>
    <t>T de 3.5 mm</t>
  </si>
  <si>
    <t>CONECTORES PLASTICOS MANGUERAS104</t>
  </si>
  <si>
    <t>T de 4 mm</t>
  </si>
  <si>
    <t>CONECTORES PLASTICOS MANGUERAS105</t>
  </si>
  <si>
    <t>T de 5 mm limpiaparabrisas</t>
  </si>
  <si>
    <t>CONECTORES PLASTICOS MANGUERAS106</t>
  </si>
  <si>
    <t>T de 5 mm limpiaparabrisas c/tope</t>
  </si>
  <si>
    <t>CONECTORES PLASTICOS MANGUERAS107</t>
  </si>
  <si>
    <t>T de goma 7 mm para aire</t>
  </si>
  <si>
    <t>CONECTORES PLASTICOS MANGUERAS108</t>
  </si>
  <si>
    <t>T de 8 mm</t>
  </si>
  <si>
    <t>CONECTORES PLASTICOS MANGUERAS109</t>
  </si>
  <si>
    <t>T de 8 / 9 mm</t>
  </si>
  <si>
    <t>CONECTORES PLASTICOS MANGUERAS110</t>
  </si>
  <si>
    <t>T de 9 mm</t>
  </si>
  <si>
    <t>CONECTORES PLASTICOS MANGUERAS111</t>
  </si>
  <si>
    <t>T de 10 mm</t>
  </si>
  <si>
    <t>CONECTORES PLASTICOS MANGUERAS112</t>
  </si>
  <si>
    <t>T de 10 mm larga</t>
  </si>
  <si>
    <t>CONECTORES PLASTICOS MANGUERAS113</t>
  </si>
  <si>
    <t>T reforzada de 10 mm</t>
  </si>
  <si>
    <t>CONECTORES PLASTICOS MANGUERAS114</t>
  </si>
  <si>
    <t>T Nylon blanca de 4 mm</t>
  </si>
  <si>
    <t>CONECTORES PLASTICOS MANGUERAS115</t>
  </si>
  <si>
    <t>T Nylon blanca de 5 mm</t>
  </si>
  <si>
    <t>CONECTORES PLASTICOS MANGUERAS116</t>
  </si>
  <si>
    <t>T Nylon blanca red de 3,5 a 6  mm</t>
  </si>
  <si>
    <t>CONECTORES PLASTICOS MANGUERAS117</t>
  </si>
  <si>
    <t>Control de crucero / Control de emisiones / Red de 4 a 5  mm</t>
  </si>
  <si>
    <t>CONECTORES PLASTICOS MANGUERAS118</t>
  </si>
  <si>
    <t>Tubo de caja de cambios / Red de 5 a 6  mm</t>
  </si>
  <si>
    <t>CONECTORES PLASTICOS MANGUERAS119</t>
  </si>
  <si>
    <t>T Nylon blanca red de 5 a 7  mm</t>
  </si>
  <si>
    <t>CONECTORES PLASTICOS MANGUERAS120</t>
  </si>
  <si>
    <t>Codo de 3,5 a 4,5 mm</t>
  </si>
  <si>
    <t>CONECTORES PLASTICOS MANGUERAS121</t>
  </si>
  <si>
    <t>Codo de 6 mm</t>
  </si>
  <si>
    <t>CONECTORES PLASTICOS MANGUERAS122</t>
  </si>
  <si>
    <t>Cruz de 5 mm</t>
  </si>
  <si>
    <t>CONECTORES PLASTICOS MANGUERAS123</t>
  </si>
  <si>
    <t>Codo Nylon de 5 a 6 mm</t>
  </si>
  <si>
    <t>CONECTORES PLASTICOS MANGUERAS124</t>
  </si>
  <si>
    <t>Codo Nylon de  6 mm</t>
  </si>
  <si>
    <t>CONECTORES PLASTICOS MANGUERAS125</t>
  </si>
  <si>
    <t>bifurcacion 3 bocas 5 mm</t>
  </si>
  <si>
    <t>CONECTORES PLASTICOS MANGUERAS126</t>
  </si>
  <si>
    <t>Sistema de control de emisiones / bifurcacion 4 bocas 6 mm</t>
  </si>
  <si>
    <t>CONECTORES PLASTICOS MANGUERAS127</t>
  </si>
  <si>
    <t>bifurcacion 5 bocas 6 mm</t>
  </si>
  <si>
    <t>CONECTORES PLASTICOS MANGUERAS128</t>
  </si>
  <si>
    <t>Sistema de limpiaparabrisas y lavaparabrisas / bifurcacion 3 bocas en Y de 5 mm</t>
  </si>
  <si>
    <t>CONECTORES PLASTICOS MANGUERAS129</t>
  </si>
  <si>
    <t>Eje delantero y centro del eje / Bifurcacion 3 bocas en Y de 6 mm</t>
  </si>
  <si>
    <t>Productos:</t>
  </si>
  <si>
    <t>Proveedores</t>
  </si>
  <si>
    <t>Ordenar Por:</t>
  </si>
  <si>
    <t>Excluir1:</t>
  </si>
  <si>
    <t>Excluir2:</t>
  </si>
  <si>
    <t>F-996/Ne</t>
  </si>
  <si>
    <t>67</t>
  </si>
  <si>
    <t>521</t>
  </si>
  <si>
    <t>Longvie 2002 Diam 8 L/V</t>
  </si>
  <si>
    <t>14mm C/Vástago 11mm - 8.5</t>
  </si>
  <si>
    <t>14mm C/Vástago 8mm - 9,5</t>
  </si>
  <si>
    <t>14mm C/Vástago 9.5mm - 11</t>
  </si>
  <si>
    <t>1612/00 - NBJ</t>
  </si>
  <si>
    <t xml:space="preserve">TOPE CAPOT PEUGEOT 404 – 504 </t>
  </si>
  <si>
    <t>TOPE CAPOT TRASERO Y PATENTE PEUGEOT 404</t>
  </si>
  <si>
    <t>2103/1</t>
  </si>
  <si>
    <t>TAPÓN PISO PEUGEOT 404 – 504 (15 mm)</t>
  </si>
  <si>
    <t>2103/2</t>
  </si>
  <si>
    <t>TAPÓN PISO PEUGEOT 404 – 504 (20 mm)</t>
  </si>
  <si>
    <t>2103/3</t>
  </si>
  <si>
    <t>TAPÓN PISO PEUGEOT 404 – 504 (32 mm)</t>
  </si>
  <si>
    <t>TOPE CAPOT/ TAPA NAFTA PEUGEOT 504</t>
  </si>
  <si>
    <t>TOPE CAPOT PEUGEOT 206-207-307-405-PARTNER-XSARA</t>
  </si>
  <si>
    <t>TAPON AMORTIGUADOR PEUGEOT 504 (44 mm)</t>
  </si>
  <si>
    <t>TOPE REGULADOR CAPOT 306 – 405</t>
  </si>
  <si>
    <t>TOPE CAPOT ESTANCIERA</t>
  </si>
  <si>
    <t>TOPE BAUL RENAULT 12 – 18</t>
  </si>
  <si>
    <t xml:space="preserve">CUBRE TORNILLO TORINO IKA </t>
  </si>
  <si>
    <t>TOPE CAPOT LATERAL F-100/ 350/ 600</t>
  </si>
  <si>
    <t>TOPE CAPOT LATERAL FORD F-100/350/600</t>
  </si>
  <si>
    <t xml:space="preserve">TOPE PUERTA FORD FALCON </t>
  </si>
  <si>
    <t>TAPON PISO GRANDE FORD FALCON – TAUNUS-CORSA (32mm)</t>
  </si>
  <si>
    <t>TAPON PISO CHICO FORD FALCON – TAUNUS (27mm)</t>
  </si>
  <si>
    <t>TOPE PUERTA FORD RANGER Y BAUL FORD ESCORT M/N</t>
  </si>
  <si>
    <t>TOPE CAPOT  FORD ESCORT M/N PORTON E.SPORT FIESTA M/V BAUL</t>
  </si>
  <si>
    <t>TOPE PUERTA CHEVROLET PICK-UP</t>
  </si>
  <si>
    <t>TOPE PUERTA PICK UP FORD-CHEVROLET</t>
  </si>
  <si>
    <t>TOPE PUERTA CHVROLET 400</t>
  </si>
  <si>
    <t>TOPE CAPOT LATERAL CHEVROLET PICK/UP  ’74 EN ADELANTE</t>
  </si>
  <si>
    <t>TAPON PISO GRANDE VOLKSWAGEN GOL (38MM)</t>
  </si>
  <si>
    <t>TAPON PISO CHICO VOLKSWAGEN POLO – POINTER(19MM)</t>
  </si>
  <si>
    <t>TAPON PISO GRANDE VOLKSWAGEN POLO – POINTER(40MM)</t>
  </si>
  <si>
    <t>5061/1</t>
  </si>
  <si>
    <t>TAPA NAFTA FIAT (TODOS)</t>
  </si>
  <si>
    <t>TORNILLO ALFOMBRA FIAT (TODOS)</t>
  </si>
  <si>
    <t>TOPE DELANTERO CAPOT FIAT 600</t>
  </si>
  <si>
    <t>TOPE PISO FIAT 600 (20MM)</t>
  </si>
  <si>
    <t>TOPE CAPOT FIAT REGATTA</t>
  </si>
  <si>
    <t>TOPE PISO BAJO FIAT 600 - ENGANCHE  4mm / ALTO 25mm / ANCHO 11mm</t>
  </si>
  <si>
    <t xml:space="preserve">TOPE CAPOT FIAT </t>
  </si>
  <si>
    <t>TAPON PISO FIAT 125 – 600 (30mm)</t>
  </si>
  <si>
    <t>TAPON PISO DUNA – UNO – REGATTA (36mm)</t>
  </si>
  <si>
    <t>ENGANCHE  5mm / ALTO 20mm / ANCHO 20mm</t>
  </si>
  <si>
    <t>ALTO 18mm / ANCHO 22mm</t>
  </si>
  <si>
    <t>ENGANCHE  4mm / ALTO  8mm / ANCHO 13mm</t>
  </si>
  <si>
    <t>ENGANCHE 10mm/ ALTO 10mm / ANCHO 22mm</t>
  </si>
  <si>
    <t>ENGANCHE  5mm / ALTO 24mm / ANCHO 16mm</t>
  </si>
  <si>
    <t>ENGANCHE  6mm / ALTO 17mm / ANCHO 19mm</t>
  </si>
  <si>
    <t>ENGANCHE  5mm / ALTO 23mm / ANCHO 10mm</t>
  </si>
  <si>
    <t>ENGANCHE  8mm / ALTO 27mm / ANCHO 15mm</t>
  </si>
  <si>
    <t>ENGANCHE  7mm / ALTO 22mm / ANCHO 13mm</t>
  </si>
  <si>
    <t>5097/A</t>
  </si>
  <si>
    <t>ENGANCHE  6mm / ALTO 17mm / ANCHO 17mm</t>
  </si>
  <si>
    <t>5097/B</t>
  </si>
  <si>
    <t>ENGANCHE  6mm / ALTO 14mm / ANCHO 18mm</t>
  </si>
  <si>
    <t>ENGANCHE  4mm / ALTO 23mm / ANCHO 19mm</t>
  </si>
  <si>
    <t>ENGANCHE  6mm / ALTO 16mm / ANCHO 22mm</t>
  </si>
  <si>
    <t>ENGANCHE  8mm / ALTO 16mm / ANCHO 15mm</t>
  </si>
  <si>
    <t>TAPON PISO CHICO VOLKSWAGEN GOL (20MM)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</si>
</sst>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-[$$-2C0A]\ * #,##0.00_-;\-[$$-2C0A]\ * #,##0.00_-;_-[$$-2C0A]\ * &quot;-&quot;??_-;_-@_-"/>
    <numFmt numFmtId="166" formatCode="[$USD]\ #,##0.00"/>
    <numFmt numFmtId="167" formatCode="_ * #,##0.00_ ;_ * \-#,##0.00_ ;_ * &quot;-&quot;??_ ;_ @_ "/>
    <numFmt numFmtId="168" formatCode="_-&quot;$&quot;* #,##0.00_-;\-&quot;$&quot;* #,##0.00_-;_-&quot;$&quot;* &quot;-&quot;??_-;_-@_-"/>
    <numFmt numFmtId="169" formatCode="[$USD]\ #,##0.000"/>
  </numFmts>
  <fonts count="20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/>
      <right/>
      <top style="medium">
        <color indexed="64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68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10" fillId="0" borderId="0">
      <alignment vertical="top"/>
    </xf>
    <xf numFmtId="44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44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0" fillId="0" borderId="0" applyFont="0" applyFill="0" applyBorder="0" applyAlignment="0" applyProtection="0"/>
    <xf numFmtId="167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00">
    <xf numFmtId="0" fontId="0" fillId="0" borderId="0" xfId="0"/>
    <xf numFmtId="44" fontId="0" fillId="0" borderId="0" xfId="1" applyFont="1" applyBorder="1"/>
    <xf numFmtId="44" fontId="0" fillId="0" borderId="3" xfId="1" applyFont="1" applyBorder="1"/>
    <xf numFmtId="0" fontId="9" fillId="0" borderId="0" xfId="0" applyFont="1" applyAlignment="1">
      <alignment horizontal="center" vertical="center"/>
    </xf>
    <xf numFmtId="0" fontId="8" fillId="2" borderId="4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1" xfId="0" applyBorder="1"/>
    <xf numFmtId="0" fontId="8" fillId="0" borderId="6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4" fontId="11" fillId="3" borderId="0" xfId="1" applyFont="1" applyFill="1" applyAlignment="1">
      <alignment horizontal="center" vertical="center"/>
    </xf>
    <xf numFmtId="14" fontId="0" fillId="0" borderId="0" xfId="0" applyNumberFormat="1"/>
    <xf numFmtId="0" fontId="0" fillId="0" borderId="7" xfId="0" applyBorder="1" applyAlignment="1">
      <alignment horizontal="left"/>
    </xf>
    <xf numFmtId="0" fontId="0" fillId="0" borderId="7" xfId="0" applyBorder="1"/>
    <xf numFmtId="0" fontId="12" fillId="2" borderId="0" xfId="0" applyFont="1" applyFill="1" applyAlignment="1">
      <alignment horizontal="center" vertical="center" wrapText="1"/>
    </xf>
    <xf numFmtId="0" fontId="13" fillId="4" borderId="8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165" fontId="0" fillId="0" borderId="0" xfId="0" applyNumberFormat="1"/>
    <xf numFmtId="10" fontId="0" fillId="0" borderId="0" xfId="2" applyNumberFormat="1" applyFont="1"/>
    <xf numFmtId="165" fontId="0" fillId="0" borderId="0" xfId="0" applyNumberFormat="1" applyAlignment="1">
      <alignment horizontal="center" vertical="center"/>
    </xf>
    <xf numFmtId="44" fontId="0" fillId="0" borderId="0" xfId="1" applyFont="1"/>
    <xf numFmtId="0" fontId="0" fillId="0" borderId="0" xfId="0" applyAlignment="1">
      <alignment horizontal="right"/>
    </xf>
    <xf numFmtId="0" fontId="0" fillId="0" borderId="0" xfId="1" applyNumberFormat="1" applyFont="1"/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44" fontId="0" fillId="0" borderId="0" xfId="0" applyNumberFormat="1"/>
    <xf numFmtId="9" fontId="0" fillId="0" borderId="0" xfId="2" applyFont="1" applyBorder="1"/>
    <xf numFmtId="9" fontId="0" fillId="0" borderId="0" xfId="2" applyFont="1"/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 wrapText="1"/>
    </xf>
    <xf numFmtId="9" fontId="12" fillId="5" borderId="16" xfId="2" applyFont="1" applyFill="1" applyBorder="1" applyAlignment="1">
      <alignment horizontal="center" vertical="center" wrapText="1"/>
    </xf>
    <xf numFmtId="44" fontId="12" fillId="5" borderId="16" xfId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/>
    </xf>
    <xf numFmtId="44" fontId="0" fillId="0" borderId="0" xfId="1" applyFont="1" applyAlignment="1">
      <alignment horizontal="center"/>
    </xf>
    <xf numFmtId="9" fontId="0" fillId="0" borderId="17" xfId="2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7" xfId="0" applyNumberFormat="1" applyBorder="1"/>
    <xf numFmtId="9" fontId="13" fillId="5" borderId="10" xfId="2" applyFont="1" applyFill="1" applyBorder="1" applyAlignment="1">
      <alignment horizontal="center" vertical="center" wrapText="1"/>
    </xf>
    <xf numFmtId="9" fontId="12" fillId="5" borderId="11" xfId="2" applyFont="1" applyFill="1" applyBorder="1" applyAlignment="1">
      <alignment horizontal="center" vertical="center" wrapText="1"/>
    </xf>
    <xf numFmtId="9" fontId="12" fillId="5" borderId="12" xfId="2" applyFont="1" applyFill="1" applyBorder="1" applyAlignment="1">
      <alignment horizontal="center" vertical="center" wrapText="1"/>
    </xf>
    <xf numFmtId="9" fontId="0" fillId="0" borderId="18" xfId="2" applyFont="1" applyBorder="1" applyAlignment="1">
      <alignment horizontal="center"/>
    </xf>
    <xf numFmtId="9" fontId="0" fillId="0" borderId="19" xfId="2" applyFont="1" applyBorder="1"/>
    <xf numFmtId="9" fontId="0" fillId="0" borderId="13" xfId="2" applyFont="1" applyBorder="1" applyAlignment="1">
      <alignment horizontal="center"/>
    </xf>
    <xf numFmtId="44" fontId="0" fillId="0" borderId="14" xfId="0" applyNumberFormat="1" applyBorder="1"/>
    <xf numFmtId="9" fontId="0" fillId="0" borderId="15" xfId="2" applyFont="1" applyBorder="1"/>
    <xf numFmtId="10" fontId="0" fillId="0" borderId="7" xfId="2" applyNumberFormat="1" applyFont="1" applyBorder="1"/>
    <xf numFmtId="9" fontId="14" fillId="2" borderId="5" xfId="2" applyFont="1" applyFill="1" applyBorder="1" applyAlignment="1">
      <alignment horizontal="center" vertical="center" wrapText="1"/>
    </xf>
    <xf numFmtId="0" fontId="0" fillId="0" borderId="3" xfId="0" applyBorder="1"/>
    <xf numFmtId="1" fontId="0" fillId="0" borderId="0" xfId="2" applyNumberFormat="1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0" borderId="0" xfId="0" quotePrefix="1"/>
    <xf numFmtId="0" fontId="12" fillId="2" borderId="20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 wrapText="1"/>
    </xf>
    <xf numFmtId="0" fontId="12" fillId="5" borderId="21" xfId="0" applyFont="1" applyFill="1" applyBorder="1" applyAlignment="1">
      <alignment horizontal="center" vertical="center" wrapText="1"/>
    </xf>
    <xf numFmtId="0" fontId="12" fillId="5" borderId="24" xfId="0" applyFont="1" applyFill="1" applyBorder="1" applyAlignment="1">
      <alignment horizontal="center" vertical="center" wrapText="1"/>
    </xf>
    <xf numFmtId="0" fontId="12" fillId="5" borderId="16" xfId="0" applyFont="1" applyFill="1" applyBorder="1" applyAlignment="1">
      <alignment horizontal="center" vertical="center"/>
    </xf>
    <xf numFmtId="9" fontId="16" fillId="2" borderId="24" xfId="2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22" xfId="0" applyBorder="1"/>
    <xf numFmtId="44" fontId="0" fillId="0" borderId="23" xfId="1" applyFont="1" applyFill="1" applyBorder="1"/>
    <xf numFmtId="44" fontId="0" fillId="0" borderId="22" xfId="0" applyNumberFormat="1" applyBorder="1"/>
    <xf numFmtId="44" fontId="0" fillId="0" borderId="22" xfId="1" applyFont="1" applyFill="1" applyBorder="1"/>
    <xf numFmtId="9" fontId="0" fillId="0" borderId="22" xfId="2" applyFont="1" applyFill="1" applyBorder="1"/>
    <xf numFmtId="0" fontId="0" fillId="0" borderId="23" xfId="0" applyBorder="1"/>
    <xf numFmtId="0" fontId="11" fillId="0" borderId="0" xfId="0" applyFont="1" applyAlignment="1">
      <alignment horizontal="right"/>
    </xf>
    <xf numFmtId="9" fontId="11" fillId="6" borderId="0" xfId="2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0" xfId="0" applyFont="1" applyFill="1"/>
    <xf numFmtId="44" fontId="0" fillId="7" borderId="0" xfId="1" applyFont="1" applyFill="1" applyBorder="1" applyAlignment="1">
      <alignment horizontal="center"/>
    </xf>
    <xf numFmtId="44" fontId="17" fillId="8" borderId="16" xfId="1" applyFont="1" applyFill="1" applyBorder="1" applyAlignment="1">
      <alignment horizontal="center" vertical="center" wrapText="1"/>
    </xf>
    <xf numFmtId="44" fontId="0" fillId="7" borderId="0" xfId="1" applyFont="1" applyFill="1" applyAlignment="1">
      <alignment horizontal="center"/>
    </xf>
    <xf numFmtId="0" fontId="6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left" vertical="center" wrapText="1"/>
    </xf>
    <xf numFmtId="1" fontId="18" fillId="0" borderId="26" xfId="0" applyNumberFormat="1" applyFont="1" applyBorder="1" applyAlignment="1">
      <alignment horizontal="center" vertical="center" shrinkToFit="1"/>
    </xf>
    <xf numFmtId="166" fontId="6" fillId="0" borderId="26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44" fontId="18" fillId="0" borderId="0" xfId="1" applyFont="1" applyAlignment="1">
      <alignment horizontal="left" vertical="center"/>
    </xf>
    <xf numFmtId="0" fontId="18" fillId="0" borderId="27" xfId="0" applyFont="1" applyBorder="1" applyAlignment="1">
      <alignment vertical="center" wrapText="1"/>
    </xf>
    <xf numFmtId="44" fontId="18" fillId="0" borderId="0" xfId="1" applyFont="1" applyAlignment="1">
      <alignment horizontal="center" vertical="center"/>
    </xf>
    <xf numFmtId="0" fontId="18" fillId="0" borderId="28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26" xfId="0" applyFont="1" applyBorder="1" applyAlignment="1">
      <alignment horizontal="left" vertical="center" wrapText="1"/>
    </xf>
    <xf numFmtId="0" fontId="18" fillId="0" borderId="26" xfId="0" applyFont="1" applyBorder="1" applyAlignment="1">
      <alignment horizontal="center" vertical="center" wrapText="1"/>
    </xf>
    <xf numFmtId="169" fontId="6" fillId="0" borderId="26" xfId="0" applyNumberFormat="1" applyFont="1" applyBorder="1" applyAlignment="1">
      <alignment horizontal="center" vertical="center" wrapText="1"/>
    </xf>
    <xf numFmtId="0" fontId="18" fillId="0" borderId="29" xfId="0" applyFont="1" applyBorder="1" applyAlignment="1">
      <alignment horizontal="left" vertical="center" wrapText="1"/>
    </xf>
    <xf numFmtId="9" fontId="0" fillId="9" borderId="22" xfId="2" applyFont="1" applyFill="1" applyBorder="1" applyAlignment="1">
      <alignment horizontal="center"/>
    </xf>
    <xf numFmtId="0" fontId="0" fillId="3" borderId="0" xfId="0" applyFill="1"/>
    <xf numFmtId="0" fontId="5" fillId="0" borderId="3" xfId="3" applyBorder="1"/>
    <xf numFmtId="0" fontId="0" fillId="6" borderId="0" xfId="0" applyFill="1"/>
    <xf numFmtId="44" fontId="0" fillId="7" borderId="0" xfId="2" applyNumberFormat="1" applyFont="1" applyFill="1" applyAlignment="1">
      <alignment horizontal="center"/>
    </xf>
    <xf numFmtId="44" fontId="0" fillId="0" borderId="0" xfId="2" applyNumberFormat="1" applyFont="1" applyAlignment="1">
      <alignment horizontal="center"/>
    </xf>
    <xf numFmtId="44" fontId="0" fillId="0" borderId="22" xfId="0" applyNumberFormat="1" applyFont="1" applyBorder="1"/>
    <xf numFmtId="44" fontId="0" fillId="0" borderId="22" xfId="1" applyNumberFormat="1" applyFont="1" applyBorder="1"/>
  </cellXfs>
  <cellStyles count="68">
    <cellStyle name="Hipervínculo 2" xfId="12" xr:uid="{5A113FD3-7216-4B27-BE89-B4917C9F7BBF}"/>
    <cellStyle name="Millares 2" xfId="45" xr:uid="{4CD3DC5A-A566-49F8-8363-5D95C40BB271}"/>
    <cellStyle name="Millares 2 2" xfId="62" xr:uid="{D16AA1CC-7028-45EA-B62E-2A453D23EA01}"/>
    <cellStyle name="Millares 3" xfId="47" xr:uid="{7AF3CC35-CCBB-4E76-9DFE-BCC6EAFEF322}"/>
    <cellStyle name="Millares 4" xfId="64" xr:uid="{ACAB913D-A388-4E2A-8729-7FECA62F9C84}"/>
    <cellStyle name="Moneda" xfId="1" builtinId="4"/>
    <cellStyle name="Moneda 10" xfId="49" xr:uid="{1D4AE4C1-944E-4F96-8D76-130A635D4936}"/>
    <cellStyle name="Moneda 11" xfId="50" xr:uid="{4D1317F8-CA88-4361-BEDB-3DCD95145894}"/>
    <cellStyle name="Moneda 2" xfId="5" xr:uid="{34412A27-017B-4B52-95DC-FC708DFDCAA9}"/>
    <cellStyle name="Moneda 2 2" xfId="10" xr:uid="{9B817ACD-6CF1-4434-9017-858A71397AB5}"/>
    <cellStyle name="Moneda 2 2 2" xfId="18" xr:uid="{E9A7F527-ADEF-4CFA-A2C4-FB24B608B23F}"/>
    <cellStyle name="Moneda 2 2 2 2" xfId="30" xr:uid="{9EE15987-C5D2-4302-BCDE-1E118F914E46}"/>
    <cellStyle name="Moneda 2 2 2 3" xfId="42" xr:uid="{807B5735-C897-4FAA-9226-16EBF145C8D4}"/>
    <cellStyle name="Moneda 2 2 2 4" xfId="59" xr:uid="{3F30E09A-6F75-4E91-8CC7-69D98CF4B813}"/>
    <cellStyle name="Moneda 2 2 3" xfId="26" xr:uid="{692C1FC3-87E9-4FBB-B119-D81F04379296}"/>
    <cellStyle name="Moneda 2 2 4" xfId="38" xr:uid="{84D06F69-6B0D-4830-8D08-05DEBE701BB7}"/>
    <cellStyle name="Moneda 2 2 5" xfId="55" xr:uid="{D5593898-3FAA-44EA-8F6D-BD2E2560FAA7}"/>
    <cellStyle name="Moneda 2 3" xfId="36" xr:uid="{718B9E24-A5A7-4A6E-8D46-CD6B4A457CFC}"/>
    <cellStyle name="Moneda 2 4" xfId="53" xr:uid="{5BAC8381-4377-4E28-B836-A9F0617AF2B5}"/>
    <cellStyle name="Moneda 3" xfId="7" xr:uid="{2F73F48C-08EC-4B94-A194-597A847A3FA8}"/>
    <cellStyle name="Moneda 4" xfId="9" xr:uid="{1B828765-3FB2-44CE-871E-023339B7FC1F}"/>
    <cellStyle name="Moneda 4 2" xfId="17" xr:uid="{C4A1B747-2561-476F-BB1B-D101C0988E58}"/>
    <cellStyle name="Moneda 4 2 2" xfId="29" xr:uid="{565659CF-A559-42D2-984A-A6E0C9ECAA93}"/>
    <cellStyle name="Moneda 4 2 3" xfId="41" xr:uid="{F55EF06F-88D8-45BA-AC54-62FA85DCF811}"/>
    <cellStyle name="Moneda 4 2 4" xfId="58" xr:uid="{62164E6B-D891-4296-BA63-465122693054}"/>
    <cellStyle name="Moneda 4 3" xfId="25" xr:uid="{8B243840-9AA8-45CC-885B-2C4896D6BE8D}"/>
    <cellStyle name="Moneda 4 4" xfId="37" xr:uid="{A6C01538-6766-4AEF-A503-1D6D140E86A7}"/>
    <cellStyle name="Moneda 4 5" xfId="54" xr:uid="{CDFA10E7-5685-41C6-86B0-6D0BB1937C29}"/>
    <cellStyle name="Moneda 5" xfId="11" xr:uid="{D720FFD8-58BE-4413-B073-D0D22EA3DA11}"/>
    <cellStyle name="Moneda 5 2" xfId="19" xr:uid="{9DF586EA-DDA0-4B58-9BE4-3314B573276E}"/>
    <cellStyle name="Moneda 5 2 2" xfId="31" xr:uid="{5A539294-7AEF-4C64-BFD6-3262BAFD407E}"/>
    <cellStyle name="Moneda 5 2 3" xfId="43" xr:uid="{03500B0A-6E44-4ACE-92AE-8FB764DBADA0}"/>
    <cellStyle name="Moneda 5 2 4" xfId="60" xr:uid="{DF5B2277-0C2F-4ABD-A972-FC155B1D24C7}"/>
    <cellStyle name="Moneda 5 3" xfId="27" xr:uid="{25F9EA9D-630D-4ADC-8014-521F9852E81E}"/>
    <cellStyle name="Moneda 5 4" xfId="39" xr:uid="{626B4067-DFAA-449D-9FC6-43FC35ED269F}"/>
    <cellStyle name="Moneda 5 5" xfId="56" xr:uid="{97A07912-7E24-42D3-9286-69B4DFA2A3E1}"/>
    <cellStyle name="Moneda 6" xfId="14" xr:uid="{E555ED79-E8F7-4047-8380-3B54D0D81C83}"/>
    <cellStyle name="Moneda 6 2" xfId="28" xr:uid="{F932E80D-B0ED-435B-BF19-560EC5C60F33}"/>
    <cellStyle name="Moneda 6 3" xfId="40" xr:uid="{EDC0C14D-74DC-4178-BC78-F49D20D774DB}"/>
    <cellStyle name="Moneda 6 4" xfId="57" xr:uid="{6FACA95F-5012-4DF9-9BCA-B6EADA68A528}"/>
    <cellStyle name="Moneda 7" xfId="23" xr:uid="{1CEBFD9D-3653-443D-B0B6-BF118C5E8D0E}"/>
    <cellStyle name="Moneda 7 2" xfId="44" xr:uid="{26B811DB-33B5-4E7A-A39F-41A257412EF9}"/>
    <cellStyle name="Moneda 7 3" xfId="61" xr:uid="{7D5FABAF-EFF3-4908-A34D-39F5F6E23521}"/>
    <cellStyle name="Moneda 8" xfId="24" xr:uid="{6B5447FE-DBE9-4125-ADAF-F6AA7A872F8F}"/>
    <cellStyle name="Moneda 8 2" xfId="46" xr:uid="{272E8F24-6B25-471D-A28E-5F2BE862C83A}"/>
    <cellStyle name="Moneda 8 3" xfId="63" xr:uid="{F39DBEEF-BAAC-4623-A1CD-B9958E2F28FE}"/>
    <cellStyle name="Moneda 9" xfId="33" xr:uid="{49354607-1E93-4774-9B71-DC8E9C17FE9E}"/>
    <cellStyle name="Moneda 9 2" xfId="66" xr:uid="{A11D9DF9-4CAD-4BF8-A85F-2F229CA4A851}"/>
    <cellStyle name="Normal" xfId="0" builtinId="0"/>
    <cellStyle name="Normal 2" xfId="3" xr:uid="{C46E873C-F9E2-4B2B-9872-1FE788EA52BA}"/>
    <cellStyle name="Normal 2 2" xfId="8" xr:uid="{9019BB17-5904-4F32-BAD1-76A6DDD6932A}"/>
    <cellStyle name="Normal 2 3" xfId="21" xr:uid="{F71980B5-854C-4BEB-A8B8-2C49F8F7B6C0}"/>
    <cellStyle name="Normal 2 4" xfId="34" xr:uid="{0C89124D-BCB0-4DEC-93EE-87E734673D5F}"/>
    <cellStyle name="Normal 2 5" xfId="51" xr:uid="{57D90CF8-DB9C-431E-9634-152A44238D41}"/>
    <cellStyle name="Normal 3" xfId="6" xr:uid="{67D827F6-6507-4EB8-BCB8-166F7A3B97C7}"/>
    <cellStyle name="Normal 3 2" xfId="16" xr:uid="{94969832-2FA5-4E0B-8021-54D62793A8D0}"/>
    <cellStyle name="Normal 4" xfId="13" xr:uid="{51D2E192-4D08-4A72-8B4D-37643888E4C4}"/>
    <cellStyle name="Normal 5" xfId="20" xr:uid="{B53C0BF1-C75F-4284-993A-8290B0ADF9D5}"/>
    <cellStyle name="Normal 5 2" xfId="32" xr:uid="{3AC28821-813F-491A-A922-EA065617D3A1}"/>
    <cellStyle name="Normal 6" xfId="22" xr:uid="{4E77B45B-2EB7-4522-8D53-8BC4F93C8A31}"/>
    <cellStyle name="Normal 7" xfId="48" xr:uid="{6513AB19-536D-4CDC-86E1-A28B72A2A6F9}"/>
    <cellStyle name="Normal 7 2" xfId="65" xr:uid="{DA8C4E36-B569-4540-8BF1-46FDF37A90CD}"/>
    <cellStyle name="Porcentaje" xfId="2" builtinId="5"/>
    <cellStyle name="Porcentaje 2" xfId="4" xr:uid="{5D25863A-4CC2-42E4-A519-7F2D96E83FD5}"/>
    <cellStyle name="Porcentaje 2 2" xfId="35" xr:uid="{02FB5897-341B-401B-A47F-E10D65AD83B4}"/>
    <cellStyle name="Porcentaje 2 3" xfId="52" xr:uid="{9C30B63B-397E-4F90-89D0-8FEF35A67793}"/>
    <cellStyle name="Porcentaje 3" xfId="15" xr:uid="{9DE28214-FA20-49D9-AC9B-C96A978E256A}"/>
    <cellStyle name="Porcentaje 4" xfId="67" xr:uid="{234E4B53-B953-4CE9-A13B-6CE5AD4DD28D}"/>
  </cellStyles>
  <dxfs count="3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5" formatCode="_-[$$-2C0A]\ * #,##0.00_-;\-[$$-2C0A]\ * #,##0.00_-;_-[$$-2C0A]\ * &quot;-&quot;??_-;_-@_-"/>
    </dxf>
    <dxf>
      <numFmt numFmtId="165" formatCode="_-[$$-2C0A]\ * #,##0.00_-;\-[$$-2C0A]\ * #,##0.00_-;_-[$$-2C0A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70" formatCode="d/m/yyyy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34" formatCode="_-&quot;$&quot;\ * #,##0.00_-;\-&quot;$&quot;\ * #,##0.00_-;_-&quot;$&quot;\ * &quot;-&quot;??_-;_-@_-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9393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connections" Target="connections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microsoft.com/office/2017/06/relationships/rdRichValueStructure" Target="richData/rdrichvaluestructure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8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58</xdr:col>
      <xdr:colOff>88554</xdr:colOff>
      <xdr:row>2374</xdr:row>
      <xdr:rowOff>192894</xdr:rowOff>
    </xdr:from>
    <xdr:ext cx="603503" cy="577596"/>
    <xdr:pic>
      <xdr:nvPicPr>
        <xdr:cNvPr id="2" name="image65.jpeg">
          <a:extLst>
            <a:ext uri="{FF2B5EF4-FFF2-40B4-BE49-F238E27FC236}">
              <a16:creationId xmlns:a16="http://schemas.microsoft.com/office/drawing/2014/main" id="{BF18B344-5185-41A1-91B4-EFD44E550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64154" y="386726919"/>
          <a:ext cx="603503" cy="577596"/>
        </a:xfrm>
        <a:prstGeom prst="rect">
          <a:avLst/>
        </a:prstGeom>
      </xdr:spPr>
    </xdr:pic>
    <xdr:clientData/>
  </xdr:oneCellAnchor>
  <xdr:oneCellAnchor>
    <xdr:from>
      <xdr:col>58</xdr:col>
      <xdr:colOff>92202</xdr:colOff>
      <xdr:row>2375</xdr:row>
      <xdr:rowOff>626541</xdr:rowOff>
    </xdr:from>
    <xdr:ext cx="573167" cy="434005"/>
    <xdr:pic>
      <xdr:nvPicPr>
        <xdr:cNvPr id="3" name="image66.jpeg">
          <a:extLst>
            <a:ext uri="{FF2B5EF4-FFF2-40B4-BE49-F238E27FC236}">
              <a16:creationId xmlns:a16="http://schemas.microsoft.com/office/drawing/2014/main" id="{32BFC3D2-0A9D-4FEC-A708-5D8973202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67802" y="387808266"/>
          <a:ext cx="573167" cy="434005"/>
        </a:xfrm>
        <a:prstGeom prst="rect">
          <a:avLst/>
        </a:prstGeom>
      </xdr:spPr>
    </xdr:pic>
    <xdr:clientData/>
  </xdr:oneCellAnchor>
  <xdr:oneCellAnchor>
    <xdr:from>
      <xdr:col>58</xdr:col>
      <xdr:colOff>107714</xdr:colOff>
      <xdr:row>2377</xdr:row>
      <xdr:rowOff>49857</xdr:rowOff>
    </xdr:from>
    <xdr:ext cx="522104" cy="468956"/>
    <xdr:pic>
      <xdr:nvPicPr>
        <xdr:cNvPr id="4" name="image67.jpeg">
          <a:extLst>
            <a:ext uri="{FF2B5EF4-FFF2-40B4-BE49-F238E27FC236}">
              <a16:creationId xmlns:a16="http://schemas.microsoft.com/office/drawing/2014/main" id="{15DA7C02-377E-42CF-A2A6-969F2A2E0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83314" y="388203132"/>
          <a:ext cx="522104" cy="468956"/>
        </a:xfrm>
        <a:prstGeom prst="rect">
          <a:avLst/>
        </a:prstGeom>
      </xdr:spPr>
    </xdr:pic>
    <xdr:clientData/>
  </xdr:oneCellAnchor>
  <xdr:oneCellAnchor>
    <xdr:from>
      <xdr:col>58</xdr:col>
      <xdr:colOff>48793</xdr:colOff>
      <xdr:row>2378</xdr:row>
      <xdr:rowOff>222919</xdr:rowOff>
    </xdr:from>
    <xdr:ext cx="664463" cy="501395"/>
    <xdr:pic>
      <xdr:nvPicPr>
        <xdr:cNvPr id="5" name="image68.jpeg">
          <a:extLst>
            <a:ext uri="{FF2B5EF4-FFF2-40B4-BE49-F238E27FC236}">
              <a16:creationId xmlns:a16="http://schemas.microsoft.com/office/drawing/2014/main" id="{6EA645C2-A605-4E31-BCFF-865A714BB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24393" y="388861969"/>
          <a:ext cx="664463" cy="501395"/>
        </a:xfrm>
        <a:prstGeom prst="rect">
          <a:avLst/>
        </a:prstGeom>
      </xdr:spPr>
    </xdr:pic>
    <xdr:clientData/>
  </xdr:oneCellAnchor>
  <xdr:oneCellAnchor>
    <xdr:from>
      <xdr:col>58</xdr:col>
      <xdr:colOff>99223</xdr:colOff>
      <xdr:row>2381</xdr:row>
      <xdr:rowOff>508342</xdr:rowOff>
    </xdr:from>
    <xdr:ext cx="582167" cy="612502"/>
    <xdr:pic>
      <xdr:nvPicPr>
        <xdr:cNvPr id="6" name="image69.jpeg">
          <a:extLst>
            <a:ext uri="{FF2B5EF4-FFF2-40B4-BE49-F238E27FC236}">
              <a16:creationId xmlns:a16="http://schemas.microsoft.com/office/drawing/2014/main" id="{50BB6623-1B02-4F42-BAEA-8265DB497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74823" y="390118942"/>
          <a:ext cx="582167" cy="612502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3" xr16:uid="{2FD2B77F-4F4C-4070-9F74-0C99CEEC6223}" autoFormatId="16" applyNumberFormats="0" applyBorderFormats="0" applyFontFormats="0" applyPatternFormats="0" applyAlignmentFormats="0" applyWidthHeightFormats="0">
  <queryTableRefresh nextId="12" unboundColumnsRight="5">
    <queryTableFields count="10">
      <queryTableField id="1" name="ID" tableColumnId="1"/>
      <queryTableField id="2" name="Producto" tableColumnId="2"/>
      <queryTableField id="3" name="Numero" tableColumnId="3"/>
      <queryTableField id="4" name="Descripción" tableColumnId="4"/>
      <queryTableField id="5" name="Precio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1" xr16:uid="{46E70529-5DD9-46D5-AF8D-F2F4F28E4242}" autoFormatId="16" applyNumberFormats="0" applyBorderFormats="0" applyFontFormats="0" applyPatternFormats="0" applyAlignmentFormats="0" applyWidthHeightFormats="0">
  <queryTableRefresh nextId="20" unboundColumnsRight="1">
    <queryTableFields count="12">
      <queryTableField id="1" name="FABRICA" tableColumnId="1"/>
      <queryTableField id="7" name="Producto y N°" tableColumnId="7"/>
      <queryTableField id="4" name="Codigo" tableColumnId="4"/>
      <queryTableField id="5" name="Descripción" tableColumnId="5"/>
      <queryTableField id="6" name="COSTO" tableColumnId="6"/>
      <queryTableField id="14" name="Column9" tableColumnId="3"/>
      <queryTableField id="15" name="Column10" tableColumnId="8"/>
      <queryTableField id="16" name="Column11" tableColumnId="9"/>
      <queryTableField id="17" name="Column12" tableColumnId="10"/>
      <queryTableField id="18" name="Column13" tableColumnId="11"/>
      <queryTableField id="19" name="Column14" tableColumnId="12"/>
      <queryTableField id="13" dataBound="0" tableColumnId="2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B7CEE6-CD5A-4648-97C8-7FDF89C4928C}" name="Costo_Productos" displayName="Costo_Productos" ref="A1:G2793" totalsRowShown="0">
  <autoFilter ref="A1:G2793" xr:uid="{C2B7CEE6-CD5A-4648-97C8-7FDF89C4928C}"/>
  <tableColumns count="7">
    <tableColumn id="1" xr3:uid="{DB292E8A-5CE5-4C7B-AE66-1FBCA99838E1}" name="Fecha" dataDxfId="18"/>
    <tableColumn id="2" xr3:uid="{782C6994-155F-476D-BABF-26524E47D1B7}" name="Producto Codigo" dataDxfId="17"/>
    <tableColumn id="3" xr3:uid="{3DF70AB6-2D1C-43C9-9C4B-689469A41A3F}" name="Fabrica" dataDxfId="16"/>
    <tableColumn id="4" xr3:uid="{82904ABD-9053-4946-ABA4-03F13FC10257}" name="Descripción" dataDxfId="15"/>
    <tableColumn id="5" xr3:uid="{20F8A597-8430-41C7-9B03-529B4444DEC8}" name="Precio Unitario" dataDxfId="14"/>
    <tableColumn id="6" xr3:uid="{06989CAC-49EA-43AC-9AF0-1CAF1AF72B15}" name="Precio Venta" dataDxfId="13"/>
    <tableColumn id="7" xr3:uid="{636B6768-5D53-4189-809E-951420E3BF19}" name="Ganancia" dataDxfId="12" dataCellStyle="Porcentaje">
      <calculatedColumnFormula>+(Costo_Productos[[#This Row],[Precio Venta]]/Costo_Productos[[#This Row],[Precio Unitario]]-1)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C4857A-B512-4BCC-A608-EEBB34E04E37}" name="LISTAS" displayName="LISTAS" ref="A1:J3804" tableType="queryTable" totalsRowShown="0">
  <autoFilter ref="A1:J3804" xr:uid="{46C4857A-B512-4BCC-A608-EEBB34E04E37}"/>
  <tableColumns count="10">
    <tableColumn id="1" xr3:uid="{E5249AAD-E8C2-4504-9E9A-3C61944C661C}" uniqueName="1" name="ID" queryTableFieldId="1" dataDxfId="28"/>
    <tableColumn id="2" xr3:uid="{CB7BCB80-32F6-417B-AE2E-DFE3309E7606}" uniqueName="2" name="Producto" queryTableFieldId="2" dataDxfId="27"/>
    <tableColumn id="3" xr3:uid="{5E9CC6E3-0E11-4226-8991-FF892FCA6B4E}" uniqueName="3" name="Numero" queryTableFieldId="3"/>
    <tableColumn id="4" xr3:uid="{A4CD3AD3-660E-4438-9E36-26B80848813E}" uniqueName="4" name="Descripción" queryTableFieldId="4" dataDxfId="26"/>
    <tableColumn id="5" xr3:uid="{CA3D22DB-7C03-4CE0-A2D7-10EBE6BDDBC9}" uniqueName="5" name="Precio" queryTableFieldId="5" dataDxfId="25" dataCellStyle="Moneda"/>
    <tableColumn id="6" xr3:uid="{58CCEF63-C43F-4AAC-A9AC-FBA6FEA77BBE}" uniqueName="6" name="Fabrica" queryTableFieldId="6" dataDxfId="24">
      <calculatedColumnFormula>+_xlfn.XLOOKUP(LISTAS[[#This Row],[ID]],_01_CODIGOS_Y_COSTOS_xlsm[Producto y N°],_01_CODIGOS_Y_COSTOS_xlsm[FABRICA],"",0,1)</calculatedColumnFormula>
    </tableColumn>
    <tableColumn id="7" xr3:uid="{853072E2-0F1A-4B29-9655-34FD48A8506D}" uniqueName="7" name="VENTA NETA" queryTableFieldId="7" dataDxfId="23">
      <calculatedColumnFormula>LISTAS[[#This Row],[Precio]]*(1-0.46)</calculatedColumnFormula>
    </tableColumn>
    <tableColumn id="8" xr3:uid="{9FACF7D0-F679-4EF8-90D7-8C95EE6DA363}" uniqueName="8" name="COSTO" queryTableFieldId="8" dataDxfId="22" dataCellStyle="Moneda">
      <calculatedColumnFormula>+_xlfn.XLOOKUP(LISTAS[[#This Row],[ID]],_01_CODIGOS_Y_COSTOS_xlsm[Producto y N°],_01_CODIGOS_Y_COSTOS_xlsm[COSTO],0,0,1)</calculatedColumnFormula>
    </tableColumn>
    <tableColumn id="9" xr3:uid="{BC854B8F-57BB-4417-9363-9186B593D482}" uniqueName="9" name="% GANANCIA" queryTableFieldId="9" dataDxfId="21" dataCellStyle="Porcentaje">
      <calculatedColumnFormula>+IFERROR(LISTAS[[#This Row],[VENTA NETA]]/LISTAS[[#This Row],[COSTO]]-1,0)</calculatedColumnFormula>
    </tableColumn>
    <tableColumn id="10" xr3:uid="{645E814A-C374-4816-A0BA-0C0953838504}" uniqueName="10" name="Codigo" queryTableFieldId="10" dataDxfId="20">
      <calculatedColumnFormula>IFERROR(VLOOKUP(LISTAS[[#This Row],[ID]],_01_CODIGOS_Y_COSTOS_xlsm[[Producto y N°]:[CODIGO]],2,0),"")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04BCB7-3B54-4FE1-B41E-B13BBCB51F2C}" name="TblFabricas" displayName="TblFabricas" ref="L1:M54" totalsRowShown="0" headerRowDxfId="19">
  <autoFilter ref="L1:M54" xr:uid="{E804BCB7-3B54-4FE1-B41E-B13BBCB51F2C}"/>
  <sortState xmlns:xlrd2="http://schemas.microsoft.com/office/spreadsheetml/2017/richdata2" ref="L2:M46">
    <sortCondition ref="L1:L46"/>
  </sortState>
  <tableColumns count="2">
    <tableColumn id="1" xr3:uid="{EFDF0C03-B7F6-4228-BA4B-164445187914}" name="PRODUCTO"/>
    <tableColumn id="2" xr3:uid="{B3FD3121-5BC5-4F19-93E7-3F7A12022567}" name="FABRIC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3E15EE-B5C3-4F8E-B52D-77D670773E47}" name="_01_CODIGOS_Y_COSTOS_xlsm" displayName="_01_CODIGOS_Y_COSTOS_xlsm" ref="A1:L3336" tableType="queryTable" totalsRowShown="0">
  <autoFilter ref="A1:L3336" xr:uid="{E93E15EE-B5C3-4F8E-B52D-77D670773E47}"/>
  <tableColumns count="12">
    <tableColumn id="1" xr3:uid="{9C10ADEE-B4B6-4F84-B5F1-E63165979CE9}" uniqueName="1" name="FABRICA" queryTableFieldId="1" dataDxfId="11"/>
    <tableColumn id="7" xr3:uid="{6F3F76DD-A90F-4C4C-B71E-E36FB1BC8C56}" uniqueName="7" name="Producto y N°" queryTableFieldId="7" dataDxfId="10" dataCellStyle="Moneda"/>
    <tableColumn id="4" xr3:uid="{709B157D-EF1A-4E76-9F51-6DE5467634B4}" uniqueName="4" name="CODIGO" queryTableFieldId="4" dataDxfId="9"/>
    <tableColumn id="5" xr3:uid="{3C44C676-8B22-43D2-9797-CDFE422AF49F}" uniqueName="5" name="Descripción" queryTableFieldId="5" dataDxfId="8"/>
    <tableColumn id="6" xr3:uid="{3D7E76AC-2D07-4970-B5F2-ED4698B378FF}" uniqueName="6" name="COSTO" queryTableFieldId="6" dataDxfId="7" dataCellStyle="Moneda"/>
    <tableColumn id="3" xr3:uid="{EB54412B-3C20-4274-BC04-736617CB4ED8}" uniqueName="3" name="Column9" queryTableFieldId="14" dataDxfId="6" dataCellStyle="Moneda"/>
    <tableColumn id="8" xr3:uid="{00B4E780-42D0-46CE-BE54-A514E9EDD2E1}" uniqueName="8" name="Column10" queryTableFieldId="15" dataDxfId="5" dataCellStyle="Moneda"/>
    <tableColumn id="9" xr3:uid="{8D31E066-2ECA-41DB-80D8-3F643089455B}" uniqueName="9" name="Column11" queryTableFieldId="16" dataDxfId="4" dataCellStyle="Moneda"/>
    <tableColumn id="10" xr3:uid="{0BCF5123-BE6D-4BEF-A762-0797A1F4008F}" uniqueName="10" name="Column12" queryTableFieldId="17" dataDxfId="3" dataCellStyle="Moneda"/>
    <tableColumn id="11" xr3:uid="{F681F93C-8595-40AA-9D81-047BD600E4EA}" uniqueName="11" name="Column13" queryTableFieldId="18" dataDxfId="2" dataCellStyle="Moneda"/>
    <tableColumn id="12" xr3:uid="{E5AE28ED-2D63-4C02-8368-7D251DFEE220}" uniqueName="12" name="Column14" queryTableFieldId="19" dataDxfId="1" dataCellStyle="Moneda"/>
    <tableColumn id="2" xr3:uid="{9088F711-3836-4855-8067-0EFAE5D56F29}" uniqueName="2" name="Fabrica y Codigo" queryTableFieldId="13" dataDxfId="0" dataCellStyle="Moneda">
      <calculatedColumnFormula>+_01_CODIGOS_Y_COSTOS_xlsm[[#This Row],[FABRICA]]&amp;_01_CODIGOS_Y_COSTOS_xlsm[[#This Row],[CODIGO]]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05959-378E-4803-BD0E-445DD4684DE5}">
  <sheetPr codeName="Hoja3"/>
  <dimension ref="A1:L2793"/>
  <sheetViews>
    <sheetView showGridLines="0" topLeftCell="A2564" zoomScale="85" zoomScaleNormal="85" workbookViewId="0">
      <selection activeCell="F2577" sqref="F2577"/>
    </sheetView>
  </sheetViews>
  <sheetFormatPr baseColWidth="10" defaultRowHeight="12.75" x14ac:dyDescent="0.35"/>
  <cols>
    <col min="1" max="1" width="10.1328125" bestFit="1" customWidth="1"/>
    <col min="2" max="2" width="53.1328125" bestFit="1" customWidth="1"/>
    <col min="3" max="3" width="15.86328125" customWidth="1"/>
    <col min="4" max="4" width="47.73046875" customWidth="1"/>
    <col min="5" max="5" width="16.86328125" style="18" bestFit="1" customWidth="1"/>
    <col min="6" max="6" width="15" style="18" bestFit="1" customWidth="1"/>
    <col min="7" max="7" width="13.1328125" style="18" bestFit="1" customWidth="1"/>
  </cols>
  <sheetData>
    <row r="1" spans="1:12" ht="15" x14ac:dyDescent="0.35">
      <c r="A1" t="s">
        <v>4801</v>
      </c>
      <c r="B1" t="s">
        <v>5333</v>
      </c>
      <c r="C1" t="s">
        <v>4273</v>
      </c>
      <c r="D1" t="s">
        <v>3</v>
      </c>
      <c r="E1" s="18" t="s">
        <v>4802</v>
      </c>
      <c r="F1" s="18" t="s">
        <v>5142</v>
      </c>
      <c r="G1" s="20" t="s">
        <v>5426</v>
      </c>
      <c r="I1" s="15" t="s">
        <v>0</v>
      </c>
      <c r="J1" s="16" t="s">
        <v>1</v>
      </c>
      <c r="K1" s="16" t="s">
        <v>2</v>
      </c>
      <c r="L1" s="17" t="s">
        <v>4758</v>
      </c>
    </row>
    <row r="2" spans="1:12" x14ac:dyDescent="0.35">
      <c r="A2" s="11">
        <v>44986</v>
      </c>
      <c r="B2" t="s">
        <v>5586</v>
      </c>
      <c r="C2" t="s">
        <v>4288</v>
      </c>
      <c r="D2" t="s">
        <v>4976</v>
      </c>
      <c r="E2" s="18">
        <v>70.578299999999999</v>
      </c>
      <c r="F2" s="18">
        <v>193.19749999999999</v>
      </c>
      <c r="G2" s="19">
        <f>+(Costo_Productos[[#This Row],[Precio Venta]]/Costo_Productos[[#This Row],[Precio Unitario]]-1)</f>
        <v>1.7373498653268782</v>
      </c>
      <c r="I2" t="s">
        <v>4</v>
      </c>
      <c r="J2" t="s">
        <v>5</v>
      </c>
      <c r="K2">
        <v>1</v>
      </c>
    </row>
    <row r="3" spans="1:12" x14ac:dyDescent="0.35">
      <c r="A3" s="11">
        <v>44986</v>
      </c>
      <c r="B3" t="s">
        <v>3534</v>
      </c>
      <c r="C3" t="s">
        <v>4288</v>
      </c>
      <c r="D3" t="s">
        <v>3535</v>
      </c>
      <c r="E3" s="18">
        <v>55.335500000000003</v>
      </c>
      <c r="F3" s="18">
        <v>153.35900000000001</v>
      </c>
      <c r="G3" s="19">
        <f>+(Costo_Productos[[#This Row],[Precio Venta]]/Costo_Productos[[#This Row],[Precio Unitario]]-1)</f>
        <v>1.7714396725429427</v>
      </c>
      <c r="I3" t="s">
        <v>7</v>
      </c>
      <c r="J3" t="s">
        <v>5</v>
      </c>
      <c r="K3">
        <v>2</v>
      </c>
    </row>
    <row r="4" spans="1:12" x14ac:dyDescent="0.35">
      <c r="A4" s="11">
        <v>44986</v>
      </c>
      <c r="B4" t="s">
        <v>3510</v>
      </c>
      <c r="C4" t="s">
        <v>4288</v>
      </c>
      <c r="D4" t="s">
        <v>3381</v>
      </c>
      <c r="E4" s="18">
        <v>39.668599999999998</v>
      </c>
      <c r="F4" s="18">
        <v>108.5069</v>
      </c>
      <c r="G4" s="19">
        <f>+(Costo_Productos[[#This Row],[Precio Venta]]/Costo_Productos[[#This Row],[Precio Unitario]]-1)</f>
        <v>1.7353347483904149</v>
      </c>
      <c r="I4" t="s">
        <v>9</v>
      </c>
      <c r="J4" t="s">
        <v>5</v>
      </c>
      <c r="K4">
        <v>3</v>
      </c>
    </row>
    <row r="5" spans="1:12" x14ac:dyDescent="0.35">
      <c r="A5" s="11">
        <v>44986</v>
      </c>
      <c r="B5" t="s">
        <v>5587</v>
      </c>
      <c r="C5" t="s">
        <v>4288</v>
      </c>
      <c r="D5" t="s">
        <v>4977</v>
      </c>
      <c r="E5" s="18">
        <v>70.578299999999999</v>
      </c>
      <c r="F5" s="18">
        <v>193.19749999999999</v>
      </c>
      <c r="G5" s="19">
        <f>+(Costo_Productos[[#This Row],[Precio Venta]]/Costo_Productos[[#This Row],[Precio Unitario]]-1)</f>
        <v>1.7373498653268782</v>
      </c>
      <c r="I5" t="s">
        <v>11</v>
      </c>
      <c r="J5" t="s">
        <v>5</v>
      </c>
      <c r="K5">
        <v>4</v>
      </c>
    </row>
    <row r="6" spans="1:12" x14ac:dyDescent="0.35">
      <c r="A6" s="11">
        <v>44986</v>
      </c>
      <c r="B6" t="s">
        <v>3368</v>
      </c>
      <c r="C6" t="s">
        <v>4276</v>
      </c>
      <c r="D6" t="s">
        <v>3370</v>
      </c>
      <c r="E6" s="18">
        <v>78.317700000000002</v>
      </c>
      <c r="F6" s="18">
        <v>66.611199999999997</v>
      </c>
      <c r="G6" s="19">
        <f>+(Costo_Productos[[#This Row],[Precio Venta]]/Costo_Productos[[#This Row],[Precio Unitario]]-1)</f>
        <v>-0.14947451214731799</v>
      </c>
      <c r="I6" t="s">
        <v>13</v>
      </c>
      <c r="J6" t="s">
        <v>5</v>
      </c>
      <c r="K6">
        <v>5</v>
      </c>
    </row>
    <row r="7" spans="1:12" x14ac:dyDescent="0.35">
      <c r="A7" s="11">
        <v>44986</v>
      </c>
      <c r="B7" t="s">
        <v>3395</v>
      </c>
      <c r="C7" t="s">
        <v>4276</v>
      </c>
      <c r="D7" t="s">
        <v>3397</v>
      </c>
      <c r="E7" s="18">
        <v>182.8708</v>
      </c>
      <c r="F7" s="18">
        <v>141.4425</v>
      </c>
      <c r="G7" s="19">
        <f>+(Costo_Productos[[#This Row],[Precio Venta]]/Costo_Productos[[#This Row],[Precio Unitario]]-1)</f>
        <v>-0.22654409561285893</v>
      </c>
      <c r="I7" t="s">
        <v>15</v>
      </c>
      <c r="J7" t="s">
        <v>5</v>
      </c>
      <c r="K7">
        <v>6</v>
      </c>
    </row>
    <row r="8" spans="1:12" x14ac:dyDescent="0.35">
      <c r="A8" s="11">
        <v>44986</v>
      </c>
      <c r="B8" t="s">
        <v>3392</v>
      </c>
      <c r="C8" t="s">
        <v>4276</v>
      </c>
      <c r="D8" t="s">
        <v>3394</v>
      </c>
      <c r="E8" s="18">
        <v>155.05359999999999</v>
      </c>
      <c r="F8" s="18">
        <v>118.0294</v>
      </c>
      <c r="G8" s="19">
        <f>+(Costo_Productos[[#This Row],[Precio Venta]]/Costo_Productos[[#This Row],[Precio Unitario]]-1)</f>
        <v>-0.23878323366887322</v>
      </c>
      <c r="I8" t="s">
        <v>17</v>
      </c>
      <c r="J8" t="s">
        <v>5</v>
      </c>
      <c r="K8">
        <v>7</v>
      </c>
    </row>
    <row r="9" spans="1:12" x14ac:dyDescent="0.35">
      <c r="A9" s="11">
        <v>44986</v>
      </c>
      <c r="B9" t="s">
        <v>3374</v>
      </c>
      <c r="C9" t="s">
        <v>4276</v>
      </c>
      <c r="D9" t="s">
        <v>3376</v>
      </c>
      <c r="E9" s="18">
        <v>104.42359999999999</v>
      </c>
      <c r="F9" s="18">
        <v>76.248599999999996</v>
      </c>
      <c r="G9" s="19">
        <f>+(Costo_Productos[[#This Row],[Precio Venta]]/Costo_Productos[[#This Row],[Precio Unitario]]-1)</f>
        <v>-0.26981448638047334</v>
      </c>
      <c r="I9" t="s">
        <v>19</v>
      </c>
      <c r="J9" t="s">
        <v>5</v>
      </c>
      <c r="K9">
        <v>8</v>
      </c>
    </row>
    <row r="10" spans="1:12" x14ac:dyDescent="0.35">
      <c r="A10" s="11">
        <v>44986</v>
      </c>
      <c r="B10" t="s">
        <v>3359</v>
      </c>
      <c r="C10" t="s">
        <v>4276</v>
      </c>
      <c r="D10" t="s">
        <v>3361</v>
      </c>
      <c r="E10" s="18">
        <v>41.076099999999997</v>
      </c>
      <c r="F10" s="18">
        <v>34.297699999999999</v>
      </c>
      <c r="G10" s="19">
        <f>+(Costo_Productos[[#This Row],[Precio Venta]]/Costo_Productos[[#This Row],[Precio Unitario]]-1)</f>
        <v>-0.16502053505566494</v>
      </c>
      <c r="I10" t="s">
        <v>21</v>
      </c>
      <c r="J10" t="s">
        <v>5</v>
      </c>
      <c r="K10">
        <v>9</v>
      </c>
    </row>
    <row r="11" spans="1:12" x14ac:dyDescent="0.35">
      <c r="A11" s="11">
        <v>44986</v>
      </c>
      <c r="B11" t="s">
        <v>3346</v>
      </c>
      <c r="C11" t="s">
        <v>4276</v>
      </c>
      <c r="D11" t="s">
        <v>3348</v>
      </c>
      <c r="E11" s="18">
        <v>25.9419</v>
      </c>
      <c r="F11" s="18">
        <v>30.500599999999999</v>
      </c>
      <c r="G11" s="19">
        <f>+(Costo_Productos[[#This Row],[Precio Venta]]/Costo_Productos[[#This Row],[Precio Unitario]]-1)</f>
        <v>0.17572729830891332</v>
      </c>
      <c r="I11" t="s">
        <v>23</v>
      </c>
      <c r="J11" t="s">
        <v>5</v>
      </c>
      <c r="K11">
        <v>10</v>
      </c>
    </row>
    <row r="12" spans="1:12" x14ac:dyDescent="0.35">
      <c r="A12" s="11">
        <v>44986</v>
      </c>
      <c r="B12" t="s">
        <v>3343</v>
      </c>
      <c r="C12" t="s">
        <v>4276</v>
      </c>
      <c r="D12" t="s">
        <v>3345</v>
      </c>
      <c r="E12" s="18">
        <v>19.4557</v>
      </c>
      <c r="F12" s="18">
        <v>22.874600000000001</v>
      </c>
      <c r="G12" s="19">
        <f>+(Costo_Productos[[#This Row],[Precio Venta]]/Costo_Productos[[#This Row],[Precio Unitario]]-1)</f>
        <v>0.17572742178384737</v>
      </c>
      <c r="I12" t="s">
        <v>25</v>
      </c>
      <c r="J12" t="s">
        <v>5</v>
      </c>
      <c r="K12">
        <v>11</v>
      </c>
    </row>
    <row r="13" spans="1:12" x14ac:dyDescent="0.35">
      <c r="A13" s="11">
        <v>44986</v>
      </c>
      <c r="B13" t="s">
        <v>3334</v>
      </c>
      <c r="C13" t="s">
        <v>4276</v>
      </c>
      <c r="D13" t="s">
        <v>3336</v>
      </c>
      <c r="E13" s="18">
        <v>22.636900000000001</v>
      </c>
      <c r="F13" s="18">
        <v>26.614799999999999</v>
      </c>
      <c r="G13" s="19">
        <f>+(Costo_Productos[[#This Row],[Precio Venta]]/Costo_Productos[[#This Row],[Precio Unitario]]-1)</f>
        <v>0.17572635829110861</v>
      </c>
      <c r="I13" t="s">
        <v>27</v>
      </c>
      <c r="J13" t="s">
        <v>5</v>
      </c>
      <c r="K13">
        <v>12</v>
      </c>
    </row>
    <row r="14" spans="1:12" x14ac:dyDescent="0.35">
      <c r="A14" s="11">
        <v>44986</v>
      </c>
      <c r="B14" t="s">
        <v>3459</v>
      </c>
      <c r="C14" t="s">
        <v>4276</v>
      </c>
      <c r="D14" t="s">
        <v>3463</v>
      </c>
      <c r="E14" s="18">
        <v>8.2436000000000007</v>
      </c>
      <c r="F14" s="18">
        <v>9.9207999999999998</v>
      </c>
      <c r="G14" s="19">
        <f>+(Costo_Productos[[#This Row],[Precio Venta]]/Costo_Productos[[#This Row],[Precio Unitario]]-1)</f>
        <v>0.20345480130040272</v>
      </c>
      <c r="I14" t="s">
        <v>29</v>
      </c>
      <c r="J14" t="s">
        <v>5</v>
      </c>
      <c r="K14">
        <v>13</v>
      </c>
    </row>
    <row r="15" spans="1:12" x14ac:dyDescent="0.35">
      <c r="A15" s="11">
        <v>44986</v>
      </c>
      <c r="B15" t="s">
        <v>1379</v>
      </c>
      <c r="C15" t="s">
        <v>4276</v>
      </c>
      <c r="D15" t="s">
        <v>1380</v>
      </c>
      <c r="E15" s="18">
        <v>58.638800000000003</v>
      </c>
      <c r="F15" s="18">
        <v>70.494500000000002</v>
      </c>
      <c r="G15" s="19">
        <f>+(Costo_Productos[[#This Row],[Precio Venta]]/Costo_Productos[[#This Row],[Precio Unitario]]-1)</f>
        <v>0.20218183182466221</v>
      </c>
      <c r="I15" t="s">
        <v>31</v>
      </c>
      <c r="J15" t="s">
        <v>5</v>
      </c>
      <c r="K15">
        <v>14</v>
      </c>
    </row>
    <row r="16" spans="1:12" x14ac:dyDescent="0.35">
      <c r="A16" s="11">
        <v>44986</v>
      </c>
      <c r="B16" t="s">
        <v>1375</v>
      </c>
      <c r="C16" t="s">
        <v>4276</v>
      </c>
      <c r="D16" t="s">
        <v>1376</v>
      </c>
      <c r="E16" s="18">
        <v>62.409300000000002</v>
      </c>
      <c r="F16" s="18">
        <v>55.953400000000002</v>
      </c>
      <c r="G16" s="19">
        <f>+(Costo_Productos[[#This Row],[Precio Venta]]/Costo_Productos[[#This Row],[Precio Unitario]]-1)</f>
        <v>-0.10344451868551641</v>
      </c>
      <c r="I16" t="s">
        <v>33</v>
      </c>
      <c r="J16" t="s">
        <v>5</v>
      </c>
      <c r="K16">
        <v>15</v>
      </c>
    </row>
    <row r="17" spans="1:11" x14ac:dyDescent="0.35">
      <c r="A17" s="11">
        <v>44986</v>
      </c>
      <c r="B17" t="s">
        <v>1373</v>
      </c>
      <c r="C17" t="s">
        <v>4276</v>
      </c>
      <c r="D17" t="s">
        <v>1374</v>
      </c>
      <c r="E17" s="18">
        <v>52.872799999999998</v>
      </c>
      <c r="F17" s="18">
        <v>55.67</v>
      </c>
      <c r="G17" s="19">
        <f>+(Costo_Productos[[#This Row],[Precio Venta]]/Costo_Productos[[#This Row],[Precio Unitario]]-1)</f>
        <v>5.2904328879877838E-2</v>
      </c>
      <c r="I17" t="s">
        <v>35</v>
      </c>
      <c r="J17" t="s">
        <v>5</v>
      </c>
      <c r="K17">
        <v>16</v>
      </c>
    </row>
    <row r="18" spans="1:11" x14ac:dyDescent="0.35">
      <c r="A18" s="11">
        <v>44986</v>
      </c>
      <c r="B18" t="s">
        <v>1369</v>
      </c>
      <c r="C18" t="s">
        <v>4276</v>
      </c>
      <c r="D18" t="s">
        <v>1370</v>
      </c>
      <c r="E18" s="18">
        <v>46.746000000000002</v>
      </c>
      <c r="F18" s="18">
        <v>49.405700000000003</v>
      </c>
      <c r="G18" s="19">
        <f>+(Costo_Productos[[#This Row],[Precio Venta]]/Costo_Productos[[#This Row],[Precio Unitario]]-1)</f>
        <v>5.6896846789030064E-2</v>
      </c>
      <c r="I18" t="s">
        <v>37</v>
      </c>
      <c r="J18" t="s">
        <v>5</v>
      </c>
      <c r="K18">
        <v>17</v>
      </c>
    </row>
    <row r="19" spans="1:11" x14ac:dyDescent="0.35">
      <c r="A19" s="11">
        <v>44986</v>
      </c>
      <c r="B19" t="s">
        <v>1367</v>
      </c>
      <c r="C19" t="s">
        <v>4276</v>
      </c>
      <c r="D19" t="s">
        <v>1368</v>
      </c>
      <c r="E19" s="18">
        <v>50.084800000000001</v>
      </c>
      <c r="F19" s="18">
        <v>45.834200000000003</v>
      </c>
      <c r="G19" s="19">
        <f>+(Costo_Productos[[#This Row],[Precio Venta]]/Costo_Productos[[#This Row],[Precio Unitario]]-1)</f>
        <v>-8.4868063763856472E-2</v>
      </c>
      <c r="I19" t="s">
        <v>39</v>
      </c>
      <c r="J19" t="s">
        <v>5</v>
      </c>
      <c r="K19">
        <v>18</v>
      </c>
    </row>
    <row r="20" spans="1:11" x14ac:dyDescent="0.35">
      <c r="A20" s="11">
        <v>44986</v>
      </c>
      <c r="B20" t="s">
        <v>1345</v>
      </c>
      <c r="C20" t="s">
        <v>4276</v>
      </c>
      <c r="D20" t="s">
        <v>1346</v>
      </c>
      <c r="E20" s="18">
        <v>15.9</v>
      </c>
      <c r="F20" s="18">
        <v>20.663699999999999</v>
      </c>
      <c r="G20" s="19">
        <f>+(Costo_Productos[[#This Row],[Precio Venta]]/Costo_Productos[[#This Row],[Precio Unitario]]-1)</f>
        <v>0.29960377358490553</v>
      </c>
      <c r="I20" t="s">
        <v>41</v>
      </c>
      <c r="J20" t="s">
        <v>5</v>
      </c>
      <c r="K20">
        <v>19</v>
      </c>
    </row>
    <row r="21" spans="1:11" x14ac:dyDescent="0.35">
      <c r="A21" s="11">
        <v>44986</v>
      </c>
      <c r="B21" t="s">
        <v>1264</v>
      </c>
      <c r="C21" t="s">
        <v>4276</v>
      </c>
      <c r="D21" t="s">
        <v>1265</v>
      </c>
      <c r="E21" s="18">
        <v>78.855500000000006</v>
      </c>
      <c r="F21" s="18">
        <v>100.6538</v>
      </c>
      <c r="G21" s="19">
        <f>+(Costo_Productos[[#This Row],[Precio Venta]]/Costo_Productos[[#This Row],[Precio Unitario]]-1)</f>
        <v>0.27643347642206306</v>
      </c>
      <c r="I21" t="s">
        <v>43</v>
      </c>
      <c r="J21" t="s">
        <v>5</v>
      </c>
      <c r="K21">
        <v>20</v>
      </c>
    </row>
    <row r="22" spans="1:11" x14ac:dyDescent="0.35">
      <c r="A22" s="11">
        <v>44986</v>
      </c>
      <c r="B22" t="s">
        <v>1262</v>
      </c>
      <c r="C22" t="s">
        <v>4276</v>
      </c>
      <c r="D22" t="s">
        <v>1263</v>
      </c>
      <c r="E22" s="18">
        <v>78.855500000000006</v>
      </c>
      <c r="F22" s="18">
        <v>100.6538</v>
      </c>
      <c r="G22" s="19">
        <f>+(Costo_Productos[[#This Row],[Precio Venta]]/Costo_Productos[[#This Row],[Precio Unitario]]-1)</f>
        <v>0.27643347642206306</v>
      </c>
      <c r="I22" t="s">
        <v>45</v>
      </c>
      <c r="J22" t="s">
        <v>5</v>
      </c>
      <c r="K22">
        <v>21</v>
      </c>
    </row>
    <row r="23" spans="1:11" x14ac:dyDescent="0.35">
      <c r="A23" s="11">
        <v>44986</v>
      </c>
      <c r="B23" t="s">
        <v>1218</v>
      </c>
      <c r="C23" t="s">
        <v>4276</v>
      </c>
      <c r="D23" t="s">
        <v>1219</v>
      </c>
      <c r="E23" s="18">
        <v>10.2608</v>
      </c>
      <c r="F23" s="18">
        <v>15.7883</v>
      </c>
      <c r="G23" s="19">
        <f>+(Costo_Productos[[#This Row],[Precio Venta]]/Costo_Productos[[#This Row],[Precio Unitario]]-1)</f>
        <v>0.53870068610634658</v>
      </c>
      <c r="I23" t="s">
        <v>47</v>
      </c>
      <c r="J23" t="s">
        <v>5</v>
      </c>
      <c r="K23">
        <v>22</v>
      </c>
    </row>
    <row r="24" spans="1:11" x14ac:dyDescent="0.35">
      <c r="A24" s="11">
        <v>44986</v>
      </c>
      <c r="B24" t="s">
        <v>1214</v>
      </c>
      <c r="C24" t="s">
        <v>4276</v>
      </c>
      <c r="D24" t="s">
        <v>1215</v>
      </c>
      <c r="E24" s="18">
        <v>8.798</v>
      </c>
      <c r="F24" s="18">
        <v>13.6907</v>
      </c>
      <c r="G24" s="19">
        <f>+(Costo_Productos[[#This Row],[Precio Venta]]/Costo_Productos[[#This Row],[Precio Unitario]]-1)</f>
        <v>0.55611502614230512</v>
      </c>
      <c r="I24" t="s">
        <v>49</v>
      </c>
      <c r="J24" t="s">
        <v>5</v>
      </c>
      <c r="K24">
        <v>23</v>
      </c>
    </row>
    <row r="25" spans="1:11" x14ac:dyDescent="0.35">
      <c r="A25" s="11">
        <v>44986</v>
      </c>
      <c r="B25" t="s">
        <v>1208</v>
      </c>
      <c r="C25" t="s">
        <v>4276</v>
      </c>
      <c r="D25" t="s">
        <v>1209</v>
      </c>
      <c r="E25" s="18">
        <v>5.8723999999999998</v>
      </c>
      <c r="F25" s="18">
        <v>9.0137999999999998</v>
      </c>
      <c r="G25" s="19">
        <f>+(Costo_Productos[[#This Row],[Precio Venta]]/Costo_Productos[[#This Row],[Precio Unitario]]-1)</f>
        <v>0.53494312376541098</v>
      </c>
      <c r="I25" t="s">
        <v>51</v>
      </c>
      <c r="J25" t="s">
        <v>5</v>
      </c>
      <c r="K25">
        <v>24</v>
      </c>
    </row>
    <row r="26" spans="1:11" x14ac:dyDescent="0.35">
      <c r="A26" s="11">
        <v>44986</v>
      </c>
      <c r="B26" t="s">
        <v>1206</v>
      </c>
      <c r="C26" t="s">
        <v>4276</v>
      </c>
      <c r="D26" t="s">
        <v>1207</v>
      </c>
      <c r="E26" s="18">
        <v>4.3883999999999999</v>
      </c>
      <c r="F26" s="18">
        <v>6.8028000000000004</v>
      </c>
      <c r="G26" s="19">
        <f>+(Costo_Productos[[#This Row],[Precio Venta]]/Costo_Productos[[#This Row],[Precio Unitario]]-1)</f>
        <v>0.55017774131802044</v>
      </c>
      <c r="I26" t="s">
        <v>53</v>
      </c>
      <c r="J26" t="s">
        <v>5</v>
      </c>
      <c r="K26">
        <v>25</v>
      </c>
    </row>
    <row r="27" spans="1:11" x14ac:dyDescent="0.35">
      <c r="A27" s="11">
        <v>44986</v>
      </c>
      <c r="B27" t="s">
        <v>3800</v>
      </c>
      <c r="C27" t="s">
        <v>4283</v>
      </c>
      <c r="D27" t="s">
        <v>3801</v>
      </c>
      <c r="E27" s="18">
        <v>587.46789999999999</v>
      </c>
      <c r="F27" s="18">
        <v>959.74890000000005</v>
      </c>
      <c r="G27" s="19">
        <f>+(Costo_Productos[[#This Row],[Precio Venta]]/Costo_Productos[[#This Row],[Precio Unitario]]-1)</f>
        <v>0.63370441176445569</v>
      </c>
      <c r="I27" t="s">
        <v>55</v>
      </c>
      <c r="J27" t="s">
        <v>5</v>
      </c>
      <c r="K27">
        <v>26</v>
      </c>
    </row>
    <row r="28" spans="1:11" x14ac:dyDescent="0.35">
      <c r="A28" s="11">
        <v>44986</v>
      </c>
      <c r="B28" t="s">
        <v>3798</v>
      </c>
      <c r="C28" t="s">
        <v>4283</v>
      </c>
      <c r="D28" t="s">
        <v>3799</v>
      </c>
      <c r="E28" s="18">
        <v>413.34219999999999</v>
      </c>
      <c r="F28" s="18">
        <v>669.30449999999996</v>
      </c>
      <c r="G28" s="19">
        <f>+(Costo_Productos[[#This Row],[Precio Venta]]/Costo_Productos[[#This Row],[Precio Unitario]]-1)</f>
        <v>0.61925034511356447</v>
      </c>
      <c r="I28" t="s">
        <v>57</v>
      </c>
      <c r="J28" t="s">
        <v>5</v>
      </c>
      <c r="K28">
        <v>27</v>
      </c>
    </row>
    <row r="29" spans="1:11" x14ac:dyDescent="0.35">
      <c r="A29" s="11">
        <v>44986</v>
      </c>
      <c r="B29" t="s">
        <v>3794</v>
      </c>
      <c r="C29" t="s">
        <v>4283</v>
      </c>
      <c r="D29" t="s">
        <v>3795</v>
      </c>
      <c r="E29" s="18">
        <v>166.50919999999999</v>
      </c>
      <c r="F29" s="18">
        <v>263.2561</v>
      </c>
      <c r="G29" s="19">
        <f>+(Costo_Productos[[#This Row],[Precio Venta]]/Costo_Productos[[#This Row],[Precio Unitario]]-1)</f>
        <v>0.5810303574817488</v>
      </c>
      <c r="I29" t="s">
        <v>59</v>
      </c>
      <c r="J29" t="s">
        <v>5</v>
      </c>
      <c r="K29">
        <v>28</v>
      </c>
    </row>
    <row r="30" spans="1:11" x14ac:dyDescent="0.35">
      <c r="A30" s="11">
        <v>44986</v>
      </c>
      <c r="B30" t="s">
        <v>1826</v>
      </c>
      <c r="C30" t="s">
        <v>4278</v>
      </c>
      <c r="D30" t="s">
        <v>1827</v>
      </c>
      <c r="E30" s="18">
        <v>100.1808</v>
      </c>
      <c r="F30" s="18">
        <v>265.42450000000002</v>
      </c>
      <c r="G30" s="19">
        <f>+(Costo_Productos[[#This Row],[Precio Venta]]/Costo_Productos[[#This Row],[Precio Unitario]]-1)</f>
        <v>1.6494547857473689</v>
      </c>
      <c r="I30" t="s">
        <v>61</v>
      </c>
      <c r="J30" t="s">
        <v>5</v>
      </c>
      <c r="K30">
        <v>29</v>
      </c>
    </row>
    <row r="31" spans="1:11" x14ac:dyDescent="0.35">
      <c r="A31" s="11">
        <v>44986</v>
      </c>
      <c r="B31" t="s">
        <v>1818</v>
      </c>
      <c r="C31" t="s">
        <v>4278</v>
      </c>
      <c r="D31" t="s">
        <v>1819</v>
      </c>
      <c r="E31" s="18">
        <v>71.902000000000001</v>
      </c>
      <c r="F31" s="18">
        <v>154.82149999999999</v>
      </c>
      <c r="G31" s="19">
        <f>+(Costo_Productos[[#This Row],[Precio Venta]]/Costo_Productos[[#This Row],[Precio Unitario]]-1)</f>
        <v>1.153229395566187</v>
      </c>
      <c r="I31" t="s">
        <v>63</v>
      </c>
      <c r="J31" t="s">
        <v>5</v>
      </c>
      <c r="K31">
        <v>30</v>
      </c>
    </row>
    <row r="32" spans="1:11" x14ac:dyDescent="0.35">
      <c r="A32" s="11">
        <v>44986</v>
      </c>
      <c r="B32" t="s">
        <v>1816</v>
      </c>
      <c r="C32" t="s">
        <v>4278</v>
      </c>
      <c r="D32" t="s">
        <v>1817</v>
      </c>
      <c r="E32" s="18">
        <v>68.317400000000006</v>
      </c>
      <c r="F32" s="18">
        <v>141.55590000000001</v>
      </c>
      <c r="G32" s="19">
        <f>+(Costo_Productos[[#This Row],[Precio Venta]]/Costo_Productos[[#This Row],[Precio Unitario]]-1)</f>
        <v>1.0720328935234655</v>
      </c>
      <c r="I32" t="s">
        <v>65</v>
      </c>
      <c r="J32" t="s">
        <v>5</v>
      </c>
      <c r="K32">
        <v>31</v>
      </c>
    </row>
    <row r="33" spans="1:11" x14ac:dyDescent="0.35">
      <c r="A33" s="11">
        <v>44986</v>
      </c>
      <c r="B33" t="s">
        <v>1814</v>
      </c>
      <c r="C33" t="s">
        <v>4278</v>
      </c>
      <c r="D33" t="s">
        <v>1815</v>
      </c>
      <c r="E33" s="18">
        <v>66.365399999999994</v>
      </c>
      <c r="F33" s="18">
        <v>132.7122</v>
      </c>
      <c r="G33" s="19">
        <f>+(Costo_Productos[[#This Row],[Precio Venta]]/Costo_Productos[[#This Row],[Precio Unitario]]-1)</f>
        <v>0.9997197334755763</v>
      </c>
      <c r="I33" t="s">
        <v>67</v>
      </c>
      <c r="J33" t="s">
        <v>5</v>
      </c>
      <c r="K33">
        <v>32</v>
      </c>
    </row>
    <row r="34" spans="1:11" x14ac:dyDescent="0.35">
      <c r="A34" s="11">
        <v>44986</v>
      </c>
      <c r="B34" t="s">
        <v>1888</v>
      </c>
      <c r="C34" t="s">
        <v>4278</v>
      </c>
      <c r="D34" t="s">
        <v>1889</v>
      </c>
      <c r="E34" s="18">
        <v>88.737300000000005</v>
      </c>
      <c r="F34" s="18">
        <v>216.67070000000001</v>
      </c>
      <c r="G34" s="19">
        <f>+(Costo_Productos[[#This Row],[Precio Venta]]/Costo_Productos[[#This Row],[Precio Unitario]]-1)</f>
        <v>1.4417094051768533</v>
      </c>
      <c r="I34" t="s">
        <v>69</v>
      </c>
      <c r="J34" t="s">
        <v>5</v>
      </c>
      <c r="K34">
        <v>33</v>
      </c>
    </row>
    <row r="35" spans="1:11" x14ac:dyDescent="0.35">
      <c r="A35" s="11">
        <v>44986</v>
      </c>
      <c r="B35" t="s">
        <v>1890</v>
      </c>
      <c r="C35" t="s">
        <v>4278</v>
      </c>
      <c r="D35" t="s">
        <v>1891</v>
      </c>
      <c r="E35" s="18">
        <v>83.359300000000005</v>
      </c>
      <c r="F35" s="18">
        <v>216.67070000000001</v>
      </c>
      <c r="G35" s="19">
        <f>+(Costo_Productos[[#This Row],[Precio Venta]]/Costo_Productos[[#This Row],[Precio Unitario]]-1)</f>
        <v>1.5992384772904762</v>
      </c>
      <c r="I35" t="s">
        <v>71</v>
      </c>
      <c r="J35" t="s">
        <v>5</v>
      </c>
      <c r="K35">
        <v>34</v>
      </c>
    </row>
    <row r="36" spans="1:11" x14ac:dyDescent="0.35">
      <c r="A36" s="11">
        <v>44986</v>
      </c>
      <c r="B36" t="s">
        <v>1824</v>
      </c>
      <c r="C36" t="s">
        <v>4278</v>
      </c>
      <c r="D36" t="s">
        <v>1825</v>
      </c>
      <c r="E36" s="18">
        <v>96.470399999999998</v>
      </c>
      <c r="F36" s="18">
        <v>247.73699999999999</v>
      </c>
      <c r="G36" s="19">
        <f>+(Costo_Productos[[#This Row],[Precio Venta]]/Costo_Productos[[#This Row],[Precio Unitario]]-1)</f>
        <v>1.5680104985570704</v>
      </c>
      <c r="I36" t="s">
        <v>73</v>
      </c>
      <c r="J36" t="s">
        <v>5</v>
      </c>
      <c r="K36">
        <v>35</v>
      </c>
    </row>
    <row r="37" spans="1:11" x14ac:dyDescent="0.35">
      <c r="A37" s="11">
        <v>44986</v>
      </c>
      <c r="B37" t="s">
        <v>1822</v>
      </c>
      <c r="C37" t="s">
        <v>4278</v>
      </c>
      <c r="D37" t="s">
        <v>1823</v>
      </c>
      <c r="E37" s="18">
        <v>85.339200000000005</v>
      </c>
      <c r="F37" s="18">
        <v>234.44309999999999</v>
      </c>
      <c r="G37" s="19">
        <f>+(Costo_Productos[[#This Row],[Precio Venta]]/Costo_Productos[[#This Row],[Precio Unitario]]-1)</f>
        <v>1.7471912087293995</v>
      </c>
      <c r="I37" t="s">
        <v>75</v>
      </c>
      <c r="J37" t="s">
        <v>5</v>
      </c>
      <c r="K37">
        <v>36</v>
      </c>
    </row>
    <row r="38" spans="1:11" x14ac:dyDescent="0.35">
      <c r="A38" s="11">
        <v>44986</v>
      </c>
      <c r="B38" t="s">
        <v>1906</v>
      </c>
      <c r="C38" t="s">
        <v>4278</v>
      </c>
      <c r="D38" t="s">
        <v>1907</v>
      </c>
      <c r="E38" s="18">
        <v>162.9889</v>
      </c>
      <c r="F38" s="18">
        <v>300.17570000000001</v>
      </c>
      <c r="G38" s="19">
        <f>+(Costo_Productos[[#This Row],[Precio Venta]]/Costo_Productos[[#This Row],[Precio Unitario]]-1)</f>
        <v>0.84169412763691276</v>
      </c>
      <c r="I38" t="s">
        <v>77</v>
      </c>
      <c r="J38" t="s">
        <v>5</v>
      </c>
      <c r="K38">
        <v>37</v>
      </c>
    </row>
    <row r="39" spans="1:11" x14ac:dyDescent="0.35">
      <c r="A39" s="11">
        <v>44986</v>
      </c>
      <c r="B39" t="s">
        <v>1848</v>
      </c>
      <c r="C39" t="s">
        <v>4278</v>
      </c>
      <c r="D39" t="s">
        <v>1849</v>
      </c>
      <c r="E39" s="18">
        <v>85.363200000000006</v>
      </c>
      <c r="F39" s="18">
        <v>242.69159999999999</v>
      </c>
      <c r="G39" s="19">
        <f>+(Costo_Productos[[#This Row],[Precio Venta]]/Costo_Productos[[#This Row],[Precio Unitario]]-1)</f>
        <v>1.8430471210076469</v>
      </c>
      <c r="I39" t="s">
        <v>79</v>
      </c>
      <c r="J39" t="s">
        <v>5</v>
      </c>
      <c r="K39">
        <v>38</v>
      </c>
    </row>
    <row r="40" spans="1:11" x14ac:dyDescent="0.35">
      <c r="A40" s="11">
        <v>44980</v>
      </c>
      <c r="B40" t="s">
        <v>3966</v>
      </c>
      <c r="C40" t="s">
        <v>5584</v>
      </c>
      <c r="D40" t="s">
        <v>3967</v>
      </c>
      <c r="E40" s="18">
        <v>207.9126</v>
      </c>
      <c r="F40" s="18">
        <v>377.77350000000001</v>
      </c>
      <c r="G40" s="19">
        <f>+(Costo_Productos[[#This Row],[Precio Venta]]/Costo_Productos[[#This Row],[Precio Unitario]]-1)</f>
        <v>0.81698223195708208</v>
      </c>
      <c r="I40" t="s">
        <v>81</v>
      </c>
      <c r="J40" t="s">
        <v>5</v>
      </c>
      <c r="K40">
        <v>39</v>
      </c>
    </row>
    <row r="41" spans="1:11" x14ac:dyDescent="0.35">
      <c r="A41" s="11">
        <v>44980</v>
      </c>
      <c r="B41" t="s">
        <v>3918</v>
      </c>
      <c r="C41" t="s">
        <v>5584</v>
      </c>
      <c r="D41" t="s">
        <v>3919</v>
      </c>
      <c r="E41" s="18">
        <v>80.453199999999995</v>
      </c>
      <c r="F41" s="18">
        <v>163.7559</v>
      </c>
      <c r="G41" s="19">
        <f>+(Costo_Productos[[#This Row],[Precio Venta]]/Costo_Productos[[#This Row],[Precio Unitario]]-1)</f>
        <v>1.0354181064270906</v>
      </c>
      <c r="I41" t="s">
        <v>83</v>
      </c>
      <c r="J41" t="s">
        <v>5</v>
      </c>
      <c r="K41">
        <v>40</v>
      </c>
    </row>
    <row r="42" spans="1:11" x14ac:dyDescent="0.35">
      <c r="A42" s="11">
        <v>44980</v>
      </c>
      <c r="B42" t="s">
        <v>3906</v>
      </c>
      <c r="C42" t="s">
        <v>5584</v>
      </c>
      <c r="D42" t="s">
        <v>3907</v>
      </c>
      <c r="E42" s="18">
        <v>36.474800000000002</v>
      </c>
      <c r="F42" s="18">
        <v>72.648700000000005</v>
      </c>
      <c r="G42" s="19">
        <f>+(Costo_Productos[[#This Row],[Precio Venta]]/Costo_Productos[[#This Row],[Precio Unitario]]-1)</f>
        <v>0.99175046881682705</v>
      </c>
      <c r="I42" t="s">
        <v>85</v>
      </c>
      <c r="J42" t="s">
        <v>5</v>
      </c>
      <c r="K42">
        <v>41</v>
      </c>
    </row>
    <row r="43" spans="1:11" x14ac:dyDescent="0.35">
      <c r="A43" s="11">
        <v>44980</v>
      </c>
      <c r="B43" t="s">
        <v>3902</v>
      </c>
      <c r="C43" t="s">
        <v>5584</v>
      </c>
      <c r="D43" t="s">
        <v>3903</v>
      </c>
      <c r="E43" s="18">
        <v>47.671599999999998</v>
      </c>
      <c r="F43" s="18">
        <v>93.040300000000002</v>
      </c>
      <c r="G43" s="19">
        <f>+(Costo_Productos[[#This Row],[Precio Venta]]/Costo_Productos[[#This Row],[Precio Unitario]]-1)</f>
        <v>0.95169241225383683</v>
      </c>
      <c r="I43" t="s">
        <v>87</v>
      </c>
      <c r="J43" t="s">
        <v>5</v>
      </c>
      <c r="K43">
        <v>42</v>
      </c>
    </row>
    <row r="44" spans="1:11" x14ac:dyDescent="0.35">
      <c r="A44" s="11">
        <v>44979</v>
      </c>
      <c r="B44" t="s">
        <v>1872</v>
      </c>
      <c r="C44" t="s">
        <v>4278</v>
      </c>
      <c r="D44" t="s">
        <v>1803</v>
      </c>
      <c r="E44" s="18">
        <v>597.94000000000005</v>
      </c>
      <c r="F44" s="18">
        <v>920</v>
      </c>
      <c r="G44" s="19">
        <f>+(Costo_Productos[[#This Row],[Precio Venta]]/Costo_Productos[[#This Row],[Precio Unitario]]-1)</f>
        <v>0.5386159146402647</v>
      </c>
      <c r="I44" t="s">
        <v>89</v>
      </c>
      <c r="J44" t="s">
        <v>5</v>
      </c>
      <c r="K44">
        <v>43</v>
      </c>
    </row>
    <row r="45" spans="1:11" x14ac:dyDescent="0.35">
      <c r="A45" s="11">
        <v>44979</v>
      </c>
      <c r="B45" t="s">
        <v>1798</v>
      </c>
      <c r="C45" t="s">
        <v>4278</v>
      </c>
      <c r="D45" t="s">
        <v>1799</v>
      </c>
      <c r="E45" s="18">
        <v>97.74</v>
      </c>
      <c r="F45" s="18">
        <v>301.59289999999999</v>
      </c>
      <c r="G45" s="19">
        <f>+(Costo_Productos[[#This Row],[Precio Venta]]/Costo_Productos[[#This Row],[Precio Unitario]]-1)</f>
        <v>2.0856650296705546</v>
      </c>
      <c r="I45" t="s">
        <v>91</v>
      </c>
      <c r="J45" t="s">
        <v>5</v>
      </c>
      <c r="K45">
        <v>44</v>
      </c>
    </row>
    <row r="46" spans="1:11" x14ac:dyDescent="0.35">
      <c r="A46" s="11">
        <v>44974</v>
      </c>
      <c r="B46" t="s">
        <v>1906</v>
      </c>
      <c r="C46" t="s">
        <v>4278</v>
      </c>
      <c r="D46" t="s">
        <v>1907</v>
      </c>
      <c r="E46" s="18">
        <v>162.9889</v>
      </c>
      <c r="F46" s="18">
        <v>300.17570000000001</v>
      </c>
      <c r="G46" s="19">
        <f>+(Costo_Productos[[#This Row],[Precio Venta]]/Costo_Productos[[#This Row],[Precio Unitario]]-1)</f>
        <v>0.84169412763691276</v>
      </c>
      <c r="I46" t="s">
        <v>93</v>
      </c>
      <c r="J46" t="s">
        <v>5</v>
      </c>
      <c r="K46">
        <v>45</v>
      </c>
    </row>
    <row r="47" spans="1:11" x14ac:dyDescent="0.35">
      <c r="A47" s="11">
        <v>44974</v>
      </c>
      <c r="B47" t="s">
        <v>1912</v>
      </c>
      <c r="C47" t="s">
        <v>4278</v>
      </c>
      <c r="D47" t="s">
        <v>1913</v>
      </c>
      <c r="E47" s="18">
        <v>597.93740000000003</v>
      </c>
      <c r="F47" s="18">
        <v>920</v>
      </c>
      <c r="G47" s="19">
        <f>+(Costo_Productos[[#This Row],[Precio Venta]]/Costo_Productos[[#This Row],[Precio Unitario]]-1)</f>
        <v>0.53862260497503578</v>
      </c>
      <c r="I47" t="s">
        <v>95</v>
      </c>
      <c r="J47" t="s">
        <v>5</v>
      </c>
      <c r="K47">
        <v>46</v>
      </c>
    </row>
    <row r="48" spans="1:11" x14ac:dyDescent="0.35">
      <c r="A48" s="11">
        <v>44974</v>
      </c>
      <c r="B48" t="s">
        <v>1908</v>
      </c>
      <c r="C48" t="s">
        <v>4278</v>
      </c>
      <c r="D48" t="s">
        <v>1909</v>
      </c>
      <c r="E48" s="18">
        <v>162.9889</v>
      </c>
      <c r="F48" s="18">
        <v>320.86770000000001</v>
      </c>
      <c r="G48" s="19">
        <f>+(Costo_Productos[[#This Row],[Precio Venta]]/Costo_Productos[[#This Row],[Precio Unitario]]-1)</f>
        <v>0.96864755820795168</v>
      </c>
      <c r="I48" t="s">
        <v>97</v>
      </c>
      <c r="J48" t="s">
        <v>5</v>
      </c>
      <c r="K48">
        <v>47</v>
      </c>
    </row>
    <row r="49" spans="1:11" x14ac:dyDescent="0.35">
      <c r="A49" s="11">
        <v>44974</v>
      </c>
      <c r="B49" t="s">
        <v>1888</v>
      </c>
      <c r="C49" t="s">
        <v>4278</v>
      </c>
      <c r="D49" t="s">
        <v>1889</v>
      </c>
      <c r="E49" s="18">
        <v>88.737300000000005</v>
      </c>
      <c r="F49" s="18">
        <v>216.67070000000001</v>
      </c>
      <c r="G49" s="19">
        <f>+(Costo_Productos[[#This Row],[Precio Venta]]/Costo_Productos[[#This Row],[Precio Unitario]]-1)</f>
        <v>1.4417094051768533</v>
      </c>
      <c r="I49" t="s">
        <v>99</v>
      </c>
      <c r="J49" t="s">
        <v>5</v>
      </c>
      <c r="K49">
        <v>48</v>
      </c>
    </row>
    <row r="50" spans="1:11" x14ac:dyDescent="0.35">
      <c r="A50" s="11">
        <v>44974</v>
      </c>
      <c r="B50" t="s">
        <v>1875</v>
      </c>
      <c r="C50" t="s">
        <v>4278</v>
      </c>
      <c r="D50" t="s">
        <v>1809</v>
      </c>
      <c r="E50" s="18">
        <v>597.93740000000003</v>
      </c>
      <c r="F50" s="18">
        <v>920</v>
      </c>
      <c r="G50" s="19">
        <f>+(Costo_Productos[[#This Row],[Precio Venta]]/Costo_Productos[[#This Row],[Precio Unitario]]-1)</f>
        <v>0.53862260497503578</v>
      </c>
      <c r="I50" t="s">
        <v>101</v>
      </c>
      <c r="J50" t="s">
        <v>5</v>
      </c>
      <c r="K50">
        <v>49</v>
      </c>
    </row>
    <row r="51" spans="1:11" x14ac:dyDescent="0.35">
      <c r="A51" s="11">
        <v>44974</v>
      </c>
      <c r="B51" t="s">
        <v>1872</v>
      </c>
      <c r="C51" t="s">
        <v>4278</v>
      </c>
      <c r="D51" t="s">
        <v>1803</v>
      </c>
      <c r="E51" s="18">
        <v>597.93740000000003</v>
      </c>
      <c r="F51" s="18">
        <v>920</v>
      </c>
      <c r="G51" s="19">
        <f>+(Costo_Productos[[#This Row],[Precio Venta]]/Costo_Productos[[#This Row],[Precio Unitario]]-1)</f>
        <v>0.53862260497503578</v>
      </c>
      <c r="I51" t="s">
        <v>103</v>
      </c>
      <c r="J51" t="s">
        <v>5</v>
      </c>
      <c r="K51">
        <v>50</v>
      </c>
    </row>
    <row r="52" spans="1:11" x14ac:dyDescent="0.35">
      <c r="A52" s="11">
        <v>44974</v>
      </c>
      <c r="B52" t="s">
        <v>1866</v>
      </c>
      <c r="C52" t="s">
        <v>4278</v>
      </c>
      <c r="D52" t="s">
        <v>1867</v>
      </c>
      <c r="E52" s="18">
        <v>162.68100000000001</v>
      </c>
      <c r="F52" s="18">
        <v>354.93860000000001</v>
      </c>
      <c r="G52" s="19">
        <f>+(Costo_Productos[[#This Row],[Precio Venta]]/Costo_Productos[[#This Row],[Precio Unitario]]-1)</f>
        <v>1.1818073407466145</v>
      </c>
      <c r="I52" t="s">
        <v>105</v>
      </c>
      <c r="J52" t="s">
        <v>5</v>
      </c>
      <c r="K52">
        <v>51</v>
      </c>
    </row>
    <row r="53" spans="1:11" x14ac:dyDescent="0.35">
      <c r="A53" s="11">
        <v>44974</v>
      </c>
      <c r="B53" t="s">
        <v>1820</v>
      </c>
      <c r="C53" t="s">
        <v>4278</v>
      </c>
      <c r="D53" t="s">
        <v>1821</v>
      </c>
      <c r="E53" s="18">
        <v>75.497100000000003</v>
      </c>
      <c r="F53" s="18">
        <v>176.95910000000001</v>
      </c>
      <c r="G53" s="19">
        <f>+(Costo_Productos[[#This Row],[Precio Venta]]/Costo_Productos[[#This Row],[Precio Unitario]]-1)</f>
        <v>1.3439191704052207</v>
      </c>
      <c r="I53" t="s">
        <v>107</v>
      </c>
      <c r="J53" t="s">
        <v>5</v>
      </c>
      <c r="K53">
        <v>52</v>
      </c>
    </row>
    <row r="54" spans="1:11" x14ac:dyDescent="0.35">
      <c r="A54" s="11">
        <v>44974</v>
      </c>
      <c r="B54" t="s">
        <v>1818</v>
      </c>
      <c r="C54" t="s">
        <v>4278</v>
      </c>
      <c r="D54" t="s">
        <v>1819</v>
      </c>
      <c r="E54" s="18">
        <v>71.902000000000001</v>
      </c>
      <c r="F54" s="18">
        <v>154.82149999999999</v>
      </c>
      <c r="G54" s="19">
        <f>+(Costo_Productos[[#This Row],[Precio Venta]]/Costo_Productos[[#This Row],[Precio Unitario]]-1)</f>
        <v>1.153229395566187</v>
      </c>
      <c r="I54" t="s">
        <v>109</v>
      </c>
      <c r="J54" t="s">
        <v>5</v>
      </c>
      <c r="K54">
        <v>53</v>
      </c>
    </row>
    <row r="55" spans="1:11" x14ac:dyDescent="0.35">
      <c r="A55" s="11">
        <v>44974</v>
      </c>
      <c r="B55" t="s">
        <v>1810</v>
      </c>
      <c r="C55" t="s">
        <v>4278</v>
      </c>
      <c r="D55" t="s">
        <v>1811</v>
      </c>
      <c r="E55" s="18">
        <v>77.360399999999998</v>
      </c>
      <c r="F55" s="18">
        <v>323.07859999999999</v>
      </c>
      <c r="G55" s="19">
        <f>+(Costo_Productos[[#This Row],[Precio Venta]]/Costo_Productos[[#This Row],[Precio Unitario]]-1)</f>
        <v>3.1762788196545007</v>
      </c>
      <c r="I55" t="s">
        <v>111</v>
      </c>
      <c r="J55" t="s">
        <v>5</v>
      </c>
      <c r="K55">
        <v>54</v>
      </c>
    </row>
    <row r="56" spans="1:11" x14ac:dyDescent="0.35">
      <c r="A56" s="11">
        <v>44974</v>
      </c>
      <c r="B56" t="s">
        <v>1808</v>
      </c>
      <c r="C56" t="s">
        <v>4278</v>
      </c>
      <c r="D56" t="s">
        <v>1809</v>
      </c>
      <c r="E56" s="18">
        <v>597.93740000000003</v>
      </c>
      <c r="F56" s="18">
        <v>920</v>
      </c>
      <c r="G56" s="19">
        <f>+(Costo_Productos[[#This Row],[Precio Venta]]/Costo_Productos[[#This Row],[Precio Unitario]]-1)</f>
        <v>0.53862260497503578</v>
      </c>
      <c r="I56" t="s">
        <v>113</v>
      </c>
      <c r="J56" t="s">
        <v>5</v>
      </c>
      <c r="K56">
        <v>55</v>
      </c>
    </row>
    <row r="57" spans="1:11" x14ac:dyDescent="0.35">
      <c r="A57" s="11">
        <v>44974</v>
      </c>
      <c r="B57" t="s">
        <v>1798</v>
      </c>
      <c r="C57" t="s">
        <v>4278</v>
      </c>
      <c r="D57" t="s">
        <v>1799</v>
      </c>
      <c r="E57" s="18">
        <v>97.739599999999996</v>
      </c>
      <c r="F57" s="18">
        <v>301.59289999999999</v>
      </c>
      <c r="G57" s="19">
        <f>+(Costo_Productos[[#This Row],[Precio Venta]]/Costo_Productos[[#This Row],[Precio Unitario]]-1)</f>
        <v>2.0856776577763774</v>
      </c>
      <c r="I57" t="s">
        <v>115</v>
      </c>
      <c r="J57" t="s">
        <v>5</v>
      </c>
      <c r="K57">
        <v>56</v>
      </c>
    </row>
    <row r="58" spans="1:11" x14ac:dyDescent="0.35">
      <c r="A58" s="11">
        <v>44966</v>
      </c>
      <c r="B58" t="s">
        <v>3245</v>
      </c>
      <c r="C58" t="s">
        <v>5136</v>
      </c>
      <c r="D58" t="s">
        <v>3247</v>
      </c>
      <c r="E58" s="18">
        <v>195</v>
      </c>
      <c r="F58" s="18">
        <v>269.51179999999999</v>
      </c>
      <c r="G58" s="19">
        <f>+(Costo_Productos[[#This Row],[Precio Venta]]/Costo_Productos[[#This Row],[Precio Unitario]]-1)</f>
        <v>0.38211179487179492</v>
      </c>
      <c r="I58" t="s">
        <v>117</v>
      </c>
      <c r="J58" t="s">
        <v>5</v>
      </c>
      <c r="K58">
        <v>57</v>
      </c>
    </row>
    <row r="59" spans="1:11" x14ac:dyDescent="0.35">
      <c r="A59" s="11">
        <v>44966</v>
      </c>
      <c r="B59" t="s">
        <v>3224</v>
      </c>
      <c r="C59" t="s">
        <v>5136</v>
      </c>
      <c r="D59" t="s">
        <v>3226</v>
      </c>
      <c r="E59" s="18">
        <v>195</v>
      </c>
      <c r="F59" s="18">
        <v>269.51179999999999</v>
      </c>
      <c r="G59" s="19">
        <f>+(Costo_Productos[[#This Row],[Precio Venta]]/Costo_Productos[[#This Row],[Precio Unitario]]-1)</f>
        <v>0.38211179487179492</v>
      </c>
      <c r="I59" t="s">
        <v>119</v>
      </c>
      <c r="J59" t="s">
        <v>5</v>
      </c>
      <c r="K59">
        <v>58</v>
      </c>
    </row>
    <row r="60" spans="1:11" x14ac:dyDescent="0.35">
      <c r="A60" s="11">
        <v>44966</v>
      </c>
      <c r="B60" t="s">
        <v>3218</v>
      </c>
      <c r="C60" t="s">
        <v>5136</v>
      </c>
      <c r="D60" t="s">
        <v>3220</v>
      </c>
      <c r="E60" s="18">
        <v>195</v>
      </c>
      <c r="F60" s="18">
        <v>269.51179999999999</v>
      </c>
      <c r="G60" s="19">
        <f>+(Costo_Productos[[#This Row],[Precio Venta]]/Costo_Productos[[#This Row],[Precio Unitario]]-1)</f>
        <v>0.38211179487179492</v>
      </c>
      <c r="I60" t="s">
        <v>121</v>
      </c>
      <c r="J60" t="s">
        <v>5</v>
      </c>
      <c r="K60">
        <v>59</v>
      </c>
    </row>
    <row r="61" spans="1:11" x14ac:dyDescent="0.35">
      <c r="A61" s="11">
        <v>44966</v>
      </c>
      <c r="B61" t="s">
        <v>3215</v>
      </c>
      <c r="C61" t="s">
        <v>5136</v>
      </c>
      <c r="D61" t="s">
        <v>3217</v>
      </c>
      <c r="E61" s="18">
        <v>195</v>
      </c>
      <c r="F61" s="18">
        <v>269.51179999999999</v>
      </c>
      <c r="G61" s="19">
        <f>+(Costo_Productos[[#This Row],[Precio Venta]]/Costo_Productos[[#This Row],[Precio Unitario]]-1)</f>
        <v>0.38211179487179492</v>
      </c>
      <c r="I61" t="s">
        <v>122</v>
      </c>
      <c r="J61" t="s">
        <v>5</v>
      </c>
      <c r="K61">
        <v>60</v>
      </c>
    </row>
    <row r="62" spans="1:11" x14ac:dyDescent="0.35">
      <c r="A62" s="11">
        <v>44966</v>
      </c>
      <c r="B62" t="s">
        <v>3203</v>
      </c>
      <c r="C62" t="s">
        <v>5136</v>
      </c>
      <c r="D62" t="s">
        <v>3205</v>
      </c>
      <c r="E62" s="18">
        <v>195</v>
      </c>
      <c r="F62" s="18">
        <v>269.51179999999999</v>
      </c>
      <c r="G62" s="19">
        <f>+(Costo_Productos[[#This Row],[Precio Venta]]/Costo_Productos[[#This Row],[Precio Unitario]]-1)</f>
        <v>0.38211179487179492</v>
      </c>
      <c r="I62" t="s">
        <v>124</v>
      </c>
      <c r="J62" t="s">
        <v>5</v>
      </c>
      <c r="K62">
        <v>61</v>
      </c>
    </row>
    <row r="63" spans="1:11" x14ac:dyDescent="0.35">
      <c r="A63" s="11">
        <v>44966</v>
      </c>
      <c r="B63" t="s">
        <v>3194</v>
      </c>
      <c r="C63" t="s">
        <v>5136</v>
      </c>
      <c r="D63" t="s">
        <v>3196</v>
      </c>
      <c r="E63" s="18">
        <v>195</v>
      </c>
      <c r="F63" s="18">
        <v>269.51179999999999</v>
      </c>
      <c r="G63" s="19">
        <f>+(Costo_Productos[[#This Row],[Precio Venta]]/Costo_Productos[[#This Row],[Precio Unitario]]-1)</f>
        <v>0.38211179487179492</v>
      </c>
      <c r="I63" t="s">
        <v>126</v>
      </c>
      <c r="J63" t="s">
        <v>5</v>
      </c>
      <c r="K63">
        <v>62</v>
      </c>
    </row>
    <row r="64" spans="1:11" x14ac:dyDescent="0.35">
      <c r="A64" s="11">
        <v>44966</v>
      </c>
      <c r="B64" t="s">
        <v>3185</v>
      </c>
      <c r="C64" t="s">
        <v>5136</v>
      </c>
      <c r="D64" t="s">
        <v>3187</v>
      </c>
      <c r="E64" s="18">
        <v>195</v>
      </c>
      <c r="F64" s="18">
        <v>269.51179999999999</v>
      </c>
      <c r="G64" s="19">
        <f>+(Costo_Productos[[#This Row],[Precio Venta]]/Costo_Productos[[#This Row],[Precio Unitario]]-1)</f>
        <v>0.38211179487179492</v>
      </c>
      <c r="I64" t="s">
        <v>128</v>
      </c>
      <c r="J64" t="s">
        <v>5</v>
      </c>
      <c r="K64">
        <v>63</v>
      </c>
    </row>
    <row r="65" spans="1:11" x14ac:dyDescent="0.35">
      <c r="A65" s="11">
        <v>44966</v>
      </c>
      <c r="B65" t="s">
        <v>3176</v>
      </c>
      <c r="C65" t="s">
        <v>5136</v>
      </c>
      <c r="D65" t="s">
        <v>3178</v>
      </c>
      <c r="E65" s="18">
        <v>195</v>
      </c>
      <c r="F65" s="18">
        <v>331.70690000000002</v>
      </c>
      <c r="G65" s="19">
        <f>+(Costo_Productos[[#This Row],[Precio Venta]]/Costo_Productos[[#This Row],[Precio Unitario]]-1)</f>
        <v>0.70106102564102568</v>
      </c>
      <c r="I65" t="s">
        <v>130</v>
      </c>
      <c r="J65" t="s">
        <v>5</v>
      </c>
      <c r="K65">
        <v>64</v>
      </c>
    </row>
    <row r="66" spans="1:11" x14ac:dyDescent="0.35">
      <c r="A66" s="11">
        <v>44966</v>
      </c>
      <c r="B66" t="s">
        <v>3161</v>
      </c>
      <c r="C66" t="s">
        <v>5136</v>
      </c>
      <c r="D66" t="s">
        <v>3163</v>
      </c>
      <c r="E66" s="18">
        <v>195</v>
      </c>
      <c r="F66" s="18">
        <v>269.51179999999999</v>
      </c>
      <c r="G66" s="19">
        <f>+(Costo_Productos[[#This Row],[Precio Venta]]/Costo_Productos[[#This Row],[Precio Unitario]]-1)</f>
        <v>0.38211179487179492</v>
      </c>
      <c r="I66" t="s">
        <v>132</v>
      </c>
      <c r="J66" t="s">
        <v>5</v>
      </c>
      <c r="K66">
        <v>65</v>
      </c>
    </row>
    <row r="67" spans="1:11" x14ac:dyDescent="0.35">
      <c r="A67" s="11">
        <v>44966</v>
      </c>
      <c r="B67" t="s">
        <v>3158</v>
      </c>
      <c r="C67" t="s">
        <v>5136</v>
      </c>
      <c r="D67" t="s">
        <v>3160</v>
      </c>
      <c r="E67" s="18">
        <v>195</v>
      </c>
      <c r="F67" s="18">
        <v>255.69069999999999</v>
      </c>
      <c r="G67" s="19">
        <f>+(Costo_Productos[[#This Row],[Precio Venta]]/Costo_Productos[[#This Row],[Precio Unitario]]-1)</f>
        <v>0.31123435897435892</v>
      </c>
      <c r="I67" t="s">
        <v>134</v>
      </c>
      <c r="J67" t="s">
        <v>5</v>
      </c>
      <c r="K67">
        <v>66</v>
      </c>
    </row>
    <row r="68" spans="1:11" x14ac:dyDescent="0.35">
      <c r="A68" s="11">
        <v>44966</v>
      </c>
      <c r="B68" t="s">
        <v>3149</v>
      </c>
      <c r="C68" t="s">
        <v>5136</v>
      </c>
      <c r="D68" t="s">
        <v>3151</v>
      </c>
      <c r="E68" s="18">
        <v>195</v>
      </c>
      <c r="F68" s="18">
        <v>269.51179999999999</v>
      </c>
      <c r="G68" s="19">
        <f>+(Costo_Productos[[#This Row],[Precio Venta]]/Costo_Productos[[#This Row],[Precio Unitario]]-1)</f>
        <v>0.38211179487179492</v>
      </c>
      <c r="I68" t="s">
        <v>136</v>
      </c>
      <c r="J68" t="s">
        <v>5</v>
      </c>
      <c r="K68">
        <v>67</v>
      </c>
    </row>
    <row r="69" spans="1:11" x14ac:dyDescent="0.35">
      <c r="A69" s="11">
        <v>44966</v>
      </c>
      <c r="B69" t="s">
        <v>3133</v>
      </c>
      <c r="C69" t="s">
        <v>5136</v>
      </c>
      <c r="D69" t="s">
        <v>3136</v>
      </c>
      <c r="E69" s="18">
        <v>195</v>
      </c>
      <c r="F69" s="18">
        <v>331.70690000000002</v>
      </c>
      <c r="G69" s="19">
        <f>+(Costo_Productos[[#This Row],[Precio Venta]]/Costo_Productos[[#This Row],[Precio Unitario]]-1)</f>
        <v>0.70106102564102568</v>
      </c>
      <c r="I69" t="s">
        <v>138</v>
      </c>
      <c r="J69" t="s">
        <v>5</v>
      </c>
      <c r="K69">
        <v>69</v>
      </c>
    </row>
    <row r="70" spans="1:11" x14ac:dyDescent="0.35">
      <c r="A70" s="11">
        <v>44966</v>
      </c>
      <c r="B70" t="s">
        <v>3643</v>
      </c>
      <c r="C70" t="s">
        <v>5671</v>
      </c>
      <c r="D70" t="s">
        <v>3645</v>
      </c>
      <c r="E70" s="18">
        <v>53.8</v>
      </c>
      <c r="F70" s="18">
        <v>110.5463</v>
      </c>
      <c r="G70" s="19">
        <f>+(Costo_Productos[[#This Row],[Precio Venta]]/Costo_Productos[[#This Row],[Precio Unitario]]-1)</f>
        <v>1.0547639405204463</v>
      </c>
      <c r="I70" t="s">
        <v>140</v>
      </c>
      <c r="J70" t="s">
        <v>5</v>
      </c>
      <c r="K70">
        <v>70</v>
      </c>
    </row>
    <row r="71" spans="1:11" x14ac:dyDescent="0.35">
      <c r="A71" s="11">
        <v>44966</v>
      </c>
      <c r="B71" t="s">
        <v>3625</v>
      </c>
      <c r="C71" t="s">
        <v>5671</v>
      </c>
      <c r="D71" t="s">
        <v>3626</v>
      </c>
      <c r="E71" s="18">
        <v>53.8</v>
      </c>
      <c r="F71" s="18">
        <v>110.5463</v>
      </c>
      <c r="G71" s="19">
        <f>+(Costo_Productos[[#This Row],[Precio Venta]]/Costo_Productos[[#This Row],[Precio Unitario]]-1)</f>
        <v>1.0547639405204463</v>
      </c>
      <c r="I71" t="s">
        <v>142</v>
      </c>
      <c r="J71" t="s">
        <v>5</v>
      </c>
      <c r="K71">
        <v>71</v>
      </c>
    </row>
    <row r="72" spans="1:11" x14ac:dyDescent="0.35">
      <c r="A72" s="11">
        <v>44966</v>
      </c>
      <c r="B72" t="s">
        <v>3649</v>
      </c>
      <c r="C72" t="s">
        <v>5671</v>
      </c>
      <c r="D72" t="s">
        <v>3650</v>
      </c>
      <c r="E72" s="18">
        <v>24.7</v>
      </c>
      <c r="F72" s="18">
        <v>68.028499999999994</v>
      </c>
      <c r="G72" s="19">
        <f>+(Costo_Productos[[#This Row],[Precio Venta]]/Costo_Productos[[#This Row],[Precio Unitario]]-1)</f>
        <v>1.7541902834008094</v>
      </c>
      <c r="I72" t="s">
        <v>144</v>
      </c>
      <c r="J72" t="s">
        <v>5</v>
      </c>
      <c r="K72">
        <v>72</v>
      </c>
    </row>
    <row r="73" spans="1:11" x14ac:dyDescent="0.35">
      <c r="A73" s="11">
        <v>44966</v>
      </c>
      <c r="B73" t="s">
        <v>3623</v>
      </c>
      <c r="C73" t="s">
        <v>5671</v>
      </c>
      <c r="D73" t="s">
        <v>3624</v>
      </c>
      <c r="E73" s="18">
        <v>33.200000000000003</v>
      </c>
      <c r="F73" s="18">
        <v>66.327799999999996</v>
      </c>
      <c r="G73" s="19">
        <f>+(Costo_Productos[[#This Row],[Precio Venta]]/Costo_Productos[[#This Row],[Precio Unitario]]-1)</f>
        <v>0.99782530120481905</v>
      </c>
      <c r="I73" t="s">
        <v>146</v>
      </c>
      <c r="J73" t="s">
        <v>5</v>
      </c>
      <c r="K73">
        <v>73</v>
      </c>
    </row>
    <row r="74" spans="1:11" x14ac:dyDescent="0.35">
      <c r="A74" s="11">
        <v>44964</v>
      </c>
      <c r="B74" t="s">
        <v>997</v>
      </c>
      <c r="C74" t="s">
        <v>5513</v>
      </c>
      <c r="D74" t="s">
        <v>4792</v>
      </c>
      <c r="E74" s="18">
        <v>49</v>
      </c>
      <c r="F74" s="18">
        <v>175.5985</v>
      </c>
      <c r="G74" s="19">
        <f>+(Costo_Productos[[#This Row],[Precio Venta]]/Costo_Productos[[#This Row],[Precio Unitario]]-1)</f>
        <v>2.5836428571428574</v>
      </c>
      <c r="I74" t="s">
        <v>148</v>
      </c>
      <c r="J74" t="s">
        <v>5</v>
      </c>
      <c r="K74">
        <v>74</v>
      </c>
    </row>
    <row r="75" spans="1:11" x14ac:dyDescent="0.35">
      <c r="A75" s="11">
        <v>44964</v>
      </c>
      <c r="B75" t="s">
        <v>878</v>
      </c>
      <c r="C75" t="s">
        <v>5513</v>
      </c>
      <c r="D75" t="s">
        <v>4791</v>
      </c>
      <c r="E75" s="18">
        <v>37.24</v>
      </c>
      <c r="F75" s="18">
        <v>108.7038</v>
      </c>
      <c r="G75" s="19">
        <f>+(Costo_Productos[[#This Row],[Precio Venta]]/Costo_Productos[[#This Row],[Precio Unitario]]-1)</f>
        <v>1.9190064446831361</v>
      </c>
      <c r="I75" t="s">
        <v>150</v>
      </c>
      <c r="J75" t="s">
        <v>5</v>
      </c>
      <c r="K75">
        <v>75</v>
      </c>
    </row>
    <row r="76" spans="1:11" x14ac:dyDescent="0.35">
      <c r="A76" s="11">
        <v>44964</v>
      </c>
      <c r="B76" t="s">
        <v>835</v>
      </c>
      <c r="C76" t="s">
        <v>5513</v>
      </c>
      <c r="D76" t="s">
        <v>4785</v>
      </c>
      <c r="E76" s="18">
        <v>62.72</v>
      </c>
      <c r="F76" s="18">
        <v>178.7732</v>
      </c>
      <c r="G76" s="19">
        <f>+(Costo_Productos[[#This Row],[Precio Venta]]/Costo_Productos[[#This Row],[Precio Unitario]]-1)</f>
        <v>1.8503380102040818</v>
      </c>
      <c r="I76" t="s">
        <v>152</v>
      </c>
      <c r="J76" t="s">
        <v>5</v>
      </c>
      <c r="K76">
        <v>76</v>
      </c>
    </row>
    <row r="77" spans="1:11" x14ac:dyDescent="0.35">
      <c r="A77" s="11">
        <v>44964</v>
      </c>
      <c r="B77" t="s">
        <v>808</v>
      </c>
      <c r="C77" t="s">
        <v>5513</v>
      </c>
      <c r="D77" t="s">
        <v>4775</v>
      </c>
      <c r="E77" s="18">
        <v>62.72</v>
      </c>
      <c r="F77" s="18">
        <v>178.7732</v>
      </c>
      <c r="G77" s="19">
        <f>+(Costo_Productos[[#This Row],[Precio Venta]]/Costo_Productos[[#This Row],[Precio Unitario]]-1)</f>
        <v>1.8503380102040818</v>
      </c>
      <c r="I77" t="s">
        <v>154</v>
      </c>
      <c r="J77" t="s">
        <v>5</v>
      </c>
      <c r="K77">
        <v>77</v>
      </c>
    </row>
    <row r="78" spans="1:11" x14ac:dyDescent="0.35">
      <c r="A78" s="11">
        <v>44964</v>
      </c>
      <c r="B78" t="s">
        <v>829</v>
      </c>
      <c r="C78" t="s">
        <v>5513</v>
      </c>
      <c r="D78" t="s">
        <v>4784</v>
      </c>
      <c r="E78" s="18">
        <v>39.200000000000003</v>
      </c>
      <c r="F78" s="18">
        <v>105.18899999999999</v>
      </c>
      <c r="G78" s="19">
        <f>+(Costo_Productos[[#This Row],[Precio Venta]]/Costo_Productos[[#This Row],[Precio Unitario]]-1)</f>
        <v>1.6833928571428567</v>
      </c>
      <c r="I78" t="s">
        <v>156</v>
      </c>
      <c r="J78" t="s">
        <v>5</v>
      </c>
      <c r="K78">
        <v>78</v>
      </c>
    </row>
    <row r="79" spans="1:11" x14ac:dyDescent="0.35">
      <c r="A79" s="11">
        <v>44964</v>
      </c>
      <c r="B79" t="s">
        <v>812</v>
      </c>
      <c r="C79" t="s">
        <v>5513</v>
      </c>
      <c r="D79" t="s">
        <v>4778</v>
      </c>
      <c r="E79" s="18">
        <v>58.8</v>
      </c>
      <c r="F79" s="18">
        <v>165.0258</v>
      </c>
      <c r="G79" s="19">
        <f>+(Costo_Productos[[#This Row],[Precio Venta]]/Costo_Productos[[#This Row],[Precio Unitario]]-1)</f>
        <v>1.8065612244897959</v>
      </c>
      <c r="I79" t="s">
        <v>158</v>
      </c>
      <c r="J79" t="s">
        <v>5</v>
      </c>
      <c r="K79">
        <v>79</v>
      </c>
    </row>
    <row r="80" spans="1:11" x14ac:dyDescent="0.35">
      <c r="A80" s="11">
        <v>44964</v>
      </c>
      <c r="B80" t="s">
        <v>817</v>
      </c>
      <c r="C80" t="s">
        <v>5513</v>
      </c>
      <c r="D80" t="s">
        <v>4781</v>
      </c>
      <c r="E80" s="18">
        <v>68.599999999999994</v>
      </c>
      <c r="F80" s="18">
        <v>220.0154</v>
      </c>
      <c r="G80" s="19">
        <f>+(Costo_Productos[[#This Row],[Precio Venta]]/Costo_Productos[[#This Row],[Precio Unitario]]-1)</f>
        <v>2.2072215743440236</v>
      </c>
      <c r="I80" t="s">
        <v>160</v>
      </c>
      <c r="J80" t="s">
        <v>5</v>
      </c>
      <c r="K80">
        <v>80</v>
      </c>
    </row>
    <row r="81" spans="1:11" x14ac:dyDescent="0.35">
      <c r="A81" s="11">
        <v>44964</v>
      </c>
      <c r="B81" t="s">
        <v>813</v>
      </c>
      <c r="C81" t="s">
        <v>5513</v>
      </c>
      <c r="D81" t="s">
        <v>4779</v>
      </c>
      <c r="E81" s="18">
        <v>62.72</v>
      </c>
      <c r="F81" s="18">
        <v>178.7732</v>
      </c>
      <c r="G81" s="19">
        <f>+(Costo_Productos[[#This Row],[Precio Venta]]/Costo_Productos[[#This Row],[Precio Unitario]]-1)</f>
        <v>1.8503380102040818</v>
      </c>
      <c r="I81" t="s">
        <v>162</v>
      </c>
      <c r="J81" t="s">
        <v>5</v>
      </c>
      <c r="K81">
        <v>81</v>
      </c>
    </row>
    <row r="82" spans="1:11" x14ac:dyDescent="0.35">
      <c r="A82" s="11">
        <v>44959</v>
      </c>
      <c r="B82" t="s">
        <v>3094</v>
      </c>
      <c r="C82" t="s">
        <v>4768</v>
      </c>
      <c r="D82" t="s">
        <v>3096</v>
      </c>
      <c r="E82" s="18">
        <v>25</v>
      </c>
      <c r="F82" s="18">
        <v>184.1748</v>
      </c>
      <c r="G82" s="19">
        <f>+(Costo_Productos[[#This Row],[Precio Venta]]/Costo_Productos[[#This Row],[Precio Unitario]]-1)</f>
        <v>6.3669919999999998</v>
      </c>
      <c r="I82" t="s">
        <v>164</v>
      </c>
      <c r="J82" t="s">
        <v>5</v>
      </c>
      <c r="K82">
        <v>82</v>
      </c>
    </row>
    <row r="83" spans="1:11" x14ac:dyDescent="0.35">
      <c r="A83" s="11">
        <v>44959</v>
      </c>
      <c r="B83" t="s">
        <v>3073</v>
      </c>
      <c r="C83" t="s">
        <v>4768</v>
      </c>
      <c r="D83" t="s">
        <v>3075</v>
      </c>
      <c r="E83" s="18">
        <v>31.6</v>
      </c>
      <c r="F83" s="18">
        <v>95.965199999999996</v>
      </c>
      <c r="G83" s="19">
        <f>+(Costo_Productos[[#This Row],[Precio Venta]]/Costo_Productos[[#This Row],[Precio Unitario]]-1)</f>
        <v>2.0368734177215186</v>
      </c>
      <c r="I83" t="s">
        <v>166</v>
      </c>
      <c r="J83" t="s">
        <v>5</v>
      </c>
      <c r="K83">
        <v>84</v>
      </c>
    </row>
    <row r="84" spans="1:11" x14ac:dyDescent="0.35">
      <c r="A84" s="11">
        <v>44959</v>
      </c>
      <c r="B84" t="s">
        <v>3215</v>
      </c>
      <c r="C84" t="s">
        <v>5136</v>
      </c>
      <c r="D84" t="s">
        <v>3217</v>
      </c>
      <c r="E84" s="18">
        <v>195</v>
      </c>
      <c r="F84" s="18">
        <v>269.51179999999999</v>
      </c>
      <c r="G84" s="19">
        <f>+(Costo_Productos[[#This Row],[Precio Venta]]/Costo_Productos[[#This Row],[Precio Unitario]]-1)</f>
        <v>0.38211179487179492</v>
      </c>
      <c r="I84" t="s">
        <v>168</v>
      </c>
      <c r="J84" t="s">
        <v>5</v>
      </c>
      <c r="K84">
        <v>85</v>
      </c>
    </row>
    <row r="85" spans="1:11" x14ac:dyDescent="0.35">
      <c r="A85" s="11">
        <v>44959</v>
      </c>
      <c r="B85" t="s">
        <v>3203</v>
      </c>
      <c r="C85" t="s">
        <v>5136</v>
      </c>
      <c r="D85" t="s">
        <v>3205</v>
      </c>
      <c r="E85" s="18">
        <v>195</v>
      </c>
      <c r="F85" s="18">
        <v>269.51179999999999</v>
      </c>
      <c r="G85" s="19">
        <f>+(Costo_Productos[[#This Row],[Precio Venta]]/Costo_Productos[[#This Row],[Precio Unitario]]-1)</f>
        <v>0.38211179487179492</v>
      </c>
      <c r="I85" t="s">
        <v>170</v>
      </c>
      <c r="J85" t="s">
        <v>5</v>
      </c>
      <c r="K85">
        <v>86</v>
      </c>
    </row>
    <row r="86" spans="1:11" x14ac:dyDescent="0.35">
      <c r="A86" s="11">
        <v>44959</v>
      </c>
      <c r="B86" t="s">
        <v>3194</v>
      </c>
      <c r="C86" t="s">
        <v>5136</v>
      </c>
      <c r="D86" t="s">
        <v>3196</v>
      </c>
      <c r="E86" s="18">
        <v>195</v>
      </c>
      <c r="F86" s="18">
        <v>269.51179999999999</v>
      </c>
      <c r="G86" s="19">
        <f>+(Costo_Productos[[#This Row],[Precio Venta]]/Costo_Productos[[#This Row],[Precio Unitario]]-1)</f>
        <v>0.38211179487179492</v>
      </c>
      <c r="I86" t="s">
        <v>172</v>
      </c>
      <c r="J86" t="s">
        <v>5</v>
      </c>
      <c r="K86">
        <v>87</v>
      </c>
    </row>
    <row r="87" spans="1:11" x14ac:dyDescent="0.35">
      <c r="A87" s="11">
        <v>44959</v>
      </c>
      <c r="B87" t="s">
        <v>3179</v>
      </c>
      <c r="C87" t="s">
        <v>5136</v>
      </c>
      <c r="D87" t="s">
        <v>3181</v>
      </c>
      <c r="E87" s="18">
        <v>195</v>
      </c>
      <c r="F87" s="18">
        <v>331.70690000000002</v>
      </c>
      <c r="G87" s="19">
        <f>+(Costo_Productos[[#This Row],[Precio Venta]]/Costo_Productos[[#This Row],[Precio Unitario]]-1)</f>
        <v>0.70106102564102568</v>
      </c>
      <c r="I87" t="s">
        <v>174</v>
      </c>
      <c r="J87" t="s">
        <v>5</v>
      </c>
      <c r="K87">
        <v>88</v>
      </c>
    </row>
    <row r="88" spans="1:11" x14ac:dyDescent="0.35">
      <c r="A88" s="11">
        <v>44959</v>
      </c>
      <c r="B88" t="s">
        <v>3167</v>
      </c>
      <c r="C88" t="s">
        <v>5136</v>
      </c>
      <c r="D88" t="s">
        <v>3169</v>
      </c>
      <c r="E88" s="18">
        <v>195</v>
      </c>
      <c r="F88" s="18">
        <v>269.51179999999999</v>
      </c>
      <c r="G88" s="19">
        <f>+(Costo_Productos[[#This Row],[Precio Venta]]/Costo_Productos[[#This Row],[Precio Unitario]]-1)</f>
        <v>0.38211179487179492</v>
      </c>
      <c r="I88" t="s">
        <v>176</v>
      </c>
      <c r="J88" t="s">
        <v>5</v>
      </c>
      <c r="K88">
        <v>89</v>
      </c>
    </row>
    <row r="89" spans="1:11" x14ac:dyDescent="0.35">
      <c r="A89" s="11">
        <v>44959</v>
      </c>
      <c r="B89" t="s">
        <v>3164</v>
      </c>
      <c r="C89" t="s">
        <v>5136</v>
      </c>
      <c r="D89" t="s">
        <v>3166</v>
      </c>
      <c r="E89" s="18">
        <v>195</v>
      </c>
      <c r="F89" s="18">
        <v>269.51179999999999</v>
      </c>
      <c r="G89" s="19">
        <f>+(Costo_Productos[[#This Row],[Precio Venta]]/Costo_Productos[[#This Row],[Precio Unitario]]-1)</f>
        <v>0.38211179487179492</v>
      </c>
      <c r="I89" t="s">
        <v>178</v>
      </c>
      <c r="J89" t="s">
        <v>5</v>
      </c>
      <c r="K89">
        <v>91</v>
      </c>
    </row>
    <row r="90" spans="1:11" x14ac:dyDescent="0.35">
      <c r="A90" s="11">
        <v>44959</v>
      </c>
      <c r="B90" t="s">
        <v>3158</v>
      </c>
      <c r="C90" t="s">
        <v>5136</v>
      </c>
      <c r="D90" t="s">
        <v>3160</v>
      </c>
      <c r="E90" s="18">
        <v>195</v>
      </c>
      <c r="F90" s="18">
        <v>255.69069999999999</v>
      </c>
      <c r="G90" s="19">
        <f>+(Costo_Productos[[#This Row],[Precio Venta]]/Costo_Productos[[#This Row],[Precio Unitario]]-1)</f>
        <v>0.31123435897435892</v>
      </c>
      <c r="I90" t="s">
        <v>180</v>
      </c>
      <c r="J90" t="s">
        <v>5</v>
      </c>
      <c r="K90">
        <v>92</v>
      </c>
    </row>
    <row r="91" spans="1:11" x14ac:dyDescent="0.35">
      <c r="A91" s="11">
        <v>44959</v>
      </c>
      <c r="B91" t="s">
        <v>3140</v>
      </c>
      <c r="C91" t="s">
        <v>5136</v>
      </c>
      <c r="D91" t="s">
        <v>3142</v>
      </c>
      <c r="E91" s="18">
        <v>195</v>
      </c>
      <c r="F91" s="18">
        <v>269.51179999999999</v>
      </c>
      <c r="G91" s="19">
        <f>+(Costo_Productos[[#This Row],[Precio Venta]]/Costo_Productos[[#This Row],[Precio Unitario]]-1)</f>
        <v>0.38211179487179492</v>
      </c>
      <c r="I91" t="s">
        <v>182</v>
      </c>
      <c r="J91" t="s">
        <v>5</v>
      </c>
      <c r="K91">
        <v>93</v>
      </c>
    </row>
    <row r="92" spans="1:11" x14ac:dyDescent="0.35">
      <c r="A92" s="11">
        <v>44959</v>
      </c>
      <c r="B92" t="s">
        <v>3137</v>
      </c>
      <c r="C92" t="s">
        <v>5136</v>
      </c>
      <c r="D92" t="s">
        <v>3139</v>
      </c>
      <c r="E92" s="18">
        <v>195</v>
      </c>
      <c r="F92" s="18">
        <v>331.70690000000002</v>
      </c>
      <c r="G92" s="19">
        <f>+(Costo_Productos[[#This Row],[Precio Venta]]/Costo_Productos[[#This Row],[Precio Unitario]]-1)</f>
        <v>0.70106102564102568</v>
      </c>
      <c r="I92" t="s">
        <v>184</v>
      </c>
      <c r="J92" t="s">
        <v>5</v>
      </c>
      <c r="K92">
        <v>94</v>
      </c>
    </row>
    <row r="93" spans="1:11" x14ac:dyDescent="0.35">
      <c r="A93" s="11">
        <v>44959</v>
      </c>
      <c r="B93" t="s">
        <v>3133</v>
      </c>
      <c r="C93" t="s">
        <v>5136</v>
      </c>
      <c r="D93" t="s">
        <v>3136</v>
      </c>
      <c r="E93" s="18">
        <v>195</v>
      </c>
      <c r="F93" s="18">
        <v>331.70690000000002</v>
      </c>
      <c r="G93" s="19">
        <f>+(Costo_Productos[[#This Row],[Precio Venta]]/Costo_Productos[[#This Row],[Precio Unitario]]-1)</f>
        <v>0.70106102564102568</v>
      </c>
      <c r="I93" t="s">
        <v>186</v>
      </c>
      <c r="J93" t="s">
        <v>5</v>
      </c>
      <c r="K93">
        <v>95</v>
      </c>
    </row>
    <row r="94" spans="1:11" x14ac:dyDescent="0.35">
      <c r="A94" s="11">
        <v>44959</v>
      </c>
      <c r="B94" t="s">
        <v>3796</v>
      </c>
      <c r="C94" t="s">
        <v>4283</v>
      </c>
      <c r="D94" t="s">
        <v>3797</v>
      </c>
      <c r="E94" s="18">
        <v>27000</v>
      </c>
      <c r="F94" s="18">
        <v>453.23820000000001</v>
      </c>
      <c r="G94" s="19">
        <f>+(Costo_Productos[[#This Row],[Precio Venta]]/Costo_Productos[[#This Row],[Precio Unitario]]-1)</f>
        <v>-0.98321340000000002</v>
      </c>
      <c r="I94" t="s">
        <v>188</v>
      </c>
      <c r="J94" t="s">
        <v>5</v>
      </c>
      <c r="K94">
        <v>96</v>
      </c>
    </row>
    <row r="95" spans="1:11" x14ac:dyDescent="0.35">
      <c r="A95" s="11">
        <v>44958</v>
      </c>
      <c r="B95" t="s">
        <v>5471</v>
      </c>
      <c r="C95" t="s">
        <v>4809</v>
      </c>
      <c r="D95" t="s">
        <v>5109</v>
      </c>
      <c r="E95" s="18">
        <v>503</v>
      </c>
      <c r="F95" s="18">
        <v>1748</v>
      </c>
      <c r="G95" s="19">
        <f>+(Costo_Productos[[#This Row],[Precio Venta]]/Costo_Productos[[#This Row],[Precio Unitario]]-1)</f>
        <v>2.4751491053677932</v>
      </c>
      <c r="I95" t="s">
        <v>190</v>
      </c>
      <c r="J95" t="s">
        <v>5</v>
      </c>
      <c r="K95">
        <v>97</v>
      </c>
    </row>
    <row r="96" spans="1:11" x14ac:dyDescent="0.35">
      <c r="A96" s="11">
        <v>44958</v>
      </c>
      <c r="B96" t="s">
        <v>5336</v>
      </c>
      <c r="C96" t="s">
        <v>4809</v>
      </c>
      <c r="D96" t="s">
        <v>5110</v>
      </c>
      <c r="E96" s="18">
        <v>521</v>
      </c>
      <c r="F96" s="18">
        <v>1748</v>
      </c>
      <c r="G96" s="19">
        <f>+(Costo_Productos[[#This Row],[Precio Venta]]/Costo_Productos[[#This Row],[Precio Unitario]]-1)</f>
        <v>2.3550863723608444</v>
      </c>
      <c r="I96" t="s">
        <v>192</v>
      </c>
      <c r="J96" t="s">
        <v>5</v>
      </c>
      <c r="K96">
        <v>98</v>
      </c>
    </row>
    <row r="97" spans="1:11" x14ac:dyDescent="0.35">
      <c r="A97" s="11">
        <v>44953</v>
      </c>
      <c r="B97" t="s">
        <v>1898</v>
      </c>
      <c r="C97" t="s">
        <v>4278</v>
      </c>
      <c r="D97" t="s">
        <v>1899</v>
      </c>
      <c r="E97" s="18">
        <v>112.94</v>
      </c>
      <c r="F97" s="18">
        <v>223.36019999999999</v>
      </c>
      <c r="G97" s="19">
        <f>+(Costo_Productos[[#This Row],[Precio Venta]]/Costo_Productos[[#This Row],[Precio Unitario]]-1)</f>
        <v>0.97768903842748367</v>
      </c>
      <c r="I97" t="s">
        <v>194</v>
      </c>
      <c r="J97" t="s">
        <v>5</v>
      </c>
      <c r="K97">
        <v>99</v>
      </c>
    </row>
    <row r="98" spans="1:11" x14ac:dyDescent="0.35">
      <c r="A98" s="11">
        <v>44953</v>
      </c>
      <c r="B98" t="s">
        <v>1900</v>
      </c>
      <c r="C98" t="s">
        <v>4278</v>
      </c>
      <c r="D98" t="s">
        <v>1901</v>
      </c>
      <c r="E98" s="18">
        <v>115.63</v>
      </c>
      <c r="F98" s="18">
        <v>223.36019999999999</v>
      </c>
      <c r="G98" s="19">
        <f>+(Costo_Productos[[#This Row],[Precio Venta]]/Costo_Productos[[#This Row],[Precio Unitario]]-1)</f>
        <v>0.93168035976822616</v>
      </c>
      <c r="I98" t="s">
        <v>196</v>
      </c>
      <c r="J98" t="s">
        <v>5</v>
      </c>
      <c r="K98">
        <v>100</v>
      </c>
    </row>
    <row r="99" spans="1:11" x14ac:dyDescent="0.35">
      <c r="A99" s="11">
        <v>44953</v>
      </c>
      <c r="B99" t="s">
        <v>1884</v>
      </c>
      <c r="C99" t="s">
        <v>4278</v>
      </c>
      <c r="D99" t="s">
        <v>1885</v>
      </c>
      <c r="E99" s="18">
        <v>80.67</v>
      </c>
      <c r="F99" s="18">
        <v>200.06039999999999</v>
      </c>
      <c r="G99" s="19">
        <f>+(Costo_Productos[[#This Row],[Precio Venta]]/Costo_Productos[[#This Row],[Precio Unitario]]-1)</f>
        <v>1.4799851245816287</v>
      </c>
      <c r="I99" t="s">
        <v>198</v>
      </c>
      <c r="J99" t="s">
        <v>5</v>
      </c>
      <c r="K99">
        <v>101</v>
      </c>
    </row>
    <row r="100" spans="1:11" x14ac:dyDescent="0.35">
      <c r="A100" s="11">
        <v>44953</v>
      </c>
      <c r="B100" t="s">
        <v>1886</v>
      </c>
      <c r="C100" t="s">
        <v>4278</v>
      </c>
      <c r="D100" t="s">
        <v>1887</v>
      </c>
      <c r="E100" s="18">
        <v>88.74</v>
      </c>
      <c r="F100" s="18">
        <v>216.67070000000001</v>
      </c>
      <c r="G100" s="19">
        <f>+(Costo_Productos[[#This Row],[Precio Venta]]/Costo_Productos[[#This Row],[Precio Unitario]]-1)</f>
        <v>1.4416351138156416</v>
      </c>
      <c r="I100" t="s">
        <v>200</v>
      </c>
      <c r="J100" t="s">
        <v>5</v>
      </c>
      <c r="K100">
        <v>102</v>
      </c>
    </row>
    <row r="101" spans="1:11" x14ac:dyDescent="0.35">
      <c r="A101" s="11">
        <v>44953</v>
      </c>
      <c r="B101" t="s">
        <v>1818</v>
      </c>
      <c r="C101" t="s">
        <v>4278</v>
      </c>
      <c r="D101" t="s">
        <v>1819</v>
      </c>
      <c r="E101" s="18">
        <v>71.900000000000006</v>
      </c>
      <c r="F101" s="18">
        <v>154.82149999999999</v>
      </c>
      <c r="G101" s="19">
        <f>+(Costo_Productos[[#This Row],[Precio Venta]]/Costo_Productos[[#This Row],[Precio Unitario]]-1)</f>
        <v>1.1532892906815015</v>
      </c>
      <c r="I101" t="s">
        <v>202</v>
      </c>
      <c r="J101" t="s">
        <v>5</v>
      </c>
      <c r="K101">
        <v>103</v>
      </c>
    </row>
    <row r="102" spans="1:11" x14ac:dyDescent="0.35">
      <c r="A102" s="11">
        <v>44953</v>
      </c>
      <c r="B102" t="s">
        <v>1816</v>
      </c>
      <c r="C102" t="s">
        <v>4278</v>
      </c>
      <c r="D102" t="s">
        <v>1817</v>
      </c>
      <c r="E102" s="18">
        <v>68.319999999999993</v>
      </c>
      <c r="F102" s="18">
        <v>141.55590000000001</v>
      </c>
      <c r="G102" s="19">
        <f>+(Costo_Productos[[#This Row],[Precio Venta]]/Costo_Productos[[#This Row],[Precio Unitario]]-1)</f>
        <v>1.0719540398126468</v>
      </c>
      <c r="I102" t="s">
        <v>204</v>
      </c>
      <c r="J102" t="s">
        <v>5</v>
      </c>
      <c r="K102">
        <v>104</v>
      </c>
    </row>
    <row r="103" spans="1:11" x14ac:dyDescent="0.35">
      <c r="A103" s="11">
        <v>44953</v>
      </c>
      <c r="B103" t="s">
        <v>1912</v>
      </c>
      <c r="C103" t="s">
        <v>4278</v>
      </c>
      <c r="D103" t="s">
        <v>1913</v>
      </c>
      <c r="E103" s="18">
        <v>597.94000000000005</v>
      </c>
      <c r="F103" s="18">
        <v>920</v>
      </c>
      <c r="G103" s="19">
        <f>+(Costo_Productos[[#This Row],[Precio Venta]]/Costo_Productos[[#This Row],[Precio Unitario]]-1)</f>
        <v>0.5386159146402647</v>
      </c>
      <c r="I103" t="s">
        <v>206</v>
      </c>
      <c r="J103" t="s">
        <v>5</v>
      </c>
      <c r="K103">
        <v>105</v>
      </c>
    </row>
    <row r="104" spans="1:11" x14ac:dyDescent="0.35">
      <c r="A104" s="11">
        <v>44953</v>
      </c>
      <c r="B104" t="s">
        <v>1870</v>
      </c>
      <c r="C104" t="s">
        <v>4278</v>
      </c>
      <c r="D104" t="s">
        <v>1871</v>
      </c>
      <c r="E104" s="18">
        <v>597.94000000000005</v>
      </c>
      <c r="F104" s="18">
        <v>920</v>
      </c>
      <c r="G104" s="19">
        <f>+(Costo_Productos[[#This Row],[Precio Venta]]/Costo_Productos[[#This Row],[Precio Unitario]]-1)</f>
        <v>0.5386159146402647</v>
      </c>
      <c r="I104" t="s">
        <v>208</v>
      </c>
      <c r="J104" t="s">
        <v>5</v>
      </c>
      <c r="K104">
        <v>106</v>
      </c>
    </row>
    <row r="105" spans="1:11" x14ac:dyDescent="0.35">
      <c r="A105" s="11">
        <v>44953</v>
      </c>
      <c r="B105" t="s">
        <v>1806</v>
      </c>
      <c r="C105" t="s">
        <v>4278</v>
      </c>
      <c r="D105" t="s">
        <v>1807</v>
      </c>
      <c r="E105" s="18">
        <v>597.94000000000005</v>
      </c>
      <c r="F105" s="18">
        <v>920</v>
      </c>
      <c r="G105" s="19">
        <f>+(Costo_Productos[[#This Row],[Precio Venta]]/Costo_Productos[[#This Row],[Precio Unitario]]-1)</f>
        <v>0.5386159146402647</v>
      </c>
      <c r="I105" t="s">
        <v>210</v>
      </c>
      <c r="J105" t="s">
        <v>5</v>
      </c>
      <c r="K105">
        <v>107</v>
      </c>
    </row>
    <row r="106" spans="1:11" x14ac:dyDescent="0.35">
      <c r="A106" s="11">
        <v>44953</v>
      </c>
      <c r="B106" t="s">
        <v>1804</v>
      </c>
      <c r="C106" t="s">
        <v>4278</v>
      </c>
      <c r="D106" t="s">
        <v>1805</v>
      </c>
      <c r="E106" s="18">
        <v>597.94000000000005</v>
      </c>
      <c r="F106" s="18">
        <v>920</v>
      </c>
      <c r="G106" s="19">
        <f>+(Costo_Productos[[#This Row],[Precio Venta]]/Costo_Productos[[#This Row],[Precio Unitario]]-1)</f>
        <v>0.5386159146402647</v>
      </c>
      <c r="I106" t="s">
        <v>212</v>
      </c>
      <c r="J106" t="s">
        <v>5</v>
      </c>
      <c r="K106">
        <v>108</v>
      </c>
    </row>
    <row r="107" spans="1:11" x14ac:dyDescent="0.35">
      <c r="A107" s="11">
        <v>44953</v>
      </c>
      <c r="B107" t="s">
        <v>1802</v>
      </c>
      <c r="C107" t="s">
        <v>4278</v>
      </c>
      <c r="D107" t="s">
        <v>1803</v>
      </c>
      <c r="E107" s="18">
        <v>597.94000000000005</v>
      </c>
      <c r="F107" s="18">
        <v>920</v>
      </c>
      <c r="G107" s="19">
        <f>+(Costo_Productos[[#This Row],[Precio Venta]]/Costo_Productos[[#This Row],[Precio Unitario]]-1)</f>
        <v>0.5386159146402647</v>
      </c>
      <c r="I107" t="s">
        <v>214</v>
      </c>
      <c r="J107" t="s">
        <v>5</v>
      </c>
      <c r="K107">
        <v>109</v>
      </c>
    </row>
    <row r="108" spans="1:11" x14ac:dyDescent="0.35">
      <c r="A108" s="11">
        <v>44953</v>
      </c>
      <c r="B108" t="s">
        <v>1906</v>
      </c>
      <c r="C108" t="s">
        <v>4278</v>
      </c>
      <c r="D108" t="s">
        <v>1907</v>
      </c>
      <c r="E108" s="18">
        <v>162.99</v>
      </c>
      <c r="F108" s="18">
        <v>300.17570000000001</v>
      </c>
      <c r="G108" s="19">
        <f>+(Costo_Productos[[#This Row],[Precio Venta]]/Costo_Productos[[#This Row],[Precio Unitario]]-1)</f>
        <v>0.84168169826369699</v>
      </c>
      <c r="I108" t="s">
        <v>216</v>
      </c>
      <c r="J108" t="s">
        <v>5</v>
      </c>
      <c r="K108">
        <v>110</v>
      </c>
    </row>
    <row r="109" spans="1:11" x14ac:dyDescent="0.35">
      <c r="A109" s="11">
        <v>44953</v>
      </c>
      <c r="B109" t="s">
        <v>1840</v>
      </c>
      <c r="C109" t="s">
        <v>4278</v>
      </c>
      <c r="D109" t="s">
        <v>1841</v>
      </c>
      <c r="E109" s="18">
        <v>77.36</v>
      </c>
      <c r="F109" s="18">
        <v>200.06039999999999</v>
      </c>
      <c r="G109" s="19">
        <f>+(Costo_Productos[[#This Row],[Precio Venta]]/Costo_Productos[[#This Row],[Precio Unitario]]-1)</f>
        <v>1.5860961737331953</v>
      </c>
      <c r="I109" t="s">
        <v>218</v>
      </c>
      <c r="J109" t="s">
        <v>5</v>
      </c>
      <c r="K109">
        <v>111</v>
      </c>
    </row>
    <row r="110" spans="1:11" x14ac:dyDescent="0.35">
      <c r="A110" s="11">
        <v>44950</v>
      </c>
      <c r="B110" t="s">
        <v>4020</v>
      </c>
      <c r="C110" t="s">
        <v>4010</v>
      </c>
      <c r="D110" t="s">
        <v>4021</v>
      </c>
      <c r="E110" s="18">
        <v>7.5</v>
      </c>
      <c r="F110" s="18">
        <v>14.456099999999999</v>
      </c>
      <c r="G110" s="19">
        <f>+(Costo_Productos[[#This Row],[Precio Venta]]/Costo_Productos[[#This Row],[Precio Unitario]]-1)</f>
        <v>0.92747999999999986</v>
      </c>
      <c r="I110" t="s">
        <v>220</v>
      </c>
      <c r="J110" t="s">
        <v>5</v>
      </c>
      <c r="K110">
        <v>112</v>
      </c>
    </row>
    <row r="111" spans="1:11" x14ac:dyDescent="0.35">
      <c r="A111" s="11">
        <v>44950</v>
      </c>
      <c r="B111" t="s">
        <v>1718</v>
      </c>
      <c r="C111" t="s">
        <v>4277</v>
      </c>
      <c r="D111" t="s">
        <v>1719</v>
      </c>
      <c r="E111" s="18">
        <v>52.211399999999998</v>
      </c>
      <c r="F111" s="18">
        <v>101.3626</v>
      </c>
      <c r="G111" s="19">
        <f>+(Costo_Productos[[#This Row],[Precio Venta]]/Costo_Productos[[#This Row],[Precio Unitario]]-1)</f>
        <v>0.94138827918807011</v>
      </c>
      <c r="I111" t="s">
        <v>222</v>
      </c>
      <c r="J111" t="s">
        <v>5</v>
      </c>
      <c r="K111">
        <v>113</v>
      </c>
    </row>
    <row r="112" spans="1:11" x14ac:dyDescent="0.35">
      <c r="A112" s="11">
        <v>44950</v>
      </c>
      <c r="B112" t="s">
        <v>1678</v>
      </c>
      <c r="C112" t="s">
        <v>4277</v>
      </c>
      <c r="D112" t="s">
        <v>1679</v>
      </c>
      <c r="E112" s="18">
        <v>43.438200000000002</v>
      </c>
      <c r="F112" s="18">
        <v>79.462199999999996</v>
      </c>
      <c r="G112" s="19">
        <f>+(Costo_Productos[[#This Row],[Precio Venta]]/Costo_Productos[[#This Row],[Precio Unitario]]-1)</f>
        <v>0.82931613188391773</v>
      </c>
      <c r="I112" t="s">
        <v>224</v>
      </c>
      <c r="J112" t="s">
        <v>5</v>
      </c>
      <c r="K112">
        <v>114</v>
      </c>
    </row>
    <row r="113" spans="1:11" x14ac:dyDescent="0.35">
      <c r="A113" s="11">
        <v>44950</v>
      </c>
      <c r="B113" t="s">
        <v>1652</v>
      </c>
      <c r="C113" t="s">
        <v>4277</v>
      </c>
      <c r="D113" t="s">
        <v>1653</v>
      </c>
      <c r="E113" s="18">
        <v>18.773700000000002</v>
      </c>
      <c r="F113" s="18">
        <v>34.462200000000003</v>
      </c>
      <c r="G113" s="19">
        <f>+(Costo_Productos[[#This Row],[Precio Venta]]/Costo_Productos[[#This Row],[Precio Unitario]]-1)</f>
        <v>0.83566372105658449</v>
      </c>
      <c r="I113" t="s">
        <v>226</v>
      </c>
      <c r="J113" t="s">
        <v>5</v>
      </c>
      <c r="K113">
        <v>115</v>
      </c>
    </row>
    <row r="114" spans="1:11" x14ac:dyDescent="0.35">
      <c r="A114" s="11">
        <v>44950</v>
      </c>
      <c r="B114" t="s">
        <v>1658</v>
      </c>
      <c r="C114" t="s">
        <v>4277</v>
      </c>
      <c r="D114" t="s">
        <v>1659</v>
      </c>
      <c r="E114" s="18">
        <v>22.699300000000001</v>
      </c>
      <c r="F114" s="18">
        <v>41.527799999999999</v>
      </c>
      <c r="G114" s="19">
        <f>+(Costo_Productos[[#This Row],[Precio Venta]]/Costo_Productos[[#This Row],[Precio Unitario]]-1)</f>
        <v>0.82947491772874038</v>
      </c>
      <c r="I114" t="s">
        <v>228</v>
      </c>
      <c r="J114" t="s">
        <v>5</v>
      </c>
      <c r="K114">
        <v>116</v>
      </c>
    </row>
    <row r="115" spans="1:11" x14ac:dyDescent="0.35">
      <c r="A115" s="11">
        <v>44950</v>
      </c>
      <c r="B115" t="s">
        <v>1598</v>
      </c>
      <c r="C115" t="s">
        <v>4277</v>
      </c>
      <c r="D115" t="s">
        <v>1599</v>
      </c>
      <c r="E115" s="18">
        <v>29.4635</v>
      </c>
      <c r="F115" s="18">
        <v>62.903300000000002</v>
      </c>
      <c r="G115" s="19">
        <f>+(Costo_Productos[[#This Row],[Precio Venta]]/Costo_Productos[[#This Row],[Precio Unitario]]-1)</f>
        <v>1.1349568109695047</v>
      </c>
      <c r="I115" t="s">
        <v>230</v>
      </c>
      <c r="J115" t="s">
        <v>5</v>
      </c>
      <c r="K115">
        <v>117</v>
      </c>
    </row>
    <row r="116" spans="1:11" x14ac:dyDescent="0.35">
      <c r="A116" s="11">
        <v>44950</v>
      </c>
      <c r="B116" t="s">
        <v>1596</v>
      </c>
      <c r="C116" t="s">
        <v>4277</v>
      </c>
      <c r="D116" t="s">
        <v>1597</v>
      </c>
      <c r="E116" s="18">
        <v>28.444600000000001</v>
      </c>
      <c r="F116" s="18">
        <v>60.765300000000003</v>
      </c>
      <c r="G116" s="19">
        <f>+(Costo_Productos[[#This Row],[Precio Venta]]/Costo_Productos[[#This Row],[Precio Unitario]]-1)</f>
        <v>1.1362683954072126</v>
      </c>
      <c r="I116" t="s">
        <v>232</v>
      </c>
      <c r="J116" t="s">
        <v>5</v>
      </c>
      <c r="K116">
        <v>118</v>
      </c>
    </row>
    <row r="117" spans="1:11" x14ac:dyDescent="0.35">
      <c r="A117" s="11">
        <v>44950</v>
      </c>
      <c r="B117" t="s">
        <v>1584</v>
      </c>
      <c r="C117" t="s">
        <v>4277</v>
      </c>
      <c r="D117" t="s">
        <v>1585</v>
      </c>
      <c r="E117" s="18">
        <v>20.884599999999999</v>
      </c>
      <c r="F117" s="18">
        <v>42.708100000000002</v>
      </c>
      <c r="G117" s="19">
        <f>+(Costo_Productos[[#This Row],[Precio Venta]]/Costo_Productos[[#This Row],[Precio Unitario]]-1)</f>
        <v>1.0449565708704025</v>
      </c>
      <c r="I117" t="s">
        <v>234</v>
      </c>
      <c r="J117" t="s">
        <v>5</v>
      </c>
      <c r="K117">
        <v>119</v>
      </c>
    </row>
    <row r="118" spans="1:11" x14ac:dyDescent="0.35">
      <c r="A118" s="11">
        <v>44950</v>
      </c>
      <c r="B118" t="s">
        <v>1556</v>
      </c>
      <c r="C118" t="s">
        <v>4277</v>
      </c>
      <c r="D118" t="s">
        <v>1557</v>
      </c>
      <c r="E118" s="18">
        <v>8.7294</v>
      </c>
      <c r="F118" s="18">
        <v>16.555</v>
      </c>
      <c r="G118" s="19">
        <f>+(Costo_Productos[[#This Row],[Precio Venta]]/Costo_Productos[[#This Row],[Precio Unitario]]-1)</f>
        <v>0.89646482003345018</v>
      </c>
      <c r="I118" t="s">
        <v>236</v>
      </c>
      <c r="J118" t="s">
        <v>5</v>
      </c>
      <c r="K118">
        <v>120</v>
      </c>
    </row>
    <row r="119" spans="1:11" x14ac:dyDescent="0.35">
      <c r="A119" s="11">
        <v>44950</v>
      </c>
      <c r="B119" t="s">
        <v>1546</v>
      </c>
      <c r="C119" t="s">
        <v>4277</v>
      </c>
      <c r="D119" t="s">
        <v>1547</v>
      </c>
      <c r="E119" s="18">
        <v>5.3956</v>
      </c>
      <c r="F119" s="18">
        <v>10.5754</v>
      </c>
      <c r="G119" s="19">
        <f>+(Costo_Productos[[#This Row],[Precio Venta]]/Costo_Productos[[#This Row],[Precio Unitario]]-1)</f>
        <v>0.96000444806879681</v>
      </c>
      <c r="I119" t="s">
        <v>238</v>
      </c>
      <c r="J119" t="s">
        <v>5</v>
      </c>
      <c r="K119">
        <v>121</v>
      </c>
    </row>
    <row r="120" spans="1:11" x14ac:dyDescent="0.35">
      <c r="A120" s="11">
        <v>44950</v>
      </c>
      <c r="B120" t="s">
        <v>1476</v>
      </c>
      <c r="C120" t="s">
        <v>4277</v>
      </c>
      <c r="D120" t="s">
        <v>1477</v>
      </c>
      <c r="E120" s="18">
        <v>5.0709</v>
      </c>
      <c r="F120" s="18">
        <v>9.7590000000000003</v>
      </c>
      <c r="G120" s="19">
        <f>+(Costo_Productos[[#This Row],[Precio Venta]]/Costo_Productos[[#This Row],[Precio Unitario]]-1)</f>
        <v>0.92451044193338472</v>
      </c>
      <c r="I120" t="s">
        <v>240</v>
      </c>
      <c r="J120" t="s">
        <v>5</v>
      </c>
      <c r="K120">
        <v>122</v>
      </c>
    </row>
    <row r="121" spans="1:11" x14ac:dyDescent="0.35">
      <c r="A121" s="11">
        <v>44950</v>
      </c>
      <c r="B121" t="s">
        <v>3548</v>
      </c>
      <c r="C121" t="s">
        <v>4288</v>
      </c>
      <c r="D121" t="s">
        <v>3549</v>
      </c>
      <c r="E121" s="18">
        <v>61.797699999999999</v>
      </c>
      <c r="F121" s="18">
        <v>169.02789999999999</v>
      </c>
      <c r="G121" s="19">
        <f>+(Costo_Productos[[#This Row],[Precio Venta]]/Costo_Productos[[#This Row],[Precio Unitario]]-1)</f>
        <v>1.7351810827911072</v>
      </c>
      <c r="I121" t="s">
        <v>242</v>
      </c>
      <c r="J121" t="s">
        <v>5</v>
      </c>
      <c r="K121">
        <v>123</v>
      </c>
    </row>
    <row r="122" spans="1:11" x14ac:dyDescent="0.35">
      <c r="A122" s="11">
        <v>44950</v>
      </c>
      <c r="B122" t="s">
        <v>3540</v>
      </c>
      <c r="C122" t="s">
        <v>4288</v>
      </c>
      <c r="D122" t="s">
        <v>3541</v>
      </c>
      <c r="E122" s="18">
        <v>85.567099999999996</v>
      </c>
      <c r="F122" s="18">
        <v>234.05369999999999</v>
      </c>
      <c r="G122" s="19">
        <f>+(Costo_Productos[[#This Row],[Precio Venta]]/Costo_Productos[[#This Row],[Precio Unitario]]-1)</f>
        <v>1.7353235063476502</v>
      </c>
      <c r="I122" t="s">
        <v>244</v>
      </c>
      <c r="J122" t="s">
        <v>5</v>
      </c>
      <c r="K122">
        <v>124</v>
      </c>
    </row>
    <row r="123" spans="1:11" x14ac:dyDescent="0.35">
      <c r="A123" s="11">
        <v>44950</v>
      </c>
      <c r="B123" t="s">
        <v>3538</v>
      </c>
      <c r="C123" t="s">
        <v>4288</v>
      </c>
      <c r="D123" t="s">
        <v>3539</v>
      </c>
      <c r="E123" s="18">
        <v>69.267799999999994</v>
      </c>
      <c r="F123" s="18">
        <v>189.49529999999999</v>
      </c>
      <c r="G123" s="19">
        <f>+(Costo_Productos[[#This Row],[Precio Venta]]/Costo_Productos[[#This Row],[Precio Unitario]]-1)</f>
        <v>1.7356910425912186</v>
      </c>
      <c r="I123" t="s">
        <v>246</v>
      </c>
      <c r="J123" t="s">
        <v>5</v>
      </c>
      <c r="K123">
        <v>125</v>
      </c>
    </row>
    <row r="124" spans="1:11" x14ac:dyDescent="0.35">
      <c r="A124" s="11">
        <v>44950</v>
      </c>
      <c r="B124" t="s">
        <v>3526</v>
      </c>
      <c r="C124" t="s">
        <v>4288</v>
      </c>
      <c r="D124" t="s">
        <v>3527</v>
      </c>
      <c r="E124" s="18">
        <v>92.696600000000004</v>
      </c>
      <c r="F124" s="18">
        <v>251.68109999999999</v>
      </c>
      <c r="G124" s="19">
        <f>+(Costo_Productos[[#This Row],[Precio Venta]]/Costo_Productos[[#This Row],[Precio Unitario]]-1)</f>
        <v>1.715106055669787</v>
      </c>
      <c r="I124" t="s">
        <v>248</v>
      </c>
      <c r="J124" t="s">
        <v>5</v>
      </c>
      <c r="K124">
        <v>126</v>
      </c>
    </row>
    <row r="125" spans="1:11" x14ac:dyDescent="0.35">
      <c r="A125" s="11">
        <v>44950</v>
      </c>
      <c r="B125" t="s">
        <v>3516</v>
      </c>
      <c r="C125" t="s">
        <v>4288</v>
      </c>
      <c r="D125" t="s">
        <v>3517</v>
      </c>
      <c r="E125" s="18">
        <v>89.301100000000005</v>
      </c>
      <c r="F125" s="18">
        <v>244.33629999999999</v>
      </c>
      <c r="G125" s="19">
        <f>+(Costo_Productos[[#This Row],[Precio Venta]]/Costo_Productos[[#This Row],[Precio Unitario]]-1)</f>
        <v>1.7360950760964866</v>
      </c>
      <c r="I125" t="s">
        <v>250</v>
      </c>
      <c r="J125" t="s">
        <v>5</v>
      </c>
      <c r="K125">
        <v>127</v>
      </c>
    </row>
    <row r="126" spans="1:11" x14ac:dyDescent="0.35">
      <c r="A126" s="11">
        <v>44950</v>
      </c>
      <c r="B126" t="s">
        <v>3515</v>
      </c>
      <c r="C126" t="s">
        <v>4288</v>
      </c>
      <c r="D126" t="s">
        <v>3393</v>
      </c>
      <c r="E126" s="18">
        <v>78.435599999999994</v>
      </c>
      <c r="F126" s="18">
        <v>214.56549999999999</v>
      </c>
      <c r="G126" s="19">
        <f>+(Costo_Productos[[#This Row],[Precio Venta]]/Costo_Productos[[#This Row],[Precio Unitario]]-1)</f>
        <v>1.7355626781716467</v>
      </c>
      <c r="I126" t="s">
        <v>252</v>
      </c>
      <c r="J126" t="s">
        <v>5</v>
      </c>
      <c r="K126">
        <v>128</v>
      </c>
    </row>
    <row r="127" spans="1:11" x14ac:dyDescent="0.35">
      <c r="A127" s="11">
        <v>44950</v>
      </c>
      <c r="B127" t="s">
        <v>3514</v>
      </c>
      <c r="C127" t="s">
        <v>4288</v>
      </c>
      <c r="D127" t="s">
        <v>3390</v>
      </c>
      <c r="E127" s="18">
        <v>63.155900000000003</v>
      </c>
      <c r="F127" s="18">
        <v>172.7492</v>
      </c>
      <c r="G127" s="19">
        <f>+(Costo_Productos[[#This Row],[Precio Venta]]/Costo_Productos[[#This Row],[Precio Unitario]]-1)</f>
        <v>1.7352820559916018</v>
      </c>
      <c r="I127" t="s">
        <v>254</v>
      </c>
      <c r="J127" t="s">
        <v>5</v>
      </c>
      <c r="K127">
        <v>129</v>
      </c>
    </row>
    <row r="128" spans="1:11" x14ac:dyDescent="0.35">
      <c r="A128" s="11">
        <v>44950</v>
      </c>
      <c r="B128" t="s">
        <v>3512</v>
      </c>
      <c r="C128" t="s">
        <v>4288</v>
      </c>
      <c r="D128" t="s">
        <v>3384</v>
      </c>
      <c r="E128" s="18">
        <v>46.450099999999999</v>
      </c>
      <c r="F128" s="18">
        <v>127.11369999999999</v>
      </c>
      <c r="G128" s="19">
        <f>+(Costo_Productos[[#This Row],[Precio Venta]]/Costo_Productos[[#This Row],[Precio Unitario]]-1)</f>
        <v>1.7365646145002915</v>
      </c>
      <c r="I128" t="s">
        <v>256</v>
      </c>
      <c r="J128" t="s">
        <v>5</v>
      </c>
      <c r="K128">
        <v>130</v>
      </c>
    </row>
    <row r="129" spans="1:11" x14ac:dyDescent="0.35">
      <c r="A129" s="11">
        <v>44950</v>
      </c>
      <c r="B129" t="s">
        <v>3511</v>
      </c>
      <c r="C129" t="s">
        <v>4288</v>
      </c>
      <c r="D129" t="s">
        <v>3413</v>
      </c>
      <c r="E129" s="18">
        <v>44.514699999999998</v>
      </c>
      <c r="F129" s="18">
        <v>121.8254</v>
      </c>
      <c r="G129" s="19">
        <f>+(Costo_Productos[[#This Row],[Precio Venta]]/Costo_Productos[[#This Row],[Precio Unitario]]-1)</f>
        <v>1.7367453897251921</v>
      </c>
      <c r="I129" t="s">
        <v>258</v>
      </c>
      <c r="J129" t="s">
        <v>5</v>
      </c>
      <c r="K129">
        <v>131</v>
      </c>
    </row>
    <row r="130" spans="1:11" x14ac:dyDescent="0.35">
      <c r="A130" s="11">
        <v>44950</v>
      </c>
      <c r="B130" t="s">
        <v>3504</v>
      </c>
      <c r="C130" t="s">
        <v>4288</v>
      </c>
      <c r="D130" t="s">
        <v>3505</v>
      </c>
      <c r="E130" s="18">
        <v>63.155900000000003</v>
      </c>
      <c r="F130" s="18">
        <v>172.7492</v>
      </c>
      <c r="G130" s="19">
        <f>+(Costo_Productos[[#This Row],[Precio Venta]]/Costo_Productos[[#This Row],[Precio Unitario]]-1)</f>
        <v>1.7352820559916018</v>
      </c>
      <c r="I130" t="s">
        <v>260</v>
      </c>
      <c r="J130" t="s">
        <v>5</v>
      </c>
      <c r="K130">
        <v>132</v>
      </c>
    </row>
    <row r="131" spans="1:11" x14ac:dyDescent="0.35">
      <c r="A131" s="11">
        <v>44950</v>
      </c>
      <c r="B131" t="s">
        <v>3495</v>
      </c>
      <c r="C131" t="s">
        <v>4288</v>
      </c>
      <c r="D131" t="s">
        <v>3496</v>
      </c>
      <c r="E131" s="18">
        <v>80.472899999999996</v>
      </c>
      <c r="F131" s="18">
        <v>220.14750000000001</v>
      </c>
      <c r="G131" s="19">
        <f>+(Costo_Productos[[#This Row],[Precio Venta]]/Costo_Productos[[#This Row],[Precio Unitario]]-1)</f>
        <v>1.7356725058995019</v>
      </c>
      <c r="I131" t="s">
        <v>262</v>
      </c>
      <c r="J131" t="s">
        <v>5</v>
      </c>
      <c r="K131">
        <v>133</v>
      </c>
    </row>
    <row r="132" spans="1:11" x14ac:dyDescent="0.35">
      <c r="A132" s="11">
        <v>44950</v>
      </c>
      <c r="B132" t="s">
        <v>3489</v>
      </c>
      <c r="C132" t="s">
        <v>4288</v>
      </c>
      <c r="D132" t="s">
        <v>3366</v>
      </c>
      <c r="E132" s="18">
        <v>40.338200000000001</v>
      </c>
      <c r="F132" s="18">
        <v>102.82689999999999</v>
      </c>
      <c r="G132" s="19">
        <f>+(Costo_Productos[[#This Row],[Precio Venta]]/Costo_Productos[[#This Row],[Precio Unitario]]-1)</f>
        <v>1.5491196929957209</v>
      </c>
      <c r="I132" t="s">
        <v>264</v>
      </c>
      <c r="J132" t="s">
        <v>5</v>
      </c>
      <c r="K132">
        <v>134</v>
      </c>
    </row>
    <row r="133" spans="1:11" x14ac:dyDescent="0.35">
      <c r="A133" s="11">
        <v>44941</v>
      </c>
      <c r="B133" t="s">
        <v>3672</v>
      </c>
      <c r="C133" t="s">
        <v>4283</v>
      </c>
      <c r="D133" t="s">
        <v>3673</v>
      </c>
      <c r="E133" s="18">
        <v>172.584</v>
      </c>
      <c r="F133" s="18">
        <v>298.87009999999998</v>
      </c>
      <c r="G133" s="19">
        <f>+(Costo_Productos[[#This Row],[Precio Venta]]/Costo_Productos[[#This Row],[Precio Unitario]]-1)</f>
        <v>0.73173700922449347</v>
      </c>
      <c r="I133" t="s">
        <v>266</v>
      </c>
      <c r="J133" t="s">
        <v>5</v>
      </c>
      <c r="K133">
        <v>135</v>
      </c>
    </row>
    <row r="134" spans="1:11" x14ac:dyDescent="0.35">
      <c r="A134" s="11">
        <v>44941</v>
      </c>
      <c r="B134" t="s">
        <v>3670</v>
      </c>
      <c r="C134" t="s">
        <v>4283</v>
      </c>
      <c r="D134" t="s">
        <v>3671</v>
      </c>
      <c r="E134" s="18">
        <v>172.584</v>
      </c>
      <c r="F134" s="18">
        <v>298.87009999999998</v>
      </c>
      <c r="G134" s="19">
        <f>+(Costo_Productos[[#This Row],[Precio Venta]]/Costo_Productos[[#This Row],[Precio Unitario]]-1)</f>
        <v>0.73173700922449347</v>
      </c>
      <c r="I134" t="s">
        <v>268</v>
      </c>
      <c r="J134" t="s">
        <v>5</v>
      </c>
      <c r="K134">
        <v>136</v>
      </c>
    </row>
    <row r="135" spans="1:11" x14ac:dyDescent="0.35">
      <c r="A135" s="11">
        <v>44941</v>
      </c>
      <c r="B135" t="s">
        <v>3666</v>
      </c>
      <c r="C135" t="s">
        <v>4283</v>
      </c>
      <c r="D135" t="s">
        <v>3667</v>
      </c>
      <c r="E135" s="18">
        <v>155.58600000000001</v>
      </c>
      <c r="F135" s="18">
        <v>269.4409</v>
      </c>
      <c r="G135" s="19">
        <f>+(Costo_Productos[[#This Row],[Precio Venta]]/Costo_Productos[[#This Row],[Precio Unitario]]-1)</f>
        <v>0.73178113712030624</v>
      </c>
      <c r="I135" t="s">
        <v>270</v>
      </c>
      <c r="J135" t="s">
        <v>5</v>
      </c>
      <c r="K135">
        <v>137</v>
      </c>
    </row>
    <row r="136" spans="1:11" x14ac:dyDescent="0.35">
      <c r="A136" s="11">
        <v>44941</v>
      </c>
      <c r="B136" t="s">
        <v>3663</v>
      </c>
      <c r="C136" t="s">
        <v>4283</v>
      </c>
      <c r="D136" t="s">
        <v>3665</v>
      </c>
      <c r="E136" s="18">
        <v>146.55000000000001</v>
      </c>
      <c r="F136" s="18">
        <v>253.7901</v>
      </c>
      <c r="G136" s="19">
        <f>+(Costo_Productos[[#This Row],[Precio Venta]]/Costo_Productos[[#This Row],[Precio Unitario]]-1)</f>
        <v>0.7317645854657111</v>
      </c>
      <c r="I136" t="s">
        <v>272</v>
      </c>
      <c r="J136" t="s">
        <v>5</v>
      </c>
      <c r="K136">
        <v>138</v>
      </c>
    </row>
    <row r="137" spans="1:11" x14ac:dyDescent="0.35">
      <c r="A137" s="11">
        <v>44941</v>
      </c>
      <c r="B137" t="s">
        <v>5473</v>
      </c>
      <c r="C137" t="s">
        <v>4284</v>
      </c>
      <c r="D137" t="s">
        <v>4887</v>
      </c>
      <c r="E137" s="18">
        <v>3209.5</v>
      </c>
      <c r="F137" s="18">
        <v>7869.0204999999996</v>
      </c>
      <c r="G137" s="19">
        <f>+(Costo_Productos[[#This Row],[Precio Venta]]/Costo_Productos[[#This Row],[Precio Unitario]]-1)</f>
        <v>1.4517901542296308</v>
      </c>
      <c r="I137" t="s">
        <v>274</v>
      </c>
      <c r="J137" t="s">
        <v>5</v>
      </c>
      <c r="K137">
        <v>139</v>
      </c>
    </row>
    <row r="138" spans="1:11" x14ac:dyDescent="0.35">
      <c r="A138" s="11">
        <v>44941</v>
      </c>
      <c r="B138" t="s">
        <v>2589</v>
      </c>
      <c r="C138" t="s">
        <v>4284</v>
      </c>
      <c r="D138" t="s">
        <v>2272</v>
      </c>
      <c r="E138" s="18">
        <v>17.03</v>
      </c>
      <c r="F138" s="18">
        <v>47.627000000000002</v>
      </c>
      <c r="G138" s="19">
        <f>+(Costo_Productos[[#This Row],[Precio Venta]]/Costo_Productos[[#This Row],[Precio Unitario]]-1)</f>
        <v>1.7966529653552552</v>
      </c>
      <c r="I138" t="s">
        <v>276</v>
      </c>
      <c r="J138" t="s">
        <v>5</v>
      </c>
      <c r="K138">
        <v>140</v>
      </c>
    </row>
    <row r="139" spans="1:11" x14ac:dyDescent="0.35">
      <c r="A139" s="11">
        <v>44941</v>
      </c>
      <c r="B139" t="s">
        <v>2583</v>
      </c>
      <c r="C139" t="s">
        <v>4284</v>
      </c>
      <c r="D139" t="s">
        <v>2187</v>
      </c>
      <c r="E139" s="18">
        <v>15.72</v>
      </c>
      <c r="F139" s="18">
        <v>43.9634</v>
      </c>
      <c r="G139" s="19">
        <f>+(Costo_Productos[[#This Row],[Precio Venta]]/Costo_Productos[[#This Row],[Precio Unitario]]-1)</f>
        <v>1.7966539440203562</v>
      </c>
      <c r="I139" t="s">
        <v>278</v>
      </c>
      <c r="J139" t="s">
        <v>5</v>
      </c>
      <c r="K139">
        <v>141</v>
      </c>
    </row>
    <row r="140" spans="1:11" x14ac:dyDescent="0.35">
      <c r="A140" s="11">
        <v>44941</v>
      </c>
      <c r="B140" t="s">
        <v>2565</v>
      </c>
      <c r="C140" t="s">
        <v>4284</v>
      </c>
      <c r="D140" t="s">
        <v>2229</v>
      </c>
      <c r="E140" s="18">
        <v>13.1</v>
      </c>
      <c r="F140" s="18">
        <v>36.636099999999999</v>
      </c>
      <c r="G140" s="19">
        <f>+(Costo_Productos[[#This Row],[Precio Venta]]/Costo_Productos[[#This Row],[Precio Unitario]]-1)</f>
        <v>1.7966488549618322</v>
      </c>
      <c r="I140" t="s">
        <v>280</v>
      </c>
      <c r="J140" t="s">
        <v>5</v>
      </c>
      <c r="K140">
        <v>142</v>
      </c>
    </row>
    <row r="141" spans="1:11" x14ac:dyDescent="0.35">
      <c r="A141" s="11">
        <v>44941</v>
      </c>
      <c r="B141" t="s">
        <v>2586</v>
      </c>
      <c r="C141" t="s">
        <v>4284</v>
      </c>
      <c r="D141" t="s">
        <v>2267</v>
      </c>
      <c r="E141" s="18">
        <v>15.72</v>
      </c>
      <c r="F141" s="18">
        <v>43.9634</v>
      </c>
      <c r="G141" s="19">
        <f>+(Costo_Productos[[#This Row],[Precio Venta]]/Costo_Productos[[#This Row],[Precio Unitario]]-1)</f>
        <v>1.7966539440203562</v>
      </c>
      <c r="I141" t="s">
        <v>282</v>
      </c>
      <c r="J141" t="s">
        <v>5</v>
      </c>
      <c r="K141">
        <v>143</v>
      </c>
    </row>
    <row r="142" spans="1:11" x14ac:dyDescent="0.35">
      <c r="A142" s="11">
        <v>44941</v>
      </c>
      <c r="B142" t="s">
        <v>2651</v>
      </c>
      <c r="C142" t="s">
        <v>4284</v>
      </c>
      <c r="D142" t="s">
        <v>2402</v>
      </c>
      <c r="E142" s="18">
        <v>32.75</v>
      </c>
      <c r="F142" s="18">
        <v>81.4315</v>
      </c>
      <c r="G142" s="19">
        <f>+(Costo_Productos[[#This Row],[Precio Venta]]/Costo_Productos[[#This Row],[Precio Unitario]]-1)</f>
        <v>1.4864580152671754</v>
      </c>
      <c r="I142" t="s">
        <v>284</v>
      </c>
      <c r="J142" t="s">
        <v>5</v>
      </c>
      <c r="K142">
        <v>144</v>
      </c>
    </row>
    <row r="143" spans="1:11" x14ac:dyDescent="0.35">
      <c r="A143" s="11">
        <v>44941</v>
      </c>
      <c r="B143" t="s">
        <v>2647</v>
      </c>
      <c r="C143" t="s">
        <v>4284</v>
      </c>
      <c r="D143" t="s">
        <v>2394</v>
      </c>
      <c r="E143" s="18">
        <v>31.44</v>
      </c>
      <c r="F143" s="18">
        <v>78.174199999999999</v>
      </c>
      <c r="G143" s="19">
        <f>+(Costo_Productos[[#This Row],[Precio Venta]]/Costo_Productos[[#This Row],[Precio Unitario]]-1)</f>
        <v>1.4864567430025444</v>
      </c>
      <c r="I143" t="s">
        <v>286</v>
      </c>
      <c r="J143" t="s">
        <v>5</v>
      </c>
      <c r="K143">
        <v>145</v>
      </c>
    </row>
    <row r="144" spans="1:11" x14ac:dyDescent="0.35">
      <c r="A144" s="11">
        <v>44941</v>
      </c>
      <c r="B144" t="s">
        <v>2644</v>
      </c>
      <c r="C144" t="s">
        <v>4284</v>
      </c>
      <c r="D144" t="s">
        <v>2388</v>
      </c>
      <c r="E144" s="18">
        <v>31.44</v>
      </c>
      <c r="F144" s="18">
        <v>78.174199999999999</v>
      </c>
      <c r="G144" s="19">
        <f>+(Costo_Productos[[#This Row],[Precio Venta]]/Costo_Productos[[#This Row],[Precio Unitario]]-1)</f>
        <v>1.4864567430025444</v>
      </c>
      <c r="I144" t="s">
        <v>288</v>
      </c>
      <c r="J144" t="s">
        <v>5</v>
      </c>
      <c r="K144">
        <v>146</v>
      </c>
    </row>
    <row r="145" spans="1:11" x14ac:dyDescent="0.35">
      <c r="A145" s="11">
        <v>44941</v>
      </c>
      <c r="B145" t="s">
        <v>2642</v>
      </c>
      <c r="C145" t="s">
        <v>4284</v>
      </c>
      <c r="D145" t="s">
        <v>2384</v>
      </c>
      <c r="E145" s="18">
        <v>31.44</v>
      </c>
      <c r="F145" s="18">
        <v>78.174199999999999</v>
      </c>
      <c r="G145" s="19">
        <f>+(Costo_Productos[[#This Row],[Precio Venta]]/Costo_Productos[[#This Row],[Precio Unitario]]-1)</f>
        <v>1.4864567430025444</v>
      </c>
      <c r="I145" t="s">
        <v>290</v>
      </c>
      <c r="J145" t="s">
        <v>5</v>
      </c>
      <c r="K145">
        <v>147</v>
      </c>
    </row>
    <row r="146" spans="1:11" x14ac:dyDescent="0.35">
      <c r="A146" s="11">
        <v>44941</v>
      </c>
      <c r="B146" t="s">
        <v>2620</v>
      </c>
      <c r="C146" t="s">
        <v>4284</v>
      </c>
      <c r="D146" t="s">
        <v>2199</v>
      </c>
      <c r="E146" s="18">
        <v>20.96</v>
      </c>
      <c r="F146" s="18">
        <v>58.617899999999999</v>
      </c>
      <c r="G146" s="19">
        <f>+(Costo_Productos[[#This Row],[Precio Venta]]/Costo_Productos[[#This Row],[Precio Unitario]]-1)</f>
        <v>1.796655534351145</v>
      </c>
      <c r="I146" t="s">
        <v>292</v>
      </c>
      <c r="J146" t="s">
        <v>5</v>
      </c>
      <c r="K146">
        <v>148</v>
      </c>
    </row>
    <row r="147" spans="1:11" x14ac:dyDescent="0.35">
      <c r="A147" s="11">
        <v>44941</v>
      </c>
      <c r="B147" t="s">
        <v>2618</v>
      </c>
      <c r="C147" t="s">
        <v>4284</v>
      </c>
      <c r="D147" t="s">
        <v>2337</v>
      </c>
      <c r="E147" s="18">
        <v>20.96</v>
      </c>
      <c r="F147" s="18">
        <v>58.617899999999999</v>
      </c>
      <c r="G147" s="19">
        <f>+(Costo_Productos[[#This Row],[Precio Venta]]/Costo_Productos[[#This Row],[Precio Unitario]]-1)</f>
        <v>1.796655534351145</v>
      </c>
      <c r="I147" t="s">
        <v>294</v>
      </c>
      <c r="J147" t="s">
        <v>5</v>
      </c>
      <c r="K147">
        <v>149</v>
      </c>
    </row>
    <row r="148" spans="1:11" x14ac:dyDescent="0.35">
      <c r="A148" s="11">
        <v>44941</v>
      </c>
      <c r="B148" t="s">
        <v>2613</v>
      </c>
      <c r="C148" t="s">
        <v>4284</v>
      </c>
      <c r="D148" t="s">
        <v>2327</v>
      </c>
      <c r="E148" s="18">
        <v>19.649999999999999</v>
      </c>
      <c r="F148" s="18">
        <v>54.954300000000003</v>
      </c>
      <c r="G148" s="19">
        <f>+(Costo_Productos[[#This Row],[Precio Venta]]/Costo_Productos[[#This Row],[Precio Unitario]]-1)</f>
        <v>1.7966564885496186</v>
      </c>
      <c r="I148" t="s">
        <v>296</v>
      </c>
      <c r="J148" t="s">
        <v>5</v>
      </c>
      <c r="K148">
        <v>150</v>
      </c>
    </row>
    <row r="149" spans="1:11" x14ac:dyDescent="0.35">
      <c r="A149" s="11">
        <v>44941</v>
      </c>
      <c r="B149" t="s">
        <v>2611</v>
      </c>
      <c r="C149" t="s">
        <v>4284</v>
      </c>
      <c r="D149" t="s">
        <v>2161</v>
      </c>
      <c r="E149" s="18">
        <v>19.649999999999999</v>
      </c>
      <c r="F149" s="18">
        <v>54.954300000000003</v>
      </c>
      <c r="G149" s="19">
        <f>+(Costo_Productos[[#This Row],[Precio Venta]]/Costo_Productos[[#This Row],[Precio Unitario]]-1)</f>
        <v>1.7966564885496186</v>
      </c>
      <c r="I149" t="s">
        <v>298</v>
      </c>
      <c r="J149" t="s">
        <v>5</v>
      </c>
      <c r="K149">
        <v>151</v>
      </c>
    </row>
    <row r="150" spans="1:11" x14ac:dyDescent="0.35">
      <c r="A150" s="11">
        <v>44941</v>
      </c>
      <c r="B150" t="s">
        <v>2591</v>
      </c>
      <c r="C150" t="s">
        <v>4284</v>
      </c>
      <c r="D150" t="s">
        <v>2115</v>
      </c>
      <c r="E150" s="18">
        <v>15.72</v>
      </c>
      <c r="F150" s="18">
        <v>47.627000000000002</v>
      </c>
      <c r="G150" s="19">
        <f>+(Costo_Productos[[#This Row],[Precio Venta]]/Costo_Productos[[#This Row],[Precio Unitario]]-1)</f>
        <v>2.0297073791348601</v>
      </c>
      <c r="I150" t="s">
        <v>300</v>
      </c>
      <c r="J150" t="s">
        <v>5</v>
      </c>
      <c r="K150">
        <v>152</v>
      </c>
    </row>
    <row r="151" spans="1:11" x14ac:dyDescent="0.35">
      <c r="A151" s="11">
        <v>44941</v>
      </c>
      <c r="B151" t="s">
        <v>2588</v>
      </c>
      <c r="C151" t="s">
        <v>4284</v>
      </c>
      <c r="D151" t="s">
        <v>2113</v>
      </c>
      <c r="E151" s="18">
        <v>13.1</v>
      </c>
      <c r="F151" s="18">
        <v>47.627000000000002</v>
      </c>
      <c r="G151" s="19">
        <f>+(Costo_Productos[[#This Row],[Precio Venta]]/Costo_Productos[[#This Row],[Precio Unitario]]-1)</f>
        <v>2.6356488549618322</v>
      </c>
      <c r="I151" t="s">
        <v>302</v>
      </c>
      <c r="J151" t="s">
        <v>5</v>
      </c>
      <c r="K151">
        <v>153</v>
      </c>
    </row>
    <row r="152" spans="1:11" x14ac:dyDescent="0.35">
      <c r="A152" s="11">
        <v>44941</v>
      </c>
      <c r="B152" t="s">
        <v>2585</v>
      </c>
      <c r="C152" t="s">
        <v>4284</v>
      </c>
      <c r="D152" t="s">
        <v>2111</v>
      </c>
      <c r="E152" s="18">
        <v>13.1</v>
      </c>
      <c r="F152" s="18">
        <v>43.9634</v>
      </c>
      <c r="G152" s="19">
        <f>+(Costo_Productos[[#This Row],[Precio Venta]]/Costo_Productos[[#This Row],[Precio Unitario]]-1)</f>
        <v>2.3559847328244277</v>
      </c>
      <c r="I152" t="s">
        <v>304</v>
      </c>
      <c r="J152" t="s">
        <v>5</v>
      </c>
      <c r="K152">
        <v>154</v>
      </c>
    </row>
    <row r="153" spans="1:11" x14ac:dyDescent="0.35">
      <c r="A153" s="11">
        <v>44941</v>
      </c>
      <c r="B153" t="s">
        <v>2582</v>
      </c>
      <c r="C153" t="s">
        <v>4284</v>
      </c>
      <c r="D153" t="s">
        <v>2109</v>
      </c>
      <c r="E153" s="18">
        <v>10.48</v>
      </c>
      <c r="F153" s="18">
        <v>43.9634</v>
      </c>
      <c r="G153" s="19">
        <f>+(Costo_Productos[[#This Row],[Precio Venta]]/Costo_Productos[[#This Row],[Precio Unitario]]-1)</f>
        <v>3.1949809160305342</v>
      </c>
      <c r="I153" t="s">
        <v>306</v>
      </c>
      <c r="J153" t="s">
        <v>5</v>
      </c>
      <c r="K153">
        <v>155</v>
      </c>
    </row>
    <row r="154" spans="1:11" x14ac:dyDescent="0.35">
      <c r="A154" s="11">
        <v>44941</v>
      </c>
      <c r="B154" t="s">
        <v>2579</v>
      </c>
      <c r="C154" t="s">
        <v>4284</v>
      </c>
      <c r="D154" t="s">
        <v>2256</v>
      </c>
      <c r="E154" s="18">
        <v>10.48</v>
      </c>
      <c r="F154" s="18">
        <v>43.9634</v>
      </c>
      <c r="G154" s="19">
        <f>+(Costo_Productos[[#This Row],[Precio Venta]]/Costo_Productos[[#This Row],[Precio Unitario]]-1)</f>
        <v>3.1949809160305342</v>
      </c>
      <c r="I154" t="s">
        <v>308</v>
      </c>
      <c r="J154" t="s">
        <v>5</v>
      </c>
      <c r="K154">
        <v>156</v>
      </c>
    </row>
    <row r="155" spans="1:11" x14ac:dyDescent="0.35">
      <c r="A155" s="11">
        <v>44941</v>
      </c>
      <c r="B155" t="s">
        <v>2560</v>
      </c>
      <c r="C155" t="s">
        <v>4284</v>
      </c>
      <c r="D155" t="s">
        <v>2093</v>
      </c>
      <c r="E155" s="18">
        <v>7.86</v>
      </c>
      <c r="F155" s="18">
        <v>25.645299999999999</v>
      </c>
      <c r="G155" s="19">
        <f>+(Costo_Productos[[#This Row],[Precio Venta]]/Costo_Productos[[#This Row],[Precio Unitario]]-1)</f>
        <v>2.2627608142493636</v>
      </c>
      <c r="I155" t="s">
        <v>310</v>
      </c>
      <c r="J155" t="s">
        <v>5</v>
      </c>
      <c r="K155">
        <v>157</v>
      </c>
    </row>
    <row r="156" spans="1:11" x14ac:dyDescent="0.35">
      <c r="A156" s="11">
        <v>44941</v>
      </c>
      <c r="B156" t="s">
        <v>2293</v>
      </c>
      <c r="C156" t="s">
        <v>4284</v>
      </c>
      <c r="D156" t="s">
        <v>2294</v>
      </c>
      <c r="E156" s="18">
        <v>7.86</v>
      </c>
      <c r="F156" s="18">
        <v>20.7806</v>
      </c>
      <c r="G156" s="19">
        <f>+(Costo_Productos[[#This Row],[Precio Venta]]/Costo_Productos[[#This Row],[Precio Unitario]]-1)</f>
        <v>1.6438422391857506</v>
      </c>
      <c r="I156" t="s">
        <v>312</v>
      </c>
      <c r="J156" t="s">
        <v>5</v>
      </c>
      <c r="K156">
        <v>158</v>
      </c>
    </row>
    <row r="157" spans="1:11" x14ac:dyDescent="0.35">
      <c r="A157" s="11">
        <v>44941</v>
      </c>
      <c r="B157" t="s">
        <v>2262</v>
      </c>
      <c r="C157" t="s">
        <v>4284</v>
      </c>
      <c r="D157" t="s">
        <v>2187</v>
      </c>
      <c r="E157" s="18">
        <v>5.8949999999999996</v>
      </c>
      <c r="F157" s="18">
        <v>18.342300000000002</v>
      </c>
      <c r="G157" s="19">
        <f>+(Costo_Productos[[#This Row],[Precio Venta]]/Costo_Productos[[#This Row],[Precio Unitario]]-1)</f>
        <v>2.1115012722646314</v>
      </c>
      <c r="I157" t="s">
        <v>314</v>
      </c>
      <c r="J157" t="s">
        <v>5</v>
      </c>
      <c r="K157">
        <v>159</v>
      </c>
    </row>
    <row r="158" spans="1:11" x14ac:dyDescent="0.35">
      <c r="A158" s="11">
        <v>44941</v>
      </c>
      <c r="B158" t="s">
        <v>2287</v>
      </c>
      <c r="C158" t="s">
        <v>4284</v>
      </c>
      <c r="D158" t="s">
        <v>2288</v>
      </c>
      <c r="E158" s="18">
        <v>7.86</v>
      </c>
      <c r="F158" s="18">
        <v>20.7806</v>
      </c>
      <c r="G158" s="19">
        <f>+(Costo_Productos[[#This Row],[Precio Venta]]/Costo_Productos[[#This Row],[Precio Unitario]]-1)</f>
        <v>1.6438422391857506</v>
      </c>
      <c r="I158" t="s">
        <v>316</v>
      </c>
      <c r="J158" t="s">
        <v>5</v>
      </c>
      <c r="K158">
        <v>160</v>
      </c>
    </row>
    <row r="159" spans="1:11" x14ac:dyDescent="0.35">
      <c r="A159" s="11">
        <v>44941</v>
      </c>
      <c r="B159" t="s">
        <v>2276</v>
      </c>
      <c r="C159" t="s">
        <v>4284</v>
      </c>
      <c r="D159" t="s">
        <v>2277</v>
      </c>
      <c r="E159" s="18">
        <v>6.55</v>
      </c>
      <c r="F159" s="18">
        <v>19.561399999999999</v>
      </c>
      <c r="G159" s="19">
        <f>+(Costo_Productos[[#This Row],[Precio Venta]]/Costo_Productos[[#This Row],[Precio Unitario]]-1)</f>
        <v>1.986473282442748</v>
      </c>
      <c r="I159" t="s">
        <v>318</v>
      </c>
      <c r="J159" t="s">
        <v>5</v>
      </c>
      <c r="K159">
        <v>161</v>
      </c>
    </row>
    <row r="160" spans="1:11" x14ac:dyDescent="0.35">
      <c r="A160" s="11">
        <v>44941</v>
      </c>
      <c r="B160" t="s">
        <v>2266</v>
      </c>
      <c r="C160" t="s">
        <v>4284</v>
      </c>
      <c r="D160" t="s">
        <v>2267</v>
      </c>
      <c r="E160" s="18">
        <v>6.55</v>
      </c>
      <c r="F160" s="18">
        <v>18.342300000000002</v>
      </c>
      <c r="G160" s="19">
        <f>+(Costo_Productos[[#This Row],[Precio Venta]]/Costo_Productos[[#This Row],[Precio Unitario]]-1)</f>
        <v>1.8003511450381682</v>
      </c>
      <c r="I160" t="s">
        <v>320</v>
      </c>
      <c r="J160" t="s">
        <v>5</v>
      </c>
      <c r="K160">
        <v>162</v>
      </c>
    </row>
    <row r="161" spans="1:11" x14ac:dyDescent="0.35">
      <c r="A161" s="11">
        <v>44941</v>
      </c>
      <c r="B161" t="s">
        <v>2257</v>
      </c>
      <c r="C161" t="s">
        <v>4284</v>
      </c>
      <c r="D161" t="s">
        <v>2258</v>
      </c>
      <c r="E161" s="18">
        <v>5.8949999999999996</v>
      </c>
      <c r="F161" s="18">
        <v>17.123200000000001</v>
      </c>
      <c r="G161" s="19">
        <f>+(Costo_Productos[[#This Row],[Precio Venta]]/Costo_Productos[[#This Row],[Precio Unitario]]-1)</f>
        <v>1.9046988973706536</v>
      </c>
      <c r="I161" t="s">
        <v>322</v>
      </c>
      <c r="J161" t="s">
        <v>5</v>
      </c>
      <c r="K161">
        <v>163</v>
      </c>
    </row>
    <row r="162" spans="1:11" x14ac:dyDescent="0.35">
      <c r="A162" s="11">
        <v>44941</v>
      </c>
      <c r="B162" t="s">
        <v>2245</v>
      </c>
      <c r="C162" t="s">
        <v>4284</v>
      </c>
      <c r="D162" t="s">
        <v>2246</v>
      </c>
      <c r="E162" s="18">
        <v>5.24</v>
      </c>
      <c r="F162" s="18">
        <v>15.904</v>
      </c>
      <c r="G162" s="19">
        <f>+(Costo_Productos[[#This Row],[Precio Venta]]/Costo_Productos[[#This Row],[Precio Unitario]]-1)</f>
        <v>2.0351145038167937</v>
      </c>
      <c r="I162" t="s">
        <v>324</v>
      </c>
      <c r="J162" t="s">
        <v>5</v>
      </c>
      <c r="K162">
        <v>164</v>
      </c>
    </row>
    <row r="163" spans="1:11" x14ac:dyDescent="0.35">
      <c r="A163" s="11">
        <v>44941</v>
      </c>
      <c r="B163" t="s">
        <v>2316</v>
      </c>
      <c r="C163" t="s">
        <v>4284</v>
      </c>
      <c r="D163" t="s">
        <v>2125</v>
      </c>
      <c r="E163" s="18">
        <v>9.17</v>
      </c>
      <c r="F163" s="18">
        <v>21.999700000000001</v>
      </c>
      <c r="G163" s="19">
        <f>+(Costo_Productos[[#This Row],[Precio Venta]]/Costo_Productos[[#This Row],[Precio Unitario]]-1)</f>
        <v>1.3990948745910581</v>
      </c>
      <c r="I163" t="s">
        <v>326</v>
      </c>
      <c r="J163" t="s">
        <v>5</v>
      </c>
      <c r="K163">
        <v>165</v>
      </c>
    </row>
    <row r="164" spans="1:11" x14ac:dyDescent="0.35">
      <c r="A164" s="11">
        <v>44941</v>
      </c>
      <c r="B164" t="s">
        <v>2310</v>
      </c>
      <c r="C164" t="s">
        <v>4284</v>
      </c>
      <c r="D164" t="s">
        <v>2311</v>
      </c>
      <c r="E164" s="18">
        <v>9.17</v>
      </c>
      <c r="F164" s="18">
        <v>21.999700000000001</v>
      </c>
      <c r="G164" s="19">
        <f>+(Costo_Productos[[#This Row],[Precio Venta]]/Costo_Productos[[#This Row],[Precio Unitario]]-1)</f>
        <v>1.3990948745910581</v>
      </c>
      <c r="I164" t="s">
        <v>328</v>
      </c>
      <c r="J164" t="s">
        <v>5</v>
      </c>
      <c r="K164">
        <v>166</v>
      </c>
    </row>
    <row r="165" spans="1:11" x14ac:dyDescent="0.35">
      <c r="A165" s="11">
        <v>44941</v>
      </c>
      <c r="B165" t="s">
        <v>2287</v>
      </c>
      <c r="C165" t="s">
        <v>4284</v>
      </c>
      <c r="D165" t="s">
        <v>2288</v>
      </c>
      <c r="E165" s="18">
        <v>7.86</v>
      </c>
      <c r="F165" s="18">
        <v>20.7806</v>
      </c>
      <c r="G165" s="19">
        <f>+(Costo_Productos[[#This Row],[Precio Venta]]/Costo_Productos[[#This Row],[Precio Unitario]]-1)</f>
        <v>1.6438422391857506</v>
      </c>
      <c r="I165" t="s">
        <v>330</v>
      </c>
      <c r="J165" t="s">
        <v>5</v>
      </c>
      <c r="K165">
        <v>167</v>
      </c>
    </row>
    <row r="166" spans="1:11" x14ac:dyDescent="0.35">
      <c r="A166" s="11">
        <v>44941</v>
      </c>
      <c r="B166" t="s">
        <v>2280</v>
      </c>
      <c r="C166" t="s">
        <v>4284</v>
      </c>
      <c r="D166" t="s">
        <v>2281</v>
      </c>
      <c r="E166" s="18">
        <v>5.8949999999999996</v>
      </c>
      <c r="F166" s="18">
        <v>18.342300000000002</v>
      </c>
      <c r="G166" s="19">
        <f>+(Costo_Productos[[#This Row],[Precio Venta]]/Costo_Productos[[#This Row],[Precio Unitario]]-1)</f>
        <v>2.1115012722646314</v>
      </c>
      <c r="I166" t="s">
        <v>332</v>
      </c>
      <c r="J166" t="s">
        <v>5</v>
      </c>
      <c r="K166">
        <v>168</v>
      </c>
    </row>
    <row r="167" spans="1:11" x14ac:dyDescent="0.35">
      <c r="A167" s="11">
        <v>44941</v>
      </c>
      <c r="B167" t="s">
        <v>2276</v>
      </c>
      <c r="C167" t="s">
        <v>4284</v>
      </c>
      <c r="D167" t="s">
        <v>2277</v>
      </c>
      <c r="E167" s="18">
        <v>6.55</v>
      </c>
      <c r="F167" s="18">
        <v>19.561399999999999</v>
      </c>
      <c r="G167" s="19">
        <f>+(Costo_Productos[[#This Row],[Precio Venta]]/Costo_Productos[[#This Row],[Precio Unitario]]-1)</f>
        <v>1.986473282442748</v>
      </c>
      <c r="I167" t="s">
        <v>334</v>
      </c>
      <c r="J167" t="s">
        <v>5</v>
      </c>
      <c r="K167">
        <v>169</v>
      </c>
    </row>
    <row r="168" spans="1:11" x14ac:dyDescent="0.35">
      <c r="A168" s="11">
        <v>44941</v>
      </c>
      <c r="B168" t="s">
        <v>2266</v>
      </c>
      <c r="C168" t="s">
        <v>4284</v>
      </c>
      <c r="D168" t="s">
        <v>2267</v>
      </c>
      <c r="E168" s="18">
        <v>6.55</v>
      </c>
      <c r="F168" s="18">
        <v>18.342300000000002</v>
      </c>
      <c r="G168" s="19">
        <f>+(Costo_Productos[[#This Row],[Precio Venta]]/Costo_Productos[[#This Row],[Precio Unitario]]-1)</f>
        <v>1.8003511450381682</v>
      </c>
      <c r="I168" t="s">
        <v>336</v>
      </c>
      <c r="J168" t="s">
        <v>5</v>
      </c>
      <c r="K168">
        <v>170</v>
      </c>
    </row>
    <row r="169" spans="1:11" x14ac:dyDescent="0.35">
      <c r="A169" s="11">
        <v>44941</v>
      </c>
      <c r="B169" t="s">
        <v>4823</v>
      </c>
      <c r="C169" t="s">
        <v>4287</v>
      </c>
      <c r="D169" t="s">
        <v>4340</v>
      </c>
      <c r="E169" s="18">
        <v>3.3506999999999998</v>
      </c>
      <c r="F169" s="18">
        <v>11.0733</v>
      </c>
      <c r="G169" s="19">
        <f>+(Costo_Productos[[#This Row],[Precio Venta]]/Costo_Productos[[#This Row],[Precio Unitario]]-1)</f>
        <v>2.3047721371653687</v>
      </c>
      <c r="I169" t="s">
        <v>338</v>
      </c>
      <c r="J169" t="s">
        <v>5</v>
      </c>
      <c r="K169">
        <v>171</v>
      </c>
    </row>
    <row r="170" spans="1:11" x14ac:dyDescent="0.35">
      <c r="A170" s="11">
        <v>44941</v>
      </c>
      <c r="B170" t="s">
        <v>4822</v>
      </c>
      <c r="C170" t="s">
        <v>4287</v>
      </c>
      <c r="D170" t="s">
        <v>4339</v>
      </c>
      <c r="E170" s="18">
        <v>3.0367000000000002</v>
      </c>
      <c r="F170" s="18">
        <v>10.032500000000001</v>
      </c>
      <c r="G170" s="19">
        <f>+(Costo_Productos[[#This Row],[Precio Venta]]/Costo_Productos[[#This Row],[Precio Unitario]]-1)</f>
        <v>2.3037507820989891</v>
      </c>
      <c r="I170" t="s">
        <v>340</v>
      </c>
      <c r="J170" t="s">
        <v>5</v>
      </c>
      <c r="K170">
        <v>172</v>
      </c>
    </row>
    <row r="171" spans="1:11" x14ac:dyDescent="0.35">
      <c r="A171" s="11">
        <v>44941</v>
      </c>
      <c r="B171" t="s">
        <v>4820</v>
      </c>
      <c r="C171" t="s">
        <v>4287</v>
      </c>
      <c r="D171" t="s">
        <v>4337</v>
      </c>
      <c r="E171" s="18">
        <v>2.3847999999999998</v>
      </c>
      <c r="F171" s="18">
        <v>8.6881000000000004</v>
      </c>
      <c r="G171" s="19">
        <f>+(Costo_Productos[[#This Row],[Precio Venta]]/Costo_Productos[[#This Row],[Precio Unitario]]-1)</f>
        <v>2.6431147266018118</v>
      </c>
      <c r="I171" t="s">
        <v>342</v>
      </c>
      <c r="J171" t="s">
        <v>5</v>
      </c>
      <c r="K171">
        <v>173</v>
      </c>
    </row>
    <row r="172" spans="1:11" x14ac:dyDescent="0.35">
      <c r="A172" s="11">
        <v>44941</v>
      </c>
      <c r="B172" t="s">
        <v>4818</v>
      </c>
      <c r="C172" t="s">
        <v>4287</v>
      </c>
      <c r="D172" t="s">
        <v>4335</v>
      </c>
      <c r="E172" s="18">
        <v>1.8204</v>
      </c>
      <c r="F172" s="18">
        <v>6.8087999999999997</v>
      </c>
      <c r="G172" s="19">
        <f>+(Costo_Productos[[#This Row],[Precio Venta]]/Costo_Productos[[#This Row],[Precio Unitario]]-1)</f>
        <v>2.7402768622280815</v>
      </c>
      <c r="I172" t="s">
        <v>344</v>
      </c>
      <c r="J172" t="s">
        <v>5</v>
      </c>
      <c r="K172">
        <v>174</v>
      </c>
    </row>
    <row r="173" spans="1:11" x14ac:dyDescent="0.35">
      <c r="A173" s="11">
        <v>44941</v>
      </c>
      <c r="B173" t="s">
        <v>4815</v>
      </c>
      <c r="C173" t="s">
        <v>4287</v>
      </c>
      <c r="D173" t="s">
        <v>4332</v>
      </c>
      <c r="E173" s="18">
        <v>2.6273</v>
      </c>
      <c r="F173" s="18">
        <v>8.6881000000000004</v>
      </c>
      <c r="G173" s="19">
        <f>+(Costo_Productos[[#This Row],[Precio Venta]]/Costo_Productos[[#This Row],[Precio Unitario]]-1)</f>
        <v>2.3068549461424279</v>
      </c>
      <c r="I173" t="s">
        <v>346</v>
      </c>
      <c r="J173" t="s">
        <v>5</v>
      </c>
      <c r="K173">
        <v>175</v>
      </c>
    </row>
    <row r="174" spans="1:11" x14ac:dyDescent="0.35">
      <c r="A174" s="11">
        <v>44941</v>
      </c>
      <c r="B174" t="s">
        <v>4814</v>
      </c>
      <c r="C174" t="s">
        <v>4287</v>
      </c>
      <c r="D174" t="s">
        <v>4331</v>
      </c>
      <c r="E174" s="18">
        <v>2.2179000000000002</v>
      </c>
      <c r="F174" s="18">
        <v>7.3292000000000002</v>
      </c>
      <c r="G174" s="19">
        <f>+(Costo_Productos[[#This Row],[Precio Venta]]/Costo_Productos[[#This Row],[Precio Unitario]]-1)</f>
        <v>2.3045673835610261</v>
      </c>
      <c r="I174" t="s">
        <v>348</v>
      </c>
      <c r="J174" t="s">
        <v>5</v>
      </c>
      <c r="K174">
        <v>176</v>
      </c>
    </row>
    <row r="175" spans="1:11" x14ac:dyDescent="0.35">
      <c r="A175" s="11">
        <v>44941</v>
      </c>
      <c r="B175" t="s">
        <v>4812</v>
      </c>
      <c r="C175" t="s">
        <v>4287</v>
      </c>
      <c r="D175" t="s">
        <v>4329</v>
      </c>
      <c r="E175" s="18">
        <v>1.6535</v>
      </c>
      <c r="F175" s="18">
        <v>5.4787999999999997</v>
      </c>
      <c r="G175" s="19">
        <f>+(Costo_Productos[[#This Row],[Precio Venta]]/Costo_Productos[[#This Row],[Precio Unitario]]-1)</f>
        <v>2.3134563048079828</v>
      </c>
      <c r="I175" t="s">
        <v>350</v>
      </c>
      <c r="J175" t="s">
        <v>5</v>
      </c>
      <c r="K175">
        <v>177</v>
      </c>
    </row>
    <row r="176" spans="1:11" x14ac:dyDescent="0.35">
      <c r="A176" s="11">
        <v>44929</v>
      </c>
      <c r="B176" t="s">
        <v>795</v>
      </c>
      <c r="C176" t="s">
        <v>4275</v>
      </c>
      <c r="D176" t="s">
        <v>796</v>
      </c>
      <c r="E176" s="18">
        <v>41.188600000000001</v>
      </c>
      <c r="F176" s="18">
        <v>105.5575</v>
      </c>
      <c r="G176" s="19">
        <f>+(Costo_Productos[[#This Row],[Precio Venta]]/Costo_Productos[[#This Row],[Precio Unitario]]-1)</f>
        <v>1.5627843626634554</v>
      </c>
      <c r="I176" t="s">
        <v>352</v>
      </c>
      <c r="J176" t="s">
        <v>5</v>
      </c>
      <c r="K176">
        <v>178</v>
      </c>
    </row>
    <row r="177" spans="1:11" x14ac:dyDescent="0.35">
      <c r="A177" s="11">
        <v>44929</v>
      </c>
      <c r="B177" t="s">
        <v>779</v>
      </c>
      <c r="C177" t="s">
        <v>4275</v>
      </c>
      <c r="D177" t="s">
        <v>780</v>
      </c>
      <c r="E177" s="18">
        <v>172.88630000000001</v>
      </c>
      <c r="F177" s="18">
        <v>119.9002</v>
      </c>
      <c r="G177" s="19">
        <f>+(Costo_Productos[[#This Row],[Precio Venta]]/Costo_Productos[[#This Row],[Precio Unitario]]-1)</f>
        <v>-0.30647946077855792</v>
      </c>
      <c r="I177" t="s">
        <v>354</v>
      </c>
      <c r="J177" t="s">
        <v>5</v>
      </c>
      <c r="K177">
        <v>179</v>
      </c>
    </row>
    <row r="178" spans="1:11" x14ac:dyDescent="0.35">
      <c r="A178" s="11">
        <v>44929</v>
      </c>
      <c r="B178" t="s">
        <v>772</v>
      </c>
      <c r="C178" t="s">
        <v>4275</v>
      </c>
      <c r="D178" t="s">
        <v>773</v>
      </c>
      <c r="E178" s="18">
        <v>15.603300000000001</v>
      </c>
      <c r="F178" s="18">
        <v>35.403199999999998</v>
      </c>
      <c r="G178" s="19">
        <f>+(Costo_Productos[[#This Row],[Precio Venta]]/Costo_Productos[[#This Row],[Precio Unitario]]-1)</f>
        <v>1.2689559259900145</v>
      </c>
      <c r="I178" t="s">
        <v>356</v>
      </c>
      <c r="J178" t="s">
        <v>5</v>
      </c>
      <c r="K178">
        <v>180</v>
      </c>
    </row>
    <row r="179" spans="1:11" x14ac:dyDescent="0.35">
      <c r="A179" s="11">
        <v>44929</v>
      </c>
      <c r="B179" t="s">
        <v>764</v>
      </c>
      <c r="C179" t="s">
        <v>4275</v>
      </c>
      <c r="D179" t="s">
        <v>765</v>
      </c>
      <c r="E179" s="18">
        <v>16.6706</v>
      </c>
      <c r="F179" s="18">
        <v>37.897500000000001</v>
      </c>
      <c r="G179" s="19">
        <f>+(Costo_Productos[[#This Row],[Precio Venta]]/Costo_Productos[[#This Row],[Precio Unitario]]-1)</f>
        <v>1.2733134980144687</v>
      </c>
      <c r="I179" t="s">
        <v>358</v>
      </c>
      <c r="J179" t="s">
        <v>5</v>
      </c>
      <c r="K179">
        <v>181</v>
      </c>
    </row>
    <row r="180" spans="1:11" x14ac:dyDescent="0.35">
      <c r="A180" s="11">
        <v>44929</v>
      </c>
      <c r="B180" t="s">
        <v>760</v>
      </c>
      <c r="C180" t="s">
        <v>4275</v>
      </c>
      <c r="D180" t="s">
        <v>761</v>
      </c>
      <c r="E180" s="18">
        <v>21.4786</v>
      </c>
      <c r="F180" s="18">
        <v>48.7821</v>
      </c>
      <c r="G180" s="19">
        <f>+(Costo_Productos[[#This Row],[Precio Venta]]/Costo_Productos[[#This Row],[Precio Unitario]]-1)</f>
        <v>1.2711955155363945</v>
      </c>
      <c r="I180" t="s">
        <v>360</v>
      </c>
      <c r="J180" t="s">
        <v>5</v>
      </c>
      <c r="K180">
        <v>182</v>
      </c>
    </row>
    <row r="181" spans="1:11" x14ac:dyDescent="0.35">
      <c r="A181" s="11">
        <v>44929</v>
      </c>
      <c r="B181" t="s">
        <v>753</v>
      </c>
      <c r="C181" t="s">
        <v>4275</v>
      </c>
      <c r="D181" t="s">
        <v>754</v>
      </c>
      <c r="E181" s="18">
        <v>69.152500000000003</v>
      </c>
      <c r="F181" s="18">
        <v>98.244500000000002</v>
      </c>
      <c r="G181" s="19">
        <f>+(Costo_Productos[[#This Row],[Precio Venta]]/Costo_Productos[[#This Row],[Precio Unitario]]-1)</f>
        <v>0.42069339503271741</v>
      </c>
      <c r="I181" t="s">
        <v>362</v>
      </c>
      <c r="J181" t="s">
        <v>5</v>
      </c>
      <c r="K181">
        <v>183</v>
      </c>
    </row>
    <row r="182" spans="1:11" x14ac:dyDescent="0.35">
      <c r="A182" s="11">
        <v>44929</v>
      </c>
      <c r="B182" t="s">
        <v>727</v>
      </c>
      <c r="C182" t="s">
        <v>4275</v>
      </c>
      <c r="D182" t="s">
        <v>728</v>
      </c>
      <c r="E182" s="18">
        <v>16.5181</v>
      </c>
      <c r="F182" s="18">
        <v>38.946300000000001</v>
      </c>
      <c r="G182" s="19">
        <f>+(Costo_Productos[[#This Row],[Precio Venta]]/Costo_Productos[[#This Row],[Precio Unitario]]-1)</f>
        <v>1.3577953880894293</v>
      </c>
      <c r="I182" t="s">
        <v>364</v>
      </c>
      <c r="J182" t="s">
        <v>5</v>
      </c>
      <c r="K182">
        <v>184</v>
      </c>
    </row>
    <row r="183" spans="1:11" x14ac:dyDescent="0.35">
      <c r="A183" s="11">
        <v>44929</v>
      </c>
      <c r="B183" t="s">
        <v>687</v>
      </c>
      <c r="C183" t="s">
        <v>4275</v>
      </c>
      <c r="D183" t="s">
        <v>688</v>
      </c>
      <c r="E183" s="18">
        <v>25.7988</v>
      </c>
      <c r="F183" s="18">
        <v>61.9343</v>
      </c>
      <c r="G183" s="19">
        <f>+(Costo_Productos[[#This Row],[Precio Venta]]/Costo_Productos[[#This Row],[Precio Unitario]]-1)</f>
        <v>1.4006659224460054</v>
      </c>
      <c r="I183" t="s">
        <v>366</v>
      </c>
      <c r="J183" t="s">
        <v>5</v>
      </c>
      <c r="K183">
        <v>185</v>
      </c>
    </row>
    <row r="184" spans="1:11" x14ac:dyDescent="0.35">
      <c r="A184" s="11">
        <v>44929</v>
      </c>
      <c r="B184" t="s">
        <v>623</v>
      </c>
      <c r="C184" t="s">
        <v>4275</v>
      </c>
      <c r="D184" t="s">
        <v>624</v>
      </c>
      <c r="E184" s="18">
        <v>18.7239</v>
      </c>
      <c r="F184" s="18">
        <v>45.522399999999998</v>
      </c>
      <c r="G184" s="19">
        <f>+(Costo_Productos[[#This Row],[Precio Venta]]/Costo_Productos[[#This Row],[Precio Unitario]]-1)</f>
        <v>1.4312456272464602</v>
      </c>
      <c r="I184" t="s">
        <v>368</v>
      </c>
      <c r="J184" t="s">
        <v>5</v>
      </c>
      <c r="K184">
        <v>186</v>
      </c>
    </row>
    <row r="185" spans="1:11" x14ac:dyDescent="0.35">
      <c r="A185" s="11">
        <v>44929</v>
      </c>
      <c r="B185" t="s">
        <v>613</v>
      </c>
      <c r="C185" t="s">
        <v>4275</v>
      </c>
      <c r="D185" t="s">
        <v>614</v>
      </c>
      <c r="E185" s="18">
        <v>12.848599999999999</v>
      </c>
      <c r="F185" s="18">
        <v>34.3827</v>
      </c>
      <c r="G185" s="19">
        <f>+(Costo_Productos[[#This Row],[Precio Venta]]/Costo_Productos[[#This Row],[Precio Unitario]]-1)</f>
        <v>1.6759880453901594</v>
      </c>
      <c r="I185" t="s">
        <v>370</v>
      </c>
      <c r="J185" t="s">
        <v>5</v>
      </c>
      <c r="K185">
        <v>187</v>
      </c>
    </row>
    <row r="186" spans="1:11" x14ac:dyDescent="0.35">
      <c r="A186" s="11">
        <v>44929</v>
      </c>
      <c r="B186" t="s">
        <v>557</v>
      </c>
      <c r="C186" t="s">
        <v>4275</v>
      </c>
      <c r="D186" t="s">
        <v>558</v>
      </c>
      <c r="E186" s="18">
        <v>22.871200000000002</v>
      </c>
      <c r="F186" s="18">
        <v>104.0552</v>
      </c>
      <c r="G186" s="19">
        <f>+(Costo_Productos[[#This Row],[Precio Venta]]/Costo_Productos[[#This Row],[Precio Unitario]]-1)</f>
        <v>3.5496169855538842</v>
      </c>
      <c r="I186" t="s">
        <v>372</v>
      </c>
      <c r="J186" t="s">
        <v>5</v>
      </c>
      <c r="K186">
        <v>188</v>
      </c>
    </row>
    <row r="187" spans="1:11" x14ac:dyDescent="0.35">
      <c r="A187" s="11">
        <v>44929</v>
      </c>
      <c r="B187" t="s">
        <v>448</v>
      </c>
      <c r="C187" t="s">
        <v>4275</v>
      </c>
      <c r="D187" t="s">
        <v>449</v>
      </c>
      <c r="E187" s="18">
        <v>22.698399999999999</v>
      </c>
      <c r="F187" s="18">
        <v>57.540799999999997</v>
      </c>
      <c r="G187" s="19">
        <f>+(Costo_Productos[[#This Row],[Precio Venta]]/Costo_Productos[[#This Row],[Precio Unitario]]-1)</f>
        <v>1.5350156839248581</v>
      </c>
      <c r="I187" t="s">
        <v>374</v>
      </c>
      <c r="J187" t="s">
        <v>5</v>
      </c>
      <c r="K187">
        <v>189</v>
      </c>
    </row>
    <row r="188" spans="1:11" x14ac:dyDescent="0.35">
      <c r="A188" s="11">
        <v>44929</v>
      </c>
      <c r="B188" t="s">
        <v>440</v>
      </c>
      <c r="C188" t="s">
        <v>4275</v>
      </c>
      <c r="D188" t="s">
        <v>441</v>
      </c>
      <c r="E188" s="18">
        <v>12.149100000000001</v>
      </c>
      <c r="F188" s="18">
        <v>29.734100000000002</v>
      </c>
      <c r="G188" s="19">
        <f>+(Costo_Productos[[#This Row],[Precio Venta]]/Costo_Productos[[#This Row],[Precio Unitario]]-1)</f>
        <v>1.447432320089554</v>
      </c>
      <c r="I188" t="s">
        <v>376</v>
      </c>
      <c r="J188" t="s">
        <v>5</v>
      </c>
      <c r="K188">
        <v>190</v>
      </c>
    </row>
    <row r="189" spans="1:11" x14ac:dyDescent="0.35">
      <c r="A189" s="11">
        <v>44929</v>
      </c>
      <c r="B189" t="s">
        <v>410</v>
      </c>
      <c r="C189" t="s">
        <v>4275</v>
      </c>
      <c r="D189" t="s">
        <v>411</v>
      </c>
      <c r="E189" s="18">
        <v>14.190300000000001</v>
      </c>
      <c r="F189" s="18">
        <v>34.3827</v>
      </c>
      <c r="G189" s="19">
        <f>+(Costo_Productos[[#This Row],[Precio Venta]]/Costo_Productos[[#This Row],[Precio Unitario]]-1)</f>
        <v>1.4229720301896362</v>
      </c>
      <c r="I189" t="s">
        <v>378</v>
      </c>
      <c r="J189" t="s">
        <v>5</v>
      </c>
      <c r="K189">
        <v>191</v>
      </c>
    </row>
    <row r="190" spans="1:11" x14ac:dyDescent="0.35">
      <c r="A190" s="11">
        <v>44929</v>
      </c>
      <c r="B190" t="s">
        <v>384</v>
      </c>
      <c r="C190" t="s">
        <v>4275</v>
      </c>
      <c r="D190" t="s">
        <v>385</v>
      </c>
      <c r="E190" s="18">
        <v>26.3782</v>
      </c>
      <c r="F190" s="18">
        <v>63.1248</v>
      </c>
      <c r="G190" s="19">
        <f>+(Costo_Productos[[#This Row],[Precio Venta]]/Costo_Productos[[#This Row],[Precio Unitario]]-1)</f>
        <v>1.3930670022973515</v>
      </c>
      <c r="I190" t="s">
        <v>380</v>
      </c>
      <c r="J190" t="s">
        <v>5</v>
      </c>
      <c r="K190">
        <v>192</v>
      </c>
    </row>
    <row r="191" spans="1:11" x14ac:dyDescent="0.35">
      <c r="A191" s="11">
        <v>44929</v>
      </c>
      <c r="B191" t="s">
        <v>382</v>
      </c>
      <c r="C191" t="s">
        <v>4275</v>
      </c>
      <c r="D191" t="s">
        <v>383</v>
      </c>
      <c r="E191" s="18">
        <v>30.3565</v>
      </c>
      <c r="F191" s="18">
        <v>47.931699999999999</v>
      </c>
      <c r="G191" s="19">
        <f>+(Costo_Productos[[#This Row],[Precio Venta]]/Costo_Productos[[#This Row],[Precio Unitario]]-1)</f>
        <v>0.57896002503582422</v>
      </c>
      <c r="I191" t="s">
        <v>382</v>
      </c>
      <c r="J191" t="s">
        <v>5</v>
      </c>
      <c r="K191">
        <v>193</v>
      </c>
    </row>
    <row r="192" spans="1:11" x14ac:dyDescent="0.35">
      <c r="A192" s="11">
        <v>44929</v>
      </c>
      <c r="B192" t="s">
        <v>378</v>
      </c>
      <c r="C192" t="s">
        <v>4275</v>
      </c>
      <c r="D192" t="s">
        <v>379</v>
      </c>
      <c r="E192" s="18">
        <v>18.5228</v>
      </c>
      <c r="F192" s="18">
        <v>57.540799999999997</v>
      </c>
      <c r="G192" s="19">
        <f>+(Costo_Productos[[#This Row],[Precio Venta]]/Costo_Productos[[#This Row],[Precio Unitario]]-1)</f>
        <v>2.1064849806724681</v>
      </c>
      <c r="I192" t="s">
        <v>384</v>
      </c>
      <c r="J192" t="s">
        <v>5</v>
      </c>
      <c r="K192">
        <v>194</v>
      </c>
    </row>
    <row r="193" spans="1:11" x14ac:dyDescent="0.35">
      <c r="A193" s="11">
        <v>44929</v>
      </c>
      <c r="B193" t="s">
        <v>358</v>
      </c>
      <c r="C193" t="s">
        <v>4275</v>
      </c>
      <c r="D193" t="s">
        <v>359</v>
      </c>
      <c r="E193" s="18">
        <v>18.7239</v>
      </c>
      <c r="F193" s="18">
        <v>54.337699999999998</v>
      </c>
      <c r="G193" s="19">
        <f>+(Costo_Productos[[#This Row],[Precio Venta]]/Costo_Productos[[#This Row],[Precio Unitario]]-1)</f>
        <v>1.9020503207130992</v>
      </c>
      <c r="I193" t="s">
        <v>386</v>
      </c>
      <c r="J193" t="s">
        <v>5</v>
      </c>
      <c r="K193">
        <v>195</v>
      </c>
    </row>
    <row r="194" spans="1:11" x14ac:dyDescent="0.35">
      <c r="A194" s="11">
        <v>44929</v>
      </c>
      <c r="B194" t="s">
        <v>352</v>
      </c>
      <c r="C194" t="s">
        <v>4275</v>
      </c>
      <c r="D194" t="s">
        <v>353</v>
      </c>
      <c r="E194" s="18">
        <v>18.439299999999999</v>
      </c>
      <c r="F194" s="18">
        <v>50.341099999999997</v>
      </c>
      <c r="G194" s="19">
        <f>+(Costo_Productos[[#This Row],[Precio Venta]]/Costo_Productos[[#This Row],[Precio Unitario]]-1)</f>
        <v>1.7300982141404502</v>
      </c>
      <c r="I194" t="s">
        <v>388</v>
      </c>
      <c r="J194" t="s">
        <v>5</v>
      </c>
      <c r="K194">
        <v>196</v>
      </c>
    </row>
    <row r="195" spans="1:11" x14ac:dyDescent="0.35">
      <c r="A195" s="11">
        <v>44929</v>
      </c>
      <c r="B195" t="s">
        <v>242</v>
      </c>
      <c r="C195" t="s">
        <v>4275</v>
      </c>
      <c r="D195" t="s">
        <v>243</v>
      </c>
      <c r="E195" s="18">
        <v>27.321899999999999</v>
      </c>
      <c r="F195" s="18">
        <v>29.734100000000002</v>
      </c>
      <c r="G195" s="19">
        <f>+(Costo_Productos[[#This Row],[Precio Venta]]/Costo_Productos[[#This Row],[Precio Unitario]]-1)</f>
        <v>8.8288149799245375E-2</v>
      </c>
      <c r="I195" t="s">
        <v>390</v>
      </c>
      <c r="J195" t="s">
        <v>5</v>
      </c>
      <c r="K195">
        <v>197</v>
      </c>
    </row>
    <row r="196" spans="1:11" x14ac:dyDescent="0.35">
      <c r="A196" s="11">
        <v>44929</v>
      </c>
      <c r="B196" t="s">
        <v>332</v>
      </c>
      <c r="C196" t="s">
        <v>4275</v>
      </c>
      <c r="D196" t="s">
        <v>333</v>
      </c>
      <c r="E196" s="18">
        <v>36.436399999999999</v>
      </c>
      <c r="F196" s="18">
        <v>53.5441</v>
      </c>
      <c r="G196" s="19">
        <f>+(Costo_Productos[[#This Row],[Precio Venta]]/Costo_Productos[[#This Row],[Precio Unitario]]-1)</f>
        <v>0.46952223600575249</v>
      </c>
      <c r="I196" t="s">
        <v>392</v>
      </c>
      <c r="J196" t="s">
        <v>5</v>
      </c>
      <c r="K196">
        <v>198</v>
      </c>
    </row>
    <row r="197" spans="1:11" x14ac:dyDescent="0.35">
      <c r="A197" s="11">
        <v>44929</v>
      </c>
      <c r="B197" t="s">
        <v>318</v>
      </c>
      <c r="C197" t="s">
        <v>4275</v>
      </c>
      <c r="D197" t="s">
        <v>319</v>
      </c>
      <c r="E197" s="18">
        <v>19.862400000000001</v>
      </c>
      <c r="F197" s="18">
        <v>45.550699999999999</v>
      </c>
      <c r="G197" s="19">
        <f>+(Costo_Productos[[#This Row],[Precio Venta]]/Costo_Productos[[#This Row],[Precio Unitario]]-1)</f>
        <v>1.2933129933945544</v>
      </c>
      <c r="I197" t="s">
        <v>394</v>
      </c>
      <c r="J197" t="s">
        <v>5</v>
      </c>
      <c r="K197">
        <v>199</v>
      </c>
    </row>
    <row r="198" spans="1:11" x14ac:dyDescent="0.35">
      <c r="A198" s="11">
        <v>44929</v>
      </c>
      <c r="B198" t="s">
        <v>316</v>
      </c>
      <c r="C198" t="s">
        <v>4275</v>
      </c>
      <c r="D198" t="s">
        <v>317</v>
      </c>
      <c r="E198" s="18">
        <v>19.0289</v>
      </c>
      <c r="F198" s="18">
        <v>63.1248</v>
      </c>
      <c r="G198" s="19">
        <f>+(Costo_Productos[[#This Row],[Precio Venta]]/Costo_Productos[[#This Row],[Precio Unitario]]-1)</f>
        <v>2.317312088454929</v>
      </c>
      <c r="I198" t="s">
        <v>396</v>
      </c>
      <c r="J198" t="s">
        <v>5</v>
      </c>
      <c r="K198">
        <v>200</v>
      </c>
    </row>
    <row r="199" spans="1:11" x14ac:dyDescent="0.35">
      <c r="A199" s="11">
        <v>44929</v>
      </c>
      <c r="B199" t="s">
        <v>304</v>
      </c>
      <c r="C199" t="s">
        <v>4275</v>
      </c>
      <c r="D199" t="s">
        <v>305</v>
      </c>
      <c r="E199" s="18">
        <v>18.439299999999999</v>
      </c>
      <c r="F199" s="18">
        <v>48.753700000000002</v>
      </c>
      <c r="G199" s="19">
        <f>+(Costo_Productos[[#This Row],[Precio Venta]]/Costo_Productos[[#This Row],[Precio Unitario]]-1)</f>
        <v>1.6440103474643832</v>
      </c>
      <c r="I199" t="s">
        <v>398</v>
      </c>
      <c r="J199" t="s">
        <v>5</v>
      </c>
      <c r="K199">
        <v>201</v>
      </c>
    </row>
    <row r="200" spans="1:11" x14ac:dyDescent="0.35">
      <c r="A200" s="11">
        <v>44929</v>
      </c>
      <c r="B200" t="s">
        <v>292</v>
      </c>
      <c r="C200" t="s">
        <v>4275</v>
      </c>
      <c r="D200" t="s">
        <v>293</v>
      </c>
      <c r="E200" s="18">
        <v>13.0519</v>
      </c>
      <c r="F200" s="18">
        <v>34.354399999999998</v>
      </c>
      <c r="G200" s="19">
        <f>+(Costo_Productos[[#This Row],[Precio Venta]]/Costo_Productos[[#This Row],[Precio Unitario]]-1)</f>
        <v>1.6321378496617349</v>
      </c>
      <c r="I200" t="s">
        <v>400</v>
      </c>
      <c r="J200" t="s">
        <v>5</v>
      </c>
      <c r="K200">
        <v>202</v>
      </c>
    </row>
    <row r="201" spans="1:11" x14ac:dyDescent="0.35">
      <c r="A201" s="11">
        <v>44929</v>
      </c>
      <c r="B201" t="s">
        <v>286</v>
      </c>
      <c r="C201" t="s">
        <v>4275</v>
      </c>
      <c r="D201" t="s">
        <v>287</v>
      </c>
      <c r="E201" s="18">
        <v>12.767200000000001</v>
      </c>
      <c r="F201" s="18">
        <v>36.990499999999997</v>
      </c>
      <c r="G201" s="19">
        <f>+(Costo_Productos[[#This Row],[Precio Venta]]/Costo_Productos[[#This Row],[Precio Unitario]]-1)</f>
        <v>1.8973071621028881</v>
      </c>
      <c r="I201" t="s">
        <v>402</v>
      </c>
      <c r="J201" t="s">
        <v>5</v>
      </c>
      <c r="K201">
        <v>203</v>
      </c>
    </row>
    <row r="202" spans="1:11" x14ac:dyDescent="0.35">
      <c r="A202" s="11">
        <v>44929</v>
      </c>
      <c r="B202" t="s">
        <v>276</v>
      </c>
      <c r="C202" t="s">
        <v>4275</v>
      </c>
      <c r="D202" t="s">
        <v>277</v>
      </c>
      <c r="E202" s="18">
        <v>16.5486</v>
      </c>
      <c r="F202" s="18">
        <v>57.540799999999997</v>
      </c>
      <c r="G202" s="19">
        <f>+(Costo_Productos[[#This Row],[Precio Venta]]/Costo_Productos[[#This Row],[Precio Unitario]]-1)</f>
        <v>2.4770796321138944</v>
      </c>
      <c r="I202" t="s">
        <v>404</v>
      </c>
      <c r="J202" t="s">
        <v>5</v>
      </c>
      <c r="K202">
        <v>204</v>
      </c>
    </row>
    <row r="203" spans="1:11" x14ac:dyDescent="0.35">
      <c r="A203" s="11">
        <v>44929</v>
      </c>
      <c r="B203" t="s">
        <v>262</v>
      </c>
      <c r="C203" t="s">
        <v>4275</v>
      </c>
      <c r="D203" t="s">
        <v>263</v>
      </c>
      <c r="E203" s="18">
        <v>15.1837</v>
      </c>
      <c r="F203" s="18">
        <v>35.970100000000002</v>
      </c>
      <c r="G203" s="19">
        <f>+(Costo_Productos[[#This Row],[Precio Venta]]/Costo_Productos[[#This Row],[Precio Unitario]]-1)</f>
        <v>1.3689943821334722</v>
      </c>
      <c r="I203" t="s">
        <v>406</v>
      </c>
      <c r="J203" t="s">
        <v>5</v>
      </c>
      <c r="K203">
        <v>205</v>
      </c>
    </row>
    <row r="204" spans="1:11" x14ac:dyDescent="0.35">
      <c r="A204" s="11">
        <v>44929</v>
      </c>
      <c r="B204" t="s">
        <v>260</v>
      </c>
      <c r="C204" t="s">
        <v>4275</v>
      </c>
      <c r="D204" t="s">
        <v>261</v>
      </c>
      <c r="E204" s="18">
        <v>17.026399999999999</v>
      </c>
      <c r="F204" s="18">
        <v>57.540799999999997</v>
      </c>
      <c r="G204" s="19">
        <f>+(Costo_Productos[[#This Row],[Precio Venta]]/Costo_Productos[[#This Row],[Precio Unitario]]-1)</f>
        <v>2.3795047690645115</v>
      </c>
      <c r="I204" t="s">
        <v>408</v>
      </c>
      <c r="J204" t="s">
        <v>5</v>
      </c>
      <c r="K204">
        <v>206</v>
      </c>
    </row>
    <row r="205" spans="1:11" x14ac:dyDescent="0.35">
      <c r="A205" s="11">
        <v>44929</v>
      </c>
      <c r="B205" t="s">
        <v>250</v>
      </c>
      <c r="C205" t="s">
        <v>4275</v>
      </c>
      <c r="D205" t="s">
        <v>251</v>
      </c>
      <c r="E205" s="18">
        <v>12.848599999999999</v>
      </c>
      <c r="F205" s="18">
        <v>34.354399999999998</v>
      </c>
      <c r="G205" s="19">
        <f>+(Costo_Productos[[#This Row],[Precio Venta]]/Costo_Productos[[#This Row],[Precio Unitario]]-1)</f>
        <v>1.6737854707905919</v>
      </c>
      <c r="I205" t="s">
        <v>410</v>
      </c>
      <c r="J205" t="s">
        <v>5</v>
      </c>
      <c r="K205">
        <v>207</v>
      </c>
    </row>
    <row r="206" spans="1:11" x14ac:dyDescent="0.35">
      <c r="A206" s="11">
        <v>44929</v>
      </c>
      <c r="B206" t="s">
        <v>124</v>
      </c>
      <c r="C206" t="s">
        <v>4275</v>
      </c>
      <c r="D206" t="s">
        <v>125</v>
      </c>
      <c r="E206" s="18">
        <v>17.748100000000001</v>
      </c>
      <c r="F206" s="18">
        <v>39.966700000000003</v>
      </c>
      <c r="G206" s="19">
        <f>+(Costo_Productos[[#This Row],[Precio Venta]]/Costo_Productos[[#This Row],[Precio Unitario]]-1)</f>
        <v>1.2518861173872131</v>
      </c>
      <c r="I206" t="s">
        <v>412</v>
      </c>
      <c r="J206" t="s">
        <v>5</v>
      </c>
      <c r="K206">
        <v>208</v>
      </c>
    </row>
    <row r="207" spans="1:11" x14ac:dyDescent="0.35">
      <c r="A207" s="11">
        <v>44929</v>
      </c>
      <c r="B207" t="s">
        <v>240</v>
      </c>
      <c r="C207" t="s">
        <v>4275</v>
      </c>
      <c r="D207" t="s">
        <v>241</v>
      </c>
      <c r="E207" s="18">
        <v>32.629600000000003</v>
      </c>
      <c r="F207" s="18">
        <v>93.482500000000002</v>
      </c>
      <c r="G207" s="19">
        <f>+(Costo_Productos[[#This Row],[Precio Venta]]/Costo_Productos[[#This Row],[Precio Unitario]]-1)</f>
        <v>1.8649600362860714</v>
      </c>
      <c r="I207" t="s">
        <v>414</v>
      </c>
      <c r="J207" t="s">
        <v>5</v>
      </c>
      <c r="K207">
        <v>209</v>
      </c>
    </row>
    <row r="208" spans="1:11" x14ac:dyDescent="0.35">
      <c r="A208" s="11">
        <v>44929</v>
      </c>
      <c r="B208" t="s">
        <v>238</v>
      </c>
      <c r="C208" t="s">
        <v>4275</v>
      </c>
      <c r="D208" t="s">
        <v>239</v>
      </c>
      <c r="E208" s="18">
        <v>12.767200000000001</v>
      </c>
      <c r="F208" s="18">
        <v>29.734100000000002</v>
      </c>
      <c r="G208" s="19">
        <f>+(Costo_Productos[[#This Row],[Precio Venta]]/Costo_Productos[[#This Row],[Precio Unitario]]-1)</f>
        <v>1.3289444827370134</v>
      </c>
      <c r="I208" t="s">
        <v>416</v>
      </c>
      <c r="J208" t="s">
        <v>5</v>
      </c>
      <c r="K208">
        <v>210</v>
      </c>
    </row>
    <row r="209" spans="1:11" x14ac:dyDescent="0.35">
      <c r="A209" s="11">
        <v>44929</v>
      </c>
      <c r="B209" t="s">
        <v>236</v>
      </c>
      <c r="C209" t="s">
        <v>4275</v>
      </c>
      <c r="D209" t="s">
        <v>237</v>
      </c>
      <c r="E209" s="18">
        <v>11.3543</v>
      </c>
      <c r="F209" s="18">
        <v>29.734100000000002</v>
      </c>
      <c r="G209" s="19">
        <f>+(Costo_Productos[[#This Row],[Precio Venta]]/Costo_Productos[[#This Row],[Precio Unitario]]-1)</f>
        <v>1.6187523669446819</v>
      </c>
      <c r="I209" t="s">
        <v>418</v>
      </c>
      <c r="J209" t="s">
        <v>5</v>
      </c>
      <c r="K209">
        <v>211</v>
      </c>
    </row>
    <row r="210" spans="1:11" x14ac:dyDescent="0.35">
      <c r="A210" s="11">
        <v>44929</v>
      </c>
      <c r="B210" t="s">
        <v>228</v>
      </c>
      <c r="C210" t="s">
        <v>4275</v>
      </c>
      <c r="D210" t="s">
        <v>229</v>
      </c>
      <c r="E210" s="18">
        <v>25.534500000000001</v>
      </c>
      <c r="F210" s="18">
        <v>83.108099999999993</v>
      </c>
      <c r="G210" s="19">
        <f>+(Costo_Productos[[#This Row],[Precio Venta]]/Costo_Productos[[#This Row],[Precio Unitario]]-1)</f>
        <v>2.254737707807084</v>
      </c>
      <c r="I210" t="s">
        <v>420</v>
      </c>
      <c r="J210" t="s">
        <v>5</v>
      </c>
      <c r="K210">
        <v>212</v>
      </c>
    </row>
    <row r="211" spans="1:11" x14ac:dyDescent="0.35">
      <c r="A211" s="11">
        <v>44929</v>
      </c>
      <c r="B211" t="s">
        <v>218</v>
      </c>
      <c r="C211" t="s">
        <v>4275</v>
      </c>
      <c r="D211" t="s">
        <v>219</v>
      </c>
      <c r="E211" s="18">
        <v>10.134499999999999</v>
      </c>
      <c r="F211" s="18">
        <v>39.1447</v>
      </c>
      <c r="G211" s="19">
        <f>+(Costo_Productos[[#This Row],[Precio Venta]]/Costo_Productos[[#This Row],[Precio Unitario]]-1)</f>
        <v>2.86251911786472</v>
      </c>
      <c r="I211" t="s">
        <v>422</v>
      </c>
      <c r="J211" t="s">
        <v>5</v>
      </c>
      <c r="K211">
        <v>213</v>
      </c>
    </row>
    <row r="212" spans="1:11" x14ac:dyDescent="0.35">
      <c r="A212" s="11">
        <v>44929</v>
      </c>
      <c r="B212" t="s">
        <v>190</v>
      </c>
      <c r="C212" t="s">
        <v>4275</v>
      </c>
      <c r="D212" t="s">
        <v>191</v>
      </c>
      <c r="E212" s="18">
        <v>43.6892</v>
      </c>
      <c r="F212" s="18">
        <v>63.1248</v>
      </c>
      <c r="G212" s="19">
        <f>+(Costo_Productos[[#This Row],[Precio Venta]]/Costo_Productos[[#This Row],[Precio Unitario]]-1)</f>
        <v>0.4448605147267517</v>
      </c>
      <c r="I212" t="s">
        <v>424</v>
      </c>
      <c r="J212" t="s">
        <v>5</v>
      </c>
      <c r="K212">
        <v>214</v>
      </c>
    </row>
    <row r="213" spans="1:11" x14ac:dyDescent="0.35">
      <c r="A213" s="11">
        <v>44929</v>
      </c>
      <c r="B213" t="s">
        <v>174</v>
      </c>
      <c r="C213" t="s">
        <v>4275</v>
      </c>
      <c r="D213" t="s">
        <v>175</v>
      </c>
      <c r="E213" s="18">
        <v>19.862400000000001</v>
      </c>
      <c r="F213" s="18">
        <v>50.341099999999997</v>
      </c>
      <c r="G213" s="19">
        <f>+(Costo_Productos[[#This Row],[Precio Venta]]/Costo_Productos[[#This Row],[Precio Unitario]]-1)</f>
        <v>1.5344923070726595</v>
      </c>
      <c r="I213" t="s">
        <v>426</v>
      </c>
      <c r="J213" t="s">
        <v>5</v>
      </c>
      <c r="K213">
        <v>215</v>
      </c>
    </row>
    <row r="214" spans="1:11" x14ac:dyDescent="0.35">
      <c r="A214" s="11">
        <v>44929</v>
      </c>
      <c r="B214" t="s">
        <v>166</v>
      </c>
      <c r="C214" t="s">
        <v>4275</v>
      </c>
      <c r="D214" t="s">
        <v>167</v>
      </c>
      <c r="E214" s="18">
        <v>30.068100000000001</v>
      </c>
      <c r="F214" s="18">
        <v>46.3444</v>
      </c>
      <c r="G214" s="19">
        <f>+(Costo_Productos[[#This Row],[Precio Venta]]/Costo_Productos[[#This Row],[Precio Unitario]]-1)</f>
        <v>0.54131454930640777</v>
      </c>
      <c r="I214" t="s">
        <v>428</v>
      </c>
      <c r="J214" t="s">
        <v>5</v>
      </c>
      <c r="K214">
        <v>216</v>
      </c>
    </row>
    <row r="215" spans="1:11" x14ac:dyDescent="0.35">
      <c r="A215" s="11">
        <v>44929</v>
      </c>
      <c r="B215" t="s">
        <v>164</v>
      </c>
      <c r="C215" t="s">
        <v>4275</v>
      </c>
      <c r="D215" t="s">
        <v>165</v>
      </c>
      <c r="E215" s="18">
        <v>32.914299999999997</v>
      </c>
      <c r="F215" s="18">
        <v>43.141399999999997</v>
      </c>
      <c r="G215" s="19">
        <f>+(Costo_Productos[[#This Row],[Precio Venta]]/Costo_Productos[[#This Row],[Precio Unitario]]-1)</f>
        <v>0.31071904916707949</v>
      </c>
      <c r="I215" t="s">
        <v>430</v>
      </c>
      <c r="J215" t="s">
        <v>5</v>
      </c>
      <c r="K215">
        <v>217</v>
      </c>
    </row>
    <row r="216" spans="1:11" x14ac:dyDescent="0.35">
      <c r="A216" s="11">
        <v>44929</v>
      </c>
      <c r="B216" t="s">
        <v>132</v>
      </c>
      <c r="C216" t="s">
        <v>4275</v>
      </c>
      <c r="D216" t="s">
        <v>133</v>
      </c>
      <c r="E216" s="18">
        <v>18.439299999999999</v>
      </c>
      <c r="F216" s="18">
        <v>52.750399999999999</v>
      </c>
      <c r="G216" s="19">
        <f>+(Costo_Productos[[#This Row],[Precio Venta]]/Costo_Productos[[#This Row],[Precio Unitario]]-1)</f>
        <v>1.8607593563746998</v>
      </c>
      <c r="I216" t="s">
        <v>432</v>
      </c>
      <c r="J216" t="s">
        <v>5</v>
      </c>
      <c r="K216">
        <v>218</v>
      </c>
    </row>
    <row r="217" spans="1:11" x14ac:dyDescent="0.35">
      <c r="A217" s="11">
        <v>44929</v>
      </c>
      <c r="B217" t="s">
        <v>128</v>
      </c>
      <c r="C217" t="s">
        <v>4275</v>
      </c>
      <c r="D217" t="s">
        <v>129</v>
      </c>
      <c r="E217" s="18">
        <v>18.439299999999999</v>
      </c>
      <c r="F217" s="18">
        <v>63.918399999999998</v>
      </c>
      <c r="G217" s="19">
        <f>+(Costo_Productos[[#This Row],[Precio Venta]]/Costo_Productos[[#This Row],[Precio Unitario]]-1)</f>
        <v>2.4664222611487423</v>
      </c>
      <c r="I217" t="s">
        <v>434</v>
      </c>
      <c r="J217" t="s">
        <v>5</v>
      </c>
      <c r="K217">
        <v>219</v>
      </c>
    </row>
    <row r="218" spans="1:11" x14ac:dyDescent="0.35">
      <c r="A218" s="11">
        <v>44929</v>
      </c>
      <c r="B218" t="s">
        <v>105</v>
      </c>
      <c r="C218" t="s">
        <v>4275</v>
      </c>
      <c r="D218" t="s">
        <v>106</v>
      </c>
      <c r="E218" s="18">
        <v>17.026399999999999</v>
      </c>
      <c r="F218" s="18">
        <v>49.547400000000003</v>
      </c>
      <c r="G218" s="19">
        <f>+(Costo_Productos[[#This Row],[Precio Venta]]/Costo_Productos[[#This Row],[Precio Unitario]]-1)</f>
        <v>1.9100338298172255</v>
      </c>
      <c r="I218" t="s">
        <v>436</v>
      </c>
      <c r="J218" t="s">
        <v>5</v>
      </c>
      <c r="K218">
        <v>220</v>
      </c>
    </row>
    <row r="219" spans="1:11" x14ac:dyDescent="0.35">
      <c r="A219" s="11">
        <v>44929</v>
      </c>
      <c r="B219" t="s">
        <v>97</v>
      </c>
      <c r="C219" t="s">
        <v>4275</v>
      </c>
      <c r="D219" t="s">
        <v>98</v>
      </c>
      <c r="E219" s="18">
        <v>19.5778</v>
      </c>
      <c r="F219" s="18">
        <v>32.9938</v>
      </c>
      <c r="G219" s="19">
        <f>+(Costo_Productos[[#This Row],[Precio Venta]]/Costo_Productos[[#This Row],[Precio Unitario]]-1)</f>
        <v>0.68526596451082344</v>
      </c>
      <c r="I219" t="s">
        <v>438</v>
      </c>
      <c r="J219" t="s">
        <v>5</v>
      </c>
      <c r="K219">
        <v>221</v>
      </c>
    </row>
    <row r="220" spans="1:11" x14ac:dyDescent="0.35">
      <c r="A220" s="11">
        <v>44929</v>
      </c>
      <c r="B220" t="s">
        <v>91</v>
      </c>
      <c r="C220" t="s">
        <v>4275</v>
      </c>
      <c r="D220" t="s">
        <v>92</v>
      </c>
      <c r="E220" s="18">
        <v>13.336499999999999</v>
      </c>
      <c r="F220" s="18">
        <v>32.9938</v>
      </c>
      <c r="G220" s="19">
        <f>+(Costo_Productos[[#This Row],[Precio Venta]]/Costo_Productos[[#This Row],[Precio Unitario]]-1)</f>
        <v>1.4739474374835977</v>
      </c>
      <c r="I220" t="s">
        <v>440</v>
      </c>
      <c r="J220" t="s">
        <v>5</v>
      </c>
      <c r="K220">
        <v>222</v>
      </c>
    </row>
    <row r="221" spans="1:11" x14ac:dyDescent="0.35">
      <c r="A221" s="11">
        <v>44929</v>
      </c>
      <c r="B221" t="s">
        <v>89</v>
      </c>
      <c r="C221" t="s">
        <v>4275</v>
      </c>
      <c r="D221" t="s">
        <v>90</v>
      </c>
      <c r="E221" s="18">
        <v>11.3543</v>
      </c>
      <c r="F221" s="18">
        <v>29.734100000000002</v>
      </c>
      <c r="G221" s="19">
        <f>+(Costo_Productos[[#This Row],[Precio Venta]]/Costo_Productos[[#This Row],[Precio Unitario]]-1)</f>
        <v>1.6187523669446819</v>
      </c>
      <c r="I221" t="s">
        <v>442</v>
      </c>
      <c r="J221" t="s">
        <v>5</v>
      </c>
      <c r="K221">
        <v>223</v>
      </c>
    </row>
    <row r="222" spans="1:11" x14ac:dyDescent="0.35">
      <c r="A222" s="11">
        <v>44929</v>
      </c>
      <c r="B222" t="s">
        <v>87</v>
      </c>
      <c r="C222" t="s">
        <v>4275</v>
      </c>
      <c r="D222" t="s">
        <v>88</v>
      </c>
      <c r="E222" s="18">
        <v>10.4903</v>
      </c>
      <c r="F222" s="18">
        <v>35.148000000000003</v>
      </c>
      <c r="G222" s="19">
        <f>+(Costo_Productos[[#This Row],[Precio Venta]]/Costo_Productos[[#This Row],[Precio Unitario]]-1)</f>
        <v>2.3505238172406893</v>
      </c>
      <c r="I222" t="s">
        <v>444</v>
      </c>
      <c r="J222" t="s">
        <v>5</v>
      </c>
      <c r="K222">
        <v>224</v>
      </c>
    </row>
    <row r="223" spans="1:11" x14ac:dyDescent="0.35">
      <c r="A223" s="11">
        <v>44929</v>
      </c>
      <c r="B223" t="s">
        <v>83</v>
      </c>
      <c r="C223" t="s">
        <v>4275</v>
      </c>
      <c r="D223" t="s">
        <v>84</v>
      </c>
      <c r="E223" s="18">
        <v>12.767200000000001</v>
      </c>
      <c r="F223" s="18">
        <v>34.354399999999998</v>
      </c>
      <c r="G223" s="19">
        <f>+(Costo_Productos[[#This Row],[Precio Venta]]/Costo_Productos[[#This Row],[Precio Unitario]]-1)</f>
        <v>1.6908327589447958</v>
      </c>
      <c r="I223" t="s">
        <v>446</v>
      </c>
      <c r="J223" t="s">
        <v>5</v>
      </c>
      <c r="K223">
        <v>225</v>
      </c>
    </row>
    <row r="224" spans="1:11" x14ac:dyDescent="0.35">
      <c r="A224" s="11">
        <v>44929</v>
      </c>
      <c r="B224" t="s">
        <v>81</v>
      </c>
      <c r="C224" t="s">
        <v>4275</v>
      </c>
      <c r="D224" t="s">
        <v>82</v>
      </c>
      <c r="E224" s="18">
        <v>13.6609</v>
      </c>
      <c r="F224" s="18">
        <v>29.734100000000002</v>
      </c>
      <c r="G224" s="19">
        <f>+(Costo_Productos[[#This Row],[Precio Venta]]/Costo_Productos[[#This Row],[Precio Unitario]]-1)</f>
        <v>1.1765842660439652</v>
      </c>
      <c r="I224" t="s">
        <v>448</v>
      </c>
      <c r="J224" t="s">
        <v>5</v>
      </c>
      <c r="K224">
        <v>226</v>
      </c>
    </row>
    <row r="225" spans="1:11" x14ac:dyDescent="0.35">
      <c r="A225" s="11">
        <v>44929</v>
      </c>
      <c r="B225" t="s">
        <v>79</v>
      </c>
      <c r="C225" t="s">
        <v>4275</v>
      </c>
      <c r="D225" t="s">
        <v>80</v>
      </c>
      <c r="E225" s="18">
        <v>14.271699999999999</v>
      </c>
      <c r="F225" s="18">
        <v>49.547400000000003</v>
      </c>
      <c r="G225" s="19">
        <f>+(Costo_Productos[[#This Row],[Precio Venta]]/Costo_Productos[[#This Row],[Precio Unitario]]-1)</f>
        <v>2.4717237610095508</v>
      </c>
      <c r="I225" t="s">
        <v>450</v>
      </c>
      <c r="J225" t="s">
        <v>5</v>
      </c>
      <c r="K225">
        <v>227</v>
      </c>
    </row>
    <row r="226" spans="1:11" x14ac:dyDescent="0.35">
      <c r="A226" s="11">
        <v>44929</v>
      </c>
      <c r="B226" t="s">
        <v>69</v>
      </c>
      <c r="C226" t="s">
        <v>4275</v>
      </c>
      <c r="D226" t="s">
        <v>70</v>
      </c>
      <c r="E226" s="18">
        <v>10.7851</v>
      </c>
      <c r="F226" s="18">
        <v>30.357700000000001</v>
      </c>
      <c r="G226" s="19">
        <f>+(Costo_Productos[[#This Row],[Precio Venta]]/Costo_Productos[[#This Row],[Precio Unitario]]-1)</f>
        <v>1.8147815041121547</v>
      </c>
      <c r="I226" t="s">
        <v>452</v>
      </c>
      <c r="J226" t="s">
        <v>5</v>
      </c>
      <c r="K226">
        <v>228</v>
      </c>
    </row>
    <row r="227" spans="1:11" x14ac:dyDescent="0.35">
      <c r="A227" s="11">
        <v>44929</v>
      </c>
      <c r="B227" t="s">
        <v>63</v>
      </c>
      <c r="C227" t="s">
        <v>4275</v>
      </c>
      <c r="D227" t="s">
        <v>64</v>
      </c>
      <c r="E227" s="18">
        <v>12.2082</v>
      </c>
      <c r="F227" s="18">
        <v>29.734100000000002</v>
      </c>
      <c r="G227" s="19">
        <f>+(Costo_Productos[[#This Row],[Precio Venta]]/Costo_Productos[[#This Row],[Precio Unitario]]-1)</f>
        <v>1.4355842794187517</v>
      </c>
      <c r="I227" t="s">
        <v>454</v>
      </c>
      <c r="J227" t="s">
        <v>5</v>
      </c>
      <c r="K227">
        <v>229</v>
      </c>
    </row>
    <row r="228" spans="1:11" x14ac:dyDescent="0.35">
      <c r="A228" s="11">
        <v>44929</v>
      </c>
      <c r="B228" t="s">
        <v>43</v>
      </c>
      <c r="C228" t="s">
        <v>4275</v>
      </c>
      <c r="D228" t="s">
        <v>44</v>
      </c>
      <c r="E228" s="18">
        <v>13.336499999999999</v>
      </c>
      <c r="F228" s="18">
        <v>29.734100000000002</v>
      </c>
      <c r="G228" s="19">
        <f>+(Costo_Productos[[#This Row],[Precio Venta]]/Costo_Productos[[#This Row],[Precio Unitario]]-1)</f>
        <v>1.2295279871030633</v>
      </c>
      <c r="I228" t="s">
        <v>456</v>
      </c>
      <c r="J228" t="s">
        <v>5</v>
      </c>
      <c r="K228">
        <v>230</v>
      </c>
    </row>
    <row r="229" spans="1:11" x14ac:dyDescent="0.35">
      <c r="A229" s="11">
        <v>44929</v>
      </c>
      <c r="B229" t="s">
        <v>41</v>
      </c>
      <c r="C229" t="s">
        <v>4275</v>
      </c>
      <c r="D229" t="s">
        <v>42</v>
      </c>
      <c r="E229" s="18">
        <v>12.4725</v>
      </c>
      <c r="F229" s="18">
        <v>47.138100000000001</v>
      </c>
      <c r="G229" s="19">
        <f>+(Costo_Productos[[#This Row],[Precio Venta]]/Costo_Productos[[#This Row],[Precio Unitario]]-1)</f>
        <v>2.779362597714973</v>
      </c>
      <c r="I229" t="s">
        <v>458</v>
      </c>
      <c r="J229" t="s">
        <v>5</v>
      </c>
      <c r="K229">
        <v>231</v>
      </c>
    </row>
    <row r="230" spans="1:11" x14ac:dyDescent="0.35">
      <c r="A230" s="11">
        <v>44929</v>
      </c>
      <c r="B230" t="s">
        <v>33</v>
      </c>
      <c r="C230" t="s">
        <v>4275</v>
      </c>
      <c r="D230" t="s">
        <v>34</v>
      </c>
      <c r="E230" s="18">
        <v>15.603300000000001</v>
      </c>
      <c r="F230" s="18">
        <v>35.970100000000002</v>
      </c>
      <c r="G230" s="19">
        <f>+(Costo_Productos[[#This Row],[Precio Venta]]/Costo_Productos[[#This Row],[Precio Unitario]]-1)</f>
        <v>1.3052879839521125</v>
      </c>
      <c r="I230" t="s">
        <v>460</v>
      </c>
      <c r="J230" t="s">
        <v>5</v>
      </c>
      <c r="K230">
        <v>232</v>
      </c>
    </row>
    <row r="231" spans="1:11" x14ac:dyDescent="0.35">
      <c r="A231" s="11">
        <v>44929</v>
      </c>
      <c r="B231" t="s">
        <v>17</v>
      </c>
      <c r="C231" t="s">
        <v>4275</v>
      </c>
      <c r="D231" t="s">
        <v>18</v>
      </c>
      <c r="E231" s="18">
        <v>12.149100000000001</v>
      </c>
      <c r="F231" s="18">
        <v>29.734100000000002</v>
      </c>
      <c r="G231" s="19">
        <f>+(Costo_Productos[[#This Row],[Precio Venta]]/Costo_Productos[[#This Row],[Precio Unitario]]-1)</f>
        <v>1.447432320089554</v>
      </c>
      <c r="I231" t="s">
        <v>462</v>
      </c>
      <c r="J231" t="s">
        <v>5</v>
      </c>
      <c r="K231">
        <v>233</v>
      </c>
    </row>
    <row r="232" spans="1:11" x14ac:dyDescent="0.35">
      <c r="A232" s="11">
        <v>44929</v>
      </c>
      <c r="B232" t="s">
        <v>3728</v>
      </c>
      <c r="C232" t="s">
        <v>4283</v>
      </c>
      <c r="D232" t="s">
        <v>3729</v>
      </c>
      <c r="E232" s="18">
        <v>173.24340000000001</v>
      </c>
      <c r="F232" s="18">
        <v>321.01510000000002</v>
      </c>
      <c r="G232" s="19">
        <f>+(Costo_Productos[[#This Row],[Precio Venta]]/Costo_Productos[[#This Row],[Precio Unitario]]-1)</f>
        <v>0.85297159949527668</v>
      </c>
      <c r="I232" t="s">
        <v>464</v>
      </c>
      <c r="J232" t="s">
        <v>5</v>
      </c>
      <c r="K232">
        <v>234</v>
      </c>
    </row>
    <row r="233" spans="1:11" x14ac:dyDescent="0.35">
      <c r="A233" s="11">
        <v>44929</v>
      </c>
      <c r="B233" t="s">
        <v>3726</v>
      </c>
      <c r="C233" t="s">
        <v>4283</v>
      </c>
      <c r="D233" t="s">
        <v>3727</v>
      </c>
      <c r="E233" s="18">
        <v>194.92</v>
      </c>
      <c r="F233" s="18">
        <v>361.18119999999999</v>
      </c>
      <c r="G233" s="19">
        <f>+(Costo_Productos[[#This Row],[Precio Venta]]/Costo_Productos[[#This Row],[Precio Unitario]]-1)</f>
        <v>0.85297147547711893</v>
      </c>
      <c r="I233" t="s">
        <v>466</v>
      </c>
      <c r="J233" t="s">
        <v>5</v>
      </c>
      <c r="K233">
        <v>235</v>
      </c>
    </row>
    <row r="234" spans="1:11" x14ac:dyDescent="0.35">
      <c r="A234" s="11">
        <v>44929</v>
      </c>
      <c r="B234" t="s">
        <v>3722</v>
      </c>
      <c r="C234" t="s">
        <v>4283</v>
      </c>
      <c r="D234" t="s">
        <v>3723</v>
      </c>
      <c r="E234" s="18">
        <v>147.13980000000001</v>
      </c>
      <c r="F234" s="18">
        <v>272.6447</v>
      </c>
      <c r="G234" s="19">
        <f>+(Costo_Productos[[#This Row],[Precio Venta]]/Costo_Productos[[#This Row],[Precio Unitario]]-1)</f>
        <v>0.85296364409901315</v>
      </c>
      <c r="I234" t="s">
        <v>468</v>
      </c>
      <c r="J234" t="s">
        <v>5</v>
      </c>
      <c r="K234">
        <v>236</v>
      </c>
    </row>
    <row r="235" spans="1:11" x14ac:dyDescent="0.35">
      <c r="A235" s="11">
        <v>44929</v>
      </c>
      <c r="B235" t="s">
        <v>3720</v>
      </c>
      <c r="C235" t="s">
        <v>4283</v>
      </c>
      <c r="D235" t="s">
        <v>3721</v>
      </c>
      <c r="E235" s="18">
        <v>134.70079999999999</v>
      </c>
      <c r="F235" s="18">
        <v>249.60140000000001</v>
      </c>
      <c r="G235" s="19">
        <f>+(Costo_Productos[[#This Row],[Precio Venta]]/Costo_Productos[[#This Row],[Precio Unitario]]-1)</f>
        <v>0.85300606974865811</v>
      </c>
      <c r="I235" t="s">
        <v>470</v>
      </c>
      <c r="J235" t="s">
        <v>5</v>
      </c>
      <c r="K235">
        <v>237</v>
      </c>
    </row>
    <row r="236" spans="1:11" x14ac:dyDescent="0.35">
      <c r="A236" s="11">
        <v>44929</v>
      </c>
      <c r="B236" t="s">
        <v>1980</v>
      </c>
      <c r="C236" t="s">
        <v>5141</v>
      </c>
      <c r="D236" t="s">
        <v>1981</v>
      </c>
      <c r="E236" s="18">
        <v>97.4358</v>
      </c>
      <c r="F236" s="18">
        <v>202.10130000000001</v>
      </c>
      <c r="G236" s="19">
        <f>+(Costo_Productos[[#This Row],[Precio Venta]]/Costo_Productos[[#This Row],[Precio Unitario]]-1)</f>
        <v>1.0741996268312057</v>
      </c>
      <c r="I236" t="s">
        <v>472</v>
      </c>
      <c r="J236" t="s">
        <v>5</v>
      </c>
      <c r="K236">
        <v>238</v>
      </c>
    </row>
    <row r="237" spans="1:11" x14ac:dyDescent="0.35">
      <c r="A237" s="11">
        <v>44929</v>
      </c>
      <c r="B237" t="s">
        <v>1978</v>
      </c>
      <c r="C237" t="s">
        <v>5141</v>
      </c>
      <c r="D237" t="s">
        <v>1979</v>
      </c>
      <c r="E237" s="18">
        <v>113.6597</v>
      </c>
      <c r="F237" s="18">
        <v>202.10130000000001</v>
      </c>
      <c r="G237" s="19">
        <f>+(Costo_Productos[[#This Row],[Precio Venta]]/Costo_Productos[[#This Row],[Precio Unitario]]-1)</f>
        <v>0.77812628398632055</v>
      </c>
      <c r="I237" t="s">
        <v>474</v>
      </c>
      <c r="J237" t="s">
        <v>5</v>
      </c>
      <c r="K237">
        <v>239</v>
      </c>
    </row>
    <row r="238" spans="1:11" x14ac:dyDescent="0.35">
      <c r="A238" s="11">
        <v>44929</v>
      </c>
      <c r="B238" t="s">
        <v>1976</v>
      </c>
      <c r="C238" t="s">
        <v>5141</v>
      </c>
      <c r="D238" t="s">
        <v>1977</v>
      </c>
      <c r="E238" s="18">
        <v>113.6597</v>
      </c>
      <c r="F238" s="18">
        <v>202.10130000000001</v>
      </c>
      <c r="G238" s="19">
        <f>+(Costo_Productos[[#This Row],[Precio Venta]]/Costo_Productos[[#This Row],[Precio Unitario]]-1)</f>
        <v>0.77812628398632055</v>
      </c>
      <c r="I238" t="s">
        <v>476</v>
      </c>
      <c r="J238" t="s">
        <v>5</v>
      </c>
      <c r="K238">
        <v>240</v>
      </c>
    </row>
    <row r="239" spans="1:11" x14ac:dyDescent="0.35">
      <c r="A239" s="11">
        <v>44929</v>
      </c>
      <c r="B239" t="s">
        <v>1974</v>
      </c>
      <c r="C239" t="s">
        <v>5141</v>
      </c>
      <c r="D239" t="s">
        <v>1975</v>
      </c>
      <c r="E239" s="18">
        <v>113.6597</v>
      </c>
      <c r="F239" s="18">
        <v>202.10130000000001</v>
      </c>
      <c r="G239" s="19">
        <f>+(Costo_Productos[[#This Row],[Precio Venta]]/Costo_Productos[[#This Row],[Precio Unitario]]-1)</f>
        <v>0.77812628398632055</v>
      </c>
      <c r="I239" t="s">
        <v>478</v>
      </c>
      <c r="J239" t="s">
        <v>5</v>
      </c>
      <c r="K239">
        <v>241</v>
      </c>
    </row>
    <row r="240" spans="1:11" x14ac:dyDescent="0.35">
      <c r="A240" s="11">
        <v>44929</v>
      </c>
      <c r="B240" t="s">
        <v>1972</v>
      </c>
      <c r="C240" t="s">
        <v>5141</v>
      </c>
      <c r="D240" t="s">
        <v>1973</v>
      </c>
      <c r="E240" s="18">
        <v>113.6597</v>
      </c>
      <c r="F240" s="18">
        <v>202.10130000000001</v>
      </c>
      <c r="G240" s="19">
        <f>+(Costo_Productos[[#This Row],[Precio Venta]]/Costo_Productos[[#This Row],[Precio Unitario]]-1)</f>
        <v>0.77812628398632055</v>
      </c>
      <c r="I240" t="s">
        <v>480</v>
      </c>
      <c r="J240" t="s">
        <v>5</v>
      </c>
      <c r="K240">
        <v>242</v>
      </c>
    </row>
    <row r="241" spans="1:11" x14ac:dyDescent="0.35">
      <c r="A241" s="11">
        <v>44929</v>
      </c>
      <c r="B241" t="s">
        <v>1970</v>
      </c>
      <c r="C241" t="s">
        <v>5141</v>
      </c>
      <c r="D241" t="s">
        <v>1971</v>
      </c>
      <c r="E241" s="18">
        <v>75.236699999999999</v>
      </c>
      <c r="F241" s="18">
        <v>202.10130000000001</v>
      </c>
      <c r="G241" s="19">
        <f>+(Costo_Productos[[#This Row],[Precio Venta]]/Costo_Productos[[#This Row],[Precio Unitario]]-1)</f>
        <v>1.6862063328136405</v>
      </c>
      <c r="I241" t="s">
        <v>482</v>
      </c>
      <c r="J241" t="s">
        <v>5</v>
      </c>
      <c r="K241">
        <v>243</v>
      </c>
    </row>
    <row r="242" spans="1:11" x14ac:dyDescent="0.35">
      <c r="A242" s="11">
        <v>44929</v>
      </c>
      <c r="B242" t="s">
        <v>1968</v>
      </c>
      <c r="C242" t="s">
        <v>5141</v>
      </c>
      <c r="D242" t="s">
        <v>1969</v>
      </c>
      <c r="E242" s="18">
        <v>75.236699999999999</v>
      </c>
      <c r="F242" s="18">
        <v>202.10130000000001</v>
      </c>
      <c r="G242" s="19">
        <f>+(Costo_Productos[[#This Row],[Precio Venta]]/Costo_Productos[[#This Row],[Precio Unitario]]-1)</f>
        <v>1.6862063328136405</v>
      </c>
      <c r="I242" t="s">
        <v>484</v>
      </c>
      <c r="J242" t="s">
        <v>5</v>
      </c>
      <c r="K242">
        <v>244</v>
      </c>
    </row>
    <row r="243" spans="1:11" x14ac:dyDescent="0.35">
      <c r="A243" s="11">
        <v>44929</v>
      </c>
      <c r="B243" t="s">
        <v>2821</v>
      </c>
      <c r="C243" t="s">
        <v>4282</v>
      </c>
      <c r="D243" t="s">
        <v>2822</v>
      </c>
      <c r="E243" s="18">
        <v>7.3821000000000003</v>
      </c>
      <c r="F243" s="18">
        <v>15.023</v>
      </c>
      <c r="G243" s="19">
        <f>+(Costo_Productos[[#This Row],[Precio Venta]]/Costo_Productos[[#This Row],[Precio Unitario]]-1)</f>
        <v>1.0350577748879042</v>
      </c>
      <c r="I243" t="s">
        <v>486</v>
      </c>
      <c r="J243" t="s">
        <v>5</v>
      </c>
      <c r="K243">
        <v>245</v>
      </c>
    </row>
    <row r="244" spans="1:11" x14ac:dyDescent="0.35">
      <c r="A244" s="11">
        <v>44929</v>
      </c>
      <c r="B244" t="s">
        <v>2811</v>
      </c>
      <c r="C244" t="s">
        <v>4282</v>
      </c>
      <c r="D244" t="s">
        <v>2812</v>
      </c>
      <c r="E244" s="18">
        <v>5.5420999999999996</v>
      </c>
      <c r="F244" s="18">
        <v>12.1884</v>
      </c>
      <c r="G244" s="19">
        <f>+(Costo_Productos[[#This Row],[Precio Venta]]/Costo_Productos[[#This Row],[Precio Unitario]]-1)</f>
        <v>1.1992385557821041</v>
      </c>
      <c r="I244" t="s">
        <v>488</v>
      </c>
      <c r="J244" t="s">
        <v>5</v>
      </c>
      <c r="K244">
        <v>246</v>
      </c>
    </row>
    <row r="245" spans="1:11" x14ac:dyDescent="0.35">
      <c r="A245" s="11">
        <v>44929</v>
      </c>
      <c r="B245" t="s">
        <v>2809</v>
      </c>
      <c r="C245" t="s">
        <v>4282</v>
      </c>
      <c r="D245" t="s">
        <v>2810</v>
      </c>
      <c r="E245" s="18">
        <v>5.3231000000000002</v>
      </c>
      <c r="F245" s="18">
        <v>11.2247</v>
      </c>
      <c r="G245" s="19">
        <f>+(Costo_Productos[[#This Row],[Precio Venta]]/Costo_Productos[[#This Row],[Precio Unitario]]-1)</f>
        <v>1.108677274520486</v>
      </c>
      <c r="I245" t="s">
        <v>489</v>
      </c>
      <c r="J245" t="s">
        <v>5</v>
      </c>
      <c r="K245">
        <v>247</v>
      </c>
    </row>
    <row r="246" spans="1:11" x14ac:dyDescent="0.35">
      <c r="A246" s="11">
        <v>44929</v>
      </c>
      <c r="B246" t="s">
        <v>2851</v>
      </c>
      <c r="C246" t="s">
        <v>4282</v>
      </c>
      <c r="D246" t="s">
        <v>2852</v>
      </c>
      <c r="E246" s="18">
        <v>14.447699999999999</v>
      </c>
      <c r="F246" s="18">
        <v>28.827100000000002</v>
      </c>
      <c r="G246" s="19">
        <f>+(Costo_Productos[[#This Row],[Precio Venta]]/Costo_Productos[[#This Row],[Precio Unitario]]-1)</f>
        <v>0.99527260394388062</v>
      </c>
      <c r="I246" t="s">
        <v>491</v>
      </c>
      <c r="J246" t="s">
        <v>5</v>
      </c>
      <c r="K246">
        <v>248</v>
      </c>
    </row>
    <row r="247" spans="1:11" x14ac:dyDescent="0.35">
      <c r="A247" s="11">
        <v>44929</v>
      </c>
      <c r="B247" t="s">
        <v>2819</v>
      </c>
      <c r="C247" t="s">
        <v>4282</v>
      </c>
      <c r="D247" t="s">
        <v>2820</v>
      </c>
      <c r="E247" s="18">
        <v>5.0286999999999997</v>
      </c>
      <c r="F247" s="18">
        <v>9.9491999999999994</v>
      </c>
      <c r="G247" s="19">
        <f>+(Costo_Productos[[#This Row],[Precio Venta]]/Costo_Productos[[#This Row],[Precio Unitario]]-1)</f>
        <v>0.97848350468311884</v>
      </c>
      <c r="I247" t="s">
        <v>493</v>
      </c>
      <c r="J247" t="s">
        <v>5</v>
      </c>
      <c r="K247">
        <v>249</v>
      </c>
    </row>
    <row r="248" spans="1:11" x14ac:dyDescent="0.35">
      <c r="A248" s="11">
        <v>44925</v>
      </c>
      <c r="B248" t="s">
        <v>1834</v>
      </c>
      <c r="C248" t="s">
        <v>4278</v>
      </c>
      <c r="D248" t="s">
        <v>1835</v>
      </c>
      <c r="E248" s="18">
        <v>175.67019999999999</v>
      </c>
      <c r="F248" s="18">
        <v>457.80329999999998</v>
      </c>
      <c r="G248" s="19">
        <f>+(Costo_Productos[[#This Row],[Precio Venta]]/Costo_Productos[[#This Row],[Precio Unitario]]-1)</f>
        <v>1.606038474368447</v>
      </c>
      <c r="I248" t="s">
        <v>495</v>
      </c>
      <c r="J248" t="s">
        <v>5</v>
      </c>
      <c r="K248">
        <v>250</v>
      </c>
    </row>
    <row r="249" spans="1:11" x14ac:dyDescent="0.35">
      <c r="A249" s="11">
        <v>44925</v>
      </c>
      <c r="B249" t="s">
        <v>1832</v>
      </c>
      <c r="C249" t="s">
        <v>4278</v>
      </c>
      <c r="D249" t="s">
        <v>1833</v>
      </c>
      <c r="E249" s="18">
        <v>171.7226</v>
      </c>
      <c r="F249" s="18">
        <v>392.38260000000002</v>
      </c>
      <c r="G249" s="19">
        <f>+(Costo_Productos[[#This Row],[Precio Venta]]/Costo_Productos[[#This Row],[Precio Unitario]]-1)</f>
        <v>1.2849793795342026</v>
      </c>
      <c r="I249" t="s">
        <v>497</v>
      </c>
      <c r="J249" t="s">
        <v>5</v>
      </c>
      <c r="K249">
        <v>251</v>
      </c>
    </row>
    <row r="250" spans="1:11" x14ac:dyDescent="0.35">
      <c r="A250" s="11">
        <v>44925</v>
      </c>
      <c r="B250" t="s">
        <v>1900</v>
      </c>
      <c r="C250" t="s">
        <v>4278</v>
      </c>
      <c r="D250" t="s">
        <v>1901</v>
      </c>
      <c r="E250" s="18">
        <v>115.62739999999999</v>
      </c>
      <c r="F250" s="18">
        <v>223.36019999999999</v>
      </c>
      <c r="G250" s="19">
        <f>+(Costo_Productos[[#This Row],[Precio Venta]]/Costo_Productos[[#This Row],[Precio Unitario]]-1)</f>
        <v>0.93172379557094609</v>
      </c>
      <c r="I250" t="s">
        <v>499</v>
      </c>
      <c r="J250" t="s">
        <v>5</v>
      </c>
      <c r="K250">
        <v>252</v>
      </c>
    </row>
    <row r="251" spans="1:11" x14ac:dyDescent="0.35">
      <c r="A251" s="11">
        <v>44925</v>
      </c>
      <c r="B251" t="s">
        <v>1894</v>
      </c>
      <c r="C251" t="s">
        <v>4278</v>
      </c>
      <c r="D251" t="s">
        <v>1895</v>
      </c>
      <c r="E251" s="18">
        <v>102.1823</v>
      </c>
      <c r="F251" s="18">
        <v>216.67070000000001</v>
      </c>
      <c r="G251" s="19">
        <f>+(Costo_Productos[[#This Row],[Precio Venta]]/Costo_Productos[[#This Row],[Precio Unitario]]-1)</f>
        <v>1.120432795112265</v>
      </c>
      <c r="I251" t="s">
        <v>501</v>
      </c>
      <c r="J251" t="s">
        <v>5</v>
      </c>
      <c r="K251">
        <v>253</v>
      </c>
    </row>
    <row r="252" spans="1:11" x14ac:dyDescent="0.35">
      <c r="A252" s="11">
        <v>44925</v>
      </c>
      <c r="B252" t="s">
        <v>1882</v>
      </c>
      <c r="C252" t="s">
        <v>4278</v>
      </c>
      <c r="D252" t="s">
        <v>1883</v>
      </c>
      <c r="E252" s="18">
        <v>83.359300000000005</v>
      </c>
      <c r="F252" s="18">
        <v>200.06039999999999</v>
      </c>
      <c r="G252" s="19">
        <f>+(Costo_Productos[[#This Row],[Precio Venta]]/Costo_Productos[[#This Row],[Precio Unitario]]-1)</f>
        <v>1.3999769671770275</v>
      </c>
      <c r="I252" t="s">
        <v>503</v>
      </c>
      <c r="J252" t="s">
        <v>5</v>
      </c>
      <c r="K252">
        <v>254</v>
      </c>
    </row>
    <row r="253" spans="1:11" x14ac:dyDescent="0.35">
      <c r="A253" s="11">
        <v>44925</v>
      </c>
      <c r="B253" t="s">
        <v>1880</v>
      </c>
      <c r="C253" t="s">
        <v>4278</v>
      </c>
      <c r="D253" t="s">
        <v>1881</v>
      </c>
      <c r="E253" s="18">
        <v>80.670299999999997</v>
      </c>
      <c r="F253" s="18">
        <v>200.06039999999999</v>
      </c>
      <c r="G253" s="19">
        <f>+(Costo_Productos[[#This Row],[Precio Venta]]/Costo_Productos[[#This Row],[Precio Unitario]]-1)</f>
        <v>1.4799759019118559</v>
      </c>
      <c r="I253" t="s">
        <v>505</v>
      </c>
      <c r="J253" t="s">
        <v>5</v>
      </c>
      <c r="K253">
        <v>256</v>
      </c>
    </row>
    <row r="254" spans="1:11" x14ac:dyDescent="0.35">
      <c r="A254" s="11">
        <v>44925</v>
      </c>
      <c r="B254" t="s">
        <v>1888</v>
      </c>
      <c r="C254" t="s">
        <v>4278</v>
      </c>
      <c r="D254" t="s">
        <v>1889</v>
      </c>
      <c r="E254" s="18">
        <v>88.737300000000005</v>
      </c>
      <c r="F254" s="18">
        <v>216.67070000000001</v>
      </c>
      <c r="G254" s="19">
        <f>+(Costo_Productos[[#This Row],[Precio Venta]]/Costo_Productos[[#This Row],[Precio Unitario]]-1)</f>
        <v>1.4417094051768533</v>
      </c>
      <c r="I254" t="s">
        <v>507</v>
      </c>
      <c r="J254" t="s">
        <v>5</v>
      </c>
      <c r="K254">
        <v>257</v>
      </c>
    </row>
    <row r="255" spans="1:11" x14ac:dyDescent="0.35">
      <c r="A255" s="11">
        <v>44925</v>
      </c>
      <c r="B255" t="s">
        <v>1878</v>
      </c>
      <c r="C255" t="s">
        <v>4278</v>
      </c>
      <c r="D255" t="s">
        <v>1879</v>
      </c>
      <c r="E255" s="18">
        <v>103.17570000000001</v>
      </c>
      <c r="F255" s="18">
        <v>216.67070000000001</v>
      </c>
      <c r="G255" s="19">
        <f>+(Costo_Productos[[#This Row],[Precio Venta]]/Costo_Productos[[#This Row],[Precio Unitario]]-1)</f>
        <v>1.100016767514056</v>
      </c>
      <c r="I255" t="s">
        <v>509</v>
      </c>
      <c r="J255" t="s">
        <v>5</v>
      </c>
      <c r="K255">
        <v>258</v>
      </c>
    </row>
    <row r="256" spans="1:11" x14ac:dyDescent="0.35">
      <c r="A256" s="11">
        <v>44925</v>
      </c>
      <c r="B256" t="s">
        <v>1806</v>
      </c>
      <c r="C256" t="s">
        <v>4278</v>
      </c>
      <c r="D256" t="s">
        <v>1807</v>
      </c>
      <c r="E256" s="18">
        <v>597.93740000000003</v>
      </c>
      <c r="F256" s="18">
        <v>920</v>
      </c>
      <c r="G256" s="19">
        <f>+(Costo_Productos[[#This Row],[Precio Venta]]/Costo_Productos[[#This Row],[Precio Unitario]]-1)</f>
        <v>0.53862260497503578</v>
      </c>
      <c r="I256" t="s">
        <v>511</v>
      </c>
      <c r="J256" t="s">
        <v>5</v>
      </c>
      <c r="K256">
        <v>259</v>
      </c>
    </row>
    <row r="257" spans="1:11" x14ac:dyDescent="0.35">
      <c r="A257" s="11">
        <v>44925</v>
      </c>
      <c r="B257" t="s">
        <v>1804</v>
      </c>
      <c r="C257" t="s">
        <v>4278</v>
      </c>
      <c r="D257" t="s">
        <v>1805</v>
      </c>
      <c r="E257" s="18">
        <v>597.93740000000003</v>
      </c>
      <c r="F257" s="18">
        <v>920</v>
      </c>
      <c r="G257" s="19">
        <f>+(Costo_Productos[[#This Row],[Precio Venta]]/Costo_Productos[[#This Row],[Precio Unitario]]-1)</f>
        <v>0.53862260497503578</v>
      </c>
      <c r="I257" t="s">
        <v>513</v>
      </c>
      <c r="J257" t="s">
        <v>5</v>
      </c>
      <c r="K257">
        <v>260</v>
      </c>
    </row>
    <row r="258" spans="1:11" x14ac:dyDescent="0.35">
      <c r="A258" s="11">
        <v>44925</v>
      </c>
      <c r="B258" t="s">
        <v>1840</v>
      </c>
      <c r="C258" t="s">
        <v>4278</v>
      </c>
      <c r="D258" t="s">
        <v>1841</v>
      </c>
      <c r="E258" s="18">
        <v>77.360399999999998</v>
      </c>
      <c r="F258" s="18">
        <v>200.06039999999999</v>
      </c>
      <c r="G258" s="19">
        <f>+(Costo_Productos[[#This Row],[Precio Venta]]/Costo_Productos[[#This Row],[Precio Unitario]]-1)</f>
        <v>1.5860828020537636</v>
      </c>
      <c r="I258" t="s">
        <v>515</v>
      </c>
      <c r="J258" t="s">
        <v>5</v>
      </c>
      <c r="K258">
        <v>261</v>
      </c>
    </row>
    <row r="259" spans="1:11" x14ac:dyDescent="0.35">
      <c r="A259" s="11">
        <v>44925</v>
      </c>
      <c r="B259" t="s">
        <v>1790</v>
      </c>
      <c r="C259" t="s">
        <v>4278</v>
      </c>
      <c r="D259" t="s">
        <v>1791</v>
      </c>
      <c r="E259" s="18">
        <v>82.307000000000002</v>
      </c>
      <c r="F259" s="18">
        <v>250.03299999999999</v>
      </c>
      <c r="G259" s="19">
        <f>+(Costo_Productos[[#This Row],[Precio Venta]]/Costo_Productos[[#This Row],[Precio Unitario]]-1)</f>
        <v>2.0378096638196022</v>
      </c>
      <c r="I259" t="s">
        <v>517</v>
      </c>
      <c r="J259" t="s">
        <v>5</v>
      </c>
      <c r="K259">
        <v>262</v>
      </c>
    </row>
    <row r="260" spans="1:11" x14ac:dyDescent="0.35">
      <c r="A260" s="11">
        <v>44925</v>
      </c>
      <c r="B260" t="s">
        <v>1786</v>
      </c>
      <c r="C260" t="s">
        <v>4278</v>
      </c>
      <c r="D260" t="s">
        <v>1787</v>
      </c>
      <c r="E260" s="18">
        <v>74.692800000000005</v>
      </c>
      <c r="F260" s="18">
        <v>230.815</v>
      </c>
      <c r="G260" s="19">
        <f>+(Costo_Productos[[#This Row],[Precio Venta]]/Costo_Productos[[#This Row],[Precio Unitario]]-1)</f>
        <v>2.0901907546644387</v>
      </c>
      <c r="I260" t="s">
        <v>519</v>
      </c>
      <c r="J260" t="s">
        <v>5</v>
      </c>
      <c r="K260">
        <v>263</v>
      </c>
    </row>
    <row r="261" spans="1:11" x14ac:dyDescent="0.35">
      <c r="A261" s="11">
        <v>44925</v>
      </c>
      <c r="B261" t="s">
        <v>2778</v>
      </c>
      <c r="C261" t="s">
        <v>4283</v>
      </c>
      <c r="D261" t="s">
        <v>2779</v>
      </c>
      <c r="E261" s="18">
        <v>736.61400000000003</v>
      </c>
      <c r="F261" s="18">
        <v>1364.9336000000001</v>
      </c>
      <c r="G261" s="19">
        <f>+(Costo_Productos[[#This Row],[Precio Venta]]/Costo_Productos[[#This Row],[Precio Unitario]]-1)</f>
        <v>0.85298351646859816</v>
      </c>
      <c r="I261" t="s">
        <v>521</v>
      </c>
      <c r="J261" t="s">
        <v>5</v>
      </c>
      <c r="K261">
        <v>264</v>
      </c>
    </row>
    <row r="262" spans="1:11" x14ac:dyDescent="0.35">
      <c r="A262" s="11">
        <v>44925</v>
      </c>
      <c r="B262" t="s">
        <v>2730</v>
      </c>
      <c r="C262" t="s">
        <v>4283</v>
      </c>
      <c r="D262" t="s">
        <v>2731</v>
      </c>
      <c r="E262" s="18">
        <v>118.12269999999999</v>
      </c>
      <c r="F262" s="18">
        <v>218.88419999999999</v>
      </c>
      <c r="G262" s="19">
        <f>+(Costo_Productos[[#This Row],[Precio Venta]]/Costo_Productos[[#This Row],[Precio Unitario]]-1)</f>
        <v>0.85302401655228</v>
      </c>
      <c r="I262" t="s">
        <v>523</v>
      </c>
      <c r="J262" t="s">
        <v>5</v>
      </c>
      <c r="K262">
        <v>265</v>
      </c>
    </row>
    <row r="263" spans="1:11" x14ac:dyDescent="0.35">
      <c r="A263" s="11">
        <v>44925</v>
      </c>
      <c r="B263" t="s">
        <v>2686</v>
      </c>
      <c r="C263" t="s">
        <v>4283</v>
      </c>
      <c r="D263" t="s">
        <v>2687</v>
      </c>
      <c r="E263" s="18">
        <v>109.979</v>
      </c>
      <c r="F263" s="18">
        <v>203.7962</v>
      </c>
      <c r="G263" s="19">
        <f>+(Costo_Productos[[#This Row],[Precio Venta]]/Costo_Productos[[#This Row],[Precio Unitario]]-1)</f>
        <v>0.85304649069367788</v>
      </c>
      <c r="I263" t="s">
        <v>525</v>
      </c>
      <c r="J263" t="s">
        <v>5</v>
      </c>
      <c r="K263">
        <v>266</v>
      </c>
    </row>
    <row r="264" spans="1:11" x14ac:dyDescent="0.35">
      <c r="A264" s="11">
        <v>44925</v>
      </c>
      <c r="B264" t="s">
        <v>2708</v>
      </c>
      <c r="C264" t="s">
        <v>4283</v>
      </c>
      <c r="D264" t="s">
        <v>2709</v>
      </c>
      <c r="E264" s="18">
        <v>109.979</v>
      </c>
      <c r="F264" s="18">
        <v>203.7962</v>
      </c>
      <c r="G264" s="19">
        <f>+(Costo_Productos[[#This Row],[Precio Venta]]/Costo_Productos[[#This Row],[Precio Unitario]]-1)</f>
        <v>0.85304649069367788</v>
      </c>
      <c r="I264" t="s">
        <v>527</v>
      </c>
      <c r="J264" t="s">
        <v>5</v>
      </c>
      <c r="K264">
        <v>267</v>
      </c>
    </row>
    <row r="265" spans="1:11" x14ac:dyDescent="0.35">
      <c r="A265" s="11">
        <v>44925</v>
      </c>
      <c r="B265" t="s">
        <v>2702</v>
      </c>
      <c r="C265" t="s">
        <v>4283</v>
      </c>
      <c r="D265" t="s">
        <v>2703</v>
      </c>
      <c r="E265" s="18">
        <v>126.7847</v>
      </c>
      <c r="F265" s="18">
        <v>234.9247</v>
      </c>
      <c r="G265" s="19">
        <f>+(Costo_Productos[[#This Row],[Precio Venta]]/Costo_Productos[[#This Row],[Precio Unitario]]-1)</f>
        <v>0.85294203480388409</v>
      </c>
      <c r="I265" t="s">
        <v>529</v>
      </c>
      <c r="J265" t="s">
        <v>5</v>
      </c>
      <c r="K265">
        <v>268</v>
      </c>
    </row>
    <row r="266" spans="1:11" x14ac:dyDescent="0.35">
      <c r="A266" s="11">
        <v>44925</v>
      </c>
      <c r="B266" t="s">
        <v>3794</v>
      </c>
      <c r="C266" t="s">
        <v>4283</v>
      </c>
      <c r="D266" t="s">
        <v>3795</v>
      </c>
      <c r="E266" s="18">
        <v>130</v>
      </c>
      <c r="F266" s="18">
        <v>263.2561</v>
      </c>
      <c r="G266" s="19">
        <f>+(Costo_Productos[[#This Row],[Precio Venta]]/Costo_Productos[[#This Row],[Precio Unitario]]-1)</f>
        <v>1.025046923076923</v>
      </c>
      <c r="I266" t="s">
        <v>531</v>
      </c>
      <c r="J266" t="s">
        <v>5</v>
      </c>
      <c r="K266">
        <v>269</v>
      </c>
    </row>
    <row r="267" spans="1:11" x14ac:dyDescent="0.35">
      <c r="A267" s="11">
        <v>44925</v>
      </c>
      <c r="B267" t="s">
        <v>3239</v>
      </c>
      <c r="C267" t="s">
        <v>5136</v>
      </c>
      <c r="D267" t="s">
        <v>3241</v>
      </c>
      <c r="E267" s="18">
        <v>80</v>
      </c>
      <c r="F267" s="18">
        <v>269.51179999999999</v>
      </c>
      <c r="G267" s="19">
        <f>+(Costo_Productos[[#This Row],[Precio Venta]]/Costo_Productos[[#This Row],[Precio Unitario]]-1)</f>
        <v>2.3688975000000001</v>
      </c>
      <c r="I267" t="s">
        <v>533</v>
      </c>
      <c r="J267" t="s">
        <v>5</v>
      </c>
      <c r="K267">
        <v>270</v>
      </c>
    </row>
    <row r="268" spans="1:11" x14ac:dyDescent="0.35">
      <c r="A268" s="11">
        <v>44925</v>
      </c>
      <c r="B268" t="s">
        <v>3227</v>
      </c>
      <c r="C268" t="s">
        <v>5136</v>
      </c>
      <c r="D268" t="s">
        <v>3229</v>
      </c>
      <c r="E268" s="18">
        <v>80</v>
      </c>
      <c r="F268" s="18">
        <v>331.70690000000002</v>
      </c>
      <c r="G268" s="19">
        <f>+(Costo_Productos[[#This Row],[Precio Venta]]/Costo_Productos[[#This Row],[Precio Unitario]]-1)</f>
        <v>3.1463362500000001</v>
      </c>
      <c r="I268" t="s">
        <v>535</v>
      </c>
      <c r="J268" t="s">
        <v>5</v>
      </c>
      <c r="K268">
        <v>271</v>
      </c>
    </row>
    <row r="269" spans="1:11" x14ac:dyDescent="0.35">
      <c r="A269" s="11">
        <v>44925</v>
      </c>
      <c r="B269" t="s">
        <v>3218</v>
      </c>
      <c r="C269" t="s">
        <v>5136</v>
      </c>
      <c r="D269" t="s">
        <v>3220</v>
      </c>
      <c r="E269" s="18">
        <v>80</v>
      </c>
      <c r="F269" s="18">
        <v>269.51179999999999</v>
      </c>
      <c r="G269" s="19">
        <f>+(Costo_Productos[[#This Row],[Precio Venta]]/Costo_Productos[[#This Row],[Precio Unitario]]-1)</f>
        <v>2.3688975000000001</v>
      </c>
      <c r="I269" t="s">
        <v>537</v>
      </c>
      <c r="J269" t="s">
        <v>5</v>
      </c>
      <c r="K269">
        <v>272</v>
      </c>
    </row>
    <row r="270" spans="1:11" x14ac:dyDescent="0.35">
      <c r="A270" s="11">
        <v>44925</v>
      </c>
      <c r="B270" t="s">
        <v>3206</v>
      </c>
      <c r="C270" t="s">
        <v>5136</v>
      </c>
      <c r="D270" t="s">
        <v>3208</v>
      </c>
      <c r="E270" s="18">
        <v>80</v>
      </c>
      <c r="F270" s="18">
        <v>269.51179999999999</v>
      </c>
      <c r="G270" s="19">
        <f>+(Costo_Productos[[#This Row],[Precio Venta]]/Costo_Productos[[#This Row],[Precio Unitario]]-1)</f>
        <v>2.3688975000000001</v>
      </c>
      <c r="I270" t="s">
        <v>539</v>
      </c>
      <c r="J270" t="s">
        <v>5</v>
      </c>
      <c r="K270">
        <v>273</v>
      </c>
    </row>
    <row r="271" spans="1:11" x14ac:dyDescent="0.35">
      <c r="A271" s="11">
        <v>44925</v>
      </c>
      <c r="B271" t="s">
        <v>3203</v>
      </c>
      <c r="C271" t="s">
        <v>5136</v>
      </c>
      <c r="D271" t="s">
        <v>3205</v>
      </c>
      <c r="E271" s="18">
        <v>80</v>
      </c>
      <c r="F271" s="18">
        <v>269.51179999999999</v>
      </c>
      <c r="G271" s="19">
        <f>+(Costo_Productos[[#This Row],[Precio Venta]]/Costo_Productos[[#This Row],[Precio Unitario]]-1)</f>
        <v>2.3688975000000001</v>
      </c>
      <c r="I271" t="s">
        <v>541</v>
      </c>
      <c r="J271" t="s">
        <v>5</v>
      </c>
      <c r="K271">
        <v>274</v>
      </c>
    </row>
    <row r="272" spans="1:11" x14ac:dyDescent="0.35">
      <c r="A272" s="11">
        <v>44925</v>
      </c>
      <c r="B272" t="s">
        <v>3200</v>
      </c>
      <c r="C272" t="s">
        <v>5136</v>
      </c>
      <c r="D272" t="s">
        <v>3202</v>
      </c>
      <c r="E272" s="18">
        <v>80</v>
      </c>
      <c r="F272" s="18">
        <v>269.51179999999999</v>
      </c>
      <c r="G272" s="19">
        <f>+(Costo_Productos[[#This Row],[Precio Venta]]/Costo_Productos[[#This Row],[Precio Unitario]]-1)</f>
        <v>2.3688975000000001</v>
      </c>
      <c r="I272" t="s">
        <v>543</v>
      </c>
      <c r="J272" t="s">
        <v>5</v>
      </c>
      <c r="K272">
        <v>275</v>
      </c>
    </row>
    <row r="273" spans="1:11" x14ac:dyDescent="0.35">
      <c r="A273" s="11">
        <v>44925</v>
      </c>
      <c r="B273" t="s">
        <v>3197</v>
      </c>
      <c r="C273" t="s">
        <v>5136</v>
      </c>
      <c r="D273" t="s">
        <v>3199</v>
      </c>
      <c r="E273" s="18">
        <v>80</v>
      </c>
      <c r="F273" s="18">
        <v>269.51179999999999</v>
      </c>
      <c r="G273" s="19">
        <f>+(Costo_Productos[[#This Row],[Precio Venta]]/Costo_Productos[[#This Row],[Precio Unitario]]-1)</f>
        <v>2.3688975000000001</v>
      </c>
      <c r="I273" t="s">
        <v>545</v>
      </c>
      <c r="J273" t="s">
        <v>5</v>
      </c>
      <c r="K273">
        <v>276</v>
      </c>
    </row>
    <row r="274" spans="1:11" x14ac:dyDescent="0.35">
      <c r="A274" s="11">
        <v>44925</v>
      </c>
      <c r="B274" t="s">
        <v>3173</v>
      </c>
      <c r="C274" t="s">
        <v>5136</v>
      </c>
      <c r="D274" t="s">
        <v>3175</v>
      </c>
      <c r="E274" s="18">
        <v>80</v>
      </c>
      <c r="F274" s="18">
        <v>269.51179999999999</v>
      </c>
      <c r="G274" s="19">
        <f>+(Costo_Productos[[#This Row],[Precio Venta]]/Costo_Productos[[#This Row],[Precio Unitario]]-1)</f>
        <v>2.3688975000000001</v>
      </c>
      <c r="I274" t="s">
        <v>547</v>
      </c>
      <c r="J274" t="s">
        <v>5</v>
      </c>
      <c r="K274">
        <v>277</v>
      </c>
    </row>
    <row r="275" spans="1:11" x14ac:dyDescent="0.35">
      <c r="A275" s="11">
        <v>44925</v>
      </c>
      <c r="B275" t="s">
        <v>3170</v>
      </c>
      <c r="C275" t="s">
        <v>5136</v>
      </c>
      <c r="D275" t="s">
        <v>3172</v>
      </c>
      <c r="E275" s="18">
        <v>80</v>
      </c>
      <c r="F275" s="18">
        <v>269.51179999999999</v>
      </c>
      <c r="G275" s="19">
        <f>+(Costo_Productos[[#This Row],[Precio Venta]]/Costo_Productos[[#This Row],[Precio Unitario]]-1)</f>
        <v>2.3688975000000001</v>
      </c>
      <c r="I275" t="s">
        <v>549</v>
      </c>
      <c r="J275" t="s">
        <v>5</v>
      </c>
      <c r="K275">
        <v>278</v>
      </c>
    </row>
    <row r="276" spans="1:11" x14ac:dyDescent="0.35">
      <c r="A276" s="11">
        <v>44925</v>
      </c>
      <c r="B276" t="s">
        <v>3155</v>
      </c>
      <c r="C276" t="s">
        <v>5136</v>
      </c>
      <c r="D276" t="s">
        <v>3157</v>
      </c>
      <c r="E276" s="18">
        <v>80</v>
      </c>
      <c r="F276" s="18">
        <v>255.69069999999999</v>
      </c>
      <c r="G276" s="19">
        <f>+(Costo_Productos[[#This Row],[Precio Venta]]/Costo_Productos[[#This Row],[Precio Unitario]]-1)</f>
        <v>2.19613375</v>
      </c>
      <c r="I276" t="s">
        <v>551</v>
      </c>
      <c r="J276" t="s">
        <v>5</v>
      </c>
      <c r="K276">
        <v>279</v>
      </c>
    </row>
    <row r="277" spans="1:11" x14ac:dyDescent="0.35">
      <c r="A277" s="11">
        <v>44925</v>
      </c>
      <c r="B277" t="s">
        <v>3149</v>
      </c>
      <c r="C277" t="s">
        <v>5136</v>
      </c>
      <c r="D277" t="s">
        <v>3151</v>
      </c>
      <c r="E277" s="18">
        <v>80</v>
      </c>
      <c r="F277" s="18">
        <v>269.51179999999999</v>
      </c>
      <c r="G277" s="19">
        <f>+(Costo_Productos[[#This Row],[Precio Venta]]/Costo_Productos[[#This Row],[Precio Unitario]]-1)</f>
        <v>2.3688975000000001</v>
      </c>
      <c r="I277" t="s">
        <v>553</v>
      </c>
      <c r="J277" t="s">
        <v>5</v>
      </c>
      <c r="K277">
        <v>280</v>
      </c>
    </row>
    <row r="278" spans="1:11" x14ac:dyDescent="0.35">
      <c r="A278" s="11">
        <v>44925</v>
      </c>
      <c r="B278" t="s">
        <v>3146</v>
      </c>
      <c r="C278" t="s">
        <v>5136</v>
      </c>
      <c r="D278" t="s">
        <v>3148</v>
      </c>
      <c r="E278" s="18">
        <v>80</v>
      </c>
      <c r="F278" s="18">
        <v>269.51179999999999</v>
      </c>
      <c r="G278" s="19">
        <f>+(Costo_Productos[[#This Row],[Precio Venta]]/Costo_Productos[[#This Row],[Precio Unitario]]-1)</f>
        <v>2.3688975000000001</v>
      </c>
      <c r="I278" t="s">
        <v>555</v>
      </c>
      <c r="J278" t="s">
        <v>5</v>
      </c>
      <c r="K278">
        <v>281</v>
      </c>
    </row>
    <row r="279" spans="1:11" x14ac:dyDescent="0.35">
      <c r="A279" s="11">
        <v>44914</v>
      </c>
      <c r="B279" t="s">
        <v>5472</v>
      </c>
      <c r="C279" t="s">
        <v>4284</v>
      </c>
      <c r="D279" t="s">
        <v>4888</v>
      </c>
      <c r="E279" s="18">
        <v>3445.3</v>
      </c>
      <c r="F279" s="18">
        <v>8447.1527000000006</v>
      </c>
      <c r="G279" s="19">
        <f>+(Costo_Productos[[#This Row],[Precio Venta]]/Costo_Productos[[#This Row],[Precio Unitario]]-1)</f>
        <v>1.4517901779235483</v>
      </c>
      <c r="I279" t="s">
        <v>557</v>
      </c>
      <c r="J279" t="s">
        <v>5</v>
      </c>
      <c r="K279">
        <v>282</v>
      </c>
    </row>
    <row r="280" spans="1:11" x14ac:dyDescent="0.35">
      <c r="A280" s="11">
        <v>44914</v>
      </c>
      <c r="B280" t="s">
        <v>5473</v>
      </c>
      <c r="C280" t="s">
        <v>4284</v>
      </c>
      <c r="D280" t="s">
        <v>4887</v>
      </c>
      <c r="E280" s="18">
        <v>3209.5</v>
      </c>
      <c r="F280" s="18">
        <v>7869.0204999999996</v>
      </c>
      <c r="G280" s="19">
        <f>+(Costo_Productos[[#This Row],[Precio Venta]]/Costo_Productos[[#This Row],[Precio Unitario]]-1)</f>
        <v>1.4517901542296308</v>
      </c>
      <c r="I280" t="s">
        <v>559</v>
      </c>
      <c r="J280" t="s">
        <v>5</v>
      </c>
      <c r="K280">
        <v>283</v>
      </c>
    </row>
    <row r="281" spans="1:11" x14ac:dyDescent="0.35">
      <c r="A281" s="11">
        <v>44914</v>
      </c>
      <c r="B281" t="s">
        <v>5469</v>
      </c>
      <c r="C281" t="s">
        <v>4284</v>
      </c>
      <c r="D281" t="s">
        <v>4877</v>
      </c>
      <c r="E281" s="18">
        <v>4257.5</v>
      </c>
      <c r="F281" s="18">
        <v>10438.4966</v>
      </c>
      <c r="G281" s="19">
        <f>+(Costo_Productos[[#This Row],[Precio Venta]]/Costo_Productos[[#This Row],[Precio Unitario]]-1)</f>
        <v>1.4517901585437465</v>
      </c>
      <c r="I281" t="s">
        <v>561</v>
      </c>
      <c r="J281" t="s">
        <v>5</v>
      </c>
      <c r="K281">
        <v>284</v>
      </c>
    </row>
    <row r="282" spans="1:11" x14ac:dyDescent="0.35">
      <c r="A282" s="11">
        <v>44914</v>
      </c>
      <c r="B282" t="s">
        <v>5483</v>
      </c>
      <c r="C282" t="s">
        <v>4284</v>
      </c>
      <c r="D282" t="s">
        <v>4876</v>
      </c>
      <c r="E282" s="18">
        <v>3487.875</v>
      </c>
      <c r="F282" s="18">
        <v>8551.5375999999997</v>
      </c>
      <c r="G282" s="19">
        <f>+(Costo_Productos[[#This Row],[Precio Venta]]/Costo_Productos[[#This Row],[Precio Unitario]]-1)</f>
        <v>1.4517901587642905</v>
      </c>
      <c r="I282" t="s">
        <v>563</v>
      </c>
      <c r="J282" t="s">
        <v>5</v>
      </c>
      <c r="K282">
        <v>285</v>
      </c>
    </row>
    <row r="283" spans="1:11" x14ac:dyDescent="0.35">
      <c r="A283" s="11">
        <v>44914</v>
      </c>
      <c r="B283" t="s">
        <v>4824</v>
      </c>
      <c r="C283" t="s">
        <v>4287</v>
      </c>
      <c r="D283" t="s">
        <v>4341</v>
      </c>
      <c r="E283" s="18">
        <v>5.3457999999999997</v>
      </c>
      <c r="F283" s="18">
        <v>18.792899999999999</v>
      </c>
      <c r="G283" s="19">
        <f>+(Costo_Productos[[#This Row],[Precio Venta]]/Costo_Productos[[#This Row],[Precio Unitario]]-1)</f>
        <v>2.5154513823936551</v>
      </c>
      <c r="I283" t="s">
        <v>565</v>
      </c>
      <c r="J283" t="s">
        <v>5</v>
      </c>
      <c r="K283">
        <v>286</v>
      </c>
    </row>
    <row r="284" spans="1:11" x14ac:dyDescent="0.35">
      <c r="A284" s="11">
        <v>44914</v>
      </c>
      <c r="B284" t="s">
        <v>4822</v>
      </c>
      <c r="C284" t="s">
        <v>4287</v>
      </c>
      <c r="D284" t="s">
        <v>4339</v>
      </c>
      <c r="E284" s="18">
        <v>2.8647999999999998</v>
      </c>
      <c r="F284" s="18">
        <v>10.032500000000001</v>
      </c>
      <c r="G284" s="19">
        <f>+(Costo_Productos[[#This Row],[Precio Venta]]/Costo_Productos[[#This Row],[Precio Unitario]]-1)</f>
        <v>2.5019896676905895</v>
      </c>
      <c r="I284" t="s">
        <v>567</v>
      </c>
      <c r="J284" t="s">
        <v>5</v>
      </c>
      <c r="K284">
        <v>287</v>
      </c>
    </row>
    <row r="285" spans="1:11" x14ac:dyDescent="0.35">
      <c r="A285" s="11">
        <v>44914</v>
      </c>
      <c r="B285" t="s">
        <v>4819</v>
      </c>
      <c r="C285" t="s">
        <v>4287</v>
      </c>
      <c r="D285" t="s">
        <v>4336</v>
      </c>
      <c r="E285" s="18">
        <v>1.9648000000000001</v>
      </c>
      <c r="F285" s="18">
        <v>7.3292000000000002</v>
      </c>
      <c r="G285" s="19">
        <f>+(Costo_Productos[[#This Row],[Precio Venta]]/Costo_Productos[[#This Row],[Precio Unitario]]-1)</f>
        <v>2.7302524429967425</v>
      </c>
      <c r="I285" t="s">
        <v>569</v>
      </c>
      <c r="J285" t="s">
        <v>5</v>
      </c>
      <c r="K285">
        <v>288</v>
      </c>
    </row>
    <row r="286" spans="1:11" x14ac:dyDescent="0.35">
      <c r="A286" s="11">
        <v>44914</v>
      </c>
      <c r="B286" t="s">
        <v>4813</v>
      </c>
      <c r="C286" t="s">
        <v>4287</v>
      </c>
      <c r="D286" t="s">
        <v>4330</v>
      </c>
      <c r="E286" s="18">
        <v>1.9117999999999999</v>
      </c>
      <c r="F286" s="18">
        <v>6.8087999999999997</v>
      </c>
      <c r="G286" s="19">
        <f>+(Costo_Productos[[#This Row],[Precio Venta]]/Costo_Productos[[#This Row],[Precio Unitario]]-1)</f>
        <v>2.5614604038079296</v>
      </c>
      <c r="I286" t="s">
        <v>571</v>
      </c>
      <c r="J286" t="s">
        <v>5</v>
      </c>
      <c r="K286">
        <v>289</v>
      </c>
    </row>
    <row r="287" spans="1:11" x14ac:dyDescent="0.35">
      <c r="A287" s="11">
        <v>44910</v>
      </c>
      <c r="B287" t="s">
        <v>2897</v>
      </c>
      <c r="C287" t="s">
        <v>4281</v>
      </c>
      <c r="D287" t="s">
        <v>2898</v>
      </c>
      <c r="E287" s="18">
        <v>202.0557</v>
      </c>
      <c r="F287" s="18">
        <v>323.13529999999997</v>
      </c>
      <c r="G287" s="19">
        <f>+(Costo_Productos[[#This Row],[Precio Venta]]/Costo_Productos[[#This Row],[Precio Unitario]]-1)</f>
        <v>0.5992387247674773</v>
      </c>
      <c r="I287" t="s">
        <v>573</v>
      </c>
      <c r="J287" t="s">
        <v>5</v>
      </c>
      <c r="K287">
        <v>290</v>
      </c>
    </row>
    <row r="288" spans="1:11" x14ac:dyDescent="0.35">
      <c r="A288" s="11">
        <v>44910</v>
      </c>
      <c r="B288" t="s">
        <v>2895</v>
      </c>
      <c r="C288" t="s">
        <v>4281</v>
      </c>
      <c r="D288" t="s">
        <v>2896</v>
      </c>
      <c r="E288" s="18">
        <v>154.154</v>
      </c>
      <c r="F288" s="18">
        <v>250.00470000000001</v>
      </c>
      <c r="G288" s="19">
        <f>+(Costo_Productos[[#This Row],[Precio Venta]]/Costo_Productos[[#This Row],[Precio Unitario]]-1)</f>
        <v>0.62178535749964325</v>
      </c>
      <c r="I288" t="s">
        <v>575</v>
      </c>
      <c r="J288" t="s">
        <v>5</v>
      </c>
      <c r="K288">
        <v>291</v>
      </c>
    </row>
    <row r="289" spans="1:11" x14ac:dyDescent="0.35">
      <c r="A289" s="11">
        <v>44910</v>
      </c>
      <c r="B289" t="s">
        <v>2891</v>
      </c>
      <c r="C289" t="s">
        <v>4281</v>
      </c>
      <c r="D289" t="s">
        <v>2892</v>
      </c>
      <c r="E289" s="18">
        <v>98.56</v>
      </c>
      <c r="F289" s="18">
        <v>168.08699999999999</v>
      </c>
      <c r="G289" s="19">
        <f>+(Costo_Productos[[#This Row],[Precio Venta]]/Costo_Productos[[#This Row],[Precio Unitario]]-1)</f>
        <v>0.70542816558441546</v>
      </c>
      <c r="I289" t="s">
        <v>577</v>
      </c>
      <c r="J289" t="s">
        <v>5</v>
      </c>
      <c r="K289">
        <v>292</v>
      </c>
    </row>
    <row r="290" spans="1:11" x14ac:dyDescent="0.35">
      <c r="A290" s="11">
        <v>44910</v>
      </c>
      <c r="B290" t="s">
        <v>2887</v>
      </c>
      <c r="C290" t="s">
        <v>4281</v>
      </c>
      <c r="D290" t="s">
        <v>2888</v>
      </c>
      <c r="E290" s="18">
        <v>96.511799999999994</v>
      </c>
      <c r="F290" s="18">
        <v>168.08699999999999</v>
      </c>
      <c r="G290" s="19">
        <f>+(Costo_Productos[[#This Row],[Precio Venta]]/Costo_Productos[[#This Row],[Precio Unitario]]-1)</f>
        <v>0.74162123180792405</v>
      </c>
      <c r="I290" t="s">
        <v>579</v>
      </c>
      <c r="J290" t="s">
        <v>5</v>
      </c>
      <c r="K290">
        <v>293</v>
      </c>
    </row>
    <row r="291" spans="1:11" x14ac:dyDescent="0.35">
      <c r="A291" s="11">
        <v>44910</v>
      </c>
      <c r="B291" t="s">
        <v>2865</v>
      </c>
      <c r="C291" t="s">
        <v>4281</v>
      </c>
      <c r="D291" t="s">
        <v>2866</v>
      </c>
      <c r="E291" s="18">
        <v>17.348099999999999</v>
      </c>
      <c r="F291" s="18">
        <v>33.163899999999998</v>
      </c>
      <c r="G291" s="19">
        <f>+(Costo_Productos[[#This Row],[Precio Venta]]/Costo_Productos[[#This Row],[Precio Unitario]]-1)</f>
        <v>0.91167332445628047</v>
      </c>
      <c r="I291" t="s">
        <v>581</v>
      </c>
      <c r="J291" t="s">
        <v>5</v>
      </c>
      <c r="K291">
        <v>294</v>
      </c>
    </row>
    <row r="292" spans="1:11" x14ac:dyDescent="0.35">
      <c r="A292" s="11">
        <v>44910</v>
      </c>
      <c r="B292" t="s">
        <v>2863</v>
      </c>
      <c r="C292" t="s">
        <v>4281</v>
      </c>
      <c r="D292" t="s">
        <v>2864</v>
      </c>
      <c r="E292" s="18">
        <v>17.964099999999998</v>
      </c>
      <c r="F292" s="18">
        <v>33.163899999999998</v>
      </c>
      <c r="G292" s="19">
        <f>+(Costo_Productos[[#This Row],[Precio Venta]]/Costo_Productos[[#This Row],[Precio Unitario]]-1)</f>
        <v>0.84612087441063011</v>
      </c>
      <c r="I292" t="s">
        <v>583</v>
      </c>
      <c r="J292" t="s">
        <v>5</v>
      </c>
      <c r="K292">
        <v>295</v>
      </c>
    </row>
    <row r="293" spans="1:11" x14ac:dyDescent="0.35">
      <c r="A293" s="11">
        <v>44909</v>
      </c>
      <c r="B293" t="s">
        <v>1834</v>
      </c>
      <c r="C293" t="s">
        <v>4278</v>
      </c>
      <c r="D293" t="s">
        <v>1835</v>
      </c>
      <c r="E293" s="18">
        <v>175.62</v>
      </c>
      <c r="F293" s="18">
        <v>457.80329999999998</v>
      </c>
      <c r="G293" s="19">
        <f>+(Costo_Productos[[#This Row],[Precio Venta]]/Costo_Productos[[#This Row],[Precio Unitario]]-1)</f>
        <v>1.6067833959685682</v>
      </c>
      <c r="I293" t="s">
        <v>585</v>
      </c>
      <c r="J293" t="s">
        <v>5</v>
      </c>
      <c r="K293">
        <v>296</v>
      </c>
    </row>
    <row r="294" spans="1:11" x14ac:dyDescent="0.35">
      <c r="A294" s="11">
        <v>44909</v>
      </c>
      <c r="B294" t="s">
        <v>1818</v>
      </c>
      <c r="C294" t="s">
        <v>4278</v>
      </c>
      <c r="D294" t="s">
        <v>1819</v>
      </c>
      <c r="E294" s="18">
        <v>71.900000000000006</v>
      </c>
      <c r="F294" s="18">
        <v>154.82149999999999</v>
      </c>
      <c r="G294" s="19">
        <f>+(Costo_Productos[[#This Row],[Precio Venta]]/Costo_Productos[[#This Row],[Precio Unitario]]-1)</f>
        <v>1.1532892906815015</v>
      </c>
      <c r="I294" t="s">
        <v>587</v>
      </c>
      <c r="J294" t="s">
        <v>5</v>
      </c>
      <c r="K294">
        <v>297</v>
      </c>
    </row>
    <row r="295" spans="1:11" x14ac:dyDescent="0.35">
      <c r="A295" s="11">
        <v>44909</v>
      </c>
      <c r="B295" t="s">
        <v>1790</v>
      </c>
      <c r="C295" t="s">
        <v>4278</v>
      </c>
      <c r="D295" t="s">
        <v>1791</v>
      </c>
      <c r="E295" s="18">
        <v>82.31</v>
      </c>
      <c r="F295" s="18">
        <v>250.03299999999999</v>
      </c>
      <c r="G295" s="19">
        <f>+(Costo_Productos[[#This Row],[Precio Venta]]/Costo_Productos[[#This Row],[Precio Unitario]]-1)</f>
        <v>2.0376989430202888</v>
      </c>
      <c r="I295" t="s">
        <v>589</v>
      </c>
      <c r="J295" t="s">
        <v>5</v>
      </c>
      <c r="K295">
        <v>298</v>
      </c>
    </row>
    <row r="296" spans="1:11" x14ac:dyDescent="0.35">
      <c r="A296" s="11">
        <v>44909</v>
      </c>
      <c r="B296" t="s">
        <v>1910</v>
      </c>
      <c r="C296" t="s">
        <v>4278</v>
      </c>
      <c r="D296" t="s">
        <v>1911</v>
      </c>
      <c r="E296" s="18">
        <v>597.93740000000003</v>
      </c>
      <c r="F296" s="18">
        <v>920</v>
      </c>
      <c r="G296" s="19">
        <f>+(Costo_Productos[[#This Row],[Precio Venta]]/Costo_Productos[[#This Row],[Precio Unitario]]-1)</f>
        <v>0.53862260497503578</v>
      </c>
      <c r="I296" t="s">
        <v>591</v>
      </c>
      <c r="J296" t="s">
        <v>5</v>
      </c>
      <c r="K296">
        <v>299</v>
      </c>
    </row>
    <row r="297" spans="1:11" x14ac:dyDescent="0.35">
      <c r="A297" s="11">
        <v>44909</v>
      </c>
      <c r="B297" t="s">
        <v>1900</v>
      </c>
      <c r="C297" t="s">
        <v>4278</v>
      </c>
      <c r="D297" t="s">
        <v>1901</v>
      </c>
      <c r="E297" s="18">
        <v>115.62739999999999</v>
      </c>
      <c r="F297" s="18">
        <v>223.36019999999999</v>
      </c>
      <c r="G297" s="19">
        <f>+(Costo_Productos[[#This Row],[Precio Venta]]/Costo_Productos[[#This Row],[Precio Unitario]]-1)</f>
        <v>0.93172379557094609</v>
      </c>
      <c r="I297" t="s">
        <v>593</v>
      </c>
      <c r="J297" t="s">
        <v>5</v>
      </c>
      <c r="K297">
        <v>300</v>
      </c>
    </row>
    <row r="298" spans="1:11" x14ac:dyDescent="0.35">
      <c r="A298" s="11">
        <v>44909</v>
      </c>
      <c r="B298" t="s">
        <v>1894</v>
      </c>
      <c r="C298" t="s">
        <v>4278</v>
      </c>
      <c r="D298" t="s">
        <v>1895</v>
      </c>
      <c r="E298" s="18">
        <v>102.1823</v>
      </c>
      <c r="F298" s="18">
        <v>216.67070000000001</v>
      </c>
      <c r="G298" s="19">
        <f>+(Costo_Productos[[#This Row],[Precio Venta]]/Costo_Productos[[#This Row],[Precio Unitario]]-1)</f>
        <v>1.120432795112265</v>
      </c>
      <c r="I298" t="s">
        <v>595</v>
      </c>
      <c r="J298" t="s">
        <v>5</v>
      </c>
      <c r="K298">
        <v>301</v>
      </c>
    </row>
    <row r="299" spans="1:11" x14ac:dyDescent="0.35">
      <c r="A299" s="11">
        <v>44909</v>
      </c>
      <c r="B299" t="s">
        <v>1888</v>
      </c>
      <c r="C299" t="s">
        <v>4278</v>
      </c>
      <c r="D299" t="s">
        <v>1889</v>
      </c>
      <c r="E299" s="18">
        <v>88.737300000000005</v>
      </c>
      <c r="F299" s="18">
        <v>216.67070000000001</v>
      </c>
      <c r="G299" s="19">
        <f>+(Costo_Productos[[#This Row],[Precio Venta]]/Costo_Productos[[#This Row],[Precio Unitario]]-1)</f>
        <v>1.4417094051768533</v>
      </c>
      <c r="I299" t="s">
        <v>597</v>
      </c>
      <c r="J299" t="s">
        <v>5</v>
      </c>
      <c r="K299">
        <v>302</v>
      </c>
    </row>
    <row r="300" spans="1:11" x14ac:dyDescent="0.35">
      <c r="A300" s="11">
        <v>44909</v>
      </c>
      <c r="B300" t="s">
        <v>1886</v>
      </c>
      <c r="C300" t="s">
        <v>4278</v>
      </c>
      <c r="D300" t="s">
        <v>1887</v>
      </c>
      <c r="E300" s="18">
        <v>88.737300000000005</v>
      </c>
      <c r="F300" s="18">
        <v>216.67070000000001</v>
      </c>
      <c r="G300" s="19">
        <f>+(Costo_Productos[[#This Row],[Precio Venta]]/Costo_Productos[[#This Row],[Precio Unitario]]-1)</f>
        <v>1.4417094051768533</v>
      </c>
      <c r="I300" t="s">
        <v>599</v>
      </c>
      <c r="J300" t="s">
        <v>5</v>
      </c>
      <c r="K300">
        <v>303</v>
      </c>
    </row>
    <row r="301" spans="1:11" x14ac:dyDescent="0.35">
      <c r="A301" s="11">
        <v>44909</v>
      </c>
      <c r="B301" t="s">
        <v>1884</v>
      </c>
      <c r="C301" t="s">
        <v>4278</v>
      </c>
      <c r="D301" t="s">
        <v>1885</v>
      </c>
      <c r="E301" s="18">
        <v>80.670299999999997</v>
      </c>
      <c r="F301" s="18">
        <v>200.06039999999999</v>
      </c>
      <c r="G301" s="19">
        <f>+(Costo_Productos[[#This Row],[Precio Venta]]/Costo_Productos[[#This Row],[Precio Unitario]]-1)</f>
        <v>1.4799759019118559</v>
      </c>
      <c r="I301" t="s">
        <v>601</v>
      </c>
      <c r="J301" t="s">
        <v>5</v>
      </c>
      <c r="K301">
        <v>304</v>
      </c>
    </row>
    <row r="302" spans="1:11" x14ac:dyDescent="0.35">
      <c r="A302" s="11">
        <v>44909</v>
      </c>
      <c r="B302" t="s">
        <v>1878</v>
      </c>
      <c r="C302" t="s">
        <v>4278</v>
      </c>
      <c r="D302" t="s">
        <v>1879</v>
      </c>
      <c r="E302" s="18">
        <v>103.17570000000001</v>
      </c>
      <c r="F302" s="18">
        <v>216.67070000000001</v>
      </c>
      <c r="G302" s="19">
        <f>+(Costo_Productos[[#This Row],[Precio Venta]]/Costo_Productos[[#This Row],[Precio Unitario]]-1)</f>
        <v>1.100016767514056</v>
      </c>
      <c r="I302" t="s">
        <v>603</v>
      </c>
      <c r="J302" t="s">
        <v>5</v>
      </c>
      <c r="K302">
        <v>305</v>
      </c>
    </row>
    <row r="303" spans="1:11" x14ac:dyDescent="0.35">
      <c r="A303" s="11">
        <v>44909</v>
      </c>
      <c r="B303" t="s">
        <v>1880</v>
      </c>
      <c r="C303" t="s">
        <v>4278</v>
      </c>
      <c r="D303" t="s">
        <v>1881</v>
      </c>
      <c r="E303" s="18">
        <v>80.670299999999997</v>
      </c>
      <c r="F303" s="18">
        <v>200.06039999999999</v>
      </c>
      <c r="G303" s="19">
        <f>+(Costo_Productos[[#This Row],[Precio Venta]]/Costo_Productos[[#This Row],[Precio Unitario]]-1)</f>
        <v>1.4799759019118559</v>
      </c>
      <c r="I303" t="s">
        <v>605</v>
      </c>
      <c r="J303" t="s">
        <v>5</v>
      </c>
      <c r="K303">
        <v>306</v>
      </c>
    </row>
    <row r="304" spans="1:11" x14ac:dyDescent="0.35">
      <c r="A304" s="11">
        <v>44909</v>
      </c>
      <c r="B304" t="s">
        <v>1876</v>
      </c>
      <c r="C304" t="s">
        <v>4278</v>
      </c>
      <c r="D304" t="s">
        <v>1877</v>
      </c>
      <c r="E304" s="18">
        <v>100.3117</v>
      </c>
      <c r="F304" s="18">
        <v>200.06039999999999</v>
      </c>
      <c r="G304" s="19">
        <f>+(Costo_Productos[[#This Row],[Precio Venta]]/Costo_Productos[[#This Row],[Precio Unitario]]-1)</f>
        <v>0.99438749418063876</v>
      </c>
      <c r="I304" t="s">
        <v>607</v>
      </c>
      <c r="J304" t="s">
        <v>5</v>
      </c>
      <c r="K304">
        <v>307</v>
      </c>
    </row>
    <row r="305" spans="1:11" x14ac:dyDescent="0.35">
      <c r="A305" s="11">
        <v>44909</v>
      </c>
      <c r="B305" t="s">
        <v>1874</v>
      </c>
      <c r="C305" t="s">
        <v>4278</v>
      </c>
      <c r="D305" t="s">
        <v>1807</v>
      </c>
      <c r="E305" s="18">
        <v>597.93740000000003</v>
      </c>
      <c r="F305" s="18">
        <v>920</v>
      </c>
      <c r="G305" s="19">
        <f>+(Costo_Productos[[#This Row],[Precio Venta]]/Costo_Productos[[#This Row],[Precio Unitario]]-1)</f>
        <v>0.53862260497503578</v>
      </c>
      <c r="I305" t="s">
        <v>609</v>
      </c>
      <c r="J305" t="s">
        <v>5</v>
      </c>
      <c r="K305">
        <v>308</v>
      </c>
    </row>
    <row r="306" spans="1:11" x14ac:dyDescent="0.35">
      <c r="A306" s="11">
        <v>44909</v>
      </c>
      <c r="B306" t="s">
        <v>1868</v>
      </c>
      <c r="C306" t="s">
        <v>4278</v>
      </c>
      <c r="D306" t="s">
        <v>1869</v>
      </c>
      <c r="E306" s="18">
        <v>171.72</v>
      </c>
      <c r="F306" s="18">
        <v>362.36500000000001</v>
      </c>
      <c r="G306" s="19">
        <f>+(Costo_Productos[[#This Row],[Precio Venta]]/Costo_Productos[[#This Row],[Precio Unitario]]-1)</f>
        <v>1.1102084789191706</v>
      </c>
      <c r="I306" t="s">
        <v>611</v>
      </c>
      <c r="J306" t="s">
        <v>5</v>
      </c>
      <c r="K306">
        <v>309</v>
      </c>
    </row>
    <row r="307" spans="1:11" x14ac:dyDescent="0.35">
      <c r="A307" s="11">
        <v>44909</v>
      </c>
      <c r="B307" t="s">
        <v>1838</v>
      </c>
      <c r="C307" t="s">
        <v>4278</v>
      </c>
      <c r="D307" t="s">
        <v>1839</v>
      </c>
      <c r="E307" s="18">
        <v>141.19630000000001</v>
      </c>
      <c r="F307" s="18">
        <v>436.71449999999999</v>
      </c>
      <c r="G307" s="19">
        <f>+(Costo_Productos[[#This Row],[Precio Venta]]/Costo_Productos[[#This Row],[Precio Unitario]]-1)</f>
        <v>2.0929599430013388</v>
      </c>
      <c r="I307" t="s">
        <v>613</v>
      </c>
      <c r="J307" t="s">
        <v>5</v>
      </c>
      <c r="K307">
        <v>310</v>
      </c>
    </row>
    <row r="308" spans="1:11" x14ac:dyDescent="0.35">
      <c r="A308" s="11">
        <v>44909</v>
      </c>
      <c r="B308" t="s">
        <v>1836</v>
      </c>
      <c r="C308" t="s">
        <v>4278</v>
      </c>
      <c r="D308" t="s">
        <v>1837</v>
      </c>
      <c r="E308" s="18">
        <v>123.3664</v>
      </c>
      <c r="F308" s="18">
        <v>436.71449999999999</v>
      </c>
      <c r="G308" s="19">
        <f>+(Costo_Productos[[#This Row],[Precio Venta]]/Costo_Productos[[#This Row],[Precio Unitario]]-1)</f>
        <v>2.5399792812305457</v>
      </c>
      <c r="I308" t="s">
        <v>615</v>
      </c>
      <c r="J308" t="s">
        <v>5</v>
      </c>
      <c r="K308">
        <v>311</v>
      </c>
    </row>
    <row r="309" spans="1:11" x14ac:dyDescent="0.35">
      <c r="A309" s="11">
        <v>44909</v>
      </c>
      <c r="B309" t="s">
        <v>1840</v>
      </c>
      <c r="C309" t="s">
        <v>4278</v>
      </c>
      <c r="D309" t="s">
        <v>1841</v>
      </c>
      <c r="E309" s="18">
        <v>77.360399999999998</v>
      </c>
      <c r="F309" s="18">
        <v>200.06039999999999</v>
      </c>
      <c r="G309" s="19">
        <f>+(Costo_Productos[[#This Row],[Precio Venta]]/Costo_Productos[[#This Row],[Precio Unitario]]-1)</f>
        <v>1.5860828020537636</v>
      </c>
      <c r="I309" t="s">
        <v>617</v>
      </c>
      <c r="J309" t="s">
        <v>5</v>
      </c>
      <c r="K309">
        <v>312</v>
      </c>
    </row>
    <row r="310" spans="1:11" x14ac:dyDescent="0.35">
      <c r="A310" s="11">
        <v>44909</v>
      </c>
      <c r="B310" t="s">
        <v>1832</v>
      </c>
      <c r="C310" t="s">
        <v>4278</v>
      </c>
      <c r="D310" t="s">
        <v>1833</v>
      </c>
      <c r="E310" s="18">
        <v>171.7226</v>
      </c>
      <c r="F310" s="18">
        <v>392.38260000000002</v>
      </c>
      <c r="G310" s="19">
        <f>+(Costo_Productos[[#This Row],[Precio Venta]]/Costo_Productos[[#This Row],[Precio Unitario]]-1)</f>
        <v>1.2849793795342026</v>
      </c>
      <c r="I310" t="s">
        <v>619</v>
      </c>
      <c r="J310" t="s">
        <v>5</v>
      </c>
      <c r="K310">
        <v>313</v>
      </c>
    </row>
    <row r="311" spans="1:11" x14ac:dyDescent="0.35">
      <c r="A311" s="11">
        <v>44909</v>
      </c>
      <c r="B311" t="s">
        <v>1816</v>
      </c>
      <c r="C311" t="s">
        <v>4278</v>
      </c>
      <c r="D311" t="s">
        <v>1817</v>
      </c>
      <c r="E311" s="18">
        <v>68.317400000000006</v>
      </c>
      <c r="F311" s="18">
        <v>141.55590000000001</v>
      </c>
      <c r="G311" s="19">
        <f>+(Costo_Productos[[#This Row],[Precio Venta]]/Costo_Productos[[#This Row],[Precio Unitario]]-1)</f>
        <v>1.0720328935234655</v>
      </c>
      <c r="I311" t="s">
        <v>621</v>
      </c>
      <c r="J311" t="s">
        <v>5</v>
      </c>
      <c r="K311">
        <v>314</v>
      </c>
    </row>
    <row r="312" spans="1:11" x14ac:dyDescent="0.35">
      <c r="A312" s="11">
        <v>44909</v>
      </c>
      <c r="B312" t="s">
        <v>1814</v>
      </c>
      <c r="C312" t="s">
        <v>4278</v>
      </c>
      <c r="D312" t="s">
        <v>1815</v>
      </c>
      <c r="E312" s="18">
        <v>66.365399999999994</v>
      </c>
      <c r="F312" s="18">
        <v>132.7122</v>
      </c>
      <c r="G312" s="19">
        <f>+(Costo_Productos[[#This Row],[Precio Venta]]/Costo_Productos[[#This Row],[Precio Unitario]]-1)</f>
        <v>0.9997197334755763</v>
      </c>
      <c r="I312" t="s">
        <v>623</v>
      </c>
      <c r="J312" t="s">
        <v>5</v>
      </c>
      <c r="K312">
        <v>315</v>
      </c>
    </row>
    <row r="313" spans="1:11" x14ac:dyDescent="0.35">
      <c r="A313" s="11">
        <v>44909</v>
      </c>
      <c r="B313" t="s">
        <v>1812</v>
      </c>
      <c r="C313" t="s">
        <v>4278</v>
      </c>
      <c r="D313" t="s">
        <v>1813</v>
      </c>
      <c r="E313" s="18">
        <v>613.67259999999999</v>
      </c>
      <c r="F313" s="18">
        <v>920</v>
      </c>
      <c r="G313" s="19">
        <f>+(Costo_Productos[[#This Row],[Precio Venta]]/Costo_Productos[[#This Row],[Precio Unitario]]-1)</f>
        <v>0.49917073045138394</v>
      </c>
      <c r="I313" t="s">
        <v>625</v>
      </c>
      <c r="J313" t="s">
        <v>5</v>
      </c>
      <c r="K313">
        <v>316</v>
      </c>
    </row>
    <row r="314" spans="1:11" x14ac:dyDescent="0.35">
      <c r="A314" s="11">
        <v>44909</v>
      </c>
      <c r="B314" t="s">
        <v>1806</v>
      </c>
      <c r="C314" t="s">
        <v>4278</v>
      </c>
      <c r="D314" t="s">
        <v>1807</v>
      </c>
      <c r="E314" s="18">
        <v>597.93740000000003</v>
      </c>
      <c r="F314" s="18">
        <v>920</v>
      </c>
      <c r="G314" s="19">
        <f>+(Costo_Productos[[#This Row],[Precio Venta]]/Costo_Productos[[#This Row],[Precio Unitario]]-1)</f>
        <v>0.53862260497503578</v>
      </c>
      <c r="I314" t="s">
        <v>627</v>
      </c>
      <c r="J314" t="s">
        <v>5</v>
      </c>
      <c r="K314">
        <v>317</v>
      </c>
    </row>
    <row r="315" spans="1:11" x14ac:dyDescent="0.35">
      <c r="A315" s="11">
        <v>44909</v>
      </c>
      <c r="B315" t="s">
        <v>1808</v>
      </c>
      <c r="C315" t="s">
        <v>4278</v>
      </c>
      <c r="D315" t="s">
        <v>1809</v>
      </c>
      <c r="E315" s="18">
        <v>597.93740000000003</v>
      </c>
      <c r="F315" s="18">
        <v>920</v>
      </c>
      <c r="G315" s="19">
        <f>+(Costo_Productos[[#This Row],[Precio Venta]]/Costo_Productos[[#This Row],[Precio Unitario]]-1)</f>
        <v>0.53862260497503578</v>
      </c>
      <c r="I315" t="s">
        <v>629</v>
      </c>
      <c r="J315" t="s">
        <v>5</v>
      </c>
      <c r="K315">
        <v>318</v>
      </c>
    </row>
    <row r="316" spans="1:11" x14ac:dyDescent="0.35">
      <c r="A316" s="11">
        <v>44909</v>
      </c>
      <c r="B316" t="s">
        <v>1804</v>
      </c>
      <c r="C316" t="s">
        <v>4278</v>
      </c>
      <c r="D316" t="s">
        <v>1805</v>
      </c>
      <c r="E316" s="18">
        <v>597.93740000000003</v>
      </c>
      <c r="F316" s="18">
        <v>920</v>
      </c>
      <c r="G316" s="19">
        <f>+(Costo_Productos[[#This Row],[Precio Venta]]/Costo_Productos[[#This Row],[Precio Unitario]]-1)</f>
        <v>0.53862260497503578</v>
      </c>
      <c r="I316" t="s">
        <v>631</v>
      </c>
      <c r="J316" t="s">
        <v>5</v>
      </c>
      <c r="K316">
        <v>319</v>
      </c>
    </row>
    <row r="317" spans="1:11" x14ac:dyDescent="0.35">
      <c r="A317" s="11">
        <v>44909</v>
      </c>
      <c r="B317" t="s">
        <v>1802</v>
      </c>
      <c r="C317" t="s">
        <v>4278</v>
      </c>
      <c r="D317" t="s">
        <v>1803</v>
      </c>
      <c r="E317" s="18">
        <v>597.93740000000003</v>
      </c>
      <c r="F317" s="18">
        <v>920</v>
      </c>
      <c r="G317" s="19">
        <f>+(Costo_Productos[[#This Row],[Precio Venta]]/Costo_Productos[[#This Row],[Precio Unitario]]-1)</f>
        <v>0.53862260497503578</v>
      </c>
      <c r="I317" t="s">
        <v>633</v>
      </c>
      <c r="J317" t="s">
        <v>5</v>
      </c>
      <c r="K317">
        <v>320</v>
      </c>
    </row>
    <row r="318" spans="1:11" x14ac:dyDescent="0.35">
      <c r="A318" s="11">
        <v>44909</v>
      </c>
      <c r="B318" t="s">
        <v>1796</v>
      </c>
      <c r="C318" t="s">
        <v>4278</v>
      </c>
      <c r="D318" t="s">
        <v>1797</v>
      </c>
      <c r="E318" s="18">
        <v>90.023300000000006</v>
      </c>
      <c r="F318" s="18">
        <v>280.05059999999997</v>
      </c>
      <c r="G318" s="19">
        <f>+(Costo_Productos[[#This Row],[Precio Venta]]/Costo_Productos[[#This Row],[Precio Unitario]]-1)</f>
        <v>2.1108679641826056</v>
      </c>
      <c r="I318" t="s">
        <v>635</v>
      </c>
      <c r="J318" t="s">
        <v>5</v>
      </c>
      <c r="K318">
        <v>321</v>
      </c>
    </row>
    <row r="319" spans="1:11" x14ac:dyDescent="0.35">
      <c r="A319" s="11">
        <v>44909</v>
      </c>
      <c r="B319" t="s">
        <v>1786</v>
      </c>
      <c r="C319" t="s">
        <v>4278</v>
      </c>
      <c r="D319" t="s">
        <v>1787</v>
      </c>
      <c r="E319" s="18">
        <v>74.692800000000005</v>
      </c>
      <c r="F319" s="18">
        <v>230.815</v>
      </c>
      <c r="G319" s="19">
        <f>+(Costo_Productos[[#This Row],[Precio Venta]]/Costo_Productos[[#This Row],[Precio Unitario]]-1)</f>
        <v>2.0901907546644387</v>
      </c>
      <c r="I319" t="s">
        <v>637</v>
      </c>
      <c r="J319" t="s">
        <v>5</v>
      </c>
      <c r="K319">
        <v>322</v>
      </c>
    </row>
    <row r="320" spans="1:11" x14ac:dyDescent="0.35">
      <c r="A320" s="11">
        <v>44909</v>
      </c>
      <c r="B320" t="s">
        <v>3881</v>
      </c>
      <c r="C320" t="s">
        <v>4283</v>
      </c>
      <c r="D320" t="s">
        <v>3882</v>
      </c>
      <c r="E320" s="18">
        <v>244.35</v>
      </c>
      <c r="F320" s="18">
        <v>475.41269999999997</v>
      </c>
      <c r="G320" s="19">
        <f>+(Costo_Productos[[#This Row],[Precio Venta]]/Costo_Productos[[#This Row],[Precio Unitario]]-1)</f>
        <v>0.94562185389809694</v>
      </c>
      <c r="I320" t="s">
        <v>639</v>
      </c>
      <c r="J320" t="s">
        <v>5</v>
      </c>
      <c r="K320">
        <v>323</v>
      </c>
    </row>
    <row r="321" spans="1:11" x14ac:dyDescent="0.35">
      <c r="A321" s="11">
        <v>44909</v>
      </c>
      <c r="B321" t="s">
        <v>3887</v>
      </c>
      <c r="C321" t="s">
        <v>4283</v>
      </c>
      <c r="D321" t="s">
        <v>3888</v>
      </c>
      <c r="E321" s="18">
        <v>405.88799999999998</v>
      </c>
      <c r="F321" s="18">
        <v>789.71720000000005</v>
      </c>
      <c r="G321" s="19">
        <f>+(Costo_Productos[[#This Row],[Precio Venta]]/Costo_Productos[[#This Row],[Precio Unitario]]-1)</f>
        <v>0.94565298801639885</v>
      </c>
      <c r="I321" t="s">
        <v>641</v>
      </c>
      <c r="J321" t="s">
        <v>5</v>
      </c>
      <c r="K321">
        <v>324</v>
      </c>
    </row>
    <row r="322" spans="1:11" x14ac:dyDescent="0.35">
      <c r="A322" s="11">
        <v>44909</v>
      </c>
      <c r="B322" t="s">
        <v>3825</v>
      </c>
      <c r="C322" t="s">
        <v>4283</v>
      </c>
      <c r="D322" t="s">
        <v>3826</v>
      </c>
      <c r="E322" s="18">
        <v>361.596</v>
      </c>
      <c r="F322" s="18">
        <v>703.54020000000003</v>
      </c>
      <c r="G322" s="19">
        <f>+(Costo_Productos[[#This Row],[Precio Venta]]/Costo_Productos[[#This Row],[Precio Unitario]]-1)</f>
        <v>0.94565260677662377</v>
      </c>
      <c r="I322" t="s">
        <v>643</v>
      </c>
      <c r="J322" t="s">
        <v>5</v>
      </c>
      <c r="K322">
        <v>325</v>
      </c>
    </row>
    <row r="323" spans="1:11" x14ac:dyDescent="0.35">
      <c r="A323" s="11">
        <v>44909</v>
      </c>
      <c r="B323" t="s">
        <v>3813</v>
      </c>
      <c r="C323" t="s">
        <v>4283</v>
      </c>
      <c r="D323" t="s">
        <v>3814</v>
      </c>
      <c r="E323" s="18">
        <v>169.68</v>
      </c>
      <c r="F323" s="18">
        <v>330.13929999999999</v>
      </c>
      <c r="G323" s="19">
        <f>+(Costo_Productos[[#This Row],[Precio Venta]]/Costo_Productos[[#This Row],[Precio Unitario]]-1)</f>
        <v>0.94565829797265422</v>
      </c>
      <c r="I323" t="s">
        <v>645</v>
      </c>
      <c r="J323" t="s">
        <v>5</v>
      </c>
      <c r="K323">
        <v>326</v>
      </c>
    </row>
    <row r="324" spans="1:11" x14ac:dyDescent="0.35">
      <c r="A324" s="11">
        <v>44909</v>
      </c>
      <c r="B324" t="s">
        <v>3805</v>
      </c>
      <c r="C324" t="s">
        <v>4283</v>
      </c>
      <c r="D324" t="s">
        <v>3806</v>
      </c>
      <c r="E324" s="18">
        <v>208.77600000000001</v>
      </c>
      <c r="F324" s="18">
        <v>406.20710000000003</v>
      </c>
      <c r="G324" s="19">
        <f>+(Costo_Productos[[#This Row],[Precio Venta]]/Costo_Productos[[#This Row],[Precio Unitario]]-1)</f>
        <v>0.9456599417557574</v>
      </c>
      <c r="I324" t="s">
        <v>647</v>
      </c>
      <c r="J324" t="s">
        <v>5</v>
      </c>
      <c r="K324">
        <v>327</v>
      </c>
    </row>
    <row r="325" spans="1:11" x14ac:dyDescent="0.35">
      <c r="A325" s="11">
        <v>44909</v>
      </c>
      <c r="B325" t="s">
        <v>3802</v>
      </c>
      <c r="C325" t="s">
        <v>4283</v>
      </c>
      <c r="D325" t="s">
        <v>3804</v>
      </c>
      <c r="E325" s="18">
        <v>155.22</v>
      </c>
      <c r="F325" s="18">
        <v>301.99810000000002</v>
      </c>
      <c r="G325" s="19">
        <f>+(Costo_Productos[[#This Row],[Precio Venta]]/Costo_Productos[[#This Row],[Precio Unitario]]-1)</f>
        <v>0.94561332302538359</v>
      </c>
      <c r="I325" t="s">
        <v>649</v>
      </c>
      <c r="J325" t="s">
        <v>5</v>
      </c>
      <c r="K325">
        <v>328</v>
      </c>
    </row>
    <row r="326" spans="1:11" x14ac:dyDescent="0.35">
      <c r="A326" s="11">
        <v>44909</v>
      </c>
      <c r="B326" t="s">
        <v>3817</v>
      </c>
      <c r="C326" t="s">
        <v>4283</v>
      </c>
      <c r="D326" t="s">
        <v>3818</v>
      </c>
      <c r="E326" s="18">
        <v>400.36799999999999</v>
      </c>
      <c r="F326" s="18">
        <v>778.96939999999995</v>
      </c>
      <c r="G326" s="19">
        <f>+(Costo_Productos[[#This Row],[Precio Venta]]/Costo_Productos[[#This Row],[Precio Unitario]]-1)</f>
        <v>0.94563351716420874</v>
      </c>
      <c r="I326" t="s">
        <v>651</v>
      </c>
      <c r="J326" t="s">
        <v>5</v>
      </c>
      <c r="K326">
        <v>329</v>
      </c>
    </row>
    <row r="327" spans="1:11" x14ac:dyDescent="0.35">
      <c r="A327" s="11">
        <v>44909</v>
      </c>
      <c r="B327" t="s">
        <v>2776</v>
      </c>
      <c r="C327" t="s">
        <v>4283</v>
      </c>
      <c r="D327" t="s">
        <v>2777</v>
      </c>
      <c r="E327" s="18">
        <v>701.53800000000001</v>
      </c>
      <c r="F327" s="18">
        <v>1364.9336000000001</v>
      </c>
      <c r="G327" s="19">
        <f>+(Costo_Productos[[#This Row],[Precio Venta]]/Costo_Productos[[#This Row],[Precio Unitario]]-1)</f>
        <v>0.94563031510766349</v>
      </c>
      <c r="I327" t="s">
        <v>653</v>
      </c>
      <c r="J327" t="s">
        <v>5</v>
      </c>
      <c r="K327">
        <v>330</v>
      </c>
    </row>
    <row r="328" spans="1:11" x14ac:dyDescent="0.35">
      <c r="A328" s="11">
        <v>44909</v>
      </c>
      <c r="B328" t="s">
        <v>2762</v>
      </c>
      <c r="C328" t="s">
        <v>4283</v>
      </c>
      <c r="D328" t="s">
        <v>2763</v>
      </c>
      <c r="E328" s="18">
        <v>221.42769999999999</v>
      </c>
      <c r="F328" s="18">
        <v>430.81979999999999</v>
      </c>
      <c r="G328" s="19">
        <f>+(Costo_Productos[[#This Row],[Precio Venta]]/Costo_Productos[[#This Row],[Precio Unitario]]-1)</f>
        <v>0.9456454635079532</v>
      </c>
      <c r="I328" t="s">
        <v>655</v>
      </c>
      <c r="J328" t="s">
        <v>5</v>
      </c>
      <c r="K328">
        <v>331</v>
      </c>
    </row>
    <row r="329" spans="1:11" x14ac:dyDescent="0.35">
      <c r="A329" s="11">
        <v>44909</v>
      </c>
      <c r="B329" t="s">
        <v>2770</v>
      </c>
      <c r="C329" t="s">
        <v>4283</v>
      </c>
      <c r="D329" t="s">
        <v>2771</v>
      </c>
      <c r="E329" s="18">
        <v>60.509700000000002</v>
      </c>
      <c r="F329" s="18">
        <v>117.76</v>
      </c>
      <c r="G329" s="19">
        <f>+(Costo_Productos[[#This Row],[Precio Venta]]/Costo_Productos[[#This Row],[Precio Unitario]]-1)</f>
        <v>0.94613425616058255</v>
      </c>
      <c r="I329" t="s">
        <v>657</v>
      </c>
      <c r="J329" t="s">
        <v>5</v>
      </c>
      <c r="K329">
        <v>332</v>
      </c>
    </row>
    <row r="330" spans="1:11" x14ac:dyDescent="0.35">
      <c r="A330" s="11">
        <v>44909</v>
      </c>
      <c r="B330" t="s">
        <v>3780</v>
      </c>
      <c r="C330" t="s">
        <v>4283</v>
      </c>
      <c r="D330" t="s">
        <v>3781</v>
      </c>
      <c r="E330" s="18">
        <v>124.404</v>
      </c>
      <c r="F330" s="18">
        <v>242.04660000000001</v>
      </c>
      <c r="G330" s="19">
        <f>+(Costo_Productos[[#This Row],[Precio Venta]]/Costo_Productos[[#This Row],[Precio Unitario]]-1)</f>
        <v>0.94564965756728103</v>
      </c>
      <c r="I330" t="s">
        <v>659</v>
      </c>
      <c r="J330" t="s">
        <v>5</v>
      </c>
      <c r="K330">
        <v>333</v>
      </c>
    </row>
    <row r="331" spans="1:11" x14ac:dyDescent="0.35">
      <c r="A331" s="11">
        <v>44909</v>
      </c>
      <c r="B331" t="s">
        <v>3710</v>
      </c>
      <c r="C331" t="s">
        <v>4283</v>
      </c>
      <c r="D331" t="s">
        <v>3711</v>
      </c>
      <c r="E331" s="18">
        <v>433.87200000000001</v>
      </c>
      <c r="F331" s="18">
        <v>844.15949999999998</v>
      </c>
      <c r="G331" s="19">
        <f>+(Costo_Productos[[#This Row],[Precio Venta]]/Costo_Productos[[#This Row],[Precio Unitario]]-1)</f>
        <v>0.94564180219050775</v>
      </c>
      <c r="I331" t="s">
        <v>661</v>
      </c>
      <c r="J331" t="s">
        <v>5</v>
      </c>
      <c r="K331">
        <v>334</v>
      </c>
    </row>
    <row r="332" spans="1:11" x14ac:dyDescent="0.35">
      <c r="A332" s="11">
        <v>44909</v>
      </c>
      <c r="B332" t="s">
        <v>3776</v>
      </c>
      <c r="C332" t="s">
        <v>4283</v>
      </c>
      <c r="D332" t="s">
        <v>3777</v>
      </c>
      <c r="E332" s="18">
        <v>497.52</v>
      </c>
      <c r="F332" s="18">
        <v>967.99149999999997</v>
      </c>
      <c r="G332" s="19">
        <f>+(Costo_Productos[[#This Row],[Precio Venta]]/Costo_Productos[[#This Row],[Precio Unitario]]-1)</f>
        <v>0.9456333413732112</v>
      </c>
      <c r="I332" t="s">
        <v>663</v>
      </c>
      <c r="J332" t="s">
        <v>5</v>
      </c>
      <c r="K332">
        <v>335</v>
      </c>
    </row>
    <row r="333" spans="1:11" x14ac:dyDescent="0.35">
      <c r="A333" s="11">
        <v>44909</v>
      </c>
      <c r="B333" t="s">
        <v>3706</v>
      </c>
      <c r="C333" t="s">
        <v>4283</v>
      </c>
      <c r="D333" t="s">
        <v>3707</v>
      </c>
      <c r="E333" s="18">
        <v>283.74</v>
      </c>
      <c r="F333" s="18">
        <v>551.11249999999995</v>
      </c>
      <c r="G333" s="19">
        <f>+(Costo_Productos[[#This Row],[Precio Venta]]/Costo_Productos[[#This Row],[Precio Unitario]]-1)</f>
        <v>0.94231514767040236</v>
      </c>
      <c r="I333" t="s">
        <v>665</v>
      </c>
      <c r="J333" t="s">
        <v>5</v>
      </c>
      <c r="K333">
        <v>336</v>
      </c>
    </row>
    <row r="334" spans="1:11" x14ac:dyDescent="0.35">
      <c r="A334" s="11">
        <v>44909</v>
      </c>
      <c r="B334" t="s">
        <v>3704</v>
      </c>
      <c r="C334" t="s">
        <v>4283</v>
      </c>
      <c r="D334" t="s">
        <v>3705</v>
      </c>
      <c r="E334" s="18">
        <v>247.86</v>
      </c>
      <c r="F334" s="18">
        <v>482.24239999999998</v>
      </c>
      <c r="G334" s="19">
        <f>+(Costo_Productos[[#This Row],[Precio Venta]]/Costo_Productos[[#This Row],[Precio Unitario]]-1)</f>
        <v>0.94562414266117956</v>
      </c>
      <c r="I334" t="s">
        <v>667</v>
      </c>
      <c r="J334" t="s">
        <v>5</v>
      </c>
      <c r="K334">
        <v>337</v>
      </c>
    </row>
    <row r="335" spans="1:11" x14ac:dyDescent="0.35">
      <c r="A335" s="11">
        <v>44909</v>
      </c>
      <c r="B335" t="s">
        <v>3768</v>
      </c>
      <c r="C335" t="s">
        <v>4283</v>
      </c>
      <c r="D335" t="s">
        <v>3769</v>
      </c>
      <c r="E335" s="18">
        <v>611.18399999999997</v>
      </c>
      <c r="F335" s="18">
        <v>1189.1378999999999</v>
      </c>
      <c r="G335" s="19">
        <f>+(Costo_Productos[[#This Row],[Precio Venta]]/Costo_Productos[[#This Row],[Precio Unitario]]-1)</f>
        <v>0.94562995759051294</v>
      </c>
      <c r="I335" t="s">
        <v>669</v>
      </c>
      <c r="J335" t="s">
        <v>5</v>
      </c>
      <c r="K335">
        <v>338</v>
      </c>
    </row>
    <row r="336" spans="1:11" x14ac:dyDescent="0.35">
      <c r="A336" s="11">
        <v>44909</v>
      </c>
      <c r="B336" t="s">
        <v>3686</v>
      </c>
      <c r="C336" t="s">
        <v>4283</v>
      </c>
      <c r="D336" t="s">
        <v>3687</v>
      </c>
      <c r="E336" s="18">
        <v>259.34399999999999</v>
      </c>
      <c r="F336" s="18">
        <v>504.58210000000003</v>
      </c>
      <c r="G336" s="19">
        <f>+(Costo_Productos[[#This Row],[Precio Venta]]/Costo_Productos[[#This Row],[Precio Unitario]]-1)</f>
        <v>0.94560930655808506</v>
      </c>
      <c r="I336" t="s">
        <v>671</v>
      </c>
      <c r="J336" t="s">
        <v>5</v>
      </c>
      <c r="K336">
        <v>339</v>
      </c>
    </row>
    <row r="337" spans="1:11" x14ac:dyDescent="0.35">
      <c r="A337" s="11">
        <v>44909</v>
      </c>
      <c r="B337" t="s">
        <v>3752</v>
      </c>
      <c r="C337" t="s">
        <v>4283</v>
      </c>
      <c r="D337" t="s">
        <v>3753</v>
      </c>
      <c r="E337" s="18">
        <v>186.19800000000001</v>
      </c>
      <c r="F337" s="18">
        <v>362.27440000000001</v>
      </c>
      <c r="G337" s="19">
        <f>+(Costo_Productos[[#This Row],[Precio Venta]]/Costo_Productos[[#This Row],[Precio Unitario]]-1)</f>
        <v>0.94564066209089259</v>
      </c>
      <c r="I337" t="s">
        <v>673</v>
      </c>
      <c r="J337" t="s">
        <v>5</v>
      </c>
      <c r="K337">
        <v>340</v>
      </c>
    </row>
    <row r="338" spans="1:11" x14ac:dyDescent="0.35">
      <c r="A338" s="11">
        <v>44909</v>
      </c>
      <c r="B338" t="s">
        <v>3740</v>
      </c>
      <c r="C338" t="s">
        <v>4283</v>
      </c>
      <c r="D338" t="s">
        <v>3741</v>
      </c>
      <c r="E338" s="18">
        <v>185.66399999999999</v>
      </c>
      <c r="F338" s="18">
        <v>361.2353</v>
      </c>
      <c r="G338" s="19">
        <f>+(Costo_Productos[[#This Row],[Precio Venta]]/Costo_Productos[[#This Row],[Precio Unitario]]-1)</f>
        <v>0.94563997328507421</v>
      </c>
      <c r="I338" t="s">
        <v>675</v>
      </c>
      <c r="J338" t="s">
        <v>5</v>
      </c>
      <c r="K338">
        <v>341</v>
      </c>
    </row>
    <row r="339" spans="1:11" x14ac:dyDescent="0.35">
      <c r="A339" s="11">
        <v>44909</v>
      </c>
      <c r="B339" t="s">
        <v>3738</v>
      </c>
      <c r="C339" t="s">
        <v>4283</v>
      </c>
      <c r="D339" t="s">
        <v>3739</v>
      </c>
      <c r="E339" s="18">
        <v>156.072</v>
      </c>
      <c r="F339" s="18">
        <v>303.65410000000003</v>
      </c>
      <c r="G339" s="19">
        <f>+(Costo_Productos[[#This Row],[Precio Venta]]/Costo_Productos[[#This Row],[Precio Unitario]]-1)</f>
        <v>0.94560267056230463</v>
      </c>
      <c r="I339" t="s">
        <v>677</v>
      </c>
      <c r="J339" t="s">
        <v>5</v>
      </c>
      <c r="K339">
        <v>342</v>
      </c>
    </row>
    <row r="340" spans="1:11" x14ac:dyDescent="0.35">
      <c r="A340" s="11">
        <v>44909</v>
      </c>
      <c r="B340" t="s">
        <v>3728</v>
      </c>
      <c r="C340" t="s">
        <v>4283</v>
      </c>
      <c r="D340" t="s">
        <v>3729</v>
      </c>
      <c r="E340" s="18">
        <v>164.994</v>
      </c>
      <c r="F340" s="18">
        <v>321.01510000000002</v>
      </c>
      <c r="G340" s="19">
        <f>+(Costo_Productos[[#This Row],[Precio Venta]]/Costo_Productos[[#This Row],[Precio Unitario]]-1)</f>
        <v>0.94561681030825384</v>
      </c>
      <c r="I340" t="s">
        <v>679</v>
      </c>
      <c r="J340" t="s">
        <v>5</v>
      </c>
      <c r="K340">
        <v>343</v>
      </c>
    </row>
    <row r="341" spans="1:11" x14ac:dyDescent="0.35">
      <c r="A341" s="11">
        <v>44909</v>
      </c>
      <c r="B341" t="s">
        <v>3724</v>
      </c>
      <c r="C341" t="s">
        <v>4283</v>
      </c>
      <c r="D341" t="s">
        <v>3725</v>
      </c>
      <c r="E341" s="18">
        <v>163.494</v>
      </c>
      <c r="F341" s="18">
        <v>318.1035</v>
      </c>
      <c r="G341" s="19">
        <f>+(Costo_Productos[[#This Row],[Precio Venta]]/Costo_Productos[[#This Row],[Precio Unitario]]-1)</f>
        <v>0.94565855627729456</v>
      </c>
      <c r="I341" t="s">
        <v>681</v>
      </c>
      <c r="J341" t="s">
        <v>5</v>
      </c>
      <c r="K341">
        <v>344</v>
      </c>
    </row>
    <row r="342" spans="1:11" x14ac:dyDescent="0.35">
      <c r="A342" s="11">
        <v>44909</v>
      </c>
      <c r="B342" t="s">
        <v>3668</v>
      </c>
      <c r="C342" t="s">
        <v>4283</v>
      </c>
      <c r="D342" t="s">
        <v>3669</v>
      </c>
      <c r="E342" s="18">
        <v>187.11600000000001</v>
      </c>
      <c r="F342" s="18">
        <v>364.06020000000001</v>
      </c>
      <c r="G342" s="19">
        <f>+(Costo_Productos[[#This Row],[Precio Venta]]/Costo_Productos[[#This Row],[Precio Unitario]]-1)</f>
        <v>0.94563906881292881</v>
      </c>
      <c r="I342" t="s">
        <v>683</v>
      </c>
      <c r="J342" t="s">
        <v>5</v>
      </c>
      <c r="K342">
        <v>345</v>
      </c>
    </row>
    <row r="343" spans="1:11" x14ac:dyDescent="0.35">
      <c r="A343" s="11">
        <v>44909</v>
      </c>
      <c r="B343" t="s">
        <v>3674</v>
      </c>
      <c r="C343" t="s">
        <v>4283</v>
      </c>
      <c r="D343" t="s">
        <v>3675</v>
      </c>
      <c r="E343" s="18">
        <v>217.56</v>
      </c>
      <c r="F343" s="18">
        <v>422.6696</v>
      </c>
      <c r="G343" s="19">
        <f>+(Costo_Productos[[#This Row],[Precio Venta]]/Costo_Productos[[#This Row],[Precio Unitario]]-1)</f>
        <v>0.9427725684868542</v>
      </c>
      <c r="I343" t="s">
        <v>685</v>
      </c>
      <c r="J343" t="s">
        <v>5</v>
      </c>
      <c r="K343">
        <v>346</v>
      </c>
    </row>
    <row r="344" spans="1:11" x14ac:dyDescent="0.35">
      <c r="A344" s="11">
        <v>44909</v>
      </c>
      <c r="B344" t="s">
        <v>3672</v>
      </c>
      <c r="C344" t="s">
        <v>4283</v>
      </c>
      <c r="D344" t="s">
        <v>3673</v>
      </c>
      <c r="E344" s="18">
        <v>153.72</v>
      </c>
      <c r="F344" s="18">
        <v>298.87009999999998</v>
      </c>
      <c r="G344" s="19">
        <f>+(Costo_Productos[[#This Row],[Precio Venta]]/Costo_Productos[[#This Row],[Precio Unitario]]-1)</f>
        <v>0.94424993494665621</v>
      </c>
      <c r="I344" t="s">
        <v>687</v>
      </c>
      <c r="J344" t="s">
        <v>5</v>
      </c>
      <c r="K344">
        <v>347</v>
      </c>
    </row>
    <row r="345" spans="1:11" x14ac:dyDescent="0.35">
      <c r="A345" s="11">
        <v>44909</v>
      </c>
      <c r="B345" t="s">
        <v>3670</v>
      </c>
      <c r="C345" t="s">
        <v>4283</v>
      </c>
      <c r="D345" t="s">
        <v>3671</v>
      </c>
      <c r="E345" s="18">
        <v>153.72</v>
      </c>
      <c r="F345" s="18">
        <v>298.87009999999998</v>
      </c>
      <c r="G345" s="19">
        <f>+(Costo_Productos[[#This Row],[Precio Venta]]/Costo_Productos[[#This Row],[Precio Unitario]]-1)</f>
        <v>0.94424993494665621</v>
      </c>
      <c r="I345" t="s">
        <v>689</v>
      </c>
      <c r="J345" t="s">
        <v>5</v>
      </c>
      <c r="K345">
        <v>348</v>
      </c>
    </row>
    <row r="346" spans="1:11" x14ac:dyDescent="0.35">
      <c r="A346" s="11">
        <v>44909</v>
      </c>
      <c r="B346" t="s">
        <v>3666</v>
      </c>
      <c r="C346" t="s">
        <v>4283</v>
      </c>
      <c r="D346" t="s">
        <v>3667</v>
      </c>
      <c r="E346" s="18">
        <v>138.47999999999999</v>
      </c>
      <c r="F346" s="18">
        <v>269.4409</v>
      </c>
      <c r="G346" s="19">
        <f>+(Costo_Productos[[#This Row],[Precio Venta]]/Costo_Productos[[#This Row],[Precio Unitario]]-1)</f>
        <v>0.94570262853841713</v>
      </c>
      <c r="I346" t="s">
        <v>691</v>
      </c>
      <c r="J346" t="s">
        <v>5</v>
      </c>
      <c r="K346">
        <v>349</v>
      </c>
    </row>
    <row r="347" spans="1:11" x14ac:dyDescent="0.35">
      <c r="A347" s="11">
        <v>44909</v>
      </c>
      <c r="B347" t="s">
        <v>2744</v>
      </c>
      <c r="C347" t="s">
        <v>4283</v>
      </c>
      <c r="D347" t="s">
        <v>2745</v>
      </c>
      <c r="E347" s="18">
        <v>223.2098</v>
      </c>
      <c r="F347" s="18">
        <v>434.2833</v>
      </c>
      <c r="G347" s="19">
        <f>+(Costo_Productos[[#This Row],[Precio Venta]]/Costo_Productos[[#This Row],[Precio Unitario]]-1)</f>
        <v>0.94562828334598215</v>
      </c>
      <c r="I347" t="s">
        <v>693</v>
      </c>
      <c r="J347" t="s">
        <v>5</v>
      </c>
      <c r="K347">
        <v>350</v>
      </c>
    </row>
    <row r="348" spans="1:11" x14ac:dyDescent="0.35">
      <c r="A348" s="11">
        <v>44909</v>
      </c>
      <c r="B348" t="s">
        <v>2742</v>
      </c>
      <c r="C348" t="s">
        <v>4283</v>
      </c>
      <c r="D348" t="s">
        <v>2743</v>
      </c>
      <c r="E348" s="18">
        <v>182.61199999999999</v>
      </c>
      <c r="F348" s="18">
        <v>355.04419999999999</v>
      </c>
      <c r="G348" s="19">
        <f>+(Costo_Productos[[#This Row],[Precio Venta]]/Costo_Productos[[#This Row],[Precio Unitario]]-1)</f>
        <v>0.94425448491884434</v>
      </c>
      <c r="I348" t="s">
        <v>695</v>
      </c>
      <c r="J348" t="s">
        <v>5</v>
      </c>
      <c r="K348">
        <v>351</v>
      </c>
    </row>
    <row r="349" spans="1:11" x14ac:dyDescent="0.35">
      <c r="A349" s="11">
        <v>44909</v>
      </c>
      <c r="B349" t="s">
        <v>2724</v>
      </c>
      <c r="C349" t="s">
        <v>4283</v>
      </c>
      <c r="D349" t="s">
        <v>2725</v>
      </c>
      <c r="E349" s="18">
        <v>77.212500000000006</v>
      </c>
      <c r="F349" s="18">
        <v>150.23060000000001</v>
      </c>
      <c r="G349" s="19">
        <f>+(Costo_Productos[[#This Row],[Precio Venta]]/Costo_Productos[[#This Row],[Precio Unitario]]-1)</f>
        <v>0.94567718957422686</v>
      </c>
      <c r="I349" t="s">
        <v>697</v>
      </c>
      <c r="J349" t="s">
        <v>5</v>
      </c>
      <c r="K349">
        <v>352</v>
      </c>
    </row>
    <row r="350" spans="1:11" x14ac:dyDescent="0.35">
      <c r="A350" s="11">
        <v>44909</v>
      </c>
      <c r="B350" t="s">
        <v>2760</v>
      </c>
      <c r="C350" t="s">
        <v>4283</v>
      </c>
      <c r="D350" t="s">
        <v>2761</v>
      </c>
      <c r="E350" s="18">
        <v>121.9496</v>
      </c>
      <c r="F350" s="18">
        <v>237.26259999999999</v>
      </c>
      <c r="G350" s="19">
        <f>+(Costo_Productos[[#This Row],[Precio Venta]]/Costo_Productos[[#This Row],[Precio Unitario]]-1)</f>
        <v>0.94557915729120867</v>
      </c>
      <c r="I350" t="s">
        <v>699</v>
      </c>
      <c r="J350" t="s">
        <v>5</v>
      </c>
      <c r="K350">
        <v>353</v>
      </c>
    </row>
    <row r="351" spans="1:11" x14ac:dyDescent="0.35">
      <c r="A351" s="11">
        <v>44909</v>
      </c>
      <c r="B351" t="s">
        <v>2756</v>
      </c>
      <c r="C351" t="s">
        <v>4283</v>
      </c>
      <c r="D351" t="s">
        <v>2757</v>
      </c>
      <c r="E351" s="18">
        <v>89.964100000000002</v>
      </c>
      <c r="F351" s="18">
        <v>175.03809999999999</v>
      </c>
      <c r="G351" s="19">
        <f>+(Costo_Productos[[#This Row],[Precio Venta]]/Costo_Productos[[#This Row],[Precio Unitario]]-1)</f>
        <v>0.94564387350065182</v>
      </c>
      <c r="I351" t="s">
        <v>701</v>
      </c>
      <c r="J351" t="s">
        <v>5</v>
      </c>
      <c r="K351">
        <v>354</v>
      </c>
    </row>
    <row r="352" spans="1:11" x14ac:dyDescent="0.35">
      <c r="A352" s="11">
        <v>44909</v>
      </c>
      <c r="B352" t="s">
        <v>2694</v>
      </c>
      <c r="C352" t="s">
        <v>4283</v>
      </c>
      <c r="D352" t="s">
        <v>2695</v>
      </c>
      <c r="E352" s="18">
        <v>177.59229999999999</v>
      </c>
      <c r="F352" s="18">
        <v>345.53039999999999</v>
      </c>
      <c r="G352" s="19">
        <f>+(Costo_Productos[[#This Row],[Precio Venta]]/Costo_Productos[[#This Row],[Precio Unitario]]-1)</f>
        <v>0.94563840887245676</v>
      </c>
      <c r="I352" t="s">
        <v>703</v>
      </c>
      <c r="J352" t="s">
        <v>5</v>
      </c>
      <c r="K352">
        <v>355</v>
      </c>
    </row>
    <row r="353" spans="1:11" x14ac:dyDescent="0.35">
      <c r="A353" s="11">
        <v>44909</v>
      </c>
      <c r="B353" t="s">
        <v>2782</v>
      </c>
      <c r="C353" t="s">
        <v>4283</v>
      </c>
      <c r="D353" t="s">
        <v>2783</v>
      </c>
      <c r="E353" s="18">
        <v>598</v>
      </c>
      <c r="F353" s="18">
        <v>1085.6433</v>
      </c>
      <c r="G353" s="19">
        <f>+(Costo_Productos[[#This Row],[Precio Venta]]/Costo_Productos[[#This Row],[Precio Unitario]]-1)</f>
        <v>0.81545702341137116</v>
      </c>
      <c r="I353" t="s">
        <v>705</v>
      </c>
      <c r="J353" t="s">
        <v>5</v>
      </c>
      <c r="K353">
        <v>356</v>
      </c>
    </row>
    <row r="354" spans="1:11" x14ac:dyDescent="0.35">
      <c r="A354" s="11">
        <v>44907</v>
      </c>
      <c r="B354" t="s">
        <v>5334</v>
      </c>
      <c r="C354" t="s">
        <v>4809</v>
      </c>
      <c r="D354" t="s">
        <v>5113</v>
      </c>
      <c r="E354" s="18">
        <v>567</v>
      </c>
      <c r="F354" s="18">
        <v>1748</v>
      </c>
      <c r="G354" s="19">
        <f>+(Costo_Productos[[#This Row],[Precio Venta]]/Costo_Productos[[#This Row],[Precio Unitario]]-1)</f>
        <v>2.0828924162257496</v>
      </c>
      <c r="I354" t="s">
        <v>707</v>
      </c>
      <c r="J354" t="s">
        <v>5</v>
      </c>
      <c r="K354">
        <v>357</v>
      </c>
    </row>
    <row r="355" spans="1:11" x14ac:dyDescent="0.35">
      <c r="A355" s="11">
        <v>44907</v>
      </c>
      <c r="B355" t="s">
        <v>5466</v>
      </c>
      <c r="C355" t="s">
        <v>4809</v>
      </c>
      <c r="D355" t="s">
        <v>5112</v>
      </c>
      <c r="E355" s="18">
        <v>489</v>
      </c>
      <c r="F355" s="18">
        <v>1472</v>
      </c>
      <c r="G355" s="19">
        <f>+(Costo_Productos[[#This Row],[Precio Venta]]/Costo_Productos[[#This Row],[Precio Unitario]]-1)</f>
        <v>2.0102249488752557</v>
      </c>
      <c r="I355" t="s">
        <v>709</v>
      </c>
      <c r="J355" t="s">
        <v>5</v>
      </c>
      <c r="K355">
        <v>358</v>
      </c>
    </row>
    <row r="356" spans="1:11" x14ac:dyDescent="0.35">
      <c r="A356" s="11">
        <v>44902</v>
      </c>
      <c r="B356" t="s">
        <v>3513</v>
      </c>
      <c r="C356" t="s">
        <v>4288</v>
      </c>
      <c r="D356" t="s">
        <v>3387</v>
      </c>
      <c r="E356" s="18">
        <v>55.006799999999998</v>
      </c>
      <c r="F356" s="18">
        <v>150.51900000000001</v>
      </c>
      <c r="G356" s="19">
        <f>+(Costo_Productos[[#This Row],[Precio Venta]]/Costo_Productos[[#This Row],[Precio Unitario]]-1)</f>
        <v>1.7363707759767886</v>
      </c>
      <c r="I356" t="s">
        <v>711</v>
      </c>
      <c r="J356" t="s">
        <v>5</v>
      </c>
      <c r="K356">
        <v>359</v>
      </c>
    </row>
    <row r="357" spans="1:11" x14ac:dyDescent="0.35">
      <c r="A357" s="11">
        <v>44902</v>
      </c>
      <c r="B357" t="s">
        <v>1736</v>
      </c>
      <c r="C357" t="s">
        <v>1732</v>
      </c>
      <c r="D357" t="s">
        <v>1737</v>
      </c>
      <c r="E357" s="18">
        <v>35.15</v>
      </c>
      <c r="F357" s="18">
        <v>142.71809999999999</v>
      </c>
      <c r="G357" s="19">
        <f>+(Costo_Productos[[#This Row],[Precio Venta]]/Costo_Productos[[#This Row],[Precio Unitario]]-1)</f>
        <v>3.0602588904694166</v>
      </c>
      <c r="I357" t="s">
        <v>713</v>
      </c>
      <c r="J357" t="s">
        <v>5</v>
      </c>
      <c r="K357">
        <v>360</v>
      </c>
    </row>
    <row r="358" spans="1:11" x14ac:dyDescent="0.35">
      <c r="A358" s="11">
        <v>44902</v>
      </c>
      <c r="B358" t="s">
        <v>1995</v>
      </c>
      <c r="C358" t="s">
        <v>4280</v>
      </c>
      <c r="D358" t="s">
        <v>1997</v>
      </c>
      <c r="E358" s="18">
        <v>11</v>
      </c>
      <c r="F358" s="18">
        <v>52.296900000000001</v>
      </c>
      <c r="G358" s="19">
        <f>+(Costo_Productos[[#This Row],[Precio Venta]]/Costo_Productos[[#This Row],[Precio Unitario]]-1)</f>
        <v>3.7542636363636364</v>
      </c>
      <c r="I358" t="s">
        <v>715</v>
      </c>
      <c r="J358" t="s">
        <v>5</v>
      </c>
      <c r="K358">
        <v>361</v>
      </c>
    </row>
    <row r="359" spans="1:11" x14ac:dyDescent="0.35">
      <c r="A359" s="11">
        <v>44902</v>
      </c>
      <c r="B359" t="s">
        <v>2053</v>
      </c>
      <c r="C359" t="s">
        <v>4280</v>
      </c>
      <c r="D359" t="s">
        <v>2054</v>
      </c>
      <c r="E359" s="18">
        <v>13</v>
      </c>
      <c r="F359" s="18">
        <v>54.847999999999999</v>
      </c>
      <c r="G359" s="19">
        <f>+(Costo_Productos[[#This Row],[Precio Venta]]/Costo_Productos[[#This Row],[Precio Unitario]]-1)</f>
        <v>3.2190769230769227</v>
      </c>
      <c r="I359" t="s">
        <v>717</v>
      </c>
      <c r="J359" t="s">
        <v>5</v>
      </c>
      <c r="K359">
        <v>362</v>
      </c>
    </row>
    <row r="360" spans="1:11" x14ac:dyDescent="0.35">
      <c r="A360" s="11">
        <v>44902</v>
      </c>
      <c r="B360" t="s">
        <v>2055</v>
      </c>
      <c r="C360" t="s">
        <v>4280</v>
      </c>
      <c r="D360" t="s">
        <v>2056</v>
      </c>
      <c r="E360" s="18">
        <v>13</v>
      </c>
      <c r="F360" s="18">
        <v>54.847999999999999</v>
      </c>
      <c r="G360" s="19">
        <f>+(Costo_Productos[[#This Row],[Precio Venta]]/Costo_Productos[[#This Row],[Precio Unitario]]-1)</f>
        <v>3.2190769230769227</v>
      </c>
      <c r="I360" t="s">
        <v>719</v>
      </c>
      <c r="J360" t="s">
        <v>5</v>
      </c>
      <c r="K360">
        <v>363</v>
      </c>
    </row>
    <row r="361" spans="1:11" x14ac:dyDescent="0.35">
      <c r="A361" s="11">
        <v>44902</v>
      </c>
      <c r="B361" t="s">
        <v>2047</v>
      </c>
      <c r="C361" t="s">
        <v>4280</v>
      </c>
      <c r="D361" t="s">
        <v>2048</v>
      </c>
      <c r="E361" s="18">
        <v>10</v>
      </c>
      <c r="F361" s="18">
        <v>33.305599999999998</v>
      </c>
      <c r="G361" s="19">
        <f>+(Costo_Productos[[#This Row],[Precio Venta]]/Costo_Productos[[#This Row],[Precio Unitario]]-1)</f>
        <v>2.3305599999999997</v>
      </c>
      <c r="I361" t="s">
        <v>721</v>
      </c>
      <c r="J361" t="s">
        <v>5</v>
      </c>
      <c r="K361">
        <v>364</v>
      </c>
    </row>
    <row r="362" spans="1:11" x14ac:dyDescent="0.35">
      <c r="A362" s="11">
        <v>44902</v>
      </c>
      <c r="B362" t="s">
        <v>3800</v>
      </c>
      <c r="C362" t="s">
        <v>4283</v>
      </c>
      <c r="D362" t="s">
        <v>3801</v>
      </c>
      <c r="E362" s="18">
        <v>40000</v>
      </c>
      <c r="F362" s="18">
        <v>959.74890000000005</v>
      </c>
      <c r="G362" s="19">
        <f>+(Costo_Productos[[#This Row],[Precio Venta]]/Costo_Productos[[#This Row],[Precio Unitario]]-1)</f>
        <v>-0.97600627750000002</v>
      </c>
      <c r="I362" t="s">
        <v>723</v>
      </c>
      <c r="J362" t="s">
        <v>5</v>
      </c>
      <c r="K362">
        <v>365</v>
      </c>
    </row>
    <row r="363" spans="1:11" x14ac:dyDescent="0.35">
      <c r="A363" s="11">
        <v>44902</v>
      </c>
      <c r="B363" t="s">
        <v>3798</v>
      </c>
      <c r="C363" t="s">
        <v>4283</v>
      </c>
      <c r="D363" t="s">
        <v>3799</v>
      </c>
      <c r="E363" s="18">
        <v>31317.52</v>
      </c>
      <c r="F363" s="18">
        <v>669.30449999999996</v>
      </c>
      <c r="G363" s="19">
        <f>+(Costo_Productos[[#This Row],[Precio Venta]]/Costo_Productos[[#This Row],[Precio Unitario]]-1)</f>
        <v>-0.97862843226411289</v>
      </c>
      <c r="I363" t="s">
        <v>725</v>
      </c>
      <c r="J363" t="s">
        <v>5</v>
      </c>
      <c r="K363">
        <v>366</v>
      </c>
    </row>
    <row r="364" spans="1:11" x14ac:dyDescent="0.35">
      <c r="A364" s="11">
        <v>44902</v>
      </c>
      <c r="B364" t="s">
        <v>3796</v>
      </c>
      <c r="C364" t="s">
        <v>4283</v>
      </c>
      <c r="D364" t="s">
        <v>3797</v>
      </c>
      <c r="E364" s="18">
        <v>21204.54</v>
      </c>
      <c r="F364" s="18">
        <v>453.23820000000001</v>
      </c>
      <c r="G364" s="19">
        <f>+(Costo_Productos[[#This Row],[Precio Venta]]/Costo_Productos[[#This Row],[Precio Unitario]]-1)</f>
        <v>-0.97862541700975358</v>
      </c>
      <c r="I364" t="s">
        <v>727</v>
      </c>
      <c r="J364" t="s">
        <v>5</v>
      </c>
      <c r="K364">
        <v>367</v>
      </c>
    </row>
    <row r="365" spans="1:11" x14ac:dyDescent="0.35">
      <c r="A365" s="11">
        <v>44900</v>
      </c>
      <c r="B365" t="s">
        <v>3352</v>
      </c>
      <c r="C365" t="s">
        <v>4276</v>
      </c>
      <c r="D365" t="s">
        <v>3354</v>
      </c>
      <c r="E365" s="18">
        <v>18.1829</v>
      </c>
      <c r="F365" s="18">
        <v>40.3919</v>
      </c>
      <c r="G365" s="19">
        <f>+(Costo_Productos[[#This Row],[Precio Venta]]/Costo_Productos[[#This Row],[Precio Unitario]]-1)</f>
        <v>1.2214223253716403</v>
      </c>
      <c r="I365" t="s">
        <v>729</v>
      </c>
      <c r="J365" t="s">
        <v>5</v>
      </c>
      <c r="K365">
        <v>368</v>
      </c>
    </row>
    <row r="366" spans="1:11" x14ac:dyDescent="0.35">
      <c r="A366" s="11">
        <v>44900</v>
      </c>
      <c r="B366" t="s">
        <v>3349</v>
      </c>
      <c r="C366" t="s">
        <v>4276</v>
      </c>
      <c r="D366" t="s">
        <v>3351</v>
      </c>
      <c r="E366" s="18">
        <v>15.1518</v>
      </c>
      <c r="F366" s="18">
        <v>38.123199999999997</v>
      </c>
      <c r="G366" s="19">
        <f>+(Costo_Productos[[#This Row],[Precio Venta]]/Costo_Productos[[#This Row],[Precio Unitario]]-1)</f>
        <v>1.5160838976227247</v>
      </c>
      <c r="I366" t="s">
        <v>731</v>
      </c>
      <c r="J366" t="s">
        <v>5</v>
      </c>
      <c r="K366">
        <v>369</v>
      </c>
    </row>
    <row r="367" spans="1:11" x14ac:dyDescent="0.35">
      <c r="A367" s="11">
        <v>44900</v>
      </c>
      <c r="B367" t="s">
        <v>1232</v>
      </c>
      <c r="C367" t="s">
        <v>4276</v>
      </c>
      <c r="D367" t="s">
        <v>1233</v>
      </c>
      <c r="E367" s="18">
        <v>14.0137</v>
      </c>
      <c r="F367" s="18">
        <v>36.338500000000003</v>
      </c>
      <c r="G367" s="19">
        <f>+(Costo_Productos[[#This Row],[Precio Venta]]/Costo_Productos[[#This Row],[Precio Unitario]]-1)</f>
        <v>1.5930696389961256</v>
      </c>
      <c r="I367" t="s">
        <v>733</v>
      </c>
      <c r="J367" t="s">
        <v>5</v>
      </c>
      <c r="K367">
        <v>370</v>
      </c>
    </row>
    <row r="368" spans="1:11" x14ac:dyDescent="0.35">
      <c r="A368" s="11">
        <v>44900</v>
      </c>
      <c r="B368" t="s">
        <v>3600</v>
      </c>
      <c r="C368" t="s">
        <v>4276</v>
      </c>
      <c r="D368" t="s">
        <v>4753</v>
      </c>
      <c r="E368" s="18">
        <v>9.8466000000000005</v>
      </c>
      <c r="F368" s="18">
        <v>17.558199999999999</v>
      </c>
      <c r="G368" s="19">
        <f>+(Costo_Productos[[#This Row],[Precio Venta]]/Costo_Productos[[#This Row],[Precio Unitario]]-1)</f>
        <v>0.78317388743322547</v>
      </c>
      <c r="I368" t="s">
        <v>735</v>
      </c>
      <c r="J368" t="s">
        <v>5</v>
      </c>
      <c r="K368">
        <v>371</v>
      </c>
    </row>
    <row r="369" spans="1:11" x14ac:dyDescent="0.35">
      <c r="A369" s="11">
        <v>44900</v>
      </c>
      <c r="B369" t="s">
        <v>3588</v>
      </c>
      <c r="C369" t="s">
        <v>4276</v>
      </c>
      <c r="D369" t="s">
        <v>3294</v>
      </c>
      <c r="E369" s="18">
        <v>5.1624999999999996</v>
      </c>
      <c r="F369" s="18">
        <v>10.185700000000001</v>
      </c>
      <c r="G369" s="19">
        <f>+(Costo_Productos[[#This Row],[Precio Venta]]/Costo_Productos[[#This Row],[Precio Unitario]]-1)</f>
        <v>0.97301694915254267</v>
      </c>
      <c r="I369" t="s">
        <v>737</v>
      </c>
      <c r="J369" t="s">
        <v>5</v>
      </c>
      <c r="K369">
        <v>372</v>
      </c>
    </row>
    <row r="370" spans="1:11" x14ac:dyDescent="0.35">
      <c r="A370" s="11">
        <v>44900</v>
      </c>
      <c r="B370" t="s">
        <v>3365</v>
      </c>
      <c r="C370" t="s">
        <v>4276</v>
      </c>
      <c r="D370" t="s">
        <v>3367</v>
      </c>
      <c r="E370" s="18">
        <v>31.305099999999999</v>
      </c>
      <c r="F370" s="18">
        <v>49.604100000000003</v>
      </c>
      <c r="G370" s="19">
        <f>+(Costo_Productos[[#This Row],[Precio Venta]]/Costo_Productos[[#This Row],[Precio Unitario]]-1)</f>
        <v>0.58453734375549038</v>
      </c>
      <c r="I370" t="s">
        <v>739</v>
      </c>
      <c r="J370" t="s">
        <v>5</v>
      </c>
      <c r="K370">
        <v>373</v>
      </c>
    </row>
    <row r="371" spans="1:11" x14ac:dyDescent="0.35">
      <c r="A371" s="11">
        <v>44900</v>
      </c>
      <c r="B371" t="s">
        <v>3310</v>
      </c>
      <c r="C371" t="s">
        <v>4276</v>
      </c>
      <c r="D371" t="s">
        <v>3312</v>
      </c>
      <c r="E371" s="18">
        <v>10.0023</v>
      </c>
      <c r="F371" s="18">
        <v>26.567799999999998</v>
      </c>
      <c r="G371" s="19">
        <f>+(Costo_Productos[[#This Row],[Precio Venta]]/Costo_Productos[[#This Row],[Precio Unitario]]-1)</f>
        <v>1.6561690811113441</v>
      </c>
      <c r="I371" t="s">
        <v>741</v>
      </c>
      <c r="J371" t="s">
        <v>5</v>
      </c>
      <c r="K371">
        <v>374</v>
      </c>
    </row>
    <row r="372" spans="1:11" x14ac:dyDescent="0.35">
      <c r="A372" s="11">
        <v>44900</v>
      </c>
      <c r="B372" t="s">
        <v>3404</v>
      </c>
      <c r="C372" t="s">
        <v>4276</v>
      </c>
      <c r="D372" t="s">
        <v>3406</v>
      </c>
      <c r="E372" s="18">
        <v>126.6673</v>
      </c>
      <c r="F372" s="18">
        <v>211.03</v>
      </c>
      <c r="G372" s="19">
        <f>+(Costo_Productos[[#This Row],[Precio Venta]]/Costo_Productos[[#This Row],[Precio Unitario]]-1)</f>
        <v>0.66601798569954518</v>
      </c>
      <c r="I372" t="s">
        <v>743</v>
      </c>
      <c r="J372" t="s">
        <v>5</v>
      </c>
      <c r="K372">
        <v>375</v>
      </c>
    </row>
    <row r="373" spans="1:11" x14ac:dyDescent="0.35">
      <c r="A373" s="11">
        <v>44900</v>
      </c>
      <c r="B373" t="s">
        <v>3401</v>
      </c>
      <c r="C373" t="s">
        <v>4276</v>
      </c>
      <c r="D373" t="s">
        <v>3403</v>
      </c>
      <c r="E373" s="18">
        <v>113.5145</v>
      </c>
      <c r="F373" s="18">
        <v>203.51849999999999</v>
      </c>
      <c r="G373" s="19">
        <f>+(Costo_Productos[[#This Row],[Precio Venta]]/Costo_Productos[[#This Row],[Precio Unitario]]-1)</f>
        <v>0.79288549039990475</v>
      </c>
      <c r="I373" t="s">
        <v>745</v>
      </c>
      <c r="J373" t="s">
        <v>5</v>
      </c>
      <c r="K373">
        <v>376</v>
      </c>
    </row>
    <row r="374" spans="1:11" x14ac:dyDescent="0.35">
      <c r="A374" s="11">
        <v>44895</v>
      </c>
      <c r="B374" t="s">
        <v>2159</v>
      </c>
      <c r="C374" t="s">
        <v>4285</v>
      </c>
      <c r="D374" t="s">
        <v>2125</v>
      </c>
      <c r="E374" s="18">
        <v>14.112</v>
      </c>
      <c r="F374" s="18">
        <v>48.6404</v>
      </c>
      <c r="G374" s="19">
        <f>+(Costo_Productos[[#This Row],[Precio Venta]]/Costo_Productos[[#This Row],[Precio Unitario]]-1)</f>
        <v>2.4467403628117914</v>
      </c>
      <c r="I374" t="s">
        <v>747</v>
      </c>
      <c r="J374" t="s">
        <v>5</v>
      </c>
      <c r="K374">
        <v>377</v>
      </c>
    </row>
    <row r="375" spans="1:11" x14ac:dyDescent="0.35">
      <c r="A375" s="11">
        <v>44895</v>
      </c>
      <c r="B375" t="s">
        <v>2162</v>
      </c>
      <c r="C375" t="s">
        <v>4285</v>
      </c>
      <c r="D375" t="s">
        <v>2163</v>
      </c>
      <c r="E375" s="18">
        <v>19.6006</v>
      </c>
      <c r="F375" s="18">
        <v>73.895899999999997</v>
      </c>
      <c r="G375" s="19">
        <f>+(Costo_Productos[[#This Row],[Precio Venta]]/Costo_Productos[[#This Row],[Precio Unitario]]-1)</f>
        <v>2.7700835688703407</v>
      </c>
      <c r="I375" t="s">
        <v>749</v>
      </c>
      <c r="J375" t="s">
        <v>5</v>
      </c>
      <c r="K375">
        <v>378</v>
      </c>
    </row>
    <row r="376" spans="1:11" x14ac:dyDescent="0.35">
      <c r="A376" s="11">
        <v>44895</v>
      </c>
      <c r="B376" t="s">
        <v>2156</v>
      </c>
      <c r="C376" t="s">
        <v>4285</v>
      </c>
      <c r="D376" t="s">
        <v>2121</v>
      </c>
      <c r="E376" s="18">
        <v>10.1959</v>
      </c>
      <c r="F376" s="18">
        <v>40.023400000000002</v>
      </c>
      <c r="G376" s="19">
        <f>+(Costo_Productos[[#This Row],[Precio Venta]]/Costo_Productos[[#This Row],[Precio Unitario]]-1)</f>
        <v>2.9254406182877433</v>
      </c>
      <c r="I376" t="s">
        <v>751</v>
      </c>
      <c r="J376" t="s">
        <v>5</v>
      </c>
      <c r="K376">
        <v>379</v>
      </c>
    </row>
    <row r="377" spans="1:11" x14ac:dyDescent="0.35">
      <c r="A377" s="11">
        <v>44895</v>
      </c>
      <c r="B377" t="s">
        <v>2149</v>
      </c>
      <c r="C377" t="s">
        <v>4285</v>
      </c>
      <c r="D377" t="s">
        <v>2107</v>
      </c>
      <c r="E377" s="18">
        <v>6.6628999999999996</v>
      </c>
      <c r="F377" s="18">
        <v>21.542400000000001</v>
      </c>
      <c r="G377" s="19">
        <f>+(Costo_Productos[[#This Row],[Precio Venta]]/Costo_Productos[[#This Row],[Precio Unitario]]-1)</f>
        <v>2.2331867505140406</v>
      </c>
      <c r="I377" t="s">
        <v>753</v>
      </c>
      <c r="J377" t="s">
        <v>5</v>
      </c>
      <c r="K377">
        <v>380</v>
      </c>
    </row>
    <row r="378" spans="1:11" x14ac:dyDescent="0.35">
      <c r="A378" s="11">
        <v>44895</v>
      </c>
      <c r="B378" t="s">
        <v>2146</v>
      </c>
      <c r="C378" t="s">
        <v>4285</v>
      </c>
      <c r="D378" t="s">
        <v>2101</v>
      </c>
      <c r="E378" s="18">
        <v>4.3193000000000001</v>
      </c>
      <c r="F378" s="18">
        <v>17.233899999999998</v>
      </c>
      <c r="G378" s="19">
        <f>+(Costo_Productos[[#This Row],[Precio Venta]]/Costo_Productos[[#This Row],[Precio Unitario]]-1)</f>
        <v>2.9899752274674132</v>
      </c>
      <c r="I378" t="s">
        <v>755</v>
      </c>
      <c r="J378" t="s">
        <v>5</v>
      </c>
      <c r="K378">
        <v>381</v>
      </c>
    </row>
    <row r="379" spans="1:11" x14ac:dyDescent="0.35">
      <c r="A379" s="11">
        <v>44895</v>
      </c>
      <c r="B379" t="s">
        <v>2124</v>
      </c>
      <c r="C379" t="s">
        <v>4285</v>
      </c>
      <c r="D379" t="s">
        <v>2125</v>
      </c>
      <c r="E379" s="18">
        <v>84.042000000000002</v>
      </c>
      <c r="F379" s="18">
        <v>117.76</v>
      </c>
      <c r="G379" s="19">
        <f>+(Costo_Productos[[#This Row],[Precio Venta]]/Costo_Productos[[#This Row],[Precio Unitario]]-1)</f>
        <v>0.40120415982484947</v>
      </c>
      <c r="I379" t="s">
        <v>757</v>
      </c>
      <c r="J379" t="s">
        <v>5</v>
      </c>
      <c r="K379">
        <v>382</v>
      </c>
    </row>
    <row r="380" spans="1:11" x14ac:dyDescent="0.35">
      <c r="A380" s="11">
        <v>44895</v>
      </c>
      <c r="B380" t="s">
        <v>2120</v>
      </c>
      <c r="C380" t="s">
        <v>4285</v>
      </c>
      <c r="D380" t="s">
        <v>2121</v>
      </c>
      <c r="E380" s="18">
        <v>61.6342</v>
      </c>
      <c r="F380" s="18">
        <v>114.1461</v>
      </c>
      <c r="G380" s="19">
        <f>+(Costo_Productos[[#This Row],[Precio Venta]]/Costo_Productos[[#This Row],[Precio Unitario]]-1)</f>
        <v>0.85199288706594722</v>
      </c>
      <c r="I380" t="s">
        <v>759</v>
      </c>
      <c r="J380" t="s">
        <v>5</v>
      </c>
      <c r="K380">
        <v>383</v>
      </c>
    </row>
    <row r="381" spans="1:11" x14ac:dyDescent="0.35">
      <c r="A381" s="11">
        <v>44895</v>
      </c>
      <c r="B381" t="s">
        <v>2118</v>
      </c>
      <c r="C381" t="s">
        <v>4285</v>
      </c>
      <c r="D381" t="s">
        <v>2119</v>
      </c>
      <c r="E381" s="18">
        <v>56.014600000000002</v>
      </c>
      <c r="F381" s="18">
        <v>95.3249</v>
      </c>
      <c r="G381" s="19">
        <f>+(Costo_Productos[[#This Row],[Precio Venta]]/Costo_Productos[[#This Row],[Precio Unitario]]-1)</f>
        <v>0.70178667704491327</v>
      </c>
      <c r="I381" t="s">
        <v>760</v>
      </c>
      <c r="J381" t="s">
        <v>5</v>
      </c>
      <c r="K381">
        <v>384</v>
      </c>
    </row>
    <row r="382" spans="1:11" x14ac:dyDescent="0.35">
      <c r="A382" s="11">
        <v>44895</v>
      </c>
      <c r="B382" t="s">
        <v>2116</v>
      </c>
      <c r="C382" t="s">
        <v>4285</v>
      </c>
      <c r="D382" t="s">
        <v>2117</v>
      </c>
      <c r="E382" s="18">
        <v>50.435299999999998</v>
      </c>
      <c r="F382" s="18">
        <v>95.3249</v>
      </c>
      <c r="G382" s="19">
        <f>+(Costo_Productos[[#This Row],[Precio Venta]]/Costo_Productos[[#This Row],[Precio Unitario]]-1)</f>
        <v>0.89004328317666404</v>
      </c>
      <c r="I382" t="s">
        <v>762</v>
      </c>
      <c r="J382" t="s">
        <v>5</v>
      </c>
      <c r="K382">
        <v>385</v>
      </c>
    </row>
    <row r="383" spans="1:11" x14ac:dyDescent="0.35">
      <c r="A383" s="11">
        <v>44895</v>
      </c>
      <c r="B383" t="s">
        <v>2102</v>
      </c>
      <c r="C383" t="s">
        <v>4285</v>
      </c>
      <c r="D383" t="s">
        <v>2103</v>
      </c>
      <c r="E383" s="18">
        <v>31.953600000000002</v>
      </c>
      <c r="F383" s="18">
        <v>62.727899999999998</v>
      </c>
      <c r="G383" s="19">
        <f>+(Costo_Productos[[#This Row],[Precio Venta]]/Costo_Productos[[#This Row],[Precio Unitario]]-1)</f>
        <v>0.96309336037254001</v>
      </c>
      <c r="I383" t="s">
        <v>764</v>
      </c>
      <c r="J383" t="s">
        <v>5</v>
      </c>
      <c r="K383">
        <v>386</v>
      </c>
    </row>
    <row r="384" spans="1:11" x14ac:dyDescent="0.35">
      <c r="A384" s="11">
        <v>44895</v>
      </c>
      <c r="B384" t="s">
        <v>2098</v>
      </c>
      <c r="C384" t="s">
        <v>4285</v>
      </c>
      <c r="D384" t="s">
        <v>2099</v>
      </c>
      <c r="E384" s="18">
        <v>25.225200000000001</v>
      </c>
      <c r="F384" s="18">
        <v>47.676600000000001</v>
      </c>
      <c r="G384" s="19">
        <f>+(Costo_Productos[[#This Row],[Precio Venta]]/Costo_Productos[[#This Row],[Precio Unitario]]-1)</f>
        <v>0.89003853289567569</v>
      </c>
      <c r="I384" t="s">
        <v>766</v>
      </c>
      <c r="J384" t="s">
        <v>5</v>
      </c>
      <c r="K384">
        <v>387</v>
      </c>
    </row>
    <row r="385" spans="1:11" x14ac:dyDescent="0.35">
      <c r="A385" s="11">
        <v>44893</v>
      </c>
      <c r="B385" t="s">
        <v>2893</v>
      </c>
      <c r="C385" t="s">
        <v>4281</v>
      </c>
      <c r="D385" t="s">
        <v>2894</v>
      </c>
      <c r="E385" s="18">
        <v>128.05869999999999</v>
      </c>
      <c r="F385" s="18">
        <v>214.28970000000001</v>
      </c>
      <c r="G385" s="19">
        <f>+(Costo_Productos[[#This Row],[Precio Venta]]/Costo_Productos[[#This Row],[Precio Unitario]]-1)</f>
        <v>0.67337088382124777</v>
      </c>
      <c r="I385" t="s">
        <v>768</v>
      </c>
      <c r="J385" t="s">
        <v>5</v>
      </c>
      <c r="K385">
        <v>388</v>
      </c>
    </row>
    <row r="386" spans="1:11" x14ac:dyDescent="0.35">
      <c r="A386" s="11">
        <v>44893</v>
      </c>
      <c r="B386" t="s">
        <v>2889</v>
      </c>
      <c r="C386" t="s">
        <v>4281</v>
      </c>
      <c r="D386" t="s">
        <v>2890</v>
      </c>
      <c r="E386" s="18">
        <v>96.511799999999994</v>
      </c>
      <c r="F386" s="18">
        <v>168.08699999999999</v>
      </c>
      <c r="G386" s="19">
        <f>+(Costo_Productos[[#This Row],[Precio Venta]]/Costo_Productos[[#This Row],[Precio Unitario]]-1)</f>
        <v>0.74162123180792405</v>
      </c>
      <c r="I386" t="s">
        <v>770</v>
      </c>
      <c r="J386" t="s">
        <v>5</v>
      </c>
      <c r="K386">
        <v>389</v>
      </c>
    </row>
    <row r="387" spans="1:11" x14ac:dyDescent="0.35">
      <c r="A387" s="11">
        <v>44893</v>
      </c>
      <c r="B387" t="s">
        <v>2883</v>
      </c>
      <c r="C387" t="s">
        <v>4281</v>
      </c>
      <c r="D387" t="s">
        <v>2884</v>
      </c>
      <c r="E387" s="18">
        <v>85.739500000000007</v>
      </c>
      <c r="F387" s="18">
        <v>151.5051</v>
      </c>
      <c r="G387" s="19">
        <f>+(Costo_Productos[[#This Row],[Precio Venta]]/Costo_Productos[[#This Row],[Precio Unitario]]-1)</f>
        <v>0.76703969582281206</v>
      </c>
      <c r="I387" t="s">
        <v>772</v>
      </c>
      <c r="J387" t="s">
        <v>5</v>
      </c>
      <c r="K387">
        <v>390</v>
      </c>
    </row>
    <row r="388" spans="1:11" x14ac:dyDescent="0.35">
      <c r="A388" s="11">
        <v>44893</v>
      </c>
      <c r="B388" t="s">
        <v>2881</v>
      </c>
      <c r="C388" t="s">
        <v>4281</v>
      </c>
      <c r="D388" t="s">
        <v>2882</v>
      </c>
      <c r="E388" s="18">
        <v>84.746200000000002</v>
      </c>
      <c r="F388" s="18">
        <v>151.5051</v>
      </c>
      <c r="G388" s="19">
        <f>+(Costo_Productos[[#This Row],[Precio Venta]]/Costo_Productos[[#This Row],[Precio Unitario]]-1)</f>
        <v>0.78775095520507099</v>
      </c>
      <c r="I388" t="s">
        <v>774</v>
      </c>
      <c r="J388" t="s">
        <v>5</v>
      </c>
      <c r="K388">
        <v>391</v>
      </c>
    </row>
    <row r="389" spans="1:11" x14ac:dyDescent="0.35">
      <c r="A389" s="11">
        <v>44893</v>
      </c>
      <c r="B389" t="s">
        <v>2879</v>
      </c>
      <c r="C389" t="s">
        <v>4281</v>
      </c>
      <c r="D389" t="s">
        <v>2880</v>
      </c>
      <c r="E389" s="18">
        <v>69.762</v>
      </c>
      <c r="F389" s="18">
        <v>119.9002</v>
      </c>
      <c r="G389" s="19">
        <f>+(Costo_Productos[[#This Row],[Precio Venta]]/Costo_Productos[[#This Row],[Precio Unitario]]-1)</f>
        <v>0.71870359221352587</v>
      </c>
      <c r="I389" t="s">
        <v>776</v>
      </c>
      <c r="J389" t="s">
        <v>5</v>
      </c>
      <c r="K389">
        <v>392</v>
      </c>
    </row>
    <row r="390" spans="1:11" x14ac:dyDescent="0.35">
      <c r="A390" s="11">
        <v>44893</v>
      </c>
      <c r="B390" t="s">
        <v>2877</v>
      </c>
      <c r="C390" t="s">
        <v>4281</v>
      </c>
      <c r="D390" t="s">
        <v>2878</v>
      </c>
      <c r="E390" s="18">
        <v>68.784099999999995</v>
      </c>
      <c r="F390" s="18">
        <v>119.9002</v>
      </c>
      <c r="G390" s="19">
        <f>+(Costo_Productos[[#This Row],[Precio Venta]]/Costo_Productos[[#This Row],[Precio Unitario]]-1)</f>
        <v>0.74313831248791518</v>
      </c>
      <c r="I390" t="s">
        <v>778</v>
      </c>
      <c r="J390" t="s">
        <v>5</v>
      </c>
      <c r="K390">
        <v>393</v>
      </c>
    </row>
    <row r="391" spans="1:11" x14ac:dyDescent="0.35">
      <c r="A391" s="11">
        <v>44893</v>
      </c>
      <c r="B391" t="s">
        <v>2875</v>
      </c>
      <c r="C391" t="s">
        <v>4281</v>
      </c>
      <c r="D391" t="s">
        <v>2876</v>
      </c>
      <c r="E391" s="18">
        <v>68.784099999999995</v>
      </c>
      <c r="F391" s="18">
        <v>119.9002</v>
      </c>
      <c r="G391" s="19">
        <f>+(Costo_Productos[[#This Row],[Precio Venta]]/Costo_Productos[[#This Row],[Precio Unitario]]-1)</f>
        <v>0.74313831248791518</v>
      </c>
      <c r="I391" t="s">
        <v>779</v>
      </c>
      <c r="J391" t="s">
        <v>5</v>
      </c>
      <c r="K391">
        <v>394</v>
      </c>
    </row>
    <row r="392" spans="1:11" x14ac:dyDescent="0.35">
      <c r="A392" s="11">
        <v>44893</v>
      </c>
      <c r="B392" t="s">
        <v>2873</v>
      </c>
      <c r="C392" t="s">
        <v>4281</v>
      </c>
      <c r="D392" t="s">
        <v>2874</v>
      </c>
      <c r="E392" s="18">
        <v>31.4468</v>
      </c>
      <c r="F392" s="18">
        <v>61.650799999999997</v>
      </c>
      <c r="G392" s="19">
        <f>+(Costo_Productos[[#This Row],[Precio Venta]]/Costo_Productos[[#This Row],[Precio Unitario]]-1)</f>
        <v>0.96047928565068608</v>
      </c>
      <c r="I392" t="s">
        <v>781</v>
      </c>
      <c r="J392" t="s">
        <v>5</v>
      </c>
      <c r="K392">
        <v>395</v>
      </c>
    </row>
    <row r="393" spans="1:11" x14ac:dyDescent="0.35">
      <c r="A393" s="11">
        <v>44893</v>
      </c>
      <c r="B393" t="s">
        <v>2871</v>
      </c>
      <c r="C393" t="s">
        <v>4281</v>
      </c>
      <c r="D393" t="s">
        <v>2872</v>
      </c>
      <c r="E393" s="18">
        <v>31.993500000000001</v>
      </c>
      <c r="F393" s="18">
        <v>61.650799999999997</v>
      </c>
      <c r="G393" s="19">
        <f>+(Costo_Productos[[#This Row],[Precio Venta]]/Costo_Productos[[#This Row],[Precio Unitario]]-1)</f>
        <v>0.92697891759263595</v>
      </c>
      <c r="I393" t="s">
        <v>783</v>
      </c>
      <c r="J393" t="s">
        <v>5</v>
      </c>
      <c r="K393">
        <v>396</v>
      </c>
    </row>
    <row r="394" spans="1:11" x14ac:dyDescent="0.35">
      <c r="A394" s="11">
        <v>44895</v>
      </c>
      <c r="B394" t="s">
        <v>3242</v>
      </c>
      <c r="C394" t="s">
        <v>4286</v>
      </c>
      <c r="D394" t="s">
        <v>3244</v>
      </c>
      <c r="E394" s="18">
        <v>154</v>
      </c>
      <c r="F394" s="18">
        <v>331.70690000000002</v>
      </c>
      <c r="G394" s="19">
        <f>+(Costo_Productos[[#This Row],[Precio Venta]]/Costo_Productos[[#This Row],[Precio Unitario]]-1)</f>
        <v>1.1539409090909092</v>
      </c>
      <c r="I394" t="s">
        <v>785</v>
      </c>
      <c r="J394" t="s">
        <v>5</v>
      </c>
      <c r="K394">
        <v>397</v>
      </c>
    </row>
    <row r="395" spans="1:11" x14ac:dyDescent="0.35">
      <c r="A395" s="11">
        <v>44895</v>
      </c>
      <c r="B395" t="s">
        <v>3239</v>
      </c>
      <c r="C395" t="s">
        <v>5136</v>
      </c>
      <c r="D395" t="s">
        <v>3241</v>
      </c>
      <c r="E395" s="18">
        <v>154</v>
      </c>
      <c r="F395" s="18">
        <v>269.51179999999999</v>
      </c>
      <c r="G395" s="19">
        <f>+(Costo_Productos[[#This Row],[Precio Venta]]/Costo_Productos[[#This Row],[Precio Unitario]]-1)</f>
        <v>0.7500766233766234</v>
      </c>
      <c r="I395" t="s">
        <v>787</v>
      </c>
      <c r="J395" t="s">
        <v>5</v>
      </c>
      <c r="K395">
        <v>398</v>
      </c>
    </row>
    <row r="396" spans="1:11" x14ac:dyDescent="0.35">
      <c r="A396" s="11">
        <v>44895</v>
      </c>
      <c r="B396" t="s">
        <v>3236</v>
      </c>
      <c r="C396" t="s">
        <v>5136</v>
      </c>
      <c r="D396" t="s">
        <v>3238</v>
      </c>
      <c r="E396" s="18">
        <v>154</v>
      </c>
      <c r="F396" s="18">
        <v>331.70690000000002</v>
      </c>
      <c r="G396" s="19">
        <f>+(Costo_Productos[[#This Row],[Precio Venta]]/Costo_Productos[[#This Row],[Precio Unitario]]-1)</f>
        <v>1.1539409090909092</v>
      </c>
      <c r="I396" t="s">
        <v>789</v>
      </c>
      <c r="J396" t="s">
        <v>5</v>
      </c>
      <c r="K396">
        <v>399</v>
      </c>
    </row>
    <row r="397" spans="1:11" x14ac:dyDescent="0.35">
      <c r="A397" s="11">
        <v>44895</v>
      </c>
      <c r="B397" t="s">
        <v>3233</v>
      </c>
      <c r="C397" t="s">
        <v>5136</v>
      </c>
      <c r="D397" t="s">
        <v>3235</v>
      </c>
      <c r="E397" s="18">
        <v>154</v>
      </c>
      <c r="F397" s="18">
        <v>269.51179999999999</v>
      </c>
      <c r="G397" s="19">
        <f>+(Costo_Productos[[#This Row],[Precio Venta]]/Costo_Productos[[#This Row],[Precio Unitario]]-1)</f>
        <v>0.7500766233766234</v>
      </c>
      <c r="I397" t="s">
        <v>791</v>
      </c>
      <c r="J397" t="s">
        <v>5</v>
      </c>
      <c r="K397">
        <v>400</v>
      </c>
    </row>
    <row r="398" spans="1:11" x14ac:dyDescent="0.35">
      <c r="A398" s="11">
        <v>44895</v>
      </c>
      <c r="B398" t="s">
        <v>3230</v>
      </c>
      <c r="C398" t="s">
        <v>4286</v>
      </c>
      <c r="D398" t="s">
        <v>3232</v>
      </c>
      <c r="E398" s="18">
        <v>154</v>
      </c>
      <c r="F398" s="18">
        <v>269.51179999999999</v>
      </c>
      <c r="G398" s="19">
        <f>+(Costo_Productos[[#This Row],[Precio Venta]]/Costo_Productos[[#This Row],[Precio Unitario]]-1)</f>
        <v>0.7500766233766234</v>
      </c>
      <c r="I398" t="s">
        <v>793</v>
      </c>
      <c r="J398" t="s">
        <v>5</v>
      </c>
      <c r="K398">
        <v>401</v>
      </c>
    </row>
    <row r="399" spans="1:11" x14ac:dyDescent="0.35">
      <c r="A399" s="11">
        <v>44895</v>
      </c>
      <c r="B399" t="s">
        <v>3227</v>
      </c>
      <c r="C399" t="s">
        <v>5136</v>
      </c>
      <c r="D399" t="s">
        <v>3229</v>
      </c>
      <c r="E399" s="18">
        <v>154</v>
      </c>
      <c r="F399" s="18">
        <v>331.70690000000002</v>
      </c>
      <c r="G399" s="19">
        <f>+(Costo_Productos[[#This Row],[Precio Venta]]/Costo_Productos[[#This Row],[Precio Unitario]]-1)</f>
        <v>1.1539409090909092</v>
      </c>
      <c r="I399" t="s">
        <v>795</v>
      </c>
      <c r="J399" t="s">
        <v>5</v>
      </c>
      <c r="K399">
        <v>402</v>
      </c>
    </row>
    <row r="400" spans="1:11" x14ac:dyDescent="0.35">
      <c r="A400" s="11">
        <v>44895</v>
      </c>
      <c r="B400" t="s">
        <v>3221</v>
      </c>
      <c r="C400" t="s">
        <v>5136</v>
      </c>
      <c r="D400" t="s">
        <v>3223</v>
      </c>
      <c r="E400" s="18">
        <v>154</v>
      </c>
      <c r="F400" s="18">
        <v>269.51179999999999</v>
      </c>
      <c r="G400" s="19">
        <f>+(Costo_Productos[[#This Row],[Precio Venta]]/Costo_Productos[[#This Row],[Precio Unitario]]-1)</f>
        <v>0.7500766233766234</v>
      </c>
    </row>
    <row r="401" spans="1:7" x14ac:dyDescent="0.35">
      <c r="A401" s="11">
        <v>44895</v>
      </c>
      <c r="B401" t="s">
        <v>3218</v>
      </c>
      <c r="C401" t="s">
        <v>5136</v>
      </c>
      <c r="D401" t="s">
        <v>3220</v>
      </c>
      <c r="E401" s="18">
        <v>154</v>
      </c>
      <c r="F401" s="18">
        <v>269.51179999999999</v>
      </c>
      <c r="G401" s="19">
        <f>+(Costo_Productos[[#This Row],[Precio Venta]]/Costo_Productos[[#This Row],[Precio Unitario]]-1)</f>
        <v>0.7500766233766234</v>
      </c>
    </row>
    <row r="402" spans="1:7" x14ac:dyDescent="0.35">
      <c r="A402" s="11">
        <v>44895</v>
      </c>
      <c r="B402" t="s">
        <v>3248</v>
      </c>
      <c r="C402" t="s">
        <v>5136</v>
      </c>
      <c r="D402" t="s">
        <v>3247</v>
      </c>
      <c r="E402" s="18">
        <v>154</v>
      </c>
      <c r="F402" s="18">
        <v>269.51179999999999</v>
      </c>
      <c r="G402" s="19">
        <f>+(Costo_Productos[[#This Row],[Precio Venta]]/Costo_Productos[[#This Row],[Precio Unitario]]-1)</f>
        <v>0.7500766233766234</v>
      </c>
    </row>
    <row r="403" spans="1:7" x14ac:dyDescent="0.35">
      <c r="A403" s="11">
        <v>44895</v>
      </c>
      <c r="B403" t="s">
        <v>3236</v>
      </c>
      <c r="C403" t="s">
        <v>5136</v>
      </c>
      <c r="D403" t="s">
        <v>3238</v>
      </c>
      <c r="E403" s="18">
        <v>154</v>
      </c>
      <c r="F403" s="18">
        <v>331.70690000000002</v>
      </c>
      <c r="G403" s="19">
        <f>+(Costo_Productos[[#This Row],[Precio Venta]]/Costo_Productos[[#This Row],[Precio Unitario]]-1)</f>
        <v>1.1539409090909092</v>
      </c>
    </row>
    <row r="404" spans="1:7" x14ac:dyDescent="0.35">
      <c r="A404" s="11">
        <v>44895</v>
      </c>
      <c r="B404" t="s">
        <v>3233</v>
      </c>
      <c r="C404" t="s">
        <v>5136</v>
      </c>
      <c r="D404" t="s">
        <v>3235</v>
      </c>
      <c r="E404" s="18">
        <v>154</v>
      </c>
      <c r="F404" s="18">
        <v>269.51179999999999</v>
      </c>
      <c r="G404" s="19">
        <f>+(Costo_Productos[[#This Row],[Precio Venta]]/Costo_Productos[[#This Row],[Precio Unitario]]-1)</f>
        <v>0.7500766233766234</v>
      </c>
    </row>
    <row r="405" spans="1:7" x14ac:dyDescent="0.35">
      <c r="A405" s="11">
        <v>44895</v>
      </c>
      <c r="B405" t="s">
        <v>3227</v>
      </c>
      <c r="C405" t="s">
        <v>5136</v>
      </c>
      <c r="D405" t="s">
        <v>3229</v>
      </c>
      <c r="E405" s="18">
        <v>154</v>
      </c>
      <c r="F405" s="18">
        <v>331.70690000000002</v>
      </c>
      <c r="G405" s="19">
        <f>+(Costo_Productos[[#This Row],[Precio Venta]]/Costo_Productos[[#This Row],[Precio Unitario]]-1)</f>
        <v>1.1539409090909092</v>
      </c>
    </row>
    <row r="406" spans="1:7" x14ac:dyDescent="0.35">
      <c r="A406" s="11">
        <v>44895</v>
      </c>
      <c r="B406" t="s">
        <v>3224</v>
      </c>
      <c r="C406" t="s">
        <v>5136</v>
      </c>
      <c r="D406" t="s">
        <v>3226</v>
      </c>
      <c r="E406" s="18">
        <v>154</v>
      </c>
      <c r="F406" s="18">
        <v>269.51179999999999</v>
      </c>
      <c r="G406" s="19">
        <f>+(Costo_Productos[[#This Row],[Precio Venta]]/Costo_Productos[[#This Row],[Precio Unitario]]-1)</f>
        <v>0.7500766233766234</v>
      </c>
    </row>
    <row r="407" spans="1:7" x14ac:dyDescent="0.35">
      <c r="A407" s="11">
        <v>44895</v>
      </c>
      <c r="B407" t="s">
        <v>3206</v>
      </c>
      <c r="C407" t="s">
        <v>5136</v>
      </c>
      <c r="D407" t="s">
        <v>3208</v>
      </c>
      <c r="E407" s="18">
        <v>154</v>
      </c>
      <c r="F407" s="18">
        <v>269.51179999999999</v>
      </c>
      <c r="G407" s="19">
        <f>+(Costo_Productos[[#This Row],[Precio Venta]]/Costo_Productos[[#This Row],[Precio Unitario]]-1)</f>
        <v>0.7500766233766234</v>
      </c>
    </row>
    <row r="408" spans="1:7" x14ac:dyDescent="0.35">
      <c r="A408" s="11">
        <v>44895</v>
      </c>
      <c r="B408" t="s">
        <v>2053</v>
      </c>
      <c r="C408" t="s">
        <v>4280</v>
      </c>
      <c r="D408" t="s">
        <v>2054</v>
      </c>
      <c r="E408" s="18">
        <v>13</v>
      </c>
      <c r="F408" s="18">
        <v>54.847999999999999</v>
      </c>
      <c r="G408" s="19">
        <f>+(Costo_Productos[[#This Row],[Precio Venta]]/Costo_Productos[[#This Row],[Precio Unitario]]-1)</f>
        <v>3.2190769230769227</v>
      </c>
    </row>
    <row r="409" spans="1:7" x14ac:dyDescent="0.35">
      <c r="A409" s="11">
        <v>44895</v>
      </c>
      <c r="B409" t="s">
        <v>4000</v>
      </c>
      <c r="C409" t="s">
        <v>5584</v>
      </c>
      <c r="D409" t="s">
        <v>4001</v>
      </c>
      <c r="E409" s="18">
        <v>32.037799999999997</v>
      </c>
      <c r="F409" s="18">
        <v>79.134100000000004</v>
      </c>
      <c r="G409" s="19">
        <f>+(Costo_Productos[[#This Row],[Precio Venta]]/Costo_Productos[[#This Row],[Precio Unitario]]-1)</f>
        <v>1.4700229104370464</v>
      </c>
    </row>
    <row r="410" spans="1:7" x14ac:dyDescent="0.35">
      <c r="A410" s="11">
        <v>44895</v>
      </c>
      <c r="B410" t="s">
        <v>3978</v>
      </c>
      <c r="C410" t="s">
        <v>5584</v>
      </c>
      <c r="D410" t="s">
        <v>3979</v>
      </c>
      <c r="E410" s="18">
        <v>44.5657</v>
      </c>
      <c r="F410" s="18">
        <v>110.0021</v>
      </c>
      <c r="G410" s="19">
        <f>+(Costo_Productos[[#This Row],[Precio Venta]]/Costo_Productos[[#This Row],[Precio Unitario]]-1)</f>
        <v>1.4683130748535307</v>
      </c>
    </row>
    <row r="411" spans="1:7" x14ac:dyDescent="0.35">
      <c r="A411" s="11">
        <v>44895</v>
      </c>
      <c r="B411" t="s">
        <v>3970</v>
      </c>
      <c r="C411" t="s">
        <v>5584</v>
      </c>
      <c r="D411" t="s">
        <v>3971</v>
      </c>
      <c r="E411" s="18">
        <v>136.3725</v>
      </c>
      <c r="F411" s="18">
        <v>336.74099999999999</v>
      </c>
      <c r="G411" s="19">
        <f>+(Costo_Productos[[#This Row],[Precio Venta]]/Costo_Productos[[#This Row],[Precio Unitario]]-1)</f>
        <v>1.4692734972226802</v>
      </c>
    </row>
    <row r="412" spans="1:7" x14ac:dyDescent="0.35">
      <c r="A412" s="11">
        <v>44895</v>
      </c>
      <c r="B412" t="s">
        <v>3920</v>
      </c>
      <c r="C412" t="s">
        <v>5584</v>
      </c>
      <c r="D412" t="s">
        <v>3921</v>
      </c>
      <c r="E412" s="18">
        <v>105.705</v>
      </c>
      <c r="F412" s="18">
        <v>260.78719999999998</v>
      </c>
      <c r="G412" s="19">
        <f>+(Costo_Productos[[#This Row],[Precio Venta]]/Costo_Productos[[#This Row],[Precio Unitario]]-1)</f>
        <v>1.4671226526654366</v>
      </c>
    </row>
    <row r="413" spans="1:7" x14ac:dyDescent="0.35">
      <c r="A413" s="11">
        <v>44895</v>
      </c>
      <c r="B413" t="s">
        <v>3897</v>
      </c>
      <c r="C413" t="s">
        <v>5584</v>
      </c>
      <c r="D413" t="s">
        <v>3899</v>
      </c>
      <c r="E413" s="18">
        <v>39.541499999999999</v>
      </c>
      <c r="F413" s="18">
        <v>93.040300000000002</v>
      </c>
      <c r="G413" s="19">
        <f>+(Costo_Productos[[#This Row],[Precio Venta]]/Costo_Productos[[#This Row],[Precio Unitario]]-1)</f>
        <v>1.352978516242429</v>
      </c>
    </row>
    <row r="414" spans="1:7" x14ac:dyDescent="0.35">
      <c r="A414" s="11">
        <v>44895</v>
      </c>
      <c r="B414" t="s">
        <v>4116</v>
      </c>
      <c r="C414" t="s">
        <v>4292</v>
      </c>
      <c r="D414" t="s">
        <v>4117</v>
      </c>
      <c r="E414" s="18">
        <v>40</v>
      </c>
      <c r="F414" s="18">
        <v>95.806799999999996</v>
      </c>
      <c r="G414" s="19">
        <f>+(Costo_Productos[[#This Row],[Precio Venta]]/Costo_Productos[[#This Row],[Precio Unitario]]-1)</f>
        <v>1.3951699999999998</v>
      </c>
    </row>
    <row r="415" spans="1:7" x14ac:dyDescent="0.35">
      <c r="A415" s="11">
        <v>44895</v>
      </c>
      <c r="B415" t="s">
        <v>4076</v>
      </c>
      <c r="C415" t="s">
        <v>4291</v>
      </c>
      <c r="D415" t="s">
        <v>4077</v>
      </c>
      <c r="E415" s="18">
        <v>19.5</v>
      </c>
      <c r="F415" s="18">
        <v>51.871699999999997</v>
      </c>
      <c r="G415" s="19">
        <f>+(Costo_Productos[[#This Row],[Precio Venta]]/Costo_Productos[[#This Row],[Precio Unitario]]-1)</f>
        <v>1.6600871794871792</v>
      </c>
    </row>
    <row r="416" spans="1:7" x14ac:dyDescent="0.35">
      <c r="A416" s="11">
        <v>44895</v>
      </c>
      <c r="B416" t="s">
        <v>4070</v>
      </c>
      <c r="C416" t="s">
        <v>4010</v>
      </c>
      <c r="D416" t="s">
        <v>4071</v>
      </c>
      <c r="E416" s="18">
        <v>6.5</v>
      </c>
      <c r="F416" s="18">
        <v>24.660299999999999</v>
      </c>
      <c r="G416" s="19">
        <f>+(Costo_Productos[[#This Row],[Precio Venta]]/Costo_Productos[[#This Row],[Precio Unitario]]-1)</f>
        <v>2.7938923076923077</v>
      </c>
    </row>
    <row r="417" spans="1:7" x14ac:dyDescent="0.35">
      <c r="A417" s="11">
        <v>44895</v>
      </c>
      <c r="B417" t="s">
        <v>4050</v>
      </c>
      <c r="C417" t="s">
        <v>4292</v>
      </c>
      <c r="D417" t="s">
        <v>4051</v>
      </c>
      <c r="E417" s="18">
        <v>7</v>
      </c>
      <c r="F417" s="18">
        <v>19.274699999999999</v>
      </c>
      <c r="G417" s="19">
        <f>+(Costo_Productos[[#This Row],[Precio Venta]]/Costo_Productos[[#This Row],[Precio Unitario]]-1)</f>
        <v>1.7535285714285713</v>
      </c>
    </row>
    <row r="418" spans="1:7" x14ac:dyDescent="0.35">
      <c r="A418" s="11">
        <v>44895</v>
      </c>
      <c r="B418" t="s">
        <v>4070</v>
      </c>
      <c r="C418" t="s">
        <v>4010</v>
      </c>
      <c r="D418" t="s">
        <v>4071</v>
      </c>
      <c r="E418" s="18">
        <v>13</v>
      </c>
      <c r="F418" s="18">
        <v>24.660299999999999</v>
      </c>
      <c r="G418" s="19">
        <f>+(Costo_Productos[[#This Row],[Precio Venta]]/Costo_Productos[[#This Row],[Precio Unitario]]-1)</f>
        <v>0.89694615384615384</v>
      </c>
    </row>
    <row r="419" spans="1:7" x14ac:dyDescent="0.35">
      <c r="A419" s="11">
        <v>44895</v>
      </c>
      <c r="B419" t="s">
        <v>4074</v>
      </c>
      <c r="C419" t="s">
        <v>4010</v>
      </c>
      <c r="D419" t="s">
        <v>4075</v>
      </c>
      <c r="E419" s="18">
        <v>3.7629999999999999</v>
      </c>
      <c r="F419" s="18">
        <v>35.715000000000003</v>
      </c>
      <c r="G419" s="19">
        <f>+(Costo_Productos[[#This Row],[Precio Venta]]/Costo_Productos[[#This Row],[Precio Unitario]]-1)</f>
        <v>8.491097528567634</v>
      </c>
    </row>
    <row r="420" spans="1:7" x14ac:dyDescent="0.35">
      <c r="A420" s="11">
        <v>44895</v>
      </c>
      <c r="B420" t="s">
        <v>4026</v>
      </c>
      <c r="C420" t="s">
        <v>4010</v>
      </c>
      <c r="D420" t="s">
        <v>4027</v>
      </c>
      <c r="E420" s="18">
        <v>16.399999999999999</v>
      </c>
      <c r="F420" s="18">
        <v>34.864600000000003</v>
      </c>
      <c r="G420" s="19">
        <f>+(Costo_Productos[[#This Row],[Precio Venta]]/Costo_Productos[[#This Row],[Precio Unitario]]-1)</f>
        <v>1.1258902439024392</v>
      </c>
    </row>
    <row r="421" spans="1:7" x14ac:dyDescent="0.35">
      <c r="A421" s="11">
        <v>44890</v>
      </c>
      <c r="B421" t="s">
        <v>1919</v>
      </c>
      <c r="C421" t="s">
        <v>4278</v>
      </c>
      <c r="D421" t="s">
        <v>1920</v>
      </c>
      <c r="E421" s="18">
        <v>159.49539999999999</v>
      </c>
      <c r="F421" s="18">
        <v>304.90230000000003</v>
      </c>
      <c r="G421" s="19">
        <f>+(Costo_Productos[[#This Row],[Precio Venta]]/Costo_Productos[[#This Row],[Precio Unitario]]-1)</f>
        <v>0.91166829889764878</v>
      </c>
    </row>
    <row r="422" spans="1:7" x14ac:dyDescent="0.35">
      <c r="A422" s="11">
        <v>44890</v>
      </c>
      <c r="B422" t="s">
        <v>1916</v>
      </c>
      <c r="C422" t="s">
        <v>4278</v>
      </c>
      <c r="D422" t="s">
        <v>1918</v>
      </c>
      <c r="E422" s="18">
        <v>199.36930000000001</v>
      </c>
      <c r="F422" s="18">
        <v>381.1309</v>
      </c>
      <c r="G422" s="19">
        <f>+(Costo_Productos[[#This Row],[Precio Venta]]/Costo_Productos[[#This Row],[Precio Unitario]]-1)</f>
        <v>0.91168299231626926</v>
      </c>
    </row>
    <row r="423" spans="1:7" x14ac:dyDescent="0.35">
      <c r="A423" s="11">
        <v>44890</v>
      </c>
      <c r="B423" t="s">
        <v>1921</v>
      </c>
      <c r="C423" t="s">
        <v>4278</v>
      </c>
      <c r="D423" t="s">
        <v>1922</v>
      </c>
      <c r="E423" s="18">
        <v>369.77420000000001</v>
      </c>
      <c r="F423" s="18">
        <v>706.89449999999999</v>
      </c>
      <c r="G423" s="19">
        <f>+(Costo_Productos[[#This Row],[Precio Venta]]/Costo_Productos[[#This Row],[Precio Unitario]]-1)</f>
        <v>0.91169232466732386</v>
      </c>
    </row>
    <row r="424" spans="1:7" x14ac:dyDescent="0.35">
      <c r="A424" s="11">
        <v>44890</v>
      </c>
      <c r="B424" t="s">
        <v>1958</v>
      </c>
      <c r="C424" t="s">
        <v>4278</v>
      </c>
      <c r="D424" t="s">
        <v>1959</v>
      </c>
      <c r="E424" s="18">
        <v>159.49539999999999</v>
      </c>
      <c r="F424" s="18">
        <v>304.90230000000003</v>
      </c>
      <c r="G424" s="19">
        <f>+(Costo_Productos[[#This Row],[Precio Venta]]/Costo_Productos[[#This Row],[Precio Unitario]]-1)</f>
        <v>0.91166829889764878</v>
      </c>
    </row>
    <row r="425" spans="1:7" x14ac:dyDescent="0.35">
      <c r="A425" s="11">
        <v>44890</v>
      </c>
      <c r="B425" t="s">
        <v>1931</v>
      </c>
      <c r="C425" t="s">
        <v>4278</v>
      </c>
      <c r="D425" t="s">
        <v>1932</v>
      </c>
      <c r="E425" s="18">
        <v>239.2431</v>
      </c>
      <c r="F425" s="18">
        <v>457.35950000000003</v>
      </c>
      <c r="G425" s="19">
        <f>+(Costo_Productos[[#This Row],[Precio Venta]]/Costo_Productos[[#This Row],[Precio Unitario]]-1)</f>
        <v>0.91169358698328207</v>
      </c>
    </row>
    <row r="426" spans="1:7" x14ac:dyDescent="0.35">
      <c r="A426" s="11">
        <v>44890</v>
      </c>
      <c r="B426" t="s">
        <v>1964</v>
      </c>
      <c r="C426" t="s">
        <v>4278</v>
      </c>
      <c r="D426" t="s">
        <v>1965</v>
      </c>
      <c r="E426" s="18">
        <v>159.49539999999999</v>
      </c>
      <c r="F426" s="18">
        <v>304.90230000000003</v>
      </c>
      <c r="G426" s="19">
        <f>+(Costo_Productos[[#This Row],[Precio Venta]]/Costo_Productos[[#This Row],[Precio Unitario]]-1)</f>
        <v>0.91166829889764878</v>
      </c>
    </row>
    <row r="427" spans="1:7" x14ac:dyDescent="0.35">
      <c r="A427" s="11">
        <v>44890</v>
      </c>
      <c r="B427" t="s">
        <v>1900</v>
      </c>
      <c r="C427" t="s">
        <v>4278</v>
      </c>
      <c r="D427" t="s">
        <v>1901</v>
      </c>
      <c r="E427" s="18">
        <v>115.62739999999999</v>
      </c>
      <c r="F427" s="18">
        <v>223.36019999999999</v>
      </c>
      <c r="G427" s="19">
        <f>+(Costo_Productos[[#This Row],[Precio Venta]]/Costo_Productos[[#This Row],[Precio Unitario]]-1)</f>
        <v>0.93172379557094609</v>
      </c>
    </row>
    <row r="428" spans="1:7" x14ac:dyDescent="0.35">
      <c r="A428" s="11">
        <v>44890</v>
      </c>
      <c r="B428" t="s">
        <v>1894</v>
      </c>
      <c r="C428" t="s">
        <v>4278</v>
      </c>
      <c r="D428" t="s">
        <v>1895</v>
      </c>
      <c r="E428" s="18">
        <v>102.1823</v>
      </c>
      <c r="F428" s="18">
        <v>216.67070000000001</v>
      </c>
      <c r="G428" s="19">
        <f>+(Costo_Productos[[#This Row],[Precio Venta]]/Costo_Productos[[#This Row],[Precio Unitario]]-1)</f>
        <v>1.120432795112265</v>
      </c>
    </row>
    <row r="429" spans="1:7" x14ac:dyDescent="0.35">
      <c r="A429" s="11">
        <v>44890</v>
      </c>
      <c r="B429" t="s">
        <v>1896</v>
      </c>
      <c r="C429" t="s">
        <v>4278</v>
      </c>
      <c r="D429" t="s">
        <v>1897</v>
      </c>
      <c r="E429" s="18">
        <v>94.115300000000005</v>
      </c>
      <c r="F429" s="18">
        <v>216.67070000000001</v>
      </c>
      <c r="G429" s="19">
        <f>+(Costo_Productos[[#This Row],[Precio Venta]]/Costo_Productos[[#This Row],[Precio Unitario]]-1)</f>
        <v>1.3021835982034804</v>
      </c>
    </row>
    <row r="430" spans="1:7" x14ac:dyDescent="0.35">
      <c r="A430" s="11">
        <v>44890</v>
      </c>
      <c r="B430" t="s">
        <v>1882</v>
      </c>
      <c r="C430" t="s">
        <v>4278</v>
      </c>
      <c r="D430" t="s">
        <v>1883</v>
      </c>
      <c r="E430" s="18">
        <v>83.359300000000005</v>
      </c>
      <c r="F430" s="18">
        <v>200.06039999999999</v>
      </c>
      <c r="G430" s="19">
        <f>+(Costo_Productos[[#This Row],[Precio Venta]]/Costo_Productos[[#This Row],[Precio Unitario]]-1)</f>
        <v>1.3999769671770275</v>
      </c>
    </row>
    <row r="431" spans="1:7" x14ac:dyDescent="0.35">
      <c r="A431" s="11">
        <v>44890</v>
      </c>
      <c r="B431" t="s">
        <v>1886</v>
      </c>
      <c r="C431" t="s">
        <v>4278</v>
      </c>
      <c r="D431" t="s">
        <v>1887</v>
      </c>
      <c r="E431" s="18">
        <v>88.737300000000005</v>
      </c>
      <c r="F431" s="18">
        <v>216.67070000000001</v>
      </c>
      <c r="G431" s="19">
        <f>+(Costo_Productos[[#This Row],[Precio Venta]]/Costo_Productos[[#This Row],[Precio Unitario]]-1)</f>
        <v>1.4417094051768533</v>
      </c>
    </row>
    <row r="432" spans="1:7" x14ac:dyDescent="0.35">
      <c r="A432" s="11">
        <v>44890</v>
      </c>
      <c r="B432" t="s">
        <v>1892</v>
      </c>
      <c r="C432" t="s">
        <v>4278</v>
      </c>
      <c r="D432" t="s">
        <v>1893</v>
      </c>
      <c r="E432" s="18">
        <v>87.392799999999994</v>
      </c>
      <c r="F432" s="18">
        <v>216.67070000000001</v>
      </c>
      <c r="G432" s="19">
        <f>+(Costo_Productos[[#This Row],[Precio Venta]]/Costo_Productos[[#This Row],[Precio Unitario]]-1)</f>
        <v>1.4792740363050507</v>
      </c>
    </row>
    <row r="433" spans="1:7" x14ac:dyDescent="0.35">
      <c r="A433" s="11">
        <v>44890</v>
      </c>
      <c r="B433" t="s">
        <v>1820</v>
      </c>
      <c r="C433" t="s">
        <v>4278</v>
      </c>
      <c r="D433" t="s">
        <v>1821</v>
      </c>
      <c r="E433" s="18">
        <v>75.497100000000003</v>
      </c>
      <c r="F433" s="18">
        <v>176.95910000000001</v>
      </c>
      <c r="G433" s="19">
        <f>+(Costo_Productos[[#This Row],[Precio Venta]]/Costo_Productos[[#This Row],[Precio Unitario]]-1)</f>
        <v>1.3439191704052207</v>
      </c>
    </row>
    <row r="434" spans="1:7" x14ac:dyDescent="0.35">
      <c r="A434" s="11">
        <v>44890</v>
      </c>
      <c r="B434" t="s">
        <v>1912</v>
      </c>
      <c r="C434" t="s">
        <v>4278</v>
      </c>
      <c r="D434" t="s">
        <v>1913</v>
      </c>
      <c r="E434" s="18">
        <v>597.93740000000003</v>
      </c>
      <c r="F434" s="18">
        <v>920</v>
      </c>
      <c r="G434" s="19">
        <f>+(Costo_Productos[[#This Row],[Precio Venta]]/Costo_Productos[[#This Row],[Precio Unitario]]-1)</f>
        <v>0.53862260497503578</v>
      </c>
    </row>
    <row r="435" spans="1:7" x14ac:dyDescent="0.35">
      <c r="A435" s="11">
        <v>44890</v>
      </c>
      <c r="B435" t="s">
        <v>1800</v>
      </c>
      <c r="C435" t="s">
        <v>4278</v>
      </c>
      <c r="D435" t="s">
        <v>1801</v>
      </c>
      <c r="E435" s="18">
        <v>597.93740000000003</v>
      </c>
      <c r="F435" s="18">
        <v>920</v>
      </c>
      <c r="G435" s="19">
        <f>+(Costo_Productos[[#This Row],[Precio Venta]]/Costo_Productos[[#This Row],[Precio Unitario]]-1)</f>
        <v>0.53862260497503578</v>
      </c>
    </row>
    <row r="436" spans="1:7" x14ac:dyDescent="0.35">
      <c r="A436" s="11">
        <v>44890</v>
      </c>
      <c r="B436" t="s">
        <v>1878</v>
      </c>
      <c r="C436" t="s">
        <v>4278</v>
      </c>
      <c r="D436" t="s">
        <v>1879</v>
      </c>
      <c r="E436" s="18">
        <v>103.17570000000001</v>
      </c>
      <c r="F436" s="18">
        <v>216.67070000000001</v>
      </c>
      <c r="G436" s="19">
        <f>+(Costo_Productos[[#This Row],[Precio Venta]]/Costo_Productos[[#This Row],[Precio Unitario]]-1)</f>
        <v>1.100016767514056</v>
      </c>
    </row>
    <row r="437" spans="1:7" x14ac:dyDescent="0.35">
      <c r="A437" s="11">
        <v>44890</v>
      </c>
      <c r="B437" t="s">
        <v>1876</v>
      </c>
      <c r="C437" t="s">
        <v>4278</v>
      </c>
      <c r="D437" t="s">
        <v>1877</v>
      </c>
      <c r="E437" s="18">
        <v>100.3117</v>
      </c>
      <c r="F437" s="18">
        <v>200.06039999999999</v>
      </c>
      <c r="G437" s="19">
        <f>+(Costo_Productos[[#This Row],[Precio Venta]]/Costo_Productos[[#This Row],[Precio Unitario]]-1)</f>
        <v>0.99438749418063876</v>
      </c>
    </row>
    <row r="438" spans="1:7" x14ac:dyDescent="0.35">
      <c r="A438" s="11">
        <v>44890</v>
      </c>
      <c r="B438" t="s">
        <v>1798</v>
      </c>
      <c r="C438" t="s">
        <v>4278</v>
      </c>
      <c r="D438" t="s">
        <v>1799</v>
      </c>
      <c r="E438" s="18">
        <v>97.739599999999996</v>
      </c>
      <c r="F438" s="18">
        <v>301.59289999999999</v>
      </c>
      <c r="G438" s="19">
        <f>+(Costo_Productos[[#This Row],[Precio Venta]]/Costo_Productos[[#This Row],[Precio Unitario]]-1)</f>
        <v>2.0856776577763774</v>
      </c>
    </row>
    <row r="439" spans="1:7" x14ac:dyDescent="0.35">
      <c r="A439" s="11">
        <v>44890</v>
      </c>
      <c r="B439" t="s">
        <v>1792</v>
      </c>
      <c r="C439" t="s">
        <v>4278</v>
      </c>
      <c r="D439" t="s">
        <v>1793</v>
      </c>
      <c r="E439" s="18">
        <v>144.6053</v>
      </c>
      <c r="F439" s="18">
        <v>343.88400000000001</v>
      </c>
      <c r="G439" s="19">
        <f>+(Costo_Productos[[#This Row],[Precio Venta]]/Costo_Productos[[#This Row],[Precio Unitario]]-1)</f>
        <v>1.3780871102234844</v>
      </c>
    </row>
    <row r="440" spans="1:7" x14ac:dyDescent="0.35">
      <c r="A440" s="11">
        <v>44890</v>
      </c>
      <c r="B440" t="s">
        <v>1840</v>
      </c>
      <c r="C440" t="s">
        <v>4278</v>
      </c>
      <c r="D440" t="s">
        <v>1841</v>
      </c>
      <c r="E440" s="18">
        <v>77.360399999999998</v>
      </c>
      <c r="F440" s="18">
        <v>200.06039999999999</v>
      </c>
      <c r="G440" s="19">
        <f>+(Costo_Productos[[#This Row],[Precio Venta]]/Costo_Productos[[#This Row],[Precio Unitario]]-1)</f>
        <v>1.5860828020537636</v>
      </c>
    </row>
    <row r="441" spans="1:7" x14ac:dyDescent="0.35">
      <c r="A441" s="11">
        <v>44890</v>
      </c>
      <c r="B441" t="s">
        <v>1783</v>
      </c>
      <c r="C441" t="s">
        <v>4278</v>
      </c>
      <c r="D441" t="s">
        <v>1785</v>
      </c>
      <c r="E441" s="18">
        <v>74.692800000000005</v>
      </c>
      <c r="F441" s="18">
        <v>242.2381</v>
      </c>
      <c r="G441" s="19">
        <f>+(Costo_Productos[[#This Row],[Precio Venta]]/Costo_Productos[[#This Row],[Precio Unitario]]-1)</f>
        <v>2.2431251740462264</v>
      </c>
    </row>
    <row r="442" spans="1:7" x14ac:dyDescent="0.35">
      <c r="A442" s="11">
        <v>44890</v>
      </c>
      <c r="B442" t="s">
        <v>2823</v>
      </c>
      <c r="C442" t="s">
        <v>4282</v>
      </c>
      <c r="D442" t="s">
        <v>2824</v>
      </c>
      <c r="E442" s="18">
        <v>7.0357000000000003</v>
      </c>
      <c r="F442" s="18">
        <v>21.769100000000002</v>
      </c>
      <c r="G442" s="19">
        <f>+(Costo_Productos[[#This Row],[Precio Venta]]/Costo_Productos[[#This Row],[Precio Unitario]]-1)</f>
        <v>2.094091561607232</v>
      </c>
    </row>
    <row r="443" spans="1:7" x14ac:dyDescent="0.35">
      <c r="A443" s="11">
        <v>44890</v>
      </c>
      <c r="B443" t="s">
        <v>2817</v>
      </c>
      <c r="C443" t="s">
        <v>4282</v>
      </c>
      <c r="D443" t="s">
        <v>2818</v>
      </c>
      <c r="E443" s="18">
        <v>4.524</v>
      </c>
      <c r="F443" s="18">
        <v>9.7790999999999997</v>
      </c>
      <c r="G443" s="19">
        <f>+(Costo_Productos[[#This Row],[Precio Venta]]/Costo_Productos[[#This Row],[Precio Unitario]]-1)</f>
        <v>1.1616047745358089</v>
      </c>
    </row>
    <row r="444" spans="1:7" x14ac:dyDescent="0.35">
      <c r="A444" s="11">
        <v>44890</v>
      </c>
      <c r="B444" t="s">
        <v>2815</v>
      </c>
      <c r="C444" t="s">
        <v>4282</v>
      </c>
      <c r="D444" t="s">
        <v>2816</v>
      </c>
      <c r="E444" s="18">
        <v>3.2532000000000001</v>
      </c>
      <c r="F444" s="18">
        <v>7.5397999999999996</v>
      </c>
      <c r="G444" s="19">
        <f>+(Costo_Productos[[#This Row],[Precio Venta]]/Costo_Productos[[#This Row],[Precio Unitario]]-1)</f>
        <v>1.3176564613303823</v>
      </c>
    </row>
    <row r="445" spans="1:7" x14ac:dyDescent="0.35">
      <c r="A445" s="11">
        <v>44890</v>
      </c>
      <c r="B445" t="s">
        <v>2801</v>
      </c>
      <c r="C445" t="s">
        <v>4282</v>
      </c>
      <c r="D445" t="s">
        <v>2802</v>
      </c>
      <c r="E445" s="18">
        <v>4.6792999999999996</v>
      </c>
      <c r="F445" s="18">
        <v>10.7995</v>
      </c>
      <c r="G445" s="19">
        <f>+(Costo_Productos[[#This Row],[Precio Venta]]/Costo_Productos[[#This Row],[Precio Unitario]]-1)</f>
        <v>1.3079306733913194</v>
      </c>
    </row>
    <row r="446" spans="1:7" x14ac:dyDescent="0.35">
      <c r="A446" s="11">
        <v>44890</v>
      </c>
      <c r="B446" t="s">
        <v>2799</v>
      </c>
      <c r="C446" t="s">
        <v>4282</v>
      </c>
      <c r="D446" t="s">
        <v>2800</v>
      </c>
      <c r="E446" s="18">
        <v>3.1947000000000001</v>
      </c>
      <c r="F446" s="18">
        <v>7.9649999999999999</v>
      </c>
      <c r="G446" s="19">
        <f>+(Costo_Productos[[#This Row],[Precio Venta]]/Costo_Productos[[#This Row],[Precio Unitario]]-1)</f>
        <v>1.4931918489999059</v>
      </c>
    </row>
    <row r="447" spans="1:7" x14ac:dyDescent="0.35">
      <c r="A447" s="11">
        <v>44889</v>
      </c>
      <c r="B447" t="s">
        <v>3250</v>
      </c>
      <c r="C447" t="s">
        <v>5136</v>
      </c>
      <c r="D447" t="s">
        <v>3252</v>
      </c>
      <c r="E447" s="18">
        <v>154</v>
      </c>
      <c r="F447" s="18">
        <v>331.70690000000002</v>
      </c>
      <c r="G447" s="19">
        <f>+(Costo_Productos[[#This Row],[Precio Venta]]/Costo_Productos[[#This Row],[Precio Unitario]]-1)</f>
        <v>1.1539409090909092</v>
      </c>
    </row>
    <row r="448" spans="1:7" x14ac:dyDescent="0.35">
      <c r="A448" s="11">
        <v>44889</v>
      </c>
      <c r="B448" t="s">
        <v>3248</v>
      </c>
      <c r="C448" t="s">
        <v>5136</v>
      </c>
      <c r="D448" t="s">
        <v>3247</v>
      </c>
      <c r="E448" s="18">
        <v>154</v>
      </c>
      <c r="F448" s="18">
        <v>269.51179999999999</v>
      </c>
      <c r="G448" s="19">
        <f>+(Costo_Productos[[#This Row],[Precio Venta]]/Costo_Productos[[#This Row],[Precio Unitario]]-1)</f>
        <v>0.7500766233766234</v>
      </c>
    </row>
    <row r="449" spans="1:7" x14ac:dyDescent="0.35">
      <c r="A449" s="11">
        <v>44889</v>
      </c>
      <c r="B449" t="s">
        <v>3236</v>
      </c>
      <c r="C449" t="s">
        <v>5136</v>
      </c>
      <c r="D449" t="s">
        <v>3238</v>
      </c>
      <c r="E449" s="18">
        <v>154</v>
      </c>
      <c r="F449" s="18">
        <v>331.70690000000002</v>
      </c>
      <c r="G449" s="19">
        <f>+(Costo_Productos[[#This Row],[Precio Venta]]/Costo_Productos[[#This Row],[Precio Unitario]]-1)</f>
        <v>1.1539409090909092</v>
      </c>
    </row>
    <row r="450" spans="1:7" x14ac:dyDescent="0.35">
      <c r="A450" s="11">
        <v>44889</v>
      </c>
      <c r="B450" t="s">
        <v>3233</v>
      </c>
      <c r="C450" t="s">
        <v>5136</v>
      </c>
      <c r="D450" t="s">
        <v>3235</v>
      </c>
      <c r="E450" s="18">
        <v>154</v>
      </c>
      <c r="F450" s="18">
        <v>269.51179999999999</v>
      </c>
      <c r="G450" s="19">
        <f>+(Costo_Productos[[#This Row],[Precio Venta]]/Costo_Productos[[#This Row],[Precio Unitario]]-1)</f>
        <v>0.7500766233766234</v>
      </c>
    </row>
    <row r="451" spans="1:7" x14ac:dyDescent="0.35">
      <c r="A451" s="11">
        <v>44889</v>
      </c>
      <c r="B451" t="s">
        <v>3227</v>
      </c>
      <c r="C451" t="s">
        <v>5136</v>
      </c>
      <c r="D451" t="s">
        <v>3229</v>
      </c>
      <c r="E451" s="18">
        <v>154</v>
      </c>
      <c r="F451" s="18">
        <v>331.70690000000002</v>
      </c>
      <c r="G451" s="19">
        <f>+(Costo_Productos[[#This Row],[Precio Venta]]/Costo_Productos[[#This Row],[Precio Unitario]]-1)</f>
        <v>1.1539409090909092</v>
      </c>
    </row>
    <row r="452" spans="1:7" x14ac:dyDescent="0.35">
      <c r="A452" s="11">
        <v>44889</v>
      </c>
      <c r="B452" t="s">
        <v>3224</v>
      </c>
      <c r="C452" t="s">
        <v>5136</v>
      </c>
      <c r="D452" t="s">
        <v>3226</v>
      </c>
      <c r="E452" s="18">
        <v>154</v>
      </c>
      <c r="F452" s="18">
        <v>269.51179999999999</v>
      </c>
      <c r="G452" s="19">
        <f>+(Costo_Productos[[#This Row],[Precio Venta]]/Costo_Productos[[#This Row],[Precio Unitario]]-1)</f>
        <v>0.7500766233766234</v>
      </c>
    </row>
    <row r="453" spans="1:7" x14ac:dyDescent="0.35">
      <c r="A453" s="11">
        <v>44889</v>
      </c>
      <c r="B453" t="s">
        <v>3215</v>
      </c>
      <c r="C453" t="s">
        <v>5136</v>
      </c>
      <c r="D453" t="s">
        <v>3217</v>
      </c>
      <c r="E453" s="18">
        <v>154</v>
      </c>
      <c r="F453" s="18">
        <v>269.51179999999999</v>
      </c>
      <c r="G453" s="19">
        <f>+(Costo_Productos[[#This Row],[Precio Venta]]/Costo_Productos[[#This Row],[Precio Unitario]]-1)</f>
        <v>0.7500766233766234</v>
      </c>
    </row>
    <row r="454" spans="1:7" x14ac:dyDescent="0.35">
      <c r="A454" s="11">
        <v>44889</v>
      </c>
      <c r="B454" t="s">
        <v>3206</v>
      </c>
      <c r="C454" t="s">
        <v>5136</v>
      </c>
      <c r="D454" t="s">
        <v>3208</v>
      </c>
      <c r="E454" s="18">
        <v>154</v>
      </c>
      <c r="F454" s="18">
        <v>269.51179999999999</v>
      </c>
      <c r="G454" s="19">
        <f>+(Costo_Productos[[#This Row],[Precio Venta]]/Costo_Productos[[#This Row],[Precio Unitario]]-1)</f>
        <v>0.7500766233766234</v>
      </c>
    </row>
    <row r="455" spans="1:7" x14ac:dyDescent="0.35">
      <c r="A455" s="11">
        <v>44889</v>
      </c>
      <c r="B455" t="s">
        <v>3203</v>
      </c>
      <c r="C455" t="s">
        <v>5136</v>
      </c>
      <c r="D455" t="s">
        <v>3205</v>
      </c>
      <c r="E455" s="18">
        <v>154</v>
      </c>
      <c r="F455" s="18">
        <v>269.51179999999999</v>
      </c>
      <c r="G455" s="19">
        <f>+(Costo_Productos[[#This Row],[Precio Venta]]/Costo_Productos[[#This Row],[Precio Unitario]]-1)</f>
        <v>0.7500766233766234</v>
      </c>
    </row>
    <row r="456" spans="1:7" x14ac:dyDescent="0.35">
      <c r="A456" s="11">
        <v>44889</v>
      </c>
      <c r="B456" t="s">
        <v>3200</v>
      </c>
      <c r="C456" t="s">
        <v>5136</v>
      </c>
      <c r="D456" t="s">
        <v>3202</v>
      </c>
      <c r="E456" s="18">
        <v>154</v>
      </c>
      <c r="F456" s="18">
        <v>269.51179999999999</v>
      </c>
      <c r="G456" s="19">
        <f>+(Costo_Productos[[#This Row],[Precio Venta]]/Costo_Productos[[#This Row],[Precio Unitario]]-1)</f>
        <v>0.7500766233766234</v>
      </c>
    </row>
    <row r="457" spans="1:7" x14ac:dyDescent="0.35">
      <c r="A457" s="11">
        <v>44889</v>
      </c>
      <c r="B457" t="s">
        <v>3188</v>
      </c>
      <c r="C457" t="s">
        <v>5136</v>
      </c>
      <c r="D457" t="s">
        <v>3190</v>
      </c>
      <c r="E457" s="18">
        <v>154</v>
      </c>
      <c r="F457" s="18">
        <v>331.70690000000002</v>
      </c>
      <c r="G457" s="19">
        <f>+(Costo_Productos[[#This Row],[Precio Venta]]/Costo_Productos[[#This Row],[Precio Unitario]]-1)</f>
        <v>1.1539409090909092</v>
      </c>
    </row>
    <row r="458" spans="1:7" x14ac:dyDescent="0.35">
      <c r="A458" s="11">
        <v>44889</v>
      </c>
      <c r="B458" t="s">
        <v>3185</v>
      </c>
      <c r="C458" t="s">
        <v>5136</v>
      </c>
      <c r="D458" t="s">
        <v>3187</v>
      </c>
      <c r="E458" s="18">
        <v>154</v>
      </c>
      <c r="F458" s="18">
        <v>269.51179999999999</v>
      </c>
      <c r="G458" s="19">
        <f>+(Costo_Productos[[#This Row],[Precio Venta]]/Costo_Productos[[#This Row],[Precio Unitario]]-1)</f>
        <v>0.7500766233766234</v>
      </c>
    </row>
    <row r="459" spans="1:7" x14ac:dyDescent="0.35">
      <c r="A459" s="11">
        <v>44889</v>
      </c>
      <c r="B459" t="s">
        <v>3173</v>
      </c>
      <c r="C459" t="s">
        <v>5136</v>
      </c>
      <c r="D459" t="s">
        <v>3175</v>
      </c>
      <c r="E459" s="18">
        <v>154</v>
      </c>
      <c r="F459" s="18">
        <v>269.51179999999999</v>
      </c>
      <c r="G459" s="19">
        <f>+(Costo_Productos[[#This Row],[Precio Venta]]/Costo_Productos[[#This Row],[Precio Unitario]]-1)</f>
        <v>0.7500766233766234</v>
      </c>
    </row>
    <row r="460" spans="1:7" x14ac:dyDescent="0.35">
      <c r="A460" s="11">
        <v>44889</v>
      </c>
      <c r="B460" t="s">
        <v>3170</v>
      </c>
      <c r="C460" t="s">
        <v>5136</v>
      </c>
      <c r="D460" t="s">
        <v>3172</v>
      </c>
      <c r="E460" s="18">
        <v>154</v>
      </c>
      <c r="F460" s="18">
        <v>269.51179999999999</v>
      </c>
      <c r="G460" s="19">
        <f>+(Costo_Productos[[#This Row],[Precio Venta]]/Costo_Productos[[#This Row],[Precio Unitario]]-1)</f>
        <v>0.7500766233766234</v>
      </c>
    </row>
    <row r="461" spans="1:7" x14ac:dyDescent="0.35">
      <c r="A461" s="11">
        <v>44889</v>
      </c>
      <c r="B461" t="s">
        <v>3161</v>
      </c>
      <c r="C461" t="s">
        <v>5136</v>
      </c>
      <c r="D461" t="s">
        <v>3163</v>
      </c>
      <c r="E461" s="18">
        <v>154</v>
      </c>
      <c r="F461" s="18">
        <v>269.51179999999999</v>
      </c>
      <c r="G461" s="19">
        <f>+(Costo_Productos[[#This Row],[Precio Venta]]/Costo_Productos[[#This Row],[Precio Unitario]]-1)</f>
        <v>0.7500766233766234</v>
      </c>
    </row>
    <row r="462" spans="1:7" x14ac:dyDescent="0.35">
      <c r="A462" s="11">
        <v>44889</v>
      </c>
      <c r="B462" t="s">
        <v>3158</v>
      </c>
      <c r="C462" t="s">
        <v>5136</v>
      </c>
      <c r="D462" t="s">
        <v>3160</v>
      </c>
      <c r="E462" s="18">
        <v>154</v>
      </c>
      <c r="F462" s="18">
        <v>255.69069999999999</v>
      </c>
      <c r="G462" s="19">
        <f>+(Costo_Productos[[#This Row],[Precio Venta]]/Costo_Productos[[#This Row],[Precio Unitario]]-1)</f>
        <v>0.66032922077922063</v>
      </c>
    </row>
    <row r="463" spans="1:7" x14ac:dyDescent="0.35">
      <c r="A463" s="11">
        <v>44889</v>
      </c>
      <c r="B463" t="s">
        <v>3146</v>
      </c>
      <c r="C463" t="s">
        <v>5136</v>
      </c>
      <c r="D463" t="s">
        <v>3148</v>
      </c>
      <c r="E463" s="18">
        <v>154</v>
      </c>
      <c r="F463" s="18">
        <v>269.51179999999999</v>
      </c>
      <c r="G463" s="19">
        <f>+(Costo_Productos[[#This Row],[Precio Venta]]/Costo_Productos[[#This Row],[Precio Unitario]]-1)</f>
        <v>0.7500766233766234</v>
      </c>
    </row>
    <row r="464" spans="1:7" x14ac:dyDescent="0.35">
      <c r="A464" s="11">
        <v>44889</v>
      </c>
      <c r="B464" t="s">
        <v>3140</v>
      </c>
      <c r="C464" t="s">
        <v>5136</v>
      </c>
      <c r="D464" t="s">
        <v>3142</v>
      </c>
      <c r="E464" s="18">
        <v>154</v>
      </c>
      <c r="F464" s="18">
        <v>269.51179999999999</v>
      </c>
      <c r="G464" s="19">
        <f>+(Costo_Productos[[#This Row],[Precio Venta]]/Costo_Productos[[#This Row],[Precio Unitario]]-1)</f>
        <v>0.7500766233766234</v>
      </c>
    </row>
    <row r="465" spans="1:7" x14ac:dyDescent="0.35">
      <c r="A465" s="11">
        <v>44889</v>
      </c>
      <c r="B465" t="s">
        <v>3137</v>
      </c>
      <c r="C465" t="s">
        <v>5136</v>
      </c>
      <c r="D465" t="s">
        <v>3139</v>
      </c>
      <c r="E465" s="18">
        <v>154</v>
      </c>
      <c r="F465" s="18">
        <v>331.70690000000002</v>
      </c>
      <c r="G465" s="19">
        <f>+(Costo_Productos[[#This Row],[Precio Venta]]/Costo_Productos[[#This Row],[Precio Unitario]]-1)</f>
        <v>1.1539409090909092</v>
      </c>
    </row>
    <row r="466" spans="1:7" x14ac:dyDescent="0.35">
      <c r="A466" s="11">
        <v>44889</v>
      </c>
      <c r="B466" t="s">
        <v>3133</v>
      </c>
      <c r="C466" t="s">
        <v>5136</v>
      </c>
      <c r="D466" t="s">
        <v>3136</v>
      </c>
      <c r="E466" s="18">
        <v>154</v>
      </c>
      <c r="F466" s="18">
        <v>331.70690000000002</v>
      </c>
      <c r="G466" s="19">
        <f>+(Costo_Productos[[#This Row],[Precio Venta]]/Costo_Productos[[#This Row],[Precio Unitario]]-1)</f>
        <v>1.1539409090909092</v>
      </c>
    </row>
    <row r="467" spans="1:7" x14ac:dyDescent="0.35">
      <c r="A467" s="11">
        <v>44888</v>
      </c>
      <c r="B467" t="s">
        <v>3796</v>
      </c>
      <c r="C467" t="s">
        <v>4283</v>
      </c>
      <c r="D467" t="s">
        <v>3797</v>
      </c>
      <c r="E467" s="18">
        <v>19210</v>
      </c>
      <c r="F467" s="18">
        <v>453.23820000000001</v>
      </c>
      <c r="G467" s="19">
        <f>+(Costo_Productos[[#This Row],[Precio Venta]]/Costo_Productos[[#This Row],[Precio Unitario]]-1)</f>
        <v>-0.97640613222280059</v>
      </c>
    </row>
    <row r="468" spans="1:7" x14ac:dyDescent="0.35">
      <c r="A468" s="11">
        <v>44888</v>
      </c>
      <c r="B468" t="s">
        <v>3887</v>
      </c>
      <c r="C468" t="s">
        <v>4283</v>
      </c>
      <c r="D468" t="s">
        <v>3888</v>
      </c>
      <c r="E468" s="18">
        <v>404.62</v>
      </c>
      <c r="F468" s="18">
        <v>789.71720000000005</v>
      </c>
      <c r="G468" s="19">
        <f>+(Costo_Productos[[#This Row],[Precio Venta]]/Costo_Productos[[#This Row],[Precio Unitario]]-1)</f>
        <v>0.95175028421729047</v>
      </c>
    </row>
    <row r="469" spans="1:7" x14ac:dyDescent="0.35">
      <c r="A469" s="11">
        <v>44888</v>
      </c>
      <c r="B469" t="s">
        <v>3817</v>
      </c>
      <c r="C469" t="s">
        <v>4283</v>
      </c>
      <c r="D469" t="s">
        <v>3818</v>
      </c>
      <c r="E469" s="18">
        <v>399.11</v>
      </c>
      <c r="F469" s="18">
        <v>778.96939999999995</v>
      </c>
      <c r="G469" s="19">
        <f>+(Costo_Productos[[#This Row],[Precio Venta]]/Costo_Productos[[#This Row],[Precio Unitario]]-1)</f>
        <v>0.95176617974994349</v>
      </c>
    </row>
    <row r="470" spans="1:7" x14ac:dyDescent="0.35">
      <c r="A470" s="11">
        <v>44888</v>
      </c>
      <c r="B470" t="s">
        <v>3772</v>
      </c>
      <c r="C470" t="s">
        <v>4283</v>
      </c>
      <c r="D470" t="s">
        <v>3773</v>
      </c>
      <c r="E470" s="18">
        <v>371.99</v>
      </c>
      <c r="F470" s="18">
        <v>726.03150000000005</v>
      </c>
      <c r="G470" s="19">
        <f>+(Costo_Productos[[#This Row],[Precio Venta]]/Costo_Productos[[#This Row],[Precio Unitario]]-1)</f>
        <v>0.95175004704427546</v>
      </c>
    </row>
    <row r="471" spans="1:7" x14ac:dyDescent="0.35">
      <c r="A471" s="11">
        <v>44888</v>
      </c>
      <c r="B471" t="s">
        <v>3744</v>
      </c>
      <c r="C471" t="s">
        <v>4283</v>
      </c>
      <c r="D471" t="s">
        <v>3745</v>
      </c>
      <c r="E471" s="18">
        <v>149.07</v>
      </c>
      <c r="F471" s="18">
        <v>290.94729999999998</v>
      </c>
      <c r="G471" s="19">
        <f>+(Costo_Productos[[#This Row],[Precio Venta]]/Costo_Productos[[#This Row],[Precio Unitario]]-1)</f>
        <v>0.95174951365130478</v>
      </c>
    </row>
    <row r="472" spans="1:7" x14ac:dyDescent="0.35">
      <c r="A472" s="11">
        <v>44888</v>
      </c>
      <c r="B472" t="s">
        <v>3726</v>
      </c>
      <c r="C472" t="s">
        <v>4283</v>
      </c>
      <c r="D472" t="s">
        <v>3727</v>
      </c>
      <c r="E472" s="18">
        <v>185.06</v>
      </c>
      <c r="F472" s="18">
        <v>361.18119999999999</v>
      </c>
      <c r="G472" s="19">
        <f>+(Costo_Productos[[#This Row],[Precio Venta]]/Costo_Productos[[#This Row],[Precio Unitario]]-1)</f>
        <v>0.95169782773154643</v>
      </c>
    </row>
    <row r="473" spans="1:7" x14ac:dyDescent="0.35">
      <c r="A473" s="11">
        <v>44888</v>
      </c>
      <c r="B473" t="s">
        <v>3702</v>
      </c>
      <c r="C473" t="s">
        <v>4283</v>
      </c>
      <c r="D473" t="s">
        <v>3703</v>
      </c>
      <c r="E473" s="18">
        <v>191.43</v>
      </c>
      <c r="F473" s="18">
        <v>373.61739999999998</v>
      </c>
      <c r="G473" s="19">
        <f>+(Costo_Productos[[#This Row],[Precio Venta]]/Costo_Productos[[#This Row],[Precio Unitario]]-1)</f>
        <v>0.95171812150655577</v>
      </c>
    </row>
    <row r="474" spans="1:7" x14ac:dyDescent="0.35">
      <c r="A474" s="11">
        <v>44888</v>
      </c>
      <c r="B474" t="s">
        <v>3700</v>
      </c>
      <c r="C474" t="s">
        <v>4283</v>
      </c>
      <c r="D474" t="s">
        <v>3701</v>
      </c>
      <c r="E474" s="18">
        <v>211.8</v>
      </c>
      <c r="F474" s="18">
        <v>413.37220000000002</v>
      </c>
      <c r="G474" s="19">
        <f>+(Costo_Productos[[#This Row],[Precio Venta]]/Costo_Productos[[#This Row],[Precio Unitario]]-1)</f>
        <v>0.95171010387157695</v>
      </c>
    </row>
    <row r="475" spans="1:7" x14ac:dyDescent="0.35">
      <c r="A475" s="11">
        <v>44888</v>
      </c>
      <c r="B475" t="s">
        <v>3686</v>
      </c>
      <c r="C475" t="s">
        <v>4283</v>
      </c>
      <c r="D475" t="s">
        <v>3687</v>
      </c>
      <c r="E475" s="18">
        <v>258.52999999999997</v>
      </c>
      <c r="F475" s="18">
        <v>504.58210000000003</v>
      </c>
      <c r="G475" s="19">
        <f>+(Costo_Productos[[#This Row],[Precio Venta]]/Costo_Productos[[#This Row],[Precio Unitario]]-1)</f>
        <v>0.95173519514176341</v>
      </c>
    </row>
    <row r="476" spans="1:7" x14ac:dyDescent="0.35">
      <c r="A476" s="11">
        <v>44888</v>
      </c>
      <c r="B476" t="s">
        <v>3663</v>
      </c>
      <c r="C476" t="s">
        <v>4283</v>
      </c>
      <c r="D476" t="s">
        <v>3665</v>
      </c>
      <c r="E476" s="18">
        <v>130</v>
      </c>
      <c r="F476" s="18">
        <v>253.7901</v>
      </c>
      <c r="G476" s="19">
        <f>+(Costo_Productos[[#This Row],[Precio Venta]]/Costo_Productos[[#This Row],[Precio Unitario]]-1)</f>
        <v>0.95223153846153852</v>
      </c>
    </row>
    <row r="477" spans="1:7" x14ac:dyDescent="0.35">
      <c r="A477" s="11">
        <v>44887</v>
      </c>
      <c r="B477" t="s">
        <v>2330</v>
      </c>
      <c r="C477" t="s">
        <v>4284</v>
      </c>
      <c r="D477" t="s">
        <v>2331</v>
      </c>
      <c r="E477" s="18">
        <v>8.33</v>
      </c>
      <c r="F477" s="18">
        <v>22.800799999999999</v>
      </c>
      <c r="G477" s="19">
        <f>+(Costo_Productos[[#This Row],[Precio Venta]]/Costo_Productos[[#This Row],[Precio Unitario]]-1)</f>
        <v>1.7371908763505401</v>
      </c>
    </row>
    <row r="478" spans="1:7" x14ac:dyDescent="0.35">
      <c r="A478" s="11">
        <v>44887</v>
      </c>
      <c r="B478" t="s">
        <v>2259</v>
      </c>
      <c r="C478" t="s">
        <v>4284</v>
      </c>
      <c r="D478" t="s">
        <v>2260</v>
      </c>
      <c r="E478" s="18">
        <v>7.7350000000000003</v>
      </c>
      <c r="F478" s="18">
        <v>21.1722</v>
      </c>
      <c r="G478" s="19">
        <f>+(Costo_Productos[[#This Row],[Precio Venta]]/Costo_Productos[[#This Row],[Precio Unitario]]-1)</f>
        <v>1.7371945701357463</v>
      </c>
    </row>
    <row r="479" spans="1:7" x14ac:dyDescent="0.35">
      <c r="A479" s="11">
        <v>44887</v>
      </c>
      <c r="B479" t="s">
        <v>2253</v>
      </c>
      <c r="C479" t="s">
        <v>4284</v>
      </c>
      <c r="D479" t="s">
        <v>2254</v>
      </c>
      <c r="E479" s="18">
        <v>7.7350000000000003</v>
      </c>
      <c r="F479" s="18">
        <v>21.1722</v>
      </c>
      <c r="G479" s="19">
        <f>+(Costo_Productos[[#This Row],[Precio Venta]]/Costo_Productos[[#This Row],[Precio Unitario]]-1)</f>
        <v>1.7371945701357463</v>
      </c>
    </row>
    <row r="480" spans="1:7" x14ac:dyDescent="0.35">
      <c r="A480" s="11">
        <v>44887</v>
      </c>
      <c r="B480" t="s">
        <v>2369</v>
      </c>
      <c r="C480" t="s">
        <v>4284</v>
      </c>
      <c r="D480" t="s">
        <v>2370</v>
      </c>
      <c r="E480" s="18">
        <v>12.494999999999999</v>
      </c>
      <c r="F480" s="18">
        <v>34.2012</v>
      </c>
      <c r="G480" s="19">
        <f>+(Costo_Productos[[#This Row],[Precio Venta]]/Costo_Productos[[#This Row],[Precio Unitario]]-1)</f>
        <v>1.7371908763505406</v>
      </c>
    </row>
    <row r="481" spans="1:7" x14ac:dyDescent="0.35">
      <c r="A481" s="11">
        <v>44887</v>
      </c>
      <c r="B481" t="s">
        <v>2586</v>
      </c>
      <c r="C481" t="s">
        <v>4284</v>
      </c>
      <c r="D481" t="s">
        <v>2267</v>
      </c>
      <c r="E481" s="18">
        <v>14.28</v>
      </c>
      <c r="F481" s="18">
        <v>43.9634</v>
      </c>
      <c r="G481" s="19">
        <f>+(Costo_Productos[[#This Row],[Precio Venta]]/Costo_Productos[[#This Row],[Precio Unitario]]-1)</f>
        <v>2.0786694677871149</v>
      </c>
    </row>
    <row r="482" spans="1:7" x14ac:dyDescent="0.35">
      <c r="A482" s="11">
        <v>44887</v>
      </c>
      <c r="B482" t="s">
        <v>2615</v>
      </c>
      <c r="C482" t="s">
        <v>4284</v>
      </c>
      <c r="D482" t="s">
        <v>2333</v>
      </c>
      <c r="E482" s="18">
        <v>17.850000000000001</v>
      </c>
      <c r="F482" s="18">
        <v>54.954300000000003</v>
      </c>
      <c r="G482" s="19">
        <f>+(Costo_Productos[[#This Row],[Precio Venta]]/Costo_Productos[[#This Row],[Precio Unitario]]-1)</f>
        <v>2.078672268907563</v>
      </c>
    </row>
    <row r="483" spans="1:7" x14ac:dyDescent="0.35">
      <c r="A483" s="11">
        <v>44887</v>
      </c>
      <c r="B483" t="s">
        <v>2613</v>
      </c>
      <c r="C483" t="s">
        <v>4284</v>
      </c>
      <c r="D483" t="s">
        <v>2327</v>
      </c>
      <c r="E483" s="18">
        <v>17.850000000000001</v>
      </c>
      <c r="F483" s="18">
        <v>54.954300000000003</v>
      </c>
      <c r="G483" s="19">
        <f>+(Costo_Productos[[#This Row],[Precio Venta]]/Costo_Productos[[#This Row],[Precio Unitario]]-1)</f>
        <v>2.078672268907563</v>
      </c>
    </row>
    <row r="484" spans="1:7" x14ac:dyDescent="0.35">
      <c r="A484" s="11">
        <v>44887</v>
      </c>
      <c r="B484" t="s">
        <v>2611</v>
      </c>
      <c r="C484" t="s">
        <v>4284</v>
      </c>
      <c r="D484" t="s">
        <v>2161</v>
      </c>
      <c r="E484" s="18">
        <v>17.850000000000001</v>
      </c>
      <c r="F484" s="18">
        <v>54.954300000000003</v>
      </c>
      <c r="G484" s="19">
        <f>+(Costo_Productos[[#This Row],[Precio Venta]]/Costo_Productos[[#This Row],[Precio Unitario]]-1)</f>
        <v>2.078672268907563</v>
      </c>
    </row>
    <row r="485" spans="1:7" x14ac:dyDescent="0.35">
      <c r="A485" s="11">
        <v>44887</v>
      </c>
      <c r="B485" t="s">
        <v>2605</v>
      </c>
      <c r="C485" t="s">
        <v>4284</v>
      </c>
      <c r="D485" t="s">
        <v>2311</v>
      </c>
      <c r="E485" s="18">
        <v>16.66</v>
      </c>
      <c r="F485" s="18">
        <v>51.290599999999998</v>
      </c>
      <c r="G485" s="19">
        <f>+(Costo_Productos[[#This Row],[Precio Venta]]/Costo_Productos[[#This Row],[Precio Unitario]]-1)</f>
        <v>2.0786674669867944</v>
      </c>
    </row>
    <row r="486" spans="1:7" x14ac:dyDescent="0.35">
      <c r="A486" s="11">
        <v>44887</v>
      </c>
      <c r="B486" t="s">
        <v>2603</v>
      </c>
      <c r="C486" t="s">
        <v>4284</v>
      </c>
      <c r="D486" t="s">
        <v>2123</v>
      </c>
      <c r="E486" s="18">
        <v>16.66</v>
      </c>
      <c r="F486" s="18">
        <v>51.290599999999998</v>
      </c>
      <c r="G486" s="19">
        <f>+(Costo_Productos[[#This Row],[Precio Venta]]/Costo_Productos[[#This Row],[Precio Unitario]]-1)</f>
        <v>2.0786674669867944</v>
      </c>
    </row>
    <row r="487" spans="1:7" x14ac:dyDescent="0.35">
      <c r="A487" s="11">
        <v>44887</v>
      </c>
      <c r="B487" t="s">
        <v>2595</v>
      </c>
      <c r="C487" t="s">
        <v>4284</v>
      </c>
      <c r="D487" t="s">
        <v>2283</v>
      </c>
      <c r="E487" s="18">
        <v>15.47</v>
      </c>
      <c r="F487" s="18">
        <v>47.627000000000002</v>
      </c>
      <c r="G487" s="19">
        <f>+(Costo_Productos[[#This Row],[Precio Venta]]/Costo_Productos[[#This Row],[Precio Unitario]]-1)</f>
        <v>2.0786683904330965</v>
      </c>
    </row>
    <row r="488" spans="1:7" x14ac:dyDescent="0.35">
      <c r="A488" s="11">
        <v>44887</v>
      </c>
      <c r="B488" t="s">
        <v>2574</v>
      </c>
      <c r="C488" t="s">
        <v>4284</v>
      </c>
      <c r="D488" t="s">
        <v>2246</v>
      </c>
      <c r="E488" s="18">
        <v>11.9</v>
      </c>
      <c r="F488" s="18">
        <v>36.636099999999999</v>
      </c>
      <c r="G488" s="19">
        <f>+(Costo_Productos[[#This Row],[Precio Venta]]/Costo_Productos[[#This Row],[Precio Unitario]]-1)</f>
        <v>2.0786638655462184</v>
      </c>
    </row>
    <row r="489" spans="1:7" x14ac:dyDescent="0.35">
      <c r="A489" s="11">
        <v>44887</v>
      </c>
      <c r="B489" t="s">
        <v>2599</v>
      </c>
      <c r="C489" t="s">
        <v>4284</v>
      </c>
      <c r="D489" t="s">
        <v>2294</v>
      </c>
      <c r="E489" s="18">
        <v>16.66</v>
      </c>
      <c r="F489" s="18">
        <v>51.290599999999998</v>
      </c>
      <c r="G489" s="19">
        <f>+(Costo_Productos[[#This Row],[Precio Venta]]/Costo_Productos[[#This Row],[Precio Unitario]]-1)</f>
        <v>2.0786674669867944</v>
      </c>
    </row>
    <row r="490" spans="1:7" x14ac:dyDescent="0.35">
      <c r="A490" s="11">
        <v>44887</v>
      </c>
      <c r="B490" t="s">
        <v>2595</v>
      </c>
      <c r="C490" t="s">
        <v>4284</v>
      </c>
      <c r="D490" t="s">
        <v>2283</v>
      </c>
      <c r="E490" s="18">
        <v>15.47</v>
      </c>
      <c r="F490" s="18">
        <v>47.627000000000002</v>
      </c>
      <c r="G490" s="19">
        <f>+(Costo_Productos[[#This Row],[Precio Venta]]/Costo_Productos[[#This Row],[Precio Unitario]]-1)</f>
        <v>2.0786683904330965</v>
      </c>
    </row>
    <row r="491" spans="1:7" x14ac:dyDescent="0.35">
      <c r="A491" s="11">
        <v>44887</v>
      </c>
      <c r="B491" t="s">
        <v>5469</v>
      </c>
      <c r="C491" t="s">
        <v>4284</v>
      </c>
      <c r="D491" t="s">
        <v>4877</v>
      </c>
      <c r="E491" s="18">
        <v>3867.5</v>
      </c>
      <c r="F491" s="18">
        <v>10438.4966</v>
      </c>
      <c r="G491" s="19">
        <f>+(Costo_Productos[[#This Row],[Precio Venta]]/Costo_Productos[[#This Row],[Precio Unitario]]-1)</f>
        <v>1.6990295022624435</v>
      </c>
    </row>
    <row r="492" spans="1:7" x14ac:dyDescent="0.35">
      <c r="A492" s="11">
        <v>44887</v>
      </c>
      <c r="B492" t="s">
        <v>5483</v>
      </c>
      <c r="C492" t="s">
        <v>4284</v>
      </c>
      <c r="D492" t="s">
        <v>4876</v>
      </c>
      <c r="E492" s="18">
        <v>3168.375</v>
      </c>
      <c r="F492" s="18">
        <v>8551.5375999999997</v>
      </c>
      <c r="G492" s="19">
        <f>+(Costo_Productos[[#This Row],[Precio Venta]]/Costo_Productos[[#This Row],[Precio Unitario]]-1)</f>
        <v>1.6990295025052276</v>
      </c>
    </row>
    <row r="493" spans="1:7" x14ac:dyDescent="0.35">
      <c r="A493" s="11">
        <v>44887</v>
      </c>
      <c r="B493" t="s">
        <v>2615</v>
      </c>
      <c r="C493" t="s">
        <v>4284</v>
      </c>
      <c r="D493" t="s">
        <v>2333</v>
      </c>
      <c r="E493" s="18">
        <v>17.850000000000001</v>
      </c>
      <c r="F493" s="18">
        <v>54.954300000000003</v>
      </c>
      <c r="G493" s="19">
        <f>+(Costo_Productos[[#This Row],[Precio Venta]]/Costo_Productos[[#This Row],[Precio Unitario]]-1)</f>
        <v>2.078672268907563</v>
      </c>
    </row>
    <row r="494" spans="1:7" x14ac:dyDescent="0.35">
      <c r="A494" s="11">
        <v>44887</v>
      </c>
      <c r="B494" t="s">
        <v>2595</v>
      </c>
      <c r="C494" t="s">
        <v>4284</v>
      </c>
      <c r="D494" t="s">
        <v>2283</v>
      </c>
      <c r="E494" s="18">
        <v>15.47</v>
      </c>
      <c r="F494" s="18">
        <v>47.627000000000002</v>
      </c>
      <c r="G494" s="19">
        <f>+(Costo_Productos[[#This Row],[Precio Venta]]/Costo_Productos[[#This Row],[Precio Unitario]]-1)</f>
        <v>2.0786683904330965</v>
      </c>
    </row>
    <row r="495" spans="1:7" x14ac:dyDescent="0.35">
      <c r="A495" s="11">
        <v>44887</v>
      </c>
      <c r="B495" t="s">
        <v>2640</v>
      </c>
      <c r="C495" t="s">
        <v>4284</v>
      </c>
      <c r="D495" t="s">
        <v>2380</v>
      </c>
      <c r="E495" s="18">
        <v>21.42</v>
      </c>
      <c r="F495" s="18">
        <v>65.945099999999996</v>
      </c>
      <c r="G495" s="19">
        <f>+(Costo_Productos[[#This Row],[Precio Venta]]/Costo_Productos[[#This Row],[Precio Unitario]]-1)</f>
        <v>2.0786694677871145</v>
      </c>
    </row>
    <row r="496" spans="1:7" x14ac:dyDescent="0.35">
      <c r="A496" s="11">
        <v>44887</v>
      </c>
      <c r="B496" t="s">
        <v>2638</v>
      </c>
      <c r="C496" t="s">
        <v>4284</v>
      </c>
      <c r="D496" t="s">
        <v>2376</v>
      </c>
      <c r="E496" s="18">
        <v>21.42</v>
      </c>
      <c r="F496" s="18">
        <v>65.945099999999996</v>
      </c>
      <c r="G496" s="19">
        <f>+(Costo_Productos[[#This Row],[Precio Venta]]/Costo_Productos[[#This Row],[Precio Unitario]]-1)</f>
        <v>2.0786694677871145</v>
      </c>
    </row>
    <row r="497" spans="1:7" x14ac:dyDescent="0.35">
      <c r="A497" s="11">
        <v>44887</v>
      </c>
      <c r="B497" t="s">
        <v>2613</v>
      </c>
      <c r="C497" t="s">
        <v>4284</v>
      </c>
      <c r="D497" t="s">
        <v>2327</v>
      </c>
      <c r="E497" s="18">
        <v>17.850000000000001</v>
      </c>
      <c r="F497" s="18">
        <v>54.954300000000003</v>
      </c>
      <c r="G497" s="19">
        <f>+(Costo_Productos[[#This Row],[Precio Venta]]/Costo_Productos[[#This Row],[Precio Unitario]]-1)</f>
        <v>2.078672268907563</v>
      </c>
    </row>
    <row r="498" spans="1:7" x14ac:dyDescent="0.35">
      <c r="A498" s="11">
        <v>44887</v>
      </c>
      <c r="B498" t="s">
        <v>2607</v>
      </c>
      <c r="C498" t="s">
        <v>4284</v>
      </c>
      <c r="D498" t="s">
        <v>2125</v>
      </c>
      <c r="E498" s="18">
        <v>16.66</v>
      </c>
      <c r="F498" s="18">
        <v>51.290599999999998</v>
      </c>
      <c r="G498" s="19">
        <f>+(Costo_Productos[[#This Row],[Precio Venta]]/Costo_Productos[[#This Row],[Precio Unitario]]-1)</f>
        <v>2.0786674669867944</v>
      </c>
    </row>
    <row r="499" spans="1:7" x14ac:dyDescent="0.35">
      <c r="A499" s="11">
        <v>44887</v>
      </c>
      <c r="B499" t="s">
        <v>2605</v>
      </c>
      <c r="C499" t="s">
        <v>4284</v>
      </c>
      <c r="D499" t="s">
        <v>2311</v>
      </c>
      <c r="E499" s="18">
        <v>16.66</v>
      </c>
      <c r="F499" s="18">
        <v>51.290599999999998</v>
      </c>
      <c r="G499" s="19">
        <f>+(Costo_Productos[[#This Row],[Precio Venta]]/Costo_Productos[[#This Row],[Precio Unitario]]-1)</f>
        <v>2.0786674669867944</v>
      </c>
    </row>
    <row r="500" spans="1:7" x14ac:dyDescent="0.35">
      <c r="A500" s="11">
        <v>44887</v>
      </c>
      <c r="B500" t="s">
        <v>2597</v>
      </c>
      <c r="C500" t="s">
        <v>4284</v>
      </c>
      <c r="D500" t="s">
        <v>2288</v>
      </c>
      <c r="E500" s="18">
        <v>16.66</v>
      </c>
      <c r="F500" s="18">
        <v>51.290599999999998</v>
      </c>
      <c r="G500" s="19">
        <f>+(Costo_Productos[[#This Row],[Precio Venta]]/Costo_Productos[[#This Row],[Precio Unitario]]-1)</f>
        <v>2.0786674669867944</v>
      </c>
    </row>
    <row r="501" spans="1:7" x14ac:dyDescent="0.35">
      <c r="A501" s="11">
        <v>44887</v>
      </c>
      <c r="B501" t="s">
        <v>2586</v>
      </c>
      <c r="C501" t="s">
        <v>4284</v>
      </c>
      <c r="D501" t="s">
        <v>2267</v>
      </c>
      <c r="E501" s="18">
        <v>14.28</v>
      </c>
      <c r="F501" s="18">
        <v>43.9634</v>
      </c>
      <c r="G501" s="19">
        <f>+(Costo_Productos[[#This Row],[Precio Venta]]/Costo_Productos[[#This Row],[Precio Unitario]]-1)</f>
        <v>2.0786694677871149</v>
      </c>
    </row>
    <row r="502" spans="1:7" x14ac:dyDescent="0.35">
      <c r="A502" s="11">
        <v>44887</v>
      </c>
      <c r="B502" t="s">
        <v>2469</v>
      </c>
      <c r="C502" t="s">
        <v>4284</v>
      </c>
      <c r="D502" t="s">
        <v>2470</v>
      </c>
      <c r="E502" s="18">
        <v>40.46</v>
      </c>
      <c r="F502" s="18">
        <v>110.74679999999999</v>
      </c>
      <c r="G502" s="19">
        <f>+(Costo_Productos[[#This Row],[Precio Venta]]/Costo_Productos[[#This Row],[Precio Unitario]]-1)</f>
        <v>1.7371922886801778</v>
      </c>
    </row>
    <row r="503" spans="1:7" x14ac:dyDescent="0.35">
      <c r="A503" s="11">
        <v>44887</v>
      </c>
      <c r="B503" t="s">
        <v>2437</v>
      </c>
      <c r="C503" t="s">
        <v>4284</v>
      </c>
      <c r="D503" t="s">
        <v>2438</v>
      </c>
      <c r="E503" s="18">
        <v>35.700000000000003</v>
      </c>
      <c r="F503" s="18">
        <v>97.717799999999997</v>
      </c>
      <c r="G503" s="19">
        <f>+(Costo_Productos[[#This Row],[Precio Venta]]/Costo_Productos[[#This Row],[Precio Unitario]]-1)</f>
        <v>1.737193277310924</v>
      </c>
    </row>
    <row r="504" spans="1:7" x14ac:dyDescent="0.35">
      <c r="A504" s="11">
        <v>44887</v>
      </c>
      <c r="B504" t="s">
        <v>2435</v>
      </c>
      <c r="C504" t="s">
        <v>4284</v>
      </c>
      <c r="D504" t="s">
        <v>2436</v>
      </c>
      <c r="E504" s="18">
        <v>34.51</v>
      </c>
      <c r="F504" s="18">
        <v>94.460499999999996</v>
      </c>
      <c r="G504" s="19">
        <f>+(Costo_Productos[[#This Row],[Precio Venta]]/Costo_Productos[[#This Row],[Precio Unitario]]-1)</f>
        <v>1.7371921182266012</v>
      </c>
    </row>
    <row r="505" spans="1:7" x14ac:dyDescent="0.35">
      <c r="A505" s="11">
        <v>44887</v>
      </c>
      <c r="B505" t="s">
        <v>2431</v>
      </c>
      <c r="C505" t="s">
        <v>4284</v>
      </c>
      <c r="D505" t="s">
        <v>2432</v>
      </c>
      <c r="E505" s="18">
        <v>34.51</v>
      </c>
      <c r="F505" s="18">
        <v>94.460499999999996</v>
      </c>
      <c r="G505" s="19">
        <f>+(Costo_Productos[[#This Row],[Precio Venta]]/Costo_Productos[[#This Row],[Precio Unitario]]-1)</f>
        <v>1.7371921182266012</v>
      </c>
    </row>
    <row r="506" spans="1:7" x14ac:dyDescent="0.35">
      <c r="A506" s="11">
        <v>44887</v>
      </c>
      <c r="B506" t="s">
        <v>2427</v>
      </c>
      <c r="C506" t="s">
        <v>4284</v>
      </c>
      <c r="D506" t="s">
        <v>2428</v>
      </c>
      <c r="E506" s="18">
        <v>33.32</v>
      </c>
      <c r="F506" s="18">
        <v>91.203299999999999</v>
      </c>
      <c r="G506" s="19">
        <f>+(Costo_Productos[[#This Row],[Precio Venta]]/Costo_Productos[[#This Row],[Precio Unitario]]-1)</f>
        <v>1.7371938775510203</v>
      </c>
    </row>
    <row r="507" spans="1:7" x14ac:dyDescent="0.35">
      <c r="A507" s="11">
        <v>44887</v>
      </c>
      <c r="B507" t="s">
        <v>2425</v>
      </c>
      <c r="C507" t="s">
        <v>4284</v>
      </c>
      <c r="D507" t="s">
        <v>2426</v>
      </c>
      <c r="E507" s="18">
        <v>33.32</v>
      </c>
      <c r="F507" s="18">
        <v>91.203299999999999</v>
      </c>
      <c r="G507" s="19">
        <f>+(Costo_Productos[[#This Row],[Precio Venta]]/Costo_Productos[[#This Row],[Precio Unitario]]-1)</f>
        <v>1.7371938775510203</v>
      </c>
    </row>
    <row r="508" spans="1:7" x14ac:dyDescent="0.35">
      <c r="A508" s="11">
        <v>44887</v>
      </c>
      <c r="B508" t="s">
        <v>2423</v>
      </c>
      <c r="C508" t="s">
        <v>4284</v>
      </c>
      <c r="D508" t="s">
        <v>2424</v>
      </c>
      <c r="E508" s="18">
        <v>33.32</v>
      </c>
      <c r="F508" s="18">
        <v>91.203299999999999</v>
      </c>
      <c r="G508" s="19">
        <f>+(Costo_Productos[[#This Row],[Precio Venta]]/Costo_Productos[[#This Row],[Precio Unitario]]-1)</f>
        <v>1.7371938775510203</v>
      </c>
    </row>
    <row r="509" spans="1:7" x14ac:dyDescent="0.35">
      <c r="A509" s="11">
        <v>44887</v>
      </c>
      <c r="B509" t="s">
        <v>2421</v>
      </c>
      <c r="C509" t="s">
        <v>4284</v>
      </c>
      <c r="D509" t="s">
        <v>2422</v>
      </c>
      <c r="E509" s="18">
        <v>33.32</v>
      </c>
      <c r="F509" s="18">
        <v>91.203299999999999</v>
      </c>
      <c r="G509" s="19">
        <f>+(Costo_Productos[[#This Row],[Precio Venta]]/Costo_Productos[[#This Row],[Precio Unitario]]-1)</f>
        <v>1.7371938775510203</v>
      </c>
    </row>
    <row r="510" spans="1:7" x14ac:dyDescent="0.35">
      <c r="A510" s="11">
        <v>44887</v>
      </c>
      <c r="B510" t="s">
        <v>2387</v>
      </c>
      <c r="C510" t="s">
        <v>4284</v>
      </c>
      <c r="D510" t="s">
        <v>2388</v>
      </c>
      <c r="E510" s="18">
        <v>14.875</v>
      </c>
      <c r="F510" s="18">
        <v>40.715699999999998</v>
      </c>
      <c r="G510" s="19">
        <f>+(Costo_Productos[[#This Row],[Precio Venta]]/Costo_Productos[[#This Row],[Precio Unitario]]-1)</f>
        <v>1.7371899159663866</v>
      </c>
    </row>
    <row r="511" spans="1:7" x14ac:dyDescent="0.35">
      <c r="A511" s="11">
        <v>44887</v>
      </c>
      <c r="B511" t="s">
        <v>2340</v>
      </c>
      <c r="C511" t="s">
        <v>4284</v>
      </c>
      <c r="D511" t="s">
        <v>2199</v>
      </c>
      <c r="E511" s="18">
        <v>9.52</v>
      </c>
      <c r="F511" s="18">
        <v>24.437999999999999</v>
      </c>
      <c r="G511" s="19">
        <f>+(Costo_Productos[[#This Row],[Precio Venta]]/Costo_Productos[[#This Row],[Precio Unitario]]-1)</f>
        <v>1.5670168067226893</v>
      </c>
    </row>
    <row r="512" spans="1:7" x14ac:dyDescent="0.35">
      <c r="A512" s="11">
        <v>44887</v>
      </c>
      <c r="B512" t="s">
        <v>2326</v>
      </c>
      <c r="C512" t="s">
        <v>4284</v>
      </c>
      <c r="D512" t="s">
        <v>2327</v>
      </c>
      <c r="E512" s="18">
        <v>8.9250000000000007</v>
      </c>
      <c r="F512" s="18">
        <v>23.218900000000001</v>
      </c>
      <c r="G512" s="19">
        <f>+(Costo_Productos[[#This Row],[Precio Venta]]/Costo_Productos[[#This Row],[Precio Unitario]]-1)</f>
        <v>1.6015574229691878</v>
      </c>
    </row>
    <row r="513" spans="1:7" x14ac:dyDescent="0.35">
      <c r="A513" s="11">
        <v>44887</v>
      </c>
      <c r="B513" t="s">
        <v>2261</v>
      </c>
      <c r="C513" t="s">
        <v>4284</v>
      </c>
      <c r="D513" t="s">
        <v>2109</v>
      </c>
      <c r="E513" s="18">
        <v>4.76</v>
      </c>
      <c r="F513" s="18">
        <v>15.904</v>
      </c>
      <c r="G513" s="19">
        <f>+(Costo_Productos[[#This Row],[Precio Venta]]/Costo_Productos[[#This Row],[Precio Unitario]]-1)</f>
        <v>2.3411764705882354</v>
      </c>
    </row>
    <row r="514" spans="1:7" x14ac:dyDescent="0.35">
      <c r="A514" s="11">
        <v>44887</v>
      </c>
      <c r="B514" t="s">
        <v>2224</v>
      </c>
      <c r="C514" t="s">
        <v>4284</v>
      </c>
      <c r="D514" t="s">
        <v>2225</v>
      </c>
      <c r="E514" s="18">
        <v>4.165</v>
      </c>
      <c r="F514" s="18">
        <v>13.4659</v>
      </c>
      <c r="G514" s="19">
        <f>+(Costo_Productos[[#This Row],[Precio Venta]]/Costo_Productos[[#This Row],[Precio Unitario]]-1)</f>
        <v>2.2331092436974789</v>
      </c>
    </row>
    <row r="515" spans="1:7" x14ac:dyDescent="0.35">
      <c r="A515" s="11">
        <v>44887</v>
      </c>
      <c r="B515" t="s">
        <v>2221</v>
      </c>
      <c r="C515" t="s">
        <v>4284</v>
      </c>
      <c r="D515" t="s">
        <v>2222</v>
      </c>
      <c r="E515" s="18">
        <v>4.165</v>
      </c>
      <c r="F515" s="18">
        <v>13.4659</v>
      </c>
      <c r="G515" s="19">
        <f>+(Costo_Productos[[#This Row],[Precio Venta]]/Costo_Productos[[#This Row],[Precio Unitario]]-1)</f>
        <v>2.2331092436974789</v>
      </c>
    </row>
    <row r="516" spans="1:7" x14ac:dyDescent="0.35">
      <c r="A516" s="11">
        <v>44882</v>
      </c>
      <c r="B516" t="s">
        <v>3242</v>
      </c>
      <c r="C516" t="s">
        <v>4286</v>
      </c>
      <c r="D516" t="s">
        <v>3244</v>
      </c>
      <c r="E516" s="18">
        <v>75</v>
      </c>
      <c r="F516" s="18">
        <v>331.70690000000002</v>
      </c>
      <c r="G516" s="19">
        <f>+(Costo_Productos[[#This Row],[Precio Venta]]/Costo_Productos[[#This Row],[Precio Unitario]]-1)</f>
        <v>3.4227586666666667</v>
      </c>
    </row>
    <row r="517" spans="1:7" x14ac:dyDescent="0.35">
      <c r="A517" s="11">
        <v>44882</v>
      </c>
      <c r="B517" t="s">
        <v>3230</v>
      </c>
      <c r="C517" t="s">
        <v>4286</v>
      </c>
      <c r="D517" t="s">
        <v>3232</v>
      </c>
      <c r="E517" s="18">
        <v>75</v>
      </c>
      <c r="F517" s="18">
        <v>269.51179999999999</v>
      </c>
      <c r="G517" s="19">
        <f>+(Costo_Productos[[#This Row],[Precio Venta]]/Costo_Productos[[#This Row],[Precio Unitario]]-1)</f>
        <v>2.5934906666666664</v>
      </c>
    </row>
    <row r="518" spans="1:7" x14ac:dyDescent="0.35">
      <c r="A518" s="11">
        <v>44882</v>
      </c>
      <c r="B518" t="s">
        <v>3212</v>
      </c>
      <c r="C518" t="s">
        <v>4286</v>
      </c>
      <c r="D518" t="s">
        <v>3214</v>
      </c>
      <c r="E518" s="18">
        <v>75</v>
      </c>
      <c r="F518" s="18">
        <v>269.51179999999999</v>
      </c>
      <c r="G518" s="19">
        <f>+(Costo_Productos[[#This Row],[Precio Venta]]/Costo_Productos[[#This Row],[Precio Unitario]]-1)</f>
        <v>2.5934906666666664</v>
      </c>
    </row>
    <row r="519" spans="1:7" x14ac:dyDescent="0.35">
      <c r="A519" s="11">
        <v>44882</v>
      </c>
      <c r="B519" t="s">
        <v>3209</v>
      </c>
      <c r="C519" t="s">
        <v>5136</v>
      </c>
      <c r="D519" t="s">
        <v>3211</v>
      </c>
      <c r="E519" s="18">
        <v>75</v>
      </c>
      <c r="F519" s="18">
        <v>269.51179999999999</v>
      </c>
      <c r="G519" s="19">
        <f>+(Costo_Productos[[#This Row],[Precio Venta]]/Costo_Productos[[#This Row],[Precio Unitario]]-1)</f>
        <v>2.5934906666666664</v>
      </c>
    </row>
    <row r="520" spans="1:7" x14ac:dyDescent="0.35">
      <c r="A520" s="11">
        <v>44882</v>
      </c>
      <c r="B520" t="s">
        <v>3206</v>
      </c>
      <c r="C520" t="s">
        <v>5136</v>
      </c>
      <c r="D520" t="s">
        <v>3208</v>
      </c>
      <c r="E520" s="18">
        <v>75</v>
      </c>
      <c r="F520" s="18">
        <v>269.51179999999999</v>
      </c>
      <c r="G520" s="19">
        <f>+(Costo_Productos[[#This Row],[Precio Venta]]/Costo_Productos[[#This Row],[Precio Unitario]]-1)</f>
        <v>2.5934906666666664</v>
      </c>
    </row>
    <row r="521" spans="1:7" x14ac:dyDescent="0.35">
      <c r="A521" s="11">
        <v>44882</v>
      </c>
      <c r="B521" t="s">
        <v>3221</v>
      </c>
      <c r="C521" t="s">
        <v>5136</v>
      </c>
      <c r="D521" t="s">
        <v>3223</v>
      </c>
      <c r="E521" s="18">
        <v>75</v>
      </c>
      <c r="F521" s="18">
        <v>269.51179999999999</v>
      </c>
      <c r="G521" s="19">
        <f>+(Costo_Productos[[#This Row],[Precio Venta]]/Costo_Productos[[#This Row],[Precio Unitario]]-1)</f>
        <v>2.5934906666666664</v>
      </c>
    </row>
    <row r="522" spans="1:7" x14ac:dyDescent="0.35">
      <c r="A522" s="11">
        <v>44882</v>
      </c>
      <c r="B522" t="s">
        <v>3197</v>
      </c>
      <c r="C522" t="s">
        <v>5136</v>
      </c>
      <c r="D522" t="s">
        <v>3199</v>
      </c>
      <c r="E522" s="18">
        <v>75</v>
      </c>
      <c r="F522" s="18">
        <v>269.51179999999999</v>
      </c>
      <c r="G522" s="19">
        <f>+(Costo_Productos[[#This Row],[Precio Venta]]/Costo_Productos[[#This Row],[Precio Unitario]]-1)</f>
        <v>2.5934906666666664</v>
      </c>
    </row>
    <row r="523" spans="1:7" x14ac:dyDescent="0.35">
      <c r="A523" s="11">
        <v>44882</v>
      </c>
      <c r="B523" t="s">
        <v>3194</v>
      </c>
      <c r="C523" t="s">
        <v>5136</v>
      </c>
      <c r="D523" t="s">
        <v>3196</v>
      </c>
      <c r="E523" s="18">
        <v>75</v>
      </c>
      <c r="F523" s="18">
        <v>269.51179999999999</v>
      </c>
      <c r="G523" s="19">
        <f>+(Costo_Productos[[#This Row],[Precio Venta]]/Costo_Productos[[#This Row],[Precio Unitario]]-1)</f>
        <v>2.5934906666666664</v>
      </c>
    </row>
    <row r="524" spans="1:7" x14ac:dyDescent="0.35">
      <c r="A524" s="11">
        <v>44882</v>
      </c>
      <c r="B524" t="s">
        <v>3191</v>
      </c>
      <c r="C524" t="s">
        <v>4286</v>
      </c>
      <c r="D524" t="s">
        <v>3193</v>
      </c>
      <c r="E524" s="18">
        <v>75</v>
      </c>
      <c r="F524" s="18">
        <v>331.70690000000002</v>
      </c>
      <c r="G524" s="19">
        <f>+(Costo_Productos[[#This Row],[Precio Venta]]/Costo_Productos[[#This Row],[Precio Unitario]]-1)</f>
        <v>3.4227586666666667</v>
      </c>
    </row>
    <row r="525" spans="1:7" x14ac:dyDescent="0.35">
      <c r="A525" s="11">
        <v>44882</v>
      </c>
      <c r="B525" t="s">
        <v>3182</v>
      </c>
      <c r="C525" t="s">
        <v>4286</v>
      </c>
      <c r="D525" t="s">
        <v>3184</v>
      </c>
      <c r="E525" s="18">
        <v>75</v>
      </c>
      <c r="F525" s="18">
        <v>269.51179999999999</v>
      </c>
      <c r="G525" s="19">
        <f>+(Costo_Productos[[#This Row],[Precio Venta]]/Costo_Productos[[#This Row],[Precio Unitario]]-1)</f>
        <v>2.5934906666666664</v>
      </c>
    </row>
    <row r="526" spans="1:7" x14ac:dyDescent="0.35">
      <c r="A526" s="11">
        <v>44882</v>
      </c>
      <c r="B526" t="s">
        <v>3152</v>
      </c>
      <c r="C526" t="s">
        <v>5136</v>
      </c>
      <c r="D526" t="s">
        <v>3154</v>
      </c>
      <c r="E526" s="18">
        <v>75</v>
      </c>
      <c r="F526" s="18">
        <v>338.61739999999998</v>
      </c>
      <c r="G526" s="19">
        <f>+(Costo_Productos[[#This Row],[Precio Venta]]/Costo_Productos[[#This Row],[Precio Unitario]]-1)</f>
        <v>3.5148986666666664</v>
      </c>
    </row>
    <row r="527" spans="1:7" x14ac:dyDescent="0.35">
      <c r="A527" s="11">
        <v>44882</v>
      </c>
      <c r="B527" t="s">
        <v>3143</v>
      </c>
      <c r="C527" t="s">
        <v>4286</v>
      </c>
      <c r="D527" t="s">
        <v>3145</v>
      </c>
      <c r="E527" s="18">
        <v>75</v>
      </c>
      <c r="F527" s="18">
        <v>331.70690000000002</v>
      </c>
      <c r="G527" s="19">
        <f>+(Costo_Productos[[#This Row],[Precio Venta]]/Costo_Productos[[#This Row],[Precio Unitario]]-1)</f>
        <v>3.4227586666666667</v>
      </c>
    </row>
    <row r="528" spans="1:7" x14ac:dyDescent="0.35">
      <c r="A528" s="11">
        <v>44882</v>
      </c>
      <c r="B528" t="s">
        <v>1898</v>
      </c>
      <c r="C528" t="s">
        <v>4278</v>
      </c>
      <c r="D528" t="s">
        <v>1899</v>
      </c>
      <c r="E528" s="18">
        <v>112.94</v>
      </c>
      <c r="F528" s="18">
        <v>223.36019999999999</v>
      </c>
      <c r="G528" s="19">
        <f>+(Costo_Productos[[#This Row],[Precio Venta]]/Costo_Productos[[#This Row],[Precio Unitario]]-1)</f>
        <v>0.97768903842748367</v>
      </c>
    </row>
    <row r="529" spans="1:7" x14ac:dyDescent="0.35">
      <c r="A529" s="11">
        <v>44882</v>
      </c>
      <c r="B529" t="s">
        <v>1900</v>
      </c>
      <c r="C529" t="s">
        <v>4278</v>
      </c>
      <c r="D529" t="s">
        <v>1901</v>
      </c>
      <c r="E529" s="18">
        <v>115.63</v>
      </c>
      <c r="F529" s="18">
        <v>223.36019999999999</v>
      </c>
      <c r="G529" s="19">
        <f>+(Costo_Productos[[#This Row],[Precio Venta]]/Costo_Productos[[#This Row],[Precio Unitario]]-1)</f>
        <v>0.93168035976822616</v>
      </c>
    </row>
    <row r="530" spans="1:7" x14ac:dyDescent="0.35">
      <c r="A530" s="11">
        <v>44882</v>
      </c>
      <c r="B530" t="s">
        <v>1894</v>
      </c>
      <c r="C530" t="s">
        <v>4278</v>
      </c>
      <c r="D530" t="s">
        <v>1895</v>
      </c>
      <c r="E530" s="18">
        <v>102.18</v>
      </c>
      <c r="F530" s="18">
        <v>216.67070000000001</v>
      </c>
      <c r="G530" s="19">
        <f>+(Costo_Productos[[#This Row],[Precio Venta]]/Costo_Productos[[#This Row],[Precio Unitario]]-1)</f>
        <v>1.1204805245644942</v>
      </c>
    </row>
    <row r="531" spans="1:7" x14ac:dyDescent="0.35">
      <c r="A531" s="11">
        <v>44882</v>
      </c>
      <c r="B531" t="s">
        <v>1882</v>
      </c>
      <c r="C531" t="s">
        <v>4278</v>
      </c>
      <c r="D531" t="s">
        <v>1883</v>
      </c>
      <c r="E531" s="18">
        <v>83.36</v>
      </c>
      <c r="F531" s="18">
        <v>200.06039999999999</v>
      </c>
      <c r="G531" s="19">
        <f>+(Costo_Productos[[#This Row],[Precio Venta]]/Costo_Productos[[#This Row],[Precio Unitario]]-1)</f>
        <v>1.3999568138195775</v>
      </c>
    </row>
    <row r="532" spans="1:7" x14ac:dyDescent="0.35">
      <c r="A532" s="11">
        <v>44882</v>
      </c>
      <c r="B532" t="s">
        <v>1884</v>
      </c>
      <c r="C532" t="s">
        <v>4278</v>
      </c>
      <c r="D532" t="s">
        <v>1885</v>
      </c>
      <c r="E532" s="18">
        <v>80.67</v>
      </c>
      <c r="F532" s="18">
        <v>200.06039999999999</v>
      </c>
      <c r="G532" s="19">
        <f>+(Costo_Productos[[#This Row],[Precio Venta]]/Costo_Productos[[#This Row],[Precio Unitario]]-1)</f>
        <v>1.4799851245816287</v>
      </c>
    </row>
    <row r="533" spans="1:7" x14ac:dyDescent="0.35">
      <c r="A533" s="11">
        <v>44882</v>
      </c>
      <c r="B533" t="s">
        <v>1886</v>
      </c>
      <c r="C533" t="s">
        <v>4278</v>
      </c>
      <c r="D533" t="s">
        <v>1887</v>
      </c>
      <c r="E533" s="18">
        <v>88.74</v>
      </c>
      <c r="F533" s="18">
        <v>216.67070000000001</v>
      </c>
      <c r="G533" s="19">
        <f>+(Costo_Productos[[#This Row],[Precio Venta]]/Costo_Productos[[#This Row],[Precio Unitario]]-1)</f>
        <v>1.4416351138156416</v>
      </c>
    </row>
    <row r="534" spans="1:7" x14ac:dyDescent="0.35">
      <c r="A534" s="11">
        <v>44882</v>
      </c>
      <c r="B534" t="s">
        <v>1890</v>
      </c>
      <c r="C534" t="s">
        <v>4278</v>
      </c>
      <c r="D534" t="s">
        <v>1891</v>
      </c>
      <c r="E534" s="18">
        <v>83.36</v>
      </c>
      <c r="F534" s="18">
        <v>216.67070000000001</v>
      </c>
      <c r="G534" s="19">
        <f>+(Costo_Productos[[#This Row],[Precio Venta]]/Costo_Productos[[#This Row],[Precio Unitario]]-1)</f>
        <v>1.5992166506717851</v>
      </c>
    </row>
    <row r="535" spans="1:7" x14ac:dyDescent="0.35">
      <c r="A535" s="11">
        <v>44882</v>
      </c>
      <c r="B535" t="s">
        <v>1892</v>
      </c>
      <c r="C535" t="s">
        <v>4278</v>
      </c>
      <c r="D535" t="s">
        <v>1893</v>
      </c>
      <c r="E535" s="18">
        <v>87.39</v>
      </c>
      <c r="F535" s="18">
        <v>216.67070000000001</v>
      </c>
      <c r="G535" s="19">
        <f>+(Costo_Productos[[#This Row],[Precio Venta]]/Costo_Productos[[#This Row],[Precio Unitario]]-1)</f>
        <v>1.4793534729374072</v>
      </c>
    </row>
    <row r="536" spans="1:7" x14ac:dyDescent="0.35">
      <c r="A536" s="11">
        <v>44882</v>
      </c>
      <c r="B536" t="s">
        <v>1818</v>
      </c>
      <c r="C536" t="s">
        <v>4278</v>
      </c>
      <c r="D536" t="s">
        <v>1819</v>
      </c>
      <c r="E536" s="18">
        <v>71.900000000000006</v>
      </c>
      <c r="F536" s="18">
        <v>154.82149999999999</v>
      </c>
      <c r="G536" s="19">
        <f>+(Costo_Productos[[#This Row],[Precio Venta]]/Costo_Productos[[#This Row],[Precio Unitario]]-1)</f>
        <v>1.1532892906815015</v>
      </c>
    </row>
    <row r="537" spans="1:7" x14ac:dyDescent="0.35">
      <c r="A537" s="11">
        <v>44882</v>
      </c>
      <c r="B537" t="s">
        <v>1812</v>
      </c>
      <c r="C537" t="s">
        <v>4278</v>
      </c>
      <c r="D537" t="s">
        <v>1813</v>
      </c>
      <c r="E537" s="18">
        <v>613.66999999999996</v>
      </c>
      <c r="F537" s="18">
        <v>920</v>
      </c>
      <c r="G537" s="19">
        <f>+(Costo_Productos[[#This Row],[Precio Venta]]/Costo_Productos[[#This Row],[Precio Unitario]]-1)</f>
        <v>0.4991770821451269</v>
      </c>
    </row>
    <row r="538" spans="1:7" x14ac:dyDescent="0.35">
      <c r="A538" s="11">
        <v>44882</v>
      </c>
      <c r="B538" t="s">
        <v>1878</v>
      </c>
      <c r="C538" t="s">
        <v>4278</v>
      </c>
      <c r="D538" t="s">
        <v>1879</v>
      </c>
      <c r="E538" s="18">
        <v>103.18</v>
      </c>
      <c r="F538" s="18">
        <v>216.67070000000001</v>
      </c>
      <c r="G538" s="19">
        <f>+(Costo_Productos[[#This Row],[Precio Venta]]/Costo_Productos[[#This Row],[Precio Unitario]]-1)</f>
        <v>1.0999292498546231</v>
      </c>
    </row>
    <row r="539" spans="1:7" x14ac:dyDescent="0.35">
      <c r="A539" s="11">
        <v>44882</v>
      </c>
      <c r="B539" t="s">
        <v>1862</v>
      </c>
      <c r="C539" t="s">
        <v>4278</v>
      </c>
      <c r="D539" t="s">
        <v>1863</v>
      </c>
      <c r="E539" s="18">
        <v>153.80000000000001</v>
      </c>
      <c r="F539" s="18">
        <v>393.03449999999998</v>
      </c>
      <c r="G539" s="19">
        <f>+(Costo_Productos[[#This Row],[Precio Venta]]/Costo_Productos[[#This Row],[Precio Unitario]]-1)</f>
        <v>1.5554908972691806</v>
      </c>
    </row>
    <row r="540" spans="1:7" x14ac:dyDescent="0.35">
      <c r="A540" s="11">
        <v>44882</v>
      </c>
      <c r="B540" t="s">
        <v>1854</v>
      </c>
      <c r="C540" t="s">
        <v>4278</v>
      </c>
      <c r="D540" t="s">
        <v>1855</v>
      </c>
      <c r="E540" s="18">
        <v>113.97</v>
      </c>
      <c r="F540" s="18">
        <v>305.78800000000001</v>
      </c>
      <c r="G540" s="19">
        <f>+(Costo_Productos[[#This Row],[Precio Venta]]/Costo_Productos[[#This Row],[Precio Unitario]]-1)</f>
        <v>1.6830569448100379</v>
      </c>
    </row>
    <row r="541" spans="1:7" x14ac:dyDescent="0.35">
      <c r="A541" s="11">
        <v>44882</v>
      </c>
      <c r="B541" t="s">
        <v>1856</v>
      </c>
      <c r="C541" t="s">
        <v>4278</v>
      </c>
      <c r="D541" t="s">
        <v>1857</v>
      </c>
      <c r="E541" s="18">
        <v>124.72</v>
      </c>
      <c r="F541" s="18">
        <v>317.40949999999998</v>
      </c>
      <c r="G541" s="19">
        <f>+(Costo_Productos[[#This Row],[Precio Venta]]/Costo_Productos[[#This Row],[Precio Unitario]]-1)</f>
        <v>1.5449767479153302</v>
      </c>
    </row>
    <row r="542" spans="1:7" x14ac:dyDescent="0.35">
      <c r="A542" s="11">
        <v>44882</v>
      </c>
      <c r="B542" t="s">
        <v>1798</v>
      </c>
      <c r="C542" t="s">
        <v>4278</v>
      </c>
      <c r="D542" t="s">
        <v>1799</v>
      </c>
      <c r="E542" s="18">
        <v>97.74</v>
      </c>
      <c r="F542" s="18">
        <v>301.59289999999999</v>
      </c>
      <c r="G542" s="19">
        <f>+(Costo_Productos[[#This Row],[Precio Venta]]/Costo_Productos[[#This Row],[Precio Unitario]]-1)</f>
        <v>2.0856650296705546</v>
      </c>
    </row>
    <row r="543" spans="1:7" x14ac:dyDescent="0.35">
      <c r="A543" s="11">
        <v>44882</v>
      </c>
      <c r="B543" t="s">
        <v>1844</v>
      </c>
      <c r="C543" t="s">
        <v>4278</v>
      </c>
      <c r="D543" t="s">
        <v>1845</v>
      </c>
      <c r="E543" s="18">
        <v>91.19</v>
      </c>
      <c r="F543" s="18">
        <v>215.2818</v>
      </c>
      <c r="G543" s="19">
        <f>+(Costo_Productos[[#This Row],[Precio Venta]]/Costo_Productos[[#This Row],[Precio Unitario]]-1)</f>
        <v>1.360804912819388</v>
      </c>
    </row>
    <row r="544" spans="1:7" x14ac:dyDescent="0.35">
      <c r="A544" s="11">
        <v>44882</v>
      </c>
      <c r="B544" t="s">
        <v>1864</v>
      </c>
      <c r="C544" t="s">
        <v>4278</v>
      </c>
      <c r="D544" t="s">
        <v>1865</v>
      </c>
      <c r="E544" s="18">
        <v>162.68</v>
      </c>
      <c r="F544" s="18">
        <v>353.06779999999998</v>
      </c>
      <c r="G544" s="19">
        <f>+(Costo_Productos[[#This Row],[Precio Venta]]/Costo_Productos[[#This Row],[Precio Unitario]]-1)</f>
        <v>1.1703208753380867</v>
      </c>
    </row>
    <row r="545" spans="1:7" x14ac:dyDescent="0.35">
      <c r="A545" s="11">
        <v>44882</v>
      </c>
      <c r="B545" t="s">
        <v>1866</v>
      </c>
      <c r="C545" t="s">
        <v>4278</v>
      </c>
      <c r="D545" t="s">
        <v>1867</v>
      </c>
      <c r="E545" s="18">
        <v>162.68</v>
      </c>
      <c r="F545" s="18">
        <v>354.93860000000001</v>
      </c>
      <c r="G545" s="19">
        <f>+(Costo_Productos[[#This Row],[Precio Venta]]/Costo_Productos[[#This Row],[Precio Unitario]]-1)</f>
        <v>1.1818207523973445</v>
      </c>
    </row>
    <row r="546" spans="1:7" x14ac:dyDescent="0.35">
      <c r="A546" s="11">
        <v>44882</v>
      </c>
      <c r="B546" t="s">
        <v>1860</v>
      </c>
      <c r="C546" t="s">
        <v>4278</v>
      </c>
      <c r="D546" t="s">
        <v>1861</v>
      </c>
      <c r="E546" s="18">
        <v>123.46</v>
      </c>
      <c r="F546" s="18">
        <v>343.51549999999997</v>
      </c>
      <c r="G546" s="19">
        <f>+(Costo_Productos[[#This Row],[Precio Venta]]/Costo_Productos[[#This Row],[Precio Unitario]]-1)</f>
        <v>1.7824032075166043</v>
      </c>
    </row>
    <row r="547" spans="1:7" x14ac:dyDescent="0.35">
      <c r="A547" s="11">
        <v>44882</v>
      </c>
      <c r="B547" t="s">
        <v>1846</v>
      </c>
      <c r="C547" t="s">
        <v>4278</v>
      </c>
      <c r="D547" t="s">
        <v>1847</v>
      </c>
      <c r="E547" s="18">
        <v>91.37</v>
      </c>
      <c r="F547" s="18">
        <v>224.0121</v>
      </c>
      <c r="G547" s="19">
        <f>+(Costo_Productos[[#This Row],[Precio Venta]]/Costo_Productos[[#This Row],[Precio Unitario]]-1)</f>
        <v>1.4517029659625695</v>
      </c>
    </row>
    <row r="548" spans="1:7" x14ac:dyDescent="0.35">
      <c r="A548" s="11">
        <v>44882</v>
      </c>
      <c r="B548" t="s">
        <v>1790</v>
      </c>
      <c r="C548" t="s">
        <v>4278</v>
      </c>
      <c r="D548" t="s">
        <v>1791</v>
      </c>
      <c r="E548" s="18">
        <v>82.31</v>
      </c>
      <c r="F548" s="18">
        <v>250.03299999999999</v>
      </c>
      <c r="G548" s="19">
        <f>+(Costo_Productos[[#This Row],[Precio Venta]]/Costo_Productos[[#This Row],[Precio Unitario]]-1)</f>
        <v>2.0376989430202888</v>
      </c>
    </row>
    <row r="549" spans="1:7" x14ac:dyDescent="0.35">
      <c r="A549" s="11">
        <v>44882</v>
      </c>
      <c r="B549" t="s">
        <v>1788</v>
      </c>
      <c r="C549" t="s">
        <v>4278</v>
      </c>
      <c r="D549" t="s">
        <v>1789</v>
      </c>
      <c r="E549" s="18">
        <v>77.36</v>
      </c>
      <c r="F549" s="18">
        <v>230.815</v>
      </c>
      <c r="G549" s="19">
        <f>+(Costo_Productos[[#This Row],[Precio Venta]]/Costo_Productos[[#This Row],[Precio Unitario]]-1)</f>
        <v>1.9836478800413651</v>
      </c>
    </row>
    <row r="550" spans="1:7" x14ac:dyDescent="0.35">
      <c r="A550" s="11">
        <v>44882</v>
      </c>
      <c r="B550" t="s">
        <v>2033</v>
      </c>
      <c r="C550" t="s">
        <v>4280</v>
      </c>
      <c r="D550" t="s">
        <v>2034</v>
      </c>
      <c r="E550" s="18">
        <v>6.4</v>
      </c>
      <c r="F550" s="18">
        <v>34.581099999999999</v>
      </c>
      <c r="G550" s="19">
        <f>+(Costo_Productos[[#This Row],[Precio Venta]]/Costo_Productos[[#This Row],[Precio Unitario]]-1)</f>
        <v>4.4032968749999997</v>
      </c>
    </row>
    <row r="551" spans="1:7" x14ac:dyDescent="0.35">
      <c r="A551" s="11">
        <v>44882</v>
      </c>
      <c r="B551" t="s">
        <v>2023</v>
      </c>
      <c r="C551" t="s">
        <v>4280</v>
      </c>
      <c r="D551" t="s">
        <v>2024</v>
      </c>
      <c r="E551" s="18">
        <v>6.4</v>
      </c>
      <c r="F551" s="18">
        <v>26.945499999999999</v>
      </c>
      <c r="G551" s="19">
        <f>+(Costo_Productos[[#This Row],[Precio Venta]]/Costo_Productos[[#This Row],[Precio Unitario]]-1)</f>
        <v>3.2102343749999998</v>
      </c>
    </row>
    <row r="552" spans="1:7" x14ac:dyDescent="0.35">
      <c r="A552" s="11">
        <v>44882</v>
      </c>
      <c r="B552" t="s">
        <v>1987</v>
      </c>
      <c r="C552" t="s">
        <v>4280</v>
      </c>
      <c r="D552" t="s">
        <v>1988</v>
      </c>
      <c r="E552" s="18">
        <v>30</v>
      </c>
      <c r="F552" s="18">
        <v>132.40039999999999</v>
      </c>
      <c r="G552" s="19">
        <f>+(Costo_Productos[[#This Row],[Precio Venta]]/Costo_Productos[[#This Row],[Precio Unitario]]-1)</f>
        <v>3.4133466666666665</v>
      </c>
    </row>
    <row r="553" spans="1:7" x14ac:dyDescent="0.35">
      <c r="A553" s="11">
        <v>44882</v>
      </c>
      <c r="B553" t="s">
        <v>1985</v>
      </c>
      <c r="C553" t="s">
        <v>4280</v>
      </c>
      <c r="D553" t="s">
        <v>1986</v>
      </c>
      <c r="E553" s="18">
        <v>30</v>
      </c>
      <c r="F553" s="18">
        <v>132.40039999999999</v>
      </c>
      <c r="G553" s="19">
        <f>+(Costo_Productos[[#This Row],[Precio Venta]]/Costo_Productos[[#This Row],[Precio Unitario]]-1)</f>
        <v>3.4133466666666665</v>
      </c>
    </row>
    <row r="554" spans="1:7" x14ac:dyDescent="0.35">
      <c r="A554" s="11">
        <v>44882</v>
      </c>
      <c r="B554" t="s">
        <v>3972</v>
      </c>
      <c r="C554" t="s">
        <v>5584</v>
      </c>
      <c r="D554" t="s">
        <v>3973</v>
      </c>
      <c r="E554" s="18">
        <v>47.502000000000002</v>
      </c>
      <c r="F554" s="18">
        <v>82.127399999999994</v>
      </c>
      <c r="G554" s="19">
        <f>+(Costo_Productos[[#This Row],[Precio Venta]]/Costo_Productos[[#This Row],[Precio Unitario]]-1)</f>
        <v>0.72892509789061499</v>
      </c>
    </row>
    <row r="555" spans="1:7" x14ac:dyDescent="0.35">
      <c r="A555" s="11">
        <v>44882</v>
      </c>
      <c r="B555" t="s">
        <v>3938</v>
      </c>
      <c r="C555" t="s">
        <v>5584</v>
      </c>
      <c r="D555" t="s">
        <v>3939</v>
      </c>
      <c r="E555" s="18">
        <v>50.634</v>
      </c>
      <c r="F555" s="18">
        <v>124.7189</v>
      </c>
      <c r="G555" s="19">
        <f>+(Costo_Productos[[#This Row],[Precio Venta]]/Costo_Productos[[#This Row],[Precio Unitario]]-1)</f>
        <v>1.4631453173756763</v>
      </c>
    </row>
    <row r="556" spans="1:7" x14ac:dyDescent="0.35">
      <c r="A556" s="11">
        <v>44882</v>
      </c>
      <c r="B556" t="s">
        <v>3956</v>
      </c>
      <c r="C556" t="s">
        <v>5584</v>
      </c>
      <c r="D556" t="s">
        <v>3957</v>
      </c>
      <c r="E556" s="18">
        <v>117.18899999999999</v>
      </c>
      <c r="F556" s="18">
        <v>268.1456</v>
      </c>
      <c r="G556" s="19">
        <f>+(Costo_Productos[[#This Row],[Precio Venta]]/Costo_Productos[[#This Row],[Precio Unitario]]-1)</f>
        <v>1.2881464983914874</v>
      </c>
    </row>
    <row r="557" spans="1:7" x14ac:dyDescent="0.35">
      <c r="A557" s="11">
        <v>44882</v>
      </c>
      <c r="B557" t="s">
        <v>3958</v>
      </c>
      <c r="C557" t="s">
        <v>5584</v>
      </c>
      <c r="D557" t="s">
        <v>3959</v>
      </c>
      <c r="E557" s="18">
        <v>120.3862</v>
      </c>
      <c r="F557" s="18">
        <v>280.61750000000001</v>
      </c>
      <c r="G557" s="19">
        <f>+(Costo_Productos[[#This Row],[Precio Venta]]/Costo_Productos[[#This Row],[Precio Unitario]]-1)</f>
        <v>1.3309773047076825</v>
      </c>
    </row>
    <row r="558" spans="1:7" x14ac:dyDescent="0.35">
      <c r="A558" s="11">
        <v>44882</v>
      </c>
      <c r="B558" t="s">
        <v>3920</v>
      </c>
      <c r="C558" t="s">
        <v>5584</v>
      </c>
      <c r="D558" t="s">
        <v>3921</v>
      </c>
      <c r="E558" s="18">
        <v>105.705</v>
      </c>
      <c r="F558" s="18">
        <v>260.78719999999998</v>
      </c>
      <c r="G558" s="19">
        <f>+(Costo_Productos[[#This Row],[Precio Venta]]/Costo_Productos[[#This Row],[Precio Unitario]]-1)</f>
        <v>1.4671226526654366</v>
      </c>
    </row>
    <row r="559" spans="1:7" x14ac:dyDescent="0.35">
      <c r="A559" s="11">
        <v>44882</v>
      </c>
      <c r="B559" t="s">
        <v>3910</v>
      </c>
      <c r="C559" t="s">
        <v>5584</v>
      </c>
      <c r="D559" t="s">
        <v>3911</v>
      </c>
      <c r="E559" s="18">
        <v>48.350200000000001</v>
      </c>
      <c r="F559" s="18">
        <v>100.5234</v>
      </c>
      <c r="G559" s="19">
        <f>+(Costo_Productos[[#This Row],[Precio Venta]]/Costo_Productos[[#This Row],[Precio Unitario]]-1)</f>
        <v>1.0790689593838287</v>
      </c>
    </row>
    <row r="560" spans="1:7" x14ac:dyDescent="0.35">
      <c r="A560" s="11">
        <v>44880</v>
      </c>
      <c r="B560" t="s">
        <v>2819</v>
      </c>
      <c r="C560" t="s">
        <v>4282</v>
      </c>
      <c r="D560" t="s">
        <v>2820</v>
      </c>
      <c r="E560" s="18">
        <v>4.5</v>
      </c>
      <c r="F560" s="18">
        <v>9.9491999999999994</v>
      </c>
      <c r="G560" s="19">
        <f>+(Costo_Productos[[#This Row],[Precio Venta]]/Costo_Productos[[#This Row],[Precio Unitario]]-1)</f>
        <v>1.2109333333333332</v>
      </c>
    </row>
    <row r="561" spans="1:7" x14ac:dyDescent="0.35">
      <c r="A561" s="11">
        <v>44879</v>
      </c>
      <c r="B561" t="s">
        <v>3798</v>
      </c>
      <c r="C561" t="s">
        <v>4283</v>
      </c>
      <c r="D561" t="s">
        <v>3799</v>
      </c>
      <c r="E561" s="18">
        <v>27827.785599999999</v>
      </c>
      <c r="F561" s="18">
        <v>669.30449999999996</v>
      </c>
      <c r="G561" s="19">
        <f>+(Costo_Productos[[#This Row],[Precio Venta]]/Costo_Productos[[#This Row],[Precio Unitario]]-1)</f>
        <v>-0.97594833776497114</v>
      </c>
    </row>
    <row r="562" spans="1:7" x14ac:dyDescent="0.35">
      <c r="A562" s="11">
        <v>44879</v>
      </c>
      <c r="B562" t="s">
        <v>3796</v>
      </c>
      <c r="C562" t="s">
        <v>4283</v>
      </c>
      <c r="D562" t="s">
        <v>3797</v>
      </c>
      <c r="E562" s="18">
        <v>18844.415300000001</v>
      </c>
      <c r="F562" s="18">
        <v>453.23820000000001</v>
      </c>
      <c r="G562" s="19">
        <f>+(Costo_Productos[[#This Row],[Precio Venta]]/Costo_Productos[[#This Row],[Precio Unitario]]-1)</f>
        <v>-0.97594840737775501</v>
      </c>
    </row>
    <row r="563" spans="1:7" x14ac:dyDescent="0.35">
      <c r="A563" s="11">
        <v>44878</v>
      </c>
      <c r="B563" t="s">
        <v>1834</v>
      </c>
      <c r="C563" t="s">
        <v>4278</v>
      </c>
      <c r="D563" t="s">
        <v>1835</v>
      </c>
      <c r="E563" s="18">
        <v>175.67</v>
      </c>
      <c r="F563" s="18">
        <v>457.80329999999998</v>
      </c>
      <c r="G563" s="19">
        <f>+(Costo_Productos[[#This Row],[Precio Venta]]/Costo_Productos[[#This Row],[Precio Unitario]]-1)</f>
        <v>1.6060414413388742</v>
      </c>
    </row>
    <row r="564" spans="1:7" x14ac:dyDescent="0.35">
      <c r="A564" s="11">
        <v>44878</v>
      </c>
      <c r="B564" t="s">
        <v>1832</v>
      </c>
      <c r="C564" t="s">
        <v>4278</v>
      </c>
      <c r="D564" t="s">
        <v>1833</v>
      </c>
      <c r="E564" s="18">
        <v>171.72</v>
      </c>
      <c r="F564" s="18">
        <v>392.38260000000002</v>
      </c>
      <c r="G564" s="19">
        <f>+(Costo_Productos[[#This Row],[Precio Venta]]/Costo_Productos[[#This Row],[Precio Unitario]]-1)</f>
        <v>1.2850139762403914</v>
      </c>
    </row>
    <row r="565" spans="1:7" x14ac:dyDescent="0.35">
      <c r="A565" s="11">
        <v>44878</v>
      </c>
      <c r="B565" t="s">
        <v>1830</v>
      </c>
      <c r="C565" t="s">
        <v>4278</v>
      </c>
      <c r="D565" t="s">
        <v>1831</v>
      </c>
      <c r="E565" s="18">
        <v>107.6</v>
      </c>
      <c r="F565" s="18">
        <v>298.2482</v>
      </c>
      <c r="G565" s="19">
        <f>+(Costo_Productos[[#This Row],[Precio Venta]]/Costo_Productos[[#This Row],[Precio Unitario]]-1)</f>
        <v>1.7718234200743495</v>
      </c>
    </row>
    <row r="566" spans="1:7" x14ac:dyDescent="0.35">
      <c r="A566" s="11">
        <v>44878</v>
      </c>
      <c r="B566" t="s">
        <v>1828</v>
      </c>
      <c r="C566" t="s">
        <v>4278</v>
      </c>
      <c r="D566" t="s">
        <v>1829</v>
      </c>
      <c r="E566" s="18">
        <v>103.89</v>
      </c>
      <c r="F566" s="18">
        <v>269.93130000000002</v>
      </c>
      <c r="G566" s="19">
        <f>+(Costo_Productos[[#This Row],[Precio Venta]]/Costo_Productos[[#This Row],[Precio Unitario]]-1)</f>
        <v>1.5982414091827897</v>
      </c>
    </row>
    <row r="567" spans="1:7" x14ac:dyDescent="0.35">
      <c r="A567" s="11">
        <v>44878</v>
      </c>
      <c r="B567" t="s">
        <v>1826</v>
      </c>
      <c r="C567" t="s">
        <v>4278</v>
      </c>
      <c r="D567" t="s">
        <v>1827</v>
      </c>
      <c r="E567" s="18">
        <v>100.18</v>
      </c>
      <c r="F567" s="18">
        <v>265.42450000000002</v>
      </c>
      <c r="G567" s="19">
        <f>+(Costo_Productos[[#This Row],[Precio Venta]]/Costo_Productos[[#This Row],[Precio Unitario]]-1)</f>
        <v>1.6494759433020563</v>
      </c>
    </row>
    <row r="568" spans="1:7" x14ac:dyDescent="0.35">
      <c r="A568" s="11">
        <v>44878</v>
      </c>
      <c r="B568" t="s">
        <v>1824</v>
      </c>
      <c r="C568" t="s">
        <v>4278</v>
      </c>
      <c r="D568" t="s">
        <v>1825</v>
      </c>
      <c r="E568" s="18">
        <v>96.47</v>
      </c>
      <c r="F568" s="18">
        <v>247.73699999999999</v>
      </c>
      <c r="G568" s="19">
        <f>+(Costo_Productos[[#This Row],[Precio Venta]]/Costo_Productos[[#This Row],[Precio Unitario]]-1)</f>
        <v>1.5680211464704055</v>
      </c>
    </row>
    <row r="569" spans="1:7" x14ac:dyDescent="0.35">
      <c r="A569" s="11">
        <v>44878</v>
      </c>
      <c r="B569" t="s">
        <v>1816</v>
      </c>
      <c r="C569" t="s">
        <v>4278</v>
      </c>
      <c r="D569" t="s">
        <v>1817</v>
      </c>
      <c r="E569" s="18">
        <v>68.319999999999993</v>
      </c>
      <c r="F569" s="18">
        <v>141.55590000000001</v>
      </c>
      <c r="G569" s="19">
        <f>+(Costo_Productos[[#This Row],[Precio Venta]]/Costo_Productos[[#This Row],[Precio Unitario]]-1)</f>
        <v>1.0719540398126468</v>
      </c>
    </row>
    <row r="570" spans="1:7" x14ac:dyDescent="0.35">
      <c r="A570" s="11">
        <v>44878</v>
      </c>
      <c r="B570" t="s">
        <v>1912</v>
      </c>
      <c r="C570" t="s">
        <v>4278</v>
      </c>
      <c r="D570" t="s">
        <v>1913</v>
      </c>
      <c r="E570" s="18">
        <v>597.94000000000005</v>
      </c>
      <c r="F570" s="18">
        <v>920</v>
      </c>
      <c r="G570" s="19">
        <f>+(Costo_Productos[[#This Row],[Precio Venta]]/Costo_Productos[[#This Row],[Precio Unitario]]-1)</f>
        <v>0.5386159146402647</v>
      </c>
    </row>
    <row r="571" spans="1:7" x14ac:dyDescent="0.35">
      <c r="A571" s="11">
        <v>44878</v>
      </c>
      <c r="B571" t="s">
        <v>1875</v>
      </c>
      <c r="C571" t="s">
        <v>4278</v>
      </c>
      <c r="D571" t="s">
        <v>1809</v>
      </c>
      <c r="E571" s="18">
        <v>597.94000000000005</v>
      </c>
      <c r="F571" s="18">
        <v>920</v>
      </c>
      <c r="G571" s="19">
        <f>+(Costo_Productos[[#This Row],[Precio Venta]]/Costo_Productos[[#This Row],[Precio Unitario]]-1)</f>
        <v>0.5386159146402647</v>
      </c>
    </row>
    <row r="572" spans="1:7" x14ac:dyDescent="0.35">
      <c r="A572" s="11">
        <v>44878</v>
      </c>
      <c r="B572" t="s">
        <v>1873</v>
      </c>
      <c r="C572" t="s">
        <v>4278</v>
      </c>
      <c r="D572" t="s">
        <v>1805</v>
      </c>
      <c r="E572" s="18">
        <v>597.94000000000005</v>
      </c>
      <c r="F572" s="18">
        <v>920</v>
      </c>
      <c r="G572" s="19">
        <f>+(Costo_Productos[[#This Row],[Precio Venta]]/Costo_Productos[[#This Row],[Precio Unitario]]-1)</f>
        <v>0.5386159146402647</v>
      </c>
    </row>
    <row r="573" spans="1:7" x14ac:dyDescent="0.35">
      <c r="A573" s="11">
        <v>44878</v>
      </c>
      <c r="B573" t="s">
        <v>1872</v>
      </c>
      <c r="C573" t="s">
        <v>4278</v>
      </c>
      <c r="D573" t="s">
        <v>1803</v>
      </c>
      <c r="E573" s="18">
        <v>597.94000000000005</v>
      </c>
      <c r="F573" s="18">
        <v>920</v>
      </c>
      <c r="G573" s="19">
        <f>+(Costo_Productos[[#This Row],[Precio Venta]]/Costo_Productos[[#This Row],[Precio Unitario]]-1)</f>
        <v>0.5386159146402647</v>
      </c>
    </row>
    <row r="574" spans="1:7" x14ac:dyDescent="0.35">
      <c r="A574" s="11">
        <v>44878</v>
      </c>
      <c r="B574" t="s">
        <v>1804</v>
      </c>
      <c r="C574" t="s">
        <v>4278</v>
      </c>
      <c r="D574" t="s">
        <v>1805</v>
      </c>
      <c r="E574" s="18">
        <v>597.94000000000005</v>
      </c>
      <c r="F574" s="18">
        <v>920</v>
      </c>
      <c r="G574" s="19">
        <f>+(Costo_Productos[[#This Row],[Precio Venta]]/Costo_Productos[[#This Row],[Precio Unitario]]-1)</f>
        <v>0.5386159146402647</v>
      </c>
    </row>
    <row r="575" spans="1:7" x14ac:dyDescent="0.35">
      <c r="A575" s="11">
        <v>44878</v>
      </c>
      <c r="B575" t="s">
        <v>1802</v>
      </c>
      <c r="C575" t="s">
        <v>4278</v>
      </c>
      <c r="D575" t="s">
        <v>1803</v>
      </c>
      <c r="E575" s="18">
        <v>597.94000000000005</v>
      </c>
      <c r="F575" s="18">
        <v>920</v>
      </c>
      <c r="G575" s="19">
        <f>+(Costo_Productos[[#This Row],[Precio Venta]]/Costo_Productos[[#This Row],[Precio Unitario]]-1)</f>
        <v>0.5386159146402647</v>
      </c>
    </row>
    <row r="576" spans="1:7" x14ac:dyDescent="0.35">
      <c r="A576" s="11">
        <v>44878</v>
      </c>
      <c r="B576" t="s">
        <v>1852</v>
      </c>
      <c r="C576" t="s">
        <v>4278</v>
      </c>
      <c r="D576" t="s">
        <v>1853</v>
      </c>
      <c r="E576" s="18">
        <v>117.49</v>
      </c>
      <c r="F576" s="18">
        <v>298.50330000000002</v>
      </c>
      <c r="G576" s="19">
        <f>+(Costo_Productos[[#This Row],[Precio Venta]]/Costo_Productos[[#This Row],[Precio Unitario]]-1)</f>
        <v>1.5406698442420637</v>
      </c>
    </row>
    <row r="577" spans="1:7" x14ac:dyDescent="0.35">
      <c r="A577" s="11">
        <v>44878</v>
      </c>
      <c r="B577" t="s">
        <v>1798</v>
      </c>
      <c r="C577" t="s">
        <v>4278</v>
      </c>
      <c r="D577" t="s">
        <v>1799</v>
      </c>
      <c r="E577" s="18">
        <v>97.74</v>
      </c>
      <c r="F577" s="18">
        <v>301.59289999999999</v>
      </c>
      <c r="G577" s="19">
        <f>+(Costo_Productos[[#This Row],[Precio Venta]]/Costo_Productos[[#This Row],[Precio Unitario]]-1)</f>
        <v>2.0856650296705546</v>
      </c>
    </row>
    <row r="578" spans="1:7" x14ac:dyDescent="0.35">
      <c r="A578" s="11">
        <v>44878</v>
      </c>
      <c r="B578" t="s">
        <v>1848</v>
      </c>
      <c r="C578" t="s">
        <v>4278</v>
      </c>
      <c r="D578" t="s">
        <v>1849</v>
      </c>
      <c r="E578" s="18">
        <v>85.36</v>
      </c>
      <c r="F578" s="18">
        <v>242.69159999999999</v>
      </c>
      <c r="G578" s="19">
        <f>+(Costo_Productos[[#This Row],[Precio Venta]]/Costo_Productos[[#This Row],[Precio Unitario]]-1)</f>
        <v>1.8431537019681348</v>
      </c>
    </row>
    <row r="579" spans="1:7" x14ac:dyDescent="0.35">
      <c r="A579" s="11">
        <v>44878</v>
      </c>
      <c r="B579" t="s">
        <v>1842</v>
      </c>
      <c r="C579" t="s">
        <v>4278</v>
      </c>
      <c r="D579" t="s">
        <v>1843</v>
      </c>
      <c r="E579" s="18">
        <v>77.36</v>
      </c>
      <c r="F579" s="18">
        <v>200.06039999999999</v>
      </c>
      <c r="G579" s="19">
        <f>+(Costo_Productos[[#This Row],[Precio Venta]]/Costo_Productos[[#This Row],[Precio Unitario]]-1)</f>
        <v>1.5860961737331953</v>
      </c>
    </row>
    <row r="580" spans="1:7" x14ac:dyDescent="0.35">
      <c r="A580" s="11">
        <v>44878</v>
      </c>
      <c r="B580" t="s">
        <v>1786</v>
      </c>
      <c r="C580" t="s">
        <v>4278</v>
      </c>
      <c r="D580" t="s">
        <v>1787</v>
      </c>
      <c r="E580" s="18">
        <v>74.69</v>
      </c>
      <c r="F580" s="18">
        <v>230.815</v>
      </c>
      <c r="G580" s="19">
        <f>+(Costo_Productos[[#This Row],[Precio Venta]]/Costo_Productos[[#This Row],[Precio Unitario]]-1)</f>
        <v>2.0903066006158793</v>
      </c>
    </row>
    <row r="581" spans="1:7" x14ac:dyDescent="0.35">
      <c r="A581" s="11">
        <v>44876</v>
      </c>
      <c r="B581" t="s">
        <v>3730</v>
      </c>
      <c r="C581" t="s">
        <v>4283</v>
      </c>
      <c r="D581" t="s">
        <v>3731</v>
      </c>
      <c r="E581" s="18">
        <v>166.88399999999999</v>
      </c>
      <c r="F581" s="18">
        <v>347.42450000000002</v>
      </c>
      <c r="G581" s="19">
        <f>+(Costo_Productos[[#This Row],[Precio Venta]]/Costo_Productos[[#This Row],[Precio Unitario]]-1)</f>
        <v>1.0818322906929367</v>
      </c>
    </row>
    <row r="582" spans="1:7" x14ac:dyDescent="0.35">
      <c r="A582" s="11">
        <v>44876</v>
      </c>
      <c r="B582" t="s">
        <v>3726</v>
      </c>
      <c r="C582" t="s">
        <v>4283</v>
      </c>
      <c r="D582" t="s">
        <v>3727</v>
      </c>
      <c r="E582" s="18">
        <v>173.49600000000001</v>
      </c>
      <c r="F582" s="18">
        <v>361.18119999999999</v>
      </c>
      <c r="G582" s="19">
        <f>+(Costo_Productos[[#This Row],[Precio Venta]]/Costo_Productos[[#This Row],[Precio Unitario]]-1)</f>
        <v>1.0817840180753446</v>
      </c>
    </row>
    <row r="583" spans="1:7" x14ac:dyDescent="0.35">
      <c r="A583" s="11">
        <v>44876</v>
      </c>
      <c r="B583" t="s">
        <v>3702</v>
      </c>
      <c r="C583" t="s">
        <v>4283</v>
      </c>
      <c r="D583" t="s">
        <v>3703</v>
      </c>
      <c r="E583" s="18">
        <v>179.46600000000001</v>
      </c>
      <c r="F583" s="18">
        <v>373.61739999999998</v>
      </c>
      <c r="G583" s="19">
        <f>+(Costo_Productos[[#This Row],[Precio Venta]]/Costo_Productos[[#This Row],[Precio Unitario]]-1)</f>
        <v>1.0818283128837773</v>
      </c>
    </row>
    <row r="584" spans="1:7" x14ac:dyDescent="0.35">
      <c r="A584" s="11">
        <v>44876</v>
      </c>
      <c r="B584" t="s">
        <v>3700</v>
      </c>
      <c r="C584" t="s">
        <v>4283</v>
      </c>
      <c r="D584" t="s">
        <v>3701</v>
      </c>
      <c r="E584" s="18">
        <v>198.56399999999999</v>
      </c>
      <c r="F584" s="18">
        <v>413.37220000000002</v>
      </c>
      <c r="G584" s="19">
        <f>+(Costo_Productos[[#This Row],[Precio Venta]]/Costo_Productos[[#This Row],[Precio Unitario]]-1)</f>
        <v>1.0818083841985455</v>
      </c>
    </row>
    <row r="585" spans="1:7" x14ac:dyDescent="0.35">
      <c r="A585" s="11">
        <v>44876</v>
      </c>
      <c r="B585" t="s">
        <v>3676</v>
      </c>
      <c r="C585" t="s">
        <v>4283</v>
      </c>
      <c r="D585" t="s">
        <v>3677</v>
      </c>
      <c r="E585" s="18">
        <v>261.69</v>
      </c>
      <c r="F585" s="18">
        <v>544.80240000000003</v>
      </c>
      <c r="G585" s="19">
        <f>+(Costo_Productos[[#This Row],[Precio Venta]]/Costo_Productos[[#This Row],[Precio Unitario]]-1)</f>
        <v>1.0818617448125645</v>
      </c>
    </row>
    <row r="586" spans="1:7" x14ac:dyDescent="0.35">
      <c r="A586" s="11">
        <v>44876</v>
      </c>
      <c r="B586" t="s">
        <v>4208</v>
      </c>
      <c r="C586" t="s">
        <v>4293</v>
      </c>
      <c r="D586" t="s">
        <v>4210</v>
      </c>
      <c r="E586" s="18">
        <v>124.85899999999999</v>
      </c>
      <c r="F586" s="18">
        <v>239.21250000000001</v>
      </c>
      <c r="G586" s="19">
        <f>+(Costo_Productos[[#This Row],[Precio Venta]]/Costo_Productos[[#This Row],[Precio Unitario]]-1)</f>
        <v>0.91586109131099902</v>
      </c>
    </row>
    <row r="587" spans="1:7" x14ac:dyDescent="0.35">
      <c r="A587" s="11">
        <v>44876</v>
      </c>
      <c r="B587" t="s">
        <v>4205</v>
      </c>
      <c r="C587" t="s">
        <v>4293</v>
      </c>
      <c r="D587" t="s">
        <v>4207</v>
      </c>
      <c r="E587" s="18">
        <v>124.85899999999999</v>
      </c>
      <c r="F587" s="18">
        <v>239.21250000000001</v>
      </c>
      <c r="G587" s="19">
        <f>+(Costo_Productos[[#This Row],[Precio Venta]]/Costo_Productos[[#This Row],[Precio Unitario]]-1)</f>
        <v>0.91586109131099902</v>
      </c>
    </row>
    <row r="588" spans="1:7" x14ac:dyDescent="0.35">
      <c r="A588" s="11">
        <v>44876</v>
      </c>
      <c r="B588" t="s">
        <v>4202</v>
      </c>
      <c r="C588" t="s">
        <v>4293</v>
      </c>
      <c r="D588" t="s">
        <v>4204</v>
      </c>
      <c r="E588" s="18">
        <v>267.86200000000002</v>
      </c>
      <c r="F588" s="18">
        <v>493.37369999999999</v>
      </c>
      <c r="G588" s="19">
        <f>+(Costo_Productos[[#This Row],[Precio Venta]]/Costo_Productos[[#This Row],[Precio Unitario]]-1)</f>
        <v>0.84189508030254356</v>
      </c>
    </row>
    <row r="589" spans="1:7" x14ac:dyDescent="0.35">
      <c r="A589" s="11">
        <v>44876</v>
      </c>
      <c r="B589" t="s">
        <v>4187</v>
      </c>
      <c r="C589" t="s">
        <v>4293</v>
      </c>
      <c r="D589" t="s">
        <v>4189</v>
      </c>
      <c r="E589" s="18">
        <v>346.45800000000003</v>
      </c>
      <c r="F589" s="18">
        <v>638.97109999999998</v>
      </c>
      <c r="G589" s="19">
        <f>+(Costo_Productos[[#This Row],[Precio Venta]]/Costo_Productos[[#This Row],[Precio Unitario]]-1)</f>
        <v>0.84429598970149322</v>
      </c>
    </row>
    <row r="590" spans="1:7" x14ac:dyDescent="0.35">
      <c r="A590" s="11">
        <v>44876</v>
      </c>
      <c r="B590" t="s">
        <v>4160</v>
      </c>
      <c r="C590" t="s">
        <v>4293</v>
      </c>
      <c r="D590" t="s">
        <v>4162</v>
      </c>
      <c r="E590" s="18">
        <v>145.887</v>
      </c>
      <c r="F590" s="18">
        <v>275.09440000000001</v>
      </c>
      <c r="G590" s="19">
        <f>+(Costo_Productos[[#This Row],[Precio Venta]]/Costo_Productos[[#This Row],[Precio Unitario]]-1)</f>
        <v>0.88566767429585913</v>
      </c>
    </row>
    <row r="591" spans="1:7" x14ac:dyDescent="0.35">
      <c r="A591" s="11">
        <v>44876</v>
      </c>
      <c r="B591" t="s">
        <v>4082</v>
      </c>
      <c r="C591" t="s">
        <v>4010</v>
      </c>
      <c r="D591" t="s">
        <v>4083</v>
      </c>
      <c r="E591" s="18">
        <v>13</v>
      </c>
      <c r="F591" s="18">
        <v>11.904999999999999</v>
      </c>
      <c r="G591" s="19">
        <f>+(Costo_Productos[[#This Row],[Precio Venta]]/Costo_Productos[[#This Row],[Precio Unitario]]-1)</f>
        <v>-8.4230769230769331E-2</v>
      </c>
    </row>
    <row r="592" spans="1:7" x14ac:dyDescent="0.35">
      <c r="A592" s="11">
        <v>44876</v>
      </c>
      <c r="B592" t="s">
        <v>4100</v>
      </c>
      <c r="C592" t="s">
        <v>4010</v>
      </c>
      <c r="D592" t="s">
        <v>4101</v>
      </c>
      <c r="E592" s="18">
        <v>34.72</v>
      </c>
      <c r="F592" s="18">
        <v>95.806799999999996</v>
      </c>
      <c r="G592" s="19">
        <f>+(Costo_Productos[[#This Row],[Precio Venta]]/Costo_Productos[[#This Row],[Precio Unitario]]-1)</f>
        <v>1.7594124423963131</v>
      </c>
    </row>
    <row r="593" spans="1:7" x14ac:dyDescent="0.35">
      <c r="A593" s="11">
        <v>44876</v>
      </c>
      <c r="B593" t="s">
        <v>4086</v>
      </c>
      <c r="C593" t="s">
        <v>4010</v>
      </c>
      <c r="D593" t="s">
        <v>4087</v>
      </c>
      <c r="E593" s="18">
        <v>3.7629999999999999</v>
      </c>
      <c r="F593" s="18">
        <v>11.904999999999999</v>
      </c>
      <c r="G593" s="19">
        <f>+(Costo_Productos[[#This Row],[Precio Venta]]/Costo_Productos[[#This Row],[Precio Unitario]]-1)</f>
        <v>2.1636991761892106</v>
      </c>
    </row>
    <row r="594" spans="1:7" x14ac:dyDescent="0.35">
      <c r="A594" s="11">
        <v>44876</v>
      </c>
      <c r="B594" t="s">
        <v>4058</v>
      </c>
      <c r="C594" t="s">
        <v>4010</v>
      </c>
      <c r="D594" t="s">
        <v>4059</v>
      </c>
      <c r="E594" s="18">
        <v>4.3899999999999997</v>
      </c>
      <c r="F594" s="18">
        <v>36.2819</v>
      </c>
      <c r="G594" s="19">
        <f>+(Costo_Productos[[#This Row],[Precio Venta]]/Costo_Productos[[#This Row],[Precio Unitario]]-1)</f>
        <v>7.2646697038724373</v>
      </c>
    </row>
    <row r="595" spans="1:7" x14ac:dyDescent="0.35">
      <c r="A595" s="11">
        <v>44873</v>
      </c>
      <c r="B595" t="s">
        <v>2159</v>
      </c>
      <c r="C595" t="s">
        <v>4285</v>
      </c>
      <c r="D595" t="s">
        <v>2125</v>
      </c>
      <c r="E595" s="18">
        <v>14.112</v>
      </c>
      <c r="F595" s="18">
        <v>48.6404</v>
      </c>
      <c r="G595" s="19">
        <f>+(Costo_Productos[[#This Row],[Precio Venta]]/Costo_Productos[[#This Row],[Precio Unitario]]-1)</f>
        <v>2.4467403628117914</v>
      </c>
    </row>
    <row r="596" spans="1:7" x14ac:dyDescent="0.35">
      <c r="A596" s="11">
        <v>44873</v>
      </c>
      <c r="B596" t="s">
        <v>2155</v>
      </c>
      <c r="C596" t="s">
        <v>4285</v>
      </c>
      <c r="D596" t="s">
        <v>2119</v>
      </c>
      <c r="E596" s="18">
        <v>9.4046000000000003</v>
      </c>
      <c r="F596" s="18">
        <v>30.159300000000002</v>
      </c>
      <c r="G596" s="19">
        <f>+(Costo_Productos[[#This Row],[Precio Venta]]/Costo_Productos[[#This Row],[Precio Unitario]]-1)</f>
        <v>2.206866852391383</v>
      </c>
    </row>
    <row r="597" spans="1:7" x14ac:dyDescent="0.35">
      <c r="A597" s="11">
        <v>44873</v>
      </c>
      <c r="B597" t="s">
        <v>2104</v>
      </c>
      <c r="C597" t="s">
        <v>4285</v>
      </c>
      <c r="D597" t="s">
        <v>2105</v>
      </c>
      <c r="E597" s="18">
        <v>30.8095</v>
      </c>
      <c r="F597" s="18">
        <v>62.727899999999998</v>
      </c>
      <c r="G597" s="19">
        <f>+(Costo_Productos[[#This Row],[Precio Venta]]/Costo_Productos[[#This Row],[Precio Unitario]]-1)</f>
        <v>1.0359921452798648</v>
      </c>
    </row>
    <row r="598" spans="1:7" x14ac:dyDescent="0.35">
      <c r="A598" s="11">
        <v>44873</v>
      </c>
      <c r="B598" t="s">
        <v>2114</v>
      </c>
      <c r="C598" t="s">
        <v>4285</v>
      </c>
      <c r="D598" t="s">
        <v>2115</v>
      </c>
      <c r="E598" s="18">
        <v>45.944600000000001</v>
      </c>
      <c r="F598" s="18">
        <v>91.555000000000007</v>
      </c>
      <c r="G598" s="19">
        <f>+(Costo_Productos[[#This Row],[Precio Venta]]/Costo_Productos[[#This Row],[Precio Unitario]]-1)</f>
        <v>0.99272602220935657</v>
      </c>
    </row>
    <row r="599" spans="1:7" x14ac:dyDescent="0.35">
      <c r="A599" s="11">
        <v>44873</v>
      </c>
      <c r="B599" t="s">
        <v>2108</v>
      </c>
      <c r="C599" t="s">
        <v>4285</v>
      </c>
      <c r="D599" t="s">
        <v>2109</v>
      </c>
      <c r="E599" s="18">
        <v>33.6218</v>
      </c>
      <c r="F599" s="18">
        <v>66.469499999999996</v>
      </c>
      <c r="G599" s="19">
        <f>+(Costo_Productos[[#This Row],[Precio Venta]]/Costo_Productos[[#This Row],[Precio Unitario]]-1)</f>
        <v>0.97697624755367052</v>
      </c>
    </row>
    <row r="600" spans="1:7" x14ac:dyDescent="0.35">
      <c r="A600" s="11">
        <v>44873</v>
      </c>
      <c r="B600" t="s">
        <v>1966</v>
      </c>
      <c r="C600" t="s">
        <v>4278</v>
      </c>
      <c r="D600" t="s">
        <v>1967</v>
      </c>
      <c r="E600" s="18">
        <v>162.93</v>
      </c>
      <c r="F600" s="18">
        <v>507.49349999999998</v>
      </c>
      <c r="G600" s="19">
        <f>+(Costo_Productos[[#This Row],[Precio Venta]]/Costo_Productos[[#This Row],[Precio Unitario]]-1)</f>
        <v>2.1147946971091875</v>
      </c>
    </row>
    <row r="601" spans="1:7" x14ac:dyDescent="0.35">
      <c r="A601" s="11">
        <v>44873</v>
      </c>
      <c r="B601" t="s">
        <v>1956</v>
      </c>
      <c r="C601" t="s">
        <v>4278</v>
      </c>
      <c r="D601" t="s">
        <v>1957</v>
      </c>
      <c r="E601" s="18">
        <v>97.89</v>
      </c>
      <c r="F601" s="18">
        <v>304.90230000000003</v>
      </c>
      <c r="G601" s="19">
        <f>+(Costo_Productos[[#This Row],[Precio Venta]]/Costo_Productos[[#This Row],[Precio Unitario]]-1)</f>
        <v>2.1147441005209933</v>
      </c>
    </row>
    <row r="602" spans="1:7" x14ac:dyDescent="0.35">
      <c r="A602" s="11">
        <v>44873</v>
      </c>
      <c r="B602" t="s">
        <v>1929</v>
      </c>
      <c r="C602" t="s">
        <v>4278</v>
      </c>
      <c r="D602" t="s">
        <v>1930</v>
      </c>
      <c r="E602" s="18">
        <v>97.89</v>
      </c>
      <c r="F602" s="18">
        <v>304.90230000000003</v>
      </c>
      <c r="G602" s="19">
        <f>+(Costo_Productos[[#This Row],[Precio Venta]]/Costo_Productos[[#This Row],[Precio Unitario]]-1)</f>
        <v>2.1147441005209933</v>
      </c>
    </row>
    <row r="603" spans="1:7" x14ac:dyDescent="0.35">
      <c r="A603" s="11">
        <v>44873</v>
      </c>
      <c r="B603" t="s">
        <v>1236</v>
      </c>
      <c r="C603" t="s">
        <v>4276</v>
      </c>
      <c r="D603" t="s">
        <v>1237</v>
      </c>
      <c r="E603" s="18">
        <v>13.7516</v>
      </c>
      <c r="F603" s="18">
        <v>42.376100000000001</v>
      </c>
      <c r="G603" s="19">
        <f>+(Costo_Productos[[#This Row],[Precio Venta]]/Costo_Productos[[#This Row],[Precio Unitario]]-1)</f>
        <v>2.0815396026644173</v>
      </c>
    </row>
    <row r="604" spans="1:7" x14ac:dyDescent="0.35">
      <c r="A604" s="11">
        <v>44873</v>
      </c>
      <c r="B604" t="s">
        <v>3386</v>
      </c>
      <c r="C604" t="s">
        <v>4276</v>
      </c>
      <c r="D604" t="s">
        <v>3388</v>
      </c>
      <c r="E604" s="18">
        <v>51.876199999999997</v>
      </c>
      <c r="F604" s="18">
        <v>98.216099999999997</v>
      </c>
      <c r="G604" s="19">
        <f>+(Costo_Productos[[#This Row],[Precio Venta]]/Costo_Productos[[#This Row],[Precio Unitario]]-1)</f>
        <v>0.89327861331400538</v>
      </c>
    </row>
    <row r="605" spans="1:7" x14ac:dyDescent="0.35">
      <c r="A605" s="11">
        <v>44873</v>
      </c>
      <c r="B605" t="s">
        <v>3383</v>
      </c>
      <c r="C605" t="s">
        <v>4276</v>
      </c>
      <c r="D605" t="s">
        <v>3385</v>
      </c>
      <c r="E605" s="18">
        <v>43.956899999999997</v>
      </c>
      <c r="F605" s="18">
        <v>83.193200000000004</v>
      </c>
      <c r="G605" s="19">
        <f>+(Costo_Productos[[#This Row],[Precio Venta]]/Costo_Productos[[#This Row],[Precio Unitario]]-1)</f>
        <v>0.89260844145060303</v>
      </c>
    </row>
    <row r="606" spans="1:7" x14ac:dyDescent="0.35">
      <c r="A606" s="11">
        <v>44873</v>
      </c>
      <c r="B606" t="s">
        <v>3307</v>
      </c>
      <c r="C606" t="s">
        <v>4276</v>
      </c>
      <c r="D606" t="s">
        <v>3309</v>
      </c>
      <c r="E606" s="18">
        <v>7.4092000000000002</v>
      </c>
      <c r="F606" s="18">
        <v>21.254799999999999</v>
      </c>
      <c r="G606" s="19">
        <f>+(Costo_Productos[[#This Row],[Precio Venta]]/Costo_Productos[[#This Row],[Precio Unitario]]-1)</f>
        <v>1.8687037736867675</v>
      </c>
    </row>
    <row r="607" spans="1:7" x14ac:dyDescent="0.35">
      <c r="A607" s="11">
        <v>44873</v>
      </c>
      <c r="B607" t="s">
        <v>3236</v>
      </c>
      <c r="C607" t="s">
        <v>5136</v>
      </c>
      <c r="D607" t="s">
        <v>3238</v>
      </c>
      <c r="E607" s="18">
        <v>154</v>
      </c>
      <c r="F607" s="18">
        <v>331.70690000000002</v>
      </c>
      <c r="G607" s="19">
        <f>+(Costo_Productos[[#This Row],[Precio Venta]]/Costo_Productos[[#This Row],[Precio Unitario]]-1)</f>
        <v>1.1539409090909092</v>
      </c>
    </row>
    <row r="608" spans="1:7" x14ac:dyDescent="0.35">
      <c r="A608" s="11">
        <v>44873</v>
      </c>
      <c r="B608" t="s">
        <v>3218</v>
      </c>
      <c r="C608" t="s">
        <v>5136</v>
      </c>
      <c r="D608" t="s">
        <v>3220</v>
      </c>
      <c r="E608" s="18">
        <v>154</v>
      </c>
      <c r="F608" s="18">
        <v>269.51179999999999</v>
      </c>
      <c r="G608" s="19">
        <f>+(Costo_Productos[[#This Row],[Precio Venta]]/Costo_Productos[[#This Row],[Precio Unitario]]-1)</f>
        <v>0.7500766233766234</v>
      </c>
    </row>
    <row r="609" spans="1:7" x14ac:dyDescent="0.35">
      <c r="A609" s="11">
        <v>44873</v>
      </c>
      <c r="B609" t="s">
        <v>3206</v>
      </c>
      <c r="C609" t="s">
        <v>5136</v>
      </c>
      <c r="D609" t="s">
        <v>3208</v>
      </c>
      <c r="E609" s="18">
        <v>154</v>
      </c>
      <c r="F609" s="18">
        <v>269.51179999999999</v>
      </c>
      <c r="G609" s="19">
        <f>+(Costo_Productos[[#This Row],[Precio Venta]]/Costo_Productos[[#This Row],[Precio Unitario]]-1)</f>
        <v>0.7500766233766234</v>
      </c>
    </row>
    <row r="610" spans="1:7" x14ac:dyDescent="0.35">
      <c r="A610" s="11">
        <v>44873</v>
      </c>
      <c r="B610" t="s">
        <v>3197</v>
      </c>
      <c r="C610" t="s">
        <v>5136</v>
      </c>
      <c r="D610" t="s">
        <v>3199</v>
      </c>
      <c r="E610" s="18">
        <v>154</v>
      </c>
      <c r="F610" s="18">
        <v>269.51179999999999</v>
      </c>
      <c r="G610" s="19">
        <f>+(Costo_Productos[[#This Row],[Precio Venta]]/Costo_Productos[[#This Row],[Precio Unitario]]-1)</f>
        <v>0.7500766233766234</v>
      </c>
    </row>
    <row r="611" spans="1:7" x14ac:dyDescent="0.35">
      <c r="A611" s="11">
        <v>44873</v>
      </c>
      <c r="B611" t="s">
        <v>3176</v>
      </c>
      <c r="C611" t="s">
        <v>5136</v>
      </c>
      <c r="D611" t="s">
        <v>3178</v>
      </c>
      <c r="E611" s="18">
        <v>154</v>
      </c>
      <c r="F611" s="18">
        <v>331.70690000000002</v>
      </c>
      <c r="G611" s="19">
        <f>+(Costo_Productos[[#This Row],[Precio Venta]]/Costo_Productos[[#This Row],[Precio Unitario]]-1)</f>
        <v>1.1539409090909092</v>
      </c>
    </row>
    <row r="612" spans="1:7" x14ac:dyDescent="0.35">
      <c r="A612" s="11">
        <v>44873</v>
      </c>
      <c r="B612" t="s">
        <v>3170</v>
      </c>
      <c r="C612" t="s">
        <v>5136</v>
      </c>
      <c r="D612" t="s">
        <v>3172</v>
      </c>
      <c r="E612" s="18">
        <v>154</v>
      </c>
      <c r="F612" s="18">
        <v>269.51179999999999</v>
      </c>
      <c r="G612" s="19">
        <f>+(Costo_Productos[[#This Row],[Precio Venta]]/Costo_Productos[[#This Row],[Precio Unitario]]-1)</f>
        <v>0.7500766233766234</v>
      </c>
    </row>
    <row r="613" spans="1:7" x14ac:dyDescent="0.35">
      <c r="A613" s="11">
        <v>44873</v>
      </c>
      <c r="B613" t="s">
        <v>3167</v>
      </c>
      <c r="C613" t="s">
        <v>5136</v>
      </c>
      <c r="D613" t="s">
        <v>3169</v>
      </c>
      <c r="E613" s="18">
        <v>154</v>
      </c>
      <c r="F613" s="18">
        <v>269.51179999999999</v>
      </c>
      <c r="G613" s="19">
        <f>+(Costo_Productos[[#This Row],[Precio Venta]]/Costo_Productos[[#This Row],[Precio Unitario]]-1)</f>
        <v>0.7500766233766234</v>
      </c>
    </row>
    <row r="614" spans="1:7" x14ac:dyDescent="0.35">
      <c r="A614" s="11">
        <v>44873</v>
      </c>
      <c r="B614" t="s">
        <v>3164</v>
      </c>
      <c r="C614" t="s">
        <v>5136</v>
      </c>
      <c r="D614" t="s">
        <v>3166</v>
      </c>
      <c r="E614" s="18">
        <v>154</v>
      </c>
      <c r="F614" s="18">
        <v>269.51179999999999</v>
      </c>
      <c r="G614" s="19">
        <f>+(Costo_Productos[[#This Row],[Precio Venta]]/Costo_Productos[[#This Row],[Precio Unitario]]-1)</f>
        <v>0.7500766233766234</v>
      </c>
    </row>
    <row r="615" spans="1:7" x14ac:dyDescent="0.35">
      <c r="A615" s="11">
        <v>44873</v>
      </c>
      <c r="B615" t="s">
        <v>3152</v>
      </c>
      <c r="C615" t="s">
        <v>5136</v>
      </c>
      <c r="D615" t="s">
        <v>3154</v>
      </c>
      <c r="E615" s="18">
        <v>154</v>
      </c>
      <c r="F615" s="18">
        <v>338.61739999999998</v>
      </c>
      <c r="G615" s="19">
        <f>+(Costo_Productos[[#This Row],[Precio Venta]]/Costo_Productos[[#This Row],[Precio Unitario]]-1)</f>
        <v>1.1988142857142856</v>
      </c>
    </row>
    <row r="616" spans="1:7" x14ac:dyDescent="0.35">
      <c r="A616" s="11">
        <v>44873</v>
      </c>
      <c r="B616" t="s">
        <v>3149</v>
      </c>
      <c r="C616" t="s">
        <v>5136</v>
      </c>
      <c r="D616" t="s">
        <v>3151</v>
      </c>
      <c r="E616" s="18">
        <v>154</v>
      </c>
      <c r="F616" s="18">
        <v>269.51179999999999</v>
      </c>
      <c r="G616" s="19">
        <f>+(Costo_Productos[[#This Row],[Precio Venta]]/Costo_Productos[[#This Row],[Precio Unitario]]-1)</f>
        <v>0.7500766233766234</v>
      </c>
    </row>
    <row r="617" spans="1:7" x14ac:dyDescent="0.35">
      <c r="A617" s="11">
        <v>44873</v>
      </c>
      <c r="B617" t="s">
        <v>3146</v>
      </c>
      <c r="C617" t="s">
        <v>5136</v>
      </c>
      <c r="D617" t="s">
        <v>3148</v>
      </c>
      <c r="E617" s="18">
        <v>154</v>
      </c>
      <c r="F617" s="18">
        <v>269.51179999999999</v>
      </c>
      <c r="G617" s="19">
        <f>+(Costo_Productos[[#This Row],[Precio Venta]]/Costo_Productos[[#This Row],[Precio Unitario]]-1)</f>
        <v>0.7500766233766234</v>
      </c>
    </row>
    <row r="618" spans="1:7" x14ac:dyDescent="0.35">
      <c r="A618" s="11">
        <v>44873</v>
      </c>
      <c r="B618" t="s">
        <v>3140</v>
      </c>
      <c r="C618" t="s">
        <v>5136</v>
      </c>
      <c r="D618" t="s">
        <v>3142</v>
      </c>
      <c r="E618" s="18">
        <v>154</v>
      </c>
      <c r="F618" s="18">
        <v>269.51179999999999</v>
      </c>
      <c r="G618" s="19">
        <f>+(Costo_Productos[[#This Row],[Precio Venta]]/Costo_Productos[[#This Row],[Precio Unitario]]-1)</f>
        <v>0.7500766233766234</v>
      </c>
    </row>
    <row r="619" spans="1:7" x14ac:dyDescent="0.35">
      <c r="A619" s="11">
        <v>44873</v>
      </c>
      <c r="B619" t="s">
        <v>3137</v>
      </c>
      <c r="C619" t="s">
        <v>5136</v>
      </c>
      <c r="D619" t="s">
        <v>3139</v>
      </c>
      <c r="E619" s="18">
        <v>154</v>
      </c>
      <c r="F619" s="18">
        <v>331.70690000000002</v>
      </c>
      <c r="G619" s="19">
        <f>+(Costo_Productos[[#This Row],[Precio Venta]]/Costo_Productos[[#This Row],[Precio Unitario]]-1)</f>
        <v>1.1539409090909092</v>
      </c>
    </row>
    <row r="620" spans="1:7" x14ac:dyDescent="0.35">
      <c r="A620" s="11">
        <v>44873</v>
      </c>
      <c r="B620" t="s">
        <v>3133</v>
      </c>
      <c r="C620" t="s">
        <v>5136</v>
      </c>
      <c r="D620" t="s">
        <v>3136</v>
      </c>
      <c r="E620" s="18">
        <v>154</v>
      </c>
      <c r="F620" s="18">
        <v>331.70690000000002</v>
      </c>
      <c r="G620" s="19">
        <f>+(Costo_Productos[[#This Row],[Precio Venta]]/Costo_Productos[[#This Row],[Precio Unitario]]-1)</f>
        <v>1.1539409090909092</v>
      </c>
    </row>
    <row r="621" spans="1:7" x14ac:dyDescent="0.35">
      <c r="A621" s="11">
        <v>44867</v>
      </c>
      <c r="B621" t="s">
        <v>1888</v>
      </c>
      <c r="C621" t="s">
        <v>4278</v>
      </c>
      <c r="D621" t="s">
        <v>1889</v>
      </c>
      <c r="E621" s="18">
        <v>63.16</v>
      </c>
      <c r="F621" s="18">
        <v>216.67070000000001</v>
      </c>
      <c r="G621" s="19">
        <f>+(Costo_Productos[[#This Row],[Precio Venta]]/Costo_Productos[[#This Row],[Precio Unitario]]-1)</f>
        <v>2.4305050664977839</v>
      </c>
    </row>
    <row r="622" spans="1:7" x14ac:dyDescent="0.35">
      <c r="A622" s="11">
        <v>44867</v>
      </c>
      <c r="B622" t="s">
        <v>1906</v>
      </c>
      <c r="C622" t="s">
        <v>4278</v>
      </c>
      <c r="D622" t="s">
        <v>1907</v>
      </c>
      <c r="E622" s="18">
        <v>116</v>
      </c>
      <c r="F622" s="18">
        <v>300.17570000000001</v>
      </c>
      <c r="G622" s="19">
        <f>+(Costo_Productos[[#This Row],[Precio Venta]]/Costo_Productos[[#This Row],[Precio Unitario]]-1)</f>
        <v>1.5877215517241381</v>
      </c>
    </row>
    <row r="623" spans="1:7" x14ac:dyDescent="0.35">
      <c r="A623" s="11">
        <v>44867</v>
      </c>
      <c r="B623" t="s">
        <v>1800</v>
      </c>
      <c r="C623" t="s">
        <v>4278</v>
      </c>
      <c r="D623" t="s">
        <v>1801</v>
      </c>
      <c r="E623" s="18">
        <v>425.6</v>
      </c>
      <c r="F623" s="18">
        <v>920</v>
      </c>
      <c r="G623" s="19">
        <f>+(Costo_Productos[[#This Row],[Precio Venta]]/Costo_Productos[[#This Row],[Precio Unitario]]-1)</f>
        <v>1.1616541353383458</v>
      </c>
    </row>
    <row r="624" spans="1:7" x14ac:dyDescent="0.35">
      <c r="A624" s="11">
        <v>44867</v>
      </c>
      <c r="B624" t="s">
        <v>1840</v>
      </c>
      <c r="C624" t="s">
        <v>4278</v>
      </c>
      <c r="D624" t="s">
        <v>1841</v>
      </c>
      <c r="E624" s="18">
        <v>55.06</v>
      </c>
      <c r="F624" s="18">
        <v>200.06039999999999</v>
      </c>
      <c r="G624" s="19">
        <f>+(Costo_Productos[[#This Row],[Precio Venta]]/Costo_Productos[[#This Row],[Precio Unitario]]-1)</f>
        <v>2.6334980021794401</v>
      </c>
    </row>
    <row r="625" spans="1:7" x14ac:dyDescent="0.35">
      <c r="A625" s="11">
        <v>44867</v>
      </c>
      <c r="B625" t="s">
        <v>3224</v>
      </c>
      <c r="C625" t="s">
        <v>5136</v>
      </c>
      <c r="D625" t="s">
        <v>3226</v>
      </c>
      <c r="E625" s="18">
        <v>154</v>
      </c>
      <c r="F625" s="18">
        <v>269.51179999999999</v>
      </c>
      <c r="G625" s="19">
        <f>+(Costo_Productos[[#This Row],[Precio Venta]]/Costo_Productos[[#This Row],[Precio Unitario]]-1)</f>
        <v>0.7500766233766234</v>
      </c>
    </row>
    <row r="626" spans="1:7" x14ac:dyDescent="0.35">
      <c r="A626" s="11">
        <v>44867</v>
      </c>
      <c r="B626" t="s">
        <v>3209</v>
      </c>
      <c r="C626" t="s">
        <v>5136</v>
      </c>
      <c r="D626" t="s">
        <v>3211</v>
      </c>
      <c r="E626" s="18">
        <v>154</v>
      </c>
      <c r="F626" s="18">
        <v>269.51179999999999</v>
      </c>
      <c r="G626" s="19">
        <f>+(Costo_Productos[[#This Row],[Precio Venta]]/Costo_Productos[[#This Row],[Precio Unitario]]-1)</f>
        <v>0.7500766233766234</v>
      </c>
    </row>
    <row r="627" spans="1:7" x14ac:dyDescent="0.35">
      <c r="A627" s="11">
        <v>44867</v>
      </c>
      <c r="B627" t="s">
        <v>3206</v>
      </c>
      <c r="C627" t="s">
        <v>5136</v>
      </c>
      <c r="D627" t="s">
        <v>3208</v>
      </c>
      <c r="E627" s="18">
        <v>154</v>
      </c>
      <c r="F627" s="18">
        <v>269.51179999999999</v>
      </c>
      <c r="G627" s="19">
        <f>+(Costo_Productos[[#This Row],[Precio Venta]]/Costo_Productos[[#This Row],[Precio Unitario]]-1)</f>
        <v>0.7500766233766234</v>
      </c>
    </row>
    <row r="628" spans="1:7" x14ac:dyDescent="0.35">
      <c r="A628" s="11">
        <v>44867</v>
      </c>
      <c r="B628" t="s">
        <v>3203</v>
      </c>
      <c r="C628" t="s">
        <v>5136</v>
      </c>
      <c r="D628" t="s">
        <v>3205</v>
      </c>
      <c r="E628" s="18">
        <v>154</v>
      </c>
      <c r="F628" s="18">
        <v>269.51179999999999</v>
      </c>
      <c r="G628" s="19">
        <f>+(Costo_Productos[[#This Row],[Precio Venta]]/Costo_Productos[[#This Row],[Precio Unitario]]-1)</f>
        <v>0.7500766233766234</v>
      </c>
    </row>
    <row r="629" spans="1:7" x14ac:dyDescent="0.35">
      <c r="A629" s="11">
        <v>44867</v>
      </c>
      <c r="B629" t="s">
        <v>3200</v>
      </c>
      <c r="C629" t="s">
        <v>5136</v>
      </c>
      <c r="D629" t="s">
        <v>3202</v>
      </c>
      <c r="E629" s="18">
        <v>154</v>
      </c>
      <c r="F629" s="18">
        <v>269.51179999999999</v>
      </c>
      <c r="G629" s="19">
        <f>+(Costo_Productos[[#This Row],[Precio Venta]]/Costo_Productos[[#This Row],[Precio Unitario]]-1)</f>
        <v>0.7500766233766234</v>
      </c>
    </row>
    <row r="630" spans="1:7" x14ac:dyDescent="0.35">
      <c r="A630" s="11">
        <v>44867</v>
      </c>
      <c r="B630" t="s">
        <v>3197</v>
      </c>
      <c r="C630" t="s">
        <v>5136</v>
      </c>
      <c r="D630" t="s">
        <v>3199</v>
      </c>
      <c r="E630" s="18">
        <v>154</v>
      </c>
      <c r="F630" s="18">
        <v>269.51179999999999</v>
      </c>
      <c r="G630" s="19">
        <f>+(Costo_Productos[[#This Row],[Precio Venta]]/Costo_Productos[[#This Row],[Precio Unitario]]-1)</f>
        <v>0.7500766233766234</v>
      </c>
    </row>
    <row r="631" spans="1:7" x14ac:dyDescent="0.35">
      <c r="A631" s="11">
        <v>44867</v>
      </c>
      <c r="B631" t="s">
        <v>3185</v>
      </c>
      <c r="C631" t="s">
        <v>5136</v>
      </c>
      <c r="D631" t="s">
        <v>3187</v>
      </c>
      <c r="E631" s="18">
        <v>154</v>
      </c>
      <c r="F631" s="18">
        <v>269.51179999999999</v>
      </c>
      <c r="G631" s="19">
        <f>+(Costo_Productos[[#This Row],[Precio Venta]]/Costo_Productos[[#This Row],[Precio Unitario]]-1)</f>
        <v>0.7500766233766234</v>
      </c>
    </row>
    <row r="632" spans="1:7" x14ac:dyDescent="0.35">
      <c r="A632" s="11">
        <v>44867</v>
      </c>
      <c r="B632" t="s">
        <v>3170</v>
      </c>
      <c r="C632" t="s">
        <v>5136</v>
      </c>
      <c r="D632" t="s">
        <v>3172</v>
      </c>
      <c r="E632" s="18">
        <v>154</v>
      </c>
      <c r="F632" s="18">
        <v>269.51179999999999</v>
      </c>
      <c r="G632" s="19">
        <f>+(Costo_Productos[[#This Row],[Precio Venta]]/Costo_Productos[[#This Row],[Precio Unitario]]-1)</f>
        <v>0.7500766233766234</v>
      </c>
    </row>
    <row r="633" spans="1:7" x14ac:dyDescent="0.35">
      <c r="A633" s="11">
        <v>44867</v>
      </c>
      <c r="B633" t="s">
        <v>3167</v>
      </c>
      <c r="C633" t="s">
        <v>5136</v>
      </c>
      <c r="D633" t="s">
        <v>3169</v>
      </c>
      <c r="E633" s="18">
        <v>154</v>
      </c>
      <c r="F633" s="18">
        <v>269.51179999999999</v>
      </c>
      <c r="G633" s="19">
        <f>+(Costo_Productos[[#This Row],[Precio Venta]]/Costo_Productos[[#This Row],[Precio Unitario]]-1)</f>
        <v>0.7500766233766234</v>
      </c>
    </row>
    <row r="634" spans="1:7" x14ac:dyDescent="0.35">
      <c r="A634" s="11">
        <v>44867</v>
      </c>
      <c r="B634" t="s">
        <v>3164</v>
      </c>
      <c r="C634" t="s">
        <v>5136</v>
      </c>
      <c r="D634" t="s">
        <v>3166</v>
      </c>
      <c r="E634" s="18">
        <v>154</v>
      </c>
      <c r="F634" s="18">
        <v>269.51179999999999</v>
      </c>
      <c r="G634" s="19">
        <f>+(Costo_Productos[[#This Row],[Precio Venta]]/Costo_Productos[[#This Row],[Precio Unitario]]-1)</f>
        <v>0.7500766233766234</v>
      </c>
    </row>
    <row r="635" spans="1:7" x14ac:dyDescent="0.35">
      <c r="A635" s="11">
        <v>44867</v>
      </c>
      <c r="B635" t="s">
        <v>3158</v>
      </c>
      <c r="C635" t="s">
        <v>5136</v>
      </c>
      <c r="D635" t="s">
        <v>3160</v>
      </c>
      <c r="E635" s="18">
        <v>154</v>
      </c>
      <c r="F635" s="18">
        <v>255.69069999999999</v>
      </c>
      <c r="G635" s="19">
        <f>+(Costo_Productos[[#This Row],[Precio Venta]]/Costo_Productos[[#This Row],[Precio Unitario]]-1)</f>
        <v>0.66032922077922063</v>
      </c>
    </row>
    <row r="636" spans="1:7" x14ac:dyDescent="0.35">
      <c r="A636" s="11">
        <v>44867</v>
      </c>
      <c r="B636" t="s">
        <v>3155</v>
      </c>
      <c r="C636" t="s">
        <v>5136</v>
      </c>
      <c r="D636" t="s">
        <v>3157</v>
      </c>
      <c r="E636" s="18">
        <v>154</v>
      </c>
      <c r="F636" s="18">
        <v>255.69069999999999</v>
      </c>
      <c r="G636" s="19">
        <f>+(Costo_Productos[[#This Row],[Precio Venta]]/Costo_Productos[[#This Row],[Precio Unitario]]-1)</f>
        <v>0.66032922077922063</v>
      </c>
    </row>
    <row r="637" spans="1:7" x14ac:dyDescent="0.35">
      <c r="A637" s="11">
        <v>44867</v>
      </c>
      <c r="B637" t="s">
        <v>3146</v>
      </c>
      <c r="C637" t="s">
        <v>5136</v>
      </c>
      <c r="D637" t="s">
        <v>3148</v>
      </c>
      <c r="E637" s="18">
        <v>154</v>
      </c>
      <c r="F637" s="18">
        <v>269.51179999999999</v>
      </c>
      <c r="G637" s="19">
        <f>+(Costo_Productos[[#This Row],[Precio Venta]]/Costo_Productos[[#This Row],[Precio Unitario]]-1)</f>
        <v>0.7500766233766234</v>
      </c>
    </row>
    <row r="638" spans="1:7" x14ac:dyDescent="0.35">
      <c r="A638" s="11">
        <v>44867</v>
      </c>
      <c r="B638" t="s">
        <v>3140</v>
      </c>
      <c r="C638" t="s">
        <v>5136</v>
      </c>
      <c r="D638" t="s">
        <v>3142</v>
      </c>
      <c r="E638" s="18">
        <v>154</v>
      </c>
      <c r="F638" s="18">
        <v>269.51179999999999</v>
      </c>
      <c r="G638" s="19">
        <f>+(Costo_Productos[[#This Row],[Precio Venta]]/Costo_Productos[[#This Row],[Precio Unitario]]-1)</f>
        <v>0.7500766233766234</v>
      </c>
    </row>
    <row r="639" spans="1:7" x14ac:dyDescent="0.35">
      <c r="A639" s="11">
        <v>44867</v>
      </c>
      <c r="B639" t="s">
        <v>3137</v>
      </c>
      <c r="C639" t="s">
        <v>5136</v>
      </c>
      <c r="D639" t="s">
        <v>3139</v>
      </c>
      <c r="E639" s="18">
        <v>154</v>
      </c>
      <c r="F639" s="18">
        <v>331.70690000000002</v>
      </c>
      <c r="G639" s="19">
        <f>+(Costo_Productos[[#This Row],[Precio Venta]]/Costo_Productos[[#This Row],[Precio Unitario]]-1)</f>
        <v>1.1539409090909092</v>
      </c>
    </row>
    <row r="640" spans="1:7" x14ac:dyDescent="0.35">
      <c r="A640" s="11">
        <v>44867</v>
      </c>
      <c r="B640" t="s">
        <v>3133</v>
      </c>
      <c r="C640" t="s">
        <v>5136</v>
      </c>
      <c r="D640" t="s">
        <v>3136</v>
      </c>
      <c r="E640" s="18">
        <v>154</v>
      </c>
      <c r="F640" s="18">
        <v>331.70690000000002</v>
      </c>
      <c r="G640" s="19">
        <f>+(Costo_Productos[[#This Row],[Precio Venta]]/Costo_Productos[[#This Row],[Precio Unitario]]-1)</f>
        <v>1.1539409090909092</v>
      </c>
    </row>
    <row r="641" spans="1:7" x14ac:dyDescent="0.35">
      <c r="A641" s="11">
        <v>44862</v>
      </c>
      <c r="B641" t="s">
        <v>3877</v>
      </c>
      <c r="C641" t="s">
        <v>4283</v>
      </c>
      <c r="D641" t="s">
        <v>3878</v>
      </c>
      <c r="E641" s="18">
        <v>115.53</v>
      </c>
      <c r="F641" s="18">
        <v>348.34449999999998</v>
      </c>
      <c r="G641" s="19">
        <f>+(Costo_Productos[[#This Row],[Precio Venta]]/Costo_Productos[[#This Row],[Precio Unitario]]-1)</f>
        <v>2.0151865316368043</v>
      </c>
    </row>
    <row r="642" spans="1:7" x14ac:dyDescent="0.35">
      <c r="A642" s="11">
        <v>44862</v>
      </c>
      <c r="B642" t="s">
        <v>3869</v>
      </c>
      <c r="C642" t="s">
        <v>4283</v>
      </c>
      <c r="D642" t="s">
        <v>3870</v>
      </c>
      <c r="E642" s="18">
        <v>209.64</v>
      </c>
      <c r="F642" s="18">
        <v>734.99339999999995</v>
      </c>
      <c r="G642" s="19">
        <f>+(Costo_Productos[[#This Row],[Precio Venta]]/Costo_Productos[[#This Row],[Precio Unitario]]-1)</f>
        <v>2.5059788208357183</v>
      </c>
    </row>
    <row r="643" spans="1:7" x14ac:dyDescent="0.35">
      <c r="A643" s="11">
        <v>44862</v>
      </c>
      <c r="B643" t="s">
        <v>3823</v>
      </c>
      <c r="C643" t="s">
        <v>4283</v>
      </c>
      <c r="D643" t="s">
        <v>3824</v>
      </c>
      <c r="E643" s="18">
        <v>231.24600000000001</v>
      </c>
      <c r="F643" s="18">
        <v>571.52560000000005</v>
      </c>
      <c r="G643" s="19">
        <f>+(Costo_Productos[[#This Row],[Precio Venta]]/Costo_Productos[[#This Row],[Precio Unitario]]-1)</f>
        <v>1.4715048044074277</v>
      </c>
    </row>
    <row r="644" spans="1:7" x14ac:dyDescent="0.35">
      <c r="A644" s="11">
        <v>44862</v>
      </c>
      <c r="B644" t="s">
        <v>3827</v>
      </c>
      <c r="C644" t="s">
        <v>4283</v>
      </c>
      <c r="D644" t="s">
        <v>3828</v>
      </c>
      <c r="E644" s="18">
        <v>264.56400000000002</v>
      </c>
      <c r="F644" s="18">
        <v>653.88189999999997</v>
      </c>
      <c r="G644" s="19">
        <f>+(Costo_Productos[[#This Row],[Precio Venta]]/Costo_Productos[[#This Row],[Precio Unitario]]-1)</f>
        <v>1.4715452593701333</v>
      </c>
    </row>
    <row r="645" spans="1:7" x14ac:dyDescent="0.35">
      <c r="A645" s="11">
        <v>44862</v>
      </c>
      <c r="B645" t="s">
        <v>3809</v>
      </c>
      <c r="C645" t="s">
        <v>4283</v>
      </c>
      <c r="D645" t="s">
        <v>3810</v>
      </c>
      <c r="E645" s="18">
        <v>145.67400000000001</v>
      </c>
      <c r="F645" s="18">
        <v>360.04469999999998</v>
      </c>
      <c r="G645" s="19">
        <f>+(Costo_Productos[[#This Row],[Precio Venta]]/Costo_Productos[[#This Row],[Precio Unitario]]-1)</f>
        <v>1.4715783187116434</v>
      </c>
    </row>
    <row r="646" spans="1:7" x14ac:dyDescent="0.35">
      <c r="A646" s="11">
        <v>44862</v>
      </c>
      <c r="B646" t="s">
        <v>3821</v>
      </c>
      <c r="C646" t="s">
        <v>4283</v>
      </c>
      <c r="D646" t="s">
        <v>3822</v>
      </c>
      <c r="E646" s="18">
        <v>245.52</v>
      </c>
      <c r="F646" s="18">
        <v>606.81039999999996</v>
      </c>
      <c r="G646" s="19">
        <f>+(Costo_Productos[[#This Row],[Precio Venta]]/Costo_Productos[[#This Row],[Precio Unitario]]-1)</f>
        <v>1.4715314434669269</v>
      </c>
    </row>
    <row r="647" spans="1:7" x14ac:dyDescent="0.35">
      <c r="A647" s="11">
        <v>44862</v>
      </c>
      <c r="B647" t="s">
        <v>3841</v>
      </c>
      <c r="C647" t="s">
        <v>4283</v>
      </c>
      <c r="D647" t="s">
        <v>3842</v>
      </c>
      <c r="E647" s="18">
        <v>493.024</v>
      </c>
      <c r="F647" s="18">
        <v>1025.8541</v>
      </c>
      <c r="G647" s="19">
        <f>+(Costo_Productos[[#This Row],[Precio Venta]]/Costo_Productos[[#This Row],[Precio Unitario]]-1)</f>
        <v>1.0807386658661646</v>
      </c>
    </row>
    <row r="648" spans="1:7" x14ac:dyDescent="0.35">
      <c r="A648" s="11">
        <v>44862</v>
      </c>
      <c r="B648" t="s">
        <v>3867</v>
      </c>
      <c r="C648" t="s">
        <v>4283</v>
      </c>
      <c r="D648" t="s">
        <v>3868</v>
      </c>
      <c r="E648" s="18">
        <v>185.316</v>
      </c>
      <c r="F648" s="18">
        <v>650.38589999999999</v>
      </c>
      <c r="G648" s="19">
        <f>+(Costo_Productos[[#This Row],[Precio Venta]]/Costo_Productos[[#This Row],[Precio Unitario]]-1)</f>
        <v>2.5096046752573979</v>
      </c>
    </row>
    <row r="649" spans="1:7" x14ac:dyDescent="0.35">
      <c r="A649" s="11">
        <v>44862</v>
      </c>
      <c r="B649" t="s">
        <v>3865</v>
      </c>
      <c r="C649" t="s">
        <v>4283</v>
      </c>
      <c r="D649" t="s">
        <v>3866</v>
      </c>
      <c r="E649" s="18">
        <v>148.12799999999999</v>
      </c>
      <c r="F649" s="18">
        <v>366.10590000000002</v>
      </c>
      <c r="G649" s="19">
        <f>+(Costo_Productos[[#This Row],[Precio Venta]]/Costo_Productos[[#This Row],[Precio Unitario]]-1)</f>
        <v>1.4715509559300068</v>
      </c>
    </row>
    <row r="650" spans="1:7" x14ac:dyDescent="0.35">
      <c r="A650" s="11">
        <v>44862</v>
      </c>
      <c r="B650" t="s">
        <v>3784</v>
      </c>
      <c r="C650" t="s">
        <v>4283</v>
      </c>
      <c r="D650" t="s">
        <v>3785</v>
      </c>
      <c r="E650" s="18">
        <v>141.18</v>
      </c>
      <c r="F650" s="18">
        <v>348.9289</v>
      </c>
      <c r="G650" s="19">
        <f>+(Costo_Productos[[#This Row],[Precio Venta]]/Costo_Productos[[#This Row],[Precio Unitario]]-1)</f>
        <v>1.4715179203853235</v>
      </c>
    </row>
    <row r="651" spans="1:7" x14ac:dyDescent="0.35">
      <c r="A651" s="11">
        <v>44862</v>
      </c>
      <c r="B651" t="s">
        <v>3716</v>
      </c>
      <c r="C651" t="s">
        <v>4283</v>
      </c>
      <c r="D651" t="s">
        <v>3717</v>
      </c>
      <c r="E651" s="18">
        <v>391.94400000000002</v>
      </c>
      <c r="F651" s="18">
        <v>1181.8320000000001</v>
      </c>
      <c r="G651" s="19">
        <f>+(Costo_Productos[[#This Row],[Precio Venta]]/Costo_Productos[[#This Row],[Precio Unitario]]-1)</f>
        <v>2.0153083093503157</v>
      </c>
    </row>
    <row r="652" spans="1:7" x14ac:dyDescent="0.35">
      <c r="A652" s="11">
        <v>44862</v>
      </c>
      <c r="B652" t="s">
        <v>3786</v>
      </c>
      <c r="C652" t="s">
        <v>4283</v>
      </c>
      <c r="D652" t="s">
        <v>3787</v>
      </c>
      <c r="E652" s="18">
        <v>548.34</v>
      </c>
      <c r="F652" s="18">
        <v>2124.3995</v>
      </c>
      <c r="G652" s="19">
        <f>+(Costo_Productos[[#This Row],[Precio Venta]]/Costo_Productos[[#This Row],[Precio Unitario]]-1)</f>
        <v>2.8742376992376988</v>
      </c>
    </row>
    <row r="653" spans="1:7" x14ac:dyDescent="0.35">
      <c r="A653" s="11">
        <v>44862</v>
      </c>
      <c r="B653" t="s">
        <v>3678</v>
      </c>
      <c r="C653" t="s">
        <v>4283</v>
      </c>
      <c r="D653" t="s">
        <v>3679</v>
      </c>
      <c r="E653" s="18">
        <v>153.858</v>
      </c>
      <c r="F653" s="18">
        <v>380.26310000000001</v>
      </c>
      <c r="G653" s="19">
        <f>+(Costo_Productos[[#This Row],[Precio Venta]]/Costo_Productos[[#This Row],[Precio Unitario]]-1)</f>
        <v>1.471519842972091</v>
      </c>
    </row>
    <row r="654" spans="1:7" x14ac:dyDescent="0.35">
      <c r="A654" s="11">
        <v>44862</v>
      </c>
      <c r="B654" t="s">
        <v>3704</v>
      </c>
      <c r="C654" t="s">
        <v>4283</v>
      </c>
      <c r="D654" t="s">
        <v>3705</v>
      </c>
      <c r="E654" s="18">
        <v>159.93</v>
      </c>
      <c r="F654" s="18">
        <v>482.24239999999998</v>
      </c>
      <c r="G654" s="19">
        <f>+(Costo_Productos[[#This Row],[Precio Venta]]/Costo_Productos[[#This Row],[Precio Unitario]]-1)</f>
        <v>2.0153342087163133</v>
      </c>
    </row>
    <row r="655" spans="1:7" x14ac:dyDescent="0.35">
      <c r="A655" s="11">
        <v>44862</v>
      </c>
      <c r="B655" t="s">
        <v>3770</v>
      </c>
      <c r="C655" t="s">
        <v>4283</v>
      </c>
      <c r="D655" t="s">
        <v>3771</v>
      </c>
      <c r="E655" s="18">
        <v>512.22</v>
      </c>
      <c r="F655" s="18">
        <v>1265.0433</v>
      </c>
      <c r="G655" s="19">
        <f>+(Costo_Productos[[#This Row],[Precio Venta]]/Costo_Productos[[#This Row],[Precio Unitario]]-1)</f>
        <v>1.4697264847135996</v>
      </c>
    </row>
    <row r="656" spans="1:7" x14ac:dyDescent="0.35">
      <c r="A656" s="11">
        <v>44862</v>
      </c>
      <c r="B656" t="s">
        <v>3694</v>
      </c>
      <c r="C656" t="s">
        <v>4283</v>
      </c>
      <c r="D656" t="s">
        <v>3695</v>
      </c>
      <c r="E656" s="18">
        <v>254.07</v>
      </c>
      <c r="F656" s="18">
        <v>627.93790000000001</v>
      </c>
      <c r="G656" s="19">
        <f>+(Costo_Productos[[#This Row],[Precio Venta]]/Costo_Productos[[#This Row],[Precio Unitario]]-1)</f>
        <v>1.4715153304207504</v>
      </c>
    </row>
    <row r="657" spans="1:7" x14ac:dyDescent="0.35">
      <c r="A657" s="11">
        <v>44862</v>
      </c>
      <c r="B657" t="s">
        <v>3756</v>
      </c>
      <c r="C657" t="s">
        <v>4283</v>
      </c>
      <c r="D657" t="s">
        <v>3757</v>
      </c>
      <c r="E657" s="18">
        <v>234.53399999999999</v>
      </c>
      <c r="F657" s="18">
        <v>707.19860000000006</v>
      </c>
      <c r="G657" s="19">
        <f>+(Costo_Productos[[#This Row],[Precio Venta]]/Costo_Productos[[#This Row],[Precio Unitario]]-1)</f>
        <v>2.0153350900082723</v>
      </c>
    </row>
    <row r="658" spans="1:7" x14ac:dyDescent="0.35">
      <c r="A658" s="11">
        <v>44862</v>
      </c>
      <c r="B658" t="s">
        <v>3748</v>
      </c>
      <c r="C658" t="s">
        <v>4283</v>
      </c>
      <c r="D658" t="s">
        <v>3749</v>
      </c>
      <c r="E658" s="18">
        <v>204.27600000000001</v>
      </c>
      <c r="F658" s="18">
        <v>504.87439999999998</v>
      </c>
      <c r="G658" s="19">
        <f>+(Costo_Productos[[#This Row],[Precio Venta]]/Costo_Productos[[#This Row],[Precio Unitario]]-1)</f>
        <v>1.4715306741859053</v>
      </c>
    </row>
    <row r="659" spans="1:7" x14ac:dyDescent="0.35">
      <c r="A659" s="11">
        <v>44862</v>
      </c>
      <c r="B659" t="s">
        <v>3722</v>
      </c>
      <c r="C659" t="s">
        <v>4283</v>
      </c>
      <c r="D659" t="s">
        <v>3723</v>
      </c>
      <c r="E659" s="18">
        <v>110.316</v>
      </c>
      <c r="F659" s="18">
        <v>272.6447</v>
      </c>
      <c r="G659" s="19">
        <f>+(Costo_Productos[[#This Row],[Precio Venta]]/Costo_Productos[[#This Row],[Precio Unitario]]-1)</f>
        <v>1.4714882700605534</v>
      </c>
    </row>
    <row r="660" spans="1:7" x14ac:dyDescent="0.35">
      <c r="A660" s="11">
        <v>44862</v>
      </c>
      <c r="B660" t="s">
        <v>3720</v>
      </c>
      <c r="C660" t="s">
        <v>4283</v>
      </c>
      <c r="D660" t="s">
        <v>3721</v>
      </c>
      <c r="E660" s="18">
        <v>100.986</v>
      </c>
      <c r="F660" s="18">
        <v>249.60140000000001</v>
      </c>
      <c r="G660" s="19">
        <f>+(Costo_Productos[[#This Row],[Precio Venta]]/Costo_Productos[[#This Row],[Precio Unitario]]-1)</f>
        <v>1.4716435941615669</v>
      </c>
    </row>
    <row r="661" spans="1:7" x14ac:dyDescent="0.35">
      <c r="A661" s="11">
        <v>44862</v>
      </c>
      <c r="B661" t="s">
        <v>3670</v>
      </c>
      <c r="C661" t="s">
        <v>4283</v>
      </c>
      <c r="D661" t="s">
        <v>3671</v>
      </c>
      <c r="E661" s="18">
        <v>120.92400000000001</v>
      </c>
      <c r="F661" s="18">
        <v>298.87009999999998</v>
      </c>
      <c r="G661" s="19">
        <f>+(Costo_Productos[[#This Row],[Precio Venta]]/Costo_Productos[[#This Row],[Precio Unitario]]-1)</f>
        <v>1.4715532069729744</v>
      </c>
    </row>
    <row r="662" spans="1:7" x14ac:dyDescent="0.35">
      <c r="A662" s="11">
        <v>44862</v>
      </c>
      <c r="B662" t="s">
        <v>2728</v>
      </c>
      <c r="C662" t="s">
        <v>4283</v>
      </c>
      <c r="D662" t="s">
        <v>2729</v>
      </c>
      <c r="E662" s="18">
        <v>77.993499999999997</v>
      </c>
      <c r="F662" s="18">
        <v>162.37459999999999</v>
      </c>
      <c r="G662" s="19">
        <f>+(Costo_Productos[[#This Row],[Precio Venta]]/Costo_Productos[[#This Row],[Precio Unitario]]-1)</f>
        <v>1.081899132620026</v>
      </c>
    </row>
    <row r="663" spans="1:7" x14ac:dyDescent="0.35">
      <c r="A663" s="11">
        <v>44862</v>
      </c>
      <c r="B663" t="s">
        <v>2766</v>
      </c>
      <c r="C663" t="s">
        <v>4283</v>
      </c>
      <c r="D663" t="s">
        <v>2767</v>
      </c>
      <c r="E663" s="18">
        <v>82.856999999999999</v>
      </c>
      <c r="F663" s="18">
        <v>171.5746</v>
      </c>
      <c r="G663" s="19">
        <f>+(Costo_Productos[[#This Row],[Precio Venta]]/Costo_Productos[[#This Row],[Precio Unitario]]-1)</f>
        <v>1.0707315012612093</v>
      </c>
    </row>
    <row r="664" spans="1:7" x14ac:dyDescent="0.35">
      <c r="A664" s="11">
        <v>44862</v>
      </c>
      <c r="B664" t="s">
        <v>2696</v>
      </c>
      <c r="C664" t="s">
        <v>4283</v>
      </c>
      <c r="D664" t="s">
        <v>2697</v>
      </c>
      <c r="E664" s="18">
        <v>223.56479999999999</v>
      </c>
      <c r="F664" s="18">
        <v>465.42259999999999</v>
      </c>
      <c r="G664" s="19">
        <f>+(Costo_Productos[[#This Row],[Precio Venta]]/Costo_Productos[[#This Row],[Precio Unitario]]-1)</f>
        <v>1.0818241512080613</v>
      </c>
    </row>
    <row r="665" spans="1:7" x14ac:dyDescent="0.35">
      <c r="A665" s="11">
        <v>44862</v>
      </c>
      <c r="B665" t="s">
        <v>2690</v>
      </c>
      <c r="C665" t="s">
        <v>4283</v>
      </c>
      <c r="D665" t="s">
        <v>2691</v>
      </c>
      <c r="E665" s="18">
        <v>117.27070000000001</v>
      </c>
      <c r="F665" s="18">
        <v>244.13550000000001</v>
      </c>
      <c r="G665" s="19">
        <f>+(Costo_Productos[[#This Row],[Precio Venta]]/Costo_Productos[[#This Row],[Precio Unitario]]-1)</f>
        <v>1.0818115693007715</v>
      </c>
    </row>
    <row r="666" spans="1:7" x14ac:dyDescent="0.35">
      <c r="A666" s="11">
        <v>44862</v>
      </c>
      <c r="B666" t="s">
        <v>2686</v>
      </c>
      <c r="C666" t="s">
        <v>4283</v>
      </c>
      <c r="D666" t="s">
        <v>2687</v>
      </c>
      <c r="E666" s="18">
        <v>97.894800000000004</v>
      </c>
      <c r="F666" s="18">
        <v>203.7962</v>
      </c>
      <c r="G666" s="19">
        <f>+(Costo_Productos[[#This Row],[Precio Venta]]/Costo_Productos[[#This Row],[Precio Unitario]]-1)</f>
        <v>1.081787796696045</v>
      </c>
    </row>
    <row r="667" spans="1:7" x14ac:dyDescent="0.35">
      <c r="A667" s="11">
        <v>44862</v>
      </c>
      <c r="B667" t="s">
        <v>2680</v>
      </c>
      <c r="C667" t="s">
        <v>4283</v>
      </c>
      <c r="D667" t="s">
        <v>2681</v>
      </c>
      <c r="E667" s="18">
        <v>66.193299999999994</v>
      </c>
      <c r="F667" s="18">
        <v>137.7944</v>
      </c>
      <c r="G667" s="19">
        <f>+(Costo_Productos[[#This Row],[Precio Venta]]/Costo_Productos[[#This Row],[Precio Unitario]]-1)</f>
        <v>1.0816970901888863</v>
      </c>
    </row>
    <row r="668" spans="1:7" x14ac:dyDescent="0.35">
      <c r="A668" s="11">
        <v>44862</v>
      </c>
      <c r="B668" t="s">
        <v>2672</v>
      </c>
      <c r="C668" t="s">
        <v>4283</v>
      </c>
      <c r="D668" t="s">
        <v>2673</v>
      </c>
      <c r="E668" s="18">
        <v>54.982399999999998</v>
      </c>
      <c r="F668" s="18">
        <v>114.4588</v>
      </c>
      <c r="G668" s="19">
        <f>+(Costo_Productos[[#This Row],[Precio Venta]]/Costo_Productos[[#This Row],[Precio Unitario]]-1)</f>
        <v>1.0817352461878711</v>
      </c>
    </row>
    <row r="669" spans="1:7" x14ac:dyDescent="0.35">
      <c r="A669" s="11">
        <v>44862</v>
      </c>
      <c r="B669" t="s">
        <v>2712</v>
      </c>
      <c r="C669" t="s">
        <v>4283</v>
      </c>
      <c r="D669" t="s">
        <v>2713</v>
      </c>
      <c r="E669" s="18">
        <v>98.398899999999998</v>
      </c>
      <c r="F669" s="18">
        <v>204.84610000000001</v>
      </c>
      <c r="G669" s="19">
        <f>+(Costo_Productos[[#This Row],[Precio Venta]]/Costo_Productos[[#This Row],[Precio Unitario]]-1)</f>
        <v>1.0817925810146254</v>
      </c>
    </row>
    <row r="670" spans="1:7" x14ac:dyDescent="0.35">
      <c r="A670" s="11">
        <v>44862</v>
      </c>
      <c r="B670" t="s">
        <v>2664</v>
      </c>
      <c r="C670" t="s">
        <v>4283</v>
      </c>
      <c r="D670" t="s">
        <v>2665</v>
      </c>
      <c r="E670" s="18">
        <v>113.0391</v>
      </c>
      <c r="F670" s="18">
        <v>235.3252</v>
      </c>
      <c r="G670" s="19">
        <f>+(Costo_Productos[[#This Row],[Precio Venta]]/Costo_Productos[[#This Row],[Precio Unitario]]-1)</f>
        <v>1.0818035529299155</v>
      </c>
    </row>
    <row r="671" spans="1:7" x14ac:dyDescent="0.35">
      <c r="A671" s="11">
        <v>44863</v>
      </c>
      <c r="B671" t="s">
        <v>5471</v>
      </c>
      <c r="C671" t="s">
        <v>4809</v>
      </c>
      <c r="D671" t="s">
        <v>5109</v>
      </c>
      <c r="E671" s="18">
        <v>496</v>
      </c>
      <c r="F671" s="18">
        <v>1748</v>
      </c>
      <c r="G671" s="19">
        <f>+(Costo_Productos[[#This Row],[Precio Venta]]/Costo_Productos[[#This Row],[Precio Unitario]]-1)</f>
        <v>2.524193548387097</v>
      </c>
    </row>
    <row r="672" spans="1:7" x14ac:dyDescent="0.35">
      <c r="A672" s="11">
        <v>44863</v>
      </c>
      <c r="B672" t="s">
        <v>5335</v>
      </c>
      <c r="C672" t="s">
        <v>4809</v>
      </c>
      <c r="D672" t="s">
        <v>5111</v>
      </c>
      <c r="E672" s="18">
        <v>489</v>
      </c>
      <c r="F672" s="18">
        <v>1748</v>
      </c>
      <c r="G672" s="19">
        <f>+(Costo_Productos[[#This Row],[Precio Venta]]/Costo_Productos[[#This Row],[Precio Unitario]]-1)</f>
        <v>2.574642126789366</v>
      </c>
    </row>
    <row r="673" spans="1:7" x14ac:dyDescent="0.35">
      <c r="A673" s="11">
        <v>44861</v>
      </c>
      <c r="B673" t="s">
        <v>864</v>
      </c>
      <c r="C673" t="s">
        <v>5513</v>
      </c>
      <c r="D673" t="s">
        <v>4788</v>
      </c>
      <c r="E673" s="18">
        <v>23.7</v>
      </c>
      <c r="F673" s="18">
        <v>127.2983</v>
      </c>
      <c r="G673" s="19">
        <f>+(Costo_Productos[[#This Row],[Precio Venta]]/Costo_Productos[[#This Row],[Precio Unitario]]-1)</f>
        <v>4.3712362869198316</v>
      </c>
    </row>
    <row r="674" spans="1:7" x14ac:dyDescent="0.35">
      <c r="A674" s="11">
        <v>44861</v>
      </c>
      <c r="B674" t="s">
        <v>857</v>
      </c>
      <c r="C674" t="s">
        <v>5513</v>
      </c>
      <c r="D674" t="s">
        <v>4786</v>
      </c>
      <c r="E674" s="18">
        <v>12.7</v>
      </c>
      <c r="F674" s="18">
        <v>96.628799999999998</v>
      </c>
      <c r="G674" s="19">
        <f>+(Costo_Productos[[#This Row],[Precio Venta]]/Costo_Productos[[#This Row],[Precio Unitario]]-1)</f>
        <v>6.6085669291338585</v>
      </c>
    </row>
    <row r="675" spans="1:7" x14ac:dyDescent="0.35">
      <c r="A675" s="11">
        <v>44861</v>
      </c>
      <c r="B675" t="s">
        <v>870</v>
      </c>
      <c r="C675" t="s">
        <v>5513</v>
      </c>
      <c r="D675" t="s">
        <v>4790</v>
      </c>
      <c r="E675" s="18">
        <v>11.8</v>
      </c>
      <c r="F675" s="18">
        <v>92.915599999999998</v>
      </c>
      <c r="G675" s="19">
        <f>+(Costo_Productos[[#This Row],[Precio Venta]]/Costo_Productos[[#This Row],[Precio Unitario]]-1)</f>
        <v>6.8742033898305079</v>
      </c>
    </row>
    <row r="676" spans="1:7" x14ac:dyDescent="0.35">
      <c r="A676" s="11">
        <v>44861</v>
      </c>
      <c r="B676" t="s">
        <v>867</v>
      </c>
      <c r="C676" t="s">
        <v>5513</v>
      </c>
      <c r="D676" t="s">
        <v>4789</v>
      </c>
      <c r="E676" s="18">
        <v>22.6</v>
      </c>
      <c r="F676" s="18">
        <v>102.2128</v>
      </c>
      <c r="G676" s="19">
        <f>+(Costo_Productos[[#This Row],[Precio Venta]]/Costo_Productos[[#This Row],[Precio Unitario]]-1)</f>
        <v>3.5226902654867258</v>
      </c>
    </row>
    <row r="677" spans="1:7" x14ac:dyDescent="0.35">
      <c r="A677" s="11">
        <v>44861</v>
      </c>
      <c r="B677" t="s">
        <v>861</v>
      </c>
      <c r="C677" t="s">
        <v>5513</v>
      </c>
      <c r="D677" t="s">
        <v>4787</v>
      </c>
      <c r="E677" s="18">
        <v>8.5</v>
      </c>
      <c r="F677" s="18">
        <v>90.137699999999995</v>
      </c>
      <c r="G677" s="19">
        <f>+(Costo_Productos[[#This Row],[Precio Venta]]/Costo_Productos[[#This Row],[Precio Unitario]]-1)</f>
        <v>9.6044352941176463</v>
      </c>
    </row>
    <row r="678" spans="1:7" x14ac:dyDescent="0.35">
      <c r="A678" s="11">
        <v>44861</v>
      </c>
      <c r="B678" t="s">
        <v>1900</v>
      </c>
      <c r="C678" t="s">
        <v>4278</v>
      </c>
      <c r="D678" t="s">
        <v>1901</v>
      </c>
      <c r="E678" s="18">
        <v>82.3</v>
      </c>
      <c r="F678" s="18">
        <v>223.36019999999999</v>
      </c>
      <c r="G678" s="19">
        <f>+(Costo_Productos[[#This Row],[Precio Venta]]/Costo_Productos[[#This Row],[Precio Unitario]]-1)</f>
        <v>1.7139756986634267</v>
      </c>
    </row>
    <row r="679" spans="1:7" x14ac:dyDescent="0.35">
      <c r="A679" s="11">
        <v>44861</v>
      </c>
      <c r="B679" t="s">
        <v>1880</v>
      </c>
      <c r="C679" t="s">
        <v>4278</v>
      </c>
      <c r="D679" t="s">
        <v>1881</v>
      </c>
      <c r="E679" s="18">
        <v>57.42</v>
      </c>
      <c r="F679" s="18">
        <v>200.06039999999999</v>
      </c>
      <c r="G679" s="19">
        <f>+(Costo_Productos[[#This Row],[Precio Venta]]/Costo_Productos[[#This Row],[Precio Unitario]]-1)</f>
        <v>2.4841588296760708</v>
      </c>
    </row>
    <row r="680" spans="1:7" x14ac:dyDescent="0.35">
      <c r="A680" s="11">
        <v>44861</v>
      </c>
      <c r="B680" t="s">
        <v>1888</v>
      </c>
      <c r="C680" t="s">
        <v>4278</v>
      </c>
      <c r="D680" t="s">
        <v>1889</v>
      </c>
      <c r="E680" s="18">
        <v>63.16</v>
      </c>
      <c r="F680" s="18">
        <v>216.67070000000001</v>
      </c>
      <c r="G680" s="19">
        <f>+(Costo_Productos[[#This Row],[Precio Venta]]/Costo_Productos[[#This Row],[Precio Unitario]]-1)</f>
        <v>2.4305050664977839</v>
      </c>
    </row>
    <row r="681" spans="1:7" x14ac:dyDescent="0.35">
      <c r="A681" s="11">
        <v>44861</v>
      </c>
      <c r="B681" t="s">
        <v>1824</v>
      </c>
      <c r="C681" t="s">
        <v>4278</v>
      </c>
      <c r="D681" t="s">
        <v>1825</v>
      </c>
      <c r="E681" s="18">
        <v>68.67</v>
      </c>
      <c r="F681" s="18">
        <v>247.73699999999999</v>
      </c>
      <c r="G681" s="19">
        <f>+(Costo_Productos[[#This Row],[Precio Venta]]/Costo_Productos[[#This Row],[Precio Unitario]]-1)</f>
        <v>2.6076452599388378</v>
      </c>
    </row>
    <row r="682" spans="1:7" x14ac:dyDescent="0.35">
      <c r="A682" s="11">
        <v>44861</v>
      </c>
      <c r="B682" t="s">
        <v>1814</v>
      </c>
      <c r="C682" t="s">
        <v>4278</v>
      </c>
      <c r="D682" t="s">
        <v>1815</v>
      </c>
      <c r="E682" s="18">
        <v>47.24</v>
      </c>
      <c r="F682" s="18">
        <v>132.7122</v>
      </c>
      <c r="G682" s="19">
        <f>+(Costo_Productos[[#This Row],[Precio Venta]]/Costo_Productos[[#This Row],[Precio Unitario]]-1)</f>
        <v>1.8093183742591021</v>
      </c>
    </row>
    <row r="683" spans="1:7" x14ac:dyDescent="0.35">
      <c r="A683" s="11">
        <v>44861</v>
      </c>
      <c r="B683" t="s">
        <v>1808</v>
      </c>
      <c r="C683" t="s">
        <v>4278</v>
      </c>
      <c r="D683" t="s">
        <v>1809</v>
      </c>
      <c r="E683" s="18">
        <v>425.6</v>
      </c>
      <c r="F683" s="18">
        <v>920</v>
      </c>
      <c r="G683" s="19">
        <f>+(Costo_Productos[[#This Row],[Precio Venta]]/Costo_Productos[[#This Row],[Precio Unitario]]-1)</f>
        <v>1.1616541353383458</v>
      </c>
    </row>
    <row r="684" spans="1:7" x14ac:dyDescent="0.35">
      <c r="A684" s="11">
        <v>44861</v>
      </c>
      <c r="B684" t="s">
        <v>1806</v>
      </c>
      <c r="C684" t="s">
        <v>4278</v>
      </c>
      <c r="D684" t="s">
        <v>1807</v>
      </c>
      <c r="E684" s="18">
        <v>425.6</v>
      </c>
      <c r="F684" s="18">
        <v>920</v>
      </c>
      <c r="G684" s="19">
        <f>+(Costo_Productos[[#This Row],[Precio Venta]]/Costo_Productos[[#This Row],[Precio Unitario]]-1)</f>
        <v>1.1616541353383458</v>
      </c>
    </row>
    <row r="685" spans="1:7" x14ac:dyDescent="0.35">
      <c r="A685" s="11">
        <v>44861</v>
      </c>
      <c r="B685" t="s">
        <v>1804</v>
      </c>
      <c r="C685" t="s">
        <v>4278</v>
      </c>
      <c r="D685" t="s">
        <v>1805</v>
      </c>
      <c r="E685" s="18">
        <v>425.6</v>
      </c>
      <c r="F685" s="18">
        <v>920</v>
      </c>
      <c r="G685" s="19">
        <f>+(Costo_Productos[[#This Row],[Precio Venta]]/Costo_Productos[[#This Row],[Precio Unitario]]-1)</f>
        <v>1.1616541353383458</v>
      </c>
    </row>
    <row r="686" spans="1:7" x14ac:dyDescent="0.35">
      <c r="A686" s="11">
        <v>44861</v>
      </c>
      <c r="B686" t="s">
        <v>1802</v>
      </c>
      <c r="C686" t="s">
        <v>4278</v>
      </c>
      <c r="D686" t="s">
        <v>1803</v>
      </c>
      <c r="E686" s="18">
        <v>425.6</v>
      </c>
      <c r="F686" s="18">
        <v>920</v>
      </c>
      <c r="G686" s="19">
        <f>+(Costo_Productos[[#This Row],[Precio Venta]]/Costo_Productos[[#This Row],[Precio Unitario]]-1)</f>
        <v>1.1616541353383458</v>
      </c>
    </row>
    <row r="687" spans="1:7" x14ac:dyDescent="0.35">
      <c r="A687" s="11">
        <v>44861</v>
      </c>
      <c r="B687" t="s">
        <v>1800</v>
      </c>
      <c r="C687" t="s">
        <v>4278</v>
      </c>
      <c r="D687" t="s">
        <v>1801</v>
      </c>
      <c r="E687" s="18">
        <v>425.6</v>
      </c>
      <c r="F687" s="18">
        <v>920</v>
      </c>
      <c r="G687" s="19">
        <f>+(Costo_Productos[[#This Row],[Precio Venta]]/Costo_Productos[[#This Row],[Precio Unitario]]-1)</f>
        <v>1.1616541353383458</v>
      </c>
    </row>
    <row r="688" spans="1:7" x14ac:dyDescent="0.35">
      <c r="A688" s="11">
        <v>44861</v>
      </c>
      <c r="B688" t="s">
        <v>1878</v>
      </c>
      <c r="C688" t="s">
        <v>4278</v>
      </c>
      <c r="D688" t="s">
        <v>1879</v>
      </c>
      <c r="E688" s="18">
        <v>73.44</v>
      </c>
      <c r="F688" s="18">
        <v>216.67070000000001</v>
      </c>
      <c r="G688" s="19">
        <f>+(Costo_Productos[[#This Row],[Precio Venta]]/Costo_Productos[[#This Row],[Precio Unitario]]-1)</f>
        <v>1.9503090958605669</v>
      </c>
    </row>
    <row r="689" spans="1:7" x14ac:dyDescent="0.35">
      <c r="A689" s="11">
        <v>44861</v>
      </c>
      <c r="B689" t="s">
        <v>1906</v>
      </c>
      <c r="C689" t="s">
        <v>4278</v>
      </c>
      <c r="D689" t="s">
        <v>1907</v>
      </c>
      <c r="E689" s="18">
        <v>116.01</v>
      </c>
      <c r="F689" s="18">
        <v>300.17570000000001</v>
      </c>
      <c r="G689" s="19">
        <f>+(Costo_Productos[[#This Row],[Precio Venta]]/Costo_Productos[[#This Row],[Precio Unitario]]-1)</f>
        <v>1.5874984915093524</v>
      </c>
    </row>
    <row r="690" spans="1:7" x14ac:dyDescent="0.35">
      <c r="A690" s="11">
        <v>44861</v>
      </c>
      <c r="B690" t="s">
        <v>1836</v>
      </c>
      <c r="C690" t="s">
        <v>4278</v>
      </c>
      <c r="D690" t="s">
        <v>1837</v>
      </c>
      <c r="E690" s="18">
        <v>87.81</v>
      </c>
      <c r="F690" s="18">
        <v>436.71449999999999</v>
      </c>
      <c r="G690" s="19">
        <f>+(Costo_Productos[[#This Row],[Precio Venta]]/Costo_Productos[[#This Row],[Precio Unitario]]-1)</f>
        <v>3.9734028015032452</v>
      </c>
    </row>
    <row r="691" spans="1:7" x14ac:dyDescent="0.35">
      <c r="A691" s="11">
        <v>44861</v>
      </c>
      <c r="B691" t="s">
        <v>1848</v>
      </c>
      <c r="C691" t="s">
        <v>4278</v>
      </c>
      <c r="D691" t="s">
        <v>1849</v>
      </c>
      <c r="E691" s="18">
        <v>60.76</v>
      </c>
      <c r="F691" s="18">
        <v>242.69159999999999</v>
      </c>
      <c r="G691" s="19">
        <f>+(Costo_Productos[[#This Row],[Precio Venta]]/Costo_Productos[[#This Row],[Precio Unitario]]-1)</f>
        <v>2.9942659644502965</v>
      </c>
    </row>
    <row r="692" spans="1:7" x14ac:dyDescent="0.35">
      <c r="A692" s="11">
        <v>44861</v>
      </c>
      <c r="B692" t="s">
        <v>1840</v>
      </c>
      <c r="C692" t="s">
        <v>4278</v>
      </c>
      <c r="D692" t="s">
        <v>1841</v>
      </c>
      <c r="E692" s="18">
        <v>55.06</v>
      </c>
      <c r="F692" s="18">
        <v>200.06039999999999</v>
      </c>
      <c r="G692" s="19">
        <f>+(Costo_Productos[[#This Row],[Precio Venta]]/Costo_Productos[[#This Row],[Precio Unitario]]-1)</f>
        <v>2.6334980021794401</v>
      </c>
    </row>
    <row r="693" spans="1:7" x14ac:dyDescent="0.35">
      <c r="A693" s="11">
        <v>44855</v>
      </c>
      <c r="B693" t="s">
        <v>3550</v>
      </c>
      <c r="C693" t="s">
        <v>4288</v>
      </c>
      <c r="D693" t="s">
        <v>3551</v>
      </c>
      <c r="E693" s="18">
        <v>55.905900000000003</v>
      </c>
      <c r="F693" s="18">
        <v>166.28579999999999</v>
      </c>
      <c r="G693" s="19">
        <f>+(Costo_Productos[[#This Row],[Precio Venta]]/Costo_Productos[[#This Row],[Precio Unitario]]-1)</f>
        <v>1.9743873186908716</v>
      </c>
    </row>
    <row r="694" spans="1:7" x14ac:dyDescent="0.35">
      <c r="A694" s="11">
        <v>44855</v>
      </c>
      <c r="B694" t="s">
        <v>3524</v>
      </c>
      <c r="C694" t="s">
        <v>4288</v>
      </c>
      <c r="D694" t="s">
        <v>3525</v>
      </c>
      <c r="E694" s="18">
        <v>68.711100000000002</v>
      </c>
      <c r="F694" s="18">
        <v>204.38069999999999</v>
      </c>
      <c r="G694" s="19">
        <f>+(Costo_Productos[[#This Row],[Precio Venta]]/Costo_Productos[[#This Row],[Precio Unitario]]-1)</f>
        <v>1.9744932041547871</v>
      </c>
    </row>
    <row r="695" spans="1:7" x14ac:dyDescent="0.35">
      <c r="A695" s="11">
        <v>44855</v>
      </c>
      <c r="B695" t="s">
        <v>3518</v>
      </c>
      <c r="C695" t="s">
        <v>4288</v>
      </c>
      <c r="D695" t="s">
        <v>3519</v>
      </c>
      <c r="E695" s="18">
        <v>88.075199999999995</v>
      </c>
      <c r="F695" s="18">
        <v>261.96379999999999</v>
      </c>
      <c r="G695" s="19">
        <f>+(Costo_Productos[[#This Row],[Precio Venta]]/Costo_Productos[[#This Row],[Precio Unitario]]-1)</f>
        <v>1.9743196722800516</v>
      </c>
    </row>
    <row r="696" spans="1:7" x14ac:dyDescent="0.35">
      <c r="A696" s="11">
        <v>44855</v>
      </c>
      <c r="B696" t="s">
        <v>3502</v>
      </c>
      <c r="C696" t="s">
        <v>4288</v>
      </c>
      <c r="D696" t="s">
        <v>3503</v>
      </c>
      <c r="E696" s="18">
        <v>50.596400000000003</v>
      </c>
      <c r="F696" s="18">
        <v>150.51900000000001</v>
      </c>
      <c r="G696" s="19">
        <f>+(Costo_Productos[[#This Row],[Precio Venta]]/Costo_Productos[[#This Row],[Precio Unitario]]-1)</f>
        <v>1.9748954471069089</v>
      </c>
    </row>
    <row r="697" spans="1:7" x14ac:dyDescent="0.35">
      <c r="A697" s="11">
        <v>44855</v>
      </c>
      <c r="B697" t="s">
        <v>3492</v>
      </c>
      <c r="C697" t="s">
        <v>4288</v>
      </c>
      <c r="D697" t="s">
        <v>3375</v>
      </c>
      <c r="E697" s="18">
        <v>59.966099999999997</v>
      </c>
      <c r="F697" s="18">
        <v>178.3313</v>
      </c>
      <c r="G697" s="19">
        <f>+(Costo_Productos[[#This Row],[Precio Venta]]/Costo_Productos[[#This Row],[Precio Unitario]]-1)</f>
        <v>1.9738685690748605</v>
      </c>
    </row>
    <row r="698" spans="1:7" x14ac:dyDescent="0.35">
      <c r="A698" s="11">
        <v>44855</v>
      </c>
      <c r="B698" t="s">
        <v>3490</v>
      </c>
      <c r="C698" t="s">
        <v>4288</v>
      </c>
      <c r="D698" t="s">
        <v>3369</v>
      </c>
      <c r="E698" s="18">
        <v>45.599200000000003</v>
      </c>
      <c r="F698" s="18">
        <v>135.6336</v>
      </c>
      <c r="G698" s="19">
        <f>+(Costo_Productos[[#This Row],[Precio Venta]]/Costo_Productos[[#This Row],[Precio Unitario]]-1)</f>
        <v>1.9744732363725679</v>
      </c>
    </row>
    <row r="699" spans="1:7" x14ac:dyDescent="0.35">
      <c r="A699" s="11">
        <v>44854</v>
      </c>
      <c r="B699" t="s">
        <v>1133</v>
      </c>
      <c r="C699" t="s">
        <v>5513</v>
      </c>
      <c r="D699" t="s">
        <v>1134</v>
      </c>
      <c r="E699" s="18">
        <v>70.400000000000006</v>
      </c>
      <c r="F699" s="18">
        <v>238.464</v>
      </c>
      <c r="G699" s="19">
        <f>+(Costo_Productos[[#This Row],[Precio Venta]]/Costo_Productos[[#This Row],[Precio Unitario]]-1)</f>
        <v>2.3872727272727268</v>
      </c>
    </row>
    <row r="700" spans="1:7" x14ac:dyDescent="0.35">
      <c r="A700" s="11">
        <v>44854</v>
      </c>
      <c r="B700" t="s">
        <v>1130</v>
      </c>
      <c r="C700" t="s">
        <v>5513</v>
      </c>
      <c r="D700" t="s">
        <v>1132</v>
      </c>
      <c r="E700" s="18">
        <v>70.400000000000006</v>
      </c>
      <c r="F700" s="18">
        <v>238.464</v>
      </c>
      <c r="G700" s="19">
        <f>+(Costo_Productos[[#This Row],[Precio Venta]]/Costo_Productos[[#This Row],[Precio Unitario]]-1)</f>
        <v>2.3872727272727268</v>
      </c>
    </row>
    <row r="701" spans="1:7" x14ac:dyDescent="0.35">
      <c r="A701" s="11">
        <v>44854</v>
      </c>
      <c r="B701" t="s">
        <v>814</v>
      </c>
      <c r="C701" t="s">
        <v>5513</v>
      </c>
      <c r="D701" t="s">
        <v>4780</v>
      </c>
      <c r="E701" s="18">
        <v>56</v>
      </c>
      <c r="F701" s="18">
        <v>268.1456</v>
      </c>
      <c r="G701" s="19">
        <f>+(Costo_Productos[[#This Row],[Precio Venta]]/Costo_Productos[[#This Row],[Precio Unitario]]-1)</f>
        <v>3.7883142857142857</v>
      </c>
    </row>
    <row r="702" spans="1:7" x14ac:dyDescent="0.35">
      <c r="A702" s="11">
        <v>44854</v>
      </c>
      <c r="B702" t="s">
        <v>811</v>
      </c>
      <c r="C702" t="s">
        <v>5513</v>
      </c>
      <c r="D702" t="s">
        <v>4777</v>
      </c>
      <c r="E702" s="18">
        <v>62.4</v>
      </c>
      <c r="F702" s="18">
        <v>261.28609999999998</v>
      </c>
      <c r="G702" s="19">
        <f>+(Costo_Productos[[#This Row],[Precio Venta]]/Costo_Productos[[#This Row],[Precio Unitario]]-1)</f>
        <v>3.187277243589743</v>
      </c>
    </row>
    <row r="703" spans="1:7" x14ac:dyDescent="0.35">
      <c r="A703" s="11">
        <v>44854</v>
      </c>
      <c r="B703" t="s">
        <v>900</v>
      </c>
      <c r="C703" t="s">
        <v>5513</v>
      </c>
      <c r="D703" t="s">
        <v>4799</v>
      </c>
      <c r="E703" s="18">
        <v>30.4</v>
      </c>
      <c r="F703" s="18">
        <v>98.131100000000004</v>
      </c>
      <c r="G703" s="19">
        <f>+(Costo_Productos[[#This Row],[Precio Venta]]/Costo_Productos[[#This Row],[Precio Unitario]]-1)</f>
        <v>2.2279967105263161</v>
      </c>
    </row>
    <row r="704" spans="1:7" x14ac:dyDescent="0.35">
      <c r="A704" s="11">
        <v>44854</v>
      </c>
      <c r="B704" t="s">
        <v>906</v>
      </c>
      <c r="C704" t="s">
        <v>5513</v>
      </c>
      <c r="D704" t="s">
        <v>4800</v>
      </c>
      <c r="E704" s="18">
        <v>67.2</v>
      </c>
      <c r="F704" s="18">
        <v>316.27569999999997</v>
      </c>
      <c r="G704" s="19">
        <f>+(Costo_Productos[[#This Row],[Precio Venta]]/Costo_Productos[[#This Row],[Precio Unitario]]-1)</f>
        <v>3.7064836309523805</v>
      </c>
    </row>
    <row r="705" spans="1:7" x14ac:dyDescent="0.35">
      <c r="A705" s="11">
        <v>44854</v>
      </c>
      <c r="B705" t="s">
        <v>2157</v>
      </c>
      <c r="C705" t="s">
        <v>4285</v>
      </c>
      <c r="D705" t="s">
        <v>2158</v>
      </c>
      <c r="E705" s="18">
        <v>10.464</v>
      </c>
      <c r="F705" s="18">
        <v>43.113</v>
      </c>
      <c r="G705" s="19">
        <f>+(Costo_Productos[[#This Row],[Precio Venta]]/Costo_Productos[[#This Row],[Precio Unitario]]-1)</f>
        <v>3.1201261467889907</v>
      </c>
    </row>
    <row r="706" spans="1:7" x14ac:dyDescent="0.35">
      <c r="A706" s="11">
        <v>44854</v>
      </c>
      <c r="B706" t="s">
        <v>2150</v>
      </c>
      <c r="C706" t="s">
        <v>4285</v>
      </c>
      <c r="D706" t="s">
        <v>2109</v>
      </c>
      <c r="E706" s="18">
        <v>5.9711999999999996</v>
      </c>
      <c r="F706" s="18">
        <v>21.542400000000001</v>
      </c>
      <c r="G706" s="19">
        <f>+(Costo_Productos[[#This Row],[Precio Venta]]/Costo_Productos[[#This Row],[Precio Unitario]]-1)</f>
        <v>2.6077170418006435</v>
      </c>
    </row>
    <row r="707" spans="1:7" x14ac:dyDescent="0.35">
      <c r="A707" s="11">
        <v>44854</v>
      </c>
      <c r="B707" t="s">
        <v>2147</v>
      </c>
      <c r="C707" t="s">
        <v>4285</v>
      </c>
      <c r="D707" t="s">
        <v>2103</v>
      </c>
      <c r="E707" s="18">
        <v>4.8624000000000001</v>
      </c>
      <c r="F707" s="18">
        <v>19.6999</v>
      </c>
      <c r="G707" s="19">
        <f>+(Costo_Productos[[#This Row],[Precio Venta]]/Costo_Productos[[#This Row],[Precio Unitario]]-1)</f>
        <v>3.0514766370516613</v>
      </c>
    </row>
    <row r="708" spans="1:7" x14ac:dyDescent="0.35">
      <c r="A708" s="11">
        <v>44854</v>
      </c>
      <c r="B708" t="s">
        <v>2148</v>
      </c>
      <c r="C708" t="s">
        <v>4285</v>
      </c>
      <c r="D708" t="s">
        <v>2105</v>
      </c>
      <c r="E708" s="18">
        <v>4.4880000000000004</v>
      </c>
      <c r="F708" s="18">
        <v>19.6999</v>
      </c>
      <c r="G708" s="19">
        <f>+(Costo_Productos[[#This Row],[Precio Venta]]/Costo_Productos[[#This Row],[Precio Unitario]]-1)</f>
        <v>3.3894607843137248</v>
      </c>
    </row>
    <row r="709" spans="1:7" x14ac:dyDescent="0.35">
      <c r="A709" s="11">
        <v>44854</v>
      </c>
      <c r="B709" t="s">
        <v>2124</v>
      </c>
      <c r="C709" t="s">
        <v>4285</v>
      </c>
      <c r="D709" t="s">
        <v>2125</v>
      </c>
      <c r="E709" s="18">
        <v>80.040000000000006</v>
      </c>
      <c r="F709" s="18">
        <v>117.76</v>
      </c>
      <c r="G709" s="19">
        <f>+(Costo_Productos[[#This Row],[Precio Venta]]/Costo_Productos[[#This Row],[Precio Unitario]]-1)</f>
        <v>0.47126436781609193</v>
      </c>
    </row>
    <row r="710" spans="1:7" x14ac:dyDescent="0.35">
      <c r="A710" s="11">
        <v>44854</v>
      </c>
      <c r="B710" t="s">
        <v>2122</v>
      </c>
      <c r="C710" t="s">
        <v>4285</v>
      </c>
      <c r="D710" t="s">
        <v>2123</v>
      </c>
      <c r="E710" s="18">
        <v>74.697599999999994</v>
      </c>
      <c r="F710" s="18">
        <v>115</v>
      </c>
      <c r="G710" s="19">
        <f>+(Costo_Productos[[#This Row],[Precio Venta]]/Costo_Productos[[#This Row],[Precio Unitario]]-1)</f>
        <v>0.5395407616844452</v>
      </c>
    </row>
    <row r="711" spans="1:7" x14ac:dyDescent="0.35">
      <c r="A711" s="11">
        <v>44854</v>
      </c>
      <c r="B711" t="s">
        <v>2112</v>
      </c>
      <c r="C711" t="s">
        <v>4285</v>
      </c>
      <c r="D711" t="s">
        <v>2113</v>
      </c>
      <c r="E711" s="18">
        <v>37.3536</v>
      </c>
      <c r="F711" s="18">
        <v>84.043499999999995</v>
      </c>
      <c r="G711" s="19">
        <f>+(Costo_Productos[[#This Row],[Precio Venta]]/Costo_Productos[[#This Row],[Precio Unitario]]-1)</f>
        <v>1.2499437805191467</v>
      </c>
    </row>
    <row r="712" spans="1:7" x14ac:dyDescent="0.35">
      <c r="A712" s="11">
        <v>44854</v>
      </c>
      <c r="B712" t="s">
        <v>2110</v>
      </c>
      <c r="C712" t="s">
        <v>4285</v>
      </c>
      <c r="D712" t="s">
        <v>2111</v>
      </c>
      <c r="E712" s="18">
        <v>37.3536</v>
      </c>
      <c r="F712" s="18">
        <v>84.043499999999995</v>
      </c>
      <c r="G712" s="19">
        <f>+(Costo_Productos[[#This Row],[Precio Venta]]/Costo_Productos[[#This Row],[Precio Unitario]]-1)</f>
        <v>1.2499437805191467</v>
      </c>
    </row>
    <row r="713" spans="1:7" x14ac:dyDescent="0.35">
      <c r="A713" s="11">
        <v>44854</v>
      </c>
      <c r="B713" t="s">
        <v>2106</v>
      </c>
      <c r="C713" t="s">
        <v>4285</v>
      </c>
      <c r="D713" t="s">
        <v>2107</v>
      </c>
      <c r="E713" s="18">
        <v>34.694400000000002</v>
      </c>
      <c r="F713" s="18">
        <v>66.469499999999996</v>
      </c>
      <c r="G713" s="19">
        <f>+(Costo_Productos[[#This Row],[Precio Venta]]/Costo_Productos[[#This Row],[Precio Unitario]]-1)</f>
        <v>0.91585673768677345</v>
      </c>
    </row>
    <row r="714" spans="1:7" x14ac:dyDescent="0.35">
      <c r="A714" s="11">
        <v>44854</v>
      </c>
      <c r="B714" t="s">
        <v>2104</v>
      </c>
      <c r="C714" t="s">
        <v>4285</v>
      </c>
      <c r="D714" t="s">
        <v>2105</v>
      </c>
      <c r="E714" s="18">
        <v>29.342400000000001</v>
      </c>
      <c r="F714" s="18">
        <v>62.727899999999998</v>
      </c>
      <c r="G714" s="19">
        <f>+(Costo_Productos[[#This Row],[Precio Venta]]/Costo_Productos[[#This Row],[Precio Unitario]]-1)</f>
        <v>1.1377903647963357</v>
      </c>
    </row>
    <row r="715" spans="1:7" x14ac:dyDescent="0.35">
      <c r="A715" s="11">
        <v>44854</v>
      </c>
      <c r="B715" t="s">
        <v>2100</v>
      </c>
      <c r="C715" t="s">
        <v>4285</v>
      </c>
      <c r="D715" t="s">
        <v>2101</v>
      </c>
      <c r="E715" s="18">
        <v>21.3504</v>
      </c>
      <c r="F715" s="18">
        <v>47.676600000000001</v>
      </c>
      <c r="G715" s="19">
        <f>+(Costo_Productos[[#This Row],[Precio Venta]]/Costo_Productos[[#This Row],[Precio Unitario]]-1)</f>
        <v>1.2330541816546763</v>
      </c>
    </row>
    <row r="716" spans="1:7" x14ac:dyDescent="0.35">
      <c r="A716" s="11">
        <v>44854</v>
      </c>
      <c r="B716" t="s">
        <v>2096</v>
      </c>
      <c r="C716" t="s">
        <v>4285</v>
      </c>
      <c r="D716" t="s">
        <v>2097</v>
      </c>
      <c r="E716" s="18">
        <v>16.017600000000002</v>
      </c>
      <c r="F716" s="18">
        <v>33.872500000000002</v>
      </c>
      <c r="G716" s="19">
        <f>+(Costo_Productos[[#This Row],[Precio Venta]]/Costo_Productos[[#This Row],[Precio Unitario]]-1)</f>
        <v>1.1147050744181399</v>
      </c>
    </row>
    <row r="717" spans="1:7" x14ac:dyDescent="0.35">
      <c r="A717" s="11">
        <v>44852</v>
      </c>
      <c r="B717" t="s">
        <v>5467</v>
      </c>
      <c r="C717" t="s">
        <v>4809</v>
      </c>
      <c r="D717" t="s">
        <v>5107</v>
      </c>
      <c r="E717" s="18">
        <v>551</v>
      </c>
      <c r="F717" s="18">
        <v>2300</v>
      </c>
      <c r="G717" s="19">
        <f>+(Costo_Productos[[#This Row],[Precio Venta]]/Costo_Productos[[#This Row],[Precio Unitario]]-1)</f>
        <v>3.1742286751361162</v>
      </c>
    </row>
    <row r="718" spans="1:7" x14ac:dyDescent="0.35">
      <c r="A718" s="11">
        <v>44852</v>
      </c>
      <c r="B718" t="s">
        <v>5335</v>
      </c>
      <c r="C718" t="s">
        <v>4809</v>
      </c>
      <c r="D718" t="s">
        <v>5111</v>
      </c>
      <c r="E718" s="18">
        <v>489</v>
      </c>
      <c r="F718" s="18">
        <v>1748</v>
      </c>
      <c r="G718" s="19">
        <f>+(Costo_Productos[[#This Row],[Precio Venta]]/Costo_Productos[[#This Row],[Precio Unitario]]-1)</f>
        <v>2.574642126789366</v>
      </c>
    </row>
    <row r="719" spans="1:7" x14ac:dyDescent="0.35">
      <c r="A719" s="11">
        <v>44848</v>
      </c>
      <c r="B719" t="s">
        <v>4214</v>
      </c>
      <c r="C719" t="s">
        <v>4293</v>
      </c>
      <c r="D719" t="s">
        <v>4216</v>
      </c>
      <c r="E719" s="18">
        <v>136.54900000000001</v>
      </c>
      <c r="F719" s="18">
        <v>304.99599999999998</v>
      </c>
      <c r="G719" s="19">
        <f>+(Costo_Productos[[#This Row],[Precio Venta]]/Costo_Productos[[#This Row],[Precio Unitario]]-1)</f>
        <v>1.2336011248709253</v>
      </c>
    </row>
    <row r="720" spans="1:7" x14ac:dyDescent="0.35">
      <c r="A720" s="11">
        <v>44848</v>
      </c>
      <c r="B720" t="s">
        <v>4193</v>
      </c>
      <c r="C720" t="s">
        <v>4293</v>
      </c>
      <c r="D720" t="s">
        <v>4195</v>
      </c>
      <c r="E720" s="18">
        <v>132.18799999999999</v>
      </c>
      <c r="F720" s="18">
        <v>280.83550000000002</v>
      </c>
      <c r="G720" s="19">
        <f>+(Costo_Productos[[#This Row],[Precio Venta]]/Costo_Productos[[#This Row],[Precio Unitario]]-1)</f>
        <v>1.124515841074833</v>
      </c>
    </row>
    <row r="721" spans="1:7" x14ac:dyDescent="0.35">
      <c r="A721" s="11">
        <v>44848</v>
      </c>
      <c r="B721" t="s">
        <v>4184</v>
      </c>
      <c r="C721" t="s">
        <v>4293</v>
      </c>
      <c r="D721" t="s">
        <v>4186</v>
      </c>
      <c r="E721" s="18">
        <v>145.733</v>
      </c>
      <c r="F721" s="18">
        <v>293.91239999999999</v>
      </c>
      <c r="G721" s="19">
        <f>+(Costo_Productos[[#This Row],[Precio Venta]]/Costo_Productos[[#This Row],[Precio Unitario]]-1)</f>
        <v>1.016786863647904</v>
      </c>
    </row>
    <row r="722" spans="1:7" x14ac:dyDescent="0.35">
      <c r="A722" s="11">
        <v>44848</v>
      </c>
      <c r="B722" t="s">
        <v>4181</v>
      </c>
      <c r="C722" t="s">
        <v>4293</v>
      </c>
      <c r="D722" t="s">
        <v>4183</v>
      </c>
      <c r="E722" s="18">
        <v>142.786</v>
      </c>
      <c r="F722" s="18">
        <v>296.58359999999999</v>
      </c>
      <c r="G722" s="19">
        <f>+(Costo_Productos[[#This Row],[Precio Venta]]/Costo_Productos[[#This Row],[Precio Unitario]]-1)</f>
        <v>1.0771196055635706</v>
      </c>
    </row>
    <row r="723" spans="1:7" x14ac:dyDescent="0.35">
      <c r="A723" s="11">
        <v>44848</v>
      </c>
      <c r="B723" t="s">
        <v>4169</v>
      </c>
      <c r="C723" t="s">
        <v>4293</v>
      </c>
      <c r="D723" t="s">
        <v>4171</v>
      </c>
      <c r="E723" s="18">
        <v>107.898</v>
      </c>
      <c r="F723" s="18">
        <v>197.58949999999999</v>
      </c>
      <c r="G723" s="19">
        <f>+(Costo_Productos[[#This Row],[Precio Venta]]/Costo_Productos[[#This Row],[Precio Unitario]]-1)</f>
        <v>0.83126193256594183</v>
      </c>
    </row>
    <row r="724" spans="1:7" x14ac:dyDescent="0.35">
      <c r="A724" s="11">
        <v>44848</v>
      </c>
      <c r="B724" t="s">
        <v>4163</v>
      </c>
      <c r="C724" t="s">
        <v>4293</v>
      </c>
      <c r="D724" t="s">
        <v>4165</v>
      </c>
      <c r="E724" s="18">
        <v>132.727</v>
      </c>
      <c r="F724" s="18">
        <v>275.09440000000001</v>
      </c>
      <c r="G724" s="19">
        <f>+(Costo_Productos[[#This Row],[Precio Venta]]/Costo_Productos[[#This Row],[Precio Unitario]]-1)</f>
        <v>1.0726332999314381</v>
      </c>
    </row>
    <row r="725" spans="1:7" x14ac:dyDescent="0.35">
      <c r="A725" s="11">
        <v>44848</v>
      </c>
      <c r="B725" t="s">
        <v>4160</v>
      </c>
      <c r="C725" t="s">
        <v>4293</v>
      </c>
      <c r="D725" t="s">
        <v>4162</v>
      </c>
      <c r="E725" s="18">
        <v>132.727</v>
      </c>
      <c r="F725" s="18">
        <v>275.09440000000001</v>
      </c>
      <c r="G725" s="19">
        <f>+(Costo_Productos[[#This Row],[Precio Venta]]/Costo_Productos[[#This Row],[Precio Unitario]]-1)</f>
        <v>1.0726332999314381</v>
      </c>
    </row>
    <row r="726" spans="1:7" x14ac:dyDescent="0.35">
      <c r="A726" s="11">
        <v>44848</v>
      </c>
      <c r="B726" t="s">
        <v>4145</v>
      </c>
      <c r="C726" t="s">
        <v>4293</v>
      </c>
      <c r="D726" t="s">
        <v>4147</v>
      </c>
      <c r="E726" s="18">
        <v>125.825</v>
      </c>
      <c r="F726" s="18">
        <v>271.10750000000002</v>
      </c>
      <c r="G726" s="19">
        <f>+(Costo_Productos[[#This Row],[Precio Venta]]/Costo_Productos[[#This Row],[Precio Unitario]]-1)</f>
        <v>1.154639380091397</v>
      </c>
    </row>
    <row r="727" spans="1:7" x14ac:dyDescent="0.35">
      <c r="A727" s="11">
        <v>44848</v>
      </c>
      <c r="B727" t="s">
        <v>4142</v>
      </c>
      <c r="C727" t="s">
        <v>4293</v>
      </c>
      <c r="D727" t="s">
        <v>4144</v>
      </c>
      <c r="E727" s="18">
        <v>127.04300000000001</v>
      </c>
      <c r="F727" s="18">
        <v>288.49029999999999</v>
      </c>
      <c r="G727" s="19">
        <f>+(Costo_Productos[[#This Row],[Precio Venta]]/Costo_Productos[[#This Row],[Precio Unitario]]-1)</f>
        <v>1.2708083089977409</v>
      </c>
    </row>
    <row r="728" spans="1:7" x14ac:dyDescent="0.35">
      <c r="A728" s="11">
        <v>44848</v>
      </c>
      <c r="B728" t="s">
        <v>4138</v>
      </c>
      <c r="C728" t="s">
        <v>4293</v>
      </c>
      <c r="D728" t="s">
        <v>4141</v>
      </c>
      <c r="E728" s="18">
        <v>97.3</v>
      </c>
      <c r="F728" s="18">
        <v>225.85650000000001</v>
      </c>
      <c r="G728" s="19">
        <f>+(Costo_Productos[[#This Row],[Precio Venta]]/Costo_Productos[[#This Row],[Precio Unitario]]-1)</f>
        <v>1.3212384378211719</v>
      </c>
    </row>
    <row r="729" spans="1:7" x14ac:dyDescent="0.35">
      <c r="A729" s="11">
        <v>44848</v>
      </c>
      <c r="B729" t="s">
        <v>3245</v>
      </c>
      <c r="C729" t="s">
        <v>5136</v>
      </c>
      <c r="D729" t="s">
        <v>3247</v>
      </c>
      <c r="E729" s="18">
        <v>154</v>
      </c>
      <c r="F729" s="18">
        <v>269.51179999999999</v>
      </c>
      <c r="G729" s="19">
        <f>+(Costo_Productos[[#This Row],[Precio Venta]]/Costo_Productos[[#This Row],[Precio Unitario]]-1)</f>
        <v>0.7500766233766234</v>
      </c>
    </row>
    <row r="730" spans="1:7" x14ac:dyDescent="0.35">
      <c r="A730" s="11">
        <v>44848</v>
      </c>
      <c r="B730" t="s">
        <v>3218</v>
      </c>
      <c r="C730" t="s">
        <v>5136</v>
      </c>
      <c r="D730" t="s">
        <v>3220</v>
      </c>
      <c r="E730" s="18">
        <v>154</v>
      </c>
      <c r="F730" s="18">
        <v>269.51179999999999</v>
      </c>
      <c r="G730" s="19">
        <f>+(Costo_Productos[[#This Row],[Precio Venta]]/Costo_Productos[[#This Row],[Precio Unitario]]-1)</f>
        <v>0.7500766233766234</v>
      </c>
    </row>
    <row r="731" spans="1:7" x14ac:dyDescent="0.35">
      <c r="A731" s="11">
        <v>44848</v>
      </c>
      <c r="B731" t="s">
        <v>3215</v>
      </c>
      <c r="C731" t="s">
        <v>5136</v>
      </c>
      <c r="D731" t="s">
        <v>3217</v>
      </c>
      <c r="E731" s="18">
        <v>154</v>
      </c>
      <c r="F731" s="18">
        <v>269.51179999999999</v>
      </c>
      <c r="G731" s="19">
        <f>+(Costo_Productos[[#This Row],[Precio Venta]]/Costo_Productos[[#This Row],[Precio Unitario]]-1)</f>
        <v>0.7500766233766234</v>
      </c>
    </row>
    <row r="732" spans="1:7" x14ac:dyDescent="0.35">
      <c r="A732" s="11">
        <v>44848</v>
      </c>
      <c r="B732" t="s">
        <v>3188</v>
      </c>
      <c r="C732" t="s">
        <v>5136</v>
      </c>
      <c r="D732" t="s">
        <v>3190</v>
      </c>
      <c r="E732" s="18">
        <v>154</v>
      </c>
      <c r="F732" s="18">
        <v>331.70690000000002</v>
      </c>
      <c r="G732" s="19">
        <f>+(Costo_Productos[[#This Row],[Precio Venta]]/Costo_Productos[[#This Row],[Precio Unitario]]-1)</f>
        <v>1.1539409090909092</v>
      </c>
    </row>
    <row r="733" spans="1:7" x14ac:dyDescent="0.35">
      <c r="A733" s="11">
        <v>44848</v>
      </c>
      <c r="B733" t="s">
        <v>3179</v>
      </c>
      <c r="C733" t="s">
        <v>5136</v>
      </c>
      <c r="D733" t="s">
        <v>3181</v>
      </c>
      <c r="E733" s="18">
        <v>154</v>
      </c>
      <c r="F733" s="18">
        <v>331.70690000000002</v>
      </c>
      <c r="G733" s="19">
        <f>+(Costo_Productos[[#This Row],[Precio Venta]]/Costo_Productos[[#This Row],[Precio Unitario]]-1)</f>
        <v>1.1539409090909092</v>
      </c>
    </row>
    <row r="734" spans="1:7" x14ac:dyDescent="0.35">
      <c r="A734" s="11">
        <v>44848</v>
      </c>
      <c r="B734" t="s">
        <v>3176</v>
      </c>
      <c r="C734" t="s">
        <v>5136</v>
      </c>
      <c r="D734" t="s">
        <v>3178</v>
      </c>
      <c r="E734" s="18">
        <v>154</v>
      </c>
      <c r="F734" s="18">
        <v>331.70690000000002</v>
      </c>
      <c r="G734" s="19">
        <f>+(Costo_Productos[[#This Row],[Precio Venta]]/Costo_Productos[[#This Row],[Precio Unitario]]-1)</f>
        <v>1.1539409090909092</v>
      </c>
    </row>
    <row r="735" spans="1:7" x14ac:dyDescent="0.35">
      <c r="A735" s="11">
        <v>44848</v>
      </c>
      <c r="B735" t="s">
        <v>3167</v>
      </c>
      <c r="C735" t="s">
        <v>5136</v>
      </c>
      <c r="D735" t="s">
        <v>3169</v>
      </c>
      <c r="E735" s="18">
        <v>154</v>
      </c>
      <c r="F735" s="18">
        <v>269.51179999999999</v>
      </c>
      <c r="G735" s="19">
        <f>+(Costo_Productos[[#This Row],[Precio Venta]]/Costo_Productos[[#This Row],[Precio Unitario]]-1)</f>
        <v>0.7500766233766234</v>
      </c>
    </row>
    <row r="736" spans="1:7" x14ac:dyDescent="0.35">
      <c r="A736" s="11">
        <v>44848</v>
      </c>
      <c r="B736" t="s">
        <v>3164</v>
      </c>
      <c r="C736" t="s">
        <v>5136</v>
      </c>
      <c r="D736" t="s">
        <v>3166</v>
      </c>
      <c r="E736" s="18">
        <v>154</v>
      </c>
      <c r="F736" s="18">
        <v>269.51179999999999</v>
      </c>
      <c r="G736" s="19">
        <f>+(Costo_Productos[[#This Row],[Precio Venta]]/Costo_Productos[[#This Row],[Precio Unitario]]-1)</f>
        <v>0.7500766233766234</v>
      </c>
    </row>
    <row r="737" spans="1:7" x14ac:dyDescent="0.35">
      <c r="A737" s="11">
        <v>44848</v>
      </c>
      <c r="B737" t="s">
        <v>3161</v>
      </c>
      <c r="C737" t="s">
        <v>5136</v>
      </c>
      <c r="D737" t="s">
        <v>3163</v>
      </c>
      <c r="E737" s="18">
        <v>154</v>
      </c>
      <c r="F737" s="18">
        <v>269.51179999999999</v>
      </c>
      <c r="G737" s="19">
        <f>+(Costo_Productos[[#This Row],[Precio Venta]]/Costo_Productos[[#This Row],[Precio Unitario]]-1)</f>
        <v>0.7500766233766234</v>
      </c>
    </row>
    <row r="738" spans="1:7" x14ac:dyDescent="0.35">
      <c r="A738" s="11">
        <v>44848</v>
      </c>
      <c r="B738" t="s">
        <v>3140</v>
      </c>
      <c r="C738" t="s">
        <v>5136</v>
      </c>
      <c r="D738" t="s">
        <v>3142</v>
      </c>
      <c r="E738" s="18">
        <v>154</v>
      </c>
      <c r="F738" s="18">
        <v>269.51179999999999</v>
      </c>
      <c r="G738" s="19">
        <f>+(Costo_Productos[[#This Row],[Precio Venta]]/Costo_Productos[[#This Row],[Precio Unitario]]-1)</f>
        <v>0.7500766233766234</v>
      </c>
    </row>
    <row r="739" spans="1:7" x14ac:dyDescent="0.35">
      <c r="A739" s="11">
        <v>44848</v>
      </c>
      <c r="B739" t="s">
        <v>3137</v>
      </c>
      <c r="C739" t="s">
        <v>5136</v>
      </c>
      <c r="D739" t="s">
        <v>3139</v>
      </c>
      <c r="E739" s="18">
        <v>154</v>
      </c>
      <c r="F739" s="18">
        <v>331.70690000000002</v>
      </c>
      <c r="G739" s="19">
        <f>+(Costo_Productos[[#This Row],[Precio Venta]]/Costo_Productos[[#This Row],[Precio Unitario]]-1)</f>
        <v>1.1539409090909092</v>
      </c>
    </row>
    <row r="740" spans="1:7" x14ac:dyDescent="0.35">
      <c r="A740" s="11">
        <v>44848</v>
      </c>
      <c r="B740" t="s">
        <v>3133</v>
      </c>
      <c r="C740" t="s">
        <v>5136</v>
      </c>
      <c r="D740" t="s">
        <v>3136</v>
      </c>
      <c r="E740" s="18">
        <v>154</v>
      </c>
      <c r="F740" s="18">
        <v>331.70690000000002</v>
      </c>
      <c r="G740" s="19">
        <f>+(Costo_Productos[[#This Row],[Precio Venta]]/Costo_Productos[[#This Row],[Precio Unitario]]-1)</f>
        <v>1.1539409090909092</v>
      </c>
    </row>
    <row r="741" spans="1:7" x14ac:dyDescent="0.35">
      <c r="A741" s="11">
        <v>44846</v>
      </c>
      <c r="B741" t="s">
        <v>3800</v>
      </c>
      <c r="C741" t="s">
        <v>4283</v>
      </c>
      <c r="D741" t="s">
        <v>3801</v>
      </c>
      <c r="E741" s="18">
        <v>34731</v>
      </c>
      <c r="F741" s="18">
        <v>959.74890000000005</v>
      </c>
      <c r="G741" s="19">
        <f>+(Costo_Productos[[#This Row],[Precio Venta]]/Costo_Productos[[#This Row],[Precio Unitario]]-1)</f>
        <v>-0.9723662175002159</v>
      </c>
    </row>
    <row r="742" spans="1:7" x14ac:dyDescent="0.35">
      <c r="A742" s="11">
        <v>44846</v>
      </c>
      <c r="B742" t="s">
        <v>3798</v>
      </c>
      <c r="C742" t="s">
        <v>4283</v>
      </c>
      <c r="D742" t="s">
        <v>3799</v>
      </c>
      <c r="E742" s="18">
        <v>24221</v>
      </c>
      <c r="F742" s="18">
        <v>669.30449999999996</v>
      </c>
      <c r="G742" s="19">
        <f>+(Costo_Productos[[#This Row],[Precio Venta]]/Costo_Productos[[#This Row],[Precio Unitario]]-1)</f>
        <v>-0.97236676850666781</v>
      </c>
    </row>
    <row r="743" spans="1:7" x14ac:dyDescent="0.35">
      <c r="A743" s="11">
        <v>44841</v>
      </c>
      <c r="B743" t="s">
        <v>5473</v>
      </c>
      <c r="C743" t="s">
        <v>4284</v>
      </c>
      <c r="D743" t="s">
        <v>4887</v>
      </c>
      <c r="E743" s="18">
        <v>2915.5</v>
      </c>
      <c r="F743" s="18">
        <v>7869.0204999999996</v>
      </c>
      <c r="G743" s="19">
        <f>+(Costo_Productos[[#This Row],[Precio Venta]]/Costo_Productos[[#This Row],[Precio Unitario]]-1)</f>
        <v>1.6990294975132909</v>
      </c>
    </row>
    <row r="744" spans="1:7" x14ac:dyDescent="0.35">
      <c r="A744" s="11">
        <v>44841</v>
      </c>
      <c r="B744" t="s">
        <v>5469</v>
      </c>
      <c r="C744" t="s">
        <v>4284</v>
      </c>
      <c r="D744" t="s">
        <v>4877</v>
      </c>
      <c r="E744" s="18">
        <v>3867.5</v>
      </c>
      <c r="F744" s="18">
        <v>10438.4966</v>
      </c>
      <c r="G744" s="19">
        <f>+(Costo_Productos[[#This Row],[Precio Venta]]/Costo_Productos[[#This Row],[Precio Unitario]]-1)</f>
        <v>1.6990295022624435</v>
      </c>
    </row>
    <row r="745" spans="1:7" x14ac:dyDescent="0.35">
      <c r="A745" s="11">
        <v>44841</v>
      </c>
      <c r="B745" t="s">
        <v>5483</v>
      </c>
      <c r="C745" t="s">
        <v>4284</v>
      </c>
      <c r="D745" t="s">
        <v>4876</v>
      </c>
      <c r="E745" s="18">
        <v>3168.375</v>
      </c>
      <c r="F745" s="18">
        <v>8551.5375999999997</v>
      </c>
      <c r="G745" s="19">
        <f>+(Costo_Productos[[#This Row],[Precio Venta]]/Costo_Productos[[#This Row],[Precio Unitario]]-1)</f>
        <v>1.6990295025052276</v>
      </c>
    </row>
    <row r="746" spans="1:7" x14ac:dyDescent="0.35">
      <c r="A746" s="11">
        <v>44841</v>
      </c>
      <c r="B746" t="s">
        <v>2597</v>
      </c>
      <c r="C746" t="s">
        <v>4284</v>
      </c>
      <c r="D746" t="s">
        <v>2288</v>
      </c>
      <c r="E746" s="18">
        <v>16.66</v>
      </c>
      <c r="F746" s="18">
        <v>51.290599999999998</v>
      </c>
      <c r="G746" s="19">
        <f>+(Costo_Productos[[#This Row],[Precio Venta]]/Costo_Productos[[#This Row],[Precio Unitario]]-1)</f>
        <v>2.0786674669867944</v>
      </c>
    </row>
    <row r="747" spans="1:7" x14ac:dyDescent="0.35">
      <c r="A747" s="11">
        <v>44841</v>
      </c>
      <c r="B747" t="s">
        <v>2595</v>
      </c>
      <c r="C747" t="s">
        <v>4284</v>
      </c>
      <c r="D747" t="s">
        <v>2283</v>
      </c>
      <c r="E747" s="18">
        <v>15.47</v>
      </c>
      <c r="F747" s="18">
        <v>47.627000000000002</v>
      </c>
      <c r="G747" s="19">
        <f>+(Costo_Productos[[#This Row],[Precio Venta]]/Costo_Productos[[#This Row],[Precio Unitario]]-1)</f>
        <v>2.0786683904330965</v>
      </c>
    </row>
    <row r="748" spans="1:7" x14ac:dyDescent="0.35">
      <c r="A748" s="11">
        <v>44841</v>
      </c>
      <c r="B748" t="s">
        <v>2597</v>
      </c>
      <c r="C748" t="s">
        <v>4284</v>
      </c>
      <c r="D748" t="s">
        <v>2288</v>
      </c>
      <c r="E748" s="18">
        <v>16.66</v>
      </c>
      <c r="F748" s="18">
        <v>51.290599999999998</v>
      </c>
      <c r="G748" s="19">
        <f>+(Costo_Productos[[#This Row],[Precio Venta]]/Costo_Productos[[#This Row],[Precio Unitario]]-1)</f>
        <v>2.0786674669867944</v>
      </c>
    </row>
    <row r="749" spans="1:7" x14ac:dyDescent="0.35">
      <c r="A749" s="11">
        <v>44841</v>
      </c>
      <c r="B749" t="s">
        <v>2595</v>
      </c>
      <c r="C749" t="s">
        <v>4284</v>
      </c>
      <c r="D749" t="s">
        <v>2283</v>
      </c>
      <c r="E749" s="18">
        <v>15.47</v>
      </c>
      <c r="F749" s="18">
        <v>47.627000000000002</v>
      </c>
      <c r="G749" s="19">
        <f>+(Costo_Productos[[#This Row],[Precio Venta]]/Costo_Productos[[#This Row],[Precio Unitario]]-1)</f>
        <v>2.0786683904330965</v>
      </c>
    </row>
    <row r="750" spans="1:7" x14ac:dyDescent="0.35">
      <c r="A750" s="11">
        <v>44841</v>
      </c>
      <c r="B750" t="s">
        <v>2616</v>
      </c>
      <c r="C750" t="s">
        <v>4284</v>
      </c>
      <c r="D750" t="s">
        <v>2617</v>
      </c>
      <c r="E750" s="18">
        <v>20.23</v>
      </c>
      <c r="F750" s="18">
        <v>55.373399999999997</v>
      </c>
      <c r="G750" s="19">
        <f>+(Costo_Productos[[#This Row],[Precio Venta]]/Costo_Productos[[#This Row],[Precio Unitario]]-1)</f>
        <v>1.7371922886801778</v>
      </c>
    </row>
    <row r="751" spans="1:7" x14ac:dyDescent="0.35">
      <c r="A751" s="11">
        <v>44841</v>
      </c>
      <c r="B751" t="s">
        <v>2259</v>
      </c>
      <c r="C751" t="s">
        <v>4284</v>
      </c>
      <c r="D751" t="s">
        <v>2260</v>
      </c>
      <c r="E751" s="18">
        <v>7.7350000000000003</v>
      </c>
      <c r="F751" s="18">
        <v>21.1722</v>
      </c>
      <c r="G751" s="19">
        <f>+(Costo_Productos[[#This Row],[Precio Venta]]/Costo_Productos[[#This Row],[Precio Unitario]]-1)</f>
        <v>1.7371945701357463</v>
      </c>
    </row>
    <row r="752" spans="1:7" x14ac:dyDescent="0.35">
      <c r="A752" s="11">
        <v>44841</v>
      </c>
      <c r="B752" t="s">
        <v>2369</v>
      </c>
      <c r="C752" t="s">
        <v>4284</v>
      </c>
      <c r="D752" t="s">
        <v>2370</v>
      </c>
      <c r="E752" s="18">
        <v>12.494999999999999</v>
      </c>
      <c r="F752" s="18">
        <v>34.2012</v>
      </c>
      <c r="G752" s="19">
        <f>+(Costo_Productos[[#This Row],[Precio Venta]]/Costo_Productos[[#This Row],[Precio Unitario]]-1)</f>
        <v>1.7371908763505406</v>
      </c>
    </row>
    <row r="753" spans="1:7" x14ac:dyDescent="0.35">
      <c r="A753" s="11">
        <v>44841</v>
      </c>
      <c r="B753" t="s">
        <v>2312</v>
      </c>
      <c r="C753" t="s">
        <v>4284</v>
      </c>
      <c r="D753" t="s">
        <v>2313</v>
      </c>
      <c r="E753" s="18">
        <v>9.52</v>
      </c>
      <c r="F753" s="18">
        <v>26.0581</v>
      </c>
      <c r="G753" s="19">
        <f>+(Costo_Productos[[#This Row],[Precio Venta]]/Costo_Productos[[#This Row],[Precio Unitario]]-1)</f>
        <v>1.7371953781512608</v>
      </c>
    </row>
    <row r="754" spans="1:7" x14ac:dyDescent="0.35">
      <c r="A754" s="11">
        <v>44841</v>
      </c>
      <c r="B754" t="s">
        <v>2273</v>
      </c>
      <c r="C754" t="s">
        <v>4284</v>
      </c>
      <c r="D754" t="s">
        <v>2274</v>
      </c>
      <c r="E754" s="18">
        <v>8.33</v>
      </c>
      <c r="F754" s="18">
        <v>22.800799999999999</v>
      </c>
      <c r="G754" s="19">
        <f>+(Costo_Productos[[#This Row],[Precio Venta]]/Costo_Productos[[#This Row],[Precio Unitario]]-1)</f>
        <v>1.7371908763505401</v>
      </c>
    </row>
    <row r="755" spans="1:7" x14ac:dyDescent="0.35">
      <c r="A755" s="11">
        <v>44841</v>
      </c>
      <c r="B755" t="s">
        <v>2268</v>
      </c>
      <c r="C755" t="s">
        <v>4284</v>
      </c>
      <c r="D755" t="s">
        <v>2269</v>
      </c>
      <c r="E755" s="18">
        <v>8.33</v>
      </c>
      <c r="F755" s="18">
        <v>22.800799999999999</v>
      </c>
      <c r="G755" s="19">
        <f>+(Costo_Productos[[#This Row],[Precio Venta]]/Costo_Productos[[#This Row],[Precio Unitario]]-1)</f>
        <v>1.7371908763505401</v>
      </c>
    </row>
    <row r="756" spans="1:7" x14ac:dyDescent="0.35">
      <c r="A756" s="11">
        <v>44841</v>
      </c>
      <c r="B756" t="s">
        <v>2369</v>
      </c>
      <c r="C756" t="s">
        <v>4284</v>
      </c>
      <c r="D756" t="s">
        <v>2370</v>
      </c>
      <c r="E756" s="18">
        <v>12.494999999999999</v>
      </c>
      <c r="F756" s="18">
        <v>34.2012</v>
      </c>
      <c r="G756" s="19">
        <f>+(Costo_Productos[[#This Row],[Precio Venta]]/Costo_Productos[[#This Row],[Precio Unitario]]-1)</f>
        <v>1.7371908763505406</v>
      </c>
    </row>
    <row r="757" spans="1:7" x14ac:dyDescent="0.35">
      <c r="A757" s="11">
        <v>44841</v>
      </c>
      <c r="B757" t="s">
        <v>2312</v>
      </c>
      <c r="C757" t="s">
        <v>4284</v>
      </c>
      <c r="D757" t="s">
        <v>2313</v>
      </c>
      <c r="E757" s="18">
        <v>9.52</v>
      </c>
      <c r="F757" s="18">
        <v>26.0581</v>
      </c>
      <c r="G757" s="19">
        <f>+(Costo_Productos[[#This Row],[Precio Venta]]/Costo_Productos[[#This Row],[Precio Unitario]]-1)</f>
        <v>1.7371953781512608</v>
      </c>
    </row>
    <row r="758" spans="1:7" x14ac:dyDescent="0.35">
      <c r="A758" s="11">
        <v>44841</v>
      </c>
      <c r="B758" t="s">
        <v>2273</v>
      </c>
      <c r="C758" t="s">
        <v>4284</v>
      </c>
      <c r="D758" t="s">
        <v>2274</v>
      </c>
      <c r="E758" s="18">
        <v>8.33</v>
      </c>
      <c r="F758" s="18">
        <v>22.800799999999999</v>
      </c>
      <c r="G758" s="19">
        <f>+(Costo_Productos[[#This Row],[Precio Venta]]/Costo_Productos[[#This Row],[Precio Unitario]]-1)</f>
        <v>1.7371908763505401</v>
      </c>
    </row>
    <row r="759" spans="1:7" x14ac:dyDescent="0.35">
      <c r="A759" s="11">
        <v>44841</v>
      </c>
      <c r="B759" t="s">
        <v>2268</v>
      </c>
      <c r="C759" t="s">
        <v>4284</v>
      </c>
      <c r="D759" t="s">
        <v>2269</v>
      </c>
      <c r="E759" s="18">
        <v>8.33</v>
      </c>
      <c r="F759" s="18">
        <v>22.800799999999999</v>
      </c>
      <c r="G759" s="19">
        <f>+(Costo_Productos[[#This Row],[Precio Venta]]/Costo_Productos[[#This Row],[Precio Unitario]]-1)</f>
        <v>1.7371908763505401</v>
      </c>
    </row>
    <row r="760" spans="1:7" x14ac:dyDescent="0.35">
      <c r="A760" s="11">
        <v>44841</v>
      </c>
      <c r="B760" t="s">
        <v>2319</v>
      </c>
      <c r="C760" t="s">
        <v>4284</v>
      </c>
      <c r="D760" t="s">
        <v>2320</v>
      </c>
      <c r="E760" s="18">
        <v>8.9250000000000007</v>
      </c>
      <c r="F760" s="18">
        <v>21.999700000000001</v>
      </c>
      <c r="G760" s="19">
        <f>+(Costo_Productos[[#This Row],[Precio Venta]]/Costo_Productos[[#This Row],[Precio Unitario]]-1)</f>
        <v>1.464952380952381</v>
      </c>
    </row>
    <row r="761" spans="1:7" x14ac:dyDescent="0.35">
      <c r="A761" s="11">
        <v>44841</v>
      </c>
      <c r="B761" t="s">
        <v>2253</v>
      </c>
      <c r="C761" t="s">
        <v>4284</v>
      </c>
      <c r="D761" t="s">
        <v>2254</v>
      </c>
      <c r="E761" s="18">
        <v>7.7350000000000003</v>
      </c>
      <c r="F761" s="18">
        <v>21.1722</v>
      </c>
      <c r="G761" s="19">
        <f>+(Costo_Productos[[#This Row],[Precio Venta]]/Costo_Productos[[#This Row],[Precio Unitario]]-1)</f>
        <v>1.7371945701357463</v>
      </c>
    </row>
    <row r="762" spans="1:7" x14ac:dyDescent="0.35">
      <c r="A762" s="11">
        <v>44841</v>
      </c>
      <c r="B762" t="s">
        <v>2355</v>
      </c>
      <c r="C762" t="s">
        <v>4284</v>
      </c>
      <c r="D762" t="s">
        <v>2356</v>
      </c>
      <c r="E762" s="18">
        <v>10.115</v>
      </c>
      <c r="F762" s="18">
        <v>25.6571</v>
      </c>
      <c r="G762" s="19">
        <f>+(Costo_Productos[[#This Row],[Precio Venta]]/Costo_Productos[[#This Row],[Precio Unitario]]-1)</f>
        <v>1.536539792387543</v>
      </c>
    </row>
    <row r="763" spans="1:7" x14ac:dyDescent="0.35">
      <c r="A763" s="11">
        <v>44841</v>
      </c>
      <c r="B763" t="s">
        <v>2351</v>
      </c>
      <c r="C763" t="s">
        <v>4284</v>
      </c>
      <c r="D763" t="s">
        <v>2352</v>
      </c>
      <c r="E763" s="18">
        <v>10.115</v>
      </c>
      <c r="F763" s="18">
        <v>25.6571</v>
      </c>
      <c r="G763" s="19">
        <f>+(Costo_Productos[[#This Row],[Precio Venta]]/Costo_Productos[[#This Row],[Precio Unitario]]-1)</f>
        <v>1.536539792387543</v>
      </c>
    </row>
    <row r="764" spans="1:7" x14ac:dyDescent="0.35">
      <c r="A764" s="11">
        <v>44841</v>
      </c>
      <c r="B764" t="s">
        <v>2405</v>
      </c>
      <c r="C764" t="s">
        <v>4284</v>
      </c>
      <c r="D764" t="s">
        <v>2406</v>
      </c>
      <c r="E764" s="18">
        <v>20.23</v>
      </c>
      <c r="F764" s="18">
        <v>55.373399999999997</v>
      </c>
      <c r="G764" s="19">
        <f>+(Costo_Productos[[#This Row],[Precio Venta]]/Costo_Productos[[#This Row],[Precio Unitario]]-1)</f>
        <v>1.7371922886801778</v>
      </c>
    </row>
    <row r="765" spans="1:7" x14ac:dyDescent="0.35">
      <c r="A765" s="11">
        <v>44841</v>
      </c>
      <c r="B765" t="s">
        <v>2403</v>
      </c>
      <c r="C765" t="s">
        <v>4284</v>
      </c>
      <c r="D765" t="s">
        <v>2404</v>
      </c>
      <c r="E765" s="18">
        <v>17.850000000000001</v>
      </c>
      <c r="F765" s="18">
        <v>48.858899999999998</v>
      </c>
      <c r="G765" s="19">
        <f>+(Costo_Productos[[#This Row],[Precio Venta]]/Costo_Productos[[#This Row],[Precio Unitario]]-1)</f>
        <v>1.737193277310924</v>
      </c>
    </row>
    <row r="766" spans="1:7" x14ac:dyDescent="0.35">
      <c r="A766" s="11">
        <v>44841</v>
      </c>
      <c r="B766" t="s">
        <v>2401</v>
      </c>
      <c r="C766" t="s">
        <v>4284</v>
      </c>
      <c r="D766" t="s">
        <v>2402</v>
      </c>
      <c r="E766" s="18">
        <v>17.850000000000001</v>
      </c>
      <c r="F766" s="18">
        <v>48.858899999999998</v>
      </c>
      <c r="G766" s="19">
        <f>+(Costo_Productos[[#This Row],[Precio Venta]]/Costo_Productos[[#This Row],[Precio Unitario]]-1)</f>
        <v>1.737193277310924</v>
      </c>
    </row>
    <row r="767" spans="1:7" x14ac:dyDescent="0.35">
      <c r="A767" s="11">
        <v>44841</v>
      </c>
      <c r="B767" t="s">
        <v>2399</v>
      </c>
      <c r="C767" t="s">
        <v>4284</v>
      </c>
      <c r="D767" t="s">
        <v>2400</v>
      </c>
      <c r="E767" s="18">
        <v>16.065000000000001</v>
      </c>
      <c r="F767" s="18">
        <v>43.972999999999999</v>
      </c>
      <c r="G767" s="19">
        <f>+(Costo_Productos[[#This Row],[Precio Venta]]/Costo_Productos[[#This Row],[Precio Unitario]]-1)</f>
        <v>1.7371926548397134</v>
      </c>
    </row>
    <row r="768" spans="1:7" x14ac:dyDescent="0.35">
      <c r="A768" s="11">
        <v>44841</v>
      </c>
      <c r="B768" t="s">
        <v>2397</v>
      </c>
      <c r="C768" t="s">
        <v>4284</v>
      </c>
      <c r="D768" t="s">
        <v>2398</v>
      </c>
      <c r="E768" s="18">
        <v>16.065000000000001</v>
      </c>
      <c r="F768" s="18">
        <v>43.972999999999999</v>
      </c>
      <c r="G768" s="19">
        <f>+(Costo_Productos[[#This Row],[Precio Venta]]/Costo_Productos[[#This Row],[Precio Unitario]]-1)</f>
        <v>1.7371926548397134</v>
      </c>
    </row>
    <row r="769" spans="1:7" x14ac:dyDescent="0.35">
      <c r="A769" s="11">
        <v>44841</v>
      </c>
      <c r="B769" t="s">
        <v>2395</v>
      </c>
      <c r="C769" t="s">
        <v>4284</v>
      </c>
      <c r="D769" t="s">
        <v>2396</v>
      </c>
      <c r="E769" s="18">
        <v>14.875</v>
      </c>
      <c r="F769" s="18">
        <v>40.715699999999998</v>
      </c>
      <c r="G769" s="19">
        <f>+(Costo_Productos[[#This Row],[Precio Venta]]/Costo_Productos[[#This Row],[Precio Unitario]]-1)</f>
        <v>1.7371899159663866</v>
      </c>
    </row>
    <row r="770" spans="1:7" x14ac:dyDescent="0.35">
      <c r="A770" s="11">
        <v>44841</v>
      </c>
      <c r="B770" t="s">
        <v>1900</v>
      </c>
      <c r="C770" t="s">
        <v>4278</v>
      </c>
      <c r="D770" t="s">
        <v>1901</v>
      </c>
      <c r="E770" s="18">
        <v>73.48</v>
      </c>
      <c r="F770" s="18">
        <v>223.36019999999999</v>
      </c>
      <c r="G770" s="19">
        <f>+(Costo_Productos[[#This Row],[Precio Venta]]/Costo_Productos[[#This Row],[Precio Unitario]]-1)</f>
        <v>2.0397414262384319</v>
      </c>
    </row>
    <row r="771" spans="1:7" x14ac:dyDescent="0.35">
      <c r="A771" s="11">
        <v>44841</v>
      </c>
      <c r="B771" t="s">
        <v>1884</v>
      </c>
      <c r="C771" t="s">
        <v>4278</v>
      </c>
      <c r="D771" t="s">
        <v>1885</v>
      </c>
      <c r="E771" s="18">
        <v>51.27</v>
      </c>
      <c r="F771" s="18">
        <v>200.06039999999999</v>
      </c>
      <c r="G771" s="19">
        <f>+(Costo_Productos[[#This Row],[Precio Venta]]/Costo_Productos[[#This Row],[Precio Unitario]]-1)</f>
        <v>2.9020947922761846</v>
      </c>
    </row>
    <row r="772" spans="1:7" x14ac:dyDescent="0.35">
      <c r="A772" s="11">
        <v>44841</v>
      </c>
      <c r="B772" t="s">
        <v>1828</v>
      </c>
      <c r="C772" t="s">
        <v>4278</v>
      </c>
      <c r="D772" t="s">
        <v>1829</v>
      </c>
      <c r="E772" s="18">
        <v>52.63</v>
      </c>
      <c r="F772" s="18">
        <v>269.93130000000002</v>
      </c>
      <c r="G772" s="19">
        <f>+(Costo_Productos[[#This Row],[Precio Venta]]/Costo_Productos[[#This Row],[Precio Unitario]]-1)</f>
        <v>4.1288485654569635</v>
      </c>
    </row>
    <row r="773" spans="1:7" x14ac:dyDescent="0.35">
      <c r="A773" s="11">
        <v>44841</v>
      </c>
      <c r="B773" t="s">
        <v>1826</v>
      </c>
      <c r="C773" t="s">
        <v>4278</v>
      </c>
      <c r="D773" t="s">
        <v>1827</v>
      </c>
      <c r="E773" s="18">
        <v>50.75</v>
      </c>
      <c r="F773" s="18">
        <v>265.42450000000002</v>
      </c>
      <c r="G773" s="19">
        <f>+(Costo_Productos[[#This Row],[Precio Venta]]/Costo_Productos[[#This Row],[Precio Unitario]]-1)</f>
        <v>4.2300394088669959</v>
      </c>
    </row>
    <row r="774" spans="1:7" x14ac:dyDescent="0.35">
      <c r="A774" s="11">
        <v>44841</v>
      </c>
      <c r="B774" t="s">
        <v>1820</v>
      </c>
      <c r="C774" t="s">
        <v>4278</v>
      </c>
      <c r="D774" t="s">
        <v>1821</v>
      </c>
      <c r="E774" s="18">
        <v>38.25</v>
      </c>
      <c r="F774" s="18">
        <v>176.95910000000001</v>
      </c>
      <c r="G774" s="19">
        <f>+(Costo_Productos[[#This Row],[Precio Venta]]/Costo_Productos[[#This Row],[Precio Unitario]]-1)</f>
        <v>3.6263816993464051</v>
      </c>
    </row>
    <row r="775" spans="1:7" x14ac:dyDescent="0.35">
      <c r="A775" s="11">
        <v>44841</v>
      </c>
      <c r="B775" t="s">
        <v>1870</v>
      </c>
      <c r="C775" t="s">
        <v>4278</v>
      </c>
      <c r="D775" t="s">
        <v>1871</v>
      </c>
      <c r="E775" s="18">
        <v>380</v>
      </c>
      <c r="F775" s="18">
        <v>920</v>
      </c>
      <c r="G775" s="19">
        <f>+(Costo_Productos[[#This Row],[Precio Venta]]/Costo_Productos[[#This Row],[Precio Unitario]]-1)</f>
        <v>1.4210526315789473</v>
      </c>
    </row>
    <row r="776" spans="1:7" x14ac:dyDescent="0.35">
      <c r="A776" s="11">
        <v>44841</v>
      </c>
      <c r="B776" t="s">
        <v>1874</v>
      </c>
      <c r="C776" t="s">
        <v>4278</v>
      </c>
      <c r="D776" t="s">
        <v>1807</v>
      </c>
      <c r="E776" s="18">
        <v>380</v>
      </c>
      <c r="F776" s="18">
        <v>920</v>
      </c>
      <c r="G776" s="19">
        <f>+(Costo_Productos[[#This Row],[Precio Venta]]/Costo_Productos[[#This Row],[Precio Unitario]]-1)</f>
        <v>1.4210526315789473</v>
      </c>
    </row>
    <row r="777" spans="1:7" x14ac:dyDescent="0.35">
      <c r="A777" s="11">
        <v>44841</v>
      </c>
      <c r="B777" t="s">
        <v>1873</v>
      </c>
      <c r="C777" t="s">
        <v>4278</v>
      </c>
      <c r="D777" t="s">
        <v>1805</v>
      </c>
      <c r="E777" s="18">
        <v>380</v>
      </c>
      <c r="F777" s="18">
        <v>920</v>
      </c>
      <c r="G777" s="19">
        <f>+(Costo_Productos[[#This Row],[Precio Venta]]/Costo_Productos[[#This Row],[Precio Unitario]]-1)</f>
        <v>1.4210526315789473</v>
      </c>
    </row>
    <row r="778" spans="1:7" x14ac:dyDescent="0.35">
      <c r="A778" s="11">
        <v>44841</v>
      </c>
      <c r="B778" t="s">
        <v>1812</v>
      </c>
      <c r="C778" t="s">
        <v>4278</v>
      </c>
      <c r="D778" t="s">
        <v>1813</v>
      </c>
      <c r="E778" s="18">
        <v>400</v>
      </c>
      <c r="F778" s="18">
        <v>920</v>
      </c>
      <c r="G778" s="19">
        <f>+(Costo_Productos[[#This Row],[Precio Venta]]/Costo_Productos[[#This Row],[Precio Unitario]]-1)</f>
        <v>1.2999999999999998</v>
      </c>
    </row>
    <row r="779" spans="1:7" x14ac:dyDescent="0.35">
      <c r="A779" s="11">
        <v>44841</v>
      </c>
      <c r="B779" t="s">
        <v>1804</v>
      </c>
      <c r="C779" t="s">
        <v>4278</v>
      </c>
      <c r="D779" t="s">
        <v>1805</v>
      </c>
      <c r="E779" s="18">
        <v>380</v>
      </c>
      <c r="F779" s="18">
        <v>920</v>
      </c>
      <c r="G779" s="19">
        <f>+(Costo_Productos[[#This Row],[Precio Venta]]/Costo_Productos[[#This Row],[Precio Unitario]]-1)</f>
        <v>1.4210526315789473</v>
      </c>
    </row>
    <row r="780" spans="1:7" x14ac:dyDescent="0.35">
      <c r="A780" s="11">
        <v>44841</v>
      </c>
      <c r="B780" t="s">
        <v>1878</v>
      </c>
      <c r="C780" t="s">
        <v>4278</v>
      </c>
      <c r="D780" t="s">
        <v>1879</v>
      </c>
      <c r="E780" s="18">
        <v>65.569999999999993</v>
      </c>
      <c r="F780" s="18">
        <v>216.67070000000001</v>
      </c>
      <c r="G780" s="19">
        <f>+(Costo_Productos[[#This Row],[Precio Venta]]/Costo_Productos[[#This Row],[Precio Unitario]]-1)</f>
        <v>2.3044181790452956</v>
      </c>
    </row>
    <row r="781" spans="1:7" x14ac:dyDescent="0.35">
      <c r="A781" s="11">
        <v>44841</v>
      </c>
      <c r="B781" t="s">
        <v>1844</v>
      </c>
      <c r="C781" t="s">
        <v>4278</v>
      </c>
      <c r="D781" t="s">
        <v>1845</v>
      </c>
      <c r="E781" s="18">
        <v>57.95</v>
      </c>
      <c r="F781" s="18">
        <v>215.2818</v>
      </c>
      <c r="G781" s="19">
        <f>+(Costo_Productos[[#This Row],[Precio Venta]]/Costo_Productos[[#This Row],[Precio Unitario]]-1)</f>
        <v>2.714957722174288</v>
      </c>
    </row>
    <row r="782" spans="1:7" x14ac:dyDescent="0.35">
      <c r="A782" s="11">
        <v>44841</v>
      </c>
      <c r="B782" t="s">
        <v>1786</v>
      </c>
      <c r="C782" t="s">
        <v>4278</v>
      </c>
      <c r="D782" t="s">
        <v>1787</v>
      </c>
      <c r="E782" s="18">
        <v>47.47</v>
      </c>
      <c r="F782" s="18">
        <v>230.815</v>
      </c>
      <c r="G782" s="19">
        <f>+(Costo_Productos[[#This Row],[Precio Venta]]/Costo_Productos[[#This Row],[Precio Unitario]]-1)</f>
        <v>3.8623341057510006</v>
      </c>
    </row>
    <row r="783" spans="1:7" x14ac:dyDescent="0.35">
      <c r="A783" s="11">
        <v>44841</v>
      </c>
      <c r="B783" t="s">
        <v>1783</v>
      </c>
      <c r="C783" t="s">
        <v>4278</v>
      </c>
      <c r="D783" t="s">
        <v>1785</v>
      </c>
      <c r="E783" s="18">
        <v>47.47</v>
      </c>
      <c r="F783" s="18">
        <v>242.2381</v>
      </c>
      <c r="G783" s="19">
        <f>+(Costo_Productos[[#This Row],[Precio Venta]]/Costo_Productos[[#This Row],[Precio Unitario]]-1)</f>
        <v>4.1029724036233413</v>
      </c>
    </row>
    <row r="784" spans="1:7" x14ac:dyDescent="0.35">
      <c r="A784" s="11">
        <v>44841</v>
      </c>
      <c r="B784" t="s">
        <v>1962</v>
      </c>
      <c r="C784" t="s">
        <v>4278</v>
      </c>
      <c r="D784" t="s">
        <v>1963</v>
      </c>
      <c r="E784" s="18">
        <v>81.77</v>
      </c>
      <c r="F784" s="18">
        <v>313.79169999999999</v>
      </c>
      <c r="G784" s="19">
        <f>+(Costo_Productos[[#This Row],[Precio Venta]]/Costo_Productos[[#This Row],[Precio Unitario]]-1)</f>
        <v>2.837491745138804</v>
      </c>
    </row>
    <row r="785" spans="1:7" x14ac:dyDescent="0.35">
      <c r="A785" s="11">
        <v>44841</v>
      </c>
      <c r="B785" t="s">
        <v>1927</v>
      </c>
      <c r="C785" t="s">
        <v>4278</v>
      </c>
      <c r="D785" t="s">
        <v>1928</v>
      </c>
      <c r="E785" s="18">
        <v>81.77</v>
      </c>
      <c r="F785" s="18">
        <v>313.79169999999999</v>
      </c>
      <c r="G785" s="19">
        <f>+(Costo_Productos[[#This Row],[Precio Venta]]/Costo_Productos[[#This Row],[Precio Unitario]]-1)</f>
        <v>2.837491745138804</v>
      </c>
    </row>
    <row r="786" spans="1:7" x14ac:dyDescent="0.35">
      <c r="A786" s="11">
        <v>44841</v>
      </c>
      <c r="B786" t="s">
        <v>1942</v>
      </c>
      <c r="C786" t="s">
        <v>4278</v>
      </c>
      <c r="D786" t="s">
        <v>1943</v>
      </c>
      <c r="E786" s="18">
        <v>139.05000000000001</v>
      </c>
      <c r="F786" s="18">
        <v>533.58810000000005</v>
      </c>
      <c r="G786" s="19">
        <f>+(Costo_Productos[[#This Row],[Precio Venta]]/Costo_Productos[[#This Row],[Precio Unitario]]-1)</f>
        <v>2.8373829557713055</v>
      </c>
    </row>
    <row r="787" spans="1:7" x14ac:dyDescent="0.35">
      <c r="A787" s="11">
        <v>44841</v>
      </c>
      <c r="B787" t="s">
        <v>1925</v>
      </c>
      <c r="C787" t="s">
        <v>4278</v>
      </c>
      <c r="D787" t="s">
        <v>1926</v>
      </c>
      <c r="E787" s="18">
        <v>178.78</v>
      </c>
      <c r="F787" s="18">
        <v>686.03319999999997</v>
      </c>
      <c r="G787" s="19">
        <f>+(Costo_Productos[[#This Row],[Precio Venta]]/Costo_Productos[[#This Row],[Precio Unitario]]-1)</f>
        <v>2.8373039489875822</v>
      </c>
    </row>
    <row r="788" spans="1:7" x14ac:dyDescent="0.35">
      <c r="A788" s="11">
        <v>44841</v>
      </c>
      <c r="B788" t="s">
        <v>1956</v>
      </c>
      <c r="C788" t="s">
        <v>4278</v>
      </c>
      <c r="D788" t="s">
        <v>1957</v>
      </c>
      <c r="E788" s="18">
        <v>79.459999999999994</v>
      </c>
      <c r="F788" s="18">
        <v>304.90230000000003</v>
      </c>
      <c r="G788" s="19">
        <f>+(Costo_Productos[[#This Row],[Precio Venta]]/Costo_Productos[[#This Row],[Precio Unitario]]-1)</f>
        <v>2.8371797130631768</v>
      </c>
    </row>
    <row r="789" spans="1:7" x14ac:dyDescent="0.35">
      <c r="A789" s="11">
        <v>44839</v>
      </c>
      <c r="B789" t="s">
        <v>5334</v>
      </c>
      <c r="C789" t="s">
        <v>4809</v>
      </c>
      <c r="D789" t="s">
        <v>5113</v>
      </c>
      <c r="E789" s="18">
        <v>561</v>
      </c>
      <c r="F789" s="18">
        <v>1748</v>
      </c>
      <c r="G789" s="19">
        <f>+(Costo_Productos[[#This Row],[Precio Venta]]/Costo_Productos[[#This Row],[Precio Unitario]]-1)</f>
        <v>2.1158645276292334</v>
      </c>
    </row>
    <row r="790" spans="1:7" x14ac:dyDescent="0.35">
      <c r="A790" s="11">
        <v>44839</v>
      </c>
      <c r="B790" t="s">
        <v>5466</v>
      </c>
      <c r="C790" t="s">
        <v>4809</v>
      </c>
      <c r="D790" t="s">
        <v>5112</v>
      </c>
      <c r="E790" s="18">
        <v>479</v>
      </c>
      <c r="F790" s="18">
        <v>1472</v>
      </c>
      <c r="G790" s="19">
        <f>+(Costo_Productos[[#This Row],[Precio Venta]]/Costo_Productos[[#This Row],[Precio Unitario]]-1)</f>
        <v>2.0730688935281836</v>
      </c>
    </row>
    <row r="791" spans="1:7" x14ac:dyDescent="0.35">
      <c r="A791" s="11">
        <v>44839</v>
      </c>
      <c r="B791" t="s">
        <v>3932</v>
      </c>
      <c r="C791" t="s">
        <v>5584</v>
      </c>
      <c r="D791" t="s">
        <v>3933</v>
      </c>
      <c r="E791" s="18">
        <v>104.0737</v>
      </c>
      <c r="F791" s="18">
        <v>256.7962</v>
      </c>
      <c r="G791" s="19">
        <f>+(Costo_Productos[[#This Row],[Precio Venta]]/Costo_Productos[[#This Row],[Precio Unitario]]-1)</f>
        <v>1.4674456659079094</v>
      </c>
    </row>
    <row r="792" spans="1:7" x14ac:dyDescent="0.35">
      <c r="A792" s="11">
        <v>44839</v>
      </c>
      <c r="B792" t="s">
        <v>3998</v>
      </c>
      <c r="C792" t="s">
        <v>5584</v>
      </c>
      <c r="D792" t="s">
        <v>3999</v>
      </c>
      <c r="E792" s="18">
        <v>45.544499999999999</v>
      </c>
      <c r="F792" s="18">
        <v>112.49639999999999</v>
      </c>
      <c r="G792" s="19">
        <f>+(Costo_Productos[[#This Row],[Precio Venta]]/Costo_Productos[[#This Row],[Precio Unitario]]-1)</f>
        <v>1.4700326054737674</v>
      </c>
    </row>
    <row r="793" spans="1:7" x14ac:dyDescent="0.35">
      <c r="A793" s="11">
        <v>44839</v>
      </c>
      <c r="B793" t="s">
        <v>3984</v>
      </c>
      <c r="C793" t="s">
        <v>5584</v>
      </c>
      <c r="D793" t="s">
        <v>3985</v>
      </c>
      <c r="E793" s="18">
        <v>40.716000000000001</v>
      </c>
      <c r="F793" s="18">
        <v>100.5234</v>
      </c>
      <c r="G793" s="19">
        <f>+(Costo_Productos[[#This Row],[Precio Venta]]/Costo_Productos[[#This Row],[Precio Unitario]]-1)</f>
        <v>1.4688918361332153</v>
      </c>
    </row>
    <row r="794" spans="1:7" x14ac:dyDescent="0.35">
      <c r="A794" s="11">
        <v>44839</v>
      </c>
      <c r="B794" t="s">
        <v>3980</v>
      </c>
      <c r="C794" t="s">
        <v>5584</v>
      </c>
      <c r="D794" t="s">
        <v>3981</v>
      </c>
      <c r="E794" s="18">
        <v>36.409500000000001</v>
      </c>
      <c r="F794" s="18">
        <v>84.060500000000005</v>
      </c>
      <c r="G794" s="19">
        <f>+(Costo_Productos[[#This Row],[Precio Venta]]/Costo_Productos[[#This Row],[Precio Unitario]]-1)</f>
        <v>1.3087518367459041</v>
      </c>
    </row>
    <row r="795" spans="1:7" x14ac:dyDescent="0.35">
      <c r="A795" s="11">
        <v>44839</v>
      </c>
      <c r="B795" t="s">
        <v>3964</v>
      </c>
      <c r="C795" t="s">
        <v>5584</v>
      </c>
      <c r="D795" t="s">
        <v>3965</v>
      </c>
      <c r="E795" s="18">
        <v>136.3725</v>
      </c>
      <c r="F795" s="18">
        <v>336.74099999999999</v>
      </c>
      <c r="G795" s="19">
        <f>+(Costo_Productos[[#This Row],[Precio Venta]]/Costo_Productos[[#This Row],[Precio Unitario]]-1)</f>
        <v>1.4692734972226802</v>
      </c>
    </row>
    <row r="796" spans="1:7" x14ac:dyDescent="0.35">
      <c r="A796" s="11">
        <v>44839</v>
      </c>
      <c r="B796" t="s">
        <v>3924</v>
      </c>
      <c r="C796" t="s">
        <v>5584</v>
      </c>
      <c r="D796" t="s">
        <v>3925</v>
      </c>
      <c r="E796" s="18">
        <v>55.070999999999998</v>
      </c>
      <c r="F796" s="18">
        <v>137.1908</v>
      </c>
      <c r="G796" s="19">
        <f>+(Costo_Productos[[#This Row],[Precio Venta]]/Costo_Productos[[#This Row],[Precio Unitario]]-1)</f>
        <v>1.4911623177352871</v>
      </c>
    </row>
    <row r="797" spans="1:7" x14ac:dyDescent="0.35">
      <c r="A797" s="11">
        <v>44839</v>
      </c>
      <c r="B797" t="s">
        <v>3914</v>
      </c>
      <c r="C797" t="s">
        <v>5584</v>
      </c>
      <c r="D797" t="s">
        <v>3915</v>
      </c>
      <c r="E797" s="18">
        <v>50.829799999999999</v>
      </c>
      <c r="F797" s="18">
        <v>124.90600000000001</v>
      </c>
      <c r="G797" s="19">
        <f>+(Costo_Productos[[#This Row],[Precio Venta]]/Costo_Productos[[#This Row],[Precio Unitario]]-1)</f>
        <v>1.4573380182491373</v>
      </c>
    </row>
    <row r="798" spans="1:7" x14ac:dyDescent="0.35">
      <c r="A798" s="11">
        <v>44838</v>
      </c>
      <c r="B798" t="s">
        <v>2815</v>
      </c>
      <c r="C798" t="s">
        <v>4282</v>
      </c>
      <c r="D798" t="s">
        <v>2816</v>
      </c>
      <c r="E798" s="18">
        <v>2.9998999999999998</v>
      </c>
      <c r="F798" s="18">
        <v>7.5397999999999996</v>
      </c>
      <c r="G798" s="19">
        <f>+(Costo_Productos[[#This Row],[Precio Venta]]/Costo_Productos[[#This Row],[Precio Unitario]]-1)</f>
        <v>1.5133504450148338</v>
      </c>
    </row>
    <row r="799" spans="1:7" x14ac:dyDescent="0.35">
      <c r="A799" s="11">
        <v>44838</v>
      </c>
      <c r="B799" t="s">
        <v>2831</v>
      </c>
      <c r="C799" t="s">
        <v>4282</v>
      </c>
      <c r="D799" t="s">
        <v>2832</v>
      </c>
      <c r="E799" s="18">
        <v>6.7575000000000003</v>
      </c>
      <c r="F799" s="18">
        <v>15.7599</v>
      </c>
      <c r="G799" s="19">
        <f>+(Costo_Productos[[#This Row],[Precio Venta]]/Costo_Productos[[#This Row],[Precio Unitario]]-1)</f>
        <v>1.3322086570477247</v>
      </c>
    </row>
    <row r="800" spans="1:7" x14ac:dyDescent="0.35">
      <c r="A800" s="11">
        <v>44838</v>
      </c>
      <c r="B800" t="s">
        <v>2859</v>
      </c>
      <c r="C800" t="s">
        <v>4282</v>
      </c>
      <c r="D800" t="s">
        <v>2860</v>
      </c>
      <c r="E800" s="18">
        <v>20.6252</v>
      </c>
      <c r="F800" s="18">
        <v>70.296099999999996</v>
      </c>
      <c r="G800" s="19">
        <f>+(Costo_Productos[[#This Row],[Precio Venta]]/Costo_Productos[[#This Row],[Precio Unitario]]-1)</f>
        <v>2.4082627077555609</v>
      </c>
    </row>
    <row r="801" spans="1:7" x14ac:dyDescent="0.35">
      <c r="A801" s="11">
        <v>44838</v>
      </c>
      <c r="B801" t="s">
        <v>2857</v>
      </c>
      <c r="C801" t="s">
        <v>4282</v>
      </c>
      <c r="D801" t="s">
        <v>2858</v>
      </c>
      <c r="E801" s="18">
        <v>20.445</v>
      </c>
      <c r="F801" s="18">
        <v>56.1235</v>
      </c>
      <c r="G801" s="19">
        <f>+(Costo_Productos[[#This Row],[Precio Venta]]/Costo_Productos[[#This Row],[Precio Unitario]]-1)</f>
        <v>1.7450966006358524</v>
      </c>
    </row>
    <row r="802" spans="1:7" x14ac:dyDescent="0.35">
      <c r="A802" s="11">
        <v>44838</v>
      </c>
      <c r="B802" t="s">
        <v>2853</v>
      </c>
      <c r="C802" t="s">
        <v>4282</v>
      </c>
      <c r="D802" t="s">
        <v>2854</v>
      </c>
      <c r="E802" s="18">
        <v>12.0921</v>
      </c>
      <c r="F802" s="18">
        <v>34.496099999999998</v>
      </c>
      <c r="G802" s="19">
        <f>+(Costo_Productos[[#This Row],[Precio Venta]]/Costo_Productos[[#This Row],[Precio Unitario]]-1)</f>
        <v>1.8527799141588308</v>
      </c>
    </row>
    <row r="803" spans="1:7" x14ac:dyDescent="0.35">
      <c r="A803" s="11">
        <v>44838</v>
      </c>
      <c r="B803" t="s">
        <v>2817</v>
      </c>
      <c r="C803" t="s">
        <v>4282</v>
      </c>
      <c r="D803" t="s">
        <v>2818</v>
      </c>
      <c r="E803" s="18">
        <v>4.1718999999999999</v>
      </c>
      <c r="F803" s="18">
        <v>9.7790999999999997</v>
      </c>
      <c r="G803" s="19">
        <f>+(Costo_Productos[[#This Row],[Precio Venta]]/Costo_Productos[[#This Row],[Precio Unitario]]-1)</f>
        <v>1.3440398859033054</v>
      </c>
    </row>
    <row r="804" spans="1:7" x14ac:dyDescent="0.35">
      <c r="A804" s="11">
        <v>44838</v>
      </c>
      <c r="B804" t="s">
        <v>2797</v>
      </c>
      <c r="C804" t="s">
        <v>4282</v>
      </c>
      <c r="D804" t="s">
        <v>2798</v>
      </c>
      <c r="E804" s="18">
        <v>7.5090000000000003</v>
      </c>
      <c r="F804" s="18">
        <v>18.084199999999999</v>
      </c>
      <c r="G804" s="19">
        <f>+(Costo_Productos[[#This Row],[Precio Venta]]/Costo_Productos[[#This Row],[Precio Unitario]]-1)</f>
        <v>1.4083366626714606</v>
      </c>
    </row>
    <row r="805" spans="1:7" x14ac:dyDescent="0.35">
      <c r="A805" s="11">
        <v>44838</v>
      </c>
      <c r="B805" t="s">
        <v>2784</v>
      </c>
      <c r="C805" t="s">
        <v>4282</v>
      </c>
      <c r="D805" t="s">
        <v>2787</v>
      </c>
      <c r="E805" s="18">
        <v>4.3396999999999997</v>
      </c>
      <c r="F805" s="18">
        <v>10.856199999999999</v>
      </c>
      <c r="G805" s="19">
        <f>+(Costo_Productos[[#This Row],[Precio Venta]]/Costo_Productos[[#This Row],[Precio Unitario]]-1)</f>
        <v>1.5016014931907735</v>
      </c>
    </row>
    <row r="806" spans="1:7" x14ac:dyDescent="0.35">
      <c r="A806" s="11">
        <v>44838</v>
      </c>
      <c r="B806" t="s">
        <v>3718</v>
      </c>
      <c r="C806" t="s">
        <v>4283</v>
      </c>
      <c r="D806" t="s">
        <v>3719</v>
      </c>
      <c r="E806" s="18">
        <v>380.99400000000003</v>
      </c>
      <c r="F806" s="18">
        <v>1129.9765</v>
      </c>
      <c r="G806" s="19">
        <f>+(Costo_Productos[[#This Row],[Precio Venta]]/Costo_Productos[[#This Row],[Precio Unitario]]-1)</f>
        <v>1.9658642918261178</v>
      </c>
    </row>
    <row r="807" spans="1:7" x14ac:dyDescent="0.35">
      <c r="A807" s="11">
        <v>44838</v>
      </c>
      <c r="B807" t="s">
        <v>3684</v>
      </c>
      <c r="C807" t="s">
        <v>4283</v>
      </c>
      <c r="D807" t="s">
        <v>3685</v>
      </c>
      <c r="E807" s="18">
        <v>148.464</v>
      </c>
      <c r="F807" s="18">
        <v>440.31200000000001</v>
      </c>
      <c r="G807" s="19">
        <f>+(Costo_Productos[[#This Row],[Precio Venta]]/Costo_Productos[[#This Row],[Precio Unitario]]-1)</f>
        <v>1.9657829507490034</v>
      </c>
    </row>
    <row r="808" spans="1:7" x14ac:dyDescent="0.35">
      <c r="A808" s="11">
        <v>44838</v>
      </c>
      <c r="B808" t="s">
        <v>3774</v>
      </c>
      <c r="C808" t="s">
        <v>4283</v>
      </c>
      <c r="D808" t="s">
        <v>3775</v>
      </c>
      <c r="E808" s="18">
        <v>254.142</v>
      </c>
      <c r="F808" s="18">
        <v>919.56709999999998</v>
      </c>
      <c r="G808" s="19">
        <f>+(Costo_Productos[[#This Row],[Precio Venta]]/Costo_Productos[[#This Row],[Precio Unitario]]-1)</f>
        <v>2.6183200730300382</v>
      </c>
    </row>
    <row r="809" spans="1:7" x14ac:dyDescent="0.35">
      <c r="A809" s="11">
        <v>44838</v>
      </c>
      <c r="B809" t="s">
        <v>3702</v>
      </c>
      <c r="C809" t="s">
        <v>4283</v>
      </c>
      <c r="D809" t="s">
        <v>3703</v>
      </c>
      <c r="E809" s="18">
        <v>134.97</v>
      </c>
      <c r="F809" s="18">
        <v>373.61739999999998</v>
      </c>
      <c r="G809" s="19">
        <f>+(Costo_Productos[[#This Row],[Precio Venta]]/Costo_Productos[[#This Row],[Precio Unitario]]-1)</f>
        <v>1.7681514410609762</v>
      </c>
    </row>
    <row r="810" spans="1:7" x14ac:dyDescent="0.35">
      <c r="A810" s="11">
        <v>44838</v>
      </c>
      <c r="B810" t="s">
        <v>3764</v>
      </c>
      <c r="C810" t="s">
        <v>4283</v>
      </c>
      <c r="D810" t="s">
        <v>3765</v>
      </c>
      <c r="E810" s="18">
        <v>180.98400000000001</v>
      </c>
      <c r="F810" s="18">
        <v>654.86680000000001</v>
      </c>
      <c r="G810" s="19">
        <f>+(Costo_Productos[[#This Row],[Precio Venta]]/Costo_Productos[[#This Row],[Precio Unitario]]-1)</f>
        <v>2.618368474561287</v>
      </c>
    </row>
    <row r="811" spans="1:7" x14ac:dyDescent="0.35">
      <c r="A811" s="11">
        <v>44838</v>
      </c>
      <c r="B811" t="s">
        <v>3762</v>
      </c>
      <c r="C811" t="s">
        <v>4283</v>
      </c>
      <c r="D811" t="s">
        <v>3763</v>
      </c>
      <c r="E811" s="18">
        <v>162.66</v>
      </c>
      <c r="F811" s="18">
        <v>588.36710000000005</v>
      </c>
      <c r="G811" s="19">
        <f>+(Costo_Productos[[#This Row],[Precio Venta]]/Costo_Productos[[#This Row],[Precio Unitario]]-1)</f>
        <v>2.6171591048813481</v>
      </c>
    </row>
    <row r="812" spans="1:7" x14ac:dyDescent="0.35">
      <c r="A812" s="11">
        <v>44838</v>
      </c>
      <c r="B812" t="s">
        <v>3760</v>
      </c>
      <c r="C812" t="s">
        <v>4283</v>
      </c>
      <c r="D812" t="s">
        <v>3761</v>
      </c>
      <c r="E812" s="18">
        <v>142.29</v>
      </c>
      <c r="F812" s="18">
        <v>514.85360000000003</v>
      </c>
      <c r="G812" s="19">
        <f>+(Costo_Productos[[#This Row],[Precio Venta]]/Costo_Productos[[#This Row],[Precio Unitario]]-1)</f>
        <v>2.6183400098390615</v>
      </c>
    </row>
    <row r="813" spans="1:7" x14ac:dyDescent="0.35">
      <c r="A813" s="11">
        <v>44838</v>
      </c>
      <c r="B813" t="s">
        <v>3696</v>
      </c>
      <c r="C813" t="s">
        <v>4283</v>
      </c>
      <c r="D813" t="s">
        <v>3697</v>
      </c>
      <c r="E813" s="18">
        <v>286.62</v>
      </c>
      <c r="F813" s="18">
        <v>793.3972</v>
      </c>
      <c r="G813" s="19">
        <f>+(Costo_Productos[[#This Row],[Precio Venta]]/Costo_Productos[[#This Row],[Precio Unitario]]-1)</f>
        <v>1.7681152745795825</v>
      </c>
    </row>
    <row r="814" spans="1:7" x14ac:dyDescent="0.35">
      <c r="A814" s="11">
        <v>44838</v>
      </c>
      <c r="B814" t="s">
        <v>3690</v>
      </c>
      <c r="C814" t="s">
        <v>4283</v>
      </c>
      <c r="D814" t="s">
        <v>3691</v>
      </c>
      <c r="E814" s="18">
        <v>161.886</v>
      </c>
      <c r="F814" s="18">
        <v>488.44420000000002</v>
      </c>
      <c r="G814" s="19">
        <f>+(Costo_Productos[[#This Row],[Precio Venta]]/Costo_Productos[[#This Row],[Precio Unitario]]-1)</f>
        <v>2.0172108767898398</v>
      </c>
    </row>
    <row r="815" spans="1:7" x14ac:dyDescent="0.35">
      <c r="A815" s="11">
        <v>44838</v>
      </c>
      <c r="B815" t="s">
        <v>3744</v>
      </c>
      <c r="C815" t="s">
        <v>4283</v>
      </c>
      <c r="D815" t="s">
        <v>3745</v>
      </c>
      <c r="E815" s="18">
        <v>110.01600000000001</v>
      </c>
      <c r="F815" s="18">
        <v>290.94729999999998</v>
      </c>
      <c r="G815" s="19">
        <f>+(Costo_Productos[[#This Row],[Precio Venta]]/Costo_Productos[[#This Row],[Precio Unitario]]-1)</f>
        <v>1.6445907867946477</v>
      </c>
    </row>
    <row r="816" spans="1:7" x14ac:dyDescent="0.35">
      <c r="A816" s="11">
        <v>44838</v>
      </c>
      <c r="B816" t="s">
        <v>3742</v>
      </c>
      <c r="C816" t="s">
        <v>4283</v>
      </c>
      <c r="D816" t="s">
        <v>3743</v>
      </c>
      <c r="E816" s="18">
        <v>160.96799999999999</v>
      </c>
      <c r="F816" s="18">
        <v>425.68939999999998</v>
      </c>
      <c r="G816" s="19">
        <f>+(Costo_Productos[[#This Row],[Precio Venta]]/Costo_Productos[[#This Row],[Precio Unitario]]-1)</f>
        <v>1.6445591670394117</v>
      </c>
    </row>
    <row r="817" spans="1:7" x14ac:dyDescent="0.35">
      <c r="A817" s="11">
        <v>44838</v>
      </c>
      <c r="B817" t="s">
        <v>3740</v>
      </c>
      <c r="C817" t="s">
        <v>4283</v>
      </c>
      <c r="D817" t="s">
        <v>3741</v>
      </c>
      <c r="E817" s="18">
        <v>136.596</v>
      </c>
      <c r="F817" s="18">
        <v>361.2353</v>
      </c>
      <c r="G817" s="19">
        <f>+(Costo_Productos[[#This Row],[Precio Venta]]/Costo_Productos[[#This Row],[Precio Unitario]]-1)</f>
        <v>1.6445525491229609</v>
      </c>
    </row>
    <row r="818" spans="1:7" x14ac:dyDescent="0.35">
      <c r="A818" s="11">
        <v>44838</v>
      </c>
      <c r="B818" t="s">
        <v>3734</v>
      </c>
      <c r="C818" t="s">
        <v>4283</v>
      </c>
      <c r="D818" t="s">
        <v>3735</v>
      </c>
      <c r="E818" s="18">
        <v>200.214</v>
      </c>
      <c r="F818" s="18">
        <v>529.47619999999995</v>
      </c>
      <c r="G818" s="19">
        <f>+(Costo_Productos[[#This Row],[Precio Venta]]/Costo_Productos[[#This Row],[Precio Unitario]]-1)</f>
        <v>1.6445513300768178</v>
      </c>
    </row>
    <row r="819" spans="1:7" x14ac:dyDescent="0.35">
      <c r="A819" s="11">
        <v>44838</v>
      </c>
      <c r="B819" t="s">
        <v>3730</v>
      </c>
      <c r="C819" t="s">
        <v>4283</v>
      </c>
      <c r="D819" t="s">
        <v>3731</v>
      </c>
      <c r="E819" s="18">
        <v>131.37</v>
      </c>
      <c r="F819" s="18">
        <v>347.42450000000002</v>
      </c>
      <c r="G819" s="19">
        <f>+(Costo_Productos[[#This Row],[Precio Venta]]/Costo_Productos[[#This Row],[Precio Unitario]]-1)</f>
        <v>1.6446258658750095</v>
      </c>
    </row>
    <row r="820" spans="1:7" x14ac:dyDescent="0.35">
      <c r="A820" s="11">
        <v>44838</v>
      </c>
      <c r="B820" t="s">
        <v>3728</v>
      </c>
      <c r="C820" t="s">
        <v>4283</v>
      </c>
      <c r="D820" t="s">
        <v>3729</v>
      </c>
      <c r="E820" s="18">
        <v>121.386</v>
      </c>
      <c r="F820" s="18">
        <v>321.01510000000002</v>
      </c>
      <c r="G820" s="19">
        <f>+(Costo_Productos[[#This Row],[Precio Venta]]/Costo_Productos[[#This Row],[Precio Unitario]]-1)</f>
        <v>1.6445809236650026</v>
      </c>
    </row>
    <row r="821" spans="1:7" x14ac:dyDescent="0.35">
      <c r="A821" s="11">
        <v>44838</v>
      </c>
      <c r="B821" t="s">
        <v>3726</v>
      </c>
      <c r="C821" t="s">
        <v>4283</v>
      </c>
      <c r="D821" t="s">
        <v>3727</v>
      </c>
      <c r="E821" s="18">
        <v>136.578</v>
      </c>
      <c r="F821" s="18">
        <v>361.18119999999999</v>
      </c>
      <c r="G821" s="19">
        <f>+(Costo_Productos[[#This Row],[Precio Venta]]/Costo_Productos[[#This Row],[Precio Unitario]]-1)</f>
        <v>1.6445049715181068</v>
      </c>
    </row>
    <row r="822" spans="1:7" x14ac:dyDescent="0.35">
      <c r="A822" s="11">
        <v>44838</v>
      </c>
      <c r="B822" t="s">
        <v>3724</v>
      </c>
      <c r="C822" t="s">
        <v>4283</v>
      </c>
      <c r="D822" t="s">
        <v>3725</v>
      </c>
      <c r="E822" s="18">
        <v>120.288</v>
      </c>
      <c r="F822" s="18">
        <v>318.1035</v>
      </c>
      <c r="G822" s="19">
        <f>+(Costo_Productos[[#This Row],[Precio Venta]]/Costo_Productos[[#This Row],[Precio Unitario]]-1)</f>
        <v>1.6445156624102157</v>
      </c>
    </row>
    <row r="823" spans="1:7" x14ac:dyDescent="0.35">
      <c r="A823" s="11">
        <v>44838</v>
      </c>
      <c r="B823" t="s">
        <v>3722</v>
      </c>
      <c r="C823" t="s">
        <v>4283</v>
      </c>
      <c r="D823" t="s">
        <v>3723</v>
      </c>
      <c r="E823" s="18">
        <v>103.098</v>
      </c>
      <c r="F823" s="18">
        <v>272.6447</v>
      </c>
      <c r="G823" s="19">
        <f>+(Costo_Productos[[#This Row],[Precio Venta]]/Costo_Productos[[#This Row],[Precio Unitario]]-1)</f>
        <v>1.6445197772992688</v>
      </c>
    </row>
    <row r="824" spans="1:7" x14ac:dyDescent="0.35">
      <c r="A824" s="11">
        <v>44838</v>
      </c>
      <c r="B824" t="s">
        <v>3720</v>
      </c>
      <c r="C824" t="s">
        <v>4283</v>
      </c>
      <c r="D824" t="s">
        <v>3721</v>
      </c>
      <c r="E824" s="18">
        <v>94.38</v>
      </c>
      <c r="F824" s="18">
        <v>249.60140000000001</v>
      </c>
      <c r="G824" s="19">
        <f>+(Costo_Productos[[#This Row],[Precio Venta]]/Costo_Productos[[#This Row],[Precio Unitario]]-1)</f>
        <v>1.6446429328247514</v>
      </c>
    </row>
    <row r="825" spans="1:7" x14ac:dyDescent="0.35">
      <c r="A825" s="11">
        <v>44838</v>
      </c>
      <c r="B825" t="s">
        <v>3668</v>
      </c>
      <c r="C825" t="s">
        <v>4283</v>
      </c>
      <c r="D825" t="s">
        <v>3669</v>
      </c>
      <c r="E825" s="18">
        <v>137.66399999999999</v>
      </c>
      <c r="F825" s="18">
        <v>364.06020000000001</v>
      </c>
      <c r="G825" s="19">
        <f>+(Costo_Productos[[#This Row],[Precio Venta]]/Costo_Productos[[#This Row],[Precio Unitario]]-1)</f>
        <v>1.6445563110181314</v>
      </c>
    </row>
    <row r="826" spans="1:7" x14ac:dyDescent="0.35">
      <c r="A826" s="11">
        <v>44838</v>
      </c>
      <c r="B826" t="s">
        <v>3670</v>
      </c>
      <c r="C826" t="s">
        <v>4283</v>
      </c>
      <c r="D826" t="s">
        <v>3671</v>
      </c>
      <c r="E826" s="18">
        <v>113.01600000000001</v>
      </c>
      <c r="F826" s="18">
        <v>298.87009999999998</v>
      </c>
      <c r="G826" s="19">
        <f>+(Costo_Productos[[#This Row],[Precio Venta]]/Costo_Productos[[#This Row],[Precio Unitario]]-1)</f>
        <v>1.6444937000070783</v>
      </c>
    </row>
    <row r="827" spans="1:7" x14ac:dyDescent="0.35">
      <c r="A827" s="11">
        <v>44838</v>
      </c>
      <c r="B827" t="s">
        <v>3666</v>
      </c>
      <c r="C827" t="s">
        <v>4283</v>
      </c>
      <c r="D827" t="s">
        <v>3667</v>
      </c>
      <c r="E827" s="18">
        <v>101.886</v>
      </c>
      <c r="F827" s="18">
        <v>269.4409</v>
      </c>
      <c r="G827" s="19">
        <f>+(Costo_Productos[[#This Row],[Precio Venta]]/Costo_Productos[[#This Row],[Precio Unitario]]-1)</f>
        <v>1.6445331056278585</v>
      </c>
    </row>
    <row r="828" spans="1:7" x14ac:dyDescent="0.35">
      <c r="A828" s="11">
        <v>44838</v>
      </c>
      <c r="B828" t="s">
        <v>3663</v>
      </c>
      <c r="C828" t="s">
        <v>4283</v>
      </c>
      <c r="D828" t="s">
        <v>3665</v>
      </c>
      <c r="E828" s="18">
        <v>95.963999999999999</v>
      </c>
      <c r="F828" s="18">
        <v>253.7901</v>
      </c>
      <c r="G828" s="19">
        <f>+(Costo_Productos[[#This Row],[Precio Venta]]/Costo_Productos[[#This Row],[Precio Unitario]]-1)</f>
        <v>1.6446386144804301</v>
      </c>
    </row>
    <row r="829" spans="1:7" x14ac:dyDescent="0.35">
      <c r="A829" s="11">
        <v>44838</v>
      </c>
      <c r="B829" t="s">
        <v>2736</v>
      </c>
      <c r="C829" t="s">
        <v>4283</v>
      </c>
      <c r="D829" t="s">
        <v>2737</v>
      </c>
      <c r="E829" s="18">
        <v>241.0521</v>
      </c>
      <c r="F829" s="18">
        <v>536.95529999999997</v>
      </c>
      <c r="G829" s="19">
        <f>+(Costo_Productos[[#This Row],[Precio Venta]]/Costo_Productos[[#This Row],[Precio Unitario]]-1)</f>
        <v>1.2275487332406563</v>
      </c>
    </row>
    <row r="830" spans="1:7" x14ac:dyDescent="0.35">
      <c r="A830" s="11">
        <v>44838</v>
      </c>
      <c r="B830" t="s">
        <v>2750</v>
      </c>
      <c r="C830" t="s">
        <v>4283</v>
      </c>
      <c r="D830" t="s">
        <v>2751</v>
      </c>
      <c r="E830" s="18">
        <v>172.63650000000001</v>
      </c>
      <c r="F830" s="18">
        <v>384.56</v>
      </c>
      <c r="G830" s="19">
        <f>+(Costo_Productos[[#This Row],[Precio Venta]]/Costo_Productos[[#This Row],[Precio Unitario]]-1)</f>
        <v>1.2275706469952761</v>
      </c>
    </row>
    <row r="831" spans="1:7" x14ac:dyDescent="0.35">
      <c r="A831" s="11">
        <v>44838</v>
      </c>
      <c r="B831" t="s">
        <v>2772</v>
      </c>
      <c r="C831" t="s">
        <v>4283</v>
      </c>
      <c r="D831" t="s">
        <v>2773</v>
      </c>
      <c r="E831" s="18">
        <v>75.075400000000002</v>
      </c>
      <c r="F831" s="18">
        <v>167.23439999999999</v>
      </c>
      <c r="G831" s="19">
        <f>+(Costo_Productos[[#This Row],[Precio Venta]]/Costo_Productos[[#This Row],[Precio Unitario]]-1)</f>
        <v>1.2275525671524892</v>
      </c>
    </row>
    <row r="832" spans="1:7" x14ac:dyDescent="0.35">
      <c r="A832" s="11">
        <v>44838</v>
      </c>
      <c r="B832" t="s">
        <v>2758</v>
      </c>
      <c r="C832" t="s">
        <v>4283</v>
      </c>
      <c r="D832" t="s">
        <v>2759</v>
      </c>
      <c r="E832" s="18">
        <v>115.0484</v>
      </c>
      <c r="F832" s="18">
        <v>256.27949999999998</v>
      </c>
      <c r="G832" s="19">
        <f>+(Costo_Productos[[#This Row],[Precio Venta]]/Costo_Productos[[#This Row],[Precio Unitario]]-1)</f>
        <v>1.2275798707326655</v>
      </c>
    </row>
    <row r="833" spans="1:7" x14ac:dyDescent="0.35">
      <c r="A833" s="11">
        <v>44838</v>
      </c>
      <c r="B833" t="s">
        <v>2698</v>
      </c>
      <c r="C833" t="s">
        <v>4283</v>
      </c>
      <c r="D833" t="s">
        <v>2699</v>
      </c>
      <c r="E833" s="18">
        <v>280.11630000000002</v>
      </c>
      <c r="F833" s="18">
        <v>623.96559999999999</v>
      </c>
      <c r="G833" s="19">
        <f>+(Costo_Productos[[#This Row],[Precio Venta]]/Costo_Productos[[#This Row],[Precio Unitario]]-1)</f>
        <v>1.2275233536927339</v>
      </c>
    </row>
    <row r="834" spans="1:7" x14ac:dyDescent="0.35">
      <c r="A834" s="11">
        <v>44837</v>
      </c>
      <c r="B834" t="s">
        <v>2780</v>
      </c>
      <c r="C834" t="s">
        <v>4283</v>
      </c>
      <c r="D834" t="s">
        <v>2781</v>
      </c>
      <c r="E834" s="18">
        <v>856</v>
      </c>
      <c r="F834" s="18">
        <v>1636.4051999999999</v>
      </c>
      <c r="G834" s="19">
        <f>+(Costo_Productos[[#This Row],[Precio Venta]]/Costo_Productos[[#This Row],[Precio Unitario]]-1)</f>
        <v>0.9116883177570092</v>
      </c>
    </row>
    <row r="835" spans="1:7" x14ac:dyDescent="0.35">
      <c r="A835" s="11">
        <v>44837</v>
      </c>
      <c r="B835" t="s">
        <v>2774</v>
      </c>
      <c r="C835" t="s">
        <v>4283</v>
      </c>
      <c r="D835" t="s">
        <v>2775</v>
      </c>
      <c r="E835" s="18">
        <v>110.46</v>
      </c>
      <c r="F835" s="18">
        <v>236.60239999999999</v>
      </c>
      <c r="G835" s="19">
        <f>+(Costo_Productos[[#This Row],[Precio Venta]]/Costo_Productos[[#This Row],[Precio Unitario]]-1)</f>
        <v>1.141973565091436</v>
      </c>
    </row>
    <row r="836" spans="1:7" x14ac:dyDescent="0.35">
      <c r="A836" s="11">
        <v>44837</v>
      </c>
      <c r="B836" t="s">
        <v>2688</v>
      </c>
      <c r="C836" t="s">
        <v>4283</v>
      </c>
      <c r="D836" t="s">
        <v>2689</v>
      </c>
      <c r="E836" s="18">
        <v>111.75</v>
      </c>
      <c r="F836" s="18">
        <v>239.3732</v>
      </c>
      <c r="G836" s="19">
        <f>+(Costo_Productos[[#This Row],[Precio Venta]]/Costo_Productos[[#This Row],[Precio Unitario]]-1)</f>
        <v>1.1420420581655479</v>
      </c>
    </row>
    <row r="837" spans="1:7" x14ac:dyDescent="0.35">
      <c r="A837" s="11">
        <v>44837</v>
      </c>
      <c r="B837" t="s">
        <v>2692</v>
      </c>
      <c r="C837" t="s">
        <v>4283</v>
      </c>
      <c r="D837" t="s">
        <v>2693</v>
      </c>
      <c r="E837" s="18">
        <v>113.98</v>
      </c>
      <c r="F837" s="18">
        <v>244.13550000000001</v>
      </c>
      <c r="G837" s="19">
        <f>+(Costo_Productos[[#This Row],[Precio Venta]]/Costo_Productos[[#This Row],[Precio Unitario]]-1)</f>
        <v>1.1419152482891737</v>
      </c>
    </row>
    <row r="838" spans="1:7" x14ac:dyDescent="0.35">
      <c r="A838" s="11">
        <v>44837</v>
      </c>
      <c r="B838" t="s">
        <v>3754</v>
      </c>
      <c r="C838" t="s">
        <v>4283</v>
      </c>
      <c r="D838" t="s">
        <v>3755</v>
      </c>
      <c r="E838" s="18">
        <v>181.65</v>
      </c>
      <c r="F838" s="18">
        <v>461.92660000000001</v>
      </c>
      <c r="G838" s="19">
        <f>+(Costo_Productos[[#This Row],[Precio Venta]]/Costo_Productos[[#This Row],[Precio Unitario]]-1)</f>
        <v>1.5429485273878338</v>
      </c>
    </row>
    <row r="839" spans="1:7" x14ac:dyDescent="0.35">
      <c r="A839" s="11">
        <v>44837</v>
      </c>
      <c r="B839" t="s">
        <v>3746</v>
      </c>
      <c r="C839" t="s">
        <v>4283</v>
      </c>
      <c r="D839" t="s">
        <v>3747</v>
      </c>
      <c r="E839" s="18">
        <v>149.83000000000001</v>
      </c>
      <c r="F839" s="18">
        <v>348.91809999999998</v>
      </c>
      <c r="G839" s="19">
        <f>+(Costo_Productos[[#This Row],[Precio Venta]]/Costo_Productos[[#This Row],[Precio Unitario]]-1)</f>
        <v>1.3287599279183069</v>
      </c>
    </row>
    <row r="840" spans="1:7" x14ac:dyDescent="0.35">
      <c r="A840" s="11">
        <v>44837</v>
      </c>
      <c r="B840" t="s">
        <v>3732</v>
      </c>
      <c r="C840" t="s">
        <v>4283</v>
      </c>
      <c r="D840" t="s">
        <v>3733</v>
      </c>
      <c r="E840" s="18">
        <v>183</v>
      </c>
      <c r="F840" s="18">
        <v>441.17790000000002</v>
      </c>
      <c r="G840" s="19">
        <f>+(Costo_Productos[[#This Row],[Precio Venta]]/Costo_Productos[[#This Row],[Precio Unitario]]-1)</f>
        <v>1.4108081967213115</v>
      </c>
    </row>
    <row r="841" spans="1:7" x14ac:dyDescent="0.35">
      <c r="A841" s="11">
        <v>44837</v>
      </c>
      <c r="B841" t="s">
        <v>3807</v>
      </c>
      <c r="C841" t="s">
        <v>4283</v>
      </c>
      <c r="D841" t="s">
        <v>3808</v>
      </c>
      <c r="E841" s="18">
        <v>99.63</v>
      </c>
      <c r="F841" s="18">
        <v>235.28190000000001</v>
      </c>
      <c r="G841" s="19">
        <f>+(Costo_Productos[[#This Row],[Precio Venta]]/Costo_Productos[[#This Row],[Precio Unitario]]-1)</f>
        <v>1.3615567600120446</v>
      </c>
    </row>
    <row r="842" spans="1:7" x14ac:dyDescent="0.35">
      <c r="A842" s="11">
        <v>44837</v>
      </c>
      <c r="B842" t="s">
        <v>3674</v>
      </c>
      <c r="C842" t="s">
        <v>4283</v>
      </c>
      <c r="D842" t="s">
        <v>3675</v>
      </c>
      <c r="E842" s="18">
        <v>166.22</v>
      </c>
      <c r="F842" s="18">
        <v>422.6696</v>
      </c>
      <c r="G842" s="19">
        <f>+(Costo_Productos[[#This Row],[Precio Venta]]/Costo_Productos[[#This Row],[Precio Unitario]]-1)</f>
        <v>1.5428323908073636</v>
      </c>
    </row>
    <row r="843" spans="1:7" x14ac:dyDescent="0.35">
      <c r="A843" s="11">
        <v>44833</v>
      </c>
      <c r="B843" t="s">
        <v>5335</v>
      </c>
      <c r="C843" t="s">
        <v>4809</v>
      </c>
      <c r="D843" t="s">
        <v>5111</v>
      </c>
      <c r="E843" s="18">
        <v>489</v>
      </c>
      <c r="F843" s="18">
        <v>1748</v>
      </c>
      <c r="G843" s="19">
        <f>+(Costo_Productos[[#This Row],[Precio Venta]]/Costo_Productos[[#This Row],[Precio Unitario]]-1)</f>
        <v>2.574642126789366</v>
      </c>
    </row>
    <row r="844" spans="1:7" x14ac:dyDescent="0.35">
      <c r="A844" s="11">
        <v>44833</v>
      </c>
      <c r="B844" t="s">
        <v>5467</v>
      </c>
      <c r="C844" t="s">
        <v>4809</v>
      </c>
      <c r="D844" t="s">
        <v>5107</v>
      </c>
      <c r="E844" s="18">
        <v>541</v>
      </c>
      <c r="F844" s="18">
        <v>2300</v>
      </c>
      <c r="G844" s="19">
        <f>+(Costo_Productos[[#This Row],[Precio Venta]]/Costo_Productos[[#This Row],[Precio Unitario]]-1)</f>
        <v>3.251386321626617</v>
      </c>
    </row>
    <row r="845" spans="1:7" x14ac:dyDescent="0.35">
      <c r="A845" s="11">
        <v>44833</v>
      </c>
      <c r="B845" t="s">
        <v>2782</v>
      </c>
      <c r="C845" t="s">
        <v>4283</v>
      </c>
      <c r="D845" t="s">
        <v>2783</v>
      </c>
      <c r="E845" s="18">
        <v>470</v>
      </c>
      <c r="F845" s="18">
        <v>1085.6433</v>
      </c>
      <c r="G845" s="19">
        <f>+(Costo_Productos[[#This Row],[Precio Venta]]/Costo_Productos[[#This Row],[Precio Unitario]]-1)</f>
        <v>1.3098793617021274</v>
      </c>
    </row>
    <row r="846" spans="1:7" x14ac:dyDescent="0.35">
      <c r="A846" s="11">
        <v>44833</v>
      </c>
      <c r="B846" t="s">
        <v>3248</v>
      </c>
      <c r="C846" t="s">
        <v>5136</v>
      </c>
      <c r="D846" t="s">
        <v>3247</v>
      </c>
      <c r="E846" s="18">
        <v>140</v>
      </c>
      <c r="F846" s="18">
        <v>269.51179999999999</v>
      </c>
      <c r="G846" s="19">
        <f>+(Costo_Productos[[#This Row],[Precio Venta]]/Costo_Productos[[#This Row],[Precio Unitario]]-1)</f>
        <v>0.92508428571428558</v>
      </c>
    </row>
    <row r="847" spans="1:7" x14ac:dyDescent="0.35">
      <c r="A847" s="11">
        <v>44833</v>
      </c>
      <c r="B847" t="s">
        <v>3245</v>
      </c>
      <c r="C847" t="s">
        <v>5136</v>
      </c>
      <c r="D847" t="s">
        <v>3247</v>
      </c>
      <c r="E847" s="18">
        <v>140</v>
      </c>
      <c r="F847" s="18">
        <v>269.51179999999999</v>
      </c>
      <c r="G847" s="19">
        <f>+(Costo_Productos[[#This Row],[Precio Venta]]/Costo_Productos[[#This Row],[Precio Unitario]]-1)</f>
        <v>0.92508428571428558</v>
      </c>
    </row>
    <row r="848" spans="1:7" x14ac:dyDescent="0.35">
      <c r="A848" s="11">
        <v>44833</v>
      </c>
      <c r="B848" t="s">
        <v>3239</v>
      </c>
      <c r="C848" t="s">
        <v>5136</v>
      </c>
      <c r="D848" t="s">
        <v>3241</v>
      </c>
      <c r="E848" s="18">
        <v>140</v>
      </c>
      <c r="F848" s="18">
        <v>269.51179999999999</v>
      </c>
      <c r="G848" s="19">
        <f>+(Costo_Productos[[#This Row],[Precio Venta]]/Costo_Productos[[#This Row],[Precio Unitario]]-1)</f>
        <v>0.92508428571428558</v>
      </c>
    </row>
    <row r="849" spans="1:7" x14ac:dyDescent="0.35">
      <c r="A849" s="11">
        <v>44833</v>
      </c>
      <c r="B849" t="s">
        <v>3236</v>
      </c>
      <c r="C849" t="s">
        <v>5136</v>
      </c>
      <c r="D849" t="s">
        <v>3238</v>
      </c>
      <c r="E849" s="18">
        <v>140</v>
      </c>
      <c r="F849" s="18">
        <v>331.70690000000002</v>
      </c>
      <c r="G849" s="19">
        <f>+(Costo_Productos[[#This Row],[Precio Venta]]/Costo_Productos[[#This Row],[Precio Unitario]]-1)</f>
        <v>1.369335</v>
      </c>
    </row>
    <row r="850" spans="1:7" x14ac:dyDescent="0.35">
      <c r="A850" s="11">
        <v>44833</v>
      </c>
      <c r="B850" t="s">
        <v>3233</v>
      </c>
      <c r="C850" t="s">
        <v>5136</v>
      </c>
      <c r="D850" t="s">
        <v>3235</v>
      </c>
      <c r="E850" s="18">
        <v>140</v>
      </c>
      <c r="F850" s="18">
        <v>269.51179999999999</v>
      </c>
      <c r="G850" s="19">
        <f>+(Costo_Productos[[#This Row],[Precio Venta]]/Costo_Productos[[#This Row],[Precio Unitario]]-1)</f>
        <v>0.92508428571428558</v>
      </c>
    </row>
    <row r="851" spans="1:7" x14ac:dyDescent="0.35">
      <c r="A851" s="11">
        <v>44833</v>
      </c>
      <c r="B851" t="s">
        <v>3224</v>
      </c>
      <c r="C851" t="s">
        <v>5136</v>
      </c>
      <c r="D851" t="s">
        <v>3226</v>
      </c>
      <c r="E851" s="18">
        <v>140</v>
      </c>
      <c r="F851" s="18">
        <v>269.51179999999999</v>
      </c>
      <c r="G851" s="19">
        <f>+(Costo_Productos[[#This Row],[Precio Venta]]/Costo_Productos[[#This Row],[Precio Unitario]]-1)</f>
        <v>0.92508428571428558</v>
      </c>
    </row>
    <row r="852" spans="1:7" x14ac:dyDescent="0.35">
      <c r="A852" s="11">
        <v>44833</v>
      </c>
      <c r="B852" t="s">
        <v>3218</v>
      </c>
      <c r="C852" t="s">
        <v>5136</v>
      </c>
      <c r="D852" t="s">
        <v>3220</v>
      </c>
      <c r="E852" s="18">
        <v>140</v>
      </c>
      <c r="F852" s="18">
        <v>269.51179999999999</v>
      </c>
      <c r="G852" s="19">
        <f>+(Costo_Productos[[#This Row],[Precio Venta]]/Costo_Productos[[#This Row],[Precio Unitario]]-1)</f>
        <v>0.92508428571428558</v>
      </c>
    </row>
    <row r="853" spans="1:7" x14ac:dyDescent="0.35">
      <c r="A853" s="11">
        <v>44833</v>
      </c>
      <c r="B853" t="s">
        <v>3215</v>
      </c>
      <c r="C853" t="s">
        <v>5136</v>
      </c>
      <c r="D853" t="s">
        <v>3217</v>
      </c>
      <c r="E853" s="18">
        <v>140</v>
      </c>
      <c r="F853" s="18">
        <v>269.51179999999999</v>
      </c>
      <c r="G853" s="19">
        <f>+(Costo_Productos[[#This Row],[Precio Venta]]/Costo_Productos[[#This Row],[Precio Unitario]]-1)</f>
        <v>0.92508428571428558</v>
      </c>
    </row>
    <row r="854" spans="1:7" x14ac:dyDescent="0.35">
      <c r="A854" s="11">
        <v>44833</v>
      </c>
      <c r="B854" t="s">
        <v>3200</v>
      </c>
      <c r="C854" t="s">
        <v>5136</v>
      </c>
      <c r="D854" t="s">
        <v>3202</v>
      </c>
      <c r="E854" s="18">
        <v>140</v>
      </c>
      <c r="F854" s="18">
        <v>269.51179999999999</v>
      </c>
      <c r="G854" s="19">
        <f>+(Costo_Productos[[#This Row],[Precio Venta]]/Costo_Productos[[#This Row],[Precio Unitario]]-1)</f>
        <v>0.92508428571428558</v>
      </c>
    </row>
    <row r="855" spans="1:7" x14ac:dyDescent="0.35">
      <c r="A855" s="11">
        <v>44833</v>
      </c>
      <c r="B855" t="s">
        <v>3185</v>
      </c>
      <c r="C855" t="s">
        <v>5136</v>
      </c>
      <c r="D855" t="s">
        <v>3187</v>
      </c>
      <c r="E855" s="18">
        <v>140</v>
      </c>
      <c r="F855" s="18">
        <v>269.51179999999999</v>
      </c>
      <c r="G855" s="19">
        <f>+(Costo_Productos[[#This Row],[Precio Venta]]/Costo_Productos[[#This Row],[Precio Unitario]]-1)</f>
        <v>0.92508428571428558</v>
      </c>
    </row>
    <row r="856" spans="1:7" x14ac:dyDescent="0.35">
      <c r="A856" s="11">
        <v>44833</v>
      </c>
      <c r="B856" t="s">
        <v>3179</v>
      </c>
      <c r="C856" t="s">
        <v>5136</v>
      </c>
      <c r="D856" t="s">
        <v>3181</v>
      </c>
      <c r="E856" s="18">
        <v>140</v>
      </c>
      <c r="F856" s="18">
        <v>331.70690000000002</v>
      </c>
      <c r="G856" s="19">
        <f>+(Costo_Productos[[#This Row],[Precio Venta]]/Costo_Productos[[#This Row],[Precio Unitario]]-1)</f>
        <v>1.369335</v>
      </c>
    </row>
    <row r="857" spans="1:7" x14ac:dyDescent="0.35">
      <c r="A857" s="11">
        <v>44833</v>
      </c>
      <c r="B857" t="s">
        <v>3167</v>
      </c>
      <c r="C857" t="s">
        <v>5136</v>
      </c>
      <c r="D857" t="s">
        <v>3169</v>
      </c>
      <c r="E857" s="18">
        <v>140</v>
      </c>
      <c r="F857" s="18">
        <v>269.51179999999999</v>
      </c>
      <c r="G857" s="19">
        <f>+(Costo_Productos[[#This Row],[Precio Venta]]/Costo_Productos[[#This Row],[Precio Unitario]]-1)</f>
        <v>0.92508428571428558</v>
      </c>
    </row>
    <row r="858" spans="1:7" x14ac:dyDescent="0.35">
      <c r="A858" s="11">
        <v>44833</v>
      </c>
      <c r="B858" t="s">
        <v>3161</v>
      </c>
      <c r="C858" t="s">
        <v>5136</v>
      </c>
      <c r="D858" t="s">
        <v>3163</v>
      </c>
      <c r="E858" s="18">
        <v>140</v>
      </c>
      <c r="F858" s="18">
        <v>269.51179999999999</v>
      </c>
      <c r="G858" s="19">
        <f>+(Costo_Productos[[#This Row],[Precio Venta]]/Costo_Productos[[#This Row],[Precio Unitario]]-1)</f>
        <v>0.92508428571428558</v>
      </c>
    </row>
    <row r="859" spans="1:7" x14ac:dyDescent="0.35">
      <c r="A859" s="11">
        <v>44833</v>
      </c>
      <c r="B859" t="s">
        <v>3158</v>
      </c>
      <c r="C859" t="s">
        <v>5136</v>
      </c>
      <c r="D859" t="s">
        <v>3160</v>
      </c>
      <c r="E859" s="18">
        <v>140</v>
      </c>
      <c r="F859" s="18">
        <v>255.69069999999999</v>
      </c>
      <c r="G859" s="19">
        <f>+(Costo_Productos[[#This Row],[Precio Venta]]/Costo_Productos[[#This Row],[Precio Unitario]]-1)</f>
        <v>0.82636214285714282</v>
      </c>
    </row>
    <row r="860" spans="1:7" x14ac:dyDescent="0.35">
      <c r="A860" s="11">
        <v>44833</v>
      </c>
      <c r="B860" t="s">
        <v>3155</v>
      </c>
      <c r="C860" t="s">
        <v>5136</v>
      </c>
      <c r="D860" t="s">
        <v>3157</v>
      </c>
      <c r="E860" s="18">
        <v>140</v>
      </c>
      <c r="F860" s="18">
        <v>255.69069999999999</v>
      </c>
      <c r="G860" s="19">
        <f>+(Costo_Productos[[#This Row],[Precio Venta]]/Costo_Productos[[#This Row],[Precio Unitario]]-1)</f>
        <v>0.82636214285714282</v>
      </c>
    </row>
    <row r="861" spans="1:7" x14ac:dyDescent="0.35">
      <c r="A861" s="11">
        <v>44833</v>
      </c>
      <c r="B861" t="s">
        <v>3149</v>
      </c>
      <c r="C861" t="s">
        <v>5136</v>
      </c>
      <c r="D861" t="s">
        <v>3151</v>
      </c>
      <c r="E861" s="18">
        <v>140</v>
      </c>
      <c r="F861" s="18">
        <v>269.51179999999999</v>
      </c>
      <c r="G861" s="19">
        <f>+(Costo_Productos[[#This Row],[Precio Venta]]/Costo_Productos[[#This Row],[Precio Unitario]]-1)</f>
        <v>0.92508428571428558</v>
      </c>
    </row>
    <row r="862" spans="1:7" x14ac:dyDescent="0.35">
      <c r="A862" s="11">
        <v>44833</v>
      </c>
      <c r="B862" t="s">
        <v>3140</v>
      </c>
      <c r="C862" t="s">
        <v>5136</v>
      </c>
      <c r="D862" t="s">
        <v>3142</v>
      </c>
      <c r="E862" s="18">
        <v>140</v>
      </c>
      <c r="F862" s="18">
        <v>269.51179999999999</v>
      </c>
      <c r="G862" s="19">
        <f>+(Costo_Productos[[#This Row],[Precio Venta]]/Costo_Productos[[#This Row],[Precio Unitario]]-1)</f>
        <v>0.92508428571428558</v>
      </c>
    </row>
    <row r="863" spans="1:7" x14ac:dyDescent="0.35">
      <c r="A863" s="11">
        <v>44827</v>
      </c>
      <c r="B863" t="s">
        <v>1066</v>
      </c>
      <c r="C863" t="s">
        <v>5481</v>
      </c>
      <c r="D863" t="s">
        <v>4795</v>
      </c>
      <c r="E863" s="18">
        <v>228</v>
      </c>
      <c r="F863" s="18">
        <v>653.18679999999995</v>
      </c>
      <c r="G863" s="19">
        <f>+(Costo_Productos[[#This Row],[Precio Venta]]/Costo_Productos[[#This Row],[Precio Unitario]]-1)</f>
        <v>1.8648543859649123</v>
      </c>
    </row>
    <row r="864" spans="1:7" x14ac:dyDescent="0.35">
      <c r="A864" s="11">
        <v>44827</v>
      </c>
      <c r="B864" t="s">
        <v>1073</v>
      </c>
      <c r="C864" t="s">
        <v>5481</v>
      </c>
      <c r="D864" t="s">
        <v>4796</v>
      </c>
      <c r="E864" s="18">
        <v>317</v>
      </c>
      <c r="F864" s="18">
        <v>1065.7511999999999</v>
      </c>
      <c r="G864" s="19">
        <f>+(Costo_Productos[[#This Row],[Precio Venta]]/Costo_Productos[[#This Row],[Precio Unitario]]-1)</f>
        <v>2.361991167192429</v>
      </c>
    </row>
    <row r="865" spans="1:7" x14ac:dyDescent="0.35">
      <c r="A865" s="11">
        <v>44827</v>
      </c>
      <c r="B865" t="s">
        <v>1075</v>
      </c>
      <c r="C865" t="s">
        <v>5481</v>
      </c>
      <c r="D865" t="s">
        <v>4798</v>
      </c>
      <c r="E865" s="18">
        <v>466</v>
      </c>
      <c r="F865" s="18">
        <v>1718.9380000000001</v>
      </c>
      <c r="G865" s="19">
        <f>+(Costo_Productos[[#This Row],[Precio Venta]]/Costo_Productos[[#This Row],[Precio Unitario]]-1)</f>
        <v>2.688708154506438</v>
      </c>
    </row>
    <row r="866" spans="1:7" x14ac:dyDescent="0.35">
      <c r="A866" s="11">
        <v>44827</v>
      </c>
      <c r="B866" t="s">
        <v>1074</v>
      </c>
      <c r="C866" t="s">
        <v>5481</v>
      </c>
      <c r="D866" t="s">
        <v>4797</v>
      </c>
      <c r="E866" s="18">
        <v>410</v>
      </c>
      <c r="F866" s="18">
        <v>1581.4354000000001</v>
      </c>
      <c r="G866" s="19">
        <f>+(Costo_Productos[[#This Row],[Precio Venta]]/Costo_Productos[[#This Row],[Precio Unitario]]-1)</f>
        <v>2.8571595121951221</v>
      </c>
    </row>
    <row r="867" spans="1:7" x14ac:dyDescent="0.35">
      <c r="A867" s="11">
        <v>44827</v>
      </c>
      <c r="B867" t="s">
        <v>1060</v>
      </c>
      <c r="C867" t="s">
        <v>5481</v>
      </c>
      <c r="D867" t="s">
        <v>4793</v>
      </c>
      <c r="E867" s="18">
        <v>166</v>
      </c>
      <c r="F867" s="18">
        <v>691.28269999999998</v>
      </c>
      <c r="G867" s="19">
        <f>+(Costo_Productos[[#This Row],[Precio Venta]]/Costo_Productos[[#This Row],[Precio Unitario]]-1)</f>
        <v>3.1643536144578315</v>
      </c>
    </row>
    <row r="868" spans="1:7" x14ac:dyDescent="0.35">
      <c r="A868" s="11">
        <v>44827</v>
      </c>
      <c r="B868" t="s">
        <v>1061</v>
      </c>
      <c r="C868" t="s">
        <v>5481</v>
      </c>
      <c r="D868" t="s">
        <v>4794</v>
      </c>
      <c r="E868" s="18">
        <v>147</v>
      </c>
      <c r="F868" s="18">
        <v>699.47450000000003</v>
      </c>
      <c r="G868" s="19">
        <f>+(Costo_Productos[[#This Row],[Precio Venta]]/Costo_Productos[[#This Row],[Precio Unitario]]-1)</f>
        <v>3.7583299319727894</v>
      </c>
    </row>
    <row r="869" spans="1:7" x14ac:dyDescent="0.35">
      <c r="A869" s="11">
        <v>44827</v>
      </c>
      <c r="B869" t="s">
        <v>3389</v>
      </c>
      <c r="C869" t="s">
        <v>4276</v>
      </c>
      <c r="D869" t="s">
        <v>3391</v>
      </c>
      <c r="E869" s="18">
        <v>47.254300000000001</v>
      </c>
      <c r="F869" s="18">
        <v>107.485</v>
      </c>
      <c r="G869" s="19">
        <f>+(Costo_Productos[[#This Row],[Precio Venta]]/Costo_Productos[[#This Row],[Precio Unitario]]-1)</f>
        <v>1.274607813468827</v>
      </c>
    </row>
    <row r="870" spans="1:7" x14ac:dyDescent="0.35">
      <c r="A870" s="11">
        <v>44827</v>
      </c>
      <c r="B870" t="s">
        <v>3380</v>
      </c>
      <c r="C870" t="s">
        <v>4276</v>
      </c>
      <c r="D870" t="s">
        <v>3382</v>
      </c>
      <c r="E870" s="18">
        <v>27.916599999999999</v>
      </c>
      <c r="F870" s="18">
        <v>76.248599999999996</v>
      </c>
      <c r="G870" s="19">
        <f>+(Costo_Productos[[#This Row],[Precio Venta]]/Costo_Productos[[#This Row],[Precio Unitario]]-1)</f>
        <v>1.7312996568350014</v>
      </c>
    </row>
    <row r="871" spans="1:7" x14ac:dyDescent="0.35">
      <c r="A871" s="11">
        <v>44827</v>
      </c>
      <c r="B871" t="s">
        <v>5484</v>
      </c>
      <c r="C871" t="s">
        <v>4276</v>
      </c>
      <c r="D871" t="s">
        <v>5480</v>
      </c>
      <c r="E871" s="18">
        <v>41.277099999999997</v>
      </c>
      <c r="F871" s="18">
        <v>76.248599999999996</v>
      </c>
      <c r="G871" s="19">
        <f>+(Costo_Productos[[#This Row],[Precio Venta]]/Costo_Productos[[#This Row],[Precio Unitario]]-1)</f>
        <v>0.84723733014189473</v>
      </c>
    </row>
    <row r="872" spans="1:7" x14ac:dyDescent="0.35">
      <c r="A872" s="11">
        <v>44827</v>
      </c>
      <c r="B872" t="s">
        <v>5485</v>
      </c>
      <c r="C872" t="s">
        <v>4276</v>
      </c>
      <c r="D872" t="s">
        <v>5479</v>
      </c>
      <c r="E872" s="18">
        <v>30.880099999999999</v>
      </c>
      <c r="F872" s="18">
        <v>76.248599999999996</v>
      </c>
      <c r="G872" s="19">
        <f>+(Costo_Productos[[#This Row],[Precio Venta]]/Costo_Productos[[#This Row],[Precio Unitario]]-1)</f>
        <v>1.4691824184507176</v>
      </c>
    </row>
    <row r="873" spans="1:7" x14ac:dyDescent="0.35">
      <c r="A873" s="11">
        <v>44827</v>
      </c>
      <c r="B873" t="s">
        <v>3377</v>
      </c>
      <c r="C873" t="s">
        <v>4276</v>
      </c>
      <c r="D873" t="s">
        <v>3379</v>
      </c>
      <c r="E873" s="18">
        <v>24.846</v>
      </c>
      <c r="F873" s="18">
        <v>76.248599999999996</v>
      </c>
      <c r="G873" s="19">
        <f>+(Costo_Productos[[#This Row],[Precio Venta]]/Costo_Productos[[#This Row],[Precio Unitario]]-1)</f>
        <v>2.068848104322627</v>
      </c>
    </row>
    <row r="874" spans="1:7" x14ac:dyDescent="0.35">
      <c r="A874" s="11">
        <v>44827</v>
      </c>
      <c r="B874" t="s">
        <v>3362</v>
      </c>
      <c r="C874" t="s">
        <v>4276</v>
      </c>
      <c r="D874" t="s">
        <v>3364</v>
      </c>
      <c r="E874" s="18">
        <v>18.396100000000001</v>
      </c>
      <c r="F874" s="18">
        <v>34.297699999999999</v>
      </c>
      <c r="G874" s="19">
        <f>+(Costo_Productos[[#This Row],[Precio Venta]]/Costo_Productos[[#This Row],[Precio Unitario]]-1)</f>
        <v>0.86440060665032248</v>
      </c>
    </row>
    <row r="875" spans="1:7" x14ac:dyDescent="0.35">
      <c r="A875" s="11">
        <v>44827</v>
      </c>
      <c r="B875" t="s">
        <v>3371</v>
      </c>
      <c r="C875" t="s">
        <v>4276</v>
      </c>
      <c r="D875" t="s">
        <v>3373</v>
      </c>
      <c r="E875" s="18">
        <v>31.831600000000002</v>
      </c>
      <c r="F875" s="18">
        <v>70.296099999999996</v>
      </c>
      <c r="G875" s="19">
        <f>+(Costo_Productos[[#This Row],[Precio Venta]]/Costo_Productos[[#This Row],[Precio Unitario]]-1)</f>
        <v>1.2083746968421316</v>
      </c>
    </row>
    <row r="876" spans="1:7" x14ac:dyDescent="0.35">
      <c r="A876" s="11">
        <v>44827</v>
      </c>
      <c r="B876" t="s">
        <v>3307</v>
      </c>
      <c r="C876" t="s">
        <v>4276</v>
      </c>
      <c r="D876" t="s">
        <v>3309</v>
      </c>
      <c r="E876" s="18">
        <v>6.2949999999999999</v>
      </c>
      <c r="F876" s="18">
        <v>21.254799999999999</v>
      </c>
      <c r="G876" s="19">
        <f>+(Costo_Productos[[#This Row],[Precio Venta]]/Costo_Productos[[#This Row],[Precio Unitario]]-1)</f>
        <v>2.3764575059571089</v>
      </c>
    </row>
    <row r="877" spans="1:7" x14ac:dyDescent="0.35">
      <c r="A877" s="11">
        <v>44827</v>
      </c>
      <c r="B877" t="s">
        <v>3272</v>
      </c>
      <c r="C877" t="s">
        <v>4276</v>
      </c>
      <c r="D877" t="s">
        <v>3274</v>
      </c>
      <c r="E877" s="18">
        <v>2.9582000000000002</v>
      </c>
      <c r="F877" s="18">
        <v>10.7712</v>
      </c>
      <c r="G877" s="19">
        <f>+(Costo_Productos[[#This Row],[Precio Venta]]/Costo_Productos[[#This Row],[Precio Unitario]]-1)</f>
        <v>2.6411331214927998</v>
      </c>
    </row>
    <row r="878" spans="1:7" x14ac:dyDescent="0.35">
      <c r="A878" s="11">
        <v>44827</v>
      </c>
      <c r="B878" t="s">
        <v>3337</v>
      </c>
      <c r="C878" t="s">
        <v>4276</v>
      </c>
      <c r="D878" t="s">
        <v>3339</v>
      </c>
      <c r="E878" s="18">
        <v>9.9368999999999996</v>
      </c>
      <c r="F878" s="18">
        <v>33.265900000000002</v>
      </c>
      <c r="G878" s="19">
        <f>+(Costo_Productos[[#This Row],[Precio Venta]]/Costo_Productos[[#This Row],[Precio Unitario]]-1)</f>
        <v>2.3477140758184145</v>
      </c>
    </row>
    <row r="879" spans="1:7" x14ac:dyDescent="0.35">
      <c r="A879" s="11">
        <v>44827</v>
      </c>
      <c r="B879" t="s">
        <v>3325</v>
      </c>
      <c r="C879" t="s">
        <v>4276</v>
      </c>
      <c r="D879" t="s">
        <v>3327</v>
      </c>
      <c r="E879" s="18">
        <v>9.1202000000000005</v>
      </c>
      <c r="F879" s="18">
        <v>30.7897</v>
      </c>
      <c r="G879" s="19">
        <f>+(Costo_Productos[[#This Row],[Precio Venta]]/Costo_Productos[[#This Row],[Precio Unitario]]-1)</f>
        <v>2.3759895616324203</v>
      </c>
    </row>
    <row r="880" spans="1:7" x14ac:dyDescent="0.35">
      <c r="A880" s="11">
        <v>44827</v>
      </c>
      <c r="B880" t="s">
        <v>3331</v>
      </c>
      <c r="C880" t="s">
        <v>4276</v>
      </c>
      <c r="D880" t="s">
        <v>3333</v>
      </c>
      <c r="E880" s="18">
        <v>6.3057999999999996</v>
      </c>
      <c r="F880" s="18">
        <v>21.110600000000002</v>
      </c>
      <c r="G880" s="19">
        <f>+(Costo_Productos[[#This Row],[Precio Venta]]/Costo_Productos[[#This Row],[Precio Unitario]]-1)</f>
        <v>2.3478067810587082</v>
      </c>
    </row>
    <row r="881" spans="1:7" x14ac:dyDescent="0.35">
      <c r="A881" s="11">
        <v>44827</v>
      </c>
      <c r="B881" t="s">
        <v>3322</v>
      </c>
      <c r="C881" t="s">
        <v>4276</v>
      </c>
      <c r="D881" t="s">
        <v>3324</v>
      </c>
      <c r="E881" s="18">
        <v>7.2961</v>
      </c>
      <c r="F881" s="18">
        <v>24.634499999999999</v>
      </c>
      <c r="G881" s="19">
        <f>+(Costo_Productos[[#This Row],[Precio Venta]]/Costo_Productos[[#This Row],[Precio Unitario]]-1)</f>
        <v>2.3763928674223216</v>
      </c>
    </row>
    <row r="882" spans="1:7" x14ac:dyDescent="0.35">
      <c r="A882" s="11">
        <v>44827</v>
      </c>
      <c r="B882" t="s">
        <v>3298</v>
      </c>
      <c r="C882" t="s">
        <v>4276</v>
      </c>
      <c r="D882" t="s">
        <v>3300</v>
      </c>
      <c r="E882" s="18">
        <v>6.1380999999999997</v>
      </c>
      <c r="F882" s="18">
        <v>20.4085</v>
      </c>
      <c r="G882" s="19">
        <f>+(Costo_Productos[[#This Row],[Precio Venta]]/Costo_Productos[[#This Row],[Precio Unitario]]-1)</f>
        <v>2.3248888092406448</v>
      </c>
    </row>
    <row r="883" spans="1:7" x14ac:dyDescent="0.35">
      <c r="A883" s="11">
        <v>44827</v>
      </c>
      <c r="B883" t="s">
        <v>3286</v>
      </c>
      <c r="C883" t="s">
        <v>4276</v>
      </c>
      <c r="D883" t="s">
        <v>3288</v>
      </c>
      <c r="E883" s="18">
        <v>3.6825000000000001</v>
      </c>
      <c r="F883" s="18">
        <v>12.1899</v>
      </c>
      <c r="G883" s="19">
        <f>+(Costo_Productos[[#This Row],[Precio Venta]]/Costo_Productos[[#This Row],[Precio Unitario]]-1)</f>
        <v>2.3102240325865577</v>
      </c>
    </row>
    <row r="884" spans="1:7" x14ac:dyDescent="0.35">
      <c r="A884" s="11">
        <v>44827</v>
      </c>
      <c r="B884" t="s">
        <v>3470</v>
      </c>
      <c r="C884" t="s">
        <v>4276</v>
      </c>
      <c r="D884" t="s">
        <v>3480</v>
      </c>
      <c r="E884" s="18">
        <v>4.1451000000000002</v>
      </c>
      <c r="F884" s="18">
        <v>13.730399999999999</v>
      </c>
      <c r="G884" s="19">
        <f>+(Costo_Productos[[#This Row],[Precio Venta]]/Costo_Productos[[#This Row],[Precio Unitario]]-1)</f>
        <v>2.3124411956285731</v>
      </c>
    </row>
    <row r="885" spans="1:7" x14ac:dyDescent="0.35">
      <c r="A885" s="11">
        <v>44827</v>
      </c>
      <c r="B885" t="s">
        <v>3467</v>
      </c>
      <c r="C885" t="s">
        <v>4276</v>
      </c>
      <c r="D885" t="s">
        <v>3474</v>
      </c>
      <c r="E885" s="18">
        <v>4.1451000000000002</v>
      </c>
      <c r="F885" s="18">
        <v>9.9207999999999998</v>
      </c>
      <c r="G885" s="19">
        <f>+(Costo_Productos[[#This Row],[Precio Venta]]/Costo_Productos[[#This Row],[Precio Unitario]]-1)</f>
        <v>1.3933801355817712</v>
      </c>
    </row>
    <row r="886" spans="1:7" x14ac:dyDescent="0.35">
      <c r="A886" s="11">
        <v>44827</v>
      </c>
      <c r="B886" t="s">
        <v>3464</v>
      </c>
      <c r="C886" t="s">
        <v>4276</v>
      </c>
      <c r="D886" t="s">
        <v>3469</v>
      </c>
      <c r="E886" s="18">
        <v>3.0598000000000001</v>
      </c>
      <c r="F886" s="18">
        <v>9.9207999999999998</v>
      </c>
      <c r="G886" s="19">
        <f>+(Costo_Productos[[#This Row],[Precio Venta]]/Costo_Productos[[#This Row],[Precio Unitario]]-1)</f>
        <v>2.2423034185240862</v>
      </c>
    </row>
    <row r="887" spans="1:7" x14ac:dyDescent="0.35">
      <c r="A887" s="11">
        <v>44827</v>
      </c>
      <c r="B887" t="s">
        <v>3461</v>
      </c>
      <c r="C887" t="s">
        <v>4276</v>
      </c>
      <c r="D887" t="s">
        <v>3466</v>
      </c>
      <c r="E887" s="18">
        <v>3.0598000000000001</v>
      </c>
      <c r="F887" s="18">
        <v>9.9207999999999998</v>
      </c>
      <c r="G887" s="19">
        <f>+(Costo_Productos[[#This Row],[Precio Venta]]/Costo_Productos[[#This Row],[Precio Unitario]]-1)</f>
        <v>2.2423034185240862</v>
      </c>
    </row>
    <row r="888" spans="1:7" x14ac:dyDescent="0.35">
      <c r="A888" s="11">
        <v>44827</v>
      </c>
      <c r="B888" t="s">
        <v>3447</v>
      </c>
      <c r="C888" t="s">
        <v>4276</v>
      </c>
      <c r="D888" t="s">
        <v>3448</v>
      </c>
      <c r="E888" s="18">
        <v>16.587499999999999</v>
      </c>
      <c r="F888" s="18">
        <v>47.937399999999997</v>
      </c>
      <c r="G888" s="19">
        <f>+(Costo_Productos[[#This Row],[Precio Venta]]/Costo_Productos[[#This Row],[Precio Unitario]]-1)</f>
        <v>1.8899713639789</v>
      </c>
    </row>
    <row r="889" spans="1:7" x14ac:dyDescent="0.35">
      <c r="A889" s="11">
        <v>44827</v>
      </c>
      <c r="B889" t="s">
        <v>3435</v>
      </c>
      <c r="C889" t="s">
        <v>4276</v>
      </c>
      <c r="D889" t="s">
        <v>3436</v>
      </c>
      <c r="E889" s="18">
        <v>1.9706999999999999</v>
      </c>
      <c r="F889" s="18">
        <v>5.7144000000000004</v>
      </c>
      <c r="G889" s="19">
        <f>+(Costo_Productos[[#This Row],[Precio Venta]]/Costo_Productos[[#This Row],[Precio Unitario]]-1)</f>
        <v>1.8996803166387584</v>
      </c>
    </row>
    <row r="890" spans="1:7" x14ac:dyDescent="0.35">
      <c r="A890" s="11">
        <v>44827</v>
      </c>
      <c r="B890" t="s">
        <v>1405</v>
      </c>
      <c r="C890" t="s">
        <v>4276</v>
      </c>
      <c r="D890" t="s">
        <v>1406</v>
      </c>
      <c r="E890" s="18">
        <v>35.472000000000001</v>
      </c>
      <c r="F890" s="18">
        <v>125.65430000000001</v>
      </c>
      <c r="G890" s="19">
        <f>+(Costo_Productos[[#This Row],[Precio Venta]]/Costo_Productos[[#This Row],[Precio Unitario]]-1)</f>
        <v>2.5423517140279657</v>
      </c>
    </row>
    <row r="891" spans="1:7" x14ac:dyDescent="0.35">
      <c r="A891" s="11">
        <v>44827</v>
      </c>
      <c r="B891" t="s">
        <v>1381</v>
      </c>
      <c r="C891" t="s">
        <v>4276</v>
      </c>
      <c r="D891" t="s">
        <v>1382</v>
      </c>
      <c r="E891" s="18">
        <v>32.120699999999999</v>
      </c>
      <c r="F891" s="18">
        <v>74.632900000000006</v>
      </c>
      <c r="G891" s="19">
        <f>+(Costo_Productos[[#This Row],[Precio Venta]]/Costo_Productos[[#This Row],[Precio Unitario]]-1)</f>
        <v>1.3235141201779541</v>
      </c>
    </row>
    <row r="892" spans="1:7" x14ac:dyDescent="0.35">
      <c r="A892" s="11">
        <v>44827</v>
      </c>
      <c r="B892" t="s">
        <v>1365</v>
      </c>
      <c r="C892" t="s">
        <v>4276</v>
      </c>
      <c r="D892" t="s">
        <v>1366</v>
      </c>
      <c r="E892" s="18">
        <v>16.5168</v>
      </c>
      <c r="F892" s="18">
        <v>42.5745</v>
      </c>
      <c r="G892" s="19">
        <f>+(Costo_Productos[[#This Row],[Precio Venta]]/Costo_Productos[[#This Row],[Precio Unitario]]-1)</f>
        <v>1.577648212728858</v>
      </c>
    </row>
    <row r="893" spans="1:7" x14ac:dyDescent="0.35">
      <c r="A893" s="11">
        <v>44827</v>
      </c>
      <c r="B893" t="s">
        <v>1359</v>
      </c>
      <c r="C893" t="s">
        <v>4276</v>
      </c>
      <c r="D893" t="s">
        <v>1360</v>
      </c>
      <c r="E893" s="18">
        <v>13.215299999999999</v>
      </c>
      <c r="F893" s="18">
        <v>33.985900000000001</v>
      </c>
      <c r="G893" s="19">
        <f>+(Costo_Productos[[#This Row],[Precio Venta]]/Costo_Productos[[#This Row],[Precio Unitario]]-1)</f>
        <v>1.5717085499383292</v>
      </c>
    </row>
    <row r="894" spans="1:7" x14ac:dyDescent="0.35">
      <c r="A894" s="11">
        <v>44827</v>
      </c>
      <c r="B894" t="s">
        <v>1355</v>
      </c>
      <c r="C894" t="s">
        <v>4276</v>
      </c>
      <c r="D894" t="s">
        <v>1356</v>
      </c>
      <c r="E894" s="18">
        <v>12.336600000000001</v>
      </c>
      <c r="F894" s="18">
        <v>31.038</v>
      </c>
      <c r="G894" s="19">
        <f>+(Costo_Productos[[#This Row],[Precio Venta]]/Costo_Productos[[#This Row],[Precio Unitario]]-1)</f>
        <v>1.5159282136082872</v>
      </c>
    </row>
    <row r="895" spans="1:7" x14ac:dyDescent="0.35">
      <c r="A895" s="11">
        <v>44827</v>
      </c>
      <c r="B895" t="s">
        <v>1349</v>
      </c>
      <c r="C895" t="s">
        <v>4276</v>
      </c>
      <c r="D895" t="s">
        <v>1350</v>
      </c>
      <c r="E895" s="18">
        <v>11.081899999999999</v>
      </c>
      <c r="F895" s="18">
        <v>25.369</v>
      </c>
      <c r="G895" s="19">
        <f>+(Costo_Productos[[#This Row],[Precio Venta]]/Costo_Productos[[#This Row],[Precio Unitario]]-1)</f>
        <v>1.2892283814147394</v>
      </c>
    </row>
    <row r="896" spans="1:7" x14ac:dyDescent="0.35">
      <c r="A896" s="11">
        <v>44827</v>
      </c>
      <c r="B896" t="s">
        <v>1260</v>
      </c>
      <c r="C896" t="s">
        <v>4276</v>
      </c>
      <c r="D896" t="s">
        <v>1261</v>
      </c>
      <c r="E896" s="18">
        <v>25.171900000000001</v>
      </c>
      <c r="F896" s="18">
        <v>94.502899999999997</v>
      </c>
      <c r="G896" s="19">
        <f>+(Costo_Productos[[#This Row],[Precio Venta]]/Costo_Productos[[#This Row],[Precio Unitario]]-1)</f>
        <v>2.7543014234126146</v>
      </c>
    </row>
    <row r="897" spans="1:7" x14ac:dyDescent="0.35">
      <c r="A897" s="11">
        <v>44827</v>
      </c>
      <c r="B897" t="s">
        <v>1258</v>
      </c>
      <c r="C897" t="s">
        <v>4276</v>
      </c>
      <c r="D897" t="s">
        <v>1259</v>
      </c>
      <c r="E897" s="18">
        <v>25.171900000000001</v>
      </c>
      <c r="F897" s="18">
        <v>94.502899999999997</v>
      </c>
      <c r="G897" s="19">
        <f>+(Costo_Productos[[#This Row],[Precio Venta]]/Costo_Productos[[#This Row],[Precio Unitario]]-1)</f>
        <v>2.7543014234126146</v>
      </c>
    </row>
    <row r="898" spans="1:7" x14ac:dyDescent="0.35">
      <c r="A898" s="11">
        <v>44827</v>
      </c>
      <c r="B898" t="s">
        <v>1252</v>
      </c>
      <c r="C898" t="s">
        <v>4276</v>
      </c>
      <c r="D898" t="s">
        <v>1253</v>
      </c>
      <c r="E898" s="18">
        <v>17.534500000000001</v>
      </c>
      <c r="F898" s="18">
        <v>65.647499999999994</v>
      </c>
      <c r="G898" s="19">
        <f>+(Costo_Productos[[#This Row],[Precio Venta]]/Costo_Productos[[#This Row],[Precio Unitario]]-1)</f>
        <v>2.7439048732498783</v>
      </c>
    </row>
    <row r="899" spans="1:7" x14ac:dyDescent="0.35">
      <c r="A899" s="11">
        <v>44827</v>
      </c>
      <c r="B899" t="s">
        <v>1942</v>
      </c>
      <c r="C899" t="s">
        <v>4278</v>
      </c>
      <c r="D899" t="s">
        <v>1943</v>
      </c>
      <c r="E899" s="18">
        <v>139.05000000000001</v>
      </c>
      <c r="F899" s="18">
        <v>533.58810000000005</v>
      </c>
      <c r="G899" s="19">
        <f>+(Costo_Productos[[#This Row],[Precio Venta]]/Costo_Productos[[#This Row],[Precio Unitario]]-1)</f>
        <v>2.8373829557713055</v>
      </c>
    </row>
    <row r="900" spans="1:7" x14ac:dyDescent="0.35">
      <c r="A900" s="11">
        <v>44827</v>
      </c>
      <c r="B900" t="s">
        <v>1919</v>
      </c>
      <c r="C900" t="s">
        <v>4278</v>
      </c>
      <c r="D900" t="s">
        <v>1920</v>
      </c>
      <c r="E900" s="18">
        <v>79.459999999999994</v>
      </c>
      <c r="F900" s="18">
        <v>304.90230000000003</v>
      </c>
      <c r="G900" s="19">
        <f>+(Costo_Productos[[#This Row],[Precio Venta]]/Costo_Productos[[#This Row],[Precio Unitario]]-1)</f>
        <v>2.8371797130631768</v>
      </c>
    </row>
    <row r="901" spans="1:7" x14ac:dyDescent="0.35">
      <c r="A901" s="11">
        <v>44827</v>
      </c>
      <c r="B901" t="s">
        <v>1916</v>
      </c>
      <c r="C901" t="s">
        <v>4278</v>
      </c>
      <c r="D901" t="s">
        <v>1918</v>
      </c>
      <c r="E901" s="18">
        <v>99.32</v>
      </c>
      <c r="F901" s="18">
        <v>381.1309</v>
      </c>
      <c r="G901" s="19">
        <f>+(Costo_Productos[[#This Row],[Precio Venta]]/Costo_Productos[[#This Row],[Precio Unitario]]-1)</f>
        <v>2.837403342730568</v>
      </c>
    </row>
    <row r="902" spans="1:7" x14ac:dyDescent="0.35">
      <c r="A902" s="11">
        <v>44827</v>
      </c>
      <c r="B902" t="s">
        <v>1921</v>
      </c>
      <c r="C902" t="s">
        <v>4278</v>
      </c>
      <c r="D902" t="s">
        <v>1922</v>
      </c>
      <c r="E902" s="18">
        <v>184.21</v>
      </c>
      <c r="F902" s="18">
        <v>706.89449999999999</v>
      </c>
      <c r="G902" s="19">
        <f>+(Costo_Productos[[#This Row],[Precio Venta]]/Costo_Productos[[#This Row],[Precio Unitario]]-1)</f>
        <v>2.8374382498235708</v>
      </c>
    </row>
    <row r="903" spans="1:7" x14ac:dyDescent="0.35">
      <c r="A903" s="11">
        <v>44827</v>
      </c>
      <c r="B903" t="s">
        <v>1925</v>
      </c>
      <c r="C903" t="s">
        <v>4278</v>
      </c>
      <c r="D903" t="s">
        <v>1926</v>
      </c>
      <c r="E903" s="18">
        <v>178.78</v>
      </c>
      <c r="F903" s="18">
        <v>686.03319999999997</v>
      </c>
      <c r="G903" s="19">
        <f>+(Costo_Productos[[#This Row],[Precio Venta]]/Costo_Productos[[#This Row],[Precio Unitario]]-1)</f>
        <v>2.8373039489875822</v>
      </c>
    </row>
    <row r="904" spans="1:7" x14ac:dyDescent="0.35">
      <c r="A904" s="11">
        <v>44827</v>
      </c>
      <c r="B904" t="s">
        <v>1962</v>
      </c>
      <c r="C904" t="s">
        <v>4278</v>
      </c>
      <c r="D904" t="s">
        <v>1963</v>
      </c>
      <c r="E904" s="18">
        <v>81.77</v>
      </c>
      <c r="F904" s="18">
        <v>313.79169999999999</v>
      </c>
      <c r="G904" s="19">
        <f>+(Costo_Productos[[#This Row],[Precio Venta]]/Costo_Productos[[#This Row],[Precio Unitario]]-1)</f>
        <v>2.837491745138804</v>
      </c>
    </row>
    <row r="905" spans="1:7" x14ac:dyDescent="0.35">
      <c r="A905" s="11">
        <v>44827</v>
      </c>
      <c r="B905" t="s">
        <v>1960</v>
      </c>
      <c r="C905" t="s">
        <v>4278</v>
      </c>
      <c r="D905" t="s">
        <v>1961</v>
      </c>
      <c r="E905" s="18">
        <v>154.94</v>
      </c>
      <c r="F905" s="18">
        <v>594.57090000000005</v>
      </c>
      <c r="G905" s="19">
        <f>+(Costo_Productos[[#This Row],[Precio Venta]]/Costo_Productos[[#This Row],[Precio Unitario]]-1)</f>
        <v>2.8374267458370985</v>
      </c>
    </row>
    <row r="906" spans="1:7" x14ac:dyDescent="0.35">
      <c r="A906" s="11">
        <v>44827</v>
      </c>
      <c r="B906" t="s">
        <v>1927</v>
      </c>
      <c r="C906" t="s">
        <v>4278</v>
      </c>
      <c r="D906" t="s">
        <v>1928</v>
      </c>
      <c r="E906" s="18">
        <v>81.77</v>
      </c>
      <c r="F906" s="18">
        <v>313.79169999999999</v>
      </c>
      <c r="G906" s="19">
        <f>+(Costo_Productos[[#This Row],[Precio Venta]]/Costo_Productos[[#This Row],[Precio Unitario]]-1)</f>
        <v>2.837491745138804</v>
      </c>
    </row>
    <row r="907" spans="1:7" x14ac:dyDescent="0.35">
      <c r="A907" s="11">
        <v>44827</v>
      </c>
      <c r="B907" t="s">
        <v>1950</v>
      </c>
      <c r="C907" t="s">
        <v>4278</v>
      </c>
      <c r="D907" t="s">
        <v>1951</v>
      </c>
      <c r="E907" s="18">
        <v>79.459999999999994</v>
      </c>
      <c r="F907" s="18">
        <v>304.90230000000003</v>
      </c>
      <c r="G907" s="19">
        <f>+(Costo_Productos[[#This Row],[Precio Venta]]/Costo_Productos[[#This Row],[Precio Unitario]]-1)</f>
        <v>2.8371797130631768</v>
      </c>
    </row>
    <row r="908" spans="1:7" x14ac:dyDescent="0.35">
      <c r="A908" s="11">
        <v>44827</v>
      </c>
      <c r="B908" t="s">
        <v>1931</v>
      </c>
      <c r="C908" t="s">
        <v>4278</v>
      </c>
      <c r="D908" t="s">
        <v>1932</v>
      </c>
      <c r="E908" s="18">
        <v>119.19</v>
      </c>
      <c r="F908" s="18">
        <v>457.35950000000003</v>
      </c>
      <c r="G908" s="19">
        <f>+(Costo_Productos[[#This Row],[Precio Venta]]/Costo_Productos[[#This Row],[Precio Unitario]]-1)</f>
        <v>2.8372304723550634</v>
      </c>
    </row>
    <row r="909" spans="1:7" x14ac:dyDescent="0.35">
      <c r="A909" s="11">
        <v>44827</v>
      </c>
      <c r="B909" t="s">
        <v>1935</v>
      </c>
      <c r="C909" t="s">
        <v>4278</v>
      </c>
      <c r="D909" t="s">
        <v>1936</v>
      </c>
      <c r="E909" s="18">
        <v>119.19</v>
      </c>
      <c r="F909" s="18">
        <v>457.35950000000003</v>
      </c>
      <c r="G909" s="19">
        <f>+(Costo_Productos[[#This Row],[Precio Venta]]/Costo_Productos[[#This Row],[Precio Unitario]]-1)</f>
        <v>2.8372304723550634</v>
      </c>
    </row>
    <row r="910" spans="1:7" x14ac:dyDescent="0.35">
      <c r="A910" s="11">
        <v>44827</v>
      </c>
      <c r="B910" t="s">
        <v>1956</v>
      </c>
      <c r="C910" t="s">
        <v>4278</v>
      </c>
      <c r="D910" t="s">
        <v>1957</v>
      </c>
      <c r="E910" s="18">
        <v>79.459999999999994</v>
      </c>
      <c r="F910" s="18">
        <v>304.90230000000003</v>
      </c>
      <c r="G910" s="19">
        <f>+(Costo_Productos[[#This Row],[Precio Venta]]/Costo_Productos[[#This Row],[Precio Unitario]]-1)</f>
        <v>2.8371797130631768</v>
      </c>
    </row>
    <row r="911" spans="1:7" x14ac:dyDescent="0.35">
      <c r="A911" s="11">
        <v>44827</v>
      </c>
      <c r="B911" t="s">
        <v>1939</v>
      </c>
      <c r="C911" t="s">
        <v>4278</v>
      </c>
      <c r="D911" t="s">
        <v>1930</v>
      </c>
      <c r="E911" s="18">
        <v>79.459999999999994</v>
      </c>
      <c r="F911" s="18">
        <v>304.90230000000003</v>
      </c>
      <c r="G911" s="19">
        <f>+(Costo_Productos[[#This Row],[Precio Venta]]/Costo_Productos[[#This Row],[Precio Unitario]]-1)</f>
        <v>2.8371797130631768</v>
      </c>
    </row>
    <row r="912" spans="1:7" x14ac:dyDescent="0.35">
      <c r="A912" s="11">
        <v>44827</v>
      </c>
      <c r="B912" t="s">
        <v>1929</v>
      </c>
      <c r="C912" t="s">
        <v>4278</v>
      </c>
      <c r="D912" t="s">
        <v>1930</v>
      </c>
      <c r="E912" s="18">
        <v>79.459999999999994</v>
      </c>
      <c r="F912" s="18">
        <v>304.90230000000003</v>
      </c>
      <c r="G912" s="19">
        <f>+(Costo_Productos[[#This Row],[Precio Venta]]/Costo_Productos[[#This Row],[Precio Unitario]]-1)</f>
        <v>2.8371797130631768</v>
      </c>
    </row>
    <row r="913" spans="1:7" x14ac:dyDescent="0.35">
      <c r="A913" s="11">
        <v>44827</v>
      </c>
      <c r="B913" t="s">
        <v>1954</v>
      </c>
      <c r="C913" t="s">
        <v>4278</v>
      </c>
      <c r="D913" t="s">
        <v>1955</v>
      </c>
      <c r="E913" s="18">
        <v>65.790000000000006</v>
      </c>
      <c r="F913" s="18">
        <v>252.4623</v>
      </c>
      <c r="G913" s="19">
        <f>+(Costo_Productos[[#This Row],[Precio Venta]]/Costo_Productos[[#This Row],[Precio Unitario]]-1)</f>
        <v>2.8373962608299128</v>
      </c>
    </row>
    <row r="914" spans="1:7" x14ac:dyDescent="0.35">
      <c r="A914" s="11">
        <v>44827</v>
      </c>
      <c r="B914" t="s">
        <v>1952</v>
      </c>
      <c r="C914" t="s">
        <v>4278</v>
      </c>
      <c r="D914" t="s">
        <v>1953</v>
      </c>
      <c r="E914" s="18">
        <v>65.790000000000006</v>
      </c>
      <c r="F914" s="18">
        <v>252.4623</v>
      </c>
      <c r="G914" s="19">
        <f>+(Costo_Productos[[#This Row],[Precio Venta]]/Costo_Productos[[#This Row],[Precio Unitario]]-1)</f>
        <v>2.8373962608299128</v>
      </c>
    </row>
    <row r="915" spans="1:7" x14ac:dyDescent="0.35">
      <c r="A915" s="11">
        <v>44827</v>
      </c>
      <c r="B915" t="s">
        <v>1933</v>
      </c>
      <c r="C915" t="s">
        <v>4278</v>
      </c>
      <c r="D915" t="s">
        <v>1934</v>
      </c>
      <c r="E915" s="18">
        <v>98.69</v>
      </c>
      <c r="F915" s="18">
        <v>378.69349999999997</v>
      </c>
      <c r="G915" s="19">
        <f>+(Costo_Productos[[#This Row],[Precio Venta]]/Costo_Productos[[#This Row],[Precio Unitario]]-1)</f>
        <v>2.8372023507954198</v>
      </c>
    </row>
    <row r="916" spans="1:7" x14ac:dyDescent="0.35">
      <c r="A916" s="11">
        <v>44827</v>
      </c>
      <c r="B916" t="s">
        <v>1946</v>
      </c>
      <c r="C916" t="s">
        <v>4278</v>
      </c>
      <c r="D916" t="s">
        <v>1947</v>
      </c>
      <c r="E916" s="18">
        <v>65.790000000000006</v>
      </c>
      <c r="F916" s="18">
        <v>252.4623</v>
      </c>
      <c r="G916" s="19">
        <f>+(Costo_Productos[[#This Row],[Precio Venta]]/Costo_Productos[[#This Row],[Precio Unitario]]-1)</f>
        <v>2.8373962608299128</v>
      </c>
    </row>
    <row r="917" spans="1:7" x14ac:dyDescent="0.35">
      <c r="A917" s="11">
        <v>44827</v>
      </c>
      <c r="B917" t="s">
        <v>1964</v>
      </c>
      <c r="C917" t="s">
        <v>4278</v>
      </c>
      <c r="D917" t="s">
        <v>1965</v>
      </c>
      <c r="E917" s="18">
        <v>79.459999999999994</v>
      </c>
      <c r="F917" s="18">
        <v>304.90230000000003</v>
      </c>
      <c r="G917" s="19">
        <f>+(Costo_Productos[[#This Row],[Precio Venta]]/Costo_Productos[[#This Row],[Precio Unitario]]-1)</f>
        <v>2.8371797130631768</v>
      </c>
    </row>
    <row r="918" spans="1:7" x14ac:dyDescent="0.35">
      <c r="A918" s="11">
        <v>44827</v>
      </c>
      <c r="B918" t="s">
        <v>3242</v>
      </c>
      <c r="C918" t="s">
        <v>4286</v>
      </c>
      <c r="D918" t="s">
        <v>3244</v>
      </c>
      <c r="E918" s="18">
        <v>75</v>
      </c>
      <c r="F918" s="18">
        <v>331.70690000000002</v>
      </c>
      <c r="G918" s="19">
        <f>+(Costo_Productos[[#This Row],[Precio Venta]]/Costo_Productos[[#This Row],[Precio Unitario]]-1)</f>
        <v>3.4227586666666667</v>
      </c>
    </row>
    <row r="919" spans="1:7" x14ac:dyDescent="0.35">
      <c r="A919" s="11">
        <v>44827</v>
      </c>
      <c r="B919" t="s">
        <v>3230</v>
      </c>
      <c r="C919" t="s">
        <v>4286</v>
      </c>
      <c r="D919" t="s">
        <v>3232</v>
      </c>
      <c r="E919" s="18">
        <v>75</v>
      </c>
      <c r="F919" s="18">
        <v>269.51179999999999</v>
      </c>
      <c r="G919" s="19">
        <f>+(Costo_Productos[[#This Row],[Precio Venta]]/Costo_Productos[[#This Row],[Precio Unitario]]-1)</f>
        <v>2.5934906666666664</v>
      </c>
    </row>
    <row r="920" spans="1:7" x14ac:dyDescent="0.35">
      <c r="A920" s="11">
        <v>44827</v>
      </c>
      <c r="B920" t="s">
        <v>3212</v>
      </c>
      <c r="C920" t="s">
        <v>4286</v>
      </c>
      <c r="D920" t="s">
        <v>3214</v>
      </c>
      <c r="E920" s="18">
        <v>75</v>
      </c>
      <c r="F920" s="18">
        <v>269.51179999999999</v>
      </c>
      <c r="G920" s="19">
        <f>+(Costo_Productos[[#This Row],[Precio Venta]]/Costo_Productos[[#This Row],[Precio Unitario]]-1)</f>
        <v>2.5934906666666664</v>
      </c>
    </row>
    <row r="921" spans="1:7" x14ac:dyDescent="0.35">
      <c r="A921" s="11">
        <v>44827</v>
      </c>
      <c r="B921" t="s">
        <v>3209</v>
      </c>
      <c r="C921" t="s">
        <v>5136</v>
      </c>
      <c r="D921" t="s">
        <v>3211</v>
      </c>
      <c r="E921" s="18">
        <v>75</v>
      </c>
      <c r="F921" s="18">
        <v>269.51179999999999</v>
      </c>
      <c r="G921" s="19">
        <f>+(Costo_Productos[[#This Row],[Precio Venta]]/Costo_Productos[[#This Row],[Precio Unitario]]-1)</f>
        <v>2.5934906666666664</v>
      </c>
    </row>
    <row r="922" spans="1:7" x14ac:dyDescent="0.35">
      <c r="A922" s="11">
        <v>44827</v>
      </c>
      <c r="B922" t="s">
        <v>3206</v>
      </c>
      <c r="C922" t="s">
        <v>5136</v>
      </c>
      <c r="D922" t="s">
        <v>3208</v>
      </c>
      <c r="E922" s="18">
        <v>75</v>
      </c>
      <c r="F922" s="18">
        <v>269.51179999999999</v>
      </c>
      <c r="G922" s="19">
        <f>+(Costo_Productos[[#This Row],[Precio Venta]]/Costo_Productos[[#This Row],[Precio Unitario]]-1)</f>
        <v>2.5934906666666664</v>
      </c>
    </row>
    <row r="923" spans="1:7" x14ac:dyDescent="0.35">
      <c r="A923" s="11">
        <v>44827</v>
      </c>
      <c r="B923" t="s">
        <v>3221</v>
      </c>
      <c r="C923" t="s">
        <v>5136</v>
      </c>
      <c r="D923" t="s">
        <v>3223</v>
      </c>
      <c r="E923" s="18">
        <v>75</v>
      </c>
      <c r="F923" s="18">
        <v>269.51179999999999</v>
      </c>
      <c r="G923" s="19">
        <f>+(Costo_Productos[[#This Row],[Precio Venta]]/Costo_Productos[[#This Row],[Precio Unitario]]-1)</f>
        <v>2.5934906666666664</v>
      </c>
    </row>
    <row r="924" spans="1:7" x14ac:dyDescent="0.35">
      <c r="A924" s="11">
        <v>44827</v>
      </c>
      <c r="B924" t="s">
        <v>3194</v>
      </c>
      <c r="C924" t="s">
        <v>5136</v>
      </c>
      <c r="D924" t="s">
        <v>3196</v>
      </c>
      <c r="E924" s="18">
        <v>75</v>
      </c>
      <c r="F924" s="18">
        <v>269.51179999999999</v>
      </c>
      <c r="G924" s="19">
        <f>+(Costo_Productos[[#This Row],[Precio Venta]]/Costo_Productos[[#This Row],[Precio Unitario]]-1)</f>
        <v>2.5934906666666664</v>
      </c>
    </row>
    <row r="925" spans="1:7" x14ac:dyDescent="0.35">
      <c r="A925" s="11">
        <v>44827</v>
      </c>
      <c r="B925" t="s">
        <v>3191</v>
      </c>
      <c r="C925" t="s">
        <v>4286</v>
      </c>
      <c r="D925" t="s">
        <v>3193</v>
      </c>
      <c r="E925" s="18">
        <v>75</v>
      </c>
      <c r="F925" s="18">
        <v>331.70690000000002</v>
      </c>
      <c r="G925" s="19">
        <f>+(Costo_Productos[[#This Row],[Precio Venta]]/Costo_Productos[[#This Row],[Precio Unitario]]-1)</f>
        <v>3.4227586666666667</v>
      </c>
    </row>
    <row r="926" spans="1:7" x14ac:dyDescent="0.35">
      <c r="A926" s="11">
        <v>44827</v>
      </c>
      <c r="B926" t="s">
        <v>3182</v>
      </c>
      <c r="C926" t="s">
        <v>4286</v>
      </c>
      <c r="D926" t="s">
        <v>3184</v>
      </c>
      <c r="E926" s="18">
        <v>75</v>
      </c>
      <c r="F926" s="18">
        <v>269.51179999999999</v>
      </c>
      <c r="G926" s="19">
        <f>+(Costo_Productos[[#This Row],[Precio Venta]]/Costo_Productos[[#This Row],[Precio Unitario]]-1)</f>
        <v>2.5934906666666664</v>
      </c>
    </row>
    <row r="927" spans="1:7" x14ac:dyDescent="0.35">
      <c r="A927" s="11">
        <v>44827</v>
      </c>
      <c r="B927" t="s">
        <v>3143</v>
      </c>
      <c r="C927" t="s">
        <v>4286</v>
      </c>
      <c r="D927" t="s">
        <v>3145</v>
      </c>
      <c r="E927" s="18">
        <v>75</v>
      </c>
      <c r="F927" s="18">
        <v>331.70690000000002</v>
      </c>
      <c r="G927" s="19">
        <f>+(Costo_Productos[[#This Row],[Precio Venta]]/Costo_Productos[[#This Row],[Precio Unitario]]-1)</f>
        <v>3.4227586666666667</v>
      </c>
    </row>
    <row r="928" spans="1:7" x14ac:dyDescent="0.35">
      <c r="A928" s="11">
        <v>44820</v>
      </c>
      <c r="B928" t="s">
        <v>4134</v>
      </c>
      <c r="C928" t="s">
        <v>4289</v>
      </c>
      <c r="D928" t="s">
        <v>4135</v>
      </c>
      <c r="E928" s="18">
        <v>14.3964</v>
      </c>
      <c r="F928" s="18">
        <v>60.375300000000003</v>
      </c>
      <c r="G928" s="19">
        <f>+(Costo_Productos[[#This Row],[Precio Venta]]/Costo_Productos[[#This Row],[Precio Unitario]]-1)</f>
        <v>3.193777611069434</v>
      </c>
    </row>
    <row r="929" spans="1:7" x14ac:dyDescent="0.35">
      <c r="A929" s="11">
        <v>44820</v>
      </c>
      <c r="B929" t="s">
        <v>4132</v>
      </c>
      <c r="C929" t="s">
        <v>4289</v>
      </c>
      <c r="D929" t="s">
        <v>4133</v>
      </c>
      <c r="E929" s="18">
        <v>13.185499999999999</v>
      </c>
      <c r="F929" s="18">
        <v>60.375300000000003</v>
      </c>
      <c r="G929" s="19">
        <f>+(Costo_Productos[[#This Row],[Precio Venta]]/Costo_Productos[[#This Row],[Precio Unitario]]-1)</f>
        <v>3.5789162337416105</v>
      </c>
    </row>
    <row r="930" spans="1:7" x14ac:dyDescent="0.35">
      <c r="A930" s="11">
        <v>44820</v>
      </c>
      <c r="B930" t="s">
        <v>4130</v>
      </c>
      <c r="C930" t="s">
        <v>4289</v>
      </c>
      <c r="D930" t="s">
        <v>4131</v>
      </c>
      <c r="E930" s="18">
        <v>10.7636</v>
      </c>
      <c r="F930" s="18">
        <v>45.919199999999996</v>
      </c>
      <c r="G930" s="19">
        <f>+(Costo_Productos[[#This Row],[Precio Venta]]/Costo_Productos[[#This Row],[Precio Unitario]]-1)</f>
        <v>3.2661563045821094</v>
      </c>
    </row>
    <row r="931" spans="1:7" x14ac:dyDescent="0.35">
      <c r="A931" s="11">
        <v>44820</v>
      </c>
      <c r="B931" t="s">
        <v>4128</v>
      </c>
      <c r="C931" t="s">
        <v>4289</v>
      </c>
      <c r="D931" t="s">
        <v>4129</v>
      </c>
      <c r="E931" s="18">
        <v>9.2835999999999999</v>
      </c>
      <c r="F931" s="18">
        <v>45.919199999999996</v>
      </c>
      <c r="G931" s="19">
        <f>+(Costo_Productos[[#This Row],[Precio Venta]]/Costo_Productos[[#This Row],[Precio Unitario]]-1)</f>
        <v>3.9462708432073761</v>
      </c>
    </row>
    <row r="932" spans="1:7" x14ac:dyDescent="0.35">
      <c r="A932" s="11">
        <v>44820</v>
      </c>
      <c r="B932" t="s">
        <v>4126</v>
      </c>
      <c r="C932" t="s">
        <v>4289</v>
      </c>
      <c r="D932" t="s">
        <v>4127</v>
      </c>
      <c r="E932" s="18">
        <v>8.6109000000000009</v>
      </c>
      <c r="F932" s="18">
        <v>45.919199999999996</v>
      </c>
      <c r="G932" s="19">
        <f>+(Costo_Productos[[#This Row],[Precio Venta]]/Costo_Productos[[#This Row],[Precio Unitario]]-1)</f>
        <v>4.3326829948089038</v>
      </c>
    </row>
    <row r="933" spans="1:7" x14ac:dyDescent="0.35">
      <c r="A933" s="11">
        <v>44820</v>
      </c>
      <c r="B933" t="s">
        <v>4124</v>
      </c>
      <c r="C933" t="s">
        <v>4289</v>
      </c>
      <c r="D933" t="s">
        <v>4125</v>
      </c>
      <c r="E933" s="18">
        <v>43.054600000000001</v>
      </c>
      <c r="F933" s="18">
        <v>145.12739999999999</v>
      </c>
      <c r="G933" s="19">
        <f>+(Costo_Productos[[#This Row],[Precio Venta]]/Costo_Productos[[#This Row],[Precio Unitario]]-1)</f>
        <v>2.3707757126996882</v>
      </c>
    </row>
    <row r="934" spans="1:7" x14ac:dyDescent="0.35">
      <c r="A934" s="11">
        <v>44820</v>
      </c>
      <c r="B934" t="s">
        <v>3250</v>
      </c>
      <c r="C934" t="s">
        <v>5136</v>
      </c>
      <c r="D934" t="s">
        <v>3252</v>
      </c>
      <c r="E934" s="18">
        <v>140</v>
      </c>
      <c r="F934" s="18">
        <v>331.70690000000002</v>
      </c>
      <c r="G934" s="19">
        <f>+(Costo_Productos[[#This Row],[Precio Venta]]/Costo_Productos[[#This Row],[Precio Unitario]]-1)</f>
        <v>1.369335</v>
      </c>
    </row>
    <row r="935" spans="1:7" x14ac:dyDescent="0.35">
      <c r="A935" s="11">
        <v>44820</v>
      </c>
      <c r="B935" t="s">
        <v>3236</v>
      </c>
      <c r="C935" t="s">
        <v>5136</v>
      </c>
      <c r="D935" t="s">
        <v>3238</v>
      </c>
      <c r="E935" s="18">
        <v>140</v>
      </c>
      <c r="F935" s="18">
        <v>331.70690000000002</v>
      </c>
      <c r="G935" s="19">
        <f>+(Costo_Productos[[#This Row],[Precio Venta]]/Costo_Productos[[#This Row],[Precio Unitario]]-1)</f>
        <v>1.369335</v>
      </c>
    </row>
    <row r="936" spans="1:7" x14ac:dyDescent="0.35">
      <c r="A936" s="11">
        <v>44820</v>
      </c>
      <c r="B936" t="s">
        <v>3221</v>
      </c>
      <c r="C936" t="s">
        <v>5136</v>
      </c>
      <c r="D936" t="s">
        <v>3223</v>
      </c>
      <c r="E936" s="18">
        <v>140</v>
      </c>
      <c r="F936" s="18">
        <v>269.51179999999999</v>
      </c>
      <c r="G936" s="19">
        <f>+(Costo_Productos[[#This Row],[Precio Venta]]/Costo_Productos[[#This Row],[Precio Unitario]]-1)</f>
        <v>0.92508428571428558</v>
      </c>
    </row>
    <row r="937" spans="1:7" x14ac:dyDescent="0.35">
      <c r="A937" s="11">
        <v>44820</v>
      </c>
      <c r="B937" t="s">
        <v>3218</v>
      </c>
      <c r="C937" t="s">
        <v>5136</v>
      </c>
      <c r="D937" t="s">
        <v>3220</v>
      </c>
      <c r="E937" s="18">
        <v>140</v>
      </c>
      <c r="F937" s="18">
        <v>269.51179999999999</v>
      </c>
      <c r="G937" s="19">
        <f>+(Costo_Productos[[#This Row],[Precio Venta]]/Costo_Productos[[#This Row],[Precio Unitario]]-1)</f>
        <v>0.92508428571428558</v>
      </c>
    </row>
    <row r="938" spans="1:7" x14ac:dyDescent="0.35">
      <c r="A938" s="11">
        <v>44820</v>
      </c>
      <c r="B938" t="s">
        <v>3215</v>
      </c>
      <c r="C938" t="s">
        <v>5136</v>
      </c>
      <c r="D938" t="s">
        <v>3217</v>
      </c>
      <c r="E938" s="18">
        <v>140</v>
      </c>
      <c r="F938" s="18">
        <v>269.51179999999999</v>
      </c>
      <c r="G938" s="19">
        <f>+(Costo_Productos[[#This Row],[Precio Venta]]/Costo_Productos[[#This Row],[Precio Unitario]]-1)</f>
        <v>0.92508428571428558</v>
      </c>
    </row>
    <row r="939" spans="1:7" x14ac:dyDescent="0.35">
      <c r="A939" s="11">
        <v>44820</v>
      </c>
      <c r="B939" t="s">
        <v>3203</v>
      </c>
      <c r="C939" t="s">
        <v>5136</v>
      </c>
      <c r="D939" t="s">
        <v>3205</v>
      </c>
      <c r="E939" s="18">
        <v>140</v>
      </c>
      <c r="F939" s="18">
        <v>269.51179999999999</v>
      </c>
      <c r="G939" s="19">
        <f>+(Costo_Productos[[#This Row],[Precio Venta]]/Costo_Productos[[#This Row],[Precio Unitario]]-1)</f>
        <v>0.92508428571428558</v>
      </c>
    </row>
    <row r="940" spans="1:7" x14ac:dyDescent="0.35">
      <c r="A940" s="11">
        <v>44820</v>
      </c>
      <c r="B940" t="s">
        <v>3200</v>
      </c>
      <c r="C940" t="s">
        <v>5136</v>
      </c>
      <c r="D940" t="s">
        <v>3202</v>
      </c>
      <c r="E940" s="18">
        <v>140</v>
      </c>
      <c r="F940" s="18">
        <v>269.51179999999999</v>
      </c>
      <c r="G940" s="19">
        <f>+(Costo_Productos[[#This Row],[Precio Venta]]/Costo_Productos[[#This Row],[Precio Unitario]]-1)</f>
        <v>0.92508428571428558</v>
      </c>
    </row>
    <row r="941" spans="1:7" x14ac:dyDescent="0.35">
      <c r="A941" s="11">
        <v>44820</v>
      </c>
      <c r="B941" t="s">
        <v>3188</v>
      </c>
      <c r="C941" t="s">
        <v>5136</v>
      </c>
      <c r="D941" t="s">
        <v>3190</v>
      </c>
      <c r="E941" s="18">
        <v>140</v>
      </c>
      <c r="F941" s="18">
        <v>331.70690000000002</v>
      </c>
      <c r="G941" s="19">
        <f>+(Costo_Productos[[#This Row],[Precio Venta]]/Costo_Productos[[#This Row],[Precio Unitario]]-1)</f>
        <v>1.369335</v>
      </c>
    </row>
    <row r="942" spans="1:7" x14ac:dyDescent="0.35">
      <c r="A942" s="11">
        <v>44820</v>
      </c>
      <c r="B942" t="s">
        <v>3185</v>
      </c>
      <c r="C942" t="s">
        <v>5136</v>
      </c>
      <c r="D942" t="s">
        <v>3187</v>
      </c>
      <c r="E942" s="18">
        <v>140</v>
      </c>
      <c r="F942" s="18">
        <v>269.51179999999999</v>
      </c>
      <c r="G942" s="19">
        <f>+(Costo_Productos[[#This Row],[Precio Venta]]/Costo_Productos[[#This Row],[Precio Unitario]]-1)</f>
        <v>0.92508428571428558</v>
      </c>
    </row>
    <row r="943" spans="1:7" x14ac:dyDescent="0.35">
      <c r="A943" s="11">
        <v>44820</v>
      </c>
      <c r="B943" t="s">
        <v>3176</v>
      </c>
      <c r="C943" t="s">
        <v>5136</v>
      </c>
      <c r="D943" t="s">
        <v>3178</v>
      </c>
      <c r="E943" s="18">
        <v>140</v>
      </c>
      <c r="F943" s="18">
        <v>331.70690000000002</v>
      </c>
      <c r="G943" s="19">
        <f>+(Costo_Productos[[#This Row],[Precio Venta]]/Costo_Productos[[#This Row],[Precio Unitario]]-1)</f>
        <v>1.369335</v>
      </c>
    </row>
    <row r="944" spans="1:7" x14ac:dyDescent="0.35">
      <c r="A944" s="11">
        <v>44820</v>
      </c>
      <c r="B944" t="s">
        <v>3161</v>
      </c>
      <c r="C944" t="s">
        <v>5136</v>
      </c>
      <c r="D944" t="s">
        <v>3163</v>
      </c>
      <c r="E944" s="18">
        <v>140</v>
      </c>
      <c r="F944" s="18">
        <v>269.51179999999999</v>
      </c>
      <c r="G944" s="19">
        <f>+(Costo_Productos[[#This Row],[Precio Venta]]/Costo_Productos[[#This Row],[Precio Unitario]]-1)</f>
        <v>0.92508428571428558</v>
      </c>
    </row>
    <row r="945" spans="1:7" x14ac:dyDescent="0.35">
      <c r="A945" s="11">
        <v>44820</v>
      </c>
      <c r="B945" t="s">
        <v>3158</v>
      </c>
      <c r="C945" t="s">
        <v>5136</v>
      </c>
      <c r="D945" t="s">
        <v>3160</v>
      </c>
      <c r="E945" s="18">
        <v>140</v>
      </c>
      <c r="F945" s="18">
        <v>255.69069999999999</v>
      </c>
      <c r="G945" s="19">
        <f>+(Costo_Productos[[#This Row],[Precio Venta]]/Costo_Productos[[#This Row],[Precio Unitario]]-1)</f>
        <v>0.82636214285714282</v>
      </c>
    </row>
    <row r="946" spans="1:7" x14ac:dyDescent="0.35">
      <c r="A946" s="11">
        <v>44820</v>
      </c>
      <c r="B946" t="s">
        <v>3146</v>
      </c>
      <c r="C946" t="s">
        <v>5136</v>
      </c>
      <c r="D946" t="s">
        <v>3148</v>
      </c>
      <c r="E946" s="18">
        <v>140</v>
      </c>
      <c r="F946" s="18">
        <v>269.51179999999999</v>
      </c>
      <c r="G946" s="19">
        <f>+(Costo_Productos[[#This Row],[Precio Venta]]/Costo_Productos[[#This Row],[Precio Unitario]]-1)</f>
        <v>0.92508428571428558</v>
      </c>
    </row>
    <row r="947" spans="1:7" x14ac:dyDescent="0.35">
      <c r="A947" s="11">
        <v>44820</v>
      </c>
      <c r="B947" t="s">
        <v>3133</v>
      </c>
      <c r="C947" t="s">
        <v>5136</v>
      </c>
      <c r="D947" t="s">
        <v>3136</v>
      </c>
      <c r="E947" s="18">
        <v>140</v>
      </c>
      <c r="F947" s="18">
        <v>331.70690000000002</v>
      </c>
      <c r="G947" s="19">
        <f>+(Costo_Productos[[#This Row],[Precio Venta]]/Costo_Productos[[#This Row],[Precio Unitario]]-1)</f>
        <v>1.369335</v>
      </c>
    </row>
    <row r="948" spans="1:7" x14ac:dyDescent="0.35">
      <c r="A948" s="11">
        <v>44820</v>
      </c>
      <c r="B948" t="s">
        <v>3778</v>
      </c>
      <c r="C948" t="s">
        <v>4283</v>
      </c>
      <c r="D948" t="s">
        <v>3779</v>
      </c>
      <c r="E948" s="18">
        <v>47.904000000000003</v>
      </c>
      <c r="F948" s="18">
        <v>201.7398</v>
      </c>
      <c r="G948" s="19">
        <f>+(Costo_Productos[[#This Row],[Precio Venta]]/Costo_Productos[[#This Row],[Precio Unitario]]-1)</f>
        <v>3.2113351703406812</v>
      </c>
    </row>
    <row r="949" spans="1:7" x14ac:dyDescent="0.35">
      <c r="A949" s="11">
        <v>44820</v>
      </c>
      <c r="B949" t="s">
        <v>3708</v>
      </c>
      <c r="C949" t="s">
        <v>4283</v>
      </c>
      <c r="D949" t="s">
        <v>3709</v>
      </c>
      <c r="E949" s="18">
        <v>124.608</v>
      </c>
      <c r="F949" s="18">
        <v>631.23910000000001</v>
      </c>
      <c r="G949" s="19">
        <f>+(Costo_Productos[[#This Row],[Precio Venta]]/Costo_Productos[[#This Row],[Precio Unitario]]-1)</f>
        <v>4.0657991461222389</v>
      </c>
    </row>
    <row r="950" spans="1:7" x14ac:dyDescent="0.35">
      <c r="A950" s="11">
        <v>44820</v>
      </c>
      <c r="B950" t="s">
        <v>3706</v>
      </c>
      <c r="C950" t="s">
        <v>4283</v>
      </c>
      <c r="D950" t="s">
        <v>3707</v>
      </c>
      <c r="E950" s="18">
        <v>110.86199999999999</v>
      </c>
      <c r="F950" s="18">
        <v>551.11249999999995</v>
      </c>
      <c r="G950" s="19">
        <f>+(Costo_Productos[[#This Row],[Precio Venta]]/Costo_Productos[[#This Row],[Precio Unitario]]-1)</f>
        <v>3.9711578358680155</v>
      </c>
    </row>
    <row r="951" spans="1:7" x14ac:dyDescent="0.35">
      <c r="A951" s="11">
        <v>44820</v>
      </c>
      <c r="B951" t="s">
        <v>3700</v>
      </c>
      <c r="C951" t="s">
        <v>4283</v>
      </c>
      <c r="D951" t="s">
        <v>3701</v>
      </c>
      <c r="E951" s="18">
        <v>83.153999999999996</v>
      </c>
      <c r="F951" s="18">
        <v>413.37220000000002</v>
      </c>
      <c r="G951" s="19">
        <f>+(Costo_Productos[[#This Row],[Precio Venta]]/Costo_Productos[[#This Row],[Precio Unitario]]-1)</f>
        <v>3.9711643456718866</v>
      </c>
    </row>
    <row r="952" spans="1:7" x14ac:dyDescent="0.35">
      <c r="A952" s="11">
        <v>44820</v>
      </c>
      <c r="B952" t="s">
        <v>3698</v>
      </c>
      <c r="C952" t="s">
        <v>4283</v>
      </c>
      <c r="D952" t="s">
        <v>3699</v>
      </c>
      <c r="E952" s="18">
        <v>70.674000000000007</v>
      </c>
      <c r="F952" s="18">
        <v>305.4941</v>
      </c>
      <c r="G952" s="19">
        <f>+(Costo_Productos[[#This Row],[Precio Venta]]/Costo_Productos[[#This Row],[Precio Unitario]]-1)</f>
        <v>3.3225811472394371</v>
      </c>
    </row>
    <row r="953" spans="1:7" x14ac:dyDescent="0.35">
      <c r="A953" s="11">
        <v>44820</v>
      </c>
      <c r="B953" t="s">
        <v>3756</v>
      </c>
      <c r="C953" t="s">
        <v>4283</v>
      </c>
      <c r="D953" t="s">
        <v>3757</v>
      </c>
      <c r="E953" s="18">
        <v>171.24600000000001</v>
      </c>
      <c r="F953" s="18">
        <v>707.19860000000006</v>
      </c>
      <c r="G953" s="19">
        <f>+(Costo_Productos[[#This Row],[Precio Venta]]/Costo_Productos[[#This Row],[Precio Unitario]]-1)</f>
        <v>3.1297233220046019</v>
      </c>
    </row>
    <row r="954" spans="1:7" x14ac:dyDescent="0.35">
      <c r="A954" s="11">
        <v>44820</v>
      </c>
      <c r="B954" t="s">
        <v>3738</v>
      </c>
      <c r="C954" t="s">
        <v>4283</v>
      </c>
      <c r="D954" t="s">
        <v>3739</v>
      </c>
      <c r="E954" s="18">
        <v>89.147999999999996</v>
      </c>
      <c r="F954" s="18">
        <v>303.65410000000003</v>
      </c>
      <c r="G954" s="19">
        <f>+(Costo_Productos[[#This Row],[Precio Venta]]/Costo_Productos[[#This Row],[Precio Unitario]]-1)</f>
        <v>2.4061796114326741</v>
      </c>
    </row>
    <row r="955" spans="1:7" x14ac:dyDescent="0.35">
      <c r="A955" s="11">
        <v>44820</v>
      </c>
      <c r="B955" t="s">
        <v>3732</v>
      </c>
      <c r="C955" t="s">
        <v>4283</v>
      </c>
      <c r="D955" t="s">
        <v>3733</v>
      </c>
      <c r="E955" s="18">
        <v>113.334</v>
      </c>
      <c r="F955" s="18">
        <v>441.17790000000002</v>
      </c>
      <c r="G955" s="19">
        <f>+(Costo_Productos[[#This Row],[Precio Venta]]/Costo_Productos[[#This Row],[Precio Unitario]]-1)</f>
        <v>2.892723278098364</v>
      </c>
    </row>
    <row r="956" spans="1:7" x14ac:dyDescent="0.35">
      <c r="A956" s="11">
        <v>44820</v>
      </c>
      <c r="B956" t="s">
        <v>3730</v>
      </c>
      <c r="C956" t="s">
        <v>4283</v>
      </c>
      <c r="D956" t="s">
        <v>3731</v>
      </c>
      <c r="E956" s="18">
        <v>101.994</v>
      </c>
      <c r="F956" s="18">
        <v>347.42450000000002</v>
      </c>
      <c r="G956" s="19">
        <f>+(Costo_Productos[[#This Row],[Precio Venta]]/Costo_Productos[[#This Row],[Precio Unitario]]-1)</f>
        <v>2.4063229209561348</v>
      </c>
    </row>
    <row r="957" spans="1:7" x14ac:dyDescent="0.35">
      <c r="A957" s="11">
        <v>44820</v>
      </c>
      <c r="B957" t="s">
        <v>3726</v>
      </c>
      <c r="C957" t="s">
        <v>4283</v>
      </c>
      <c r="D957" t="s">
        <v>3727</v>
      </c>
      <c r="E957" s="18">
        <v>109.26</v>
      </c>
      <c r="F957" s="18">
        <v>361.18119999999999</v>
      </c>
      <c r="G957" s="19">
        <f>+(Costo_Productos[[#This Row],[Precio Venta]]/Costo_Productos[[#This Row],[Precio Unitario]]-1)</f>
        <v>2.3057038257367743</v>
      </c>
    </row>
    <row r="958" spans="1:7" x14ac:dyDescent="0.35">
      <c r="A958" s="11">
        <v>44820</v>
      </c>
      <c r="B958" t="s">
        <v>3724</v>
      </c>
      <c r="C958" t="s">
        <v>4283</v>
      </c>
      <c r="D958" t="s">
        <v>3725</v>
      </c>
      <c r="E958" s="18">
        <v>96.227999999999994</v>
      </c>
      <c r="F958" s="18">
        <v>318.1035</v>
      </c>
      <c r="G958" s="19">
        <f>+(Costo_Productos[[#This Row],[Precio Venta]]/Costo_Productos[[#This Row],[Precio Unitario]]-1)</f>
        <v>2.3057270233196161</v>
      </c>
    </row>
    <row r="959" spans="1:7" x14ac:dyDescent="0.35">
      <c r="A959" s="11">
        <v>44820</v>
      </c>
      <c r="B959" t="s">
        <v>3722</v>
      </c>
      <c r="C959" t="s">
        <v>4283</v>
      </c>
      <c r="D959" t="s">
        <v>3723</v>
      </c>
      <c r="E959" s="18">
        <v>82.475999999999999</v>
      </c>
      <c r="F959" s="18">
        <v>272.6447</v>
      </c>
      <c r="G959" s="19">
        <f>+(Costo_Productos[[#This Row],[Precio Venta]]/Costo_Productos[[#This Row],[Precio Unitario]]-1)</f>
        <v>2.3057459139628498</v>
      </c>
    </row>
    <row r="960" spans="1:7" x14ac:dyDescent="0.35">
      <c r="A960" s="11">
        <v>44820</v>
      </c>
      <c r="B960" t="s">
        <v>3720</v>
      </c>
      <c r="C960" t="s">
        <v>4283</v>
      </c>
      <c r="D960" t="s">
        <v>3721</v>
      </c>
      <c r="E960" s="18">
        <v>75.504000000000005</v>
      </c>
      <c r="F960" s="18">
        <v>249.60140000000001</v>
      </c>
      <c r="G960" s="19">
        <f>+(Costo_Productos[[#This Row],[Precio Venta]]/Costo_Productos[[#This Row],[Precio Unitario]]-1)</f>
        <v>2.3058036660309389</v>
      </c>
    </row>
    <row r="961" spans="1:7" x14ac:dyDescent="0.35">
      <c r="A961" s="11">
        <v>44820</v>
      </c>
      <c r="B961" t="s">
        <v>3676</v>
      </c>
      <c r="C961" t="s">
        <v>4283</v>
      </c>
      <c r="D961" t="s">
        <v>3677</v>
      </c>
      <c r="E961" s="18">
        <v>174.58199999999999</v>
      </c>
      <c r="F961" s="18">
        <v>544.80240000000003</v>
      </c>
      <c r="G961" s="19">
        <f>+(Costo_Productos[[#This Row],[Precio Venta]]/Costo_Productos[[#This Row],[Precio Unitario]]-1)</f>
        <v>2.1206103722033203</v>
      </c>
    </row>
    <row r="962" spans="1:7" x14ac:dyDescent="0.35">
      <c r="A962" s="11">
        <v>44820</v>
      </c>
      <c r="B962" t="s">
        <v>2776</v>
      </c>
      <c r="C962" t="s">
        <v>4283</v>
      </c>
      <c r="D962" t="s">
        <v>2777</v>
      </c>
      <c r="E962" s="18">
        <v>416.23200000000003</v>
      </c>
      <c r="F962" s="18">
        <v>1364.9336000000001</v>
      </c>
      <c r="G962" s="19">
        <f>+(Costo_Productos[[#This Row],[Precio Venta]]/Costo_Productos[[#This Row],[Precio Unitario]]-1)</f>
        <v>2.2792615656653021</v>
      </c>
    </row>
    <row r="963" spans="1:7" x14ac:dyDescent="0.35">
      <c r="A963" s="11">
        <v>44820</v>
      </c>
      <c r="B963" t="s">
        <v>2778</v>
      </c>
      <c r="C963" t="s">
        <v>4283</v>
      </c>
      <c r="D963" t="s">
        <v>2779</v>
      </c>
      <c r="E963" s="18">
        <v>416.23200000000003</v>
      </c>
      <c r="F963" s="18">
        <v>1364.9336000000001</v>
      </c>
      <c r="G963" s="19">
        <f>+(Costo_Productos[[#This Row],[Precio Venta]]/Costo_Productos[[#This Row],[Precio Unitario]]-1)</f>
        <v>2.2792615656653021</v>
      </c>
    </row>
    <row r="964" spans="1:7" x14ac:dyDescent="0.35">
      <c r="A964" s="11">
        <v>44820</v>
      </c>
      <c r="B964" t="s">
        <v>2726</v>
      </c>
      <c r="C964" t="s">
        <v>4283</v>
      </c>
      <c r="D964" t="s">
        <v>2727</v>
      </c>
      <c r="E964" s="18">
        <v>70.084100000000007</v>
      </c>
      <c r="F964" s="18">
        <v>162.37459999999999</v>
      </c>
      <c r="G964" s="19">
        <f>+(Costo_Productos[[#This Row],[Precio Venta]]/Costo_Productos[[#This Row],[Precio Unitario]]-1)</f>
        <v>1.3168536087357898</v>
      </c>
    </row>
    <row r="965" spans="1:7" x14ac:dyDescent="0.35">
      <c r="A965" s="11">
        <v>44820</v>
      </c>
      <c r="B965" t="s">
        <v>2678</v>
      </c>
      <c r="C965" t="s">
        <v>4283</v>
      </c>
      <c r="D965" t="s">
        <v>2679</v>
      </c>
      <c r="E965" s="18">
        <v>96.815600000000003</v>
      </c>
      <c r="F965" s="18">
        <v>224.2852</v>
      </c>
      <c r="G965" s="19">
        <f>+(Costo_Productos[[#This Row],[Precio Venta]]/Costo_Productos[[#This Row],[Precio Unitario]]-1)</f>
        <v>1.3166225277744497</v>
      </c>
    </row>
    <row r="966" spans="1:7" x14ac:dyDescent="0.35">
      <c r="A966" s="11">
        <v>44820</v>
      </c>
      <c r="B966" t="s">
        <v>2690</v>
      </c>
      <c r="C966" t="s">
        <v>4283</v>
      </c>
      <c r="D966" t="s">
        <v>2691</v>
      </c>
      <c r="E966" s="18">
        <v>105.3853</v>
      </c>
      <c r="F966" s="18">
        <v>244.13550000000001</v>
      </c>
      <c r="G966" s="19">
        <f>+(Costo_Productos[[#This Row],[Precio Venta]]/Costo_Productos[[#This Row],[Precio Unitario]]-1)</f>
        <v>1.3165991841366869</v>
      </c>
    </row>
    <row r="967" spans="1:7" x14ac:dyDescent="0.35">
      <c r="A967" s="11">
        <v>44820</v>
      </c>
      <c r="B967" t="s">
        <v>2714</v>
      </c>
      <c r="C967" t="s">
        <v>4283</v>
      </c>
      <c r="D967" t="s">
        <v>2715</v>
      </c>
      <c r="E967" s="18">
        <v>100.2307</v>
      </c>
      <c r="F967" s="18">
        <v>232.208</v>
      </c>
      <c r="G967" s="19">
        <f>+(Costo_Productos[[#This Row],[Precio Venta]]/Costo_Productos[[#This Row],[Precio Unitario]]-1)</f>
        <v>1.3167352916820896</v>
      </c>
    </row>
    <row r="968" spans="1:7" x14ac:dyDescent="0.35">
      <c r="A968" s="11">
        <v>44820</v>
      </c>
      <c r="B968" t="s">
        <v>2664</v>
      </c>
      <c r="C968" t="s">
        <v>4283</v>
      </c>
      <c r="D968" t="s">
        <v>2665</v>
      </c>
      <c r="E968" s="18">
        <v>101.5797</v>
      </c>
      <c r="F968" s="18">
        <v>235.3252</v>
      </c>
      <c r="G968" s="19">
        <f>+(Costo_Productos[[#This Row],[Precio Venta]]/Costo_Productos[[#This Row],[Precio Unitario]]-1)</f>
        <v>1.3166557885089243</v>
      </c>
    </row>
    <row r="969" spans="1:7" x14ac:dyDescent="0.35">
      <c r="A969" s="11">
        <v>44820</v>
      </c>
      <c r="B969" t="s">
        <v>2661</v>
      </c>
      <c r="C969" t="s">
        <v>4283</v>
      </c>
      <c r="D969" t="s">
        <v>2663</v>
      </c>
      <c r="E969" s="18">
        <v>75.153499999999994</v>
      </c>
      <c r="F969" s="18">
        <v>174.09649999999999</v>
      </c>
      <c r="G969" s="19">
        <f>+(Costo_Productos[[#This Row],[Precio Venta]]/Costo_Productos[[#This Row],[Precio Unitario]]-1)</f>
        <v>1.3165454702708459</v>
      </c>
    </row>
    <row r="970" spans="1:7" x14ac:dyDescent="0.35">
      <c r="A970" s="11">
        <v>44820</v>
      </c>
      <c r="B970" t="s">
        <v>4082</v>
      </c>
      <c r="C970" t="s">
        <v>4010</v>
      </c>
      <c r="D970" t="s">
        <v>4083</v>
      </c>
      <c r="E970" s="18">
        <v>12.5</v>
      </c>
      <c r="F970" s="18">
        <v>11.904999999999999</v>
      </c>
      <c r="G970" s="19">
        <f>+(Costo_Productos[[#This Row],[Precio Venta]]/Costo_Productos[[#This Row],[Precio Unitario]]-1)</f>
        <v>-4.7600000000000087E-2</v>
      </c>
    </row>
    <row r="971" spans="1:7" x14ac:dyDescent="0.35">
      <c r="A971" s="11">
        <v>44820</v>
      </c>
      <c r="B971" t="s">
        <v>4096</v>
      </c>
      <c r="C971" t="s">
        <v>4010</v>
      </c>
      <c r="D971" t="s">
        <v>4097</v>
      </c>
      <c r="E971" s="18">
        <v>6.6079999999999997</v>
      </c>
      <c r="F971" s="18">
        <v>28.061699999999998</v>
      </c>
      <c r="G971" s="19">
        <f>+(Costo_Productos[[#This Row],[Precio Venta]]/Costo_Productos[[#This Row],[Precio Unitario]]-1)</f>
        <v>3.2466253026634382</v>
      </c>
    </row>
    <row r="972" spans="1:7" x14ac:dyDescent="0.35">
      <c r="A972" s="11">
        <v>44820</v>
      </c>
      <c r="B972" t="s">
        <v>436</v>
      </c>
      <c r="C972" t="s">
        <v>4275</v>
      </c>
      <c r="D972" t="s">
        <v>437</v>
      </c>
      <c r="E972" s="18">
        <v>16.5395</v>
      </c>
      <c r="F972" s="18">
        <v>52.863799999999998</v>
      </c>
      <c r="G972" s="19">
        <f>+(Costo_Productos[[#This Row],[Precio Venta]]/Costo_Productos[[#This Row],[Precio Unitario]]-1)</f>
        <v>2.1962151213760994</v>
      </c>
    </row>
    <row r="973" spans="1:7" x14ac:dyDescent="0.35">
      <c r="A973" s="11">
        <v>44820</v>
      </c>
      <c r="B973" t="s">
        <v>677</v>
      </c>
      <c r="C973" t="s">
        <v>4275</v>
      </c>
      <c r="D973" t="s">
        <v>678</v>
      </c>
      <c r="E973" s="18">
        <v>19.4085</v>
      </c>
      <c r="F973" s="18">
        <v>50.737900000000003</v>
      </c>
      <c r="G973" s="19">
        <f>+(Costo_Productos[[#This Row],[Precio Venta]]/Costo_Productos[[#This Row],[Precio Unitario]]-1)</f>
        <v>1.6142102686967053</v>
      </c>
    </row>
    <row r="974" spans="1:7" x14ac:dyDescent="0.35">
      <c r="A974" s="11">
        <v>44820</v>
      </c>
      <c r="B974" t="s">
        <v>669</v>
      </c>
      <c r="C974" t="s">
        <v>4275</v>
      </c>
      <c r="D974" t="s">
        <v>670</v>
      </c>
      <c r="E974" s="18">
        <v>14.554</v>
      </c>
      <c r="F974" s="18">
        <v>42.9146</v>
      </c>
      <c r="G974" s="19">
        <f>+(Costo_Productos[[#This Row],[Precio Venta]]/Costo_Productos[[#This Row],[Precio Unitario]]-1)</f>
        <v>1.948646420228116</v>
      </c>
    </row>
    <row r="975" spans="1:7" x14ac:dyDescent="0.35">
      <c r="A975" s="11">
        <v>44820</v>
      </c>
      <c r="B975" t="s">
        <v>625</v>
      </c>
      <c r="C975" t="s">
        <v>4275</v>
      </c>
      <c r="D975" t="s">
        <v>626</v>
      </c>
      <c r="E975" s="18">
        <v>11.913</v>
      </c>
      <c r="F975" s="18">
        <v>35.119700000000002</v>
      </c>
      <c r="G975" s="19">
        <f>+(Costo_Productos[[#This Row],[Precio Venta]]/Costo_Productos[[#This Row],[Precio Unitario]]-1)</f>
        <v>1.9480147737765465</v>
      </c>
    </row>
    <row r="976" spans="1:7" x14ac:dyDescent="0.35">
      <c r="A976" s="11">
        <v>44820</v>
      </c>
      <c r="B976" t="s">
        <v>597</v>
      </c>
      <c r="C976" t="s">
        <v>4275</v>
      </c>
      <c r="D976" t="s">
        <v>598</v>
      </c>
      <c r="E976" s="18">
        <v>14.554</v>
      </c>
      <c r="F976" s="18">
        <v>35.686599999999999</v>
      </c>
      <c r="G976" s="19">
        <f>+(Costo_Productos[[#This Row],[Precio Venta]]/Costo_Productos[[#This Row],[Precio Unitario]]-1)</f>
        <v>1.4520131922495532</v>
      </c>
    </row>
    <row r="977" spans="1:7" x14ac:dyDescent="0.35">
      <c r="A977" s="11">
        <v>44820</v>
      </c>
      <c r="B977" t="s">
        <v>591</v>
      </c>
      <c r="C977" t="s">
        <v>4275</v>
      </c>
      <c r="D977" t="s">
        <v>592</v>
      </c>
      <c r="E977" s="18">
        <v>12.5685</v>
      </c>
      <c r="F977" s="18">
        <v>36.678699999999999</v>
      </c>
      <c r="G977" s="19">
        <f>+(Costo_Productos[[#This Row],[Precio Venta]]/Costo_Productos[[#This Row],[Precio Unitario]]-1)</f>
        <v>1.9183036957473045</v>
      </c>
    </row>
    <row r="978" spans="1:7" x14ac:dyDescent="0.35">
      <c r="A978" s="11">
        <v>44820</v>
      </c>
      <c r="B978" t="s">
        <v>579</v>
      </c>
      <c r="C978" t="s">
        <v>4275</v>
      </c>
      <c r="D978" t="s">
        <v>580</v>
      </c>
      <c r="E978" s="18">
        <v>13.452</v>
      </c>
      <c r="F978" s="18">
        <v>38.237699999999997</v>
      </c>
      <c r="G978" s="19">
        <f>+(Costo_Productos[[#This Row],[Precio Venta]]/Costo_Productos[[#This Row],[Precio Unitario]]-1)</f>
        <v>1.842528991971454</v>
      </c>
    </row>
    <row r="979" spans="1:7" x14ac:dyDescent="0.35">
      <c r="A979" s="11">
        <v>44820</v>
      </c>
      <c r="B979" t="s">
        <v>575</v>
      </c>
      <c r="C979" t="s">
        <v>4275</v>
      </c>
      <c r="D979" t="s">
        <v>576</v>
      </c>
      <c r="E979" s="18">
        <v>14.117000000000001</v>
      </c>
      <c r="F979" s="18">
        <v>42.9146</v>
      </c>
      <c r="G979" s="19">
        <f>+(Costo_Productos[[#This Row],[Precio Venta]]/Costo_Productos[[#This Row],[Precio Unitario]]-1)</f>
        <v>2.0399234964935893</v>
      </c>
    </row>
    <row r="980" spans="1:7" x14ac:dyDescent="0.35">
      <c r="A980" s="11">
        <v>44820</v>
      </c>
      <c r="B980" t="s">
        <v>571</v>
      </c>
      <c r="C980" t="s">
        <v>4275</v>
      </c>
      <c r="D980" t="s">
        <v>572</v>
      </c>
      <c r="E980" s="18">
        <v>15.4375</v>
      </c>
      <c r="F980" s="18">
        <v>44.587000000000003</v>
      </c>
      <c r="G980" s="19">
        <f>+(Costo_Productos[[#This Row],[Precio Venta]]/Costo_Productos[[#This Row],[Precio Unitario]]-1)</f>
        <v>1.8882267206477734</v>
      </c>
    </row>
    <row r="981" spans="1:7" x14ac:dyDescent="0.35">
      <c r="A981" s="11">
        <v>44820</v>
      </c>
      <c r="B981" t="s">
        <v>563</v>
      </c>
      <c r="C981" t="s">
        <v>4275</v>
      </c>
      <c r="D981" t="s">
        <v>564</v>
      </c>
      <c r="E981" s="18">
        <v>14.554</v>
      </c>
      <c r="F981" s="18">
        <v>44.161799999999999</v>
      </c>
      <c r="G981" s="19">
        <f>+(Costo_Productos[[#This Row],[Precio Venta]]/Costo_Productos[[#This Row],[Precio Unitario]]-1)</f>
        <v>2.0343410746186614</v>
      </c>
    </row>
    <row r="982" spans="1:7" x14ac:dyDescent="0.35">
      <c r="A982" s="11">
        <v>44820</v>
      </c>
      <c r="B982" t="s">
        <v>561</v>
      </c>
      <c r="C982" t="s">
        <v>4275</v>
      </c>
      <c r="D982" t="s">
        <v>562</v>
      </c>
      <c r="E982" s="18">
        <v>15.4375</v>
      </c>
      <c r="F982" s="18">
        <v>44.048400000000001</v>
      </c>
      <c r="G982" s="19">
        <f>+(Costo_Productos[[#This Row],[Precio Venta]]/Costo_Productos[[#This Row],[Precio Unitario]]-1)</f>
        <v>1.8533376518218625</v>
      </c>
    </row>
    <row r="983" spans="1:7" x14ac:dyDescent="0.35">
      <c r="A983" s="11">
        <v>44820</v>
      </c>
      <c r="B983" t="s">
        <v>559</v>
      </c>
      <c r="C983" t="s">
        <v>4275</v>
      </c>
      <c r="D983" t="s">
        <v>560</v>
      </c>
      <c r="E983" s="18">
        <v>14.3355</v>
      </c>
      <c r="F983" s="18">
        <v>44.587000000000003</v>
      </c>
      <c r="G983" s="19">
        <f>+(Costo_Productos[[#This Row],[Precio Venta]]/Costo_Productos[[#This Row],[Precio Unitario]]-1)</f>
        <v>2.1102507760454818</v>
      </c>
    </row>
    <row r="984" spans="1:7" x14ac:dyDescent="0.35">
      <c r="A984" s="11">
        <v>44820</v>
      </c>
      <c r="B984" t="s">
        <v>517</v>
      </c>
      <c r="C984" t="s">
        <v>4275</v>
      </c>
      <c r="D984" t="s">
        <v>518</v>
      </c>
      <c r="E984" s="18">
        <v>23.161000000000001</v>
      </c>
      <c r="F984" s="18">
        <v>71.458200000000005</v>
      </c>
      <c r="G984" s="19">
        <f>+(Costo_Productos[[#This Row],[Precio Venta]]/Costo_Productos[[#This Row],[Precio Unitario]]-1)</f>
        <v>2.085281291826778</v>
      </c>
    </row>
    <row r="985" spans="1:7" x14ac:dyDescent="0.35">
      <c r="A985" s="11">
        <v>44820</v>
      </c>
      <c r="B985" t="s">
        <v>513</v>
      </c>
      <c r="C985" t="s">
        <v>4275</v>
      </c>
      <c r="D985" t="s">
        <v>514</v>
      </c>
      <c r="E985" s="18">
        <v>13.233499999999999</v>
      </c>
      <c r="F985" s="18">
        <v>76.191900000000004</v>
      </c>
      <c r="G985" s="19">
        <f>+(Costo_Productos[[#This Row],[Precio Venta]]/Costo_Productos[[#This Row],[Precio Unitario]]-1)</f>
        <v>4.7575017946877249</v>
      </c>
    </row>
    <row r="986" spans="1:7" x14ac:dyDescent="0.35">
      <c r="A986" s="11">
        <v>44820</v>
      </c>
      <c r="B986" t="s">
        <v>497</v>
      </c>
      <c r="C986" t="s">
        <v>4275</v>
      </c>
      <c r="D986" t="s">
        <v>498</v>
      </c>
      <c r="E986" s="18">
        <v>13.452</v>
      </c>
      <c r="F986" s="18">
        <v>41.5824</v>
      </c>
      <c r="G986" s="19">
        <f>+(Costo_Productos[[#This Row],[Precio Venta]]/Costo_Productos[[#This Row],[Precio Unitario]]-1)</f>
        <v>2.0911685994647637</v>
      </c>
    </row>
    <row r="987" spans="1:7" x14ac:dyDescent="0.35">
      <c r="A987" s="11">
        <v>44820</v>
      </c>
      <c r="B987" t="s">
        <v>418</v>
      </c>
      <c r="C987" t="s">
        <v>4275</v>
      </c>
      <c r="D987" t="s">
        <v>419</v>
      </c>
      <c r="E987" s="18">
        <v>12.5685</v>
      </c>
      <c r="F987" s="18">
        <v>45.494</v>
      </c>
      <c r="G987" s="19">
        <f>+(Costo_Productos[[#This Row],[Precio Venta]]/Costo_Productos[[#This Row],[Precio Unitario]]-1)</f>
        <v>2.6196841309623262</v>
      </c>
    </row>
    <row r="988" spans="1:7" x14ac:dyDescent="0.35">
      <c r="A988" s="11">
        <v>44820</v>
      </c>
      <c r="B988" t="s">
        <v>416</v>
      </c>
      <c r="C988" t="s">
        <v>4275</v>
      </c>
      <c r="D988" t="s">
        <v>417</v>
      </c>
      <c r="E988" s="18">
        <v>11.6945</v>
      </c>
      <c r="F988" s="18">
        <v>33.447299999999998</v>
      </c>
      <c r="G988" s="19">
        <f>+(Costo_Productos[[#This Row],[Precio Venta]]/Costo_Productos[[#This Row],[Precio Unitario]]-1)</f>
        <v>1.8600880755910896</v>
      </c>
    </row>
    <row r="989" spans="1:7" x14ac:dyDescent="0.35">
      <c r="A989" s="11">
        <v>44820</v>
      </c>
      <c r="B989" t="s">
        <v>370</v>
      </c>
      <c r="C989" t="s">
        <v>4275</v>
      </c>
      <c r="D989" t="s">
        <v>371</v>
      </c>
      <c r="E989" s="18">
        <v>13.233499999999999</v>
      </c>
      <c r="F989" s="18">
        <v>95.891800000000003</v>
      </c>
      <c r="G989" s="19">
        <f>+(Costo_Productos[[#This Row],[Precio Venta]]/Costo_Productos[[#This Row],[Precio Unitario]]-1)</f>
        <v>6.2461404768201918</v>
      </c>
    </row>
    <row r="990" spans="1:7" x14ac:dyDescent="0.35">
      <c r="A990" s="11">
        <v>44820</v>
      </c>
      <c r="B990" t="s">
        <v>364</v>
      </c>
      <c r="C990" t="s">
        <v>4275</v>
      </c>
      <c r="D990" t="s">
        <v>365</v>
      </c>
      <c r="E990" s="18">
        <v>9.3194999999999997</v>
      </c>
      <c r="F990" s="18">
        <v>59.128100000000003</v>
      </c>
      <c r="G990" s="19">
        <f>+(Costo_Productos[[#This Row],[Precio Venta]]/Costo_Productos[[#This Row],[Precio Unitario]]-1)</f>
        <v>5.3445571114330175</v>
      </c>
    </row>
    <row r="991" spans="1:7" x14ac:dyDescent="0.35">
      <c r="A991" s="11">
        <v>44820</v>
      </c>
      <c r="B991" t="s">
        <v>310</v>
      </c>
      <c r="C991" t="s">
        <v>4275</v>
      </c>
      <c r="D991" t="s">
        <v>311</v>
      </c>
      <c r="E991" s="18">
        <v>15.4375</v>
      </c>
      <c r="F991" s="18">
        <v>47.138100000000001</v>
      </c>
      <c r="G991" s="19">
        <f>+(Costo_Productos[[#This Row],[Precio Venta]]/Costo_Productos[[#This Row],[Precio Unitario]]-1)</f>
        <v>2.0534801619433201</v>
      </c>
    </row>
    <row r="992" spans="1:7" x14ac:dyDescent="0.35">
      <c r="A992" s="11">
        <v>44820</v>
      </c>
      <c r="B992" t="s">
        <v>308</v>
      </c>
      <c r="C992" t="s">
        <v>4275</v>
      </c>
      <c r="D992" t="s">
        <v>309</v>
      </c>
      <c r="E992" s="18">
        <v>19.855</v>
      </c>
      <c r="F992" s="18">
        <v>71.118099999999998</v>
      </c>
      <c r="G992" s="19">
        <f>+(Costo_Productos[[#This Row],[Precio Venta]]/Costo_Productos[[#This Row],[Precio Unitario]]-1)</f>
        <v>2.5818735834802315</v>
      </c>
    </row>
    <row r="993" spans="1:7" x14ac:dyDescent="0.35">
      <c r="A993" s="11">
        <v>44820</v>
      </c>
      <c r="B993" t="s">
        <v>278</v>
      </c>
      <c r="C993" t="s">
        <v>4275</v>
      </c>
      <c r="D993" t="s">
        <v>279</v>
      </c>
      <c r="E993" s="18">
        <v>13.015000000000001</v>
      </c>
      <c r="F993" s="18">
        <v>36.7637</v>
      </c>
      <c r="G993" s="19">
        <f>+(Costo_Productos[[#This Row],[Precio Venta]]/Costo_Productos[[#This Row],[Precio Unitario]]-1)</f>
        <v>1.8247176334998079</v>
      </c>
    </row>
    <row r="994" spans="1:7" x14ac:dyDescent="0.35">
      <c r="A994" s="11">
        <v>44820</v>
      </c>
      <c r="B994" t="s">
        <v>232</v>
      </c>
      <c r="C994" t="s">
        <v>4275</v>
      </c>
      <c r="D994" t="s">
        <v>233</v>
      </c>
      <c r="E994" s="18">
        <v>16.986000000000001</v>
      </c>
      <c r="F994" s="18">
        <v>53.5441</v>
      </c>
      <c r="G994" s="19">
        <f>+(Costo_Productos[[#This Row],[Precio Venta]]/Costo_Productos[[#This Row],[Precio Unitario]]-1)</f>
        <v>2.1522489108677734</v>
      </c>
    </row>
    <row r="995" spans="1:7" x14ac:dyDescent="0.35">
      <c r="A995" s="11">
        <v>44820</v>
      </c>
      <c r="B995" t="s">
        <v>156</v>
      </c>
      <c r="C995" t="s">
        <v>4275</v>
      </c>
      <c r="D995" t="s">
        <v>157</v>
      </c>
      <c r="E995" s="18">
        <v>12.5685</v>
      </c>
      <c r="F995" s="18">
        <v>35.970100000000002</v>
      </c>
      <c r="G995" s="19">
        <f>+(Costo_Productos[[#This Row],[Precio Venta]]/Costo_Productos[[#This Row],[Precio Unitario]]-1)</f>
        <v>1.8619246529020965</v>
      </c>
    </row>
    <row r="996" spans="1:7" x14ac:dyDescent="0.35">
      <c r="A996" s="11">
        <v>44820</v>
      </c>
      <c r="B996" t="s">
        <v>154</v>
      </c>
      <c r="C996" t="s">
        <v>4275</v>
      </c>
      <c r="D996" t="s">
        <v>155</v>
      </c>
      <c r="E996" s="18">
        <v>12.5685</v>
      </c>
      <c r="F996" s="18">
        <v>52.041800000000002</v>
      </c>
      <c r="G996" s="19">
        <f>+(Costo_Productos[[#This Row],[Precio Venta]]/Costo_Productos[[#This Row],[Precio Unitario]]-1)</f>
        <v>3.1406532203524682</v>
      </c>
    </row>
    <row r="997" spans="1:7" x14ac:dyDescent="0.35">
      <c r="A997" s="11">
        <v>44820</v>
      </c>
      <c r="B997" t="s">
        <v>140</v>
      </c>
      <c r="C997" t="s">
        <v>4275</v>
      </c>
      <c r="D997" t="s">
        <v>141</v>
      </c>
      <c r="E997" s="18">
        <v>8.8254999999999999</v>
      </c>
      <c r="F997" s="18">
        <v>34.3827</v>
      </c>
      <c r="G997" s="19">
        <f>+(Costo_Productos[[#This Row],[Precio Venta]]/Costo_Productos[[#This Row],[Precio Unitario]]-1)</f>
        <v>2.8958359299756387</v>
      </c>
    </row>
    <row r="998" spans="1:7" x14ac:dyDescent="0.35">
      <c r="A998" s="11">
        <v>44820</v>
      </c>
      <c r="B998" t="s">
        <v>128</v>
      </c>
      <c r="C998" t="s">
        <v>4275</v>
      </c>
      <c r="D998" t="s">
        <v>129</v>
      </c>
      <c r="E998" s="18">
        <v>14.3355</v>
      </c>
      <c r="F998" s="18">
        <v>63.918399999999998</v>
      </c>
      <c r="G998" s="19">
        <f>+(Costo_Productos[[#This Row],[Precio Venta]]/Costo_Productos[[#This Row],[Precio Unitario]]-1)</f>
        <v>3.4587492588329667</v>
      </c>
    </row>
    <row r="999" spans="1:7" x14ac:dyDescent="0.35">
      <c r="A999" s="11">
        <v>44820</v>
      </c>
      <c r="B999" t="s">
        <v>63</v>
      </c>
      <c r="C999" t="s">
        <v>4275</v>
      </c>
      <c r="D999" t="s">
        <v>64</v>
      </c>
      <c r="E999" s="18">
        <v>9.4905000000000008</v>
      </c>
      <c r="F999" s="18">
        <v>29.734100000000002</v>
      </c>
      <c r="G999" s="19">
        <f>+(Costo_Productos[[#This Row],[Precio Venta]]/Costo_Productos[[#This Row],[Precio Unitario]]-1)</f>
        <v>2.1330383014593539</v>
      </c>
    </row>
    <row r="1000" spans="1:7" x14ac:dyDescent="0.35">
      <c r="A1000" s="11">
        <v>44820</v>
      </c>
      <c r="B1000" t="s">
        <v>85</v>
      </c>
      <c r="C1000" t="s">
        <v>4275</v>
      </c>
      <c r="D1000" t="s">
        <v>86</v>
      </c>
      <c r="E1000" s="18">
        <v>9.4809999999999999</v>
      </c>
      <c r="F1000" s="18">
        <v>29.734100000000002</v>
      </c>
      <c r="G1000" s="19">
        <f>+(Costo_Productos[[#This Row],[Precio Venta]]/Costo_Productos[[#This Row],[Precio Unitario]]-1)</f>
        <v>2.1361776183946843</v>
      </c>
    </row>
    <row r="1001" spans="1:7" x14ac:dyDescent="0.35">
      <c r="A1001" s="11">
        <v>44820</v>
      </c>
      <c r="B1001" t="s">
        <v>71</v>
      </c>
      <c r="C1001" t="s">
        <v>4275</v>
      </c>
      <c r="D1001" t="s">
        <v>72</v>
      </c>
      <c r="E1001" s="18">
        <v>9.9939999999999998</v>
      </c>
      <c r="F1001" s="18">
        <v>30.102599999999999</v>
      </c>
      <c r="G1001" s="19">
        <f>+(Costo_Productos[[#This Row],[Precio Venta]]/Costo_Productos[[#This Row],[Precio Unitario]]-1)</f>
        <v>2.0120672403442064</v>
      </c>
    </row>
    <row r="1002" spans="1:7" x14ac:dyDescent="0.35">
      <c r="A1002" s="11">
        <v>44820</v>
      </c>
      <c r="B1002" t="s">
        <v>65</v>
      </c>
      <c r="C1002" t="s">
        <v>4275</v>
      </c>
      <c r="D1002" t="s">
        <v>66</v>
      </c>
      <c r="E1002" s="18">
        <v>8.9205000000000005</v>
      </c>
      <c r="F1002" s="18">
        <v>32.767099999999999</v>
      </c>
      <c r="G1002" s="19">
        <f>+(Costo_Productos[[#This Row],[Precio Venta]]/Costo_Productos[[#This Row],[Precio Unitario]]-1)</f>
        <v>2.6732358051678715</v>
      </c>
    </row>
    <row r="1003" spans="1:7" x14ac:dyDescent="0.35">
      <c r="A1003" s="11">
        <v>44820</v>
      </c>
      <c r="B1003" t="s">
        <v>63</v>
      </c>
      <c r="C1003" t="s">
        <v>4275</v>
      </c>
      <c r="D1003" t="s">
        <v>64</v>
      </c>
      <c r="E1003" s="18">
        <v>9.4905000000000008</v>
      </c>
      <c r="F1003" s="18">
        <v>29.734100000000002</v>
      </c>
      <c r="G1003" s="19">
        <f>+(Costo_Productos[[#This Row],[Precio Venta]]/Costo_Productos[[#This Row],[Precio Unitario]]-1)</f>
        <v>2.1330383014593539</v>
      </c>
    </row>
    <row r="1004" spans="1:7" x14ac:dyDescent="0.35">
      <c r="A1004" s="11">
        <v>44820</v>
      </c>
      <c r="B1004" t="s">
        <v>61</v>
      </c>
      <c r="C1004" t="s">
        <v>4275</v>
      </c>
      <c r="D1004" t="s">
        <v>62</v>
      </c>
      <c r="E1004" s="18">
        <v>11.913</v>
      </c>
      <c r="F1004" s="18">
        <v>35.119700000000002</v>
      </c>
      <c r="G1004" s="19">
        <f>+(Costo_Productos[[#This Row],[Precio Venta]]/Costo_Productos[[#This Row],[Precio Unitario]]-1)</f>
        <v>1.9480147737765465</v>
      </c>
    </row>
    <row r="1005" spans="1:7" x14ac:dyDescent="0.35">
      <c r="A1005" s="11">
        <v>44820</v>
      </c>
      <c r="B1005" t="s">
        <v>57</v>
      </c>
      <c r="C1005" t="s">
        <v>4275</v>
      </c>
      <c r="D1005" t="s">
        <v>58</v>
      </c>
      <c r="E1005" s="18">
        <v>11.7705</v>
      </c>
      <c r="F1005" s="18">
        <v>35.119700000000002</v>
      </c>
      <c r="G1005" s="19">
        <f>+(Costo_Productos[[#This Row],[Precio Venta]]/Costo_Productos[[#This Row],[Precio Unitario]]-1)</f>
        <v>1.9837050252750523</v>
      </c>
    </row>
    <row r="1006" spans="1:7" x14ac:dyDescent="0.35">
      <c r="A1006" s="11">
        <v>44820</v>
      </c>
      <c r="B1006" t="s">
        <v>59</v>
      </c>
      <c r="C1006" t="s">
        <v>4275</v>
      </c>
      <c r="D1006" t="s">
        <v>60</v>
      </c>
      <c r="E1006" s="18">
        <v>11.7705</v>
      </c>
      <c r="F1006" s="18">
        <v>35.119700000000002</v>
      </c>
      <c r="G1006" s="19">
        <f>+(Costo_Productos[[#This Row],[Precio Venta]]/Costo_Productos[[#This Row],[Precio Unitario]]-1)</f>
        <v>1.9837050252750523</v>
      </c>
    </row>
    <row r="1007" spans="1:7" x14ac:dyDescent="0.35">
      <c r="A1007" s="11">
        <v>44820</v>
      </c>
      <c r="B1007" t="s">
        <v>3992</v>
      </c>
      <c r="C1007" t="s">
        <v>5584</v>
      </c>
      <c r="D1007" t="s">
        <v>3993</v>
      </c>
      <c r="E1007" s="18">
        <v>172.6515</v>
      </c>
      <c r="F1007" s="18">
        <v>425.91500000000002</v>
      </c>
      <c r="G1007" s="19">
        <f>+(Costo_Productos[[#This Row],[Precio Venta]]/Costo_Productos[[#This Row],[Precio Unitario]]-1)</f>
        <v>1.4669058768675627</v>
      </c>
    </row>
    <row r="1008" spans="1:7" x14ac:dyDescent="0.35">
      <c r="A1008" s="11">
        <v>44820</v>
      </c>
      <c r="B1008" t="s">
        <v>3988</v>
      </c>
      <c r="C1008" t="s">
        <v>5584</v>
      </c>
      <c r="D1008" t="s">
        <v>3989</v>
      </c>
      <c r="E1008" s="18">
        <v>43.521700000000003</v>
      </c>
      <c r="F1008" s="18">
        <v>107.5077</v>
      </c>
      <c r="G1008" s="19">
        <f>+(Costo_Productos[[#This Row],[Precio Venta]]/Costo_Productos[[#This Row],[Precio Unitario]]-1)</f>
        <v>1.4702091140741285</v>
      </c>
    </row>
    <row r="1009" spans="1:7" x14ac:dyDescent="0.35">
      <c r="A1009" s="11">
        <v>44820</v>
      </c>
      <c r="B1009" t="s">
        <v>3962</v>
      </c>
      <c r="C1009" t="s">
        <v>5584</v>
      </c>
      <c r="D1009" t="s">
        <v>3963</v>
      </c>
      <c r="E1009" s="18">
        <v>172.6515</v>
      </c>
      <c r="F1009" s="18">
        <v>426.03969999999998</v>
      </c>
      <c r="G1009" s="19">
        <f>+(Costo_Productos[[#This Row],[Precio Venta]]/Costo_Productos[[#This Row],[Precio Unitario]]-1)</f>
        <v>1.4676281410818901</v>
      </c>
    </row>
    <row r="1010" spans="1:7" x14ac:dyDescent="0.35">
      <c r="A1010" s="11">
        <v>44820</v>
      </c>
      <c r="B1010" t="s">
        <v>3954</v>
      </c>
      <c r="C1010" t="s">
        <v>5584</v>
      </c>
      <c r="D1010" t="s">
        <v>3955</v>
      </c>
      <c r="E1010" s="18">
        <v>48.089199999999998</v>
      </c>
      <c r="F1010" s="18">
        <v>93.539199999999994</v>
      </c>
      <c r="G1010" s="19">
        <f>+(Costo_Productos[[#This Row],[Precio Venta]]/Costo_Productos[[#This Row],[Precio Unitario]]-1)</f>
        <v>0.94511865450038668</v>
      </c>
    </row>
    <row r="1011" spans="1:7" x14ac:dyDescent="0.35">
      <c r="A1011" s="11">
        <v>44820</v>
      </c>
      <c r="B1011" t="s">
        <v>3950</v>
      </c>
      <c r="C1011" t="s">
        <v>5584</v>
      </c>
      <c r="D1011" t="s">
        <v>3951</v>
      </c>
      <c r="E1011" s="18">
        <v>57.485199999999999</v>
      </c>
      <c r="F1011" s="18">
        <v>139.3733</v>
      </c>
      <c r="G1011" s="19">
        <f>+(Costo_Productos[[#This Row],[Precio Venta]]/Costo_Productos[[#This Row],[Precio Unitario]]-1)</f>
        <v>1.4245075254152373</v>
      </c>
    </row>
    <row r="1012" spans="1:7" x14ac:dyDescent="0.35">
      <c r="A1012" s="11">
        <v>44820</v>
      </c>
      <c r="B1012" t="s">
        <v>3946</v>
      </c>
      <c r="C1012" t="s">
        <v>5584</v>
      </c>
      <c r="D1012" t="s">
        <v>3947</v>
      </c>
      <c r="E1012" s="18">
        <v>39.541499999999999</v>
      </c>
      <c r="F1012" s="18">
        <v>79.1965</v>
      </c>
      <c r="G1012" s="19">
        <f>+(Costo_Productos[[#This Row],[Precio Venta]]/Costo_Productos[[#This Row],[Precio Unitario]]-1)</f>
        <v>1.0028704019827273</v>
      </c>
    </row>
    <row r="1013" spans="1:7" x14ac:dyDescent="0.35">
      <c r="A1013" s="11">
        <v>44820</v>
      </c>
      <c r="B1013" t="s">
        <v>3942</v>
      </c>
      <c r="C1013" t="s">
        <v>5584</v>
      </c>
      <c r="D1013" t="s">
        <v>3943</v>
      </c>
      <c r="E1013" s="18">
        <v>58.855499999999999</v>
      </c>
      <c r="F1013" s="18">
        <v>145.29750000000001</v>
      </c>
      <c r="G1013" s="19">
        <f>+(Costo_Productos[[#This Row],[Precio Venta]]/Costo_Productos[[#This Row],[Precio Unitario]]-1)</f>
        <v>1.4687157529882513</v>
      </c>
    </row>
    <row r="1014" spans="1:7" x14ac:dyDescent="0.35">
      <c r="A1014" s="11">
        <v>44820</v>
      </c>
      <c r="B1014" t="s">
        <v>3940</v>
      </c>
      <c r="C1014" t="s">
        <v>5584</v>
      </c>
      <c r="D1014" t="s">
        <v>3941</v>
      </c>
      <c r="E1014" s="18">
        <v>33.212200000000003</v>
      </c>
      <c r="F1014" s="18">
        <v>74.831299999999999</v>
      </c>
      <c r="G1014" s="19">
        <f>+(Costo_Productos[[#This Row],[Precio Venta]]/Costo_Productos[[#This Row],[Precio Unitario]]-1)</f>
        <v>1.2531268630202153</v>
      </c>
    </row>
    <row r="1015" spans="1:7" x14ac:dyDescent="0.35">
      <c r="A1015" s="11">
        <v>44820</v>
      </c>
      <c r="B1015" t="s">
        <v>3930</v>
      </c>
      <c r="C1015" t="s">
        <v>5584</v>
      </c>
      <c r="D1015" t="s">
        <v>3931</v>
      </c>
      <c r="E1015" s="18">
        <v>46.588500000000003</v>
      </c>
      <c r="F1015" s="18">
        <v>114.99079999999999</v>
      </c>
      <c r="G1015" s="19">
        <f>+(Costo_Productos[[#This Row],[Precio Venta]]/Costo_Productos[[#This Row],[Precio Unitario]]-1)</f>
        <v>1.4682228446934324</v>
      </c>
    </row>
    <row r="1016" spans="1:7" x14ac:dyDescent="0.35">
      <c r="A1016" s="11">
        <v>44820</v>
      </c>
      <c r="B1016" t="s">
        <v>3928</v>
      </c>
      <c r="C1016" t="s">
        <v>5584</v>
      </c>
      <c r="D1016" t="s">
        <v>3929</v>
      </c>
      <c r="E1016" s="18">
        <v>37.192500000000003</v>
      </c>
      <c r="F1016" s="18">
        <v>89.610500000000002</v>
      </c>
      <c r="G1016" s="19">
        <f>+(Costo_Productos[[#This Row],[Precio Venta]]/Costo_Productos[[#This Row],[Precio Unitario]]-1)</f>
        <v>1.4093701687168112</v>
      </c>
    </row>
    <row r="1017" spans="1:7" x14ac:dyDescent="0.35">
      <c r="A1017" s="11">
        <v>44820</v>
      </c>
      <c r="B1017" t="s">
        <v>3916</v>
      </c>
      <c r="C1017" t="s">
        <v>5584</v>
      </c>
      <c r="D1017" t="s">
        <v>3917</v>
      </c>
      <c r="E1017" s="18">
        <v>86.13</v>
      </c>
      <c r="F1017" s="18">
        <v>206.03559999999999</v>
      </c>
      <c r="G1017" s="19">
        <f>+(Costo_Productos[[#This Row],[Precio Venta]]/Costo_Productos[[#This Row],[Precio Unitario]]-1)</f>
        <v>1.3921467549053754</v>
      </c>
    </row>
    <row r="1018" spans="1:7" x14ac:dyDescent="0.35">
      <c r="A1018" s="11">
        <v>44820</v>
      </c>
      <c r="B1018" t="s">
        <v>3904</v>
      </c>
      <c r="C1018" t="s">
        <v>5584</v>
      </c>
      <c r="D1018" t="s">
        <v>3905</v>
      </c>
      <c r="E1018" s="18">
        <v>35.6265</v>
      </c>
      <c r="F1018" s="18">
        <v>76.702100000000002</v>
      </c>
      <c r="G1018" s="19">
        <f>+(Costo_Productos[[#This Row],[Precio Venta]]/Costo_Productos[[#This Row],[Precio Unitario]]-1)</f>
        <v>1.152950752950753</v>
      </c>
    </row>
    <row r="1019" spans="1:7" x14ac:dyDescent="0.35">
      <c r="A1019" s="11">
        <v>44820</v>
      </c>
      <c r="B1019" t="s">
        <v>3902</v>
      </c>
      <c r="C1019" t="s">
        <v>5584</v>
      </c>
      <c r="D1019" t="s">
        <v>3903</v>
      </c>
      <c r="E1019" s="18">
        <v>39.541499999999999</v>
      </c>
      <c r="F1019" s="18">
        <v>93.040300000000002</v>
      </c>
      <c r="G1019" s="19">
        <f>+(Costo_Productos[[#This Row],[Precio Venta]]/Costo_Productos[[#This Row],[Precio Unitario]]-1)</f>
        <v>1.352978516242429</v>
      </c>
    </row>
    <row r="1020" spans="1:7" x14ac:dyDescent="0.35">
      <c r="A1020" s="11">
        <v>44817</v>
      </c>
      <c r="B1020" t="s">
        <v>3796</v>
      </c>
      <c r="C1020" t="s">
        <v>4283</v>
      </c>
      <c r="D1020" t="s">
        <v>3797</v>
      </c>
      <c r="E1020" s="18">
        <v>14400</v>
      </c>
      <c r="F1020" s="18">
        <v>453.23820000000001</v>
      </c>
      <c r="G1020" s="19">
        <f>+(Costo_Productos[[#This Row],[Precio Venta]]/Costo_Productos[[#This Row],[Precio Unitario]]-1)</f>
        <v>-0.96852512499999999</v>
      </c>
    </row>
    <row r="1021" spans="1:7" x14ac:dyDescent="0.35">
      <c r="A1021" s="11">
        <v>44817</v>
      </c>
      <c r="B1021" t="s">
        <v>3794</v>
      </c>
      <c r="C1021" t="s">
        <v>4283</v>
      </c>
      <c r="D1021" t="s">
        <v>3795</v>
      </c>
      <c r="E1021" s="18">
        <v>16500</v>
      </c>
      <c r="F1021" s="18">
        <v>263.2561</v>
      </c>
      <c r="G1021" s="19">
        <f>+(Costo_Productos[[#This Row],[Precio Venta]]/Costo_Productos[[#This Row],[Precio Unitario]]-1)</f>
        <v>-0.98404508484848485</v>
      </c>
    </row>
    <row r="1022" spans="1:7" x14ac:dyDescent="0.35">
      <c r="A1022" s="11">
        <v>44814</v>
      </c>
      <c r="B1022" t="s">
        <v>1894</v>
      </c>
      <c r="C1022" t="s">
        <v>4278</v>
      </c>
      <c r="D1022" t="s">
        <v>1895</v>
      </c>
      <c r="E1022" s="18">
        <v>64.94</v>
      </c>
      <c r="F1022" s="18">
        <v>216.67070000000001</v>
      </c>
      <c r="G1022" s="19">
        <f>+(Costo_Productos[[#This Row],[Precio Venta]]/Costo_Productos[[#This Row],[Precio Unitario]]-1)</f>
        <v>2.336475207884201</v>
      </c>
    </row>
    <row r="1023" spans="1:7" x14ac:dyDescent="0.35">
      <c r="A1023" s="11">
        <v>44814</v>
      </c>
      <c r="B1023" t="s">
        <v>1870</v>
      </c>
      <c r="C1023" t="s">
        <v>4278</v>
      </c>
      <c r="D1023" t="s">
        <v>1871</v>
      </c>
      <c r="E1023" s="18">
        <v>360</v>
      </c>
      <c r="F1023" s="18">
        <v>920</v>
      </c>
      <c r="G1023" s="19">
        <f>+(Costo_Productos[[#This Row],[Precio Venta]]/Costo_Productos[[#This Row],[Precio Unitario]]-1)</f>
        <v>1.5555555555555554</v>
      </c>
    </row>
    <row r="1024" spans="1:7" x14ac:dyDescent="0.35">
      <c r="A1024" s="11">
        <v>44814</v>
      </c>
      <c r="B1024" t="s">
        <v>1872</v>
      </c>
      <c r="C1024" t="s">
        <v>4278</v>
      </c>
      <c r="D1024" t="s">
        <v>1803</v>
      </c>
      <c r="E1024" s="18">
        <v>360</v>
      </c>
      <c r="F1024" s="18">
        <v>920</v>
      </c>
      <c r="G1024" s="19">
        <f>+(Costo_Productos[[#This Row],[Precio Venta]]/Costo_Productos[[#This Row],[Precio Unitario]]-1)</f>
        <v>1.5555555555555554</v>
      </c>
    </row>
    <row r="1025" spans="1:7" x14ac:dyDescent="0.35">
      <c r="A1025" s="11">
        <v>44814</v>
      </c>
      <c r="B1025" t="s">
        <v>1808</v>
      </c>
      <c r="C1025" t="s">
        <v>4278</v>
      </c>
      <c r="D1025" t="s">
        <v>1809</v>
      </c>
      <c r="E1025" s="18">
        <v>360</v>
      </c>
      <c r="F1025" s="18">
        <v>920</v>
      </c>
      <c r="G1025" s="19">
        <f>+(Costo_Productos[[#This Row],[Precio Venta]]/Costo_Productos[[#This Row],[Precio Unitario]]-1)</f>
        <v>1.5555555555555554</v>
      </c>
    </row>
    <row r="1026" spans="1:7" x14ac:dyDescent="0.35">
      <c r="A1026" s="11">
        <v>44814</v>
      </c>
      <c r="B1026" t="s">
        <v>1802</v>
      </c>
      <c r="C1026" t="s">
        <v>4278</v>
      </c>
      <c r="D1026" t="s">
        <v>1803</v>
      </c>
      <c r="E1026" s="18">
        <v>360</v>
      </c>
      <c r="F1026" s="18">
        <v>920</v>
      </c>
      <c r="G1026" s="19">
        <f>+(Costo_Productos[[#This Row],[Precio Venta]]/Costo_Productos[[#This Row],[Precio Unitario]]-1)</f>
        <v>1.5555555555555554</v>
      </c>
    </row>
    <row r="1027" spans="1:7" x14ac:dyDescent="0.35">
      <c r="A1027" s="11">
        <v>44814</v>
      </c>
      <c r="B1027" t="s">
        <v>1800</v>
      </c>
      <c r="C1027" t="s">
        <v>4278</v>
      </c>
      <c r="D1027" t="s">
        <v>1801</v>
      </c>
      <c r="E1027" s="18">
        <v>360</v>
      </c>
      <c r="F1027" s="18">
        <v>920</v>
      </c>
      <c r="G1027" s="19">
        <f>+(Costo_Productos[[#This Row],[Precio Venta]]/Costo_Productos[[#This Row],[Precio Unitario]]-1)</f>
        <v>1.5555555555555554</v>
      </c>
    </row>
    <row r="1028" spans="1:7" x14ac:dyDescent="0.35">
      <c r="A1028" s="11">
        <v>44814</v>
      </c>
      <c r="B1028" t="s">
        <v>1878</v>
      </c>
      <c r="C1028" t="s">
        <v>4278</v>
      </c>
      <c r="D1028" t="s">
        <v>1879</v>
      </c>
      <c r="E1028" s="18">
        <v>65.569999999999993</v>
      </c>
      <c r="F1028" s="18">
        <v>216.67070000000001</v>
      </c>
      <c r="G1028" s="19">
        <f>+(Costo_Productos[[#This Row],[Precio Venta]]/Costo_Productos[[#This Row],[Precio Unitario]]-1)</f>
        <v>2.3044181790452956</v>
      </c>
    </row>
    <row r="1029" spans="1:7" x14ac:dyDescent="0.35">
      <c r="A1029" s="11">
        <v>44814</v>
      </c>
      <c r="B1029" t="s">
        <v>1876</v>
      </c>
      <c r="C1029" t="s">
        <v>4278</v>
      </c>
      <c r="D1029" t="s">
        <v>1877</v>
      </c>
      <c r="E1029" s="18">
        <v>63.75</v>
      </c>
      <c r="F1029" s="18">
        <v>200.06039999999999</v>
      </c>
      <c r="G1029" s="19">
        <f>+(Costo_Productos[[#This Row],[Precio Venta]]/Costo_Productos[[#This Row],[Precio Unitario]]-1)</f>
        <v>2.1382023529411764</v>
      </c>
    </row>
    <row r="1030" spans="1:7" x14ac:dyDescent="0.35">
      <c r="A1030" s="11">
        <v>44814</v>
      </c>
      <c r="B1030" t="s">
        <v>1850</v>
      </c>
      <c r="C1030" t="s">
        <v>4278</v>
      </c>
      <c r="D1030" t="s">
        <v>1851</v>
      </c>
      <c r="E1030" s="18">
        <v>61.53</v>
      </c>
      <c r="F1030" s="18">
        <v>259.98219999999998</v>
      </c>
      <c r="G1030" s="19">
        <f>+(Costo_Productos[[#This Row],[Precio Venta]]/Costo_Productos[[#This Row],[Precio Unitario]]-1)</f>
        <v>3.2252917276125466</v>
      </c>
    </row>
    <row r="1031" spans="1:7" x14ac:dyDescent="0.35">
      <c r="A1031" s="11">
        <v>44814</v>
      </c>
      <c r="B1031" t="s">
        <v>1798</v>
      </c>
      <c r="C1031" t="s">
        <v>4278</v>
      </c>
      <c r="D1031" t="s">
        <v>1799</v>
      </c>
      <c r="E1031" s="18">
        <v>62.12</v>
      </c>
      <c r="F1031" s="18">
        <v>301.59289999999999</v>
      </c>
      <c r="G1031" s="19">
        <f>+(Costo_Productos[[#This Row],[Precio Venta]]/Costo_Productos[[#This Row],[Precio Unitario]]-1)</f>
        <v>3.8550048293625245</v>
      </c>
    </row>
    <row r="1032" spans="1:7" x14ac:dyDescent="0.35">
      <c r="A1032" s="11">
        <v>44814</v>
      </c>
      <c r="B1032" t="s">
        <v>1858</v>
      </c>
      <c r="C1032" t="s">
        <v>4278</v>
      </c>
      <c r="D1032" t="s">
        <v>1859</v>
      </c>
      <c r="E1032" s="18">
        <v>73.75</v>
      </c>
      <c r="F1032" s="18">
        <v>336.089</v>
      </c>
      <c r="G1032" s="19">
        <f>+(Costo_Productos[[#This Row],[Precio Venta]]/Costo_Productos[[#This Row],[Precio Unitario]]-1)</f>
        <v>3.5571389830508471</v>
      </c>
    </row>
    <row r="1033" spans="1:7" x14ac:dyDescent="0.35">
      <c r="A1033" s="11">
        <v>44814</v>
      </c>
      <c r="B1033" t="s">
        <v>1796</v>
      </c>
      <c r="C1033" t="s">
        <v>4278</v>
      </c>
      <c r="D1033" t="s">
        <v>1797</v>
      </c>
      <c r="E1033" s="18">
        <v>57.21</v>
      </c>
      <c r="F1033" s="18">
        <v>280.05059999999997</v>
      </c>
      <c r="G1033" s="19">
        <f>+(Costo_Productos[[#This Row],[Precio Venta]]/Costo_Productos[[#This Row],[Precio Unitario]]-1)</f>
        <v>3.8951337178814889</v>
      </c>
    </row>
    <row r="1034" spans="1:7" x14ac:dyDescent="0.35">
      <c r="A1034" s="11">
        <v>44814</v>
      </c>
      <c r="B1034" t="s">
        <v>1840</v>
      </c>
      <c r="C1034" t="s">
        <v>4278</v>
      </c>
      <c r="D1034" t="s">
        <v>1841</v>
      </c>
      <c r="E1034" s="18">
        <v>49.16</v>
      </c>
      <c r="F1034" s="18">
        <v>200.06039999999999</v>
      </c>
      <c r="G1034" s="19">
        <f>+(Costo_Productos[[#This Row],[Precio Venta]]/Costo_Productos[[#This Row],[Precio Unitario]]-1)</f>
        <v>3.0695768917819368</v>
      </c>
    </row>
    <row r="1035" spans="1:7" x14ac:dyDescent="0.35">
      <c r="A1035" s="11">
        <v>44813</v>
      </c>
      <c r="B1035" t="s">
        <v>5471</v>
      </c>
      <c r="C1035" t="s">
        <v>4809</v>
      </c>
      <c r="D1035" t="s">
        <v>5109</v>
      </c>
      <c r="E1035" s="18">
        <v>479</v>
      </c>
      <c r="F1035" s="18">
        <v>1748</v>
      </c>
      <c r="G1035" s="19">
        <f>+(Costo_Productos[[#This Row],[Precio Venta]]/Costo_Productos[[#This Row],[Precio Unitario]]-1)</f>
        <v>2.6492693110647183</v>
      </c>
    </row>
    <row r="1036" spans="1:7" x14ac:dyDescent="0.35">
      <c r="A1036" s="11">
        <v>44813</v>
      </c>
      <c r="B1036" t="s">
        <v>5335</v>
      </c>
      <c r="C1036" t="s">
        <v>4809</v>
      </c>
      <c r="D1036" t="s">
        <v>5111</v>
      </c>
      <c r="E1036" s="18">
        <v>469</v>
      </c>
      <c r="F1036" s="18">
        <v>1748</v>
      </c>
      <c r="G1036" s="19">
        <f>+(Costo_Productos[[#This Row],[Precio Venta]]/Costo_Productos[[#This Row],[Precio Unitario]]-1)</f>
        <v>2.7270788912579955</v>
      </c>
    </row>
    <row r="1037" spans="1:7" x14ac:dyDescent="0.35">
      <c r="A1037" s="11">
        <v>44813</v>
      </c>
      <c r="B1037" t="s">
        <v>5336</v>
      </c>
      <c r="C1037" t="s">
        <v>4809</v>
      </c>
      <c r="D1037" t="s">
        <v>5110</v>
      </c>
      <c r="E1037" s="18">
        <v>455</v>
      </c>
      <c r="F1037" s="18">
        <v>1748</v>
      </c>
      <c r="G1037" s="19">
        <f>+(Costo_Productos[[#This Row],[Precio Venta]]/Costo_Productos[[#This Row],[Precio Unitario]]-1)</f>
        <v>2.8417582417582419</v>
      </c>
    </row>
    <row r="1038" spans="1:7" x14ac:dyDescent="0.35">
      <c r="A1038" s="11">
        <v>44812</v>
      </c>
      <c r="B1038" t="s">
        <v>2855</v>
      </c>
      <c r="C1038" t="s">
        <v>4282</v>
      </c>
      <c r="D1038" t="s">
        <v>2856</v>
      </c>
      <c r="E1038" s="18">
        <v>7.5804999999999998</v>
      </c>
      <c r="F1038" s="18">
        <v>49.037199999999999</v>
      </c>
      <c r="G1038" s="19">
        <f>+(Costo_Productos[[#This Row],[Precio Venta]]/Costo_Productos[[#This Row],[Precio Unitario]]-1)</f>
        <v>5.4688608930809313</v>
      </c>
    </row>
    <row r="1039" spans="1:7" x14ac:dyDescent="0.35">
      <c r="A1039" s="11">
        <v>44812</v>
      </c>
      <c r="B1039" t="s">
        <v>2851</v>
      </c>
      <c r="C1039" t="s">
        <v>4282</v>
      </c>
      <c r="D1039" t="s">
        <v>2852</v>
      </c>
      <c r="E1039" s="18">
        <v>11.620900000000001</v>
      </c>
      <c r="F1039" s="18">
        <v>28.827100000000002</v>
      </c>
      <c r="G1039" s="19">
        <f>+(Costo_Productos[[#This Row],[Precio Venta]]/Costo_Productos[[#This Row],[Precio Unitario]]-1)</f>
        <v>1.4806254248810333</v>
      </c>
    </row>
    <row r="1040" spans="1:7" x14ac:dyDescent="0.35">
      <c r="A1040" s="11">
        <v>44812</v>
      </c>
      <c r="B1040" t="s">
        <v>2825</v>
      </c>
      <c r="C1040" t="s">
        <v>4282</v>
      </c>
      <c r="D1040" t="s">
        <v>2826</v>
      </c>
      <c r="E1040" s="18">
        <v>5.0999999999999996</v>
      </c>
      <c r="F1040" s="18">
        <v>11.9617</v>
      </c>
      <c r="G1040" s="19">
        <f>+(Costo_Productos[[#This Row],[Precio Venta]]/Costo_Productos[[#This Row],[Precio Unitario]]-1)</f>
        <v>1.3454313725490197</v>
      </c>
    </row>
    <row r="1041" spans="1:7" x14ac:dyDescent="0.35">
      <c r="A1041" s="11">
        <v>44812</v>
      </c>
      <c r="B1041" t="s">
        <v>2811</v>
      </c>
      <c r="C1041" t="s">
        <v>4282</v>
      </c>
      <c r="D1041" t="s">
        <v>2812</v>
      </c>
      <c r="E1041" s="18">
        <v>4.4569999999999999</v>
      </c>
      <c r="F1041" s="18">
        <v>12.1884</v>
      </c>
      <c r="G1041" s="19">
        <f>+(Costo_Productos[[#This Row],[Precio Venta]]/Costo_Productos[[#This Row],[Precio Unitario]]-1)</f>
        <v>1.7346645725824548</v>
      </c>
    </row>
    <row r="1042" spans="1:7" x14ac:dyDescent="0.35">
      <c r="A1042" s="11">
        <v>44812</v>
      </c>
      <c r="B1042" t="s">
        <v>2803</v>
      </c>
      <c r="C1042" t="s">
        <v>4282</v>
      </c>
      <c r="D1042" t="s">
        <v>2804</v>
      </c>
      <c r="E1042" s="18">
        <v>4.9800000000000004</v>
      </c>
      <c r="F1042" s="18">
        <v>12.953799999999999</v>
      </c>
      <c r="G1042" s="19">
        <f>+(Costo_Productos[[#This Row],[Precio Venta]]/Costo_Productos[[#This Row],[Precio Unitario]]-1)</f>
        <v>1.6011646586345378</v>
      </c>
    </row>
    <row r="1043" spans="1:7" x14ac:dyDescent="0.35">
      <c r="A1043" s="11">
        <v>44810</v>
      </c>
      <c r="B1043" t="s">
        <v>5469</v>
      </c>
      <c r="C1043" t="s">
        <v>4284</v>
      </c>
      <c r="D1043" t="s">
        <v>4877</v>
      </c>
      <c r="E1043" s="18">
        <v>3867.5</v>
      </c>
      <c r="F1043" s="18">
        <v>10438.4966</v>
      </c>
      <c r="G1043" s="19">
        <f>+(Costo_Productos[[#This Row],[Precio Venta]]/Costo_Productos[[#This Row],[Precio Unitario]]-1)</f>
        <v>1.6990295022624435</v>
      </c>
    </row>
    <row r="1044" spans="1:7" x14ac:dyDescent="0.35">
      <c r="A1044" s="11">
        <v>44810</v>
      </c>
      <c r="B1044" t="s">
        <v>5470</v>
      </c>
      <c r="C1044" t="s">
        <v>4284</v>
      </c>
      <c r="D1044" t="s">
        <v>4900</v>
      </c>
      <c r="E1044" s="18">
        <v>12152.875</v>
      </c>
      <c r="F1044" s="18">
        <v>34293</v>
      </c>
      <c r="G1044" s="19">
        <f>+(Costo_Productos[[#This Row],[Precio Venta]]/Costo_Productos[[#This Row],[Precio Unitario]]-1)</f>
        <v>1.8218014255885953</v>
      </c>
    </row>
    <row r="1045" spans="1:7" x14ac:dyDescent="0.35">
      <c r="A1045" s="11">
        <v>44810</v>
      </c>
      <c r="B1045" t="s">
        <v>2007</v>
      </c>
      <c r="C1045" t="s">
        <v>4280</v>
      </c>
      <c r="D1045" t="s">
        <v>2008</v>
      </c>
      <c r="E1045" s="18">
        <v>12</v>
      </c>
      <c r="F1045" s="18">
        <v>83.252300000000005</v>
      </c>
      <c r="G1045" s="19">
        <f>+(Costo_Productos[[#This Row],[Precio Venta]]/Costo_Productos[[#This Row],[Precio Unitario]]-1)</f>
        <v>5.9376916666666668</v>
      </c>
    </row>
    <row r="1046" spans="1:7" x14ac:dyDescent="0.35">
      <c r="A1046" s="11">
        <v>44806</v>
      </c>
      <c r="B1046" t="s">
        <v>1834</v>
      </c>
      <c r="C1046" t="s">
        <v>4278</v>
      </c>
      <c r="D1046" t="s">
        <v>1835</v>
      </c>
      <c r="E1046" s="18">
        <v>111.64</v>
      </c>
      <c r="F1046" s="18">
        <v>457.80329999999998</v>
      </c>
      <c r="G1046" s="19">
        <f>+(Costo_Productos[[#This Row],[Precio Venta]]/Costo_Productos[[#This Row],[Precio Unitario]]-1)</f>
        <v>3.100710318882121</v>
      </c>
    </row>
    <row r="1047" spans="1:7" x14ac:dyDescent="0.35">
      <c r="A1047" s="11">
        <v>44806</v>
      </c>
      <c r="B1047" t="s">
        <v>1832</v>
      </c>
      <c r="C1047" t="s">
        <v>4278</v>
      </c>
      <c r="D1047" t="s">
        <v>1833</v>
      </c>
      <c r="E1047" s="18">
        <v>109.13</v>
      </c>
      <c r="F1047" s="18">
        <v>392.38260000000002</v>
      </c>
      <c r="G1047" s="19">
        <f>+(Costo_Productos[[#This Row],[Precio Venta]]/Costo_Productos[[#This Row],[Precio Unitario]]-1)</f>
        <v>2.5955520938330436</v>
      </c>
    </row>
    <row r="1048" spans="1:7" x14ac:dyDescent="0.35">
      <c r="A1048" s="11">
        <v>44806</v>
      </c>
      <c r="B1048" t="s">
        <v>1816</v>
      </c>
      <c r="C1048" t="s">
        <v>4278</v>
      </c>
      <c r="D1048" t="s">
        <v>1817</v>
      </c>
      <c r="E1048" s="18">
        <v>34.61</v>
      </c>
      <c r="F1048" s="18">
        <v>141.55590000000001</v>
      </c>
      <c r="G1048" s="19">
        <f>+(Costo_Productos[[#This Row],[Precio Venta]]/Costo_Productos[[#This Row],[Precio Unitario]]-1)</f>
        <v>3.0900288933834155</v>
      </c>
    </row>
    <row r="1049" spans="1:7" x14ac:dyDescent="0.35">
      <c r="A1049" s="11">
        <v>44806</v>
      </c>
      <c r="B1049" t="s">
        <v>1872</v>
      </c>
      <c r="C1049" t="s">
        <v>4278</v>
      </c>
      <c r="D1049" t="s">
        <v>1803</v>
      </c>
      <c r="E1049" s="18">
        <v>375</v>
      </c>
      <c r="F1049" s="18">
        <v>920</v>
      </c>
      <c r="G1049" s="19">
        <f>+(Costo_Productos[[#This Row],[Precio Venta]]/Costo_Productos[[#This Row],[Precio Unitario]]-1)</f>
        <v>1.4533333333333331</v>
      </c>
    </row>
    <row r="1050" spans="1:7" x14ac:dyDescent="0.35">
      <c r="A1050" s="11">
        <v>44806</v>
      </c>
      <c r="B1050" t="s">
        <v>1800</v>
      </c>
      <c r="C1050" t="s">
        <v>4278</v>
      </c>
      <c r="D1050" t="s">
        <v>1801</v>
      </c>
      <c r="E1050" s="18">
        <v>375</v>
      </c>
      <c r="F1050" s="18">
        <v>920</v>
      </c>
      <c r="G1050" s="19">
        <f>+(Costo_Productos[[#This Row],[Precio Venta]]/Costo_Productos[[#This Row],[Precio Unitario]]-1)</f>
        <v>1.4533333333333331</v>
      </c>
    </row>
    <row r="1051" spans="1:7" x14ac:dyDescent="0.35">
      <c r="A1051" s="11">
        <v>44806</v>
      </c>
      <c r="B1051" t="s">
        <v>1838</v>
      </c>
      <c r="C1051" t="s">
        <v>4278</v>
      </c>
      <c r="D1051" t="s">
        <v>1839</v>
      </c>
      <c r="E1051" s="18">
        <v>89.73</v>
      </c>
      <c r="F1051" s="18">
        <v>436.71449999999999</v>
      </c>
      <c r="G1051" s="19">
        <f>+(Costo_Productos[[#This Row],[Precio Venta]]/Costo_Productos[[#This Row],[Precio Unitario]]-1)</f>
        <v>3.8669842861919088</v>
      </c>
    </row>
    <row r="1052" spans="1:7" x14ac:dyDescent="0.35">
      <c r="A1052" s="11">
        <v>44806</v>
      </c>
      <c r="B1052" t="s">
        <v>1846</v>
      </c>
      <c r="C1052" t="s">
        <v>4278</v>
      </c>
      <c r="D1052" t="s">
        <v>1847</v>
      </c>
      <c r="E1052" s="18">
        <v>58.06</v>
      </c>
      <c r="F1052" s="18">
        <v>224.0121</v>
      </c>
      <c r="G1052" s="19">
        <f>+(Costo_Productos[[#This Row],[Precio Venta]]/Costo_Productos[[#This Row],[Precio Unitario]]-1)</f>
        <v>2.8582862555976574</v>
      </c>
    </row>
    <row r="1053" spans="1:7" x14ac:dyDescent="0.35">
      <c r="A1053" s="11">
        <v>44806</v>
      </c>
      <c r="B1053" t="s">
        <v>1790</v>
      </c>
      <c r="C1053" t="s">
        <v>4278</v>
      </c>
      <c r="D1053" t="s">
        <v>1791</v>
      </c>
      <c r="E1053" s="18">
        <v>52.31</v>
      </c>
      <c r="F1053" s="18">
        <v>250.03299999999999</v>
      </c>
      <c r="G1053" s="19">
        <f>+(Costo_Productos[[#This Row],[Precio Venta]]/Costo_Productos[[#This Row],[Precio Unitario]]-1)</f>
        <v>3.7798317721277002</v>
      </c>
    </row>
    <row r="1054" spans="1:7" x14ac:dyDescent="0.35">
      <c r="A1054" s="11">
        <v>44806</v>
      </c>
      <c r="B1054" t="s">
        <v>1966</v>
      </c>
      <c r="C1054" t="s">
        <v>4278</v>
      </c>
      <c r="D1054" t="s">
        <v>1967</v>
      </c>
      <c r="E1054" s="18">
        <v>103.5</v>
      </c>
      <c r="F1054" s="18">
        <v>507.49349999999998</v>
      </c>
      <c r="G1054" s="19">
        <f>+(Costo_Productos[[#This Row],[Precio Venta]]/Costo_Productos[[#This Row],[Precio Unitario]]-1)</f>
        <v>3.9033188405797103</v>
      </c>
    </row>
    <row r="1055" spans="1:7" x14ac:dyDescent="0.35">
      <c r="A1055" s="11">
        <v>44806</v>
      </c>
      <c r="B1055" t="s">
        <v>1942</v>
      </c>
      <c r="C1055" t="s">
        <v>4278</v>
      </c>
      <c r="D1055" t="s">
        <v>1943</v>
      </c>
      <c r="E1055" s="18">
        <v>120.91</v>
      </c>
      <c r="F1055" s="18">
        <v>533.58810000000005</v>
      </c>
      <c r="G1055" s="19">
        <f>+(Costo_Productos[[#This Row],[Precio Venta]]/Costo_Productos[[#This Row],[Precio Unitario]]-1)</f>
        <v>3.4131014804399973</v>
      </c>
    </row>
    <row r="1056" spans="1:7" x14ac:dyDescent="0.35">
      <c r="A1056" s="11">
        <v>44806</v>
      </c>
      <c r="B1056" t="s">
        <v>1940</v>
      </c>
      <c r="C1056" t="s">
        <v>4278</v>
      </c>
      <c r="D1056" t="s">
        <v>1941</v>
      </c>
      <c r="E1056" s="18">
        <v>113.13</v>
      </c>
      <c r="F1056" s="18">
        <v>499.22550000000001</v>
      </c>
      <c r="G1056" s="19">
        <f>+(Costo_Productos[[#This Row],[Precio Venta]]/Costo_Productos[[#This Row],[Precio Unitario]]-1)</f>
        <v>3.4128480509148771</v>
      </c>
    </row>
    <row r="1057" spans="1:7" x14ac:dyDescent="0.35">
      <c r="A1057" s="11">
        <v>44806</v>
      </c>
      <c r="B1057" t="s">
        <v>1923</v>
      </c>
      <c r="C1057" t="s">
        <v>4278</v>
      </c>
      <c r="D1057" t="s">
        <v>1924</v>
      </c>
      <c r="E1057" s="18">
        <v>89.82</v>
      </c>
      <c r="F1057" s="18">
        <v>396.3766</v>
      </c>
      <c r="G1057" s="19">
        <f>+(Costo_Productos[[#This Row],[Precio Venta]]/Costo_Productos[[#This Row],[Precio Unitario]]-1)</f>
        <v>3.4130104653751951</v>
      </c>
    </row>
    <row r="1058" spans="1:7" x14ac:dyDescent="0.35">
      <c r="A1058" s="11">
        <v>44806</v>
      </c>
      <c r="B1058" t="s">
        <v>1925</v>
      </c>
      <c r="C1058" t="s">
        <v>4278</v>
      </c>
      <c r="D1058" t="s">
        <v>1926</v>
      </c>
      <c r="E1058" s="18">
        <v>155.46</v>
      </c>
      <c r="F1058" s="18">
        <v>686.03319999999997</v>
      </c>
      <c r="G1058" s="19">
        <f>+(Costo_Productos[[#This Row],[Precio Venta]]/Costo_Productos[[#This Row],[Precio Unitario]]-1)</f>
        <v>3.4129242248809977</v>
      </c>
    </row>
    <row r="1059" spans="1:7" x14ac:dyDescent="0.35">
      <c r="A1059" s="11">
        <v>44806</v>
      </c>
      <c r="B1059" t="s">
        <v>1958</v>
      </c>
      <c r="C1059" t="s">
        <v>4278</v>
      </c>
      <c r="D1059" t="s">
        <v>1959</v>
      </c>
      <c r="E1059" s="18">
        <v>69.09</v>
      </c>
      <c r="F1059" s="18">
        <v>304.90230000000003</v>
      </c>
      <c r="G1059" s="19">
        <f>+(Costo_Productos[[#This Row],[Precio Venta]]/Costo_Productos[[#This Row],[Precio Unitario]]-1)</f>
        <v>3.4131176726009551</v>
      </c>
    </row>
    <row r="1060" spans="1:7" x14ac:dyDescent="0.35">
      <c r="A1060" s="11">
        <v>44806</v>
      </c>
      <c r="B1060" t="s">
        <v>1950</v>
      </c>
      <c r="C1060" t="s">
        <v>4278</v>
      </c>
      <c r="D1060" t="s">
        <v>1951</v>
      </c>
      <c r="E1060" s="18">
        <v>69.09</v>
      </c>
      <c r="F1060" s="18">
        <v>304.90230000000003</v>
      </c>
      <c r="G1060" s="19">
        <f>+(Costo_Productos[[#This Row],[Precio Venta]]/Costo_Productos[[#This Row],[Precio Unitario]]-1)</f>
        <v>3.4131176726009551</v>
      </c>
    </row>
    <row r="1061" spans="1:7" x14ac:dyDescent="0.35">
      <c r="A1061" s="11">
        <v>44806</v>
      </c>
      <c r="B1061" t="s">
        <v>1939</v>
      </c>
      <c r="C1061" t="s">
        <v>4278</v>
      </c>
      <c r="D1061" t="s">
        <v>1930</v>
      </c>
      <c r="E1061" s="18">
        <v>69.09</v>
      </c>
      <c r="F1061" s="18">
        <v>304.90230000000003</v>
      </c>
      <c r="G1061" s="19">
        <f>+(Costo_Productos[[#This Row],[Precio Venta]]/Costo_Productos[[#This Row],[Precio Unitario]]-1)</f>
        <v>3.4131176726009551</v>
      </c>
    </row>
    <row r="1062" spans="1:7" x14ac:dyDescent="0.35">
      <c r="A1062" s="11">
        <v>44806</v>
      </c>
      <c r="B1062" t="s">
        <v>1933</v>
      </c>
      <c r="C1062" t="s">
        <v>4278</v>
      </c>
      <c r="D1062" t="s">
        <v>1934</v>
      </c>
      <c r="E1062" s="18">
        <v>85.81</v>
      </c>
      <c r="F1062" s="18">
        <v>378.69349999999997</v>
      </c>
      <c r="G1062" s="19">
        <f>+(Costo_Productos[[#This Row],[Precio Venta]]/Costo_Productos[[#This Row],[Precio Unitario]]-1)</f>
        <v>3.4131628015382818</v>
      </c>
    </row>
    <row r="1063" spans="1:7" x14ac:dyDescent="0.35">
      <c r="A1063" s="11">
        <v>44806</v>
      </c>
      <c r="B1063" t="s">
        <v>1948</v>
      </c>
      <c r="C1063" t="s">
        <v>4278</v>
      </c>
      <c r="D1063" t="s">
        <v>1949</v>
      </c>
      <c r="E1063" s="18">
        <v>58</v>
      </c>
      <c r="F1063" s="18">
        <v>252.4623</v>
      </c>
      <c r="G1063" s="19">
        <f>+(Costo_Productos[[#This Row],[Precio Venta]]/Costo_Productos[[#This Row],[Precio Unitario]]-1)</f>
        <v>3.3527982758620691</v>
      </c>
    </row>
    <row r="1064" spans="1:7" x14ac:dyDescent="0.35">
      <c r="A1064" s="11">
        <v>44806</v>
      </c>
      <c r="B1064" t="s">
        <v>1946</v>
      </c>
      <c r="C1064" t="s">
        <v>4278</v>
      </c>
      <c r="D1064" t="s">
        <v>1947</v>
      </c>
      <c r="E1064" s="18">
        <v>58</v>
      </c>
      <c r="F1064" s="18">
        <v>252.4623</v>
      </c>
      <c r="G1064" s="19">
        <f>+(Costo_Productos[[#This Row],[Precio Venta]]/Costo_Productos[[#This Row],[Precio Unitario]]-1)</f>
        <v>3.3527982758620691</v>
      </c>
    </row>
    <row r="1065" spans="1:7" x14ac:dyDescent="0.35">
      <c r="A1065" s="11">
        <v>44806</v>
      </c>
      <c r="B1065" t="s">
        <v>1944</v>
      </c>
      <c r="C1065" t="s">
        <v>4278</v>
      </c>
      <c r="D1065" t="s">
        <v>1945</v>
      </c>
      <c r="E1065" s="18">
        <v>58</v>
      </c>
      <c r="F1065" s="18">
        <v>252.4623</v>
      </c>
      <c r="G1065" s="19">
        <f>+(Costo_Productos[[#This Row],[Precio Venta]]/Costo_Productos[[#This Row],[Precio Unitario]]-1)</f>
        <v>3.3527982758620691</v>
      </c>
    </row>
    <row r="1066" spans="1:7" x14ac:dyDescent="0.35">
      <c r="A1066" s="11">
        <v>44806</v>
      </c>
      <c r="B1066" t="s">
        <v>2031</v>
      </c>
      <c r="C1066" t="s">
        <v>4280</v>
      </c>
      <c r="D1066" t="s">
        <v>2032</v>
      </c>
      <c r="E1066" s="18">
        <v>6.4</v>
      </c>
      <c r="F1066" s="18">
        <v>30.6128</v>
      </c>
      <c r="G1066" s="19">
        <f>+(Costo_Productos[[#This Row],[Precio Venta]]/Costo_Productos[[#This Row],[Precio Unitario]]-1)</f>
        <v>3.7832499999999998</v>
      </c>
    </row>
    <row r="1067" spans="1:7" x14ac:dyDescent="0.35">
      <c r="A1067" s="11">
        <v>44806</v>
      </c>
      <c r="B1067" t="s">
        <v>2027</v>
      </c>
      <c r="C1067" t="s">
        <v>4280</v>
      </c>
      <c r="D1067" t="s">
        <v>2028</v>
      </c>
      <c r="E1067" s="18">
        <v>5.3</v>
      </c>
      <c r="F1067" s="18">
        <v>26.945499999999999</v>
      </c>
      <c r="G1067" s="19">
        <f>+(Costo_Productos[[#This Row],[Precio Venta]]/Costo_Productos[[#This Row],[Precio Unitario]]-1)</f>
        <v>4.0840566037735853</v>
      </c>
    </row>
    <row r="1068" spans="1:7" x14ac:dyDescent="0.35">
      <c r="A1068" s="11">
        <v>44806</v>
      </c>
      <c r="B1068" t="s">
        <v>2025</v>
      </c>
      <c r="C1068" t="s">
        <v>4280</v>
      </c>
      <c r="D1068" t="s">
        <v>2026</v>
      </c>
      <c r="E1068" s="18">
        <v>5.2</v>
      </c>
      <c r="F1068" s="18">
        <v>26.945499999999999</v>
      </c>
      <c r="G1068" s="19">
        <f>+(Costo_Productos[[#This Row],[Precio Venta]]/Costo_Productos[[#This Row],[Precio Unitario]]-1)</f>
        <v>4.1818269230769225</v>
      </c>
    </row>
    <row r="1069" spans="1:7" x14ac:dyDescent="0.35">
      <c r="A1069" s="11">
        <v>44806</v>
      </c>
      <c r="B1069" t="s">
        <v>2005</v>
      </c>
      <c r="C1069" t="s">
        <v>4280</v>
      </c>
      <c r="D1069" t="s">
        <v>2006</v>
      </c>
      <c r="E1069" s="18">
        <v>12</v>
      </c>
      <c r="F1069" s="18">
        <v>83.252300000000005</v>
      </c>
      <c r="G1069" s="19">
        <f>+(Costo_Productos[[#This Row],[Precio Venta]]/Costo_Productos[[#This Row],[Precio Unitario]]-1)</f>
        <v>5.9376916666666668</v>
      </c>
    </row>
    <row r="1070" spans="1:7" x14ac:dyDescent="0.35">
      <c r="A1070" s="11">
        <v>44806</v>
      </c>
      <c r="B1070" t="s">
        <v>2003</v>
      </c>
      <c r="C1070" t="s">
        <v>4280</v>
      </c>
      <c r="D1070" t="s">
        <v>2004</v>
      </c>
      <c r="E1070" s="18">
        <v>13</v>
      </c>
      <c r="F1070" s="18">
        <v>70.154399999999995</v>
      </c>
      <c r="G1070" s="19">
        <f>+(Costo_Productos[[#This Row],[Precio Venta]]/Costo_Productos[[#This Row],[Precio Unitario]]-1)</f>
        <v>4.3964923076923075</v>
      </c>
    </row>
    <row r="1071" spans="1:7" x14ac:dyDescent="0.35">
      <c r="A1071" s="11">
        <v>44804</v>
      </c>
      <c r="B1071" t="s">
        <v>3796</v>
      </c>
      <c r="C1071" t="s">
        <v>4283</v>
      </c>
      <c r="D1071" t="s">
        <v>3797</v>
      </c>
      <c r="E1071" s="18">
        <v>15631.73</v>
      </c>
      <c r="F1071" s="18">
        <v>453.23820000000001</v>
      </c>
      <c r="G1071" s="19">
        <f>+(Costo_Productos[[#This Row],[Precio Venta]]/Costo_Productos[[#This Row],[Precio Unitario]]-1)</f>
        <v>-0.9710052438213812</v>
      </c>
    </row>
    <row r="1072" spans="1:7" x14ac:dyDescent="0.35">
      <c r="A1072" s="11">
        <v>44804</v>
      </c>
      <c r="B1072" t="s">
        <v>3794</v>
      </c>
      <c r="C1072" t="s">
        <v>4283</v>
      </c>
      <c r="D1072" t="s">
        <v>3795</v>
      </c>
      <c r="E1072" s="18">
        <v>13456.56</v>
      </c>
      <c r="F1072" s="18">
        <v>263.2561</v>
      </c>
      <c r="G1072" s="19">
        <f>+(Costo_Productos[[#This Row],[Precio Venta]]/Costo_Productos[[#This Row],[Precio Unitario]]-1)</f>
        <v>-0.98043659746621725</v>
      </c>
    </row>
    <row r="1073" spans="1:7" x14ac:dyDescent="0.35">
      <c r="A1073" s="11">
        <v>44804</v>
      </c>
      <c r="B1073" t="s">
        <v>3798</v>
      </c>
      <c r="C1073" t="s">
        <v>4283</v>
      </c>
      <c r="D1073" t="s">
        <v>3799</v>
      </c>
      <c r="E1073" s="18">
        <v>19871.48</v>
      </c>
      <c r="F1073" s="18">
        <v>669.30449999999996</v>
      </c>
      <c r="G1073" s="19">
        <f>+(Costo_Productos[[#This Row],[Precio Venta]]/Costo_Productos[[#This Row],[Precio Unitario]]-1)</f>
        <v>-0.96631833663119204</v>
      </c>
    </row>
    <row r="1074" spans="1:7" x14ac:dyDescent="0.35">
      <c r="A1074" s="11">
        <v>44804</v>
      </c>
      <c r="B1074" t="s">
        <v>3245</v>
      </c>
      <c r="C1074" t="s">
        <v>5136</v>
      </c>
      <c r="D1074" t="s">
        <v>3247</v>
      </c>
      <c r="E1074" s="18">
        <v>140</v>
      </c>
      <c r="F1074" s="18">
        <v>269.51179999999999</v>
      </c>
      <c r="G1074" s="19">
        <f>+(Costo_Productos[[#This Row],[Precio Venta]]/Costo_Productos[[#This Row],[Precio Unitario]]-1)</f>
        <v>0.92508428571428558</v>
      </c>
    </row>
    <row r="1075" spans="1:7" x14ac:dyDescent="0.35">
      <c r="A1075" s="11">
        <v>44804</v>
      </c>
      <c r="B1075" t="s">
        <v>3227</v>
      </c>
      <c r="C1075" t="s">
        <v>5136</v>
      </c>
      <c r="D1075" t="s">
        <v>3229</v>
      </c>
      <c r="E1075" s="18">
        <v>140</v>
      </c>
      <c r="F1075" s="18">
        <v>331.70690000000002</v>
      </c>
      <c r="G1075" s="19">
        <f>+(Costo_Productos[[#This Row],[Precio Venta]]/Costo_Productos[[#This Row],[Precio Unitario]]-1)</f>
        <v>1.369335</v>
      </c>
    </row>
    <row r="1076" spans="1:7" x14ac:dyDescent="0.35">
      <c r="A1076" s="11">
        <v>44804</v>
      </c>
      <c r="B1076" t="s">
        <v>3209</v>
      </c>
      <c r="C1076" t="s">
        <v>5136</v>
      </c>
      <c r="D1076" t="s">
        <v>3211</v>
      </c>
      <c r="E1076" s="18">
        <v>140</v>
      </c>
      <c r="F1076" s="18">
        <v>269.51179999999999</v>
      </c>
      <c r="G1076" s="19">
        <f>+(Costo_Productos[[#This Row],[Precio Venta]]/Costo_Productos[[#This Row],[Precio Unitario]]-1)</f>
        <v>0.92508428571428558</v>
      </c>
    </row>
    <row r="1077" spans="1:7" x14ac:dyDescent="0.35">
      <c r="A1077" s="11">
        <v>44804</v>
      </c>
      <c r="B1077" t="s">
        <v>3206</v>
      </c>
      <c r="C1077" t="s">
        <v>5136</v>
      </c>
      <c r="D1077" t="s">
        <v>3208</v>
      </c>
      <c r="E1077" s="18">
        <v>140</v>
      </c>
      <c r="F1077" s="18">
        <v>269.51179999999999</v>
      </c>
      <c r="G1077" s="19">
        <f>+(Costo_Productos[[#This Row],[Precio Venta]]/Costo_Productos[[#This Row],[Precio Unitario]]-1)</f>
        <v>0.92508428571428558</v>
      </c>
    </row>
    <row r="1078" spans="1:7" x14ac:dyDescent="0.35">
      <c r="A1078" s="11">
        <v>44804</v>
      </c>
      <c r="B1078" t="s">
        <v>3194</v>
      </c>
      <c r="C1078" t="s">
        <v>5136</v>
      </c>
      <c r="D1078" t="s">
        <v>3196</v>
      </c>
      <c r="E1078" s="18">
        <v>140</v>
      </c>
      <c r="F1078" s="18">
        <v>269.51179999999999</v>
      </c>
      <c r="G1078" s="19">
        <f>+(Costo_Productos[[#This Row],[Precio Venta]]/Costo_Productos[[#This Row],[Precio Unitario]]-1)</f>
        <v>0.92508428571428558</v>
      </c>
    </row>
    <row r="1079" spans="1:7" x14ac:dyDescent="0.35">
      <c r="A1079" s="11">
        <v>44804</v>
      </c>
      <c r="B1079" t="s">
        <v>3179</v>
      </c>
      <c r="C1079" t="s">
        <v>5136</v>
      </c>
      <c r="D1079" t="s">
        <v>3181</v>
      </c>
      <c r="E1079" s="18">
        <v>140</v>
      </c>
      <c r="F1079" s="18">
        <v>331.70690000000002</v>
      </c>
      <c r="G1079" s="19">
        <f>+(Costo_Productos[[#This Row],[Precio Venta]]/Costo_Productos[[#This Row],[Precio Unitario]]-1)</f>
        <v>1.369335</v>
      </c>
    </row>
    <row r="1080" spans="1:7" x14ac:dyDescent="0.35">
      <c r="A1080" s="11">
        <v>44804</v>
      </c>
      <c r="B1080" t="s">
        <v>3167</v>
      </c>
      <c r="C1080" t="s">
        <v>5136</v>
      </c>
      <c r="D1080" t="s">
        <v>3169</v>
      </c>
      <c r="E1080" s="18">
        <v>140</v>
      </c>
      <c r="F1080" s="18">
        <v>269.51179999999999</v>
      </c>
      <c r="G1080" s="19">
        <f>+(Costo_Productos[[#This Row],[Precio Venta]]/Costo_Productos[[#This Row],[Precio Unitario]]-1)</f>
        <v>0.92508428571428558</v>
      </c>
    </row>
    <row r="1081" spans="1:7" x14ac:dyDescent="0.35">
      <c r="A1081" s="11">
        <v>44804</v>
      </c>
      <c r="B1081" t="s">
        <v>3155</v>
      </c>
      <c r="C1081" t="s">
        <v>5136</v>
      </c>
      <c r="D1081" t="s">
        <v>3157</v>
      </c>
      <c r="E1081" s="18">
        <v>140</v>
      </c>
      <c r="F1081" s="18">
        <v>255.69069999999999</v>
      </c>
      <c r="G1081" s="19">
        <f>+(Costo_Productos[[#This Row],[Precio Venta]]/Costo_Productos[[#This Row],[Precio Unitario]]-1)</f>
        <v>0.82636214285714282</v>
      </c>
    </row>
    <row r="1082" spans="1:7" x14ac:dyDescent="0.35">
      <c r="A1082" s="11">
        <v>44804</v>
      </c>
      <c r="B1082" t="s">
        <v>3149</v>
      </c>
      <c r="C1082" t="s">
        <v>5136</v>
      </c>
      <c r="D1082" t="s">
        <v>3151</v>
      </c>
      <c r="E1082" s="18">
        <v>140</v>
      </c>
      <c r="F1082" s="18">
        <v>269.51179999999999</v>
      </c>
      <c r="G1082" s="19">
        <f>+(Costo_Productos[[#This Row],[Precio Venta]]/Costo_Productos[[#This Row],[Precio Unitario]]-1)</f>
        <v>0.92508428571428558</v>
      </c>
    </row>
    <row r="1083" spans="1:7" x14ac:dyDescent="0.35">
      <c r="A1083" s="11">
        <v>44804</v>
      </c>
      <c r="B1083" t="s">
        <v>3137</v>
      </c>
      <c r="C1083" t="s">
        <v>5136</v>
      </c>
      <c r="D1083" t="s">
        <v>3139</v>
      </c>
      <c r="E1083" s="18">
        <v>140</v>
      </c>
      <c r="F1083" s="18">
        <v>331.70690000000002</v>
      </c>
      <c r="G1083" s="19">
        <f>+(Costo_Productos[[#This Row],[Precio Venta]]/Costo_Productos[[#This Row],[Precio Unitario]]-1)</f>
        <v>1.369335</v>
      </c>
    </row>
    <row r="1084" spans="1:7" x14ac:dyDescent="0.35">
      <c r="A1084" s="11">
        <v>44804</v>
      </c>
      <c r="B1084" t="s">
        <v>5336</v>
      </c>
      <c r="C1084" t="s">
        <v>4809</v>
      </c>
      <c r="D1084" t="s">
        <v>5110</v>
      </c>
      <c r="E1084" s="18">
        <v>455</v>
      </c>
      <c r="F1084" s="18">
        <v>1748</v>
      </c>
      <c r="G1084" s="19">
        <f>+(Costo_Productos[[#This Row],[Precio Venta]]/Costo_Productos[[#This Row],[Precio Unitario]]-1)</f>
        <v>2.8417582417582419</v>
      </c>
    </row>
    <row r="1085" spans="1:7" x14ac:dyDescent="0.35">
      <c r="A1085" s="11">
        <v>44804</v>
      </c>
      <c r="B1085" t="s">
        <v>5335</v>
      </c>
      <c r="C1085" t="s">
        <v>4809</v>
      </c>
      <c r="D1085" t="s">
        <v>5111</v>
      </c>
      <c r="E1085" s="18">
        <v>469</v>
      </c>
      <c r="F1085" s="18">
        <v>1748</v>
      </c>
      <c r="G1085" s="19">
        <f>+(Costo_Productos[[#This Row],[Precio Venta]]/Costo_Productos[[#This Row],[Precio Unitario]]-1)</f>
        <v>2.7270788912579955</v>
      </c>
    </row>
    <row r="1086" spans="1:7" x14ac:dyDescent="0.35">
      <c r="A1086" s="11">
        <v>44804</v>
      </c>
      <c r="B1086" t="s">
        <v>5334</v>
      </c>
      <c r="C1086" t="s">
        <v>4809</v>
      </c>
      <c r="D1086" t="s">
        <v>5113</v>
      </c>
      <c r="E1086" s="18">
        <v>528</v>
      </c>
      <c r="F1086" s="18">
        <v>1748</v>
      </c>
      <c r="G1086" s="19">
        <f>+(Costo_Productos[[#This Row],[Precio Venta]]/Costo_Productos[[#This Row],[Precio Unitario]]-1)</f>
        <v>2.3106060606060606</v>
      </c>
    </row>
    <row r="1087" spans="1:7" x14ac:dyDescent="0.35">
      <c r="A1087" s="11">
        <v>44804</v>
      </c>
      <c r="B1087" t="s">
        <v>5471</v>
      </c>
      <c r="C1087" t="s">
        <v>4809</v>
      </c>
      <c r="D1087" t="s">
        <v>5109</v>
      </c>
      <c r="E1087" s="18">
        <v>469</v>
      </c>
      <c r="F1087" s="18">
        <v>1748</v>
      </c>
      <c r="G1087" s="19">
        <f>+(Costo_Productos[[#This Row],[Precio Venta]]/Costo_Productos[[#This Row],[Precio Unitario]]-1)</f>
        <v>2.7270788912579955</v>
      </c>
    </row>
    <row r="1088" spans="1:7" x14ac:dyDescent="0.35">
      <c r="A1088" s="11">
        <v>44802</v>
      </c>
      <c r="B1088" t="s">
        <v>4211</v>
      </c>
      <c r="C1088" t="s">
        <v>4293</v>
      </c>
      <c r="D1088" t="s">
        <v>4213</v>
      </c>
      <c r="E1088" s="18">
        <v>116.69</v>
      </c>
      <c r="F1088" s="18">
        <v>228.8466</v>
      </c>
      <c r="G1088" s="19">
        <f>+(Costo_Productos[[#This Row],[Precio Venta]]/Costo_Productos[[#This Row],[Precio Unitario]]-1)</f>
        <v>0.96115005570314516</v>
      </c>
    </row>
    <row r="1089" spans="1:7" x14ac:dyDescent="0.35">
      <c r="A1089" s="11">
        <v>44802</v>
      </c>
      <c r="B1089" t="s">
        <v>4187</v>
      </c>
      <c r="C1089" t="s">
        <v>4293</v>
      </c>
      <c r="D1089" t="s">
        <v>4189</v>
      </c>
      <c r="E1089" s="18">
        <v>323.79199999999997</v>
      </c>
      <c r="F1089" s="18">
        <v>638.97109999999998</v>
      </c>
      <c r="G1089" s="19">
        <f>+(Costo_Productos[[#This Row],[Precio Venta]]/Costo_Productos[[#This Row],[Precio Unitario]]-1)</f>
        <v>0.97339989870040045</v>
      </c>
    </row>
    <row r="1090" spans="1:7" x14ac:dyDescent="0.35">
      <c r="A1090" s="11">
        <v>44802</v>
      </c>
      <c r="B1090" t="s">
        <v>4148</v>
      </c>
      <c r="C1090" t="s">
        <v>4293</v>
      </c>
      <c r="D1090" t="s">
        <v>4150</v>
      </c>
      <c r="E1090" s="18">
        <v>109.746</v>
      </c>
      <c r="F1090" s="18">
        <v>210.9854</v>
      </c>
      <c r="G1090" s="19">
        <f>+(Costo_Productos[[#This Row],[Precio Venta]]/Costo_Productos[[#This Row],[Precio Unitario]]-1)</f>
        <v>0.92248829114500763</v>
      </c>
    </row>
    <row r="1091" spans="1:7" x14ac:dyDescent="0.35">
      <c r="A1091" s="11">
        <v>44802</v>
      </c>
      <c r="B1091" t="s">
        <v>5472</v>
      </c>
      <c r="C1091" t="s">
        <v>4284</v>
      </c>
      <c r="D1091" t="s">
        <v>4888</v>
      </c>
      <c r="E1091" s="18">
        <v>2840.4</v>
      </c>
      <c r="F1091" s="18">
        <v>8447.1527000000006</v>
      </c>
      <c r="G1091" s="19">
        <f>+(Costo_Productos[[#This Row],[Precio Venta]]/Costo_Productos[[#This Row],[Precio Unitario]]-1)</f>
        <v>1.9739306787776369</v>
      </c>
    </row>
    <row r="1092" spans="1:7" x14ac:dyDescent="0.35">
      <c r="A1092" s="11">
        <v>44802</v>
      </c>
      <c r="B1092" t="s">
        <v>5473</v>
      </c>
      <c r="C1092" t="s">
        <v>4284</v>
      </c>
      <c r="D1092" t="s">
        <v>4887</v>
      </c>
      <c r="E1092" s="18">
        <v>2646</v>
      </c>
      <c r="F1092" s="18">
        <v>7869.0204999999996</v>
      </c>
      <c r="G1092" s="19">
        <f>+(Costo_Productos[[#This Row],[Precio Venta]]/Costo_Productos[[#This Row],[Precio Unitario]]-1)</f>
        <v>1.9739306500377927</v>
      </c>
    </row>
    <row r="1093" spans="1:7" x14ac:dyDescent="0.35">
      <c r="A1093" s="11">
        <v>44802</v>
      </c>
      <c r="B1093" t="s">
        <v>2633</v>
      </c>
      <c r="C1093" t="s">
        <v>4284</v>
      </c>
      <c r="D1093" t="s">
        <v>2366</v>
      </c>
      <c r="E1093" s="18">
        <v>21.6</v>
      </c>
      <c r="F1093" s="18">
        <v>65.145200000000003</v>
      </c>
      <c r="G1093" s="19">
        <f>+(Costo_Productos[[#This Row],[Precio Venta]]/Costo_Productos[[#This Row],[Precio Unitario]]-1)</f>
        <v>2.0159814814814814</v>
      </c>
    </row>
    <row r="1094" spans="1:7" x14ac:dyDescent="0.35">
      <c r="A1094" s="11">
        <v>44802</v>
      </c>
      <c r="B1094" t="s">
        <v>2632</v>
      </c>
      <c r="C1094" t="s">
        <v>4284</v>
      </c>
      <c r="D1094" t="s">
        <v>2364</v>
      </c>
      <c r="E1094" s="18">
        <v>18.36</v>
      </c>
      <c r="F1094" s="18">
        <v>62.281500000000001</v>
      </c>
      <c r="G1094" s="19">
        <f>+(Costo_Productos[[#This Row],[Precio Venta]]/Costo_Productos[[#This Row],[Precio Unitario]]-1)</f>
        <v>2.3922385620915034</v>
      </c>
    </row>
    <row r="1095" spans="1:7" x14ac:dyDescent="0.35">
      <c r="A1095" s="11">
        <v>44802</v>
      </c>
      <c r="B1095" t="s">
        <v>2631</v>
      </c>
      <c r="C1095" t="s">
        <v>4284</v>
      </c>
      <c r="D1095" t="s">
        <v>2362</v>
      </c>
      <c r="E1095" s="18">
        <v>20.52</v>
      </c>
      <c r="F1095" s="18">
        <v>61.887900000000002</v>
      </c>
      <c r="G1095" s="19">
        <f>+(Costo_Productos[[#This Row],[Precio Venta]]/Costo_Productos[[#This Row],[Precio Unitario]]-1)</f>
        <v>2.015979532163743</v>
      </c>
    </row>
    <row r="1096" spans="1:7" x14ac:dyDescent="0.35">
      <c r="A1096" s="11">
        <v>44802</v>
      </c>
      <c r="B1096" t="s">
        <v>2630</v>
      </c>
      <c r="C1096" t="s">
        <v>4284</v>
      </c>
      <c r="D1096" t="s">
        <v>2360</v>
      </c>
      <c r="E1096" s="18">
        <v>18.36</v>
      </c>
      <c r="F1096" s="18">
        <v>62.281500000000001</v>
      </c>
      <c r="G1096" s="19">
        <f>+(Costo_Productos[[#This Row],[Precio Venta]]/Costo_Productos[[#This Row],[Precio Unitario]]-1)</f>
        <v>2.3922385620915034</v>
      </c>
    </row>
    <row r="1097" spans="1:7" x14ac:dyDescent="0.35">
      <c r="A1097" s="11">
        <v>44802</v>
      </c>
      <c r="B1097" t="s">
        <v>2629</v>
      </c>
      <c r="C1097" t="s">
        <v>4284</v>
      </c>
      <c r="D1097" t="s">
        <v>2358</v>
      </c>
      <c r="E1097" s="18">
        <v>20.52</v>
      </c>
      <c r="F1097" s="18">
        <v>61.887900000000002</v>
      </c>
      <c r="G1097" s="19">
        <f>+(Costo_Productos[[#This Row],[Precio Venta]]/Costo_Productos[[#This Row],[Precio Unitario]]-1)</f>
        <v>2.015979532163743</v>
      </c>
    </row>
    <row r="1098" spans="1:7" x14ac:dyDescent="0.35">
      <c r="A1098" s="11">
        <v>44802</v>
      </c>
      <c r="B1098" t="s">
        <v>2628</v>
      </c>
      <c r="C1098" t="s">
        <v>4284</v>
      </c>
      <c r="D1098" t="s">
        <v>2356</v>
      </c>
      <c r="E1098" s="18">
        <v>18.36</v>
      </c>
      <c r="F1098" s="18">
        <v>62.281500000000001</v>
      </c>
      <c r="G1098" s="19">
        <f>+(Costo_Productos[[#This Row],[Precio Venta]]/Costo_Productos[[#This Row],[Precio Unitario]]-1)</f>
        <v>2.3922385620915034</v>
      </c>
    </row>
    <row r="1099" spans="1:7" x14ac:dyDescent="0.35">
      <c r="A1099" s="11">
        <v>44802</v>
      </c>
      <c r="B1099" t="s">
        <v>2627</v>
      </c>
      <c r="C1099" t="s">
        <v>4284</v>
      </c>
      <c r="D1099" t="s">
        <v>2354</v>
      </c>
      <c r="E1099" s="18">
        <v>20.52</v>
      </c>
      <c r="F1099" s="18">
        <v>61.887900000000002</v>
      </c>
      <c r="G1099" s="19">
        <f>+(Costo_Productos[[#This Row],[Precio Venta]]/Costo_Productos[[#This Row],[Precio Unitario]]-1)</f>
        <v>2.015979532163743</v>
      </c>
    </row>
    <row r="1100" spans="1:7" x14ac:dyDescent="0.35">
      <c r="A1100" s="11">
        <v>44802</v>
      </c>
      <c r="B1100" t="s">
        <v>2626</v>
      </c>
      <c r="C1100" t="s">
        <v>4284</v>
      </c>
      <c r="D1100" t="s">
        <v>2352</v>
      </c>
      <c r="E1100" s="18">
        <v>18.36</v>
      </c>
      <c r="F1100" s="18">
        <v>62.281500000000001</v>
      </c>
      <c r="G1100" s="19">
        <f>+(Costo_Productos[[#This Row],[Precio Venta]]/Costo_Productos[[#This Row],[Precio Unitario]]-1)</f>
        <v>2.3922385620915034</v>
      </c>
    </row>
    <row r="1101" spans="1:7" x14ac:dyDescent="0.35">
      <c r="A1101" s="11">
        <v>44802</v>
      </c>
      <c r="B1101" t="s">
        <v>2625</v>
      </c>
      <c r="C1101" t="s">
        <v>4284</v>
      </c>
      <c r="D1101" t="s">
        <v>2350</v>
      </c>
      <c r="E1101" s="18">
        <v>19.440000000000001</v>
      </c>
      <c r="F1101" s="18">
        <v>58.630699999999997</v>
      </c>
      <c r="G1101" s="19">
        <f>+(Costo_Productos[[#This Row],[Precio Venta]]/Costo_Productos[[#This Row],[Precio Unitario]]-1)</f>
        <v>2.0159825102880653</v>
      </c>
    </row>
    <row r="1102" spans="1:7" x14ac:dyDescent="0.35">
      <c r="A1102" s="11">
        <v>44802</v>
      </c>
      <c r="B1102" t="s">
        <v>2624</v>
      </c>
      <c r="C1102" t="s">
        <v>4284</v>
      </c>
      <c r="D1102" t="s">
        <v>2348</v>
      </c>
      <c r="E1102" s="18">
        <v>17.28</v>
      </c>
      <c r="F1102" s="18">
        <v>58.617899999999999</v>
      </c>
      <c r="G1102" s="19">
        <f>+(Costo_Productos[[#This Row],[Precio Venta]]/Costo_Productos[[#This Row],[Precio Unitario]]-1)</f>
        <v>2.3922395833333332</v>
      </c>
    </row>
    <row r="1103" spans="1:7" x14ac:dyDescent="0.35">
      <c r="A1103" s="11">
        <v>44802</v>
      </c>
      <c r="B1103" t="s">
        <v>2623</v>
      </c>
      <c r="C1103" t="s">
        <v>4284</v>
      </c>
      <c r="D1103" t="s">
        <v>2346</v>
      </c>
      <c r="E1103" s="18">
        <v>19.440000000000001</v>
      </c>
      <c r="F1103" s="18">
        <v>58.630699999999997</v>
      </c>
      <c r="G1103" s="19">
        <f>+(Costo_Productos[[#This Row],[Precio Venta]]/Costo_Productos[[#This Row],[Precio Unitario]]-1)</f>
        <v>2.0159825102880653</v>
      </c>
    </row>
    <row r="1104" spans="1:7" x14ac:dyDescent="0.35">
      <c r="A1104" s="11">
        <v>44802</v>
      </c>
      <c r="B1104" t="s">
        <v>2622</v>
      </c>
      <c r="C1104" t="s">
        <v>4284</v>
      </c>
      <c r="D1104" t="s">
        <v>2344</v>
      </c>
      <c r="E1104" s="18">
        <v>17.28</v>
      </c>
      <c r="F1104" s="18">
        <v>58.617899999999999</v>
      </c>
      <c r="G1104" s="19">
        <f>+(Costo_Productos[[#This Row],[Precio Venta]]/Costo_Productos[[#This Row],[Precio Unitario]]-1)</f>
        <v>2.3922395833333332</v>
      </c>
    </row>
    <row r="1105" spans="1:7" x14ac:dyDescent="0.35">
      <c r="A1105" s="11">
        <v>44802</v>
      </c>
      <c r="B1105" t="s">
        <v>2621</v>
      </c>
      <c r="C1105" t="s">
        <v>4284</v>
      </c>
      <c r="D1105" t="s">
        <v>2342</v>
      </c>
      <c r="E1105" s="18">
        <v>19.440000000000001</v>
      </c>
      <c r="F1105" s="18">
        <v>58.630699999999997</v>
      </c>
      <c r="G1105" s="19">
        <f>+(Costo_Productos[[#This Row],[Precio Venta]]/Costo_Productos[[#This Row],[Precio Unitario]]-1)</f>
        <v>2.0159825102880653</v>
      </c>
    </row>
    <row r="1106" spans="1:7" x14ac:dyDescent="0.35">
      <c r="A1106" s="11">
        <v>44802</v>
      </c>
      <c r="B1106" t="s">
        <v>2620</v>
      </c>
      <c r="C1106" t="s">
        <v>4284</v>
      </c>
      <c r="D1106" t="s">
        <v>2199</v>
      </c>
      <c r="E1106" s="18">
        <v>17.28</v>
      </c>
      <c r="F1106" s="18">
        <v>58.617899999999999</v>
      </c>
      <c r="G1106" s="19">
        <f>+(Costo_Productos[[#This Row],[Precio Venta]]/Costo_Productos[[#This Row],[Precio Unitario]]-1)</f>
        <v>2.3922395833333332</v>
      </c>
    </row>
    <row r="1107" spans="1:7" x14ac:dyDescent="0.35">
      <c r="A1107" s="11">
        <v>44802</v>
      </c>
      <c r="B1107" t="s">
        <v>2619</v>
      </c>
      <c r="C1107" t="s">
        <v>4284</v>
      </c>
      <c r="D1107" t="s">
        <v>2339</v>
      </c>
      <c r="E1107" s="18">
        <v>18.36</v>
      </c>
      <c r="F1107" s="18">
        <v>55.373399999999997</v>
      </c>
      <c r="G1107" s="19">
        <f>+(Costo_Productos[[#This Row],[Precio Venta]]/Costo_Productos[[#This Row],[Precio Unitario]]-1)</f>
        <v>2.0159803921568629</v>
      </c>
    </row>
    <row r="1108" spans="1:7" x14ac:dyDescent="0.35">
      <c r="A1108" s="11">
        <v>44802</v>
      </c>
      <c r="B1108" t="s">
        <v>2618</v>
      </c>
      <c r="C1108" t="s">
        <v>4284</v>
      </c>
      <c r="D1108" t="s">
        <v>2337</v>
      </c>
      <c r="E1108" s="18">
        <v>17.28</v>
      </c>
      <c r="F1108" s="18">
        <v>58.617899999999999</v>
      </c>
      <c r="G1108" s="19">
        <f>+(Costo_Productos[[#This Row],[Precio Venta]]/Costo_Productos[[#This Row],[Precio Unitario]]-1)</f>
        <v>2.3922395833333332</v>
      </c>
    </row>
    <row r="1109" spans="1:7" x14ac:dyDescent="0.35">
      <c r="A1109" s="11">
        <v>44802</v>
      </c>
      <c r="B1109" t="s">
        <v>2615</v>
      </c>
      <c r="C1109" t="s">
        <v>4284</v>
      </c>
      <c r="D1109" t="s">
        <v>2333</v>
      </c>
      <c r="E1109" s="18">
        <v>16.2</v>
      </c>
      <c r="F1109" s="18">
        <v>54.954300000000003</v>
      </c>
      <c r="G1109" s="19">
        <f>+(Costo_Productos[[#This Row],[Precio Venta]]/Costo_Productos[[#This Row],[Precio Unitario]]-1)</f>
        <v>2.3922407407407409</v>
      </c>
    </row>
    <row r="1110" spans="1:7" x14ac:dyDescent="0.35">
      <c r="A1110" s="11">
        <v>44802</v>
      </c>
      <c r="B1110" t="s">
        <v>2614</v>
      </c>
      <c r="C1110" t="s">
        <v>4284</v>
      </c>
      <c r="D1110" t="s">
        <v>2329</v>
      </c>
      <c r="E1110" s="18">
        <v>18.36</v>
      </c>
      <c r="F1110" s="18">
        <v>55.373399999999997</v>
      </c>
      <c r="G1110" s="19">
        <f>+(Costo_Productos[[#This Row],[Precio Venta]]/Costo_Productos[[#This Row],[Precio Unitario]]-1)</f>
        <v>2.0159803921568629</v>
      </c>
    </row>
    <row r="1111" spans="1:7" x14ac:dyDescent="0.35">
      <c r="A1111" s="11">
        <v>44802</v>
      </c>
      <c r="B1111" t="s">
        <v>2613</v>
      </c>
      <c r="C1111" t="s">
        <v>4284</v>
      </c>
      <c r="D1111" t="s">
        <v>2327</v>
      </c>
      <c r="E1111" s="18">
        <v>16.2</v>
      </c>
      <c r="F1111" s="18">
        <v>54.954300000000003</v>
      </c>
      <c r="G1111" s="19">
        <f>+(Costo_Productos[[#This Row],[Precio Venta]]/Costo_Productos[[#This Row],[Precio Unitario]]-1)</f>
        <v>2.3922407407407409</v>
      </c>
    </row>
    <row r="1112" spans="1:7" x14ac:dyDescent="0.35">
      <c r="A1112" s="11">
        <v>44802</v>
      </c>
      <c r="B1112" t="s">
        <v>2612</v>
      </c>
      <c r="C1112" t="s">
        <v>4284</v>
      </c>
      <c r="D1112" t="s">
        <v>2325</v>
      </c>
      <c r="E1112" s="18">
        <v>18.36</v>
      </c>
      <c r="F1112" s="18">
        <v>55.373399999999997</v>
      </c>
      <c r="G1112" s="19">
        <f>+(Costo_Productos[[#This Row],[Precio Venta]]/Costo_Productos[[#This Row],[Precio Unitario]]-1)</f>
        <v>2.0159803921568629</v>
      </c>
    </row>
    <row r="1113" spans="1:7" x14ac:dyDescent="0.35">
      <c r="A1113" s="11">
        <v>44802</v>
      </c>
      <c r="B1113" t="s">
        <v>2611</v>
      </c>
      <c r="C1113" t="s">
        <v>4284</v>
      </c>
      <c r="D1113" t="s">
        <v>2161</v>
      </c>
      <c r="E1113" s="18">
        <v>16.2</v>
      </c>
      <c r="F1113" s="18">
        <v>54.954300000000003</v>
      </c>
      <c r="G1113" s="19">
        <f>+(Costo_Productos[[#This Row],[Precio Venta]]/Costo_Productos[[#This Row],[Precio Unitario]]-1)</f>
        <v>2.3922407407407409</v>
      </c>
    </row>
    <row r="1114" spans="1:7" x14ac:dyDescent="0.35">
      <c r="A1114" s="11">
        <v>44802</v>
      </c>
      <c r="B1114" t="s">
        <v>2610</v>
      </c>
      <c r="C1114" t="s">
        <v>4284</v>
      </c>
      <c r="D1114" t="s">
        <v>2322</v>
      </c>
      <c r="E1114" s="18">
        <v>18.36</v>
      </c>
      <c r="F1114" s="18">
        <v>55.373399999999997</v>
      </c>
      <c r="G1114" s="19">
        <f>+(Costo_Productos[[#This Row],[Precio Venta]]/Costo_Productos[[#This Row],[Precio Unitario]]-1)</f>
        <v>2.0159803921568629</v>
      </c>
    </row>
    <row r="1115" spans="1:7" x14ac:dyDescent="0.35">
      <c r="A1115" s="11">
        <v>44802</v>
      </c>
      <c r="B1115" t="s">
        <v>2609</v>
      </c>
      <c r="C1115" t="s">
        <v>4284</v>
      </c>
      <c r="D1115" t="s">
        <v>2320</v>
      </c>
      <c r="E1115" s="18">
        <v>16.2</v>
      </c>
      <c r="F1115" s="18">
        <v>54.954300000000003</v>
      </c>
      <c r="G1115" s="19">
        <f>+(Costo_Productos[[#This Row],[Precio Venta]]/Costo_Productos[[#This Row],[Precio Unitario]]-1)</f>
        <v>2.3922407407407409</v>
      </c>
    </row>
    <row r="1116" spans="1:7" x14ac:dyDescent="0.35">
      <c r="A1116" s="11">
        <v>44802</v>
      </c>
      <c r="B1116" t="s">
        <v>2608</v>
      </c>
      <c r="C1116" t="s">
        <v>4284</v>
      </c>
      <c r="D1116" t="s">
        <v>2318</v>
      </c>
      <c r="E1116" s="18">
        <v>17.28</v>
      </c>
      <c r="F1116" s="18">
        <v>52.116199999999999</v>
      </c>
      <c r="G1116" s="19">
        <f>+(Costo_Productos[[#This Row],[Precio Venta]]/Costo_Productos[[#This Row],[Precio Unitario]]-1)</f>
        <v>2.0159837962962959</v>
      </c>
    </row>
    <row r="1117" spans="1:7" x14ac:dyDescent="0.35">
      <c r="A1117" s="11">
        <v>44802</v>
      </c>
      <c r="B1117" t="s">
        <v>2607</v>
      </c>
      <c r="C1117" t="s">
        <v>4284</v>
      </c>
      <c r="D1117" t="s">
        <v>2125</v>
      </c>
      <c r="E1117" s="18">
        <v>15.12</v>
      </c>
      <c r="F1117" s="18">
        <v>51.290599999999998</v>
      </c>
      <c r="G1117" s="19">
        <f>+(Costo_Productos[[#This Row],[Precio Venta]]/Costo_Productos[[#This Row],[Precio Unitario]]-1)</f>
        <v>2.3922354497354497</v>
      </c>
    </row>
    <row r="1118" spans="1:7" x14ac:dyDescent="0.35">
      <c r="A1118" s="11">
        <v>44802</v>
      </c>
      <c r="B1118" t="s">
        <v>2606</v>
      </c>
      <c r="C1118" t="s">
        <v>4284</v>
      </c>
      <c r="D1118" t="s">
        <v>2313</v>
      </c>
      <c r="E1118" s="18">
        <v>17.28</v>
      </c>
      <c r="F1118" s="18">
        <v>52.116199999999999</v>
      </c>
      <c r="G1118" s="19">
        <f>+(Costo_Productos[[#This Row],[Precio Venta]]/Costo_Productos[[#This Row],[Precio Unitario]]-1)</f>
        <v>2.0159837962962959</v>
      </c>
    </row>
    <row r="1119" spans="1:7" x14ac:dyDescent="0.35">
      <c r="A1119" s="11">
        <v>44802</v>
      </c>
      <c r="B1119" t="s">
        <v>2605</v>
      </c>
      <c r="C1119" t="s">
        <v>4284</v>
      </c>
      <c r="D1119" t="s">
        <v>2311</v>
      </c>
      <c r="E1119" s="18">
        <v>15.12</v>
      </c>
      <c r="F1119" s="18">
        <v>51.290599999999998</v>
      </c>
      <c r="G1119" s="19">
        <f>+(Costo_Productos[[#This Row],[Precio Venta]]/Costo_Productos[[#This Row],[Precio Unitario]]-1)</f>
        <v>2.3922354497354497</v>
      </c>
    </row>
    <row r="1120" spans="1:7" x14ac:dyDescent="0.35">
      <c r="A1120" s="11">
        <v>44802</v>
      </c>
      <c r="B1120" t="s">
        <v>2604</v>
      </c>
      <c r="C1120" t="s">
        <v>4284</v>
      </c>
      <c r="D1120" t="s">
        <v>2307</v>
      </c>
      <c r="E1120" s="18">
        <v>17.28</v>
      </c>
      <c r="F1120" s="18">
        <v>52.116199999999999</v>
      </c>
      <c r="G1120" s="19">
        <f>+(Costo_Productos[[#This Row],[Precio Venta]]/Costo_Productos[[#This Row],[Precio Unitario]]-1)</f>
        <v>2.0159837962962959</v>
      </c>
    </row>
    <row r="1121" spans="1:7" x14ac:dyDescent="0.35">
      <c r="A1121" s="11">
        <v>44802</v>
      </c>
      <c r="B1121" t="s">
        <v>2349</v>
      </c>
      <c r="C1121" t="s">
        <v>4284</v>
      </c>
      <c r="D1121" t="s">
        <v>2350</v>
      </c>
      <c r="E1121" s="18">
        <v>9.7200000000000006</v>
      </c>
      <c r="F1121" s="18">
        <v>29.315300000000001</v>
      </c>
      <c r="G1121" s="19">
        <f>+(Costo_Productos[[#This Row],[Precio Venta]]/Costo_Productos[[#This Row],[Precio Unitario]]-1)</f>
        <v>2.0159773662551439</v>
      </c>
    </row>
    <row r="1122" spans="1:7" x14ac:dyDescent="0.35">
      <c r="A1122" s="11">
        <v>44802</v>
      </c>
      <c r="B1122" t="s">
        <v>2347</v>
      </c>
      <c r="C1122" t="s">
        <v>4284</v>
      </c>
      <c r="D1122" t="s">
        <v>2348</v>
      </c>
      <c r="E1122" s="18">
        <v>8.64</v>
      </c>
      <c r="F1122" s="18">
        <v>24.437999999999999</v>
      </c>
      <c r="G1122" s="19">
        <f>+(Costo_Productos[[#This Row],[Precio Venta]]/Costo_Productos[[#This Row],[Precio Unitario]]-1)</f>
        <v>1.8284722222222221</v>
      </c>
    </row>
    <row r="1123" spans="1:7" x14ac:dyDescent="0.35">
      <c r="A1123" s="11">
        <v>44802</v>
      </c>
      <c r="B1123" t="s">
        <v>2345</v>
      </c>
      <c r="C1123" t="s">
        <v>4284</v>
      </c>
      <c r="D1123" t="s">
        <v>2346</v>
      </c>
      <c r="E1123" s="18">
        <v>9.7200000000000006</v>
      </c>
      <c r="F1123" s="18">
        <v>29.315300000000001</v>
      </c>
      <c r="G1123" s="19">
        <f>+(Costo_Productos[[#This Row],[Precio Venta]]/Costo_Productos[[#This Row],[Precio Unitario]]-1)</f>
        <v>2.0159773662551439</v>
      </c>
    </row>
    <row r="1124" spans="1:7" x14ac:dyDescent="0.35">
      <c r="A1124" s="11">
        <v>44802</v>
      </c>
      <c r="B1124" t="s">
        <v>2343</v>
      </c>
      <c r="C1124" t="s">
        <v>4284</v>
      </c>
      <c r="D1124" t="s">
        <v>2344</v>
      </c>
      <c r="E1124" s="18">
        <v>8.64</v>
      </c>
      <c r="F1124" s="18">
        <v>24.437999999999999</v>
      </c>
      <c r="G1124" s="19">
        <f>+(Costo_Productos[[#This Row],[Precio Venta]]/Costo_Productos[[#This Row],[Precio Unitario]]-1)</f>
        <v>1.8284722222222221</v>
      </c>
    </row>
    <row r="1125" spans="1:7" x14ac:dyDescent="0.35">
      <c r="A1125" s="11">
        <v>44802</v>
      </c>
      <c r="B1125" t="s">
        <v>2341</v>
      </c>
      <c r="C1125" t="s">
        <v>4284</v>
      </c>
      <c r="D1125" t="s">
        <v>2342</v>
      </c>
      <c r="E1125" s="18">
        <v>9.18</v>
      </c>
      <c r="F1125" s="18">
        <v>27.686699999999998</v>
      </c>
      <c r="G1125" s="19">
        <f>+(Costo_Productos[[#This Row],[Precio Venta]]/Costo_Productos[[#This Row],[Precio Unitario]]-1)</f>
        <v>2.0159803921568629</v>
      </c>
    </row>
    <row r="1126" spans="1:7" x14ac:dyDescent="0.35">
      <c r="A1126" s="11">
        <v>44802</v>
      </c>
      <c r="B1126" t="s">
        <v>2340</v>
      </c>
      <c r="C1126" t="s">
        <v>4284</v>
      </c>
      <c r="D1126" t="s">
        <v>2199</v>
      </c>
      <c r="E1126" s="18">
        <v>8.64</v>
      </c>
      <c r="F1126" s="18">
        <v>24.437999999999999</v>
      </c>
      <c r="G1126" s="19">
        <f>+(Costo_Productos[[#This Row],[Precio Venta]]/Costo_Productos[[#This Row],[Precio Unitario]]-1)</f>
        <v>1.8284722222222221</v>
      </c>
    </row>
    <row r="1127" spans="1:7" x14ac:dyDescent="0.35">
      <c r="A1127" s="11">
        <v>44802</v>
      </c>
      <c r="B1127" t="s">
        <v>2338</v>
      </c>
      <c r="C1127" t="s">
        <v>4284</v>
      </c>
      <c r="D1127" t="s">
        <v>2339</v>
      </c>
      <c r="E1127" s="18">
        <v>9.18</v>
      </c>
      <c r="F1127" s="18">
        <v>27.686699999999998</v>
      </c>
      <c r="G1127" s="19">
        <f>+(Costo_Productos[[#This Row],[Precio Venta]]/Costo_Productos[[#This Row],[Precio Unitario]]-1)</f>
        <v>2.0159803921568629</v>
      </c>
    </row>
    <row r="1128" spans="1:7" x14ac:dyDescent="0.35">
      <c r="A1128" s="11">
        <v>44802</v>
      </c>
      <c r="B1128" t="s">
        <v>2336</v>
      </c>
      <c r="C1128" t="s">
        <v>4284</v>
      </c>
      <c r="D1128" t="s">
        <v>2337</v>
      </c>
      <c r="E1128" s="18">
        <v>8.64</v>
      </c>
      <c r="F1128" s="18">
        <v>23.218900000000001</v>
      </c>
      <c r="G1128" s="19">
        <f>+(Costo_Productos[[#This Row],[Precio Venta]]/Costo_Productos[[#This Row],[Precio Unitario]]-1)</f>
        <v>1.6873726851851854</v>
      </c>
    </row>
    <row r="1129" spans="1:7" x14ac:dyDescent="0.35">
      <c r="A1129" s="11">
        <v>44802</v>
      </c>
      <c r="B1129" t="s">
        <v>2330</v>
      </c>
      <c r="C1129" t="s">
        <v>4284</v>
      </c>
      <c r="D1129" t="s">
        <v>2331</v>
      </c>
      <c r="E1129" s="18">
        <v>7.56</v>
      </c>
      <c r="F1129" s="18">
        <v>22.800799999999999</v>
      </c>
      <c r="G1129" s="19">
        <f>+(Costo_Productos[[#This Row],[Precio Venta]]/Costo_Productos[[#This Row],[Precio Unitario]]-1)</f>
        <v>2.015978835978836</v>
      </c>
    </row>
    <row r="1130" spans="1:7" x14ac:dyDescent="0.35">
      <c r="A1130" s="11">
        <v>44802</v>
      </c>
      <c r="B1130" t="s">
        <v>2334</v>
      </c>
      <c r="C1130" t="s">
        <v>4284</v>
      </c>
      <c r="D1130" t="s">
        <v>2335</v>
      </c>
      <c r="E1130" s="18">
        <v>9.18</v>
      </c>
      <c r="F1130" s="18">
        <v>27.686699999999998</v>
      </c>
      <c r="G1130" s="19">
        <f>+(Costo_Productos[[#This Row],[Precio Venta]]/Costo_Productos[[#This Row],[Precio Unitario]]-1)</f>
        <v>2.0159803921568629</v>
      </c>
    </row>
    <row r="1131" spans="1:7" x14ac:dyDescent="0.35">
      <c r="A1131" s="11">
        <v>44802</v>
      </c>
      <c r="B1131" t="s">
        <v>2332</v>
      </c>
      <c r="C1131" t="s">
        <v>4284</v>
      </c>
      <c r="D1131" t="s">
        <v>2333</v>
      </c>
      <c r="E1131" s="18">
        <v>8.1</v>
      </c>
      <c r="F1131" s="18">
        <v>23.218900000000001</v>
      </c>
      <c r="G1131" s="19">
        <f>+(Costo_Productos[[#This Row],[Precio Venta]]/Costo_Productos[[#This Row],[Precio Unitario]]-1)</f>
        <v>1.8665308641975313</v>
      </c>
    </row>
    <row r="1132" spans="1:7" x14ac:dyDescent="0.35">
      <c r="A1132" s="11">
        <v>44802</v>
      </c>
      <c r="B1132" t="s">
        <v>2328</v>
      </c>
      <c r="C1132" t="s">
        <v>4284</v>
      </c>
      <c r="D1132" t="s">
        <v>2329</v>
      </c>
      <c r="E1132" s="18">
        <v>9.18</v>
      </c>
      <c r="F1132" s="18">
        <v>27.686699999999998</v>
      </c>
      <c r="G1132" s="19">
        <f>+(Costo_Productos[[#This Row],[Precio Venta]]/Costo_Productos[[#This Row],[Precio Unitario]]-1)</f>
        <v>2.0159803921568629</v>
      </c>
    </row>
    <row r="1133" spans="1:7" x14ac:dyDescent="0.35">
      <c r="A1133" s="11">
        <v>44802</v>
      </c>
      <c r="B1133" t="s">
        <v>2326</v>
      </c>
      <c r="C1133" t="s">
        <v>4284</v>
      </c>
      <c r="D1133" t="s">
        <v>2327</v>
      </c>
      <c r="E1133" s="18">
        <v>8.1</v>
      </c>
      <c r="F1133" s="18">
        <v>23.218900000000001</v>
      </c>
      <c r="G1133" s="19">
        <f>+(Costo_Productos[[#This Row],[Precio Venta]]/Costo_Productos[[#This Row],[Precio Unitario]]-1)</f>
        <v>1.8665308641975313</v>
      </c>
    </row>
    <row r="1134" spans="1:7" x14ac:dyDescent="0.35">
      <c r="A1134" s="11">
        <v>44802</v>
      </c>
      <c r="B1134" t="s">
        <v>2324</v>
      </c>
      <c r="C1134" t="s">
        <v>4284</v>
      </c>
      <c r="D1134" t="s">
        <v>2325</v>
      </c>
      <c r="E1134" s="18">
        <v>9.18</v>
      </c>
      <c r="F1134" s="18">
        <v>27.686699999999998</v>
      </c>
      <c r="G1134" s="19">
        <f>+(Costo_Productos[[#This Row],[Precio Venta]]/Costo_Productos[[#This Row],[Precio Unitario]]-1)</f>
        <v>2.0159803921568629</v>
      </c>
    </row>
    <row r="1135" spans="1:7" x14ac:dyDescent="0.35">
      <c r="A1135" s="11">
        <v>44802</v>
      </c>
      <c r="B1135" t="s">
        <v>2323</v>
      </c>
      <c r="C1135" t="s">
        <v>4284</v>
      </c>
      <c r="D1135" t="s">
        <v>2161</v>
      </c>
      <c r="E1135" s="18">
        <v>8.1</v>
      </c>
      <c r="F1135" s="18">
        <v>21.999700000000001</v>
      </c>
      <c r="G1135" s="19">
        <f>+(Costo_Productos[[#This Row],[Precio Venta]]/Costo_Productos[[#This Row],[Precio Unitario]]-1)</f>
        <v>1.7160123456790126</v>
      </c>
    </row>
    <row r="1136" spans="1:7" x14ac:dyDescent="0.35">
      <c r="A1136" s="11">
        <v>44802</v>
      </c>
      <c r="B1136" t="s">
        <v>2321</v>
      </c>
      <c r="C1136" t="s">
        <v>4284</v>
      </c>
      <c r="D1136" t="s">
        <v>2322</v>
      </c>
      <c r="E1136" s="18">
        <v>9.18</v>
      </c>
      <c r="F1136" s="18">
        <v>27.686699999999998</v>
      </c>
      <c r="G1136" s="19">
        <f>+(Costo_Productos[[#This Row],[Precio Venta]]/Costo_Productos[[#This Row],[Precio Unitario]]-1)</f>
        <v>2.0159803921568629</v>
      </c>
    </row>
    <row r="1137" spans="1:7" x14ac:dyDescent="0.35">
      <c r="A1137" s="11">
        <v>44802</v>
      </c>
      <c r="B1137" t="s">
        <v>2319</v>
      </c>
      <c r="C1137" t="s">
        <v>4284</v>
      </c>
      <c r="D1137" t="s">
        <v>2320</v>
      </c>
      <c r="E1137" s="18">
        <v>8.1</v>
      </c>
      <c r="F1137" s="18">
        <v>21.999700000000001</v>
      </c>
      <c r="G1137" s="19">
        <f>+(Costo_Productos[[#This Row],[Precio Venta]]/Costo_Productos[[#This Row],[Precio Unitario]]-1)</f>
        <v>1.7160123456790126</v>
      </c>
    </row>
    <row r="1138" spans="1:7" x14ac:dyDescent="0.35">
      <c r="A1138" s="11">
        <v>44802</v>
      </c>
      <c r="B1138" t="s">
        <v>2314</v>
      </c>
      <c r="C1138" t="s">
        <v>4284</v>
      </c>
      <c r="D1138" t="s">
        <v>2315</v>
      </c>
      <c r="E1138" s="18">
        <v>7.02</v>
      </c>
      <c r="F1138" s="18">
        <v>21.1722</v>
      </c>
      <c r="G1138" s="19">
        <f>+(Costo_Productos[[#This Row],[Precio Venta]]/Costo_Productos[[#This Row],[Precio Unitario]]-1)</f>
        <v>2.0159829059829062</v>
      </c>
    </row>
    <row r="1139" spans="1:7" x14ac:dyDescent="0.35">
      <c r="A1139" s="11">
        <v>44802</v>
      </c>
      <c r="B1139" t="s">
        <v>2317</v>
      </c>
      <c r="C1139" t="s">
        <v>4284</v>
      </c>
      <c r="D1139" t="s">
        <v>2318</v>
      </c>
      <c r="E1139" s="18">
        <v>8.64</v>
      </c>
      <c r="F1139" s="18">
        <v>26.0581</v>
      </c>
      <c r="G1139" s="19">
        <f>+(Costo_Productos[[#This Row],[Precio Venta]]/Costo_Productos[[#This Row],[Precio Unitario]]-1)</f>
        <v>2.0159837962962959</v>
      </c>
    </row>
    <row r="1140" spans="1:7" x14ac:dyDescent="0.35">
      <c r="A1140" s="11">
        <v>44802</v>
      </c>
      <c r="B1140" t="s">
        <v>2316</v>
      </c>
      <c r="C1140" t="s">
        <v>4284</v>
      </c>
      <c r="D1140" t="s">
        <v>2125</v>
      </c>
      <c r="E1140" s="18">
        <v>7.56</v>
      </c>
      <c r="F1140" s="18">
        <v>21.999700000000001</v>
      </c>
      <c r="G1140" s="19">
        <f>+(Costo_Productos[[#This Row],[Precio Venta]]/Costo_Productos[[#This Row],[Precio Unitario]]-1)</f>
        <v>1.9100132275132276</v>
      </c>
    </row>
    <row r="1141" spans="1:7" x14ac:dyDescent="0.35">
      <c r="A1141" s="11">
        <v>44802</v>
      </c>
      <c r="B1141" t="s">
        <v>2308</v>
      </c>
      <c r="C1141" t="s">
        <v>4284</v>
      </c>
      <c r="D1141" t="s">
        <v>2309</v>
      </c>
      <c r="E1141" s="18">
        <v>7.02</v>
      </c>
      <c r="F1141" s="18">
        <v>21.1722</v>
      </c>
      <c r="G1141" s="19">
        <f>+(Costo_Productos[[#This Row],[Precio Venta]]/Costo_Productos[[#This Row],[Precio Unitario]]-1)</f>
        <v>2.0159829059829062</v>
      </c>
    </row>
    <row r="1142" spans="1:7" x14ac:dyDescent="0.35">
      <c r="A1142" s="11">
        <v>44802</v>
      </c>
      <c r="B1142" t="s">
        <v>2312</v>
      </c>
      <c r="C1142" t="s">
        <v>4284</v>
      </c>
      <c r="D1142" t="s">
        <v>2313</v>
      </c>
      <c r="E1142" s="18">
        <v>8.64</v>
      </c>
      <c r="F1142" s="18">
        <v>26.0581</v>
      </c>
      <c r="G1142" s="19">
        <f>+(Costo_Productos[[#This Row],[Precio Venta]]/Costo_Productos[[#This Row],[Precio Unitario]]-1)</f>
        <v>2.0159837962962959</v>
      </c>
    </row>
    <row r="1143" spans="1:7" x14ac:dyDescent="0.35">
      <c r="A1143" s="11">
        <v>44802</v>
      </c>
      <c r="B1143" t="s">
        <v>2310</v>
      </c>
      <c r="C1143" t="s">
        <v>4284</v>
      </c>
      <c r="D1143" t="s">
        <v>2311</v>
      </c>
      <c r="E1143" s="18">
        <v>7.56</v>
      </c>
      <c r="F1143" s="18">
        <v>21.999700000000001</v>
      </c>
      <c r="G1143" s="19">
        <f>+(Costo_Productos[[#This Row],[Precio Venta]]/Costo_Productos[[#This Row],[Precio Unitario]]-1)</f>
        <v>1.9100132275132276</v>
      </c>
    </row>
    <row r="1144" spans="1:7" x14ac:dyDescent="0.35">
      <c r="A1144" s="11">
        <v>44802</v>
      </c>
      <c r="B1144" t="s">
        <v>2303</v>
      </c>
      <c r="C1144" t="s">
        <v>4284</v>
      </c>
      <c r="D1144" t="s">
        <v>2304</v>
      </c>
      <c r="E1144" s="18">
        <v>7.02</v>
      </c>
      <c r="F1144" s="18">
        <v>21.1722</v>
      </c>
      <c r="G1144" s="19">
        <f>+(Costo_Productos[[#This Row],[Precio Venta]]/Costo_Productos[[#This Row],[Precio Unitario]]-1)</f>
        <v>2.0159829059829062</v>
      </c>
    </row>
    <row r="1145" spans="1:7" x14ac:dyDescent="0.35">
      <c r="A1145" s="11">
        <v>44802</v>
      </c>
      <c r="B1145" t="s">
        <v>2306</v>
      </c>
      <c r="C1145" t="s">
        <v>4284</v>
      </c>
      <c r="D1145" t="s">
        <v>2307</v>
      </c>
      <c r="E1145" s="18">
        <v>8.64</v>
      </c>
      <c r="F1145" s="18">
        <v>26.0581</v>
      </c>
      <c r="G1145" s="19">
        <f>+(Costo_Productos[[#This Row],[Precio Venta]]/Costo_Productos[[#This Row],[Precio Unitario]]-1)</f>
        <v>2.0159837962962959</v>
      </c>
    </row>
    <row r="1146" spans="1:7" x14ac:dyDescent="0.35">
      <c r="A1146" s="11">
        <v>44802</v>
      </c>
      <c r="B1146" t="s">
        <v>2305</v>
      </c>
      <c r="C1146" t="s">
        <v>4284</v>
      </c>
      <c r="D1146" t="s">
        <v>2123</v>
      </c>
      <c r="E1146" s="18">
        <v>7.56</v>
      </c>
      <c r="F1146" s="18">
        <v>21.999700000000001</v>
      </c>
      <c r="G1146" s="19">
        <f>+(Costo_Productos[[#This Row],[Precio Venta]]/Costo_Productos[[#This Row],[Precio Unitario]]-1)</f>
        <v>1.9100132275132276</v>
      </c>
    </row>
    <row r="1147" spans="1:7" x14ac:dyDescent="0.35">
      <c r="A1147" s="11">
        <v>44802</v>
      </c>
      <c r="B1147" t="s">
        <v>2297</v>
      </c>
      <c r="C1147" t="s">
        <v>4284</v>
      </c>
      <c r="D1147" t="s">
        <v>2298</v>
      </c>
      <c r="E1147" s="18">
        <v>6.48</v>
      </c>
      <c r="F1147" s="18">
        <v>19.543600000000001</v>
      </c>
      <c r="G1147" s="19">
        <f>+(Costo_Productos[[#This Row],[Precio Venta]]/Costo_Productos[[#This Row],[Precio Unitario]]-1)</f>
        <v>2.0159876543209876</v>
      </c>
    </row>
    <row r="1148" spans="1:7" x14ac:dyDescent="0.35">
      <c r="A1148" s="11">
        <v>44802</v>
      </c>
      <c r="B1148" t="s">
        <v>2301</v>
      </c>
      <c r="C1148" t="s">
        <v>4284</v>
      </c>
      <c r="D1148" t="s">
        <v>2302</v>
      </c>
      <c r="E1148" s="18">
        <v>8.1</v>
      </c>
      <c r="F1148" s="18">
        <v>24.429500000000001</v>
      </c>
      <c r="G1148" s="19">
        <f>+(Costo_Productos[[#This Row],[Precio Venta]]/Costo_Productos[[#This Row],[Precio Unitario]]-1)</f>
        <v>2.015987654320988</v>
      </c>
    </row>
    <row r="1149" spans="1:7" x14ac:dyDescent="0.35">
      <c r="A1149" s="11">
        <v>44802</v>
      </c>
      <c r="B1149" t="s">
        <v>4006</v>
      </c>
      <c r="C1149" t="s">
        <v>5584</v>
      </c>
      <c r="D1149" t="s">
        <v>4008</v>
      </c>
      <c r="E1149" s="18">
        <v>792.6309</v>
      </c>
      <c r="F1149" s="18">
        <v>2267.616</v>
      </c>
      <c r="G1149" s="19">
        <f>+(Costo_Productos[[#This Row],[Precio Venta]]/Costo_Productos[[#This Row],[Precio Unitario]]-1)</f>
        <v>1.8608725700701298</v>
      </c>
    </row>
    <row r="1150" spans="1:7" x14ac:dyDescent="0.35">
      <c r="A1150" s="11">
        <v>44802</v>
      </c>
      <c r="B1150" t="s">
        <v>4004</v>
      </c>
      <c r="C1150" t="s">
        <v>5584</v>
      </c>
      <c r="D1150" t="s">
        <v>4005</v>
      </c>
      <c r="E1150" s="18">
        <v>36.866300000000003</v>
      </c>
      <c r="F1150" s="18">
        <v>95.409899999999993</v>
      </c>
      <c r="G1150" s="19">
        <f>+(Costo_Productos[[#This Row],[Precio Venta]]/Costo_Productos[[#This Row],[Precio Unitario]]-1)</f>
        <v>1.5879977106463081</v>
      </c>
    </row>
    <row r="1151" spans="1:7" x14ac:dyDescent="0.35">
      <c r="A1151" s="11">
        <v>44802</v>
      </c>
      <c r="B1151" t="s">
        <v>3986</v>
      </c>
      <c r="C1151" t="s">
        <v>5584</v>
      </c>
      <c r="D1151" t="s">
        <v>3987</v>
      </c>
      <c r="E1151" s="18">
        <v>41.499000000000002</v>
      </c>
      <c r="F1151" s="18">
        <v>107.5077</v>
      </c>
      <c r="G1151" s="19">
        <f>+(Costo_Productos[[#This Row],[Precio Venta]]/Costo_Productos[[#This Row],[Precio Unitario]]-1)</f>
        <v>1.5906094122749943</v>
      </c>
    </row>
    <row r="1152" spans="1:7" x14ac:dyDescent="0.35">
      <c r="A1152" s="11">
        <v>44802</v>
      </c>
      <c r="B1152" t="s">
        <v>3982</v>
      </c>
      <c r="C1152" t="s">
        <v>5584</v>
      </c>
      <c r="D1152" t="s">
        <v>3983</v>
      </c>
      <c r="E1152" s="18">
        <v>56.637</v>
      </c>
      <c r="F1152" s="18">
        <v>146.79409999999999</v>
      </c>
      <c r="G1152" s="19">
        <f>+(Costo_Productos[[#This Row],[Precio Venta]]/Costo_Productos[[#This Row],[Precio Unitario]]-1)</f>
        <v>1.591841022653036</v>
      </c>
    </row>
    <row r="1153" spans="1:7" x14ac:dyDescent="0.35">
      <c r="A1153" s="11">
        <v>44802</v>
      </c>
      <c r="B1153" t="s">
        <v>3968</v>
      </c>
      <c r="C1153" t="s">
        <v>5584</v>
      </c>
      <c r="D1153" t="s">
        <v>3969</v>
      </c>
      <c r="E1153" s="18">
        <v>191.7045</v>
      </c>
      <c r="F1153" s="18">
        <v>496.69290000000001</v>
      </c>
      <c r="G1153" s="19">
        <f>+(Costo_Productos[[#This Row],[Precio Venta]]/Costo_Productos[[#This Row],[Precio Unitario]]-1)</f>
        <v>1.5909297903805077</v>
      </c>
    </row>
    <row r="1154" spans="1:7" x14ac:dyDescent="0.35">
      <c r="A1154" s="11">
        <v>44802</v>
      </c>
      <c r="B1154" t="s">
        <v>3952</v>
      </c>
      <c r="C1154" t="s">
        <v>5584</v>
      </c>
      <c r="D1154" t="s">
        <v>3953</v>
      </c>
      <c r="E1154" s="18">
        <v>61.856999999999999</v>
      </c>
      <c r="F1154" s="18">
        <v>160.2638</v>
      </c>
      <c r="G1154" s="19">
        <f>+(Costo_Productos[[#This Row],[Precio Venta]]/Costo_Productos[[#This Row],[Precio Unitario]]-1)</f>
        <v>1.5908757295051492</v>
      </c>
    </row>
    <row r="1155" spans="1:7" x14ac:dyDescent="0.35">
      <c r="A1155" s="11">
        <v>44802</v>
      </c>
      <c r="B1155" t="s">
        <v>3944</v>
      </c>
      <c r="C1155" t="s">
        <v>5584</v>
      </c>
      <c r="D1155" t="s">
        <v>3945</v>
      </c>
      <c r="E1155" s="18">
        <v>63.357700000000001</v>
      </c>
      <c r="F1155" s="18">
        <v>166.49969999999999</v>
      </c>
      <c r="G1155" s="19">
        <f>+(Costo_Productos[[#This Row],[Precio Venta]]/Costo_Productos[[#This Row],[Precio Unitario]]-1)</f>
        <v>1.6279315694856344</v>
      </c>
    </row>
    <row r="1156" spans="1:7" x14ac:dyDescent="0.35">
      <c r="A1156" s="11">
        <v>44802</v>
      </c>
      <c r="B1156" t="s">
        <v>3936</v>
      </c>
      <c r="C1156" t="s">
        <v>5584</v>
      </c>
      <c r="D1156" t="s">
        <v>3937</v>
      </c>
      <c r="E1156" s="18">
        <v>55.136200000000002</v>
      </c>
      <c r="F1156" s="18">
        <v>143.42670000000001</v>
      </c>
      <c r="G1156" s="19">
        <f>+(Costo_Productos[[#This Row],[Precio Venta]]/Costo_Productos[[#This Row],[Precio Unitario]]-1)</f>
        <v>1.6013163765366492</v>
      </c>
    </row>
    <row r="1157" spans="1:7" x14ac:dyDescent="0.35">
      <c r="A1157" s="11">
        <v>44802</v>
      </c>
      <c r="B1157" t="s">
        <v>3922</v>
      </c>
      <c r="C1157" t="s">
        <v>5584</v>
      </c>
      <c r="D1157" t="s">
        <v>3923</v>
      </c>
      <c r="E1157" s="18">
        <v>114.6442</v>
      </c>
      <c r="F1157" s="18">
        <v>243.20179999999999</v>
      </c>
      <c r="G1157" s="19">
        <f>+(Costo_Productos[[#This Row],[Precio Venta]]/Costo_Productos[[#This Row],[Precio Unitario]]-1)</f>
        <v>1.1213615690981316</v>
      </c>
    </row>
    <row r="1158" spans="1:7" x14ac:dyDescent="0.35">
      <c r="A1158" s="11">
        <v>44802</v>
      </c>
      <c r="B1158" t="s">
        <v>3908</v>
      </c>
      <c r="C1158" t="s">
        <v>5584</v>
      </c>
      <c r="D1158" t="s">
        <v>3909</v>
      </c>
      <c r="E1158" s="18">
        <v>40.716000000000001</v>
      </c>
      <c r="F1158" s="18">
        <v>100.5234</v>
      </c>
      <c r="G1158" s="19">
        <f>+(Costo_Productos[[#This Row],[Precio Venta]]/Costo_Productos[[#This Row],[Precio Unitario]]-1)</f>
        <v>1.4688918361332153</v>
      </c>
    </row>
    <row r="1159" spans="1:7" x14ac:dyDescent="0.35">
      <c r="A1159" s="11">
        <v>44802</v>
      </c>
      <c r="B1159" t="s">
        <v>3906</v>
      </c>
      <c r="C1159" t="s">
        <v>5584</v>
      </c>
      <c r="D1159" t="s">
        <v>3907</v>
      </c>
      <c r="E1159" s="18">
        <v>28.6447</v>
      </c>
      <c r="F1159" s="18">
        <v>72.648700000000005</v>
      </c>
      <c r="G1159" s="19">
        <f>+(Costo_Productos[[#This Row],[Precio Venta]]/Costo_Productos[[#This Row],[Precio Unitario]]-1)</f>
        <v>1.5362004140381993</v>
      </c>
    </row>
    <row r="1160" spans="1:7" x14ac:dyDescent="0.35">
      <c r="A1160" s="11">
        <v>44802</v>
      </c>
      <c r="B1160" t="s">
        <v>3900</v>
      </c>
      <c r="C1160" t="s">
        <v>5584</v>
      </c>
      <c r="D1160" t="s">
        <v>3901</v>
      </c>
      <c r="E1160" s="18">
        <v>31.6462</v>
      </c>
      <c r="F1160" s="18">
        <v>75.143100000000004</v>
      </c>
      <c r="G1160" s="19">
        <f>+(Costo_Productos[[#This Row],[Precio Venta]]/Costo_Productos[[#This Row],[Precio Unitario]]-1)</f>
        <v>1.3744746604647635</v>
      </c>
    </row>
    <row r="1161" spans="1:7" x14ac:dyDescent="0.35">
      <c r="A1161" s="11">
        <v>44798</v>
      </c>
      <c r="B1161" t="s">
        <v>3239</v>
      </c>
      <c r="C1161" t="s">
        <v>5136</v>
      </c>
      <c r="D1161" t="s">
        <v>3241</v>
      </c>
      <c r="E1161" s="18">
        <v>140</v>
      </c>
      <c r="F1161" s="18">
        <v>269.51179999999999</v>
      </c>
      <c r="G1161" s="19">
        <f>+(Costo_Productos[[#This Row],[Precio Venta]]/Costo_Productos[[#This Row],[Precio Unitario]]-1)</f>
        <v>0.92508428571428558</v>
      </c>
    </row>
    <row r="1162" spans="1:7" x14ac:dyDescent="0.35">
      <c r="A1162" s="11">
        <v>44798</v>
      </c>
      <c r="B1162" t="s">
        <v>3218</v>
      </c>
      <c r="C1162" t="s">
        <v>5136</v>
      </c>
      <c r="D1162" t="s">
        <v>3220</v>
      </c>
      <c r="E1162" s="18">
        <v>140</v>
      </c>
      <c r="F1162" s="18">
        <v>269.51179999999999</v>
      </c>
      <c r="G1162" s="19">
        <f>+(Costo_Productos[[#This Row],[Precio Venta]]/Costo_Productos[[#This Row],[Precio Unitario]]-1)</f>
        <v>0.92508428571428558</v>
      </c>
    </row>
    <row r="1163" spans="1:7" x14ac:dyDescent="0.35">
      <c r="A1163" s="11">
        <v>44798</v>
      </c>
      <c r="B1163" t="s">
        <v>3170</v>
      </c>
      <c r="C1163" t="s">
        <v>5136</v>
      </c>
      <c r="D1163" t="s">
        <v>3172</v>
      </c>
      <c r="E1163" s="18">
        <v>140</v>
      </c>
      <c r="F1163" s="18">
        <v>269.51179999999999</v>
      </c>
      <c r="G1163" s="19">
        <f>+(Costo_Productos[[#This Row],[Precio Venta]]/Costo_Productos[[#This Row],[Precio Unitario]]-1)</f>
        <v>0.92508428571428558</v>
      </c>
    </row>
    <row r="1164" spans="1:7" x14ac:dyDescent="0.35">
      <c r="A1164" s="11">
        <v>44798</v>
      </c>
      <c r="B1164" t="s">
        <v>3140</v>
      </c>
      <c r="C1164" t="s">
        <v>5136</v>
      </c>
      <c r="D1164" t="s">
        <v>3142</v>
      </c>
      <c r="E1164" s="18">
        <v>140</v>
      </c>
      <c r="F1164" s="18">
        <v>269.51179999999999</v>
      </c>
      <c r="G1164" s="19">
        <f>+(Costo_Productos[[#This Row],[Precio Venta]]/Costo_Productos[[#This Row],[Precio Unitario]]-1)</f>
        <v>0.92508428571428558</v>
      </c>
    </row>
    <row r="1165" spans="1:7" x14ac:dyDescent="0.35">
      <c r="A1165" s="11">
        <v>44798</v>
      </c>
      <c r="B1165" t="s">
        <v>3224</v>
      </c>
      <c r="C1165" t="s">
        <v>5136</v>
      </c>
      <c r="D1165" t="s">
        <v>3226</v>
      </c>
      <c r="E1165" s="18">
        <v>140</v>
      </c>
      <c r="F1165" s="18">
        <v>269.51179999999999</v>
      </c>
      <c r="G1165" s="19">
        <f>+(Costo_Productos[[#This Row],[Precio Venta]]/Costo_Productos[[#This Row],[Precio Unitario]]-1)</f>
        <v>0.92508428571428558</v>
      </c>
    </row>
    <row r="1166" spans="1:7" x14ac:dyDescent="0.35">
      <c r="A1166" s="11">
        <v>44798</v>
      </c>
      <c r="B1166" t="s">
        <v>3754</v>
      </c>
      <c r="C1166" t="s">
        <v>4283</v>
      </c>
      <c r="D1166" t="s">
        <v>3755</v>
      </c>
      <c r="E1166" s="18">
        <v>147.13200000000001</v>
      </c>
      <c r="F1166" s="18">
        <v>461.92660000000001</v>
      </c>
      <c r="G1166" s="19">
        <f>+(Costo_Productos[[#This Row],[Precio Venta]]/Costo_Productos[[#This Row],[Precio Unitario]]-1)</f>
        <v>2.1395386455699645</v>
      </c>
    </row>
    <row r="1167" spans="1:7" x14ac:dyDescent="0.35">
      <c r="A1167" s="11">
        <v>44798</v>
      </c>
      <c r="B1167" t="s">
        <v>3674</v>
      </c>
      <c r="C1167" t="s">
        <v>4283</v>
      </c>
      <c r="D1167" t="s">
        <v>3675</v>
      </c>
      <c r="E1167" s="18">
        <v>134.62200000000001</v>
      </c>
      <c r="F1167" s="18">
        <v>422.6696</v>
      </c>
      <c r="G1167" s="19">
        <f>+(Costo_Productos[[#This Row],[Precio Venta]]/Costo_Productos[[#This Row],[Precio Unitario]]-1)</f>
        <v>2.1396770215863676</v>
      </c>
    </row>
    <row r="1168" spans="1:7" x14ac:dyDescent="0.35">
      <c r="A1168" s="11">
        <v>44798</v>
      </c>
      <c r="B1168" t="s">
        <v>2748</v>
      </c>
      <c r="C1168" t="s">
        <v>4283</v>
      </c>
      <c r="D1168" t="s">
        <v>2749</v>
      </c>
      <c r="E1168" s="18">
        <v>157.20820000000001</v>
      </c>
      <c r="F1168" s="18">
        <v>389.69040000000001</v>
      </c>
      <c r="G1168" s="19">
        <f>+(Costo_Productos[[#This Row],[Precio Venta]]/Costo_Productos[[#This Row],[Precio Unitario]]-1)</f>
        <v>1.4788172627127594</v>
      </c>
    </row>
    <row r="1169" spans="1:7" x14ac:dyDescent="0.35">
      <c r="A1169" s="11">
        <v>44797</v>
      </c>
      <c r="B1169" t="s">
        <v>2829</v>
      </c>
      <c r="C1169" t="s">
        <v>4282</v>
      </c>
      <c r="D1169" t="s">
        <v>2830</v>
      </c>
      <c r="E1169" s="18">
        <v>9.5794999999999995</v>
      </c>
      <c r="F1169" s="18">
        <v>19.954999999999998</v>
      </c>
      <c r="G1169" s="19">
        <f>+(Costo_Productos[[#This Row],[Precio Venta]]/Costo_Productos[[#This Row],[Precio Unitario]]-1)</f>
        <v>1.0830941072081006</v>
      </c>
    </row>
    <row r="1170" spans="1:7" x14ac:dyDescent="0.35">
      <c r="A1170" s="11">
        <v>44797</v>
      </c>
      <c r="B1170" t="s">
        <v>2792</v>
      </c>
      <c r="C1170" t="s">
        <v>4282</v>
      </c>
      <c r="D1170" t="s">
        <v>2794</v>
      </c>
      <c r="E1170" s="18">
        <v>4.8716999999999997</v>
      </c>
      <c r="F1170" s="18">
        <v>13.2089</v>
      </c>
      <c r="G1170" s="19">
        <f>+(Costo_Productos[[#This Row],[Precio Venta]]/Costo_Productos[[#This Row],[Precio Unitario]]-1)</f>
        <v>1.7113533263542502</v>
      </c>
    </row>
    <row r="1171" spans="1:7" x14ac:dyDescent="0.35">
      <c r="A1171" s="11">
        <v>44797</v>
      </c>
      <c r="B1171" t="s">
        <v>2805</v>
      </c>
      <c r="C1171" t="s">
        <v>4282</v>
      </c>
      <c r="D1171" t="s">
        <v>2806</v>
      </c>
      <c r="E1171" s="18">
        <v>4.8372000000000002</v>
      </c>
      <c r="F1171" s="18">
        <v>12.953799999999999</v>
      </c>
      <c r="G1171" s="19">
        <f>+(Costo_Productos[[#This Row],[Precio Venta]]/Costo_Productos[[#This Row],[Precio Unitario]]-1)</f>
        <v>1.6779541883734388</v>
      </c>
    </row>
    <row r="1172" spans="1:7" x14ac:dyDescent="0.35">
      <c r="A1172" s="11">
        <v>44797</v>
      </c>
      <c r="B1172" t="s">
        <v>1840</v>
      </c>
      <c r="C1172" t="s">
        <v>4278</v>
      </c>
      <c r="D1172" t="s">
        <v>1841</v>
      </c>
      <c r="E1172" s="18">
        <v>49.16</v>
      </c>
      <c r="F1172" s="18">
        <v>200.06039999999999</v>
      </c>
      <c r="G1172" s="19">
        <f>+(Costo_Productos[[#This Row],[Precio Venta]]/Costo_Productos[[#This Row],[Precio Unitario]]-1)</f>
        <v>3.0695768917819368</v>
      </c>
    </row>
    <row r="1173" spans="1:7" x14ac:dyDescent="0.35">
      <c r="A1173" s="11">
        <v>44797</v>
      </c>
      <c r="B1173" t="s">
        <v>1919</v>
      </c>
      <c r="C1173" t="s">
        <v>4278</v>
      </c>
      <c r="D1173" t="s">
        <v>1920</v>
      </c>
      <c r="E1173" s="18">
        <v>69.09</v>
      </c>
      <c r="F1173" s="18">
        <v>304.90230000000003</v>
      </c>
      <c r="G1173" s="19">
        <f>+(Costo_Productos[[#This Row],[Precio Venta]]/Costo_Productos[[#This Row],[Precio Unitario]]-1)</f>
        <v>3.4131176726009551</v>
      </c>
    </row>
    <row r="1174" spans="1:7" x14ac:dyDescent="0.35">
      <c r="A1174" s="11">
        <v>44797</v>
      </c>
      <c r="B1174" t="s">
        <v>1916</v>
      </c>
      <c r="C1174" t="s">
        <v>4278</v>
      </c>
      <c r="D1174" t="s">
        <v>1918</v>
      </c>
      <c r="E1174" s="18">
        <v>86.37</v>
      </c>
      <c r="F1174" s="18">
        <v>381.1309</v>
      </c>
      <c r="G1174" s="19">
        <f>+(Costo_Productos[[#This Row],[Precio Venta]]/Costo_Productos[[#This Row],[Precio Unitario]]-1)</f>
        <v>3.4127694801435684</v>
      </c>
    </row>
    <row r="1175" spans="1:7" x14ac:dyDescent="0.35">
      <c r="A1175" s="11">
        <v>44797</v>
      </c>
      <c r="B1175" t="s">
        <v>1921</v>
      </c>
      <c r="C1175" t="s">
        <v>4278</v>
      </c>
      <c r="D1175" t="s">
        <v>1922</v>
      </c>
      <c r="E1175" s="18">
        <v>160.18</v>
      </c>
      <c r="F1175" s="18">
        <v>706.89449999999999</v>
      </c>
      <c r="G1175" s="19">
        <f>+(Costo_Productos[[#This Row],[Precio Venta]]/Costo_Productos[[#This Row],[Precio Unitario]]-1)</f>
        <v>3.4131258584092894</v>
      </c>
    </row>
    <row r="1176" spans="1:7" x14ac:dyDescent="0.35">
      <c r="A1176" s="11">
        <v>44797</v>
      </c>
      <c r="B1176" t="s">
        <v>1962</v>
      </c>
      <c r="C1176" t="s">
        <v>4278</v>
      </c>
      <c r="D1176" t="s">
        <v>1963</v>
      </c>
      <c r="E1176" s="18">
        <v>71.11</v>
      </c>
      <c r="F1176" s="18">
        <v>313.79169999999999</v>
      </c>
      <c r="G1176" s="19">
        <f>+(Costo_Productos[[#This Row],[Precio Venta]]/Costo_Productos[[#This Row],[Precio Unitario]]-1)</f>
        <v>3.4127647306989175</v>
      </c>
    </row>
    <row r="1177" spans="1:7" x14ac:dyDescent="0.35">
      <c r="A1177" s="11">
        <v>44797</v>
      </c>
      <c r="B1177" t="s">
        <v>1960</v>
      </c>
      <c r="C1177" t="s">
        <v>4278</v>
      </c>
      <c r="D1177" t="s">
        <v>1961</v>
      </c>
      <c r="E1177" s="18">
        <v>134.72999999999999</v>
      </c>
      <c r="F1177" s="18">
        <v>594.57090000000005</v>
      </c>
      <c r="G1177" s="19">
        <f>+(Costo_Productos[[#This Row],[Precio Venta]]/Costo_Productos[[#This Row],[Precio Unitario]]-1)</f>
        <v>3.413054998886663</v>
      </c>
    </row>
    <row r="1178" spans="1:7" x14ac:dyDescent="0.35">
      <c r="A1178" s="11">
        <v>44797</v>
      </c>
      <c r="B1178" t="s">
        <v>1927</v>
      </c>
      <c r="C1178" t="s">
        <v>4278</v>
      </c>
      <c r="D1178" t="s">
        <v>1928</v>
      </c>
      <c r="E1178" s="18">
        <v>71.11</v>
      </c>
      <c r="F1178" s="18">
        <v>313.79169999999999</v>
      </c>
      <c r="G1178" s="19">
        <f>+(Costo_Productos[[#This Row],[Precio Venta]]/Costo_Productos[[#This Row],[Precio Unitario]]-1)</f>
        <v>3.4127647306989175</v>
      </c>
    </row>
    <row r="1179" spans="1:7" x14ac:dyDescent="0.35">
      <c r="A1179" s="11">
        <v>44797</v>
      </c>
      <c r="B1179" t="s">
        <v>1931</v>
      </c>
      <c r="C1179" t="s">
        <v>4278</v>
      </c>
      <c r="D1179" t="s">
        <v>1932</v>
      </c>
      <c r="E1179" s="18">
        <v>103.64</v>
      </c>
      <c r="F1179" s="18">
        <v>457.35950000000003</v>
      </c>
      <c r="G1179" s="19">
        <f>+(Costo_Productos[[#This Row],[Precio Venta]]/Costo_Productos[[#This Row],[Precio Unitario]]-1)</f>
        <v>3.4129631416441528</v>
      </c>
    </row>
    <row r="1180" spans="1:7" x14ac:dyDescent="0.35">
      <c r="A1180" s="11">
        <v>44797</v>
      </c>
      <c r="B1180" t="s">
        <v>1964</v>
      </c>
      <c r="C1180" t="s">
        <v>4278</v>
      </c>
      <c r="D1180" t="s">
        <v>1965</v>
      </c>
      <c r="E1180" s="18">
        <v>69.09</v>
      </c>
      <c r="F1180" s="18">
        <v>304.90230000000003</v>
      </c>
      <c r="G1180" s="19">
        <f>+(Costo_Productos[[#This Row],[Precio Venta]]/Costo_Productos[[#This Row],[Precio Unitario]]-1)</f>
        <v>3.4131176726009551</v>
      </c>
    </row>
    <row r="1181" spans="1:7" x14ac:dyDescent="0.35">
      <c r="A1181" s="11">
        <v>44797</v>
      </c>
      <c r="B1181" t="s">
        <v>1952</v>
      </c>
      <c r="C1181" t="s">
        <v>4278</v>
      </c>
      <c r="D1181" t="s">
        <v>1953</v>
      </c>
      <c r="E1181" s="18">
        <v>57.21</v>
      </c>
      <c r="F1181" s="18">
        <v>252.4623</v>
      </c>
      <c r="G1181" s="19">
        <f>+(Costo_Productos[[#This Row],[Precio Venta]]/Costo_Productos[[#This Row],[Precio Unitario]]-1)</f>
        <v>3.4129050865233346</v>
      </c>
    </row>
    <row r="1182" spans="1:7" x14ac:dyDescent="0.35">
      <c r="A1182" s="11">
        <v>44797</v>
      </c>
      <c r="B1182" t="s">
        <v>1933</v>
      </c>
      <c r="C1182" t="s">
        <v>4278</v>
      </c>
      <c r="D1182" t="s">
        <v>1934</v>
      </c>
      <c r="E1182" s="18">
        <v>85.81</v>
      </c>
      <c r="F1182" s="18">
        <v>378.69349999999997</v>
      </c>
      <c r="G1182" s="19">
        <f>+(Costo_Productos[[#This Row],[Precio Venta]]/Costo_Productos[[#This Row],[Precio Unitario]]-1)</f>
        <v>3.4131628015382818</v>
      </c>
    </row>
    <row r="1183" spans="1:7" x14ac:dyDescent="0.35">
      <c r="A1183" s="11">
        <v>44797</v>
      </c>
      <c r="B1183" t="s">
        <v>1948</v>
      </c>
      <c r="C1183" t="s">
        <v>4278</v>
      </c>
      <c r="D1183" t="s">
        <v>1949</v>
      </c>
      <c r="E1183" s="18">
        <v>57.21</v>
      </c>
      <c r="F1183" s="18">
        <v>252.4623</v>
      </c>
      <c r="G1183" s="19">
        <f>+(Costo_Productos[[#This Row],[Precio Venta]]/Costo_Productos[[#This Row],[Precio Unitario]]-1)</f>
        <v>3.4129050865233346</v>
      </c>
    </row>
    <row r="1184" spans="1:7" x14ac:dyDescent="0.35">
      <c r="A1184" s="11">
        <v>44797</v>
      </c>
      <c r="B1184" t="s">
        <v>4817</v>
      </c>
      <c r="C1184" t="s">
        <v>4287</v>
      </c>
      <c r="D1184" t="s">
        <v>4334</v>
      </c>
      <c r="E1184" s="18">
        <v>1.5289999999999999</v>
      </c>
      <c r="F1184" s="18">
        <v>5.4787999999999997</v>
      </c>
      <c r="G1184" s="19">
        <f>+(Costo_Productos[[#This Row],[Precio Venta]]/Costo_Productos[[#This Row],[Precio Unitario]]-1)</f>
        <v>2.5832570307390452</v>
      </c>
    </row>
    <row r="1185" spans="1:7" x14ac:dyDescent="0.35">
      <c r="A1185" s="11">
        <v>44797</v>
      </c>
      <c r="B1185" t="s">
        <v>4816</v>
      </c>
      <c r="C1185" t="s">
        <v>4287</v>
      </c>
      <c r="D1185" t="s">
        <v>4333</v>
      </c>
      <c r="E1185" s="18">
        <v>1.5291999999999999</v>
      </c>
      <c r="F1185" s="18">
        <v>5.4787999999999997</v>
      </c>
      <c r="G1185" s="19">
        <f>+(Costo_Productos[[#This Row],[Precio Venta]]/Costo_Productos[[#This Row],[Precio Unitario]]-1)</f>
        <v>2.5827883860842271</v>
      </c>
    </row>
    <row r="1186" spans="1:7" x14ac:dyDescent="0.35">
      <c r="A1186" s="11">
        <v>44797</v>
      </c>
      <c r="B1186" t="s">
        <v>4815</v>
      </c>
      <c r="C1186" t="s">
        <v>4287</v>
      </c>
      <c r="D1186" t="s">
        <v>4332</v>
      </c>
      <c r="E1186" s="18">
        <v>1.9298999999999999</v>
      </c>
      <c r="F1186" s="18">
        <v>8.6881000000000004</v>
      </c>
      <c r="G1186" s="19">
        <f>+(Costo_Productos[[#This Row],[Precio Venta]]/Costo_Productos[[#This Row],[Precio Unitario]]-1)</f>
        <v>3.5018394735478529</v>
      </c>
    </row>
    <row r="1187" spans="1:7" x14ac:dyDescent="0.35">
      <c r="A1187" s="11">
        <v>44797</v>
      </c>
      <c r="B1187" t="s">
        <v>4814</v>
      </c>
      <c r="C1187" t="s">
        <v>4287</v>
      </c>
      <c r="D1187" t="s">
        <v>4331</v>
      </c>
      <c r="E1187" s="18">
        <v>1.6282000000000001</v>
      </c>
      <c r="F1187" s="18">
        <v>7.3292000000000002</v>
      </c>
      <c r="G1187" s="19">
        <f>+(Costo_Productos[[#This Row],[Precio Venta]]/Costo_Productos[[#This Row],[Precio Unitario]]-1)</f>
        <v>3.50141260287434</v>
      </c>
    </row>
    <row r="1188" spans="1:7" x14ac:dyDescent="0.35">
      <c r="A1188" s="11">
        <v>44797</v>
      </c>
      <c r="B1188" t="s">
        <v>4812</v>
      </c>
      <c r="C1188" t="s">
        <v>4287</v>
      </c>
      <c r="D1188" t="s">
        <v>4329</v>
      </c>
      <c r="E1188" s="18">
        <v>1.2139</v>
      </c>
      <c r="F1188" s="18">
        <v>5.4787999999999997</v>
      </c>
      <c r="G1188" s="19">
        <f>+(Costo_Productos[[#This Row],[Precio Venta]]/Costo_Productos[[#This Row],[Precio Unitario]]-1)</f>
        <v>3.5133866051569322</v>
      </c>
    </row>
    <row r="1189" spans="1:7" x14ac:dyDescent="0.35">
      <c r="A1189" s="11">
        <v>44797</v>
      </c>
      <c r="B1189" t="s">
        <v>4811</v>
      </c>
      <c r="C1189" t="s">
        <v>4287</v>
      </c>
      <c r="D1189" t="s">
        <v>4328</v>
      </c>
      <c r="E1189" s="18">
        <v>1.2139</v>
      </c>
      <c r="F1189" s="18">
        <v>5.4787999999999997</v>
      </c>
      <c r="G1189" s="19">
        <f>+(Costo_Productos[[#This Row],[Precio Venta]]/Costo_Productos[[#This Row],[Precio Unitario]]-1)</f>
        <v>3.5133866051569322</v>
      </c>
    </row>
    <row r="1190" spans="1:7" x14ac:dyDescent="0.35">
      <c r="A1190" s="11">
        <v>44797</v>
      </c>
      <c r="B1190" t="s">
        <v>4810</v>
      </c>
      <c r="C1190" t="s">
        <v>4287</v>
      </c>
      <c r="D1190" t="s">
        <v>4327</v>
      </c>
      <c r="E1190" s="18">
        <v>1.7619</v>
      </c>
      <c r="F1190" s="18">
        <v>5.4787999999999997</v>
      </c>
      <c r="G1190" s="19">
        <f>+(Costo_Productos[[#This Row],[Precio Venta]]/Costo_Productos[[#This Row],[Precio Unitario]]-1)</f>
        <v>2.1095975935070093</v>
      </c>
    </row>
    <row r="1191" spans="1:7" x14ac:dyDescent="0.35">
      <c r="A1191" s="11">
        <v>44792</v>
      </c>
      <c r="B1191" t="s">
        <v>809</v>
      </c>
      <c r="C1191" t="s">
        <v>4768</v>
      </c>
      <c r="D1191" t="s">
        <v>4776</v>
      </c>
      <c r="E1191" s="18">
        <v>40.130000000000003</v>
      </c>
      <c r="F1191" s="18">
        <v>206.268</v>
      </c>
      <c r="G1191" s="19">
        <f>+(Costo_Productos[[#This Row],[Precio Venta]]/Costo_Productos[[#This Row],[Precio Unitario]]-1)</f>
        <v>4.139995016197358</v>
      </c>
    </row>
    <row r="1192" spans="1:7" x14ac:dyDescent="0.35">
      <c r="A1192" s="11">
        <v>44792</v>
      </c>
      <c r="B1192" t="s">
        <v>807</v>
      </c>
      <c r="C1192" t="s">
        <v>4768</v>
      </c>
      <c r="D1192" t="s">
        <v>4774</v>
      </c>
      <c r="E1192" s="18">
        <v>31.03</v>
      </c>
      <c r="F1192" s="18">
        <v>178.7732</v>
      </c>
      <c r="G1192" s="19">
        <f>+(Costo_Productos[[#This Row],[Precio Venta]]/Costo_Productos[[#This Row],[Precio Unitario]]-1)</f>
        <v>4.7613019658395102</v>
      </c>
    </row>
    <row r="1193" spans="1:7" x14ac:dyDescent="0.35">
      <c r="A1193" s="11">
        <v>44792</v>
      </c>
      <c r="B1193" t="s">
        <v>805</v>
      </c>
      <c r="C1193" t="s">
        <v>4768</v>
      </c>
      <c r="D1193" t="s">
        <v>4773</v>
      </c>
      <c r="E1193" s="18">
        <v>35.31</v>
      </c>
      <c r="F1193" s="18">
        <v>162.27629999999999</v>
      </c>
      <c r="G1193" s="19">
        <f>+(Costo_Productos[[#This Row],[Precio Venta]]/Costo_Productos[[#This Row],[Precio Unitario]]-1)</f>
        <v>3.5957604078164822</v>
      </c>
    </row>
    <row r="1194" spans="1:7" x14ac:dyDescent="0.35">
      <c r="A1194" s="11">
        <v>44792</v>
      </c>
      <c r="B1194" t="s">
        <v>804</v>
      </c>
      <c r="C1194" t="s">
        <v>4768</v>
      </c>
      <c r="D1194" t="s">
        <v>4772</v>
      </c>
      <c r="E1194" s="18">
        <v>13.38</v>
      </c>
      <c r="F1194" s="18">
        <v>96.260300000000001</v>
      </c>
      <c r="G1194" s="19">
        <f>+(Costo_Productos[[#This Row],[Precio Venta]]/Costo_Productos[[#This Row],[Precio Unitario]]-1)</f>
        <v>6.1943423019431982</v>
      </c>
    </row>
    <row r="1195" spans="1:7" x14ac:dyDescent="0.35">
      <c r="A1195" s="11">
        <v>44792</v>
      </c>
      <c r="B1195" t="s">
        <v>802</v>
      </c>
      <c r="C1195" t="s">
        <v>4768</v>
      </c>
      <c r="D1195" t="s">
        <v>4771</v>
      </c>
      <c r="E1195" s="18">
        <v>9.6300000000000008</v>
      </c>
      <c r="F1195" s="18">
        <v>85.2624</v>
      </c>
      <c r="G1195" s="19">
        <f>+(Costo_Productos[[#This Row],[Precio Venta]]/Costo_Productos[[#This Row],[Precio Unitario]]-1)</f>
        <v>7.8538317757009342</v>
      </c>
    </row>
    <row r="1196" spans="1:7" x14ac:dyDescent="0.35">
      <c r="A1196" s="11">
        <v>44792</v>
      </c>
      <c r="B1196" t="s">
        <v>800</v>
      </c>
      <c r="C1196" t="s">
        <v>4768</v>
      </c>
      <c r="D1196" t="s">
        <v>4770</v>
      </c>
      <c r="E1196" s="18">
        <v>5.35</v>
      </c>
      <c r="F1196" s="18">
        <v>77.013900000000007</v>
      </c>
      <c r="G1196" s="19">
        <f>+(Costo_Productos[[#This Row],[Precio Venta]]/Costo_Productos[[#This Row],[Precio Unitario]]-1)</f>
        <v>13.395121495327105</v>
      </c>
    </row>
    <row r="1197" spans="1:7" x14ac:dyDescent="0.35">
      <c r="A1197" s="11">
        <v>44792</v>
      </c>
      <c r="B1197" t="s">
        <v>4022</v>
      </c>
      <c r="C1197" t="s">
        <v>4010</v>
      </c>
      <c r="D1197" t="s">
        <v>4023</v>
      </c>
      <c r="E1197" s="18">
        <v>2.452</v>
      </c>
      <c r="F1197" s="18">
        <v>14.456099999999999</v>
      </c>
      <c r="G1197" s="19">
        <f>+(Costo_Productos[[#This Row],[Precio Venta]]/Costo_Productos[[#This Row],[Precio Unitario]]-1)</f>
        <v>4.8956362153344211</v>
      </c>
    </row>
    <row r="1198" spans="1:7" x14ac:dyDescent="0.35">
      <c r="A1198" s="11">
        <v>44792</v>
      </c>
      <c r="B1198" t="s">
        <v>4032</v>
      </c>
      <c r="C1198" t="s">
        <v>4010</v>
      </c>
      <c r="D1198" t="s">
        <v>4033</v>
      </c>
      <c r="E1198" s="18">
        <v>10.788</v>
      </c>
      <c r="F1198" s="18">
        <v>50.454500000000003</v>
      </c>
      <c r="G1198" s="19">
        <f>+(Costo_Productos[[#This Row],[Precio Venta]]/Costo_Productos[[#This Row],[Precio Unitario]]-1)</f>
        <v>3.6769095291064149</v>
      </c>
    </row>
    <row r="1199" spans="1:7" x14ac:dyDescent="0.35">
      <c r="A1199" s="11">
        <v>44792</v>
      </c>
      <c r="B1199" t="s">
        <v>4048</v>
      </c>
      <c r="C1199" t="s">
        <v>4010</v>
      </c>
      <c r="D1199" t="s">
        <v>4049</v>
      </c>
      <c r="E1199" s="18">
        <v>3.3860000000000001</v>
      </c>
      <c r="F1199" s="18">
        <v>12.7553</v>
      </c>
      <c r="G1199" s="19">
        <f>+(Costo_Productos[[#This Row],[Precio Venta]]/Costo_Productos[[#This Row],[Precio Unitario]]-1)</f>
        <v>2.7670702894270525</v>
      </c>
    </row>
    <row r="1200" spans="1:7" x14ac:dyDescent="0.35">
      <c r="A1200" s="11">
        <v>44792</v>
      </c>
      <c r="B1200" t="s">
        <v>4062</v>
      </c>
      <c r="C1200" t="s">
        <v>4010</v>
      </c>
      <c r="D1200" t="s">
        <v>4063</v>
      </c>
      <c r="E1200" s="18">
        <v>10.304</v>
      </c>
      <c r="F1200" s="18">
        <v>50.454500000000003</v>
      </c>
      <c r="G1200" s="19">
        <f>+(Costo_Productos[[#This Row],[Precio Venta]]/Costo_Productos[[#This Row],[Precio Unitario]]-1)</f>
        <v>3.8965935559006208</v>
      </c>
    </row>
    <row r="1201" spans="1:7" x14ac:dyDescent="0.35">
      <c r="A1201" s="11">
        <v>44792</v>
      </c>
      <c r="B1201" t="s">
        <v>4102</v>
      </c>
      <c r="C1201" t="s">
        <v>4010</v>
      </c>
      <c r="D1201" t="s">
        <v>4103</v>
      </c>
      <c r="E1201" s="18">
        <v>31.4</v>
      </c>
      <c r="F1201" s="18">
        <v>114.2312</v>
      </c>
      <c r="G1201" s="19">
        <f>+(Costo_Productos[[#This Row],[Precio Venta]]/Costo_Productos[[#This Row],[Precio Unitario]]-1)</f>
        <v>2.6379363057324845</v>
      </c>
    </row>
    <row r="1202" spans="1:7" x14ac:dyDescent="0.35">
      <c r="A1202" s="11">
        <v>44792</v>
      </c>
      <c r="B1202" t="s">
        <v>4078</v>
      </c>
      <c r="C1202" t="s">
        <v>4010</v>
      </c>
      <c r="D1202" t="s">
        <v>4079</v>
      </c>
      <c r="E1202" s="18">
        <v>11.2</v>
      </c>
      <c r="F1202" s="18">
        <v>54.422800000000002</v>
      </c>
      <c r="G1202" s="19">
        <f>+(Costo_Productos[[#This Row],[Precio Venta]]/Costo_Productos[[#This Row],[Precio Unitario]]-1)</f>
        <v>3.859178571428572</v>
      </c>
    </row>
    <row r="1203" spans="1:7" x14ac:dyDescent="0.35">
      <c r="A1203" s="11">
        <v>44792</v>
      </c>
      <c r="B1203" t="s">
        <v>3250</v>
      </c>
      <c r="C1203" t="s">
        <v>5136</v>
      </c>
      <c r="D1203" t="s">
        <v>3252</v>
      </c>
      <c r="E1203" s="18">
        <v>140</v>
      </c>
      <c r="F1203" s="18">
        <v>331.70690000000002</v>
      </c>
      <c r="G1203" s="19">
        <f>+(Costo_Productos[[#This Row],[Precio Venta]]/Costo_Productos[[#This Row],[Precio Unitario]]-1)</f>
        <v>1.369335</v>
      </c>
    </row>
    <row r="1204" spans="1:7" x14ac:dyDescent="0.35">
      <c r="A1204" s="11">
        <v>44792</v>
      </c>
      <c r="B1204" t="s">
        <v>3236</v>
      </c>
      <c r="C1204" t="s">
        <v>5136</v>
      </c>
      <c r="D1204" t="s">
        <v>3238</v>
      </c>
      <c r="E1204" s="18">
        <v>140</v>
      </c>
      <c r="F1204" s="18">
        <v>331.70690000000002</v>
      </c>
      <c r="G1204" s="19">
        <f>+(Costo_Productos[[#This Row],[Precio Venta]]/Costo_Productos[[#This Row],[Precio Unitario]]-1)</f>
        <v>1.369335</v>
      </c>
    </row>
    <row r="1205" spans="1:7" x14ac:dyDescent="0.35">
      <c r="A1205" s="11">
        <v>44792</v>
      </c>
      <c r="B1205" t="s">
        <v>3224</v>
      </c>
      <c r="C1205" t="s">
        <v>5136</v>
      </c>
      <c r="D1205" t="s">
        <v>3226</v>
      </c>
      <c r="E1205" s="18">
        <v>140</v>
      </c>
      <c r="F1205" s="18">
        <v>269.51179999999999</v>
      </c>
      <c r="G1205" s="19">
        <f>+(Costo_Productos[[#This Row],[Precio Venta]]/Costo_Productos[[#This Row],[Precio Unitario]]-1)</f>
        <v>0.92508428571428558</v>
      </c>
    </row>
    <row r="1206" spans="1:7" x14ac:dyDescent="0.35">
      <c r="A1206" s="11">
        <v>44792</v>
      </c>
      <c r="B1206" t="s">
        <v>3215</v>
      </c>
      <c r="C1206" t="s">
        <v>5136</v>
      </c>
      <c r="D1206" t="s">
        <v>3217</v>
      </c>
      <c r="E1206" s="18">
        <v>140</v>
      </c>
      <c r="F1206" s="18">
        <v>269.51179999999999</v>
      </c>
      <c r="G1206" s="19">
        <f>+(Costo_Productos[[#This Row],[Precio Venta]]/Costo_Productos[[#This Row],[Precio Unitario]]-1)</f>
        <v>0.92508428571428558</v>
      </c>
    </row>
    <row r="1207" spans="1:7" x14ac:dyDescent="0.35">
      <c r="A1207" s="11">
        <v>44792</v>
      </c>
      <c r="B1207" t="s">
        <v>3203</v>
      </c>
      <c r="C1207" t="s">
        <v>5136</v>
      </c>
      <c r="D1207" t="s">
        <v>3205</v>
      </c>
      <c r="E1207" s="18">
        <v>140</v>
      </c>
      <c r="F1207" s="18">
        <v>269.51179999999999</v>
      </c>
      <c r="G1207" s="19">
        <f>+(Costo_Productos[[#This Row],[Precio Venta]]/Costo_Productos[[#This Row],[Precio Unitario]]-1)</f>
        <v>0.92508428571428558</v>
      </c>
    </row>
    <row r="1208" spans="1:7" x14ac:dyDescent="0.35">
      <c r="A1208" s="11">
        <v>44792</v>
      </c>
      <c r="B1208" t="s">
        <v>3194</v>
      </c>
      <c r="C1208" t="s">
        <v>5136</v>
      </c>
      <c r="D1208" t="s">
        <v>3196</v>
      </c>
      <c r="E1208" s="18">
        <v>140</v>
      </c>
      <c r="F1208" s="18">
        <v>269.51179999999999</v>
      </c>
      <c r="G1208" s="19">
        <f>+(Costo_Productos[[#This Row],[Precio Venta]]/Costo_Productos[[#This Row],[Precio Unitario]]-1)</f>
        <v>0.92508428571428558</v>
      </c>
    </row>
    <row r="1209" spans="1:7" x14ac:dyDescent="0.35">
      <c r="A1209" s="11">
        <v>44792</v>
      </c>
      <c r="B1209" t="s">
        <v>3176</v>
      </c>
      <c r="C1209" t="s">
        <v>5136</v>
      </c>
      <c r="D1209" t="s">
        <v>3178</v>
      </c>
      <c r="E1209" s="18">
        <v>140</v>
      </c>
      <c r="F1209" s="18">
        <v>331.70690000000002</v>
      </c>
      <c r="G1209" s="19">
        <f>+(Costo_Productos[[#This Row],[Precio Venta]]/Costo_Productos[[#This Row],[Precio Unitario]]-1)</f>
        <v>1.369335</v>
      </c>
    </row>
    <row r="1210" spans="1:7" x14ac:dyDescent="0.35">
      <c r="A1210" s="11">
        <v>44792</v>
      </c>
      <c r="B1210" t="s">
        <v>3158</v>
      </c>
      <c r="C1210" t="s">
        <v>5136</v>
      </c>
      <c r="D1210" t="s">
        <v>3160</v>
      </c>
      <c r="E1210" s="18">
        <v>140</v>
      </c>
      <c r="F1210" s="18">
        <v>255.69069999999999</v>
      </c>
      <c r="G1210" s="19">
        <f>+(Costo_Productos[[#This Row],[Precio Venta]]/Costo_Productos[[#This Row],[Precio Unitario]]-1)</f>
        <v>0.82636214285714282</v>
      </c>
    </row>
    <row r="1211" spans="1:7" x14ac:dyDescent="0.35">
      <c r="A1211" s="11">
        <v>44792</v>
      </c>
      <c r="B1211" t="s">
        <v>3155</v>
      </c>
      <c r="C1211" t="s">
        <v>5136</v>
      </c>
      <c r="D1211" t="s">
        <v>3157</v>
      </c>
      <c r="E1211" s="18">
        <v>140</v>
      </c>
      <c r="F1211" s="18">
        <v>255.69069999999999</v>
      </c>
      <c r="G1211" s="19">
        <f>+(Costo_Productos[[#This Row],[Precio Venta]]/Costo_Productos[[#This Row],[Precio Unitario]]-1)</f>
        <v>0.82636214285714282</v>
      </c>
    </row>
    <row r="1212" spans="1:7" x14ac:dyDescent="0.35">
      <c r="A1212" s="11">
        <v>44792</v>
      </c>
      <c r="B1212" t="s">
        <v>3146</v>
      </c>
      <c r="C1212" t="s">
        <v>5136</v>
      </c>
      <c r="D1212" t="s">
        <v>3148</v>
      </c>
      <c r="E1212" s="18">
        <v>140</v>
      </c>
      <c r="F1212" s="18">
        <v>269.51179999999999</v>
      </c>
      <c r="G1212" s="19">
        <f>+(Costo_Productos[[#This Row],[Precio Venta]]/Costo_Productos[[#This Row],[Precio Unitario]]-1)</f>
        <v>0.92508428571428558</v>
      </c>
    </row>
    <row r="1213" spans="1:7" x14ac:dyDescent="0.35">
      <c r="A1213" s="11">
        <v>44792</v>
      </c>
      <c r="B1213" t="s">
        <v>3140</v>
      </c>
      <c r="C1213" t="s">
        <v>5136</v>
      </c>
      <c r="D1213" t="s">
        <v>3142</v>
      </c>
      <c r="E1213" s="18">
        <v>140</v>
      </c>
      <c r="F1213" s="18">
        <v>269.51179999999999</v>
      </c>
      <c r="G1213" s="19">
        <f>+(Costo_Productos[[#This Row],[Precio Venta]]/Costo_Productos[[#This Row],[Precio Unitario]]-1)</f>
        <v>0.92508428571428558</v>
      </c>
    </row>
    <row r="1214" spans="1:7" x14ac:dyDescent="0.35">
      <c r="A1214" s="11">
        <v>44792</v>
      </c>
      <c r="B1214" t="s">
        <v>3133</v>
      </c>
      <c r="C1214" t="s">
        <v>5136</v>
      </c>
      <c r="D1214" t="s">
        <v>3136</v>
      </c>
      <c r="E1214" s="18">
        <v>140</v>
      </c>
      <c r="F1214" s="18">
        <v>331.70690000000002</v>
      </c>
      <c r="G1214" s="19">
        <f>+(Costo_Productos[[#This Row],[Precio Venta]]/Costo_Productos[[#This Row],[Precio Unitario]]-1)</f>
        <v>1.369335</v>
      </c>
    </row>
    <row r="1215" spans="1:7" x14ac:dyDescent="0.35">
      <c r="A1215" s="11">
        <v>44792</v>
      </c>
      <c r="B1215" t="s">
        <v>3893</v>
      </c>
      <c r="C1215" t="s">
        <v>4283</v>
      </c>
      <c r="D1215" t="s">
        <v>3894</v>
      </c>
      <c r="E1215" s="18">
        <v>18004.871999999999</v>
      </c>
      <c r="F1215" s="18">
        <v>741.83169999999996</v>
      </c>
      <c r="G1215" s="19">
        <f>+(Costo_Productos[[#This Row],[Precio Venta]]/Costo_Productos[[#This Row],[Precio Unitario]]-1)</f>
        <v>-0.95879827971006959</v>
      </c>
    </row>
    <row r="1216" spans="1:7" x14ac:dyDescent="0.35">
      <c r="A1216" s="11">
        <v>44792</v>
      </c>
      <c r="B1216" t="s">
        <v>3800</v>
      </c>
      <c r="C1216" t="s">
        <v>4283</v>
      </c>
      <c r="D1216" t="s">
        <v>3801</v>
      </c>
      <c r="E1216" s="18">
        <v>24382.542000000001</v>
      </c>
      <c r="F1216" s="18">
        <v>959.74890000000005</v>
      </c>
      <c r="G1216" s="19">
        <f>+(Costo_Productos[[#This Row],[Precio Venta]]/Costo_Productos[[#This Row],[Precio Unitario]]-1)</f>
        <v>-0.96063786540386154</v>
      </c>
    </row>
    <row r="1217" spans="1:7" x14ac:dyDescent="0.35">
      <c r="A1217" s="11">
        <v>44792</v>
      </c>
      <c r="B1217" t="s">
        <v>3798</v>
      </c>
      <c r="C1217" t="s">
        <v>4283</v>
      </c>
      <c r="D1217" t="s">
        <v>3799</v>
      </c>
      <c r="E1217" s="18">
        <v>17003.795999999998</v>
      </c>
      <c r="F1217" s="18">
        <v>669.30449999999996</v>
      </c>
      <c r="G1217" s="19">
        <f>+(Costo_Productos[[#This Row],[Precio Venta]]/Costo_Productos[[#This Row],[Precio Unitario]]-1)</f>
        <v>-0.96063793637608919</v>
      </c>
    </row>
    <row r="1218" spans="1:7" x14ac:dyDescent="0.35">
      <c r="A1218" s="11">
        <v>44792</v>
      </c>
      <c r="B1218" t="s">
        <v>3796</v>
      </c>
      <c r="C1218" t="s">
        <v>4283</v>
      </c>
      <c r="D1218" t="s">
        <v>3797</v>
      </c>
      <c r="E1218" s="18">
        <v>11514.63</v>
      </c>
      <c r="F1218" s="18">
        <v>453.23820000000001</v>
      </c>
      <c r="G1218" s="19">
        <f>+(Costo_Productos[[#This Row],[Precio Venta]]/Costo_Productos[[#This Row],[Precio Unitario]]-1)</f>
        <v>-0.96063805784467238</v>
      </c>
    </row>
    <row r="1219" spans="1:7" x14ac:dyDescent="0.35">
      <c r="A1219" s="11">
        <v>44792</v>
      </c>
      <c r="B1219" t="s">
        <v>3794</v>
      </c>
      <c r="C1219" t="s">
        <v>4283</v>
      </c>
      <c r="D1219" t="s">
        <v>3795</v>
      </c>
      <c r="E1219" s="18">
        <v>13375.89</v>
      </c>
      <c r="F1219" s="18">
        <v>263.2561</v>
      </c>
      <c r="G1219" s="19">
        <f>+(Costo_Productos[[#This Row],[Precio Venta]]/Costo_Productos[[#This Row],[Precio Unitario]]-1)</f>
        <v>-0.98031861057469816</v>
      </c>
    </row>
    <row r="1220" spans="1:7" x14ac:dyDescent="0.35">
      <c r="A1220" s="11">
        <v>44792</v>
      </c>
      <c r="B1220" t="s">
        <v>3700</v>
      </c>
      <c r="C1220" t="s">
        <v>4283</v>
      </c>
      <c r="D1220" t="s">
        <v>3701</v>
      </c>
      <c r="E1220" s="18">
        <v>78.45</v>
      </c>
      <c r="F1220" s="18">
        <v>413.37220000000002</v>
      </c>
      <c r="G1220" s="19">
        <f>+(Costo_Productos[[#This Row],[Precio Venta]]/Costo_Productos[[#This Row],[Precio Unitario]]-1)</f>
        <v>4.2692441045251757</v>
      </c>
    </row>
    <row r="1221" spans="1:7" x14ac:dyDescent="0.35">
      <c r="A1221" s="11">
        <v>44792</v>
      </c>
      <c r="B1221" t="s">
        <v>3728</v>
      </c>
      <c r="C1221" t="s">
        <v>4283</v>
      </c>
      <c r="D1221" t="s">
        <v>3729</v>
      </c>
      <c r="E1221" s="18">
        <v>88.908000000000001</v>
      </c>
      <c r="F1221" s="18">
        <v>321.01510000000002</v>
      </c>
      <c r="G1221" s="19">
        <f>+(Costo_Productos[[#This Row],[Precio Venta]]/Costo_Productos[[#This Row],[Precio Unitario]]-1)</f>
        <v>2.6106435866288749</v>
      </c>
    </row>
    <row r="1222" spans="1:7" x14ac:dyDescent="0.35">
      <c r="A1222" s="11">
        <v>44792</v>
      </c>
      <c r="B1222" t="s">
        <v>2762</v>
      </c>
      <c r="C1222" t="s">
        <v>4283</v>
      </c>
      <c r="D1222" t="s">
        <v>2763</v>
      </c>
      <c r="E1222" s="18">
        <v>173.80090000000001</v>
      </c>
      <c r="F1222" s="18">
        <v>430.81979999999999</v>
      </c>
      <c r="G1222" s="19">
        <f>+(Costo_Productos[[#This Row],[Precio Venta]]/Costo_Productos[[#This Row],[Precio Unitario]]-1)</f>
        <v>1.4788122501091765</v>
      </c>
    </row>
    <row r="1223" spans="1:7" x14ac:dyDescent="0.35">
      <c r="A1223" s="11">
        <v>44792</v>
      </c>
      <c r="B1223" t="s">
        <v>2760</v>
      </c>
      <c r="C1223" t="s">
        <v>4283</v>
      </c>
      <c r="D1223" t="s">
        <v>2761</v>
      </c>
      <c r="E1223" s="18">
        <v>95.715100000000007</v>
      </c>
      <c r="F1223" s="18">
        <v>237.26259999999999</v>
      </c>
      <c r="G1223" s="19">
        <f>+(Costo_Productos[[#This Row],[Precio Venta]]/Costo_Productos[[#This Row],[Precio Unitario]]-1)</f>
        <v>1.478841896419687</v>
      </c>
    </row>
    <row r="1224" spans="1:7" x14ac:dyDescent="0.35">
      <c r="A1224" s="11">
        <v>44792</v>
      </c>
      <c r="B1224" t="s">
        <v>2768</v>
      </c>
      <c r="C1224" t="s">
        <v>4283</v>
      </c>
      <c r="D1224" t="s">
        <v>2769</v>
      </c>
      <c r="E1224" s="18">
        <v>104.2422</v>
      </c>
      <c r="F1224" s="18">
        <v>258.40089999999998</v>
      </c>
      <c r="G1224" s="19">
        <f>+(Costo_Productos[[#This Row],[Precio Venta]]/Costo_Productos[[#This Row],[Precio Unitario]]-1)</f>
        <v>1.4788511754356679</v>
      </c>
    </row>
    <row r="1225" spans="1:7" x14ac:dyDescent="0.35">
      <c r="A1225" s="11">
        <v>44792</v>
      </c>
      <c r="B1225" t="s">
        <v>2758</v>
      </c>
      <c r="C1225" t="s">
        <v>4283</v>
      </c>
      <c r="D1225" t="s">
        <v>2759</v>
      </c>
      <c r="E1225" s="18">
        <v>103.39019999999999</v>
      </c>
      <c r="F1225" s="18">
        <v>256.27949999999998</v>
      </c>
      <c r="G1225" s="19">
        <f>+(Costo_Productos[[#This Row],[Precio Venta]]/Costo_Productos[[#This Row],[Precio Unitario]]-1)</f>
        <v>1.4787600759066142</v>
      </c>
    </row>
    <row r="1226" spans="1:7" x14ac:dyDescent="0.35">
      <c r="A1226" s="11">
        <v>44792</v>
      </c>
      <c r="B1226" t="s">
        <v>2682</v>
      </c>
      <c r="C1226" t="s">
        <v>4283</v>
      </c>
      <c r="D1226" t="s">
        <v>2683</v>
      </c>
      <c r="E1226" s="18">
        <v>55.593000000000004</v>
      </c>
      <c r="F1226" s="18">
        <v>137.7944</v>
      </c>
      <c r="G1226" s="19">
        <f>+(Costo_Productos[[#This Row],[Precio Venta]]/Costo_Productos[[#This Row],[Precio Unitario]]-1)</f>
        <v>1.4786286043206878</v>
      </c>
    </row>
    <row r="1227" spans="1:7" x14ac:dyDescent="0.35">
      <c r="A1227" s="11">
        <v>44791</v>
      </c>
      <c r="B1227" t="s">
        <v>5466</v>
      </c>
      <c r="C1227" t="s">
        <v>4809</v>
      </c>
      <c r="D1227" t="s">
        <v>5112</v>
      </c>
      <c r="E1227" s="18">
        <v>397</v>
      </c>
      <c r="F1227" s="18">
        <v>1472</v>
      </c>
      <c r="G1227" s="19">
        <f>+(Costo_Productos[[#This Row],[Precio Venta]]/Costo_Productos[[#This Row],[Precio Unitario]]-1)</f>
        <v>2.7078085642317382</v>
      </c>
    </row>
    <row r="1228" spans="1:7" x14ac:dyDescent="0.35">
      <c r="A1228" s="11">
        <v>44791</v>
      </c>
      <c r="B1228" t="s">
        <v>5335</v>
      </c>
      <c r="C1228" t="s">
        <v>4809</v>
      </c>
      <c r="D1228" t="s">
        <v>5111</v>
      </c>
      <c r="E1228" s="18">
        <v>469</v>
      </c>
      <c r="F1228" s="18">
        <v>1748</v>
      </c>
      <c r="G1228" s="19">
        <f>+(Costo_Productos[[#This Row],[Precio Venta]]/Costo_Productos[[#This Row],[Precio Unitario]]-1)</f>
        <v>2.7270788912579955</v>
      </c>
    </row>
    <row r="1229" spans="1:7" x14ac:dyDescent="0.35">
      <c r="A1229" s="11">
        <v>44791</v>
      </c>
      <c r="B1229" t="s">
        <v>5467</v>
      </c>
      <c r="C1229" t="s">
        <v>4809</v>
      </c>
      <c r="D1229" t="s">
        <v>5107</v>
      </c>
      <c r="E1229" s="18">
        <v>521</v>
      </c>
      <c r="F1229" s="18">
        <v>2300</v>
      </c>
      <c r="G1229" s="19">
        <f>+(Costo_Productos[[#This Row],[Precio Venta]]/Costo_Productos[[#This Row],[Precio Unitario]]-1)</f>
        <v>3.4145873320537428</v>
      </c>
    </row>
    <row r="1230" spans="1:7" x14ac:dyDescent="0.35">
      <c r="A1230" s="11">
        <v>44791</v>
      </c>
      <c r="B1230" t="s">
        <v>2742</v>
      </c>
      <c r="C1230" t="s">
        <v>4283</v>
      </c>
      <c r="D1230" t="s">
        <v>2743</v>
      </c>
      <c r="E1230" s="18">
        <v>150</v>
      </c>
      <c r="F1230" s="18">
        <v>355.04419999999999</v>
      </c>
      <c r="G1230" s="19">
        <f>+(Costo_Productos[[#This Row],[Precio Venta]]/Costo_Productos[[#This Row],[Precio Unitario]]-1)</f>
        <v>1.3669613333333333</v>
      </c>
    </row>
    <row r="1231" spans="1:7" x14ac:dyDescent="0.35">
      <c r="A1231" s="11">
        <v>44791</v>
      </c>
      <c r="B1231" t="s">
        <v>2740</v>
      </c>
      <c r="C1231" t="s">
        <v>4283</v>
      </c>
      <c r="D1231" t="s">
        <v>2741</v>
      </c>
      <c r="E1231" s="18">
        <v>147</v>
      </c>
      <c r="F1231" s="18">
        <v>355.04419999999999</v>
      </c>
      <c r="G1231" s="19">
        <f>+(Costo_Productos[[#This Row],[Precio Venta]]/Costo_Productos[[#This Row],[Precio Unitario]]-1)</f>
        <v>1.4152666666666667</v>
      </c>
    </row>
    <row r="1232" spans="1:7" x14ac:dyDescent="0.35">
      <c r="A1232" s="11">
        <v>44791</v>
      </c>
      <c r="B1232" t="s">
        <v>2724</v>
      </c>
      <c r="C1232" t="s">
        <v>4283</v>
      </c>
      <c r="D1232" t="s">
        <v>2725</v>
      </c>
      <c r="E1232" s="18">
        <v>88.3</v>
      </c>
      <c r="F1232" s="18">
        <v>150.23060000000001</v>
      </c>
      <c r="G1232" s="19">
        <f>+(Costo_Productos[[#This Row],[Precio Venta]]/Costo_Productos[[#This Row],[Precio Unitario]]-1)</f>
        <v>0.70136579841449631</v>
      </c>
    </row>
    <row r="1233" spans="1:7" x14ac:dyDescent="0.35">
      <c r="A1233" s="11">
        <v>44791</v>
      </c>
      <c r="B1233" t="s">
        <v>2710</v>
      </c>
      <c r="C1233" t="s">
        <v>4283</v>
      </c>
      <c r="D1233" t="s">
        <v>2711</v>
      </c>
      <c r="E1233" s="18">
        <v>88.3</v>
      </c>
      <c r="F1233" s="18">
        <v>203.7962</v>
      </c>
      <c r="G1233" s="19">
        <f>+(Costo_Productos[[#This Row],[Precio Venta]]/Costo_Productos[[#This Row],[Precio Unitario]]-1)</f>
        <v>1.3079977349943377</v>
      </c>
    </row>
    <row r="1234" spans="1:7" x14ac:dyDescent="0.35">
      <c r="A1234" s="11">
        <v>44791</v>
      </c>
      <c r="B1234" t="s">
        <v>2708</v>
      </c>
      <c r="C1234" t="s">
        <v>4283</v>
      </c>
      <c r="D1234" t="s">
        <v>2709</v>
      </c>
      <c r="E1234" s="18">
        <v>88.3</v>
      </c>
      <c r="F1234" s="18">
        <v>203.7962</v>
      </c>
      <c r="G1234" s="19">
        <f>+(Costo_Productos[[#This Row],[Precio Venta]]/Costo_Productos[[#This Row],[Precio Unitario]]-1)</f>
        <v>1.3079977349943377</v>
      </c>
    </row>
    <row r="1235" spans="1:7" x14ac:dyDescent="0.35">
      <c r="A1235" s="11">
        <v>44791</v>
      </c>
      <c r="B1235" t="s">
        <v>2674</v>
      </c>
      <c r="C1235" t="s">
        <v>4283</v>
      </c>
      <c r="D1235" t="s">
        <v>2675</v>
      </c>
      <c r="E1235" s="18">
        <v>49.67</v>
      </c>
      <c r="F1235" s="18">
        <v>114.4588</v>
      </c>
      <c r="G1235" s="19">
        <f>+(Costo_Productos[[#This Row],[Precio Venta]]/Costo_Productos[[#This Row],[Precio Unitario]]-1)</f>
        <v>1.3043849406080126</v>
      </c>
    </row>
    <row r="1236" spans="1:7" x14ac:dyDescent="0.35">
      <c r="A1236" s="11">
        <v>44791</v>
      </c>
      <c r="B1236" t="s">
        <v>2672</v>
      </c>
      <c r="C1236" t="s">
        <v>4283</v>
      </c>
      <c r="D1236" t="s">
        <v>2673</v>
      </c>
      <c r="E1236" s="18">
        <v>49.67</v>
      </c>
      <c r="F1236" s="18">
        <v>114.4588</v>
      </c>
      <c r="G1236" s="19">
        <f>+(Costo_Productos[[#This Row],[Precio Venta]]/Costo_Productos[[#This Row],[Precio Unitario]]-1)</f>
        <v>1.3043849406080126</v>
      </c>
    </row>
    <row r="1237" spans="1:7" x14ac:dyDescent="0.35">
      <c r="A1237" s="11">
        <v>44791</v>
      </c>
      <c r="B1237" t="s">
        <v>3672</v>
      </c>
      <c r="C1237" t="s">
        <v>4283</v>
      </c>
      <c r="D1237" t="s">
        <v>3673</v>
      </c>
      <c r="E1237" s="18">
        <v>102.4</v>
      </c>
      <c r="F1237" s="18">
        <v>298.87009999999998</v>
      </c>
      <c r="G1237" s="19">
        <f>+(Costo_Productos[[#This Row],[Precio Venta]]/Costo_Productos[[#This Row],[Precio Unitario]]-1)</f>
        <v>1.9186533203124996</v>
      </c>
    </row>
    <row r="1238" spans="1:7" x14ac:dyDescent="0.35">
      <c r="A1238" s="11">
        <v>44791</v>
      </c>
      <c r="B1238" t="s">
        <v>3740</v>
      </c>
      <c r="C1238" t="s">
        <v>4283</v>
      </c>
      <c r="D1238" t="s">
        <v>3741</v>
      </c>
      <c r="E1238" s="18">
        <v>103.43</v>
      </c>
      <c r="F1238" s="18">
        <v>361.2353</v>
      </c>
      <c r="G1238" s="19">
        <f>+(Costo_Productos[[#This Row],[Precio Venta]]/Costo_Productos[[#This Row],[Precio Unitario]]-1)</f>
        <v>2.4925582519578455</v>
      </c>
    </row>
    <row r="1239" spans="1:7" x14ac:dyDescent="0.35">
      <c r="A1239" s="11">
        <v>44791</v>
      </c>
      <c r="B1239" t="s">
        <v>3736</v>
      </c>
      <c r="C1239" t="s">
        <v>4283</v>
      </c>
      <c r="D1239" t="s">
        <v>3737</v>
      </c>
      <c r="E1239" s="18">
        <v>95.75</v>
      </c>
      <c r="F1239" s="18">
        <v>281.84469999999999</v>
      </c>
      <c r="G1239" s="19">
        <f>+(Costo_Productos[[#This Row],[Precio Venta]]/Costo_Productos[[#This Row],[Precio Unitario]]-1)</f>
        <v>1.943547780678851</v>
      </c>
    </row>
    <row r="1240" spans="1:7" x14ac:dyDescent="0.35">
      <c r="A1240" s="11">
        <v>44791</v>
      </c>
      <c r="B1240" t="s">
        <v>3742</v>
      </c>
      <c r="C1240" t="s">
        <v>4283</v>
      </c>
      <c r="D1240" t="s">
        <v>3743</v>
      </c>
      <c r="E1240" s="18">
        <v>117.65</v>
      </c>
      <c r="F1240" s="18">
        <v>425.68939999999998</v>
      </c>
      <c r="G1240" s="19">
        <f>+(Costo_Productos[[#This Row],[Precio Venta]]/Costo_Productos[[#This Row],[Precio Unitario]]-1)</f>
        <v>2.6182694432639182</v>
      </c>
    </row>
    <row r="1241" spans="1:7" x14ac:dyDescent="0.35">
      <c r="A1241" s="11">
        <v>44791</v>
      </c>
      <c r="B1241" t="s">
        <v>3672</v>
      </c>
      <c r="C1241" t="s">
        <v>4283</v>
      </c>
      <c r="D1241" t="s">
        <v>3673</v>
      </c>
      <c r="E1241" s="18">
        <v>99.95</v>
      </c>
      <c r="F1241" s="18">
        <v>298.87009999999998</v>
      </c>
      <c r="G1241" s="19">
        <f>+(Costo_Productos[[#This Row],[Precio Venta]]/Costo_Productos[[#This Row],[Precio Unitario]]-1)</f>
        <v>1.9901960980490241</v>
      </c>
    </row>
    <row r="1242" spans="1:7" x14ac:dyDescent="0.35">
      <c r="A1242" s="11">
        <v>44790</v>
      </c>
      <c r="B1242" t="s">
        <v>5472</v>
      </c>
      <c r="C1242" t="s">
        <v>4284</v>
      </c>
      <c r="D1242" t="s">
        <v>4888</v>
      </c>
      <c r="E1242" s="18">
        <v>2819.36</v>
      </c>
      <c r="F1242" s="18">
        <v>8447.1527000000006</v>
      </c>
      <c r="G1242" s="19">
        <f>+(Costo_Productos[[#This Row],[Precio Venta]]/Costo_Productos[[#This Row],[Precio Unitario]]-1)</f>
        <v>1.9961241913058285</v>
      </c>
    </row>
    <row r="1243" spans="1:7" x14ac:dyDescent="0.35">
      <c r="A1243" s="11">
        <v>44790</v>
      </c>
      <c r="B1243" t="s">
        <v>5473</v>
      </c>
      <c r="C1243" t="s">
        <v>4284</v>
      </c>
      <c r="D1243" t="s">
        <v>4887</v>
      </c>
      <c r="E1243" s="18">
        <v>2626.4</v>
      </c>
      <c r="F1243" s="18">
        <v>7869.0204999999996</v>
      </c>
      <c r="G1243" s="19">
        <f>+(Costo_Productos[[#This Row],[Precio Venta]]/Costo_Productos[[#This Row],[Precio Unitario]]-1)</f>
        <v>1.9961241623515074</v>
      </c>
    </row>
    <row r="1244" spans="1:7" x14ac:dyDescent="0.35">
      <c r="A1244" s="11">
        <v>44790</v>
      </c>
      <c r="B1244" t="s">
        <v>2603</v>
      </c>
      <c r="C1244" t="s">
        <v>4284</v>
      </c>
      <c r="D1244" t="s">
        <v>2123</v>
      </c>
      <c r="E1244" s="18">
        <v>15.007999999999999</v>
      </c>
      <c r="F1244" s="18">
        <v>51.290599999999998</v>
      </c>
      <c r="G1244" s="19">
        <f>+(Costo_Productos[[#This Row],[Precio Venta]]/Costo_Productos[[#This Row],[Precio Unitario]]-1)</f>
        <v>2.4175506396588489</v>
      </c>
    </row>
    <row r="1245" spans="1:7" x14ac:dyDescent="0.35">
      <c r="A1245" s="11">
        <v>44790</v>
      </c>
      <c r="B1245" t="s">
        <v>2602</v>
      </c>
      <c r="C1245" t="s">
        <v>4284</v>
      </c>
      <c r="D1245" t="s">
        <v>2302</v>
      </c>
      <c r="E1245" s="18">
        <v>17.152000000000001</v>
      </c>
      <c r="F1245" s="18">
        <v>52.116199999999999</v>
      </c>
      <c r="G1245" s="19">
        <f>+(Costo_Productos[[#This Row],[Precio Venta]]/Costo_Productos[[#This Row],[Precio Unitario]]-1)</f>
        <v>2.0384911380597011</v>
      </c>
    </row>
    <row r="1246" spans="1:7" x14ac:dyDescent="0.35">
      <c r="A1246" s="11">
        <v>44790</v>
      </c>
      <c r="B1246" t="s">
        <v>2601</v>
      </c>
      <c r="C1246" t="s">
        <v>4284</v>
      </c>
      <c r="D1246" t="s">
        <v>2300</v>
      </c>
      <c r="E1246" s="18">
        <v>15.007999999999999</v>
      </c>
      <c r="F1246" s="18">
        <v>51.290599999999998</v>
      </c>
      <c r="G1246" s="19">
        <f>+(Costo_Productos[[#This Row],[Precio Venta]]/Costo_Productos[[#This Row],[Precio Unitario]]-1)</f>
        <v>2.4175506396588489</v>
      </c>
    </row>
    <row r="1247" spans="1:7" x14ac:dyDescent="0.35">
      <c r="A1247" s="11">
        <v>44790</v>
      </c>
      <c r="B1247" t="s">
        <v>2600</v>
      </c>
      <c r="C1247" t="s">
        <v>4284</v>
      </c>
      <c r="D1247" t="s">
        <v>2296</v>
      </c>
      <c r="E1247" s="18">
        <v>17.152000000000001</v>
      </c>
      <c r="F1247" s="18">
        <v>52.116199999999999</v>
      </c>
      <c r="G1247" s="19">
        <f>+(Costo_Productos[[#This Row],[Precio Venta]]/Costo_Productos[[#This Row],[Precio Unitario]]-1)</f>
        <v>2.0384911380597011</v>
      </c>
    </row>
    <row r="1248" spans="1:7" x14ac:dyDescent="0.35">
      <c r="A1248" s="11">
        <v>44790</v>
      </c>
      <c r="B1248" t="s">
        <v>2599</v>
      </c>
      <c r="C1248" t="s">
        <v>4284</v>
      </c>
      <c r="D1248" t="s">
        <v>2294</v>
      </c>
      <c r="E1248" s="18">
        <v>15.007999999999999</v>
      </c>
      <c r="F1248" s="18">
        <v>51.290599999999998</v>
      </c>
      <c r="G1248" s="19">
        <f>+(Costo_Productos[[#This Row],[Precio Venta]]/Costo_Productos[[#This Row],[Precio Unitario]]-1)</f>
        <v>2.4175506396588489</v>
      </c>
    </row>
    <row r="1249" spans="1:7" x14ac:dyDescent="0.35">
      <c r="A1249" s="11">
        <v>44790</v>
      </c>
      <c r="B1249" t="s">
        <v>2598</v>
      </c>
      <c r="C1249" t="s">
        <v>4284</v>
      </c>
      <c r="D1249" t="s">
        <v>2290</v>
      </c>
      <c r="E1249" s="18">
        <v>17.152000000000001</v>
      </c>
      <c r="F1249" s="18">
        <v>52.116199999999999</v>
      </c>
      <c r="G1249" s="19">
        <f>+(Costo_Productos[[#This Row],[Precio Venta]]/Costo_Productos[[#This Row],[Precio Unitario]]-1)</f>
        <v>2.0384911380597011</v>
      </c>
    </row>
    <row r="1250" spans="1:7" x14ac:dyDescent="0.35">
      <c r="A1250" s="11">
        <v>44790</v>
      </c>
      <c r="B1250" t="s">
        <v>2597</v>
      </c>
      <c r="C1250" t="s">
        <v>4284</v>
      </c>
      <c r="D1250" t="s">
        <v>2288</v>
      </c>
      <c r="E1250" s="18">
        <v>15.007999999999999</v>
      </c>
      <c r="F1250" s="18">
        <v>51.290599999999998</v>
      </c>
      <c r="G1250" s="19">
        <f>+(Costo_Productos[[#This Row],[Precio Venta]]/Costo_Productos[[#This Row],[Precio Unitario]]-1)</f>
        <v>2.4175506396588489</v>
      </c>
    </row>
    <row r="1251" spans="1:7" x14ac:dyDescent="0.35">
      <c r="A1251" s="11">
        <v>44790</v>
      </c>
      <c r="B1251" t="s">
        <v>2596</v>
      </c>
      <c r="C1251" t="s">
        <v>4284</v>
      </c>
      <c r="D1251" t="s">
        <v>2285</v>
      </c>
      <c r="E1251" s="18">
        <v>15.007999999999999</v>
      </c>
      <c r="F1251" s="18">
        <v>45.601599999999998</v>
      </c>
      <c r="G1251" s="19">
        <f>+(Costo_Productos[[#This Row],[Precio Venta]]/Costo_Productos[[#This Row],[Precio Unitario]]-1)</f>
        <v>2.0384861407249466</v>
      </c>
    </row>
    <row r="1252" spans="1:7" x14ac:dyDescent="0.35">
      <c r="A1252" s="11">
        <v>44790</v>
      </c>
      <c r="B1252" t="s">
        <v>2595</v>
      </c>
      <c r="C1252" t="s">
        <v>4284</v>
      </c>
      <c r="D1252" t="s">
        <v>2283</v>
      </c>
      <c r="E1252" s="18">
        <v>13.936</v>
      </c>
      <c r="F1252" s="18">
        <v>47.627000000000002</v>
      </c>
      <c r="G1252" s="19">
        <f>+(Costo_Productos[[#This Row],[Precio Venta]]/Costo_Productos[[#This Row],[Precio Unitario]]-1)</f>
        <v>2.4175516647531574</v>
      </c>
    </row>
    <row r="1253" spans="1:7" x14ac:dyDescent="0.35">
      <c r="A1253" s="11">
        <v>44790</v>
      </c>
      <c r="B1253" t="s">
        <v>2594</v>
      </c>
      <c r="C1253" t="s">
        <v>4284</v>
      </c>
      <c r="D1253" t="s">
        <v>2281</v>
      </c>
      <c r="E1253" s="18">
        <v>12.864000000000001</v>
      </c>
      <c r="F1253" s="18">
        <v>47.627000000000002</v>
      </c>
      <c r="G1253" s="19">
        <f>+(Costo_Productos[[#This Row],[Precio Venta]]/Costo_Productos[[#This Row],[Precio Unitario]]-1)</f>
        <v>2.7023476368159205</v>
      </c>
    </row>
    <row r="1254" spans="1:7" x14ac:dyDescent="0.35">
      <c r="A1254" s="11">
        <v>44790</v>
      </c>
      <c r="B1254" t="s">
        <v>2593</v>
      </c>
      <c r="C1254" t="s">
        <v>4284</v>
      </c>
      <c r="D1254" t="s">
        <v>2279</v>
      </c>
      <c r="E1254" s="18">
        <v>15.007999999999999</v>
      </c>
      <c r="F1254" s="18">
        <v>45.601599999999998</v>
      </c>
      <c r="G1254" s="19">
        <f>+(Costo_Productos[[#This Row],[Precio Venta]]/Costo_Productos[[#This Row],[Precio Unitario]]-1)</f>
        <v>2.0384861407249466</v>
      </c>
    </row>
    <row r="1255" spans="1:7" x14ac:dyDescent="0.35">
      <c r="A1255" s="11">
        <v>44790</v>
      </c>
      <c r="B1255" t="s">
        <v>2592</v>
      </c>
      <c r="C1255" t="s">
        <v>4284</v>
      </c>
      <c r="D1255" t="s">
        <v>2277</v>
      </c>
      <c r="E1255" s="18">
        <v>13.936</v>
      </c>
      <c r="F1255" s="18">
        <v>47.627000000000002</v>
      </c>
      <c r="G1255" s="19">
        <f>+(Costo_Productos[[#This Row],[Precio Venta]]/Costo_Productos[[#This Row],[Precio Unitario]]-1)</f>
        <v>2.4175516647531574</v>
      </c>
    </row>
    <row r="1256" spans="1:7" x14ac:dyDescent="0.35">
      <c r="A1256" s="11">
        <v>44790</v>
      </c>
      <c r="B1256" t="s">
        <v>2591</v>
      </c>
      <c r="C1256" t="s">
        <v>4284</v>
      </c>
      <c r="D1256" t="s">
        <v>2115</v>
      </c>
      <c r="E1256" s="18">
        <v>12.864000000000001</v>
      </c>
      <c r="F1256" s="18">
        <v>47.627000000000002</v>
      </c>
      <c r="G1256" s="19">
        <f>+(Costo_Productos[[#This Row],[Precio Venta]]/Costo_Productos[[#This Row],[Precio Unitario]]-1)</f>
        <v>2.7023476368159205</v>
      </c>
    </row>
    <row r="1257" spans="1:7" x14ac:dyDescent="0.35">
      <c r="A1257" s="11">
        <v>44790</v>
      </c>
      <c r="B1257" t="s">
        <v>2590</v>
      </c>
      <c r="C1257" t="s">
        <v>4284</v>
      </c>
      <c r="D1257" t="s">
        <v>2274</v>
      </c>
      <c r="E1257" s="18">
        <v>15.007999999999999</v>
      </c>
      <c r="F1257" s="18">
        <v>45.601599999999998</v>
      </c>
      <c r="G1257" s="19">
        <f>+(Costo_Productos[[#This Row],[Precio Venta]]/Costo_Productos[[#This Row],[Precio Unitario]]-1)</f>
        <v>2.0384861407249466</v>
      </c>
    </row>
    <row r="1258" spans="1:7" x14ac:dyDescent="0.35">
      <c r="A1258" s="11">
        <v>44790</v>
      </c>
      <c r="B1258" t="s">
        <v>2589</v>
      </c>
      <c r="C1258" t="s">
        <v>4284</v>
      </c>
      <c r="D1258" t="s">
        <v>2272</v>
      </c>
      <c r="E1258" s="18">
        <v>13.936</v>
      </c>
      <c r="F1258" s="18">
        <v>47.627000000000002</v>
      </c>
      <c r="G1258" s="19">
        <f>+(Costo_Productos[[#This Row],[Precio Venta]]/Costo_Productos[[#This Row],[Precio Unitario]]-1)</f>
        <v>2.4175516647531574</v>
      </c>
    </row>
    <row r="1259" spans="1:7" x14ac:dyDescent="0.35">
      <c r="A1259" s="11">
        <v>44790</v>
      </c>
      <c r="B1259" t="s">
        <v>2588</v>
      </c>
      <c r="C1259" t="s">
        <v>4284</v>
      </c>
      <c r="D1259" t="s">
        <v>2113</v>
      </c>
      <c r="E1259" s="18">
        <v>10.72</v>
      </c>
      <c r="F1259" s="18">
        <v>47.627000000000002</v>
      </c>
      <c r="G1259" s="19">
        <f>+(Costo_Productos[[#This Row],[Precio Venta]]/Costo_Productos[[#This Row],[Precio Unitario]]-1)</f>
        <v>3.4428171641791048</v>
      </c>
    </row>
    <row r="1260" spans="1:7" x14ac:dyDescent="0.35">
      <c r="A1260" s="11">
        <v>44790</v>
      </c>
      <c r="B1260" t="s">
        <v>2587</v>
      </c>
      <c r="C1260" t="s">
        <v>4284</v>
      </c>
      <c r="D1260" t="s">
        <v>2269</v>
      </c>
      <c r="E1260" s="18">
        <v>15.007999999999999</v>
      </c>
      <c r="F1260" s="18">
        <v>45.601599999999998</v>
      </c>
      <c r="G1260" s="19">
        <f>+(Costo_Productos[[#This Row],[Precio Venta]]/Costo_Productos[[#This Row],[Precio Unitario]]-1)</f>
        <v>2.0384861407249466</v>
      </c>
    </row>
    <row r="1261" spans="1:7" x14ac:dyDescent="0.35">
      <c r="A1261" s="11">
        <v>44790</v>
      </c>
      <c r="B1261" t="s">
        <v>2586</v>
      </c>
      <c r="C1261" t="s">
        <v>4284</v>
      </c>
      <c r="D1261" t="s">
        <v>2267</v>
      </c>
      <c r="E1261" s="18">
        <v>12.864000000000001</v>
      </c>
      <c r="F1261" s="18">
        <v>43.9634</v>
      </c>
      <c r="G1261" s="19">
        <f>+(Costo_Productos[[#This Row],[Precio Venta]]/Costo_Productos[[#This Row],[Precio Unitario]]-1)</f>
        <v>2.4175528606965173</v>
      </c>
    </row>
    <row r="1262" spans="1:7" x14ac:dyDescent="0.35">
      <c r="A1262" s="11">
        <v>44790</v>
      </c>
      <c r="B1262" t="s">
        <v>2585</v>
      </c>
      <c r="C1262" t="s">
        <v>4284</v>
      </c>
      <c r="D1262" t="s">
        <v>2111</v>
      </c>
      <c r="E1262" s="18">
        <v>10.72</v>
      </c>
      <c r="F1262" s="18">
        <v>43.9634</v>
      </c>
      <c r="G1262" s="19">
        <f>+(Costo_Productos[[#This Row],[Precio Venta]]/Costo_Productos[[#This Row],[Precio Unitario]]-1)</f>
        <v>3.1010634328358204</v>
      </c>
    </row>
    <row r="1263" spans="1:7" x14ac:dyDescent="0.35">
      <c r="A1263" s="11">
        <v>44790</v>
      </c>
      <c r="B1263" t="s">
        <v>2584</v>
      </c>
      <c r="C1263" t="s">
        <v>4284</v>
      </c>
      <c r="D1263" t="s">
        <v>2264</v>
      </c>
      <c r="E1263" s="18">
        <v>15.007999999999999</v>
      </c>
      <c r="F1263" s="18">
        <v>45.601599999999998</v>
      </c>
      <c r="G1263" s="19">
        <f>+(Costo_Productos[[#This Row],[Precio Venta]]/Costo_Productos[[#This Row],[Precio Unitario]]-1)</f>
        <v>2.0384861407249466</v>
      </c>
    </row>
    <row r="1264" spans="1:7" x14ac:dyDescent="0.35">
      <c r="A1264" s="11">
        <v>44790</v>
      </c>
      <c r="B1264" t="s">
        <v>2583</v>
      </c>
      <c r="C1264" t="s">
        <v>4284</v>
      </c>
      <c r="D1264" t="s">
        <v>2187</v>
      </c>
      <c r="E1264" s="18">
        <v>12.864000000000001</v>
      </c>
      <c r="F1264" s="18">
        <v>43.9634</v>
      </c>
      <c r="G1264" s="19">
        <f>+(Costo_Productos[[#This Row],[Precio Venta]]/Costo_Productos[[#This Row],[Precio Unitario]]-1)</f>
        <v>2.4175528606965173</v>
      </c>
    </row>
    <row r="1265" spans="1:7" x14ac:dyDescent="0.35">
      <c r="A1265" s="11">
        <v>44790</v>
      </c>
      <c r="B1265" t="s">
        <v>2582</v>
      </c>
      <c r="C1265" t="s">
        <v>4284</v>
      </c>
      <c r="D1265" t="s">
        <v>2109</v>
      </c>
      <c r="E1265" s="18">
        <v>8.5760000000000005</v>
      </c>
      <c r="F1265" s="18">
        <v>43.9634</v>
      </c>
      <c r="G1265" s="19">
        <f>+(Costo_Productos[[#This Row],[Precio Venta]]/Costo_Productos[[#This Row],[Precio Unitario]]-1)</f>
        <v>4.126329291044776</v>
      </c>
    </row>
    <row r="1266" spans="1:7" x14ac:dyDescent="0.35">
      <c r="A1266" s="11">
        <v>44790</v>
      </c>
      <c r="B1266" t="s">
        <v>2581</v>
      </c>
      <c r="C1266" t="s">
        <v>4284</v>
      </c>
      <c r="D1266" t="s">
        <v>2260</v>
      </c>
      <c r="E1266" s="18">
        <v>15.007999999999999</v>
      </c>
      <c r="F1266" s="18">
        <v>45.601599999999998</v>
      </c>
      <c r="G1266" s="19">
        <f>+(Costo_Productos[[#This Row],[Precio Venta]]/Costo_Productos[[#This Row],[Precio Unitario]]-1)</f>
        <v>2.0384861407249466</v>
      </c>
    </row>
    <row r="1267" spans="1:7" x14ac:dyDescent="0.35">
      <c r="A1267" s="11">
        <v>44790</v>
      </c>
      <c r="B1267" t="s">
        <v>2580</v>
      </c>
      <c r="C1267" t="s">
        <v>4284</v>
      </c>
      <c r="D1267" t="s">
        <v>2258</v>
      </c>
      <c r="E1267" s="18">
        <v>12.864000000000001</v>
      </c>
      <c r="F1267" s="18">
        <v>43.9634</v>
      </c>
      <c r="G1267" s="19">
        <f>+(Costo_Productos[[#This Row],[Precio Venta]]/Costo_Productos[[#This Row],[Precio Unitario]]-1)</f>
        <v>2.4175528606965173</v>
      </c>
    </row>
    <row r="1268" spans="1:7" x14ac:dyDescent="0.35">
      <c r="A1268" s="11">
        <v>44790</v>
      </c>
      <c r="B1268" t="s">
        <v>2579</v>
      </c>
      <c r="C1268" t="s">
        <v>4284</v>
      </c>
      <c r="D1268" t="s">
        <v>2256</v>
      </c>
      <c r="E1268" s="18">
        <v>8.5760000000000005</v>
      </c>
      <c r="F1268" s="18">
        <v>43.9634</v>
      </c>
      <c r="G1268" s="19">
        <f>+(Costo_Productos[[#This Row],[Precio Venta]]/Costo_Productos[[#This Row],[Precio Unitario]]-1)</f>
        <v>4.126329291044776</v>
      </c>
    </row>
    <row r="1269" spans="1:7" x14ac:dyDescent="0.35">
      <c r="A1269" s="11">
        <v>44790</v>
      </c>
      <c r="B1269" t="s">
        <v>2578</v>
      </c>
      <c r="C1269" t="s">
        <v>4284</v>
      </c>
      <c r="D1269" t="s">
        <v>2254</v>
      </c>
      <c r="E1269" s="18">
        <v>15.007999999999999</v>
      </c>
      <c r="F1269" s="18">
        <v>45.601599999999998</v>
      </c>
      <c r="G1269" s="19">
        <f>+(Costo_Productos[[#This Row],[Precio Venta]]/Costo_Productos[[#This Row],[Precio Unitario]]-1)</f>
        <v>2.0384861407249466</v>
      </c>
    </row>
    <row r="1270" spans="1:7" x14ac:dyDescent="0.35">
      <c r="A1270" s="11">
        <v>44790</v>
      </c>
      <c r="B1270" t="s">
        <v>2577</v>
      </c>
      <c r="C1270" t="s">
        <v>4284</v>
      </c>
      <c r="D1270" t="s">
        <v>2252</v>
      </c>
      <c r="E1270" s="18">
        <v>12.864000000000001</v>
      </c>
      <c r="F1270" s="18">
        <v>43.9634</v>
      </c>
      <c r="G1270" s="19">
        <f>+(Costo_Productos[[#This Row],[Precio Venta]]/Costo_Productos[[#This Row],[Precio Unitario]]-1)</f>
        <v>2.4175528606965173</v>
      </c>
    </row>
    <row r="1271" spans="1:7" x14ac:dyDescent="0.35">
      <c r="A1271" s="11">
        <v>44790</v>
      </c>
      <c r="B1271" t="s">
        <v>2576</v>
      </c>
      <c r="C1271" t="s">
        <v>4284</v>
      </c>
      <c r="D1271" t="s">
        <v>2250</v>
      </c>
      <c r="E1271" s="18">
        <v>8.5760000000000005</v>
      </c>
      <c r="F1271" s="18">
        <v>43.9634</v>
      </c>
      <c r="G1271" s="19">
        <f>+(Costo_Productos[[#This Row],[Precio Venta]]/Costo_Productos[[#This Row],[Precio Unitario]]-1)</f>
        <v>4.126329291044776</v>
      </c>
    </row>
    <row r="1272" spans="1:7" x14ac:dyDescent="0.35">
      <c r="A1272" s="11">
        <v>44790</v>
      </c>
      <c r="B1272" t="s">
        <v>2575</v>
      </c>
      <c r="C1272" t="s">
        <v>4284</v>
      </c>
      <c r="D1272" t="s">
        <v>2248</v>
      </c>
      <c r="E1272" s="18">
        <v>13.936</v>
      </c>
      <c r="F1272" s="18">
        <v>42.3444</v>
      </c>
      <c r="G1272" s="19">
        <f>+(Costo_Productos[[#This Row],[Precio Venta]]/Costo_Productos[[#This Row],[Precio Unitario]]-1)</f>
        <v>2.0384902411021812</v>
      </c>
    </row>
    <row r="1273" spans="1:7" x14ac:dyDescent="0.35">
      <c r="A1273" s="11">
        <v>44790</v>
      </c>
      <c r="B1273" t="s">
        <v>2574</v>
      </c>
      <c r="C1273" t="s">
        <v>4284</v>
      </c>
      <c r="D1273" t="s">
        <v>2246</v>
      </c>
      <c r="E1273" s="18">
        <v>10.72</v>
      </c>
      <c r="F1273" s="18">
        <v>36.636099999999999</v>
      </c>
      <c r="G1273" s="19">
        <f>+(Costo_Productos[[#This Row],[Precio Venta]]/Costo_Productos[[#This Row],[Precio Unitario]]-1)</f>
        <v>2.4175466417910445</v>
      </c>
    </row>
    <row r="1274" spans="1:7" x14ac:dyDescent="0.35">
      <c r="A1274" s="11">
        <v>44790</v>
      </c>
      <c r="B1274" t="s">
        <v>2573</v>
      </c>
      <c r="C1274" t="s">
        <v>4284</v>
      </c>
      <c r="D1274" t="s">
        <v>2244</v>
      </c>
      <c r="E1274" s="18">
        <v>8.5760000000000005</v>
      </c>
      <c r="F1274" s="18">
        <v>36.636099999999999</v>
      </c>
      <c r="G1274" s="19">
        <f>+(Costo_Productos[[#This Row],[Precio Venta]]/Costo_Productos[[#This Row],[Precio Unitario]]-1)</f>
        <v>3.2719333022388053</v>
      </c>
    </row>
    <row r="1275" spans="1:7" x14ac:dyDescent="0.35">
      <c r="A1275" s="11">
        <v>44790</v>
      </c>
      <c r="B1275" t="s">
        <v>2572</v>
      </c>
      <c r="C1275" t="s">
        <v>4284</v>
      </c>
      <c r="D1275" t="s">
        <v>2242</v>
      </c>
      <c r="E1275" s="18">
        <v>13.936</v>
      </c>
      <c r="F1275" s="18">
        <v>42.3444</v>
      </c>
      <c r="G1275" s="19">
        <f>+(Costo_Productos[[#This Row],[Precio Venta]]/Costo_Productos[[#This Row],[Precio Unitario]]-1)</f>
        <v>2.0384902411021812</v>
      </c>
    </row>
    <row r="1276" spans="1:7" x14ac:dyDescent="0.35">
      <c r="A1276" s="11">
        <v>44790</v>
      </c>
      <c r="B1276" t="s">
        <v>2571</v>
      </c>
      <c r="C1276" t="s">
        <v>4284</v>
      </c>
      <c r="D1276" t="s">
        <v>2240</v>
      </c>
      <c r="E1276" s="18">
        <v>10.72</v>
      </c>
      <c r="F1276" s="18">
        <v>36.636099999999999</v>
      </c>
      <c r="G1276" s="19">
        <f>+(Costo_Productos[[#This Row],[Precio Venta]]/Costo_Productos[[#This Row],[Precio Unitario]]-1)</f>
        <v>2.4175466417910445</v>
      </c>
    </row>
    <row r="1277" spans="1:7" x14ac:dyDescent="0.35">
      <c r="A1277" s="11">
        <v>44790</v>
      </c>
      <c r="B1277" t="s">
        <v>2570</v>
      </c>
      <c r="C1277" t="s">
        <v>4284</v>
      </c>
      <c r="D1277" t="s">
        <v>2101</v>
      </c>
      <c r="E1277" s="18">
        <v>7.5039999999999996</v>
      </c>
      <c r="F1277" s="18">
        <v>36.636099999999999</v>
      </c>
      <c r="G1277" s="19">
        <f>+(Costo_Productos[[#This Row],[Precio Venta]]/Costo_Productos[[#This Row],[Precio Unitario]]-1)</f>
        <v>3.8822094882729212</v>
      </c>
    </row>
    <row r="1278" spans="1:7" x14ac:dyDescent="0.35">
      <c r="A1278" s="11">
        <v>44790</v>
      </c>
      <c r="B1278" t="s">
        <v>2569</v>
      </c>
      <c r="C1278" t="s">
        <v>4284</v>
      </c>
      <c r="D1278" t="s">
        <v>2237</v>
      </c>
      <c r="E1278" s="18">
        <v>13.936</v>
      </c>
      <c r="F1278" s="18">
        <v>42.3444</v>
      </c>
      <c r="G1278" s="19">
        <f>+(Costo_Productos[[#This Row],[Precio Venta]]/Costo_Productos[[#This Row],[Precio Unitario]]-1)</f>
        <v>2.0384902411021812</v>
      </c>
    </row>
    <row r="1279" spans="1:7" x14ac:dyDescent="0.35">
      <c r="A1279" s="11">
        <v>44790</v>
      </c>
      <c r="B1279" t="s">
        <v>2568</v>
      </c>
      <c r="C1279" t="s">
        <v>4284</v>
      </c>
      <c r="D1279" t="s">
        <v>2235</v>
      </c>
      <c r="E1279" s="18">
        <v>10.72</v>
      </c>
      <c r="F1279" s="18">
        <v>36.636099999999999</v>
      </c>
      <c r="G1279" s="19">
        <f>+(Costo_Productos[[#This Row],[Precio Venta]]/Costo_Productos[[#This Row],[Precio Unitario]]-1)</f>
        <v>2.4175466417910445</v>
      </c>
    </row>
    <row r="1280" spans="1:7" x14ac:dyDescent="0.35">
      <c r="A1280" s="11">
        <v>44790</v>
      </c>
      <c r="B1280" t="s">
        <v>2567</v>
      </c>
      <c r="C1280" t="s">
        <v>4284</v>
      </c>
      <c r="D1280" t="s">
        <v>2233</v>
      </c>
      <c r="E1280" s="18">
        <v>7.5039999999999996</v>
      </c>
      <c r="F1280" s="18">
        <v>36.636099999999999</v>
      </c>
      <c r="G1280" s="19">
        <f>+(Costo_Productos[[#This Row],[Precio Venta]]/Costo_Productos[[#This Row],[Precio Unitario]]-1)</f>
        <v>3.8822094882729212</v>
      </c>
    </row>
    <row r="1281" spans="1:7" x14ac:dyDescent="0.35">
      <c r="A1281" s="11">
        <v>44790</v>
      </c>
      <c r="B1281" t="s">
        <v>2566</v>
      </c>
      <c r="C1281" t="s">
        <v>4284</v>
      </c>
      <c r="D1281" t="s">
        <v>2231</v>
      </c>
      <c r="E1281" s="18">
        <v>13.936</v>
      </c>
      <c r="F1281" s="18">
        <v>42.3444</v>
      </c>
      <c r="G1281" s="19">
        <f>+(Costo_Productos[[#This Row],[Precio Venta]]/Costo_Productos[[#This Row],[Precio Unitario]]-1)</f>
        <v>2.0384902411021812</v>
      </c>
    </row>
    <row r="1282" spans="1:7" x14ac:dyDescent="0.35">
      <c r="A1282" s="11">
        <v>44790</v>
      </c>
      <c r="B1282" t="s">
        <v>2565</v>
      </c>
      <c r="C1282" t="s">
        <v>4284</v>
      </c>
      <c r="D1282" t="s">
        <v>2229</v>
      </c>
      <c r="E1282" s="18">
        <v>10.72</v>
      </c>
      <c r="F1282" s="18">
        <v>36.636099999999999</v>
      </c>
      <c r="G1282" s="19">
        <f>+(Costo_Productos[[#This Row],[Precio Venta]]/Costo_Productos[[#This Row],[Precio Unitario]]-1)</f>
        <v>2.4175466417910445</v>
      </c>
    </row>
    <row r="1283" spans="1:7" x14ac:dyDescent="0.35">
      <c r="A1283" s="11">
        <v>44790</v>
      </c>
      <c r="B1283" t="s">
        <v>2564</v>
      </c>
      <c r="C1283" t="s">
        <v>4284</v>
      </c>
      <c r="D1283" t="s">
        <v>2227</v>
      </c>
      <c r="E1283" s="18">
        <v>7.5039999999999996</v>
      </c>
      <c r="F1283" s="18">
        <v>36.636099999999999</v>
      </c>
      <c r="G1283" s="19">
        <f>+(Costo_Productos[[#This Row],[Precio Venta]]/Costo_Productos[[#This Row],[Precio Unitario]]-1)</f>
        <v>3.8822094882729212</v>
      </c>
    </row>
    <row r="1284" spans="1:7" x14ac:dyDescent="0.35">
      <c r="A1284" s="11">
        <v>44790</v>
      </c>
      <c r="B1284" t="s">
        <v>2563</v>
      </c>
      <c r="C1284" t="s">
        <v>4284</v>
      </c>
      <c r="D1284" t="s">
        <v>2225</v>
      </c>
      <c r="E1284" s="18">
        <v>7.5039999999999996</v>
      </c>
      <c r="F1284" s="18">
        <v>25.645299999999999</v>
      </c>
      <c r="G1284" s="19">
        <f>+(Costo_Productos[[#This Row],[Precio Venta]]/Costo_Productos[[#This Row],[Precio Unitario]]-1)</f>
        <v>2.4175506396588489</v>
      </c>
    </row>
    <row r="1285" spans="1:7" x14ac:dyDescent="0.35">
      <c r="A1285" s="11">
        <v>44790</v>
      </c>
      <c r="B1285" t="s">
        <v>2562</v>
      </c>
      <c r="C1285" t="s">
        <v>4284</v>
      </c>
      <c r="D1285" t="s">
        <v>2095</v>
      </c>
      <c r="E1285" s="18">
        <v>6.4320000000000004</v>
      </c>
      <c r="F1285" s="18">
        <v>25.645299999999999</v>
      </c>
      <c r="G1285" s="19">
        <f>+(Costo_Productos[[#This Row],[Precio Venta]]/Costo_Productos[[#This Row],[Precio Unitario]]-1)</f>
        <v>2.9871424129353228</v>
      </c>
    </row>
    <row r="1286" spans="1:7" x14ac:dyDescent="0.35">
      <c r="A1286" s="11">
        <v>44790</v>
      </c>
      <c r="B1286" t="s">
        <v>2561</v>
      </c>
      <c r="C1286" t="s">
        <v>4284</v>
      </c>
      <c r="D1286" t="s">
        <v>2222</v>
      </c>
      <c r="E1286" s="18">
        <v>7.5039999999999996</v>
      </c>
      <c r="F1286" s="18">
        <v>25.645299999999999</v>
      </c>
      <c r="G1286" s="19">
        <f>+(Costo_Productos[[#This Row],[Precio Venta]]/Costo_Productos[[#This Row],[Precio Unitario]]-1)</f>
        <v>2.4175506396588489</v>
      </c>
    </row>
    <row r="1287" spans="1:7" x14ac:dyDescent="0.35">
      <c r="A1287" s="11">
        <v>44790</v>
      </c>
      <c r="B1287" t="s">
        <v>2560</v>
      </c>
      <c r="C1287" t="s">
        <v>4284</v>
      </c>
      <c r="D1287" t="s">
        <v>2093</v>
      </c>
      <c r="E1287" s="18">
        <v>6.4320000000000004</v>
      </c>
      <c r="F1287" s="18">
        <v>25.645299999999999</v>
      </c>
      <c r="G1287" s="19">
        <f>+(Costo_Productos[[#This Row],[Precio Venta]]/Costo_Productos[[#This Row],[Precio Unitario]]-1)</f>
        <v>2.9871424129353228</v>
      </c>
    </row>
    <row r="1288" spans="1:7" x14ac:dyDescent="0.35">
      <c r="A1288" s="11">
        <v>44790</v>
      </c>
      <c r="B1288" t="s">
        <v>2559</v>
      </c>
      <c r="C1288" t="s">
        <v>4284</v>
      </c>
      <c r="D1288" t="s">
        <v>2219</v>
      </c>
      <c r="E1288" s="18">
        <v>7.5039999999999996</v>
      </c>
      <c r="F1288" s="18">
        <v>25.645299999999999</v>
      </c>
      <c r="G1288" s="19">
        <f>+(Costo_Productos[[#This Row],[Precio Venta]]/Costo_Productos[[#This Row],[Precio Unitario]]-1)</f>
        <v>2.4175506396588489</v>
      </c>
    </row>
    <row r="1289" spans="1:7" x14ac:dyDescent="0.35">
      <c r="A1289" s="11">
        <v>44790</v>
      </c>
      <c r="B1289" t="s">
        <v>2558</v>
      </c>
      <c r="C1289" t="s">
        <v>4284</v>
      </c>
      <c r="D1289" t="s">
        <v>2217</v>
      </c>
      <c r="E1289" s="18">
        <v>6.4320000000000004</v>
      </c>
      <c r="F1289" s="18">
        <v>25.645299999999999</v>
      </c>
      <c r="G1289" s="19">
        <f>+(Costo_Productos[[#This Row],[Precio Venta]]/Costo_Productos[[#This Row],[Precio Unitario]]-1)</f>
        <v>2.9871424129353228</v>
      </c>
    </row>
    <row r="1290" spans="1:7" x14ac:dyDescent="0.35">
      <c r="A1290" s="11">
        <v>44790</v>
      </c>
      <c r="B1290" t="s">
        <v>2557</v>
      </c>
      <c r="C1290" t="s">
        <v>4284</v>
      </c>
      <c r="D1290" t="s">
        <v>2215</v>
      </c>
      <c r="E1290" s="18">
        <v>7.5039999999999996</v>
      </c>
      <c r="F1290" s="18">
        <v>25.645299999999999</v>
      </c>
      <c r="G1290" s="19">
        <f>+(Costo_Productos[[#This Row],[Precio Venta]]/Costo_Productos[[#This Row],[Precio Unitario]]-1)</f>
        <v>2.4175506396588489</v>
      </c>
    </row>
    <row r="1291" spans="1:7" x14ac:dyDescent="0.35">
      <c r="A1291" s="11">
        <v>44790</v>
      </c>
      <c r="B1291" t="s">
        <v>2556</v>
      </c>
      <c r="C1291" t="s">
        <v>4284</v>
      </c>
      <c r="D1291" t="s">
        <v>2213</v>
      </c>
      <c r="E1291" s="18">
        <v>6.4320000000000004</v>
      </c>
      <c r="F1291" s="18">
        <v>25.645299999999999</v>
      </c>
      <c r="G1291" s="19">
        <f>+(Costo_Productos[[#This Row],[Precio Venta]]/Costo_Productos[[#This Row],[Precio Unitario]]-1)</f>
        <v>2.9871424129353228</v>
      </c>
    </row>
    <row r="1292" spans="1:7" x14ac:dyDescent="0.35">
      <c r="A1292" s="11">
        <v>44790</v>
      </c>
      <c r="B1292" t="s">
        <v>2555</v>
      </c>
      <c r="C1292" t="s">
        <v>4284</v>
      </c>
      <c r="D1292" t="s">
        <v>2211</v>
      </c>
      <c r="E1292" s="18">
        <v>6.4320000000000004</v>
      </c>
      <c r="F1292" s="18">
        <v>21.9817</v>
      </c>
      <c r="G1292" s="19">
        <f>+(Costo_Productos[[#This Row],[Precio Venta]]/Costo_Productos[[#This Row],[Precio Unitario]]-1)</f>
        <v>2.4175528606965173</v>
      </c>
    </row>
    <row r="1293" spans="1:7" x14ac:dyDescent="0.35">
      <c r="A1293" s="11">
        <v>44790</v>
      </c>
      <c r="B1293" t="s">
        <v>2553</v>
      </c>
      <c r="C1293" t="s">
        <v>4284</v>
      </c>
      <c r="D1293" t="s">
        <v>2209</v>
      </c>
      <c r="E1293" s="18">
        <v>6.4320000000000004</v>
      </c>
      <c r="F1293" s="18">
        <v>21.9817</v>
      </c>
      <c r="G1293" s="19">
        <f>+(Costo_Productos[[#This Row],[Precio Venta]]/Costo_Productos[[#This Row],[Precio Unitario]]-1)</f>
        <v>2.4175528606965173</v>
      </c>
    </row>
    <row r="1294" spans="1:7" x14ac:dyDescent="0.35">
      <c r="A1294" s="11">
        <v>44790</v>
      </c>
      <c r="B1294" t="s">
        <v>2299</v>
      </c>
      <c r="C1294" t="s">
        <v>4284</v>
      </c>
      <c r="D1294" t="s">
        <v>2300</v>
      </c>
      <c r="E1294" s="18">
        <v>6.4320000000000004</v>
      </c>
      <c r="F1294" s="18">
        <v>20.7806</v>
      </c>
      <c r="G1294" s="19">
        <f>+(Costo_Productos[[#This Row],[Precio Venta]]/Costo_Productos[[#This Row],[Precio Unitario]]-1)</f>
        <v>2.230814676616915</v>
      </c>
    </row>
    <row r="1295" spans="1:7" x14ac:dyDescent="0.35">
      <c r="A1295" s="11">
        <v>44790</v>
      </c>
      <c r="B1295" t="s">
        <v>2291</v>
      </c>
      <c r="C1295" t="s">
        <v>4284</v>
      </c>
      <c r="D1295" t="s">
        <v>2292</v>
      </c>
      <c r="E1295" s="18">
        <v>6.4320000000000004</v>
      </c>
      <c r="F1295" s="18">
        <v>19.543600000000001</v>
      </c>
      <c r="G1295" s="19">
        <f>+(Costo_Productos[[#This Row],[Precio Venta]]/Costo_Productos[[#This Row],[Precio Unitario]]-1)</f>
        <v>2.0384950248756217</v>
      </c>
    </row>
    <row r="1296" spans="1:7" x14ac:dyDescent="0.35">
      <c r="A1296" s="11">
        <v>44790</v>
      </c>
      <c r="B1296" t="s">
        <v>2295</v>
      </c>
      <c r="C1296" t="s">
        <v>4284</v>
      </c>
      <c r="D1296" t="s">
        <v>2296</v>
      </c>
      <c r="E1296" s="18">
        <v>8.0399999999999991</v>
      </c>
      <c r="F1296" s="18">
        <v>24.429500000000001</v>
      </c>
      <c r="G1296" s="19">
        <f>+(Costo_Productos[[#This Row],[Precio Venta]]/Costo_Productos[[#This Row],[Precio Unitario]]-1)</f>
        <v>2.0384950248756222</v>
      </c>
    </row>
    <row r="1297" spans="1:7" x14ac:dyDescent="0.35">
      <c r="A1297" s="11">
        <v>44790</v>
      </c>
      <c r="B1297" t="s">
        <v>2293</v>
      </c>
      <c r="C1297" t="s">
        <v>4284</v>
      </c>
      <c r="D1297" t="s">
        <v>2294</v>
      </c>
      <c r="E1297" s="18">
        <v>6.4320000000000004</v>
      </c>
      <c r="F1297" s="18">
        <v>20.7806</v>
      </c>
      <c r="G1297" s="19">
        <f>+(Costo_Productos[[#This Row],[Precio Venta]]/Costo_Productos[[#This Row],[Precio Unitario]]-1)</f>
        <v>2.230814676616915</v>
      </c>
    </row>
    <row r="1298" spans="1:7" x14ac:dyDescent="0.35">
      <c r="A1298" s="11">
        <v>44790</v>
      </c>
      <c r="B1298" t="s">
        <v>2286</v>
      </c>
      <c r="C1298" t="s">
        <v>4284</v>
      </c>
      <c r="D1298" t="s">
        <v>2119</v>
      </c>
      <c r="E1298" s="18">
        <v>6.4320000000000004</v>
      </c>
      <c r="F1298" s="18">
        <v>19.543600000000001</v>
      </c>
      <c r="G1298" s="19">
        <f>+(Costo_Productos[[#This Row],[Precio Venta]]/Costo_Productos[[#This Row],[Precio Unitario]]-1)</f>
        <v>2.0384950248756217</v>
      </c>
    </row>
    <row r="1299" spans="1:7" x14ac:dyDescent="0.35">
      <c r="A1299" s="11">
        <v>44790</v>
      </c>
      <c r="B1299" t="s">
        <v>2289</v>
      </c>
      <c r="C1299" t="s">
        <v>4284</v>
      </c>
      <c r="D1299" t="s">
        <v>2290</v>
      </c>
      <c r="E1299" s="18">
        <v>8.0399999999999991</v>
      </c>
      <c r="F1299" s="18">
        <v>24.429500000000001</v>
      </c>
      <c r="G1299" s="19">
        <f>+(Costo_Productos[[#This Row],[Precio Venta]]/Costo_Productos[[#This Row],[Precio Unitario]]-1)</f>
        <v>2.0384950248756222</v>
      </c>
    </row>
    <row r="1300" spans="1:7" x14ac:dyDescent="0.35">
      <c r="A1300" s="11">
        <v>44790</v>
      </c>
      <c r="B1300" t="s">
        <v>2287</v>
      </c>
      <c r="C1300" t="s">
        <v>4284</v>
      </c>
      <c r="D1300" t="s">
        <v>2288</v>
      </c>
      <c r="E1300" s="18">
        <v>6.4320000000000004</v>
      </c>
      <c r="F1300" s="18">
        <v>20.7806</v>
      </c>
      <c r="G1300" s="19">
        <f>+(Costo_Productos[[#This Row],[Precio Venta]]/Costo_Productos[[#This Row],[Precio Unitario]]-1)</f>
        <v>2.230814676616915</v>
      </c>
    </row>
    <row r="1301" spans="1:7" x14ac:dyDescent="0.35">
      <c r="A1301" s="11">
        <v>44790</v>
      </c>
      <c r="B1301" t="s">
        <v>2284</v>
      </c>
      <c r="C1301" t="s">
        <v>4284</v>
      </c>
      <c r="D1301" t="s">
        <v>2285</v>
      </c>
      <c r="E1301" s="18">
        <v>7.5039999999999996</v>
      </c>
      <c r="F1301" s="18">
        <v>22.800799999999999</v>
      </c>
      <c r="G1301" s="19">
        <f>+(Costo_Productos[[#This Row],[Precio Venta]]/Costo_Productos[[#This Row],[Precio Unitario]]-1)</f>
        <v>2.0384861407249466</v>
      </c>
    </row>
    <row r="1302" spans="1:7" x14ac:dyDescent="0.35">
      <c r="A1302" s="11">
        <v>44790</v>
      </c>
      <c r="B1302" t="s">
        <v>2282</v>
      </c>
      <c r="C1302" t="s">
        <v>4284</v>
      </c>
      <c r="D1302" t="s">
        <v>2283</v>
      </c>
      <c r="E1302" s="18">
        <v>6.4320000000000004</v>
      </c>
      <c r="F1302" s="18">
        <v>19.561399999999999</v>
      </c>
      <c r="G1302" s="19">
        <f>+(Costo_Productos[[#This Row],[Precio Venta]]/Costo_Productos[[#This Row],[Precio Unitario]]-1)</f>
        <v>2.041262437810945</v>
      </c>
    </row>
    <row r="1303" spans="1:7" x14ac:dyDescent="0.35">
      <c r="A1303" s="11">
        <v>44790</v>
      </c>
      <c r="B1303" t="s">
        <v>2280</v>
      </c>
      <c r="C1303" t="s">
        <v>4284</v>
      </c>
      <c r="D1303" t="s">
        <v>2281</v>
      </c>
      <c r="E1303" s="18">
        <v>4.8239999999999998</v>
      </c>
      <c r="F1303" s="18">
        <v>18.342300000000002</v>
      </c>
      <c r="G1303" s="19">
        <f>+(Costo_Productos[[#This Row],[Precio Venta]]/Costo_Productos[[#This Row],[Precio Unitario]]-1)</f>
        <v>2.8023009950248761</v>
      </c>
    </row>
    <row r="1304" spans="1:7" x14ac:dyDescent="0.35">
      <c r="A1304" s="11">
        <v>44790</v>
      </c>
      <c r="B1304" t="s">
        <v>2278</v>
      </c>
      <c r="C1304" t="s">
        <v>4284</v>
      </c>
      <c r="D1304" t="s">
        <v>2279</v>
      </c>
      <c r="E1304" s="18">
        <v>7.5039999999999996</v>
      </c>
      <c r="F1304" s="18">
        <v>22.800799999999999</v>
      </c>
      <c r="G1304" s="19">
        <f>+(Costo_Productos[[#This Row],[Precio Venta]]/Costo_Productos[[#This Row],[Precio Unitario]]-1)</f>
        <v>2.0384861407249466</v>
      </c>
    </row>
    <row r="1305" spans="1:7" x14ac:dyDescent="0.35">
      <c r="A1305" s="11">
        <v>44790</v>
      </c>
      <c r="B1305" t="s">
        <v>2276</v>
      </c>
      <c r="C1305" t="s">
        <v>4284</v>
      </c>
      <c r="D1305" t="s">
        <v>2277</v>
      </c>
      <c r="E1305" s="18">
        <v>5.36</v>
      </c>
      <c r="F1305" s="18">
        <v>19.561399999999999</v>
      </c>
      <c r="G1305" s="19">
        <f>+(Costo_Productos[[#This Row],[Precio Venta]]/Costo_Productos[[#This Row],[Precio Unitario]]-1)</f>
        <v>2.649514925373134</v>
      </c>
    </row>
    <row r="1306" spans="1:7" x14ac:dyDescent="0.35">
      <c r="A1306" s="11">
        <v>44790</v>
      </c>
      <c r="B1306" t="s">
        <v>2275</v>
      </c>
      <c r="C1306" t="s">
        <v>4284</v>
      </c>
      <c r="D1306" t="s">
        <v>2115</v>
      </c>
      <c r="E1306" s="18">
        <v>4.8239999999999998</v>
      </c>
      <c r="F1306" s="18">
        <v>18.342300000000002</v>
      </c>
      <c r="G1306" s="19">
        <f>+(Costo_Productos[[#This Row],[Precio Venta]]/Costo_Productos[[#This Row],[Precio Unitario]]-1)</f>
        <v>2.8023009950248761</v>
      </c>
    </row>
    <row r="1307" spans="1:7" x14ac:dyDescent="0.35">
      <c r="A1307" s="11">
        <v>44790</v>
      </c>
      <c r="B1307" t="s">
        <v>2273</v>
      </c>
      <c r="C1307" t="s">
        <v>4284</v>
      </c>
      <c r="D1307" t="s">
        <v>2274</v>
      </c>
      <c r="E1307" s="18">
        <v>7.5039999999999996</v>
      </c>
      <c r="F1307" s="18">
        <v>22.800799999999999</v>
      </c>
      <c r="G1307" s="19">
        <f>+(Costo_Productos[[#This Row],[Precio Venta]]/Costo_Productos[[#This Row],[Precio Unitario]]-1)</f>
        <v>2.0384861407249466</v>
      </c>
    </row>
    <row r="1308" spans="1:7" x14ac:dyDescent="0.35">
      <c r="A1308" s="11">
        <v>44790</v>
      </c>
      <c r="B1308" t="s">
        <v>2271</v>
      </c>
      <c r="C1308" t="s">
        <v>4284</v>
      </c>
      <c r="D1308" t="s">
        <v>2272</v>
      </c>
      <c r="E1308" s="18">
        <v>5.36</v>
      </c>
      <c r="F1308" s="18">
        <v>19.561399999999999</v>
      </c>
      <c r="G1308" s="19">
        <f>+(Costo_Productos[[#This Row],[Precio Venta]]/Costo_Productos[[#This Row],[Precio Unitario]]-1)</f>
        <v>2.649514925373134</v>
      </c>
    </row>
    <row r="1309" spans="1:7" x14ac:dyDescent="0.35">
      <c r="A1309" s="11">
        <v>44790</v>
      </c>
      <c r="B1309" t="s">
        <v>2270</v>
      </c>
      <c r="C1309" t="s">
        <v>4284</v>
      </c>
      <c r="D1309" t="s">
        <v>2113</v>
      </c>
      <c r="E1309" s="18">
        <v>4.8239999999999998</v>
      </c>
      <c r="F1309" s="18">
        <v>17.123200000000001</v>
      </c>
      <c r="G1309" s="19">
        <f>+(Costo_Productos[[#This Row],[Precio Venta]]/Costo_Productos[[#This Row],[Precio Unitario]]-1)</f>
        <v>2.5495854063018246</v>
      </c>
    </row>
    <row r="1310" spans="1:7" x14ac:dyDescent="0.35">
      <c r="A1310" s="11">
        <v>44790</v>
      </c>
      <c r="B1310" t="s">
        <v>2268</v>
      </c>
      <c r="C1310" t="s">
        <v>4284</v>
      </c>
      <c r="D1310" t="s">
        <v>2269</v>
      </c>
      <c r="E1310" s="18">
        <v>7.5039999999999996</v>
      </c>
      <c r="F1310" s="18">
        <v>22.800799999999999</v>
      </c>
      <c r="G1310" s="19">
        <f>+(Costo_Productos[[#This Row],[Precio Venta]]/Costo_Productos[[#This Row],[Precio Unitario]]-1)</f>
        <v>2.0384861407249466</v>
      </c>
    </row>
    <row r="1311" spans="1:7" x14ac:dyDescent="0.35">
      <c r="A1311" s="11">
        <v>44790</v>
      </c>
      <c r="B1311" t="s">
        <v>2266</v>
      </c>
      <c r="C1311" t="s">
        <v>4284</v>
      </c>
      <c r="D1311" t="s">
        <v>2267</v>
      </c>
      <c r="E1311" s="18">
        <v>5.36</v>
      </c>
      <c r="F1311" s="18">
        <v>18.342300000000002</v>
      </c>
      <c r="G1311" s="19">
        <f>+(Costo_Productos[[#This Row],[Precio Venta]]/Costo_Productos[[#This Row],[Precio Unitario]]-1)</f>
        <v>2.422070895522388</v>
      </c>
    </row>
    <row r="1312" spans="1:7" x14ac:dyDescent="0.35">
      <c r="A1312" s="11">
        <v>44790</v>
      </c>
      <c r="B1312" t="s">
        <v>2265</v>
      </c>
      <c r="C1312" t="s">
        <v>4284</v>
      </c>
      <c r="D1312" t="s">
        <v>2111</v>
      </c>
      <c r="E1312" s="18">
        <v>4.8239999999999998</v>
      </c>
      <c r="F1312" s="18">
        <v>17.123200000000001</v>
      </c>
      <c r="G1312" s="19">
        <f>+(Costo_Productos[[#This Row],[Precio Venta]]/Costo_Productos[[#This Row],[Precio Unitario]]-1)</f>
        <v>2.5495854063018246</v>
      </c>
    </row>
    <row r="1313" spans="1:7" x14ac:dyDescent="0.35">
      <c r="A1313" s="11">
        <v>44790</v>
      </c>
      <c r="B1313" t="s">
        <v>2263</v>
      </c>
      <c r="C1313" t="s">
        <v>4284</v>
      </c>
      <c r="D1313" t="s">
        <v>2264</v>
      </c>
      <c r="E1313" s="18">
        <v>7.5039999999999996</v>
      </c>
      <c r="F1313" s="18">
        <v>22.800799999999999</v>
      </c>
      <c r="G1313" s="19">
        <f>+(Costo_Productos[[#This Row],[Precio Venta]]/Costo_Productos[[#This Row],[Precio Unitario]]-1)</f>
        <v>2.0384861407249466</v>
      </c>
    </row>
    <row r="1314" spans="1:7" x14ac:dyDescent="0.35">
      <c r="A1314" s="11">
        <v>44790</v>
      </c>
      <c r="B1314" t="s">
        <v>2262</v>
      </c>
      <c r="C1314" t="s">
        <v>4284</v>
      </c>
      <c r="D1314" t="s">
        <v>2187</v>
      </c>
      <c r="E1314" s="18">
        <v>4.8239999999999998</v>
      </c>
      <c r="F1314" s="18">
        <v>18.342300000000002</v>
      </c>
      <c r="G1314" s="19">
        <f>+(Costo_Productos[[#This Row],[Precio Venta]]/Costo_Productos[[#This Row],[Precio Unitario]]-1)</f>
        <v>2.8023009950248761</v>
      </c>
    </row>
    <row r="1315" spans="1:7" x14ac:dyDescent="0.35">
      <c r="A1315" s="11">
        <v>44790</v>
      </c>
      <c r="B1315" t="s">
        <v>2261</v>
      </c>
      <c r="C1315" t="s">
        <v>4284</v>
      </c>
      <c r="D1315" t="s">
        <v>2109</v>
      </c>
      <c r="E1315" s="18">
        <v>4.2880000000000003</v>
      </c>
      <c r="F1315" s="18">
        <v>15.904</v>
      </c>
      <c r="G1315" s="19">
        <f>+(Costo_Productos[[#This Row],[Precio Venta]]/Costo_Productos[[#This Row],[Precio Unitario]]-1)</f>
        <v>2.7089552238805967</v>
      </c>
    </row>
    <row r="1316" spans="1:7" x14ac:dyDescent="0.35">
      <c r="A1316" s="11">
        <v>44790</v>
      </c>
      <c r="B1316" t="s">
        <v>2259</v>
      </c>
      <c r="C1316" t="s">
        <v>4284</v>
      </c>
      <c r="D1316" t="s">
        <v>2260</v>
      </c>
      <c r="E1316" s="18">
        <v>6.968</v>
      </c>
      <c r="F1316" s="18">
        <v>21.1722</v>
      </c>
      <c r="G1316" s="19">
        <f>+(Costo_Productos[[#This Row],[Precio Venta]]/Costo_Productos[[#This Row],[Precio Unitario]]-1)</f>
        <v>2.0384902411021812</v>
      </c>
    </row>
    <row r="1317" spans="1:7" x14ac:dyDescent="0.35">
      <c r="A1317" s="11">
        <v>44790</v>
      </c>
      <c r="B1317" t="s">
        <v>2257</v>
      </c>
      <c r="C1317" t="s">
        <v>4284</v>
      </c>
      <c r="D1317" t="s">
        <v>2258</v>
      </c>
      <c r="E1317" s="18">
        <v>4.8239999999999998</v>
      </c>
      <c r="F1317" s="18">
        <v>17.123200000000001</v>
      </c>
      <c r="G1317" s="19">
        <f>+(Costo_Productos[[#This Row],[Precio Venta]]/Costo_Productos[[#This Row],[Precio Unitario]]-1)</f>
        <v>2.5495854063018246</v>
      </c>
    </row>
    <row r="1318" spans="1:7" x14ac:dyDescent="0.35">
      <c r="A1318" s="11">
        <v>44790</v>
      </c>
      <c r="B1318" t="s">
        <v>2255</v>
      </c>
      <c r="C1318" t="s">
        <v>4284</v>
      </c>
      <c r="D1318" t="s">
        <v>2256</v>
      </c>
      <c r="E1318" s="18">
        <v>4.2880000000000003</v>
      </c>
      <c r="F1318" s="18">
        <v>15.904</v>
      </c>
      <c r="G1318" s="19">
        <f>+(Costo_Productos[[#This Row],[Precio Venta]]/Costo_Productos[[#This Row],[Precio Unitario]]-1)</f>
        <v>2.7089552238805967</v>
      </c>
    </row>
    <row r="1319" spans="1:7" x14ac:dyDescent="0.35">
      <c r="A1319" s="11">
        <v>44790</v>
      </c>
      <c r="B1319" t="s">
        <v>2253</v>
      </c>
      <c r="C1319" t="s">
        <v>4284</v>
      </c>
      <c r="D1319" t="s">
        <v>2254</v>
      </c>
      <c r="E1319" s="18">
        <v>6.968</v>
      </c>
      <c r="F1319" s="18">
        <v>21.1722</v>
      </c>
      <c r="G1319" s="19">
        <f>+(Costo_Productos[[#This Row],[Precio Venta]]/Costo_Productos[[#This Row],[Precio Unitario]]-1)</f>
        <v>2.0384902411021812</v>
      </c>
    </row>
    <row r="1320" spans="1:7" x14ac:dyDescent="0.35">
      <c r="A1320" s="11">
        <v>44790</v>
      </c>
      <c r="B1320" t="s">
        <v>2251</v>
      </c>
      <c r="C1320" t="s">
        <v>4284</v>
      </c>
      <c r="D1320" t="s">
        <v>2252</v>
      </c>
      <c r="E1320" s="18">
        <v>4.8239999999999998</v>
      </c>
      <c r="F1320" s="18">
        <v>17.123200000000001</v>
      </c>
      <c r="G1320" s="19">
        <f>+(Costo_Productos[[#This Row],[Precio Venta]]/Costo_Productos[[#This Row],[Precio Unitario]]-1)</f>
        <v>2.5495854063018246</v>
      </c>
    </row>
    <row r="1321" spans="1:7" x14ac:dyDescent="0.35">
      <c r="A1321" s="11">
        <v>44790</v>
      </c>
      <c r="B1321" t="s">
        <v>2249</v>
      </c>
      <c r="C1321" t="s">
        <v>4284</v>
      </c>
      <c r="D1321" t="s">
        <v>2250</v>
      </c>
      <c r="E1321" s="18">
        <v>4.2880000000000003</v>
      </c>
      <c r="F1321" s="18">
        <v>14.684900000000001</v>
      </c>
      <c r="G1321" s="19">
        <f>+(Costo_Productos[[#This Row],[Precio Venta]]/Costo_Productos[[#This Row],[Precio Unitario]]-1)</f>
        <v>2.4246501865671641</v>
      </c>
    </row>
    <row r="1322" spans="1:7" x14ac:dyDescent="0.35">
      <c r="A1322" s="11">
        <v>44790</v>
      </c>
      <c r="B1322" t="s">
        <v>2247</v>
      </c>
      <c r="C1322" t="s">
        <v>4284</v>
      </c>
      <c r="D1322" t="s">
        <v>2248</v>
      </c>
      <c r="E1322" s="18">
        <v>6.968</v>
      </c>
      <c r="F1322" s="18">
        <v>21.1722</v>
      </c>
      <c r="G1322" s="19">
        <f>+(Costo_Productos[[#This Row],[Precio Venta]]/Costo_Productos[[#This Row],[Precio Unitario]]-1)</f>
        <v>2.0384902411021812</v>
      </c>
    </row>
    <row r="1323" spans="1:7" x14ac:dyDescent="0.35">
      <c r="A1323" s="11">
        <v>44790</v>
      </c>
      <c r="B1323" t="s">
        <v>2245</v>
      </c>
      <c r="C1323" t="s">
        <v>4284</v>
      </c>
      <c r="D1323" t="s">
        <v>2246</v>
      </c>
      <c r="E1323" s="18">
        <v>4.2880000000000003</v>
      </c>
      <c r="F1323" s="18">
        <v>15.904</v>
      </c>
      <c r="G1323" s="19">
        <f>+(Costo_Productos[[#This Row],[Precio Venta]]/Costo_Productos[[#This Row],[Precio Unitario]]-1)</f>
        <v>2.7089552238805967</v>
      </c>
    </row>
    <row r="1324" spans="1:7" x14ac:dyDescent="0.35">
      <c r="A1324" s="11">
        <v>44790</v>
      </c>
      <c r="B1324" t="s">
        <v>2243</v>
      </c>
      <c r="C1324" t="s">
        <v>4284</v>
      </c>
      <c r="D1324" t="s">
        <v>2244</v>
      </c>
      <c r="E1324" s="18">
        <v>4.2880000000000003</v>
      </c>
      <c r="F1324" s="18">
        <v>14.684900000000001</v>
      </c>
      <c r="G1324" s="19">
        <f>+(Costo_Productos[[#This Row],[Precio Venta]]/Costo_Productos[[#This Row],[Precio Unitario]]-1)</f>
        <v>2.4246501865671641</v>
      </c>
    </row>
    <row r="1325" spans="1:7" x14ac:dyDescent="0.35">
      <c r="A1325" s="11">
        <v>44790</v>
      </c>
      <c r="B1325" t="s">
        <v>2241</v>
      </c>
      <c r="C1325" t="s">
        <v>4284</v>
      </c>
      <c r="D1325" t="s">
        <v>2242</v>
      </c>
      <c r="E1325" s="18">
        <v>6.4320000000000004</v>
      </c>
      <c r="F1325" s="18">
        <v>19.543600000000001</v>
      </c>
      <c r="G1325" s="19">
        <f>+(Costo_Productos[[#This Row],[Precio Venta]]/Costo_Productos[[#This Row],[Precio Unitario]]-1)</f>
        <v>2.0384950248756217</v>
      </c>
    </row>
    <row r="1326" spans="1:7" x14ac:dyDescent="0.35">
      <c r="A1326" s="11">
        <v>44790</v>
      </c>
      <c r="B1326" t="s">
        <v>2239</v>
      </c>
      <c r="C1326" t="s">
        <v>4284</v>
      </c>
      <c r="D1326" t="s">
        <v>2240</v>
      </c>
      <c r="E1326" s="18">
        <v>4.2880000000000003</v>
      </c>
      <c r="F1326" s="18">
        <v>15.904</v>
      </c>
      <c r="G1326" s="19">
        <f>+(Costo_Productos[[#This Row],[Precio Venta]]/Costo_Productos[[#This Row],[Precio Unitario]]-1)</f>
        <v>2.7089552238805967</v>
      </c>
    </row>
    <row r="1327" spans="1:7" x14ac:dyDescent="0.35">
      <c r="A1327" s="11">
        <v>44790</v>
      </c>
      <c r="B1327" t="s">
        <v>2238</v>
      </c>
      <c r="C1327" t="s">
        <v>4284</v>
      </c>
      <c r="D1327" t="s">
        <v>2101</v>
      </c>
      <c r="E1327" s="18">
        <v>3.7519999999999998</v>
      </c>
      <c r="F1327" s="18">
        <v>13.4659</v>
      </c>
      <c r="G1327" s="19">
        <f>+(Costo_Productos[[#This Row],[Precio Venta]]/Costo_Productos[[#This Row],[Precio Unitario]]-1)</f>
        <v>2.588992537313433</v>
      </c>
    </row>
    <row r="1328" spans="1:7" x14ac:dyDescent="0.35">
      <c r="A1328" s="11">
        <v>44790</v>
      </c>
      <c r="B1328" t="s">
        <v>2236</v>
      </c>
      <c r="C1328" t="s">
        <v>4284</v>
      </c>
      <c r="D1328" t="s">
        <v>2237</v>
      </c>
      <c r="E1328" s="18">
        <v>6.4320000000000004</v>
      </c>
      <c r="F1328" s="18">
        <v>19.543600000000001</v>
      </c>
      <c r="G1328" s="19">
        <f>+(Costo_Productos[[#This Row],[Precio Venta]]/Costo_Productos[[#This Row],[Precio Unitario]]-1)</f>
        <v>2.0384950248756217</v>
      </c>
    </row>
    <row r="1329" spans="1:7" x14ac:dyDescent="0.35">
      <c r="A1329" s="11">
        <v>44790</v>
      </c>
      <c r="B1329" t="s">
        <v>2234</v>
      </c>
      <c r="C1329" t="s">
        <v>4284</v>
      </c>
      <c r="D1329" t="s">
        <v>2235</v>
      </c>
      <c r="E1329" s="18">
        <v>4.2880000000000003</v>
      </c>
      <c r="F1329" s="18">
        <v>14.684900000000001</v>
      </c>
      <c r="G1329" s="19">
        <f>+(Costo_Productos[[#This Row],[Precio Venta]]/Costo_Productos[[#This Row],[Precio Unitario]]-1)</f>
        <v>2.4246501865671641</v>
      </c>
    </row>
    <row r="1330" spans="1:7" x14ac:dyDescent="0.35">
      <c r="A1330" s="11">
        <v>44790</v>
      </c>
      <c r="B1330" t="s">
        <v>2232</v>
      </c>
      <c r="C1330" t="s">
        <v>4284</v>
      </c>
      <c r="D1330" t="s">
        <v>2233</v>
      </c>
      <c r="E1330" s="18">
        <v>3.7519999999999998</v>
      </c>
      <c r="F1330" s="18">
        <v>13.4659</v>
      </c>
      <c r="G1330" s="19">
        <f>+(Costo_Productos[[#This Row],[Precio Venta]]/Costo_Productos[[#This Row],[Precio Unitario]]-1)</f>
        <v>2.588992537313433</v>
      </c>
    </row>
    <row r="1331" spans="1:7" x14ac:dyDescent="0.35">
      <c r="A1331" s="11">
        <v>44790</v>
      </c>
      <c r="B1331" t="s">
        <v>2230</v>
      </c>
      <c r="C1331" t="s">
        <v>4284</v>
      </c>
      <c r="D1331" t="s">
        <v>2231</v>
      </c>
      <c r="E1331" s="18">
        <v>6.4320000000000004</v>
      </c>
      <c r="F1331" s="18">
        <v>19.543600000000001</v>
      </c>
      <c r="G1331" s="19">
        <f>+(Costo_Productos[[#This Row],[Precio Venta]]/Costo_Productos[[#This Row],[Precio Unitario]]-1)</f>
        <v>2.0384950248756217</v>
      </c>
    </row>
    <row r="1332" spans="1:7" x14ac:dyDescent="0.35">
      <c r="A1332" s="11">
        <v>44790</v>
      </c>
      <c r="B1332" t="s">
        <v>2228</v>
      </c>
      <c r="C1332" t="s">
        <v>4284</v>
      </c>
      <c r="D1332" t="s">
        <v>2229</v>
      </c>
      <c r="E1332" s="18">
        <v>4.2880000000000003</v>
      </c>
      <c r="F1332" s="18">
        <v>14.684900000000001</v>
      </c>
      <c r="G1332" s="19">
        <f>+(Costo_Productos[[#This Row],[Precio Venta]]/Costo_Productos[[#This Row],[Precio Unitario]]-1)</f>
        <v>2.4246501865671641</v>
      </c>
    </row>
    <row r="1333" spans="1:7" x14ac:dyDescent="0.35">
      <c r="A1333" s="11">
        <v>44790</v>
      </c>
      <c r="B1333" t="s">
        <v>2226</v>
      </c>
      <c r="C1333" t="s">
        <v>4284</v>
      </c>
      <c r="D1333" t="s">
        <v>2227</v>
      </c>
      <c r="E1333" s="18">
        <v>3.7519999999999998</v>
      </c>
      <c r="F1333" s="18">
        <v>12.246700000000001</v>
      </c>
      <c r="G1333" s="19">
        <f>+(Costo_Productos[[#This Row],[Precio Venta]]/Costo_Productos[[#This Row],[Precio Unitario]]-1)</f>
        <v>2.2640458422174845</v>
      </c>
    </row>
    <row r="1334" spans="1:7" x14ac:dyDescent="0.35">
      <c r="A1334" s="11">
        <v>44790</v>
      </c>
      <c r="B1334" t="s">
        <v>2224</v>
      </c>
      <c r="C1334" t="s">
        <v>4284</v>
      </c>
      <c r="D1334" t="s">
        <v>2225</v>
      </c>
      <c r="E1334" s="18">
        <v>3.7519999999999998</v>
      </c>
      <c r="F1334" s="18">
        <v>13.4659</v>
      </c>
      <c r="G1334" s="19">
        <f>+(Costo_Productos[[#This Row],[Precio Venta]]/Costo_Productos[[#This Row],[Precio Unitario]]-1)</f>
        <v>2.588992537313433</v>
      </c>
    </row>
    <row r="1335" spans="1:7" x14ac:dyDescent="0.35">
      <c r="A1335" s="11">
        <v>44790</v>
      </c>
      <c r="B1335" t="s">
        <v>2223</v>
      </c>
      <c r="C1335" t="s">
        <v>4284</v>
      </c>
      <c r="D1335" t="s">
        <v>2095</v>
      </c>
      <c r="E1335" s="18">
        <v>3.7519999999999998</v>
      </c>
      <c r="F1335" s="18">
        <v>12.246700000000001</v>
      </c>
      <c r="G1335" s="19">
        <f>+(Costo_Productos[[#This Row],[Precio Venta]]/Costo_Productos[[#This Row],[Precio Unitario]]-1)</f>
        <v>2.2640458422174845</v>
      </c>
    </row>
    <row r="1336" spans="1:7" x14ac:dyDescent="0.35">
      <c r="A1336" s="11">
        <v>44790</v>
      </c>
      <c r="B1336" t="s">
        <v>2221</v>
      </c>
      <c r="C1336" t="s">
        <v>4284</v>
      </c>
      <c r="D1336" t="s">
        <v>2222</v>
      </c>
      <c r="E1336" s="18">
        <v>3.7519999999999998</v>
      </c>
      <c r="F1336" s="18">
        <v>13.4659</v>
      </c>
      <c r="G1336" s="19">
        <f>+(Costo_Productos[[#This Row],[Precio Venta]]/Costo_Productos[[#This Row],[Precio Unitario]]-1)</f>
        <v>2.588992537313433</v>
      </c>
    </row>
    <row r="1337" spans="1:7" x14ac:dyDescent="0.35">
      <c r="A1337" s="11">
        <v>44790</v>
      </c>
      <c r="B1337" t="s">
        <v>2220</v>
      </c>
      <c r="C1337" t="s">
        <v>4284</v>
      </c>
      <c r="D1337" t="s">
        <v>2093</v>
      </c>
      <c r="E1337" s="18">
        <v>3.2160000000000002</v>
      </c>
      <c r="F1337" s="18">
        <v>10.972099999999999</v>
      </c>
      <c r="G1337" s="19">
        <f>+(Costo_Productos[[#This Row],[Precio Venta]]/Costo_Productos[[#This Row],[Precio Unitario]]-1)</f>
        <v>2.4117226368159201</v>
      </c>
    </row>
    <row r="1338" spans="1:7" x14ac:dyDescent="0.35">
      <c r="A1338" s="11">
        <v>44790</v>
      </c>
      <c r="B1338" t="s">
        <v>2218</v>
      </c>
      <c r="C1338" t="s">
        <v>4284</v>
      </c>
      <c r="D1338" t="s">
        <v>2219</v>
      </c>
      <c r="E1338" s="18">
        <v>3.7519999999999998</v>
      </c>
      <c r="F1338" s="18">
        <v>12.246700000000001</v>
      </c>
      <c r="G1338" s="19">
        <f>+(Costo_Productos[[#This Row],[Precio Venta]]/Costo_Productos[[#This Row],[Precio Unitario]]-1)</f>
        <v>2.2640458422174845</v>
      </c>
    </row>
    <row r="1339" spans="1:7" x14ac:dyDescent="0.35">
      <c r="A1339" s="11">
        <v>44790</v>
      </c>
      <c r="B1339" t="s">
        <v>2216</v>
      </c>
      <c r="C1339" t="s">
        <v>4284</v>
      </c>
      <c r="D1339" t="s">
        <v>2217</v>
      </c>
      <c r="E1339" s="18">
        <v>3.2160000000000002</v>
      </c>
      <c r="F1339" s="18">
        <v>10.972099999999999</v>
      </c>
      <c r="G1339" s="19">
        <f>+(Costo_Productos[[#This Row],[Precio Venta]]/Costo_Productos[[#This Row],[Precio Unitario]]-1)</f>
        <v>2.4117226368159201</v>
      </c>
    </row>
    <row r="1340" spans="1:7" x14ac:dyDescent="0.35">
      <c r="A1340" s="11">
        <v>44790</v>
      </c>
      <c r="B1340" t="s">
        <v>2214</v>
      </c>
      <c r="C1340" t="s">
        <v>4284</v>
      </c>
      <c r="D1340" t="s">
        <v>2215</v>
      </c>
      <c r="E1340" s="18">
        <v>3.7519999999999998</v>
      </c>
      <c r="F1340" s="18">
        <v>12.246700000000001</v>
      </c>
      <c r="G1340" s="19">
        <f>+(Costo_Productos[[#This Row],[Precio Venta]]/Costo_Productos[[#This Row],[Precio Unitario]]-1)</f>
        <v>2.2640458422174845</v>
      </c>
    </row>
    <row r="1341" spans="1:7" x14ac:dyDescent="0.35">
      <c r="A1341" s="11">
        <v>44790</v>
      </c>
      <c r="B1341" t="s">
        <v>2212</v>
      </c>
      <c r="C1341" t="s">
        <v>4284</v>
      </c>
      <c r="D1341" t="s">
        <v>2213</v>
      </c>
      <c r="E1341" s="18">
        <v>3.2160000000000002</v>
      </c>
      <c r="F1341" s="18">
        <v>9.7530000000000001</v>
      </c>
      <c r="G1341" s="19">
        <f>+(Costo_Productos[[#This Row],[Precio Venta]]/Costo_Productos[[#This Row],[Precio Unitario]]-1)</f>
        <v>2.0326492537313432</v>
      </c>
    </row>
    <row r="1342" spans="1:7" x14ac:dyDescent="0.35">
      <c r="A1342" s="11">
        <v>44790</v>
      </c>
      <c r="B1342" t="s">
        <v>2210</v>
      </c>
      <c r="C1342" t="s">
        <v>4284</v>
      </c>
      <c r="D1342" t="s">
        <v>2211</v>
      </c>
      <c r="E1342" s="18">
        <v>3.2160000000000002</v>
      </c>
      <c r="F1342" s="18">
        <v>10.972099999999999</v>
      </c>
      <c r="G1342" s="19">
        <f>+(Costo_Productos[[#This Row],[Precio Venta]]/Costo_Productos[[#This Row],[Precio Unitario]]-1)</f>
        <v>2.4117226368159201</v>
      </c>
    </row>
    <row r="1343" spans="1:7" x14ac:dyDescent="0.35">
      <c r="A1343" s="11">
        <v>44790</v>
      </c>
      <c r="B1343" t="s">
        <v>2207</v>
      </c>
      <c r="C1343" t="s">
        <v>4284</v>
      </c>
      <c r="D1343" t="s">
        <v>2209</v>
      </c>
      <c r="E1343" s="18">
        <v>3.2160000000000002</v>
      </c>
      <c r="F1343" s="18">
        <v>9.7530000000000001</v>
      </c>
      <c r="G1343" s="19">
        <f>+(Costo_Productos[[#This Row],[Precio Venta]]/Costo_Productos[[#This Row],[Precio Unitario]]-1)</f>
        <v>2.0326492537313432</v>
      </c>
    </row>
    <row r="1344" spans="1:7" x14ac:dyDescent="0.35">
      <c r="A1344" s="11">
        <v>44790</v>
      </c>
      <c r="B1344" t="s">
        <v>2153</v>
      </c>
      <c r="C1344" t="s">
        <v>4285</v>
      </c>
      <c r="D1344" t="s">
        <v>2115</v>
      </c>
      <c r="E1344" s="18">
        <v>6.6059000000000001</v>
      </c>
      <c r="F1344" s="18">
        <v>25.8508</v>
      </c>
      <c r="G1344" s="19">
        <f>+(Costo_Productos[[#This Row],[Precio Venta]]/Costo_Productos[[#This Row],[Precio Unitario]]-1)</f>
        <v>2.9132896350232365</v>
      </c>
    </row>
    <row r="1345" spans="1:7" x14ac:dyDescent="0.35">
      <c r="A1345" s="11">
        <v>44790</v>
      </c>
      <c r="B1345" t="s">
        <v>2149</v>
      </c>
      <c r="C1345" t="s">
        <v>4285</v>
      </c>
      <c r="D1345" t="s">
        <v>2107</v>
      </c>
      <c r="E1345" s="18">
        <v>5.6052999999999997</v>
      </c>
      <c r="F1345" s="18">
        <v>21.542400000000001</v>
      </c>
      <c r="G1345" s="19">
        <f>+(Costo_Productos[[#This Row],[Precio Venta]]/Costo_Productos[[#This Row],[Precio Unitario]]-1)</f>
        <v>2.8432198098228465</v>
      </c>
    </row>
    <row r="1346" spans="1:7" x14ac:dyDescent="0.35">
      <c r="A1346" s="11">
        <v>44790</v>
      </c>
      <c r="B1346" t="s">
        <v>2147</v>
      </c>
      <c r="C1346" t="s">
        <v>4285</v>
      </c>
      <c r="D1346" t="s">
        <v>2103</v>
      </c>
      <c r="E1346" s="18">
        <v>4.2950999999999997</v>
      </c>
      <c r="F1346" s="18">
        <v>19.6999</v>
      </c>
      <c r="G1346" s="19">
        <f>+(Costo_Productos[[#This Row],[Precio Venta]]/Costo_Productos[[#This Row],[Precio Unitario]]-1)</f>
        <v>3.5865986822192735</v>
      </c>
    </row>
    <row r="1347" spans="1:7" x14ac:dyDescent="0.35">
      <c r="A1347" s="11">
        <v>44790</v>
      </c>
      <c r="B1347" t="s">
        <v>2146</v>
      </c>
      <c r="C1347" t="s">
        <v>4285</v>
      </c>
      <c r="D1347" t="s">
        <v>2101</v>
      </c>
      <c r="E1347" s="18">
        <v>3.6337000000000002</v>
      </c>
      <c r="F1347" s="18">
        <v>17.233899999999998</v>
      </c>
      <c r="G1347" s="19">
        <f>+(Costo_Productos[[#This Row],[Precio Venta]]/Costo_Productos[[#This Row],[Precio Unitario]]-1)</f>
        <v>3.7427965985084066</v>
      </c>
    </row>
    <row r="1348" spans="1:7" x14ac:dyDescent="0.35">
      <c r="A1348" s="11">
        <v>44790</v>
      </c>
      <c r="B1348" t="s">
        <v>2143</v>
      </c>
      <c r="C1348" t="s">
        <v>4285</v>
      </c>
      <c r="D1348" t="s">
        <v>2095</v>
      </c>
      <c r="E1348" s="18">
        <v>2.9001999999999999</v>
      </c>
      <c r="F1348" s="18">
        <v>15.391400000000001</v>
      </c>
      <c r="G1348" s="19">
        <f>+(Costo_Productos[[#This Row],[Precio Venta]]/Costo_Productos[[#This Row],[Precio Unitario]]-1)</f>
        <v>4.3070133094269369</v>
      </c>
    </row>
    <row r="1349" spans="1:7" x14ac:dyDescent="0.35">
      <c r="A1349" s="11">
        <v>44790</v>
      </c>
      <c r="B1349" t="s">
        <v>2142</v>
      </c>
      <c r="C1349" t="s">
        <v>4285</v>
      </c>
      <c r="D1349" t="s">
        <v>2093</v>
      </c>
      <c r="E1349" s="18">
        <v>1.802</v>
      </c>
      <c r="F1349" s="18">
        <v>10.4594</v>
      </c>
      <c r="G1349" s="19">
        <f>+(Costo_Productos[[#This Row],[Precio Venta]]/Costo_Productos[[#This Row],[Precio Unitario]]-1)</f>
        <v>4.8043285238623756</v>
      </c>
    </row>
    <row r="1350" spans="1:7" x14ac:dyDescent="0.35">
      <c r="A1350" s="11">
        <v>44790</v>
      </c>
      <c r="B1350" t="s">
        <v>2141</v>
      </c>
      <c r="C1350" t="s">
        <v>4285</v>
      </c>
      <c r="D1350" t="s">
        <v>2091</v>
      </c>
      <c r="E1350" s="18">
        <v>1.6620999999999999</v>
      </c>
      <c r="F1350" s="18">
        <v>9.0420999999999996</v>
      </c>
      <c r="G1350" s="19">
        <f>+(Costo_Productos[[#This Row],[Precio Venta]]/Costo_Productos[[#This Row],[Precio Unitario]]-1)</f>
        <v>4.4401660549906747</v>
      </c>
    </row>
    <row r="1351" spans="1:7" x14ac:dyDescent="0.35">
      <c r="A1351" s="11">
        <v>44790</v>
      </c>
      <c r="B1351" t="s">
        <v>2137</v>
      </c>
      <c r="C1351" t="s">
        <v>4285</v>
      </c>
      <c r="D1351" t="s">
        <v>2138</v>
      </c>
      <c r="E1351" s="18">
        <v>5.7366999999999999</v>
      </c>
      <c r="F1351" s="18">
        <v>16.6386</v>
      </c>
      <c r="G1351" s="19">
        <f>+(Costo_Productos[[#This Row],[Precio Venta]]/Costo_Productos[[#This Row],[Precio Unitario]]-1)</f>
        <v>1.9003782662506321</v>
      </c>
    </row>
    <row r="1352" spans="1:7" x14ac:dyDescent="0.35">
      <c r="A1352" s="11">
        <v>44790</v>
      </c>
      <c r="B1352" t="s">
        <v>2135</v>
      </c>
      <c r="C1352" t="s">
        <v>4285</v>
      </c>
      <c r="D1352" t="s">
        <v>2136</v>
      </c>
      <c r="E1352" s="18">
        <v>5.7366999999999999</v>
      </c>
      <c r="F1352" s="18">
        <v>15.391400000000001</v>
      </c>
      <c r="G1352" s="19">
        <f>+(Costo_Productos[[#This Row],[Precio Venta]]/Costo_Productos[[#This Row],[Precio Unitario]]-1)</f>
        <v>1.6829710460717835</v>
      </c>
    </row>
    <row r="1353" spans="1:7" x14ac:dyDescent="0.35">
      <c r="A1353" s="11">
        <v>44790</v>
      </c>
      <c r="B1353" t="s">
        <v>2155</v>
      </c>
      <c r="C1353" t="s">
        <v>4285</v>
      </c>
      <c r="D1353" t="s">
        <v>2119</v>
      </c>
      <c r="E1353" s="18">
        <v>7.9118000000000004</v>
      </c>
      <c r="F1353" s="18">
        <v>30.159300000000002</v>
      </c>
      <c r="G1353" s="19">
        <f>+(Costo_Productos[[#This Row],[Precio Venta]]/Costo_Productos[[#This Row],[Precio Unitario]]-1)</f>
        <v>2.8119391288960793</v>
      </c>
    </row>
    <row r="1354" spans="1:7" x14ac:dyDescent="0.35">
      <c r="A1354" s="11">
        <v>44790</v>
      </c>
      <c r="B1354" t="s">
        <v>2170</v>
      </c>
      <c r="C1354" t="s">
        <v>4285</v>
      </c>
      <c r="D1354" t="s">
        <v>2138</v>
      </c>
      <c r="E1354" s="18">
        <v>8.8595000000000006</v>
      </c>
      <c r="F1354" s="18">
        <v>20.521899999999999</v>
      </c>
      <c r="G1354" s="19">
        <f>+(Costo_Productos[[#This Row],[Precio Venta]]/Costo_Productos[[#This Row],[Precio Unitario]]-1)</f>
        <v>1.3163722557706414</v>
      </c>
    </row>
    <row r="1355" spans="1:7" x14ac:dyDescent="0.35">
      <c r="A1355" s="11">
        <v>44790</v>
      </c>
      <c r="B1355" t="s">
        <v>2169</v>
      </c>
      <c r="C1355" t="s">
        <v>4285</v>
      </c>
      <c r="D1355" t="s">
        <v>2136</v>
      </c>
      <c r="E1355" s="18">
        <v>7.7596999999999996</v>
      </c>
      <c r="F1355" s="18">
        <v>19.019600000000001</v>
      </c>
      <c r="G1355" s="19">
        <f>+(Costo_Productos[[#This Row],[Precio Venta]]/Costo_Productos[[#This Row],[Precio Unitario]]-1)</f>
        <v>1.4510741394641546</v>
      </c>
    </row>
    <row r="1356" spans="1:7" x14ac:dyDescent="0.35">
      <c r="A1356" s="11">
        <v>44790</v>
      </c>
      <c r="B1356" t="s">
        <v>2120</v>
      </c>
      <c r="C1356" t="s">
        <v>4285</v>
      </c>
      <c r="D1356" t="s">
        <v>2121</v>
      </c>
      <c r="E1356" s="18">
        <v>51.850999999999999</v>
      </c>
      <c r="F1356" s="18">
        <v>114.1461</v>
      </c>
      <c r="G1356" s="19">
        <f>+(Costo_Productos[[#This Row],[Precio Venta]]/Costo_Productos[[#This Row],[Precio Unitario]]-1)</f>
        <v>1.2014252377003336</v>
      </c>
    </row>
    <row r="1357" spans="1:7" x14ac:dyDescent="0.35">
      <c r="A1357" s="11">
        <v>44790</v>
      </c>
      <c r="B1357" t="s">
        <v>2118</v>
      </c>
      <c r="C1357" t="s">
        <v>4285</v>
      </c>
      <c r="D1357" t="s">
        <v>2119</v>
      </c>
      <c r="E1357" s="18">
        <v>47.123399999999997</v>
      </c>
      <c r="F1357" s="18">
        <v>95.3249</v>
      </c>
      <c r="G1357" s="19">
        <f>+(Costo_Productos[[#This Row],[Precio Venta]]/Costo_Productos[[#This Row],[Precio Unitario]]-1)</f>
        <v>1.0228782303484047</v>
      </c>
    </row>
    <row r="1358" spans="1:7" x14ac:dyDescent="0.35">
      <c r="A1358" s="11">
        <v>44790</v>
      </c>
      <c r="B1358" t="s">
        <v>2102</v>
      </c>
      <c r="C1358" t="s">
        <v>4285</v>
      </c>
      <c r="D1358" t="s">
        <v>2103</v>
      </c>
      <c r="E1358" s="18">
        <v>26.881599999999999</v>
      </c>
      <c r="F1358" s="18">
        <v>62.727899999999998</v>
      </c>
      <c r="G1358" s="19">
        <f>+(Costo_Productos[[#This Row],[Precio Venta]]/Costo_Productos[[#This Row],[Precio Unitario]]-1)</f>
        <v>1.3334883340277366</v>
      </c>
    </row>
    <row r="1359" spans="1:7" x14ac:dyDescent="0.35">
      <c r="A1359" s="11">
        <v>44790</v>
      </c>
      <c r="B1359" t="s">
        <v>2098</v>
      </c>
      <c r="C1359" t="s">
        <v>4285</v>
      </c>
      <c r="D1359" t="s">
        <v>2099</v>
      </c>
      <c r="E1359" s="18">
        <v>21.2212</v>
      </c>
      <c r="F1359" s="18">
        <v>47.676600000000001</v>
      </c>
      <c r="G1359" s="19">
        <f>+(Costo_Productos[[#This Row],[Precio Venta]]/Costo_Productos[[#This Row],[Precio Unitario]]-1)</f>
        <v>1.2466495768382559</v>
      </c>
    </row>
    <row r="1360" spans="1:7" x14ac:dyDescent="0.35">
      <c r="A1360" s="11">
        <v>44790</v>
      </c>
      <c r="B1360" t="s">
        <v>2096</v>
      </c>
      <c r="C1360" t="s">
        <v>4285</v>
      </c>
      <c r="D1360" t="s">
        <v>2097</v>
      </c>
      <c r="E1360" s="18">
        <v>14.148899999999999</v>
      </c>
      <c r="F1360" s="18">
        <v>33.872500000000002</v>
      </c>
      <c r="G1360" s="19">
        <f>+(Costo_Productos[[#This Row],[Precio Venta]]/Costo_Productos[[#This Row],[Precio Unitario]]-1)</f>
        <v>1.3940023606075385</v>
      </c>
    </row>
    <row r="1361" spans="1:7" x14ac:dyDescent="0.35">
      <c r="A1361" s="11">
        <v>44790</v>
      </c>
      <c r="B1361" t="s">
        <v>2092</v>
      </c>
      <c r="C1361" t="s">
        <v>4285</v>
      </c>
      <c r="D1361" t="s">
        <v>2093</v>
      </c>
      <c r="E1361" s="18">
        <v>10.3668</v>
      </c>
      <c r="F1361" s="18">
        <v>23.8383</v>
      </c>
      <c r="G1361" s="19">
        <f>+(Costo_Productos[[#This Row],[Precio Venta]]/Costo_Productos[[#This Row],[Precio Unitario]]-1)</f>
        <v>1.2994848940849635</v>
      </c>
    </row>
    <row r="1362" spans="1:7" x14ac:dyDescent="0.35">
      <c r="A1362" s="11">
        <v>44790</v>
      </c>
      <c r="B1362" t="s">
        <v>2090</v>
      </c>
      <c r="C1362" t="s">
        <v>4285</v>
      </c>
      <c r="D1362" t="s">
        <v>2091</v>
      </c>
      <c r="E1362" s="18">
        <v>8.0221</v>
      </c>
      <c r="F1362" s="18">
        <v>16.298500000000001</v>
      </c>
      <c r="G1362" s="19">
        <f>+(Costo_Productos[[#This Row],[Precio Venta]]/Costo_Productos[[#This Row],[Precio Unitario]]-1)</f>
        <v>1.0316999289462858</v>
      </c>
    </row>
    <row r="1363" spans="1:7" x14ac:dyDescent="0.35">
      <c r="A1363" s="11">
        <v>44790</v>
      </c>
      <c r="B1363" t="s">
        <v>3877</v>
      </c>
      <c r="C1363" t="s">
        <v>4283</v>
      </c>
      <c r="D1363" t="s">
        <v>3878</v>
      </c>
      <c r="E1363" s="18">
        <v>103.43</v>
      </c>
      <c r="F1363" s="18">
        <v>348.34449999999998</v>
      </c>
      <c r="G1363" s="19">
        <f>+(Costo_Productos[[#This Row],[Precio Venta]]/Costo_Productos[[#This Row],[Precio Unitario]]-1)</f>
        <v>2.3679251667794641</v>
      </c>
    </row>
    <row r="1364" spans="1:7" x14ac:dyDescent="0.35">
      <c r="A1364" s="11">
        <v>44790</v>
      </c>
      <c r="B1364" t="s">
        <v>3875</v>
      </c>
      <c r="C1364" t="s">
        <v>4283</v>
      </c>
      <c r="D1364" t="s">
        <v>3876</v>
      </c>
      <c r="E1364" s="18">
        <v>95.75</v>
      </c>
      <c r="F1364" s="18">
        <v>382.40609999999998</v>
      </c>
      <c r="G1364" s="19">
        <f>+(Costo_Productos[[#This Row],[Precio Venta]]/Costo_Productos[[#This Row],[Precio Unitario]]-1)</f>
        <v>2.9937973890339422</v>
      </c>
    </row>
    <row r="1365" spans="1:7" x14ac:dyDescent="0.35">
      <c r="A1365" s="11">
        <v>44790</v>
      </c>
      <c r="B1365" t="s">
        <v>3873</v>
      </c>
      <c r="C1365" t="s">
        <v>4283</v>
      </c>
      <c r="D1365" t="s">
        <v>3874</v>
      </c>
      <c r="E1365" s="18">
        <v>117.65</v>
      </c>
      <c r="F1365" s="18">
        <v>336.0598</v>
      </c>
      <c r="G1365" s="19">
        <f>+(Costo_Productos[[#This Row],[Precio Venta]]/Costo_Productos[[#This Row],[Precio Unitario]]-1)</f>
        <v>1.8564368890777727</v>
      </c>
    </row>
    <row r="1366" spans="1:7" x14ac:dyDescent="0.35">
      <c r="A1366" s="11">
        <v>44790</v>
      </c>
      <c r="B1366" t="s">
        <v>3672</v>
      </c>
      <c r="C1366" t="s">
        <v>4283</v>
      </c>
      <c r="D1366" t="s">
        <v>3673</v>
      </c>
      <c r="E1366" s="18">
        <v>99.95</v>
      </c>
      <c r="F1366" s="18">
        <v>298.87009999999998</v>
      </c>
      <c r="G1366" s="19">
        <f>+(Costo_Productos[[#This Row],[Precio Venta]]/Costo_Productos[[#This Row],[Precio Unitario]]-1)</f>
        <v>1.9901960980490241</v>
      </c>
    </row>
    <row r="1367" spans="1:7" x14ac:dyDescent="0.35">
      <c r="A1367" s="11">
        <v>44786</v>
      </c>
      <c r="B1367" t="s">
        <v>1898</v>
      </c>
      <c r="C1367" t="s">
        <v>4278</v>
      </c>
      <c r="D1367" t="s">
        <v>1899</v>
      </c>
      <c r="E1367" s="18">
        <v>71.77</v>
      </c>
      <c r="F1367" s="18">
        <v>223.36019999999999</v>
      </c>
      <c r="G1367" s="19">
        <f>+(Costo_Productos[[#This Row],[Precio Venta]]/Costo_Productos[[#This Row],[Precio Unitario]]-1)</f>
        <v>2.1121666434443362</v>
      </c>
    </row>
    <row r="1368" spans="1:7" x14ac:dyDescent="0.35">
      <c r="A1368" s="11">
        <v>44786</v>
      </c>
      <c r="B1368" t="s">
        <v>1882</v>
      </c>
      <c r="C1368" t="s">
        <v>4278</v>
      </c>
      <c r="D1368" t="s">
        <v>1883</v>
      </c>
      <c r="E1368" s="18">
        <v>52.98</v>
      </c>
      <c r="F1368" s="18">
        <v>200.06039999999999</v>
      </c>
      <c r="G1368" s="19">
        <f>+(Costo_Productos[[#This Row],[Precio Venta]]/Costo_Productos[[#This Row],[Precio Unitario]]-1)</f>
        <v>2.7761494903737258</v>
      </c>
    </row>
    <row r="1369" spans="1:7" x14ac:dyDescent="0.35">
      <c r="A1369" s="11">
        <v>44786</v>
      </c>
      <c r="B1369" t="s">
        <v>1886</v>
      </c>
      <c r="C1369" t="s">
        <v>4278</v>
      </c>
      <c r="D1369" t="s">
        <v>1887</v>
      </c>
      <c r="E1369" s="18">
        <v>56.39</v>
      </c>
      <c r="F1369" s="18">
        <v>216.67070000000001</v>
      </c>
      <c r="G1369" s="19">
        <f>+(Costo_Productos[[#This Row],[Precio Venta]]/Costo_Productos[[#This Row],[Precio Unitario]]-1)</f>
        <v>2.8423603475793584</v>
      </c>
    </row>
    <row r="1370" spans="1:7" x14ac:dyDescent="0.35">
      <c r="A1370" s="11">
        <v>44786</v>
      </c>
      <c r="B1370" t="s">
        <v>1828</v>
      </c>
      <c r="C1370" t="s">
        <v>4278</v>
      </c>
      <c r="D1370" t="s">
        <v>1829</v>
      </c>
      <c r="E1370" s="18">
        <v>52.63</v>
      </c>
      <c r="F1370" s="18">
        <v>269.93130000000002</v>
      </c>
      <c r="G1370" s="19">
        <f>+(Costo_Productos[[#This Row],[Precio Venta]]/Costo_Productos[[#This Row],[Precio Unitario]]-1)</f>
        <v>4.1288485654569635</v>
      </c>
    </row>
    <row r="1371" spans="1:7" x14ac:dyDescent="0.35">
      <c r="A1371" s="11">
        <v>44786</v>
      </c>
      <c r="B1371" t="s">
        <v>1818</v>
      </c>
      <c r="C1371" t="s">
        <v>4278</v>
      </c>
      <c r="D1371" t="s">
        <v>1819</v>
      </c>
      <c r="E1371" s="18">
        <v>36.43</v>
      </c>
      <c r="F1371" s="18">
        <v>154.82149999999999</v>
      </c>
      <c r="G1371" s="19">
        <f>+(Costo_Productos[[#This Row],[Precio Venta]]/Costo_Productos[[#This Row],[Precio Unitario]]-1)</f>
        <v>3.2498353005764473</v>
      </c>
    </row>
    <row r="1372" spans="1:7" x14ac:dyDescent="0.35">
      <c r="A1372" s="11">
        <v>44786</v>
      </c>
      <c r="B1372" t="s">
        <v>1814</v>
      </c>
      <c r="C1372" t="s">
        <v>4278</v>
      </c>
      <c r="D1372" t="s">
        <v>1815</v>
      </c>
      <c r="E1372" s="18">
        <v>33.619999999999997</v>
      </c>
      <c r="F1372" s="18">
        <v>132.7122</v>
      </c>
      <c r="G1372" s="19">
        <f>+(Costo_Productos[[#This Row],[Precio Venta]]/Costo_Productos[[#This Row],[Precio Unitario]]-1)</f>
        <v>2.9474182034503276</v>
      </c>
    </row>
    <row r="1373" spans="1:7" x14ac:dyDescent="0.35">
      <c r="A1373" s="11">
        <v>44786</v>
      </c>
      <c r="B1373" t="s">
        <v>1910</v>
      </c>
      <c r="C1373" t="s">
        <v>4278</v>
      </c>
      <c r="D1373" t="s">
        <v>1911</v>
      </c>
      <c r="E1373" s="18">
        <v>375</v>
      </c>
      <c r="F1373" s="18">
        <v>920</v>
      </c>
      <c r="G1373" s="19">
        <f>+(Costo_Productos[[#This Row],[Precio Venta]]/Costo_Productos[[#This Row],[Precio Unitario]]-1)</f>
        <v>1.4533333333333331</v>
      </c>
    </row>
    <row r="1374" spans="1:7" x14ac:dyDescent="0.35">
      <c r="A1374" s="11">
        <v>44786</v>
      </c>
      <c r="B1374" t="s">
        <v>1812</v>
      </c>
      <c r="C1374" t="s">
        <v>4278</v>
      </c>
      <c r="D1374" t="s">
        <v>1813</v>
      </c>
      <c r="E1374" s="18">
        <v>390</v>
      </c>
      <c r="F1374" s="18">
        <v>920</v>
      </c>
      <c r="G1374" s="19">
        <f>+(Costo_Productos[[#This Row],[Precio Venta]]/Costo_Productos[[#This Row],[Precio Unitario]]-1)</f>
        <v>1.358974358974359</v>
      </c>
    </row>
    <row r="1375" spans="1:7" x14ac:dyDescent="0.35">
      <c r="A1375" s="11">
        <v>44786</v>
      </c>
      <c r="B1375" t="s">
        <v>1906</v>
      </c>
      <c r="C1375" t="s">
        <v>4278</v>
      </c>
      <c r="D1375" t="s">
        <v>1907</v>
      </c>
      <c r="E1375" s="18">
        <v>103.58</v>
      </c>
      <c r="F1375" s="18">
        <v>300.17570000000001</v>
      </c>
      <c r="G1375" s="19">
        <f>+(Costo_Productos[[#This Row],[Precio Venta]]/Costo_Productos[[#This Row],[Precio Unitario]]-1)</f>
        <v>1.8980083027611507</v>
      </c>
    </row>
    <row r="1376" spans="1:7" x14ac:dyDescent="0.35">
      <c r="A1376" s="11">
        <v>44786</v>
      </c>
      <c r="B1376" t="s">
        <v>1908</v>
      </c>
      <c r="C1376" t="s">
        <v>4278</v>
      </c>
      <c r="D1376" t="s">
        <v>1909</v>
      </c>
      <c r="E1376" s="18">
        <v>103.58</v>
      </c>
      <c r="F1376" s="18">
        <v>320.86770000000001</v>
      </c>
      <c r="G1376" s="19">
        <f>+(Costo_Productos[[#This Row],[Precio Venta]]/Costo_Productos[[#This Row],[Precio Unitario]]-1)</f>
        <v>2.097776597798803</v>
      </c>
    </row>
    <row r="1377" spans="1:7" x14ac:dyDescent="0.35">
      <c r="A1377" s="11">
        <v>44786</v>
      </c>
      <c r="B1377" t="s">
        <v>1810</v>
      </c>
      <c r="C1377" t="s">
        <v>4278</v>
      </c>
      <c r="D1377" t="s">
        <v>1811</v>
      </c>
      <c r="E1377" s="18">
        <v>104.02</v>
      </c>
      <c r="F1377" s="18">
        <v>323.07859999999999</v>
      </c>
      <c r="G1377" s="19">
        <f>+(Costo_Productos[[#This Row],[Precio Venta]]/Costo_Productos[[#This Row],[Precio Unitario]]-1)</f>
        <v>2.1059277062103443</v>
      </c>
    </row>
    <row r="1378" spans="1:7" x14ac:dyDescent="0.35">
      <c r="A1378" s="11">
        <v>44786</v>
      </c>
      <c r="B1378" t="s">
        <v>1868</v>
      </c>
      <c r="C1378" t="s">
        <v>4278</v>
      </c>
      <c r="D1378" t="s">
        <v>1869</v>
      </c>
      <c r="E1378" s="18">
        <v>109.13</v>
      </c>
      <c r="F1378" s="18">
        <v>362.36500000000001</v>
      </c>
      <c r="G1378" s="19">
        <f>+(Costo_Productos[[#This Row],[Precio Venta]]/Costo_Productos[[#This Row],[Precio Unitario]]-1)</f>
        <v>2.3204893246586642</v>
      </c>
    </row>
    <row r="1379" spans="1:7" x14ac:dyDescent="0.35">
      <c r="A1379" s="11">
        <v>44786</v>
      </c>
      <c r="B1379" t="s">
        <v>1796</v>
      </c>
      <c r="C1379" t="s">
        <v>4278</v>
      </c>
      <c r="D1379" t="s">
        <v>1797</v>
      </c>
      <c r="E1379" s="18">
        <v>57.21</v>
      </c>
      <c r="F1379" s="18">
        <v>280.05059999999997</v>
      </c>
      <c r="G1379" s="19">
        <f>+(Costo_Productos[[#This Row],[Precio Venta]]/Costo_Productos[[#This Row],[Precio Unitario]]-1)</f>
        <v>3.8951337178814889</v>
      </c>
    </row>
    <row r="1380" spans="1:7" x14ac:dyDescent="0.35">
      <c r="A1380" s="11">
        <v>44786</v>
      </c>
      <c r="B1380" t="s">
        <v>1794</v>
      </c>
      <c r="C1380" t="s">
        <v>4278</v>
      </c>
      <c r="D1380" t="s">
        <v>1795</v>
      </c>
      <c r="E1380" s="18">
        <v>57.21</v>
      </c>
      <c r="F1380" s="18">
        <v>288.66750000000002</v>
      </c>
      <c r="G1380" s="19">
        <f>+(Costo_Productos[[#This Row],[Precio Venta]]/Costo_Productos[[#This Row],[Precio Unitario]]-1)</f>
        <v>4.0457524908232827</v>
      </c>
    </row>
    <row r="1381" spans="1:7" x14ac:dyDescent="0.35">
      <c r="A1381" s="11">
        <v>44786</v>
      </c>
      <c r="B1381" t="s">
        <v>1790</v>
      </c>
      <c r="C1381" t="s">
        <v>4278</v>
      </c>
      <c r="D1381" t="s">
        <v>1791</v>
      </c>
      <c r="E1381" s="18">
        <v>53</v>
      </c>
      <c r="F1381" s="18">
        <v>250.03299999999999</v>
      </c>
      <c r="G1381" s="19">
        <f>+(Costo_Productos[[#This Row],[Precio Venta]]/Costo_Productos[[#This Row],[Precio Unitario]]-1)</f>
        <v>3.717603773584905</v>
      </c>
    </row>
    <row r="1382" spans="1:7" x14ac:dyDescent="0.35">
      <c r="A1382" s="11">
        <v>44786</v>
      </c>
      <c r="B1382" t="s">
        <v>1842</v>
      </c>
      <c r="C1382" t="s">
        <v>4278</v>
      </c>
      <c r="D1382" t="s">
        <v>1843</v>
      </c>
      <c r="E1382" s="18">
        <v>49.16</v>
      </c>
      <c r="F1382" s="18">
        <v>200.06039999999999</v>
      </c>
      <c r="G1382" s="19">
        <f>+(Costo_Productos[[#This Row],[Precio Venta]]/Costo_Productos[[#This Row],[Precio Unitario]]-1)</f>
        <v>3.0695768917819368</v>
      </c>
    </row>
    <row r="1383" spans="1:7" x14ac:dyDescent="0.35">
      <c r="A1383" s="11">
        <v>44786</v>
      </c>
      <c r="B1383" t="s">
        <v>1786</v>
      </c>
      <c r="C1383" t="s">
        <v>4278</v>
      </c>
      <c r="D1383" t="s">
        <v>1787</v>
      </c>
      <c r="E1383" s="18">
        <v>48</v>
      </c>
      <c r="F1383" s="18">
        <v>230.815</v>
      </c>
      <c r="G1383" s="19">
        <f>+(Costo_Productos[[#This Row],[Precio Venta]]/Costo_Productos[[#This Row],[Precio Unitario]]-1)</f>
        <v>3.8086458333333333</v>
      </c>
    </row>
    <row r="1384" spans="1:7" x14ac:dyDescent="0.35">
      <c r="A1384" s="11">
        <v>44789</v>
      </c>
      <c r="B1384" t="s">
        <v>3790</v>
      </c>
      <c r="C1384" t="s">
        <v>4283</v>
      </c>
      <c r="D1384" t="s">
        <v>3791</v>
      </c>
      <c r="E1384" s="18">
        <v>442.02600000000001</v>
      </c>
      <c r="F1384" s="18">
        <v>2620.1122</v>
      </c>
      <c r="G1384" s="19">
        <f>+(Costo_Productos[[#This Row],[Precio Venta]]/Costo_Productos[[#This Row],[Precio Unitario]]-1)</f>
        <v>4.9275069792274664</v>
      </c>
    </row>
    <row r="1385" spans="1:7" x14ac:dyDescent="0.35">
      <c r="A1385" s="11">
        <v>44789</v>
      </c>
      <c r="B1385" t="s">
        <v>3682</v>
      </c>
      <c r="C1385" t="s">
        <v>4283</v>
      </c>
      <c r="D1385" t="s">
        <v>3683</v>
      </c>
      <c r="E1385" s="18">
        <v>133.584</v>
      </c>
      <c r="F1385" s="18">
        <v>470.35809999999998</v>
      </c>
      <c r="G1385" s="19">
        <f>+(Costo_Productos[[#This Row],[Precio Venta]]/Costo_Productos[[#This Row],[Precio Unitario]]-1)</f>
        <v>2.5210661456461851</v>
      </c>
    </row>
    <row r="1386" spans="1:7" x14ac:dyDescent="0.35">
      <c r="A1386" s="11">
        <v>44789</v>
      </c>
      <c r="B1386" t="s">
        <v>3680</v>
      </c>
      <c r="C1386" t="s">
        <v>4283</v>
      </c>
      <c r="D1386" t="s">
        <v>3681</v>
      </c>
      <c r="E1386" s="18">
        <v>110.84399999999999</v>
      </c>
      <c r="F1386" s="18">
        <v>390.29649999999998</v>
      </c>
      <c r="G1386" s="19">
        <f>+(Costo_Productos[[#This Row],[Precio Venta]]/Costo_Productos[[#This Row],[Precio Unitario]]-1)</f>
        <v>2.5211333044639312</v>
      </c>
    </row>
    <row r="1387" spans="1:7" x14ac:dyDescent="0.35">
      <c r="A1387" s="11">
        <v>44789</v>
      </c>
      <c r="B1387" t="s">
        <v>3772</v>
      </c>
      <c r="C1387" t="s">
        <v>4283</v>
      </c>
      <c r="D1387" t="s">
        <v>3773</v>
      </c>
      <c r="E1387" s="18">
        <v>118.30800000000001</v>
      </c>
      <c r="F1387" s="18">
        <v>726.03150000000005</v>
      </c>
      <c r="G1387" s="19">
        <f>+(Costo_Productos[[#This Row],[Precio Venta]]/Costo_Productos[[#This Row],[Precio Unitario]]-1)</f>
        <v>5.1367912567197482</v>
      </c>
    </row>
    <row r="1388" spans="1:7" x14ac:dyDescent="0.35">
      <c r="A1388" s="11">
        <v>44789</v>
      </c>
      <c r="B1388" t="s">
        <v>3704</v>
      </c>
      <c r="C1388" t="s">
        <v>4283</v>
      </c>
      <c r="D1388" t="s">
        <v>3705</v>
      </c>
      <c r="E1388" s="18">
        <v>91.518000000000001</v>
      </c>
      <c r="F1388" s="18">
        <v>482.24239999999998</v>
      </c>
      <c r="G1388" s="19">
        <f>+(Costo_Productos[[#This Row],[Precio Venta]]/Costo_Productos[[#This Row],[Precio Unitario]]-1)</f>
        <v>4.2693721453703093</v>
      </c>
    </row>
    <row r="1389" spans="1:7" x14ac:dyDescent="0.35">
      <c r="A1389" s="11">
        <v>44789</v>
      </c>
      <c r="B1389" t="s">
        <v>3758</v>
      </c>
      <c r="C1389" t="s">
        <v>4283</v>
      </c>
      <c r="D1389" t="s">
        <v>3759</v>
      </c>
      <c r="E1389" s="18">
        <v>87.936000000000007</v>
      </c>
      <c r="F1389" s="18">
        <v>496.46449999999999</v>
      </c>
      <c r="G1389" s="19">
        <f>+(Costo_Productos[[#This Row],[Precio Venta]]/Costo_Productos[[#This Row],[Precio Unitario]]-1)</f>
        <v>4.6457480440320227</v>
      </c>
    </row>
    <row r="1390" spans="1:7" x14ac:dyDescent="0.35">
      <c r="A1390" s="11">
        <v>44789</v>
      </c>
      <c r="B1390" t="s">
        <v>3744</v>
      </c>
      <c r="C1390" t="s">
        <v>4283</v>
      </c>
      <c r="D1390" t="s">
        <v>3745</v>
      </c>
      <c r="E1390" s="18">
        <v>83.7</v>
      </c>
      <c r="F1390" s="18">
        <v>290.94729999999998</v>
      </c>
      <c r="G1390" s="19">
        <f>+(Costo_Productos[[#This Row],[Precio Venta]]/Costo_Productos[[#This Row],[Precio Unitario]]-1)</f>
        <v>2.4760728793309434</v>
      </c>
    </row>
    <row r="1391" spans="1:7" x14ac:dyDescent="0.35">
      <c r="A1391" s="11">
        <v>44789</v>
      </c>
      <c r="B1391" t="s">
        <v>3728</v>
      </c>
      <c r="C1391" t="s">
        <v>4283</v>
      </c>
      <c r="D1391" t="s">
        <v>3729</v>
      </c>
      <c r="E1391" s="18">
        <v>88.908000000000001</v>
      </c>
      <c r="F1391" s="18">
        <v>321.01510000000002</v>
      </c>
      <c r="G1391" s="19">
        <f>+(Costo_Productos[[#This Row],[Precio Venta]]/Costo_Productos[[#This Row],[Precio Unitario]]-1)</f>
        <v>2.6106435866288749</v>
      </c>
    </row>
    <row r="1392" spans="1:7" x14ac:dyDescent="0.35">
      <c r="A1392" s="11">
        <v>44789</v>
      </c>
      <c r="B1392" t="s">
        <v>3670</v>
      </c>
      <c r="C1392" t="s">
        <v>4283</v>
      </c>
      <c r="D1392" t="s">
        <v>3671</v>
      </c>
      <c r="E1392" s="18">
        <v>95.195999999999998</v>
      </c>
      <c r="F1392" s="18">
        <v>298.87009999999998</v>
      </c>
      <c r="G1392" s="19">
        <f>+(Costo_Productos[[#This Row],[Precio Venta]]/Costo_Productos[[#This Row],[Precio Unitario]]-1)</f>
        <v>2.139523719484012</v>
      </c>
    </row>
    <row r="1393" spans="1:7" x14ac:dyDescent="0.35">
      <c r="A1393" s="11">
        <v>44789</v>
      </c>
      <c r="B1393" t="s">
        <v>3663</v>
      </c>
      <c r="C1393" t="s">
        <v>4283</v>
      </c>
      <c r="D1393" t="s">
        <v>3665</v>
      </c>
      <c r="E1393" s="18">
        <v>80.831999999999994</v>
      </c>
      <c r="F1393" s="18">
        <v>253.7901</v>
      </c>
      <c r="G1393" s="19">
        <f>+(Costo_Productos[[#This Row],[Precio Venta]]/Costo_Productos[[#This Row],[Precio Unitario]]-1)</f>
        <v>2.139723129453682</v>
      </c>
    </row>
    <row r="1394" spans="1:7" x14ac:dyDescent="0.35">
      <c r="A1394" s="11">
        <v>44789</v>
      </c>
      <c r="B1394" t="s">
        <v>2726</v>
      </c>
      <c r="C1394" t="s">
        <v>4283</v>
      </c>
      <c r="D1394" t="s">
        <v>2727</v>
      </c>
      <c r="E1394" s="18">
        <v>65.504599999999996</v>
      </c>
      <c r="F1394" s="18">
        <v>162.37459999999999</v>
      </c>
      <c r="G1394" s="19">
        <f>+(Costo_Productos[[#This Row],[Precio Venta]]/Costo_Productos[[#This Row],[Precio Unitario]]-1)</f>
        <v>1.4788274411262718</v>
      </c>
    </row>
    <row r="1395" spans="1:7" x14ac:dyDescent="0.35">
      <c r="A1395" s="11">
        <v>44789</v>
      </c>
      <c r="B1395" t="s">
        <v>2700</v>
      </c>
      <c r="C1395" t="s">
        <v>4283</v>
      </c>
      <c r="D1395" t="s">
        <v>2701</v>
      </c>
      <c r="E1395" s="18">
        <v>327.7715</v>
      </c>
      <c r="F1395" s="18">
        <v>812.47910000000002</v>
      </c>
      <c r="G1395" s="19">
        <f>+(Costo_Productos[[#This Row],[Precio Venta]]/Costo_Productos[[#This Row],[Precio Unitario]]-1)</f>
        <v>1.4787972718799529</v>
      </c>
    </row>
    <row r="1396" spans="1:7" x14ac:dyDescent="0.35">
      <c r="A1396" s="11">
        <v>44789</v>
      </c>
      <c r="B1396" t="s">
        <v>2698</v>
      </c>
      <c r="C1396" t="s">
        <v>4283</v>
      </c>
      <c r="D1396" t="s">
        <v>2699</v>
      </c>
      <c r="E1396" s="18">
        <v>251.71629999999999</v>
      </c>
      <c r="F1396" s="18">
        <v>623.96559999999999</v>
      </c>
      <c r="G1396" s="19">
        <f>+(Costo_Productos[[#This Row],[Precio Venta]]/Costo_Productos[[#This Row],[Precio Unitario]]-1)</f>
        <v>1.4788446358062628</v>
      </c>
    </row>
    <row r="1397" spans="1:7" x14ac:dyDescent="0.35">
      <c r="A1397" s="11">
        <v>44789</v>
      </c>
      <c r="B1397" t="s">
        <v>2690</v>
      </c>
      <c r="C1397" t="s">
        <v>4283</v>
      </c>
      <c r="D1397" t="s">
        <v>2691</v>
      </c>
      <c r="E1397" s="18">
        <v>98.491200000000006</v>
      </c>
      <c r="F1397" s="18">
        <v>244.13550000000001</v>
      </c>
      <c r="G1397" s="19">
        <f>+(Costo_Productos[[#This Row],[Precio Venta]]/Costo_Productos[[#This Row],[Precio Unitario]]-1)</f>
        <v>1.4787544470978116</v>
      </c>
    </row>
    <row r="1398" spans="1:7" x14ac:dyDescent="0.35">
      <c r="A1398" s="11">
        <v>44789</v>
      </c>
      <c r="B1398" t="s">
        <v>2688</v>
      </c>
      <c r="C1398" t="s">
        <v>4283</v>
      </c>
      <c r="D1398" t="s">
        <v>2689</v>
      </c>
      <c r="E1398" s="18">
        <v>96.567099999999996</v>
      </c>
      <c r="F1398" s="18">
        <v>239.3732</v>
      </c>
      <c r="G1398" s="19">
        <f>+(Costo_Productos[[#This Row],[Precio Venta]]/Costo_Productos[[#This Row],[Precio Unitario]]-1)</f>
        <v>1.4788276752641427</v>
      </c>
    </row>
    <row r="1399" spans="1:7" x14ac:dyDescent="0.35">
      <c r="A1399" s="11">
        <v>44789</v>
      </c>
      <c r="B1399" t="s">
        <v>2714</v>
      </c>
      <c r="C1399" t="s">
        <v>4283</v>
      </c>
      <c r="D1399" t="s">
        <v>2715</v>
      </c>
      <c r="E1399" s="18">
        <v>93.677400000000006</v>
      </c>
      <c r="F1399" s="18">
        <v>232.208</v>
      </c>
      <c r="G1399" s="19">
        <f>+(Costo_Productos[[#This Row],[Precio Venta]]/Costo_Productos[[#This Row],[Precio Unitario]]-1)</f>
        <v>1.4788049198632751</v>
      </c>
    </row>
    <row r="1400" spans="1:7" x14ac:dyDescent="0.35">
      <c r="A1400" s="11">
        <v>44789</v>
      </c>
      <c r="B1400" t="s">
        <v>2664</v>
      </c>
      <c r="C1400" t="s">
        <v>4283</v>
      </c>
      <c r="D1400" t="s">
        <v>2665</v>
      </c>
      <c r="E1400" s="18">
        <v>94.934100000000001</v>
      </c>
      <c r="F1400" s="18">
        <v>235.3252</v>
      </c>
      <c r="G1400" s="19">
        <f>+(Costo_Productos[[#This Row],[Precio Venta]]/Costo_Productos[[#This Row],[Precio Unitario]]-1)</f>
        <v>1.4788268914963116</v>
      </c>
    </row>
    <row r="1401" spans="1:7" x14ac:dyDescent="0.35">
      <c r="A1401" s="11">
        <v>44789</v>
      </c>
      <c r="B1401" t="s">
        <v>2702</v>
      </c>
      <c r="C1401" t="s">
        <v>4283</v>
      </c>
      <c r="D1401" t="s">
        <v>2703</v>
      </c>
      <c r="E1401" s="18">
        <v>94.770799999999994</v>
      </c>
      <c r="F1401" s="18">
        <v>234.9247</v>
      </c>
      <c r="G1401" s="19">
        <f>+(Costo_Productos[[#This Row],[Precio Venta]]/Costo_Productos[[#This Row],[Precio Unitario]]-1)</f>
        <v>1.4788721842592869</v>
      </c>
    </row>
    <row r="1402" spans="1:7" x14ac:dyDescent="0.35">
      <c r="A1402" s="11">
        <v>44786</v>
      </c>
      <c r="B1402" t="s">
        <v>3798</v>
      </c>
      <c r="C1402" t="s">
        <v>4283</v>
      </c>
      <c r="D1402" t="s">
        <v>3799</v>
      </c>
      <c r="E1402" s="18">
        <v>17100</v>
      </c>
      <c r="F1402" s="18">
        <v>669.30449999999996</v>
      </c>
      <c r="G1402" s="19">
        <f>+(Costo_Productos[[#This Row],[Precio Venta]]/Costo_Productos[[#This Row],[Precio Unitario]]-1)</f>
        <v>-0.96085938596491227</v>
      </c>
    </row>
    <row r="1403" spans="1:7" x14ac:dyDescent="0.35">
      <c r="A1403" s="11">
        <v>44786</v>
      </c>
      <c r="B1403" t="s">
        <v>3889</v>
      </c>
      <c r="C1403" t="s">
        <v>4283</v>
      </c>
      <c r="D1403" t="s">
        <v>3890</v>
      </c>
      <c r="E1403" s="18">
        <v>12400</v>
      </c>
      <c r="F1403" s="18">
        <v>264.41419999999999</v>
      </c>
      <c r="G1403" s="19">
        <f>+(Costo_Productos[[#This Row],[Precio Venta]]/Costo_Productos[[#This Row],[Precio Unitario]]-1)</f>
        <v>-0.97867627419354841</v>
      </c>
    </row>
    <row r="1404" spans="1:7" x14ac:dyDescent="0.35">
      <c r="A1404" s="11">
        <v>44786</v>
      </c>
      <c r="B1404" t="s">
        <v>2782</v>
      </c>
      <c r="C1404" t="s">
        <v>4283</v>
      </c>
      <c r="D1404" t="s">
        <v>2783</v>
      </c>
      <c r="E1404" s="18">
        <v>470</v>
      </c>
      <c r="F1404" s="18">
        <v>1085.6433</v>
      </c>
      <c r="G1404" s="19">
        <f>+(Costo_Productos[[#This Row],[Precio Venta]]/Costo_Productos[[#This Row],[Precio Unitario]]-1)</f>
        <v>1.3098793617021274</v>
      </c>
    </row>
    <row r="1405" spans="1:7" x14ac:dyDescent="0.35">
      <c r="A1405" s="11">
        <v>44786</v>
      </c>
      <c r="B1405" t="s">
        <v>3843</v>
      </c>
      <c r="C1405" t="s">
        <v>4283</v>
      </c>
      <c r="D1405" t="s">
        <v>3844</v>
      </c>
      <c r="E1405" s="18">
        <v>656.24</v>
      </c>
      <c r="F1405" s="18">
        <v>1182.1351</v>
      </c>
      <c r="G1405" s="19">
        <f>+(Costo_Productos[[#This Row],[Precio Venta]]/Costo_Productos[[#This Row],[Precio Unitario]]-1)</f>
        <v>0.80137617335121281</v>
      </c>
    </row>
    <row r="1406" spans="1:7" x14ac:dyDescent="0.35">
      <c r="A1406" s="11">
        <v>44786</v>
      </c>
      <c r="B1406" t="s">
        <v>3841</v>
      </c>
      <c r="C1406" t="s">
        <v>4283</v>
      </c>
      <c r="D1406" t="s">
        <v>3842</v>
      </c>
      <c r="E1406" s="18">
        <v>656.24</v>
      </c>
      <c r="F1406" s="18">
        <v>1025.8541</v>
      </c>
      <c r="G1406" s="19">
        <f>+(Costo_Productos[[#This Row],[Precio Venta]]/Costo_Productos[[#This Row],[Precio Unitario]]-1)</f>
        <v>0.56323006826770694</v>
      </c>
    </row>
    <row r="1407" spans="1:7" x14ac:dyDescent="0.35">
      <c r="A1407" s="11">
        <v>44786</v>
      </c>
      <c r="B1407" t="s">
        <v>3857</v>
      </c>
      <c r="C1407" t="s">
        <v>4283</v>
      </c>
      <c r="D1407" t="s">
        <v>3858</v>
      </c>
      <c r="E1407" s="18">
        <v>599.16669999999999</v>
      </c>
      <c r="F1407" s="18">
        <v>1295.6631</v>
      </c>
      <c r="G1407" s="19">
        <f>+(Costo_Productos[[#This Row],[Precio Venta]]/Costo_Productos[[#This Row],[Precio Unitario]]-1)</f>
        <v>1.1624417712132535</v>
      </c>
    </row>
    <row r="1408" spans="1:7" x14ac:dyDescent="0.35">
      <c r="A1408" s="11">
        <v>44786</v>
      </c>
      <c r="B1408" t="s">
        <v>3855</v>
      </c>
      <c r="C1408" t="s">
        <v>4283</v>
      </c>
      <c r="D1408" t="s">
        <v>3856</v>
      </c>
      <c r="E1408" s="18">
        <v>470.16669999999999</v>
      </c>
      <c r="F1408" s="18">
        <v>924.35109999999997</v>
      </c>
      <c r="G1408" s="19">
        <f>+(Costo_Productos[[#This Row],[Precio Venta]]/Costo_Productos[[#This Row],[Precio Unitario]]-1)</f>
        <v>0.96600716299133893</v>
      </c>
    </row>
    <row r="1409" spans="1:7" x14ac:dyDescent="0.35">
      <c r="A1409" s="11">
        <v>44786</v>
      </c>
      <c r="B1409" t="s">
        <v>3851</v>
      </c>
      <c r="C1409" t="s">
        <v>4283</v>
      </c>
      <c r="D1409" t="s">
        <v>3852</v>
      </c>
      <c r="E1409" s="18">
        <v>780.2</v>
      </c>
      <c r="F1409" s="18">
        <v>1074.4951000000001</v>
      </c>
      <c r="G1409" s="19">
        <f>+(Costo_Productos[[#This Row],[Precio Venta]]/Costo_Productos[[#This Row],[Precio Unitario]]-1)</f>
        <v>0.377204691104845</v>
      </c>
    </row>
    <row r="1410" spans="1:7" x14ac:dyDescent="0.35">
      <c r="A1410" s="11">
        <v>44786</v>
      </c>
      <c r="B1410" t="s">
        <v>3849</v>
      </c>
      <c r="C1410" t="s">
        <v>4283</v>
      </c>
      <c r="D1410" t="s">
        <v>3850</v>
      </c>
      <c r="E1410" s="18">
        <v>655.86</v>
      </c>
      <c r="F1410" s="18">
        <v>849.9393</v>
      </c>
      <c r="G1410" s="19">
        <f>+(Costo_Productos[[#This Row],[Precio Venta]]/Costo_Productos[[#This Row],[Precio Unitario]]-1)</f>
        <v>0.29591574421370415</v>
      </c>
    </row>
    <row r="1411" spans="1:7" x14ac:dyDescent="0.35">
      <c r="A1411" s="11">
        <v>44786</v>
      </c>
      <c r="B1411" t="s">
        <v>2768</v>
      </c>
      <c r="C1411" t="s">
        <v>4283</v>
      </c>
      <c r="D1411" t="s">
        <v>2769</v>
      </c>
      <c r="E1411" s="18">
        <v>110.5882</v>
      </c>
      <c r="F1411" s="18">
        <v>258.40089999999998</v>
      </c>
      <c r="G1411" s="19">
        <f>+(Costo_Productos[[#This Row],[Precio Venta]]/Costo_Productos[[#This Row],[Precio Unitario]]-1)</f>
        <v>1.3366046287036046</v>
      </c>
    </row>
    <row r="1412" spans="1:7" x14ac:dyDescent="0.35">
      <c r="A1412" s="11">
        <v>44786</v>
      </c>
      <c r="B1412" t="s">
        <v>2768</v>
      </c>
      <c r="C1412" t="s">
        <v>4283</v>
      </c>
      <c r="D1412" t="s">
        <v>2769</v>
      </c>
      <c r="E1412" s="18">
        <v>102.5</v>
      </c>
      <c r="F1412" s="18">
        <v>258.40089999999998</v>
      </c>
      <c r="G1412" s="19">
        <f>+(Costo_Productos[[#This Row],[Precio Venta]]/Costo_Productos[[#This Row],[Precio Unitario]]-1)</f>
        <v>1.5209843902439024</v>
      </c>
    </row>
    <row r="1413" spans="1:7" x14ac:dyDescent="0.35">
      <c r="A1413" s="11">
        <v>44786</v>
      </c>
      <c r="B1413" t="s">
        <v>2772</v>
      </c>
      <c r="C1413" t="s">
        <v>4283</v>
      </c>
      <c r="D1413" t="s">
        <v>2773</v>
      </c>
      <c r="E1413" s="18">
        <v>74.2</v>
      </c>
      <c r="F1413" s="18">
        <v>167.23439999999999</v>
      </c>
      <c r="G1413" s="19">
        <f>+(Costo_Productos[[#This Row],[Precio Venta]]/Costo_Productos[[#This Row],[Precio Unitario]]-1)</f>
        <v>1.2538328840970347</v>
      </c>
    </row>
    <row r="1414" spans="1:7" x14ac:dyDescent="0.35">
      <c r="A1414" s="11">
        <v>44784</v>
      </c>
      <c r="B1414" t="s">
        <v>4178</v>
      </c>
      <c r="C1414" t="s">
        <v>4293</v>
      </c>
      <c r="D1414" t="s">
        <v>4180</v>
      </c>
      <c r="E1414" s="18">
        <v>139.66399999999999</v>
      </c>
      <c r="F1414" s="18">
        <v>304.71690000000001</v>
      </c>
      <c r="G1414" s="19">
        <f>+(Costo_Productos[[#This Row],[Precio Venta]]/Costo_Productos[[#This Row],[Precio Unitario]]-1)</f>
        <v>1.1817855710848897</v>
      </c>
    </row>
    <row r="1415" spans="1:7" x14ac:dyDescent="0.35">
      <c r="A1415" s="11">
        <v>44784</v>
      </c>
      <c r="B1415" t="s">
        <v>4166</v>
      </c>
      <c r="C1415" t="s">
        <v>4293</v>
      </c>
      <c r="D1415" t="s">
        <v>4168</v>
      </c>
      <c r="E1415" s="18">
        <v>105.098</v>
      </c>
      <c r="F1415" s="18">
        <v>212.34100000000001</v>
      </c>
      <c r="G1415" s="19">
        <f>+(Costo_Productos[[#This Row],[Precio Venta]]/Costo_Productos[[#This Row],[Precio Unitario]]-1)</f>
        <v>1.0204095225408669</v>
      </c>
    </row>
    <row r="1416" spans="1:7" x14ac:dyDescent="0.35">
      <c r="A1416" s="11">
        <v>44784</v>
      </c>
      <c r="B1416" t="s">
        <v>4163</v>
      </c>
      <c r="C1416" t="s">
        <v>4293</v>
      </c>
      <c r="D1416" t="s">
        <v>4165</v>
      </c>
      <c r="E1416" s="18">
        <v>132.727</v>
      </c>
      <c r="F1416" s="18">
        <v>275.09440000000001</v>
      </c>
      <c r="G1416" s="19">
        <f>+(Costo_Productos[[#This Row],[Precio Venta]]/Costo_Productos[[#This Row],[Precio Unitario]]-1)</f>
        <v>1.0726332999314381</v>
      </c>
    </row>
    <row r="1417" spans="1:7" x14ac:dyDescent="0.35">
      <c r="A1417" s="11">
        <v>44784</v>
      </c>
      <c r="B1417" t="s">
        <v>4160</v>
      </c>
      <c r="C1417" t="s">
        <v>4293</v>
      </c>
      <c r="D1417" t="s">
        <v>4162</v>
      </c>
      <c r="E1417" s="18">
        <v>132.727</v>
      </c>
      <c r="F1417" s="18">
        <v>275.09440000000001</v>
      </c>
      <c r="G1417" s="19">
        <f>+(Costo_Productos[[#This Row],[Precio Venta]]/Costo_Productos[[#This Row],[Precio Unitario]]-1)</f>
        <v>1.0726332999314381</v>
      </c>
    </row>
    <row r="1418" spans="1:7" x14ac:dyDescent="0.35">
      <c r="A1418" s="11">
        <v>44784</v>
      </c>
      <c r="B1418" t="s">
        <v>4157</v>
      </c>
      <c r="C1418" t="s">
        <v>4293</v>
      </c>
      <c r="D1418" t="s">
        <v>4159</v>
      </c>
      <c r="E1418" s="18">
        <v>135.73699999999999</v>
      </c>
      <c r="F1418" s="18">
        <v>288.49029999999999</v>
      </c>
      <c r="G1418" s="19">
        <f>+(Costo_Productos[[#This Row],[Precio Venta]]/Costo_Productos[[#This Row],[Precio Unitario]]-1)</f>
        <v>1.1253622814707853</v>
      </c>
    </row>
    <row r="1419" spans="1:7" x14ac:dyDescent="0.35">
      <c r="A1419" s="11">
        <v>44782</v>
      </c>
      <c r="B1419" t="s">
        <v>3906</v>
      </c>
      <c r="C1419" t="s">
        <v>5584</v>
      </c>
      <c r="D1419" t="s">
        <v>3907</v>
      </c>
      <c r="E1419" s="18">
        <v>27.300599999999999</v>
      </c>
      <c r="F1419" s="18">
        <v>72.648700000000005</v>
      </c>
      <c r="G1419" s="19">
        <f>+(Costo_Productos[[#This Row],[Precio Venta]]/Costo_Productos[[#This Row],[Precio Unitario]]-1)</f>
        <v>1.6610660571562534</v>
      </c>
    </row>
    <row r="1420" spans="1:7" x14ac:dyDescent="0.35">
      <c r="A1420" s="11">
        <v>44782</v>
      </c>
      <c r="B1420" t="s">
        <v>3900</v>
      </c>
      <c r="C1420" t="s">
        <v>5584</v>
      </c>
      <c r="D1420" t="s">
        <v>3901</v>
      </c>
      <c r="E1420" s="18">
        <v>30.171600000000002</v>
      </c>
      <c r="F1420" s="18">
        <v>75.143100000000004</v>
      </c>
      <c r="G1420" s="19">
        <f>+(Costo_Productos[[#This Row],[Precio Venta]]/Costo_Productos[[#This Row],[Precio Unitario]]-1)</f>
        <v>1.4905242015670366</v>
      </c>
    </row>
    <row r="1421" spans="1:7" x14ac:dyDescent="0.35">
      <c r="A1421" s="11">
        <v>44781</v>
      </c>
      <c r="B1421" t="s">
        <v>2782</v>
      </c>
      <c r="C1421" t="s">
        <v>4283</v>
      </c>
      <c r="D1421" t="s">
        <v>2783</v>
      </c>
      <c r="E1421" s="18">
        <v>470</v>
      </c>
      <c r="F1421" s="18">
        <v>1085.6433</v>
      </c>
      <c r="G1421" s="19">
        <f>+(Costo_Productos[[#This Row],[Precio Venta]]/Costo_Productos[[#This Row],[Precio Unitario]]-1)</f>
        <v>1.3098793617021274</v>
      </c>
    </row>
    <row r="1422" spans="1:7" x14ac:dyDescent="0.35">
      <c r="A1422" s="11">
        <v>44777</v>
      </c>
      <c r="B1422" t="s">
        <v>3609</v>
      </c>
      <c r="C1422" t="s">
        <v>5427</v>
      </c>
      <c r="D1422" t="s">
        <v>3348</v>
      </c>
      <c r="E1422" s="18">
        <v>10.6706</v>
      </c>
      <c r="F1422" s="18">
        <v>20.7469</v>
      </c>
      <c r="G1422" s="19">
        <f>+(Costo_Productos[[#This Row],[Precio Venta]]/Costo_Productos[[#This Row],[Precio Unitario]]-1)</f>
        <v>0.94430491256349214</v>
      </c>
    </row>
    <row r="1423" spans="1:7" x14ac:dyDescent="0.35">
      <c r="A1423" s="11">
        <v>44777</v>
      </c>
      <c r="B1423" t="s">
        <v>3608</v>
      </c>
      <c r="C1423" t="s">
        <v>5427</v>
      </c>
      <c r="D1423" t="s">
        <v>4756</v>
      </c>
      <c r="E1423" s="18">
        <v>9.8028999999999993</v>
      </c>
      <c r="F1423" s="18">
        <v>19.778099999999998</v>
      </c>
      <c r="G1423" s="19">
        <f>+(Costo_Productos[[#This Row],[Precio Venta]]/Costo_Productos[[#This Row],[Precio Unitario]]-1)</f>
        <v>1.0175764314641587</v>
      </c>
    </row>
    <row r="1424" spans="1:7" x14ac:dyDescent="0.35">
      <c r="A1424" s="11">
        <v>44777</v>
      </c>
      <c r="B1424" t="s">
        <v>3606</v>
      </c>
      <c r="C1424" t="s">
        <v>5427</v>
      </c>
      <c r="D1424" t="s">
        <v>4755</v>
      </c>
      <c r="E1424" s="18">
        <v>8.3063000000000002</v>
      </c>
      <c r="F1424" s="18">
        <v>23.168700000000001</v>
      </c>
      <c r="G1424" s="19">
        <f>+(Costo_Productos[[#This Row],[Precio Venta]]/Costo_Productos[[#This Row],[Precio Unitario]]-1)</f>
        <v>1.7892924647556674</v>
      </c>
    </row>
    <row r="1425" spans="1:7" x14ac:dyDescent="0.35">
      <c r="A1425" s="11">
        <v>44777</v>
      </c>
      <c r="B1425" t="s">
        <v>3605</v>
      </c>
      <c r="C1425" t="s">
        <v>5427</v>
      </c>
      <c r="D1425" t="s">
        <v>3339</v>
      </c>
      <c r="E1425" s="18">
        <v>6.8773</v>
      </c>
      <c r="F1425" s="18">
        <v>19.778099999999998</v>
      </c>
      <c r="G1425" s="19">
        <f>+(Costo_Productos[[#This Row],[Precio Venta]]/Costo_Productos[[#This Row],[Precio Unitario]]-1)</f>
        <v>1.8758524420920999</v>
      </c>
    </row>
    <row r="1426" spans="1:7" x14ac:dyDescent="0.35">
      <c r="A1426" s="11">
        <v>44777</v>
      </c>
      <c r="B1426" t="s">
        <v>3604</v>
      </c>
      <c r="C1426" t="s">
        <v>5427</v>
      </c>
      <c r="D1426" t="s">
        <v>3336</v>
      </c>
      <c r="E1426" s="18">
        <v>6.5255000000000001</v>
      </c>
      <c r="F1426" s="18">
        <v>17.558199999999999</v>
      </c>
      <c r="G1426" s="19">
        <f>+(Costo_Productos[[#This Row],[Precio Venta]]/Costo_Productos[[#This Row],[Precio Unitario]]-1)</f>
        <v>1.690705693050341</v>
      </c>
    </row>
    <row r="1427" spans="1:7" x14ac:dyDescent="0.35">
      <c r="A1427" s="11">
        <v>44777</v>
      </c>
      <c r="B1427" t="s">
        <v>3602</v>
      </c>
      <c r="C1427" t="s">
        <v>5427</v>
      </c>
      <c r="D1427" t="s">
        <v>4754</v>
      </c>
      <c r="E1427" s="18">
        <v>6.5198</v>
      </c>
      <c r="F1427" s="18">
        <v>17.940000000000001</v>
      </c>
      <c r="G1427" s="19">
        <f>+(Costo_Productos[[#This Row],[Precio Venta]]/Costo_Productos[[#This Row],[Precio Unitario]]-1)</f>
        <v>1.7516181477959449</v>
      </c>
    </row>
    <row r="1428" spans="1:7" x14ac:dyDescent="0.35">
      <c r="A1428" s="11">
        <v>44777</v>
      </c>
      <c r="B1428" t="s">
        <v>3599</v>
      </c>
      <c r="C1428" t="s">
        <v>5427</v>
      </c>
      <c r="D1428" t="s">
        <v>3327</v>
      </c>
      <c r="E1428" s="18">
        <v>7.1279000000000003</v>
      </c>
      <c r="F1428" s="18">
        <v>16.9527</v>
      </c>
      <c r="G1428" s="19">
        <f>+(Costo_Productos[[#This Row],[Precio Venta]]/Costo_Productos[[#This Row],[Precio Unitario]]-1)</f>
        <v>1.3783582822430169</v>
      </c>
    </row>
    <row r="1429" spans="1:7" x14ac:dyDescent="0.35">
      <c r="A1429" s="11">
        <v>44777</v>
      </c>
      <c r="B1429" t="s">
        <v>3598</v>
      </c>
      <c r="C1429" t="s">
        <v>5427</v>
      </c>
      <c r="D1429" t="s">
        <v>3324</v>
      </c>
      <c r="E1429" s="18">
        <v>5.55</v>
      </c>
      <c r="F1429" s="18">
        <v>14.530900000000001</v>
      </c>
      <c r="G1429" s="19">
        <f>+(Costo_Productos[[#This Row],[Precio Venta]]/Costo_Productos[[#This Row],[Precio Unitario]]-1)</f>
        <v>1.6181801801801803</v>
      </c>
    </row>
    <row r="1430" spans="1:7" x14ac:dyDescent="0.35">
      <c r="A1430" s="11">
        <v>44777</v>
      </c>
      <c r="B1430" t="s">
        <v>3597</v>
      </c>
      <c r="C1430" t="s">
        <v>5427</v>
      </c>
      <c r="D1430" t="s">
        <v>3321</v>
      </c>
      <c r="E1430" s="18">
        <v>4.6901999999999999</v>
      </c>
      <c r="F1430" s="18">
        <v>11.9658</v>
      </c>
      <c r="G1430" s="19">
        <f>+(Costo_Productos[[#This Row],[Precio Venta]]/Costo_Productos[[#This Row],[Precio Unitario]]-1)</f>
        <v>1.5512344889343739</v>
      </c>
    </row>
    <row r="1431" spans="1:7" x14ac:dyDescent="0.35">
      <c r="A1431" s="11">
        <v>44777</v>
      </c>
      <c r="B1431" t="s">
        <v>3595</v>
      </c>
      <c r="C1431" t="s">
        <v>5427</v>
      </c>
      <c r="D1431" t="s">
        <v>4752</v>
      </c>
      <c r="E1431" s="18">
        <v>3.5941000000000001</v>
      </c>
      <c r="F1431" s="18">
        <v>17.558199999999999</v>
      </c>
      <c r="G1431" s="19">
        <f>+(Costo_Productos[[#This Row],[Precio Venta]]/Costo_Productos[[#This Row],[Precio Unitario]]-1)</f>
        <v>3.8852842157981131</v>
      </c>
    </row>
    <row r="1432" spans="1:7" x14ac:dyDescent="0.35">
      <c r="A1432" s="11">
        <v>44777</v>
      </c>
      <c r="B1432" t="s">
        <v>3594</v>
      </c>
      <c r="C1432" t="s">
        <v>5427</v>
      </c>
      <c r="D1432" t="s">
        <v>3312</v>
      </c>
      <c r="E1432" s="18">
        <v>6.5038</v>
      </c>
      <c r="F1432" s="18">
        <v>14.7347</v>
      </c>
      <c r="G1432" s="19">
        <f>+(Costo_Productos[[#This Row],[Precio Venta]]/Costo_Productos[[#This Row],[Precio Unitario]]-1)</f>
        <v>1.265552446262185</v>
      </c>
    </row>
    <row r="1433" spans="1:7" x14ac:dyDescent="0.35">
      <c r="A1433" s="11">
        <v>44777</v>
      </c>
      <c r="B1433" t="s">
        <v>3593</v>
      </c>
      <c r="C1433" t="s">
        <v>5427</v>
      </c>
      <c r="D1433" t="s">
        <v>3309</v>
      </c>
      <c r="E1433" s="18">
        <v>4.5269000000000004</v>
      </c>
      <c r="F1433" s="18">
        <v>12.8558</v>
      </c>
      <c r="G1433" s="19">
        <f>+(Costo_Productos[[#This Row],[Precio Venta]]/Costo_Productos[[#This Row],[Precio Unitario]]-1)</f>
        <v>1.8398683425743885</v>
      </c>
    </row>
    <row r="1434" spans="1:7" x14ac:dyDescent="0.35">
      <c r="A1434" s="11">
        <v>44777</v>
      </c>
      <c r="B1434" t="s">
        <v>3592</v>
      </c>
      <c r="C1434" t="s">
        <v>5427</v>
      </c>
      <c r="D1434" t="s">
        <v>3306</v>
      </c>
      <c r="E1434" s="18">
        <v>4.1177000000000001</v>
      </c>
      <c r="F1434" s="18">
        <v>10.0869</v>
      </c>
      <c r="G1434" s="19">
        <f>+(Costo_Productos[[#This Row],[Precio Venta]]/Costo_Productos[[#This Row],[Precio Unitario]]-1)</f>
        <v>1.4496442188600431</v>
      </c>
    </row>
    <row r="1435" spans="1:7" x14ac:dyDescent="0.35">
      <c r="A1435" s="11">
        <v>44777</v>
      </c>
      <c r="B1435" t="s">
        <v>3590</v>
      </c>
      <c r="C1435" t="s">
        <v>5427</v>
      </c>
      <c r="D1435" t="s">
        <v>4751</v>
      </c>
      <c r="E1435" s="18">
        <v>3.0990000000000002</v>
      </c>
      <c r="F1435" s="18">
        <v>16.79</v>
      </c>
      <c r="G1435" s="19">
        <f>+(Costo_Productos[[#This Row],[Precio Venta]]/Costo_Productos[[#This Row],[Precio Unitario]]-1)</f>
        <v>4.417876734430461</v>
      </c>
    </row>
    <row r="1436" spans="1:7" x14ac:dyDescent="0.35">
      <c r="A1436" s="11">
        <v>44777</v>
      </c>
      <c r="B1436" t="s">
        <v>3589</v>
      </c>
      <c r="C1436" t="s">
        <v>5427</v>
      </c>
      <c r="D1436" t="s">
        <v>3300</v>
      </c>
      <c r="E1436" s="18">
        <v>5.6318999999999999</v>
      </c>
      <c r="F1436" s="18">
        <v>12.262499999999999</v>
      </c>
      <c r="G1436" s="19">
        <f>+(Costo_Productos[[#This Row],[Precio Venta]]/Costo_Productos[[#This Row],[Precio Unitario]]-1)</f>
        <v>1.1773291429180204</v>
      </c>
    </row>
    <row r="1437" spans="1:7" x14ac:dyDescent="0.35">
      <c r="A1437" s="11">
        <v>44777</v>
      </c>
      <c r="B1437" t="s">
        <v>3587</v>
      </c>
      <c r="C1437" t="s">
        <v>5427</v>
      </c>
      <c r="D1437" t="s">
        <v>3288</v>
      </c>
      <c r="E1437" s="18">
        <v>3.1274999999999999</v>
      </c>
      <c r="F1437" s="18">
        <v>8.0100999999999996</v>
      </c>
      <c r="G1437" s="19">
        <f>+(Costo_Productos[[#This Row],[Precio Venta]]/Costo_Productos[[#This Row],[Precio Unitario]]-1)</f>
        <v>1.561183053557154</v>
      </c>
    </row>
    <row r="1438" spans="1:7" x14ac:dyDescent="0.35">
      <c r="A1438" s="11">
        <v>44777</v>
      </c>
      <c r="B1438" t="s">
        <v>3585</v>
      </c>
      <c r="C1438" t="s">
        <v>5427</v>
      </c>
      <c r="D1438" t="s">
        <v>4750</v>
      </c>
      <c r="E1438" s="18">
        <v>2.4264999999999999</v>
      </c>
      <c r="F1438" s="18">
        <v>5.9333999999999998</v>
      </c>
      <c r="G1438" s="19">
        <f>+(Costo_Productos[[#This Row],[Precio Venta]]/Costo_Productos[[#This Row],[Precio Unitario]]-1)</f>
        <v>1.4452503606016895</v>
      </c>
    </row>
    <row r="1439" spans="1:7" x14ac:dyDescent="0.35">
      <c r="A1439" s="11">
        <v>44777</v>
      </c>
      <c r="B1439" t="s">
        <v>3583</v>
      </c>
      <c r="C1439" t="s">
        <v>5427</v>
      </c>
      <c r="D1439" t="s">
        <v>4749</v>
      </c>
      <c r="E1439" s="18">
        <v>1.8039000000000001</v>
      </c>
      <c r="F1439" s="18">
        <v>9.5923999999999996</v>
      </c>
      <c r="G1439" s="19">
        <f>+(Costo_Productos[[#This Row],[Precio Venta]]/Costo_Productos[[#This Row],[Precio Unitario]]-1)</f>
        <v>4.3175896668329727</v>
      </c>
    </row>
    <row r="1440" spans="1:7" x14ac:dyDescent="0.35">
      <c r="A1440" s="11">
        <v>44777</v>
      </c>
      <c r="B1440" t="s">
        <v>3581</v>
      </c>
      <c r="C1440" t="s">
        <v>5427</v>
      </c>
      <c r="D1440" t="s">
        <v>4748</v>
      </c>
      <c r="E1440" s="18">
        <v>2.8891</v>
      </c>
      <c r="F1440" s="18">
        <v>7.5156999999999998</v>
      </c>
      <c r="G1440" s="19">
        <f>+(Costo_Productos[[#This Row],[Precio Venta]]/Costo_Productos[[#This Row],[Precio Unitario]]-1)</f>
        <v>1.6013983593506627</v>
      </c>
    </row>
    <row r="1441" spans="1:7" x14ac:dyDescent="0.35">
      <c r="A1441" s="11">
        <v>44777</v>
      </c>
      <c r="B1441" t="s">
        <v>3580</v>
      </c>
      <c r="C1441" t="s">
        <v>5427</v>
      </c>
      <c r="D1441" t="s">
        <v>3274</v>
      </c>
      <c r="E1441" s="18">
        <v>1.6103000000000001</v>
      </c>
      <c r="F1441" s="18">
        <v>5.2907000000000002</v>
      </c>
      <c r="G1441" s="19">
        <f>+(Costo_Productos[[#This Row],[Precio Venta]]/Costo_Productos[[#This Row],[Precio Unitario]]-1)</f>
        <v>2.285536856486369</v>
      </c>
    </row>
    <row r="1442" spans="1:7" x14ac:dyDescent="0.35">
      <c r="A1442" s="11">
        <v>44777</v>
      </c>
      <c r="B1442" t="s">
        <v>3578</v>
      </c>
      <c r="C1442" t="s">
        <v>5427</v>
      </c>
      <c r="D1442" t="s">
        <v>4747</v>
      </c>
      <c r="E1442" s="18">
        <v>1.5367</v>
      </c>
      <c r="F1442" s="18">
        <v>5.0434000000000001</v>
      </c>
      <c r="G1442" s="19">
        <f>+(Costo_Productos[[#This Row],[Precio Venta]]/Costo_Productos[[#This Row],[Precio Unitario]]-1)</f>
        <v>2.281967853191905</v>
      </c>
    </row>
    <row r="1443" spans="1:7" x14ac:dyDescent="0.35">
      <c r="A1443" s="11">
        <v>44777</v>
      </c>
      <c r="B1443" t="s">
        <v>3576</v>
      </c>
      <c r="C1443" t="s">
        <v>5427</v>
      </c>
      <c r="D1443" t="s">
        <v>4746</v>
      </c>
      <c r="E1443" s="18">
        <v>2.6438000000000001</v>
      </c>
      <c r="F1443" s="18">
        <v>8.9991000000000003</v>
      </c>
      <c r="G1443" s="19">
        <f>+(Costo_Productos[[#This Row],[Precio Venta]]/Costo_Productos[[#This Row],[Precio Unitario]]-1)</f>
        <v>2.4038505181935093</v>
      </c>
    </row>
    <row r="1444" spans="1:7" x14ac:dyDescent="0.35">
      <c r="A1444" s="11">
        <v>44777</v>
      </c>
      <c r="B1444" t="s">
        <v>3574</v>
      </c>
      <c r="C1444" t="s">
        <v>5427</v>
      </c>
      <c r="D1444" t="s">
        <v>4745</v>
      </c>
      <c r="E1444" s="18">
        <v>2.0434999999999999</v>
      </c>
      <c r="F1444" s="18">
        <v>6.6257000000000001</v>
      </c>
      <c r="G1444" s="19">
        <f>+(Costo_Productos[[#This Row],[Precio Venta]]/Costo_Productos[[#This Row],[Precio Unitario]]-1)</f>
        <v>2.2423293369219479</v>
      </c>
    </row>
    <row r="1445" spans="1:7" x14ac:dyDescent="0.35">
      <c r="A1445" s="11">
        <v>44777</v>
      </c>
      <c r="B1445" t="s">
        <v>3572</v>
      </c>
      <c r="C1445" t="s">
        <v>5427</v>
      </c>
      <c r="D1445" t="s">
        <v>4744</v>
      </c>
      <c r="E1445" s="18">
        <v>1.4298</v>
      </c>
      <c r="F1445" s="18">
        <v>4.6478999999999999</v>
      </c>
      <c r="G1445" s="19">
        <f>+(Costo_Productos[[#This Row],[Precio Venta]]/Costo_Productos[[#This Row],[Precio Unitario]]-1)</f>
        <v>2.2507343684431391</v>
      </c>
    </row>
    <row r="1446" spans="1:7" x14ac:dyDescent="0.35">
      <c r="A1446" s="11">
        <v>44777</v>
      </c>
      <c r="B1446" t="s">
        <v>3570</v>
      </c>
      <c r="C1446" t="s">
        <v>5427</v>
      </c>
      <c r="D1446" t="s">
        <v>4743</v>
      </c>
      <c r="E1446" s="18">
        <v>1.3396999999999999</v>
      </c>
      <c r="F1446" s="18">
        <v>4.4500999999999999</v>
      </c>
      <c r="G1446" s="19">
        <f>+(Costo_Productos[[#This Row],[Precio Venta]]/Costo_Productos[[#This Row],[Precio Unitario]]-1)</f>
        <v>2.321713816526088</v>
      </c>
    </row>
    <row r="1447" spans="1:7" x14ac:dyDescent="0.35">
      <c r="A1447" s="11">
        <v>44777</v>
      </c>
      <c r="B1447" t="s">
        <v>3569</v>
      </c>
      <c r="C1447" t="s">
        <v>5427</v>
      </c>
      <c r="D1447" t="s">
        <v>3262</v>
      </c>
      <c r="E1447" s="18">
        <v>1.1416999999999999</v>
      </c>
      <c r="F1447" s="18">
        <v>3.6589999999999998</v>
      </c>
      <c r="G1447" s="19">
        <f>+(Costo_Productos[[#This Row],[Precio Venta]]/Costo_Productos[[#This Row],[Precio Unitario]]-1)</f>
        <v>2.2048699308049402</v>
      </c>
    </row>
    <row r="1448" spans="1:7" x14ac:dyDescent="0.35">
      <c r="A1448" s="11">
        <v>44777</v>
      </c>
      <c r="B1448" t="s">
        <v>3567</v>
      </c>
      <c r="C1448" t="s">
        <v>5427</v>
      </c>
      <c r="D1448" t="s">
        <v>4742</v>
      </c>
      <c r="E1448" s="18">
        <v>1.3172999999999999</v>
      </c>
      <c r="F1448" s="18">
        <v>4.3512000000000004</v>
      </c>
      <c r="G1448" s="19">
        <f>+(Costo_Productos[[#This Row],[Precio Venta]]/Costo_Productos[[#This Row],[Precio Unitario]]-1)</f>
        <v>2.3031200182190852</v>
      </c>
    </row>
    <row r="1449" spans="1:7" x14ac:dyDescent="0.35">
      <c r="A1449" s="11">
        <v>44777</v>
      </c>
      <c r="B1449" t="s">
        <v>3565</v>
      </c>
      <c r="C1449" t="s">
        <v>5427</v>
      </c>
      <c r="D1449" t="s">
        <v>4741</v>
      </c>
      <c r="E1449" s="18">
        <v>1.2351000000000001</v>
      </c>
      <c r="F1449" s="18">
        <v>4.1534000000000004</v>
      </c>
      <c r="G1449" s="19">
        <f>+(Costo_Productos[[#This Row],[Precio Venta]]/Costo_Productos[[#This Row],[Precio Unitario]]-1)</f>
        <v>2.362804631203951</v>
      </c>
    </row>
    <row r="1450" spans="1:7" x14ac:dyDescent="0.35">
      <c r="A1450" s="11">
        <v>44777</v>
      </c>
      <c r="B1450" t="s">
        <v>3562</v>
      </c>
      <c r="C1450" t="s">
        <v>5427</v>
      </c>
      <c r="D1450" t="s">
        <v>4740</v>
      </c>
      <c r="E1450" s="18">
        <v>1.0780000000000001</v>
      </c>
      <c r="F1450" s="18">
        <v>3.57</v>
      </c>
      <c r="G1450" s="19">
        <f>+(Costo_Productos[[#This Row],[Precio Venta]]/Costo_Productos[[#This Row],[Precio Unitario]]-1)</f>
        <v>2.3116883116883113</v>
      </c>
    </row>
    <row r="1451" spans="1:7" x14ac:dyDescent="0.35">
      <c r="A1451" s="11">
        <v>44777</v>
      </c>
      <c r="B1451" t="s">
        <v>823</v>
      </c>
      <c r="C1451" t="s">
        <v>5513</v>
      </c>
      <c r="D1451" t="s">
        <v>4783</v>
      </c>
      <c r="E1451" s="18">
        <v>63.9</v>
      </c>
      <c r="F1451" s="18">
        <v>343.7989</v>
      </c>
      <c r="G1451" s="19">
        <f>+(Costo_Productos[[#This Row],[Precio Venta]]/Costo_Productos[[#This Row],[Precio Unitario]]-1)</f>
        <v>4.3802644757433491</v>
      </c>
    </row>
    <row r="1452" spans="1:7" x14ac:dyDescent="0.35">
      <c r="A1452" s="11">
        <v>44777</v>
      </c>
      <c r="B1452" t="s">
        <v>818</v>
      </c>
      <c r="C1452" t="s">
        <v>5513</v>
      </c>
      <c r="D1452" t="s">
        <v>4782</v>
      </c>
      <c r="E1452" s="18">
        <v>62.545499999999997</v>
      </c>
      <c r="F1452" s="18">
        <v>302.5283</v>
      </c>
      <c r="G1452" s="19">
        <f>+(Costo_Productos[[#This Row],[Precio Venta]]/Costo_Productos[[#This Row],[Precio Unitario]]-1)</f>
        <v>3.8369315138579116</v>
      </c>
    </row>
    <row r="1453" spans="1:7" x14ac:dyDescent="0.35">
      <c r="A1453" s="11">
        <v>44777</v>
      </c>
      <c r="B1453" t="s">
        <v>406</v>
      </c>
      <c r="C1453" t="s">
        <v>4275</v>
      </c>
      <c r="D1453" t="s">
        <v>407</v>
      </c>
      <c r="E1453" s="18">
        <v>14.33</v>
      </c>
      <c r="F1453" s="18">
        <v>50.851300000000002</v>
      </c>
      <c r="G1453" s="19">
        <f>+(Costo_Productos[[#This Row],[Precio Venta]]/Costo_Productos[[#This Row],[Precio Unitario]]-1)</f>
        <v>2.5485903698534544</v>
      </c>
    </row>
    <row r="1454" spans="1:7" x14ac:dyDescent="0.35">
      <c r="A1454" s="11">
        <v>44777</v>
      </c>
      <c r="B1454" t="s">
        <v>77</v>
      </c>
      <c r="C1454" t="s">
        <v>4275</v>
      </c>
      <c r="D1454" t="s">
        <v>78</v>
      </c>
      <c r="E1454" s="18">
        <v>9.42</v>
      </c>
      <c r="F1454" s="18">
        <v>29.734100000000002</v>
      </c>
      <c r="G1454" s="19">
        <f>+(Costo_Productos[[#This Row],[Precio Venta]]/Costo_Productos[[#This Row],[Precio Unitario]]-1)</f>
        <v>2.1564861995753719</v>
      </c>
    </row>
    <row r="1455" spans="1:7" x14ac:dyDescent="0.35">
      <c r="A1455" s="11">
        <v>44777</v>
      </c>
      <c r="B1455" t="s">
        <v>11</v>
      </c>
      <c r="C1455" t="s">
        <v>4275</v>
      </c>
      <c r="D1455" t="s">
        <v>12</v>
      </c>
      <c r="E1455" s="18">
        <v>9.2100000000000009</v>
      </c>
      <c r="F1455" s="18">
        <v>29.734100000000002</v>
      </c>
      <c r="G1455" s="19">
        <f>+(Costo_Productos[[#This Row],[Precio Venta]]/Costo_Productos[[#This Row],[Precio Unitario]]-1)</f>
        <v>2.228458197611292</v>
      </c>
    </row>
    <row r="1456" spans="1:7" x14ac:dyDescent="0.35">
      <c r="A1456" s="11">
        <v>44777</v>
      </c>
      <c r="B1456" t="s">
        <v>19</v>
      </c>
      <c r="C1456" t="s">
        <v>4275</v>
      </c>
      <c r="D1456" t="s">
        <v>20</v>
      </c>
      <c r="E1456" s="18">
        <v>9.2100000000000009</v>
      </c>
      <c r="F1456" s="18">
        <v>29.734100000000002</v>
      </c>
      <c r="G1456" s="19">
        <f>+(Costo_Productos[[#This Row],[Precio Venta]]/Costo_Productos[[#This Row],[Precio Unitario]]-1)</f>
        <v>2.228458197611292</v>
      </c>
    </row>
    <row r="1457" spans="1:7" x14ac:dyDescent="0.35">
      <c r="A1457" s="11">
        <v>44777</v>
      </c>
      <c r="B1457" t="s">
        <v>13</v>
      </c>
      <c r="C1457" t="s">
        <v>4275</v>
      </c>
      <c r="D1457" t="s">
        <v>14</v>
      </c>
      <c r="E1457" s="18">
        <v>10.24</v>
      </c>
      <c r="F1457" s="18">
        <v>34.3827</v>
      </c>
      <c r="G1457" s="19">
        <f>+(Costo_Productos[[#This Row],[Precio Venta]]/Costo_Productos[[#This Row],[Precio Unitario]]-1)</f>
        <v>2.357685546875</v>
      </c>
    </row>
    <row r="1458" spans="1:7" x14ac:dyDescent="0.35">
      <c r="A1458" s="11">
        <v>44777</v>
      </c>
      <c r="B1458" t="s">
        <v>21</v>
      </c>
      <c r="C1458" t="s">
        <v>4275</v>
      </c>
      <c r="D1458" t="s">
        <v>22</v>
      </c>
      <c r="E1458" s="18">
        <v>9.2100000000000009</v>
      </c>
      <c r="F1458" s="18">
        <v>32.767099999999999</v>
      </c>
      <c r="G1458" s="19">
        <f>+(Costo_Productos[[#This Row],[Precio Venta]]/Costo_Productos[[#This Row],[Precio Unitario]]-1)</f>
        <v>2.557774158523344</v>
      </c>
    </row>
    <row r="1459" spans="1:7" x14ac:dyDescent="0.35">
      <c r="A1459" s="11">
        <v>44777</v>
      </c>
      <c r="B1459" t="s">
        <v>495</v>
      </c>
      <c r="C1459" t="s">
        <v>4275</v>
      </c>
      <c r="D1459" t="s">
        <v>496</v>
      </c>
      <c r="E1459" s="18">
        <v>9.83</v>
      </c>
      <c r="F1459" s="18">
        <v>32.9938</v>
      </c>
      <c r="G1459" s="19">
        <f>+(Costo_Productos[[#This Row],[Precio Venta]]/Costo_Productos[[#This Row],[Precio Unitario]]-1)</f>
        <v>2.3564394710071213</v>
      </c>
    </row>
    <row r="1460" spans="1:7" x14ac:dyDescent="0.35">
      <c r="A1460" s="11">
        <v>44777</v>
      </c>
      <c r="B1460" t="s">
        <v>605</v>
      </c>
      <c r="C1460" t="s">
        <v>4275</v>
      </c>
      <c r="D1460" t="s">
        <v>606</v>
      </c>
      <c r="E1460" s="18">
        <v>12.49</v>
      </c>
      <c r="F1460" s="18">
        <v>41.043799999999997</v>
      </c>
      <c r="G1460" s="19">
        <f>+(Costo_Productos[[#This Row],[Precio Venta]]/Costo_Productos[[#This Row],[Precio Unitario]]-1)</f>
        <v>2.2861329063250597</v>
      </c>
    </row>
    <row r="1461" spans="1:7" x14ac:dyDescent="0.35">
      <c r="A1461" s="11">
        <v>44777</v>
      </c>
      <c r="B1461" t="s">
        <v>585</v>
      </c>
      <c r="C1461" t="s">
        <v>4275</v>
      </c>
      <c r="D1461" t="s">
        <v>586</v>
      </c>
      <c r="E1461" s="18">
        <v>10.3</v>
      </c>
      <c r="F1461" s="18">
        <v>41.809199999999997</v>
      </c>
      <c r="G1461" s="19">
        <f>+(Costo_Productos[[#This Row],[Precio Venta]]/Costo_Productos[[#This Row],[Precio Unitario]]-1)</f>
        <v>3.0591456310679606</v>
      </c>
    </row>
    <row r="1462" spans="1:7" x14ac:dyDescent="0.35">
      <c r="A1462" s="11">
        <v>44777</v>
      </c>
      <c r="B1462" t="s">
        <v>360</v>
      </c>
      <c r="C1462" t="s">
        <v>4275</v>
      </c>
      <c r="D1462" t="s">
        <v>361</v>
      </c>
      <c r="E1462" s="18">
        <v>14.33</v>
      </c>
      <c r="F1462" s="18">
        <v>54.337699999999998</v>
      </c>
      <c r="G1462" s="19">
        <f>+(Costo_Productos[[#This Row],[Precio Venta]]/Costo_Productos[[#This Row],[Precio Unitario]]-1)</f>
        <v>2.7918841591067687</v>
      </c>
    </row>
    <row r="1463" spans="1:7" x14ac:dyDescent="0.35">
      <c r="A1463" s="11">
        <v>44777</v>
      </c>
      <c r="B1463" t="s">
        <v>362</v>
      </c>
      <c r="C1463" t="s">
        <v>4275</v>
      </c>
      <c r="D1463" t="s">
        <v>363</v>
      </c>
      <c r="E1463" s="18">
        <v>14.35</v>
      </c>
      <c r="F1463" s="18">
        <v>54.337699999999998</v>
      </c>
      <c r="G1463" s="19">
        <f>+(Costo_Productos[[#This Row],[Precio Venta]]/Costo_Productos[[#This Row],[Precio Unitario]]-1)</f>
        <v>2.7865993031358887</v>
      </c>
    </row>
    <row r="1464" spans="1:7" x14ac:dyDescent="0.35">
      <c r="A1464" s="11">
        <v>44777</v>
      </c>
      <c r="B1464" t="s">
        <v>37</v>
      </c>
      <c r="C1464" t="s">
        <v>4275</v>
      </c>
      <c r="D1464" t="s">
        <v>38</v>
      </c>
      <c r="E1464" s="18">
        <v>10.85</v>
      </c>
      <c r="F1464" s="18">
        <v>34.354399999999998</v>
      </c>
      <c r="G1464" s="19">
        <f>+(Costo_Productos[[#This Row],[Precio Venta]]/Costo_Productos[[#This Row],[Precio Unitario]]-1)</f>
        <v>2.1663041474654379</v>
      </c>
    </row>
    <row r="1465" spans="1:7" x14ac:dyDescent="0.35">
      <c r="A1465" s="11">
        <v>44777</v>
      </c>
      <c r="B1465" t="s">
        <v>35</v>
      </c>
      <c r="C1465" t="s">
        <v>4275</v>
      </c>
      <c r="D1465" t="s">
        <v>36</v>
      </c>
      <c r="E1465" s="18">
        <v>12.1</v>
      </c>
      <c r="F1465" s="18">
        <v>39.966700000000003</v>
      </c>
      <c r="G1465" s="19">
        <f>+(Costo_Productos[[#This Row],[Precio Venta]]/Costo_Productos[[#This Row],[Precio Unitario]]-1)</f>
        <v>2.3030330578512399</v>
      </c>
    </row>
    <row r="1466" spans="1:7" x14ac:dyDescent="0.35">
      <c r="A1466" s="11">
        <v>44777</v>
      </c>
      <c r="B1466" t="s">
        <v>59</v>
      </c>
      <c r="C1466" t="s">
        <v>4275</v>
      </c>
      <c r="D1466" t="s">
        <v>60</v>
      </c>
      <c r="E1466" s="18">
        <v>10.93</v>
      </c>
      <c r="F1466" s="18">
        <v>35.119700000000002</v>
      </c>
      <c r="G1466" s="19">
        <f>+(Costo_Productos[[#This Row],[Precio Venta]]/Costo_Productos[[#This Row],[Precio Unitario]]-1)</f>
        <v>2.2131473010064044</v>
      </c>
    </row>
    <row r="1467" spans="1:7" x14ac:dyDescent="0.35">
      <c r="A1467" s="11">
        <v>44777</v>
      </c>
      <c r="B1467" t="s">
        <v>196</v>
      </c>
      <c r="C1467" t="s">
        <v>4275</v>
      </c>
      <c r="D1467" t="s">
        <v>197</v>
      </c>
      <c r="E1467" s="18">
        <v>10.85</v>
      </c>
      <c r="F1467" s="18">
        <v>35.119700000000002</v>
      </c>
      <c r="G1467" s="19">
        <f>+(Costo_Productos[[#This Row],[Precio Venta]]/Costo_Productos[[#This Row],[Precio Unitario]]-1)</f>
        <v>2.2368387096774196</v>
      </c>
    </row>
    <row r="1468" spans="1:7" x14ac:dyDescent="0.35">
      <c r="A1468" s="11">
        <v>44777</v>
      </c>
      <c r="B1468" t="s">
        <v>41</v>
      </c>
      <c r="C1468" t="s">
        <v>4275</v>
      </c>
      <c r="D1468" t="s">
        <v>42</v>
      </c>
      <c r="E1468" s="18">
        <v>11</v>
      </c>
      <c r="F1468" s="18">
        <v>47.138100000000001</v>
      </c>
      <c r="G1468" s="19">
        <f>+(Costo_Productos[[#This Row],[Precio Venta]]/Costo_Productos[[#This Row],[Precio Unitario]]-1)</f>
        <v>3.2852818181818186</v>
      </c>
    </row>
    <row r="1469" spans="1:7" x14ac:dyDescent="0.35">
      <c r="A1469" s="11">
        <v>44777</v>
      </c>
      <c r="B1469" t="s">
        <v>523</v>
      </c>
      <c r="C1469" t="s">
        <v>4275</v>
      </c>
      <c r="D1469" t="s">
        <v>524</v>
      </c>
      <c r="E1469" s="18">
        <v>11.05</v>
      </c>
      <c r="F1469" s="18">
        <v>36.395200000000003</v>
      </c>
      <c r="G1469" s="19">
        <f>+(Costo_Productos[[#This Row],[Precio Venta]]/Costo_Productos[[#This Row],[Precio Unitario]]-1)</f>
        <v>2.293683257918552</v>
      </c>
    </row>
    <row r="1470" spans="1:7" x14ac:dyDescent="0.35">
      <c r="A1470" s="11">
        <v>44777</v>
      </c>
      <c r="B1470" t="s">
        <v>17</v>
      </c>
      <c r="C1470" t="s">
        <v>4275</v>
      </c>
      <c r="D1470" t="s">
        <v>18</v>
      </c>
      <c r="E1470" s="18">
        <v>8.17</v>
      </c>
      <c r="F1470" s="18">
        <v>29.734100000000002</v>
      </c>
      <c r="G1470" s="19">
        <f>+(Costo_Productos[[#This Row],[Precio Venta]]/Costo_Productos[[#This Row],[Precio Unitario]]-1)</f>
        <v>2.6394247246022036</v>
      </c>
    </row>
    <row r="1471" spans="1:7" x14ac:dyDescent="0.35">
      <c r="A1471" s="11">
        <v>44777</v>
      </c>
      <c r="B1471" t="s">
        <v>615</v>
      </c>
      <c r="C1471" t="s">
        <v>4275</v>
      </c>
      <c r="D1471" t="s">
        <v>616</v>
      </c>
      <c r="E1471" s="18">
        <v>9.3000000000000007</v>
      </c>
      <c r="F1471" s="18">
        <v>34.3827</v>
      </c>
      <c r="G1471" s="19">
        <f>+(Costo_Productos[[#This Row],[Precio Venta]]/Costo_Productos[[#This Row],[Precio Unitario]]-1)</f>
        <v>2.6970645161290321</v>
      </c>
    </row>
    <row r="1472" spans="1:7" x14ac:dyDescent="0.35">
      <c r="A1472" s="11">
        <v>44777</v>
      </c>
      <c r="B1472" t="s">
        <v>569</v>
      </c>
      <c r="C1472" t="s">
        <v>4275</v>
      </c>
      <c r="D1472" t="s">
        <v>570</v>
      </c>
      <c r="E1472" s="18">
        <v>22.52</v>
      </c>
      <c r="F1472" s="18">
        <v>70.352800000000002</v>
      </c>
      <c r="G1472" s="19">
        <f>+(Costo_Productos[[#This Row],[Precio Venta]]/Costo_Productos[[#This Row],[Precio Unitario]]-1)</f>
        <v>2.1240142095914742</v>
      </c>
    </row>
    <row r="1473" spans="1:7" x14ac:dyDescent="0.35">
      <c r="A1473" s="11">
        <v>44777</v>
      </c>
      <c r="B1473" t="s">
        <v>631</v>
      </c>
      <c r="C1473" t="s">
        <v>4275</v>
      </c>
      <c r="D1473" t="s">
        <v>632</v>
      </c>
      <c r="E1473" s="18">
        <v>12.9</v>
      </c>
      <c r="F1473" s="18">
        <v>42.262700000000002</v>
      </c>
      <c r="G1473" s="19">
        <f>+(Costo_Productos[[#This Row],[Precio Venta]]/Costo_Productos[[#This Row],[Precio Unitario]]-1)</f>
        <v>2.2761782945736435</v>
      </c>
    </row>
    <row r="1474" spans="1:7" x14ac:dyDescent="0.35">
      <c r="A1474" s="11">
        <v>44777</v>
      </c>
      <c r="B1474" t="s">
        <v>366</v>
      </c>
      <c r="C1474" t="s">
        <v>4275</v>
      </c>
      <c r="D1474" t="s">
        <v>367</v>
      </c>
      <c r="E1474" s="18">
        <v>8.65</v>
      </c>
      <c r="F1474" s="18">
        <v>59.128100000000003</v>
      </c>
      <c r="G1474" s="19">
        <f>+(Costo_Productos[[#This Row],[Precio Venta]]/Costo_Productos[[#This Row],[Precio Unitario]]-1)</f>
        <v>5.8356184971098264</v>
      </c>
    </row>
    <row r="1475" spans="1:7" x14ac:dyDescent="0.35">
      <c r="A1475" s="11">
        <v>44777</v>
      </c>
      <c r="B1475" t="s">
        <v>410</v>
      </c>
      <c r="C1475" t="s">
        <v>4275</v>
      </c>
      <c r="D1475" t="s">
        <v>411</v>
      </c>
      <c r="E1475" s="18">
        <v>10.24</v>
      </c>
      <c r="F1475" s="18">
        <v>34.3827</v>
      </c>
      <c r="G1475" s="19">
        <f>+(Costo_Productos[[#This Row],[Precio Venta]]/Costo_Productos[[#This Row],[Precio Unitario]]-1)</f>
        <v>2.357685546875</v>
      </c>
    </row>
    <row r="1476" spans="1:7" x14ac:dyDescent="0.35">
      <c r="A1476" s="11">
        <v>44777</v>
      </c>
      <c r="B1476" t="s">
        <v>166</v>
      </c>
      <c r="C1476" t="s">
        <v>4275</v>
      </c>
      <c r="D1476" t="s">
        <v>167</v>
      </c>
      <c r="E1476" s="18">
        <v>10.85</v>
      </c>
      <c r="F1476" s="18">
        <v>46.3444</v>
      </c>
      <c r="G1476" s="19">
        <f>+(Costo_Productos[[#This Row],[Precio Venta]]/Costo_Productos[[#This Row],[Precio Unitario]]-1)</f>
        <v>3.2713732718894013</v>
      </c>
    </row>
    <row r="1477" spans="1:7" x14ac:dyDescent="0.35">
      <c r="A1477" s="11">
        <v>44777</v>
      </c>
      <c r="B1477" t="s">
        <v>150</v>
      </c>
      <c r="C1477" t="s">
        <v>4275</v>
      </c>
      <c r="D1477" t="s">
        <v>151</v>
      </c>
      <c r="E1477" s="18">
        <v>12.28</v>
      </c>
      <c r="F1477" s="18">
        <v>39.966700000000003</v>
      </c>
      <c r="G1477" s="19">
        <f>+(Costo_Productos[[#This Row],[Precio Venta]]/Costo_Productos[[#This Row],[Precio Unitario]]-1)</f>
        <v>2.2546172638436488</v>
      </c>
    </row>
    <row r="1478" spans="1:7" x14ac:dyDescent="0.35">
      <c r="A1478" s="11">
        <v>44777</v>
      </c>
      <c r="B1478" t="s">
        <v>180</v>
      </c>
      <c r="C1478" t="s">
        <v>4275</v>
      </c>
      <c r="D1478" t="s">
        <v>181</v>
      </c>
      <c r="E1478" s="18">
        <v>11.67</v>
      </c>
      <c r="F1478" s="18">
        <v>41.554099999999998</v>
      </c>
      <c r="G1478" s="19">
        <f>+(Costo_Productos[[#This Row],[Precio Venta]]/Costo_Productos[[#This Row],[Precio Unitario]]-1)</f>
        <v>2.5607626392459295</v>
      </c>
    </row>
    <row r="1479" spans="1:7" x14ac:dyDescent="0.35">
      <c r="A1479" s="11">
        <v>44777</v>
      </c>
      <c r="B1479" t="s">
        <v>111</v>
      </c>
      <c r="C1479" t="s">
        <v>4275</v>
      </c>
      <c r="D1479" t="s">
        <v>112</v>
      </c>
      <c r="E1479" s="18">
        <v>9.01</v>
      </c>
      <c r="F1479" s="18">
        <v>34.3827</v>
      </c>
      <c r="G1479" s="19">
        <f>+(Costo_Productos[[#This Row],[Precio Venta]]/Costo_Productos[[#This Row],[Precio Unitario]]-1)</f>
        <v>2.8160599334073253</v>
      </c>
    </row>
    <row r="1480" spans="1:7" x14ac:dyDescent="0.35">
      <c r="A1480" s="11">
        <v>44777</v>
      </c>
      <c r="B1480" t="s">
        <v>27</v>
      </c>
      <c r="C1480" t="s">
        <v>4275</v>
      </c>
      <c r="D1480" t="s">
        <v>28</v>
      </c>
      <c r="E1480" s="18">
        <v>12.26</v>
      </c>
      <c r="F1480" s="18">
        <v>47.931699999999999</v>
      </c>
      <c r="G1480" s="19">
        <f>+(Costo_Productos[[#This Row],[Precio Venta]]/Costo_Productos[[#This Row],[Precio Unitario]]-1)</f>
        <v>2.909600326264274</v>
      </c>
    </row>
    <row r="1481" spans="1:7" x14ac:dyDescent="0.35">
      <c r="A1481" s="11">
        <v>44777</v>
      </c>
      <c r="B1481" t="s">
        <v>25</v>
      </c>
      <c r="C1481" t="s">
        <v>4275</v>
      </c>
      <c r="D1481" t="s">
        <v>26</v>
      </c>
      <c r="E1481" s="18">
        <v>11.26</v>
      </c>
      <c r="F1481" s="18">
        <v>47.138100000000001</v>
      </c>
      <c r="G1481" s="19">
        <f>+(Costo_Productos[[#This Row],[Precio Venta]]/Costo_Productos[[#This Row],[Precio Unitario]]-1)</f>
        <v>3.1863321492007106</v>
      </c>
    </row>
    <row r="1482" spans="1:7" x14ac:dyDescent="0.35">
      <c r="A1482" s="11">
        <v>44777</v>
      </c>
      <c r="B1482" t="s">
        <v>89</v>
      </c>
      <c r="C1482" t="s">
        <v>4275</v>
      </c>
      <c r="D1482" t="s">
        <v>90</v>
      </c>
      <c r="E1482" s="18">
        <v>8.19</v>
      </c>
      <c r="F1482" s="18">
        <v>29.734100000000002</v>
      </c>
      <c r="G1482" s="19">
        <f>+(Costo_Productos[[#This Row],[Precio Venta]]/Costo_Productos[[#This Row],[Precio Unitario]]-1)</f>
        <v>2.6305372405372411</v>
      </c>
    </row>
    <row r="1483" spans="1:7" x14ac:dyDescent="0.35">
      <c r="A1483" s="11">
        <v>44777</v>
      </c>
      <c r="B1483" t="s">
        <v>87</v>
      </c>
      <c r="C1483" t="s">
        <v>4275</v>
      </c>
      <c r="D1483" t="s">
        <v>88</v>
      </c>
      <c r="E1483" s="18">
        <v>7.55</v>
      </c>
      <c r="F1483" s="18">
        <v>35.148000000000003</v>
      </c>
      <c r="G1483" s="19">
        <f>+(Costo_Productos[[#This Row],[Precio Venta]]/Costo_Productos[[#This Row],[Precio Unitario]]-1)</f>
        <v>3.6553642384105967</v>
      </c>
    </row>
    <row r="1484" spans="1:7" x14ac:dyDescent="0.35">
      <c r="A1484" s="11">
        <v>44777</v>
      </c>
      <c r="B1484" t="s">
        <v>79</v>
      </c>
      <c r="C1484" t="s">
        <v>4275</v>
      </c>
      <c r="D1484" t="s">
        <v>80</v>
      </c>
      <c r="E1484" s="18">
        <v>10.3</v>
      </c>
      <c r="F1484" s="18">
        <v>49.547400000000003</v>
      </c>
      <c r="G1484" s="19">
        <f>+(Costo_Productos[[#This Row],[Precio Venta]]/Costo_Productos[[#This Row],[Precio Unitario]]-1)</f>
        <v>3.8104271844660191</v>
      </c>
    </row>
    <row r="1485" spans="1:7" x14ac:dyDescent="0.35">
      <c r="A1485" s="11">
        <v>44777</v>
      </c>
      <c r="B1485" t="s">
        <v>4040</v>
      </c>
      <c r="C1485" t="s">
        <v>4292</v>
      </c>
      <c r="D1485" t="s">
        <v>4041</v>
      </c>
      <c r="E1485" s="18">
        <v>4.95</v>
      </c>
      <c r="F1485" s="18">
        <v>23.243099999999998</v>
      </c>
      <c r="G1485" s="19">
        <f>+(Costo_Productos[[#This Row],[Precio Venta]]/Costo_Productos[[#This Row],[Precio Unitario]]-1)</f>
        <v>3.6955757575757566</v>
      </c>
    </row>
    <row r="1486" spans="1:7" x14ac:dyDescent="0.35">
      <c r="A1486" s="11">
        <v>44777</v>
      </c>
      <c r="B1486" t="s">
        <v>4050</v>
      </c>
      <c r="C1486" t="s">
        <v>4292</v>
      </c>
      <c r="D1486" t="s">
        <v>4051</v>
      </c>
      <c r="E1486" s="18">
        <v>6.1</v>
      </c>
      <c r="F1486" s="18">
        <v>19.274699999999999</v>
      </c>
      <c r="G1486" s="19">
        <f>+(Costo_Productos[[#This Row],[Precio Venta]]/Costo_Productos[[#This Row],[Precio Unitario]]-1)</f>
        <v>2.1597868852459019</v>
      </c>
    </row>
    <row r="1487" spans="1:7" x14ac:dyDescent="0.35">
      <c r="A1487" s="11">
        <v>44777</v>
      </c>
      <c r="B1487" t="s">
        <v>4116</v>
      </c>
      <c r="C1487" t="s">
        <v>4292</v>
      </c>
      <c r="D1487" t="s">
        <v>4117</v>
      </c>
      <c r="E1487" s="18">
        <v>36</v>
      </c>
      <c r="F1487" s="18">
        <v>95.806799999999996</v>
      </c>
      <c r="G1487" s="19">
        <f>+(Costo_Productos[[#This Row],[Precio Venta]]/Costo_Productos[[#This Row],[Precio Unitario]]-1)</f>
        <v>1.6612999999999998</v>
      </c>
    </row>
    <row r="1488" spans="1:7" x14ac:dyDescent="0.35">
      <c r="A1488" s="11">
        <v>44775</v>
      </c>
      <c r="B1488" t="s">
        <v>4214</v>
      </c>
      <c r="C1488" t="s">
        <v>4293</v>
      </c>
      <c r="D1488" t="s">
        <v>4216</v>
      </c>
      <c r="E1488" s="18">
        <v>120.84099999999999</v>
      </c>
      <c r="F1488" s="18">
        <v>304.99599999999998</v>
      </c>
      <c r="G1488" s="19">
        <f>+(Costo_Productos[[#This Row],[Precio Venta]]/Costo_Productos[[#This Row],[Precio Unitario]]-1)</f>
        <v>1.5239446876474045</v>
      </c>
    </row>
    <row r="1489" spans="1:7" x14ac:dyDescent="0.35">
      <c r="A1489" s="11">
        <v>44775</v>
      </c>
      <c r="B1489" t="s">
        <v>4196</v>
      </c>
      <c r="C1489" t="s">
        <v>4293</v>
      </c>
      <c r="D1489" t="s">
        <v>4198</v>
      </c>
      <c r="E1489" s="18">
        <v>128.541</v>
      </c>
      <c r="F1489" s="18">
        <v>308.94299999999998</v>
      </c>
      <c r="G1489" s="19">
        <f>+(Costo_Productos[[#This Row],[Precio Venta]]/Costo_Productos[[#This Row],[Precio Unitario]]-1)</f>
        <v>1.4034588185870653</v>
      </c>
    </row>
    <row r="1490" spans="1:7" x14ac:dyDescent="0.35">
      <c r="A1490" s="11">
        <v>44775</v>
      </c>
      <c r="B1490" t="s">
        <v>4190</v>
      </c>
      <c r="C1490" t="s">
        <v>4293</v>
      </c>
      <c r="D1490" t="s">
        <v>4192</v>
      </c>
      <c r="E1490" s="18">
        <v>177.04400000000001</v>
      </c>
      <c r="F1490" s="18">
        <v>427.43290000000002</v>
      </c>
      <c r="G1490" s="19">
        <f>+(Costo_Productos[[#This Row],[Precio Venta]]/Costo_Productos[[#This Row],[Precio Unitario]]-1)</f>
        <v>1.4142749824902285</v>
      </c>
    </row>
    <row r="1491" spans="1:7" x14ac:dyDescent="0.35">
      <c r="A1491" s="11">
        <v>44775</v>
      </c>
      <c r="B1491" t="s">
        <v>4169</v>
      </c>
      <c r="C1491" t="s">
        <v>4293</v>
      </c>
      <c r="D1491" t="s">
        <v>4171</v>
      </c>
      <c r="E1491" s="18">
        <v>92.308999999999997</v>
      </c>
      <c r="F1491" s="18">
        <v>197.58949999999999</v>
      </c>
      <c r="G1491" s="19">
        <f>+(Costo_Productos[[#This Row],[Precio Venta]]/Costo_Productos[[#This Row],[Precio Unitario]]-1)</f>
        <v>1.1405225925966049</v>
      </c>
    </row>
    <row r="1492" spans="1:7" x14ac:dyDescent="0.35">
      <c r="A1492" s="11">
        <v>44775</v>
      </c>
      <c r="B1492" t="s">
        <v>4151</v>
      </c>
      <c r="C1492" t="s">
        <v>4293</v>
      </c>
      <c r="D1492" t="s">
        <v>4153</v>
      </c>
      <c r="E1492" s="18">
        <v>123.02500000000001</v>
      </c>
      <c r="F1492" s="18">
        <v>270.15069999999997</v>
      </c>
      <c r="G1492" s="19">
        <f>+(Costo_Productos[[#This Row],[Precio Venta]]/Costo_Productos[[#This Row],[Precio Unitario]]-1)</f>
        <v>1.1959008331639907</v>
      </c>
    </row>
    <row r="1493" spans="1:7" x14ac:dyDescent="0.35">
      <c r="A1493" s="11">
        <v>44774</v>
      </c>
      <c r="B1493" t="s">
        <v>3242</v>
      </c>
      <c r="C1493" t="s">
        <v>4286</v>
      </c>
      <c r="D1493" t="s">
        <v>3244</v>
      </c>
      <c r="E1493" s="18">
        <v>62</v>
      </c>
      <c r="F1493" s="18">
        <v>331.70690000000002</v>
      </c>
      <c r="G1493" s="19">
        <f>+(Costo_Productos[[#This Row],[Precio Venta]]/Costo_Productos[[#This Row],[Precio Unitario]]-1)</f>
        <v>4.3501112903225811</v>
      </c>
    </row>
    <row r="1494" spans="1:7" x14ac:dyDescent="0.35">
      <c r="A1494" s="11">
        <v>44774</v>
      </c>
      <c r="B1494" t="s">
        <v>3230</v>
      </c>
      <c r="C1494" t="s">
        <v>4286</v>
      </c>
      <c r="D1494" t="s">
        <v>3232</v>
      </c>
      <c r="E1494" s="18">
        <v>62</v>
      </c>
      <c r="F1494" s="18">
        <v>269.51179999999999</v>
      </c>
      <c r="G1494" s="19">
        <f>+(Costo_Productos[[#This Row],[Precio Venta]]/Costo_Productos[[#This Row],[Precio Unitario]]-1)</f>
        <v>3.3469645161290318</v>
      </c>
    </row>
    <row r="1495" spans="1:7" x14ac:dyDescent="0.35">
      <c r="A1495" s="11">
        <v>44774</v>
      </c>
      <c r="B1495" t="s">
        <v>3212</v>
      </c>
      <c r="C1495" t="s">
        <v>4286</v>
      </c>
      <c r="D1495" t="s">
        <v>3214</v>
      </c>
      <c r="E1495" s="18">
        <v>62</v>
      </c>
      <c r="F1495" s="18">
        <v>269.51179999999999</v>
      </c>
      <c r="G1495" s="19">
        <f>+(Costo_Productos[[#This Row],[Precio Venta]]/Costo_Productos[[#This Row],[Precio Unitario]]-1)</f>
        <v>3.3469645161290318</v>
      </c>
    </row>
    <row r="1496" spans="1:7" x14ac:dyDescent="0.35">
      <c r="A1496" s="11">
        <v>44774</v>
      </c>
      <c r="B1496" t="s">
        <v>3191</v>
      </c>
      <c r="C1496" t="s">
        <v>4286</v>
      </c>
      <c r="D1496" t="s">
        <v>3193</v>
      </c>
      <c r="E1496" s="18">
        <v>62</v>
      </c>
      <c r="F1496" s="18">
        <v>331.70690000000002</v>
      </c>
      <c r="G1496" s="19">
        <f>+(Costo_Productos[[#This Row],[Precio Venta]]/Costo_Productos[[#This Row],[Precio Unitario]]-1)</f>
        <v>4.3501112903225811</v>
      </c>
    </row>
    <row r="1497" spans="1:7" x14ac:dyDescent="0.35">
      <c r="A1497" s="11">
        <v>44774</v>
      </c>
      <c r="B1497" t="s">
        <v>3182</v>
      </c>
      <c r="C1497" t="s">
        <v>4286</v>
      </c>
      <c r="D1497" t="s">
        <v>3184</v>
      </c>
      <c r="E1497" s="18">
        <v>62</v>
      </c>
      <c r="F1497" s="18">
        <v>269.51179999999999</v>
      </c>
      <c r="G1497" s="19">
        <f>+(Costo_Productos[[#This Row],[Precio Venta]]/Costo_Productos[[#This Row],[Precio Unitario]]-1)</f>
        <v>3.3469645161290318</v>
      </c>
    </row>
    <row r="1498" spans="1:7" x14ac:dyDescent="0.35">
      <c r="A1498" s="11">
        <v>44774</v>
      </c>
      <c r="B1498" t="s">
        <v>3143</v>
      </c>
      <c r="C1498" t="s">
        <v>4286</v>
      </c>
      <c r="D1498" t="s">
        <v>3145</v>
      </c>
      <c r="E1498" s="18">
        <v>62</v>
      </c>
      <c r="F1498" s="18">
        <v>331.70690000000002</v>
      </c>
      <c r="G1498" s="19">
        <f>+(Costo_Productos[[#This Row],[Precio Venta]]/Costo_Productos[[#This Row],[Precio Unitario]]-1)</f>
        <v>4.3501112903225811</v>
      </c>
    </row>
    <row r="1499" spans="1:7" x14ac:dyDescent="0.35">
      <c r="A1499" s="11">
        <v>44774</v>
      </c>
      <c r="B1499" t="s">
        <v>2823</v>
      </c>
      <c r="C1499" t="s">
        <v>4282</v>
      </c>
      <c r="D1499" t="s">
        <v>2824</v>
      </c>
      <c r="E1499" s="18">
        <v>4.9526000000000003</v>
      </c>
      <c r="F1499" s="18">
        <v>21.769100000000002</v>
      </c>
      <c r="G1499" s="19">
        <f>+(Costo_Productos[[#This Row],[Precio Venta]]/Costo_Productos[[#This Row],[Precio Unitario]]-1)</f>
        <v>3.3954892379760127</v>
      </c>
    </row>
    <row r="1500" spans="1:7" x14ac:dyDescent="0.35">
      <c r="A1500" s="11">
        <v>44774</v>
      </c>
      <c r="B1500" t="s">
        <v>2821</v>
      </c>
      <c r="C1500" t="s">
        <v>4282</v>
      </c>
      <c r="D1500" t="s">
        <v>2822</v>
      </c>
      <c r="E1500" s="18">
        <v>4.7154999999999996</v>
      </c>
      <c r="F1500" s="18">
        <v>15.023</v>
      </c>
      <c r="G1500" s="19">
        <f>+(Costo_Productos[[#This Row],[Precio Venta]]/Costo_Productos[[#This Row],[Precio Unitario]]-1)</f>
        <v>2.1858763651786663</v>
      </c>
    </row>
    <row r="1501" spans="1:7" x14ac:dyDescent="0.35">
      <c r="A1501" s="11">
        <v>44774</v>
      </c>
      <c r="B1501" t="s">
        <v>2817</v>
      </c>
      <c r="C1501" t="s">
        <v>4282</v>
      </c>
      <c r="D1501" t="s">
        <v>2818</v>
      </c>
      <c r="E1501" s="18">
        <v>3.2120000000000002</v>
      </c>
      <c r="F1501" s="18">
        <v>9.7790999999999997</v>
      </c>
      <c r="G1501" s="19">
        <f>+(Costo_Productos[[#This Row],[Precio Venta]]/Costo_Productos[[#This Row],[Precio Unitario]]-1)</f>
        <v>2.0445516811955167</v>
      </c>
    </row>
    <row r="1502" spans="1:7" x14ac:dyDescent="0.35">
      <c r="A1502" s="11">
        <v>44774</v>
      </c>
      <c r="B1502" t="s">
        <v>2807</v>
      </c>
      <c r="C1502" t="s">
        <v>4282</v>
      </c>
      <c r="D1502" t="s">
        <v>2808</v>
      </c>
      <c r="E1502" s="18">
        <v>3.3767999999999998</v>
      </c>
      <c r="F1502" s="18">
        <v>10.9412</v>
      </c>
      <c r="G1502" s="19">
        <f>+(Costo_Productos[[#This Row],[Precio Venta]]/Costo_Productos[[#This Row],[Precio Unitario]]-1)</f>
        <v>2.2401089789149493</v>
      </c>
    </row>
    <row r="1503" spans="1:7" x14ac:dyDescent="0.35">
      <c r="A1503" s="11">
        <v>44774</v>
      </c>
      <c r="B1503" t="s">
        <v>2799</v>
      </c>
      <c r="C1503" t="s">
        <v>4282</v>
      </c>
      <c r="D1503" t="s">
        <v>2800</v>
      </c>
      <c r="E1503" s="18">
        <v>2.2686000000000002</v>
      </c>
      <c r="F1503" s="18">
        <v>7.9649999999999999</v>
      </c>
      <c r="G1503" s="19">
        <f>+(Costo_Productos[[#This Row],[Precio Venta]]/Costo_Productos[[#This Row],[Precio Unitario]]-1)</f>
        <v>2.5109759322930438</v>
      </c>
    </row>
    <row r="1504" spans="1:7" x14ac:dyDescent="0.35">
      <c r="A1504" s="11">
        <v>44774</v>
      </c>
      <c r="B1504" t="s">
        <v>2795</v>
      </c>
      <c r="C1504" t="s">
        <v>4282</v>
      </c>
      <c r="D1504" t="s">
        <v>2796</v>
      </c>
      <c r="E1504" s="18">
        <v>4.1365999999999996</v>
      </c>
      <c r="F1504" s="18">
        <v>13.2089</v>
      </c>
      <c r="G1504" s="19">
        <f>+(Costo_Productos[[#This Row],[Precio Venta]]/Costo_Productos[[#This Row],[Precio Unitario]]-1)</f>
        <v>2.19317797224774</v>
      </c>
    </row>
    <row r="1505" spans="1:7" x14ac:dyDescent="0.35">
      <c r="A1505" s="11">
        <v>44774</v>
      </c>
      <c r="B1505" t="s">
        <v>3556</v>
      </c>
      <c r="C1505" t="s">
        <v>4288</v>
      </c>
      <c r="D1505" t="s">
        <v>3558</v>
      </c>
      <c r="E1505" s="18">
        <v>43.475999999999999</v>
      </c>
      <c r="F1505" s="18">
        <v>158.63560000000001</v>
      </c>
      <c r="G1505" s="19">
        <f>+(Costo_Productos[[#This Row],[Precio Venta]]/Costo_Productos[[#This Row],[Precio Unitario]]-1)</f>
        <v>2.6488085380439785</v>
      </c>
    </row>
    <row r="1506" spans="1:7" x14ac:dyDescent="0.35">
      <c r="A1506" s="11">
        <v>44774</v>
      </c>
      <c r="B1506" t="s">
        <v>3552</v>
      </c>
      <c r="C1506" t="s">
        <v>4288</v>
      </c>
      <c r="D1506" t="s">
        <v>3553</v>
      </c>
      <c r="E1506" s="18">
        <v>52.6006</v>
      </c>
      <c r="F1506" s="18">
        <v>182.05260000000001</v>
      </c>
      <c r="G1506" s="19">
        <f>+(Costo_Productos[[#This Row],[Precio Venta]]/Costo_Productos[[#This Row],[Precio Unitario]]-1)</f>
        <v>2.4610365661228202</v>
      </c>
    </row>
    <row r="1507" spans="1:7" x14ac:dyDescent="0.35">
      <c r="A1507" s="11">
        <v>44774</v>
      </c>
      <c r="B1507" t="s">
        <v>3544</v>
      </c>
      <c r="C1507" t="s">
        <v>4288</v>
      </c>
      <c r="D1507" t="s">
        <v>3545</v>
      </c>
      <c r="E1507" s="18">
        <v>42.939300000000003</v>
      </c>
      <c r="F1507" s="18">
        <v>148.6583</v>
      </c>
      <c r="G1507" s="19">
        <f>+(Costo_Productos[[#This Row],[Precio Venta]]/Costo_Productos[[#This Row],[Precio Unitario]]-1)</f>
        <v>2.4620569035824986</v>
      </c>
    </row>
    <row r="1508" spans="1:7" x14ac:dyDescent="0.35">
      <c r="A1508" s="11">
        <v>44774</v>
      </c>
      <c r="B1508" t="s">
        <v>3522</v>
      </c>
      <c r="C1508" t="s">
        <v>4288</v>
      </c>
      <c r="D1508" t="s">
        <v>3523</v>
      </c>
      <c r="E1508" s="18">
        <v>49.111800000000002</v>
      </c>
      <c r="F1508" s="18">
        <v>170.00720000000001</v>
      </c>
      <c r="G1508" s="19">
        <f>+(Costo_Productos[[#This Row],[Precio Venta]]/Costo_Productos[[#This Row],[Precio Unitario]]-1)</f>
        <v>2.4616365109810676</v>
      </c>
    </row>
    <row r="1509" spans="1:7" x14ac:dyDescent="0.35">
      <c r="A1509" s="11">
        <v>44774</v>
      </c>
      <c r="B1509" t="s">
        <v>3520</v>
      </c>
      <c r="C1509" t="s">
        <v>4288</v>
      </c>
      <c r="D1509" t="s">
        <v>3521</v>
      </c>
      <c r="E1509" s="18">
        <v>44.817900000000002</v>
      </c>
      <c r="F1509" s="18">
        <v>155.21969999999999</v>
      </c>
      <c r="G1509" s="19">
        <f>+(Costo_Productos[[#This Row],[Precio Venta]]/Costo_Productos[[#This Row],[Precio Unitario]]-1)</f>
        <v>2.4633416559008787</v>
      </c>
    </row>
    <row r="1510" spans="1:7" x14ac:dyDescent="0.35">
      <c r="A1510" s="11">
        <v>44774</v>
      </c>
      <c r="B1510" t="s">
        <v>3506</v>
      </c>
      <c r="C1510" t="s">
        <v>4288</v>
      </c>
      <c r="D1510" t="s">
        <v>3507</v>
      </c>
      <c r="E1510" s="18">
        <v>57.968000000000004</v>
      </c>
      <c r="F1510" s="18">
        <v>200.65940000000001</v>
      </c>
      <c r="G1510" s="19">
        <f>+(Costo_Productos[[#This Row],[Precio Venta]]/Costo_Productos[[#This Row],[Precio Unitario]]-1)</f>
        <v>2.4615546508418436</v>
      </c>
    </row>
    <row r="1511" spans="1:7" x14ac:dyDescent="0.35">
      <c r="A1511" s="11">
        <v>44774</v>
      </c>
      <c r="B1511" t="s">
        <v>3500</v>
      </c>
      <c r="C1511" t="s">
        <v>4288</v>
      </c>
      <c r="D1511" t="s">
        <v>3501</v>
      </c>
      <c r="E1511" s="18">
        <v>35.939900000000002</v>
      </c>
      <c r="F1511" s="18">
        <v>124.3716</v>
      </c>
      <c r="G1511" s="19">
        <f>+(Costo_Productos[[#This Row],[Precio Venta]]/Costo_Productos[[#This Row],[Precio Unitario]]-1)</f>
        <v>2.4605438523757717</v>
      </c>
    </row>
    <row r="1512" spans="1:7" x14ac:dyDescent="0.35">
      <c r="A1512" s="11">
        <v>44774</v>
      </c>
      <c r="B1512" t="s">
        <v>3493</v>
      </c>
      <c r="C1512" t="s">
        <v>4288</v>
      </c>
      <c r="D1512" t="s">
        <v>3494</v>
      </c>
      <c r="E1512" s="18">
        <v>58.236400000000003</v>
      </c>
      <c r="F1512" s="18">
        <v>201.54079999999999</v>
      </c>
      <c r="G1512" s="19">
        <f>+(Costo_Productos[[#This Row],[Precio Venta]]/Costo_Productos[[#This Row],[Precio Unitario]]-1)</f>
        <v>2.4607358971364985</v>
      </c>
    </row>
    <row r="1513" spans="1:7" x14ac:dyDescent="0.35">
      <c r="A1513" s="11">
        <v>44774</v>
      </c>
      <c r="B1513" t="s">
        <v>3491</v>
      </c>
      <c r="C1513" t="s">
        <v>4288</v>
      </c>
      <c r="D1513" t="s">
        <v>3372</v>
      </c>
      <c r="E1513" s="18">
        <v>45.622999999999998</v>
      </c>
      <c r="F1513" s="18">
        <v>157.96170000000001</v>
      </c>
      <c r="G1513" s="19">
        <f>+(Costo_Productos[[#This Row],[Precio Venta]]/Costo_Productos[[#This Row],[Precio Unitario]]-1)</f>
        <v>2.46232601977073</v>
      </c>
    </row>
    <row r="1514" spans="1:7" x14ac:dyDescent="0.35">
      <c r="A1514" s="11">
        <v>44774</v>
      </c>
      <c r="B1514" t="s">
        <v>3483</v>
      </c>
      <c r="C1514" t="s">
        <v>4288</v>
      </c>
      <c r="D1514" t="s">
        <v>3409</v>
      </c>
      <c r="E1514" s="18">
        <v>29.708600000000001</v>
      </c>
      <c r="F1514" s="18">
        <v>102.82689999999999</v>
      </c>
      <c r="G1514" s="19">
        <f>+(Costo_Productos[[#This Row],[Precio Venta]]/Costo_Productos[[#This Row],[Precio Unitario]]-1)</f>
        <v>2.4611829571235262</v>
      </c>
    </row>
    <row r="1515" spans="1:7" x14ac:dyDescent="0.35">
      <c r="A1515" s="11">
        <v>44774</v>
      </c>
      <c r="B1515" t="s">
        <v>3487</v>
      </c>
      <c r="C1515" t="s">
        <v>4288</v>
      </c>
      <c r="D1515" t="s">
        <v>3363</v>
      </c>
      <c r="E1515" s="18">
        <v>29.708600000000001</v>
      </c>
      <c r="F1515" s="18">
        <v>102.82689999999999</v>
      </c>
      <c r="G1515" s="19">
        <f>+(Costo_Productos[[#This Row],[Precio Venta]]/Costo_Productos[[#This Row],[Precio Unitario]]-1)</f>
        <v>2.4611829571235262</v>
      </c>
    </row>
    <row r="1516" spans="1:7" x14ac:dyDescent="0.35">
      <c r="A1516" s="11">
        <v>44768</v>
      </c>
      <c r="B1516" t="s">
        <v>5467</v>
      </c>
      <c r="C1516" t="s">
        <v>4809</v>
      </c>
      <c r="D1516" t="s">
        <v>5107</v>
      </c>
      <c r="E1516" s="18">
        <v>516</v>
      </c>
      <c r="F1516" s="18">
        <v>2300</v>
      </c>
      <c r="G1516" s="19">
        <f>+(Costo_Productos[[#This Row],[Precio Venta]]/Costo_Productos[[#This Row],[Precio Unitario]]-1)</f>
        <v>3.4573643410852712</v>
      </c>
    </row>
    <row r="1517" spans="1:7" x14ac:dyDescent="0.35">
      <c r="A1517" s="11">
        <v>44768</v>
      </c>
      <c r="B1517" t="s">
        <v>5466</v>
      </c>
      <c r="C1517" t="s">
        <v>4809</v>
      </c>
      <c r="D1517" t="s">
        <v>5112</v>
      </c>
      <c r="E1517" s="18">
        <v>391</v>
      </c>
      <c r="F1517" s="18">
        <v>1472</v>
      </c>
      <c r="G1517" s="19">
        <f>+(Costo_Productos[[#This Row],[Precio Venta]]/Costo_Productos[[#This Row],[Precio Unitario]]-1)</f>
        <v>2.7647058823529411</v>
      </c>
    </row>
    <row r="1518" spans="1:7" x14ac:dyDescent="0.35">
      <c r="A1518" s="11">
        <v>44768</v>
      </c>
      <c r="B1518" t="s">
        <v>5335</v>
      </c>
      <c r="C1518" t="s">
        <v>4809</v>
      </c>
      <c r="D1518" t="s">
        <v>5111</v>
      </c>
      <c r="E1518" s="18">
        <v>459</v>
      </c>
      <c r="F1518" s="18">
        <v>1748</v>
      </c>
      <c r="G1518" s="19">
        <f>+(Costo_Productos[[#This Row],[Precio Venta]]/Costo_Productos[[#This Row],[Precio Unitario]]-1)</f>
        <v>2.8082788671023966</v>
      </c>
    </row>
    <row r="1519" spans="1:7" x14ac:dyDescent="0.35">
      <c r="A1519" s="11">
        <v>44768</v>
      </c>
      <c r="B1519" t="s">
        <v>5336</v>
      </c>
      <c r="C1519" t="s">
        <v>4809</v>
      </c>
      <c r="D1519" t="s">
        <v>5110</v>
      </c>
      <c r="E1519" s="18">
        <v>444</v>
      </c>
      <c r="F1519" s="18">
        <v>1748</v>
      </c>
      <c r="G1519" s="19">
        <f>+(Costo_Productos[[#This Row],[Precio Venta]]/Costo_Productos[[#This Row],[Precio Unitario]]-1)</f>
        <v>2.9369369369369371</v>
      </c>
    </row>
    <row r="1520" spans="1:7" x14ac:dyDescent="0.35">
      <c r="A1520" s="11">
        <v>44764</v>
      </c>
      <c r="B1520" t="s">
        <v>2782</v>
      </c>
      <c r="C1520" t="s">
        <v>4283</v>
      </c>
      <c r="D1520" t="s">
        <v>2783</v>
      </c>
      <c r="E1520" s="18">
        <v>460</v>
      </c>
      <c r="F1520" s="18">
        <v>1085.6433</v>
      </c>
      <c r="G1520" s="19">
        <f>+(Costo_Productos[[#This Row],[Precio Venta]]/Costo_Productos[[#This Row],[Precio Unitario]]-1)</f>
        <v>1.3600941304347827</v>
      </c>
    </row>
    <row r="1521" spans="1:7" x14ac:dyDescent="0.35">
      <c r="A1521" s="11">
        <v>44763</v>
      </c>
      <c r="B1521" t="s">
        <v>5334</v>
      </c>
      <c r="C1521" t="s">
        <v>4809</v>
      </c>
      <c r="D1521" t="s">
        <v>5113</v>
      </c>
      <c r="E1521" s="18">
        <v>449</v>
      </c>
      <c r="F1521" s="18">
        <v>1748</v>
      </c>
      <c r="G1521" s="19">
        <f>+(Costo_Productos[[#This Row],[Precio Venta]]/Costo_Productos[[#This Row],[Precio Unitario]]-1)</f>
        <v>2.8930957683741649</v>
      </c>
    </row>
    <row r="1522" spans="1:7" x14ac:dyDescent="0.35">
      <c r="A1522" s="11">
        <v>44763</v>
      </c>
      <c r="B1522" t="s">
        <v>5335</v>
      </c>
      <c r="C1522" t="s">
        <v>4809</v>
      </c>
      <c r="D1522" t="s">
        <v>5111</v>
      </c>
      <c r="E1522" s="18">
        <v>418</v>
      </c>
      <c r="F1522" s="18">
        <v>1748</v>
      </c>
      <c r="G1522" s="19">
        <f>+(Costo_Productos[[#This Row],[Precio Venta]]/Costo_Productos[[#This Row],[Precio Unitario]]-1)</f>
        <v>3.1818181818181817</v>
      </c>
    </row>
    <row r="1523" spans="1:7" x14ac:dyDescent="0.35">
      <c r="A1523" s="11">
        <v>44763</v>
      </c>
      <c r="B1523" t="s">
        <v>5336</v>
      </c>
      <c r="C1523" t="s">
        <v>4809</v>
      </c>
      <c r="D1523" t="s">
        <v>5110</v>
      </c>
      <c r="E1523" s="18">
        <v>404</v>
      </c>
      <c r="F1523" s="18">
        <v>1748</v>
      </c>
      <c r="G1523" s="19">
        <f>+(Costo_Productos[[#This Row],[Precio Venta]]/Costo_Productos[[#This Row],[Precio Unitario]]-1)</f>
        <v>3.326732673267327</v>
      </c>
    </row>
    <row r="1524" spans="1:7" x14ac:dyDescent="0.35">
      <c r="A1524" s="11">
        <v>44763</v>
      </c>
      <c r="B1524" t="s">
        <v>3794</v>
      </c>
      <c r="C1524" t="s">
        <v>4283</v>
      </c>
      <c r="D1524" t="s">
        <v>3795</v>
      </c>
      <c r="E1524" s="18">
        <v>13900</v>
      </c>
      <c r="F1524" s="18">
        <v>263.2561</v>
      </c>
      <c r="G1524" s="19">
        <f>+(Costo_Productos[[#This Row],[Precio Venta]]/Costo_Productos[[#This Row],[Precio Unitario]]-1)</f>
        <v>-0.98106071223021585</v>
      </c>
    </row>
    <row r="1525" spans="1:7" x14ac:dyDescent="0.35">
      <c r="A1525" s="11">
        <v>44763</v>
      </c>
      <c r="B1525" t="s">
        <v>3796</v>
      </c>
      <c r="C1525" t="s">
        <v>4283</v>
      </c>
      <c r="D1525" t="s">
        <v>3797</v>
      </c>
      <c r="E1525" s="18">
        <v>11706</v>
      </c>
      <c r="F1525" s="18">
        <v>453.23820000000001</v>
      </c>
      <c r="G1525" s="19">
        <f>+(Costo_Productos[[#This Row],[Precio Venta]]/Costo_Productos[[#This Row],[Precio Unitario]]-1)</f>
        <v>-0.96128154792414144</v>
      </c>
    </row>
    <row r="1526" spans="1:7" x14ac:dyDescent="0.35">
      <c r="A1526" s="11">
        <v>44763</v>
      </c>
      <c r="B1526" t="s">
        <v>3726</v>
      </c>
      <c r="C1526" t="s">
        <v>4283</v>
      </c>
      <c r="D1526" t="s">
        <v>3727</v>
      </c>
      <c r="E1526" s="18">
        <v>111.66</v>
      </c>
      <c r="F1526" s="18">
        <v>361.18119999999999</v>
      </c>
      <c r="G1526" s="19">
        <f>+(Costo_Productos[[#This Row],[Precio Venta]]/Costo_Productos[[#This Row],[Precio Unitario]]-1)</f>
        <v>2.234651620992298</v>
      </c>
    </row>
    <row r="1527" spans="1:7" x14ac:dyDescent="0.35">
      <c r="A1527" s="11">
        <v>44763</v>
      </c>
      <c r="B1527" t="s">
        <v>3724</v>
      </c>
      <c r="C1527" t="s">
        <v>4283</v>
      </c>
      <c r="D1527" t="s">
        <v>3725</v>
      </c>
      <c r="E1527" s="18">
        <v>98.35</v>
      </c>
      <c r="F1527" s="18">
        <v>318.1035</v>
      </c>
      <c r="G1527" s="19">
        <f>+(Costo_Productos[[#This Row],[Precio Venta]]/Costo_Productos[[#This Row],[Precio Unitario]]-1)</f>
        <v>2.2344026436197257</v>
      </c>
    </row>
    <row r="1528" spans="1:7" x14ac:dyDescent="0.35">
      <c r="A1528" s="11">
        <v>44763</v>
      </c>
      <c r="B1528" t="s">
        <v>3722</v>
      </c>
      <c r="C1528" t="s">
        <v>4283</v>
      </c>
      <c r="D1528" t="s">
        <v>3723</v>
      </c>
      <c r="E1528" s="18">
        <v>84.29</v>
      </c>
      <c r="F1528" s="18">
        <v>272.6447</v>
      </c>
      <c r="G1528" s="19">
        <f>+(Costo_Productos[[#This Row],[Precio Venta]]/Costo_Productos[[#This Row],[Precio Unitario]]-1)</f>
        <v>2.2346031557717403</v>
      </c>
    </row>
    <row r="1529" spans="1:7" x14ac:dyDescent="0.35">
      <c r="A1529" s="11">
        <v>44763</v>
      </c>
      <c r="B1529" t="s">
        <v>3720</v>
      </c>
      <c r="C1529" t="s">
        <v>4283</v>
      </c>
      <c r="D1529" t="s">
        <v>3721</v>
      </c>
      <c r="E1529" s="18">
        <v>77.17</v>
      </c>
      <c r="F1529" s="18">
        <v>249.60140000000001</v>
      </c>
      <c r="G1529" s="19">
        <f>+(Costo_Productos[[#This Row],[Precio Venta]]/Costo_Productos[[#This Row],[Precio Unitario]]-1)</f>
        <v>2.2344356615265002</v>
      </c>
    </row>
    <row r="1530" spans="1:7" x14ac:dyDescent="0.35">
      <c r="A1530" s="11">
        <v>44763</v>
      </c>
      <c r="B1530" t="s">
        <v>3807</v>
      </c>
      <c r="C1530" t="s">
        <v>4283</v>
      </c>
      <c r="D1530" t="s">
        <v>3808</v>
      </c>
      <c r="E1530" s="18">
        <v>67.146000000000001</v>
      </c>
      <c r="F1530" s="18">
        <v>235.28190000000001</v>
      </c>
      <c r="G1530" s="19">
        <f>+(Costo_Productos[[#This Row],[Precio Venta]]/Costo_Productos[[#This Row],[Precio Unitario]]-1)</f>
        <v>2.5040344920025022</v>
      </c>
    </row>
    <row r="1531" spans="1:7" x14ac:dyDescent="0.35">
      <c r="A1531" s="11">
        <v>44763</v>
      </c>
      <c r="B1531" t="s">
        <v>3871</v>
      </c>
      <c r="C1531" t="s">
        <v>4283</v>
      </c>
      <c r="D1531" t="s">
        <v>3872</v>
      </c>
      <c r="E1531" s="18">
        <v>80.658000000000001</v>
      </c>
      <c r="F1531" s="18">
        <v>278.11059999999998</v>
      </c>
      <c r="G1531" s="19">
        <f>+(Costo_Productos[[#This Row],[Precio Venta]]/Costo_Productos[[#This Row],[Precio Unitario]]-1)</f>
        <v>2.4480225148156411</v>
      </c>
    </row>
    <row r="1532" spans="1:7" x14ac:dyDescent="0.35">
      <c r="A1532" s="11">
        <v>44763</v>
      </c>
      <c r="B1532" t="s">
        <v>3879</v>
      </c>
      <c r="C1532" t="s">
        <v>4283</v>
      </c>
      <c r="D1532" t="s">
        <v>3880</v>
      </c>
      <c r="E1532" s="18">
        <v>109.02</v>
      </c>
      <c r="F1532" s="18">
        <v>421.0136</v>
      </c>
      <c r="G1532" s="19">
        <f>+(Costo_Productos[[#This Row],[Precio Venta]]/Costo_Productos[[#This Row],[Precio Unitario]]-1)</f>
        <v>2.8618015043111358</v>
      </c>
    </row>
    <row r="1533" spans="1:7" x14ac:dyDescent="0.35">
      <c r="A1533" s="11">
        <v>44763</v>
      </c>
      <c r="B1533" t="s">
        <v>3883</v>
      </c>
      <c r="C1533" t="s">
        <v>4283</v>
      </c>
      <c r="D1533" t="s">
        <v>3884</v>
      </c>
      <c r="E1533" s="18">
        <v>106.962</v>
      </c>
      <c r="F1533" s="18">
        <v>401.78019999999998</v>
      </c>
      <c r="G1533" s="19">
        <f>+(Costo_Productos[[#This Row],[Precio Venta]]/Costo_Productos[[#This Row],[Precio Unitario]]-1)</f>
        <v>2.7562891494175497</v>
      </c>
    </row>
    <row r="1534" spans="1:7" x14ac:dyDescent="0.35">
      <c r="A1534" s="11">
        <v>44763</v>
      </c>
      <c r="B1534" t="s">
        <v>3859</v>
      </c>
      <c r="C1534" t="s">
        <v>4283</v>
      </c>
      <c r="D1534" t="s">
        <v>3860</v>
      </c>
      <c r="E1534" s="18">
        <v>100.824</v>
      </c>
      <c r="F1534" s="18">
        <v>344.81599999999997</v>
      </c>
      <c r="G1534" s="19">
        <f>+(Costo_Productos[[#This Row],[Precio Venta]]/Costo_Productos[[#This Row],[Precio Unitario]]-1)</f>
        <v>2.4199793699912719</v>
      </c>
    </row>
    <row r="1535" spans="1:7" x14ac:dyDescent="0.35">
      <c r="A1535" s="11">
        <v>44763</v>
      </c>
      <c r="B1535" t="s">
        <v>3714</v>
      </c>
      <c r="C1535" t="s">
        <v>4283</v>
      </c>
      <c r="D1535" t="s">
        <v>3715</v>
      </c>
      <c r="E1535" s="18">
        <v>148.81800000000001</v>
      </c>
      <c r="F1535" s="18">
        <v>913.24609999999996</v>
      </c>
      <c r="G1535" s="19">
        <f>+(Costo_Productos[[#This Row],[Precio Venta]]/Costo_Productos[[#This Row],[Precio Unitario]]-1)</f>
        <v>5.1366642476044557</v>
      </c>
    </row>
    <row r="1536" spans="1:7" x14ac:dyDescent="0.35">
      <c r="A1536" s="11">
        <v>44763</v>
      </c>
      <c r="B1536" t="s">
        <v>3708</v>
      </c>
      <c r="C1536" t="s">
        <v>4283</v>
      </c>
      <c r="D1536" t="s">
        <v>3709</v>
      </c>
      <c r="E1536" s="18">
        <v>117.55800000000001</v>
      </c>
      <c r="F1536" s="18">
        <v>631.23910000000001</v>
      </c>
      <c r="G1536" s="19">
        <f>+(Costo_Productos[[#This Row],[Precio Venta]]/Costo_Productos[[#This Row],[Precio Unitario]]-1)</f>
        <v>4.3695971350312179</v>
      </c>
    </row>
    <row r="1537" spans="1:7" x14ac:dyDescent="0.35">
      <c r="A1537" s="11">
        <v>44763</v>
      </c>
      <c r="B1537" t="s">
        <v>3682</v>
      </c>
      <c r="C1537" t="s">
        <v>4283</v>
      </c>
      <c r="D1537" t="s">
        <v>3683</v>
      </c>
      <c r="E1537" s="18">
        <v>133.584</v>
      </c>
      <c r="F1537" s="18">
        <v>470.35809999999998</v>
      </c>
      <c r="G1537" s="19">
        <f>+(Costo_Productos[[#This Row],[Precio Venta]]/Costo_Productos[[#This Row],[Precio Unitario]]-1)</f>
        <v>2.5210661456461851</v>
      </c>
    </row>
    <row r="1538" spans="1:7" x14ac:dyDescent="0.35">
      <c r="A1538" s="11">
        <v>44763</v>
      </c>
      <c r="B1538" t="s">
        <v>3736</v>
      </c>
      <c r="C1538" t="s">
        <v>4283</v>
      </c>
      <c r="D1538" t="s">
        <v>3737</v>
      </c>
      <c r="E1538" s="18">
        <v>71.616</v>
      </c>
      <c r="F1538" s="18">
        <v>281.84469999999999</v>
      </c>
      <c r="G1538" s="19">
        <f>+(Costo_Productos[[#This Row],[Precio Venta]]/Costo_Productos[[#This Row],[Precio Unitario]]-1)</f>
        <v>2.9354990504915102</v>
      </c>
    </row>
    <row r="1539" spans="1:7" x14ac:dyDescent="0.35">
      <c r="A1539" s="11">
        <v>44763</v>
      </c>
      <c r="B1539" t="s">
        <v>3726</v>
      </c>
      <c r="C1539" t="s">
        <v>4283</v>
      </c>
      <c r="D1539" t="s">
        <v>3727</v>
      </c>
      <c r="E1539" s="18">
        <v>103.074</v>
      </c>
      <c r="F1539" s="18">
        <v>361.18119999999999</v>
      </c>
      <c r="G1539" s="19">
        <f>+(Costo_Productos[[#This Row],[Precio Venta]]/Costo_Productos[[#This Row],[Precio Unitario]]-1)</f>
        <v>2.5040960863069253</v>
      </c>
    </row>
    <row r="1540" spans="1:7" x14ac:dyDescent="0.35">
      <c r="A1540" s="11">
        <v>44763</v>
      </c>
      <c r="B1540" t="s">
        <v>3724</v>
      </c>
      <c r="C1540" t="s">
        <v>4283</v>
      </c>
      <c r="D1540" t="s">
        <v>3725</v>
      </c>
      <c r="E1540" s="18">
        <v>90.78</v>
      </c>
      <c r="F1540" s="18">
        <v>318.1035</v>
      </c>
      <c r="G1540" s="19">
        <f>+(Costo_Productos[[#This Row],[Precio Venta]]/Costo_Productos[[#This Row],[Precio Unitario]]-1)</f>
        <v>2.5041143423661598</v>
      </c>
    </row>
    <row r="1541" spans="1:7" x14ac:dyDescent="0.35">
      <c r="A1541" s="11">
        <v>44763</v>
      </c>
      <c r="B1541" t="s">
        <v>3722</v>
      </c>
      <c r="C1541" t="s">
        <v>4283</v>
      </c>
      <c r="D1541" t="s">
        <v>3723</v>
      </c>
      <c r="E1541" s="18">
        <v>77.808000000000007</v>
      </c>
      <c r="F1541" s="18">
        <v>272.6447</v>
      </c>
      <c r="G1541" s="19">
        <f>+(Costo_Productos[[#This Row],[Precio Venta]]/Costo_Productos[[#This Row],[Precio Unitario]]-1)</f>
        <v>2.5040702755500717</v>
      </c>
    </row>
    <row r="1542" spans="1:7" x14ac:dyDescent="0.35">
      <c r="A1542" s="11">
        <v>44763</v>
      </c>
      <c r="B1542" t="s">
        <v>3674</v>
      </c>
      <c r="C1542" t="s">
        <v>4283</v>
      </c>
      <c r="D1542" t="s">
        <v>3675</v>
      </c>
      <c r="E1542" s="18">
        <v>134.62200000000001</v>
      </c>
      <c r="F1542" s="18">
        <v>422.6696</v>
      </c>
      <c r="G1542" s="19">
        <f>+(Costo_Productos[[#This Row],[Precio Venta]]/Costo_Productos[[#This Row],[Precio Unitario]]-1)</f>
        <v>2.1396770215863676</v>
      </c>
    </row>
    <row r="1543" spans="1:7" x14ac:dyDescent="0.35">
      <c r="A1543" s="11">
        <v>44763</v>
      </c>
      <c r="B1543" t="s">
        <v>3670</v>
      </c>
      <c r="C1543" t="s">
        <v>4283</v>
      </c>
      <c r="D1543" t="s">
        <v>3671</v>
      </c>
      <c r="E1543" s="18">
        <v>95.195999999999998</v>
      </c>
      <c r="F1543" s="18">
        <v>298.87009999999998</v>
      </c>
      <c r="G1543" s="19">
        <f>+(Costo_Productos[[#This Row],[Precio Venta]]/Costo_Productos[[#This Row],[Precio Unitario]]-1)</f>
        <v>2.139523719484012</v>
      </c>
    </row>
    <row r="1544" spans="1:7" x14ac:dyDescent="0.35">
      <c r="A1544" s="11">
        <v>44763</v>
      </c>
      <c r="B1544" t="s">
        <v>3666</v>
      </c>
      <c r="C1544" t="s">
        <v>4283</v>
      </c>
      <c r="D1544" t="s">
        <v>3667</v>
      </c>
      <c r="E1544" s="18">
        <v>80.772000000000006</v>
      </c>
      <c r="F1544" s="18">
        <v>269.4409</v>
      </c>
      <c r="G1544" s="19">
        <f>+(Costo_Productos[[#This Row],[Precio Venta]]/Costo_Productos[[#This Row],[Precio Unitario]]-1)</f>
        <v>2.3358205813895903</v>
      </c>
    </row>
    <row r="1545" spans="1:7" x14ac:dyDescent="0.35">
      <c r="A1545" s="11">
        <v>44763</v>
      </c>
      <c r="B1545" t="s">
        <v>2776</v>
      </c>
      <c r="C1545" t="s">
        <v>4283</v>
      </c>
      <c r="D1545" t="s">
        <v>2777</v>
      </c>
      <c r="E1545" s="18">
        <v>350.60399999999998</v>
      </c>
      <c r="F1545" s="18">
        <v>1364.9336000000001</v>
      </c>
      <c r="G1545" s="19">
        <f>+(Costo_Productos[[#This Row],[Precio Venta]]/Costo_Productos[[#This Row],[Precio Unitario]]-1)</f>
        <v>2.8930919213699791</v>
      </c>
    </row>
    <row r="1546" spans="1:7" x14ac:dyDescent="0.35">
      <c r="A1546" s="11">
        <v>44763</v>
      </c>
      <c r="B1546" t="s">
        <v>2730</v>
      </c>
      <c r="C1546" t="s">
        <v>4283</v>
      </c>
      <c r="D1546" t="s">
        <v>2731</v>
      </c>
      <c r="E1546" s="18">
        <v>84.092399999999998</v>
      </c>
      <c r="F1546" s="18">
        <v>218.88419999999999</v>
      </c>
      <c r="G1546" s="19">
        <f>+(Costo_Productos[[#This Row],[Precio Venta]]/Costo_Productos[[#This Row],[Precio Unitario]]-1)</f>
        <v>1.6029010945103241</v>
      </c>
    </row>
    <row r="1547" spans="1:7" x14ac:dyDescent="0.35">
      <c r="A1547" s="11">
        <v>44763</v>
      </c>
      <c r="B1547" t="s">
        <v>2750</v>
      </c>
      <c r="C1547" t="s">
        <v>4283</v>
      </c>
      <c r="D1547" t="s">
        <v>2751</v>
      </c>
      <c r="E1547" s="18">
        <v>147.751</v>
      </c>
      <c r="F1547" s="18">
        <v>384.56</v>
      </c>
      <c r="G1547" s="19">
        <f>+(Costo_Productos[[#This Row],[Precio Venta]]/Costo_Productos[[#This Row],[Precio Unitario]]-1)</f>
        <v>1.6027573417438798</v>
      </c>
    </row>
    <row r="1548" spans="1:7" x14ac:dyDescent="0.35">
      <c r="A1548" s="11">
        <v>44763</v>
      </c>
      <c r="B1548" t="s">
        <v>2678</v>
      </c>
      <c r="C1548" t="s">
        <v>4283</v>
      </c>
      <c r="D1548" t="s">
        <v>2679</v>
      </c>
      <c r="E1548" s="18">
        <v>86.172600000000003</v>
      </c>
      <c r="F1548" s="18">
        <v>224.2852</v>
      </c>
      <c r="G1548" s="19">
        <f>+(Costo_Productos[[#This Row],[Precio Venta]]/Costo_Productos[[#This Row],[Precio Unitario]]-1)</f>
        <v>1.6027437955916382</v>
      </c>
    </row>
    <row r="1549" spans="1:7" x14ac:dyDescent="0.35">
      <c r="A1549" s="11">
        <v>44763</v>
      </c>
      <c r="B1549" t="s">
        <v>2680</v>
      </c>
      <c r="C1549" t="s">
        <v>4283</v>
      </c>
      <c r="D1549" t="s">
        <v>2681</v>
      </c>
      <c r="E1549" s="18">
        <v>52.944699999999997</v>
      </c>
      <c r="F1549" s="18">
        <v>137.7944</v>
      </c>
      <c r="G1549" s="19">
        <f>+(Costo_Productos[[#This Row],[Precio Venta]]/Costo_Productos[[#This Row],[Precio Unitario]]-1)</f>
        <v>1.6026098929637906</v>
      </c>
    </row>
    <row r="1550" spans="1:7" x14ac:dyDescent="0.35">
      <c r="A1550" s="11">
        <v>44763</v>
      </c>
      <c r="B1550" t="s">
        <v>2706</v>
      </c>
      <c r="C1550" t="s">
        <v>4283</v>
      </c>
      <c r="D1550" t="s">
        <v>2707</v>
      </c>
      <c r="E1550" s="18">
        <v>60.541699999999999</v>
      </c>
      <c r="F1550" s="18">
        <v>157.57980000000001</v>
      </c>
      <c r="G1550" s="19">
        <f>+(Costo_Productos[[#This Row],[Precio Venta]]/Costo_Productos[[#This Row],[Precio Unitario]]-1)</f>
        <v>1.6028307761427247</v>
      </c>
    </row>
    <row r="1551" spans="1:7" x14ac:dyDescent="0.35">
      <c r="A1551" s="11">
        <v>44763</v>
      </c>
      <c r="B1551" t="s">
        <v>2670</v>
      </c>
      <c r="C1551" t="s">
        <v>4283</v>
      </c>
      <c r="D1551" t="s">
        <v>2671</v>
      </c>
      <c r="E1551" s="18">
        <v>116.3548</v>
      </c>
      <c r="F1551" s="18">
        <v>302.85320000000002</v>
      </c>
      <c r="G1551" s="19">
        <f>+(Costo_Productos[[#This Row],[Precio Venta]]/Costo_Productos[[#This Row],[Precio Unitario]]-1)</f>
        <v>1.6028423408402577</v>
      </c>
    </row>
    <row r="1552" spans="1:7" x14ac:dyDescent="0.35">
      <c r="A1552" s="11">
        <v>44763</v>
      </c>
      <c r="B1552" t="s">
        <v>2661</v>
      </c>
      <c r="C1552" t="s">
        <v>4283</v>
      </c>
      <c r="D1552" t="s">
        <v>2663</v>
      </c>
      <c r="E1552" s="18">
        <v>66.889099999999999</v>
      </c>
      <c r="F1552" s="18">
        <v>174.09649999999999</v>
      </c>
      <c r="G1552" s="19">
        <f>+(Costo_Productos[[#This Row],[Precio Venta]]/Costo_Productos[[#This Row],[Precio Unitario]]-1)</f>
        <v>1.6027633799826875</v>
      </c>
    </row>
    <row r="1553" spans="1:7" x14ac:dyDescent="0.35">
      <c r="A1553" s="11">
        <v>44763</v>
      </c>
      <c r="B1553" t="s">
        <v>2702</v>
      </c>
      <c r="C1553" t="s">
        <v>4283</v>
      </c>
      <c r="D1553" t="s">
        <v>2703</v>
      </c>
      <c r="E1553" s="18">
        <v>90.262299999999996</v>
      </c>
      <c r="F1553" s="18">
        <v>234.9247</v>
      </c>
      <c r="G1553" s="19">
        <f>+(Costo_Productos[[#This Row],[Precio Venta]]/Costo_Productos[[#This Row],[Precio Unitario]]-1)</f>
        <v>1.6026890517968191</v>
      </c>
    </row>
    <row r="1554" spans="1:7" x14ac:dyDescent="0.35">
      <c r="A1554" s="11">
        <v>44763</v>
      </c>
      <c r="B1554" t="s">
        <v>4819</v>
      </c>
      <c r="C1554" t="s">
        <v>4287</v>
      </c>
      <c r="D1554" t="s">
        <v>4336</v>
      </c>
      <c r="E1554" s="18">
        <v>1.3652</v>
      </c>
      <c r="F1554" s="18">
        <v>7.3292000000000002</v>
      </c>
      <c r="G1554" s="19">
        <f>+(Costo_Productos[[#This Row],[Precio Venta]]/Costo_Productos[[#This Row],[Precio Unitario]]-1)</f>
        <v>4.3685906826838563</v>
      </c>
    </row>
    <row r="1555" spans="1:7" x14ac:dyDescent="0.35">
      <c r="A1555" s="11">
        <v>44763</v>
      </c>
      <c r="B1555" t="s">
        <v>4820</v>
      </c>
      <c r="C1555" t="s">
        <v>4287</v>
      </c>
      <c r="D1555" t="s">
        <v>4337</v>
      </c>
      <c r="E1555" s="18">
        <v>1.5631999999999999</v>
      </c>
      <c r="F1555" s="18">
        <v>8.6881000000000004</v>
      </c>
      <c r="G1555" s="19">
        <f>+(Costo_Productos[[#This Row],[Precio Venta]]/Costo_Productos[[#This Row],[Precio Unitario]]-1)</f>
        <v>4.557894063459571</v>
      </c>
    </row>
    <row r="1556" spans="1:7" x14ac:dyDescent="0.35">
      <c r="A1556" s="11">
        <v>44763</v>
      </c>
      <c r="B1556" t="s">
        <v>4823</v>
      </c>
      <c r="C1556" t="s">
        <v>4287</v>
      </c>
      <c r="D1556" t="s">
        <v>4340</v>
      </c>
      <c r="E1556" s="18">
        <v>2.1972</v>
      </c>
      <c r="F1556" s="18">
        <v>11.0733</v>
      </c>
      <c r="G1556" s="19">
        <f>+(Costo_Productos[[#This Row],[Precio Venta]]/Costo_Productos[[#This Row],[Precio Unitario]]-1)</f>
        <v>4.0397323866739487</v>
      </c>
    </row>
    <row r="1557" spans="1:7" x14ac:dyDescent="0.35">
      <c r="A1557" s="11">
        <v>44763</v>
      </c>
      <c r="B1557" t="s">
        <v>4824</v>
      </c>
      <c r="C1557" t="s">
        <v>4287</v>
      </c>
      <c r="D1557" t="s">
        <v>4341</v>
      </c>
      <c r="E1557" s="18">
        <v>3.7143000000000002</v>
      </c>
      <c r="F1557" s="18">
        <v>18.792899999999999</v>
      </c>
      <c r="G1557" s="19">
        <f>+(Costo_Productos[[#This Row],[Precio Venta]]/Costo_Productos[[#This Row],[Precio Unitario]]-1)</f>
        <v>4.0596074630482191</v>
      </c>
    </row>
    <row r="1558" spans="1:7" x14ac:dyDescent="0.35">
      <c r="A1558" s="11">
        <v>44763</v>
      </c>
      <c r="B1558" t="s">
        <v>4822</v>
      </c>
      <c r="C1558" t="s">
        <v>4287</v>
      </c>
      <c r="D1558" t="s">
        <v>4339</v>
      </c>
      <c r="E1558" s="18">
        <v>1.9903999999999999</v>
      </c>
      <c r="F1558" s="18">
        <v>10.032500000000001</v>
      </c>
      <c r="G1558" s="19">
        <f>+(Costo_Productos[[#This Row],[Precio Venta]]/Costo_Productos[[#This Row],[Precio Unitario]]-1)</f>
        <v>4.0404441318327979</v>
      </c>
    </row>
    <row r="1559" spans="1:7" x14ac:dyDescent="0.35">
      <c r="A1559" s="11">
        <v>44763</v>
      </c>
      <c r="B1559" t="s">
        <v>4821</v>
      </c>
      <c r="C1559" t="s">
        <v>4287</v>
      </c>
      <c r="D1559" t="s">
        <v>4338</v>
      </c>
      <c r="E1559" s="18">
        <v>1.5475000000000001</v>
      </c>
      <c r="F1559" s="18">
        <v>7.8063000000000002</v>
      </c>
      <c r="G1559" s="19">
        <f>+(Costo_Productos[[#This Row],[Precio Venta]]/Costo_Productos[[#This Row],[Precio Unitario]]-1)</f>
        <v>4.0444588045234244</v>
      </c>
    </row>
    <row r="1560" spans="1:7" x14ac:dyDescent="0.35">
      <c r="A1560" s="11">
        <v>44763</v>
      </c>
      <c r="B1560" t="s">
        <v>4818</v>
      </c>
      <c r="C1560" t="s">
        <v>4287</v>
      </c>
      <c r="D1560" t="s">
        <v>4335</v>
      </c>
      <c r="E1560" s="18">
        <v>1.1932</v>
      </c>
      <c r="F1560" s="18">
        <v>6.8087999999999997</v>
      </c>
      <c r="G1560" s="19">
        <f>+(Costo_Productos[[#This Row],[Precio Venta]]/Costo_Productos[[#This Row],[Precio Unitario]]-1)</f>
        <v>4.7063359034528993</v>
      </c>
    </row>
    <row r="1561" spans="1:7" x14ac:dyDescent="0.35">
      <c r="A1561" s="11">
        <v>44763</v>
      </c>
      <c r="B1561" t="s">
        <v>4813</v>
      </c>
      <c r="C1561" t="s">
        <v>4287</v>
      </c>
      <c r="D1561" t="s">
        <v>4330</v>
      </c>
      <c r="E1561" s="18">
        <v>1.3287</v>
      </c>
      <c r="F1561" s="18">
        <v>6.8087999999999997</v>
      </c>
      <c r="G1561" s="19">
        <f>+(Costo_Productos[[#This Row],[Precio Venta]]/Costo_Productos[[#This Row],[Precio Unitario]]-1)</f>
        <v>4.1244073154210881</v>
      </c>
    </row>
    <row r="1562" spans="1:7" x14ac:dyDescent="0.35">
      <c r="A1562" s="11">
        <v>44762</v>
      </c>
      <c r="B1562" t="s">
        <v>3233</v>
      </c>
      <c r="C1562" t="s">
        <v>5136</v>
      </c>
      <c r="D1562" t="s">
        <v>3235</v>
      </c>
      <c r="E1562" s="18">
        <v>130</v>
      </c>
      <c r="F1562" s="18">
        <v>269.51179999999999</v>
      </c>
      <c r="G1562" s="19">
        <f>+(Costo_Productos[[#This Row],[Precio Venta]]/Costo_Productos[[#This Row],[Precio Unitario]]-1)</f>
        <v>1.0731676923076923</v>
      </c>
    </row>
    <row r="1563" spans="1:7" x14ac:dyDescent="0.35">
      <c r="A1563" s="11">
        <v>44762</v>
      </c>
      <c r="B1563" t="s">
        <v>3224</v>
      </c>
      <c r="C1563" t="s">
        <v>5136</v>
      </c>
      <c r="D1563" t="s">
        <v>3226</v>
      </c>
      <c r="E1563" s="18">
        <v>130</v>
      </c>
      <c r="F1563" s="18">
        <v>269.51179999999999</v>
      </c>
      <c r="G1563" s="19">
        <f>+(Costo_Productos[[#This Row],[Precio Venta]]/Costo_Productos[[#This Row],[Precio Unitario]]-1)</f>
        <v>1.0731676923076923</v>
      </c>
    </row>
    <row r="1564" spans="1:7" x14ac:dyDescent="0.35">
      <c r="A1564" s="11">
        <v>44762</v>
      </c>
      <c r="B1564" t="s">
        <v>3215</v>
      </c>
      <c r="C1564" t="s">
        <v>5136</v>
      </c>
      <c r="D1564" t="s">
        <v>3217</v>
      </c>
      <c r="E1564" s="18">
        <v>130</v>
      </c>
      <c r="F1564" s="18">
        <v>269.51179999999999</v>
      </c>
      <c r="G1564" s="19">
        <f>+(Costo_Productos[[#This Row],[Precio Venta]]/Costo_Productos[[#This Row],[Precio Unitario]]-1)</f>
        <v>1.0731676923076923</v>
      </c>
    </row>
    <row r="1565" spans="1:7" x14ac:dyDescent="0.35">
      <c r="A1565" s="11">
        <v>44762</v>
      </c>
      <c r="B1565" t="s">
        <v>3188</v>
      </c>
      <c r="C1565" t="s">
        <v>5136</v>
      </c>
      <c r="D1565" t="s">
        <v>3190</v>
      </c>
      <c r="E1565" s="18">
        <v>130</v>
      </c>
      <c r="F1565" s="18">
        <v>331.70690000000002</v>
      </c>
      <c r="G1565" s="19">
        <f>+(Costo_Productos[[#This Row],[Precio Venta]]/Costo_Productos[[#This Row],[Precio Unitario]]-1)</f>
        <v>1.5515915384615386</v>
      </c>
    </row>
    <row r="1566" spans="1:7" x14ac:dyDescent="0.35">
      <c r="A1566" s="11">
        <v>44762</v>
      </c>
      <c r="B1566" t="s">
        <v>3173</v>
      </c>
      <c r="C1566" t="s">
        <v>5136</v>
      </c>
      <c r="D1566" t="s">
        <v>3175</v>
      </c>
      <c r="E1566" s="18">
        <v>130</v>
      </c>
      <c r="F1566" s="18">
        <v>269.51179999999999</v>
      </c>
      <c r="G1566" s="19">
        <f>+(Costo_Productos[[#This Row],[Precio Venta]]/Costo_Productos[[#This Row],[Precio Unitario]]-1)</f>
        <v>1.0731676923076923</v>
      </c>
    </row>
    <row r="1567" spans="1:7" x14ac:dyDescent="0.35">
      <c r="A1567" s="11">
        <v>44762</v>
      </c>
      <c r="B1567" t="s">
        <v>3170</v>
      </c>
      <c r="C1567" t="s">
        <v>5136</v>
      </c>
      <c r="D1567" t="s">
        <v>3172</v>
      </c>
      <c r="E1567" s="18">
        <v>130</v>
      </c>
      <c r="F1567" s="18">
        <v>269.51179999999999</v>
      </c>
      <c r="G1567" s="19">
        <f>+(Costo_Productos[[#This Row],[Precio Venta]]/Costo_Productos[[#This Row],[Precio Unitario]]-1)</f>
        <v>1.0731676923076923</v>
      </c>
    </row>
    <row r="1568" spans="1:7" x14ac:dyDescent="0.35">
      <c r="A1568" s="11">
        <v>44762</v>
      </c>
      <c r="B1568" t="s">
        <v>3161</v>
      </c>
      <c r="C1568" t="s">
        <v>5136</v>
      </c>
      <c r="D1568" t="s">
        <v>3163</v>
      </c>
      <c r="E1568" s="18">
        <v>130</v>
      </c>
      <c r="F1568" s="18">
        <v>269.51179999999999</v>
      </c>
      <c r="G1568" s="19">
        <f>+(Costo_Productos[[#This Row],[Precio Venta]]/Costo_Productos[[#This Row],[Precio Unitario]]-1)</f>
        <v>1.0731676923076923</v>
      </c>
    </row>
    <row r="1569" spans="1:7" x14ac:dyDescent="0.35">
      <c r="A1569" s="11">
        <v>44762</v>
      </c>
      <c r="B1569" t="s">
        <v>3152</v>
      </c>
      <c r="C1569" t="s">
        <v>5136</v>
      </c>
      <c r="D1569" t="s">
        <v>3154</v>
      </c>
      <c r="E1569" s="18">
        <v>130</v>
      </c>
      <c r="F1569" s="18">
        <v>338.61739999999998</v>
      </c>
      <c r="G1569" s="19">
        <f>+(Costo_Productos[[#This Row],[Precio Venta]]/Costo_Productos[[#This Row],[Precio Unitario]]-1)</f>
        <v>1.6047492307692304</v>
      </c>
    </row>
    <row r="1570" spans="1:7" x14ac:dyDescent="0.35">
      <c r="A1570" s="11">
        <v>44762</v>
      </c>
      <c r="B1570" t="s">
        <v>3155</v>
      </c>
      <c r="C1570" t="s">
        <v>5136</v>
      </c>
      <c r="D1570" t="s">
        <v>3157</v>
      </c>
      <c r="E1570" s="18">
        <v>130</v>
      </c>
      <c r="F1570" s="18">
        <v>255.69069999999999</v>
      </c>
      <c r="G1570" s="19">
        <f>+(Costo_Productos[[#This Row],[Precio Venta]]/Costo_Productos[[#This Row],[Precio Unitario]]-1)</f>
        <v>0.96685153846153837</v>
      </c>
    </row>
    <row r="1571" spans="1:7" x14ac:dyDescent="0.35">
      <c r="A1571" s="11">
        <v>44762</v>
      </c>
      <c r="B1571" t="s">
        <v>3149</v>
      </c>
      <c r="C1571" t="s">
        <v>5136</v>
      </c>
      <c r="D1571" t="s">
        <v>3151</v>
      </c>
      <c r="E1571" s="18">
        <v>130</v>
      </c>
      <c r="F1571" s="18">
        <v>269.51179999999999</v>
      </c>
      <c r="G1571" s="19">
        <f>+(Costo_Productos[[#This Row],[Precio Venta]]/Costo_Productos[[#This Row],[Precio Unitario]]-1)</f>
        <v>1.0731676923076923</v>
      </c>
    </row>
    <row r="1572" spans="1:7" x14ac:dyDescent="0.35">
      <c r="A1572" s="11">
        <v>44762</v>
      </c>
      <c r="B1572" t="s">
        <v>3137</v>
      </c>
      <c r="C1572" t="s">
        <v>5136</v>
      </c>
      <c r="D1572" t="s">
        <v>3139</v>
      </c>
      <c r="E1572" s="18">
        <v>130</v>
      </c>
      <c r="F1572" s="18">
        <v>331.70690000000002</v>
      </c>
      <c r="G1572" s="19">
        <f>+(Costo_Productos[[#This Row],[Precio Venta]]/Costo_Productos[[#This Row],[Precio Unitario]]-1)</f>
        <v>1.5515915384615386</v>
      </c>
    </row>
    <row r="1573" spans="1:7" x14ac:dyDescent="0.35">
      <c r="A1573" s="11">
        <v>44762</v>
      </c>
      <c r="B1573" t="s">
        <v>3218</v>
      </c>
      <c r="C1573" t="s">
        <v>5136</v>
      </c>
      <c r="D1573" t="s">
        <v>3220</v>
      </c>
      <c r="E1573" s="18">
        <v>130</v>
      </c>
      <c r="F1573" s="18">
        <v>269.51179999999999</v>
      </c>
      <c r="G1573" s="19">
        <f>+(Costo_Productos[[#This Row],[Precio Venta]]/Costo_Productos[[#This Row],[Precio Unitario]]-1)</f>
        <v>1.0731676923076923</v>
      </c>
    </row>
    <row r="1574" spans="1:7" x14ac:dyDescent="0.35">
      <c r="A1574" s="11">
        <v>44761</v>
      </c>
      <c r="B1574" t="s">
        <v>4205</v>
      </c>
      <c r="C1574" t="s">
        <v>4293</v>
      </c>
      <c r="D1574" t="s">
        <v>4207</v>
      </c>
      <c r="E1574" s="18">
        <v>109.19</v>
      </c>
      <c r="F1574" s="18">
        <v>239.21250000000001</v>
      </c>
      <c r="G1574" s="19">
        <f>+(Costo_Productos[[#This Row],[Precio Venta]]/Costo_Productos[[#This Row],[Precio Unitario]]-1)</f>
        <v>1.1907912812528623</v>
      </c>
    </row>
    <row r="1575" spans="1:7" x14ac:dyDescent="0.35">
      <c r="A1575" s="11">
        <v>44761</v>
      </c>
      <c r="B1575" t="s">
        <v>4169</v>
      </c>
      <c r="C1575" t="s">
        <v>4293</v>
      </c>
      <c r="D1575" t="s">
        <v>4171</v>
      </c>
      <c r="E1575" s="18">
        <v>92.31</v>
      </c>
      <c r="F1575" s="18">
        <v>197.58949999999999</v>
      </c>
      <c r="G1575" s="19">
        <f>+(Costo_Productos[[#This Row],[Precio Venta]]/Costo_Productos[[#This Row],[Precio Unitario]]-1)</f>
        <v>1.1404994041815621</v>
      </c>
    </row>
    <row r="1576" spans="1:7" x14ac:dyDescent="0.35">
      <c r="A1576" s="11">
        <v>44761</v>
      </c>
      <c r="B1576" t="s">
        <v>4166</v>
      </c>
      <c r="C1576" t="s">
        <v>4293</v>
      </c>
      <c r="D1576" t="s">
        <v>4168</v>
      </c>
      <c r="E1576" s="18">
        <v>92.31</v>
      </c>
      <c r="F1576" s="18">
        <v>212.34100000000001</v>
      </c>
      <c r="G1576" s="19">
        <f>+(Costo_Productos[[#This Row],[Precio Venta]]/Costo_Productos[[#This Row],[Precio Unitario]]-1)</f>
        <v>1.3003033257501895</v>
      </c>
    </row>
    <row r="1577" spans="1:7" x14ac:dyDescent="0.35">
      <c r="A1577" s="11">
        <v>44761</v>
      </c>
      <c r="B1577" t="s">
        <v>4154</v>
      </c>
      <c r="C1577" t="s">
        <v>4293</v>
      </c>
      <c r="D1577" t="s">
        <v>4156</v>
      </c>
      <c r="E1577" s="18">
        <v>123.03</v>
      </c>
      <c r="F1577" s="18">
        <v>256.75479999999999</v>
      </c>
      <c r="G1577" s="19">
        <f>+(Costo_Productos[[#This Row],[Precio Venta]]/Costo_Productos[[#This Row],[Precio Unitario]]-1)</f>
        <v>1.08692839144924</v>
      </c>
    </row>
    <row r="1578" spans="1:7" x14ac:dyDescent="0.35">
      <c r="A1578" s="11">
        <v>44761</v>
      </c>
      <c r="B1578" t="s">
        <v>4148</v>
      </c>
      <c r="C1578" t="s">
        <v>4293</v>
      </c>
      <c r="D1578" t="s">
        <v>4150</v>
      </c>
      <c r="E1578" s="18">
        <v>97.86</v>
      </c>
      <c r="F1578" s="18">
        <v>210.9854</v>
      </c>
      <c r="G1578" s="19">
        <f>+(Costo_Productos[[#This Row],[Precio Venta]]/Costo_Productos[[#This Row],[Precio Unitario]]-1)</f>
        <v>1.1559922338033926</v>
      </c>
    </row>
    <row r="1579" spans="1:7" x14ac:dyDescent="0.35">
      <c r="A1579" s="11">
        <v>44761</v>
      </c>
      <c r="B1579" t="s">
        <v>4138</v>
      </c>
      <c r="C1579" t="s">
        <v>4293</v>
      </c>
      <c r="D1579" t="s">
        <v>4141</v>
      </c>
      <c r="E1579" s="18">
        <v>92.31</v>
      </c>
      <c r="F1579" s="18">
        <v>225.85650000000001</v>
      </c>
      <c r="G1579" s="19">
        <f>+(Costo_Productos[[#This Row],[Precio Venta]]/Costo_Productos[[#This Row],[Precio Unitario]]-1)</f>
        <v>1.4467175820604488</v>
      </c>
    </row>
    <row r="1580" spans="1:7" x14ac:dyDescent="0.35">
      <c r="A1580" s="11">
        <v>44758</v>
      </c>
      <c r="B1580" t="s">
        <v>4136</v>
      </c>
      <c r="C1580" t="s">
        <v>4289</v>
      </c>
      <c r="D1580" t="s">
        <v>4137</v>
      </c>
      <c r="E1580" s="18">
        <v>16</v>
      </c>
      <c r="F1580" s="18">
        <v>68.878799999999998</v>
      </c>
      <c r="G1580" s="19">
        <f>+(Costo_Productos[[#This Row],[Precio Venta]]/Costo_Productos[[#This Row],[Precio Unitario]]-1)</f>
        <v>3.3049249999999999</v>
      </c>
    </row>
    <row r="1581" spans="1:7" x14ac:dyDescent="0.35">
      <c r="A1581" s="11">
        <v>44758</v>
      </c>
      <c r="B1581" t="s">
        <v>4134</v>
      </c>
      <c r="C1581" t="s">
        <v>4289</v>
      </c>
      <c r="D1581" t="s">
        <v>4135</v>
      </c>
      <c r="E1581" s="18">
        <v>14.5</v>
      </c>
      <c r="F1581" s="18">
        <v>60.375300000000003</v>
      </c>
      <c r="G1581" s="19">
        <f>+(Costo_Productos[[#This Row],[Precio Venta]]/Costo_Productos[[#This Row],[Precio Unitario]]-1)</f>
        <v>3.1638137931034489</v>
      </c>
    </row>
    <row r="1582" spans="1:7" x14ac:dyDescent="0.35">
      <c r="A1582" s="11">
        <v>44758</v>
      </c>
      <c r="B1582" t="s">
        <v>4132</v>
      </c>
      <c r="C1582" t="s">
        <v>4289</v>
      </c>
      <c r="D1582" t="s">
        <v>4133</v>
      </c>
      <c r="E1582" s="18">
        <v>13</v>
      </c>
      <c r="F1582" s="18">
        <v>60.375300000000003</v>
      </c>
      <c r="G1582" s="19">
        <f>+(Costo_Productos[[#This Row],[Precio Venta]]/Costo_Productos[[#This Row],[Precio Unitario]]-1)</f>
        <v>3.6442538461538465</v>
      </c>
    </row>
    <row r="1583" spans="1:7" x14ac:dyDescent="0.35">
      <c r="A1583" s="11">
        <v>44758</v>
      </c>
      <c r="B1583" t="s">
        <v>4130</v>
      </c>
      <c r="C1583" t="s">
        <v>4289</v>
      </c>
      <c r="D1583" t="s">
        <v>4131</v>
      </c>
      <c r="E1583" s="18">
        <v>11</v>
      </c>
      <c r="F1583" s="18">
        <v>45.919199999999996</v>
      </c>
      <c r="G1583" s="19">
        <f>+(Costo_Productos[[#This Row],[Precio Venta]]/Costo_Productos[[#This Row],[Precio Unitario]]-1)</f>
        <v>3.1744727272727271</v>
      </c>
    </row>
    <row r="1584" spans="1:7" x14ac:dyDescent="0.35">
      <c r="A1584" s="11">
        <v>44758</v>
      </c>
      <c r="B1584" t="s">
        <v>4128</v>
      </c>
      <c r="C1584" t="s">
        <v>4289</v>
      </c>
      <c r="D1584" t="s">
        <v>4129</v>
      </c>
      <c r="E1584" s="18">
        <v>9.3000000000000007</v>
      </c>
      <c r="F1584" s="18">
        <v>45.919199999999996</v>
      </c>
      <c r="G1584" s="19">
        <f>+(Costo_Productos[[#This Row],[Precio Venta]]/Costo_Productos[[#This Row],[Precio Unitario]]-1)</f>
        <v>3.9375483870967738</v>
      </c>
    </row>
    <row r="1585" spans="1:7" x14ac:dyDescent="0.35">
      <c r="A1585" s="11">
        <v>44758</v>
      </c>
      <c r="B1585" t="s">
        <v>4126</v>
      </c>
      <c r="C1585" t="s">
        <v>4289</v>
      </c>
      <c r="D1585" t="s">
        <v>4127</v>
      </c>
      <c r="E1585" s="18">
        <v>8.4</v>
      </c>
      <c r="F1585" s="18">
        <v>45.919199999999996</v>
      </c>
      <c r="G1585" s="19">
        <f>+(Costo_Productos[[#This Row],[Precio Venta]]/Costo_Productos[[#This Row],[Precio Unitario]]-1)</f>
        <v>4.4665714285714282</v>
      </c>
    </row>
    <row r="1586" spans="1:7" x14ac:dyDescent="0.35">
      <c r="A1586" s="11">
        <v>44758</v>
      </c>
      <c r="B1586" t="s">
        <v>2827</v>
      </c>
      <c r="C1586" t="s">
        <v>4282</v>
      </c>
      <c r="D1586" t="s">
        <v>2828</v>
      </c>
      <c r="E1586" s="18">
        <v>4.5118</v>
      </c>
      <c r="F1586" s="18">
        <v>15.363099999999999</v>
      </c>
      <c r="G1586" s="19">
        <f>+(Costo_Productos[[#This Row],[Precio Venta]]/Costo_Productos[[#This Row],[Precio Unitario]]-1)</f>
        <v>2.4050933108737089</v>
      </c>
    </row>
    <row r="1587" spans="1:7" x14ac:dyDescent="0.35">
      <c r="A1587" s="11">
        <v>44758</v>
      </c>
      <c r="B1587" t="s">
        <v>2825</v>
      </c>
      <c r="C1587" t="s">
        <v>4282</v>
      </c>
      <c r="D1587" t="s">
        <v>2826</v>
      </c>
      <c r="E1587" s="18">
        <v>3.5863999999999998</v>
      </c>
      <c r="F1587" s="18">
        <v>11.9617</v>
      </c>
      <c r="G1587" s="19">
        <f>+(Costo_Productos[[#This Row],[Precio Venta]]/Costo_Productos[[#This Row],[Precio Unitario]]-1)</f>
        <v>2.3352944456836942</v>
      </c>
    </row>
    <row r="1588" spans="1:7" x14ac:dyDescent="0.35">
      <c r="A1588" s="11">
        <v>44758</v>
      </c>
      <c r="B1588" t="s">
        <v>2819</v>
      </c>
      <c r="C1588" t="s">
        <v>4282</v>
      </c>
      <c r="D1588" t="s">
        <v>2820</v>
      </c>
      <c r="E1588" s="18">
        <v>3.6728000000000001</v>
      </c>
      <c r="F1588" s="18">
        <v>9.9491999999999994</v>
      </c>
      <c r="G1588" s="19">
        <f>+(Costo_Productos[[#This Row],[Precio Venta]]/Costo_Productos[[#This Row],[Precio Unitario]]-1)</f>
        <v>1.708886952733609</v>
      </c>
    </row>
    <row r="1589" spans="1:7" x14ac:dyDescent="0.35">
      <c r="A1589" s="11">
        <v>44758</v>
      </c>
      <c r="B1589" t="s">
        <v>2809</v>
      </c>
      <c r="C1589" t="s">
        <v>4282</v>
      </c>
      <c r="D1589" t="s">
        <v>2810</v>
      </c>
      <c r="E1589" s="18">
        <v>3.0516999999999999</v>
      </c>
      <c r="F1589" s="18">
        <v>11.2247</v>
      </c>
      <c r="G1589" s="19">
        <f>+(Costo_Productos[[#This Row],[Precio Venta]]/Costo_Productos[[#This Row],[Precio Unitario]]-1)</f>
        <v>2.6781793754300884</v>
      </c>
    </row>
    <row r="1590" spans="1:7" x14ac:dyDescent="0.35">
      <c r="A1590" s="11">
        <v>44758</v>
      </c>
      <c r="B1590" t="s">
        <v>2807</v>
      </c>
      <c r="C1590" t="s">
        <v>4282</v>
      </c>
      <c r="D1590" t="s">
        <v>2808</v>
      </c>
      <c r="E1590" s="18">
        <v>2.9765999999999999</v>
      </c>
      <c r="F1590" s="18">
        <v>10.9412</v>
      </c>
      <c r="G1590" s="19">
        <f>+(Costo_Productos[[#This Row],[Precio Venta]]/Costo_Productos[[#This Row],[Precio Unitario]]-1)</f>
        <v>2.6757374185312104</v>
      </c>
    </row>
    <row r="1591" spans="1:7" x14ac:dyDescent="0.35">
      <c r="A1591" s="11">
        <v>44758</v>
      </c>
      <c r="B1591" t="s">
        <v>2801</v>
      </c>
      <c r="C1591" t="s">
        <v>4282</v>
      </c>
      <c r="D1591" t="s">
        <v>2802</v>
      </c>
      <c r="E1591" s="18">
        <v>2.9302000000000001</v>
      </c>
      <c r="F1591" s="18">
        <v>10.7995</v>
      </c>
      <c r="G1591" s="19">
        <f>+(Costo_Productos[[#This Row],[Precio Venta]]/Costo_Productos[[#This Row],[Precio Unitario]]-1)</f>
        <v>2.68558460173367</v>
      </c>
    </row>
    <row r="1592" spans="1:7" x14ac:dyDescent="0.35">
      <c r="A1592" s="11">
        <v>44758</v>
      </c>
      <c r="B1592" t="s">
        <v>2799</v>
      </c>
      <c r="C1592" t="s">
        <v>4282</v>
      </c>
      <c r="D1592" t="s">
        <v>2800</v>
      </c>
      <c r="E1592" s="18">
        <v>1.9998</v>
      </c>
      <c r="F1592" s="18">
        <v>7.9649999999999999</v>
      </c>
      <c r="G1592" s="19">
        <f>+(Costo_Productos[[#This Row],[Precio Venta]]/Costo_Productos[[#This Row],[Precio Unitario]]-1)</f>
        <v>2.9828982898289826</v>
      </c>
    </row>
    <row r="1593" spans="1:7" x14ac:dyDescent="0.35">
      <c r="A1593" s="11">
        <v>44758</v>
      </c>
      <c r="B1593" t="s">
        <v>2784</v>
      </c>
      <c r="C1593" t="s">
        <v>4282</v>
      </c>
      <c r="D1593" t="s">
        <v>2787</v>
      </c>
      <c r="E1593" s="18">
        <v>2.9990999999999999</v>
      </c>
      <c r="F1593" s="18">
        <v>10.856199999999999</v>
      </c>
      <c r="G1593" s="19">
        <f>+(Costo_Productos[[#This Row],[Precio Venta]]/Costo_Productos[[#This Row],[Precio Unitario]]-1)</f>
        <v>2.6198192791170682</v>
      </c>
    </row>
    <row r="1594" spans="1:7" x14ac:dyDescent="0.35">
      <c r="A1594" s="11">
        <v>44758</v>
      </c>
      <c r="B1594" t="s">
        <v>3221</v>
      </c>
      <c r="C1594" t="s">
        <v>5136</v>
      </c>
      <c r="D1594" t="s">
        <v>3223</v>
      </c>
      <c r="E1594" s="18">
        <v>130</v>
      </c>
      <c r="F1594" s="18">
        <v>269.51179999999999</v>
      </c>
      <c r="G1594" s="19">
        <f>+(Costo_Productos[[#This Row],[Precio Venta]]/Costo_Productos[[#This Row],[Precio Unitario]]-1)</f>
        <v>1.0731676923076923</v>
      </c>
    </row>
    <row r="1595" spans="1:7" x14ac:dyDescent="0.35">
      <c r="A1595" s="11">
        <v>44758</v>
      </c>
      <c r="B1595" t="s">
        <v>3218</v>
      </c>
      <c r="C1595" t="s">
        <v>5136</v>
      </c>
      <c r="D1595" t="s">
        <v>3220</v>
      </c>
      <c r="E1595" s="18">
        <v>130</v>
      </c>
      <c r="F1595" s="18">
        <v>269.51179999999999</v>
      </c>
      <c r="G1595" s="19">
        <f>+(Costo_Productos[[#This Row],[Precio Venta]]/Costo_Productos[[#This Row],[Precio Unitario]]-1)</f>
        <v>1.0731676923076923</v>
      </c>
    </row>
    <row r="1596" spans="1:7" x14ac:dyDescent="0.35">
      <c r="A1596" s="11">
        <v>44758</v>
      </c>
      <c r="B1596" t="s">
        <v>3203</v>
      </c>
      <c r="C1596" t="s">
        <v>5136</v>
      </c>
      <c r="D1596" t="s">
        <v>3205</v>
      </c>
      <c r="E1596" s="18">
        <v>130</v>
      </c>
      <c r="F1596" s="18">
        <v>269.51179999999999</v>
      </c>
      <c r="G1596" s="19">
        <f>+(Costo_Productos[[#This Row],[Precio Venta]]/Costo_Productos[[#This Row],[Precio Unitario]]-1)</f>
        <v>1.0731676923076923</v>
      </c>
    </row>
    <row r="1597" spans="1:7" x14ac:dyDescent="0.35">
      <c r="A1597" s="11">
        <v>44758</v>
      </c>
      <c r="B1597" t="s">
        <v>3215</v>
      </c>
      <c r="C1597" t="s">
        <v>5136</v>
      </c>
      <c r="D1597" t="s">
        <v>3217</v>
      </c>
      <c r="E1597" s="18">
        <v>130</v>
      </c>
      <c r="F1597" s="18">
        <v>269.51179999999999</v>
      </c>
      <c r="G1597" s="19">
        <f>+(Costo_Productos[[#This Row],[Precio Venta]]/Costo_Productos[[#This Row],[Precio Unitario]]-1)</f>
        <v>1.0731676923076923</v>
      </c>
    </row>
    <row r="1598" spans="1:7" x14ac:dyDescent="0.35">
      <c r="A1598" s="11">
        <v>44758</v>
      </c>
      <c r="B1598" t="s">
        <v>3209</v>
      </c>
      <c r="C1598" t="s">
        <v>5136</v>
      </c>
      <c r="D1598" t="s">
        <v>3211</v>
      </c>
      <c r="E1598" s="18">
        <v>130</v>
      </c>
      <c r="F1598" s="18">
        <v>269.51179999999999</v>
      </c>
      <c r="G1598" s="19">
        <f>+(Costo_Productos[[#This Row],[Precio Venta]]/Costo_Productos[[#This Row],[Precio Unitario]]-1)</f>
        <v>1.0731676923076923</v>
      </c>
    </row>
    <row r="1599" spans="1:7" x14ac:dyDescent="0.35">
      <c r="A1599" s="11">
        <v>44758</v>
      </c>
      <c r="B1599" t="s">
        <v>3185</v>
      </c>
      <c r="C1599" t="s">
        <v>5136</v>
      </c>
      <c r="D1599" t="s">
        <v>3187</v>
      </c>
      <c r="E1599" s="18">
        <v>130</v>
      </c>
      <c r="F1599" s="18">
        <v>269.51179999999999</v>
      </c>
      <c r="G1599" s="19">
        <f>+(Costo_Productos[[#This Row],[Precio Venta]]/Costo_Productos[[#This Row],[Precio Unitario]]-1)</f>
        <v>1.0731676923076923</v>
      </c>
    </row>
    <row r="1600" spans="1:7" x14ac:dyDescent="0.35">
      <c r="A1600" s="11">
        <v>44758</v>
      </c>
      <c r="B1600" t="s">
        <v>3176</v>
      </c>
      <c r="C1600" t="s">
        <v>5136</v>
      </c>
      <c r="D1600" t="s">
        <v>3178</v>
      </c>
      <c r="E1600" s="18">
        <v>130</v>
      </c>
      <c r="F1600" s="18">
        <v>331.70690000000002</v>
      </c>
      <c r="G1600" s="19">
        <f>+(Costo_Productos[[#This Row],[Precio Venta]]/Costo_Productos[[#This Row],[Precio Unitario]]-1)</f>
        <v>1.5515915384615386</v>
      </c>
    </row>
    <row r="1601" spans="1:7" x14ac:dyDescent="0.35">
      <c r="A1601" s="11">
        <v>44758</v>
      </c>
      <c r="B1601" t="s">
        <v>3173</v>
      </c>
      <c r="C1601" t="s">
        <v>5136</v>
      </c>
      <c r="D1601" t="s">
        <v>3175</v>
      </c>
      <c r="E1601" s="18">
        <v>130</v>
      </c>
      <c r="F1601" s="18">
        <v>269.51179999999999</v>
      </c>
      <c r="G1601" s="19">
        <f>+(Costo_Productos[[#This Row],[Precio Venta]]/Costo_Productos[[#This Row],[Precio Unitario]]-1)</f>
        <v>1.0731676923076923</v>
      </c>
    </row>
    <row r="1602" spans="1:7" x14ac:dyDescent="0.35">
      <c r="A1602" s="11">
        <v>44758</v>
      </c>
      <c r="B1602" t="s">
        <v>3170</v>
      </c>
      <c r="C1602" t="s">
        <v>5136</v>
      </c>
      <c r="D1602" t="s">
        <v>3172</v>
      </c>
      <c r="E1602" s="18">
        <v>130</v>
      </c>
      <c r="F1602" s="18">
        <v>269.51179999999999</v>
      </c>
      <c r="G1602" s="19">
        <f>+(Costo_Productos[[#This Row],[Precio Venta]]/Costo_Productos[[#This Row],[Precio Unitario]]-1)</f>
        <v>1.0731676923076923</v>
      </c>
    </row>
    <row r="1603" spans="1:7" x14ac:dyDescent="0.35">
      <c r="A1603" s="11">
        <v>44758</v>
      </c>
      <c r="B1603" t="s">
        <v>3158</v>
      </c>
      <c r="C1603" t="s">
        <v>5136</v>
      </c>
      <c r="D1603" t="s">
        <v>3160</v>
      </c>
      <c r="E1603" s="18">
        <v>130</v>
      </c>
      <c r="F1603" s="18">
        <v>255.69069999999999</v>
      </c>
      <c r="G1603" s="19">
        <f>+(Costo_Productos[[#This Row],[Precio Venta]]/Costo_Productos[[#This Row],[Precio Unitario]]-1)</f>
        <v>0.96685153846153837</v>
      </c>
    </row>
    <row r="1604" spans="1:7" x14ac:dyDescent="0.35">
      <c r="A1604" s="11">
        <v>44758</v>
      </c>
      <c r="B1604" t="s">
        <v>3155</v>
      </c>
      <c r="C1604" t="s">
        <v>5136</v>
      </c>
      <c r="D1604" t="s">
        <v>3157</v>
      </c>
      <c r="E1604" s="18">
        <v>130</v>
      </c>
      <c r="F1604" s="18">
        <v>255.69069999999999</v>
      </c>
      <c r="G1604" s="19">
        <f>+(Costo_Productos[[#This Row],[Precio Venta]]/Costo_Productos[[#This Row],[Precio Unitario]]-1)</f>
        <v>0.96685153846153837</v>
      </c>
    </row>
    <row r="1605" spans="1:7" x14ac:dyDescent="0.35">
      <c r="A1605" s="11">
        <v>44758</v>
      </c>
      <c r="B1605" t="s">
        <v>3140</v>
      </c>
      <c r="C1605" t="s">
        <v>5136</v>
      </c>
      <c r="D1605" t="s">
        <v>3142</v>
      </c>
      <c r="E1605" s="18">
        <v>130</v>
      </c>
      <c r="F1605" s="18">
        <v>269.51179999999999</v>
      </c>
      <c r="G1605" s="19">
        <f>+(Costo_Productos[[#This Row],[Precio Venta]]/Costo_Productos[[#This Row],[Precio Unitario]]-1)</f>
        <v>1.0731676923076923</v>
      </c>
    </row>
    <row r="1606" spans="1:7" x14ac:dyDescent="0.35">
      <c r="A1606" s="11">
        <v>44758</v>
      </c>
      <c r="B1606" t="s">
        <v>2881</v>
      </c>
      <c r="C1606" t="s">
        <v>4281</v>
      </c>
      <c r="D1606" t="s">
        <v>2882</v>
      </c>
      <c r="E1606" s="18">
        <v>68.23</v>
      </c>
      <c r="F1606" s="18">
        <v>151.5051</v>
      </c>
      <c r="G1606" s="19">
        <f>+(Costo_Productos[[#This Row],[Precio Venta]]/Costo_Productos[[#This Row],[Precio Unitario]]-1)</f>
        <v>1.2205056426791732</v>
      </c>
    </row>
    <row r="1607" spans="1:7" x14ac:dyDescent="0.35">
      <c r="A1607" s="11">
        <v>44758</v>
      </c>
      <c r="B1607" t="s">
        <v>2885</v>
      </c>
      <c r="C1607" t="s">
        <v>4281</v>
      </c>
      <c r="D1607" t="s">
        <v>2886</v>
      </c>
      <c r="E1607" s="18">
        <v>74.03</v>
      </c>
      <c r="F1607" s="18">
        <v>151.5051</v>
      </c>
      <c r="G1607" s="19">
        <f>+(Costo_Productos[[#This Row],[Precio Venta]]/Costo_Productos[[#This Row],[Precio Unitario]]-1)</f>
        <v>1.0465365392408481</v>
      </c>
    </row>
    <row r="1608" spans="1:7" x14ac:dyDescent="0.35">
      <c r="A1608" s="11">
        <v>44758</v>
      </c>
      <c r="B1608" t="s">
        <v>2891</v>
      </c>
      <c r="C1608" t="s">
        <v>4281</v>
      </c>
      <c r="D1608" t="s">
        <v>2892</v>
      </c>
      <c r="E1608" s="18">
        <v>79.36</v>
      </c>
      <c r="F1608" s="18">
        <v>168.08699999999999</v>
      </c>
      <c r="G1608" s="19">
        <f>+(Costo_Productos[[#This Row],[Precio Venta]]/Costo_Productos[[#This Row],[Precio Unitario]]-1)</f>
        <v>1.1180317540322577</v>
      </c>
    </row>
    <row r="1609" spans="1:7" x14ac:dyDescent="0.35">
      <c r="A1609" s="11">
        <v>44758</v>
      </c>
      <c r="B1609" t="s">
        <v>2883</v>
      </c>
      <c r="C1609" t="s">
        <v>4281</v>
      </c>
      <c r="D1609" t="s">
        <v>2884</v>
      </c>
      <c r="E1609" s="18">
        <v>69.03</v>
      </c>
      <c r="F1609" s="18">
        <v>151.5051</v>
      </c>
      <c r="G1609" s="19">
        <f>+(Costo_Productos[[#This Row],[Precio Venta]]/Costo_Productos[[#This Row],[Precio Unitario]]-1)</f>
        <v>1.1947718383311603</v>
      </c>
    </row>
    <row r="1610" spans="1:7" x14ac:dyDescent="0.35">
      <c r="A1610" s="11">
        <v>44757</v>
      </c>
      <c r="B1610" t="s">
        <v>691</v>
      </c>
      <c r="C1610" t="s">
        <v>4275</v>
      </c>
      <c r="D1610" t="s">
        <v>692</v>
      </c>
      <c r="E1610" s="18">
        <v>17.3565</v>
      </c>
      <c r="F1610" s="18">
        <v>60.715400000000002</v>
      </c>
      <c r="G1610" s="19">
        <f>+(Costo_Productos[[#This Row],[Precio Venta]]/Costo_Productos[[#This Row],[Precio Unitario]]-1)</f>
        <v>2.4981361449601014</v>
      </c>
    </row>
    <row r="1611" spans="1:7" x14ac:dyDescent="0.35">
      <c r="A1611" s="11">
        <v>44757</v>
      </c>
      <c r="B1611" t="s">
        <v>605</v>
      </c>
      <c r="C1611" t="s">
        <v>4275</v>
      </c>
      <c r="D1611" t="s">
        <v>606</v>
      </c>
      <c r="E1611" s="18">
        <v>11.875</v>
      </c>
      <c r="F1611" s="18">
        <v>41.043799999999997</v>
      </c>
      <c r="G1611" s="19">
        <f>+(Costo_Productos[[#This Row],[Precio Venta]]/Costo_Productos[[#This Row],[Precio Unitario]]-1)</f>
        <v>2.4563199999999998</v>
      </c>
    </row>
    <row r="1612" spans="1:7" x14ac:dyDescent="0.35">
      <c r="A1612" s="11">
        <v>44757</v>
      </c>
      <c r="B1612" t="s">
        <v>571</v>
      </c>
      <c r="C1612" t="s">
        <v>4275</v>
      </c>
      <c r="D1612" t="s">
        <v>572</v>
      </c>
      <c r="E1612" s="18">
        <v>13.6135</v>
      </c>
      <c r="F1612" s="18">
        <v>44.587000000000003</v>
      </c>
      <c r="G1612" s="19">
        <f>+(Costo_Productos[[#This Row],[Precio Venta]]/Costo_Productos[[#This Row],[Precio Unitario]]-1)</f>
        <v>2.2752047599809013</v>
      </c>
    </row>
    <row r="1613" spans="1:7" x14ac:dyDescent="0.35">
      <c r="A1613" s="11">
        <v>44757</v>
      </c>
      <c r="B1613" t="s">
        <v>563</v>
      </c>
      <c r="C1613" t="s">
        <v>4275</v>
      </c>
      <c r="D1613" t="s">
        <v>564</v>
      </c>
      <c r="E1613" s="18">
        <v>12.824999999999999</v>
      </c>
      <c r="F1613" s="18">
        <v>44.161799999999999</v>
      </c>
      <c r="G1613" s="19">
        <f>+(Costo_Productos[[#This Row],[Precio Venta]]/Costo_Productos[[#This Row],[Precio Unitario]]-1)</f>
        <v>2.4434152046783626</v>
      </c>
    </row>
    <row r="1614" spans="1:7" x14ac:dyDescent="0.35">
      <c r="A1614" s="11">
        <v>44757</v>
      </c>
      <c r="B1614" t="s">
        <v>521</v>
      </c>
      <c r="C1614" t="s">
        <v>4275</v>
      </c>
      <c r="D1614" t="s">
        <v>522</v>
      </c>
      <c r="E1614" s="18">
        <v>13.6135</v>
      </c>
      <c r="F1614" s="18">
        <v>45.465699999999998</v>
      </c>
      <c r="G1614" s="19">
        <f>+(Costo_Productos[[#This Row],[Precio Venta]]/Costo_Productos[[#This Row],[Precio Unitario]]-1)</f>
        <v>2.3397509824806257</v>
      </c>
    </row>
    <row r="1615" spans="1:7" x14ac:dyDescent="0.35">
      <c r="A1615" s="11">
        <v>44757</v>
      </c>
      <c r="B1615" t="s">
        <v>408</v>
      </c>
      <c r="C1615" t="s">
        <v>4275</v>
      </c>
      <c r="D1615" t="s">
        <v>409</v>
      </c>
      <c r="E1615" s="18">
        <v>9.7279999999999998</v>
      </c>
      <c r="F1615" s="18">
        <v>34.3827</v>
      </c>
      <c r="G1615" s="19">
        <f>+(Costo_Productos[[#This Row],[Precio Venta]]/Costo_Productos[[#This Row],[Precio Unitario]]-1)</f>
        <v>2.5344058388157897</v>
      </c>
    </row>
    <row r="1616" spans="1:7" x14ac:dyDescent="0.35">
      <c r="A1616" s="11">
        <v>44757</v>
      </c>
      <c r="B1616" t="s">
        <v>308</v>
      </c>
      <c r="C1616" t="s">
        <v>4275</v>
      </c>
      <c r="D1616" t="s">
        <v>309</v>
      </c>
      <c r="E1616" s="18">
        <v>17.498999999999999</v>
      </c>
      <c r="F1616" s="18">
        <v>71.118099999999998</v>
      </c>
      <c r="G1616" s="19">
        <f>+(Costo_Productos[[#This Row],[Precio Venta]]/Costo_Productos[[#This Row],[Precio Unitario]]-1)</f>
        <v>3.0641236642093839</v>
      </c>
    </row>
    <row r="1617" spans="1:7" x14ac:dyDescent="0.35">
      <c r="A1617" s="11">
        <v>44757</v>
      </c>
      <c r="B1617" t="s">
        <v>298</v>
      </c>
      <c r="C1617" t="s">
        <v>4275</v>
      </c>
      <c r="D1617" t="s">
        <v>299</v>
      </c>
      <c r="E1617" s="18">
        <v>17.700900000000001</v>
      </c>
      <c r="F1617" s="18">
        <v>64.712100000000007</v>
      </c>
      <c r="G1617" s="19">
        <f>+(Costo_Productos[[#This Row],[Precio Venta]]/Costo_Productos[[#This Row],[Precio Unitario]]-1)</f>
        <v>2.6558649560191858</v>
      </c>
    </row>
    <row r="1618" spans="1:7" x14ac:dyDescent="0.35">
      <c r="A1618" s="11">
        <v>44757</v>
      </c>
      <c r="B1618" t="s">
        <v>294</v>
      </c>
      <c r="C1618" t="s">
        <v>4275</v>
      </c>
      <c r="D1618" t="s">
        <v>295</v>
      </c>
      <c r="E1618" s="18">
        <v>13.6135</v>
      </c>
      <c r="F1618" s="18">
        <v>57.540799999999997</v>
      </c>
      <c r="G1618" s="19">
        <f>+(Costo_Productos[[#This Row],[Precio Venta]]/Costo_Productos[[#This Row],[Precio Unitario]]-1)</f>
        <v>3.2267455099717193</v>
      </c>
    </row>
    <row r="1619" spans="1:7" x14ac:dyDescent="0.35">
      <c r="A1619" s="11">
        <v>44757</v>
      </c>
      <c r="B1619" t="s">
        <v>170</v>
      </c>
      <c r="C1619" t="s">
        <v>4275</v>
      </c>
      <c r="D1619" t="s">
        <v>171</v>
      </c>
      <c r="E1619" s="18">
        <v>8.17</v>
      </c>
      <c r="F1619" s="18">
        <v>32.9938</v>
      </c>
      <c r="G1619" s="19">
        <f>+(Costo_Productos[[#This Row],[Precio Venta]]/Costo_Productos[[#This Row],[Precio Unitario]]-1)</f>
        <v>3.0384088127294984</v>
      </c>
    </row>
    <row r="1620" spans="1:7" x14ac:dyDescent="0.35">
      <c r="A1620" s="11">
        <v>44757</v>
      </c>
      <c r="B1620" t="s">
        <v>168</v>
      </c>
      <c r="C1620" t="s">
        <v>4275</v>
      </c>
      <c r="D1620" t="s">
        <v>169</v>
      </c>
      <c r="E1620" s="18">
        <v>11.666</v>
      </c>
      <c r="F1620" s="18">
        <v>46.3444</v>
      </c>
      <c r="G1620" s="19">
        <f>+(Costo_Productos[[#This Row],[Precio Venta]]/Costo_Productos[[#This Row],[Precio Unitario]]-1)</f>
        <v>2.9726041488085033</v>
      </c>
    </row>
    <row r="1621" spans="1:7" x14ac:dyDescent="0.35">
      <c r="A1621" s="11">
        <v>44757</v>
      </c>
      <c r="B1621" t="s">
        <v>160</v>
      </c>
      <c r="C1621" t="s">
        <v>4275</v>
      </c>
      <c r="D1621" t="s">
        <v>161</v>
      </c>
      <c r="E1621" s="18">
        <v>8.6925000000000008</v>
      </c>
      <c r="F1621" s="18">
        <v>32.9938</v>
      </c>
      <c r="G1621" s="19">
        <f>+(Costo_Productos[[#This Row],[Precio Venta]]/Costo_Productos[[#This Row],[Precio Unitario]]-1)</f>
        <v>2.7956629278113314</v>
      </c>
    </row>
    <row r="1622" spans="1:7" x14ac:dyDescent="0.35">
      <c r="A1622" s="11">
        <v>44757</v>
      </c>
      <c r="B1622" t="s">
        <v>158</v>
      </c>
      <c r="C1622" t="s">
        <v>4275</v>
      </c>
      <c r="D1622" t="s">
        <v>159</v>
      </c>
      <c r="E1622" s="18">
        <v>7.7805</v>
      </c>
      <c r="F1622" s="18">
        <v>29.734100000000002</v>
      </c>
      <c r="G1622" s="19">
        <f>+(Costo_Productos[[#This Row],[Precio Venta]]/Costo_Productos[[#This Row],[Precio Unitario]]-1)</f>
        <v>2.8216181479339375</v>
      </c>
    </row>
    <row r="1623" spans="1:7" x14ac:dyDescent="0.35">
      <c r="A1623" s="11">
        <v>44757</v>
      </c>
      <c r="B1623" t="s">
        <v>156</v>
      </c>
      <c r="C1623" t="s">
        <v>4275</v>
      </c>
      <c r="D1623" t="s">
        <v>157</v>
      </c>
      <c r="E1623" s="18">
        <v>11.086499999999999</v>
      </c>
      <c r="F1623" s="18">
        <v>35.970100000000002</v>
      </c>
      <c r="G1623" s="19">
        <f>+(Costo_Productos[[#This Row],[Precio Venta]]/Costo_Productos[[#This Row],[Precio Unitario]]-1)</f>
        <v>2.2444955576602177</v>
      </c>
    </row>
    <row r="1624" spans="1:7" x14ac:dyDescent="0.35">
      <c r="A1624" s="11">
        <v>44757</v>
      </c>
      <c r="B1624" t="s">
        <v>148</v>
      </c>
      <c r="C1624" t="s">
        <v>4275</v>
      </c>
      <c r="D1624" t="s">
        <v>149</v>
      </c>
      <c r="E1624" s="18">
        <v>9.7850000000000001</v>
      </c>
      <c r="F1624" s="18">
        <v>38.0959</v>
      </c>
      <c r="G1624" s="19">
        <f>+(Costo_Productos[[#This Row],[Precio Venta]]/Costo_Productos[[#This Row],[Precio Unitario]]-1)</f>
        <v>2.8932958610117527</v>
      </c>
    </row>
    <row r="1625" spans="1:7" x14ac:dyDescent="0.35">
      <c r="A1625" s="11">
        <v>44757</v>
      </c>
      <c r="B1625" t="s">
        <v>146</v>
      </c>
      <c r="C1625" t="s">
        <v>4275</v>
      </c>
      <c r="D1625" t="s">
        <v>147</v>
      </c>
      <c r="E1625" s="18">
        <v>26.257999999999999</v>
      </c>
      <c r="F1625" s="18">
        <v>87.331599999999995</v>
      </c>
      <c r="G1625" s="19">
        <f>+(Costo_Productos[[#This Row],[Precio Venta]]/Costo_Productos[[#This Row],[Precio Unitario]]-1)</f>
        <v>2.325904486251809</v>
      </c>
    </row>
    <row r="1626" spans="1:7" x14ac:dyDescent="0.35">
      <c r="A1626" s="11">
        <v>44757</v>
      </c>
      <c r="B1626" t="s">
        <v>142</v>
      </c>
      <c r="C1626" t="s">
        <v>4275</v>
      </c>
      <c r="D1626" t="s">
        <v>143</v>
      </c>
      <c r="E1626" s="18">
        <v>17.679500000000001</v>
      </c>
      <c r="F1626" s="18">
        <v>42.347700000000003</v>
      </c>
      <c r="G1626" s="19">
        <f>+(Costo_Productos[[#This Row],[Precio Venta]]/Costo_Productos[[#This Row],[Precio Unitario]]-1)</f>
        <v>1.3952996408269467</v>
      </c>
    </row>
    <row r="1627" spans="1:7" x14ac:dyDescent="0.35">
      <c r="A1627" s="11">
        <v>44757</v>
      </c>
      <c r="B1627" t="s">
        <v>134</v>
      </c>
      <c r="C1627" t="s">
        <v>4275</v>
      </c>
      <c r="D1627" t="s">
        <v>135</v>
      </c>
      <c r="E1627" s="18">
        <v>10.108000000000001</v>
      </c>
      <c r="F1627" s="18">
        <v>35.119700000000002</v>
      </c>
      <c r="G1627" s="19">
        <f>+(Costo_Productos[[#This Row],[Precio Venta]]/Costo_Productos[[#This Row],[Precio Unitario]]-1)</f>
        <v>2.4744459833795012</v>
      </c>
    </row>
    <row r="1628" spans="1:7" x14ac:dyDescent="0.35">
      <c r="A1628" s="11">
        <v>44757</v>
      </c>
      <c r="B1628" t="s">
        <v>128</v>
      </c>
      <c r="C1628" t="s">
        <v>4275</v>
      </c>
      <c r="D1628" t="s">
        <v>129</v>
      </c>
      <c r="E1628" s="18">
        <v>12.644500000000001</v>
      </c>
      <c r="F1628" s="18">
        <v>63.918399999999998</v>
      </c>
      <c r="G1628" s="19">
        <f>+(Costo_Productos[[#This Row],[Precio Venta]]/Costo_Productos[[#This Row],[Precio Unitario]]-1)</f>
        <v>4.0550357863102526</v>
      </c>
    </row>
    <row r="1629" spans="1:7" x14ac:dyDescent="0.35">
      <c r="A1629" s="11">
        <v>44757</v>
      </c>
      <c r="B1629" t="s">
        <v>39</v>
      </c>
      <c r="C1629" t="s">
        <v>4275</v>
      </c>
      <c r="D1629" t="s">
        <v>40</v>
      </c>
      <c r="E1629" s="18">
        <v>11.666</v>
      </c>
      <c r="F1629" s="18">
        <v>36.7637</v>
      </c>
      <c r="G1629" s="19">
        <f>+(Costo_Productos[[#This Row],[Precio Venta]]/Costo_Productos[[#This Row],[Precio Unitario]]-1)</f>
        <v>2.1513543631064631</v>
      </c>
    </row>
    <row r="1630" spans="1:7" x14ac:dyDescent="0.35">
      <c r="A1630" s="11">
        <v>44757</v>
      </c>
      <c r="B1630" t="s">
        <v>33</v>
      </c>
      <c r="C1630" t="s">
        <v>4275</v>
      </c>
      <c r="D1630" t="s">
        <v>34</v>
      </c>
      <c r="E1630" s="18">
        <v>10.696999999999999</v>
      </c>
      <c r="F1630" s="18">
        <v>35.970100000000002</v>
      </c>
      <c r="G1630" s="19">
        <f>+(Costo_Productos[[#This Row],[Precio Venta]]/Costo_Productos[[#This Row],[Precio Unitario]]-1)</f>
        <v>2.3626343834720021</v>
      </c>
    </row>
    <row r="1631" spans="1:7" x14ac:dyDescent="0.35">
      <c r="A1631" s="11">
        <v>44757</v>
      </c>
      <c r="B1631" t="s">
        <v>2827</v>
      </c>
      <c r="C1631" t="s">
        <v>4282</v>
      </c>
      <c r="D1631" t="s">
        <v>2828</v>
      </c>
      <c r="E1631" s="18">
        <v>5.7111000000000001</v>
      </c>
      <c r="F1631" s="18">
        <v>15.363099999999999</v>
      </c>
      <c r="G1631" s="19">
        <f>+(Costo_Productos[[#This Row],[Precio Venta]]/Costo_Productos[[#This Row],[Precio Unitario]]-1)</f>
        <v>1.6900421985256777</v>
      </c>
    </row>
    <row r="1632" spans="1:7" x14ac:dyDescent="0.35">
      <c r="A1632" s="11">
        <v>44757</v>
      </c>
      <c r="B1632" t="s">
        <v>2825</v>
      </c>
      <c r="C1632" t="s">
        <v>4282</v>
      </c>
      <c r="D1632" t="s">
        <v>2826</v>
      </c>
      <c r="E1632" s="18">
        <v>4.5396999999999998</v>
      </c>
      <c r="F1632" s="18">
        <v>11.9617</v>
      </c>
      <c r="G1632" s="19">
        <f>+(Costo_Productos[[#This Row],[Precio Venta]]/Costo_Productos[[#This Row],[Precio Unitario]]-1)</f>
        <v>1.6349097958014847</v>
      </c>
    </row>
    <row r="1633" spans="1:7" x14ac:dyDescent="0.35">
      <c r="A1633" s="11">
        <v>44757</v>
      </c>
      <c r="B1633" t="s">
        <v>2819</v>
      </c>
      <c r="C1633" t="s">
        <v>4282</v>
      </c>
      <c r="D1633" t="s">
        <v>2820</v>
      </c>
      <c r="E1633" s="18">
        <v>4.6490999999999998</v>
      </c>
      <c r="F1633" s="18">
        <v>9.9491999999999994</v>
      </c>
      <c r="G1633" s="19">
        <f>+(Costo_Productos[[#This Row],[Precio Venta]]/Costo_Productos[[#This Row],[Precio Unitario]]-1)</f>
        <v>1.1400271020197459</v>
      </c>
    </row>
    <row r="1634" spans="1:7" x14ac:dyDescent="0.35">
      <c r="A1634" s="11">
        <v>44757</v>
      </c>
      <c r="B1634" t="s">
        <v>2809</v>
      </c>
      <c r="C1634" t="s">
        <v>4282</v>
      </c>
      <c r="D1634" t="s">
        <v>2810</v>
      </c>
      <c r="E1634" s="18">
        <v>3.8620000000000001</v>
      </c>
      <c r="F1634" s="18">
        <v>11.2247</v>
      </c>
      <c r="G1634" s="19">
        <f>+(Costo_Productos[[#This Row],[Precio Venta]]/Costo_Productos[[#This Row],[Precio Unitario]]-1)</f>
        <v>1.9064474365613671</v>
      </c>
    </row>
    <row r="1635" spans="1:7" x14ac:dyDescent="0.35">
      <c r="A1635" s="11">
        <v>44757</v>
      </c>
      <c r="B1635" t="s">
        <v>2807</v>
      </c>
      <c r="C1635" t="s">
        <v>4282</v>
      </c>
      <c r="D1635" t="s">
        <v>2808</v>
      </c>
      <c r="E1635" s="18">
        <v>3.7677</v>
      </c>
      <c r="F1635" s="18">
        <v>10.9412</v>
      </c>
      <c r="G1635" s="19">
        <f>+(Costo_Productos[[#This Row],[Precio Venta]]/Costo_Productos[[#This Row],[Precio Unitario]]-1)</f>
        <v>1.9039467048862702</v>
      </c>
    </row>
    <row r="1636" spans="1:7" x14ac:dyDescent="0.35">
      <c r="A1636" s="11">
        <v>44757</v>
      </c>
      <c r="B1636" t="s">
        <v>2801</v>
      </c>
      <c r="C1636" t="s">
        <v>4282</v>
      </c>
      <c r="D1636" t="s">
        <v>2802</v>
      </c>
      <c r="E1636" s="18">
        <v>3.7090999999999998</v>
      </c>
      <c r="F1636" s="18">
        <v>10.7995</v>
      </c>
      <c r="G1636" s="19">
        <f>+(Costo_Productos[[#This Row],[Precio Venta]]/Costo_Productos[[#This Row],[Precio Unitario]]-1)</f>
        <v>1.9116227656304767</v>
      </c>
    </row>
    <row r="1637" spans="1:7" x14ac:dyDescent="0.35">
      <c r="A1637" s="11">
        <v>44757</v>
      </c>
      <c r="B1637" t="s">
        <v>2799</v>
      </c>
      <c r="C1637" t="s">
        <v>4282</v>
      </c>
      <c r="D1637" t="s">
        <v>2800</v>
      </c>
      <c r="E1637" s="18">
        <v>2.5314000000000001</v>
      </c>
      <c r="F1637" s="18">
        <v>7.9649999999999999</v>
      </c>
      <c r="G1637" s="19">
        <f>+(Costo_Productos[[#This Row],[Precio Venta]]/Costo_Productos[[#This Row],[Precio Unitario]]-1)</f>
        <v>2.1464802085802321</v>
      </c>
    </row>
    <row r="1638" spans="1:7" x14ac:dyDescent="0.35">
      <c r="A1638" s="11">
        <v>44757</v>
      </c>
      <c r="B1638" t="s">
        <v>2784</v>
      </c>
      <c r="C1638" t="s">
        <v>4282</v>
      </c>
      <c r="D1638" t="s">
        <v>2787</v>
      </c>
      <c r="E1638" s="18">
        <v>3.7963</v>
      </c>
      <c r="F1638" s="18">
        <v>10.856199999999999</v>
      </c>
      <c r="G1638" s="19">
        <f>+(Costo_Productos[[#This Row],[Precio Venta]]/Costo_Productos[[#This Row],[Precio Unitario]]-1)</f>
        <v>1.8596791612886228</v>
      </c>
    </row>
    <row r="1639" spans="1:7" x14ac:dyDescent="0.35">
      <c r="A1639" s="11">
        <v>44757</v>
      </c>
      <c r="B1639" t="s">
        <v>3221</v>
      </c>
      <c r="C1639" t="s">
        <v>5136</v>
      </c>
      <c r="D1639" t="s">
        <v>3223</v>
      </c>
      <c r="E1639" s="18">
        <v>130</v>
      </c>
      <c r="F1639" s="18">
        <v>269.51179999999999</v>
      </c>
      <c r="G1639" s="19">
        <f>+(Costo_Productos[[#This Row],[Precio Venta]]/Costo_Productos[[#This Row],[Precio Unitario]]-1)</f>
        <v>1.0731676923076923</v>
      </c>
    </row>
    <row r="1640" spans="1:7" x14ac:dyDescent="0.35">
      <c r="A1640" s="11">
        <v>44757</v>
      </c>
      <c r="B1640" t="s">
        <v>3218</v>
      </c>
      <c r="C1640" t="s">
        <v>5136</v>
      </c>
      <c r="D1640" t="s">
        <v>3220</v>
      </c>
      <c r="E1640" s="18">
        <v>130</v>
      </c>
      <c r="F1640" s="18">
        <v>269.51179999999999</v>
      </c>
      <c r="G1640" s="19">
        <f>+(Costo_Productos[[#This Row],[Precio Venta]]/Costo_Productos[[#This Row],[Precio Unitario]]-1)</f>
        <v>1.0731676923076923</v>
      </c>
    </row>
    <row r="1641" spans="1:7" x14ac:dyDescent="0.35">
      <c r="A1641" s="11">
        <v>44757</v>
      </c>
      <c r="B1641" t="s">
        <v>3203</v>
      </c>
      <c r="C1641" t="s">
        <v>5136</v>
      </c>
      <c r="D1641" t="s">
        <v>3205</v>
      </c>
      <c r="E1641" s="18">
        <v>130</v>
      </c>
      <c r="F1641" s="18">
        <v>269.51179999999999</v>
      </c>
      <c r="G1641" s="19">
        <f>+(Costo_Productos[[#This Row],[Precio Venta]]/Costo_Productos[[#This Row],[Precio Unitario]]-1)</f>
        <v>1.0731676923076923</v>
      </c>
    </row>
    <row r="1642" spans="1:7" x14ac:dyDescent="0.35">
      <c r="A1642" s="11">
        <v>44757</v>
      </c>
      <c r="B1642" t="s">
        <v>3215</v>
      </c>
      <c r="C1642" t="s">
        <v>5136</v>
      </c>
      <c r="D1642" t="s">
        <v>3217</v>
      </c>
      <c r="E1642" s="18">
        <v>130</v>
      </c>
      <c r="F1642" s="18">
        <v>269.51179999999999</v>
      </c>
      <c r="G1642" s="19">
        <f>+(Costo_Productos[[#This Row],[Precio Venta]]/Costo_Productos[[#This Row],[Precio Unitario]]-1)</f>
        <v>1.0731676923076923</v>
      </c>
    </row>
    <row r="1643" spans="1:7" x14ac:dyDescent="0.35">
      <c r="A1643" s="11">
        <v>44757</v>
      </c>
      <c r="B1643" t="s">
        <v>3209</v>
      </c>
      <c r="C1643" t="s">
        <v>5136</v>
      </c>
      <c r="D1643" t="s">
        <v>3211</v>
      </c>
      <c r="E1643" s="18">
        <v>130</v>
      </c>
      <c r="F1643" s="18">
        <v>269.51179999999999</v>
      </c>
      <c r="G1643" s="19">
        <f>+(Costo_Productos[[#This Row],[Precio Venta]]/Costo_Productos[[#This Row],[Precio Unitario]]-1)</f>
        <v>1.0731676923076923</v>
      </c>
    </row>
    <row r="1644" spans="1:7" x14ac:dyDescent="0.35">
      <c r="A1644" s="11">
        <v>44757</v>
      </c>
      <c r="B1644" t="s">
        <v>3185</v>
      </c>
      <c r="C1644" t="s">
        <v>5136</v>
      </c>
      <c r="D1644" t="s">
        <v>3187</v>
      </c>
      <c r="E1644" s="18">
        <v>130</v>
      </c>
      <c r="F1644" s="18">
        <v>269.51179999999999</v>
      </c>
      <c r="G1644" s="19">
        <f>+(Costo_Productos[[#This Row],[Precio Venta]]/Costo_Productos[[#This Row],[Precio Unitario]]-1)</f>
        <v>1.0731676923076923</v>
      </c>
    </row>
    <row r="1645" spans="1:7" x14ac:dyDescent="0.35">
      <c r="A1645" s="11">
        <v>44757</v>
      </c>
      <c r="B1645" t="s">
        <v>3176</v>
      </c>
      <c r="C1645" t="s">
        <v>5136</v>
      </c>
      <c r="D1645" t="s">
        <v>3178</v>
      </c>
      <c r="E1645" s="18">
        <v>130</v>
      </c>
      <c r="F1645" s="18">
        <v>331.70690000000002</v>
      </c>
      <c r="G1645" s="19">
        <f>+(Costo_Productos[[#This Row],[Precio Venta]]/Costo_Productos[[#This Row],[Precio Unitario]]-1)</f>
        <v>1.5515915384615386</v>
      </c>
    </row>
    <row r="1646" spans="1:7" x14ac:dyDescent="0.35">
      <c r="A1646" s="11">
        <v>44757</v>
      </c>
      <c r="B1646" t="s">
        <v>3173</v>
      </c>
      <c r="C1646" t="s">
        <v>5136</v>
      </c>
      <c r="D1646" t="s">
        <v>3175</v>
      </c>
      <c r="E1646" s="18">
        <v>130</v>
      </c>
      <c r="F1646" s="18">
        <v>269.51179999999999</v>
      </c>
      <c r="G1646" s="19">
        <f>+(Costo_Productos[[#This Row],[Precio Venta]]/Costo_Productos[[#This Row],[Precio Unitario]]-1)</f>
        <v>1.0731676923076923</v>
      </c>
    </row>
    <row r="1647" spans="1:7" x14ac:dyDescent="0.35">
      <c r="A1647" s="11">
        <v>44757</v>
      </c>
      <c r="B1647" t="s">
        <v>3170</v>
      </c>
      <c r="C1647" t="s">
        <v>5136</v>
      </c>
      <c r="D1647" t="s">
        <v>3172</v>
      </c>
      <c r="E1647" s="18">
        <v>130</v>
      </c>
      <c r="F1647" s="18">
        <v>269.51179999999999</v>
      </c>
      <c r="G1647" s="19">
        <f>+(Costo_Productos[[#This Row],[Precio Venta]]/Costo_Productos[[#This Row],[Precio Unitario]]-1)</f>
        <v>1.0731676923076923</v>
      </c>
    </row>
    <row r="1648" spans="1:7" x14ac:dyDescent="0.35">
      <c r="A1648" s="11">
        <v>44757</v>
      </c>
      <c r="B1648" t="s">
        <v>3158</v>
      </c>
      <c r="C1648" t="s">
        <v>5136</v>
      </c>
      <c r="D1648" t="s">
        <v>3160</v>
      </c>
      <c r="E1648" s="18">
        <v>130</v>
      </c>
      <c r="F1648" s="18">
        <v>255.69069999999999</v>
      </c>
      <c r="G1648" s="19">
        <f>+(Costo_Productos[[#This Row],[Precio Venta]]/Costo_Productos[[#This Row],[Precio Unitario]]-1)</f>
        <v>0.96685153846153837</v>
      </c>
    </row>
    <row r="1649" spans="1:7" x14ac:dyDescent="0.35">
      <c r="A1649" s="11">
        <v>44757</v>
      </c>
      <c r="B1649" t="s">
        <v>3155</v>
      </c>
      <c r="C1649" t="s">
        <v>5136</v>
      </c>
      <c r="D1649" t="s">
        <v>3157</v>
      </c>
      <c r="E1649" s="18">
        <v>130</v>
      </c>
      <c r="F1649" s="18">
        <v>255.69069999999999</v>
      </c>
      <c r="G1649" s="19">
        <f>+(Costo_Productos[[#This Row],[Precio Venta]]/Costo_Productos[[#This Row],[Precio Unitario]]-1)</f>
        <v>0.96685153846153837</v>
      </c>
    </row>
    <row r="1650" spans="1:7" x14ac:dyDescent="0.35">
      <c r="A1650" s="11">
        <v>44757</v>
      </c>
      <c r="B1650" t="s">
        <v>3140</v>
      </c>
      <c r="C1650" t="s">
        <v>5136</v>
      </c>
      <c r="D1650" t="s">
        <v>3142</v>
      </c>
      <c r="E1650" s="18">
        <v>130</v>
      </c>
      <c r="F1650" s="18">
        <v>269.51179999999999</v>
      </c>
      <c r="G1650" s="19">
        <f>+(Costo_Productos[[#This Row],[Precio Venta]]/Costo_Productos[[#This Row],[Precio Unitario]]-1)</f>
        <v>1.0731676923076923</v>
      </c>
    </row>
    <row r="1651" spans="1:7" x14ac:dyDescent="0.35">
      <c r="A1651" s="11">
        <v>44750</v>
      </c>
      <c r="B1651" t="s">
        <v>3546</v>
      </c>
      <c r="C1651" t="s">
        <v>4288</v>
      </c>
      <c r="D1651" t="s">
        <v>3547</v>
      </c>
      <c r="E1651" s="18">
        <v>42.831200000000003</v>
      </c>
      <c r="F1651" s="18">
        <v>157.76589999999999</v>
      </c>
      <c r="G1651" s="19">
        <f>+(Costo_Productos[[#This Row],[Precio Venta]]/Costo_Productos[[#This Row],[Precio Unitario]]-1)</f>
        <v>2.6834340387381155</v>
      </c>
    </row>
    <row r="1652" spans="1:7" x14ac:dyDescent="0.35">
      <c r="A1652" s="11">
        <v>44750</v>
      </c>
      <c r="B1652" t="s">
        <v>3509</v>
      </c>
      <c r="C1652" t="s">
        <v>4288</v>
      </c>
      <c r="D1652" t="s">
        <v>3412</v>
      </c>
      <c r="E1652" s="18">
        <v>28.597300000000001</v>
      </c>
      <c r="F1652" s="18">
        <v>108.5069</v>
      </c>
      <c r="G1652" s="19">
        <f>+(Costo_Productos[[#This Row],[Precio Venta]]/Costo_Productos[[#This Row],[Precio Unitario]]-1)</f>
        <v>2.7943057561378173</v>
      </c>
    </row>
    <row r="1653" spans="1:7" x14ac:dyDescent="0.35">
      <c r="A1653" s="11">
        <v>44750</v>
      </c>
      <c r="B1653" t="s">
        <v>1942</v>
      </c>
      <c r="C1653" t="s">
        <v>4278</v>
      </c>
      <c r="D1653" t="s">
        <v>1943</v>
      </c>
      <c r="E1653" s="18">
        <v>100.57</v>
      </c>
      <c r="F1653" s="18">
        <v>533.58810000000005</v>
      </c>
      <c r="G1653" s="19">
        <f>+(Costo_Productos[[#This Row],[Precio Venta]]/Costo_Productos[[#This Row],[Precio Unitario]]-1)</f>
        <v>4.305638858506514</v>
      </c>
    </row>
    <row r="1654" spans="1:7" x14ac:dyDescent="0.35">
      <c r="A1654" s="11">
        <v>44750</v>
      </c>
      <c r="B1654" t="s">
        <v>1923</v>
      </c>
      <c r="C1654" t="s">
        <v>4278</v>
      </c>
      <c r="D1654" t="s">
        <v>1924</v>
      </c>
      <c r="E1654" s="18">
        <v>74.709999999999994</v>
      </c>
      <c r="F1654" s="18">
        <v>396.3766</v>
      </c>
      <c r="G1654" s="19">
        <f>+(Costo_Productos[[#This Row],[Precio Venta]]/Costo_Productos[[#This Row],[Precio Unitario]]-1)</f>
        <v>4.3055360728148848</v>
      </c>
    </row>
    <row r="1655" spans="1:7" x14ac:dyDescent="0.35">
      <c r="A1655" s="11">
        <v>44750</v>
      </c>
      <c r="B1655" t="s">
        <v>1958</v>
      </c>
      <c r="C1655" t="s">
        <v>4278</v>
      </c>
      <c r="D1655" t="s">
        <v>1959</v>
      </c>
      <c r="E1655" s="18">
        <v>57.47</v>
      </c>
      <c r="F1655" s="18">
        <v>304.90230000000003</v>
      </c>
      <c r="G1655" s="19">
        <f>+(Costo_Productos[[#This Row],[Precio Venta]]/Costo_Productos[[#This Row],[Precio Unitario]]-1)</f>
        <v>4.3054167391682618</v>
      </c>
    </row>
    <row r="1656" spans="1:7" x14ac:dyDescent="0.35">
      <c r="A1656" s="11">
        <v>44750</v>
      </c>
      <c r="B1656" t="s">
        <v>1962</v>
      </c>
      <c r="C1656" t="s">
        <v>4278</v>
      </c>
      <c r="D1656" t="s">
        <v>1963</v>
      </c>
      <c r="E1656" s="18">
        <v>59.14</v>
      </c>
      <c r="F1656" s="18">
        <v>313.79169999999999</v>
      </c>
      <c r="G1656" s="19">
        <f>+(Costo_Productos[[#This Row],[Precio Venta]]/Costo_Productos[[#This Row],[Precio Unitario]]-1)</f>
        <v>4.3059130875887721</v>
      </c>
    </row>
    <row r="1657" spans="1:7" x14ac:dyDescent="0.35">
      <c r="A1657" s="11">
        <v>44750</v>
      </c>
      <c r="B1657" t="s">
        <v>1927</v>
      </c>
      <c r="C1657" t="s">
        <v>4278</v>
      </c>
      <c r="D1657" t="s">
        <v>1928</v>
      </c>
      <c r="E1657" s="18">
        <v>59.14</v>
      </c>
      <c r="F1657" s="18">
        <v>313.79169999999999</v>
      </c>
      <c r="G1657" s="19">
        <f>+(Costo_Productos[[#This Row],[Precio Venta]]/Costo_Productos[[#This Row],[Precio Unitario]]-1)</f>
        <v>4.3059130875887721</v>
      </c>
    </row>
    <row r="1658" spans="1:7" x14ac:dyDescent="0.35">
      <c r="A1658" s="11">
        <v>44750</v>
      </c>
      <c r="B1658" t="s">
        <v>1950</v>
      </c>
      <c r="C1658" t="s">
        <v>4278</v>
      </c>
      <c r="D1658" t="s">
        <v>1951</v>
      </c>
      <c r="E1658" s="18">
        <v>57.47</v>
      </c>
      <c r="F1658" s="18">
        <v>304.90230000000003</v>
      </c>
      <c r="G1658" s="19">
        <f>+(Costo_Productos[[#This Row],[Precio Venta]]/Costo_Productos[[#This Row],[Precio Unitario]]-1)</f>
        <v>4.3054167391682618</v>
      </c>
    </row>
    <row r="1659" spans="1:7" x14ac:dyDescent="0.35">
      <c r="A1659" s="11">
        <v>44750</v>
      </c>
      <c r="B1659" t="s">
        <v>1956</v>
      </c>
      <c r="C1659" t="s">
        <v>4278</v>
      </c>
      <c r="D1659" t="s">
        <v>1957</v>
      </c>
      <c r="E1659" s="18">
        <v>57.47</v>
      </c>
      <c r="F1659" s="18">
        <v>304.90230000000003</v>
      </c>
      <c r="G1659" s="19">
        <f>+(Costo_Productos[[#This Row],[Precio Venta]]/Costo_Productos[[#This Row],[Precio Unitario]]-1)</f>
        <v>4.3054167391682618</v>
      </c>
    </row>
    <row r="1660" spans="1:7" x14ac:dyDescent="0.35">
      <c r="A1660" s="11">
        <v>44750</v>
      </c>
      <c r="B1660" t="s">
        <v>1939</v>
      </c>
      <c r="C1660" t="s">
        <v>4278</v>
      </c>
      <c r="D1660" t="s">
        <v>1930</v>
      </c>
      <c r="E1660" s="18">
        <v>57.47</v>
      </c>
      <c r="F1660" s="18">
        <v>304.90230000000003</v>
      </c>
      <c r="G1660" s="19">
        <f>+(Costo_Productos[[#This Row],[Precio Venta]]/Costo_Productos[[#This Row],[Precio Unitario]]-1)</f>
        <v>4.3054167391682618</v>
      </c>
    </row>
    <row r="1661" spans="1:7" x14ac:dyDescent="0.35">
      <c r="A1661" s="11">
        <v>44750</v>
      </c>
      <c r="B1661" t="s">
        <v>1929</v>
      </c>
      <c r="C1661" t="s">
        <v>4278</v>
      </c>
      <c r="D1661" t="s">
        <v>1930</v>
      </c>
      <c r="E1661" s="18">
        <v>59</v>
      </c>
      <c r="F1661" s="18">
        <v>304.90230000000003</v>
      </c>
      <c r="G1661" s="19">
        <f>+(Costo_Productos[[#This Row],[Precio Venta]]/Costo_Productos[[#This Row],[Precio Unitario]]-1)</f>
        <v>4.1678355932203397</v>
      </c>
    </row>
    <row r="1662" spans="1:7" x14ac:dyDescent="0.35">
      <c r="A1662" s="11">
        <v>44748</v>
      </c>
      <c r="B1662" t="s">
        <v>1804</v>
      </c>
      <c r="C1662" t="s">
        <v>4278</v>
      </c>
      <c r="D1662" t="s">
        <v>1805</v>
      </c>
      <c r="E1662" s="18">
        <v>302.39999999999998</v>
      </c>
      <c r="F1662" s="18">
        <v>920</v>
      </c>
      <c r="G1662" s="19">
        <f>+(Costo_Productos[[#This Row],[Precio Venta]]/Costo_Productos[[#This Row],[Precio Unitario]]-1)</f>
        <v>2.0423280423280428</v>
      </c>
    </row>
    <row r="1663" spans="1:7" x14ac:dyDescent="0.35">
      <c r="A1663" s="11">
        <v>44748</v>
      </c>
      <c r="B1663" t="s">
        <v>1878</v>
      </c>
      <c r="C1663" t="s">
        <v>4278</v>
      </c>
      <c r="D1663" t="s">
        <v>1879</v>
      </c>
      <c r="E1663" s="18">
        <v>65</v>
      </c>
      <c r="F1663" s="18">
        <v>216.67070000000001</v>
      </c>
      <c r="G1663" s="19">
        <f>+(Costo_Productos[[#This Row],[Precio Venta]]/Costo_Productos[[#This Row],[Precio Unitario]]-1)</f>
        <v>2.3333953846153848</v>
      </c>
    </row>
    <row r="1664" spans="1:7" x14ac:dyDescent="0.35">
      <c r="A1664" s="11">
        <v>44748</v>
      </c>
      <c r="B1664" t="s">
        <v>1806</v>
      </c>
      <c r="C1664" t="s">
        <v>4278</v>
      </c>
      <c r="D1664" t="s">
        <v>1807</v>
      </c>
      <c r="E1664" s="18">
        <v>302.39999999999998</v>
      </c>
      <c r="F1664" s="18">
        <v>920</v>
      </c>
      <c r="G1664" s="19">
        <f>+(Costo_Productos[[#This Row],[Precio Venta]]/Costo_Productos[[#This Row],[Precio Unitario]]-1)</f>
        <v>2.0423280423280428</v>
      </c>
    </row>
    <row r="1665" spans="1:7" x14ac:dyDescent="0.35">
      <c r="A1665" s="11">
        <v>44748</v>
      </c>
      <c r="B1665" t="s">
        <v>3203</v>
      </c>
      <c r="C1665" t="s">
        <v>5136</v>
      </c>
      <c r="D1665" t="s">
        <v>3205</v>
      </c>
      <c r="E1665" s="18">
        <v>130</v>
      </c>
      <c r="F1665" s="18">
        <v>269.51179999999999</v>
      </c>
      <c r="G1665" s="19">
        <f>+(Costo_Productos[[#This Row],[Precio Venta]]/Costo_Productos[[#This Row],[Precio Unitario]]-1)</f>
        <v>1.0731676923076923</v>
      </c>
    </row>
    <row r="1666" spans="1:7" x14ac:dyDescent="0.35">
      <c r="A1666" s="11">
        <v>44748</v>
      </c>
      <c r="B1666" t="s">
        <v>3146</v>
      </c>
      <c r="C1666" t="s">
        <v>5136</v>
      </c>
      <c r="D1666" t="s">
        <v>3148</v>
      </c>
      <c r="E1666" s="18">
        <v>130</v>
      </c>
      <c r="F1666" s="18">
        <v>269.51179999999999</v>
      </c>
      <c r="G1666" s="19">
        <f>+(Costo_Productos[[#This Row],[Precio Venta]]/Costo_Productos[[#This Row],[Precio Unitario]]-1)</f>
        <v>1.0731676923076923</v>
      </c>
    </row>
    <row r="1667" spans="1:7" x14ac:dyDescent="0.35">
      <c r="A1667" s="11">
        <v>44748</v>
      </c>
      <c r="B1667" t="s">
        <v>3245</v>
      </c>
      <c r="C1667" t="s">
        <v>5136</v>
      </c>
      <c r="D1667" t="s">
        <v>3247</v>
      </c>
      <c r="E1667" s="18">
        <v>130</v>
      </c>
      <c r="F1667" s="18">
        <v>269.51179999999999</v>
      </c>
      <c r="G1667" s="19">
        <f>+(Costo_Productos[[#This Row],[Precio Venta]]/Costo_Productos[[#This Row],[Precio Unitario]]-1)</f>
        <v>1.0731676923076923</v>
      </c>
    </row>
    <row r="1668" spans="1:7" x14ac:dyDescent="0.35">
      <c r="A1668" s="11">
        <v>44748</v>
      </c>
      <c r="B1668" t="s">
        <v>3250</v>
      </c>
      <c r="C1668" t="s">
        <v>5136</v>
      </c>
      <c r="D1668" t="s">
        <v>3252</v>
      </c>
      <c r="E1668" s="18">
        <v>130</v>
      </c>
      <c r="F1668" s="18">
        <v>331.70690000000002</v>
      </c>
      <c r="G1668" s="19">
        <f>+(Costo_Productos[[#This Row],[Precio Venta]]/Costo_Productos[[#This Row],[Precio Unitario]]-1)</f>
        <v>1.5515915384615386</v>
      </c>
    </row>
    <row r="1669" spans="1:7" x14ac:dyDescent="0.35">
      <c r="A1669" s="11">
        <v>44748</v>
      </c>
      <c r="B1669" t="s">
        <v>3233</v>
      </c>
      <c r="C1669" t="s">
        <v>5136</v>
      </c>
      <c r="D1669" t="s">
        <v>3235</v>
      </c>
      <c r="E1669" s="18">
        <v>130</v>
      </c>
      <c r="F1669" s="18">
        <v>269.51179999999999</v>
      </c>
      <c r="G1669" s="19">
        <f>+(Costo_Productos[[#This Row],[Precio Venta]]/Costo_Productos[[#This Row],[Precio Unitario]]-1)</f>
        <v>1.0731676923076923</v>
      </c>
    </row>
    <row r="1670" spans="1:7" x14ac:dyDescent="0.35">
      <c r="A1670" s="11">
        <v>44748</v>
      </c>
      <c r="B1670" t="s">
        <v>3185</v>
      </c>
      <c r="C1670" t="s">
        <v>5136</v>
      </c>
      <c r="D1670" t="s">
        <v>3187</v>
      </c>
      <c r="E1670" s="18">
        <v>130</v>
      </c>
      <c r="F1670" s="18">
        <v>269.51179999999999</v>
      </c>
      <c r="G1670" s="19">
        <f>+(Costo_Productos[[#This Row],[Precio Venta]]/Costo_Productos[[#This Row],[Precio Unitario]]-1)</f>
        <v>1.0731676923076923</v>
      </c>
    </row>
    <row r="1671" spans="1:7" x14ac:dyDescent="0.35">
      <c r="A1671" s="11">
        <v>44748</v>
      </c>
      <c r="B1671" t="s">
        <v>3179</v>
      </c>
      <c r="C1671" t="s">
        <v>5136</v>
      </c>
      <c r="D1671" t="s">
        <v>3181</v>
      </c>
      <c r="E1671" s="18">
        <v>130</v>
      </c>
      <c r="F1671" s="18">
        <v>331.70690000000002</v>
      </c>
      <c r="G1671" s="19">
        <f>+(Costo_Productos[[#This Row],[Precio Venta]]/Costo_Productos[[#This Row],[Precio Unitario]]-1)</f>
        <v>1.5515915384615386</v>
      </c>
    </row>
    <row r="1672" spans="1:7" x14ac:dyDescent="0.35">
      <c r="A1672" s="11">
        <v>44748</v>
      </c>
      <c r="B1672" t="s">
        <v>3167</v>
      </c>
      <c r="C1672" t="s">
        <v>5136</v>
      </c>
      <c r="D1672" t="s">
        <v>3169</v>
      </c>
      <c r="E1672" s="18">
        <v>130</v>
      </c>
      <c r="F1672" s="18">
        <v>269.51179999999999</v>
      </c>
      <c r="G1672" s="19">
        <f>+(Costo_Productos[[#This Row],[Precio Venta]]/Costo_Productos[[#This Row],[Precio Unitario]]-1)</f>
        <v>1.0731676923076923</v>
      </c>
    </row>
    <row r="1673" spans="1:7" x14ac:dyDescent="0.35">
      <c r="A1673" s="11">
        <v>44748</v>
      </c>
      <c r="B1673" t="s">
        <v>3161</v>
      </c>
      <c r="C1673" t="s">
        <v>5136</v>
      </c>
      <c r="D1673" t="s">
        <v>3163</v>
      </c>
      <c r="E1673" s="18">
        <v>130</v>
      </c>
      <c r="F1673" s="18">
        <v>269.51179999999999</v>
      </c>
      <c r="G1673" s="19">
        <f>+(Costo_Productos[[#This Row],[Precio Venta]]/Costo_Productos[[#This Row],[Precio Unitario]]-1)</f>
        <v>1.0731676923076923</v>
      </c>
    </row>
    <row r="1674" spans="1:7" x14ac:dyDescent="0.35">
      <c r="A1674" s="11">
        <v>44748</v>
      </c>
      <c r="B1674" t="s">
        <v>3152</v>
      </c>
      <c r="C1674" t="s">
        <v>5136</v>
      </c>
      <c r="D1674" t="s">
        <v>3154</v>
      </c>
      <c r="E1674" s="18">
        <v>130</v>
      </c>
      <c r="F1674" s="18">
        <v>338.61739999999998</v>
      </c>
      <c r="G1674" s="19">
        <f>+(Costo_Productos[[#This Row],[Precio Venta]]/Costo_Productos[[#This Row],[Precio Unitario]]-1)</f>
        <v>1.6047492307692304</v>
      </c>
    </row>
    <row r="1675" spans="1:7" x14ac:dyDescent="0.35">
      <c r="A1675" s="11">
        <v>44748</v>
      </c>
      <c r="B1675" t="s">
        <v>3149</v>
      </c>
      <c r="C1675" t="s">
        <v>5136</v>
      </c>
      <c r="D1675" t="s">
        <v>3151</v>
      </c>
      <c r="E1675" s="18">
        <v>130</v>
      </c>
      <c r="F1675" s="18">
        <v>269.51179999999999</v>
      </c>
      <c r="G1675" s="19">
        <f>+(Costo_Productos[[#This Row],[Precio Venta]]/Costo_Productos[[#This Row],[Precio Unitario]]-1)</f>
        <v>1.0731676923076923</v>
      </c>
    </row>
    <row r="1676" spans="1:7" x14ac:dyDescent="0.35">
      <c r="A1676" s="11">
        <v>44748</v>
      </c>
      <c r="B1676" t="s">
        <v>3137</v>
      </c>
      <c r="C1676" t="s">
        <v>5136</v>
      </c>
      <c r="D1676" t="s">
        <v>3139</v>
      </c>
      <c r="E1676" s="18">
        <v>130</v>
      </c>
      <c r="F1676" s="18">
        <v>331.70690000000002</v>
      </c>
      <c r="G1676" s="19">
        <f>+(Costo_Productos[[#This Row],[Precio Venta]]/Costo_Productos[[#This Row],[Precio Unitario]]-1)</f>
        <v>1.5515915384615386</v>
      </c>
    </row>
    <row r="1677" spans="1:7" x14ac:dyDescent="0.35">
      <c r="A1677" s="11">
        <v>44748</v>
      </c>
      <c r="B1677" t="s">
        <v>4208</v>
      </c>
      <c r="C1677" t="s">
        <v>4293</v>
      </c>
      <c r="D1677" t="s">
        <v>4210</v>
      </c>
      <c r="E1677" s="18">
        <v>96.858999999999995</v>
      </c>
      <c r="F1677" s="18">
        <v>239.21250000000001</v>
      </c>
      <c r="G1677" s="19">
        <f>+(Costo_Productos[[#This Row],[Precio Venta]]/Costo_Productos[[#This Row],[Precio Unitario]]-1)</f>
        <v>1.469698221125554</v>
      </c>
    </row>
    <row r="1678" spans="1:7" x14ac:dyDescent="0.35">
      <c r="A1678" s="11">
        <v>44748</v>
      </c>
      <c r="B1678" t="s">
        <v>4193</v>
      </c>
      <c r="C1678" t="s">
        <v>4293</v>
      </c>
      <c r="D1678" t="s">
        <v>4195</v>
      </c>
      <c r="E1678" s="18">
        <v>108.752</v>
      </c>
      <c r="F1678" s="18">
        <v>280.83550000000002</v>
      </c>
      <c r="G1678" s="19">
        <f>+(Costo_Productos[[#This Row],[Precio Venta]]/Costo_Productos[[#This Row],[Precio Unitario]]-1)</f>
        <v>1.5823479108430192</v>
      </c>
    </row>
    <row r="1679" spans="1:7" x14ac:dyDescent="0.35">
      <c r="A1679" s="11">
        <v>44748</v>
      </c>
      <c r="B1679" t="s">
        <v>4181</v>
      </c>
      <c r="C1679" t="s">
        <v>4293</v>
      </c>
      <c r="D1679" t="s">
        <v>4183</v>
      </c>
      <c r="E1679" s="18">
        <v>117.36199999999999</v>
      </c>
      <c r="F1679" s="18">
        <v>296.58359999999999</v>
      </c>
      <c r="G1679" s="19">
        <f>+(Costo_Productos[[#This Row],[Precio Venta]]/Costo_Productos[[#This Row],[Precio Unitario]]-1)</f>
        <v>1.52708372386292</v>
      </c>
    </row>
    <row r="1680" spans="1:7" x14ac:dyDescent="0.35">
      <c r="A1680" s="11">
        <v>44748</v>
      </c>
      <c r="B1680" t="s">
        <v>4178</v>
      </c>
      <c r="C1680" t="s">
        <v>4293</v>
      </c>
      <c r="D1680" t="s">
        <v>4180</v>
      </c>
      <c r="E1680" s="18">
        <v>115.934</v>
      </c>
      <c r="F1680" s="18">
        <v>304.71690000000001</v>
      </c>
      <c r="G1680" s="19">
        <f>+(Costo_Productos[[#This Row],[Precio Venta]]/Costo_Productos[[#This Row],[Precio Unitario]]-1)</f>
        <v>1.6283652767954182</v>
      </c>
    </row>
    <row r="1681" spans="1:7" x14ac:dyDescent="0.35">
      <c r="A1681" s="11">
        <v>44748</v>
      </c>
      <c r="B1681" t="s">
        <v>4145</v>
      </c>
      <c r="C1681" t="s">
        <v>4293</v>
      </c>
      <c r="D1681" t="s">
        <v>4147</v>
      </c>
      <c r="E1681" s="18">
        <v>104.496</v>
      </c>
      <c r="F1681" s="18">
        <v>271.10750000000002</v>
      </c>
      <c r="G1681" s="19">
        <f>+(Costo_Productos[[#This Row],[Precio Venta]]/Costo_Productos[[#This Row],[Precio Unitario]]-1)</f>
        <v>1.594429451845047</v>
      </c>
    </row>
    <row r="1682" spans="1:7" x14ac:dyDescent="0.35">
      <c r="A1682" s="11">
        <v>44748</v>
      </c>
      <c r="B1682" t="s">
        <v>3706</v>
      </c>
      <c r="C1682" t="s">
        <v>4283</v>
      </c>
      <c r="D1682" t="s">
        <v>3707</v>
      </c>
      <c r="E1682" s="18">
        <v>104.586</v>
      </c>
      <c r="F1682" s="18">
        <v>551.11249999999995</v>
      </c>
      <c r="G1682" s="19">
        <f>+(Costo_Productos[[#This Row],[Precio Venta]]/Costo_Productos[[#This Row],[Precio Unitario]]-1)</f>
        <v>4.2694672327080099</v>
      </c>
    </row>
    <row r="1683" spans="1:7" x14ac:dyDescent="0.35">
      <c r="A1683" s="11">
        <v>44748</v>
      </c>
      <c r="B1683" t="s">
        <v>3704</v>
      </c>
      <c r="C1683" t="s">
        <v>4283</v>
      </c>
      <c r="D1683" t="s">
        <v>3705</v>
      </c>
      <c r="E1683" s="18">
        <v>91.518000000000001</v>
      </c>
      <c r="F1683" s="18">
        <v>482.24239999999998</v>
      </c>
      <c r="G1683" s="19">
        <f>+(Costo_Productos[[#This Row],[Precio Venta]]/Costo_Productos[[#This Row],[Precio Unitario]]-1)</f>
        <v>4.2693721453703093</v>
      </c>
    </row>
    <row r="1684" spans="1:7" x14ac:dyDescent="0.35">
      <c r="A1684" s="11">
        <v>44748</v>
      </c>
      <c r="B1684" t="s">
        <v>3700</v>
      </c>
      <c r="C1684" t="s">
        <v>4283</v>
      </c>
      <c r="D1684" t="s">
        <v>3701</v>
      </c>
      <c r="E1684" s="18">
        <v>78.45</v>
      </c>
      <c r="F1684" s="18">
        <v>413.37220000000002</v>
      </c>
      <c r="G1684" s="19">
        <f>+(Costo_Productos[[#This Row],[Precio Venta]]/Costo_Productos[[#This Row],[Precio Unitario]]-1)</f>
        <v>4.2692441045251757</v>
      </c>
    </row>
    <row r="1685" spans="1:7" x14ac:dyDescent="0.35">
      <c r="A1685" s="11">
        <v>44748</v>
      </c>
      <c r="B1685" t="s">
        <v>3881</v>
      </c>
      <c r="C1685" t="s">
        <v>4283</v>
      </c>
      <c r="D1685" t="s">
        <v>3882</v>
      </c>
      <c r="E1685" s="18">
        <v>123.108</v>
      </c>
      <c r="F1685" s="18">
        <v>475.41269999999997</v>
      </c>
      <c r="G1685" s="19">
        <f>+(Costo_Productos[[#This Row],[Precio Venta]]/Costo_Productos[[#This Row],[Precio Unitario]]-1)</f>
        <v>2.8617530948435514</v>
      </c>
    </row>
    <row r="1686" spans="1:7" x14ac:dyDescent="0.35">
      <c r="A1686" s="11">
        <v>44748</v>
      </c>
      <c r="B1686" t="s">
        <v>2754</v>
      </c>
      <c r="C1686" t="s">
        <v>4283</v>
      </c>
      <c r="D1686" t="s">
        <v>2755</v>
      </c>
      <c r="E1686" s="18">
        <v>67.854699999999994</v>
      </c>
      <c r="F1686" s="18">
        <v>192.50729999999999</v>
      </c>
      <c r="G1686" s="19">
        <f>+(Costo_Productos[[#This Row],[Precio Venta]]/Costo_Productos[[#This Row],[Precio Unitario]]-1)</f>
        <v>1.8370518180759769</v>
      </c>
    </row>
    <row r="1687" spans="1:7" x14ac:dyDescent="0.35">
      <c r="A1687" s="11">
        <v>44748</v>
      </c>
      <c r="B1687" t="s">
        <v>3716</v>
      </c>
      <c r="C1687" t="s">
        <v>4283</v>
      </c>
      <c r="D1687" t="s">
        <v>3717</v>
      </c>
      <c r="E1687" s="18">
        <v>202.494</v>
      </c>
      <c r="F1687" s="18">
        <v>1181.8320000000001</v>
      </c>
      <c r="G1687" s="19">
        <f>+(Costo_Productos[[#This Row],[Precio Venta]]/Costo_Productos[[#This Row],[Precio Unitario]]-1)</f>
        <v>4.8363803371951768</v>
      </c>
    </row>
    <row r="1688" spans="1:7" x14ac:dyDescent="0.35">
      <c r="A1688" s="11">
        <v>44748</v>
      </c>
      <c r="B1688" t="s">
        <v>3684</v>
      </c>
      <c r="C1688" t="s">
        <v>4283</v>
      </c>
      <c r="D1688" t="s">
        <v>3685</v>
      </c>
      <c r="E1688" s="18">
        <v>125.05200000000001</v>
      </c>
      <c r="F1688" s="18">
        <v>440.31200000000001</v>
      </c>
      <c r="G1688" s="19">
        <f>+(Costo_Productos[[#This Row],[Precio Venta]]/Costo_Productos[[#This Row],[Precio Unitario]]-1)</f>
        <v>2.521031250999584</v>
      </c>
    </row>
    <row r="1689" spans="1:7" x14ac:dyDescent="0.35">
      <c r="A1689" s="11">
        <v>44748</v>
      </c>
      <c r="B1689" t="s">
        <v>3678</v>
      </c>
      <c r="C1689" t="s">
        <v>4283</v>
      </c>
      <c r="D1689" t="s">
        <v>3679</v>
      </c>
      <c r="E1689" s="18">
        <v>108</v>
      </c>
      <c r="F1689" s="18">
        <v>380.26310000000001</v>
      </c>
      <c r="G1689" s="19">
        <f>+(Costo_Productos[[#This Row],[Precio Venta]]/Costo_Productos[[#This Row],[Precio Unitario]]-1)</f>
        <v>2.5209546296296299</v>
      </c>
    </row>
    <row r="1690" spans="1:7" x14ac:dyDescent="0.35">
      <c r="A1690" s="11">
        <v>44748</v>
      </c>
      <c r="B1690" t="s">
        <v>3706</v>
      </c>
      <c r="C1690" t="s">
        <v>4283</v>
      </c>
      <c r="D1690" t="s">
        <v>3707</v>
      </c>
      <c r="E1690" s="18">
        <v>104.586</v>
      </c>
      <c r="F1690" s="18">
        <v>551.11249999999995</v>
      </c>
      <c r="G1690" s="19">
        <f>+(Costo_Productos[[#This Row],[Precio Venta]]/Costo_Productos[[#This Row],[Precio Unitario]]-1)</f>
        <v>4.2694672327080099</v>
      </c>
    </row>
    <row r="1691" spans="1:7" x14ac:dyDescent="0.35">
      <c r="A1691" s="11">
        <v>44748</v>
      </c>
      <c r="B1691" t="s">
        <v>3700</v>
      </c>
      <c r="C1691" t="s">
        <v>4283</v>
      </c>
      <c r="D1691" t="s">
        <v>3701</v>
      </c>
      <c r="E1691" s="18">
        <v>78.45</v>
      </c>
      <c r="F1691" s="18">
        <v>413.37220000000002</v>
      </c>
      <c r="G1691" s="19">
        <f>+(Costo_Productos[[#This Row],[Precio Venta]]/Costo_Productos[[#This Row],[Precio Unitario]]-1)</f>
        <v>4.2692441045251757</v>
      </c>
    </row>
    <row r="1692" spans="1:7" x14ac:dyDescent="0.35">
      <c r="A1692" s="11">
        <v>44748</v>
      </c>
      <c r="B1692" t="s">
        <v>3770</v>
      </c>
      <c r="C1692" t="s">
        <v>4283</v>
      </c>
      <c r="D1692" t="s">
        <v>3771</v>
      </c>
      <c r="E1692" s="18">
        <v>314.37</v>
      </c>
      <c r="F1692" s="18">
        <v>1265.0433</v>
      </c>
      <c r="G1692" s="19">
        <f>+(Costo_Productos[[#This Row],[Precio Venta]]/Costo_Productos[[#This Row],[Precio Unitario]]-1)</f>
        <v>3.024058593377231</v>
      </c>
    </row>
    <row r="1693" spans="1:7" x14ac:dyDescent="0.35">
      <c r="A1693" s="11">
        <v>44748</v>
      </c>
      <c r="B1693" t="s">
        <v>3766</v>
      </c>
      <c r="C1693" t="s">
        <v>4283</v>
      </c>
      <c r="D1693" t="s">
        <v>3767</v>
      </c>
      <c r="E1693" s="18">
        <v>251.49600000000001</v>
      </c>
      <c r="F1693" s="18">
        <v>1012.0325</v>
      </c>
      <c r="G1693" s="19">
        <f>+(Costo_Productos[[#This Row],[Precio Venta]]/Costo_Productos[[#This Row],[Precio Unitario]]-1)</f>
        <v>3.0240500842955749</v>
      </c>
    </row>
    <row r="1694" spans="1:7" x14ac:dyDescent="0.35">
      <c r="A1694" s="11">
        <v>44748</v>
      </c>
      <c r="B1694" t="s">
        <v>3690</v>
      </c>
      <c r="C1694" t="s">
        <v>4283</v>
      </c>
      <c r="D1694" t="s">
        <v>3691</v>
      </c>
      <c r="E1694" s="18">
        <v>136.35599999999999</v>
      </c>
      <c r="F1694" s="18">
        <v>488.44420000000002</v>
      </c>
      <c r="G1694" s="19">
        <f>+(Costo_Productos[[#This Row],[Precio Venta]]/Costo_Productos[[#This Row],[Precio Unitario]]-1)</f>
        <v>2.5821247323183436</v>
      </c>
    </row>
    <row r="1695" spans="1:7" x14ac:dyDescent="0.35">
      <c r="A1695" s="11">
        <v>44748</v>
      </c>
      <c r="B1695" t="s">
        <v>3688</v>
      </c>
      <c r="C1695" t="s">
        <v>4283</v>
      </c>
      <c r="D1695" t="s">
        <v>3689</v>
      </c>
      <c r="E1695" s="18">
        <v>134.28</v>
      </c>
      <c r="F1695" s="18">
        <v>551.37220000000002</v>
      </c>
      <c r="G1695" s="19">
        <f>+(Costo_Productos[[#This Row],[Precio Venta]]/Costo_Productos[[#This Row],[Precio Unitario]]-1)</f>
        <v>3.1061379207625857</v>
      </c>
    </row>
    <row r="1696" spans="1:7" x14ac:dyDescent="0.35">
      <c r="A1696" s="11">
        <v>44748</v>
      </c>
      <c r="B1696" t="s">
        <v>3686</v>
      </c>
      <c r="C1696" t="s">
        <v>4283</v>
      </c>
      <c r="D1696" t="s">
        <v>3687</v>
      </c>
      <c r="E1696" s="18">
        <v>122.49</v>
      </c>
      <c r="F1696" s="18">
        <v>504.58210000000003</v>
      </c>
      <c r="G1696" s="19">
        <f>+(Costo_Productos[[#This Row],[Precio Venta]]/Costo_Productos[[#This Row],[Precio Unitario]]-1)</f>
        <v>3.1193738264348116</v>
      </c>
    </row>
    <row r="1697" spans="1:7" x14ac:dyDescent="0.35">
      <c r="A1697" s="11">
        <v>44748</v>
      </c>
      <c r="B1697" t="s">
        <v>3744</v>
      </c>
      <c r="C1697" t="s">
        <v>4283</v>
      </c>
      <c r="D1697" t="s">
        <v>3745</v>
      </c>
      <c r="E1697" s="18">
        <v>83.7</v>
      </c>
      <c r="F1697" s="18">
        <v>290.94729999999998</v>
      </c>
      <c r="G1697" s="19">
        <f>+(Costo_Productos[[#This Row],[Precio Venta]]/Costo_Productos[[#This Row],[Precio Unitario]]-1)</f>
        <v>2.4760728793309434</v>
      </c>
    </row>
    <row r="1698" spans="1:7" x14ac:dyDescent="0.35">
      <c r="A1698" s="11">
        <v>44748</v>
      </c>
      <c r="B1698" t="s">
        <v>3742</v>
      </c>
      <c r="C1698" t="s">
        <v>4283</v>
      </c>
      <c r="D1698" t="s">
        <v>3743</v>
      </c>
      <c r="E1698" s="18">
        <v>103.164</v>
      </c>
      <c r="F1698" s="18">
        <v>425.68939999999998</v>
      </c>
      <c r="G1698" s="19">
        <f>+(Costo_Productos[[#This Row],[Precio Venta]]/Costo_Productos[[#This Row],[Precio Unitario]]-1)</f>
        <v>3.1263367066030785</v>
      </c>
    </row>
    <row r="1699" spans="1:7" x14ac:dyDescent="0.35">
      <c r="A1699" s="11">
        <v>44748</v>
      </c>
      <c r="B1699" t="s">
        <v>3740</v>
      </c>
      <c r="C1699" t="s">
        <v>4283</v>
      </c>
      <c r="D1699" t="s">
        <v>3741</v>
      </c>
      <c r="E1699" s="18">
        <v>87.546000000000006</v>
      </c>
      <c r="F1699" s="18">
        <v>361.2353</v>
      </c>
      <c r="G1699" s="19">
        <f>+(Costo_Productos[[#This Row],[Precio Venta]]/Costo_Productos[[#This Row],[Precio Unitario]]-1)</f>
        <v>3.1262342083019208</v>
      </c>
    </row>
    <row r="1700" spans="1:7" x14ac:dyDescent="0.35">
      <c r="A1700" s="11">
        <v>44748</v>
      </c>
      <c r="B1700" t="s">
        <v>3738</v>
      </c>
      <c r="C1700" t="s">
        <v>4283</v>
      </c>
      <c r="D1700" t="s">
        <v>3739</v>
      </c>
      <c r="E1700" s="18">
        <v>84.102000000000004</v>
      </c>
      <c r="F1700" s="18">
        <v>303.65410000000003</v>
      </c>
      <c r="G1700" s="19">
        <f>+(Costo_Productos[[#This Row],[Precio Venta]]/Costo_Productos[[#This Row],[Precio Unitario]]-1)</f>
        <v>2.6105455280492738</v>
      </c>
    </row>
    <row r="1701" spans="1:7" x14ac:dyDescent="0.35">
      <c r="A1701" s="11">
        <v>44748</v>
      </c>
      <c r="B1701" t="s">
        <v>3736</v>
      </c>
      <c r="C1701" t="s">
        <v>4283</v>
      </c>
      <c r="D1701" t="s">
        <v>3737</v>
      </c>
      <c r="E1701" s="18">
        <v>71.616</v>
      </c>
      <c r="F1701" s="18">
        <v>281.84469999999999</v>
      </c>
      <c r="G1701" s="19">
        <f>+(Costo_Productos[[#This Row],[Precio Venta]]/Costo_Productos[[#This Row],[Precio Unitario]]-1)</f>
        <v>2.9354990504915102</v>
      </c>
    </row>
    <row r="1702" spans="1:7" x14ac:dyDescent="0.35">
      <c r="A1702" s="11">
        <v>44748</v>
      </c>
      <c r="B1702" t="s">
        <v>3728</v>
      </c>
      <c r="C1702" t="s">
        <v>4283</v>
      </c>
      <c r="D1702" t="s">
        <v>3729</v>
      </c>
      <c r="E1702" s="18">
        <v>88.908000000000001</v>
      </c>
      <c r="F1702" s="18">
        <v>321.01510000000002</v>
      </c>
      <c r="G1702" s="19">
        <f>+(Costo_Productos[[#This Row],[Precio Venta]]/Costo_Productos[[#This Row],[Precio Unitario]]-1)</f>
        <v>2.6106435866288749</v>
      </c>
    </row>
    <row r="1703" spans="1:7" x14ac:dyDescent="0.35">
      <c r="A1703" s="11">
        <v>44748</v>
      </c>
      <c r="B1703" t="s">
        <v>3676</v>
      </c>
      <c r="C1703" t="s">
        <v>4283</v>
      </c>
      <c r="D1703" t="s">
        <v>3677</v>
      </c>
      <c r="E1703" s="18">
        <v>164.7</v>
      </c>
      <c r="F1703" s="18">
        <v>544.80240000000003</v>
      </c>
      <c r="G1703" s="19">
        <f>+(Costo_Productos[[#This Row],[Precio Venta]]/Costo_Productos[[#This Row],[Precio Unitario]]-1)</f>
        <v>2.3078469945355198</v>
      </c>
    </row>
    <row r="1704" spans="1:7" x14ac:dyDescent="0.35">
      <c r="A1704" s="11">
        <v>44748</v>
      </c>
      <c r="B1704" t="s">
        <v>2740</v>
      </c>
      <c r="C1704" t="s">
        <v>4283</v>
      </c>
      <c r="D1704" t="s">
        <v>2741</v>
      </c>
      <c r="E1704" s="18">
        <v>125.1446</v>
      </c>
      <c r="F1704" s="18">
        <v>355.04419999999999</v>
      </c>
      <c r="G1704" s="19">
        <f>+(Costo_Productos[[#This Row],[Precio Venta]]/Costo_Productos[[#This Row],[Precio Unitario]]-1)</f>
        <v>1.8370716754857979</v>
      </c>
    </row>
    <row r="1705" spans="1:7" x14ac:dyDescent="0.35">
      <c r="A1705" s="11">
        <v>44748</v>
      </c>
      <c r="B1705" t="s">
        <v>2748</v>
      </c>
      <c r="C1705" t="s">
        <v>4283</v>
      </c>
      <c r="D1705" t="s">
        <v>2749</v>
      </c>
      <c r="E1705" s="18">
        <v>137.35659999999999</v>
      </c>
      <c r="F1705" s="18">
        <v>389.69040000000001</v>
      </c>
      <c r="G1705" s="19">
        <f>+(Costo_Productos[[#This Row],[Precio Venta]]/Costo_Productos[[#This Row],[Precio Unitario]]-1)</f>
        <v>1.837070806936107</v>
      </c>
    </row>
    <row r="1706" spans="1:7" x14ac:dyDescent="0.35">
      <c r="A1706" s="11">
        <v>44748</v>
      </c>
      <c r="B1706" t="s">
        <v>2754</v>
      </c>
      <c r="C1706" t="s">
        <v>4283</v>
      </c>
      <c r="D1706" t="s">
        <v>2755</v>
      </c>
      <c r="E1706" s="18">
        <v>67.854699999999994</v>
      </c>
      <c r="F1706" s="18">
        <v>192.50729999999999</v>
      </c>
      <c r="G1706" s="19">
        <f>+(Costo_Productos[[#This Row],[Precio Venta]]/Costo_Productos[[#This Row],[Precio Unitario]]-1)</f>
        <v>1.8370518180759769</v>
      </c>
    </row>
    <row r="1707" spans="1:7" x14ac:dyDescent="0.35">
      <c r="A1707" s="11">
        <v>44748</v>
      </c>
      <c r="B1707" t="s">
        <v>2690</v>
      </c>
      <c r="C1707" t="s">
        <v>4283</v>
      </c>
      <c r="D1707" t="s">
        <v>2691</v>
      </c>
      <c r="E1707" s="18">
        <v>86.052000000000007</v>
      </c>
      <c r="F1707" s="18">
        <v>244.13550000000001</v>
      </c>
      <c r="G1707" s="19">
        <f>+(Costo_Productos[[#This Row],[Precio Venta]]/Costo_Productos[[#This Row],[Precio Unitario]]-1)</f>
        <v>1.8370694463812578</v>
      </c>
    </row>
    <row r="1708" spans="1:7" x14ac:dyDescent="0.35">
      <c r="A1708" s="11">
        <v>44748</v>
      </c>
      <c r="B1708" t="s">
        <v>2686</v>
      </c>
      <c r="C1708" t="s">
        <v>4283</v>
      </c>
      <c r="D1708" t="s">
        <v>2687</v>
      </c>
      <c r="E1708" s="18">
        <v>71.830699999999993</v>
      </c>
      <c r="F1708" s="18">
        <v>203.7962</v>
      </c>
      <c r="G1708" s="19">
        <f>+(Costo_Productos[[#This Row],[Precio Venta]]/Costo_Productos[[#This Row],[Precio Unitario]]-1)</f>
        <v>1.8371740773791712</v>
      </c>
    </row>
    <row r="1709" spans="1:7" x14ac:dyDescent="0.35">
      <c r="A1709" s="11">
        <v>44748</v>
      </c>
      <c r="B1709" t="s">
        <v>2668</v>
      </c>
      <c r="C1709" t="s">
        <v>4283</v>
      </c>
      <c r="D1709" t="s">
        <v>2669</v>
      </c>
      <c r="E1709" s="18">
        <v>97.078299999999999</v>
      </c>
      <c r="F1709" s="18">
        <v>275.41550000000001</v>
      </c>
      <c r="G1709" s="19">
        <f>+(Costo_Productos[[#This Row],[Precio Venta]]/Costo_Productos[[#This Row],[Precio Unitario]]-1)</f>
        <v>1.8370449420725334</v>
      </c>
    </row>
    <row r="1710" spans="1:7" x14ac:dyDescent="0.35">
      <c r="A1710" s="11">
        <v>44746</v>
      </c>
      <c r="B1710" t="s">
        <v>3837</v>
      </c>
      <c r="C1710" t="s">
        <v>4283</v>
      </c>
      <c r="D1710" t="s">
        <v>3838</v>
      </c>
      <c r="E1710" s="18">
        <v>298.8</v>
      </c>
      <c r="F1710" s="18">
        <v>867.58159999999998</v>
      </c>
      <c r="G1710" s="19">
        <f>+(Costo_Productos[[#This Row],[Precio Venta]]/Costo_Productos[[#This Row],[Precio Unitario]]-1)</f>
        <v>1.9035528781793842</v>
      </c>
    </row>
    <row r="1711" spans="1:7" x14ac:dyDescent="0.35">
      <c r="A1711" s="11">
        <v>44746</v>
      </c>
      <c r="B1711" t="s">
        <v>3833</v>
      </c>
      <c r="C1711" t="s">
        <v>4283</v>
      </c>
      <c r="D1711" t="s">
        <v>3834</v>
      </c>
      <c r="E1711" s="18">
        <v>181.99</v>
      </c>
      <c r="F1711" s="18">
        <v>538.42729999999995</v>
      </c>
      <c r="G1711" s="19">
        <f>+(Costo_Productos[[#This Row],[Precio Venta]]/Costo_Productos[[#This Row],[Precio Unitario]]-1)</f>
        <v>1.9585543161712176</v>
      </c>
    </row>
    <row r="1712" spans="1:7" x14ac:dyDescent="0.35">
      <c r="A1712" s="11">
        <v>44746</v>
      </c>
      <c r="B1712" t="s">
        <v>3831</v>
      </c>
      <c r="C1712" t="s">
        <v>4283</v>
      </c>
      <c r="D1712" t="s">
        <v>3832</v>
      </c>
      <c r="E1712" s="18">
        <v>160.19999999999999</v>
      </c>
      <c r="F1712" s="18">
        <v>471.46210000000002</v>
      </c>
      <c r="G1712" s="19">
        <f>+(Costo_Productos[[#This Row],[Precio Venta]]/Costo_Productos[[#This Row],[Precio Unitario]]-1)</f>
        <v>1.9429594257178531</v>
      </c>
    </row>
    <row r="1713" spans="1:7" x14ac:dyDescent="0.35">
      <c r="A1713" s="11">
        <v>44746</v>
      </c>
      <c r="B1713" t="s">
        <v>3857</v>
      </c>
      <c r="C1713" t="s">
        <v>4283</v>
      </c>
      <c r="D1713" t="s">
        <v>3858</v>
      </c>
      <c r="E1713" s="18">
        <v>440</v>
      </c>
      <c r="F1713" s="18">
        <v>1295.6631</v>
      </c>
      <c r="G1713" s="19">
        <f>+(Costo_Productos[[#This Row],[Precio Venta]]/Costo_Productos[[#This Row],[Precio Unitario]]-1)</f>
        <v>1.9446888636363635</v>
      </c>
    </row>
    <row r="1714" spans="1:7" x14ac:dyDescent="0.35">
      <c r="A1714" s="11">
        <v>44746</v>
      </c>
      <c r="B1714" t="s">
        <v>3855</v>
      </c>
      <c r="C1714" t="s">
        <v>4283</v>
      </c>
      <c r="D1714" t="s">
        <v>3856</v>
      </c>
      <c r="E1714" s="18">
        <v>315.60000000000002</v>
      </c>
      <c r="F1714" s="18">
        <v>924.35109999999997</v>
      </c>
      <c r="G1714" s="19">
        <f>+(Costo_Productos[[#This Row],[Precio Venta]]/Costo_Productos[[#This Row],[Precio Unitario]]-1)</f>
        <v>1.928869138149556</v>
      </c>
    </row>
    <row r="1715" spans="1:7" x14ac:dyDescent="0.35">
      <c r="A1715" s="11">
        <v>44746</v>
      </c>
      <c r="B1715" t="s">
        <v>3853</v>
      </c>
      <c r="C1715" t="s">
        <v>4283</v>
      </c>
      <c r="D1715" t="s">
        <v>3854</v>
      </c>
      <c r="E1715" s="18">
        <v>285</v>
      </c>
      <c r="F1715" s="18">
        <v>818.45360000000005</v>
      </c>
      <c r="G1715" s="19">
        <f>+(Costo_Productos[[#This Row],[Precio Venta]]/Costo_Productos[[#This Row],[Precio Unitario]]-1)</f>
        <v>1.8717670175438599</v>
      </c>
    </row>
    <row r="1716" spans="1:7" x14ac:dyDescent="0.35">
      <c r="A1716" s="11">
        <v>44746</v>
      </c>
      <c r="B1716" t="s">
        <v>2664</v>
      </c>
      <c r="C1716" t="s">
        <v>4283</v>
      </c>
      <c r="D1716" t="s">
        <v>2665</v>
      </c>
      <c r="E1716" s="18">
        <v>89.9</v>
      </c>
      <c r="F1716" s="18">
        <v>235.3252</v>
      </c>
      <c r="G1716" s="19">
        <f>+(Costo_Productos[[#This Row],[Precio Venta]]/Costo_Productos[[#This Row],[Precio Unitario]]-1)</f>
        <v>1.6176329254727473</v>
      </c>
    </row>
    <row r="1717" spans="1:7" x14ac:dyDescent="0.35">
      <c r="A1717" s="11">
        <v>44743</v>
      </c>
      <c r="B1717" t="s">
        <v>1993</v>
      </c>
      <c r="C1717" t="s">
        <v>4280</v>
      </c>
      <c r="D1717" t="s">
        <v>1994</v>
      </c>
      <c r="E1717" s="18">
        <v>20</v>
      </c>
      <c r="F1717" s="18">
        <v>166.24459999999999</v>
      </c>
      <c r="G1717" s="19">
        <f>+(Costo_Productos[[#This Row],[Precio Venta]]/Costo_Productos[[#This Row],[Precio Unitario]]-1)</f>
        <v>7.3122299999999996</v>
      </c>
    </row>
    <row r="1718" spans="1:7" x14ac:dyDescent="0.35">
      <c r="A1718" s="11">
        <v>44743</v>
      </c>
      <c r="B1718" t="s">
        <v>1991</v>
      </c>
      <c r="C1718" t="s">
        <v>4280</v>
      </c>
      <c r="D1718" t="s">
        <v>1992</v>
      </c>
      <c r="E1718" s="18">
        <v>20</v>
      </c>
      <c r="F1718" s="18">
        <v>166.24459999999999</v>
      </c>
      <c r="G1718" s="19">
        <f>+(Costo_Productos[[#This Row],[Precio Venta]]/Costo_Productos[[#This Row],[Precio Unitario]]-1)</f>
        <v>7.3122299999999996</v>
      </c>
    </row>
    <row r="1719" spans="1:7" x14ac:dyDescent="0.35">
      <c r="A1719" s="11">
        <v>44743</v>
      </c>
      <c r="B1719" t="s">
        <v>2007</v>
      </c>
      <c r="C1719" t="s">
        <v>4280</v>
      </c>
      <c r="D1719" t="s">
        <v>2008</v>
      </c>
      <c r="E1719" s="18">
        <v>10</v>
      </c>
      <c r="F1719" s="18">
        <v>83.252300000000005</v>
      </c>
      <c r="G1719" s="19">
        <f>+(Costo_Productos[[#This Row],[Precio Venta]]/Costo_Productos[[#This Row],[Precio Unitario]]-1)</f>
        <v>7.3252300000000012</v>
      </c>
    </row>
    <row r="1720" spans="1:7" x14ac:dyDescent="0.35">
      <c r="A1720" s="11">
        <v>44743</v>
      </c>
      <c r="B1720" t="s">
        <v>4214</v>
      </c>
      <c r="C1720" t="s">
        <v>4293</v>
      </c>
      <c r="D1720" t="s">
        <v>4216</v>
      </c>
      <c r="E1720" s="18">
        <v>105.7</v>
      </c>
      <c r="F1720" s="18">
        <v>304.99599999999998</v>
      </c>
      <c r="G1720" s="19">
        <f>+(Costo_Productos[[#This Row],[Precio Venta]]/Costo_Productos[[#This Row],[Precio Unitario]]-1)</f>
        <v>1.8854872280037842</v>
      </c>
    </row>
    <row r="1721" spans="1:7" x14ac:dyDescent="0.35">
      <c r="A1721" s="11">
        <v>44743</v>
      </c>
      <c r="B1721" t="s">
        <v>4202</v>
      </c>
      <c r="C1721" t="s">
        <v>4293</v>
      </c>
      <c r="D1721" t="s">
        <v>4204</v>
      </c>
      <c r="E1721" s="18">
        <v>195.762</v>
      </c>
      <c r="F1721" s="18">
        <v>493.37369999999999</v>
      </c>
      <c r="G1721" s="19">
        <f>+(Costo_Productos[[#This Row],[Precio Venta]]/Costo_Productos[[#This Row],[Precio Unitario]]-1)</f>
        <v>1.5202730867073284</v>
      </c>
    </row>
    <row r="1722" spans="1:7" x14ac:dyDescent="0.35">
      <c r="A1722" s="11">
        <v>44743</v>
      </c>
      <c r="B1722" t="s">
        <v>4196</v>
      </c>
      <c r="C1722" t="s">
        <v>4293</v>
      </c>
      <c r="D1722" t="s">
        <v>4198</v>
      </c>
      <c r="E1722" s="18">
        <v>112.742</v>
      </c>
      <c r="F1722" s="18">
        <v>308.94299999999998</v>
      </c>
      <c r="G1722" s="19">
        <f>+(Costo_Productos[[#This Row],[Precio Venta]]/Costo_Productos[[#This Row],[Precio Unitario]]-1)</f>
        <v>1.7402653846836138</v>
      </c>
    </row>
    <row r="1723" spans="1:7" x14ac:dyDescent="0.35">
      <c r="A1723" s="11">
        <v>44743</v>
      </c>
      <c r="B1723" t="s">
        <v>4184</v>
      </c>
      <c r="C1723" t="s">
        <v>4293</v>
      </c>
      <c r="D1723" t="s">
        <v>4186</v>
      </c>
      <c r="E1723" s="18">
        <v>109.80200000000001</v>
      </c>
      <c r="F1723" s="18">
        <v>293.91239999999999</v>
      </c>
      <c r="G1723" s="19">
        <f>+(Costo_Productos[[#This Row],[Precio Venta]]/Costo_Productos[[#This Row],[Precio Unitario]]-1)</f>
        <v>1.6767490573942183</v>
      </c>
    </row>
    <row r="1724" spans="1:7" x14ac:dyDescent="0.35">
      <c r="A1724" s="11">
        <v>44743</v>
      </c>
      <c r="B1724" t="s">
        <v>4157</v>
      </c>
      <c r="C1724" t="s">
        <v>4293</v>
      </c>
      <c r="D1724" t="s">
        <v>4159</v>
      </c>
      <c r="E1724" s="18">
        <v>105.35</v>
      </c>
      <c r="F1724" s="18">
        <v>288.49029999999999</v>
      </c>
      <c r="G1724" s="19">
        <f>+(Costo_Productos[[#This Row],[Precio Venta]]/Costo_Productos[[#This Row],[Precio Unitario]]-1)</f>
        <v>1.7383986710963457</v>
      </c>
    </row>
    <row r="1725" spans="1:7" x14ac:dyDescent="0.35">
      <c r="A1725" s="11">
        <v>44743</v>
      </c>
      <c r="B1725" t="s">
        <v>3559</v>
      </c>
      <c r="C1725" t="s">
        <v>4288</v>
      </c>
      <c r="D1725" t="s">
        <v>3561</v>
      </c>
      <c r="E1725" s="18">
        <v>42.587400000000002</v>
      </c>
      <c r="F1725" s="18">
        <v>161.6969</v>
      </c>
      <c r="G1725" s="19">
        <f>+(Costo_Productos[[#This Row],[Precio Venta]]/Costo_Productos[[#This Row],[Precio Unitario]]-1)</f>
        <v>2.7968248824769764</v>
      </c>
    </row>
    <row r="1726" spans="1:7" x14ac:dyDescent="0.35">
      <c r="A1726" s="11">
        <v>44743</v>
      </c>
      <c r="B1726" t="s">
        <v>3546</v>
      </c>
      <c r="C1726" t="s">
        <v>4288</v>
      </c>
      <c r="D1726" t="s">
        <v>3547</v>
      </c>
      <c r="E1726" s="18">
        <v>42.832099999999997</v>
      </c>
      <c r="F1726" s="18">
        <v>157.76589999999999</v>
      </c>
      <c r="G1726" s="19">
        <f>+(Costo_Productos[[#This Row],[Precio Venta]]/Costo_Productos[[#This Row],[Precio Unitario]]-1)</f>
        <v>2.6833566413974568</v>
      </c>
    </row>
    <row r="1727" spans="1:7" x14ac:dyDescent="0.35">
      <c r="A1727" s="11">
        <v>44743</v>
      </c>
      <c r="B1727" t="s">
        <v>3536</v>
      </c>
      <c r="C1727" t="s">
        <v>4288</v>
      </c>
      <c r="D1727" t="s">
        <v>3537</v>
      </c>
      <c r="E1727" s="18">
        <v>42.342599999999997</v>
      </c>
      <c r="F1727" s="18">
        <v>160.7038</v>
      </c>
      <c r="G1727" s="19">
        <f>+(Costo_Productos[[#This Row],[Precio Venta]]/Costo_Productos[[#This Row],[Precio Unitario]]-1)</f>
        <v>2.7953219688918489</v>
      </c>
    </row>
    <row r="1728" spans="1:7" x14ac:dyDescent="0.35">
      <c r="A1728" s="11">
        <v>44743</v>
      </c>
      <c r="B1728" t="s">
        <v>3515</v>
      </c>
      <c r="C1728" t="s">
        <v>4288</v>
      </c>
      <c r="D1728" t="s">
        <v>3393</v>
      </c>
      <c r="E1728" s="18">
        <v>56.538400000000003</v>
      </c>
      <c r="F1728" s="18">
        <v>214.56549999999999</v>
      </c>
      <c r="G1728" s="19">
        <f>+(Costo_Productos[[#This Row],[Precio Venta]]/Costo_Productos[[#This Row],[Precio Unitario]]-1)</f>
        <v>2.795040185077752</v>
      </c>
    </row>
    <row r="1729" spans="1:7" x14ac:dyDescent="0.35">
      <c r="A1729" s="11">
        <v>44743</v>
      </c>
      <c r="B1729" t="s">
        <v>3513</v>
      </c>
      <c r="C1729" t="s">
        <v>4288</v>
      </c>
      <c r="D1729" t="s">
        <v>3387</v>
      </c>
      <c r="E1729" s="18">
        <v>39.650300000000001</v>
      </c>
      <c r="F1729" s="18">
        <v>150.51900000000001</v>
      </c>
      <c r="G1729" s="19">
        <f>+(Costo_Productos[[#This Row],[Precio Venta]]/Costo_Productos[[#This Row],[Precio Unitario]]-1)</f>
        <v>2.7961629546308604</v>
      </c>
    </row>
    <row r="1730" spans="1:7" x14ac:dyDescent="0.35">
      <c r="A1730" s="11">
        <v>44743</v>
      </c>
      <c r="B1730" t="s">
        <v>3512</v>
      </c>
      <c r="C1730" t="s">
        <v>4288</v>
      </c>
      <c r="D1730" t="s">
        <v>3384</v>
      </c>
      <c r="E1730" s="18">
        <v>33.482399999999998</v>
      </c>
      <c r="F1730" s="18">
        <v>127.11369999999999</v>
      </c>
      <c r="G1730" s="19">
        <f>+(Costo_Productos[[#This Row],[Precio Venta]]/Costo_Productos[[#This Row],[Precio Unitario]]-1)</f>
        <v>2.7964333500585381</v>
      </c>
    </row>
    <row r="1731" spans="1:7" x14ac:dyDescent="0.35">
      <c r="A1731" s="11">
        <v>44743</v>
      </c>
      <c r="B1731" t="s">
        <v>3511</v>
      </c>
      <c r="C1731" t="s">
        <v>4288</v>
      </c>
      <c r="D1731" t="s">
        <v>3413</v>
      </c>
      <c r="E1731" s="18">
        <v>32.087299999999999</v>
      </c>
      <c r="F1731" s="18">
        <v>121.8254</v>
      </c>
      <c r="G1731" s="19">
        <f>+(Costo_Productos[[#This Row],[Precio Venta]]/Costo_Productos[[#This Row],[Precio Unitario]]-1)</f>
        <v>2.7966859162347721</v>
      </c>
    </row>
    <row r="1732" spans="1:7" x14ac:dyDescent="0.35">
      <c r="A1732" s="11">
        <v>44743</v>
      </c>
      <c r="B1732" t="s">
        <v>3495</v>
      </c>
      <c r="C1732" t="s">
        <v>4288</v>
      </c>
      <c r="D1732" t="s">
        <v>3496</v>
      </c>
      <c r="E1732" s="18">
        <v>58.006799999999998</v>
      </c>
      <c r="F1732" s="18">
        <v>220.14750000000001</v>
      </c>
      <c r="G1732" s="19">
        <f>+(Costo_Productos[[#This Row],[Precio Venta]]/Costo_Productos[[#This Row],[Precio Unitario]]-1)</f>
        <v>2.7952015970541386</v>
      </c>
    </row>
    <row r="1733" spans="1:7" x14ac:dyDescent="0.35">
      <c r="A1733" s="11">
        <v>44743</v>
      </c>
      <c r="B1733" t="s">
        <v>3486</v>
      </c>
      <c r="C1733" t="s">
        <v>4288</v>
      </c>
      <c r="D1733" t="s">
        <v>3410</v>
      </c>
      <c r="E1733" s="18">
        <v>27.0944</v>
      </c>
      <c r="F1733" s="18">
        <v>102.82689999999999</v>
      </c>
      <c r="G1733" s="19">
        <f>+(Costo_Productos[[#This Row],[Precio Venta]]/Costo_Productos[[#This Row],[Precio Unitario]]-1)</f>
        <v>2.795134788000472</v>
      </c>
    </row>
    <row r="1734" spans="1:7" x14ac:dyDescent="0.35">
      <c r="A1734" s="11">
        <v>44736</v>
      </c>
      <c r="B1734" t="s">
        <v>3236</v>
      </c>
      <c r="C1734" t="s">
        <v>5136</v>
      </c>
      <c r="D1734" t="s">
        <v>3238</v>
      </c>
      <c r="E1734" s="18">
        <v>102</v>
      </c>
      <c r="F1734" s="18">
        <v>331.70690000000002</v>
      </c>
      <c r="G1734" s="19">
        <f>+(Costo_Productos[[#This Row],[Precio Venta]]/Costo_Productos[[#This Row],[Precio Unitario]]-1)</f>
        <v>2.2520284313725494</v>
      </c>
    </row>
    <row r="1735" spans="1:7" x14ac:dyDescent="0.35">
      <c r="A1735" s="11">
        <v>44736</v>
      </c>
      <c r="B1735" t="s">
        <v>3227</v>
      </c>
      <c r="C1735" t="s">
        <v>5136</v>
      </c>
      <c r="D1735" t="s">
        <v>3229</v>
      </c>
      <c r="E1735" s="18">
        <v>102</v>
      </c>
      <c r="F1735" s="18">
        <v>331.70690000000002</v>
      </c>
      <c r="G1735" s="19">
        <f>+(Costo_Productos[[#This Row],[Precio Venta]]/Costo_Productos[[#This Row],[Precio Unitario]]-1)</f>
        <v>2.2520284313725494</v>
      </c>
    </row>
    <row r="1736" spans="1:7" x14ac:dyDescent="0.35">
      <c r="A1736" s="11">
        <v>44736</v>
      </c>
      <c r="B1736" t="s">
        <v>3224</v>
      </c>
      <c r="C1736" t="s">
        <v>5136</v>
      </c>
      <c r="D1736" t="s">
        <v>3226</v>
      </c>
      <c r="E1736" s="18">
        <v>102</v>
      </c>
      <c r="F1736" s="18">
        <v>269.51179999999999</v>
      </c>
      <c r="G1736" s="19">
        <f>+(Costo_Productos[[#This Row],[Precio Venta]]/Costo_Productos[[#This Row],[Precio Unitario]]-1)</f>
        <v>1.6422725490196077</v>
      </c>
    </row>
    <row r="1737" spans="1:7" x14ac:dyDescent="0.35">
      <c r="A1737" s="11">
        <v>44736</v>
      </c>
      <c r="B1737" t="s">
        <v>3221</v>
      </c>
      <c r="C1737" t="s">
        <v>5136</v>
      </c>
      <c r="D1737" t="s">
        <v>3223</v>
      </c>
      <c r="E1737" s="18">
        <v>102</v>
      </c>
      <c r="F1737" s="18">
        <v>269.51179999999999</v>
      </c>
      <c r="G1737" s="19">
        <f>+(Costo_Productos[[#This Row],[Precio Venta]]/Costo_Productos[[#This Row],[Precio Unitario]]-1)</f>
        <v>1.6422725490196077</v>
      </c>
    </row>
    <row r="1738" spans="1:7" x14ac:dyDescent="0.35">
      <c r="A1738" s="11">
        <v>44736</v>
      </c>
      <c r="B1738" t="s">
        <v>3203</v>
      </c>
      <c r="C1738" t="s">
        <v>5136</v>
      </c>
      <c r="D1738" t="s">
        <v>3205</v>
      </c>
      <c r="E1738" s="18">
        <v>102</v>
      </c>
      <c r="F1738" s="18">
        <v>269.51179999999999</v>
      </c>
      <c r="G1738" s="19">
        <f>+(Costo_Productos[[#This Row],[Precio Venta]]/Costo_Productos[[#This Row],[Precio Unitario]]-1)</f>
        <v>1.6422725490196077</v>
      </c>
    </row>
    <row r="1739" spans="1:7" x14ac:dyDescent="0.35">
      <c r="A1739" s="11">
        <v>44736</v>
      </c>
      <c r="B1739" t="s">
        <v>3188</v>
      </c>
      <c r="C1739" t="s">
        <v>5136</v>
      </c>
      <c r="D1739" t="s">
        <v>3190</v>
      </c>
      <c r="E1739" s="18">
        <v>102</v>
      </c>
      <c r="F1739" s="18">
        <v>331.70690000000002</v>
      </c>
      <c r="G1739" s="19">
        <f>+(Costo_Productos[[#This Row],[Precio Venta]]/Costo_Productos[[#This Row],[Precio Unitario]]-1)</f>
        <v>2.2520284313725494</v>
      </c>
    </row>
    <row r="1740" spans="1:7" x14ac:dyDescent="0.35">
      <c r="A1740" s="11">
        <v>44736</v>
      </c>
      <c r="B1740" t="s">
        <v>3185</v>
      </c>
      <c r="C1740" t="s">
        <v>5136</v>
      </c>
      <c r="D1740" t="s">
        <v>3187</v>
      </c>
      <c r="E1740" s="18">
        <v>102</v>
      </c>
      <c r="F1740" s="18">
        <v>269.51179999999999</v>
      </c>
      <c r="G1740" s="19">
        <f>+(Costo_Productos[[#This Row],[Precio Venta]]/Costo_Productos[[#This Row],[Precio Unitario]]-1)</f>
        <v>1.6422725490196077</v>
      </c>
    </row>
    <row r="1741" spans="1:7" x14ac:dyDescent="0.35">
      <c r="A1741" s="11">
        <v>44736</v>
      </c>
      <c r="B1741" t="s">
        <v>3179</v>
      </c>
      <c r="C1741" t="s">
        <v>5136</v>
      </c>
      <c r="D1741" t="s">
        <v>3181</v>
      </c>
      <c r="E1741" s="18">
        <v>102</v>
      </c>
      <c r="F1741" s="18">
        <v>331.70690000000002</v>
      </c>
      <c r="G1741" s="19">
        <f>+(Costo_Productos[[#This Row],[Precio Venta]]/Costo_Productos[[#This Row],[Precio Unitario]]-1)</f>
        <v>2.2520284313725494</v>
      </c>
    </row>
    <row r="1742" spans="1:7" x14ac:dyDescent="0.35">
      <c r="A1742" s="11">
        <v>44736</v>
      </c>
      <c r="B1742" t="s">
        <v>3176</v>
      </c>
      <c r="C1742" t="s">
        <v>5136</v>
      </c>
      <c r="D1742" t="s">
        <v>3178</v>
      </c>
      <c r="E1742" s="18">
        <v>102</v>
      </c>
      <c r="F1742" s="18">
        <v>331.70690000000002</v>
      </c>
      <c r="G1742" s="19">
        <f>+(Costo_Productos[[#This Row],[Precio Venta]]/Costo_Productos[[#This Row],[Precio Unitario]]-1)</f>
        <v>2.2520284313725494</v>
      </c>
    </row>
    <row r="1743" spans="1:7" x14ac:dyDescent="0.35">
      <c r="A1743" s="11">
        <v>44736</v>
      </c>
      <c r="B1743" t="s">
        <v>3173</v>
      </c>
      <c r="C1743" t="s">
        <v>5136</v>
      </c>
      <c r="D1743" t="s">
        <v>3175</v>
      </c>
      <c r="E1743" s="18">
        <v>102</v>
      </c>
      <c r="F1743" s="18">
        <v>269.51179999999999</v>
      </c>
      <c r="G1743" s="19">
        <f>+(Costo_Productos[[#This Row],[Precio Venta]]/Costo_Productos[[#This Row],[Precio Unitario]]-1)</f>
        <v>1.6422725490196077</v>
      </c>
    </row>
    <row r="1744" spans="1:7" x14ac:dyDescent="0.35">
      <c r="A1744" s="11">
        <v>44736</v>
      </c>
      <c r="B1744" t="s">
        <v>3170</v>
      </c>
      <c r="C1744" t="s">
        <v>5136</v>
      </c>
      <c r="D1744" t="s">
        <v>3172</v>
      </c>
      <c r="E1744" s="18">
        <v>102</v>
      </c>
      <c r="F1744" s="18">
        <v>269.51179999999999</v>
      </c>
      <c r="G1744" s="19">
        <f>+(Costo_Productos[[#This Row],[Precio Venta]]/Costo_Productos[[#This Row],[Precio Unitario]]-1)</f>
        <v>1.6422725490196077</v>
      </c>
    </row>
    <row r="1745" spans="1:7" x14ac:dyDescent="0.35">
      <c r="A1745" s="11">
        <v>44736</v>
      </c>
      <c r="B1745" t="s">
        <v>3155</v>
      </c>
      <c r="C1745" t="s">
        <v>5136</v>
      </c>
      <c r="D1745" t="s">
        <v>3157</v>
      </c>
      <c r="E1745" s="18">
        <v>102</v>
      </c>
      <c r="F1745" s="18">
        <v>255.69069999999999</v>
      </c>
      <c r="G1745" s="19">
        <f>+(Costo_Productos[[#This Row],[Precio Venta]]/Costo_Productos[[#This Row],[Precio Unitario]]-1)</f>
        <v>1.506771568627451</v>
      </c>
    </row>
    <row r="1746" spans="1:7" x14ac:dyDescent="0.35">
      <c r="A1746" s="11">
        <v>44736</v>
      </c>
      <c r="B1746" t="s">
        <v>3149</v>
      </c>
      <c r="C1746" t="s">
        <v>5136</v>
      </c>
      <c r="D1746" t="s">
        <v>3151</v>
      </c>
      <c r="E1746" s="18">
        <v>102</v>
      </c>
      <c r="F1746" s="18">
        <v>269.51179999999999</v>
      </c>
      <c r="G1746" s="19">
        <f>+(Costo_Productos[[#This Row],[Precio Venta]]/Costo_Productos[[#This Row],[Precio Unitario]]-1)</f>
        <v>1.6422725490196077</v>
      </c>
    </row>
    <row r="1747" spans="1:7" x14ac:dyDescent="0.35">
      <c r="A1747" s="11">
        <v>44736</v>
      </c>
      <c r="B1747" t="s">
        <v>3146</v>
      </c>
      <c r="C1747" t="s">
        <v>5136</v>
      </c>
      <c r="D1747" t="s">
        <v>3148</v>
      </c>
      <c r="E1747" s="18">
        <v>102</v>
      </c>
      <c r="F1747" s="18">
        <v>269.51179999999999</v>
      </c>
      <c r="G1747" s="19">
        <f>+(Costo_Productos[[#This Row],[Precio Venta]]/Costo_Productos[[#This Row],[Precio Unitario]]-1)</f>
        <v>1.6422725490196077</v>
      </c>
    </row>
    <row r="1748" spans="1:7" x14ac:dyDescent="0.35">
      <c r="A1748" s="11">
        <v>44736</v>
      </c>
      <c r="B1748" t="s">
        <v>3140</v>
      </c>
      <c r="C1748" t="s">
        <v>5136</v>
      </c>
      <c r="D1748" t="s">
        <v>3142</v>
      </c>
      <c r="E1748" s="18">
        <v>102</v>
      </c>
      <c r="F1748" s="18">
        <v>269.51179999999999</v>
      </c>
      <c r="G1748" s="19">
        <f>+(Costo_Productos[[#This Row],[Precio Venta]]/Costo_Productos[[#This Row],[Precio Unitario]]-1)</f>
        <v>1.6422725490196077</v>
      </c>
    </row>
    <row r="1749" spans="1:7" x14ac:dyDescent="0.35">
      <c r="A1749" s="11">
        <v>44736</v>
      </c>
      <c r="B1749" t="s">
        <v>3133</v>
      </c>
      <c r="C1749" t="s">
        <v>5136</v>
      </c>
      <c r="D1749" t="s">
        <v>3136</v>
      </c>
      <c r="E1749" s="18">
        <v>102</v>
      </c>
      <c r="F1749" s="18">
        <v>331.70690000000002</v>
      </c>
      <c r="G1749" s="19">
        <f>+(Costo_Productos[[#This Row],[Precio Venta]]/Costo_Productos[[#This Row],[Precio Unitario]]-1)</f>
        <v>2.2520284313725494</v>
      </c>
    </row>
    <row r="1750" spans="1:7" x14ac:dyDescent="0.35">
      <c r="A1750" s="11">
        <v>44736</v>
      </c>
      <c r="B1750" t="s">
        <v>3253</v>
      </c>
      <c r="C1750" t="s">
        <v>4276</v>
      </c>
      <c r="D1750" t="s">
        <v>3256</v>
      </c>
      <c r="E1750" s="18">
        <v>0.67020000000000002</v>
      </c>
      <c r="F1750" s="18">
        <v>4.5351999999999997</v>
      </c>
      <c r="G1750" s="19">
        <f>+(Costo_Productos[[#This Row],[Precio Venta]]/Costo_Productos[[#This Row],[Precio Unitario]]-1)</f>
        <v>5.7669352432109813</v>
      </c>
    </row>
    <row r="1751" spans="1:7" x14ac:dyDescent="0.35">
      <c r="A1751" s="11">
        <v>44736</v>
      </c>
      <c r="B1751" t="s">
        <v>3310</v>
      </c>
      <c r="C1751" t="s">
        <v>4276</v>
      </c>
      <c r="D1751" t="s">
        <v>3312</v>
      </c>
      <c r="E1751" s="18">
        <v>9.1550999999999991</v>
      </c>
      <c r="F1751" s="18">
        <v>26.567799999999998</v>
      </c>
      <c r="G1751" s="19">
        <f>+(Costo_Productos[[#This Row],[Precio Venta]]/Costo_Productos[[#This Row],[Precio Unitario]]-1)</f>
        <v>1.9019672095334843</v>
      </c>
    </row>
    <row r="1752" spans="1:7" x14ac:dyDescent="0.35">
      <c r="A1752" s="11">
        <v>44736</v>
      </c>
      <c r="B1752" t="s">
        <v>3392</v>
      </c>
      <c r="C1752" t="s">
        <v>4276</v>
      </c>
      <c r="D1752" t="s">
        <v>3394</v>
      </c>
      <c r="E1752" s="18">
        <v>39.889099999999999</v>
      </c>
      <c r="F1752" s="18">
        <v>118.0294</v>
      </c>
      <c r="G1752" s="19">
        <f>+(Costo_Productos[[#This Row],[Precio Venta]]/Costo_Productos[[#This Row],[Precio Unitario]]-1)</f>
        <v>1.9589386574277183</v>
      </c>
    </row>
    <row r="1753" spans="1:7" x14ac:dyDescent="0.35">
      <c r="A1753" s="11">
        <v>44736</v>
      </c>
      <c r="B1753" t="s">
        <v>3383</v>
      </c>
      <c r="C1753" t="s">
        <v>4276</v>
      </c>
      <c r="D1753" t="s">
        <v>3385</v>
      </c>
      <c r="E1753" s="18">
        <v>26.8659</v>
      </c>
      <c r="F1753" s="18">
        <v>83.193200000000004</v>
      </c>
      <c r="G1753" s="19">
        <f>+(Costo_Productos[[#This Row],[Precio Venta]]/Costo_Productos[[#This Row],[Precio Unitario]]-1)</f>
        <v>2.0966094565973967</v>
      </c>
    </row>
    <row r="1754" spans="1:7" x14ac:dyDescent="0.35">
      <c r="A1754" s="11">
        <v>44736</v>
      </c>
      <c r="B1754" t="s">
        <v>3398</v>
      </c>
      <c r="C1754" t="s">
        <v>4276</v>
      </c>
      <c r="D1754" t="s">
        <v>3400</v>
      </c>
      <c r="E1754" s="18">
        <v>54.6892</v>
      </c>
      <c r="F1754" s="18">
        <v>163.83529999999999</v>
      </c>
      <c r="G1754" s="19">
        <f>+(Costo_Productos[[#This Row],[Precio Venta]]/Costo_Productos[[#This Row],[Precio Unitario]]-1)</f>
        <v>1.9957523606123329</v>
      </c>
    </row>
    <row r="1755" spans="1:7" x14ac:dyDescent="0.35">
      <c r="A1755" s="11">
        <v>44736</v>
      </c>
      <c r="B1755" t="s">
        <v>1377</v>
      </c>
      <c r="C1755" t="s">
        <v>4276</v>
      </c>
      <c r="D1755" t="s">
        <v>1378</v>
      </c>
      <c r="E1755" s="18">
        <v>21.133800000000001</v>
      </c>
      <c r="F1755" s="18">
        <v>64.712100000000007</v>
      </c>
      <c r="G1755" s="19">
        <f>+(Costo_Productos[[#This Row],[Precio Venta]]/Costo_Productos[[#This Row],[Precio Unitario]]-1)</f>
        <v>2.0620191352241437</v>
      </c>
    </row>
    <row r="1756" spans="1:7" x14ac:dyDescent="0.35">
      <c r="A1756" s="11">
        <v>44736</v>
      </c>
      <c r="B1756" t="s">
        <v>1351</v>
      </c>
      <c r="C1756" t="s">
        <v>4276</v>
      </c>
      <c r="D1756" t="s">
        <v>1352</v>
      </c>
      <c r="E1756" s="18">
        <v>8.5419</v>
      </c>
      <c r="F1756" s="18">
        <v>25.369</v>
      </c>
      <c r="G1756" s="19">
        <f>+(Costo_Productos[[#This Row],[Precio Venta]]/Costo_Productos[[#This Row],[Precio Unitario]]-1)</f>
        <v>1.969948138002084</v>
      </c>
    </row>
    <row r="1757" spans="1:7" x14ac:dyDescent="0.35">
      <c r="A1757" s="11">
        <v>44736</v>
      </c>
      <c r="B1757" t="s">
        <v>1335</v>
      </c>
      <c r="C1757" t="s">
        <v>4276</v>
      </c>
      <c r="D1757" t="s">
        <v>1336</v>
      </c>
      <c r="E1757" s="18">
        <v>3.238</v>
      </c>
      <c r="F1757" s="18">
        <v>16.9788</v>
      </c>
      <c r="G1757" s="19">
        <f>+(Costo_Productos[[#This Row],[Precio Venta]]/Costo_Productos[[#This Row],[Precio Unitario]]-1)</f>
        <v>4.2436071649166154</v>
      </c>
    </row>
    <row r="1758" spans="1:7" x14ac:dyDescent="0.35">
      <c r="A1758" s="11">
        <v>44736</v>
      </c>
      <c r="B1758" t="s">
        <v>1331</v>
      </c>
      <c r="C1758" t="s">
        <v>4276</v>
      </c>
      <c r="D1758" t="s">
        <v>1332</v>
      </c>
      <c r="E1758" s="18">
        <v>3.0247999999999999</v>
      </c>
      <c r="F1758" s="18">
        <v>13.3222</v>
      </c>
      <c r="G1758" s="19">
        <f>+(Costo_Productos[[#This Row],[Precio Venta]]/Costo_Productos[[#This Row],[Precio Unitario]]-1)</f>
        <v>3.4043242528431632</v>
      </c>
    </row>
    <row r="1759" spans="1:7" x14ac:dyDescent="0.35">
      <c r="A1759" s="11">
        <v>44736</v>
      </c>
      <c r="B1759" t="s">
        <v>1357</v>
      </c>
      <c r="C1759" t="s">
        <v>4276</v>
      </c>
      <c r="D1759" t="s">
        <v>1358</v>
      </c>
      <c r="E1759" s="18">
        <v>9.9839000000000002</v>
      </c>
      <c r="F1759" s="18">
        <v>31.038</v>
      </c>
      <c r="G1759" s="19">
        <f>+(Costo_Productos[[#This Row],[Precio Venta]]/Costo_Productos[[#This Row],[Precio Unitario]]-1)</f>
        <v>2.1088051763338975</v>
      </c>
    </row>
    <row r="1760" spans="1:7" x14ac:dyDescent="0.35">
      <c r="A1760" s="11">
        <v>44736</v>
      </c>
      <c r="B1760" t="s">
        <v>1341</v>
      </c>
      <c r="C1760" t="s">
        <v>4276</v>
      </c>
      <c r="D1760" t="s">
        <v>1342</v>
      </c>
      <c r="E1760" s="18">
        <v>4.2366000000000001</v>
      </c>
      <c r="F1760" s="18">
        <v>16.9788</v>
      </c>
      <c r="G1760" s="19">
        <f>+(Costo_Productos[[#This Row],[Precio Venta]]/Costo_Productos[[#This Row],[Precio Unitario]]-1)</f>
        <v>3.0076476419770568</v>
      </c>
    </row>
    <row r="1761" spans="1:7" x14ac:dyDescent="0.35">
      <c r="A1761" s="11">
        <v>44736</v>
      </c>
      <c r="B1761" t="s">
        <v>1339</v>
      </c>
      <c r="C1761" t="s">
        <v>4276</v>
      </c>
      <c r="D1761" t="s">
        <v>1340</v>
      </c>
      <c r="E1761" s="18">
        <v>3.532</v>
      </c>
      <c r="F1761" s="18">
        <v>16.9788</v>
      </c>
      <c r="G1761" s="19">
        <f>+(Costo_Productos[[#This Row],[Precio Venta]]/Costo_Productos[[#This Row],[Precio Unitario]]-1)</f>
        <v>3.8071347678369198</v>
      </c>
    </row>
    <row r="1762" spans="1:7" x14ac:dyDescent="0.35">
      <c r="A1762" s="11">
        <v>44736</v>
      </c>
      <c r="B1762" t="s">
        <v>1246</v>
      </c>
      <c r="C1762" t="s">
        <v>4276</v>
      </c>
      <c r="D1762" t="s">
        <v>1247</v>
      </c>
      <c r="E1762" s="18">
        <v>10.9512</v>
      </c>
      <c r="F1762" s="18">
        <v>52.807099999999998</v>
      </c>
      <c r="G1762" s="19">
        <f>+(Costo_Productos[[#This Row],[Precio Venta]]/Costo_Productos[[#This Row],[Precio Unitario]]-1)</f>
        <v>3.8220377675505883</v>
      </c>
    </row>
    <row r="1763" spans="1:7" x14ac:dyDescent="0.35">
      <c r="A1763" s="11">
        <v>44736</v>
      </c>
      <c r="B1763" t="s">
        <v>1242</v>
      </c>
      <c r="C1763" t="s">
        <v>4276</v>
      </c>
      <c r="D1763" t="s">
        <v>1243</v>
      </c>
      <c r="E1763" s="18">
        <v>10.665100000000001</v>
      </c>
      <c r="F1763" s="18">
        <v>50.709600000000002</v>
      </c>
      <c r="G1763" s="19">
        <f>+(Costo_Productos[[#This Row],[Precio Venta]]/Costo_Productos[[#This Row],[Precio Unitario]]-1)</f>
        <v>3.7547233499920303</v>
      </c>
    </row>
    <row r="1764" spans="1:7" x14ac:dyDescent="0.35">
      <c r="A1764" s="11">
        <v>44736</v>
      </c>
      <c r="B1764" t="s">
        <v>1228</v>
      </c>
      <c r="C1764" t="s">
        <v>4276</v>
      </c>
      <c r="D1764" t="s">
        <v>1229</v>
      </c>
      <c r="E1764" s="18">
        <v>4.7279</v>
      </c>
      <c r="F1764" s="18">
        <v>22.477699999999999</v>
      </c>
      <c r="G1764" s="19">
        <f>+(Costo_Productos[[#This Row],[Precio Venta]]/Costo_Productos[[#This Row],[Precio Unitario]]-1)</f>
        <v>3.7542672222339721</v>
      </c>
    </row>
    <row r="1765" spans="1:7" x14ac:dyDescent="0.35">
      <c r="A1765" s="11">
        <v>44736</v>
      </c>
      <c r="B1765" t="s">
        <v>1224</v>
      </c>
      <c r="C1765" t="s">
        <v>4276</v>
      </c>
      <c r="D1765" t="s">
        <v>1225</v>
      </c>
      <c r="E1765" s="18">
        <v>4.5591999999999997</v>
      </c>
      <c r="F1765" s="18">
        <v>20.5503</v>
      </c>
      <c r="G1765" s="19">
        <f>+(Costo_Productos[[#This Row],[Precio Venta]]/Costo_Productos[[#This Row],[Precio Unitario]]-1)</f>
        <v>3.5074355150026326</v>
      </c>
    </row>
    <row r="1766" spans="1:7" x14ac:dyDescent="0.35">
      <c r="A1766" s="11">
        <v>44736</v>
      </c>
      <c r="B1766" t="s">
        <v>1220</v>
      </c>
      <c r="C1766" t="s">
        <v>4276</v>
      </c>
      <c r="D1766" t="s">
        <v>1221</v>
      </c>
      <c r="E1766" s="18">
        <v>3.3704999999999998</v>
      </c>
      <c r="F1766" s="18">
        <v>16.298500000000001</v>
      </c>
      <c r="G1766" s="19">
        <f>+(Costo_Productos[[#This Row],[Precio Venta]]/Costo_Productos[[#This Row],[Precio Unitario]]-1)</f>
        <v>3.8356326954457796</v>
      </c>
    </row>
    <row r="1767" spans="1:7" x14ac:dyDescent="0.35">
      <c r="A1767" s="11">
        <v>44736</v>
      </c>
      <c r="B1767" t="s">
        <v>1216</v>
      </c>
      <c r="C1767" t="s">
        <v>4276</v>
      </c>
      <c r="D1767" t="s">
        <v>1217</v>
      </c>
      <c r="E1767" s="18">
        <v>2.8628</v>
      </c>
      <c r="F1767" s="18">
        <v>15.4198</v>
      </c>
      <c r="G1767" s="19">
        <f>+(Costo_Productos[[#This Row],[Precio Venta]]/Costo_Productos[[#This Row],[Precio Unitario]]-1)</f>
        <v>4.3862651949140705</v>
      </c>
    </row>
    <row r="1768" spans="1:7" x14ac:dyDescent="0.35">
      <c r="A1768" s="11">
        <v>44736</v>
      </c>
      <c r="B1768" t="s">
        <v>3659</v>
      </c>
      <c r="C1768" t="s">
        <v>5671</v>
      </c>
      <c r="D1768" t="s">
        <v>3660</v>
      </c>
      <c r="E1768" s="18">
        <v>46</v>
      </c>
      <c r="F1768" s="18">
        <v>136.05699999999999</v>
      </c>
      <c r="G1768" s="19">
        <f>+(Costo_Productos[[#This Row],[Precio Venta]]/Costo_Productos[[#This Row],[Precio Unitario]]-1)</f>
        <v>1.9577608695652171</v>
      </c>
    </row>
    <row r="1769" spans="1:7" x14ac:dyDescent="0.35">
      <c r="A1769" s="11">
        <v>44736</v>
      </c>
      <c r="B1769" t="s">
        <v>3651</v>
      </c>
      <c r="C1769" t="s">
        <v>5671</v>
      </c>
      <c r="D1769" t="s">
        <v>3652</v>
      </c>
      <c r="E1769" s="18">
        <v>26.4</v>
      </c>
      <c r="F1769" s="18">
        <v>102.0427</v>
      </c>
      <c r="G1769" s="19">
        <f>+(Costo_Productos[[#This Row],[Precio Venta]]/Costo_Productos[[#This Row],[Precio Unitario]]-1)</f>
        <v>2.865253787878788</v>
      </c>
    </row>
    <row r="1770" spans="1:7" x14ac:dyDescent="0.35">
      <c r="A1770" s="11">
        <v>44736</v>
      </c>
      <c r="B1770" t="s">
        <v>3643</v>
      </c>
      <c r="C1770" t="s">
        <v>5671</v>
      </c>
      <c r="D1770" t="s">
        <v>3645</v>
      </c>
      <c r="E1770" s="18">
        <v>30.8</v>
      </c>
      <c r="F1770" s="18">
        <v>110.5463</v>
      </c>
      <c r="G1770" s="19">
        <f>+(Costo_Productos[[#This Row],[Precio Venta]]/Costo_Productos[[#This Row],[Precio Unitario]]-1)</f>
        <v>2.5891655844155843</v>
      </c>
    </row>
    <row r="1771" spans="1:7" x14ac:dyDescent="0.35">
      <c r="A1771" s="11">
        <v>44736</v>
      </c>
      <c r="B1771" t="s">
        <v>3635</v>
      </c>
      <c r="C1771" t="s">
        <v>5671</v>
      </c>
      <c r="D1771" t="s">
        <v>3636</v>
      </c>
      <c r="E1771" s="18">
        <v>19.3</v>
      </c>
      <c r="F1771" s="18">
        <v>66.327799999999996</v>
      </c>
      <c r="G1771" s="19">
        <f>+(Costo_Productos[[#This Row],[Precio Venta]]/Costo_Productos[[#This Row],[Precio Unitario]]-1)</f>
        <v>2.4366735751295332</v>
      </c>
    </row>
    <row r="1772" spans="1:7" x14ac:dyDescent="0.35">
      <c r="A1772" s="11">
        <v>44736</v>
      </c>
      <c r="B1772" t="s">
        <v>3631</v>
      </c>
      <c r="C1772" t="s">
        <v>5671</v>
      </c>
      <c r="D1772" t="s">
        <v>3632</v>
      </c>
      <c r="E1772" s="18">
        <v>30.8</v>
      </c>
      <c r="F1772" s="18">
        <v>110.5463</v>
      </c>
      <c r="G1772" s="19">
        <f>+(Costo_Productos[[#This Row],[Precio Venta]]/Costo_Productos[[#This Row],[Precio Unitario]]-1)</f>
        <v>2.5891655844155843</v>
      </c>
    </row>
    <row r="1773" spans="1:7" x14ac:dyDescent="0.35">
      <c r="A1773" s="11">
        <v>44736</v>
      </c>
      <c r="B1773" t="s">
        <v>3625</v>
      </c>
      <c r="C1773" t="s">
        <v>5671</v>
      </c>
      <c r="D1773" t="s">
        <v>3626</v>
      </c>
      <c r="E1773" s="18">
        <v>30.8</v>
      </c>
      <c r="F1773" s="18">
        <v>110.5463</v>
      </c>
      <c r="G1773" s="19">
        <f>+(Costo_Productos[[#This Row],[Precio Venta]]/Costo_Productos[[#This Row],[Precio Unitario]]-1)</f>
        <v>2.5891655844155843</v>
      </c>
    </row>
    <row r="1774" spans="1:7" x14ac:dyDescent="0.35">
      <c r="A1774" s="11">
        <v>44736</v>
      </c>
      <c r="B1774" t="s">
        <v>3619</v>
      </c>
      <c r="C1774" t="s">
        <v>5671</v>
      </c>
      <c r="D1774" t="s">
        <v>3620</v>
      </c>
      <c r="E1774" s="18">
        <v>30.8</v>
      </c>
      <c r="F1774" s="18">
        <v>110.5463</v>
      </c>
      <c r="G1774" s="19">
        <f>+(Costo_Productos[[#This Row],[Precio Venta]]/Costo_Productos[[#This Row],[Precio Unitario]]-1)</f>
        <v>2.5891655844155843</v>
      </c>
    </row>
    <row r="1775" spans="1:7" x14ac:dyDescent="0.35">
      <c r="A1775" s="11">
        <v>44736</v>
      </c>
      <c r="B1775" t="s">
        <v>3614</v>
      </c>
      <c r="C1775" t="s">
        <v>5671</v>
      </c>
      <c r="D1775" t="s">
        <v>3616</v>
      </c>
      <c r="E1775" s="18">
        <v>11.2</v>
      </c>
      <c r="F1775" s="18">
        <v>40.817100000000003</v>
      </c>
      <c r="G1775" s="19">
        <f>+(Costo_Productos[[#This Row],[Precio Venta]]/Costo_Productos[[#This Row],[Precio Unitario]]-1)</f>
        <v>2.644383928571429</v>
      </c>
    </row>
    <row r="1776" spans="1:7" x14ac:dyDescent="0.35">
      <c r="A1776" s="11">
        <v>44733</v>
      </c>
      <c r="B1776" t="s">
        <v>4214</v>
      </c>
      <c r="C1776" t="s">
        <v>4293</v>
      </c>
      <c r="D1776" t="s">
        <v>4216</v>
      </c>
      <c r="E1776" s="18">
        <v>109.9</v>
      </c>
      <c r="F1776" s="18">
        <v>304.99599999999998</v>
      </c>
      <c r="G1776" s="19">
        <f>+(Costo_Productos[[#This Row],[Precio Venta]]/Costo_Productos[[#This Row],[Precio Unitario]]-1)</f>
        <v>1.7752138307552316</v>
      </c>
    </row>
    <row r="1777" spans="1:7" x14ac:dyDescent="0.35">
      <c r="A1777" s="11">
        <v>44733</v>
      </c>
      <c r="B1777" t="s">
        <v>4154</v>
      </c>
      <c r="C1777" t="s">
        <v>4293</v>
      </c>
      <c r="D1777" t="s">
        <v>4156</v>
      </c>
      <c r="E1777" s="18">
        <v>102.9</v>
      </c>
      <c r="F1777" s="18">
        <v>256.75479999999999</v>
      </c>
      <c r="G1777" s="19">
        <f>+(Costo_Productos[[#This Row],[Precio Venta]]/Costo_Productos[[#This Row],[Precio Unitario]]-1)</f>
        <v>1.4951875607385809</v>
      </c>
    </row>
    <row r="1778" spans="1:7" x14ac:dyDescent="0.35">
      <c r="A1778" s="11">
        <v>44733</v>
      </c>
      <c r="B1778" t="s">
        <v>4211</v>
      </c>
      <c r="C1778" t="s">
        <v>4293</v>
      </c>
      <c r="D1778" t="s">
        <v>4213</v>
      </c>
      <c r="E1778" s="18">
        <v>91</v>
      </c>
      <c r="F1778" s="18">
        <v>228.8466</v>
      </c>
      <c r="G1778" s="19">
        <f>+(Costo_Productos[[#This Row],[Precio Venta]]/Costo_Productos[[#This Row],[Precio Unitario]]-1)</f>
        <v>1.5147978021978021</v>
      </c>
    </row>
    <row r="1779" spans="1:7" x14ac:dyDescent="0.35">
      <c r="A1779" s="11">
        <v>44733</v>
      </c>
      <c r="B1779" t="s">
        <v>4163</v>
      </c>
      <c r="C1779" t="s">
        <v>4293</v>
      </c>
      <c r="D1779" t="s">
        <v>4165</v>
      </c>
      <c r="E1779" s="18">
        <v>101.5</v>
      </c>
      <c r="F1779" s="18">
        <v>275.09440000000001</v>
      </c>
      <c r="G1779" s="19">
        <f>+(Costo_Productos[[#This Row],[Precio Venta]]/Costo_Productos[[#This Row],[Precio Unitario]]-1)</f>
        <v>1.710289655172414</v>
      </c>
    </row>
    <row r="1780" spans="1:7" x14ac:dyDescent="0.35">
      <c r="A1780" s="11">
        <v>44733</v>
      </c>
      <c r="B1780" t="s">
        <v>4160</v>
      </c>
      <c r="C1780" t="s">
        <v>4293</v>
      </c>
      <c r="D1780" t="s">
        <v>4162</v>
      </c>
      <c r="E1780" s="18">
        <v>101.5</v>
      </c>
      <c r="F1780" s="18">
        <v>275.09440000000001</v>
      </c>
      <c r="G1780" s="19">
        <f>+(Costo_Productos[[#This Row],[Precio Venta]]/Costo_Productos[[#This Row],[Precio Unitario]]-1)</f>
        <v>1.710289655172414</v>
      </c>
    </row>
    <row r="1781" spans="1:7" x14ac:dyDescent="0.35">
      <c r="A1781" s="11">
        <v>44733</v>
      </c>
      <c r="B1781" t="s">
        <v>4145</v>
      </c>
      <c r="C1781" t="s">
        <v>4293</v>
      </c>
      <c r="D1781" t="s">
        <v>4147</v>
      </c>
      <c r="E1781" s="18">
        <v>79.8</v>
      </c>
      <c r="F1781" s="18">
        <v>271.10750000000002</v>
      </c>
      <c r="G1781" s="19">
        <f>+(Costo_Productos[[#This Row],[Precio Venta]]/Costo_Productos[[#This Row],[Precio Unitario]]-1)</f>
        <v>2.39733709273183</v>
      </c>
    </row>
    <row r="1782" spans="1:7" x14ac:dyDescent="0.35">
      <c r="A1782" s="11">
        <v>44728</v>
      </c>
      <c r="B1782" t="s">
        <v>1966</v>
      </c>
      <c r="C1782" t="s">
        <v>4278</v>
      </c>
      <c r="D1782" t="s">
        <v>1967</v>
      </c>
      <c r="E1782" s="18">
        <v>65</v>
      </c>
      <c r="F1782" s="18">
        <v>507.49349999999998</v>
      </c>
      <c r="G1782" s="19">
        <f>+(Costo_Productos[[#This Row],[Precio Venta]]/Costo_Productos[[#This Row],[Precio Unitario]]-1)</f>
        <v>6.8075923076923077</v>
      </c>
    </row>
    <row r="1783" spans="1:7" x14ac:dyDescent="0.35">
      <c r="A1783" s="11">
        <v>44728</v>
      </c>
      <c r="B1783" t="s">
        <v>1964</v>
      </c>
      <c r="C1783" t="s">
        <v>4278</v>
      </c>
      <c r="D1783" t="s">
        <v>1965</v>
      </c>
      <c r="E1783" s="18">
        <v>53.7</v>
      </c>
      <c r="F1783" s="18">
        <v>304.90230000000003</v>
      </c>
      <c r="G1783" s="19">
        <f>+(Costo_Productos[[#This Row],[Precio Venta]]/Costo_Productos[[#This Row],[Precio Unitario]]-1)</f>
        <v>4.6778826815642462</v>
      </c>
    </row>
    <row r="1784" spans="1:7" x14ac:dyDescent="0.35">
      <c r="A1784" s="11">
        <v>44728</v>
      </c>
      <c r="B1784" t="s">
        <v>1904</v>
      </c>
      <c r="C1784" t="s">
        <v>4278</v>
      </c>
      <c r="D1784" t="s">
        <v>1905</v>
      </c>
      <c r="E1784" s="18">
        <v>89.6</v>
      </c>
      <c r="F1784" s="18">
        <v>253.97300000000001</v>
      </c>
      <c r="G1784" s="19">
        <f>+(Costo_Productos[[#This Row],[Precio Venta]]/Costo_Productos[[#This Row],[Precio Unitario]]-1)</f>
        <v>1.8345200892857148</v>
      </c>
    </row>
    <row r="1785" spans="1:7" x14ac:dyDescent="0.35">
      <c r="A1785" s="11">
        <v>44728</v>
      </c>
      <c r="B1785" t="s">
        <v>1882</v>
      </c>
      <c r="C1785" t="s">
        <v>4278</v>
      </c>
      <c r="D1785" t="s">
        <v>1883</v>
      </c>
      <c r="E1785" s="18">
        <v>47.3003</v>
      </c>
      <c r="F1785" s="18">
        <v>200.06039999999999</v>
      </c>
      <c r="G1785" s="19">
        <f>+(Costo_Productos[[#This Row],[Precio Venta]]/Costo_Productos[[#This Row],[Precio Unitario]]-1)</f>
        <v>3.2295799392392857</v>
      </c>
    </row>
    <row r="1786" spans="1:7" x14ac:dyDescent="0.35">
      <c r="A1786" s="11">
        <v>44728</v>
      </c>
      <c r="B1786" t="s">
        <v>1818</v>
      </c>
      <c r="C1786" t="s">
        <v>4278</v>
      </c>
      <c r="D1786" t="s">
        <v>1819</v>
      </c>
      <c r="E1786" s="18">
        <v>32.524799999999999</v>
      </c>
      <c r="F1786" s="18">
        <v>154.82149999999999</v>
      </c>
      <c r="G1786" s="19">
        <f>+(Costo_Productos[[#This Row],[Precio Venta]]/Costo_Productos[[#This Row],[Precio Unitario]]-1)</f>
        <v>3.7601061343959072</v>
      </c>
    </row>
    <row r="1787" spans="1:7" x14ac:dyDescent="0.35">
      <c r="A1787" s="11">
        <v>44728</v>
      </c>
      <c r="B1787" t="s">
        <v>1816</v>
      </c>
      <c r="C1787" t="s">
        <v>4278</v>
      </c>
      <c r="D1787" t="s">
        <v>1817</v>
      </c>
      <c r="E1787" s="18">
        <v>30.903300000000002</v>
      </c>
      <c r="F1787" s="18">
        <v>141.55590000000001</v>
      </c>
      <c r="G1787" s="19">
        <f>+(Costo_Productos[[#This Row],[Precio Venta]]/Costo_Productos[[#This Row],[Precio Unitario]]-1)</f>
        <v>3.5806078962440901</v>
      </c>
    </row>
    <row r="1788" spans="1:7" x14ac:dyDescent="0.35">
      <c r="A1788" s="11">
        <v>44728</v>
      </c>
      <c r="B1788" t="s">
        <v>1790</v>
      </c>
      <c r="C1788" t="s">
        <v>4278</v>
      </c>
      <c r="D1788" t="s">
        <v>1791</v>
      </c>
      <c r="E1788" s="18">
        <v>46.703200000000002</v>
      </c>
      <c r="F1788" s="18">
        <v>250.03299999999999</v>
      </c>
      <c r="G1788" s="19">
        <f>+(Costo_Productos[[#This Row],[Precio Venta]]/Costo_Productos[[#This Row],[Precio Unitario]]-1)</f>
        <v>4.3536588499289124</v>
      </c>
    </row>
    <row r="1789" spans="1:7" x14ac:dyDescent="0.35">
      <c r="A1789" s="11">
        <v>44728</v>
      </c>
      <c r="B1789" t="s">
        <v>1804</v>
      </c>
      <c r="C1789" t="s">
        <v>4278</v>
      </c>
      <c r="D1789" t="s">
        <v>1805</v>
      </c>
      <c r="E1789" s="18">
        <v>302.39999999999998</v>
      </c>
      <c r="F1789" s="18">
        <v>920</v>
      </c>
      <c r="G1789" s="19">
        <f>+(Costo_Productos[[#This Row],[Precio Venta]]/Costo_Productos[[#This Row],[Precio Unitario]]-1)</f>
        <v>2.0423280423280428</v>
      </c>
    </row>
    <row r="1790" spans="1:7" x14ac:dyDescent="0.35">
      <c r="A1790" s="11">
        <v>44728</v>
      </c>
      <c r="B1790" t="s">
        <v>1902</v>
      </c>
      <c r="C1790" t="s">
        <v>4278</v>
      </c>
      <c r="D1790" t="s">
        <v>1903</v>
      </c>
      <c r="E1790" s="18">
        <v>89.6</v>
      </c>
      <c r="F1790" s="18">
        <v>241.78460000000001</v>
      </c>
      <c r="G1790" s="19">
        <f>+(Costo_Productos[[#This Row],[Precio Venta]]/Costo_Productos[[#This Row],[Precio Unitario]]-1)</f>
        <v>1.6984888392857145</v>
      </c>
    </row>
    <row r="1791" spans="1:7" x14ac:dyDescent="0.35">
      <c r="A1791" s="11">
        <v>44728</v>
      </c>
      <c r="B1791" t="s">
        <v>1914</v>
      </c>
      <c r="C1791" t="s">
        <v>4278</v>
      </c>
      <c r="D1791" t="s">
        <v>1915</v>
      </c>
      <c r="E1791" s="18">
        <v>91.07</v>
      </c>
      <c r="F1791" s="18">
        <v>309.52960000000002</v>
      </c>
      <c r="G1791" s="19">
        <f>+(Costo_Productos[[#This Row],[Precio Venta]]/Costo_Productos[[#This Row],[Precio Unitario]]-1)</f>
        <v>2.3988097068189309</v>
      </c>
    </row>
    <row r="1792" spans="1:7" x14ac:dyDescent="0.35">
      <c r="A1792" s="11">
        <v>44728</v>
      </c>
      <c r="B1792" t="s">
        <v>1888</v>
      </c>
      <c r="C1792" t="s">
        <v>4278</v>
      </c>
      <c r="D1792" t="s">
        <v>1889</v>
      </c>
      <c r="E1792" s="18">
        <v>50.351900000000001</v>
      </c>
      <c r="F1792" s="18">
        <v>216.67070000000001</v>
      </c>
      <c r="G1792" s="19">
        <f>+(Costo_Productos[[#This Row],[Precio Venta]]/Costo_Productos[[#This Row],[Precio Unitario]]-1)</f>
        <v>3.303128581046594</v>
      </c>
    </row>
    <row r="1793" spans="1:7" x14ac:dyDescent="0.35">
      <c r="A1793" s="11">
        <v>44728</v>
      </c>
      <c r="B1793" t="s">
        <v>3861</v>
      </c>
      <c r="C1793" t="s">
        <v>4283</v>
      </c>
      <c r="D1793" t="s">
        <v>3862</v>
      </c>
      <c r="E1793" s="18">
        <v>168.21</v>
      </c>
      <c r="F1793" s="18">
        <v>621.29219999999998</v>
      </c>
      <c r="G1793" s="19">
        <f>+(Costo_Productos[[#This Row],[Precio Venta]]/Costo_Productos[[#This Row],[Precio Unitario]]-1)</f>
        <v>2.6935509184947386</v>
      </c>
    </row>
    <row r="1794" spans="1:7" x14ac:dyDescent="0.35">
      <c r="A1794" s="11">
        <v>44728</v>
      </c>
      <c r="B1794" t="s">
        <v>3863</v>
      </c>
      <c r="C1794" t="s">
        <v>4283</v>
      </c>
      <c r="D1794" t="s">
        <v>3864</v>
      </c>
      <c r="E1794" s="18">
        <v>164.928</v>
      </c>
      <c r="F1794" s="18">
        <v>664.00189999999998</v>
      </c>
      <c r="G1794" s="19">
        <f>+(Costo_Productos[[#This Row],[Precio Venta]]/Costo_Productos[[#This Row],[Precio Unitario]]-1)</f>
        <v>3.0260107440822663</v>
      </c>
    </row>
    <row r="1795" spans="1:7" x14ac:dyDescent="0.35">
      <c r="A1795" s="11">
        <v>44728</v>
      </c>
      <c r="B1795" t="s">
        <v>3710</v>
      </c>
      <c r="C1795" t="s">
        <v>4283</v>
      </c>
      <c r="D1795" t="s">
        <v>3711</v>
      </c>
      <c r="E1795" s="18">
        <v>127.36799999999999</v>
      </c>
      <c r="F1795" s="18">
        <v>844.15949999999998</v>
      </c>
      <c r="G1795" s="19">
        <f>+(Costo_Productos[[#This Row],[Precio Venta]]/Costo_Productos[[#This Row],[Precio Unitario]]-1)</f>
        <v>5.6277204635387221</v>
      </c>
    </row>
    <row r="1796" spans="1:7" x14ac:dyDescent="0.35">
      <c r="A1796" s="11">
        <v>44728</v>
      </c>
      <c r="B1796" t="s">
        <v>3680</v>
      </c>
      <c r="C1796" t="s">
        <v>4283</v>
      </c>
      <c r="D1796" t="s">
        <v>3681</v>
      </c>
      <c r="E1796" s="18">
        <v>102.636</v>
      </c>
      <c r="F1796" s="18">
        <v>390.29649999999998</v>
      </c>
      <c r="G1796" s="19">
        <f>+(Costo_Productos[[#This Row],[Precio Venta]]/Costo_Productos[[#This Row],[Precio Unitario]]-1)</f>
        <v>2.8027251646595737</v>
      </c>
    </row>
    <row r="1797" spans="1:7" x14ac:dyDescent="0.35">
      <c r="A1797" s="11">
        <v>44728</v>
      </c>
      <c r="B1797" t="s">
        <v>3678</v>
      </c>
      <c r="C1797" t="s">
        <v>4283</v>
      </c>
      <c r="D1797" t="s">
        <v>3679</v>
      </c>
      <c r="E1797" s="18">
        <v>99.995999999999995</v>
      </c>
      <c r="F1797" s="18">
        <v>380.26310000000001</v>
      </c>
      <c r="G1797" s="19">
        <f>+(Costo_Productos[[#This Row],[Precio Venta]]/Costo_Productos[[#This Row],[Precio Unitario]]-1)</f>
        <v>2.8027831113244535</v>
      </c>
    </row>
    <row r="1798" spans="1:7" x14ac:dyDescent="0.35">
      <c r="A1798" s="11">
        <v>44728</v>
      </c>
      <c r="B1798" t="s">
        <v>3694</v>
      </c>
      <c r="C1798" t="s">
        <v>4283</v>
      </c>
      <c r="D1798" t="s">
        <v>3695</v>
      </c>
      <c r="E1798" s="18">
        <v>153.846</v>
      </c>
      <c r="F1798" s="18">
        <v>627.93790000000001</v>
      </c>
      <c r="G1798" s="19">
        <f>+(Costo_Productos[[#This Row],[Precio Venta]]/Costo_Productos[[#This Row],[Precio Unitario]]-1)</f>
        <v>3.0816004316004317</v>
      </c>
    </row>
    <row r="1799" spans="1:7" x14ac:dyDescent="0.35">
      <c r="A1799" s="11">
        <v>44728</v>
      </c>
      <c r="B1799" t="s">
        <v>3730</v>
      </c>
      <c r="C1799" t="s">
        <v>4283</v>
      </c>
      <c r="D1799" t="s">
        <v>3731</v>
      </c>
      <c r="E1799" s="18">
        <v>89.093999999999994</v>
      </c>
      <c r="F1799" s="18">
        <v>347.42450000000002</v>
      </c>
      <c r="G1799" s="19">
        <f>+(Costo_Productos[[#This Row],[Precio Venta]]/Costo_Productos[[#This Row],[Precio Unitario]]-1)</f>
        <v>2.8995274653736507</v>
      </c>
    </row>
    <row r="1800" spans="1:7" x14ac:dyDescent="0.35">
      <c r="A1800" s="11">
        <v>44728</v>
      </c>
      <c r="B1800" t="s">
        <v>3726</v>
      </c>
      <c r="C1800" t="s">
        <v>4283</v>
      </c>
      <c r="D1800" t="s">
        <v>3727</v>
      </c>
      <c r="E1800" s="18">
        <v>95.441999999999993</v>
      </c>
      <c r="F1800" s="18">
        <v>361.18119999999999</v>
      </c>
      <c r="G1800" s="19">
        <f>+(Costo_Productos[[#This Row],[Precio Venta]]/Costo_Productos[[#This Row],[Precio Unitario]]-1)</f>
        <v>2.7843004128161608</v>
      </c>
    </row>
    <row r="1801" spans="1:7" x14ac:dyDescent="0.35">
      <c r="A1801" s="11">
        <v>44728</v>
      </c>
      <c r="B1801" t="s">
        <v>3668</v>
      </c>
      <c r="C1801" t="s">
        <v>4283</v>
      </c>
      <c r="D1801" t="s">
        <v>3669</v>
      </c>
      <c r="E1801" s="18">
        <v>93.947999999999993</v>
      </c>
      <c r="F1801" s="18">
        <v>364.06020000000001</v>
      </c>
      <c r="G1801" s="19">
        <f>+(Costo_Productos[[#This Row],[Precio Venta]]/Costo_Productos[[#This Row],[Precio Unitario]]-1)</f>
        <v>2.875124536977903</v>
      </c>
    </row>
    <row r="1802" spans="1:7" x14ac:dyDescent="0.35">
      <c r="A1802" s="11">
        <v>44728</v>
      </c>
      <c r="B1802" t="s">
        <v>3674</v>
      </c>
      <c r="C1802" t="s">
        <v>4283</v>
      </c>
      <c r="D1802" t="s">
        <v>3675</v>
      </c>
      <c r="E1802" s="18">
        <v>124.65</v>
      </c>
      <c r="F1802" s="18">
        <v>422.6696</v>
      </c>
      <c r="G1802" s="19">
        <f>+(Costo_Productos[[#This Row],[Precio Venta]]/Costo_Productos[[#This Row],[Precio Unitario]]-1)</f>
        <v>2.3908511833132771</v>
      </c>
    </row>
    <row r="1803" spans="1:7" x14ac:dyDescent="0.35">
      <c r="A1803" s="11">
        <v>44728</v>
      </c>
      <c r="B1803" t="s">
        <v>3670</v>
      </c>
      <c r="C1803" t="s">
        <v>4283</v>
      </c>
      <c r="D1803" t="s">
        <v>3671</v>
      </c>
      <c r="E1803" s="18">
        <v>88.14</v>
      </c>
      <c r="F1803" s="18">
        <v>298.87009999999998</v>
      </c>
      <c r="G1803" s="19">
        <f>+(Costo_Productos[[#This Row],[Precio Venta]]/Costo_Productos[[#This Row],[Precio Unitario]]-1)</f>
        <v>2.3908565917857949</v>
      </c>
    </row>
    <row r="1804" spans="1:7" x14ac:dyDescent="0.35">
      <c r="A1804" s="11">
        <v>44728</v>
      </c>
      <c r="B1804" t="s">
        <v>2742</v>
      </c>
      <c r="C1804" t="s">
        <v>4283</v>
      </c>
      <c r="D1804" t="s">
        <v>2743</v>
      </c>
      <c r="E1804" s="18">
        <v>125.1446</v>
      </c>
      <c r="F1804" s="18">
        <v>355.04419999999999</v>
      </c>
      <c r="G1804" s="19">
        <f>+(Costo_Productos[[#This Row],[Precio Venta]]/Costo_Productos[[#This Row],[Precio Unitario]]-1)</f>
        <v>1.8370716754857979</v>
      </c>
    </row>
    <row r="1805" spans="1:7" x14ac:dyDescent="0.35">
      <c r="A1805" s="11">
        <v>44728</v>
      </c>
      <c r="B1805" t="s">
        <v>2740</v>
      </c>
      <c r="C1805" t="s">
        <v>4283</v>
      </c>
      <c r="D1805" t="s">
        <v>2741</v>
      </c>
      <c r="E1805" s="18">
        <v>125.1446</v>
      </c>
      <c r="F1805" s="18">
        <v>355.04419999999999</v>
      </c>
      <c r="G1805" s="19">
        <f>+(Costo_Productos[[#This Row],[Precio Venta]]/Costo_Productos[[#This Row],[Precio Unitario]]-1)</f>
        <v>1.8370716754857979</v>
      </c>
    </row>
    <row r="1806" spans="1:7" x14ac:dyDescent="0.35">
      <c r="A1806" s="11">
        <v>44728</v>
      </c>
      <c r="B1806" t="s">
        <v>2778</v>
      </c>
      <c r="C1806" t="s">
        <v>4283</v>
      </c>
      <c r="D1806" t="s">
        <v>2779</v>
      </c>
      <c r="E1806" s="18">
        <v>324.63</v>
      </c>
      <c r="F1806" s="18">
        <v>1364.9336000000001</v>
      </c>
      <c r="G1806" s="19">
        <f>+(Costo_Productos[[#This Row],[Precio Venta]]/Costo_Productos[[#This Row],[Precio Unitario]]-1)</f>
        <v>3.2045824477097007</v>
      </c>
    </row>
    <row r="1807" spans="1:7" x14ac:dyDescent="0.35">
      <c r="A1807" s="11">
        <v>44728</v>
      </c>
      <c r="B1807" t="s">
        <v>2734</v>
      </c>
      <c r="C1807" t="s">
        <v>4283</v>
      </c>
      <c r="D1807" t="s">
        <v>2735</v>
      </c>
      <c r="E1807" s="18">
        <v>100.28749999999999</v>
      </c>
      <c r="F1807" s="18">
        <v>284.50729999999999</v>
      </c>
      <c r="G1807" s="19">
        <f>+(Costo_Productos[[#This Row],[Precio Venta]]/Costo_Productos[[#This Row],[Precio Unitario]]-1)</f>
        <v>1.8369168640159543</v>
      </c>
    </row>
    <row r="1808" spans="1:7" x14ac:dyDescent="0.35">
      <c r="A1808" s="11">
        <v>44728</v>
      </c>
      <c r="B1808" t="s">
        <v>2752</v>
      </c>
      <c r="C1808" t="s">
        <v>4283</v>
      </c>
      <c r="D1808" t="s">
        <v>2753</v>
      </c>
      <c r="E1808" s="18">
        <v>143.20699999999999</v>
      </c>
      <c r="F1808" s="18">
        <v>406.28280000000001</v>
      </c>
      <c r="G1808" s="19">
        <f>+(Costo_Productos[[#This Row],[Precio Venta]]/Costo_Productos[[#This Row],[Precio Unitario]]-1)</f>
        <v>1.8370317093438171</v>
      </c>
    </row>
    <row r="1809" spans="1:7" x14ac:dyDescent="0.35">
      <c r="A1809" s="11">
        <v>44728</v>
      </c>
      <c r="B1809" t="s">
        <v>2696</v>
      </c>
      <c r="C1809" t="s">
        <v>4283</v>
      </c>
      <c r="D1809" t="s">
        <v>2697</v>
      </c>
      <c r="E1809" s="18">
        <v>164.05260000000001</v>
      </c>
      <c r="F1809" s="18">
        <v>465.42259999999999</v>
      </c>
      <c r="G1809" s="19">
        <f>+(Costo_Productos[[#This Row],[Precio Venta]]/Costo_Productos[[#This Row],[Precio Unitario]]-1)</f>
        <v>1.8370327565671007</v>
      </c>
    </row>
    <row r="1810" spans="1:7" x14ac:dyDescent="0.35">
      <c r="A1810" s="11">
        <v>44728</v>
      </c>
      <c r="B1810" t="s">
        <v>2686</v>
      </c>
      <c r="C1810" t="s">
        <v>4283</v>
      </c>
      <c r="D1810" t="s">
        <v>2687</v>
      </c>
      <c r="E1810" s="18">
        <v>71.830699999999993</v>
      </c>
      <c r="F1810" s="18">
        <v>203.7962</v>
      </c>
      <c r="G1810" s="19">
        <f>+(Costo_Productos[[#This Row],[Precio Venta]]/Costo_Productos[[#This Row],[Precio Unitario]]-1)</f>
        <v>1.8371740773791712</v>
      </c>
    </row>
    <row r="1811" spans="1:7" x14ac:dyDescent="0.35">
      <c r="A1811" s="11">
        <v>44728</v>
      </c>
      <c r="B1811" t="s">
        <v>2714</v>
      </c>
      <c r="C1811" t="s">
        <v>4283</v>
      </c>
      <c r="D1811" t="s">
        <v>2715</v>
      </c>
      <c r="E1811" s="18">
        <v>81.848799999999997</v>
      </c>
      <c r="F1811" s="18">
        <v>232.208</v>
      </c>
      <c r="G1811" s="19">
        <f>+(Costo_Productos[[#This Row],[Precio Venta]]/Costo_Productos[[#This Row],[Precio Unitario]]-1)</f>
        <v>1.8370360958254732</v>
      </c>
    </row>
    <row r="1812" spans="1:7" x14ac:dyDescent="0.35">
      <c r="A1812" s="11">
        <v>44728</v>
      </c>
      <c r="B1812" t="s">
        <v>2712</v>
      </c>
      <c r="C1812" t="s">
        <v>4283</v>
      </c>
      <c r="D1812" t="s">
        <v>2713</v>
      </c>
      <c r="E1812" s="18">
        <v>72.206999999999994</v>
      </c>
      <c r="F1812" s="18">
        <v>204.84610000000001</v>
      </c>
      <c r="G1812" s="19">
        <f>+(Costo_Productos[[#This Row],[Precio Venta]]/Costo_Productos[[#This Row],[Precio Unitario]]-1)</f>
        <v>1.8369285526334016</v>
      </c>
    </row>
    <row r="1813" spans="1:7" x14ac:dyDescent="0.35">
      <c r="A1813" s="11">
        <v>44728</v>
      </c>
      <c r="B1813" t="s">
        <v>2710</v>
      </c>
      <c r="C1813" t="s">
        <v>4283</v>
      </c>
      <c r="D1813" t="s">
        <v>2711</v>
      </c>
      <c r="E1813" s="18">
        <v>71.830699999999993</v>
      </c>
      <c r="F1813" s="18">
        <v>203.7962</v>
      </c>
      <c r="G1813" s="19">
        <f>+(Costo_Productos[[#This Row],[Precio Venta]]/Costo_Productos[[#This Row],[Precio Unitario]]-1)</f>
        <v>1.8371740773791712</v>
      </c>
    </row>
    <row r="1814" spans="1:7" x14ac:dyDescent="0.35">
      <c r="A1814" s="11">
        <v>44728</v>
      </c>
      <c r="B1814" t="s">
        <v>2704</v>
      </c>
      <c r="C1814" t="s">
        <v>4283</v>
      </c>
      <c r="D1814" t="s">
        <v>2705</v>
      </c>
      <c r="E1814" s="18">
        <v>55.543300000000002</v>
      </c>
      <c r="F1814" s="18">
        <v>157.57980000000001</v>
      </c>
      <c r="G1814" s="19">
        <f>+(Costo_Productos[[#This Row],[Precio Venta]]/Costo_Productos[[#This Row],[Precio Unitario]]-1)</f>
        <v>1.8370622559336591</v>
      </c>
    </row>
    <row r="1815" spans="1:7" x14ac:dyDescent="0.35">
      <c r="A1815" s="11">
        <v>44728</v>
      </c>
      <c r="B1815" t="s">
        <v>2670</v>
      </c>
      <c r="C1815" t="s">
        <v>4283</v>
      </c>
      <c r="D1815" t="s">
        <v>2671</v>
      </c>
      <c r="E1815" s="18">
        <v>106.74850000000001</v>
      </c>
      <c r="F1815" s="18">
        <v>302.85320000000002</v>
      </c>
      <c r="G1815" s="19">
        <f>+(Costo_Productos[[#This Row],[Precio Venta]]/Costo_Productos[[#This Row],[Precio Unitario]]-1)</f>
        <v>1.83707218368408</v>
      </c>
    </row>
    <row r="1816" spans="1:7" x14ac:dyDescent="0.35">
      <c r="A1816" s="11">
        <v>44726</v>
      </c>
      <c r="B1816" t="s">
        <v>3988</v>
      </c>
      <c r="C1816" t="s">
        <v>5584</v>
      </c>
      <c r="D1816" t="s">
        <v>3989</v>
      </c>
      <c r="E1816" s="18">
        <v>27.824999999999999</v>
      </c>
      <c r="F1816" s="18">
        <v>107.5077</v>
      </c>
      <c r="G1816" s="19">
        <f>+(Costo_Productos[[#This Row],[Precio Venta]]/Costo_Productos[[#This Row],[Precio Unitario]]-1)</f>
        <v>2.8637088948787062</v>
      </c>
    </row>
    <row r="1817" spans="1:7" x14ac:dyDescent="0.35">
      <c r="A1817" s="11">
        <v>44726</v>
      </c>
      <c r="B1817" t="s">
        <v>3984</v>
      </c>
      <c r="C1817" t="s">
        <v>5584</v>
      </c>
      <c r="D1817" t="s">
        <v>3985</v>
      </c>
      <c r="E1817" s="18">
        <v>26.024999999999999</v>
      </c>
      <c r="F1817" s="18">
        <v>100.5234</v>
      </c>
      <c r="G1817" s="19">
        <f>+(Costo_Productos[[#This Row],[Precio Venta]]/Costo_Productos[[#This Row],[Precio Unitario]]-1)</f>
        <v>2.8625706051873201</v>
      </c>
    </row>
    <row r="1818" spans="1:7" x14ac:dyDescent="0.35">
      <c r="A1818" s="11">
        <v>44726</v>
      </c>
      <c r="B1818" t="s">
        <v>3970</v>
      </c>
      <c r="C1818" t="s">
        <v>5584</v>
      </c>
      <c r="D1818" t="s">
        <v>3971</v>
      </c>
      <c r="E1818" s="18">
        <v>87.224999999999994</v>
      </c>
      <c r="F1818" s="18">
        <v>336.74099999999999</v>
      </c>
      <c r="G1818" s="19">
        <f>+(Costo_Productos[[#This Row],[Precio Venta]]/Costo_Productos[[#This Row],[Precio Unitario]]-1)</f>
        <v>2.8606018916595013</v>
      </c>
    </row>
    <row r="1819" spans="1:7" x14ac:dyDescent="0.35">
      <c r="A1819" s="11">
        <v>44726</v>
      </c>
      <c r="B1819" t="s">
        <v>3932</v>
      </c>
      <c r="C1819" t="s">
        <v>5584</v>
      </c>
      <c r="D1819" t="s">
        <v>3933</v>
      </c>
      <c r="E1819" s="18">
        <v>66.525000000000006</v>
      </c>
      <c r="F1819" s="18">
        <v>256.7962</v>
      </c>
      <c r="G1819" s="19">
        <f>+(Costo_Productos[[#This Row],[Precio Venta]]/Costo_Productos[[#This Row],[Precio Unitario]]-1)</f>
        <v>2.860145809845922</v>
      </c>
    </row>
    <row r="1820" spans="1:7" x14ac:dyDescent="0.35">
      <c r="A1820" s="11">
        <v>44726</v>
      </c>
      <c r="B1820" t="s">
        <v>3918</v>
      </c>
      <c r="C1820" t="s">
        <v>5584</v>
      </c>
      <c r="D1820" t="s">
        <v>3919</v>
      </c>
      <c r="E1820" s="18">
        <v>42.45</v>
      </c>
      <c r="F1820" s="18">
        <v>163.7559</v>
      </c>
      <c r="G1820" s="19">
        <f>+(Costo_Productos[[#This Row],[Precio Venta]]/Costo_Productos[[#This Row],[Precio Unitario]]-1)</f>
        <v>2.8576183745583035</v>
      </c>
    </row>
    <row r="1821" spans="1:7" x14ac:dyDescent="0.35">
      <c r="A1821" s="11">
        <v>44726</v>
      </c>
      <c r="B1821" t="s">
        <v>3916</v>
      </c>
      <c r="C1821" t="s">
        <v>5584</v>
      </c>
      <c r="D1821" t="s">
        <v>3917</v>
      </c>
      <c r="E1821" s="18">
        <v>55.05</v>
      </c>
      <c r="F1821" s="18">
        <v>206.03559999999999</v>
      </c>
      <c r="G1821" s="19">
        <f>+(Costo_Productos[[#This Row],[Precio Venta]]/Costo_Productos[[#This Row],[Precio Unitario]]-1)</f>
        <v>2.7426993642143507</v>
      </c>
    </row>
    <row r="1822" spans="1:7" x14ac:dyDescent="0.35">
      <c r="A1822" s="11">
        <v>44726</v>
      </c>
      <c r="B1822" t="s">
        <v>3904</v>
      </c>
      <c r="C1822" t="s">
        <v>5584</v>
      </c>
      <c r="D1822" t="s">
        <v>3905</v>
      </c>
      <c r="E1822" s="18">
        <v>22.8</v>
      </c>
      <c r="F1822" s="18">
        <v>76.702100000000002</v>
      </c>
      <c r="G1822" s="19">
        <f>+(Costo_Productos[[#This Row],[Precio Venta]]/Costo_Productos[[#This Row],[Precio Unitario]]-1)</f>
        <v>2.3641271929824561</v>
      </c>
    </row>
    <row r="1823" spans="1:7" x14ac:dyDescent="0.35">
      <c r="A1823" s="11">
        <v>44726</v>
      </c>
      <c r="B1823" t="s">
        <v>3934</v>
      </c>
      <c r="C1823" t="s">
        <v>5584</v>
      </c>
      <c r="D1823" t="s">
        <v>3935</v>
      </c>
      <c r="E1823" s="18">
        <v>36.975000000000001</v>
      </c>
      <c r="F1823" s="18">
        <v>142.8655</v>
      </c>
      <c r="G1823" s="19">
        <f>+(Costo_Productos[[#This Row],[Precio Venta]]/Costo_Productos[[#This Row],[Precio Unitario]]-1)</f>
        <v>2.8638404327248139</v>
      </c>
    </row>
    <row r="1824" spans="1:7" x14ac:dyDescent="0.35">
      <c r="A1824" s="11">
        <v>44726</v>
      </c>
      <c r="B1824" t="s">
        <v>3950</v>
      </c>
      <c r="C1824" t="s">
        <v>5584</v>
      </c>
      <c r="D1824" t="s">
        <v>3951</v>
      </c>
      <c r="E1824" s="18">
        <v>36.75</v>
      </c>
      <c r="F1824" s="18">
        <v>139.3733</v>
      </c>
      <c r="G1824" s="19">
        <f>+(Costo_Productos[[#This Row],[Precio Venta]]/Costo_Productos[[#This Row],[Precio Unitario]]-1)</f>
        <v>2.7924707482993196</v>
      </c>
    </row>
    <row r="1825" spans="1:7" x14ac:dyDescent="0.35">
      <c r="A1825" s="11">
        <v>44726</v>
      </c>
      <c r="B1825" t="s">
        <v>3974</v>
      </c>
      <c r="C1825" t="s">
        <v>5584</v>
      </c>
      <c r="D1825" t="s">
        <v>3975</v>
      </c>
      <c r="E1825" s="18">
        <v>28.35</v>
      </c>
      <c r="F1825" s="18">
        <v>76.639799999999994</v>
      </c>
      <c r="G1825" s="19">
        <f>+(Costo_Productos[[#This Row],[Precio Venta]]/Costo_Productos[[#This Row],[Precio Unitario]]-1)</f>
        <v>1.7033439153439152</v>
      </c>
    </row>
    <row r="1826" spans="1:7" x14ac:dyDescent="0.35">
      <c r="A1826" s="11">
        <v>44726</v>
      </c>
      <c r="B1826" t="s">
        <v>3897</v>
      </c>
      <c r="C1826" t="s">
        <v>5584</v>
      </c>
      <c r="D1826" t="s">
        <v>3899</v>
      </c>
      <c r="E1826" s="18">
        <v>25.274999999999999</v>
      </c>
      <c r="F1826" s="18">
        <v>93.040300000000002</v>
      </c>
      <c r="G1826" s="19">
        <f>+(Costo_Productos[[#This Row],[Precio Venta]]/Costo_Productos[[#This Row],[Precio Unitario]]-1)</f>
        <v>2.6811196834817017</v>
      </c>
    </row>
    <row r="1827" spans="1:7" x14ac:dyDescent="0.35">
      <c r="A1827" s="11">
        <v>44725</v>
      </c>
      <c r="B1827" t="s">
        <v>3250</v>
      </c>
      <c r="C1827" t="s">
        <v>5136</v>
      </c>
      <c r="D1827" t="s">
        <v>3252</v>
      </c>
      <c r="E1827" s="18">
        <v>102</v>
      </c>
      <c r="F1827" s="18">
        <v>331.70690000000002</v>
      </c>
      <c r="G1827" s="19">
        <f>+(Costo_Productos[[#This Row],[Precio Venta]]/Costo_Productos[[#This Row],[Precio Unitario]]-1)</f>
        <v>2.2520284313725494</v>
      </c>
    </row>
    <row r="1828" spans="1:7" x14ac:dyDescent="0.35">
      <c r="A1828" s="11">
        <v>44725</v>
      </c>
      <c r="B1828" t="s">
        <v>3236</v>
      </c>
      <c r="C1828" t="s">
        <v>5136</v>
      </c>
      <c r="D1828" t="s">
        <v>3238</v>
      </c>
      <c r="E1828" s="18">
        <v>102</v>
      </c>
      <c r="F1828" s="18">
        <v>331.70690000000002</v>
      </c>
      <c r="G1828" s="19">
        <f>+(Costo_Productos[[#This Row],[Precio Venta]]/Costo_Productos[[#This Row],[Precio Unitario]]-1)</f>
        <v>2.2520284313725494</v>
      </c>
    </row>
    <row r="1829" spans="1:7" x14ac:dyDescent="0.35">
      <c r="A1829" s="11">
        <v>44725</v>
      </c>
      <c r="B1829" t="s">
        <v>3233</v>
      </c>
      <c r="C1829" t="s">
        <v>5136</v>
      </c>
      <c r="D1829" t="s">
        <v>3235</v>
      </c>
      <c r="E1829" s="18">
        <v>102</v>
      </c>
      <c r="F1829" s="18">
        <v>269.51179999999999</v>
      </c>
      <c r="G1829" s="19">
        <f>+(Costo_Productos[[#This Row],[Precio Venta]]/Costo_Productos[[#This Row],[Precio Unitario]]-1)</f>
        <v>1.6422725490196077</v>
      </c>
    </row>
    <row r="1830" spans="1:7" x14ac:dyDescent="0.35">
      <c r="A1830" s="11">
        <v>44725</v>
      </c>
      <c r="B1830" t="s">
        <v>3227</v>
      </c>
      <c r="C1830" t="s">
        <v>5136</v>
      </c>
      <c r="D1830" t="s">
        <v>3229</v>
      </c>
      <c r="E1830" s="18">
        <v>102</v>
      </c>
      <c r="F1830" s="18">
        <v>331.70690000000002</v>
      </c>
      <c r="G1830" s="19">
        <f>+(Costo_Productos[[#This Row],[Precio Venta]]/Costo_Productos[[#This Row],[Precio Unitario]]-1)</f>
        <v>2.2520284313725494</v>
      </c>
    </row>
    <row r="1831" spans="1:7" x14ac:dyDescent="0.35">
      <c r="A1831" s="11">
        <v>44725</v>
      </c>
      <c r="B1831" t="s">
        <v>3221</v>
      </c>
      <c r="C1831" t="s">
        <v>5136</v>
      </c>
      <c r="D1831" t="s">
        <v>3223</v>
      </c>
      <c r="E1831" s="18">
        <v>102</v>
      </c>
      <c r="F1831" s="18">
        <v>269.51179999999999</v>
      </c>
      <c r="G1831" s="19">
        <f>+(Costo_Productos[[#This Row],[Precio Venta]]/Costo_Productos[[#This Row],[Precio Unitario]]-1)</f>
        <v>1.6422725490196077</v>
      </c>
    </row>
    <row r="1832" spans="1:7" x14ac:dyDescent="0.35">
      <c r="A1832" s="11">
        <v>44725</v>
      </c>
      <c r="B1832" t="s">
        <v>3203</v>
      </c>
      <c r="C1832" t="s">
        <v>5136</v>
      </c>
      <c r="D1832" t="s">
        <v>3205</v>
      </c>
      <c r="E1832" s="18">
        <v>102</v>
      </c>
      <c r="F1832" s="18">
        <v>269.51179999999999</v>
      </c>
      <c r="G1832" s="19">
        <f>+(Costo_Productos[[#This Row],[Precio Venta]]/Costo_Productos[[#This Row],[Precio Unitario]]-1)</f>
        <v>1.6422725490196077</v>
      </c>
    </row>
    <row r="1833" spans="1:7" x14ac:dyDescent="0.35">
      <c r="A1833" s="11">
        <v>44725</v>
      </c>
      <c r="B1833" t="s">
        <v>3161</v>
      </c>
      <c r="C1833" t="s">
        <v>5136</v>
      </c>
      <c r="D1833" t="s">
        <v>3163</v>
      </c>
      <c r="E1833" s="18">
        <v>102</v>
      </c>
      <c r="F1833" s="18">
        <v>269.51179999999999</v>
      </c>
      <c r="G1833" s="19">
        <f>+(Costo_Productos[[#This Row],[Precio Venta]]/Costo_Productos[[#This Row],[Precio Unitario]]-1)</f>
        <v>1.6422725490196077</v>
      </c>
    </row>
    <row r="1834" spans="1:7" x14ac:dyDescent="0.35">
      <c r="A1834" s="11">
        <v>44725</v>
      </c>
      <c r="B1834" t="s">
        <v>3149</v>
      </c>
      <c r="C1834" t="s">
        <v>5136</v>
      </c>
      <c r="D1834" t="s">
        <v>3151</v>
      </c>
      <c r="E1834" s="18">
        <v>102</v>
      </c>
      <c r="F1834" s="18">
        <v>269.51179999999999</v>
      </c>
      <c r="G1834" s="19">
        <f>+(Costo_Productos[[#This Row],[Precio Venta]]/Costo_Productos[[#This Row],[Precio Unitario]]-1)</f>
        <v>1.6422725490196077</v>
      </c>
    </row>
    <row r="1835" spans="1:7" x14ac:dyDescent="0.35">
      <c r="A1835" s="11">
        <v>44725</v>
      </c>
      <c r="B1835" t="s">
        <v>3146</v>
      </c>
      <c r="C1835" t="s">
        <v>5136</v>
      </c>
      <c r="D1835" t="s">
        <v>3148</v>
      </c>
      <c r="E1835" s="18">
        <v>102</v>
      </c>
      <c r="F1835" s="18">
        <v>269.51179999999999</v>
      </c>
      <c r="G1835" s="19">
        <f>+(Costo_Productos[[#This Row],[Precio Venta]]/Costo_Productos[[#This Row],[Precio Unitario]]-1)</f>
        <v>1.6422725490196077</v>
      </c>
    </row>
    <row r="1836" spans="1:7" x14ac:dyDescent="0.35">
      <c r="A1836" s="11">
        <v>44725</v>
      </c>
      <c r="B1836" t="s">
        <v>3140</v>
      </c>
      <c r="C1836" t="s">
        <v>5136</v>
      </c>
      <c r="D1836" t="s">
        <v>3142</v>
      </c>
      <c r="E1836" s="18">
        <v>102</v>
      </c>
      <c r="F1836" s="18">
        <v>269.51179999999999</v>
      </c>
      <c r="G1836" s="19">
        <f>+(Costo_Productos[[#This Row],[Precio Venta]]/Costo_Productos[[#This Row],[Precio Unitario]]-1)</f>
        <v>1.6422725490196077</v>
      </c>
    </row>
    <row r="1837" spans="1:7" x14ac:dyDescent="0.35">
      <c r="A1837" s="11">
        <v>44725</v>
      </c>
      <c r="B1837" t="s">
        <v>3137</v>
      </c>
      <c r="C1837" t="s">
        <v>5136</v>
      </c>
      <c r="D1837" t="s">
        <v>3139</v>
      </c>
      <c r="E1837" s="18">
        <v>102</v>
      </c>
      <c r="F1837" s="18">
        <v>331.70690000000002</v>
      </c>
      <c r="G1837" s="19">
        <f>+(Costo_Productos[[#This Row],[Precio Venta]]/Costo_Productos[[#This Row],[Precio Unitario]]-1)</f>
        <v>2.2520284313725494</v>
      </c>
    </row>
    <row r="1838" spans="1:7" x14ac:dyDescent="0.35">
      <c r="A1838" s="11">
        <v>44725</v>
      </c>
      <c r="B1838" t="s">
        <v>3133</v>
      </c>
      <c r="C1838" t="s">
        <v>5136</v>
      </c>
      <c r="D1838" t="s">
        <v>3136</v>
      </c>
      <c r="E1838" s="18">
        <v>102</v>
      </c>
      <c r="F1838" s="18">
        <v>331.70690000000002</v>
      </c>
      <c r="G1838" s="19">
        <f>+(Costo_Productos[[#This Row],[Precio Venta]]/Costo_Productos[[#This Row],[Precio Unitario]]-1)</f>
        <v>2.2520284313725494</v>
      </c>
    </row>
    <row r="1839" spans="1:7" x14ac:dyDescent="0.35">
      <c r="A1839" s="11">
        <v>44722</v>
      </c>
      <c r="B1839" t="s">
        <v>2893</v>
      </c>
      <c r="C1839" t="s">
        <v>4281</v>
      </c>
      <c r="D1839" t="s">
        <v>2894</v>
      </c>
      <c r="E1839" s="18">
        <v>89.8</v>
      </c>
      <c r="F1839" s="18">
        <v>214.28970000000001</v>
      </c>
      <c r="G1839" s="19">
        <f>+(Costo_Productos[[#This Row],[Precio Venta]]/Costo_Productos[[#This Row],[Precio Unitario]]-1)</f>
        <v>1.3862995545657015</v>
      </c>
    </row>
    <row r="1840" spans="1:7" x14ac:dyDescent="0.35">
      <c r="A1840" s="11">
        <v>44722</v>
      </c>
      <c r="B1840" t="s">
        <v>2875</v>
      </c>
      <c r="C1840" t="s">
        <v>4281</v>
      </c>
      <c r="D1840" t="s">
        <v>2876</v>
      </c>
      <c r="E1840" s="18">
        <v>48.23</v>
      </c>
      <c r="F1840" s="18">
        <v>119.9002</v>
      </c>
      <c r="G1840" s="19">
        <f>+(Costo_Productos[[#This Row],[Precio Venta]]/Costo_Productos[[#This Row],[Precio Unitario]]-1)</f>
        <v>1.4860087082728595</v>
      </c>
    </row>
    <row r="1841" spans="1:7" x14ac:dyDescent="0.35">
      <c r="A1841" s="11">
        <v>44722</v>
      </c>
      <c r="B1841" t="s">
        <v>2873</v>
      </c>
      <c r="C1841" t="s">
        <v>4281</v>
      </c>
      <c r="D1841" t="s">
        <v>2874</v>
      </c>
      <c r="E1841" s="18">
        <v>22.05</v>
      </c>
      <c r="F1841" s="18">
        <v>61.650799999999997</v>
      </c>
      <c r="G1841" s="19">
        <f>+(Costo_Productos[[#This Row],[Precio Venta]]/Costo_Productos[[#This Row],[Precio Unitario]]-1)</f>
        <v>1.7959546485260769</v>
      </c>
    </row>
    <row r="1842" spans="1:7" x14ac:dyDescent="0.35">
      <c r="A1842" s="11">
        <v>44722</v>
      </c>
      <c r="B1842" t="s">
        <v>2871</v>
      </c>
      <c r="C1842" t="s">
        <v>4281</v>
      </c>
      <c r="D1842" t="s">
        <v>2872</v>
      </c>
      <c r="E1842" s="18">
        <v>22.43</v>
      </c>
      <c r="F1842" s="18">
        <v>61.650799999999997</v>
      </c>
      <c r="G1842" s="19">
        <f>+(Costo_Productos[[#This Row],[Precio Venta]]/Costo_Productos[[#This Row],[Precio Unitario]]-1)</f>
        <v>1.7485867142220242</v>
      </c>
    </row>
    <row r="1843" spans="1:7" x14ac:dyDescent="0.35">
      <c r="A1843" s="11">
        <v>44722</v>
      </c>
      <c r="B1843" t="s">
        <v>2934</v>
      </c>
      <c r="C1843" t="s">
        <v>4281</v>
      </c>
      <c r="D1843" t="s">
        <v>1930</v>
      </c>
      <c r="E1843" s="18">
        <v>3.4146000000000001</v>
      </c>
      <c r="F1843" s="18">
        <v>7.9608999999999996</v>
      </c>
      <c r="G1843" s="19">
        <f>+(Costo_Productos[[#This Row],[Precio Venta]]/Costo_Productos[[#This Row],[Precio Unitario]]-1)</f>
        <v>1.3314297428688571</v>
      </c>
    </row>
    <row r="1844" spans="1:7" x14ac:dyDescent="0.35">
      <c r="A1844" s="11">
        <v>44722</v>
      </c>
      <c r="B1844" t="s">
        <v>1962</v>
      </c>
      <c r="C1844" t="s">
        <v>4278</v>
      </c>
      <c r="D1844" t="s">
        <v>1963</v>
      </c>
      <c r="E1844" s="18">
        <v>55.207799999999999</v>
      </c>
      <c r="F1844" s="18">
        <v>313.79169999999999</v>
      </c>
      <c r="G1844" s="19">
        <f>+(Costo_Productos[[#This Row],[Precio Venta]]/Costo_Productos[[#This Row],[Precio Unitario]]-1)</f>
        <v>4.6838290966131595</v>
      </c>
    </row>
    <row r="1845" spans="1:7" x14ac:dyDescent="0.35">
      <c r="A1845" s="11">
        <v>44722</v>
      </c>
      <c r="B1845" t="s">
        <v>1954</v>
      </c>
      <c r="C1845" t="s">
        <v>4278</v>
      </c>
      <c r="D1845" t="s">
        <v>1955</v>
      </c>
      <c r="E1845" s="18">
        <v>44.416899999999998</v>
      </c>
      <c r="F1845" s="18">
        <v>252.4623</v>
      </c>
      <c r="G1845" s="19">
        <f>+(Costo_Productos[[#This Row],[Precio Venta]]/Costo_Productos[[#This Row],[Precio Unitario]]-1)</f>
        <v>4.6839243621234266</v>
      </c>
    </row>
    <row r="1846" spans="1:7" x14ac:dyDescent="0.35">
      <c r="A1846" s="11">
        <v>44722</v>
      </c>
      <c r="B1846" t="s">
        <v>1946</v>
      </c>
      <c r="C1846" t="s">
        <v>4278</v>
      </c>
      <c r="D1846" t="s">
        <v>1947</v>
      </c>
      <c r="E1846" s="18">
        <v>44.416899999999998</v>
      </c>
      <c r="F1846" s="18">
        <v>252.4623</v>
      </c>
      <c r="G1846" s="19">
        <f>+(Costo_Productos[[#This Row],[Precio Venta]]/Costo_Productos[[#This Row],[Precio Unitario]]-1)</f>
        <v>4.6839243621234266</v>
      </c>
    </row>
    <row r="1847" spans="1:7" x14ac:dyDescent="0.35">
      <c r="A1847" s="11">
        <v>44722</v>
      </c>
      <c r="B1847" t="s">
        <v>1940</v>
      </c>
      <c r="C1847" t="s">
        <v>4278</v>
      </c>
      <c r="D1847" t="s">
        <v>1941</v>
      </c>
      <c r="E1847" s="18">
        <v>87.830500000000001</v>
      </c>
      <c r="F1847" s="18">
        <v>499.22550000000001</v>
      </c>
      <c r="G1847" s="19">
        <f>+(Costo_Productos[[#This Row],[Precio Venta]]/Costo_Productos[[#This Row],[Precio Unitario]]-1)</f>
        <v>4.6839651373953242</v>
      </c>
    </row>
    <row r="1848" spans="1:7" x14ac:dyDescent="0.35">
      <c r="A1848" s="11">
        <v>44722</v>
      </c>
      <c r="B1848" t="s">
        <v>1935</v>
      </c>
      <c r="C1848" t="s">
        <v>4278</v>
      </c>
      <c r="D1848" t="s">
        <v>1936</v>
      </c>
      <c r="E1848" s="18">
        <v>80.465299999999999</v>
      </c>
      <c r="F1848" s="18">
        <v>457.35950000000003</v>
      </c>
      <c r="G1848" s="19">
        <f>+(Costo_Productos[[#This Row],[Precio Venta]]/Costo_Productos[[#This Row],[Precio Unitario]]-1)</f>
        <v>4.6839345655829288</v>
      </c>
    </row>
    <row r="1849" spans="1:7" x14ac:dyDescent="0.35">
      <c r="A1849" s="11">
        <v>44722</v>
      </c>
      <c r="B1849" t="s">
        <v>1931</v>
      </c>
      <c r="C1849" t="s">
        <v>4278</v>
      </c>
      <c r="D1849" t="s">
        <v>1932</v>
      </c>
      <c r="E1849" s="18">
        <v>80.465299999999999</v>
      </c>
      <c r="F1849" s="18">
        <v>457.35950000000003</v>
      </c>
      <c r="G1849" s="19">
        <f>+(Costo_Productos[[#This Row],[Precio Venta]]/Costo_Productos[[#This Row],[Precio Unitario]]-1)</f>
        <v>4.6839345655829288</v>
      </c>
    </row>
    <row r="1850" spans="1:7" x14ac:dyDescent="0.35">
      <c r="A1850" s="11">
        <v>44722</v>
      </c>
      <c r="B1850" t="s">
        <v>1927</v>
      </c>
      <c r="C1850" t="s">
        <v>4278</v>
      </c>
      <c r="D1850" t="s">
        <v>1928</v>
      </c>
      <c r="E1850" s="18">
        <v>55.207799999999999</v>
      </c>
      <c r="F1850" s="18">
        <v>313.79169999999999</v>
      </c>
      <c r="G1850" s="19">
        <f>+(Costo_Productos[[#This Row],[Precio Venta]]/Costo_Productos[[#This Row],[Precio Unitario]]-1)</f>
        <v>4.6838290966131595</v>
      </c>
    </row>
    <row r="1851" spans="1:7" x14ac:dyDescent="0.35">
      <c r="A1851" s="11">
        <v>44722</v>
      </c>
      <c r="B1851" t="s">
        <v>1925</v>
      </c>
      <c r="C1851" t="s">
        <v>4278</v>
      </c>
      <c r="D1851" t="s">
        <v>1926</v>
      </c>
      <c r="E1851" s="18">
        <v>120.69799999999999</v>
      </c>
      <c r="F1851" s="18">
        <v>686.03319999999997</v>
      </c>
      <c r="G1851" s="19">
        <f>+(Costo_Productos[[#This Row],[Precio Venta]]/Costo_Productos[[#This Row],[Precio Unitario]]-1)</f>
        <v>4.6838820858672054</v>
      </c>
    </row>
    <row r="1852" spans="1:7" x14ac:dyDescent="0.35">
      <c r="A1852" s="11">
        <v>44722</v>
      </c>
      <c r="B1852" t="s">
        <v>1912</v>
      </c>
      <c r="C1852" t="s">
        <v>4278</v>
      </c>
      <c r="D1852" t="s">
        <v>1913</v>
      </c>
      <c r="E1852" s="18">
        <v>302.39999999999998</v>
      </c>
      <c r="F1852" s="18">
        <v>920</v>
      </c>
      <c r="G1852" s="19">
        <f>+(Costo_Productos[[#This Row],[Precio Venta]]/Costo_Productos[[#This Row],[Precio Unitario]]-1)</f>
        <v>2.0423280423280428</v>
      </c>
    </row>
    <row r="1853" spans="1:7" x14ac:dyDescent="0.35">
      <c r="A1853" s="11">
        <v>44722</v>
      </c>
      <c r="B1853" t="s">
        <v>1910</v>
      </c>
      <c r="C1853" t="s">
        <v>4278</v>
      </c>
      <c r="D1853" t="s">
        <v>1911</v>
      </c>
      <c r="E1853" s="18">
        <v>302.39999999999998</v>
      </c>
      <c r="F1853" s="18">
        <v>920</v>
      </c>
      <c r="G1853" s="19">
        <f>+(Costo_Productos[[#This Row],[Precio Venta]]/Costo_Productos[[#This Row],[Precio Unitario]]-1)</f>
        <v>2.0423280423280428</v>
      </c>
    </row>
    <row r="1854" spans="1:7" x14ac:dyDescent="0.35">
      <c r="A1854" s="11">
        <v>44722</v>
      </c>
      <c r="B1854" t="s">
        <v>1900</v>
      </c>
      <c r="C1854" t="s">
        <v>4278</v>
      </c>
      <c r="D1854" t="s">
        <v>1901</v>
      </c>
      <c r="E1854" s="18">
        <v>65.610100000000003</v>
      </c>
      <c r="F1854" s="18">
        <v>223.36019999999999</v>
      </c>
      <c r="G1854" s="19">
        <f>+(Costo_Productos[[#This Row],[Precio Venta]]/Costo_Productos[[#This Row],[Precio Unitario]]-1)</f>
        <v>2.4043569511401444</v>
      </c>
    </row>
    <row r="1855" spans="1:7" x14ac:dyDescent="0.35">
      <c r="A1855" s="11">
        <v>44722</v>
      </c>
      <c r="B1855" t="s">
        <v>1848</v>
      </c>
      <c r="C1855" t="s">
        <v>4278</v>
      </c>
      <c r="D1855" t="s">
        <v>1849</v>
      </c>
      <c r="E1855" s="18">
        <v>48.437399999999997</v>
      </c>
      <c r="F1855" s="18">
        <v>242.69159999999999</v>
      </c>
      <c r="G1855" s="19">
        <f>+(Costo_Productos[[#This Row],[Precio Venta]]/Costo_Productos[[#This Row],[Precio Unitario]]-1)</f>
        <v>4.0104175698943383</v>
      </c>
    </row>
    <row r="1856" spans="1:7" x14ac:dyDescent="0.35">
      <c r="A1856" s="11">
        <v>44722</v>
      </c>
      <c r="B1856" t="s">
        <v>1834</v>
      </c>
      <c r="C1856" t="s">
        <v>4278</v>
      </c>
      <c r="D1856" t="s">
        <v>1835</v>
      </c>
      <c r="E1856" s="18">
        <v>99.68</v>
      </c>
      <c r="F1856" s="18">
        <v>457.80329999999998</v>
      </c>
      <c r="G1856" s="19">
        <f>+(Costo_Productos[[#This Row],[Precio Venta]]/Costo_Productos[[#This Row],[Precio Unitario]]-1)</f>
        <v>3.5927297351524876</v>
      </c>
    </row>
    <row r="1857" spans="1:7" x14ac:dyDescent="0.35">
      <c r="A1857" s="11">
        <v>44722</v>
      </c>
      <c r="B1857" t="s">
        <v>1818</v>
      </c>
      <c r="C1857" t="s">
        <v>4278</v>
      </c>
      <c r="D1857" t="s">
        <v>1819</v>
      </c>
      <c r="E1857" s="18">
        <v>32.524799999999999</v>
      </c>
      <c r="F1857" s="18">
        <v>154.82149999999999</v>
      </c>
      <c r="G1857" s="19">
        <f>+(Costo_Productos[[#This Row],[Precio Venta]]/Costo_Productos[[#This Row],[Precio Unitario]]-1)</f>
        <v>3.7601061343959072</v>
      </c>
    </row>
    <row r="1858" spans="1:7" x14ac:dyDescent="0.35">
      <c r="A1858" s="11">
        <v>44722</v>
      </c>
      <c r="B1858" t="s">
        <v>1820</v>
      </c>
      <c r="C1858" t="s">
        <v>4278</v>
      </c>
      <c r="D1858" t="s">
        <v>1821</v>
      </c>
      <c r="E1858" s="18">
        <v>34.151000000000003</v>
      </c>
      <c r="F1858" s="18">
        <v>176.95910000000001</v>
      </c>
      <c r="G1858" s="19">
        <f>+(Costo_Productos[[#This Row],[Precio Venta]]/Costo_Productos[[#This Row],[Precio Unitario]]-1)</f>
        <v>4.1816667154695324</v>
      </c>
    </row>
    <row r="1859" spans="1:7" x14ac:dyDescent="0.35">
      <c r="A1859" s="11">
        <v>44722</v>
      </c>
      <c r="B1859" t="s">
        <v>1798</v>
      </c>
      <c r="C1859" t="s">
        <v>4278</v>
      </c>
      <c r="D1859" t="s">
        <v>1799</v>
      </c>
      <c r="E1859" s="18">
        <v>55.460099999999997</v>
      </c>
      <c r="F1859" s="18">
        <v>301.59289999999999</v>
      </c>
      <c r="G1859" s="19">
        <f>+(Costo_Productos[[#This Row],[Precio Venta]]/Costo_Productos[[#This Row],[Precio Unitario]]-1)</f>
        <v>4.4380157987454041</v>
      </c>
    </row>
    <row r="1860" spans="1:7" x14ac:dyDescent="0.35">
      <c r="A1860" s="11">
        <v>44722</v>
      </c>
      <c r="B1860" t="s">
        <v>1790</v>
      </c>
      <c r="C1860" t="s">
        <v>4278</v>
      </c>
      <c r="D1860" t="s">
        <v>1791</v>
      </c>
      <c r="E1860" s="18">
        <v>46.703200000000002</v>
      </c>
      <c r="F1860" s="18">
        <v>250.03299999999999</v>
      </c>
      <c r="G1860" s="19">
        <f>+(Costo_Productos[[#This Row],[Precio Venta]]/Costo_Productos[[#This Row],[Precio Unitario]]-1)</f>
        <v>4.3536588499289124</v>
      </c>
    </row>
    <row r="1861" spans="1:7" x14ac:dyDescent="0.35">
      <c r="A1861" s="11">
        <v>44721</v>
      </c>
      <c r="B1861" t="s">
        <v>5337</v>
      </c>
      <c r="C1861" t="s">
        <v>5140</v>
      </c>
      <c r="D1861" t="s">
        <v>5029</v>
      </c>
      <c r="E1861" s="18">
        <v>26.88</v>
      </c>
      <c r="F1861" s="18">
        <v>96.186000000000007</v>
      </c>
      <c r="G1861" s="19">
        <f>+(Costo_Productos[[#This Row],[Precio Venta]]/Costo_Productos[[#This Row],[Precio Unitario]]-1)</f>
        <v>2.5783482142857146</v>
      </c>
    </row>
    <row r="1862" spans="1:7" x14ac:dyDescent="0.35">
      <c r="A1862" s="11">
        <v>44721</v>
      </c>
      <c r="B1862" t="s">
        <v>5338</v>
      </c>
      <c r="C1862" t="s">
        <v>5140</v>
      </c>
      <c r="D1862" t="s">
        <v>5046</v>
      </c>
      <c r="E1862" s="18">
        <v>64.319999999999993</v>
      </c>
      <c r="F1862" s="18">
        <v>242.77879999999999</v>
      </c>
      <c r="G1862" s="19">
        <f>+(Costo_Productos[[#This Row],[Precio Venta]]/Costo_Productos[[#This Row],[Precio Unitario]]-1)</f>
        <v>2.7745460199004977</v>
      </c>
    </row>
    <row r="1863" spans="1:7" x14ac:dyDescent="0.35">
      <c r="A1863" s="11">
        <v>44721</v>
      </c>
      <c r="B1863" t="s">
        <v>5339</v>
      </c>
      <c r="C1863" t="s">
        <v>5140</v>
      </c>
      <c r="D1863" t="s">
        <v>5042</v>
      </c>
      <c r="E1863" s="18">
        <v>52.991999999999997</v>
      </c>
      <c r="F1863" s="18">
        <v>189.63040000000001</v>
      </c>
      <c r="G1863" s="19">
        <f>+(Costo_Productos[[#This Row],[Precio Venta]]/Costo_Productos[[#This Row],[Precio Unitario]]-1)</f>
        <v>2.5784722222222225</v>
      </c>
    </row>
    <row r="1864" spans="1:7" x14ac:dyDescent="0.35">
      <c r="A1864" s="11">
        <v>44721</v>
      </c>
      <c r="B1864" t="s">
        <v>5340</v>
      </c>
      <c r="C1864" t="s">
        <v>5140</v>
      </c>
      <c r="D1864" t="s">
        <v>5040</v>
      </c>
      <c r="E1864" s="18">
        <v>60.671999999999997</v>
      </c>
      <c r="F1864" s="18">
        <v>217.11080000000001</v>
      </c>
      <c r="G1864" s="19">
        <f>+(Costo_Productos[[#This Row],[Precio Venta]]/Costo_Productos[[#This Row],[Precio Unitario]]-1)</f>
        <v>2.5784348628691989</v>
      </c>
    </row>
    <row r="1865" spans="1:7" x14ac:dyDescent="0.35">
      <c r="A1865" s="11">
        <v>44721</v>
      </c>
      <c r="B1865" t="s">
        <v>5341</v>
      </c>
      <c r="C1865" t="s">
        <v>5140</v>
      </c>
      <c r="D1865" t="s">
        <v>1926</v>
      </c>
      <c r="E1865" s="18">
        <v>19.968</v>
      </c>
      <c r="F1865" s="18">
        <v>71.456400000000002</v>
      </c>
      <c r="G1865" s="19">
        <f>+(Costo_Productos[[#This Row],[Precio Venta]]/Costo_Productos[[#This Row],[Precio Unitario]]-1)</f>
        <v>2.5785456730769232</v>
      </c>
    </row>
    <row r="1866" spans="1:7" x14ac:dyDescent="0.35">
      <c r="A1866" s="11">
        <v>44721</v>
      </c>
      <c r="B1866" t="s">
        <v>5342</v>
      </c>
      <c r="C1866" t="s">
        <v>5140</v>
      </c>
      <c r="D1866" t="s">
        <v>5021</v>
      </c>
      <c r="E1866" s="18">
        <v>40.56</v>
      </c>
      <c r="F1866" s="18">
        <v>145.13919999999999</v>
      </c>
      <c r="G1866" s="19">
        <f>+(Costo_Productos[[#This Row],[Precio Venta]]/Costo_Productos[[#This Row],[Precio Unitario]]-1)</f>
        <v>2.5783826429980272</v>
      </c>
    </row>
    <row r="1867" spans="1:7" x14ac:dyDescent="0.35">
      <c r="A1867" s="11">
        <v>44721</v>
      </c>
      <c r="B1867" t="s">
        <v>5343</v>
      </c>
      <c r="C1867" t="s">
        <v>5140</v>
      </c>
      <c r="D1867" t="s">
        <v>5020</v>
      </c>
      <c r="E1867" s="18">
        <v>21.504000000000001</v>
      </c>
      <c r="F1867" s="18">
        <v>76.948800000000006</v>
      </c>
      <c r="G1867" s="19">
        <f>+(Costo_Productos[[#This Row],[Precio Venta]]/Costo_Productos[[#This Row],[Precio Unitario]]-1)</f>
        <v>2.5783482142857141</v>
      </c>
    </row>
    <row r="1868" spans="1:7" x14ac:dyDescent="0.35">
      <c r="A1868" s="11">
        <v>44721</v>
      </c>
      <c r="B1868" t="s">
        <v>5344</v>
      </c>
      <c r="C1868" t="s">
        <v>5140</v>
      </c>
      <c r="D1868" t="s">
        <v>5020</v>
      </c>
      <c r="E1868" s="18">
        <v>21.504000000000001</v>
      </c>
      <c r="F1868" s="18">
        <v>76.948800000000006</v>
      </c>
      <c r="G1868" s="19">
        <f>+(Costo_Productos[[#This Row],[Precio Venta]]/Costo_Productos[[#This Row],[Precio Unitario]]-1)</f>
        <v>2.5783482142857141</v>
      </c>
    </row>
    <row r="1869" spans="1:7" x14ac:dyDescent="0.35">
      <c r="A1869" s="11">
        <v>44720</v>
      </c>
      <c r="B1869" t="s">
        <v>3680</v>
      </c>
      <c r="C1869" t="s">
        <v>4283</v>
      </c>
      <c r="D1869" t="s">
        <v>3681</v>
      </c>
      <c r="E1869" s="18">
        <v>98.688000000000002</v>
      </c>
      <c r="F1869" s="18">
        <v>390.29649999999998</v>
      </c>
      <c r="G1869" s="19">
        <f>+(Costo_Productos[[#This Row],[Precio Venta]]/Costo_Productos[[#This Row],[Precio Unitario]]-1)</f>
        <v>2.9548526669909205</v>
      </c>
    </row>
    <row r="1870" spans="1:7" x14ac:dyDescent="0.35">
      <c r="A1870" s="11">
        <v>44720</v>
      </c>
      <c r="B1870" t="s">
        <v>3678</v>
      </c>
      <c r="C1870" t="s">
        <v>4283</v>
      </c>
      <c r="D1870" t="s">
        <v>3679</v>
      </c>
      <c r="E1870" s="18">
        <v>96.15</v>
      </c>
      <c r="F1870" s="18">
        <v>380.26310000000001</v>
      </c>
      <c r="G1870" s="19">
        <f>+(Costo_Productos[[#This Row],[Precio Venta]]/Costo_Productos[[#This Row],[Precio Unitario]]-1)</f>
        <v>2.9548944357774309</v>
      </c>
    </row>
    <row r="1871" spans="1:7" x14ac:dyDescent="0.35">
      <c r="A1871" s="11">
        <v>44720</v>
      </c>
      <c r="B1871" t="s">
        <v>3798</v>
      </c>
      <c r="C1871" t="s">
        <v>4283</v>
      </c>
      <c r="D1871" t="s">
        <v>3799</v>
      </c>
      <c r="E1871" s="18">
        <v>15138.708000000001</v>
      </c>
      <c r="F1871" s="18">
        <v>669.30449999999996</v>
      </c>
      <c r="G1871" s="19">
        <f>+(Costo_Productos[[#This Row],[Precio Venta]]/Costo_Productos[[#This Row],[Precio Unitario]]-1)</f>
        <v>-0.95578853228426097</v>
      </c>
    </row>
    <row r="1872" spans="1:7" x14ac:dyDescent="0.35">
      <c r="A1872" s="11">
        <v>44720</v>
      </c>
      <c r="B1872" t="s">
        <v>3752</v>
      </c>
      <c r="C1872" t="s">
        <v>4283</v>
      </c>
      <c r="D1872" t="s">
        <v>3753</v>
      </c>
      <c r="E1872" s="18">
        <v>102.732</v>
      </c>
      <c r="F1872" s="18">
        <v>362.27440000000001</v>
      </c>
      <c r="G1872" s="19">
        <f>+(Costo_Productos[[#This Row],[Precio Venta]]/Costo_Productos[[#This Row],[Precio Unitario]]-1)</f>
        <v>2.5264026788147804</v>
      </c>
    </row>
    <row r="1873" spans="1:7" x14ac:dyDescent="0.35">
      <c r="A1873" s="11">
        <v>44720</v>
      </c>
      <c r="B1873" t="s">
        <v>3750</v>
      </c>
      <c r="C1873" t="s">
        <v>4283</v>
      </c>
      <c r="D1873" t="s">
        <v>3751</v>
      </c>
      <c r="E1873" s="18">
        <v>101.46</v>
      </c>
      <c r="F1873" s="18">
        <v>357.7826</v>
      </c>
      <c r="G1873" s="19">
        <f>+(Costo_Productos[[#This Row],[Precio Venta]]/Costo_Productos[[#This Row],[Precio Unitario]]-1)</f>
        <v>2.5263414153360935</v>
      </c>
    </row>
    <row r="1874" spans="1:7" x14ac:dyDescent="0.35">
      <c r="A1874" s="11">
        <v>44720</v>
      </c>
      <c r="B1874" t="s">
        <v>3722</v>
      </c>
      <c r="C1874" t="s">
        <v>4283</v>
      </c>
      <c r="D1874" t="s">
        <v>3723</v>
      </c>
      <c r="E1874" s="18">
        <v>69.275999999999996</v>
      </c>
      <c r="F1874" s="18">
        <v>272.6447</v>
      </c>
      <c r="G1874" s="19">
        <f>+(Costo_Productos[[#This Row],[Precio Venta]]/Costo_Productos[[#This Row],[Precio Unitario]]-1)</f>
        <v>2.9356299439921476</v>
      </c>
    </row>
    <row r="1875" spans="1:7" x14ac:dyDescent="0.35">
      <c r="A1875" s="11">
        <v>44720</v>
      </c>
      <c r="B1875" t="s">
        <v>3672</v>
      </c>
      <c r="C1875" t="s">
        <v>4283</v>
      </c>
      <c r="D1875" t="s">
        <v>3673</v>
      </c>
      <c r="E1875" s="18">
        <v>84.75</v>
      </c>
      <c r="F1875" s="18">
        <v>298.87009999999998</v>
      </c>
      <c r="G1875" s="19">
        <f>+(Costo_Productos[[#This Row],[Precio Venta]]/Costo_Productos[[#This Row],[Precio Unitario]]-1)</f>
        <v>2.5264908554572267</v>
      </c>
    </row>
    <row r="1876" spans="1:7" x14ac:dyDescent="0.35">
      <c r="A1876" s="11">
        <v>44720</v>
      </c>
      <c r="B1876" t="s">
        <v>3670</v>
      </c>
      <c r="C1876" t="s">
        <v>4283</v>
      </c>
      <c r="D1876" t="s">
        <v>3671</v>
      </c>
      <c r="E1876" s="18">
        <v>84.75</v>
      </c>
      <c r="F1876" s="18">
        <v>298.87009999999998</v>
      </c>
      <c r="G1876" s="19">
        <f>+(Costo_Productos[[#This Row],[Precio Venta]]/Costo_Productos[[#This Row],[Precio Unitario]]-1)</f>
        <v>2.5264908554572267</v>
      </c>
    </row>
    <row r="1877" spans="1:7" x14ac:dyDescent="0.35">
      <c r="A1877" s="11">
        <v>44720</v>
      </c>
      <c r="B1877" t="s">
        <v>3666</v>
      </c>
      <c r="C1877" t="s">
        <v>4283</v>
      </c>
      <c r="D1877" t="s">
        <v>3667</v>
      </c>
      <c r="E1877" s="18">
        <v>71.91</v>
      </c>
      <c r="F1877" s="18">
        <v>269.4409</v>
      </c>
      <c r="G1877" s="19">
        <f>+(Costo_Productos[[#This Row],[Precio Venta]]/Costo_Productos[[#This Row],[Precio Unitario]]-1)</f>
        <v>2.7469183701849538</v>
      </c>
    </row>
    <row r="1878" spans="1:7" x14ac:dyDescent="0.35">
      <c r="A1878" s="11">
        <v>44720</v>
      </c>
      <c r="B1878" t="s">
        <v>3663</v>
      </c>
      <c r="C1878" t="s">
        <v>4283</v>
      </c>
      <c r="D1878" t="s">
        <v>3665</v>
      </c>
      <c r="E1878" s="18">
        <v>71.97</v>
      </c>
      <c r="F1878" s="18">
        <v>253.7901</v>
      </c>
      <c r="G1878" s="19">
        <f>+(Costo_Productos[[#This Row],[Precio Venta]]/Costo_Productos[[#This Row],[Precio Unitario]]-1)</f>
        <v>2.526331804918716</v>
      </c>
    </row>
    <row r="1879" spans="1:7" x14ac:dyDescent="0.35">
      <c r="A1879" s="11">
        <v>44720</v>
      </c>
      <c r="B1879" t="s">
        <v>2859</v>
      </c>
      <c r="C1879" t="s">
        <v>4282</v>
      </c>
      <c r="D1879" t="s">
        <v>2860</v>
      </c>
      <c r="E1879" s="18">
        <v>16.360700000000001</v>
      </c>
      <c r="F1879" s="18">
        <v>70.296099999999996</v>
      </c>
      <c r="G1879" s="19">
        <f>+(Costo_Productos[[#This Row],[Precio Venta]]/Costo_Productos[[#This Row],[Precio Unitario]]-1)</f>
        <v>3.2966437866350455</v>
      </c>
    </row>
    <row r="1880" spans="1:7" x14ac:dyDescent="0.35">
      <c r="A1880" s="11">
        <v>44720</v>
      </c>
      <c r="B1880" t="s">
        <v>2853</v>
      </c>
      <c r="C1880" t="s">
        <v>4282</v>
      </c>
      <c r="D1880" t="s">
        <v>2854</v>
      </c>
      <c r="E1880" s="18">
        <v>9.6780000000000008</v>
      </c>
      <c r="F1880" s="18">
        <v>34.496099999999998</v>
      </c>
      <c r="G1880" s="19">
        <f>+(Costo_Productos[[#This Row],[Precio Venta]]/Costo_Productos[[#This Row],[Precio Unitario]]-1)</f>
        <v>2.5643831370117787</v>
      </c>
    </row>
    <row r="1881" spans="1:7" x14ac:dyDescent="0.35">
      <c r="A1881" s="11">
        <v>44720</v>
      </c>
      <c r="B1881" t="s">
        <v>2849</v>
      </c>
      <c r="C1881" t="s">
        <v>4282</v>
      </c>
      <c r="D1881" t="s">
        <v>2850</v>
      </c>
      <c r="E1881" s="18">
        <v>6.1173999999999999</v>
      </c>
      <c r="F1881" s="18">
        <v>18.084199999999999</v>
      </c>
      <c r="G1881" s="19">
        <f>+(Costo_Productos[[#This Row],[Precio Venta]]/Costo_Productos[[#This Row],[Precio Unitario]]-1)</f>
        <v>1.9561905384640532</v>
      </c>
    </row>
    <row r="1882" spans="1:7" x14ac:dyDescent="0.35">
      <c r="A1882" s="11">
        <v>44720</v>
      </c>
      <c r="B1882" t="s">
        <v>2813</v>
      </c>
      <c r="C1882" t="s">
        <v>4282</v>
      </c>
      <c r="D1882" t="s">
        <v>2814</v>
      </c>
      <c r="E1882" s="18">
        <v>5.5785999999999998</v>
      </c>
      <c r="F1882" s="18">
        <v>21.145499999999998</v>
      </c>
      <c r="G1882" s="19">
        <f>+(Costo_Productos[[#This Row],[Precio Venta]]/Costo_Productos[[#This Row],[Precio Unitario]]-1)</f>
        <v>2.7904671422937652</v>
      </c>
    </row>
    <row r="1883" spans="1:7" x14ac:dyDescent="0.35">
      <c r="A1883" s="11">
        <v>44715</v>
      </c>
      <c r="B1883" t="s">
        <v>3250</v>
      </c>
      <c r="C1883" t="s">
        <v>5136</v>
      </c>
      <c r="D1883" t="s">
        <v>3252</v>
      </c>
      <c r="E1883" s="18">
        <v>102</v>
      </c>
      <c r="F1883" s="18">
        <v>331.70690000000002</v>
      </c>
      <c r="G1883" s="19">
        <f>+(Costo_Productos[[#This Row],[Precio Venta]]/Costo_Productos[[#This Row],[Precio Unitario]]-1)</f>
        <v>2.2520284313725494</v>
      </c>
    </row>
    <row r="1884" spans="1:7" x14ac:dyDescent="0.35">
      <c r="A1884" s="11">
        <v>44715</v>
      </c>
      <c r="B1884" t="s">
        <v>3236</v>
      </c>
      <c r="C1884" t="s">
        <v>5136</v>
      </c>
      <c r="D1884" t="s">
        <v>3238</v>
      </c>
      <c r="E1884" s="18">
        <v>102</v>
      </c>
      <c r="F1884" s="18">
        <v>331.70690000000002</v>
      </c>
      <c r="G1884" s="19">
        <f>+(Costo_Productos[[#This Row],[Precio Venta]]/Costo_Productos[[#This Row],[Precio Unitario]]-1)</f>
        <v>2.2520284313725494</v>
      </c>
    </row>
    <row r="1885" spans="1:7" x14ac:dyDescent="0.35">
      <c r="A1885" s="11">
        <v>44715</v>
      </c>
      <c r="B1885" t="s">
        <v>3227</v>
      </c>
      <c r="C1885" t="s">
        <v>5136</v>
      </c>
      <c r="D1885" t="s">
        <v>3229</v>
      </c>
      <c r="E1885" s="18">
        <v>102</v>
      </c>
      <c r="F1885" s="18">
        <v>331.70690000000002</v>
      </c>
      <c r="G1885" s="19">
        <f>+(Costo_Productos[[#This Row],[Precio Venta]]/Costo_Productos[[#This Row],[Precio Unitario]]-1)</f>
        <v>2.2520284313725494</v>
      </c>
    </row>
    <row r="1886" spans="1:7" x14ac:dyDescent="0.35">
      <c r="A1886" s="11">
        <v>44715</v>
      </c>
      <c r="B1886" t="s">
        <v>3221</v>
      </c>
      <c r="C1886" t="s">
        <v>5136</v>
      </c>
      <c r="D1886" t="s">
        <v>3223</v>
      </c>
      <c r="E1886" s="18">
        <v>102</v>
      </c>
      <c r="F1886" s="18">
        <v>269.51179999999999</v>
      </c>
      <c r="G1886" s="19">
        <f>+(Costo_Productos[[#This Row],[Precio Venta]]/Costo_Productos[[#This Row],[Precio Unitario]]-1)</f>
        <v>1.6422725490196077</v>
      </c>
    </row>
    <row r="1887" spans="1:7" x14ac:dyDescent="0.35">
      <c r="A1887" s="11">
        <v>44715</v>
      </c>
      <c r="B1887" t="s">
        <v>3215</v>
      </c>
      <c r="C1887" t="s">
        <v>5136</v>
      </c>
      <c r="D1887" t="s">
        <v>3217</v>
      </c>
      <c r="E1887" s="18">
        <v>102</v>
      </c>
      <c r="F1887" s="18">
        <v>269.51179999999999</v>
      </c>
      <c r="G1887" s="19">
        <f>+(Costo_Productos[[#This Row],[Precio Venta]]/Costo_Productos[[#This Row],[Precio Unitario]]-1)</f>
        <v>1.6422725490196077</v>
      </c>
    </row>
    <row r="1888" spans="1:7" x14ac:dyDescent="0.35">
      <c r="A1888" s="11">
        <v>44715</v>
      </c>
      <c r="B1888" t="s">
        <v>3203</v>
      </c>
      <c r="C1888" t="s">
        <v>5136</v>
      </c>
      <c r="D1888" t="s">
        <v>3205</v>
      </c>
      <c r="E1888" s="18">
        <v>102</v>
      </c>
      <c r="F1888" s="18">
        <v>269.51179999999999</v>
      </c>
      <c r="G1888" s="19">
        <f>+(Costo_Productos[[#This Row],[Precio Venta]]/Costo_Productos[[#This Row],[Precio Unitario]]-1)</f>
        <v>1.6422725490196077</v>
      </c>
    </row>
    <row r="1889" spans="1:7" x14ac:dyDescent="0.35">
      <c r="A1889" s="11">
        <v>44715</v>
      </c>
      <c r="B1889" t="s">
        <v>3179</v>
      </c>
      <c r="C1889" t="s">
        <v>5136</v>
      </c>
      <c r="D1889" t="s">
        <v>3181</v>
      </c>
      <c r="E1889" s="18">
        <v>102</v>
      </c>
      <c r="F1889" s="18">
        <v>331.70690000000002</v>
      </c>
      <c r="G1889" s="19">
        <f>+(Costo_Productos[[#This Row],[Precio Venta]]/Costo_Productos[[#This Row],[Precio Unitario]]-1)</f>
        <v>2.2520284313725494</v>
      </c>
    </row>
    <row r="1890" spans="1:7" x14ac:dyDescent="0.35">
      <c r="A1890" s="11">
        <v>44715</v>
      </c>
      <c r="B1890" t="s">
        <v>3164</v>
      </c>
      <c r="C1890" t="s">
        <v>5136</v>
      </c>
      <c r="D1890" t="s">
        <v>3166</v>
      </c>
      <c r="E1890" s="18">
        <v>102</v>
      </c>
      <c r="F1890" s="18">
        <v>269.51179999999999</v>
      </c>
      <c r="G1890" s="19">
        <f>+(Costo_Productos[[#This Row],[Precio Venta]]/Costo_Productos[[#This Row],[Precio Unitario]]-1)</f>
        <v>1.6422725490196077</v>
      </c>
    </row>
    <row r="1891" spans="1:7" x14ac:dyDescent="0.35">
      <c r="A1891" s="11">
        <v>44715</v>
      </c>
      <c r="B1891" t="s">
        <v>3155</v>
      </c>
      <c r="C1891" t="s">
        <v>5136</v>
      </c>
      <c r="D1891" t="s">
        <v>3157</v>
      </c>
      <c r="E1891" s="18">
        <v>102</v>
      </c>
      <c r="F1891" s="18">
        <v>255.69069999999999</v>
      </c>
      <c r="G1891" s="19">
        <f>+(Costo_Productos[[#This Row],[Precio Venta]]/Costo_Productos[[#This Row],[Precio Unitario]]-1)</f>
        <v>1.506771568627451</v>
      </c>
    </row>
    <row r="1892" spans="1:7" x14ac:dyDescent="0.35">
      <c r="A1892" s="11">
        <v>44715</v>
      </c>
      <c r="B1892" t="s">
        <v>3146</v>
      </c>
      <c r="C1892" t="s">
        <v>5136</v>
      </c>
      <c r="D1892" t="s">
        <v>3148</v>
      </c>
      <c r="E1892" s="18">
        <v>102</v>
      </c>
      <c r="F1892" s="18">
        <v>269.51179999999999</v>
      </c>
      <c r="G1892" s="19">
        <f>+(Costo_Productos[[#This Row],[Precio Venta]]/Costo_Productos[[#This Row],[Precio Unitario]]-1)</f>
        <v>1.6422725490196077</v>
      </c>
    </row>
    <row r="1893" spans="1:7" x14ac:dyDescent="0.35">
      <c r="A1893" s="11">
        <v>44715</v>
      </c>
      <c r="B1893" t="s">
        <v>3224</v>
      </c>
      <c r="C1893" t="s">
        <v>5136</v>
      </c>
      <c r="D1893" t="s">
        <v>3226</v>
      </c>
      <c r="E1893" s="18">
        <v>102</v>
      </c>
      <c r="F1893" s="18">
        <v>269.51179999999999</v>
      </c>
      <c r="G1893" s="19">
        <f>+(Costo_Productos[[#This Row],[Precio Venta]]/Costo_Productos[[#This Row],[Precio Unitario]]-1)</f>
        <v>1.6422725490196077</v>
      </c>
    </row>
    <row r="1894" spans="1:7" x14ac:dyDescent="0.35">
      <c r="A1894" s="11">
        <v>44715</v>
      </c>
      <c r="B1894" t="s">
        <v>3236</v>
      </c>
      <c r="C1894" t="s">
        <v>5136</v>
      </c>
      <c r="D1894" t="s">
        <v>3238</v>
      </c>
      <c r="E1894" s="18">
        <v>102</v>
      </c>
      <c r="F1894" s="18">
        <v>331.70690000000002</v>
      </c>
      <c r="G1894" s="19">
        <f>+(Costo_Productos[[#This Row],[Precio Venta]]/Costo_Productos[[#This Row],[Precio Unitario]]-1)</f>
        <v>2.2520284313725494</v>
      </c>
    </row>
    <row r="1895" spans="1:7" x14ac:dyDescent="0.35">
      <c r="A1895" s="11">
        <v>44715</v>
      </c>
      <c r="B1895" t="s">
        <v>3215</v>
      </c>
      <c r="C1895" t="s">
        <v>5136</v>
      </c>
      <c r="D1895" t="s">
        <v>3217</v>
      </c>
      <c r="E1895" s="18">
        <v>102</v>
      </c>
      <c r="F1895" s="18">
        <v>269.51179999999999</v>
      </c>
      <c r="G1895" s="19">
        <f>+(Costo_Productos[[#This Row],[Precio Venta]]/Costo_Productos[[#This Row],[Precio Unitario]]-1)</f>
        <v>1.6422725490196077</v>
      </c>
    </row>
    <row r="1896" spans="1:7" x14ac:dyDescent="0.35">
      <c r="A1896" s="11">
        <v>44715</v>
      </c>
      <c r="B1896" t="s">
        <v>3203</v>
      </c>
      <c r="C1896" t="s">
        <v>5136</v>
      </c>
      <c r="D1896" t="s">
        <v>3205</v>
      </c>
      <c r="E1896" s="18">
        <v>102</v>
      </c>
      <c r="F1896" s="18">
        <v>269.51179999999999</v>
      </c>
      <c r="G1896" s="19">
        <f>+(Costo_Productos[[#This Row],[Precio Venta]]/Costo_Productos[[#This Row],[Precio Unitario]]-1)</f>
        <v>1.6422725490196077</v>
      </c>
    </row>
    <row r="1897" spans="1:7" x14ac:dyDescent="0.35">
      <c r="A1897" s="11">
        <v>44715</v>
      </c>
      <c r="B1897" t="s">
        <v>3188</v>
      </c>
      <c r="C1897" t="s">
        <v>5136</v>
      </c>
      <c r="D1897" t="s">
        <v>3190</v>
      </c>
      <c r="E1897" s="18">
        <v>102</v>
      </c>
      <c r="F1897" s="18">
        <v>331.70690000000002</v>
      </c>
      <c r="G1897" s="19">
        <f>+(Costo_Productos[[#This Row],[Precio Venta]]/Costo_Productos[[#This Row],[Precio Unitario]]-1)</f>
        <v>2.2520284313725494</v>
      </c>
    </row>
    <row r="1898" spans="1:7" x14ac:dyDescent="0.35">
      <c r="A1898" s="11">
        <v>44715</v>
      </c>
      <c r="B1898" t="s">
        <v>3185</v>
      </c>
      <c r="C1898" t="s">
        <v>5136</v>
      </c>
      <c r="D1898" t="s">
        <v>3187</v>
      </c>
      <c r="E1898" s="18">
        <v>102</v>
      </c>
      <c r="F1898" s="18">
        <v>269.51179999999999</v>
      </c>
      <c r="G1898" s="19">
        <f>+(Costo_Productos[[#This Row],[Precio Venta]]/Costo_Productos[[#This Row],[Precio Unitario]]-1)</f>
        <v>1.6422725490196077</v>
      </c>
    </row>
    <row r="1899" spans="1:7" x14ac:dyDescent="0.35">
      <c r="A1899" s="11">
        <v>44715</v>
      </c>
      <c r="B1899" t="s">
        <v>3170</v>
      </c>
      <c r="C1899" t="s">
        <v>5136</v>
      </c>
      <c r="D1899" t="s">
        <v>3172</v>
      </c>
      <c r="E1899" s="18">
        <v>102</v>
      </c>
      <c r="F1899" s="18">
        <v>269.51179999999999</v>
      </c>
      <c r="G1899" s="19">
        <f>+(Costo_Productos[[#This Row],[Precio Venta]]/Costo_Productos[[#This Row],[Precio Unitario]]-1)</f>
        <v>1.6422725490196077</v>
      </c>
    </row>
    <row r="1900" spans="1:7" x14ac:dyDescent="0.35">
      <c r="A1900" s="11">
        <v>44715</v>
      </c>
      <c r="B1900" t="s">
        <v>3167</v>
      </c>
      <c r="C1900" t="s">
        <v>5136</v>
      </c>
      <c r="D1900" t="s">
        <v>3169</v>
      </c>
      <c r="E1900" s="18">
        <v>102</v>
      </c>
      <c r="F1900" s="18">
        <v>269.51179999999999</v>
      </c>
      <c r="G1900" s="19">
        <f>+(Costo_Productos[[#This Row],[Precio Venta]]/Costo_Productos[[#This Row],[Precio Unitario]]-1)</f>
        <v>1.6422725490196077</v>
      </c>
    </row>
    <row r="1901" spans="1:7" x14ac:dyDescent="0.35">
      <c r="A1901" s="11">
        <v>44715</v>
      </c>
      <c r="B1901" t="s">
        <v>3161</v>
      </c>
      <c r="C1901" t="s">
        <v>5136</v>
      </c>
      <c r="D1901" t="s">
        <v>3163</v>
      </c>
      <c r="E1901" s="18">
        <v>102</v>
      </c>
      <c r="F1901" s="18">
        <v>269.51179999999999</v>
      </c>
      <c r="G1901" s="19">
        <f>+(Costo_Productos[[#This Row],[Precio Venta]]/Costo_Productos[[#This Row],[Precio Unitario]]-1)</f>
        <v>1.6422725490196077</v>
      </c>
    </row>
    <row r="1902" spans="1:7" x14ac:dyDescent="0.35">
      <c r="A1902" s="11">
        <v>44715</v>
      </c>
      <c r="B1902" t="s">
        <v>3155</v>
      </c>
      <c r="C1902" t="s">
        <v>5136</v>
      </c>
      <c r="D1902" t="s">
        <v>3157</v>
      </c>
      <c r="E1902" s="18">
        <v>102</v>
      </c>
      <c r="F1902" s="18">
        <v>255.69069999999999</v>
      </c>
      <c r="G1902" s="19">
        <f>+(Costo_Productos[[#This Row],[Precio Venta]]/Costo_Productos[[#This Row],[Precio Unitario]]-1)</f>
        <v>1.506771568627451</v>
      </c>
    </row>
    <row r="1903" spans="1:7" x14ac:dyDescent="0.35">
      <c r="A1903" s="11">
        <v>44715</v>
      </c>
      <c r="B1903" t="s">
        <v>3149</v>
      </c>
      <c r="C1903" t="s">
        <v>5136</v>
      </c>
      <c r="D1903" t="s">
        <v>3151</v>
      </c>
      <c r="E1903" s="18">
        <v>102</v>
      </c>
      <c r="F1903" s="18">
        <v>269.51179999999999</v>
      </c>
      <c r="G1903" s="19">
        <f>+(Costo_Productos[[#This Row],[Precio Venta]]/Costo_Productos[[#This Row],[Precio Unitario]]-1)</f>
        <v>1.6422725490196077</v>
      </c>
    </row>
    <row r="1904" spans="1:7" x14ac:dyDescent="0.35">
      <c r="A1904" s="11">
        <v>44715</v>
      </c>
      <c r="B1904" t="s">
        <v>3140</v>
      </c>
      <c r="C1904" t="s">
        <v>5136</v>
      </c>
      <c r="D1904" t="s">
        <v>3142</v>
      </c>
      <c r="E1904" s="18">
        <v>102</v>
      </c>
      <c r="F1904" s="18">
        <v>269.51179999999999</v>
      </c>
      <c r="G1904" s="19">
        <f>+(Costo_Productos[[#This Row],[Precio Venta]]/Costo_Productos[[#This Row],[Precio Unitario]]-1)</f>
        <v>1.6422725490196077</v>
      </c>
    </row>
    <row r="1905" spans="1:7" x14ac:dyDescent="0.35">
      <c r="A1905" s="11">
        <v>44715</v>
      </c>
      <c r="B1905" t="s">
        <v>3133</v>
      </c>
      <c r="C1905" t="s">
        <v>5136</v>
      </c>
      <c r="D1905" t="s">
        <v>3136</v>
      </c>
      <c r="E1905" s="18">
        <v>102</v>
      </c>
      <c r="F1905" s="18">
        <v>331.70690000000002</v>
      </c>
      <c r="G1905" s="19">
        <f>+(Costo_Productos[[#This Row],[Precio Venta]]/Costo_Productos[[#This Row],[Precio Unitario]]-1)</f>
        <v>2.2520284313725494</v>
      </c>
    </row>
    <row r="1906" spans="1:7" x14ac:dyDescent="0.35">
      <c r="A1906" s="11">
        <v>44715</v>
      </c>
      <c r="B1906" t="s">
        <v>5345</v>
      </c>
      <c r="C1906" t="s">
        <v>5140</v>
      </c>
      <c r="D1906" t="s">
        <v>5067</v>
      </c>
      <c r="E1906" s="18">
        <v>80.64</v>
      </c>
      <c r="F1906" s="18">
        <v>288.56720000000001</v>
      </c>
      <c r="G1906" s="19">
        <f>+(Costo_Productos[[#This Row],[Precio Venta]]/Costo_Productos[[#This Row],[Precio Unitario]]-1)</f>
        <v>2.5784623015873018</v>
      </c>
    </row>
    <row r="1907" spans="1:7" x14ac:dyDescent="0.35">
      <c r="A1907" s="11">
        <v>44715</v>
      </c>
      <c r="B1907" t="s">
        <v>5346</v>
      </c>
      <c r="C1907" t="s">
        <v>5140</v>
      </c>
      <c r="D1907" t="s">
        <v>5068</v>
      </c>
      <c r="E1907" s="18">
        <v>21.36</v>
      </c>
      <c r="F1907" s="18">
        <v>88.936400000000006</v>
      </c>
      <c r="G1907" s="19">
        <f>+(Costo_Productos[[#This Row],[Precio Venta]]/Costo_Productos[[#This Row],[Precio Unitario]]-1)</f>
        <v>3.1636891385767791</v>
      </c>
    </row>
    <row r="1908" spans="1:7" x14ac:dyDescent="0.35">
      <c r="A1908" s="11">
        <v>44715</v>
      </c>
      <c r="B1908" t="s">
        <v>5347</v>
      </c>
      <c r="C1908" t="s">
        <v>5140</v>
      </c>
      <c r="D1908" t="s">
        <v>5068</v>
      </c>
      <c r="E1908" s="18">
        <v>21.36</v>
      </c>
      <c r="F1908" s="18">
        <v>88.936400000000006</v>
      </c>
      <c r="G1908" s="19">
        <f>+(Costo_Productos[[#This Row],[Precio Venta]]/Costo_Productos[[#This Row],[Precio Unitario]]-1)</f>
        <v>3.1636891385767791</v>
      </c>
    </row>
    <row r="1909" spans="1:7" x14ac:dyDescent="0.35">
      <c r="A1909" s="11">
        <v>44715</v>
      </c>
      <c r="B1909" t="s">
        <v>5348</v>
      </c>
      <c r="C1909" t="s">
        <v>5140</v>
      </c>
      <c r="D1909" t="s">
        <v>5039</v>
      </c>
      <c r="E1909" s="18">
        <v>52.991999999999997</v>
      </c>
      <c r="F1909" s="18">
        <v>189.63040000000001</v>
      </c>
      <c r="G1909" s="19">
        <f>+(Costo_Productos[[#This Row],[Precio Venta]]/Costo_Productos[[#This Row],[Precio Unitario]]-1)</f>
        <v>2.5784722222222225</v>
      </c>
    </row>
    <row r="1910" spans="1:7" x14ac:dyDescent="0.35">
      <c r="A1910" s="11">
        <v>44715</v>
      </c>
      <c r="B1910" t="s">
        <v>5349</v>
      </c>
      <c r="C1910" t="s">
        <v>5140</v>
      </c>
      <c r="D1910" t="s">
        <v>5038</v>
      </c>
      <c r="E1910" s="18">
        <v>69.12</v>
      </c>
      <c r="F1910" s="18">
        <v>247.34200000000001</v>
      </c>
      <c r="G1910" s="19">
        <f>+(Costo_Productos[[#This Row],[Precio Venta]]/Costo_Productos[[#This Row],[Precio Unitario]]-1)</f>
        <v>2.5784432870370368</v>
      </c>
    </row>
    <row r="1911" spans="1:7" x14ac:dyDescent="0.35">
      <c r="A1911" s="11">
        <v>44715</v>
      </c>
      <c r="B1911" t="s">
        <v>5350</v>
      </c>
      <c r="C1911" t="s">
        <v>5140</v>
      </c>
      <c r="D1911" t="s">
        <v>5036</v>
      </c>
      <c r="E1911" s="18">
        <v>107.52</v>
      </c>
      <c r="F1911" s="18">
        <v>384.76240000000001</v>
      </c>
      <c r="G1911" s="19">
        <f>+(Costo_Productos[[#This Row],[Precio Venta]]/Costo_Productos[[#This Row],[Precio Unitario]]-1)</f>
        <v>2.5785193452380955</v>
      </c>
    </row>
    <row r="1912" spans="1:7" x14ac:dyDescent="0.35">
      <c r="A1912" s="11">
        <v>44715</v>
      </c>
      <c r="B1912" t="s">
        <v>5351</v>
      </c>
      <c r="C1912" t="s">
        <v>5140</v>
      </c>
      <c r="D1912" t="s">
        <v>5034</v>
      </c>
      <c r="E1912" s="18">
        <v>27.84</v>
      </c>
      <c r="F1912" s="18">
        <v>102.31319999999999</v>
      </c>
      <c r="G1912" s="19">
        <f>+(Costo_Productos[[#This Row],[Precio Venta]]/Costo_Productos[[#This Row],[Precio Unitario]]-1)</f>
        <v>2.6750431034482758</v>
      </c>
    </row>
    <row r="1913" spans="1:7" x14ac:dyDescent="0.35">
      <c r="A1913" s="11">
        <v>44713</v>
      </c>
      <c r="B1913" t="s">
        <v>2811</v>
      </c>
      <c r="C1913" t="s">
        <v>4282</v>
      </c>
      <c r="D1913" t="s">
        <v>2812</v>
      </c>
      <c r="E1913" s="18">
        <v>3.1713</v>
      </c>
      <c r="F1913" s="18">
        <v>12.1884</v>
      </c>
      <c r="G1913" s="19">
        <f>+(Costo_Productos[[#This Row],[Precio Venta]]/Costo_Productos[[#This Row],[Precio Unitario]]-1)</f>
        <v>2.8433450004729921</v>
      </c>
    </row>
    <row r="1914" spans="1:7" x14ac:dyDescent="0.35">
      <c r="A1914" s="11">
        <v>44713</v>
      </c>
      <c r="B1914" t="s">
        <v>2792</v>
      </c>
      <c r="C1914" t="s">
        <v>4282</v>
      </c>
      <c r="D1914" t="s">
        <v>2794</v>
      </c>
      <c r="E1914" s="18">
        <v>3.6</v>
      </c>
      <c r="F1914" s="18">
        <v>13.2089</v>
      </c>
      <c r="G1914" s="19">
        <f>+(Costo_Productos[[#This Row],[Precio Venta]]/Costo_Productos[[#This Row],[Precio Unitario]]-1)</f>
        <v>2.6691388888888889</v>
      </c>
    </row>
    <row r="1915" spans="1:7" x14ac:dyDescent="0.35">
      <c r="A1915" s="11">
        <v>44713</v>
      </c>
      <c r="B1915" t="s">
        <v>2819</v>
      </c>
      <c r="C1915" t="s">
        <v>4282</v>
      </c>
      <c r="D1915" t="s">
        <v>2820</v>
      </c>
      <c r="E1915" s="18">
        <v>3.3574999999999999</v>
      </c>
      <c r="F1915" s="18">
        <v>9.9491999999999994</v>
      </c>
      <c r="G1915" s="19">
        <f>+(Costo_Productos[[#This Row],[Precio Venta]]/Costo_Productos[[#This Row],[Precio Unitario]]-1)</f>
        <v>1.9632762472077436</v>
      </c>
    </row>
    <row r="1916" spans="1:7" x14ac:dyDescent="0.35">
      <c r="A1916" s="11">
        <v>44713</v>
      </c>
      <c r="B1916" t="s">
        <v>2833</v>
      </c>
      <c r="C1916" t="s">
        <v>4282</v>
      </c>
      <c r="D1916" t="s">
        <v>2835</v>
      </c>
      <c r="E1916" s="18">
        <v>0.88749999999999996</v>
      </c>
      <c r="F1916" s="18">
        <v>6.1226000000000003</v>
      </c>
      <c r="G1916" s="19">
        <f>+(Costo_Productos[[#This Row],[Precio Venta]]/Costo_Productos[[#This Row],[Precio Unitario]]-1)</f>
        <v>5.8987042253521134</v>
      </c>
    </row>
    <row r="1917" spans="1:7" x14ac:dyDescent="0.35">
      <c r="A1917" s="11">
        <v>44713</v>
      </c>
      <c r="B1917" t="s">
        <v>2836</v>
      </c>
      <c r="C1917" t="s">
        <v>4282</v>
      </c>
      <c r="D1917" t="s">
        <v>2838</v>
      </c>
      <c r="E1917" s="18">
        <v>0.88249999999999995</v>
      </c>
      <c r="F1917" s="18">
        <v>6.1226000000000003</v>
      </c>
      <c r="G1917" s="19">
        <f>+(Costo_Productos[[#This Row],[Precio Venta]]/Costo_Productos[[#This Row],[Precio Unitario]]-1)</f>
        <v>5.9377903682719557</v>
      </c>
    </row>
    <row r="1918" spans="1:7" x14ac:dyDescent="0.35">
      <c r="A1918" s="11">
        <v>44713</v>
      </c>
      <c r="B1918" t="s">
        <v>2928</v>
      </c>
      <c r="C1918" t="s">
        <v>4281</v>
      </c>
      <c r="D1918" t="s">
        <v>2929</v>
      </c>
      <c r="E1918" s="18">
        <v>4.47</v>
      </c>
      <c r="F1918" s="18">
        <v>8.6661999999999999</v>
      </c>
      <c r="G1918" s="19">
        <f>+(Costo_Productos[[#This Row],[Precio Venta]]/Costo_Productos[[#This Row],[Precio Unitario]]-1)</f>
        <v>0.93874720357941843</v>
      </c>
    </row>
    <row r="1919" spans="1:7" x14ac:dyDescent="0.35">
      <c r="A1919" s="11">
        <v>44713</v>
      </c>
      <c r="B1919" t="s">
        <v>2905</v>
      </c>
      <c r="C1919" t="s">
        <v>4281</v>
      </c>
      <c r="D1919" t="s">
        <v>2906</v>
      </c>
      <c r="E1919" s="18">
        <v>30.17</v>
      </c>
      <c r="F1919" s="18">
        <v>123.4717</v>
      </c>
      <c r="G1919" s="19">
        <f>+(Costo_Productos[[#This Row],[Precio Venta]]/Costo_Productos[[#This Row],[Precio Unitario]]-1)</f>
        <v>3.0925323168710639</v>
      </c>
    </row>
    <row r="1920" spans="1:7" x14ac:dyDescent="0.35">
      <c r="A1920" s="11">
        <v>44713</v>
      </c>
      <c r="B1920" t="s">
        <v>2903</v>
      </c>
      <c r="C1920" t="s">
        <v>4281</v>
      </c>
      <c r="D1920" t="s">
        <v>2904</v>
      </c>
      <c r="E1920" s="18">
        <v>23.295000000000002</v>
      </c>
      <c r="F1920" s="18">
        <v>92.972300000000004</v>
      </c>
      <c r="G1920" s="19">
        <f>+(Costo_Productos[[#This Row],[Precio Venta]]/Costo_Productos[[#This Row],[Precio Unitario]]-1)</f>
        <v>2.9910839235887527</v>
      </c>
    </row>
    <row r="1921" spans="1:7" x14ac:dyDescent="0.35">
      <c r="A1921" s="11">
        <v>44713</v>
      </c>
      <c r="B1921" t="s">
        <v>2901</v>
      </c>
      <c r="C1921" t="s">
        <v>4281</v>
      </c>
      <c r="D1921" t="s">
        <v>2902</v>
      </c>
      <c r="E1921" s="18">
        <v>18.95</v>
      </c>
      <c r="F1921" s="18">
        <v>75.228200000000001</v>
      </c>
      <c r="G1921" s="19">
        <f>+(Costo_Productos[[#This Row],[Precio Venta]]/Costo_Productos[[#This Row],[Precio Unitario]]-1)</f>
        <v>2.9698258575197891</v>
      </c>
    </row>
    <row r="1922" spans="1:7" x14ac:dyDescent="0.35">
      <c r="A1922" s="11">
        <v>44707</v>
      </c>
      <c r="B1922" t="s">
        <v>5352</v>
      </c>
      <c r="C1922" t="s">
        <v>4768</v>
      </c>
      <c r="D1922" t="s">
        <v>3114</v>
      </c>
      <c r="E1922" s="18">
        <v>70</v>
      </c>
      <c r="F1922" s="18">
        <v>261.15120000000002</v>
      </c>
      <c r="G1922" s="19">
        <f>+(Costo_Productos[[#This Row],[Precio Venta]]/Costo_Productos[[#This Row],[Precio Unitario]]-1)</f>
        <v>2.730731428571429</v>
      </c>
    </row>
    <row r="1923" spans="1:7" x14ac:dyDescent="0.35">
      <c r="A1923" s="11">
        <v>44707</v>
      </c>
      <c r="B1923" t="s">
        <v>5353</v>
      </c>
      <c r="C1923" t="s">
        <v>4768</v>
      </c>
      <c r="D1923" t="s">
        <v>3066</v>
      </c>
      <c r="E1923" s="18">
        <v>12.72</v>
      </c>
      <c r="F1923" s="18">
        <v>43.055999999999997</v>
      </c>
      <c r="G1923" s="19">
        <f>+(Costo_Productos[[#This Row],[Precio Venta]]/Costo_Productos[[#This Row],[Precio Unitario]]-1)</f>
        <v>2.384905660377358</v>
      </c>
    </row>
    <row r="1924" spans="1:7" x14ac:dyDescent="0.35">
      <c r="A1924" s="11">
        <v>44705</v>
      </c>
      <c r="B1924" t="s">
        <v>4205</v>
      </c>
      <c r="C1924" t="s">
        <v>4293</v>
      </c>
      <c r="D1924" t="s">
        <v>4207</v>
      </c>
      <c r="E1924" s="18">
        <v>78.540000000000006</v>
      </c>
      <c r="F1924" s="18">
        <v>239.21250000000001</v>
      </c>
      <c r="G1924" s="19">
        <f>+(Costo_Productos[[#This Row],[Precio Venta]]/Costo_Productos[[#This Row],[Precio Unitario]]-1)</f>
        <v>2.0457410236821998</v>
      </c>
    </row>
    <row r="1925" spans="1:7" x14ac:dyDescent="0.35">
      <c r="A1925" s="11">
        <v>44705</v>
      </c>
      <c r="B1925" t="s">
        <v>4196</v>
      </c>
      <c r="C1925" t="s">
        <v>4293</v>
      </c>
      <c r="D1925" t="s">
        <v>4198</v>
      </c>
      <c r="E1925" s="18">
        <v>97.909000000000006</v>
      </c>
      <c r="F1925" s="18">
        <v>308.94299999999998</v>
      </c>
      <c r="G1925" s="19">
        <f>+(Costo_Productos[[#This Row],[Precio Venta]]/Costo_Productos[[#This Row],[Precio Unitario]]-1)</f>
        <v>2.15540961505071</v>
      </c>
    </row>
    <row r="1926" spans="1:7" x14ac:dyDescent="0.35">
      <c r="A1926" s="11">
        <v>44705</v>
      </c>
      <c r="B1926" t="s">
        <v>4190</v>
      </c>
      <c r="C1926" t="s">
        <v>4293</v>
      </c>
      <c r="D1926" t="s">
        <v>4192</v>
      </c>
      <c r="E1926" s="18">
        <v>134.36500000000001</v>
      </c>
      <c r="F1926" s="18">
        <v>427.43290000000002</v>
      </c>
      <c r="G1926" s="19">
        <f>+(Costo_Productos[[#This Row],[Precio Venta]]/Costo_Productos[[#This Row],[Precio Unitario]]-1)</f>
        <v>2.181132735459383</v>
      </c>
    </row>
    <row r="1927" spans="1:7" x14ac:dyDescent="0.35">
      <c r="A1927" s="11">
        <v>44705</v>
      </c>
      <c r="B1927" t="s">
        <v>4187</v>
      </c>
      <c r="C1927" t="s">
        <v>4293</v>
      </c>
      <c r="D1927" t="s">
        <v>4189</v>
      </c>
      <c r="E1927" s="18">
        <v>219.68100000000001</v>
      </c>
      <c r="F1927" s="18">
        <v>638.97109999999998</v>
      </c>
      <c r="G1927" s="19">
        <f>+(Costo_Productos[[#This Row],[Precio Venta]]/Costo_Productos[[#This Row],[Precio Unitario]]-1)</f>
        <v>1.908631606738862</v>
      </c>
    </row>
    <row r="1928" spans="1:7" x14ac:dyDescent="0.35">
      <c r="A1928" s="11">
        <v>44705</v>
      </c>
      <c r="B1928" t="s">
        <v>4181</v>
      </c>
      <c r="C1928" t="s">
        <v>4293</v>
      </c>
      <c r="D1928" t="s">
        <v>4183</v>
      </c>
      <c r="E1928" s="18">
        <v>95.808999999999997</v>
      </c>
      <c r="F1928" s="18">
        <v>296.58359999999999</v>
      </c>
      <c r="G1928" s="19">
        <f>+(Costo_Productos[[#This Row],[Precio Venta]]/Costo_Productos[[#This Row],[Precio Unitario]]-1)</f>
        <v>2.0955713972591301</v>
      </c>
    </row>
    <row r="1929" spans="1:7" x14ac:dyDescent="0.35">
      <c r="A1929" s="11">
        <v>44705</v>
      </c>
      <c r="B1929" t="s">
        <v>4178</v>
      </c>
      <c r="C1929" t="s">
        <v>4293</v>
      </c>
      <c r="D1929" t="s">
        <v>4180</v>
      </c>
      <c r="E1929" s="18">
        <v>94.64</v>
      </c>
      <c r="F1929" s="18">
        <v>304.71690000000001</v>
      </c>
      <c r="G1929" s="19">
        <f>+(Costo_Productos[[#This Row],[Precio Venta]]/Costo_Productos[[#This Row],[Precio Unitario]]-1)</f>
        <v>2.2197474640743873</v>
      </c>
    </row>
    <row r="1930" spans="1:7" x14ac:dyDescent="0.35">
      <c r="A1930" s="11">
        <v>44705</v>
      </c>
      <c r="B1930" t="s">
        <v>4148</v>
      </c>
      <c r="C1930" t="s">
        <v>4293</v>
      </c>
      <c r="D1930" t="s">
        <v>4150</v>
      </c>
      <c r="E1930" s="18">
        <v>66.296999999999997</v>
      </c>
      <c r="F1930" s="18">
        <v>210.9854</v>
      </c>
      <c r="G1930" s="19">
        <f>+(Costo_Productos[[#This Row],[Precio Venta]]/Costo_Productos[[#This Row],[Precio Unitario]]-1)</f>
        <v>2.1824275608247734</v>
      </c>
    </row>
    <row r="1931" spans="1:7" x14ac:dyDescent="0.35">
      <c r="A1931" s="11">
        <v>44705</v>
      </c>
      <c r="B1931" t="s">
        <v>4145</v>
      </c>
      <c r="C1931" t="s">
        <v>4293</v>
      </c>
      <c r="D1931" t="s">
        <v>4147</v>
      </c>
      <c r="E1931" s="18">
        <v>85.007999999999996</v>
      </c>
      <c r="F1931" s="18">
        <v>271.10750000000002</v>
      </c>
      <c r="G1931" s="19">
        <f>+(Costo_Productos[[#This Row],[Precio Venta]]/Costo_Productos[[#This Row],[Precio Unitario]]-1)</f>
        <v>2.1891998400150579</v>
      </c>
    </row>
    <row r="1932" spans="1:7" x14ac:dyDescent="0.35">
      <c r="A1932" s="11">
        <v>44705</v>
      </c>
      <c r="B1932" t="s">
        <v>3233</v>
      </c>
      <c r="C1932" t="s">
        <v>5136</v>
      </c>
      <c r="D1932" t="s">
        <v>3235</v>
      </c>
      <c r="E1932" s="18">
        <v>102</v>
      </c>
      <c r="F1932" s="18">
        <v>269.51179999999999</v>
      </c>
      <c r="G1932" s="19">
        <f>+(Costo_Productos[[#This Row],[Precio Venta]]/Costo_Productos[[#This Row],[Precio Unitario]]-1)</f>
        <v>1.6422725490196077</v>
      </c>
    </row>
    <row r="1933" spans="1:7" x14ac:dyDescent="0.35">
      <c r="A1933" s="11">
        <v>44705</v>
      </c>
      <c r="B1933" t="s">
        <v>3224</v>
      </c>
      <c r="C1933" t="s">
        <v>5136</v>
      </c>
      <c r="D1933" t="s">
        <v>3226</v>
      </c>
      <c r="E1933" s="18">
        <v>102</v>
      </c>
      <c r="F1933" s="18">
        <v>269.51179999999999</v>
      </c>
      <c r="G1933" s="19">
        <f>+(Costo_Productos[[#This Row],[Precio Venta]]/Costo_Productos[[#This Row],[Precio Unitario]]-1)</f>
        <v>1.6422725490196077</v>
      </c>
    </row>
    <row r="1934" spans="1:7" x14ac:dyDescent="0.35">
      <c r="A1934" s="11">
        <v>44705</v>
      </c>
      <c r="B1934" t="s">
        <v>3221</v>
      </c>
      <c r="C1934" t="s">
        <v>5136</v>
      </c>
      <c r="D1934" t="s">
        <v>3223</v>
      </c>
      <c r="E1934" s="18">
        <v>102</v>
      </c>
      <c r="F1934" s="18">
        <v>269.51179999999999</v>
      </c>
      <c r="G1934" s="19">
        <f>+(Costo_Productos[[#This Row],[Precio Venta]]/Costo_Productos[[#This Row],[Precio Unitario]]-1)</f>
        <v>1.6422725490196077</v>
      </c>
    </row>
    <row r="1935" spans="1:7" x14ac:dyDescent="0.35">
      <c r="A1935" s="11">
        <v>44705</v>
      </c>
      <c r="B1935" t="s">
        <v>3218</v>
      </c>
      <c r="C1935" t="s">
        <v>5136</v>
      </c>
      <c r="D1935" t="s">
        <v>3220</v>
      </c>
      <c r="E1935" s="18">
        <v>102</v>
      </c>
      <c r="F1935" s="18">
        <v>269.51179999999999</v>
      </c>
      <c r="G1935" s="19">
        <f>+(Costo_Productos[[#This Row],[Precio Venta]]/Costo_Productos[[#This Row],[Precio Unitario]]-1)</f>
        <v>1.6422725490196077</v>
      </c>
    </row>
    <row r="1936" spans="1:7" x14ac:dyDescent="0.35">
      <c r="A1936" s="11">
        <v>44705</v>
      </c>
      <c r="B1936" t="s">
        <v>3215</v>
      </c>
      <c r="C1936" t="s">
        <v>5136</v>
      </c>
      <c r="D1936" t="s">
        <v>3217</v>
      </c>
      <c r="E1936" s="18">
        <v>102</v>
      </c>
      <c r="F1936" s="18">
        <v>269.51179999999999</v>
      </c>
      <c r="G1936" s="19">
        <f>+(Costo_Productos[[#This Row],[Precio Venta]]/Costo_Productos[[#This Row],[Precio Unitario]]-1)</f>
        <v>1.6422725490196077</v>
      </c>
    </row>
    <row r="1937" spans="1:7" x14ac:dyDescent="0.35">
      <c r="A1937" s="11">
        <v>44705</v>
      </c>
      <c r="B1937" t="s">
        <v>3203</v>
      </c>
      <c r="C1937" t="s">
        <v>5136</v>
      </c>
      <c r="D1937" t="s">
        <v>3205</v>
      </c>
      <c r="E1937" s="18">
        <v>102</v>
      </c>
      <c r="F1937" s="18">
        <v>269.51179999999999</v>
      </c>
      <c r="G1937" s="19">
        <f>+(Costo_Productos[[#This Row],[Precio Venta]]/Costo_Productos[[#This Row],[Precio Unitario]]-1)</f>
        <v>1.6422725490196077</v>
      </c>
    </row>
    <row r="1938" spans="1:7" x14ac:dyDescent="0.35">
      <c r="A1938" s="11">
        <v>44705</v>
      </c>
      <c r="B1938" t="s">
        <v>3200</v>
      </c>
      <c r="C1938" t="s">
        <v>5136</v>
      </c>
      <c r="D1938" t="s">
        <v>3202</v>
      </c>
      <c r="E1938" s="18">
        <v>102</v>
      </c>
      <c r="F1938" s="18">
        <v>269.51179999999999</v>
      </c>
      <c r="G1938" s="19">
        <f>+(Costo_Productos[[#This Row],[Precio Venta]]/Costo_Productos[[#This Row],[Precio Unitario]]-1)</f>
        <v>1.6422725490196077</v>
      </c>
    </row>
    <row r="1939" spans="1:7" x14ac:dyDescent="0.35">
      <c r="A1939" s="11">
        <v>44705</v>
      </c>
      <c r="B1939" t="s">
        <v>3188</v>
      </c>
      <c r="C1939" t="s">
        <v>5136</v>
      </c>
      <c r="D1939" t="s">
        <v>3190</v>
      </c>
      <c r="E1939" s="18">
        <v>102</v>
      </c>
      <c r="F1939" s="18">
        <v>331.70690000000002</v>
      </c>
      <c r="G1939" s="19">
        <f>+(Costo_Productos[[#This Row],[Precio Venta]]/Costo_Productos[[#This Row],[Precio Unitario]]-1)</f>
        <v>2.2520284313725494</v>
      </c>
    </row>
    <row r="1940" spans="1:7" x14ac:dyDescent="0.35">
      <c r="A1940" s="11">
        <v>44705</v>
      </c>
      <c r="B1940" t="s">
        <v>3176</v>
      </c>
      <c r="C1940" t="s">
        <v>5136</v>
      </c>
      <c r="D1940" t="s">
        <v>3178</v>
      </c>
      <c r="E1940" s="18">
        <v>102</v>
      </c>
      <c r="F1940" s="18">
        <v>331.70690000000002</v>
      </c>
      <c r="G1940" s="19">
        <f>+(Costo_Productos[[#This Row],[Precio Venta]]/Costo_Productos[[#This Row],[Precio Unitario]]-1)</f>
        <v>2.2520284313725494</v>
      </c>
    </row>
    <row r="1941" spans="1:7" x14ac:dyDescent="0.35">
      <c r="A1941" s="11">
        <v>44705</v>
      </c>
      <c r="B1941" t="s">
        <v>3170</v>
      </c>
      <c r="C1941" t="s">
        <v>5136</v>
      </c>
      <c r="D1941" t="s">
        <v>3172</v>
      </c>
      <c r="E1941" s="18">
        <v>102</v>
      </c>
      <c r="F1941" s="18">
        <v>269.51179999999999</v>
      </c>
      <c r="G1941" s="19">
        <f>+(Costo_Productos[[#This Row],[Precio Venta]]/Costo_Productos[[#This Row],[Precio Unitario]]-1)</f>
        <v>1.6422725490196077</v>
      </c>
    </row>
    <row r="1942" spans="1:7" x14ac:dyDescent="0.35">
      <c r="A1942" s="11">
        <v>44705</v>
      </c>
      <c r="B1942" t="s">
        <v>3167</v>
      </c>
      <c r="C1942" t="s">
        <v>5136</v>
      </c>
      <c r="D1942" t="s">
        <v>3169</v>
      </c>
      <c r="E1942" s="18">
        <v>102</v>
      </c>
      <c r="F1942" s="18">
        <v>269.51179999999999</v>
      </c>
      <c r="G1942" s="19">
        <f>+(Costo_Productos[[#This Row],[Precio Venta]]/Costo_Productos[[#This Row],[Precio Unitario]]-1)</f>
        <v>1.6422725490196077</v>
      </c>
    </row>
    <row r="1943" spans="1:7" x14ac:dyDescent="0.35">
      <c r="A1943" s="11">
        <v>44705</v>
      </c>
      <c r="B1943" t="s">
        <v>3161</v>
      </c>
      <c r="C1943" t="s">
        <v>5136</v>
      </c>
      <c r="D1943" t="s">
        <v>3163</v>
      </c>
      <c r="E1943" s="18">
        <v>102</v>
      </c>
      <c r="F1943" s="18">
        <v>269.51179999999999</v>
      </c>
      <c r="G1943" s="19">
        <f>+(Costo_Productos[[#This Row],[Precio Venta]]/Costo_Productos[[#This Row],[Precio Unitario]]-1)</f>
        <v>1.6422725490196077</v>
      </c>
    </row>
    <row r="1944" spans="1:7" x14ac:dyDescent="0.35">
      <c r="A1944" s="11">
        <v>44705</v>
      </c>
      <c r="B1944" t="s">
        <v>3155</v>
      </c>
      <c r="C1944" t="s">
        <v>5136</v>
      </c>
      <c r="D1944" t="s">
        <v>3157</v>
      </c>
      <c r="E1944" s="18">
        <v>102</v>
      </c>
      <c r="F1944" s="18">
        <v>255.69069999999999</v>
      </c>
      <c r="G1944" s="19">
        <f>+(Costo_Productos[[#This Row],[Precio Venta]]/Costo_Productos[[#This Row],[Precio Unitario]]-1)</f>
        <v>1.506771568627451</v>
      </c>
    </row>
    <row r="1945" spans="1:7" x14ac:dyDescent="0.35">
      <c r="A1945" s="11">
        <v>44705</v>
      </c>
      <c r="B1945" t="s">
        <v>3149</v>
      </c>
      <c r="C1945" t="s">
        <v>5136</v>
      </c>
      <c r="D1945" t="s">
        <v>3151</v>
      </c>
      <c r="E1945" s="18">
        <v>102</v>
      </c>
      <c r="F1945" s="18">
        <v>269.51179999999999</v>
      </c>
      <c r="G1945" s="19">
        <f>+(Costo_Productos[[#This Row],[Precio Venta]]/Costo_Productos[[#This Row],[Precio Unitario]]-1)</f>
        <v>1.6422725490196077</v>
      </c>
    </row>
    <row r="1946" spans="1:7" x14ac:dyDescent="0.35">
      <c r="A1946" s="11">
        <v>44705</v>
      </c>
      <c r="B1946" t="s">
        <v>3140</v>
      </c>
      <c r="C1946" t="s">
        <v>5136</v>
      </c>
      <c r="D1946" t="s">
        <v>3142</v>
      </c>
      <c r="E1946" s="18">
        <v>102</v>
      </c>
      <c r="F1946" s="18">
        <v>269.51179999999999</v>
      </c>
      <c r="G1946" s="19">
        <f>+(Costo_Productos[[#This Row],[Precio Venta]]/Costo_Productos[[#This Row],[Precio Unitario]]-1)</f>
        <v>1.6422725490196077</v>
      </c>
    </row>
    <row r="1947" spans="1:7" x14ac:dyDescent="0.35">
      <c r="A1947" s="11">
        <v>44705</v>
      </c>
      <c r="B1947" t="s">
        <v>3137</v>
      </c>
      <c r="C1947" t="s">
        <v>5136</v>
      </c>
      <c r="D1947" t="s">
        <v>3139</v>
      </c>
      <c r="E1947" s="18">
        <v>102</v>
      </c>
      <c r="F1947" s="18">
        <v>331.70690000000002</v>
      </c>
      <c r="G1947" s="19">
        <f>+(Costo_Productos[[#This Row],[Precio Venta]]/Costo_Productos[[#This Row],[Precio Unitario]]-1)</f>
        <v>2.2520284313725494</v>
      </c>
    </row>
    <row r="1948" spans="1:7" x14ac:dyDescent="0.35">
      <c r="A1948" s="11">
        <v>44705</v>
      </c>
      <c r="B1948" t="s">
        <v>3386</v>
      </c>
      <c r="C1948" t="s">
        <v>4276</v>
      </c>
      <c r="D1948" t="s">
        <v>5132</v>
      </c>
      <c r="E1948" s="18">
        <v>30.691199999999998</v>
      </c>
      <c r="F1948" s="18">
        <v>98.216099999999997</v>
      </c>
      <c r="G1948" s="19">
        <f>+(Costo_Productos[[#This Row],[Precio Venta]]/Costo_Productos[[#This Row],[Precio Unitario]]-1)</f>
        <v>2.2001388020018768</v>
      </c>
    </row>
    <row r="1949" spans="1:7" x14ac:dyDescent="0.35">
      <c r="A1949" s="11">
        <v>44705</v>
      </c>
      <c r="B1949" t="s">
        <v>3374</v>
      </c>
      <c r="C1949" t="s">
        <v>4276</v>
      </c>
      <c r="D1949" t="s">
        <v>5130</v>
      </c>
      <c r="E1949" s="18">
        <v>26.478300000000001</v>
      </c>
      <c r="F1949" s="18">
        <v>76.248599999999996</v>
      </c>
      <c r="G1949" s="19">
        <f>+(Costo_Productos[[#This Row],[Precio Venta]]/Costo_Productos[[#This Row],[Precio Unitario]]-1)</f>
        <v>1.8796637246348893</v>
      </c>
    </row>
    <row r="1950" spans="1:7" x14ac:dyDescent="0.35">
      <c r="A1950" s="11">
        <v>44705</v>
      </c>
      <c r="B1950" t="s">
        <v>3310</v>
      </c>
      <c r="C1950" t="s">
        <v>4276</v>
      </c>
      <c r="D1950" t="s">
        <v>5129</v>
      </c>
      <c r="E1950" s="18">
        <v>5.6883999999999997</v>
      </c>
      <c r="F1950" s="18">
        <v>26.567799999999998</v>
      </c>
      <c r="G1950" s="19">
        <f>+(Costo_Productos[[#This Row],[Precio Venta]]/Costo_Productos[[#This Row],[Precio Unitario]]-1)</f>
        <v>3.6705224667744885</v>
      </c>
    </row>
    <row r="1951" spans="1:7" x14ac:dyDescent="0.35">
      <c r="A1951" s="11">
        <v>44705</v>
      </c>
      <c r="B1951" t="s">
        <v>1361</v>
      </c>
      <c r="C1951" t="s">
        <v>4276</v>
      </c>
      <c r="D1951" t="s">
        <v>5128</v>
      </c>
      <c r="E1951" s="18">
        <v>11.1212</v>
      </c>
      <c r="F1951" s="18">
        <v>35.544899999999998</v>
      </c>
      <c r="G1951" s="19">
        <f>+(Costo_Productos[[#This Row],[Precio Venta]]/Costo_Productos[[#This Row],[Precio Unitario]]-1)</f>
        <v>2.1961389058734668</v>
      </c>
    </row>
    <row r="1952" spans="1:7" x14ac:dyDescent="0.35">
      <c r="A1952" s="11">
        <v>44705</v>
      </c>
      <c r="B1952" t="s">
        <v>1353</v>
      </c>
      <c r="C1952" t="s">
        <v>4276</v>
      </c>
      <c r="D1952" t="s">
        <v>5127</v>
      </c>
      <c r="E1952" s="18">
        <v>8.1062999999999992</v>
      </c>
      <c r="F1952" s="18">
        <v>31.038</v>
      </c>
      <c r="G1952" s="19">
        <f>+(Costo_Productos[[#This Row],[Precio Venta]]/Costo_Productos[[#This Row],[Precio Unitario]]-1)</f>
        <v>2.8288738388660675</v>
      </c>
    </row>
    <row r="1953" spans="1:7" x14ac:dyDescent="0.35">
      <c r="A1953" s="11">
        <v>44705</v>
      </c>
      <c r="B1953" t="s">
        <v>1339</v>
      </c>
      <c r="C1953" t="s">
        <v>4276</v>
      </c>
      <c r="D1953" t="s">
        <v>5126</v>
      </c>
      <c r="E1953" s="18">
        <v>3.3801999999999999</v>
      </c>
      <c r="F1953" s="18">
        <v>16.9788</v>
      </c>
      <c r="G1953" s="19">
        <f>+(Costo_Productos[[#This Row],[Precio Venta]]/Costo_Productos[[#This Row],[Precio Unitario]]-1)</f>
        <v>4.0230163895627475</v>
      </c>
    </row>
    <row r="1954" spans="1:7" x14ac:dyDescent="0.35">
      <c r="A1954" s="11">
        <v>44705</v>
      </c>
      <c r="B1954" t="s">
        <v>1266</v>
      </c>
      <c r="C1954" t="s">
        <v>4276</v>
      </c>
      <c r="D1954" t="s">
        <v>5125</v>
      </c>
      <c r="E1954" s="18">
        <v>21.521000000000001</v>
      </c>
      <c r="F1954" s="18">
        <v>101.164</v>
      </c>
      <c r="G1954" s="19">
        <f>+(Costo_Productos[[#This Row],[Precio Venta]]/Costo_Productos[[#This Row],[Precio Unitario]]-1)</f>
        <v>3.7007109335068069</v>
      </c>
    </row>
    <row r="1955" spans="1:7" x14ac:dyDescent="0.35">
      <c r="A1955" s="11">
        <v>44705</v>
      </c>
      <c r="B1955" t="s">
        <v>1234</v>
      </c>
      <c r="C1955" t="s">
        <v>4276</v>
      </c>
      <c r="D1955" t="s">
        <v>5123</v>
      </c>
      <c r="E1955" s="18">
        <v>8.69</v>
      </c>
      <c r="F1955" s="18">
        <v>40.817100000000003</v>
      </c>
      <c r="G1955" s="19">
        <f>+(Costo_Productos[[#This Row],[Precio Venta]]/Costo_Productos[[#This Row],[Precio Unitario]]-1)</f>
        <v>3.6970195627157656</v>
      </c>
    </row>
    <row r="1956" spans="1:7" x14ac:dyDescent="0.35">
      <c r="A1956" s="11">
        <v>44705</v>
      </c>
      <c r="B1956" t="s">
        <v>1230</v>
      </c>
      <c r="C1956" t="s">
        <v>4276</v>
      </c>
      <c r="D1956" t="s">
        <v>5122</v>
      </c>
      <c r="E1956" s="18">
        <v>6.2748999999999997</v>
      </c>
      <c r="F1956" s="18">
        <v>29.535699999999999</v>
      </c>
      <c r="G1956" s="19">
        <f>+(Costo_Productos[[#This Row],[Precio Venta]]/Costo_Productos[[#This Row],[Precio Unitario]]-1)</f>
        <v>3.7069594734577445</v>
      </c>
    </row>
    <row r="1957" spans="1:7" x14ac:dyDescent="0.35">
      <c r="A1957" s="11">
        <v>44701</v>
      </c>
      <c r="B1957" t="s">
        <v>3885</v>
      </c>
      <c r="C1957" t="s">
        <v>4283</v>
      </c>
      <c r="D1957" t="s">
        <v>3886</v>
      </c>
      <c r="E1957" s="18">
        <v>121.5</v>
      </c>
      <c r="F1957" s="18">
        <v>512.61320000000001</v>
      </c>
      <c r="G1957" s="19">
        <f>+(Costo_Productos[[#This Row],[Precio Venta]]/Costo_Productos[[#This Row],[Precio Unitario]]-1)</f>
        <v>3.2190386831275717</v>
      </c>
    </row>
    <row r="1958" spans="1:7" x14ac:dyDescent="0.35">
      <c r="A1958" s="11">
        <v>44701</v>
      </c>
      <c r="B1958" t="s">
        <v>3712</v>
      </c>
      <c r="C1958" t="s">
        <v>4283</v>
      </c>
      <c r="D1958" t="s">
        <v>3713</v>
      </c>
      <c r="E1958" s="18">
        <v>125.262</v>
      </c>
      <c r="F1958" s="18">
        <v>707.69650000000001</v>
      </c>
      <c r="G1958" s="19">
        <f>+(Costo_Productos[[#This Row],[Precio Venta]]/Costo_Productos[[#This Row],[Precio Unitario]]-1)</f>
        <v>4.6497301655729588</v>
      </c>
    </row>
    <row r="1959" spans="1:7" x14ac:dyDescent="0.35">
      <c r="A1959" s="11">
        <v>44701</v>
      </c>
      <c r="B1959" t="s">
        <v>3684</v>
      </c>
      <c r="C1959" t="s">
        <v>4283</v>
      </c>
      <c r="D1959" t="s">
        <v>3685</v>
      </c>
      <c r="E1959" s="18">
        <v>111.336</v>
      </c>
      <c r="F1959" s="18">
        <v>440.31200000000001</v>
      </c>
      <c r="G1959" s="19">
        <f>+(Costo_Productos[[#This Row],[Precio Venta]]/Costo_Productos[[#This Row],[Precio Unitario]]-1)</f>
        <v>2.9548034777610117</v>
      </c>
    </row>
    <row r="1960" spans="1:7" x14ac:dyDescent="0.35">
      <c r="A1960" s="11">
        <v>44701</v>
      </c>
      <c r="B1960" t="s">
        <v>3682</v>
      </c>
      <c r="C1960" t="s">
        <v>4283</v>
      </c>
      <c r="D1960" t="s">
        <v>3683</v>
      </c>
      <c r="E1960" s="18">
        <v>118.932</v>
      </c>
      <c r="F1960" s="18">
        <v>470.35809999999998</v>
      </c>
      <c r="G1960" s="19">
        <f>+(Costo_Productos[[#This Row],[Precio Venta]]/Costo_Productos[[#This Row],[Precio Unitario]]-1)</f>
        <v>2.9548489893384451</v>
      </c>
    </row>
    <row r="1961" spans="1:7" x14ac:dyDescent="0.35">
      <c r="A1961" s="11">
        <v>44701</v>
      </c>
      <c r="B1961" t="s">
        <v>3704</v>
      </c>
      <c r="C1961" t="s">
        <v>4283</v>
      </c>
      <c r="D1961" t="s">
        <v>3705</v>
      </c>
      <c r="E1961" s="18">
        <v>81.48</v>
      </c>
      <c r="F1961" s="18">
        <v>482.24239999999998</v>
      </c>
      <c r="G1961" s="19">
        <f>+(Costo_Productos[[#This Row],[Precio Venta]]/Costo_Productos[[#This Row],[Precio Unitario]]-1)</f>
        <v>4.9185370643102599</v>
      </c>
    </row>
    <row r="1962" spans="1:7" x14ac:dyDescent="0.35">
      <c r="A1962" s="11">
        <v>44701</v>
      </c>
      <c r="B1962" t="s">
        <v>3700</v>
      </c>
      <c r="C1962" t="s">
        <v>4283</v>
      </c>
      <c r="D1962" t="s">
        <v>3701</v>
      </c>
      <c r="E1962" s="18">
        <v>69.846000000000004</v>
      </c>
      <c r="F1962" s="18">
        <v>413.37220000000002</v>
      </c>
      <c r="G1962" s="19">
        <f>+(Costo_Productos[[#This Row],[Precio Venta]]/Costo_Productos[[#This Row],[Precio Unitario]]-1)</f>
        <v>4.9183374853248578</v>
      </c>
    </row>
    <row r="1963" spans="1:7" x14ac:dyDescent="0.35">
      <c r="A1963" s="11">
        <v>44701</v>
      </c>
      <c r="B1963" t="s">
        <v>3698</v>
      </c>
      <c r="C1963" t="s">
        <v>4283</v>
      </c>
      <c r="D1963" t="s">
        <v>3699</v>
      </c>
      <c r="E1963" s="18">
        <v>59.357999999999997</v>
      </c>
      <c r="F1963" s="18">
        <v>305.4941</v>
      </c>
      <c r="G1963" s="19">
        <f>+(Costo_Productos[[#This Row],[Precio Venta]]/Costo_Productos[[#This Row],[Precio Unitario]]-1)</f>
        <v>4.1466373530105463</v>
      </c>
    </row>
    <row r="1964" spans="1:7" x14ac:dyDescent="0.35">
      <c r="A1964" s="11">
        <v>44701</v>
      </c>
      <c r="B1964" t="s">
        <v>3768</v>
      </c>
      <c r="C1964" t="s">
        <v>4283</v>
      </c>
      <c r="D1964" t="s">
        <v>3769</v>
      </c>
      <c r="E1964" s="18">
        <v>263.09399999999999</v>
      </c>
      <c r="F1964" s="18">
        <v>1189.1378999999999</v>
      </c>
      <c r="G1964" s="19">
        <f>+(Costo_Productos[[#This Row],[Precio Venta]]/Costo_Productos[[#This Row],[Precio Unitario]]-1)</f>
        <v>3.5198214326438455</v>
      </c>
    </row>
    <row r="1965" spans="1:7" x14ac:dyDescent="0.35">
      <c r="A1965" s="11">
        <v>44701</v>
      </c>
      <c r="B1965" t="s">
        <v>3758</v>
      </c>
      <c r="C1965" t="s">
        <v>4283</v>
      </c>
      <c r="D1965" t="s">
        <v>3759</v>
      </c>
      <c r="E1965" s="18">
        <v>78.287999999999997</v>
      </c>
      <c r="F1965" s="18">
        <v>496.46449999999999</v>
      </c>
      <c r="G1965" s="19">
        <f>+(Costo_Productos[[#This Row],[Precio Venta]]/Costo_Productos[[#This Row],[Precio Unitario]]-1)</f>
        <v>5.3415146638054365</v>
      </c>
    </row>
    <row r="1966" spans="1:7" x14ac:dyDescent="0.35">
      <c r="A1966" s="11">
        <v>44701</v>
      </c>
      <c r="B1966" t="s">
        <v>3692</v>
      </c>
      <c r="C1966" t="s">
        <v>4283</v>
      </c>
      <c r="D1966" t="s">
        <v>3693</v>
      </c>
      <c r="E1966" s="18">
        <v>120.774</v>
      </c>
      <c r="F1966" s="18">
        <v>558.81880000000001</v>
      </c>
      <c r="G1966" s="19">
        <f>+(Costo_Productos[[#This Row],[Precio Venta]]/Costo_Productos[[#This Row],[Precio Unitario]]-1)</f>
        <v>3.6269793167403579</v>
      </c>
    </row>
    <row r="1967" spans="1:7" x14ac:dyDescent="0.35">
      <c r="A1967" s="11">
        <v>44701</v>
      </c>
      <c r="B1967" t="s">
        <v>3756</v>
      </c>
      <c r="C1967" t="s">
        <v>4283</v>
      </c>
      <c r="D1967" t="s">
        <v>3757</v>
      </c>
      <c r="E1967" s="18">
        <v>143.83199999999999</v>
      </c>
      <c r="F1967" s="18">
        <v>707.19860000000006</v>
      </c>
      <c r="G1967" s="19">
        <f>+(Costo_Productos[[#This Row],[Precio Venta]]/Costo_Productos[[#This Row],[Precio Unitario]]-1)</f>
        <v>3.9168376995383509</v>
      </c>
    </row>
    <row r="1968" spans="1:7" x14ac:dyDescent="0.35">
      <c r="A1968" s="11">
        <v>44701</v>
      </c>
      <c r="B1968" t="s">
        <v>3754</v>
      </c>
      <c r="C1968" t="s">
        <v>4283</v>
      </c>
      <c r="D1968" t="s">
        <v>3755</v>
      </c>
      <c r="E1968" s="18">
        <v>130.99199999999999</v>
      </c>
      <c r="F1968" s="18">
        <v>461.92660000000001</v>
      </c>
      <c r="G1968" s="19">
        <f>+(Costo_Productos[[#This Row],[Precio Venta]]/Costo_Productos[[#This Row],[Precio Unitario]]-1)</f>
        <v>2.5263726029070481</v>
      </c>
    </row>
    <row r="1969" spans="1:7" x14ac:dyDescent="0.35">
      <c r="A1969" s="11">
        <v>44701</v>
      </c>
      <c r="B1969" t="s">
        <v>3752</v>
      </c>
      <c r="C1969" t="s">
        <v>4283</v>
      </c>
      <c r="D1969" t="s">
        <v>3753</v>
      </c>
      <c r="E1969" s="18">
        <v>102.732</v>
      </c>
      <c r="F1969" s="18">
        <v>362.27440000000001</v>
      </c>
      <c r="G1969" s="19">
        <f>+(Costo_Productos[[#This Row],[Precio Venta]]/Costo_Productos[[#This Row],[Precio Unitario]]-1)</f>
        <v>2.5264026788147804</v>
      </c>
    </row>
    <row r="1970" spans="1:7" x14ac:dyDescent="0.35">
      <c r="A1970" s="11">
        <v>44701</v>
      </c>
      <c r="B1970" t="s">
        <v>3750</v>
      </c>
      <c r="C1970" t="s">
        <v>4283</v>
      </c>
      <c r="D1970" t="s">
        <v>3751</v>
      </c>
      <c r="E1970" s="18">
        <v>101.46</v>
      </c>
      <c r="F1970" s="18">
        <v>357.7826</v>
      </c>
      <c r="G1970" s="19">
        <f>+(Costo_Productos[[#This Row],[Precio Venta]]/Costo_Productos[[#This Row],[Precio Unitario]]-1)</f>
        <v>2.5263414153360935</v>
      </c>
    </row>
    <row r="1971" spans="1:7" x14ac:dyDescent="0.35">
      <c r="A1971" s="11">
        <v>44701</v>
      </c>
      <c r="B1971" t="s">
        <v>3748</v>
      </c>
      <c r="C1971" t="s">
        <v>4283</v>
      </c>
      <c r="D1971" t="s">
        <v>3749</v>
      </c>
      <c r="E1971" s="18">
        <v>124.494</v>
      </c>
      <c r="F1971" s="18">
        <v>504.87439999999998</v>
      </c>
      <c r="G1971" s="19">
        <f>+(Costo_Productos[[#This Row],[Precio Venta]]/Costo_Productos[[#This Row],[Precio Unitario]]-1)</f>
        <v>3.0554115057753783</v>
      </c>
    </row>
    <row r="1972" spans="1:7" x14ac:dyDescent="0.35">
      <c r="A1972" s="11">
        <v>44701</v>
      </c>
      <c r="B1972" t="s">
        <v>3746</v>
      </c>
      <c r="C1972" t="s">
        <v>4283</v>
      </c>
      <c r="D1972" t="s">
        <v>3747</v>
      </c>
      <c r="E1972" s="18">
        <v>86.04</v>
      </c>
      <c r="F1972" s="18">
        <v>348.91809999999998</v>
      </c>
      <c r="G1972" s="19">
        <f>+(Costo_Productos[[#This Row],[Precio Venta]]/Costo_Productos[[#This Row],[Precio Unitario]]-1)</f>
        <v>3.0553010227801014</v>
      </c>
    </row>
    <row r="1973" spans="1:7" x14ac:dyDescent="0.35">
      <c r="A1973" s="11">
        <v>44701</v>
      </c>
      <c r="B1973" t="s">
        <v>3738</v>
      </c>
      <c r="C1973" t="s">
        <v>4283</v>
      </c>
      <c r="D1973" t="s">
        <v>3739</v>
      </c>
      <c r="E1973" s="18">
        <v>74.88</v>
      </c>
      <c r="F1973" s="18">
        <v>303.65410000000003</v>
      </c>
      <c r="G1973" s="19">
        <f>+(Costo_Productos[[#This Row],[Precio Venta]]/Costo_Productos[[#This Row],[Precio Unitario]]-1)</f>
        <v>3.0552096688034194</v>
      </c>
    </row>
    <row r="1974" spans="1:7" x14ac:dyDescent="0.35">
      <c r="A1974" s="11">
        <v>44701</v>
      </c>
      <c r="B1974" t="s">
        <v>3732</v>
      </c>
      <c r="C1974" t="s">
        <v>4283</v>
      </c>
      <c r="D1974" t="s">
        <v>3733</v>
      </c>
      <c r="E1974" s="18">
        <v>95.19</v>
      </c>
      <c r="F1974" s="18">
        <v>441.17790000000002</v>
      </c>
      <c r="G1974" s="19">
        <f>+(Costo_Productos[[#This Row],[Precio Venta]]/Costo_Productos[[#This Row],[Precio Unitario]]-1)</f>
        <v>3.6347084777812801</v>
      </c>
    </row>
    <row r="1975" spans="1:7" x14ac:dyDescent="0.35">
      <c r="A1975" s="11">
        <v>44701</v>
      </c>
      <c r="B1975" t="s">
        <v>3728</v>
      </c>
      <c r="C1975" t="s">
        <v>4283</v>
      </c>
      <c r="D1975" t="s">
        <v>3729</v>
      </c>
      <c r="E1975" s="18">
        <v>79.158000000000001</v>
      </c>
      <c r="F1975" s="18">
        <v>321.01510000000002</v>
      </c>
      <c r="G1975" s="19">
        <f>+(Costo_Productos[[#This Row],[Precio Venta]]/Costo_Productos[[#This Row],[Precio Unitario]]-1)</f>
        <v>3.0553715354101927</v>
      </c>
    </row>
    <row r="1976" spans="1:7" x14ac:dyDescent="0.35">
      <c r="A1976" s="11">
        <v>44701</v>
      </c>
      <c r="B1976" t="s">
        <v>3724</v>
      </c>
      <c r="C1976" t="s">
        <v>4283</v>
      </c>
      <c r="D1976" t="s">
        <v>3725</v>
      </c>
      <c r="E1976" s="18">
        <v>80.825999999999993</v>
      </c>
      <c r="F1976" s="18">
        <v>318.1035</v>
      </c>
      <c r="G1976" s="19">
        <f>+(Costo_Productos[[#This Row],[Precio Venta]]/Costo_Productos[[#This Row],[Precio Unitario]]-1)</f>
        <v>2.9356580803206893</v>
      </c>
    </row>
    <row r="1977" spans="1:7" x14ac:dyDescent="0.35">
      <c r="A1977" s="11">
        <v>44701</v>
      </c>
      <c r="B1977" t="s">
        <v>3722</v>
      </c>
      <c r="C1977" t="s">
        <v>4283</v>
      </c>
      <c r="D1977" t="s">
        <v>3723</v>
      </c>
      <c r="E1977" s="18">
        <v>69.275999999999996</v>
      </c>
      <c r="F1977" s="18">
        <v>272.6447</v>
      </c>
      <c r="G1977" s="19">
        <f>+(Costo_Productos[[#This Row],[Precio Venta]]/Costo_Productos[[#This Row],[Precio Unitario]]-1)</f>
        <v>2.9356299439921476</v>
      </c>
    </row>
    <row r="1978" spans="1:7" x14ac:dyDescent="0.35">
      <c r="A1978" s="11">
        <v>44701</v>
      </c>
      <c r="B1978" t="s">
        <v>3720</v>
      </c>
      <c r="C1978" t="s">
        <v>4283</v>
      </c>
      <c r="D1978" t="s">
        <v>3721</v>
      </c>
      <c r="E1978" s="18">
        <v>63.42</v>
      </c>
      <c r="F1978" s="18">
        <v>249.60140000000001</v>
      </c>
      <c r="G1978" s="19">
        <f>+(Costo_Productos[[#This Row],[Precio Venta]]/Costo_Productos[[#This Row],[Precio Unitario]]-1)</f>
        <v>2.9356890570797858</v>
      </c>
    </row>
    <row r="1979" spans="1:7" x14ac:dyDescent="0.35">
      <c r="A1979" s="11">
        <v>44701</v>
      </c>
      <c r="B1979" t="s">
        <v>3817</v>
      </c>
      <c r="C1979" t="s">
        <v>4283</v>
      </c>
      <c r="D1979" t="s">
        <v>3818</v>
      </c>
      <c r="E1979" s="18">
        <v>142.71600000000001</v>
      </c>
      <c r="F1979" s="18">
        <v>778.96939999999995</v>
      </c>
      <c r="G1979" s="19">
        <f>+(Costo_Productos[[#This Row],[Precio Venta]]/Costo_Productos[[#This Row],[Precio Unitario]]-1)</f>
        <v>4.4581784803385736</v>
      </c>
    </row>
    <row r="1980" spans="1:7" x14ac:dyDescent="0.35">
      <c r="A1980" s="11">
        <v>44701</v>
      </c>
      <c r="B1980" t="s">
        <v>3696</v>
      </c>
      <c r="C1980" t="s">
        <v>4283</v>
      </c>
      <c r="D1980" t="s">
        <v>3697</v>
      </c>
      <c r="E1980" s="18">
        <v>186.90600000000001</v>
      </c>
      <c r="F1980" s="18">
        <v>793.3972</v>
      </c>
      <c r="G1980" s="19">
        <f>+(Costo_Productos[[#This Row],[Precio Venta]]/Costo_Productos[[#This Row],[Precio Unitario]]-1)</f>
        <v>3.2448995751875271</v>
      </c>
    </row>
    <row r="1981" spans="1:7" x14ac:dyDescent="0.35">
      <c r="A1981" s="11">
        <v>44701</v>
      </c>
      <c r="B1981" t="s">
        <v>3676</v>
      </c>
      <c r="C1981" t="s">
        <v>4283</v>
      </c>
      <c r="D1981" t="s">
        <v>3677</v>
      </c>
      <c r="E1981" s="18">
        <v>146.63399999999999</v>
      </c>
      <c r="F1981" s="18">
        <v>544.80240000000003</v>
      </c>
      <c r="G1981" s="19">
        <f>+(Costo_Productos[[#This Row],[Precio Venta]]/Costo_Productos[[#This Row],[Precio Unitario]]-1)</f>
        <v>2.7153893367159054</v>
      </c>
    </row>
    <row r="1982" spans="1:7" x14ac:dyDescent="0.35">
      <c r="A1982" s="11">
        <v>44701</v>
      </c>
      <c r="B1982" t="s">
        <v>3666</v>
      </c>
      <c r="C1982" t="s">
        <v>4283</v>
      </c>
      <c r="D1982" t="s">
        <v>3667</v>
      </c>
      <c r="E1982" s="18">
        <v>71.91</v>
      </c>
      <c r="F1982" s="18">
        <v>269.4409</v>
      </c>
      <c r="G1982" s="19">
        <f>+(Costo_Productos[[#This Row],[Precio Venta]]/Costo_Productos[[#This Row],[Precio Unitario]]-1)</f>
        <v>2.7469183701849538</v>
      </c>
    </row>
    <row r="1983" spans="1:7" x14ac:dyDescent="0.35">
      <c r="A1983" s="11">
        <v>44701</v>
      </c>
      <c r="B1983" t="s">
        <v>3663</v>
      </c>
      <c r="C1983" t="s">
        <v>4283</v>
      </c>
      <c r="D1983" t="s">
        <v>3665</v>
      </c>
      <c r="E1983" s="18">
        <v>71.97</v>
      </c>
      <c r="F1983" s="18">
        <v>253.7901</v>
      </c>
      <c r="G1983" s="19">
        <f>+(Costo_Productos[[#This Row],[Precio Venta]]/Costo_Productos[[#This Row],[Precio Unitario]]-1)</f>
        <v>2.526331804918716</v>
      </c>
    </row>
    <row r="1984" spans="1:7" x14ac:dyDescent="0.35">
      <c r="A1984" s="11">
        <v>44701</v>
      </c>
      <c r="B1984" t="s">
        <v>2738</v>
      </c>
      <c r="C1984" t="s">
        <v>4283</v>
      </c>
      <c r="D1984" t="s">
        <v>2739</v>
      </c>
      <c r="E1984" s="18">
        <v>259.35599999999999</v>
      </c>
      <c r="F1984" s="18">
        <v>794.6635</v>
      </c>
      <c r="G1984" s="19">
        <f>+(Costo_Productos[[#This Row],[Precio Venta]]/Costo_Productos[[#This Row],[Precio Unitario]]-1)</f>
        <v>2.0639873378676414</v>
      </c>
    </row>
    <row r="1985" spans="1:7" x14ac:dyDescent="0.35">
      <c r="A1985" s="11">
        <v>44701</v>
      </c>
      <c r="B1985" t="s">
        <v>2736</v>
      </c>
      <c r="C1985" t="s">
        <v>4283</v>
      </c>
      <c r="D1985" t="s">
        <v>2737</v>
      </c>
      <c r="E1985" s="18">
        <v>175.24940000000001</v>
      </c>
      <c r="F1985" s="18">
        <v>536.95529999999997</v>
      </c>
      <c r="G1985" s="19">
        <f>+(Costo_Productos[[#This Row],[Precio Venta]]/Costo_Productos[[#This Row],[Precio Unitario]]-1)</f>
        <v>2.0639494343489901</v>
      </c>
    </row>
    <row r="1986" spans="1:7" x14ac:dyDescent="0.35">
      <c r="A1986" s="11">
        <v>44701</v>
      </c>
      <c r="B1986" t="s">
        <v>2730</v>
      </c>
      <c r="C1986" t="s">
        <v>4283</v>
      </c>
      <c r="D1986" t="s">
        <v>2731</v>
      </c>
      <c r="E1986" s="18">
        <v>71.440200000000004</v>
      </c>
      <c r="F1986" s="18">
        <v>218.88419999999999</v>
      </c>
      <c r="G1986" s="19">
        <f>+(Costo_Productos[[#This Row],[Precio Venta]]/Costo_Productos[[#This Row],[Precio Unitario]]-1)</f>
        <v>2.0638800003359452</v>
      </c>
    </row>
    <row r="1987" spans="1:7" x14ac:dyDescent="0.35">
      <c r="A1987" s="11">
        <v>44701</v>
      </c>
      <c r="B1987" t="s">
        <v>2764</v>
      </c>
      <c r="C1987" t="s">
        <v>4283</v>
      </c>
      <c r="D1987" t="s">
        <v>2765</v>
      </c>
      <c r="E1987" s="18">
        <v>43.054400000000001</v>
      </c>
      <c r="F1987" s="18">
        <v>131.91720000000001</v>
      </c>
      <c r="G1987" s="19">
        <f>+(Costo_Productos[[#This Row],[Precio Venta]]/Costo_Productos[[#This Row],[Precio Unitario]]-1)</f>
        <v>2.0639655877215803</v>
      </c>
    </row>
    <row r="1988" spans="1:7" x14ac:dyDescent="0.35">
      <c r="A1988" s="11">
        <v>44701</v>
      </c>
      <c r="B1988" t="s">
        <v>2746</v>
      </c>
      <c r="C1988" t="s">
        <v>4283</v>
      </c>
      <c r="D1988" t="s">
        <v>2747</v>
      </c>
      <c r="E1988" s="18">
        <v>79.250200000000007</v>
      </c>
      <c r="F1988" s="18">
        <v>242.82589999999999</v>
      </c>
      <c r="G1988" s="19">
        <f>+(Costo_Productos[[#This Row],[Precio Venta]]/Costo_Productos[[#This Row],[Precio Unitario]]-1)</f>
        <v>2.0640414787596746</v>
      </c>
    </row>
    <row r="1989" spans="1:7" x14ac:dyDescent="0.35">
      <c r="A1989" s="11">
        <v>44701</v>
      </c>
      <c r="B1989" t="s">
        <v>2752</v>
      </c>
      <c r="C1989" t="s">
        <v>4283</v>
      </c>
      <c r="D1989" t="s">
        <v>2753</v>
      </c>
      <c r="E1989" s="18">
        <v>132.59960000000001</v>
      </c>
      <c r="F1989" s="18">
        <v>406.28280000000001</v>
      </c>
      <c r="G1989" s="19">
        <f>+(Costo_Productos[[#This Row],[Precio Venta]]/Costo_Productos[[#This Row],[Precio Unitario]]-1)</f>
        <v>2.0639820934603121</v>
      </c>
    </row>
    <row r="1990" spans="1:7" x14ac:dyDescent="0.35">
      <c r="A1990" s="11">
        <v>44701</v>
      </c>
      <c r="B1990" t="s">
        <v>2754</v>
      </c>
      <c r="C1990" t="s">
        <v>4283</v>
      </c>
      <c r="D1990" t="s">
        <v>2755</v>
      </c>
      <c r="E1990" s="18">
        <v>62.827800000000003</v>
      </c>
      <c r="F1990" s="18">
        <v>192.50729999999999</v>
      </c>
      <c r="G1990" s="19">
        <f>+(Costo_Productos[[#This Row],[Precio Venta]]/Costo_Productos[[#This Row],[Precio Unitario]]-1)</f>
        <v>2.0640464889746255</v>
      </c>
    </row>
    <row r="1991" spans="1:7" x14ac:dyDescent="0.35">
      <c r="A1991" s="11">
        <v>44701</v>
      </c>
      <c r="B1991" t="s">
        <v>2698</v>
      </c>
      <c r="C1991" t="s">
        <v>4283</v>
      </c>
      <c r="D1991" t="s">
        <v>2699</v>
      </c>
      <c r="E1991" s="18">
        <v>203.64930000000001</v>
      </c>
      <c r="F1991" s="18">
        <v>623.96559999999999</v>
      </c>
      <c r="G1991" s="19">
        <f>+(Costo_Productos[[#This Row],[Precio Venta]]/Costo_Productos[[#This Row],[Precio Unitario]]-1)</f>
        <v>2.0639221445887608</v>
      </c>
    </row>
    <row r="1992" spans="1:7" x14ac:dyDescent="0.35">
      <c r="A1992" s="11">
        <v>44701</v>
      </c>
      <c r="B1992" t="s">
        <v>2678</v>
      </c>
      <c r="C1992" t="s">
        <v>4283</v>
      </c>
      <c r="D1992" t="s">
        <v>2679</v>
      </c>
      <c r="E1992" s="18">
        <v>73.200999999999993</v>
      </c>
      <c r="F1992" s="18">
        <v>224.2852</v>
      </c>
      <c r="G1992" s="19">
        <f>+(Costo_Productos[[#This Row],[Precio Venta]]/Costo_Productos[[#This Row],[Precio Unitario]]-1)</f>
        <v>2.0639636070545486</v>
      </c>
    </row>
    <row r="1993" spans="1:7" x14ac:dyDescent="0.35">
      <c r="A1993" s="11">
        <v>44701</v>
      </c>
      <c r="B1993" t="s">
        <v>2676</v>
      </c>
      <c r="C1993" t="s">
        <v>4283</v>
      </c>
      <c r="D1993" t="s">
        <v>2677</v>
      </c>
      <c r="E1993" s="18">
        <v>57.417700000000004</v>
      </c>
      <c r="F1993" s="18">
        <v>175.9256</v>
      </c>
      <c r="G1993" s="19">
        <f>+(Costo_Productos[[#This Row],[Precio Venta]]/Costo_Productos[[#This Row],[Precio Unitario]]-1)</f>
        <v>2.063961113036572</v>
      </c>
    </row>
    <row r="1994" spans="1:7" x14ac:dyDescent="0.35">
      <c r="A1994" s="11">
        <v>44701</v>
      </c>
      <c r="B1994" t="s">
        <v>2694</v>
      </c>
      <c r="C1994" t="s">
        <v>4283</v>
      </c>
      <c r="D1994" t="s">
        <v>2695</v>
      </c>
      <c r="E1994" s="18">
        <v>112.7694</v>
      </c>
      <c r="F1994" s="18">
        <v>345.53039999999999</v>
      </c>
      <c r="G1994" s="19">
        <f>+(Costo_Productos[[#This Row],[Precio Venta]]/Costo_Productos[[#This Row],[Precio Unitario]]-1)</f>
        <v>2.0640439693746706</v>
      </c>
    </row>
    <row r="1995" spans="1:7" x14ac:dyDescent="0.35">
      <c r="A1995" s="11">
        <v>44701</v>
      </c>
      <c r="B1995" t="s">
        <v>2692</v>
      </c>
      <c r="C1995" t="s">
        <v>4283</v>
      </c>
      <c r="D1995" t="s">
        <v>2693</v>
      </c>
      <c r="E1995" s="18">
        <v>79.676199999999994</v>
      </c>
      <c r="F1995" s="18">
        <v>244.13550000000001</v>
      </c>
      <c r="G1995" s="19">
        <f>+(Costo_Productos[[#This Row],[Precio Venta]]/Costo_Productos[[#This Row],[Precio Unitario]]-1)</f>
        <v>2.0640956772536847</v>
      </c>
    </row>
    <row r="1996" spans="1:7" x14ac:dyDescent="0.35">
      <c r="A1996" s="11">
        <v>44701</v>
      </c>
      <c r="B1996" t="s">
        <v>2690</v>
      </c>
      <c r="C1996" t="s">
        <v>4283</v>
      </c>
      <c r="D1996" t="s">
        <v>2691</v>
      </c>
      <c r="E1996" s="18">
        <v>79.676199999999994</v>
      </c>
      <c r="F1996" s="18">
        <v>244.13550000000001</v>
      </c>
      <c r="G1996" s="19">
        <f>+(Costo_Productos[[#This Row],[Precio Venta]]/Costo_Productos[[#This Row],[Precio Unitario]]-1)</f>
        <v>2.0640956772536847</v>
      </c>
    </row>
    <row r="1997" spans="1:7" x14ac:dyDescent="0.35">
      <c r="A1997" s="11">
        <v>44701</v>
      </c>
      <c r="B1997" t="s">
        <v>2688</v>
      </c>
      <c r="C1997" t="s">
        <v>4283</v>
      </c>
      <c r="D1997" t="s">
        <v>2689</v>
      </c>
      <c r="E1997" s="18">
        <v>78.128399999999999</v>
      </c>
      <c r="F1997" s="18">
        <v>239.3732</v>
      </c>
      <c r="G1997" s="19">
        <f>+(Costo_Productos[[#This Row],[Precio Venta]]/Costo_Productos[[#This Row],[Precio Unitario]]-1)</f>
        <v>2.0638436215255913</v>
      </c>
    </row>
    <row r="1998" spans="1:7" x14ac:dyDescent="0.35">
      <c r="A1998" s="11">
        <v>44701</v>
      </c>
      <c r="B1998" t="s">
        <v>2680</v>
      </c>
      <c r="C1998" t="s">
        <v>4283</v>
      </c>
      <c r="D1998" t="s">
        <v>2681</v>
      </c>
      <c r="E1998" s="18">
        <v>44.971400000000003</v>
      </c>
      <c r="F1998" s="18">
        <v>137.7944</v>
      </c>
      <c r="G1998" s="19">
        <f>+(Costo_Productos[[#This Row],[Precio Venta]]/Costo_Productos[[#This Row],[Precio Unitario]]-1)</f>
        <v>2.0640451486945035</v>
      </c>
    </row>
    <row r="1999" spans="1:7" x14ac:dyDescent="0.35">
      <c r="A1999" s="11">
        <v>44701</v>
      </c>
      <c r="B1999" t="s">
        <v>2674</v>
      </c>
      <c r="C1999" t="s">
        <v>4283</v>
      </c>
      <c r="D1999" t="s">
        <v>2675</v>
      </c>
      <c r="E1999" s="18">
        <v>37.360199999999999</v>
      </c>
      <c r="F1999" s="18">
        <v>114.4588</v>
      </c>
      <c r="G1999" s="19">
        <f>+(Costo_Productos[[#This Row],[Precio Venta]]/Costo_Productos[[#This Row],[Precio Unitario]]-1)</f>
        <v>2.0636559761457378</v>
      </c>
    </row>
    <row r="2000" spans="1:7" x14ac:dyDescent="0.35">
      <c r="A2000" s="11">
        <v>44701</v>
      </c>
      <c r="B2000" t="s">
        <v>2708</v>
      </c>
      <c r="C2000" t="s">
        <v>4283</v>
      </c>
      <c r="D2000" t="s">
        <v>2709</v>
      </c>
      <c r="E2000" s="18">
        <v>66.512799999999999</v>
      </c>
      <c r="F2000" s="18">
        <v>203.7962</v>
      </c>
      <c r="G2000" s="19">
        <f>+(Costo_Productos[[#This Row],[Precio Venta]]/Costo_Productos[[#This Row],[Precio Unitario]]-1)</f>
        <v>2.064014746033846</v>
      </c>
    </row>
    <row r="2001" spans="1:7" x14ac:dyDescent="0.35">
      <c r="A2001" s="11">
        <v>44701</v>
      </c>
      <c r="B2001" t="s">
        <v>2664</v>
      </c>
      <c r="C2001" t="s">
        <v>4283</v>
      </c>
      <c r="D2001" t="s">
        <v>2665</v>
      </c>
      <c r="E2001" s="18">
        <v>76.800600000000003</v>
      </c>
      <c r="F2001" s="18">
        <v>235.3252</v>
      </c>
      <c r="G2001" s="19">
        <f>+(Costo_Productos[[#This Row],[Precio Venta]]/Costo_Productos[[#This Row],[Precio Unitario]]-1)</f>
        <v>2.0641062700030988</v>
      </c>
    </row>
    <row r="2002" spans="1:7" x14ac:dyDescent="0.35">
      <c r="A2002" s="11">
        <v>44701</v>
      </c>
      <c r="B2002" t="s">
        <v>2661</v>
      </c>
      <c r="C2002" t="s">
        <v>4283</v>
      </c>
      <c r="D2002" t="s">
        <v>2663</v>
      </c>
      <c r="E2002" s="18">
        <v>56.821300000000001</v>
      </c>
      <c r="F2002" s="18">
        <v>174.09649999999999</v>
      </c>
      <c r="G2002" s="19">
        <f>+(Costo_Productos[[#This Row],[Precio Venta]]/Costo_Productos[[#This Row],[Precio Unitario]]-1)</f>
        <v>2.0639302515077969</v>
      </c>
    </row>
    <row r="2003" spans="1:7" x14ac:dyDescent="0.35">
      <c r="A2003" s="11">
        <v>44701</v>
      </c>
      <c r="B2003" t="s">
        <v>4823</v>
      </c>
      <c r="C2003" t="s">
        <v>4287</v>
      </c>
      <c r="D2003" t="s">
        <v>3396</v>
      </c>
      <c r="E2003" s="18">
        <v>2.0148999999999999</v>
      </c>
      <c r="F2003" s="18">
        <v>11.0733</v>
      </c>
      <c r="G2003" s="19">
        <f>+(Costo_Productos[[#This Row],[Precio Venta]]/Costo_Productos[[#This Row],[Precio Unitario]]-1)</f>
        <v>4.4957069829768228</v>
      </c>
    </row>
    <row r="2004" spans="1:7" x14ac:dyDescent="0.35">
      <c r="A2004" s="11">
        <v>44701</v>
      </c>
      <c r="B2004" t="s">
        <v>4820</v>
      </c>
      <c r="C2004" t="s">
        <v>4287</v>
      </c>
      <c r="D2004" t="s">
        <v>3384</v>
      </c>
      <c r="E2004" s="18">
        <v>1.4340999999999999</v>
      </c>
      <c r="F2004" s="18">
        <v>8.6881000000000004</v>
      </c>
      <c r="G2004" s="19">
        <f>+(Costo_Productos[[#This Row],[Precio Venta]]/Costo_Productos[[#This Row],[Precio Unitario]]-1)</f>
        <v>5.0582246705250684</v>
      </c>
    </row>
    <row r="2005" spans="1:7" x14ac:dyDescent="0.35">
      <c r="A2005" s="11">
        <v>44701</v>
      </c>
      <c r="B2005" t="s">
        <v>4819</v>
      </c>
      <c r="C2005" t="s">
        <v>4287</v>
      </c>
      <c r="D2005" t="s">
        <v>3381</v>
      </c>
      <c r="E2005" s="18">
        <v>1.2524999999999999</v>
      </c>
      <c r="F2005" s="18">
        <v>7.3292000000000002</v>
      </c>
      <c r="G2005" s="19">
        <f>+(Costo_Productos[[#This Row],[Precio Venta]]/Costo_Productos[[#This Row],[Precio Unitario]]-1)</f>
        <v>4.8516566866267468</v>
      </c>
    </row>
    <row r="2006" spans="1:7" x14ac:dyDescent="0.35">
      <c r="A2006" s="11">
        <v>44701</v>
      </c>
      <c r="B2006" t="s">
        <v>4817</v>
      </c>
      <c r="C2006" t="s">
        <v>4287</v>
      </c>
      <c r="D2006" t="s">
        <v>2984</v>
      </c>
      <c r="E2006" s="18">
        <v>0.86519999999999997</v>
      </c>
      <c r="F2006" s="18">
        <v>5.4787999999999997</v>
      </c>
      <c r="G2006" s="19">
        <f>+(Costo_Productos[[#This Row],[Precio Venta]]/Costo_Productos[[#This Row],[Precio Unitario]]-1)</f>
        <v>5.3324086916319926</v>
      </c>
    </row>
    <row r="2007" spans="1:7" x14ac:dyDescent="0.35">
      <c r="A2007" s="11">
        <v>44701</v>
      </c>
      <c r="B2007" t="s">
        <v>4815</v>
      </c>
      <c r="C2007" t="s">
        <v>4287</v>
      </c>
      <c r="D2007" t="s">
        <v>3366</v>
      </c>
      <c r="E2007" s="18">
        <v>1.5808</v>
      </c>
      <c r="F2007" s="18">
        <v>8.6881000000000004</v>
      </c>
      <c r="G2007" s="19">
        <f>+(Costo_Productos[[#This Row],[Precio Venta]]/Costo_Productos[[#This Row],[Precio Unitario]]-1)</f>
        <v>4.4960146761133606</v>
      </c>
    </row>
    <row r="2008" spans="1:7" x14ac:dyDescent="0.35">
      <c r="A2008" s="11">
        <v>44701</v>
      </c>
      <c r="B2008" t="s">
        <v>4812</v>
      </c>
      <c r="C2008" t="s">
        <v>4287</v>
      </c>
      <c r="D2008" t="s">
        <v>3360</v>
      </c>
      <c r="E2008" s="18">
        <v>0.99429999999999996</v>
      </c>
      <c r="F2008" s="18">
        <v>5.4787999999999997</v>
      </c>
      <c r="G2008" s="19">
        <f>+(Costo_Productos[[#This Row],[Precio Venta]]/Costo_Productos[[#This Row],[Precio Unitario]]-1)</f>
        <v>4.5102081866639843</v>
      </c>
    </row>
    <row r="2009" spans="1:7" x14ac:dyDescent="0.35">
      <c r="A2009" s="11">
        <v>44701</v>
      </c>
      <c r="B2009" t="s">
        <v>4811</v>
      </c>
      <c r="C2009" t="s">
        <v>4287</v>
      </c>
      <c r="D2009" t="s">
        <v>3409</v>
      </c>
      <c r="E2009" s="18">
        <v>0.99429999999999996</v>
      </c>
      <c r="F2009" s="18">
        <v>5.4787999999999997</v>
      </c>
      <c r="G2009" s="19">
        <f>+(Costo_Productos[[#This Row],[Precio Venta]]/Costo_Productos[[#This Row],[Precio Unitario]]-1)</f>
        <v>4.5102081866639843</v>
      </c>
    </row>
    <row r="2010" spans="1:7" x14ac:dyDescent="0.35">
      <c r="A2010" s="11">
        <v>44701</v>
      </c>
      <c r="B2010" t="s">
        <v>4816</v>
      </c>
      <c r="C2010" t="s">
        <v>4287</v>
      </c>
      <c r="D2010" t="s">
        <v>4952</v>
      </c>
      <c r="E2010" s="18">
        <v>0.86519999999999997</v>
      </c>
      <c r="F2010" s="18">
        <v>5.4787999999999997</v>
      </c>
      <c r="G2010" s="19">
        <f>+(Costo_Productos[[#This Row],[Precio Venta]]/Costo_Productos[[#This Row],[Precio Unitario]]-1)</f>
        <v>5.3324086916319926</v>
      </c>
    </row>
    <row r="2011" spans="1:7" x14ac:dyDescent="0.35">
      <c r="A2011" s="11">
        <v>44701</v>
      </c>
      <c r="B2011" t="s">
        <v>4814</v>
      </c>
      <c r="C2011" t="s">
        <v>4287</v>
      </c>
      <c r="D2011" t="s">
        <v>3363</v>
      </c>
      <c r="E2011" s="18">
        <v>1.3328</v>
      </c>
      <c r="F2011" s="18">
        <v>7.3292000000000002</v>
      </c>
      <c r="G2011" s="19">
        <f>+(Costo_Productos[[#This Row],[Precio Venta]]/Costo_Productos[[#This Row],[Precio Unitario]]-1)</f>
        <v>4.4990996398559426</v>
      </c>
    </row>
    <row r="2012" spans="1:7" x14ac:dyDescent="0.35">
      <c r="A2012" s="11">
        <v>44698</v>
      </c>
      <c r="B2012" t="s">
        <v>3998</v>
      </c>
      <c r="C2012" t="s">
        <v>5584</v>
      </c>
      <c r="D2012" t="s">
        <v>3999</v>
      </c>
      <c r="E2012" s="18">
        <v>29.1</v>
      </c>
      <c r="F2012" s="18">
        <v>112.49639999999999</v>
      </c>
      <c r="G2012" s="19">
        <f>+(Costo_Productos[[#This Row],[Precio Venta]]/Costo_Productos[[#This Row],[Precio Unitario]]-1)</f>
        <v>2.8658556701030924</v>
      </c>
    </row>
    <row r="2013" spans="1:7" x14ac:dyDescent="0.35">
      <c r="A2013" s="11">
        <v>44698</v>
      </c>
      <c r="B2013" t="s">
        <v>3980</v>
      </c>
      <c r="C2013" t="s">
        <v>5584</v>
      </c>
      <c r="D2013" t="s">
        <v>3981</v>
      </c>
      <c r="E2013" s="18">
        <v>23.25</v>
      </c>
      <c r="F2013" s="18">
        <v>84.060500000000005</v>
      </c>
      <c r="G2013" s="19">
        <f>+(Costo_Productos[[#This Row],[Precio Venta]]/Costo_Productos[[#This Row],[Precio Unitario]]-1)</f>
        <v>2.6155053763440863</v>
      </c>
    </row>
    <row r="2014" spans="1:7" x14ac:dyDescent="0.35">
      <c r="A2014" s="11">
        <v>44698</v>
      </c>
      <c r="B2014" t="s">
        <v>3930</v>
      </c>
      <c r="C2014" t="s">
        <v>5584</v>
      </c>
      <c r="D2014" t="s">
        <v>3931</v>
      </c>
      <c r="E2014" s="18">
        <v>29.774999999999999</v>
      </c>
      <c r="F2014" s="18">
        <v>114.99079999999999</v>
      </c>
      <c r="G2014" s="19">
        <f>+(Costo_Productos[[#This Row],[Precio Venta]]/Costo_Productos[[#This Row],[Precio Unitario]]-1)</f>
        <v>2.8619916036943742</v>
      </c>
    </row>
    <row r="2015" spans="1:7" x14ac:dyDescent="0.35">
      <c r="A2015" s="11">
        <v>44698</v>
      </c>
      <c r="B2015" t="s">
        <v>3922</v>
      </c>
      <c r="C2015" t="s">
        <v>5584</v>
      </c>
      <c r="D2015" t="s">
        <v>3923</v>
      </c>
      <c r="E2015" s="18">
        <v>76.95</v>
      </c>
      <c r="F2015" s="18">
        <v>243.20179999999999</v>
      </c>
      <c r="G2015" s="19">
        <f>+(Costo_Productos[[#This Row],[Precio Venta]]/Costo_Productos[[#This Row],[Precio Unitario]]-1)</f>
        <v>2.160517218973359</v>
      </c>
    </row>
    <row r="2016" spans="1:7" x14ac:dyDescent="0.35">
      <c r="A2016" s="11">
        <v>44698</v>
      </c>
      <c r="B2016" t="s">
        <v>3914</v>
      </c>
      <c r="C2016" t="s">
        <v>5584</v>
      </c>
      <c r="D2016" t="s">
        <v>3915</v>
      </c>
      <c r="E2016" s="18">
        <v>32.325000000000003</v>
      </c>
      <c r="F2016" s="18">
        <v>124.90600000000001</v>
      </c>
      <c r="G2016" s="19">
        <f>+(Costo_Productos[[#This Row],[Precio Venta]]/Costo_Productos[[#This Row],[Precio Unitario]]-1)</f>
        <v>2.8640680587780354</v>
      </c>
    </row>
    <row r="2017" spans="1:7" x14ac:dyDescent="0.35">
      <c r="A2017" s="11">
        <v>44698</v>
      </c>
      <c r="B2017" t="s">
        <v>3912</v>
      </c>
      <c r="C2017" t="s">
        <v>5584</v>
      </c>
      <c r="D2017" t="s">
        <v>3913</v>
      </c>
      <c r="E2017" s="18">
        <v>63.225000000000001</v>
      </c>
      <c r="F2017" s="18">
        <v>243.8878</v>
      </c>
      <c r="G2017" s="19">
        <f>+(Costo_Productos[[#This Row],[Precio Venta]]/Costo_Productos[[#This Row],[Precio Unitario]]-1)</f>
        <v>2.8574582839066824</v>
      </c>
    </row>
    <row r="2018" spans="1:7" x14ac:dyDescent="0.35">
      <c r="A2018" s="11">
        <v>44698</v>
      </c>
      <c r="B2018" t="s">
        <v>3910</v>
      </c>
      <c r="C2018" t="s">
        <v>5584</v>
      </c>
      <c r="D2018" t="s">
        <v>3911</v>
      </c>
      <c r="E2018" s="18">
        <v>30.9</v>
      </c>
      <c r="F2018" s="18">
        <v>100.5234</v>
      </c>
      <c r="G2018" s="19">
        <f>+(Costo_Productos[[#This Row],[Precio Venta]]/Costo_Productos[[#This Row],[Precio Unitario]]-1)</f>
        <v>2.2531844660194174</v>
      </c>
    </row>
    <row r="2019" spans="1:7" x14ac:dyDescent="0.35">
      <c r="A2019" s="11">
        <v>44698</v>
      </c>
      <c r="B2019" t="s">
        <v>3908</v>
      </c>
      <c r="C2019" t="s">
        <v>5584</v>
      </c>
      <c r="D2019" t="s">
        <v>3909</v>
      </c>
      <c r="E2019" s="18">
        <v>27.3</v>
      </c>
      <c r="F2019" s="18">
        <v>100.5234</v>
      </c>
      <c r="G2019" s="19">
        <f>+(Costo_Productos[[#This Row],[Precio Venta]]/Costo_Productos[[#This Row],[Precio Unitario]]-1)</f>
        <v>2.682175824175824</v>
      </c>
    </row>
    <row r="2020" spans="1:7" x14ac:dyDescent="0.35">
      <c r="A2020" s="11">
        <v>44698</v>
      </c>
      <c r="B2020" t="s">
        <v>3900</v>
      </c>
      <c r="C2020" t="s">
        <v>5584</v>
      </c>
      <c r="D2020" t="s">
        <v>3901</v>
      </c>
      <c r="E2020" s="18">
        <v>21.225000000000001</v>
      </c>
      <c r="F2020" s="18">
        <v>75.143100000000004</v>
      </c>
      <c r="G2020" s="19">
        <f>+(Costo_Productos[[#This Row],[Precio Venta]]/Costo_Productos[[#This Row],[Precio Unitario]]-1)</f>
        <v>2.5403109540636044</v>
      </c>
    </row>
    <row r="2021" spans="1:7" x14ac:dyDescent="0.35">
      <c r="A2021" s="11">
        <v>44698</v>
      </c>
      <c r="B2021" t="s">
        <v>3966</v>
      </c>
      <c r="C2021" t="s">
        <v>5584</v>
      </c>
      <c r="D2021" t="s">
        <v>3967</v>
      </c>
      <c r="E2021" s="18">
        <v>97.875</v>
      </c>
      <c r="F2021" s="18">
        <v>377.77350000000001</v>
      </c>
      <c r="G2021" s="19">
        <f>+(Costo_Productos[[#This Row],[Precio Venta]]/Costo_Productos[[#This Row],[Precio Unitario]]-1)</f>
        <v>2.859754789272031</v>
      </c>
    </row>
    <row r="2022" spans="1:7" x14ac:dyDescent="0.35">
      <c r="A2022" s="11">
        <v>44698</v>
      </c>
      <c r="B2022" t="s">
        <v>3964</v>
      </c>
      <c r="C2022" t="s">
        <v>5584</v>
      </c>
      <c r="D2022" t="s">
        <v>3965</v>
      </c>
      <c r="E2022" s="18">
        <v>87.224999999999994</v>
      </c>
      <c r="F2022" s="18">
        <v>336.74099999999999</v>
      </c>
      <c r="G2022" s="19">
        <f>+(Costo_Productos[[#This Row],[Precio Venta]]/Costo_Productos[[#This Row],[Precio Unitario]]-1)</f>
        <v>2.8606018916595013</v>
      </c>
    </row>
    <row r="2023" spans="1:7" x14ac:dyDescent="0.35">
      <c r="A2023" s="11">
        <v>44698</v>
      </c>
      <c r="B2023" t="s">
        <v>3958</v>
      </c>
      <c r="C2023" t="s">
        <v>5584</v>
      </c>
      <c r="D2023" t="s">
        <v>3959</v>
      </c>
      <c r="E2023" s="18">
        <v>76.95</v>
      </c>
      <c r="F2023" s="18">
        <v>280.61750000000001</v>
      </c>
      <c r="G2023" s="19">
        <f>+(Costo_Productos[[#This Row],[Precio Venta]]/Costo_Productos[[#This Row],[Precio Unitario]]-1)</f>
        <v>2.6467511371020143</v>
      </c>
    </row>
    <row r="2024" spans="1:7" x14ac:dyDescent="0.35">
      <c r="A2024" s="11">
        <v>44698</v>
      </c>
      <c r="B2024" t="s">
        <v>3944</v>
      </c>
      <c r="C2024" t="s">
        <v>5584</v>
      </c>
      <c r="D2024" t="s">
        <v>3945</v>
      </c>
      <c r="E2024" s="18">
        <v>42.524999999999999</v>
      </c>
      <c r="F2024" s="18">
        <v>166.49969999999999</v>
      </c>
      <c r="G2024" s="19">
        <f>+(Costo_Productos[[#This Row],[Precio Venta]]/Costo_Productos[[#This Row],[Precio Unitario]]-1)</f>
        <v>2.9153368606701937</v>
      </c>
    </row>
    <row r="2025" spans="1:7" x14ac:dyDescent="0.35">
      <c r="A2025" s="11">
        <v>44698</v>
      </c>
      <c r="B2025" t="s">
        <v>3940</v>
      </c>
      <c r="C2025" t="s">
        <v>5584</v>
      </c>
      <c r="D2025" t="s">
        <v>3941</v>
      </c>
      <c r="E2025" s="18">
        <v>21.247499999999999</v>
      </c>
      <c r="F2025" s="18">
        <v>74.831299999999999</v>
      </c>
      <c r="G2025" s="19">
        <f>+(Costo_Productos[[#This Row],[Precio Venta]]/Costo_Productos[[#This Row],[Precio Unitario]]-1)</f>
        <v>2.5218872808565713</v>
      </c>
    </row>
    <row r="2026" spans="1:7" x14ac:dyDescent="0.35">
      <c r="A2026" s="11">
        <v>44698</v>
      </c>
      <c r="B2026" t="s">
        <v>3938</v>
      </c>
      <c r="C2026" t="s">
        <v>5584</v>
      </c>
      <c r="D2026" t="s">
        <v>3939</v>
      </c>
      <c r="E2026" s="18">
        <v>32.325000000000003</v>
      </c>
      <c r="F2026" s="18">
        <v>124.7189</v>
      </c>
      <c r="G2026" s="19">
        <f>+(Costo_Productos[[#This Row],[Precio Venta]]/Costo_Productos[[#This Row],[Precio Unitario]]-1)</f>
        <v>2.8582799690641916</v>
      </c>
    </row>
    <row r="2027" spans="1:7" x14ac:dyDescent="0.35">
      <c r="A2027" s="11">
        <v>44695</v>
      </c>
      <c r="B2027" t="s">
        <v>1958</v>
      </c>
      <c r="C2027" t="s">
        <v>4278</v>
      </c>
      <c r="D2027" t="s">
        <v>1959</v>
      </c>
      <c r="E2027" s="18">
        <v>46.646599999999999</v>
      </c>
      <c r="F2027" s="18">
        <v>304.90230000000003</v>
      </c>
      <c r="G2027" s="19">
        <f>+(Costo_Productos[[#This Row],[Precio Venta]]/Costo_Productos[[#This Row],[Precio Unitario]]-1)</f>
        <v>5.5364313797790201</v>
      </c>
    </row>
    <row r="2028" spans="1:7" x14ac:dyDescent="0.35">
      <c r="A2028" s="11">
        <v>44695</v>
      </c>
      <c r="B2028" t="s">
        <v>1919</v>
      </c>
      <c r="C2028" t="s">
        <v>4278</v>
      </c>
      <c r="D2028" t="s">
        <v>1920</v>
      </c>
      <c r="E2028" s="18">
        <v>46.646599999999999</v>
      </c>
      <c r="F2028" s="18">
        <v>304.90230000000003</v>
      </c>
      <c r="G2028" s="19">
        <f>+(Costo_Productos[[#This Row],[Precio Venta]]/Costo_Productos[[#This Row],[Precio Unitario]]-1)</f>
        <v>5.5364313797790201</v>
      </c>
    </row>
    <row r="2029" spans="1:7" x14ac:dyDescent="0.35">
      <c r="A2029" s="11">
        <v>44695</v>
      </c>
      <c r="B2029" t="s">
        <v>1916</v>
      </c>
      <c r="C2029" t="s">
        <v>4278</v>
      </c>
      <c r="D2029" t="s">
        <v>1918</v>
      </c>
      <c r="E2029" s="18">
        <v>58.308199999999999</v>
      </c>
      <c r="F2029" s="18">
        <v>381.1309</v>
      </c>
      <c r="G2029" s="19">
        <f>+(Costo_Productos[[#This Row],[Precio Venta]]/Costo_Productos[[#This Row],[Precio Unitario]]-1)</f>
        <v>5.5364888643449808</v>
      </c>
    </row>
    <row r="2030" spans="1:7" x14ac:dyDescent="0.35">
      <c r="A2030" s="11">
        <v>44695</v>
      </c>
      <c r="B2030" t="s">
        <v>1966</v>
      </c>
      <c r="C2030" t="s">
        <v>4278</v>
      </c>
      <c r="D2030" t="s">
        <v>1967</v>
      </c>
      <c r="E2030" s="18">
        <v>58</v>
      </c>
      <c r="F2030" s="18">
        <v>507.49349999999998</v>
      </c>
      <c r="G2030" s="19">
        <f>+(Costo_Productos[[#This Row],[Precio Venta]]/Costo_Productos[[#This Row],[Precio Unitario]]-1)</f>
        <v>7.7498879310344826</v>
      </c>
    </row>
    <row r="2031" spans="1:7" x14ac:dyDescent="0.35">
      <c r="A2031" s="11">
        <v>44695</v>
      </c>
      <c r="B2031" t="s">
        <v>1964</v>
      </c>
      <c r="C2031" t="s">
        <v>4278</v>
      </c>
      <c r="D2031" t="s">
        <v>1965</v>
      </c>
      <c r="E2031" s="18">
        <v>46.646599999999999</v>
      </c>
      <c r="F2031" s="18">
        <v>304.90230000000003</v>
      </c>
      <c r="G2031" s="19">
        <f>+(Costo_Productos[[#This Row],[Precio Venta]]/Costo_Productos[[#This Row],[Precio Unitario]]-1)</f>
        <v>5.5364313797790201</v>
      </c>
    </row>
    <row r="2032" spans="1:7" x14ac:dyDescent="0.35">
      <c r="A2032" s="11">
        <v>44695</v>
      </c>
      <c r="B2032" t="s">
        <v>1962</v>
      </c>
      <c r="C2032" t="s">
        <v>4278</v>
      </c>
      <c r="D2032" t="s">
        <v>1963</v>
      </c>
      <c r="E2032" s="18">
        <v>48.006799999999998</v>
      </c>
      <c r="F2032" s="18">
        <v>313.79169999999999</v>
      </c>
      <c r="G2032" s="19">
        <f>+(Costo_Productos[[#This Row],[Precio Venta]]/Costo_Productos[[#This Row],[Precio Unitario]]-1)</f>
        <v>5.5364010931784664</v>
      </c>
    </row>
    <row r="2033" spans="1:7" x14ac:dyDescent="0.35">
      <c r="A2033" s="11">
        <v>44695</v>
      </c>
      <c r="B2033" t="s">
        <v>1898</v>
      </c>
      <c r="C2033" t="s">
        <v>4278</v>
      </c>
      <c r="D2033" t="s">
        <v>1899</v>
      </c>
      <c r="E2033" s="18">
        <v>57.2181</v>
      </c>
      <c r="F2033" s="18">
        <v>223.36019999999999</v>
      </c>
      <c r="G2033" s="19">
        <f>+(Costo_Productos[[#This Row],[Precio Venta]]/Costo_Productos[[#This Row],[Precio Unitario]]-1)</f>
        <v>2.9036633512821992</v>
      </c>
    </row>
    <row r="2034" spans="1:7" x14ac:dyDescent="0.35">
      <c r="A2034" s="11">
        <v>44695</v>
      </c>
      <c r="B2034" t="s">
        <v>1882</v>
      </c>
      <c r="C2034" t="s">
        <v>4278</v>
      </c>
      <c r="D2034" t="s">
        <v>1883</v>
      </c>
      <c r="E2034" s="18">
        <v>42.232399999999998</v>
      </c>
      <c r="F2034" s="18">
        <v>200.06039999999999</v>
      </c>
      <c r="G2034" s="19">
        <f>+(Costo_Productos[[#This Row],[Precio Venta]]/Costo_Productos[[#This Row],[Precio Unitario]]-1)</f>
        <v>3.737130733749443</v>
      </c>
    </row>
    <row r="2035" spans="1:7" x14ac:dyDescent="0.35">
      <c r="A2035" s="11">
        <v>44695</v>
      </c>
      <c r="B2035" t="s">
        <v>1862</v>
      </c>
      <c r="C2035" t="s">
        <v>4278</v>
      </c>
      <c r="D2035" t="s">
        <v>1863</v>
      </c>
      <c r="E2035" s="18">
        <v>77.921400000000006</v>
      </c>
      <c r="F2035" s="18">
        <v>393.03449999999998</v>
      </c>
      <c r="G2035" s="19">
        <f>+(Costo_Productos[[#This Row],[Precio Venta]]/Costo_Productos[[#This Row],[Precio Unitario]]-1)</f>
        <v>4.043986632683704</v>
      </c>
    </row>
    <row r="2036" spans="1:7" x14ac:dyDescent="0.35">
      <c r="A2036" s="11">
        <v>44695</v>
      </c>
      <c r="B2036" t="s">
        <v>1852</v>
      </c>
      <c r="C2036" t="s">
        <v>4278</v>
      </c>
      <c r="D2036" t="s">
        <v>1853</v>
      </c>
      <c r="E2036" s="18">
        <v>59.524999999999999</v>
      </c>
      <c r="F2036" s="18">
        <v>298.50330000000002</v>
      </c>
      <c r="G2036" s="19">
        <f>+(Costo_Productos[[#This Row],[Precio Venta]]/Costo_Productos[[#This Row],[Precio Unitario]]-1)</f>
        <v>4.0147551448971024</v>
      </c>
    </row>
    <row r="2037" spans="1:7" x14ac:dyDescent="0.35">
      <c r="A2037" s="11">
        <v>44695</v>
      </c>
      <c r="B2037" t="s">
        <v>1802</v>
      </c>
      <c r="C2037" t="s">
        <v>4278</v>
      </c>
      <c r="D2037" t="s">
        <v>1803</v>
      </c>
      <c r="E2037" s="18">
        <v>240</v>
      </c>
      <c r="F2037" s="18">
        <v>920</v>
      </c>
      <c r="G2037" s="19">
        <f>+(Costo_Productos[[#This Row],[Precio Venta]]/Costo_Productos[[#This Row],[Precio Unitario]]-1)</f>
        <v>2.8333333333333335</v>
      </c>
    </row>
    <row r="2038" spans="1:7" x14ac:dyDescent="0.35">
      <c r="A2038" s="11">
        <v>44695</v>
      </c>
      <c r="B2038" t="s">
        <v>1800</v>
      </c>
      <c r="C2038" t="s">
        <v>4278</v>
      </c>
      <c r="D2038" t="s">
        <v>1801</v>
      </c>
      <c r="E2038" s="18">
        <v>240</v>
      </c>
      <c r="F2038" s="18">
        <v>920</v>
      </c>
      <c r="G2038" s="19">
        <f>+(Costo_Productos[[#This Row],[Precio Venta]]/Costo_Productos[[#This Row],[Precio Unitario]]-1)</f>
        <v>2.8333333333333335</v>
      </c>
    </row>
    <row r="2039" spans="1:7" x14ac:dyDescent="0.35">
      <c r="A2039" s="11">
        <v>44695</v>
      </c>
      <c r="B2039" t="s">
        <v>1788</v>
      </c>
      <c r="C2039" t="s">
        <v>4278</v>
      </c>
      <c r="D2039" t="s">
        <v>1789</v>
      </c>
      <c r="E2039" s="18">
        <v>39.193199999999997</v>
      </c>
      <c r="F2039" s="18">
        <v>230.815</v>
      </c>
      <c r="G2039" s="19">
        <f>+(Costo_Productos[[#This Row],[Precio Venta]]/Costo_Productos[[#This Row],[Precio Unitario]]-1)</f>
        <v>4.8891593439678314</v>
      </c>
    </row>
    <row r="2040" spans="1:7" x14ac:dyDescent="0.35">
      <c r="A2040" s="11">
        <v>44695</v>
      </c>
      <c r="B2040" t="s">
        <v>1786</v>
      </c>
      <c r="C2040" t="s">
        <v>4278</v>
      </c>
      <c r="D2040" t="s">
        <v>1787</v>
      </c>
      <c r="E2040" s="18">
        <v>37.841700000000003</v>
      </c>
      <c r="F2040" s="18">
        <v>230.815</v>
      </c>
      <c r="G2040" s="19">
        <f>+(Costo_Productos[[#This Row],[Precio Venta]]/Costo_Productos[[#This Row],[Precio Unitario]]-1)</f>
        <v>5.0994881308186466</v>
      </c>
    </row>
    <row r="2041" spans="1:7" x14ac:dyDescent="0.35">
      <c r="A2041" s="11">
        <v>44692</v>
      </c>
      <c r="B2041" t="s">
        <v>3796</v>
      </c>
      <c r="C2041" t="s">
        <v>4283</v>
      </c>
      <c r="D2041" t="s">
        <v>3797</v>
      </c>
      <c r="E2041" s="18">
        <v>9857.3338999999996</v>
      </c>
      <c r="F2041" s="18">
        <v>453.23820000000001</v>
      </c>
      <c r="G2041" s="19">
        <f>+(Costo_Productos[[#This Row],[Precio Venta]]/Costo_Productos[[#This Row],[Precio Unitario]]-1)</f>
        <v>-0.95402020418523104</v>
      </c>
    </row>
    <row r="2042" spans="1:7" x14ac:dyDescent="0.35">
      <c r="A2042" s="11">
        <v>44694</v>
      </c>
      <c r="B2042" t="s">
        <v>1987</v>
      </c>
      <c r="C2042" t="s">
        <v>4280</v>
      </c>
      <c r="D2042" t="s">
        <v>1988</v>
      </c>
      <c r="E2042" s="18">
        <v>20</v>
      </c>
      <c r="F2042" s="18">
        <v>132.40039999999999</v>
      </c>
      <c r="G2042" s="19">
        <f>+(Costo_Productos[[#This Row],[Precio Venta]]/Costo_Productos[[#This Row],[Precio Unitario]]-1)</f>
        <v>5.6200199999999993</v>
      </c>
    </row>
    <row r="2043" spans="1:7" x14ac:dyDescent="0.35">
      <c r="A2043" s="11">
        <v>44694</v>
      </c>
      <c r="B2043" t="s">
        <v>1985</v>
      </c>
      <c r="C2043" t="s">
        <v>4280</v>
      </c>
      <c r="D2043" t="s">
        <v>1986</v>
      </c>
      <c r="E2043" s="18">
        <v>20</v>
      </c>
      <c r="F2043" s="18">
        <v>132.40039999999999</v>
      </c>
      <c r="G2043" s="19">
        <f>+(Costo_Productos[[#This Row],[Precio Venta]]/Costo_Productos[[#This Row],[Precio Unitario]]-1)</f>
        <v>5.6200199999999993</v>
      </c>
    </row>
    <row r="2044" spans="1:7" x14ac:dyDescent="0.35">
      <c r="A2044" s="11">
        <v>44690</v>
      </c>
      <c r="B2044" t="s">
        <v>5354</v>
      </c>
      <c r="C2044" t="s">
        <v>5070</v>
      </c>
      <c r="D2044" t="s">
        <v>5069</v>
      </c>
      <c r="E2044" s="18">
        <v>49.152000000000001</v>
      </c>
      <c r="F2044" s="18">
        <v>175.88560000000001</v>
      </c>
      <c r="G2044" s="19">
        <f>+(Costo_Productos[[#This Row],[Precio Venta]]/Costo_Productos[[#This Row],[Precio Unitario]]-1)</f>
        <v>2.5784016927083333</v>
      </c>
    </row>
    <row r="2045" spans="1:7" x14ac:dyDescent="0.35">
      <c r="A2045" s="11">
        <v>44690</v>
      </c>
      <c r="B2045" t="s">
        <v>5355</v>
      </c>
      <c r="C2045" t="s">
        <v>5070</v>
      </c>
      <c r="D2045" t="s">
        <v>5068</v>
      </c>
      <c r="E2045" s="18">
        <v>23.04</v>
      </c>
      <c r="F2045" s="18">
        <v>88.936400000000006</v>
      </c>
      <c r="G2045" s="19">
        <f>+(Costo_Productos[[#This Row],[Precio Venta]]/Costo_Productos[[#This Row],[Precio Unitario]]-1)</f>
        <v>2.8600868055555559</v>
      </c>
    </row>
    <row r="2046" spans="1:7" x14ac:dyDescent="0.35">
      <c r="A2046" s="11">
        <v>44690</v>
      </c>
      <c r="B2046" t="s">
        <v>5356</v>
      </c>
      <c r="C2046" t="s">
        <v>5070</v>
      </c>
      <c r="D2046" t="s">
        <v>1883</v>
      </c>
      <c r="E2046" s="18">
        <v>30.72</v>
      </c>
      <c r="F2046" s="18">
        <v>109.9308</v>
      </c>
      <c r="G2046" s="19">
        <f>+(Costo_Productos[[#This Row],[Precio Venta]]/Costo_Productos[[#This Row],[Precio Unitario]]-1)</f>
        <v>2.5784765625000001</v>
      </c>
    </row>
    <row r="2047" spans="1:7" x14ac:dyDescent="0.35">
      <c r="A2047" s="11">
        <v>44690</v>
      </c>
      <c r="B2047" t="s">
        <v>5357</v>
      </c>
      <c r="C2047" t="s">
        <v>5070</v>
      </c>
      <c r="D2047" t="s">
        <v>5066</v>
      </c>
      <c r="E2047" s="18">
        <v>72.959999999999994</v>
      </c>
      <c r="F2047" s="18">
        <v>261.08679999999998</v>
      </c>
      <c r="G2047" s="19">
        <f>+(Costo_Productos[[#This Row],[Precio Venta]]/Costo_Productos[[#This Row],[Precio Unitario]]-1)</f>
        <v>2.5784923245614038</v>
      </c>
    </row>
    <row r="2048" spans="1:7" x14ac:dyDescent="0.35">
      <c r="A2048" s="11">
        <v>44690</v>
      </c>
      <c r="B2048" t="s">
        <v>5358</v>
      </c>
      <c r="C2048" t="s">
        <v>5070</v>
      </c>
      <c r="D2048" t="s">
        <v>5062</v>
      </c>
      <c r="E2048" s="18">
        <v>12.288</v>
      </c>
      <c r="F2048" s="18">
        <v>43.975999999999999</v>
      </c>
      <c r="G2048" s="19">
        <f>+(Costo_Productos[[#This Row],[Precio Venta]]/Costo_Productos[[#This Row],[Precio Unitario]]-1)</f>
        <v>2.5787760416666665</v>
      </c>
    </row>
    <row r="2049" spans="1:7" x14ac:dyDescent="0.35">
      <c r="A2049" s="11">
        <v>44690</v>
      </c>
      <c r="B2049" t="s">
        <v>5359</v>
      </c>
      <c r="C2049" t="s">
        <v>5070</v>
      </c>
      <c r="D2049" t="s">
        <v>5059</v>
      </c>
      <c r="E2049" s="18">
        <v>30.72</v>
      </c>
      <c r="F2049" s="18">
        <v>109.9308</v>
      </c>
      <c r="G2049" s="19">
        <f>+(Costo_Productos[[#This Row],[Precio Venta]]/Costo_Productos[[#This Row],[Precio Unitario]]-1)</f>
        <v>2.5784765625000001</v>
      </c>
    </row>
    <row r="2050" spans="1:7" x14ac:dyDescent="0.35">
      <c r="A2050" s="11">
        <v>44690</v>
      </c>
      <c r="B2050" t="s">
        <v>5360</v>
      </c>
      <c r="C2050" t="s">
        <v>5070</v>
      </c>
      <c r="D2050" t="s">
        <v>5053</v>
      </c>
      <c r="E2050" s="18">
        <v>84.48</v>
      </c>
      <c r="F2050" s="18">
        <v>302.31200000000001</v>
      </c>
      <c r="G2050" s="19">
        <f>+(Costo_Productos[[#This Row],[Precio Venta]]/Costo_Productos[[#This Row],[Precio Unitario]]-1)</f>
        <v>2.578503787878788</v>
      </c>
    </row>
    <row r="2051" spans="1:7" x14ac:dyDescent="0.35">
      <c r="A2051" s="11">
        <v>44690</v>
      </c>
      <c r="B2051" t="s">
        <v>5361</v>
      </c>
      <c r="C2051" t="s">
        <v>5070</v>
      </c>
      <c r="D2051" t="s">
        <v>5052</v>
      </c>
      <c r="E2051" s="18">
        <v>53.76</v>
      </c>
      <c r="F2051" s="18">
        <v>192.38120000000001</v>
      </c>
      <c r="G2051" s="19">
        <f>+(Costo_Productos[[#This Row],[Precio Venta]]/Costo_Productos[[#This Row],[Precio Unitario]]-1)</f>
        <v>2.5785193452380955</v>
      </c>
    </row>
    <row r="2052" spans="1:7" x14ac:dyDescent="0.35">
      <c r="A2052" s="11">
        <v>44690</v>
      </c>
      <c r="B2052" t="s">
        <v>5362</v>
      </c>
      <c r="C2052" t="s">
        <v>5070</v>
      </c>
      <c r="D2052" t="s">
        <v>5041</v>
      </c>
      <c r="E2052" s="18">
        <v>78</v>
      </c>
      <c r="F2052" s="18">
        <v>359.07600000000002</v>
      </c>
      <c r="G2052" s="19">
        <f>+(Costo_Productos[[#This Row],[Precio Venta]]/Costo_Productos[[#This Row],[Precio Unitario]]-1)</f>
        <v>3.603538461538462</v>
      </c>
    </row>
    <row r="2053" spans="1:7" x14ac:dyDescent="0.35">
      <c r="A2053" s="11">
        <v>44690</v>
      </c>
      <c r="B2053" t="s">
        <v>5363</v>
      </c>
      <c r="C2053" t="s">
        <v>5070</v>
      </c>
      <c r="D2053" t="s">
        <v>5032</v>
      </c>
      <c r="E2053" s="18">
        <v>35.520000000000003</v>
      </c>
      <c r="F2053" s="18">
        <v>135.19399999999999</v>
      </c>
      <c r="G2053" s="19">
        <f>+(Costo_Productos[[#This Row],[Precio Venta]]/Costo_Productos[[#This Row],[Precio Unitario]]-1)</f>
        <v>2.8061373873873867</v>
      </c>
    </row>
    <row r="2054" spans="1:7" x14ac:dyDescent="0.35">
      <c r="A2054" s="11">
        <v>44676</v>
      </c>
      <c r="B2054" t="s">
        <v>2932</v>
      </c>
      <c r="C2054" t="s">
        <v>4281</v>
      </c>
      <c r="D2054" t="s">
        <v>1930</v>
      </c>
      <c r="E2054" s="18">
        <v>6.8006000000000002</v>
      </c>
      <c r="F2054" s="18">
        <v>18.571200000000001</v>
      </c>
      <c r="G2054" s="19">
        <f>+(Costo_Productos[[#This Row],[Precio Venta]]/Costo_Productos[[#This Row],[Precio Unitario]]-1)</f>
        <v>1.7308178690115579</v>
      </c>
    </row>
    <row r="2055" spans="1:7" x14ac:dyDescent="0.35">
      <c r="A2055" s="11">
        <v>44676</v>
      </c>
      <c r="B2055" t="s">
        <v>2928</v>
      </c>
      <c r="C2055" t="s">
        <v>4281</v>
      </c>
      <c r="D2055" t="s">
        <v>1955</v>
      </c>
      <c r="E2055" s="18">
        <v>3.1736</v>
      </c>
      <c r="F2055" s="18">
        <v>8.6661999999999999</v>
      </c>
      <c r="G2055" s="19">
        <f>+(Costo_Productos[[#This Row],[Precio Venta]]/Costo_Productos[[#This Row],[Precio Unitario]]-1)</f>
        <v>1.7307159062263677</v>
      </c>
    </row>
    <row r="2056" spans="1:7" x14ac:dyDescent="0.35">
      <c r="A2056" s="11">
        <v>44676</v>
      </c>
      <c r="B2056" t="s">
        <v>2926</v>
      </c>
      <c r="C2056" t="s">
        <v>4281</v>
      </c>
      <c r="D2056" t="s">
        <v>2927</v>
      </c>
      <c r="E2056" s="18">
        <v>3.7765</v>
      </c>
      <c r="F2056" s="18">
        <v>10.152200000000001</v>
      </c>
      <c r="G2056" s="19">
        <f>+(Costo_Productos[[#This Row],[Precio Venta]]/Costo_Productos[[#This Row],[Precio Unitario]]-1)</f>
        <v>1.6882563219912621</v>
      </c>
    </row>
    <row r="2057" spans="1:7" x14ac:dyDescent="0.35">
      <c r="A2057" s="11">
        <v>44676</v>
      </c>
      <c r="B2057" t="s">
        <v>2924</v>
      </c>
      <c r="C2057" t="s">
        <v>4281</v>
      </c>
      <c r="D2057" t="s">
        <v>2925</v>
      </c>
      <c r="E2057" s="18">
        <v>3.3557999999999999</v>
      </c>
      <c r="F2057" s="18">
        <v>8.9144000000000005</v>
      </c>
      <c r="G2057" s="19">
        <f>+(Costo_Productos[[#This Row],[Precio Venta]]/Costo_Productos[[#This Row],[Precio Unitario]]-1)</f>
        <v>1.656415757792479</v>
      </c>
    </row>
    <row r="2058" spans="1:7" x14ac:dyDescent="0.35">
      <c r="A2058" s="11">
        <v>44676</v>
      </c>
      <c r="B2058" t="s">
        <v>2922</v>
      </c>
      <c r="C2058" t="s">
        <v>4281</v>
      </c>
      <c r="D2058" t="s">
        <v>2923</v>
      </c>
      <c r="E2058" s="18">
        <v>3.2715999999999998</v>
      </c>
      <c r="F2058" s="18">
        <v>8.6661999999999999</v>
      </c>
      <c r="G2058" s="19">
        <f>+(Costo_Productos[[#This Row],[Precio Venta]]/Costo_Productos[[#This Row],[Precio Unitario]]-1)</f>
        <v>1.6489179606308841</v>
      </c>
    </row>
    <row r="2059" spans="1:7" x14ac:dyDescent="0.35">
      <c r="A2059" s="11">
        <v>44676</v>
      </c>
      <c r="B2059" t="s">
        <v>2919</v>
      </c>
      <c r="C2059" t="s">
        <v>4281</v>
      </c>
      <c r="D2059" t="s">
        <v>1947</v>
      </c>
      <c r="E2059" s="18">
        <v>4.8189000000000002</v>
      </c>
      <c r="F2059" s="18">
        <v>13.123699999999999</v>
      </c>
      <c r="G2059" s="19">
        <f>+(Costo_Productos[[#This Row],[Precio Venta]]/Costo_Productos[[#This Row],[Precio Unitario]]-1)</f>
        <v>1.7233808545518685</v>
      </c>
    </row>
    <row r="2060" spans="1:7" x14ac:dyDescent="0.35">
      <c r="A2060" s="11">
        <v>44676</v>
      </c>
      <c r="B2060" t="s">
        <v>2915</v>
      </c>
      <c r="C2060" t="s">
        <v>4281</v>
      </c>
      <c r="D2060" t="s">
        <v>1938</v>
      </c>
      <c r="E2060" s="18">
        <v>3.7111000000000001</v>
      </c>
      <c r="F2060" s="18">
        <v>10.152200000000001</v>
      </c>
      <c r="G2060" s="19">
        <f>+(Costo_Productos[[#This Row],[Precio Venta]]/Costo_Productos[[#This Row],[Precio Unitario]]-1)</f>
        <v>1.7356309450028293</v>
      </c>
    </row>
    <row r="2061" spans="1:7" x14ac:dyDescent="0.35">
      <c r="A2061" s="11">
        <v>44676</v>
      </c>
      <c r="B2061" t="s">
        <v>2913</v>
      </c>
      <c r="C2061" t="s">
        <v>4281</v>
      </c>
      <c r="D2061" t="s">
        <v>2914</v>
      </c>
      <c r="E2061" s="18">
        <v>3.6269999999999998</v>
      </c>
      <c r="F2061" s="18">
        <v>9.9045000000000005</v>
      </c>
      <c r="G2061" s="19">
        <f>+(Costo_Productos[[#This Row],[Precio Venta]]/Costo_Productos[[#This Row],[Precio Unitario]]-1)</f>
        <v>1.7307692307692313</v>
      </c>
    </row>
    <row r="2062" spans="1:7" x14ac:dyDescent="0.35">
      <c r="A2062" s="11">
        <v>44676</v>
      </c>
      <c r="B2062" t="s">
        <v>2893</v>
      </c>
      <c r="C2062" t="s">
        <v>4281</v>
      </c>
      <c r="D2062" t="s">
        <v>2894</v>
      </c>
      <c r="E2062" s="18">
        <v>79.449600000000004</v>
      </c>
      <c r="F2062" s="18">
        <v>214.28970000000001</v>
      </c>
      <c r="G2062" s="19">
        <f>+(Costo_Productos[[#This Row],[Precio Venta]]/Costo_Productos[[#This Row],[Precio Unitario]]-1)</f>
        <v>1.6971778334944418</v>
      </c>
    </row>
    <row r="2063" spans="1:7" x14ac:dyDescent="0.35">
      <c r="A2063" s="11">
        <v>44676</v>
      </c>
      <c r="B2063" t="s">
        <v>2885</v>
      </c>
      <c r="C2063" t="s">
        <v>4281</v>
      </c>
      <c r="D2063" t="s">
        <v>2886</v>
      </c>
      <c r="E2063" s="18">
        <v>58.012799999999999</v>
      </c>
      <c r="F2063" s="18">
        <v>151.5051</v>
      </c>
      <c r="G2063" s="19">
        <f>+(Costo_Productos[[#This Row],[Precio Venta]]/Costo_Productos[[#This Row],[Precio Unitario]]-1)</f>
        <v>1.611580547741188</v>
      </c>
    </row>
    <row r="2064" spans="1:7" x14ac:dyDescent="0.35">
      <c r="A2064" s="11">
        <v>44676</v>
      </c>
      <c r="B2064" t="s">
        <v>2881</v>
      </c>
      <c r="C2064" t="s">
        <v>4281</v>
      </c>
      <c r="D2064" t="s">
        <v>2882</v>
      </c>
      <c r="E2064" s="18">
        <v>54.057600000000001</v>
      </c>
      <c r="F2064" s="18">
        <v>151.5051</v>
      </c>
      <c r="G2064" s="19">
        <f>+(Costo_Productos[[#This Row],[Precio Venta]]/Costo_Productos[[#This Row],[Precio Unitario]]-1)</f>
        <v>1.8026604954714971</v>
      </c>
    </row>
    <row r="2065" spans="1:7" x14ac:dyDescent="0.35">
      <c r="A2065" s="11">
        <v>44676</v>
      </c>
      <c r="B2065" t="s">
        <v>2879</v>
      </c>
      <c r="C2065" t="s">
        <v>4281</v>
      </c>
      <c r="D2065" t="s">
        <v>2880</v>
      </c>
      <c r="E2065" s="18">
        <v>44.3904</v>
      </c>
      <c r="F2065" s="18">
        <v>119.9002</v>
      </c>
      <c r="G2065" s="19">
        <f>+(Costo_Productos[[#This Row],[Precio Venta]]/Costo_Productos[[#This Row],[Precio Unitario]]-1)</f>
        <v>1.7010389633794696</v>
      </c>
    </row>
    <row r="2066" spans="1:7" x14ac:dyDescent="0.35">
      <c r="A2066" s="11">
        <v>44676</v>
      </c>
      <c r="B2066" t="s">
        <v>2877</v>
      </c>
      <c r="C2066" t="s">
        <v>4281</v>
      </c>
      <c r="D2066" t="s">
        <v>2878</v>
      </c>
      <c r="E2066" s="18">
        <v>43.881599999999999</v>
      </c>
      <c r="F2066" s="18">
        <v>119.9002</v>
      </c>
      <c r="G2066" s="19">
        <f>+(Costo_Productos[[#This Row],[Precio Venta]]/Costo_Productos[[#This Row],[Precio Unitario]]-1)</f>
        <v>1.7323570699336397</v>
      </c>
    </row>
    <row r="2067" spans="1:7" x14ac:dyDescent="0.35">
      <c r="A2067" s="11">
        <v>44676</v>
      </c>
      <c r="B2067" t="s">
        <v>2873</v>
      </c>
      <c r="C2067" t="s">
        <v>4281</v>
      </c>
      <c r="D2067" t="s">
        <v>2874</v>
      </c>
      <c r="E2067" s="18">
        <v>20.217600000000001</v>
      </c>
      <c r="F2067" s="18">
        <v>61.650799999999997</v>
      </c>
      <c r="G2067" s="19">
        <f>+(Costo_Productos[[#This Row],[Precio Venta]]/Costo_Productos[[#This Row],[Precio Unitario]]-1)</f>
        <v>2.0493629313073756</v>
      </c>
    </row>
    <row r="2068" spans="1:7" x14ac:dyDescent="0.35">
      <c r="A2068" s="11">
        <v>44676</v>
      </c>
      <c r="B2068" t="s">
        <v>2871</v>
      </c>
      <c r="C2068" t="s">
        <v>4281</v>
      </c>
      <c r="D2068" t="s">
        <v>2872</v>
      </c>
      <c r="E2068" s="18">
        <v>20.467199999999998</v>
      </c>
      <c r="F2068" s="18">
        <v>61.650799999999997</v>
      </c>
      <c r="G2068" s="19">
        <f>+(Costo_Productos[[#This Row],[Precio Venta]]/Costo_Productos[[#This Row],[Precio Unitario]]-1)</f>
        <v>2.0121755784865543</v>
      </c>
    </row>
    <row r="2069" spans="1:7" x14ac:dyDescent="0.35">
      <c r="A2069" s="11">
        <v>44676</v>
      </c>
      <c r="B2069" t="s">
        <v>2869</v>
      </c>
      <c r="C2069" t="s">
        <v>4281</v>
      </c>
      <c r="D2069" t="s">
        <v>2870</v>
      </c>
      <c r="E2069" s="18">
        <v>14.8896</v>
      </c>
      <c r="F2069" s="18">
        <v>44.218499999999999</v>
      </c>
      <c r="G2069" s="19">
        <f>+(Costo_Productos[[#This Row],[Precio Venta]]/Costo_Productos[[#This Row],[Precio Unitario]]-1)</f>
        <v>1.9697574145712444</v>
      </c>
    </row>
    <row r="2070" spans="1:7" x14ac:dyDescent="0.35">
      <c r="A2070" s="11">
        <v>44676</v>
      </c>
      <c r="B2070" t="s">
        <v>2867</v>
      </c>
      <c r="C2070" t="s">
        <v>4281</v>
      </c>
      <c r="D2070" t="s">
        <v>2868</v>
      </c>
      <c r="E2070" s="18">
        <v>14.928000000000001</v>
      </c>
      <c r="F2070" s="18">
        <v>44.218499999999999</v>
      </c>
      <c r="G2070" s="19">
        <f>+(Costo_Productos[[#This Row],[Precio Venta]]/Costo_Productos[[#This Row],[Precio Unitario]]-1)</f>
        <v>1.962118167202572</v>
      </c>
    </row>
    <row r="2071" spans="1:7" x14ac:dyDescent="0.35">
      <c r="A2071" s="11">
        <v>44676</v>
      </c>
      <c r="B2071" t="s">
        <v>2865</v>
      </c>
      <c r="C2071" t="s">
        <v>4281</v>
      </c>
      <c r="D2071" t="s">
        <v>2866</v>
      </c>
      <c r="E2071" s="18">
        <v>10.204800000000001</v>
      </c>
      <c r="F2071" s="18">
        <v>33.163899999999998</v>
      </c>
      <c r="G2071" s="19">
        <f>+(Costo_Productos[[#This Row],[Precio Venta]]/Costo_Productos[[#This Row],[Precio Unitario]]-1)</f>
        <v>2.2498334117278138</v>
      </c>
    </row>
    <row r="2072" spans="1:7" x14ac:dyDescent="0.35">
      <c r="A2072" s="11">
        <v>44676</v>
      </c>
      <c r="B2072" t="s">
        <v>2863</v>
      </c>
      <c r="C2072" t="s">
        <v>4281</v>
      </c>
      <c r="D2072" t="s">
        <v>2864</v>
      </c>
      <c r="E2072" s="18">
        <v>10.4352</v>
      </c>
      <c r="F2072" s="18">
        <v>33.163899999999998</v>
      </c>
      <c r="G2072" s="19">
        <f>+(Costo_Productos[[#This Row],[Precio Venta]]/Costo_Productos[[#This Row],[Precio Unitario]]-1)</f>
        <v>2.1780799601349279</v>
      </c>
    </row>
    <row r="2073" spans="1:7" x14ac:dyDescent="0.35">
      <c r="A2073" s="11">
        <v>44685</v>
      </c>
      <c r="B2073" t="s">
        <v>2841</v>
      </c>
      <c r="C2073" t="s">
        <v>4282</v>
      </c>
      <c r="D2073" t="s">
        <v>2842</v>
      </c>
      <c r="E2073" s="18">
        <v>0.9607</v>
      </c>
      <c r="F2073" s="18">
        <v>6.1226000000000003</v>
      </c>
      <c r="G2073" s="19">
        <f>+(Costo_Productos[[#This Row],[Precio Venta]]/Costo_Productos[[#This Row],[Precio Unitario]]-1)</f>
        <v>5.3730613094618507</v>
      </c>
    </row>
    <row r="2074" spans="1:7" x14ac:dyDescent="0.35">
      <c r="A2074" s="11">
        <v>44685</v>
      </c>
      <c r="B2074" t="s">
        <v>2857</v>
      </c>
      <c r="C2074" t="s">
        <v>4282</v>
      </c>
      <c r="D2074" t="s">
        <v>2858</v>
      </c>
      <c r="E2074" s="18">
        <v>12.718299999999999</v>
      </c>
      <c r="F2074" s="18">
        <v>56.1235</v>
      </c>
      <c r="G2074" s="19">
        <f>+(Costo_Productos[[#This Row],[Precio Venta]]/Costo_Productos[[#This Row],[Precio Unitario]]-1)</f>
        <v>3.4128146057256084</v>
      </c>
    </row>
    <row r="2075" spans="1:7" x14ac:dyDescent="0.35">
      <c r="A2075" s="11">
        <v>44685</v>
      </c>
      <c r="B2075" t="s">
        <v>2855</v>
      </c>
      <c r="C2075" t="s">
        <v>4282</v>
      </c>
      <c r="D2075" t="s">
        <v>2856</v>
      </c>
      <c r="E2075" s="18">
        <v>4.9489000000000001</v>
      </c>
      <c r="F2075" s="18">
        <v>49.037199999999999</v>
      </c>
      <c r="G2075" s="19">
        <f>+(Costo_Productos[[#This Row],[Precio Venta]]/Costo_Productos[[#This Row],[Precio Unitario]]-1)</f>
        <v>8.9087069853906922</v>
      </c>
    </row>
    <row r="2076" spans="1:7" x14ac:dyDescent="0.35">
      <c r="A2076" s="11">
        <v>44685</v>
      </c>
      <c r="B2076" t="s">
        <v>2819</v>
      </c>
      <c r="C2076" t="s">
        <v>4282</v>
      </c>
      <c r="D2076" t="s">
        <v>2820</v>
      </c>
      <c r="E2076" s="18">
        <v>3.4121999999999999</v>
      </c>
      <c r="F2076" s="18">
        <v>9.9491999999999994</v>
      </c>
      <c r="G2076" s="19">
        <f>+(Costo_Productos[[#This Row],[Precio Venta]]/Costo_Productos[[#This Row],[Precio Unitario]]-1)</f>
        <v>1.9157728151925442</v>
      </c>
    </row>
    <row r="2077" spans="1:7" x14ac:dyDescent="0.35">
      <c r="A2077" s="11">
        <v>44685</v>
      </c>
      <c r="B2077" t="s">
        <v>2817</v>
      </c>
      <c r="C2077" t="s">
        <v>4282</v>
      </c>
      <c r="D2077" t="s">
        <v>2818</v>
      </c>
      <c r="E2077" s="18">
        <v>2.6558999999999999</v>
      </c>
      <c r="F2077" s="18">
        <v>9.7790999999999997</v>
      </c>
      <c r="G2077" s="19">
        <f>+(Costo_Productos[[#This Row],[Precio Venta]]/Costo_Productos[[#This Row],[Precio Unitario]]-1)</f>
        <v>2.6820286908392634</v>
      </c>
    </row>
    <row r="2078" spans="1:7" x14ac:dyDescent="0.35">
      <c r="A2078" s="11">
        <v>44685</v>
      </c>
      <c r="B2078" t="s">
        <v>2809</v>
      </c>
      <c r="C2078" t="s">
        <v>4282</v>
      </c>
      <c r="D2078" t="s">
        <v>2810</v>
      </c>
      <c r="E2078" s="18">
        <v>2.8639999999999999</v>
      </c>
      <c r="F2078" s="18">
        <v>11.2247</v>
      </c>
      <c r="G2078" s="19">
        <f>+(Costo_Productos[[#This Row],[Precio Venta]]/Costo_Productos[[#This Row],[Precio Unitario]]-1)</f>
        <v>2.9192388268156426</v>
      </c>
    </row>
    <row r="2079" spans="1:7" x14ac:dyDescent="0.35">
      <c r="A2079" s="11">
        <v>44685</v>
      </c>
      <c r="B2079" t="s">
        <v>3877</v>
      </c>
      <c r="C2079" t="s">
        <v>4283</v>
      </c>
      <c r="D2079" t="s">
        <v>3878</v>
      </c>
      <c r="E2079" s="18">
        <v>63.293999999999997</v>
      </c>
      <c r="F2079" s="18">
        <v>348.34449999999998</v>
      </c>
      <c r="G2079" s="19">
        <f>+(Costo_Productos[[#This Row],[Precio Venta]]/Costo_Productos[[#This Row],[Precio Unitario]]-1)</f>
        <v>4.5035943375359437</v>
      </c>
    </row>
    <row r="2080" spans="1:7" x14ac:dyDescent="0.35">
      <c r="A2080" s="11">
        <v>44685</v>
      </c>
      <c r="B2080" t="s">
        <v>3859</v>
      </c>
      <c r="C2080" t="s">
        <v>4283</v>
      </c>
      <c r="D2080" t="s">
        <v>3860</v>
      </c>
      <c r="E2080" s="18">
        <v>86.316000000000003</v>
      </c>
      <c r="F2080" s="18">
        <v>344.81599999999997</v>
      </c>
      <c r="G2080" s="19">
        <f>+(Costo_Productos[[#This Row],[Precio Venta]]/Costo_Productos[[#This Row],[Precio Unitario]]-1)</f>
        <v>2.9948097687566611</v>
      </c>
    </row>
    <row r="2081" spans="1:7" x14ac:dyDescent="0.35">
      <c r="A2081" s="11">
        <v>44685</v>
      </c>
      <c r="B2081" t="s">
        <v>3893</v>
      </c>
      <c r="C2081" t="s">
        <v>4283</v>
      </c>
      <c r="D2081" t="s">
        <v>3894</v>
      </c>
      <c r="E2081" s="18">
        <v>15413.441999999999</v>
      </c>
      <c r="F2081" s="18">
        <v>741.83169999999996</v>
      </c>
      <c r="G2081" s="19">
        <f>+(Costo_Productos[[#This Row],[Precio Venta]]/Costo_Productos[[#This Row],[Precio Unitario]]-1)</f>
        <v>-0.95187112002627317</v>
      </c>
    </row>
    <row r="2082" spans="1:7" x14ac:dyDescent="0.35">
      <c r="A2082" s="11">
        <v>44685</v>
      </c>
      <c r="B2082" t="s">
        <v>3778</v>
      </c>
      <c r="C2082" t="s">
        <v>4283</v>
      </c>
      <c r="D2082" t="s">
        <v>3779</v>
      </c>
      <c r="E2082" s="18">
        <v>38.688000000000002</v>
      </c>
      <c r="F2082" s="18">
        <v>201.7398</v>
      </c>
      <c r="G2082" s="19">
        <f>+(Costo_Productos[[#This Row],[Precio Venta]]/Costo_Productos[[#This Row],[Precio Unitario]]-1)</f>
        <v>4.2145316377171209</v>
      </c>
    </row>
    <row r="2083" spans="1:7" x14ac:dyDescent="0.35">
      <c r="A2083" s="11">
        <v>44685</v>
      </c>
      <c r="B2083" t="s">
        <v>3684</v>
      </c>
      <c r="C2083" t="s">
        <v>4283</v>
      </c>
      <c r="D2083" t="s">
        <v>3685</v>
      </c>
      <c r="E2083" s="18">
        <v>107.05200000000001</v>
      </c>
      <c r="F2083" s="18">
        <v>440.31200000000001</v>
      </c>
      <c r="G2083" s="19">
        <f>+(Costo_Productos[[#This Row],[Precio Venta]]/Costo_Productos[[#This Row],[Precio Unitario]]-1)</f>
        <v>3.1130665470986063</v>
      </c>
    </row>
    <row r="2084" spans="1:7" x14ac:dyDescent="0.35">
      <c r="A2084" s="11">
        <v>44685</v>
      </c>
      <c r="B2084" t="s">
        <v>3682</v>
      </c>
      <c r="C2084" t="s">
        <v>4283</v>
      </c>
      <c r="D2084" t="s">
        <v>3683</v>
      </c>
      <c r="E2084" s="18">
        <v>114.36</v>
      </c>
      <c r="F2084" s="18">
        <v>470.35809999999998</v>
      </c>
      <c r="G2084" s="19">
        <f>+(Costo_Productos[[#This Row],[Precio Venta]]/Costo_Productos[[#This Row],[Precio Unitario]]-1)</f>
        <v>3.1129599510318293</v>
      </c>
    </row>
    <row r="2085" spans="1:7" x14ac:dyDescent="0.35">
      <c r="A2085" s="11">
        <v>44685</v>
      </c>
      <c r="B2085" t="s">
        <v>3678</v>
      </c>
      <c r="C2085" t="s">
        <v>4283</v>
      </c>
      <c r="D2085" t="s">
        <v>3679</v>
      </c>
      <c r="E2085" s="18">
        <v>92.453999999999994</v>
      </c>
      <c r="F2085" s="18">
        <v>380.26310000000001</v>
      </c>
      <c r="G2085" s="19">
        <f>+(Costo_Productos[[#This Row],[Precio Venta]]/Costo_Productos[[#This Row],[Precio Unitario]]-1)</f>
        <v>3.1129978151296864</v>
      </c>
    </row>
    <row r="2086" spans="1:7" x14ac:dyDescent="0.35">
      <c r="A2086" s="11">
        <v>44685</v>
      </c>
      <c r="B2086" t="s">
        <v>3700</v>
      </c>
      <c r="C2086" t="s">
        <v>4283</v>
      </c>
      <c r="D2086" t="s">
        <v>3701</v>
      </c>
      <c r="E2086" s="18">
        <v>67.158000000000001</v>
      </c>
      <c r="F2086" s="18">
        <v>413.37220000000002</v>
      </c>
      <c r="G2086" s="19">
        <f>+(Costo_Productos[[#This Row],[Precio Venta]]/Costo_Productos[[#This Row],[Precio Unitario]]-1)</f>
        <v>5.1552190357068408</v>
      </c>
    </row>
    <row r="2087" spans="1:7" x14ac:dyDescent="0.35">
      <c r="A2087" s="11">
        <v>44685</v>
      </c>
      <c r="B2087" t="s">
        <v>3692</v>
      </c>
      <c r="C2087" t="s">
        <v>4283</v>
      </c>
      <c r="D2087" t="s">
        <v>3693</v>
      </c>
      <c r="E2087" s="18">
        <v>116.13</v>
      </c>
      <c r="F2087" s="18">
        <v>558.81880000000001</v>
      </c>
      <c r="G2087" s="19">
        <f>+(Costo_Productos[[#This Row],[Precio Venta]]/Costo_Productos[[#This Row],[Precio Unitario]]-1)</f>
        <v>3.8120106776887974</v>
      </c>
    </row>
    <row r="2088" spans="1:7" x14ac:dyDescent="0.35">
      <c r="A2088" s="11">
        <v>44685</v>
      </c>
      <c r="B2088" t="s">
        <v>3752</v>
      </c>
      <c r="C2088" t="s">
        <v>4283</v>
      </c>
      <c r="D2088" t="s">
        <v>3753</v>
      </c>
      <c r="E2088" s="18">
        <v>98.784000000000006</v>
      </c>
      <c r="F2088" s="18">
        <v>362.27440000000001</v>
      </c>
      <c r="G2088" s="19">
        <f>+(Costo_Productos[[#This Row],[Precio Venta]]/Costo_Productos[[#This Row],[Precio Unitario]]-1)</f>
        <v>2.667338840298024</v>
      </c>
    </row>
    <row r="2089" spans="1:7" x14ac:dyDescent="0.35">
      <c r="A2089" s="11">
        <v>44685</v>
      </c>
      <c r="B2089" t="s">
        <v>3746</v>
      </c>
      <c r="C2089" t="s">
        <v>4283</v>
      </c>
      <c r="D2089" t="s">
        <v>3747</v>
      </c>
      <c r="E2089" s="18">
        <v>82.727999999999994</v>
      </c>
      <c r="F2089" s="18">
        <v>348.91809999999998</v>
      </c>
      <c r="G2089" s="19">
        <f>+(Costo_Productos[[#This Row],[Precio Venta]]/Costo_Productos[[#This Row],[Precio Unitario]]-1)</f>
        <v>3.2176542404022825</v>
      </c>
    </row>
    <row r="2090" spans="1:7" x14ac:dyDescent="0.35">
      <c r="A2090" s="11">
        <v>44685</v>
      </c>
      <c r="B2090" t="s">
        <v>3732</v>
      </c>
      <c r="C2090" t="s">
        <v>4283</v>
      </c>
      <c r="D2090" t="s">
        <v>3733</v>
      </c>
      <c r="E2090" s="18">
        <v>91.53</v>
      </c>
      <c r="F2090" s="18">
        <v>441.17790000000002</v>
      </c>
      <c r="G2090" s="19">
        <f>+(Costo_Productos[[#This Row],[Precio Venta]]/Costo_Productos[[#This Row],[Precio Unitario]]-1)</f>
        <v>3.8200360537528679</v>
      </c>
    </row>
    <row r="2091" spans="1:7" x14ac:dyDescent="0.35">
      <c r="A2091" s="11">
        <v>44685</v>
      </c>
      <c r="B2091" t="s">
        <v>3668</v>
      </c>
      <c r="C2091" t="s">
        <v>4283</v>
      </c>
      <c r="D2091" t="s">
        <v>3669</v>
      </c>
      <c r="E2091" s="18">
        <v>86.861999999999995</v>
      </c>
      <c r="F2091" s="18">
        <v>364.06020000000001</v>
      </c>
      <c r="G2091" s="19">
        <f>+(Costo_Productos[[#This Row],[Precio Venta]]/Costo_Productos[[#This Row],[Precio Unitario]]-1)</f>
        <v>3.1912481867790294</v>
      </c>
    </row>
    <row r="2092" spans="1:7" x14ac:dyDescent="0.35">
      <c r="A2092" s="11">
        <v>44685</v>
      </c>
      <c r="B2092" t="s">
        <v>3819</v>
      </c>
      <c r="C2092" t="s">
        <v>4283</v>
      </c>
      <c r="D2092" t="s">
        <v>3820</v>
      </c>
      <c r="E2092" s="18">
        <v>150.88800000000001</v>
      </c>
      <c r="F2092" s="18">
        <v>553.3854</v>
      </c>
      <c r="G2092" s="19">
        <f>+(Costo_Productos[[#This Row],[Precio Venta]]/Costo_Productos[[#This Row],[Precio Unitario]]-1)</f>
        <v>2.6675242564020993</v>
      </c>
    </row>
    <row r="2093" spans="1:7" x14ac:dyDescent="0.35">
      <c r="A2093" s="11">
        <v>44685</v>
      </c>
      <c r="B2093" t="s">
        <v>3676</v>
      </c>
      <c r="C2093" t="s">
        <v>4283</v>
      </c>
      <c r="D2093" t="s">
        <v>3677</v>
      </c>
      <c r="E2093" s="18">
        <v>140.994</v>
      </c>
      <c r="F2093" s="18">
        <v>544.80240000000003</v>
      </c>
      <c r="G2093" s="19">
        <f>+(Costo_Productos[[#This Row],[Precio Venta]]/Costo_Productos[[#This Row],[Precio Unitario]]-1)</f>
        <v>2.8640112345206181</v>
      </c>
    </row>
    <row r="2094" spans="1:7" x14ac:dyDescent="0.35">
      <c r="A2094" s="11">
        <v>44685</v>
      </c>
      <c r="B2094" t="s">
        <v>3666</v>
      </c>
      <c r="C2094" t="s">
        <v>4283</v>
      </c>
      <c r="D2094" t="s">
        <v>3667</v>
      </c>
      <c r="E2094" s="18">
        <v>69.144000000000005</v>
      </c>
      <c r="F2094" s="18">
        <v>269.4409</v>
      </c>
      <c r="G2094" s="19">
        <f>+(Costo_Productos[[#This Row],[Precio Venta]]/Costo_Productos[[#This Row],[Precio Unitario]]-1)</f>
        <v>2.8968081106097419</v>
      </c>
    </row>
    <row r="2095" spans="1:7" x14ac:dyDescent="0.35">
      <c r="A2095" s="11">
        <v>44685</v>
      </c>
      <c r="B2095" t="s">
        <v>3663</v>
      </c>
      <c r="C2095" t="s">
        <v>4283</v>
      </c>
      <c r="D2095" t="s">
        <v>3665</v>
      </c>
      <c r="E2095" s="18">
        <v>69.197999999999993</v>
      </c>
      <c r="F2095" s="18">
        <v>253.7901</v>
      </c>
      <c r="G2095" s="19">
        <f>+(Costo_Productos[[#This Row],[Precio Venta]]/Costo_Productos[[#This Row],[Precio Unitario]]-1)</f>
        <v>2.6675929940171685</v>
      </c>
    </row>
    <row r="2096" spans="1:7" x14ac:dyDescent="0.35">
      <c r="A2096" s="11">
        <v>44685</v>
      </c>
      <c r="B2096" t="s">
        <v>2734</v>
      </c>
      <c r="C2096" t="s">
        <v>4283</v>
      </c>
      <c r="D2096" t="s">
        <v>2735</v>
      </c>
      <c r="E2096" s="18">
        <v>81.103300000000004</v>
      </c>
      <c r="F2096" s="18">
        <v>284.50729999999999</v>
      </c>
      <c r="G2096" s="19">
        <f>+(Costo_Productos[[#This Row],[Precio Venta]]/Costo_Productos[[#This Row],[Precio Unitario]]-1)</f>
        <v>2.5079620681279304</v>
      </c>
    </row>
    <row r="2097" spans="1:7" x14ac:dyDescent="0.35">
      <c r="A2097" s="11">
        <v>44685</v>
      </c>
      <c r="B2097" t="s">
        <v>2696</v>
      </c>
      <c r="C2097" t="s">
        <v>4283</v>
      </c>
      <c r="D2097" t="s">
        <v>2697</v>
      </c>
      <c r="E2097" s="18">
        <v>132.67769999999999</v>
      </c>
      <c r="F2097" s="18">
        <v>465.42259999999999</v>
      </c>
      <c r="G2097" s="19">
        <f>+(Costo_Productos[[#This Row],[Precio Venta]]/Costo_Productos[[#This Row],[Precio Unitario]]-1)</f>
        <v>2.5079188137870947</v>
      </c>
    </row>
    <row r="2098" spans="1:7" x14ac:dyDescent="0.35">
      <c r="A2098" s="11">
        <v>44685</v>
      </c>
      <c r="B2098" t="s">
        <v>2702</v>
      </c>
      <c r="C2098" t="s">
        <v>4283</v>
      </c>
      <c r="D2098" t="s">
        <v>2703</v>
      </c>
      <c r="E2098" s="18">
        <v>66.967200000000005</v>
      </c>
      <c r="F2098" s="18">
        <v>234.9247</v>
      </c>
      <c r="G2098" s="19">
        <f>+(Costo_Productos[[#This Row],[Precio Venta]]/Costo_Productos[[#This Row],[Precio Unitario]]-1)</f>
        <v>2.5080561827282608</v>
      </c>
    </row>
    <row r="2099" spans="1:7" x14ac:dyDescent="0.35">
      <c r="A2099" s="11">
        <v>44683</v>
      </c>
      <c r="B2099" t="s">
        <v>5337</v>
      </c>
      <c r="C2099" t="s">
        <v>5070</v>
      </c>
      <c r="D2099" t="s">
        <v>5029</v>
      </c>
      <c r="E2099" s="18">
        <v>12.288</v>
      </c>
      <c r="F2099" s="18">
        <v>96.186000000000007</v>
      </c>
      <c r="G2099" s="19">
        <f>+(Costo_Productos[[#This Row],[Precio Venta]]/Costo_Productos[[#This Row],[Precio Unitario]]-1)</f>
        <v>6.82763671875</v>
      </c>
    </row>
    <row r="2100" spans="1:7" x14ac:dyDescent="0.35">
      <c r="A2100" s="11">
        <v>44683</v>
      </c>
      <c r="B2100" t="s">
        <v>5358</v>
      </c>
      <c r="C2100" t="s">
        <v>5070</v>
      </c>
      <c r="D2100" t="s">
        <v>5062</v>
      </c>
      <c r="E2100" s="18">
        <v>12.288</v>
      </c>
      <c r="F2100" s="18">
        <v>43.975999999999999</v>
      </c>
      <c r="G2100" s="19">
        <f>+(Costo_Productos[[#This Row],[Precio Venta]]/Costo_Productos[[#This Row],[Precio Unitario]]-1)</f>
        <v>2.5787760416666665</v>
      </c>
    </row>
    <row r="2101" spans="1:7" x14ac:dyDescent="0.35">
      <c r="A2101" s="11">
        <v>44683</v>
      </c>
      <c r="B2101" t="s">
        <v>5359</v>
      </c>
      <c r="C2101" t="s">
        <v>5070</v>
      </c>
      <c r="D2101" t="s">
        <v>5059</v>
      </c>
      <c r="E2101" s="18">
        <v>30.72</v>
      </c>
      <c r="F2101" s="18">
        <v>109.9308</v>
      </c>
      <c r="G2101" s="19">
        <f>+(Costo_Productos[[#This Row],[Precio Venta]]/Costo_Productos[[#This Row],[Precio Unitario]]-1)</f>
        <v>2.5784765625000001</v>
      </c>
    </row>
    <row r="2102" spans="1:7" x14ac:dyDescent="0.35">
      <c r="A2102" s="11">
        <v>44683</v>
      </c>
      <c r="B2102" t="s">
        <v>5364</v>
      </c>
      <c r="C2102" t="s">
        <v>5070</v>
      </c>
      <c r="D2102" t="s">
        <v>5055</v>
      </c>
      <c r="E2102" s="18">
        <v>21.504000000000001</v>
      </c>
      <c r="F2102" s="18">
        <v>76.948800000000006</v>
      </c>
      <c r="G2102" s="19">
        <f>+(Costo_Productos[[#This Row],[Precio Venta]]/Costo_Productos[[#This Row],[Precio Unitario]]-1)</f>
        <v>2.5783482142857141</v>
      </c>
    </row>
    <row r="2103" spans="1:7" x14ac:dyDescent="0.35">
      <c r="A2103" s="11">
        <v>44683</v>
      </c>
      <c r="B2103" t="s">
        <v>5361</v>
      </c>
      <c r="C2103" t="s">
        <v>5070</v>
      </c>
      <c r="D2103" t="s">
        <v>5052</v>
      </c>
      <c r="E2103" s="18">
        <v>53.76</v>
      </c>
      <c r="F2103" s="18">
        <v>192.38120000000001</v>
      </c>
      <c r="G2103" s="19">
        <f>+(Costo_Productos[[#This Row],[Precio Venta]]/Costo_Productos[[#This Row],[Precio Unitario]]-1)</f>
        <v>2.5785193452380955</v>
      </c>
    </row>
    <row r="2104" spans="1:7" x14ac:dyDescent="0.35">
      <c r="A2104" s="11">
        <v>44683</v>
      </c>
      <c r="B2104" t="s">
        <v>5354</v>
      </c>
      <c r="C2104" t="s">
        <v>5070</v>
      </c>
      <c r="D2104" t="s">
        <v>5069</v>
      </c>
      <c r="E2104" s="18">
        <v>49.152000000000001</v>
      </c>
      <c r="F2104" s="18">
        <v>175.88560000000001</v>
      </c>
      <c r="G2104" s="19">
        <f>+(Costo_Productos[[#This Row],[Precio Venta]]/Costo_Productos[[#This Row],[Precio Unitario]]-1)</f>
        <v>2.5784016927083333</v>
      </c>
    </row>
    <row r="2105" spans="1:7" x14ac:dyDescent="0.35">
      <c r="A2105" s="11">
        <v>44683</v>
      </c>
      <c r="B2105" t="s">
        <v>5354</v>
      </c>
      <c r="C2105" t="s">
        <v>5070</v>
      </c>
      <c r="D2105" t="s">
        <v>5069</v>
      </c>
      <c r="E2105" s="18">
        <v>49.152000000000001</v>
      </c>
      <c r="F2105" s="18">
        <v>175.88560000000001</v>
      </c>
      <c r="G2105" s="19">
        <f>+(Costo_Productos[[#This Row],[Precio Venta]]/Costo_Productos[[#This Row],[Precio Unitario]]-1)</f>
        <v>2.5784016927083333</v>
      </c>
    </row>
    <row r="2106" spans="1:7" x14ac:dyDescent="0.35">
      <c r="A2106" s="11">
        <v>44683</v>
      </c>
      <c r="B2106" t="s">
        <v>5365</v>
      </c>
      <c r="C2106" t="s">
        <v>5070</v>
      </c>
      <c r="D2106" t="s">
        <v>5068</v>
      </c>
      <c r="E2106" s="18">
        <v>21.36</v>
      </c>
      <c r="F2106" s="18">
        <v>88.936400000000006</v>
      </c>
      <c r="G2106" s="19">
        <f>+(Costo_Productos[[#This Row],[Precio Venta]]/Costo_Productos[[#This Row],[Precio Unitario]]-1)</f>
        <v>3.1636891385767791</v>
      </c>
    </row>
    <row r="2107" spans="1:7" x14ac:dyDescent="0.35">
      <c r="A2107" s="11">
        <v>44683</v>
      </c>
      <c r="B2107" t="s">
        <v>5347</v>
      </c>
      <c r="C2107" t="s">
        <v>5070</v>
      </c>
      <c r="D2107" t="s">
        <v>5068</v>
      </c>
      <c r="E2107" s="18">
        <v>21.36</v>
      </c>
      <c r="F2107" s="18">
        <v>88.936400000000006</v>
      </c>
      <c r="G2107" s="19">
        <f>+(Costo_Productos[[#This Row],[Precio Venta]]/Costo_Productos[[#This Row],[Precio Unitario]]-1)</f>
        <v>3.1636891385767791</v>
      </c>
    </row>
    <row r="2108" spans="1:7" x14ac:dyDescent="0.35">
      <c r="A2108" s="11">
        <v>44683</v>
      </c>
      <c r="B2108" t="s">
        <v>5355</v>
      </c>
      <c r="C2108" t="s">
        <v>5070</v>
      </c>
      <c r="D2108" t="s">
        <v>5068</v>
      </c>
      <c r="E2108" s="18">
        <v>23.04</v>
      </c>
      <c r="F2108" s="18">
        <v>88.936400000000006</v>
      </c>
      <c r="G2108" s="19">
        <f>+(Costo_Productos[[#This Row],[Precio Venta]]/Costo_Productos[[#This Row],[Precio Unitario]]-1)</f>
        <v>2.8600868055555559</v>
      </c>
    </row>
    <row r="2109" spans="1:7" x14ac:dyDescent="0.35">
      <c r="A2109" s="11">
        <v>44683</v>
      </c>
      <c r="B2109" t="s">
        <v>5366</v>
      </c>
      <c r="C2109" t="s">
        <v>5070</v>
      </c>
      <c r="D2109" t="s">
        <v>5031</v>
      </c>
      <c r="E2109" s="18">
        <v>42.96</v>
      </c>
      <c r="F2109" s="18">
        <v>162.2972</v>
      </c>
      <c r="G2109" s="19">
        <f>+(Costo_Productos[[#This Row],[Precio Venta]]/Costo_Productos[[#This Row],[Precio Unitario]]-1)</f>
        <v>2.7778677839851023</v>
      </c>
    </row>
    <row r="2110" spans="1:7" x14ac:dyDescent="0.35">
      <c r="A2110" s="11">
        <v>44683</v>
      </c>
      <c r="B2110" t="s">
        <v>5363</v>
      </c>
      <c r="C2110" t="s">
        <v>5070</v>
      </c>
      <c r="D2110" t="s">
        <v>5032</v>
      </c>
      <c r="E2110" s="18">
        <v>35.520000000000003</v>
      </c>
      <c r="F2110" s="18">
        <v>135.19399999999999</v>
      </c>
      <c r="G2110" s="19">
        <f>+(Costo_Productos[[#This Row],[Precio Venta]]/Costo_Productos[[#This Row],[Precio Unitario]]-1)</f>
        <v>2.8061373873873867</v>
      </c>
    </row>
    <row r="2111" spans="1:7" x14ac:dyDescent="0.35">
      <c r="A2111" s="11">
        <v>44683</v>
      </c>
      <c r="B2111" t="s">
        <v>5341</v>
      </c>
      <c r="C2111" t="s">
        <v>5070</v>
      </c>
      <c r="D2111" t="s">
        <v>1926</v>
      </c>
      <c r="E2111" s="18">
        <v>19.968</v>
      </c>
      <c r="F2111" s="18">
        <v>71.456400000000002</v>
      </c>
      <c r="G2111" s="19">
        <f>+(Costo_Productos[[#This Row],[Precio Venta]]/Costo_Productos[[#This Row],[Precio Unitario]]-1)</f>
        <v>2.5785456730769232</v>
      </c>
    </row>
    <row r="2112" spans="1:7" x14ac:dyDescent="0.35">
      <c r="A2112" s="11">
        <v>44683</v>
      </c>
      <c r="B2112" t="s">
        <v>5367</v>
      </c>
      <c r="C2112" t="s">
        <v>5070</v>
      </c>
      <c r="D2112" t="s">
        <v>5028</v>
      </c>
      <c r="E2112" s="18">
        <v>72.959999999999994</v>
      </c>
      <c r="F2112" s="18">
        <v>261.08679999999998</v>
      </c>
      <c r="G2112" s="19">
        <f>+(Costo_Productos[[#This Row],[Precio Venta]]/Costo_Productos[[#This Row],[Precio Unitario]]-1)</f>
        <v>2.5784923245614038</v>
      </c>
    </row>
    <row r="2113" spans="1:7" x14ac:dyDescent="0.35">
      <c r="A2113" s="11">
        <v>44683</v>
      </c>
      <c r="B2113" t="s">
        <v>5343</v>
      </c>
      <c r="C2113" t="s">
        <v>5070</v>
      </c>
      <c r="D2113" t="s">
        <v>5020</v>
      </c>
      <c r="E2113" s="18">
        <v>21.504000000000001</v>
      </c>
      <c r="F2113" s="18">
        <v>76.948800000000006</v>
      </c>
      <c r="G2113" s="19">
        <f>+(Costo_Productos[[#This Row],[Precio Venta]]/Costo_Productos[[#This Row],[Precio Unitario]]-1)</f>
        <v>2.5783482142857141</v>
      </c>
    </row>
    <row r="2114" spans="1:7" x14ac:dyDescent="0.35">
      <c r="A2114" s="11">
        <v>44683</v>
      </c>
      <c r="B2114" t="s">
        <v>5344</v>
      </c>
      <c r="C2114" t="s">
        <v>5070</v>
      </c>
      <c r="D2114" t="s">
        <v>5020</v>
      </c>
      <c r="E2114" s="18">
        <v>21.504000000000001</v>
      </c>
      <c r="F2114" s="18">
        <v>76.948800000000006</v>
      </c>
      <c r="G2114" s="19">
        <f>+(Costo_Productos[[#This Row],[Precio Venta]]/Costo_Productos[[#This Row],[Precio Unitario]]-1)</f>
        <v>2.5783482142857141</v>
      </c>
    </row>
    <row r="2115" spans="1:7" x14ac:dyDescent="0.35">
      <c r="A2115" s="11">
        <v>44575</v>
      </c>
      <c r="B2115" t="s">
        <v>3499</v>
      </c>
      <c r="C2115" t="s">
        <v>4288</v>
      </c>
      <c r="D2115" t="s">
        <v>3378</v>
      </c>
      <c r="E2115" s="18">
        <v>23.4575</v>
      </c>
      <c r="F2115" s="18">
        <v>106.25449999999999</v>
      </c>
      <c r="G2115" s="19">
        <f>+(Costo_Productos[[#This Row],[Precio Venta]]/Costo_Productos[[#This Row],[Precio Unitario]]-1)</f>
        <v>3.5296600234466586</v>
      </c>
    </row>
    <row r="2116" spans="1:7" x14ac:dyDescent="0.35">
      <c r="A2116" s="11">
        <v>44575</v>
      </c>
      <c r="B2116" t="s">
        <v>3540</v>
      </c>
      <c r="C2116" t="s">
        <v>4288</v>
      </c>
      <c r="D2116" t="s">
        <v>3541</v>
      </c>
      <c r="E2116" s="18">
        <v>51.677</v>
      </c>
      <c r="F2116" s="18">
        <v>234.05369999999999</v>
      </c>
      <c r="G2116" s="19">
        <f>+(Costo_Productos[[#This Row],[Precio Venta]]/Costo_Productos[[#This Row],[Precio Unitario]]-1)</f>
        <v>3.5291657797472764</v>
      </c>
    </row>
    <row r="2117" spans="1:7" x14ac:dyDescent="0.35">
      <c r="A2117" s="11">
        <v>44575</v>
      </c>
      <c r="B2117" t="s">
        <v>3532</v>
      </c>
      <c r="C2117" t="s">
        <v>4288</v>
      </c>
      <c r="D2117" t="s">
        <v>3533</v>
      </c>
      <c r="E2117" s="18">
        <v>31.58</v>
      </c>
      <c r="F2117" s="18">
        <v>143.0763</v>
      </c>
      <c r="G2117" s="19">
        <f>+(Costo_Productos[[#This Row],[Precio Venta]]/Costo_Productos[[#This Row],[Precio Unitario]]-1)</f>
        <v>3.5305984800506653</v>
      </c>
    </row>
    <row r="2118" spans="1:7" x14ac:dyDescent="0.35">
      <c r="A2118" s="11">
        <v>44575</v>
      </c>
      <c r="B2118" t="s">
        <v>3534</v>
      </c>
      <c r="C2118" t="s">
        <v>4288</v>
      </c>
      <c r="D2118" t="s">
        <v>3535</v>
      </c>
      <c r="E2118" s="18">
        <v>33.425600000000003</v>
      </c>
      <c r="F2118" s="18">
        <v>153.35900000000001</v>
      </c>
      <c r="G2118" s="19">
        <f>+(Costo_Productos[[#This Row],[Precio Venta]]/Costo_Productos[[#This Row],[Precio Unitario]]-1)</f>
        <v>3.5880702216265377</v>
      </c>
    </row>
    <row r="2119" spans="1:7" x14ac:dyDescent="0.35">
      <c r="A2119" s="11">
        <v>44575</v>
      </c>
      <c r="B2119" t="s">
        <v>3542</v>
      </c>
      <c r="C2119" t="s">
        <v>4288</v>
      </c>
      <c r="D2119" t="s">
        <v>3543</v>
      </c>
      <c r="E2119" s="18">
        <v>59.058700000000002</v>
      </c>
      <c r="F2119" s="18">
        <v>267.54579999999999</v>
      </c>
      <c r="G2119" s="19">
        <f>+(Costo_Productos[[#This Row],[Precio Venta]]/Costo_Productos[[#This Row],[Precio Unitario]]-1)</f>
        <v>3.530167443577322</v>
      </c>
    </row>
    <row r="2120" spans="1:7" x14ac:dyDescent="0.35">
      <c r="A2120" s="11">
        <v>44575</v>
      </c>
      <c r="B2120" t="s">
        <v>3514</v>
      </c>
      <c r="C2120" t="s">
        <v>4288</v>
      </c>
      <c r="D2120" t="s">
        <v>3390</v>
      </c>
      <c r="E2120" s="18">
        <v>38.142099999999999</v>
      </c>
      <c r="F2120" s="18">
        <v>172.7492</v>
      </c>
      <c r="G2120" s="19">
        <f>+(Costo_Productos[[#This Row],[Precio Venta]]/Costo_Productos[[#This Row],[Precio Unitario]]-1)</f>
        <v>3.5290951468325025</v>
      </c>
    </row>
    <row r="2121" spans="1:7" x14ac:dyDescent="0.35">
      <c r="A2121" s="11">
        <v>44575</v>
      </c>
      <c r="B2121" t="s">
        <v>3516</v>
      </c>
      <c r="C2121" t="s">
        <v>4288</v>
      </c>
      <c r="D2121" t="s">
        <v>3517</v>
      </c>
      <c r="E2121" s="18">
        <v>53.932099999999998</v>
      </c>
      <c r="F2121" s="18">
        <v>244.33629999999999</v>
      </c>
      <c r="G2121" s="19">
        <f>+(Costo_Productos[[#This Row],[Precio Venta]]/Costo_Productos[[#This Row],[Precio Unitario]]-1)</f>
        <v>3.5304429087686184</v>
      </c>
    </row>
    <row r="2122" spans="1:7" x14ac:dyDescent="0.35">
      <c r="A2122" s="11">
        <v>44575</v>
      </c>
      <c r="B2122" t="s">
        <v>3508</v>
      </c>
      <c r="C2122" t="s">
        <v>4288</v>
      </c>
      <c r="D2122" t="s">
        <v>2984</v>
      </c>
      <c r="E2122" s="18">
        <v>23.9619</v>
      </c>
      <c r="F2122" s="18">
        <v>108.5069</v>
      </c>
      <c r="G2122" s="19">
        <f>+(Costo_Productos[[#This Row],[Precio Venta]]/Costo_Productos[[#This Row],[Precio Unitario]]-1)</f>
        <v>3.5283095247038005</v>
      </c>
    </row>
    <row r="2123" spans="1:7" x14ac:dyDescent="0.35">
      <c r="A2123" s="11">
        <v>44575</v>
      </c>
      <c r="B2123" t="s">
        <v>3504</v>
      </c>
      <c r="C2123" t="s">
        <v>4288</v>
      </c>
      <c r="D2123" t="s">
        <v>3505</v>
      </c>
      <c r="E2123" s="18">
        <v>38.142099999999999</v>
      </c>
      <c r="F2123" s="18">
        <v>172.7492</v>
      </c>
      <c r="G2123" s="19">
        <f>+(Costo_Productos[[#This Row],[Precio Venta]]/Costo_Productos[[#This Row],[Precio Unitario]]-1)</f>
        <v>3.5290951468325025</v>
      </c>
    </row>
    <row r="2124" spans="1:7" x14ac:dyDescent="0.35">
      <c r="A2124" s="11">
        <v>44575</v>
      </c>
      <c r="B2124" t="s">
        <v>3497</v>
      </c>
      <c r="C2124" t="s">
        <v>4288</v>
      </c>
      <c r="D2124" t="s">
        <v>3498</v>
      </c>
      <c r="E2124" s="18">
        <v>23.4575</v>
      </c>
      <c r="F2124" s="18">
        <v>106.25449999999999</v>
      </c>
      <c r="G2124" s="19">
        <f>+(Costo_Productos[[#This Row],[Precio Venta]]/Costo_Productos[[#This Row],[Precio Unitario]]-1)</f>
        <v>3.5296600234466586</v>
      </c>
    </row>
    <row r="2125" spans="1:7" x14ac:dyDescent="0.35">
      <c r="A2125" s="11">
        <v>44575</v>
      </c>
      <c r="B2125" t="s">
        <v>3489</v>
      </c>
      <c r="C2125" t="s">
        <v>4288</v>
      </c>
      <c r="D2125" t="s">
        <v>3366</v>
      </c>
      <c r="E2125" s="18">
        <v>24.361699999999999</v>
      </c>
      <c r="F2125" s="18">
        <v>102.82689999999999</v>
      </c>
      <c r="G2125" s="19">
        <f>+(Costo_Productos[[#This Row],[Precio Venta]]/Costo_Productos[[#This Row],[Precio Unitario]]-1)</f>
        <v>3.2208425520386506</v>
      </c>
    </row>
    <row r="2126" spans="1:7" x14ac:dyDescent="0.35">
      <c r="A2126" s="11">
        <v>44575</v>
      </c>
      <c r="B2126" t="s">
        <v>3488</v>
      </c>
      <c r="C2126" t="s">
        <v>4288</v>
      </c>
      <c r="D2126" t="s">
        <v>3411</v>
      </c>
      <c r="E2126" s="18">
        <v>22.700700000000001</v>
      </c>
      <c r="F2126" s="18">
        <v>102.82689999999999</v>
      </c>
      <c r="G2126" s="19">
        <f>+(Costo_Productos[[#This Row],[Precio Venta]]/Costo_Productos[[#This Row],[Precio Unitario]]-1)</f>
        <v>3.5296797015070016</v>
      </c>
    </row>
    <row r="2127" spans="1:7" x14ac:dyDescent="0.35">
      <c r="A2127" s="11">
        <v>44575</v>
      </c>
      <c r="B2127" t="s">
        <v>3492</v>
      </c>
      <c r="C2127" t="s">
        <v>4288</v>
      </c>
      <c r="D2127" t="s">
        <v>3375</v>
      </c>
      <c r="E2127" s="18">
        <v>39.372500000000002</v>
      </c>
      <c r="F2127" s="18">
        <v>178.3313</v>
      </c>
      <c r="G2127" s="19">
        <f>+(Costo_Productos[[#This Row],[Precio Venta]]/Costo_Productos[[#This Row],[Precio Unitario]]-1)</f>
        <v>3.5293364658073525</v>
      </c>
    </row>
    <row r="2128" spans="1:7" x14ac:dyDescent="0.35">
      <c r="A2128" s="11">
        <v>44575</v>
      </c>
      <c r="B2128" t="s">
        <v>3491</v>
      </c>
      <c r="C2128" t="s">
        <v>4288</v>
      </c>
      <c r="D2128" t="s">
        <v>3372</v>
      </c>
      <c r="E2128" s="18">
        <v>34.8611</v>
      </c>
      <c r="F2128" s="18">
        <v>157.96170000000001</v>
      </c>
      <c r="G2128" s="19">
        <f>+(Costo_Productos[[#This Row],[Precio Venta]]/Costo_Productos[[#This Row],[Precio Unitario]]-1)</f>
        <v>3.5311737151151288</v>
      </c>
    </row>
    <row r="2129" spans="1:7" x14ac:dyDescent="0.35">
      <c r="A2129" s="11">
        <v>44575</v>
      </c>
      <c r="B2129" t="s">
        <v>3490</v>
      </c>
      <c r="C2129" t="s">
        <v>4288</v>
      </c>
      <c r="D2129" t="s">
        <v>3369</v>
      </c>
      <c r="E2129" s="18">
        <v>29.939499999999999</v>
      </c>
      <c r="F2129" s="18">
        <v>135.6336</v>
      </c>
      <c r="G2129" s="19">
        <f>+(Costo_Productos[[#This Row],[Precio Venta]]/Costo_Productos[[#This Row],[Precio Unitario]]-1)</f>
        <v>3.5302560162995373</v>
      </c>
    </row>
    <row r="2130" spans="1:7" x14ac:dyDescent="0.35">
      <c r="A2130" s="11">
        <v>44575</v>
      </c>
      <c r="B2130" t="s">
        <v>3485</v>
      </c>
      <c r="C2130" t="s">
        <v>4288</v>
      </c>
      <c r="D2130" t="s">
        <v>3360</v>
      </c>
      <c r="E2130" s="18">
        <v>22.700700000000001</v>
      </c>
      <c r="F2130" s="18">
        <v>102.82689999999999</v>
      </c>
      <c r="G2130" s="19">
        <f>+(Costo_Productos[[#This Row],[Precio Venta]]/Costo_Productos[[#This Row],[Precio Unitario]]-1)</f>
        <v>3.5296797015070016</v>
      </c>
    </row>
    <row r="2131" spans="1:7" x14ac:dyDescent="0.35">
      <c r="A2131" s="11">
        <v>44665</v>
      </c>
      <c r="B2131" t="s">
        <v>3554</v>
      </c>
      <c r="C2131" t="s">
        <v>4288</v>
      </c>
      <c r="D2131" t="s">
        <v>3555</v>
      </c>
      <c r="E2131" s="18">
        <v>47.680900000000001</v>
      </c>
      <c r="F2131" s="18">
        <v>196.93799999999999</v>
      </c>
      <c r="G2131" s="19">
        <f>+(Costo_Productos[[#This Row],[Precio Venta]]/Costo_Productos[[#This Row],[Precio Unitario]]-1)</f>
        <v>3.1303331103230008</v>
      </c>
    </row>
    <row r="2132" spans="1:7" x14ac:dyDescent="0.35">
      <c r="A2132" s="11">
        <v>44665</v>
      </c>
      <c r="B2132" t="s">
        <v>3538</v>
      </c>
      <c r="C2132" t="s">
        <v>4288</v>
      </c>
      <c r="D2132" t="s">
        <v>3539</v>
      </c>
      <c r="E2132" s="18">
        <v>45.881599999999999</v>
      </c>
      <c r="F2132" s="18">
        <v>189.49529999999999</v>
      </c>
      <c r="G2132" s="19">
        <f>+(Costo_Productos[[#This Row],[Precio Venta]]/Costo_Productos[[#This Row],[Precio Unitario]]-1)</f>
        <v>3.1300935451248426</v>
      </c>
    </row>
    <row r="2133" spans="1:7" x14ac:dyDescent="0.35">
      <c r="A2133" s="11">
        <v>44665</v>
      </c>
      <c r="B2133" t="s">
        <v>3526</v>
      </c>
      <c r="C2133" t="s">
        <v>4288</v>
      </c>
      <c r="D2133" t="s">
        <v>3527</v>
      </c>
      <c r="E2133" s="18">
        <v>61.400399999999998</v>
      </c>
      <c r="F2133" s="18">
        <v>251.68109999999999</v>
      </c>
      <c r="G2133" s="19">
        <f>+(Costo_Productos[[#This Row],[Precio Venta]]/Costo_Productos[[#This Row],[Precio Unitario]]-1)</f>
        <v>3.0990140129380261</v>
      </c>
    </row>
    <row r="2134" spans="1:7" x14ac:dyDescent="0.35">
      <c r="A2134" s="11">
        <v>44665</v>
      </c>
      <c r="B2134" t="s">
        <v>2003</v>
      </c>
      <c r="C2134" t="s">
        <v>4280</v>
      </c>
      <c r="D2134" t="s">
        <v>2004</v>
      </c>
      <c r="E2134" s="18">
        <v>9.5</v>
      </c>
      <c r="F2134" s="18">
        <v>70.154399999999995</v>
      </c>
      <c r="G2134" s="19">
        <f>+(Costo_Productos[[#This Row],[Precio Venta]]/Costo_Productos[[#This Row],[Precio Unitario]]-1)</f>
        <v>6.3846736842105258</v>
      </c>
    </row>
    <row r="2135" spans="1:7" x14ac:dyDescent="0.35">
      <c r="A2135" s="11">
        <v>44665</v>
      </c>
      <c r="B2135" t="s">
        <v>1998</v>
      </c>
      <c r="C2135" t="s">
        <v>4280</v>
      </c>
      <c r="D2135" t="s">
        <v>2000</v>
      </c>
      <c r="E2135" s="18">
        <v>7</v>
      </c>
      <c r="F2135" s="18">
        <v>52.296900000000001</v>
      </c>
      <c r="G2135" s="19">
        <f>+(Costo_Productos[[#This Row],[Precio Venta]]/Costo_Productos[[#This Row],[Precio Unitario]]-1)</f>
        <v>6.4709857142857148</v>
      </c>
    </row>
    <row r="2136" spans="1:7" x14ac:dyDescent="0.35">
      <c r="A2136" s="11">
        <v>44672</v>
      </c>
      <c r="B2136" t="s">
        <v>3588</v>
      </c>
      <c r="C2136" t="s">
        <v>4276</v>
      </c>
      <c r="D2136" t="s">
        <v>3294</v>
      </c>
      <c r="E2136" s="18">
        <v>3.1254</v>
      </c>
      <c r="F2136" s="18">
        <v>10.185700000000001</v>
      </c>
      <c r="G2136" s="19">
        <f>+(Costo_Productos[[#This Row],[Precio Venta]]/Costo_Productos[[#This Row],[Precio Unitario]]-1)</f>
        <v>2.2590068471235685</v>
      </c>
    </row>
    <row r="2137" spans="1:7" x14ac:dyDescent="0.35">
      <c r="A2137" s="11">
        <v>44672</v>
      </c>
      <c r="B2137" t="s">
        <v>1212</v>
      </c>
      <c r="C2137" t="s">
        <v>4276</v>
      </c>
      <c r="D2137" t="s">
        <v>1213</v>
      </c>
      <c r="E2137" s="18">
        <v>2.3083</v>
      </c>
      <c r="F2137" s="18">
        <v>12.840400000000001</v>
      </c>
      <c r="G2137" s="19">
        <f>+(Costo_Productos[[#This Row],[Precio Venta]]/Costo_Productos[[#This Row],[Precio Unitario]]-1)</f>
        <v>4.5627084867651524</v>
      </c>
    </row>
    <row r="2138" spans="1:7" x14ac:dyDescent="0.35">
      <c r="A2138" s="11">
        <v>44672</v>
      </c>
      <c r="B2138" t="s">
        <v>3600</v>
      </c>
      <c r="C2138" t="s">
        <v>4276</v>
      </c>
      <c r="D2138" t="s">
        <v>4753</v>
      </c>
      <c r="E2138" s="18">
        <v>5.9611000000000001</v>
      </c>
      <c r="F2138" s="18">
        <v>17.558199999999999</v>
      </c>
      <c r="G2138" s="19">
        <f>+(Costo_Productos[[#This Row],[Precio Venta]]/Costo_Productos[[#This Row],[Precio Unitario]]-1)</f>
        <v>1.9454630856721074</v>
      </c>
    </row>
    <row r="2139" spans="1:7" x14ac:dyDescent="0.35">
      <c r="A2139" s="11">
        <v>44672</v>
      </c>
      <c r="B2139" t="s">
        <v>3453</v>
      </c>
      <c r="C2139" t="s">
        <v>4276</v>
      </c>
      <c r="D2139" t="s">
        <v>3455</v>
      </c>
      <c r="E2139" s="18">
        <v>1.3877999999999999</v>
      </c>
      <c r="F2139" s="18">
        <v>6.1905999999999999</v>
      </c>
      <c r="G2139" s="19">
        <f>+(Costo_Productos[[#This Row],[Precio Venta]]/Costo_Productos[[#This Row],[Precio Unitario]]-1)</f>
        <v>3.4607292117019748</v>
      </c>
    </row>
    <row r="2140" spans="1:7" x14ac:dyDescent="0.35">
      <c r="A2140" s="11">
        <v>44672</v>
      </c>
      <c r="B2140" t="s">
        <v>3449</v>
      </c>
      <c r="C2140" t="s">
        <v>4276</v>
      </c>
      <c r="D2140" t="s">
        <v>3452</v>
      </c>
      <c r="E2140" s="18">
        <v>1.3877999999999999</v>
      </c>
      <c r="F2140" s="18">
        <v>6.1905999999999999</v>
      </c>
      <c r="G2140" s="19">
        <f>+(Costo_Productos[[#This Row],[Precio Venta]]/Costo_Productos[[#This Row],[Precio Unitario]]-1)</f>
        <v>3.4607292117019748</v>
      </c>
    </row>
    <row r="2141" spans="1:7" x14ac:dyDescent="0.35">
      <c r="A2141" s="11">
        <v>44672</v>
      </c>
      <c r="B2141" t="s">
        <v>1242</v>
      </c>
      <c r="C2141" t="s">
        <v>4276</v>
      </c>
      <c r="D2141" t="s">
        <v>1243</v>
      </c>
      <c r="E2141" s="18">
        <v>10.254899999999999</v>
      </c>
      <c r="F2141" s="18">
        <v>50.709600000000002</v>
      </c>
      <c r="G2141" s="19">
        <f>+(Costo_Productos[[#This Row],[Precio Venta]]/Costo_Productos[[#This Row],[Precio Unitario]]-1)</f>
        <v>3.9449141386069106</v>
      </c>
    </row>
    <row r="2142" spans="1:7" x14ac:dyDescent="0.35">
      <c r="A2142" s="11">
        <v>44672</v>
      </c>
      <c r="B2142" t="s">
        <v>1216</v>
      </c>
      <c r="C2142" t="s">
        <v>4276</v>
      </c>
      <c r="D2142" t="s">
        <v>1217</v>
      </c>
      <c r="E2142" s="18">
        <v>2.7526999999999999</v>
      </c>
      <c r="F2142" s="18">
        <v>15.4198</v>
      </c>
      <c r="G2142" s="19">
        <f>+(Costo_Productos[[#This Row],[Precio Venta]]/Costo_Productos[[#This Row],[Precio Unitario]]-1)</f>
        <v>4.6017001489446727</v>
      </c>
    </row>
    <row r="2143" spans="1:7" x14ac:dyDescent="0.35">
      <c r="A2143" s="11">
        <v>44672</v>
      </c>
      <c r="B2143" t="s">
        <v>1377</v>
      </c>
      <c r="C2143" t="s">
        <v>4276</v>
      </c>
      <c r="D2143" t="s">
        <v>1378</v>
      </c>
      <c r="E2143" s="18">
        <v>19.353300000000001</v>
      </c>
      <c r="F2143" s="18">
        <v>64.712100000000007</v>
      </c>
      <c r="G2143" s="19">
        <f>+(Costo_Productos[[#This Row],[Precio Venta]]/Costo_Productos[[#This Row],[Precio Unitario]]-1)</f>
        <v>2.3437243260839238</v>
      </c>
    </row>
    <row r="2144" spans="1:7" x14ac:dyDescent="0.35">
      <c r="A2144" s="11">
        <v>44673</v>
      </c>
      <c r="B2144" t="s">
        <v>3902</v>
      </c>
      <c r="C2144" t="s">
        <v>5584</v>
      </c>
      <c r="D2144" t="s">
        <v>3903</v>
      </c>
      <c r="E2144" s="18">
        <v>24.824999999999999</v>
      </c>
      <c r="F2144" s="18">
        <v>93.040300000000002</v>
      </c>
      <c r="G2144" s="19">
        <f>+(Costo_Productos[[#This Row],[Precio Venta]]/Costo_Productos[[#This Row],[Precio Unitario]]-1)</f>
        <v>2.7478469284994969</v>
      </c>
    </row>
    <row r="2145" spans="1:7" x14ac:dyDescent="0.35">
      <c r="A2145" s="11">
        <v>44534</v>
      </c>
      <c r="B2145" t="s">
        <v>2851</v>
      </c>
      <c r="C2145" t="s">
        <v>4282</v>
      </c>
      <c r="D2145" t="s">
        <v>2852</v>
      </c>
      <c r="E2145" s="18">
        <v>7.3997999999999999</v>
      </c>
      <c r="F2145" s="18">
        <v>28.827100000000002</v>
      </c>
      <c r="G2145" s="19">
        <f>+(Costo_Productos[[#This Row],[Precio Venta]]/Costo_Productos[[#This Row],[Precio Unitario]]-1)</f>
        <v>2.8956593421443824</v>
      </c>
    </row>
    <row r="2146" spans="1:7" x14ac:dyDescent="0.35">
      <c r="A2146" s="11">
        <v>44534</v>
      </c>
      <c r="B2146" t="s">
        <v>2813</v>
      </c>
      <c r="C2146" t="s">
        <v>4282</v>
      </c>
      <c r="D2146" t="s">
        <v>2814</v>
      </c>
      <c r="E2146" s="18">
        <v>4.1783999999999999</v>
      </c>
      <c r="F2146" s="18">
        <v>21.145499999999998</v>
      </c>
      <c r="G2146" s="19">
        <f>+(Costo_Productos[[#This Row],[Precio Venta]]/Costo_Productos[[#This Row],[Precio Unitario]]-1)</f>
        <v>4.060669155657668</v>
      </c>
    </row>
    <row r="2147" spans="1:7" x14ac:dyDescent="0.35">
      <c r="A2147" s="11">
        <v>44534</v>
      </c>
      <c r="B2147" t="s">
        <v>2797</v>
      </c>
      <c r="C2147" t="s">
        <v>4282</v>
      </c>
      <c r="D2147" t="s">
        <v>2798</v>
      </c>
      <c r="E2147" s="18">
        <v>4.4119999999999999</v>
      </c>
      <c r="F2147" s="18">
        <v>18.084199999999999</v>
      </c>
      <c r="G2147" s="19">
        <f>+(Costo_Productos[[#This Row],[Precio Venta]]/Costo_Productos[[#This Row],[Precio Unitario]]-1)</f>
        <v>3.0988667271078878</v>
      </c>
    </row>
    <row r="2148" spans="1:7" x14ac:dyDescent="0.35">
      <c r="A2148" s="11">
        <v>44534</v>
      </c>
      <c r="B2148" t="s">
        <v>2803</v>
      </c>
      <c r="C2148" t="s">
        <v>4282</v>
      </c>
      <c r="D2148" t="s">
        <v>2804</v>
      </c>
      <c r="E2148" s="18">
        <v>3.2179000000000002</v>
      </c>
      <c r="F2148" s="18">
        <v>12.953799999999999</v>
      </c>
      <c r="G2148" s="19">
        <f>+(Costo_Productos[[#This Row],[Precio Venta]]/Costo_Productos[[#This Row],[Precio Unitario]]-1)</f>
        <v>3.0255446098387146</v>
      </c>
    </row>
    <row r="2149" spans="1:7" x14ac:dyDescent="0.35">
      <c r="A2149" s="11">
        <v>44534</v>
      </c>
      <c r="B2149" t="s">
        <v>2784</v>
      </c>
      <c r="C2149" t="s">
        <v>4282</v>
      </c>
      <c r="D2149" t="s">
        <v>2787</v>
      </c>
      <c r="E2149" s="18">
        <v>2.7435</v>
      </c>
      <c r="F2149" s="18">
        <v>10.856199999999999</v>
      </c>
      <c r="G2149" s="19">
        <f>+(Costo_Productos[[#This Row],[Precio Venta]]/Costo_Productos[[#This Row],[Precio Unitario]]-1)</f>
        <v>2.957062146892655</v>
      </c>
    </row>
    <row r="2150" spans="1:7" x14ac:dyDescent="0.35">
      <c r="A2150" s="11">
        <v>44534</v>
      </c>
      <c r="B2150" t="s">
        <v>2823</v>
      </c>
      <c r="C2150" t="s">
        <v>4282</v>
      </c>
      <c r="D2150" t="s">
        <v>2824</v>
      </c>
      <c r="E2150" s="18">
        <v>3.9542000000000002</v>
      </c>
      <c r="F2150" s="18">
        <v>21.769100000000002</v>
      </c>
      <c r="G2150" s="19">
        <f>+(Costo_Productos[[#This Row],[Precio Venta]]/Costo_Productos[[#This Row],[Precio Unitario]]-1)</f>
        <v>4.5053108087603055</v>
      </c>
    </row>
    <row r="2151" spans="1:7" x14ac:dyDescent="0.35">
      <c r="A2151" s="11">
        <v>44534</v>
      </c>
      <c r="B2151" t="s">
        <v>1834</v>
      </c>
      <c r="C2151" t="s">
        <v>4278</v>
      </c>
      <c r="D2151" t="s">
        <v>1835</v>
      </c>
      <c r="E2151" s="18">
        <v>99.68</v>
      </c>
      <c r="F2151" s="18">
        <v>457.80329999999998</v>
      </c>
      <c r="G2151" s="19">
        <f>+(Costo_Productos[[#This Row],[Precio Venta]]/Costo_Productos[[#This Row],[Precio Unitario]]-1)</f>
        <v>3.5927297351524876</v>
      </c>
    </row>
    <row r="2152" spans="1:7" x14ac:dyDescent="0.35">
      <c r="A2152" s="11">
        <v>44534</v>
      </c>
      <c r="B2152" t="s">
        <v>1832</v>
      </c>
      <c r="C2152" t="s">
        <v>4278</v>
      </c>
      <c r="D2152" t="s">
        <v>1833</v>
      </c>
      <c r="E2152" s="18">
        <v>97.44</v>
      </c>
      <c r="F2152" s="18">
        <v>392.38260000000002</v>
      </c>
      <c r="G2152" s="19">
        <f>+(Costo_Productos[[#This Row],[Precio Venta]]/Costo_Productos[[#This Row],[Precio Unitario]]-1)</f>
        <v>3.0269150246305419</v>
      </c>
    </row>
    <row r="2153" spans="1:7" x14ac:dyDescent="0.35">
      <c r="A2153" s="11">
        <v>44534</v>
      </c>
      <c r="B2153" t="s">
        <v>1904</v>
      </c>
      <c r="C2153" t="s">
        <v>4278</v>
      </c>
      <c r="D2153" t="s">
        <v>1905</v>
      </c>
      <c r="E2153" s="18">
        <v>89.6</v>
      </c>
      <c r="F2153" s="18">
        <v>253.97300000000001</v>
      </c>
      <c r="G2153" s="19">
        <f>+(Costo_Productos[[#This Row],[Precio Venta]]/Costo_Productos[[#This Row],[Precio Unitario]]-1)</f>
        <v>1.8345200892857148</v>
      </c>
    </row>
    <row r="2154" spans="1:7" x14ac:dyDescent="0.35">
      <c r="A2154" s="11">
        <v>44534</v>
      </c>
      <c r="B2154" t="s">
        <v>1828</v>
      </c>
      <c r="C2154" t="s">
        <v>4278</v>
      </c>
      <c r="D2154" t="s">
        <v>1829</v>
      </c>
      <c r="E2154" s="18">
        <v>47</v>
      </c>
      <c r="F2154" s="18">
        <v>269.93130000000002</v>
      </c>
      <c r="G2154" s="19">
        <f>+(Costo_Productos[[#This Row],[Precio Venta]]/Costo_Productos[[#This Row],[Precio Unitario]]-1)</f>
        <v>4.7432191489361708</v>
      </c>
    </row>
    <row r="2155" spans="1:7" x14ac:dyDescent="0.35">
      <c r="A2155" s="11">
        <v>44534</v>
      </c>
      <c r="B2155" t="s">
        <v>1824</v>
      </c>
      <c r="C2155" t="s">
        <v>4278</v>
      </c>
      <c r="D2155" t="s">
        <v>1825</v>
      </c>
      <c r="E2155" s="18">
        <v>43.64</v>
      </c>
      <c r="F2155" s="18">
        <v>247.73699999999999</v>
      </c>
      <c r="G2155" s="19">
        <f>+(Costo_Productos[[#This Row],[Precio Venta]]/Costo_Productos[[#This Row],[Precio Unitario]]-1)</f>
        <v>4.6768331805682859</v>
      </c>
    </row>
    <row r="2156" spans="1:7" x14ac:dyDescent="0.35">
      <c r="A2156" s="11">
        <v>44534</v>
      </c>
      <c r="B2156" t="s">
        <v>1822</v>
      </c>
      <c r="C2156" t="s">
        <v>4278</v>
      </c>
      <c r="D2156" t="s">
        <v>1823</v>
      </c>
      <c r="E2156" s="18">
        <v>38.6</v>
      </c>
      <c r="F2156" s="18">
        <v>234.44309999999999</v>
      </c>
      <c r="G2156" s="19">
        <f>+(Costo_Productos[[#This Row],[Precio Venta]]/Costo_Productos[[#This Row],[Precio Unitario]]-1)</f>
        <v>5.0736554404145071</v>
      </c>
    </row>
    <row r="2157" spans="1:7" x14ac:dyDescent="0.35">
      <c r="A2157" s="11">
        <v>44534</v>
      </c>
      <c r="B2157" t="s">
        <v>1872</v>
      </c>
      <c r="C2157" t="s">
        <v>4278</v>
      </c>
      <c r="D2157" t="s">
        <v>1803</v>
      </c>
      <c r="E2157" s="18">
        <v>270</v>
      </c>
      <c r="F2157" s="18">
        <v>920</v>
      </c>
      <c r="G2157" s="19">
        <f>+(Costo_Productos[[#This Row],[Precio Venta]]/Costo_Productos[[#This Row],[Precio Unitario]]-1)</f>
        <v>2.4074074074074074</v>
      </c>
    </row>
    <row r="2158" spans="1:7" x14ac:dyDescent="0.35">
      <c r="A2158" s="11">
        <v>44534</v>
      </c>
      <c r="B2158" t="s">
        <v>1838</v>
      </c>
      <c r="C2158" t="s">
        <v>4278</v>
      </c>
      <c r="D2158" t="s">
        <v>1839</v>
      </c>
      <c r="E2158" s="18">
        <v>80.12</v>
      </c>
      <c r="F2158" s="18">
        <v>436.71449999999999</v>
      </c>
      <c r="G2158" s="19">
        <f>+(Costo_Productos[[#This Row],[Precio Venta]]/Costo_Productos[[#This Row],[Precio Unitario]]-1)</f>
        <v>4.4507551173240136</v>
      </c>
    </row>
    <row r="2159" spans="1:7" x14ac:dyDescent="0.35">
      <c r="A2159" s="11">
        <v>44534</v>
      </c>
      <c r="B2159" t="s">
        <v>1864</v>
      </c>
      <c r="C2159" t="s">
        <v>4278</v>
      </c>
      <c r="D2159" t="s">
        <v>1865</v>
      </c>
      <c r="E2159" s="18">
        <v>92.31</v>
      </c>
      <c r="F2159" s="18">
        <v>353.06779999999998</v>
      </c>
      <c r="G2159" s="19">
        <f>+(Costo_Productos[[#This Row],[Precio Venta]]/Costo_Productos[[#This Row],[Precio Unitario]]-1)</f>
        <v>2.8248055465280033</v>
      </c>
    </row>
    <row r="2160" spans="1:7" x14ac:dyDescent="0.35">
      <c r="A2160" s="11">
        <v>44534</v>
      </c>
      <c r="B2160" t="s">
        <v>1796</v>
      </c>
      <c r="C2160" t="s">
        <v>4278</v>
      </c>
      <c r="D2160" t="s">
        <v>1797</v>
      </c>
      <c r="E2160" s="18">
        <v>51.08</v>
      </c>
      <c r="F2160" s="18">
        <v>280.05059999999997</v>
      </c>
      <c r="G2160" s="19">
        <f>+(Costo_Productos[[#This Row],[Precio Venta]]/Costo_Productos[[#This Row],[Precio Unitario]]-1)</f>
        <v>4.4825880971025835</v>
      </c>
    </row>
    <row r="2161" spans="1:7" x14ac:dyDescent="0.35">
      <c r="A2161" s="11">
        <v>44534</v>
      </c>
      <c r="B2161" t="s">
        <v>1840</v>
      </c>
      <c r="C2161" t="s">
        <v>4278</v>
      </c>
      <c r="D2161" t="s">
        <v>1841</v>
      </c>
      <c r="E2161" s="18">
        <v>43.9</v>
      </c>
      <c r="F2161" s="18">
        <v>200.06039999999999</v>
      </c>
      <c r="G2161" s="19">
        <f>+(Costo_Productos[[#This Row],[Precio Venta]]/Costo_Productos[[#This Row],[Precio Unitario]]-1)</f>
        <v>3.5571845102505693</v>
      </c>
    </row>
    <row r="2162" spans="1:7" x14ac:dyDescent="0.35">
      <c r="A2162" s="11">
        <v>44655</v>
      </c>
      <c r="B2162" t="s">
        <v>3684</v>
      </c>
      <c r="C2162" t="s">
        <v>4283</v>
      </c>
      <c r="D2162" t="s">
        <v>3685</v>
      </c>
      <c r="E2162" s="18">
        <v>101.958</v>
      </c>
      <c r="F2162" s="18">
        <v>440.31200000000001</v>
      </c>
      <c r="G2162" s="19">
        <f>+(Costo_Productos[[#This Row],[Precio Venta]]/Costo_Productos[[#This Row],[Precio Unitario]]-1)</f>
        <v>3.3185625453618162</v>
      </c>
    </row>
    <row r="2163" spans="1:7" x14ac:dyDescent="0.35">
      <c r="A2163" s="11">
        <v>44655</v>
      </c>
      <c r="B2163" t="s">
        <v>3682</v>
      </c>
      <c r="C2163" t="s">
        <v>4283</v>
      </c>
      <c r="D2163" t="s">
        <v>3683</v>
      </c>
      <c r="E2163" s="18">
        <v>108.91200000000001</v>
      </c>
      <c r="F2163" s="18">
        <v>470.35809999999998</v>
      </c>
      <c r="G2163" s="19">
        <f>+(Costo_Productos[[#This Row],[Precio Venta]]/Costo_Productos[[#This Row],[Precio Unitario]]-1)</f>
        <v>3.3186985823417068</v>
      </c>
    </row>
    <row r="2164" spans="1:7" x14ac:dyDescent="0.35">
      <c r="A2164" s="11">
        <v>44655</v>
      </c>
      <c r="B2164" t="s">
        <v>3800</v>
      </c>
      <c r="C2164" t="s">
        <v>4283</v>
      </c>
      <c r="D2164" t="s">
        <v>3801</v>
      </c>
      <c r="E2164" s="18">
        <v>19879.212</v>
      </c>
      <c r="F2164" s="18">
        <v>959.74890000000005</v>
      </c>
      <c r="G2164" s="19">
        <f>+(Costo_Productos[[#This Row],[Precio Venta]]/Costo_Productos[[#This Row],[Precio Unitario]]-1)</f>
        <v>-0.9517209786786317</v>
      </c>
    </row>
    <row r="2165" spans="1:7" x14ac:dyDescent="0.35">
      <c r="A2165" s="11">
        <v>44655</v>
      </c>
      <c r="B2165" t="s">
        <v>3798</v>
      </c>
      <c r="C2165" t="s">
        <v>4283</v>
      </c>
      <c r="D2165" t="s">
        <v>3799</v>
      </c>
      <c r="E2165" s="18">
        <v>13863.288</v>
      </c>
      <c r="F2165" s="18">
        <v>669.30449999999996</v>
      </c>
      <c r="G2165" s="19">
        <f>+(Costo_Productos[[#This Row],[Precio Venta]]/Costo_Productos[[#This Row],[Precio Unitario]]-1)</f>
        <v>-0.95172108521441667</v>
      </c>
    </row>
    <row r="2166" spans="1:7" x14ac:dyDescent="0.35">
      <c r="A2166" s="11">
        <v>44655</v>
      </c>
      <c r="B2166" t="s">
        <v>3706</v>
      </c>
      <c r="C2166" t="s">
        <v>4283</v>
      </c>
      <c r="D2166" t="s">
        <v>3707</v>
      </c>
      <c r="E2166" s="18">
        <v>85.272000000000006</v>
      </c>
      <c r="F2166" s="18">
        <v>551.11249999999995</v>
      </c>
      <c r="G2166" s="19">
        <f>+(Costo_Productos[[#This Row],[Precio Venta]]/Costo_Productos[[#This Row],[Precio Unitario]]-1)</f>
        <v>5.4629948869499945</v>
      </c>
    </row>
    <row r="2167" spans="1:7" x14ac:dyDescent="0.35">
      <c r="A2167" s="11">
        <v>44655</v>
      </c>
      <c r="B2167" t="s">
        <v>3696</v>
      </c>
      <c r="C2167" t="s">
        <v>4283</v>
      </c>
      <c r="D2167" t="s">
        <v>3697</v>
      </c>
      <c r="E2167" s="18">
        <v>171.16200000000001</v>
      </c>
      <c r="F2167" s="18">
        <v>793.3972</v>
      </c>
      <c r="G2167" s="19">
        <f>+(Costo_Productos[[#This Row],[Precio Venta]]/Costo_Productos[[#This Row],[Precio Unitario]]-1)</f>
        <v>3.6353583155139573</v>
      </c>
    </row>
    <row r="2168" spans="1:7" x14ac:dyDescent="0.35">
      <c r="A2168" s="11">
        <v>44655</v>
      </c>
      <c r="B2168" t="s">
        <v>3744</v>
      </c>
      <c r="C2168" t="s">
        <v>4283</v>
      </c>
      <c r="D2168" t="s">
        <v>3745</v>
      </c>
      <c r="E2168" s="18">
        <v>68.244</v>
      </c>
      <c r="F2168" s="18">
        <v>290.94729999999998</v>
      </c>
      <c r="G2168" s="19">
        <f>+(Costo_Productos[[#This Row],[Precio Venta]]/Costo_Productos[[#This Row],[Precio Unitario]]-1)</f>
        <v>3.2633389015884182</v>
      </c>
    </row>
    <row r="2169" spans="1:7" x14ac:dyDescent="0.35">
      <c r="A2169" s="11">
        <v>44655</v>
      </c>
      <c r="B2169" t="s">
        <v>3730</v>
      </c>
      <c r="C2169" t="s">
        <v>4283</v>
      </c>
      <c r="D2169" t="s">
        <v>3731</v>
      </c>
      <c r="E2169" s="18">
        <v>78.45</v>
      </c>
      <c r="F2169" s="18">
        <v>347.42450000000002</v>
      </c>
      <c r="G2169" s="19">
        <f>+(Costo_Productos[[#This Row],[Precio Venta]]/Costo_Productos[[#This Row],[Precio Unitario]]-1)</f>
        <v>3.4286105799872528</v>
      </c>
    </row>
    <row r="2170" spans="1:7" x14ac:dyDescent="0.35">
      <c r="A2170" s="11">
        <v>44655</v>
      </c>
      <c r="B2170" t="s">
        <v>3728</v>
      </c>
      <c r="C2170" t="s">
        <v>4283</v>
      </c>
      <c r="D2170" t="s">
        <v>3729</v>
      </c>
      <c r="E2170" s="18">
        <v>72.492000000000004</v>
      </c>
      <c r="F2170" s="18">
        <v>321.01510000000002</v>
      </c>
      <c r="G2170" s="19">
        <f>+(Costo_Productos[[#This Row],[Precio Venta]]/Costo_Productos[[#This Row],[Precio Unitario]]-1)</f>
        <v>3.4282831208960989</v>
      </c>
    </row>
    <row r="2171" spans="1:7" x14ac:dyDescent="0.35">
      <c r="A2171" s="11">
        <v>44655</v>
      </c>
      <c r="B2171" t="s">
        <v>3722</v>
      </c>
      <c r="C2171" t="s">
        <v>4283</v>
      </c>
      <c r="D2171" t="s">
        <v>3723</v>
      </c>
      <c r="E2171" s="18">
        <v>63.438000000000002</v>
      </c>
      <c r="F2171" s="18">
        <v>272.6447</v>
      </c>
      <c r="G2171" s="19">
        <f>+(Costo_Productos[[#This Row],[Precio Venta]]/Costo_Productos[[#This Row],[Precio Unitario]]-1)</f>
        <v>3.2978136132917175</v>
      </c>
    </row>
    <row r="2172" spans="1:7" x14ac:dyDescent="0.35">
      <c r="A2172" s="11">
        <v>44655</v>
      </c>
      <c r="B2172" t="s">
        <v>3807</v>
      </c>
      <c r="C2172" t="s">
        <v>4283</v>
      </c>
      <c r="D2172" t="s">
        <v>3808</v>
      </c>
      <c r="E2172" s="18">
        <v>54.744</v>
      </c>
      <c r="F2172" s="18">
        <v>235.28190000000001</v>
      </c>
      <c r="G2172" s="19">
        <f>+(Costo_Productos[[#This Row],[Precio Venta]]/Costo_Productos[[#This Row],[Precio Unitario]]-1)</f>
        <v>3.297857299430075</v>
      </c>
    </row>
    <row r="2173" spans="1:7" x14ac:dyDescent="0.35">
      <c r="A2173" s="11">
        <v>44655</v>
      </c>
      <c r="B2173" t="s">
        <v>3841</v>
      </c>
      <c r="C2173" t="s">
        <v>4283</v>
      </c>
      <c r="D2173" t="s">
        <v>3842</v>
      </c>
      <c r="E2173" s="18">
        <v>261.10250000000002</v>
      </c>
      <c r="F2173" s="18">
        <v>1025.8541</v>
      </c>
      <c r="G2173" s="19">
        <f>+(Costo_Productos[[#This Row],[Precio Venta]]/Costo_Productos[[#This Row],[Precio Unitario]]-1)</f>
        <v>2.9289325073486463</v>
      </c>
    </row>
    <row r="2174" spans="1:7" x14ac:dyDescent="0.35">
      <c r="A2174" s="11">
        <v>44655</v>
      </c>
      <c r="B2174" t="s">
        <v>2698</v>
      </c>
      <c r="C2174" t="s">
        <v>4283</v>
      </c>
      <c r="D2174" t="s">
        <v>2699</v>
      </c>
      <c r="E2174" s="18">
        <v>169.40600000000001</v>
      </c>
      <c r="F2174" s="18">
        <v>623.96559999999999</v>
      </c>
      <c r="G2174" s="19">
        <f>+(Costo_Productos[[#This Row],[Precio Venta]]/Costo_Productos[[#This Row],[Precio Unitario]]-1)</f>
        <v>2.6832556107812002</v>
      </c>
    </row>
    <row r="2175" spans="1:7" x14ac:dyDescent="0.35">
      <c r="A2175" s="11">
        <v>44655</v>
      </c>
      <c r="B2175" t="s">
        <v>2694</v>
      </c>
      <c r="C2175" t="s">
        <v>4283</v>
      </c>
      <c r="D2175" t="s">
        <v>2695</v>
      </c>
      <c r="E2175" s="18">
        <v>93.805199999999999</v>
      </c>
      <c r="F2175" s="18">
        <v>345.53039999999999</v>
      </c>
      <c r="G2175" s="19">
        <f>+(Costo_Productos[[#This Row],[Precio Venta]]/Costo_Productos[[#This Row],[Precio Unitario]]-1)</f>
        <v>2.683488761817042</v>
      </c>
    </row>
    <row r="2176" spans="1:7" x14ac:dyDescent="0.35">
      <c r="A2176" s="11">
        <v>44655</v>
      </c>
      <c r="B2176" t="s">
        <v>2704</v>
      </c>
      <c r="C2176" t="s">
        <v>4283</v>
      </c>
      <c r="D2176" t="s">
        <v>2705</v>
      </c>
      <c r="E2176" s="18">
        <v>42.777500000000003</v>
      </c>
      <c r="F2176" s="18">
        <v>157.57980000000001</v>
      </c>
      <c r="G2176" s="19">
        <f>+(Costo_Productos[[#This Row],[Precio Venta]]/Costo_Productos[[#This Row],[Precio Unitario]]-1)</f>
        <v>2.6837075565425748</v>
      </c>
    </row>
    <row r="2177" spans="1:7" x14ac:dyDescent="0.35">
      <c r="A2177" s="11">
        <v>44641</v>
      </c>
      <c r="B2177" t="s">
        <v>5368</v>
      </c>
      <c r="C2177" t="s">
        <v>4010</v>
      </c>
      <c r="D2177" t="s">
        <v>4091</v>
      </c>
      <c r="E2177" s="18">
        <v>5.0019999999999998</v>
      </c>
      <c r="F2177" s="18">
        <v>13.605700000000001</v>
      </c>
      <c r="G2177" s="19">
        <f>+(Costo_Productos[[#This Row],[Precio Venta]]/Costo_Productos[[#This Row],[Precio Unitario]]-1)</f>
        <v>1.7200519792083169</v>
      </c>
    </row>
    <row r="2178" spans="1:7" x14ac:dyDescent="0.35">
      <c r="A2178" s="11">
        <v>44641</v>
      </c>
      <c r="B2178" t="s">
        <v>5369</v>
      </c>
      <c r="C2178" t="s">
        <v>4010</v>
      </c>
      <c r="D2178" t="s">
        <v>4067</v>
      </c>
      <c r="E2178" s="18">
        <v>3.1760000000000002</v>
      </c>
      <c r="F2178" s="18">
        <v>9.7790999999999997</v>
      </c>
      <c r="G2178" s="19">
        <f>+(Costo_Productos[[#This Row],[Precio Venta]]/Costo_Productos[[#This Row],[Precio Unitario]]-1)</f>
        <v>2.0790617128463476</v>
      </c>
    </row>
    <row r="2179" spans="1:7" x14ac:dyDescent="0.35">
      <c r="A2179" s="11">
        <v>44641</v>
      </c>
      <c r="B2179" t="s">
        <v>5370</v>
      </c>
      <c r="C2179" t="s">
        <v>4010</v>
      </c>
      <c r="D2179" t="s">
        <v>4069</v>
      </c>
      <c r="E2179" s="18">
        <v>3.5419999999999998</v>
      </c>
      <c r="F2179" s="18">
        <v>13.605700000000001</v>
      </c>
      <c r="G2179" s="19">
        <f>+(Costo_Productos[[#This Row],[Precio Venta]]/Costo_Productos[[#This Row],[Precio Unitario]]-1)</f>
        <v>2.8412478825522309</v>
      </c>
    </row>
    <row r="2180" spans="1:7" x14ac:dyDescent="0.35">
      <c r="A2180" s="11">
        <v>44641</v>
      </c>
      <c r="B2180" t="s">
        <v>5371</v>
      </c>
      <c r="C2180" t="s">
        <v>4010</v>
      </c>
      <c r="D2180" t="s">
        <v>4103</v>
      </c>
      <c r="E2180" s="18">
        <v>29.094000000000001</v>
      </c>
      <c r="F2180" s="18">
        <v>114.2312</v>
      </c>
      <c r="G2180" s="19">
        <f>+(Costo_Productos[[#This Row],[Precio Venta]]/Costo_Productos[[#This Row],[Precio Unitario]]-1)</f>
        <v>2.9262803327146489</v>
      </c>
    </row>
    <row r="2181" spans="1:7" x14ac:dyDescent="0.35">
      <c r="A2181" s="11">
        <v>44641</v>
      </c>
      <c r="B2181" t="s">
        <v>5372</v>
      </c>
      <c r="C2181" t="s">
        <v>4010</v>
      </c>
      <c r="D2181" t="s">
        <v>4101</v>
      </c>
      <c r="E2181" s="18">
        <v>25.931999999999999</v>
      </c>
      <c r="F2181" s="18">
        <v>95.806799999999996</v>
      </c>
      <c r="G2181" s="19">
        <f>+(Costo_Productos[[#This Row],[Precio Venta]]/Costo_Productos[[#This Row],[Precio Unitario]]-1)</f>
        <v>2.6945395650161963</v>
      </c>
    </row>
    <row r="2182" spans="1:7" x14ac:dyDescent="0.35">
      <c r="A2182" s="11">
        <v>44641</v>
      </c>
      <c r="B2182" t="s">
        <v>5373</v>
      </c>
      <c r="C2182" t="s">
        <v>4010</v>
      </c>
      <c r="D2182" t="s">
        <v>4079</v>
      </c>
      <c r="E2182" s="18">
        <v>9.6140000000000008</v>
      </c>
      <c r="F2182" s="18">
        <v>54.422800000000002</v>
      </c>
      <c r="G2182" s="19">
        <f>+(Costo_Productos[[#This Row],[Precio Venta]]/Costo_Productos[[#This Row],[Precio Unitario]]-1)</f>
        <v>4.6607863532348652</v>
      </c>
    </row>
    <row r="2183" spans="1:7" x14ac:dyDescent="0.35">
      <c r="A2183" s="11">
        <v>44641</v>
      </c>
      <c r="B2183" t="s">
        <v>5374</v>
      </c>
      <c r="C2183" t="s">
        <v>4010</v>
      </c>
      <c r="D2183" t="s">
        <v>4025</v>
      </c>
      <c r="E2183" s="18">
        <v>2.5979999999999999</v>
      </c>
      <c r="F2183" s="18">
        <v>15.5899</v>
      </c>
      <c r="G2183" s="19">
        <f>+(Costo_Productos[[#This Row],[Precio Venta]]/Costo_Productos[[#This Row],[Precio Unitario]]-1)</f>
        <v>5.0007313317936877</v>
      </c>
    </row>
    <row r="2184" spans="1:7" x14ac:dyDescent="0.35">
      <c r="A2184" s="11">
        <v>44641</v>
      </c>
      <c r="B2184" t="s">
        <v>5375</v>
      </c>
      <c r="C2184" t="s">
        <v>4010</v>
      </c>
      <c r="D2184" t="s">
        <v>4017</v>
      </c>
      <c r="E2184" s="18">
        <v>1.702</v>
      </c>
      <c r="F2184" s="18">
        <v>9.7790999999999997</v>
      </c>
      <c r="G2184" s="19">
        <f>+(Costo_Productos[[#This Row],[Precio Venta]]/Costo_Productos[[#This Row],[Precio Unitario]]-1)</f>
        <v>4.7456521739130437</v>
      </c>
    </row>
    <row r="2185" spans="1:7" x14ac:dyDescent="0.35">
      <c r="A2185" s="11">
        <v>44650</v>
      </c>
      <c r="B2185" t="s">
        <v>3653</v>
      </c>
      <c r="C2185" t="s">
        <v>5671</v>
      </c>
      <c r="D2185" t="s">
        <v>4317</v>
      </c>
      <c r="E2185" s="18">
        <v>62</v>
      </c>
      <c r="F2185" s="18">
        <v>183.67689999999999</v>
      </c>
      <c r="G2185" s="19">
        <f>+(Costo_Productos[[#This Row],[Precio Venta]]/Costo_Productos[[#This Row],[Precio Unitario]]-1)</f>
        <v>1.9625306451612903</v>
      </c>
    </row>
    <row r="2186" spans="1:7" x14ac:dyDescent="0.35">
      <c r="A2186" s="11">
        <v>44650</v>
      </c>
      <c r="B2186" t="s">
        <v>3655</v>
      </c>
      <c r="C2186" t="s">
        <v>5671</v>
      </c>
      <c r="D2186" t="s">
        <v>4318</v>
      </c>
      <c r="E2186" s="18">
        <v>64</v>
      </c>
      <c r="F2186" s="18">
        <v>190.47970000000001</v>
      </c>
      <c r="G2186" s="19">
        <f>+(Costo_Productos[[#This Row],[Precio Venta]]/Costo_Productos[[#This Row],[Precio Unitario]]-1)</f>
        <v>1.9762453125000001</v>
      </c>
    </row>
    <row r="2187" spans="1:7" x14ac:dyDescent="0.35">
      <c r="A2187" s="11">
        <v>44650</v>
      </c>
      <c r="B2187" t="s">
        <v>3633</v>
      </c>
      <c r="C2187" t="s">
        <v>5671</v>
      </c>
      <c r="D2187" t="s">
        <v>4308</v>
      </c>
      <c r="E2187" s="18">
        <v>28</v>
      </c>
      <c r="F2187" s="18">
        <v>110.5463</v>
      </c>
      <c r="G2187" s="19">
        <f>+(Costo_Productos[[#This Row],[Precio Venta]]/Costo_Productos[[#This Row],[Precio Unitario]]-1)</f>
        <v>2.9480821428571429</v>
      </c>
    </row>
    <row r="2188" spans="1:7" x14ac:dyDescent="0.35">
      <c r="A2188" s="11">
        <v>44650</v>
      </c>
      <c r="B2188" t="s">
        <v>3627</v>
      </c>
      <c r="C2188" t="s">
        <v>5671</v>
      </c>
      <c r="D2188" t="s">
        <v>4305</v>
      </c>
      <c r="E2188" s="18">
        <v>19</v>
      </c>
      <c r="F2188" s="18">
        <v>75.681700000000006</v>
      </c>
      <c r="G2188" s="19">
        <f>+(Costo_Productos[[#This Row],[Precio Venta]]/Costo_Productos[[#This Row],[Precio Unitario]]-1)</f>
        <v>2.9832473684210528</v>
      </c>
    </row>
    <row r="2189" spans="1:7" x14ac:dyDescent="0.35">
      <c r="A2189" s="11">
        <v>44650</v>
      </c>
      <c r="B2189" t="s">
        <v>3623</v>
      </c>
      <c r="C2189" t="s">
        <v>5671</v>
      </c>
      <c r="D2189" t="s">
        <v>4303</v>
      </c>
      <c r="E2189" s="18">
        <v>17.600000000000001</v>
      </c>
      <c r="F2189" s="18">
        <v>66.327799999999996</v>
      </c>
      <c r="G2189" s="19">
        <f>+(Costo_Productos[[#This Row],[Precio Venta]]/Costo_Productos[[#This Row],[Precio Unitario]]-1)</f>
        <v>2.7686249999999997</v>
      </c>
    </row>
    <row r="2190" spans="1:7" x14ac:dyDescent="0.35">
      <c r="A2190" s="11">
        <v>44650</v>
      </c>
      <c r="B2190" t="s">
        <v>3617</v>
      </c>
      <c r="C2190" t="s">
        <v>5671</v>
      </c>
      <c r="D2190" t="s">
        <v>4300</v>
      </c>
      <c r="E2190" s="18">
        <v>17.600000000000001</v>
      </c>
      <c r="F2190" s="18">
        <v>66.327799999999996</v>
      </c>
      <c r="G2190" s="19">
        <f>+(Costo_Productos[[#This Row],[Precio Venta]]/Costo_Productos[[#This Row],[Precio Unitario]]-1)</f>
        <v>2.7686249999999997</v>
      </c>
    </row>
    <row r="2191" spans="1:7" x14ac:dyDescent="0.35">
      <c r="A2191" s="11">
        <v>44650</v>
      </c>
      <c r="B2191" t="s">
        <v>4810</v>
      </c>
      <c r="C2191" t="s">
        <v>4287</v>
      </c>
      <c r="D2191" t="s">
        <v>4327</v>
      </c>
      <c r="E2191" s="18">
        <v>0.99429999999999996</v>
      </c>
      <c r="F2191" s="18">
        <v>5.4787999999999997</v>
      </c>
      <c r="G2191" s="19">
        <f>+(Costo_Productos[[#This Row],[Precio Venta]]/Costo_Productos[[#This Row],[Precio Unitario]]-1)</f>
        <v>4.5102081866639843</v>
      </c>
    </row>
    <row r="2192" spans="1:7" x14ac:dyDescent="0.35">
      <c r="A2192" s="11">
        <v>44650</v>
      </c>
      <c r="B2192" t="s">
        <v>4812</v>
      </c>
      <c r="C2192" t="s">
        <v>4287</v>
      </c>
      <c r="D2192" t="s">
        <v>4329</v>
      </c>
      <c r="E2192" s="18">
        <v>1.2190000000000001</v>
      </c>
      <c r="F2192" s="18">
        <v>5.4787999999999997</v>
      </c>
      <c r="G2192" s="19">
        <f>+(Costo_Productos[[#This Row],[Precio Venta]]/Costo_Productos[[#This Row],[Precio Unitario]]-1)</f>
        <v>3.4945036915504506</v>
      </c>
    </row>
    <row r="2193" spans="1:7" x14ac:dyDescent="0.35">
      <c r="A2193" s="11">
        <v>44650</v>
      </c>
      <c r="B2193" t="s">
        <v>4815</v>
      </c>
      <c r="C2193" t="s">
        <v>4287</v>
      </c>
      <c r="D2193" t="s">
        <v>4332</v>
      </c>
      <c r="E2193" s="18">
        <v>1.5799000000000001</v>
      </c>
      <c r="F2193" s="18">
        <v>8.6881000000000004</v>
      </c>
      <c r="G2193" s="19">
        <f>+(Costo_Productos[[#This Row],[Precio Venta]]/Costo_Productos[[#This Row],[Precio Unitario]]-1)</f>
        <v>4.4991455155389577</v>
      </c>
    </row>
    <row r="2194" spans="1:7" x14ac:dyDescent="0.35">
      <c r="A2194" s="11">
        <v>44650</v>
      </c>
      <c r="B2194" t="s">
        <v>4822</v>
      </c>
      <c r="C2194" t="s">
        <v>4287</v>
      </c>
      <c r="D2194" t="s">
        <v>4339</v>
      </c>
      <c r="E2194" s="18">
        <v>1.8261000000000001</v>
      </c>
      <c r="F2194" s="18">
        <v>10.032500000000001</v>
      </c>
      <c r="G2194" s="19">
        <f>+(Costo_Productos[[#This Row],[Precio Venta]]/Costo_Productos[[#This Row],[Precio Unitario]]-1)</f>
        <v>4.4939488527462901</v>
      </c>
    </row>
    <row r="2195" spans="1:7" x14ac:dyDescent="0.35">
      <c r="A2195" s="11">
        <v>44650</v>
      </c>
      <c r="B2195" t="s">
        <v>4824</v>
      </c>
      <c r="C2195" t="s">
        <v>4287</v>
      </c>
      <c r="D2195" t="s">
        <v>4341</v>
      </c>
      <c r="E2195" s="18">
        <v>3.4083999999999999</v>
      </c>
      <c r="F2195" s="18">
        <v>18.792899999999999</v>
      </c>
      <c r="G2195" s="19">
        <f>+(Costo_Productos[[#This Row],[Precio Venta]]/Costo_Productos[[#This Row],[Precio Unitario]]-1)</f>
        <v>4.5137014434925478</v>
      </c>
    </row>
    <row r="2196" spans="1:7" x14ac:dyDescent="0.35">
      <c r="A2196" s="11">
        <v>44650</v>
      </c>
      <c r="B2196" t="s">
        <v>3395</v>
      </c>
      <c r="C2196" t="s">
        <v>4276</v>
      </c>
      <c r="D2196" t="s">
        <v>3397</v>
      </c>
      <c r="E2196" s="18">
        <v>44.690600000000003</v>
      </c>
      <c r="F2196" s="18">
        <v>141.4425</v>
      </c>
      <c r="G2196" s="19">
        <f>+(Costo_Productos[[#This Row],[Precio Venta]]/Costo_Productos[[#This Row],[Precio Unitario]]-1)</f>
        <v>2.1649273001481291</v>
      </c>
    </row>
    <row r="2197" spans="1:7" x14ac:dyDescent="0.35">
      <c r="A2197" s="11">
        <v>44650</v>
      </c>
      <c r="B2197" t="s">
        <v>1439</v>
      </c>
      <c r="C2197" t="s">
        <v>4276</v>
      </c>
      <c r="D2197" t="s">
        <v>1440</v>
      </c>
      <c r="E2197" s="18">
        <v>59.285699999999999</v>
      </c>
      <c r="F2197" s="18">
        <v>262.0514</v>
      </c>
      <c r="G2197" s="19">
        <f>+(Costo_Productos[[#This Row],[Precio Venta]]/Costo_Productos[[#This Row],[Precio Unitario]]-1)</f>
        <v>3.4201451614807619</v>
      </c>
    </row>
    <row r="2198" spans="1:7" x14ac:dyDescent="0.35">
      <c r="A2198" s="11">
        <v>44650</v>
      </c>
      <c r="B2198" t="s">
        <v>3316</v>
      </c>
      <c r="C2198" t="s">
        <v>4276</v>
      </c>
      <c r="D2198" t="s">
        <v>3318</v>
      </c>
      <c r="E2198" s="18">
        <v>2.9556</v>
      </c>
      <c r="F2198" s="18">
        <v>16.012499999999999</v>
      </c>
      <c r="G2198" s="19">
        <f>+(Costo_Productos[[#This Row],[Precio Venta]]/Costo_Productos[[#This Row],[Precio Unitario]]-1)</f>
        <v>4.417681688997158</v>
      </c>
    </row>
    <row r="2199" spans="1:7" x14ac:dyDescent="0.35">
      <c r="A2199" s="11">
        <v>44650</v>
      </c>
      <c r="B2199" t="s">
        <v>3313</v>
      </c>
      <c r="C2199" t="s">
        <v>4276</v>
      </c>
      <c r="D2199" t="s">
        <v>3315</v>
      </c>
      <c r="E2199" s="18">
        <v>2.2736000000000001</v>
      </c>
      <c r="F2199" s="18">
        <v>15.646599999999999</v>
      </c>
      <c r="G2199" s="19">
        <f>+(Costo_Productos[[#This Row],[Precio Venta]]/Costo_Productos[[#This Row],[Precio Unitario]]-1)</f>
        <v>5.881861365235749</v>
      </c>
    </row>
    <row r="2200" spans="1:7" x14ac:dyDescent="0.35">
      <c r="A2200" s="11">
        <v>44650</v>
      </c>
      <c r="B2200" t="s">
        <v>4766</v>
      </c>
      <c r="C2200" t="s">
        <v>4276</v>
      </c>
      <c r="D2200" t="s">
        <v>4767</v>
      </c>
      <c r="E2200" s="18">
        <v>57.538499999999999</v>
      </c>
      <c r="F2200" s="18">
        <v>262.0514</v>
      </c>
      <c r="G2200" s="19">
        <f>+(Costo_Productos[[#This Row],[Precio Venta]]/Costo_Productos[[#This Row],[Precio Unitario]]-1)</f>
        <v>3.5543662069744606</v>
      </c>
    </row>
    <row r="2201" spans="1:7" x14ac:dyDescent="0.35">
      <c r="A2201" s="11">
        <v>44650</v>
      </c>
      <c r="B2201" t="s">
        <v>3600</v>
      </c>
      <c r="C2201" t="s">
        <v>4276</v>
      </c>
      <c r="D2201" t="s">
        <v>4753</v>
      </c>
      <c r="E2201" s="18">
        <v>5.7317999999999998</v>
      </c>
      <c r="F2201" s="18">
        <v>17.558199999999999</v>
      </c>
      <c r="G2201" s="19">
        <f>+(Costo_Productos[[#This Row],[Precio Venta]]/Costo_Productos[[#This Row],[Precio Unitario]]-1)</f>
        <v>2.0632959977668448</v>
      </c>
    </row>
    <row r="2202" spans="1:7" x14ac:dyDescent="0.35">
      <c r="A2202" s="11">
        <v>44650</v>
      </c>
      <c r="B2202" t="s">
        <v>1942</v>
      </c>
      <c r="C2202" t="s">
        <v>4278</v>
      </c>
      <c r="D2202" t="s">
        <v>1943</v>
      </c>
      <c r="E2202" s="18">
        <v>81.631500000000003</v>
      </c>
      <c r="F2202" s="18">
        <v>533.58810000000005</v>
      </c>
      <c r="G2202" s="19">
        <f>+(Costo_Productos[[#This Row],[Precio Venta]]/Costo_Productos[[#This Row],[Precio Unitario]]-1)</f>
        <v>5.536546553720072</v>
      </c>
    </row>
    <row r="2203" spans="1:7" x14ac:dyDescent="0.35">
      <c r="A2203" s="11">
        <v>44650</v>
      </c>
      <c r="B2203" t="s">
        <v>1940</v>
      </c>
      <c r="C2203" t="s">
        <v>4278</v>
      </c>
      <c r="D2203" t="s">
        <v>1941</v>
      </c>
      <c r="E2203" s="18">
        <v>76.374399999999994</v>
      </c>
      <c r="F2203" s="18">
        <v>499.22550000000001</v>
      </c>
      <c r="G2203" s="19">
        <f>+(Costo_Productos[[#This Row],[Precio Venta]]/Costo_Productos[[#This Row],[Precio Unitario]]-1)</f>
        <v>5.5365554426614159</v>
      </c>
    </row>
    <row r="2204" spans="1:7" x14ac:dyDescent="0.35">
      <c r="A2204" s="11">
        <v>44650</v>
      </c>
      <c r="B2204" t="s">
        <v>1923</v>
      </c>
      <c r="C2204" t="s">
        <v>4278</v>
      </c>
      <c r="D2204" t="s">
        <v>1924</v>
      </c>
      <c r="E2204" s="18">
        <v>60.640500000000003</v>
      </c>
      <c r="F2204" s="18">
        <v>396.3766</v>
      </c>
      <c r="G2204" s="19">
        <f>+(Costo_Productos[[#This Row],[Precio Venta]]/Costo_Productos[[#This Row],[Precio Unitario]]-1)</f>
        <v>5.5364995341397245</v>
      </c>
    </row>
    <row r="2205" spans="1:7" x14ac:dyDescent="0.35">
      <c r="A2205" s="11">
        <v>44650</v>
      </c>
      <c r="B2205" t="s">
        <v>1921</v>
      </c>
      <c r="C2205" t="s">
        <v>4278</v>
      </c>
      <c r="D2205" t="s">
        <v>1922</v>
      </c>
      <c r="E2205" s="18">
        <v>108.1454</v>
      </c>
      <c r="F2205" s="18">
        <v>706.89449999999999</v>
      </c>
      <c r="G2205" s="19">
        <f>+(Costo_Productos[[#This Row],[Precio Venta]]/Costo_Productos[[#This Row],[Precio Unitario]]-1)</f>
        <v>5.5365193526493037</v>
      </c>
    </row>
    <row r="2206" spans="1:7" x14ac:dyDescent="0.35">
      <c r="A2206" s="11">
        <v>44650</v>
      </c>
      <c r="B2206" t="s">
        <v>1964</v>
      </c>
      <c r="C2206" t="s">
        <v>4278</v>
      </c>
      <c r="D2206" t="s">
        <v>1965</v>
      </c>
      <c r="E2206" s="18">
        <v>46.65</v>
      </c>
      <c r="F2206" s="18">
        <v>304.90230000000003</v>
      </c>
      <c r="G2206" s="19">
        <f>+(Costo_Productos[[#This Row],[Precio Venta]]/Costo_Productos[[#This Row],[Precio Unitario]]-1)</f>
        <v>5.5359549839228306</v>
      </c>
    </row>
    <row r="2207" spans="1:7" x14ac:dyDescent="0.35">
      <c r="A2207" s="11">
        <v>44650</v>
      </c>
      <c r="B2207" t="s">
        <v>1832</v>
      </c>
      <c r="C2207" t="s">
        <v>4278</v>
      </c>
      <c r="D2207" t="s">
        <v>1833</v>
      </c>
      <c r="E2207" s="18">
        <v>87</v>
      </c>
      <c r="F2207" s="18">
        <v>392.38260000000002</v>
      </c>
      <c r="G2207" s="19">
        <f>+(Costo_Productos[[#This Row],[Precio Venta]]/Costo_Productos[[#This Row],[Precio Unitario]]-1)</f>
        <v>3.5101448275862071</v>
      </c>
    </row>
    <row r="2208" spans="1:7" x14ac:dyDescent="0.35">
      <c r="A2208" s="11">
        <v>44650</v>
      </c>
      <c r="B2208" t="s">
        <v>1894</v>
      </c>
      <c r="C2208" t="s">
        <v>4278</v>
      </c>
      <c r="D2208" t="s">
        <v>1895</v>
      </c>
      <c r="E2208" s="18">
        <v>51.77</v>
      </c>
      <c r="F2208" s="18">
        <v>216.67070000000001</v>
      </c>
      <c r="G2208" s="19">
        <f>+(Costo_Productos[[#This Row],[Precio Venta]]/Costo_Productos[[#This Row],[Precio Unitario]]-1)</f>
        <v>3.1852559397334366</v>
      </c>
    </row>
    <row r="2209" spans="1:7" x14ac:dyDescent="0.35">
      <c r="A2209" s="11">
        <v>44650</v>
      </c>
      <c r="B2209" t="s">
        <v>1880</v>
      </c>
      <c r="C2209" t="s">
        <v>4278</v>
      </c>
      <c r="D2209" t="s">
        <v>1881</v>
      </c>
      <c r="E2209" s="18">
        <v>40.870100000000001</v>
      </c>
      <c r="F2209" s="18">
        <v>200.06039999999999</v>
      </c>
      <c r="G2209" s="19">
        <f>+(Costo_Productos[[#This Row],[Precio Venta]]/Costo_Productos[[#This Row],[Precio Unitario]]-1)</f>
        <v>3.89503084161771</v>
      </c>
    </row>
    <row r="2210" spans="1:7" x14ac:dyDescent="0.35">
      <c r="A2210" s="11">
        <v>44650</v>
      </c>
      <c r="B2210" t="s">
        <v>1870</v>
      </c>
      <c r="C2210" t="s">
        <v>4278</v>
      </c>
      <c r="D2210" t="s">
        <v>1871</v>
      </c>
      <c r="E2210" s="18">
        <v>240</v>
      </c>
      <c r="F2210" s="18">
        <v>920</v>
      </c>
      <c r="G2210" s="19">
        <f>+(Costo_Productos[[#This Row],[Precio Venta]]/Costo_Productos[[#This Row],[Precio Unitario]]-1)</f>
        <v>2.8333333333333335</v>
      </c>
    </row>
    <row r="2211" spans="1:7" x14ac:dyDescent="0.35">
      <c r="A2211" s="11">
        <v>44650</v>
      </c>
      <c r="B2211" t="s">
        <v>1875</v>
      </c>
      <c r="C2211" t="s">
        <v>4278</v>
      </c>
      <c r="D2211" t="s">
        <v>1809</v>
      </c>
      <c r="E2211" s="18">
        <v>240</v>
      </c>
      <c r="F2211" s="18">
        <v>920</v>
      </c>
      <c r="G2211" s="19">
        <f>+(Costo_Productos[[#This Row],[Precio Venta]]/Costo_Productos[[#This Row],[Precio Unitario]]-1)</f>
        <v>2.8333333333333335</v>
      </c>
    </row>
    <row r="2212" spans="1:7" x14ac:dyDescent="0.35">
      <c r="A2212" s="11">
        <v>44650</v>
      </c>
      <c r="B2212" t="s">
        <v>1874</v>
      </c>
      <c r="C2212" t="s">
        <v>4278</v>
      </c>
      <c r="D2212" t="s">
        <v>1807</v>
      </c>
      <c r="E2212" s="18">
        <v>240</v>
      </c>
      <c r="F2212" s="18">
        <v>920</v>
      </c>
      <c r="G2212" s="19">
        <f>+(Costo_Productos[[#This Row],[Precio Venta]]/Costo_Productos[[#This Row],[Precio Unitario]]-1)</f>
        <v>2.8333333333333335</v>
      </c>
    </row>
    <row r="2213" spans="1:7" x14ac:dyDescent="0.35">
      <c r="A2213" s="11">
        <v>44650</v>
      </c>
      <c r="B2213" t="s">
        <v>1812</v>
      </c>
      <c r="C2213" t="s">
        <v>4278</v>
      </c>
      <c r="D2213" t="s">
        <v>1813</v>
      </c>
      <c r="E2213" s="18">
        <v>250</v>
      </c>
      <c r="F2213" s="18">
        <v>920</v>
      </c>
      <c r="G2213" s="19">
        <f>+(Costo_Productos[[#This Row],[Precio Venta]]/Costo_Productos[[#This Row],[Precio Unitario]]-1)</f>
        <v>2.68</v>
      </c>
    </row>
    <row r="2214" spans="1:7" x14ac:dyDescent="0.35">
      <c r="A2214" s="11">
        <v>44650</v>
      </c>
      <c r="B2214" t="s">
        <v>1808</v>
      </c>
      <c r="C2214" t="s">
        <v>4278</v>
      </c>
      <c r="D2214" t="s">
        <v>1809</v>
      </c>
      <c r="E2214" s="18">
        <v>240</v>
      </c>
      <c r="F2214" s="18">
        <v>920</v>
      </c>
      <c r="G2214" s="19">
        <f>+(Costo_Productos[[#This Row],[Precio Venta]]/Costo_Productos[[#This Row],[Precio Unitario]]-1)</f>
        <v>2.8333333333333335</v>
      </c>
    </row>
    <row r="2215" spans="1:7" x14ac:dyDescent="0.35">
      <c r="A2215" s="11">
        <v>44650</v>
      </c>
      <c r="B2215" t="s">
        <v>1850</v>
      </c>
      <c r="C2215" t="s">
        <v>4278</v>
      </c>
      <c r="D2215" t="s">
        <v>1851</v>
      </c>
      <c r="E2215" s="18">
        <v>49.052199999999999</v>
      </c>
      <c r="F2215" s="18">
        <v>259.98219999999998</v>
      </c>
      <c r="G2215" s="19">
        <f>+(Costo_Productos[[#This Row],[Precio Venta]]/Costo_Productos[[#This Row],[Precio Unitario]]-1)</f>
        <v>4.3001129409078489</v>
      </c>
    </row>
    <row r="2216" spans="1:7" x14ac:dyDescent="0.35">
      <c r="A2216" s="11">
        <v>44650</v>
      </c>
      <c r="B2216" t="s">
        <v>1844</v>
      </c>
      <c r="C2216" t="s">
        <v>4278</v>
      </c>
      <c r="D2216" t="s">
        <v>1845</v>
      </c>
      <c r="E2216" s="18">
        <v>46.200899999999997</v>
      </c>
      <c r="F2216" s="18">
        <v>215.2818</v>
      </c>
      <c r="G2216" s="19">
        <f>+(Costo_Productos[[#This Row],[Precio Venta]]/Costo_Productos[[#This Row],[Precio Unitario]]-1)</f>
        <v>3.6596884476276443</v>
      </c>
    </row>
    <row r="2217" spans="1:7" x14ac:dyDescent="0.35">
      <c r="A2217" s="11">
        <v>44650</v>
      </c>
      <c r="B2217" t="s">
        <v>1860</v>
      </c>
      <c r="C2217" t="s">
        <v>4278</v>
      </c>
      <c r="D2217" t="s">
        <v>1861</v>
      </c>
      <c r="E2217" s="18">
        <v>62.548999999999999</v>
      </c>
      <c r="F2217" s="18">
        <v>343.51549999999997</v>
      </c>
      <c r="G2217" s="19">
        <f>+(Costo_Productos[[#This Row],[Precio Venta]]/Costo_Productos[[#This Row],[Precio Unitario]]-1)</f>
        <v>4.4919423172232964</v>
      </c>
    </row>
    <row r="2218" spans="1:7" x14ac:dyDescent="0.35">
      <c r="A2218" s="11">
        <v>44650</v>
      </c>
      <c r="B2218" t="s">
        <v>1790</v>
      </c>
      <c r="C2218" t="s">
        <v>4278</v>
      </c>
      <c r="D2218" t="s">
        <v>1791</v>
      </c>
      <c r="E2218" s="18">
        <v>41.699300000000001</v>
      </c>
      <c r="F2218" s="18">
        <v>250.03299999999999</v>
      </c>
      <c r="G2218" s="19">
        <f>+(Costo_Productos[[#This Row],[Precio Venta]]/Costo_Productos[[#This Row],[Precio Unitario]]-1)</f>
        <v>4.9960958577242298</v>
      </c>
    </row>
    <row r="2219" spans="1:7" x14ac:dyDescent="0.35">
      <c r="A2219" s="11">
        <v>44655</v>
      </c>
      <c r="B2219" t="s">
        <v>1786</v>
      </c>
      <c r="C2219" t="s">
        <v>4278</v>
      </c>
      <c r="D2219" t="s">
        <v>1787</v>
      </c>
      <c r="E2219" s="18">
        <v>37.840000000000003</v>
      </c>
      <c r="F2219" s="18">
        <v>230.815</v>
      </c>
      <c r="G2219" s="19">
        <f>+(Costo_Productos[[#This Row],[Precio Venta]]/Costo_Productos[[#This Row],[Precio Unitario]]-1)</f>
        <v>5.0997621564482021</v>
      </c>
    </row>
    <row r="2220" spans="1:7" x14ac:dyDescent="0.35">
      <c r="A2220" s="11">
        <v>44642</v>
      </c>
      <c r="B2220" t="s">
        <v>3704</v>
      </c>
      <c r="C2220" t="s">
        <v>4283</v>
      </c>
      <c r="D2220" t="s">
        <v>3705</v>
      </c>
      <c r="E2220" s="18">
        <v>72.444000000000003</v>
      </c>
      <c r="F2220" s="18">
        <v>482.24239999999998</v>
      </c>
      <c r="G2220" s="19">
        <f>+(Costo_Productos[[#This Row],[Precio Venta]]/Costo_Productos[[#This Row],[Precio Unitario]]-1)</f>
        <v>5.6567610844238301</v>
      </c>
    </row>
    <row r="2221" spans="1:7" x14ac:dyDescent="0.35">
      <c r="A2221" s="11">
        <v>44642</v>
      </c>
      <c r="B2221" t="s">
        <v>3752</v>
      </c>
      <c r="C2221" t="s">
        <v>4283</v>
      </c>
      <c r="D2221" t="s">
        <v>3753</v>
      </c>
      <c r="E2221" s="18">
        <v>91.337999999999994</v>
      </c>
      <c r="F2221" s="18">
        <v>362.27440000000001</v>
      </c>
      <c r="G2221" s="19">
        <f>+(Costo_Productos[[#This Row],[Precio Venta]]/Costo_Productos[[#This Row],[Precio Unitario]]-1)</f>
        <v>2.9663053712584033</v>
      </c>
    </row>
    <row r="2222" spans="1:7" x14ac:dyDescent="0.35">
      <c r="A2222" s="11">
        <v>44642</v>
      </c>
      <c r="B2222" t="s">
        <v>3750</v>
      </c>
      <c r="C2222" t="s">
        <v>4283</v>
      </c>
      <c r="D2222" t="s">
        <v>3751</v>
      </c>
      <c r="E2222" s="18">
        <v>90.203999999999994</v>
      </c>
      <c r="F2222" s="18">
        <v>357.7826</v>
      </c>
      <c r="G2222" s="19">
        <f>+(Costo_Productos[[#This Row],[Precio Venta]]/Costo_Productos[[#This Row],[Precio Unitario]]-1)</f>
        <v>2.9663717795219728</v>
      </c>
    </row>
    <row r="2223" spans="1:7" x14ac:dyDescent="0.35">
      <c r="A2223" s="11">
        <v>44642</v>
      </c>
      <c r="B2223" t="s">
        <v>3746</v>
      </c>
      <c r="C2223" t="s">
        <v>4283</v>
      </c>
      <c r="D2223" t="s">
        <v>3747</v>
      </c>
      <c r="E2223" s="18">
        <v>76.494</v>
      </c>
      <c r="F2223" s="18">
        <v>348.91809999999998</v>
      </c>
      <c r="G2223" s="19">
        <f>+(Costo_Productos[[#This Row],[Precio Venta]]/Costo_Productos[[#This Row],[Precio Unitario]]-1)</f>
        <v>3.561378670222501</v>
      </c>
    </row>
    <row r="2224" spans="1:7" x14ac:dyDescent="0.35">
      <c r="A2224" s="11">
        <v>44642</v>
      </c>
      <c r="B2224" t="s">
        <v>3744</v>
      </c>
      <c r="C2224" t="s">
        <v>4283</v>
      </c>
      <c r="D2224" t="s">
        <v>3745</v>
      </c>
      <c r="E2224" s="18">
        <v>66.257999999999996</v>
      </c>
      <c r="F2224" s="18">
        <v>290.94729999999998</v>
      </c>
      <c r="G2224" s="19">
        <f>+(Costo_Productos[[#This Row],[Precio Venta]]/Costo_Productos[[#This Row],[Precio Unitario]]-1)</f>
        <v>3.3911271091792692</v>
      </c>
    </row>
    <row r="2225" spans="1:7" x14ac:dyDescent="0.35">
      <c r="A2225" s="11">
        <v>44642</v>
      </c>
      <c r="B2225" t="s">
        <v>3742</v>
      </c>
      <c r="C2225" t="s">
        <v>4283</v>
      </c>
      <c r="D2225" t="s">
        <v>3743</v>
      </c>
      <c r="E2225" s="18">
        <v>81.66</v>
      </c>
      <c r="F2225" s="18">
        <v>425.68939999999998</v>
      </c>
      <c r="G2225" s="19">
        <f>+(Costo_Productos[[#This Row],[Precio Venta]]/Costo_Productos[[#This Row],[Precio Unitario]]-1)</f>
        <v>4.2129488121479302</v>
      </c>
    </row>
    <row r="2226" spans="1:7" x14ac:dyDescent="0.35">
      <c r="A2226" s="11">
        <v>44642</v>
      </c>
      <c r="B2226" t="s">
        <v>3740</v>
      </c>
      <c r="C2226" t="s">
        <v>4283</v>
      </c>
      <c r="D2226" t="s">
        <v>3741</v>
      </c>
      <c r="E2226" s="18">
        <v>69.293999999999997</v>
      </c>
      <c r="F2226" s="18">
        <v>361.2353</v>
      </c>
      <c r="G2226" s="19">
        <f>+(Costo_Productos[[#This Row],[Precio Venta]]/Costo_Productos[[#This Row],[Precio Unitario]]-1)</f>
        <v>4.2130819407163678</v>
      </c>
    </row>
    <row r="2227" spans="1:7" x14ac:dyDescent="0.35">
      <c r="A2227" s="11">
        <v>44642</v>
      </c>
      <c r="B2227" t="s">
        <v>3738</v>
      </c>
      <c r="C2227" t="s">
        <v>4283</v>
      </c>
      <c r="D2227" t="s">
        <v>3739</v>
      </c>
      <c r="E2227" s="18">
        <v>66.569999999999993</v>
      </c>
      <c r="F2227" s="18">
        <v>303.65410000000003</v>
      </c>
      <c r="G2227" s="19">
        <f>+(Costo_Productos[[#This Row],[Precio Venta]]/Costo_Productos[[#This Row],[Precio Unitario]]-1)</f>
        <v>3.5614255670722557</v>
      </c>
    </row>
    <row r="2228" spans="1:7" x14ac:dyDescent="0.35">
      <c r="A2228" s="11">
        <v>44642</v>
      </c>
      <c r="B2228" t="s">
        <v>3736</v>
      </c>
      <c r="C2228" t="s">
        <v>4283</v>
      </c>
      <c r="D2228" t="s">
        <v>3737</v>
      </c>
      <c r="E2228" s="18">
        <v>56.688000000000002</v>
      </c>
      <c r="F2228" s="18">
        <v>281.84469999999999</v>
      </c>
      <c r="G2228" s="19">
        <f>+(Costo_Productos[[#This Row],[Precio Venta]]/Costo_Productos[[#This Row],[Precio Unitario]]-1)</f>
        <v>3.9718582416031607</v>
      </c>
    </row>
    <row r="2229" spans="1:7" x14ac:dyDescent="0.35">
      <c r="A2229" s="11">
        <v>44642</v>
      </c>
      <c r="B2229" t="s">
        <v>3734</v>
      </c>
      <c r="C2229" t="s">
        <v>4283</v>
      </c>
      <c r="D2229" t="s">
        <v>3735</v>
      </c>
      <c r="E2229" s="18">
        <v>101.568</v>
      </c>
      <c r="F2229" s="18">
        <v>529.47619999999995</v>
      </c>
      <c r="G2229" s="19">
        <f>+(Costo_Productos[[#This Row],[Precio Venta]]/Costo_Productos[[#This Row],[Precio Unitario]]-1)</f>
        <v>4.2130218178953998</v>
      </c>
    </row>
    <row r="2230" spans="1:7" x14ac:dyDescent="0.35">
      <c r="A2230" s="11">
        <v>44642</v>
      </c>
      <c r="B2230" t="s">
        <v>3732</v>
      </c>
      <c r="C2230" t="s">
        <v>4283</v>
      </c>
      <c r="D2230" t="s">
        <v>3733</v>
      </c>
      <c r="E2230" s="18">
        <v>84.63</v>
      </c>
      <c r="F2230" s="18">
        <v>441.17790000000002</v>
      </c>
      <c r="G2230" s="19">
        <f>+(Costo_Productos[[#This Row],[Precio Venta]]/Costo_Productos[[#This Row],[Precio Unitario]]-1)</f>
        <v>4.2130202056008512</v>
      </c>
    </row>
    <row r="2231" spans="1:7" x14ac:dyDescent="0.35">
      <c r="A2231" s="11">
        <v>44642</v>
      </c>
      <c r="B2231" t="s">
        <v>3726</v>
      </c>
      <c r="C2231" t="s">
        <v>4283</v>
      </c>
      <c r="D2231" t="s">
        <v>3727</v>
      </c>
      <c r="E2231" s="18">
        <v>81.593999999999994</v>
      </c>
      <c r="F2231" s="18">
        <v>361.18119999999999</v>
      </c>
      <c r="G2231" s="19">
        <f>+(Costo_Productos[[#This Row],[Precio Venta]]/Costo_Productos[[#This Row],[Precio Unitario]]-1)</f>
        <v>3.4265656788489354</v>
      </c>
    </row>
    <row r="2232" spans="1:7" x14ac:dyDescent="0.35">
      <c r="A2232" s="11">
        <v>44642</v>
      </c>
      <c r="B2232" t="s">
        <v>3724</v>
      </c>
      <c r="C2232" t="s">
        <v>4283</v>
      </c>
      <c r="D2232" t="s">
        <v>3725</v>
      </c>
      <c r="E2232" s="18">
        <v>71.861999999999995</v>
      </c>
      <c r="F2232" s="18">
        <v>318.1035</v>
      </c>
      <c r="G2232" s="19">
        <f>+(Costo_Productos[[#This Row],[Precio Venta]]/Costo_Productos[[#This Row],[Precio Unitario]]-1)</f>
        <v>3.4265884612173334</v>
      </c>
    </row>
    <row r="2233" spans="1:7" x14ac:dyDescent="0.35">
      <c r="A2233" s="11">
        <v>44642</v>
      </c>
      <c r="B2233" t="s">
        <v>3722</v>
      </c>
      <c r="C2233" t="s">
        <v>4283</v>
      </c>
      <c r="D2233" t="s">
        <v>3723</v>
      </c>
      <c r="E2233" s="18">
        <v>61.59</v>
      </c>
      <c r="F2233" s="18">
        <v>272.6447</v>
      </c>
      <c r="G2233" s="19">
        <f>+(Costo_Productos[[#This Row],[Precio Venta]]/Costo_Productos[[#This Row],[Precio Unitario]]-1)</f>
        <v>3.4267689559993499</v>
      </c>
    </row>
    <row r="2234" spans="1:7" x14ac:dyDescent="0.35">
      <c r="A2234" s="11">
        <v>44642</v>
      </c>
      <c r="B2234" t="s">
        <v>3720</v>
      </c>
      <c r="C2234" t="s">
        <v>4283</v>
      </c>
      <c r="D2234" t="s">
        <v>3721</v>
      </c>
      <c r="E2234" s="18">
        <v>56.381999999999998</v>
      </c>
      <c r="F2234" s="18">
        <v>249.60140000000001</v>
      </c>
      <c r="G2234" s="19">
        <f>+(Costo_Productos[[#This Row],[Precio Venta]]/Costo_Productos[[#This Row],[Precio Unitario]]-1)</f>
        <v>3.4269696002270233</v>
      </c>
    </row>
    <row r="2235" spans="1:7" x14ac:dyDescent="0.35">
      <c r="A2235" s="11">
        <v>44642</v>
      </c>
      <c r="B2235" t="s">
        <v>3674</v>
      </c>
      <c r="C2235" t="s">
        <v>4283</v>
      </c>
      <c r="D2235" t="s">
        <v>3675</v>
      </c>
      <c r="E2235" s="18">
        <v>106.56</v>
      </c>
      <c r="F2235" s="18">
        <v>422.6696</v>
      </c>
      <c r="G2235" s="19">
        <f>+(Costo_Productos[[#This Row],[Precio Venta]]/Costo_Productos[[#This Row],[Precio Unitario]]-1)</f>
        <v>2.966493993993994</v>
      </c>
    </row>
    <row r="2236" spans="1:7" x14ac:dyDescent="0.35">
      <c r="A2236" s="11">
        <v>44642</v>
      </c>
      <c r="B2236" t="s">
        <v>3672</v>
      </c>
      <c r="C2236" t="s">
        <v>4283</v>
      </c>
      <c r="D2236" t="s">
        <v>3673</v>
      </c>
      <c r="E2236" s="18">
        <v>75.353999999999999</v>
      </c>
      <c r="F2236" s="18">
        <v>298.87009999999998</v>
      </c>
      <c r="G2236" s="19">
        <f>+(Costo_Productos[[#This Row],[Precio Venta]]/Costo_Productos[[#This Row],[Precio Unitario]]-1)</f>
        <v>2.9662141359450058</v>
      </c>
    </row>
    <row r="2237" spans="1:7" x14ac:dyDescent="0.35">
      <c r="A2237" s="11">
        <v>44642</v>
      </c>
      <c r="B2237" t="s">
        <v>3670</v>
      </c>
      <c r="C2237" t="s">
        <v>4283</v>
      </c>
      <c r="D2237" t="s">
        <v>3671</v>
      </c>
      <c r="E2237" s="18">
        <v>75.353999999999999</v>
      </c>
      <c r="F2237" s="18">
        <v>298.87009999999998</v>
      </c>
      <c r="G2237" s="19">
        <f>+(Costo_Productos[[#This Row],[Precio Venta]]/Costo_Productos[[#This Row],[Precio Unitario]]-1)</f>
        <v>2.9662141359450058</v>
      </c>
    </row>
    <row r="2238" spans="1:7" x14ac:dyDescent="0.35">
      <c r="A2238" s="11">
        <v>44642</v>
      </c>
      <c r="B2238" t="s">
        <v>2778</v>
      </c>
      <c r="C2238" t="s">
        <v>4283</v>
      </c>
      <c r="D2238" t="s">
        <v>2779</v>
      </c>
      <c r="E2238" s="18">
        <v>277.524</v>
      </c>
      <c r="F2238" s="18">
        <v>1364.9336000000001</v>
      </c>
      <c r="G2238" s="19">
        <f>+(Costo_Productos[[#This Row],[Precio Venta]]/Costo_Productos[[#This Row],[Precio Unitario]]-1)</f>
        <v>3.9182542771075655</v>
      </c>
    </row>
    <row r="2239" spans="1:7" x14ac:dyDescent="0.35">
      <c r="A2239" s="11">
        <v>44642</v>
      </c>
      <c r="B2239" t="s">
        <v>5376</v>
      </c>
      <c r="C2239" t="s">
        <v>4283</v>
      </c>
      <c r="D2239" t="s">
        <v>3838</v>
      </c>
      <c r="E2239" s="18">
        <v>202.59139999999999</v>
      </c>
      <c r="F2239" s="18">
        <v>867.58159999999998</v>
      </c>
      <c r="G2239" s="19">
        <f>+(Costo_Productos[[#This Row],[Precio Venta]]/Costo_Productos[[#This Row],[Precio Unitario]]-1)</f>
        <v>3.282420675310008</v>
      </c>
    </row>
    <row r="2240" spans="1:7" x14ac:dyDescent="0.35">
      <c r="A2240" s="11">
        <v>44642</v>
      </c>
      <c r="B2240" t="s">
        <v>2698</v>
      </c>
      <c r="C2240" t="s">
        <v>4283</v>
      </c>
      <c r="D2240" t="s">
        <v>2699</v>
      </c>
      <c r="E2240" s="18">
        <v>155.4119</v>
      </c>
      <c r="F2240" s="18">
        <v>623.96559999999999</v>
      </c>
      <c r="G2240" s="19">
        <f>+(Costo_Productos[[#This Row],[Precio Venta]]/Costo_Productos[[#This Row],[Precio Unitario]]-1)</f>
        <v>3.0149152027611787</v>
      </c>
    </row>
    <row r="2241" spans="1:7" x14ac:dyDescent="0.35">
      <c r="A2241" s="11">
        <v>44642</v>
      </c>
      <c r="B2241" t="s">
        <v>2692</v>
      </c>
      <c r="C2241" t="s">
        <v>4283</v>
      </c>
      <c r="D2241" t="s">
        <v>2693</v>
      </c>
      <c r="E2241" s="18">
        <v>60.804400000000001</v>
      </c>
      <c r="F2241" s="18">
        <v>244.13550000000001</v>
      </c>
      <c r="G2241" s="19">
        <f>+(Costo_Productos[[#This Row],[Precio Venta]]/Costo_Productos[[#This Row],[Precio Unitario]]-1)</f>
        <v>3.015095947003835</v>
      </c>
    </row>
    <row r="2242" spans="1:7" x14ac:dyDescent="0.35">
      <c r="A2242" s="11">
        <v>44642</v>
      </c>
      <c r="B2242" t="s">
        <v>2688</v>
      </c>
      <c r="C2242" t="s">
        <v>4283</v>
      </c>
      <c r="D2242" t="s">
        <v>2689</v>
      </c>
      <c r="E2242" s="18">
        <v>59.625799999999998</v>
      </c>
      <c r="F2242" s="18">
        <v>239.3732</v>
      </c>
      <c r="G2242" s="19">
        <f>+(Costo_Productos[[#This Row],[Precio Venta]]/Costo_Productos[[#This Row],[Precio Unitario]]-1)</f>
        <v>3.014590999198334</v>
      </c>
    </row>
    <row r="2243" spans="1:7" x14ac:dyDescent="0.35">
      <c r="A2243" s="11">
        <v>44642</v>
      </c>
      <c r="B2243" t="s">
        <v>2674</v>
      </c>
      <c r="C2243" t="s">
        <v>4283</v>
      </c>
      <c r="D2243" t="s">
        <v>2675</v>
      </c>
      <c r="E2243" s="18">
        <v>28.506499999999999</v>
      </c>
      <c r="F2243" s="18">
        <v>114.4588</v>
      </c>
      <c r="G2243" s="19">
        <f>+(Costo_Productos[[#This Row],[Precio Venta]]/Costo_Productos[[#This Row],[Precio Unitario]]-1)</f>
        <v>3.0151825022363319</v>
      </c>
    </row>
    <row r="2244" spans="1:7" x14ac:dyDescent="0.35">
      <c r="A2244" s="11">
        <v>44642</v>
      </c>
      <c r="B2244" t="s">
        <v>2704</v>
      </c>
      <c r="C2244" t="s">
        <v>4283</v>
      </c>
      <c r="D2244" t="s">
        <v>2705</v>
      </c>
      <c r="E2244" s="18">
        <v>39.248800000000003</v>
      </c>
      <c r="F2244" s="18">
        <v>157.57980000000001</v>
      </c>
      <c r="G2244" s="19">
        <f>+(Costo_Productos[[#This Row],[Precio Venta]]/Costo_Productos[[#This Row],[Precio Unitario]]-1)</f>
        <v>3.0148947228959866</v>
      </c>
    </row>
    <row r="2245" spans="1:7" x14ac:dyDescent="0.35">
      <c r="A2245" s="11">
        <v>44642</v>
      </c>
      <c r="B2245" t="s">
        <v>2668</v>
      </c>
      <c r="C2245" t="s">
        <v>4283</v>
      </c>
      <c r="D2245" t="s">
        <v>2669</v>
      </c>
      <c r="E2245" s="18">
        <v>68.600200000000001</v>
      </c>
      <c r="F2245" s="18">
        <v>275.41550000000001</v>
      </c>
      <c r="G2245" s="19">
        <f>+(Costo_Productos[[#This Row],[Precio Venta]]/Costo_Productos[[#This Row],[Precio Unitario]]-1)</f>
        <v>3.0147915020655915</v>
      </c>
    </row>
    <row r="2246" spans="1:7" x14ac:dyDescent="0.35">
      <c r="A2246" s="11">
        <v>44642</v>
      </c>
      <c r="B2246" t="s">
        <v>2664</v>
      </c>
      <c r="C2246" t="s">
        <v>4283</v>
      </c>
      <c r="D2246" t="s">
        <v>2665</v>
      </c>
      <c r="E2246" s="18">
        <v>58.610500000000002</v>
      </c>
      <c r="F2246" s="18">
        <v>235.3252</v>
      </c>
      <c r="G2246" s="19">
        <f>+(Costo_Productos[[#This Row],[Precio Venta]]/Costo_Productos[[#This Row],[Precio Unitario]]-1)</f>
        <v>3.0150689722831228</v>
      </c>
    </row>
    <row r="2247" spans="1:7" x14ac:dyDescent="0.35">
      <c r="A2247" s="11">
        <v>44642</v>
      </c>
      <c r="B2247" t="s">
        <v>5376</v>
      </c>
      <c r="C2247" t="s">
        <v>4283</v>
      </c>
      <c r="D2247" t="s">
        <v>3838</v>
      </c>
      <c r="E2247" s="18">
        <v>202.59139999999999</v>
      </c>
      <c r="F2247" s="18">
        <v>867.58159999999998</v>
      </c>
      <c r="G2247" s="19">
        <f>+(Costo_Productos[[#This Row],[Precio Venta]]/Costo_Productos[[#This Row],[Precio Unitario]]-1)</f>
        <v>3.282420675310008</v>
      </c>
    </row>
    <row r="2248" spans="1:7" x14ac:dyDescent="0.35">
      <c r="A2248" s="11">
        <v>44642</v>
      </c>
      <c r="B2248" t="s">
        <v>2742</v>
      </c>
      <c r="C2248" t="s">
        <v>4283</v>
      </c>
      <c r="D2248" t="s">
        <v>2743</v>
      </c>
      <c r="E2248" s="18">
        <v>88.430499999999995</v>
      </c>
      <c r="F2248" s="18">
        <v>355.04419999999999</v>
      </c>
      <c r="G2248" s="19">
        <f>+(Costo_Productos[[#This Row],[Precio Venta]]/Costo_Productos[[#This Row],[Precio Unitario]]-1)</f>
        <v>3.0149518548464611</v>
      </c>
    </row>
    <row r="2249" spans="1:7" x14ac:dyDescent="0.35">
      <c r="A2249" s="11">
        <v>44642</v>
      </c>
      <c r="B2249" t="s">
        <v>2740</v>
      </c>
      <c r="C2249" t="s">
        <v>4283</v>
      </c>
      <c r="D2249" t="s">
        <v>2741</v>
      </c>
      <c r="E2249" s="18">
        <v>88.430499999999995</v>
      </c>
      <c r="F2249" s="18">
        <v>355.04419999999999</v>
      </c>
      <c r="G2249" s="19">
        <f>+(Costo_Productos[[#This Row],[Precio Venta]]/Costo_Productos[[#This Row],[Precio Unitario]]-1)</f>
        <v>3.0149518548464611</v>
      </c>
    </row>
    <row r="2250" spans="1:7" x14ac:dyDescent="0.35">
      <c r="A2250" s="11">
        <v>44642</v>
      </c>
      <c r="B2250" t="s">
        <v>2738</v>
      </c>
      <c r="C2250" t="s">
        <v>4283</v>
      </c>
      <c r="D2250" t="s">
        <v>2739</v>
      </c>
      <c r="E2250" s="18">
        <v>150.25020000000001</v>
      </c>
      <c r="F2250" s="18">
        <v>794.6635</v>
      </c>
      <c r="G2250" s="19">
        <f>+(Costo_Productos[[#This Row],[Precio Venta]]/Costo_Productos[[#This Row],[Precio Unitario]]-1)</f>
        <v>4.288934723547789</v>
      </c>
    </row>
    <row r="2251" spans="1:7" x14ac:dyDescent="0.35">
      <c r="A2251" s="11">
        <v>44642</v>
      </c>
      <c r="B2251" t="s">
        <v>2710</v>
      </c>
      <c r="C2251" t="s">
        <v>4283</v>
      </c>
      <c r="D2251" t="s">
        <v>2711</v>
      </c>
      <c r="E2251" s="18">
        <v>50.757899999999999</v>
      </c>
      <c r="F2251" s="18">
        <v>203.7962</v>
      </c>
      <c r="G2251" s="19">
        <f>+(Costo_Productos[[#This Row],[Precio Venta]]/Costo_Productos[[#This Row],[Precio Unitario]]-1)</f>
        <v>3.0150636649664389</v>
      </c>
    </row>
    <row r="2252" spans="1:7" x14ac:dyDescent="0.35">
      <c r="A2252" s="11">
        <v>44638</v>
      </c>
      <c r="B2252" t="s">
        <v>3447</v>
      </c>
      <c r="C2252" t="s">
        <v>4276</v>
      </c>
      <c r="D2252" t="s">
        <v>3448</v>
      </c>
      <c r="E2252" s="18">
        <v>20.3902</v>
      </c>
      <c r="F2252" s="18">
        <v>47.937399999999997</v>
      </c>
      <c r="G2252" s="19">
        <f>+(Costo_Productos[[#This Row],[Precio Venta]]/Costo_Productos[[#This Row],[Precio Unitario]]-1)</f>
        <v>1.3510019519180783</v>
      </c>
    </row>
    <row r="2253" spans="1:7" x14ac:dyDescent="0.35">
      <c r="A2253" s="11">
        <v>44638</v>
      </c>
      <c r="B2253" t="s">
        <v>3445</v>
      </c>
      <c r="C2253" t="s">
        <v>4276</v>
      </c>
      <c r="D2253" t="s">
        <v>3446</v>
      </c>
      <c r="E2253" s="18">
        <v>10.6607</v>
      </c>
      <c r="F2253" s="18">
        <v>24.7624</v>
      </c>
      <c r="G2253" s="19">
        <f>+(Costo_Productos[[#This Row],[Precio Venta]]/Costo_Productos[[#This Row],[Precio Unitario]]-1)</f>
        <v>1.3227743018751115</v>
      </c>
    </row>
    <row r="2254" spans="1:7" x14ac:dyDescent="0.35">
      <c r="A2254" s="11">
        <v>44638</v>
      </c>
      <c r="B2254" t="s">
        <v>3441</v>
      </c>
      <c r="C2254" t="s">
        <v>4276</v>
      </c>
      <c r="D2254" t="s">
        <v>3442</v>
      </c>
      <c r="E2254" s="18">
        <v>6.3564999999999996</v>
      </c>
      <c r="F2254" s="18">
        <v>15.000299999999999</v>
      </c>
      <c r="G2254" s="19">
        <f>+(Costo_Productos[[#This Row],[Precio Venta]]/Costo_Productos[[#This Row],[Precio Unitario]]-1)</f>
        <v>1.3598363879493434</v>
      </c>
    </row>
    <row r="2255" spans="1:7" x14ac:dyDescent="0.35">
      <c r="A2255" s="11">
        <v>44638</v>
      </c>
      <c r="B2255" t="s">
        <v>3429</v>
      </c>
      <c r="C2255" t="s">
        <v>4276</v>
      </c>
      <c r="D2255" t="s">
        <v>3430</v>
      </c>
      <c r="E2255" s="18">
        <v>1.4953000000000001</v>
      </c>
      <c r="F2255" s="18">
        <v>3.4921000000000002</v>
      </c>
      <c r="G2255" s="19">
        <f>+(Costo_Productos[[#This Row],[Precio Venta]]/Costo_Productos[[#This Row],[Precio Unitario]]-1)</f>
        <v>1.3353842038386947</v>
      </c>
    </row>
    <row r="2256" spans="1:7" x14ac:dyDescent="0.35">
      <c r="A2256" s="11">
        <v>44638</v>
      </c>
      <c r="B2256" t="s">
        <v>3437</v>
      </c>
      <c r="C2256" t="s">
        <v>4276</v>
      </c>
      <c r="D2256" t="s">
        <v>3438</v>
      </c>
      <c r="E2256" s="18">
        <v>3.6598999999999999</v>
      </c>
      <c r="F2256" s="18">
        <v>9.1272000000000002</v>
      </c>
      <c r="G2256" s="19">
        <f>+(Costo_Productos[[#This Row],[Precio Venta]]/Costo_Productos[[#This Row],[Precio Unitario]]-1)</f>
        <v>1.4938386294707509</v>
      </c>
    </row>
    <row r="2257" spans="1:7" x14ac:dyDescent="0.35">
      <c r="A2257" s="11">
        <v>44638</v>
      </c>
      <c r="B2257" t="s">
        <v>3439</v>
      </c>
      <c r="C2257" t="s">
        <v>4276</v>
      </c>
      <c r="D2257" t="s">
        <v>3440</v>
      </c>
      <c r="E2257" s="18">
        <v>4.5899000000000001</v>
      </c>
      <c r="F2257" s="18">
        <v>11.349399999999999</v>
      </c>
      <c r="G2257" s="19">
        <f>+(Costo_Productos[[#This Row],[Precio Venta]]/Costo_Productos[[#This Row],[Precio Unitario]]-1)</f>
        <v>1.4726900368199742</v>
      </c>
    </row>
    <row r="2258" spans="1:7" x14ac:dyDescent="0.35">
      <c r="A2258" s="11">
        <v>44638</v>
      </c>
      <c r="B2258" t="s">
        <v>3435</v>
      </c>
      <c r="C2258" t="s">
        <v>4276</v>
      </c>
      <c r="D2258" t="s">
        <v>3436</v>
      </c>
      <c r="E2258" s="18">
        <v>2.3008999999999999</v>
      </c>
      <c r="F2258" s="18">
        <v>5.7144000000000004</v>
      </c>
      <c r="G2258" s="19">
        <f>+(Costo_Productos[[#This Row],[Precio Venta]]/Costo_Productos[[#This Row],[Precio Unitario]]-1)</f>
        <v>1.4835499152505545</v>
      </c>
    </row>
    <row r="2259" spans="1:7" x14ac:dyDescent="0.35">
      <c r="A2259" s="11">
        <v>44638</v>
      </c>
      <c r="B2259" t="s">
        <v>3431</v>
      </c>
      <c r="C2259" t="s">
        <v>4276</v>
      </c>
      <c r="D2259" t="s">
        <v>3432</v>
      </c>
      <c r="E2259" s="18">
        <v>1.706</v>
      </c>
      <c r="F2259" s="18">
        <v>4.1271000000000004</v>
      </c>
      <c r="G2259" s="19">
        <f>+(Costo_Productos[[#This Row],[Precio Venta]]/Costo_Productos[[#This Row],[Precio Unitario]]-1)</f>
        <v>1.4191676436107858</v>
      </c>
    </row>
    <row r="2260" spans="1:7" x14ac:dyDescent="0.35">
      <c r="A2260" s="11">
        <v>44638</v>
      </c>
      <c r="B2260" t="s">
        <v>3427</v>
      </c>
      <c r="C2260" t="s">
        <v>4276</v>
      </c>
      <c r="D2260" t="s">
        <v>3428</v>
      </c>
      <c r="E2260" s="18">
        <v>1.3876999999999999</v>
      </c>
      <c r="F2260" s="18">
        <v>3.3334000000000001</v>
      </c>
      <c r="G2260" s="19">
        <f>+(Costo_Productos[[#This Row],[Precio Venta]]/Costo_Productos[[#This Row],[Precio Unitario]]-1)</f>
        <v>1.4021042011962241</v>
      </c>
    </row>
    <row r="2261" spans="1:7" x14ac:dyDescent="0.35">
      <c r="A2261" s="11">
        <v>44638</v>
      </c>
      <c r="B2261" t="s">
        <v>1266</v>
      </c>
      <c r="C2261" t="s">
        <v>4276</v>
      </c>
      <c r="D2261" t="s">
        <v>1267</v>
      </c>
      <c r="E2261" s="18">
        <v>34.3566</v>
      </c>
      <c r="F2261" s="18">
        <v>101.164</v>
      </c>
      <c r="G2261" s="19">
        <f>+(Costo_Productos[[#This Row],[Precio Venta]]/Costo_Productos[[#This Row],[Precio Unitario]]-1)</f>
        <v>1.9445288532625464</v>
      </c>
    </row>
    <row r="2262" spans="1:7" x14ac:dyDescent="0.35">
      <c r="A2262" s="11">
        <v>44638</v>
      </c>
      <c r="B2262" t="s">
        <v>1264</v>
      </c>
      <c r="C2262" t="s">
        <v>4276</v>
      </c>
      <c r="D2262" t="s">
        <v>1265</v>
      </c>
      <c r="E2262" s="18">
        <v>34.3566</v>
      </c>
      <c r="F2262" s="18">
        <v>100.6538</v>
      </c>
      <c r="G2262" s="19">
        <f>+(Costo_Productos[[#This Row],[Precio Venta]]/Costo_Productos[[#This Row],[Precio Unitario]]-1)</f>
        <v>1.929678722574411</v>
      </c>
    </row>
    <row r="2263" spans="1:7" x14ac:dyDescent="0.35">
      <c r="A2263" s="11">
        <v>44638</v>
      </c>
      <c r="B2263" t="s">
        <v>1258</v>
      </c>
      <c r="C2263" t="s">
        <v>4276</v>
      </c>
      <c r="D2263" t="s">
        <v>1259</v>
      </c>
      <c r="E2263" s="18">
        <v>32.289400000000001</v>
      </c>
      <c r="F2263" s="18">
        <v>94.502899999999997</v>
      </c>
      <c r="G2263" s="19">
        <f>+(Costo_Productos[[#This Row],[Precio Venta]]/Costo_Productos[[#This Row],[Precio Unitario]]-1)</f>
        <v>1.9267468581020397</v>
      </c>
    </row>
    <row r="2264" spans="1:7" x14ac:dyDescent="0.35">
      <c r="A2264" s="11">
        <v>44638</v>
      </c>
      <c r="B2264" t="s">
        <v>1256</v>
      </c>
      <c r="C2264" t="s">
        <v>4276</v>
      </c>
      <c r="D2264" t="s">
        <v>1257</v>
      </c>
      <c r="E2264" s="18">
        <v>23.7957</v>
      </c>
      <c r="F2264" s="18">
        <v>69.842600000000004</v>
      </c>
      <c r="G2264" s="19">
        <f>+(Costo_Productos[[#This Row],[Precio Venta]]/Costo_Productos[[#This Row],[Precio Unitario]]-1)</f>
        <v>1.935093315178793</v>
      </c>
    </row>
    <row r="2265" spans="1:7" x14ac:dyDescent="0.35">
      <c r="A2265" s="11">
        <v>44638</v>
      </c>
      <c r="B2265" t="s">
        <v>1250</v>
      </c>
      <c r="C2265" t="s">
        <v>4276</v>
      </c>
      <c r="D2265" t="s">
        <v>1251</v>
      </c>
      <c r="E2265" s="18">
        <v>24.661100000000001</v>
      </c>
      <c r="F2265" s="18">
        <v>57.625799999999998</v>
      </c>
      <c r="G2265" s="19">
        <f>+(Costo_Productos[[#This Row],[Precio Venta]]/Costo_Productos[[#This Row],[Precio Unitario]]-1)</f>
        <v>1.3367084193324708</v>
      </c>
    </row>
    <row r="2266" spans="1:7" x14ac:dyDescent="0.35">
      <c r="A2266" s="11">
        <v>44638</v>
      </c>
      <c r="B2266" t="s">
        <v>1246</v>
      </c>
      <c r="C2266" t="s">
        <v>4276</v>
      </c>
      <c r="D2266" t="s">
        <v>1247</v>
      </c>
      <c r="E2266" s="18">
        <v>17.920200000000001</v>
      </c>
      <c r="F2266" s="18">
        <v>52.807099999999998</v>
      </c>
      <c r="G2266" s="19">
        <f>+(Costo_Productos[[#This Row],[Precio Venta]]/Costo_Productos[[#This Row],[Precio Unitario]]-1)</f>
        <v>1.946791888483387</v>
      </c>
    </row>
    <row r="2267" spans="1:7" x14ac:dyDescent="0.35">
      <c r="A2267" s="11">
        <v>44638</v>
      </c>
      <c r="B2267" t="s">
        <v>1244</v>
      </c>
      <c r="C2267" t="s">
        <v>4276</v>
      </c>
      <c r="D2267" t="s">
        <v>1245</v>
      </c>
      <c r="E2267" s="18">
        <v>20.486499999999999</v>
      </c>
      <c r="F2267" s="18">
        <v>50.709600000000002</v>
      </c>
      <c r="G2267" s="19">
        <f>+(Costo_Productos[[#This Row],[Precio Venta]]/Costo_Productos[[#This Row],[Precio Unitario]]-1)</f>
        <v>1.4752690796378105</v>
      </c>
    </row>
    <row r="2268" spans="1:7" x14ac:dyDescent="0.35">
      <c r="A2268" s="11">
        <v>44638</v>
      </c>
      <c r="B2268" t="s">
        <v>1240</v>
      </c>
      <c r="C2268" t="s">
        <v>4276</v>
      </c>
      <c r="D2268" t="s">
        <v>1241</v>
      </c>
      <c r="E2268" s="18">
        <v>17.686900000000001</v>
      </c>
      <c r="F2268" s="18">
        <v>50.709600000000002</v>
      </c>
      <c r="G2268" s="19">
        <f>+(Costo_Productos[[#This Row],[Precio Venta]]/Costo_Productos[[#This Row],[Precio Unitario]]-1)</f>
        <v>1.8670711091259631</v>
      </c>
    </row>
    <row r="2269" spans="1:7" x14ac:dyDescent="0.35">
      <c r="A2269" s="11">
        <v>44638</v>
      </c>
      <c r="B2269" t="s">
        <v>1238</v>
      </c>
      <c r="C2269" t="s">
        <v>4276</v>
      </c>
      <c r="D2269" t="s">
        <v>1239</v>
      </c>
      <c r="E2269" s="18">
        <v>17.459199999999999</v>
      </c>
      <c r="F2269" s="18">
        <v>49.178899999999999</v>
      </c>
      <c r="G2269" s="19">
        <f>+(Costo_Productos[[#This Row],[Precio Venta]]/Costo_Productos[[#This Row],[Precio Unitario]]-1)</f>
        <v>1.8167900018328447</v>
      </c>
    </row>
    <row r="2270" spans="1:7" x14ac:dyDescent="0.35">
      <c r="A2270" s="11">
        <v>44638</v>
      </c>
      <c r="B2270" t="s">
        <v>1236</v>
      </c>
      <c r="C2270" t="s">
        <v>4276</v>
      </c>
      <c r="D2270" t="s">
        <v>1237</v>
      </c>
      <c r="E2270" s="18">
        <v>13.7354</v>
      </c>
      <c r="F2270" s="18">
        <v>42.376100000000001</v>
      </c>
      <c r="G2270" s="19">
        <f>+(Costo_Productos[[#This Row],[Precio Venta]]/Costo_Productos[[#This Row],[Precio Unitario]]-1)</f>
        <v>2.0851740757458828</v>
      </c>
    </row>
    <row r="2271" spans="1:7" x14ac:dyDescent="0.35">
      <c r="A2271" s="11">
        <v>44638</v>
      </c>
      <c r="B2271" t="s">
        <v>1224</v>
      </c>
      <c r="C2271" t="s">
        <v>4276</v>
      </c>
      <c r="D2271" t="s">
        <v>1225</v>
      </c>
      <c r="E2271" s="18">
        <v>6.9653999999999998</v>
      </c>
      <c r="F2271" s="18">
        <v>20.5503</v>
      </c>
      <c r="G2271" s="19">
        <f>+(Costo_Productos[[#This Row],[Precio Venta]]/Costo_Productos[[#This Row],[Precio Unitario]]-1)</f>
        <v>1.9503402532517873</v>
      </c>
    </row>
    <row r="2272" spans="1:7" x14ac:dyDescent="0.35">
      <c r="A2272" s="11">
        <v>44638</v>
      </c>
      <c r="B2272" t="s">
        <v>1222</v>
      </c>
      <c r="C2272" t="s">
        <v>4276</v>
      </c>
      <c r="D2272" t="s">
        <v>1223</v>
      </c>
      <c r="E2272" s="18">
        <v>6.9653999999999998</v>
      </c>
      <c r="F2272" s="18">
        <v>20.5503</v>
      </c>
      <c r="G2272" s="19">
        <f>+(Costo_Productos[[#This Row],[Precio Venta]]/Costo_Productos[[#This Row],[Precio Unitario]]-1)</f>
        <v>1.9503402532517873</v>
      </c>
    </row>
    <row r="2273" spans="1:7" x14ac:dyDescent="0.35">
      <c r="A2273" s="11">
        <v>44638</v>
      </c>
      <c r="B2273" t="s">
        <v>1214</v>
      </c>
      <c r="C2273" t="s">
        <v>4276</v>
      </c>
      <c r="D2273" t="s">
        <v>1215</v>
      </c>
      <c r="E2273" s="18">
        <v>4.6212999999999997</v>
      </c>
      <c r="F2273" s="18">
        <v>13.6907</v>
      </c>
      <c r="G2273" s="19">
        <f>+(Costo_Productos[[#This Row],[Precio Venta]]/Costo_Productos[[#This Row],[Precio Unitario]]-1)</f>
        <v>1.9625213684461085</v>
      </c>
    </row>
    <row r="2274" spans="1:7" x14ac:dyDescent="0.35">
      <c r="A2274" s="11">
        <v>44638</v>
      </c>
      <c r="B2274" t="s">
        <v>1210</v>
      </c>
      <c r="C2274" t="s">
        <v>4276</v>
      </c>
      <c r="D2274" t="s">
        <v>1211</v>
      </c>
      <c r="E2274" s="18">
        <v>3.8511000000000002</v>
      </c>
      <c r="F2274" s="18">
        <v>11.338100000000001</v>
      </c>
      <c r="G2274" s="19">
        <f>+(Costo_Productos[[#This Row],[Precio Venta]]/Costo_Productos[[#This Row],[Precio Unitario]]-1)</f>
        <v>1.9441198618576512</v>
      </c>
    </row>
    <row r="2275" spans="1:7" x14ac:dyDescent="0.35">
      <c r="A2275" s="11">
        <v>44638</v>
      </c>
      <c r="B2275" t="s">
        <v>1208</v>
      </c>
      <c r="C2275" t="s">
        <v>4276</v>
      </c>
      <c r="D2275" t="s">
        <v>1209</v>
      </c>
      <c r="E2275" s="18">
        <v>3.0857000000000001</v>
      </c>
      <c r="F2275" s="18">
        <v>9.0137999999999998</v>
      </c>
      <c r="G2275" s="19">
        <f>+(Costo_Productos[[#This Row],[Precio Venta]]/Costo_Productos[[#This Row],[Precio Unitario]]-1)</f>
        <v>1.9211524127426514</v>
      </c>
    </row>
    <row r="2276" spans="1:7" x14ac:dyDescent="0.35">
      <c r="A2276" s="11">
        <v>44638</v>
      </c>
      <c r="B2276" t="s">
        <v>1206</v>
      </c>
      <c r="C2276" t="s">
        <v>4276</v>
      </c>
      <c r="D2276" t="s">
        <v>1207</v>
      </c>
      <c r="E2276" s="18">
        <v>2.3106</v>
      </c>
      <c r="F2276" s="18">
        <v>6.8028000000000004</v>
      </c>
      <c r="G2276" s="19">
        <f>+(Costo_Productos[[#This Row],[Precio Venta]]/Costo_Productos[[#This Row],[Precio Unitario]]-1)</f>
        <v>1.9441703453648405</v>
      </c>
    </row>
    <row r="2277" spans="1:7" x14ac:dyDescent="0.35">
      <c r="A2277" s="11">
        <v>44638</v>
      </c>
      <c r="B2277" t="s">
        <v>1333</v>
      </c>
      <c r="C2277" t="s">
        <v>4276</v>
      </c>
      <c r="D2277" t="s">
        <v>1334</v>
      </c>
      <c r="E2277" s="18">
        <v>4.9469000000000003</v>
      </c>
      <c r="F2277" s="18">
        <v>16.9788</v>
      </c>
      <c r="G2277" s="19">
        <f>+(Costo_Productos[[#This Row],[Precio Venta]]/Costo_Productos[[#This Row],[Precio Unitario]]-1)</f>
        <v>2.4322100709535261</v>
      </c>
    </row>
    <row r="2278" spans="1:7" x14ac:dyDescent="0.35">
      <c r="A2278" s="11">
        <v>44638</v>
      </c>
      <c r="B2278" t="s">
        <v>1331</v>
      </c>
      <c r="C2278" t="s">
        <v>4276</v>
      </c>
      <c r="D2278" t="s">
        <v>1332</v>
      </c>
      <c r="E2278" s="18">
        <v>4.6212999999999997</v>
      </c>
      <c r="F2278" s="18">
        <v>13.3222</v>
      </c>
      <c r="G2278" s="19">
        <f>+(Costo_Productos[[#This Row],[Precio Venta]]/Costo_Productos[[#This Row],[Precio Unitario]]-1)</f>
        <v>1.8827819011966334</v>
      </c>
    </row>
    <row r="2279" spans="1:7" x14ac:dyDescent="0.35">
      <c r="A2279" s="11">
        <v>44638</v>
      </c>
      <c r="B2279" t="s">
        <v>1359</v>
      </c>
      <c r="C2279" t="s">
        <v>4276</v>
      </c>
      <c r="D2279" t="s">
        <v>1360</v>
      </c>
      <c r="E2279" s="18">
        <v>18.831</v>
      </c>
      <c r="F2279" s="18">
        <v>33.985900000000001</v>
      </c>
      <c r="G2279" s="19">
        <f>+(Costo_Productos[[#This Row],[Precio Venta]]/Costo_Productos[[#This Row],[Precio Unitario]]-1)</f>
        <v>0.80478466358663914</v>
      </c>
    </row>
    <row r="2280" spans="1:7" x14ac:dyDescent="0.35">
      <c r="A2280" s="11">
        <v>44638</v>
      </c>
      <c r="B2280" t="s">
        <v>1371</v>
      </c>
      <c r="C2280" t="s">
        <v>4276</v>
      </c>
      <c r="D2280" t="s">
        <v>1372</v>
      </c>
      <c r="E2280" s="18">
        <v>23.986000000000001</v>
      </c>
      <c r="F2280" s="18">
        <v>52.466999999999999</v>
      </c>
      <c r="G2280" s="19">
        <f>+(Costo_Productos[[#This Row],[Precio Venta]]/Costo_Productos[[#This Row],[Precio Unitario]]-1)</f>
        <v>1.187400983907279</v>
      </c>
    </row>
    <row r="2281" spans="1:7" x14ac:dyDescent="0.35">
      <c r="A2281" s="11">
        <v>44638</v>
      </c>
      <c r="B2281" t="s">
        <v>1367</v>
      </c>
      <c r="C2281" t="s">
        <v>4276</v>
      </c>
      <c r="D2281" t="s">
        <v>1368</v>
      </c>
      <c r="E2281" s="18">
        <v>21.479800000000001</v>
      </c>
      <c r="F2281" s="18">
        <v>45.834200000000003</v>
      </c>
      <c r="G2281" s="19">
        <f>+(Costo_Productos[[#This Row],[Precio Venta]]/Costo_Productos[[#This Row],[Precio Unitario]]-1)</f>
        <v>1.1338280617137961</v>
      </c>
    </row>
    <row r="2282" spans="1:7" x14ac:dyDescent="0.35">
      <c r="A2282" s="11">
        <v>44638</v>
      </c>
      <c r="B2282" t="s">
        <v>1351</v>
      </c>
      <c r="C2282" t="s">
        <v>4276</v>
      </c>
      <c r="D2282" t="s">
        <v>1352</v>
      </c>
      <c r="E2282" s="18">
        <v>10.132199999999999</v>
      </c>
      <c r="F2282" s="18">
        <v>25.369</v>
      </c>
      <c r="G2282" s="19">
        <f>+(Costo_Productos[[#This Row],[Precio Venta]]/Costo_Productos[[#This Row],[Precio Unitario]]-1)</f>
        <v>1.5037997670792129</v>
      </c>
    </row>
    <row r="2283" spans="1:7" x14ac:dyDescent="0.35">
      <c r="A2283" s="11">
        <v>44638</v>
      </c>
      <c r="B2283" t="s">
        <v>1381</v>
      </c>
      <c r="C2283" t="s">
        <v>4276</v>
      </c>
      <c r="D2283" t="s">
        <v>1382</v>
      </c>
      <c r="E2283" s="18">
        <v>25.840499999999999</v>
      </c>
      <c r="F2283" s="18">
        <v>74.632900000000006</v>
      </c>
      <c r="G2283" s="19">
        <f>+(Costo_Productos[[#This Row],[Precio Venta]]/Costo_Productos[[#This Row],[Precio Unitario]]-1)</f>
        <v>1.888214237340609</v>
      </c>
    </row>
    <row r="2284" spans="1:7" x14ac:dyDescent="0.35">
      <c r="A2284" s="11">
        <v>44638</v>
      </c>
      <c r="B2284" t="s">
        <v>1369</v>
      </c>
      <c r="C2284" t="s">
        <v>4276</v>
      </c>
      <c r="D2284" t="s">
        <v>1370</v>
      </c>
      <c r="E2284" s="18">
        <v>24.608000000000001</v>
      </c>
      <c r="F2284" s="18">
        <v>49.405700000000003</v>
      </c>
      <c r="G2284" s="19">
        <f>+(Costo_Productos[[#This Row],[Precio Venta]]/Costo_Productos[[#This Row],[Precio Unitario]]-1)</f>
        <v>1.0077088751625487</v>
      </c>
    </row>
    <row r="2285" spans="1:7" x14ac:dyDescent="0.35">
      <c r="A2285" s="11">
        <v>44638</v>
      </c>
      <c r="B2285" t="s">
        <v>1347</v>
      </c>
      <c r="C2285" t="s">
        <v>4276</v>
      </c>
      <c r="D2285" t="s">
        <v>1348</v>
      </c>
      <c r="E2285" s="18">
        <v>9.2522000000000002</v>
      </c>
      <c r="F2285" s="18">
        <v>23.101299999999998</v>
      </c>
      <c r="G2285" s="19">
        <f>+(Costo_Productos[[#This Row],[Precio Venta]]/Costo_Productos[[#This Row],[Precio Unitario]]-1)</f>
        <v>1.4968439938609195</v>
      </c>
    </row>
    <row r="2286" spans="1:7" x14ac:dyDescent="0.35">
      <c r="A2286" s="11">
        <v>44638</v>
      </c>
      <c r="B2286" t="s">
        <v>1343</v>
      </c>
      <c r="C2286" t="s">
        <v>4276</v>
      </c>
      <c r="D2286" t="s">
        <v>1344</v>
      </c>
      <c r="E2286" s="18">
        <v>7.3910999999999998</v>
      </c>
      <c r="F2286" s="18">
        <v>16.9788</v>
      </c>
      <c r="G2286" s="19">
        <f>+(Costo_Productos[[#This Row],[Precio Venta]]/Costo_Productos[[#This Row],[Precio Unitario]]-1)</f>
        <v>1.2971952753987903</v>
      </c>
    </row>
    <row r="2287" spans="1:7" x14ac:dyDescent="0.35">
      <c r="A2287" s="11">
        <v>44638</v>
      </c>
      <c r="B2287" t="s">
        <v>1341</v>
      </c>
      <c r="C2287" t="s">
        <v>4276</v>
      </c>
      <c r="D2287" t="s">
        <v>1342</v>
      </c>
      <c r="E2287" s="18">
        <v>6.4725999999999999</v>
      </c>
      <c r="F2287" s="18">
        <v>16.9788</v>
      </c>
      <c r="G2287" s="19">
        <f>+(Costo_Productos[[#This Row],[Precio Venta]]/Costo_Productos[[#This Row],[Precio Unitario]]-1)</f>
        <v>1.6231807928807589</v>
      </c>
    </row>
    <row r="2288" spans="1:7" x14ac:dyDescent="0.35">
      <c r="A2288" s="11">
        <v>44638</v>
      </c>
      <c r="B2288" t="s">
        <v>1337</v>
      </c>
      <c r="C2288" t="s">
        <v>4276</v>
      </c>
      <c r="D2288" t="s">
        <v>1338</v>
      </c>
      <c r="E2288" s="18">
        <v>5.7830000000000004</v>
      </c>
      <c r="F2288" s="18">
        <v>16.9788</v>
      </c>
      <c r="G2288" s="19">
        <f>+(Costo_Productos[[#This Row],[Precio Venta]]/Costo_Productos[[#This Row],[Precio Unitario]]-1)</f>
        <v>1.93598478298461</v>
      </c>
    </row>
    <row r="2289" spans="1:7" x14ac:dyDescent="0.35">
      <c r="A2289" s="11">
        <v>44638</v>
      </c>
      <c r="B2289" t="s">
        <v>1329</v>
      </c>
      <c r="C2289" t="s">
        <v>4276</v>
      </c>
      <c r="D2289" t="s">
        <v>1330</v>
      </c>
      <c r="E2289" s="18">
        <v>3.9352</v>
      </c>
      <c r="F2289" s="18">
        <v>13.3222</v>
      </c>
      <c r="G2289" s="19">
        <f>+(Costo_Productos[[#This Row],[Precio Venta]]/Costo_Productos[[#This Row],[Precio Unitario]]-1)</f>
        <v>2.3853933726367149</v>
      </c>
    </row>
    <row r="2290" spans="1:7" x14ac:dyDescent="0.35">
      <c r="A2290" s="11">
        <v>44638</v>
      </c>
      <c r="B2290" t="s">
        <v>1326</v>
      </c>
      <c r="C2290" t="s">
        <v>4276</v>
      </c>
      <c r="D2290" t="s">
        <v>1328</v>
      </c>
      <c r="E2290" s="18">
        <v>3.9352</v>
      </c>
      <c r="F2290" s="18">
        <v>13.3222</v>
      </c>
      <c r="G2290" s="19">
        <f>+(Costo_Productos[[#This Row],[Precio Venta]]/Costo_Productos[[#This Row],[Precio Unitario]]-1)</f>
        <v>2.3853933726367149</v>
      </c>
    </row>
    <row r="2291" spans="1:7" x14ac:dyDescent="0.35">
      <c r="A2291" s="11">
        <v>44638</v>
      </c>
      <c r="B2291" t="s">
        <v>3319</v>
      </c>
      <c r="C2291" t="s">
        <v>4276</v>
      </c>
      <c r="D2291" t="s">
        <v>3321</v>
      </c>
      <c r="E2291" s="18">
        <v>6.3154000000000003</v>
      </c>
      <c r="F2291" s="18">
        <v>18.476500000000001</v>
      </c>
      <c r="G2291" s="19">
        <f>+(Costo_Productos[[#This Row],[Precio Venta]]/Costo_Productos[[#This Row],[Precio Unitario]]-1)</f>
        <v>1.9256262469518957</v>
      </c>
    </row>
    <row r="2292" spans="1:7" x14ac:dyDescent="0.35">
      <c r="A2292" s="11">
        <v>44638</v>
      </c>
      <c r="B2292" t="s">
        <v>3307</v>
      </c>
      <c r="C2292" t="s">
        <v>4276</v>
      </c>
      <c r="D2292" t="s">
        <v>3309</v>
      </c>
      <c r="E2292" s="18">
        <v>7.2649999999999997</v>
      </c>
      <c r="F2292" s="18">
        <v>21.254799999999999</v>
      </c>
      <c r="G2292" s="19">
        <f>+(Costo_Productos[[#This Row],[Precio Venta]]/Costo_Productos[[#This Row],[Precio Unitario]]-1)</f>
        <v>1.9256434962147284</v>
      </c>
    </row>
    <row r="2293" spans="1:7" x14ac:dyDescent="0.35">
      <c r="A2293" s="11">
        <v>44638</v>
      </c>
      <c r="B2293" t="s">
        <v>3301</v>
      </c>
      <c r="C2293" t="s">
        <v>4276</v>
      </c>
      <c r="D2293" t="s">
        <v>3303</v>
      </c>
      <c r="E2293" s="18">
        <v>3.6324000000000001</v>
      </c>
      <c r="F2293" s="18">
        <v>13.809799999999999</v>
      </c>
      <c r="G2293" s="19">
        <f>+(Costo_Productos[[#This Row],[Precio Venta]]/Costo_Productos[[#This Row],[Precio Unitario]]-1)</f>
        <v>2.8018390045149211</v>
      </c>
    </row>
    <row r="2294" spans="1:7" x14ac:dyDescent="0.35">
      <c r="A2294" s="11">
        <v>44638</v>
      </c>
      <c r="B2294" t="s">
        <v>3295</v>
      </c>
      <c r="C2294" t="s">
        <v>4276</v>
      </c>
      <c r="D2294" t="s">
        <v>3297</v>
      </c>
      <c r="E2294" s="18">
        <v>6.2544000000000004</v>
      </c>
      <c r="F2294" s="18">
        <v>19.473199999999999</v>
      </c>
      <c r="G2294" s="19">
        <f>+(Costo_Productos[[#This Row],[Precio Venta]]/Costo_Productos[[#This Row],[Precio Unitario]]-1)</f>
        <v>2.1135200818623683</v>
      </c>
    </row>
    <row r="2295" spans="1:7" x14ac:dyDescent="0.35">
      <c r="A2295" s="11">
        <v>44638</v>
      </c>
      <c r="B2295" t="s">
        <v>3371</v>
      </c>
      <c r="C2295" t="s">
        <v>4276</v>
      </c>
      <c r="D2295" t="s">
        <v>3373</v>
      </c>
      <c r="E2295" s="18">
        <v>36.986800000000002</v>
      </c>
      <c r="F2295" s="18">
        <v>70.296099999999996</v>
      </c>
      <c r="G2295" s="19">
        <f>+(Costo_Productos[[#This Row],[Precio Venta]]/Costo_Productos[[#This Row],[Precio Unitario]]-1)</f>
        <v>0.90057263672445287</v>
      </c>
    </row>
    <row r="2296" spans="1:7" x14ac:dyDescent="0.35">
      <c r="A2296" s="11">
        <v>44638</v>
      </c>
      <c r="B2296" t="s">
        <v>3272</v>
      </c>
      <c r="C2296" t="s">
        <v>4276</v>
      </c>
      <c r="D2296" t="s">
        <v>3274</v>
      </c>
      <c r="E2296" s="18">
        <v>3.3182999999999998</v>
      </c>
      <c r="F2296" s="18">
        <v>10.7712</v>
      </c>
      <c r="G2296" s="19">
        <f>+(Costo_Productos[[#This Row],[Precio Venta]]/Costo_Productos[[#This Row],[Precio Unitario]]-1)</f>
        <v>2.2459994575535669</v>
      </c>
    </row>
    <row r="2297" spans="1:7" x14ac:dyDescent="0.35">
      <c r="A2297" s="11">
        <v>44638</v>
      </c>
      <c r="B2297" t="s">
        <v>3401</v>
      </c>
      <c r="C2297" t="s">
        <v>4276</v>
      </c>
      <c r="D2297" t="s">
        <v>3403</v>
      </c>
      <c r="E2297" s="18">
        <v>100.22539999999999</v>
      </c>
      <c r="F2297" s="18">
        <v>203.51849999999999</v>
      </c>
      <c r="G2297" s="19">
        <f>+(Costo_Productos[[#This Row],[Precio Venta]]/Costo_Productos[[#This Row],[Precio Unitario]]-1)</f>
        <v>1.0306080095464822</v>
      </c>
    </row>
    <row r="2298" spans="1:7" x14ac:dyDescent="0.35">
      <c r="A2298" s="11">
        <v>44638</v>
      </c>
      <c r="B2298" t="s">
        <v>3380</v>
      </c>
      <c r="C2298" t="s">
        <v>4276</v>
      </c>
      <c r="D2298" t="s">
        <v>3382</v>
      </c>
      <c r="E2298" s="18">
        <v>33.3645</v>
      </c>
      <c r="F2298" s="18">
        <v>76.248599999999996</v>
      </c>
      <c r="G2298" s="19">
        <f>+(Costo_Productos[[#This Row],[Precio Venta]]/Costo_Productos[[#This Row],[Precio Unitario]]-1)</f>
        <v>1.2853212246549477</v>
      </c>
    </row>
    <row r="2299" spans="1:7" x14ac:dyDescent="0.35">
      <c r="A2299" s="11">
        <v>44638</v>
      </c>
      <c r="B2299" t="s">
        <v>3377</v>
      </c>
      <c r="C2299" t="s">
        <v>4276</v>
      </c>
      <c r="D2299" t="s">
        <v>3379</v>
      </c>
      <c r="E2299" s="18">
        <v>36.558100000000003</v>
      </c>
      <c r="F2299" s="18">
        <v>76.248599999999996</v>
      </c>
      <c r="G2299" s="19">
        <f>+(Costo_Productos[[#This Row],[Precio Venta]]/Costo_Productos[[#This Row],[Precio Unitario]]-1)</f>
        <v>1.085682789860523</v>
      </c>
    </row>
    <row r="2300" spans="1:7" x14ac:dyDescent="0.35">
      <c r="A2300" s="11">
        <v>44638</v>
      </c>
      <c r="B2300" t="s">
        <v>3307</v>
      </c>
      <c r="C2300" t="s">
        <v>4276</v>
      </c>
      <c r="D2300" t="s">
        <v>3309</v>
      </c>
      <c r="E2300" s="18">
        <v>10.5146</v>
      </c>
      <c r="F2300" s="18">
        <v>21.254799999999999</v>
      </c>
      <c r="G2300" s="19">
        <f>+(Costo_Productos[[#This Row],[Precio Venta]]/Costo_Productos[[#This Row],[Precio Unitario]]-1)</f>
        <v>1.0214558803948797</v>
      </c>
    </row>
    <row r="2301" spans="1:7" x14ac:dyDescent="0.35">
      <c r="A2301" s="11">
        <v>44638</v>
      </c>
      <c r="B2301" t="s">
        <v>3292</v>
      </c>
      <c r="C2301" t="s">
        <v>4276</v>
      </c>
      <c r="D2301" t="s">
        <v>3294</v>
      </c>
      <c r="E2301" s="18">
        <v>5.5598999999999998</v>
      </c>
      <c r="F2301" s="18">
        <v>17.290600000000001</v>
      </c>
      <c r="G2301" s="19">
        <f>+(Costo_Productos[[#This Row],[Precio Venta]]/Costo_Productos[[#This Row],[Precio Unitario]]-1)</f>
        <v>2.1098760769078582</v>
      </c>
    </row>
    <row r="2302" spans="1:7" x14ac:dyDescent="0.35">
      <c r="A2302" s="11">
        <v>44638</v>
      </c>
      <c r="B2302" t="s">
        <v>3289</v>
      </c>
      <c r="C2302" t="s">
        <v>4276</v>
      </c>
      <c r="D2302" t="s">
        <v>3291</v>
      </c>
      <c r="E2302" s="18">
        <v>5.0039999999999996</v>
      </c>
      <c r="F2302" s="18">
        <v>15.4481</v>
      </c>
      <c r="G2302" s="19">
        <f>+(Costo_Productos[[#This Row],[Precio Venta]]/Costo_Productos[[#This Row],[Precio Unitario]]-1)</f>
        <v>2.0871502797761794</v>
      </c>
    </row>
    <row r="2303" spans="1:7" x14ac:dyDescent="0.35">
      <c r="A2303" s="11">
        <v>44638</v>
      </c>
      <c r="B2303" t="s">
        <v>3283</v>
      </c>
      <c r="C2303" t="s">
        <v>4276</v>
      </c>
      <c r="D2303" t="s">
        <v>3285</v>
      </c>
      <c r="E2303" s="18">
        <v>3.6139999999999999</v>
      </c>
      <c r="F2303" s="18">
        <v>10.8109</v>
      </c>
      <c r="G2303" s="19">
        <f>+(Costo_Productos[[#This Row],[Precio Venta]]/Costo_Productos[[#This Row],[Precio Unitario]]-1)</f>
        <v>1.9913945766463752</v>
      </c>
    </row>
    <row r="2304" spans="1:7" x14ac:dyDescent="0.35">
      <c r="A2304" s="11">
        <v>44638</v>
      </c>
      <c r="B2304" t="s">
        <v>3470</v>
      </c>
      <c r="C2304" t="s">
        <v>4276</v>
      </c>
      <c r="D2304" t="s">
        <v>3480</v>
      </c>
      <c r="E2304" s="18">
        <v>4.9138000000000002</v>
      </c>
      <c r="F2304" s="18">
        <v>13.730399999999999</v>
      </c>
      <c r="G2304" s="19">
        <f>+(Costo_Productos[[#This Row],[Precio Venta]]/Costo_Productos[[#This Row],[Precio Unitario]]-1)</f>
        <v>1.7942529203467781</v>
      </c>
    </row>
    <row r="2305" spans="1:7" x14ac:dyDescent="0.35">
      <c r="A2305" s="11">
        <v>44638</v>
      </c>
      <c r="B2305" t="s">
        <v>3467</v>
      </c>
      <c r="C2305" t="s">
        <v>4276</v>
      </c>
      <c r="D2305" t="s">
        <v>3474</v>
      </c>
      <c r="E2305" s="18">
        <v>4.9138000000000002</v>
      </c>
      <c r="F2305" s="18">
        <v>9.9207999999999998</v>
      </c>
      <c r="G2305" s="19">
        <f>+(Costo_Productos[[#This Row],[Precio Venta]]/Costo_Productos[[#This Row],[Precio Unitario]]-1)</f>
        <v>1.0189669909235213</v>
      </c>
    </row>
    <row r="2306" spans="1:7" x14ac:dyDescent="0.35">
      <c r="A2306" s="11">
        <v>44638</v>
      </c>
      <c r="B2306" t="s">
        <v>3464</v>
      </c>
      <c r="C2306" t="s">
        <v>4276</v>
      </c>
      <c r="D2306" t="s">
        <v>3469</v>
      </c>
      <c r="E2306" s="18">
        <v>3.5916000000000001</v>
      </c>
      <c r="F2306" s="18">
        <v>9.9207999999999998</v>
      </c>
      <c r="G2306" s="19">
        <f>+(Costo_Productos[[#This Row],[Precio Venta]]/Costo_Productos[[#This Row],[Precio Unitario]]-1)</f>
        <v>1.7622229646954004</v>
      </c>
    </row>
    <row r="2307" spans="1:7" x14ac:dyDescent="0.35">
      <c r="A2307" s="11">
        <v>44638</v>
      </c>
      <c r="B2307" t="s">
        <v>3461</v>
      </c>
      <c r="C2307" t="s">
        <v>4276</v>
      </c>
      <c r="D2307" t="s">
        <v>3466</v>
      </c>
      <c r="E2307" s="18">
        <v>3.5916000000000001</v>
      </c>
      <c r="F2307" s="18">
        <v>9.9207999999999998</v>
      </c>
      <c r="G2307" s="19">
        <f>+(Costo_Productos[[#This Row],[Precio Venta]]/Costo_Productos[[#This Row],[Precio Unitario]]-1)</f>
        <v>1.7622229646954004</v>
      </c>
    </row>
    <row r="2308" spans="1:7" x14ac:dyDescent="0.35">
      <c r="A2308" s="11">
        <v>44638</v>
      </c>
      <c r="B2308" t="s">
        <v>3459</v>
      </c>
      <c r="C2308" t="s">
        <v>4276</v>
      </c>
      <c r="D2308" t="s">
        <v>3463</v>
      </c>
      <c r="E2308" s="18">
        <v>3.5916000000000001</v>
      </c>
      <c r="F2308" s="18">
        <v>9.9207999999999998</v>
      </c>
      <c r="G2308" s="19">
        <f>+(Costo_Productos[[#This Row],[Precio Venta]]/Costo_Productos[[#This Row],[Precio Unitario]]-1)</f>
        <v>1.7622229646954004</v>
      </c>
    </row>
    <row r="2309" spans="1:7" x14ac:dyDescent="0.35">
      <c r="A2309" s="11">
        <v>44638</v>
      </c>
      <c r="B2309" t="s">
        <v>3456</v>
      </c>
      <c r="C2309" t="s">
        <v>4276</v>
      </c>
      <c r="D2309" t="s">
        <v>3458</v>
      </c>
      <c r="E2309" s="18">
        <v>2.2627999999999999</v>
      </c>
      <c r="F2309" s="18">
        <v>6.1905999999999999</v>
      </c>
      <c r="G2309" s="19">
        <f>+(Costo_Productos[[#This Row],[Precio Venta]]/Costo_Productos[[#This Row],[Precio Unitario]]-1)</f>
        <v>1.7358140357079725</v>
      </c>
    </row>
    <row r="2310" spans="1:7" x14ac:dyDescent="0.35">
      <c r="A2310" s="11">
        <v>44638</v>
      </c>
      <c r="B2310" t="s">
        <v>3475</v>
      </c>
      <c r="C2310" t="s">
        <v>4276</v>
      </c>
      <c r="D2310" t="s">
        <v>3482</v>
      </c>
      <c r="E2310" s="18">
        <v>8.6797000000000004</v>
      </c>
      <c r="F2310" s="18">
        <v>23.889299999999999</v>
      </c>
      <c r="G2310" s="19">
        <f>+(Costo_Productos[[#This Row],[Precio Venta]]/Costo_Productos[[#This Row],[Precio Unitario]]-1)</f>
        <v>1.7523186285240269</v>
      </c>
    </row>
    <row r="2311" spans="1:7" x14ac:dyDescent="0.35">
      <c r="A2311" s="11">
        <v>44638</v>
      </c>
      <c r="B2311" t="s">
        <v>3472</v>
      </c>
      <c r="C2311" t="s">
        <v>4276</v>
      </c>
      <c r="D2311" t="s">
        <v>4807</v>
      </c>
      <c r="E2311" s="18">
        <v>8.6797000000000004</v>
      </c>
      <c r="F2311" s="18">
        <v>13.730399999999999</v>
      </c>
      <c r="G2311" s="19">
        <f>+(Costo_Productos[[#This Row],[Precio Venta]]/Costo_Productos[[#This Row],[Precio Unitario]]-1)</f>
        <v>0.58189799186607827</v>
      </c>
    </row>
    <row r="2312" spans="1:7" x14ac:dyDescent="0.35">
      <c r="A2312" s="11">
        <v>44638</v>
      </c>
      <c r="B2312" t="s">
        <v>1834</v>
      </c>
      <c r="C2312" t="s">
        <v>4278</v>
      </c>
      <c r="D2312" t="s">
        <v>1835</v>
      </c>
      <c r="E2312" s="18">
        <v>89</v>
      </c>
      <c r="F2312" s="18">
        <v>457.80329999999998</v>
      </c>
      <c r="G2312" s="19">
        <f>+(Costo_Productos[[#This Row],[Precio Venta]]/Costo_Productos[[#This Row],[Precio Unitario]]-1)</f>
        <v>4.1438573033707859</v>
      </c>
    </row>
    <row r="2313" spans="1:7" x14ac:dyDescent="0.35">
      <c r="A2313" s="11">
        <v>44638</v>
      </c>
      <c r="B2313" t="s">
        <v>1832</v>
      </c>
      <c r="C2313" t="s">
        <v>4278</v>
      </c>
      <c r="D2313" t="s">
        <v>1833</v>
      </c>
      <c r="E2313" s="18">
        <v>87</v>
      </c>
      <c r="F2313" s="18">
        <v>392.38260000000002</v>
      </c>
      <c r="G2313" s="19">
        <f>+(Costo_Productos[[#This Row],[Precio Venta]]/Costo_Productos[[#This Row],[Precio Unitario]]-1)</f>
        <v>3.5101448275862071</v>
      </c>
    </row>
    <row r="2314" spans="1:7" x14ac:dyDescent="0.35">
      <c r="A2314" s="11">
        <v>44638</v>
      </c>
      <c r="B2314" t="s">
        <v>1830</v>
      </c>
      <c r="C2314" t="s">
        <v>4278</v>
      </c>
      <c r="D2314" t="s">
        <v>1831</v>
      </c>
      <c r="E2314" s="18">
        <v>43.46</v>
      </c>
      <c r="F2314" s="18">
        <v>298.2482</v>
      </c>
      <c r="G2314" s="19">
        <f>+(Costo_Productos[[#This Row],[Precio Venta]]/Costo_Productos[[#This Row],[Precio Unitario]]-1)</f>
        <v>5.8625908881730329</v>
      </c>
    </row>
    <row r="2315" spans="1:7" x14ac:dyDescent="0.35">
      <c r="A2315" s="11">
        <v>44638</v>
      </c>
      <c r="B2315" t="s">
        <v>1818</v>
      </c>
      <c r="C2315" t="s">
        <v>4278</v>
      </c>
      <c r="D2315" t="s">
        <v>1819</v>
      </c>
      <c r="E2315" s="18">
        <v>29.04</v>
      </c>
      <c r="F2315" s="18">
        <v>154.82149999999999</v>
      </c>
      <c r="G2315" s="19">
        <f>+(Costo_Productos[[#This Row],[Precio Venta]]/Costo_Productos[[#This Row],[Precio Unitario]]-1)</f>
        <v>4.3313188705234156</v>
      </c>
    </row>
    <row r="2316" spans="1:7" x14ac:dyDescent="0.35">
      <c r="A2316" s="11">
        <v>44638</v>
      </c>
      <c r="B2316" t="s">
        <v>1816</v>
      </c>
      <c r="C2316" t="s">
        <v>4278</v>
      </c>
      <c r="D2316" t="s">
        <v>1817</v>
      </c>
      <c r="E2316" s="18">
        <v>27.59</v>
      </c>
      <c r="F2316" s="18">
        <v>141.55590000000001</v>
      </c>
      <c r="G2316" s="19">
        <f>+(Costo_Productos[[#This Row],[Precio Venta]]/Costo_Productos[[#This Row],[Precio Unitario]]-1)</f>
        <v>4.130695904313157</v>
      </c>
    </row>
    <row r="2317" spans="1:7" x14ac:dyDescent="0.35">
      <c r="A2317" s="11">
        <v>44638</v>
      </c>
      <c r="B2317" t="s">
        <v>1806</v>
      </c>
      <c r="C2317" t="s">
        <v>4278</v>
      </c>
      <c r="D2317" t="s">
        <v>1807</v>
      </c>
      <c r="E2317" s="18">
        <v>240</v>
      </c>
      <c r="F2317" s="18">
        <v>920</v>
      </c>
      <c r="G2317" s="19">
        <f>+(Costo_Productos[[#This Row],[Precio Venta]]/Costo_Productos[[#This Row],[Precio Unitario]]-1)</f>
        <v>2.8333333333333335</v>
      </c>
    </row>
    <row r="2318" spans="1:7" x14ac:dyDescent="0.35">
      <c r="A2318" s="11">
        <v>44638</v>
      </c>
      <c r="B2318" t="s">
        <v>1804</v>
      </c>
      <c r="C2318" t="s">
        <v>4278</v>
      </c>
      <c r="D2318" t="s">
        <v>1805</v>
      </c>
      <c r="E2318" s="18">
        <v>240</v>
      </c>
      <c r="F2318" s="18">
        <v>920</v>
      </c>
      <c r="G2318" s="19">
        <f>+(Costo_Productos[[#This Row],[Precio Venta]]/Costo_Productos[[#This Row],[Precio Unitario]]-1)</f>
        <v>2.8333333333333335</v>
      </c>
    </row>
    <row r="2319" spans="1:7" x14ac:dyDescent="0.35">
      <c r="A2319" s="11">
        <v>44638</v>
      </c>
      <c r="B2319" t="s">
        <v>1802</v>
      </c>
      <c r="C2319" t="s">
        <v>4278</v>
      </c>
      <c r="D2319" t="s">
        <v>1803</v>
      </c>
      <c r="E2319" s="18">
        <v>240</v>
      </c>
      <c r="F2319" s="18">
        <v>920</v>
      </c>
      <c r="G2319" s="19">
        <f>+(Costo_Productos[[#This Row],[Precio Venta]]/Costo_Productos[[#This Row],[Precio Unitario]]-1)</f>
        <v>2.8333333333333335</v>
      </c>
    </row>
    <row r="2320" spans="1:7" x14ac:dyDescent="0.35">
      <c r="A2320" s="11">
        <v>44638</v>
      </c>
      <c r="B2320" t="s">
        <v>1800</v>
      </c>
      <c r="C2320" t="s">
        <v>4278</v>
      </c>
      <c r="D2320" t="s">
        <v>1801</v>
      </c>
      <c r="E2320" s="18">
        <v>240</v>
      </c>
      <c r="F2320" s="18">
        <v>920</v>
      </c>
      <c r="G2320" s="19">
        <f>+(Costo_Productos[[#This Row],[Precio Venta]]/Costo_Productos[[#This Row],[Precio Unitario]]-1)</f>
        <v>2.8333333333333335</v>
      </c>
    </row>
    <row r="2321" spans="1:7" x14ac:dyDescent="0.35">
      <c r="A2321" s="11">
        <v>44638</v>
      </c>
      <c r="B2321" t="s">
        <v>1858</v>
      </c>
      <c r="C2321" t="s">
        <v>4278</v>
      </c>
      <c r="D2321" t="s">
        <v>1859</v>
      </c>
      <c r="E2321" s="18">
        <v>82.5</v>
      </c>
      <c r="F2321" s="18">
        <v>336.089</v>
      </c>
      <c r="G2321" s="19">
        <f>+(Costo_Productos[[#This Row],[Precio Venta]]/Costo_Productos[[#This Row],[Precio Unitario]]-1)</f>
        <v>3.0738060606060609</v>
      </c>
    </row>
    <row r="2322" spans="1:7" x14ac:dyDescent="0.35">
      <c r="A2322" s="11">
        <v>44638</v>
      </c>
      <c r="B2322" t="s">
        <v>1798</v>
      </c>
      <c r="C2322" t="s">
        <v>4278</v>
      </c>
      <c r="D2322" t="s">
        <v>1799</v>
      </c>
      <c r="E2322" s="18">
        <v>49.52</v>
      </c>
      <c r="F2322" s="18">
        <v>301.59289999999999</v>
      </c>
      <c r="G2322" s="19">
        <f>+(Costo_Productos[[#This Row],[Precio Venta]]/Costo_Productos[[#This Row],[Precio Unitario]]-1)</f>
        <v>5.0903251211631657</v>
      </c>
    </row>
    <row r="2323" spans="1:7" x14ac:dyDescent="0.35">
      <c r="A2323" s="11">
        <v>44637</v>
      </c>
      <c r="B2323" t="s">
        <v>2819</v>
      </c>
      <c r="C2323" t="s">
        <v>4282</v>
      </c>
      <c r="D2323" t="s">
        <v>2820</v>
      </c>
      <c r="E2323" s="18">
        <v>3.2147999999999999</v>
      </c>
      <c r="F2323" s="18">
        <v>9.9491999999999994</v>
      </c>
      <c r="G2323" s="19">
        <f>+(Costo_Productos[[#This Row],[Precio Venta]]/Costo_Productos[[#This Row],[Precio Unitario]]-1)</f>
        <v>2.094811496827174</v>
      </c>
    </row>
    <row r="2324" spans="1:7" x14ac:dyDescent="0.35">
      <c r="A2324" s="11">
        <v>44637</v>
      </c>
      <c r="B2324" t="s">
        <v>2817</v>
      </c>
      <c r="C2324" t="s">
        <v>4282</v>
      </c>
      <c r="D2324" t="s">
        <v>2818</v>
      </c>
      <c r="E2324" s="18">
        <v>2.5034000000000001</v>
      </c>
      <c r="F2324" s="18">
        <v>9.7790999999999997</v>
      </c>
      <c r="G2324" s="19">
        <f>+(Costo_Productos[[#This Row],[Precio Venta]]/Costo_Productos[[#This Row],[Precio Unitario]]-1)</f>
        <v>2.9063273947431489</v>
      </c>
    </row>
    <row r="2325" spans="1:7" x14ac:dyDescent="0.35">
      <c r="A2325" s="11">
        <v>44637</v>
      </c>
      <c r="B2325" t="s">
        <v>2805</v>
      </c>
      <c r="C2325" t="s">
        <v>4282</v>
      </c>
      <c r="D2325" t="s">
        <v>2806</v>
      </c>
      <c r="E2325" s="18">
        <v>3.1088</v>
      </c>
      <c r="F2325" s="18">
        <v>12.953799999999999</v>
      </c>
      <c r="G2325" s="19">
        <f>+(Costo_Productos[[#This Row],[Precio Venta]]/Costo_Productos[[#This Row],[Precio Unitario]]-1)</f>
        <v>3.1668167781780747</v>
      </c>
    </row>
    <row r="2326" spans="1:7" x14ac:dyDescent="0.35">
      <c r="A2326" s="11">
        <v>44637</v>
      </c>
      <c r="B2326" t="s">
        <v>2795</v>
      </c>
      <c r="C2326" t="s">
        <v>4282</v>
      </c>
      <c r="D2326" t="s">
        <v>2796</v>
      </c>
      <c r="E2326" s="18">
        <v>3.0586000000000002</v>
      </c>
      <c r="F2326" s="18">
        <v>13.2089</v>
      </c>
      <c r="G2326" s="19">
        <f>+(Costo_Productos[[#This Row],[Precio Venta]]/Costo_Productos[[#This Row],[Precio Unitario]]-1)</f>
        <v>3.3186098214869544</v>
      </c>
    </row>
    <row r="2327" spans="1:7" x14ac:dyDescent="0.35">
      <c r="A2327" s="11">
        <v>44637</v>
      </c>
      <c r="B2327" t="s">
        <v>4136</v>
      </c>
      <c r="C2327" t="s">
        <v>4289</v>
      </c>
      <c r="D2327" t="s">
        <v>4137</v>
      </c>
      <c r="E2327" s="18">
        <v>11.8</v>
      </c>
      <c r="F2327" s="18">
        <v>68.878799999999998</v>
      </c>
      <c r="G2327" s="19">
        <f>+(Costo_Productos[[#This Row],[Precio Venta]]/Costo_Productos[[#This Row],[Precio Unitario]]-1)</f>
        <v>4.8371864406779652</v>
      </c>
    </row>
    <row r="2328" spans="1:7" x14ac:dyDescent="0.35">
      <c r="A2328" s="11">
        <v>44637</v>
      </c>
      <c r="B2328" t="s">
        <v>4134</v>
      </c>
      <c r="C2328" t="s">
        <v>4289</v>
      </c>
      <c r="D2328" t="s">
        <v>4135</v>
      </c>
      <c r="E2328" s="18">
        <v>10.7</v>
      </c>
      <c r="F2328" s="18">
        <v>60.375300000000003</v>
      </c>
      <c r="G2328" s="19">
        <f>+(Costo_Productos[[#This Row],[Precio Venta]]/Costo_Productos[[#This Row],[Precio Unitario]]-1)</f>
        <v>4.6425514018691594</v>
      </c>
    </row>
    <row r="2329" spans="1:7" x14ac:dyDescent="0.35">
      <c r="A2329" s="11">
        <v>44637</v>
      </c>
      <c r="B2329" t="s">
        <v>4132</v>
      </c>
      <c r="C2329" t="s">
        <v>4289</v>
      </c>
      <c r="D2329" t="s">
        <v>4133</v>
      </c>
      <c r="E2329" s="18">
        <v>9.8000000000000007</v>
      </c>
      <c r="F2329" s="18">
        <v>60.375300000000003</v>
      </c>
      <c r="G2329" s="19">
        <f>+(Costo_Productos[[#This Row],[Precio Venta]]/Costo_Productos[[#This Row],[Precio Unitario]]-1)</f>
        <v>5.1607448979591837</v>
      </c>
    </row>
    <row r="2330" spans="1:7" x14ac:dyDescent="0.35">
      <c r="A2330" s="11">
        <v>44637</v>
      </c>
      <c r="B2330" t="s">
        <v>4124</v>
      </c>
      <c r="C2330" t="s">
        <v>4289</v>
      </c>
      <c r="D2330" t="s">
        <v>4125</v>
      </c>
      <c r="E2330" s="18">
        <v>32</v>
      </c>
      <c r="F2330" s="18">
        <v>145.12739999999999</v>
      </c>
      <c r="G2330" s="19">
        <f>+(Costo_Productos[[#This Row],[Precio Venta]]/Costo_Productos[[#This Row],[Precio Unitario]]-1)</f>
        <v>3.5352312499999998</v>
      </c>
    </row>
    <row r="2331" spans="1:7" x14ac:dyDescent="0.35">
      <c r="A2331" s="11">
        <v>44630</v>
      </c>
      <c r="B2331" t="s">
        <v>3974</v>
      </c>
      <c r="C2331" t="s">
        <v>5584</v>
      </c>
      <c r="D2331" t="s">
        <v>3975</v>
      </c>
      <c r="E2331" s="18">
        <v>25.5</v>
      </c>
      <c r="F2331" s="18">
        <v>76.639799999999994</v>
      </c>
      <c r="G2331" s="19">
        <f>+(Costo_Productos[[#This Row],[Precio Venta]]/Costo_Productos[[#This Row],[Precio Unitario]]-1)</f>
        <v>2.005482352941176</v>
      </c>
    </row>
    <row r="2332" spans="1:7" x14ac:dyDescent="0.35">
      <c r="A2332" s="11">
        <v>44630</v>
      </c>
      <c r="B2332" t="s">
        <v>3956</v>
      </c>
      <c r="C2332" t="s">
        <v>5584</v>
      </c>
      <c r="D2332" t="s">
        <v>3957</v>
      </c>
      <c r="E2332" s="18">
        <v>67.95</v>
      </c>
      <c r="F2332" s="18">
        <v>268.1456</v>
      </c>
      <c r="G2332" s="19">
        <f>+(Costo_Productos[[#This Row],[Precio Venta]]/Costo_Productos[[#This Row],[Precio Unitario]]-1)</f>
        <v>2.9462192788815305</v>
      </c>
    </row>
    <row r="2333" spans="1:7" x14ac:dyDescent="0.35">
      <c r="A2333" s="11">
        <v>44630</v>
      </c>
      <c r="B2333" t="s">
        <v>3952</v>
      </c>
      <c r="C2333" t="s">
        <v>5584</v>
      </c>
      <c r="D2333" t="s">
        <v>3953</v>
      </c>
      <c r="E2333" s="18">
        <v>37.65</v>
      </c>
      <c r="F2333" s="18">
        <v>160.2638</v>
      </c>
      <c r="G2333" s="19">
        <f>+(Costo_Productos[[#This Row],[Precio Venta]]/Costo_Productos[[#This Row],[Precio Unitario]]-1)</f>
        <v>3.2566746347941571</v>
      </c>
    </row>
    <row r="2334" spans="1:7" x14ac:dyDescent="0.35">
      <c r="A2334" s="11">
        <v>44630</v>
      </c>
      <c r="B2334" t="s">
        <v>3950</v>
      </c>
      <c r="C2334" t="s">
        <v>5584</v>
      </c>
      <c r="D2334" t="s">
        <v>3951</v>
      </c>
      <c r="E2334" s="18">
        <v>33.299999999999997</v>
      </c>
      <c r="F2334" s="18">
        <v>139.3733</v>
      </c>
      <c r="G2334" s="19">
        <f>+(Costo_Productos[[#This Row],[Precio Venta]]/Costo_Productos[[#This Row],[Precio Unitario]]-1)</f>
        <v>3.1853843843843848</v>
      </c>
    </row>
    <row r="2335" spans="1:7" x14ac:dyDescent="0.35">
      <c r="A2335" s="11">
        <v>44630</v>
      </c>
      <c r="B2335" t="s">
        <v>3938</v>
      </c>
      <c r="C2335" t="s">
        <v>5584</v>
      </c>
      <c r="D2335" t="s">
        <v>3939</v>
      </c>
      <c r="E2335" s="18">
        <v>29.324999999999999</v>
      </c>
      <c r="F2335" s="18">
        <v>124.7189</v>
      </c>
      <c r="G2335" s="19">
        <f>+(Costo_Productos[[#This Row],[Precio Venta]]/Costo_Productos[[#This Row],[Precio Unitario]]-1)</f>
        <v>3.2529889173060536</v>
      </c>
    </row>
    <row r="2336" spans="1:7" x14ac:dyDescent="0.35">
      <c r="A2336" s="11">
        <v>44630</v>
      </c>
      <c r="B2336" t="s">
        <v>3934</v>
      </c>
      <c r="C2336" t="s">
        <v>5584</v>
      </c>
      <c r="D2336" t="s">
        <v>3935</v>
      </c>
      <c r="E2336" s="18">
        <v>33.524999999999999</v>
      </c>
      <c r="F2336" s="18">
        <v>142.8655</v>
      </c>
      <c r="G2336" s="19">
        <f>+(Costo_Productos[[#This Row],[Precio Venta]]/Costo_Productos[[#This Row],[Precio Unitario]]-1)</f>
        <v>3.2614615958240121</v>
      </c>
    </row>
    <row r="2337" spans="1:7" x14ac:dyDescent="0.35">
      <c r="A2337" s="11">
        <v>44630</v>
      </c>
      <c r="B2337" t="s">
        <v>3932</v>
      </c>
      <c r="C2337" t="s">
        <v>5584</v>
      </c>
      <c r="D2337" t="s">
        <v>3933</v>
      </c>
      <c r="E2337" s="18">
        <v>60.375</v>
      </c>
      <c r="F2337" s="18">
        <v>256.7962</v>
      </c>
      <c r="G2337" s="19">
        <f>+(Costo_Productos[[#This Row],[Precio Venta]]/Costo_Productos[[#This Row],[Precio Unitario]]-1)</f>
        <v>3.253353209109731</v>
      </c>
    </row>
    <row r="2338" spans="1:7" x14ac:dyDescent="0.35">
      <c r="A2338" s="11">
        <v>44630</v>
      </c>
      <c r="B2338" t="s">
        <v>3922</v>
      </c>
      <c r="C2338" t="s">
        <v>5584</v>
      </c>
      <c r="D2338" t="s">
        <v>3923</v>
      </c>
      <c r="E2338" s="18">
        <v>69.825000000000003</v>
      </c>
      <c r="F2338" s="18">
        <v>243.20179999999999</v>
      </c>
      <c r="G2338" s="19">
        <f>+(Costo_Productos[[#This Row],[Precio Venta]]/Costo_Productos[[#This Row],[Precio Unitario]]-1)</f>
        <v>2.4830189760114569</v>
      </c>
    </row>
    <row r="2339" spans="1:7" x14ac:dyDescent="0.35">
      <c r="A2339" s="11">
        <v>44630</v>
      </c>
      <c r="B2339" t="s">
        <v>3912</v>
      </c>
      <c r="C2339" t="s">
        <v>5584</v>
      </c>
      <c r="D2339" t="s">
        <v>3913</v>
      </c>
      <c r="E2339" s="18">
        <v>57.3</v>
      </c>
      <c r="F2339" s="18">
        <v>243.8878</v>
      </c>
      <c r="G2339" s="19">
        <f>+(Costo_Productos[[#This Row],[Precio Venta]]/Costo_Productos[[#This Row],[Precio Unitario]]-1)</f>
        <v>3.2563315881326353</v>
      </c>
    </row>
    <row r="2340" spans="1:7" x14ac:dyDescent="0.35">
      <c r="A2340" s="11">
        <v>44630</v>
      </c>
      <c r="B2340" t="s">
        <v>3897</v>
      </c>
      <c r="C2340" t="s">
        <v>5584</v>
      </c>
      <c r="D2340" t="s">
        <v>3899</v>
      </c>
      <c r="E2340" s="18">
        <v>22.95</v>
      </c>
      <c r="F2340" s="18">
        <v>93.040300000000002</v>
      </c>
      <c r="G2340" s="19">
        <f>+(Costo_Productos[[#This Row],[Precio Venta]]/Costo_Productos[[#This Row],[Precio Unitario]]-1)</f>
        <v>3.0540435729847495</v>
      </c>
    </row>
    <row r="2341" spans="1:7" x14ac:dyDescent="0.35">
      <c r="A2341" s="11">
        <v>44613</v>
      </c>
      <c r="B2341" t="s">
        <v>2831</v>
      </c>
      <c r="C2341" t="s">
        <v>4282</v>
      </c>
      <c r="D2341" t="s">
        <v>2832</v>
      </c>
      <c r="E2341" s="18">
        <v>3.827</v>
      </c>
      <c r="F2341" s="18">
        <v>15.7599</v>
      </c>
      <c r="G2341" s="19">
        <f>+(Costo_Productos[[#This Row],[Precio Venta]]/Costo_Productos[[#This Row],[Precio Unitario]]-1)</f>
        <v>3.1180820486020382</v>
      </c>
    </row>
    <row r="2342" spans="1:7" x14ac:dyDescent="0.35">
      <c r="A2342" s="11">
        <v>44613</v>
      </c>
      <c r="B2342" t="s">
        <v>2821</v>
      </c>
      <c r="C2342" t="s">
        <v>4282</v>
      </c>
      <c r="D2342" t="s">
        <v>2822</v>
      </c>
      <c r="E2342" s="18">
        <v>3.4384000000000001</v>
      </c>
      <c r="F2342" s="18">
        <v>15.023</v>
      </c>
      <c r="G2342" s="19">
        <f>+(Costo_Productos[[#This Row],[Precio Venta]]/Costo_Productos[[#This Row],[Precio Unitario]]-1)</f>
        <v>3.3691833410888785</v>
      </c>
    </row>
    <row r="2343" spans="1:7" x14ac:dyDescent="0.35">
      <c r="A2343" s="11">
        <v>44613</v>
      </c>
      <c r="B2343" t="s">
        <v>2859</v>
      </c>
      <c r="C2343" t="s">
        <v>4282</v>
      </c>
      <c r="D2343" t="s">
        <v>2860</v>
      </c>
      <c r="E2343" s="18">
        <v>11.309799999999999</v>
      </c>
      <c r="F2343" s="18">
        <v>70.296099999999996</v>
      </c>
      <c r="G2343" s="19">
        <f>+(Costo_Productos[[#This Row],[Precio Venta]]/Costo_Productos[[#This Row],[Precio Unitario]]-1)</f>
        <v>5.2155033687598369</v>
      </c>
    </row>
    <row r="2344" spans="1:7" x14ac:dyDescent="0.35">
      <c r="A2344" s="11">
        <v>44613</v>
      </c>
      <c r="B2344" t="s">
        <v>2853</v>
      </c>
      <c r="C2344" t="s">
        <v>4282</v>
      </c>
      <c r="D2344" t="s">
        <v>2854</v>
      </c>
      <c r="E2344" s="18">
        <v>6.6886000000000001</v>
      </c>
      <c r="F2344" s="18">
        <v>34.496099999999998</v>
      </c>
      <c r="G2344" s="19">
        <f>+(Costo_Productos[[#This Row],[Precio Venta]]/Costo_Productos[[#This Row],[Precio Unitario]]-1)</f>
        <v>4.1574469993720653</v>
      </c>
    </row>
    <row r="2345" spans="1:7" x14ac:dyDescent="0.35">
      <c r="A2345" s="11">
        <v>44613</v>
      </c>
      <c r="B2345" t="s">
        <v>2851</v>
      </c>
      <c r="C2345" t="s">
        <v>4282</v>
      </c>
      <c r="D2345" t="s">
        <v>2852</v>
      </c>
      <c r="E2345" s="18">
        <v>6.6886000000000001</v>
      </c>
      <c r="F2345" s="18">
        <v>28.827100000000002</v>
      </c>
      <c r="G2345" s="19">
        <f>+(Costo_Productos[[#This Row],[Precio Venta]]/Costo_Productos[[#This Row],[Precio Unitario]]-1)</f>
        <v>3.309885476781389</v>
      </c>
    </row>
    <row r="2346" spans="1:7" x14ac:dyDescent="0.35">
      <c r="A2346" s="11">
        <v>44632</v>
      </c>
      <c r="B2346" t="s">
        <v>1694</v>
      </c>
      <c r="C2346" t="s">
        <v>4277</v>
      </c>
      <c r="D2346" t="s">
        <v>1695</v>
      </c>
      <c r="E2346" s="18">
        <v>45.874200000000002</v>
      </c>
      <c r="F2346" s="18">
        <v>146.87090000000001</v>
      </c>
      <c r="G2346" s="19">
        <f>+(Costo_Productos[[#This Row],[Precio Venta]]/Costo_Productos[[#This Row],[Precio Unitario]]-1)</f>
        <v>2.2016013358271098</v>
      </c>
    </row>
    <row r="2347" spans="1:7" x14ac:dyDescent="0.35">
      <c r="A2347" s="11">
        <v>44632</v>
      </c>
      <c r="B2347" t="s">
        <v>1676</v>
      </c>
      <c r="C2347" t="s">
        <v>4277</v>
      </c>
      <c r="D2347" t="s">
        <v>1677</v>
      </c>
      <c r="E2347" s="18">
        <v>24.052399999999999</v>
      </c>
      <c r="F2347" s="18">
        <v>76.3887</v>
      </c>
      <c r="G2347" s="19">
        <f>+(Costo_Productos[[#This Row],[Precio Venta]]/Costo_Productos[[#This Row],[Precio Unitario]]-1)</f>
        <v>2.1759283896825266</v>
      </c>
    </row>
    <row r="2348" spans="1:7" x14ac:dyDescent="0.35">
      <c r="A2348" s="11">
        <v>44632</v>
      </c>
      <c r="B2348" t="s">
        <v>1668</v>
      </c>
      <c r="C2348" t="s">
        <v>4277</v>
      </c>
      <c r="D2348" t="s">
        <v>1669</v>
      </c>
      <c r="E2348" s="18">
        <v>19.051500000000001</v>
      </c>
      <c r="F2348" s="18">
        <v>60.9953</v>
      </c>
      <c r="G2348" s="19">
        <f>+(Costo_Productos[[#This Row],[Precio Venta]]/Costo_Productos[[#This Row],[Precio Unitario]]-1)</f>
        <v>2.2016009238117733</v>
      </c>
    </row>
    <row r="2349" spans="1:7" x14ac:dyDescent="0.35">
      <c r="A2349" s="11">
        <v>44632</v>
      </c>
      <c r="B2349" t="s">
        <v>1666</v>
      </c>
      <c r="C2349" t="s">
        <v>4277</v>
      </c>
      <c r="D2349" t="s">
        <v>1667</v>
      </c>
      <c r="E2349" s="18">
        <v>18.540099999999999</v>
      </c>
      <c r="F2349" s="18">
        <v>59.357900000000001</v>
      </c>
      <c r="G2349" s="19">
        <f>+(Costo_Productos[[#This Row],[Precio Venta]]/Costo_Productos[[#This Row],[Precio Unitario]]-1)</f>
        <v>2.2015954606501587</v>
      </c>
    </row>
    <row r="2350" spans="1:7" x14ac:dyDescent="0.35">
      <c r="A2350" s="11">
        <v>44632</v>
      </c>
      <c r="B2350" t="s">
        <v>1664</v>
      </c>
      <c r="C2350" t="s">
        <v>4277</v>
      </c>
      <c r="D2350" t="s">
        <v>1665</v>
      </c>
      <c r="E2350" s="18">
        <v>15.8834</v>
      </c>
      <c r="F2350" s="18">
        <v>50.682499999999997</v>
      </c>
      <c r="G2350" s="19">
        <f>+(Costo_Productos[[#This Row],[Precio Venta]]/Costo_Productos[[#This Row],[Precio Unitario]]-1)</f>
        <v>2.1909100066736338</v>
      </c>
    </row>
    <row r="2351" spans="1:7" x14ac:dyDescent="0.35">
      <c r="A2351" s="11">
        <v>44632</v>
      </c>
      <c r="B2351" t="s">
        <v>1598</v>
      </c>
      <c r="C2351" t="s">
        <v>4277</v>
      </c>
      <c r="D2351" t="s">
        <v>1599</v>
      </c>
      <c r="E2351" s="18">
        <v>16.8352</v>
      </c>
      <c r="F2351" s="18">
        <v>62.903300000000002</v>
      </c>
      <c r="G2351" s="19">
        <f>+(Costo_Productos[[#This Row],[Precio Venta]]/Costo_Productos[[#This Row],[Precio Unitario]]-1)</f>
        <v>2.7364153678007983</v>
      </c>
    </row>
    <row r="2352" spans="1:7" x14ac:dyDescent="0.35">
      <c r="A2352" s="11">
        <v>44632</v>
      </c>
      <c r="B2352" t="s">
        <v>1596</v>
      </c>
      <c r="C2352" t="s">
        <v>4277</v>
      </c>
      <c r="D2352" t="s">
        <v>1597</v>
      </c>
      <c r="E2352" s="18">
        <v>16.252700000000001</v>
      </c>
      <c r="F2352" s="18">
        <v>60.765300000000003</v>
      </c>
      <c r="G2352" s="19">
        <f>+(Costo_Productos[[#This Row],[Precio Venta]]/Costo_Productos[[#This Row],[Precio Unitario]]-1)</f>
        <v>2.7387818639364538</v>
      </c>
    </row>
    <row r="2353" spans="1:7" x14ac:dyDescent="0.35">
      <c r="A2353" s="11">
        <v>44632</v>
      </c>
      <c r="B2353" t="s">
        <v>1594</v>
      </c>
      <c r="C2353" t="s">
        <v>4277</v>
      </c>
      <c r="D2353" t="s">
        <v>1595</v>
      </c>
      <c r="E2353" s="18">
        <v>16.0823</v>
      </c>
      <c r="F2353" s="18">
        <v>60.133200000000002</v>
      </c>
      <c r="G2353" s="19">
        <f>+(Costo_Productos[[#This Row],[Precio Venta]]/Costo_Productos[[#This Row],[Precio Unitario]]-1)</f>
        <v>2.7390920452920291</v>
      </c>
    </row>
    <row r="2354" spans="1:7" x14ac:dyDescent="0.35">
      <c r="A2354" s="11">
        <v>44632</v>
      </c>
      <c r="B2354" t="s">
        <v>1590</v>
      </c>
      <c r="C2354" t="s">
        <v>4277</v>
      </c>
      <c r="D2354" t="s">
        <v>1591</v>
      </c>
      <c r="E2354" s="18">
        <v>13.027799999999999</v>
      </c>
      <c r="F2354" s="18">
        <v>48.910299999999999</v>
      </c>
      <c r="G2354" s="19">
        <f>+(Costo_Productos[[#This Row],[Precio Venta]]/Costo_Productos[[#This Row],[Precio Unitario]]-1)</f>
        <v>2.7543023380770353</v>
      </c>
    </row>
    <row r="2355" spans="1:7" x14ac:dyDescent="0.35">
      <c r="A2355" s="11">
        <v>44632</v>
      </c>
      <c r="B2355" t="s">
        <v>1588</v>
      </c>
      <c r="C2355" t="s">
        <v>4277</v>
      </c>
      <c r="D2355" t="s">
        <v>1589</v>
      </c>
      <c r="E2355" s="18">
        <v>12.587400000000001</v>
      </c>
      <c r="F2355" s="18">
        <v>47.262500000000003</v>
      </c>
      <c r="G2355" s="19">
        <f>+(Costo_Productos[[#This Row],[Precio Venta]]/Costo_Productos[[#This Row],[Precio Unitario]]-1)</f>
        <v>2.754746810302366</v>
      </c>
    </row>
    <row r="2356" spans="1:7" x14ac:dyDescent="0.35">
      <c r="A2356" s="11">
        <v>44632</v>
      </c>
      <c r="B2356" t="s">
        <v>1584</v>
      </c>
      <c r="C2356" t="s">
        <v>4277</v>
      </c>
      <c r="D2356" t="s">
        <v>1585</v>
      </c>
      <c r="E2356" s="18">
        <v>11.9338</v>
      </c>
      <c r="F2356" s="18">
        <v>42.708100000000002</v>
      </c>
      <c r="G2356" s="19">
        <f>+(Costo_Productos[[#This Row],[Precio Venta]]/Costo_Productos[[#This Row],[Precio Unitario]]-1)</f>
        <v>2.5787511102917766</v>
      </c>
    </row>
    <row r="2357" spans="1:7" x14ac:dyDescent="0.35">
      <c r="A2357" s="11">
        <v>44632</v>
      </c>
      <c r="B2357" t="s">
        <v>1576</v>
      </c>
      <c r="C2357" t="s">
        <v>4277</v>
      </c>
      <c r="D2357" t="s">
        <v>1577</v>
      </c>
      <c r="E2357" s="18">
        <v>9.9449000000000005</v>
      </c>
      <c r="F2357" s="18">
        <v>32.206699999999998</v>
      </c>
      <c r="G2357" s="19">
        <f>+(Costo_Productos[[#This Row],[Precio Venta]]/Costo_Productos[[#This Row],[Precio Unitario]]-1)</f>
        <v>2.2385142133153675</v>
      </c>
    </row>
    <row r="2358" spans="1:7" x14ac:dyDescent="0.35">
      <c r="A2358" s="11">
        <v>44632</v>
      </c>
      <c r="B2358" t="s">
        <v>1524</v>
      </c>
      <c r="C2358" t="s">
        <v>4277</v>
      </c>
      <c r="D2358" t="s">
        <v>1525</v>
      </c>
      <c r="E2358" s="18">
        <v>20.940999999999999</v>
      </c>
      <c r="F2358" s="18">
        <v>81.731999999999999</v>
      </c>
      <c r="G2358" s="19">
        <f>+(Costo_Productos[[#This Row],[Precio Venta]]/Costo_Productos[[#This Row],[Precio Unitario]]-1)</f>
        <v>2.9029654744281554</v>
      </c>
    </row>
    <row r="2359" spans="1:7" x14ac:dyDescent="0.35">
      <c r="A2359" s="11">
        <v>44632</v>
      </c>
      <c r="B2359" t="s">
        <v>1518</v>
      </c>
      <c r="C2359" t="s">
        <v>4277</v>
      </c>
      <c r="D2359" t="s">
        <v>1519</v>
      </c>
      <c r="E2359" s="18">
        <v>18.142700000000001</v>
      </c>
      <c r="F2359" s="18">
        <v>70.958399999999997</v>
      </c>
      <c r="G2359" s="19">
        <f>+(Costo_Productos[[#This Row],[Precio Venta]]/Costo_Productos[[#This Row],[Precio Unitario]]-1)</f>
        <v>2.9111267892871511</v>
      </c>
    </row>
    <row r="2360" spans="1:7" x14ac:dyDescent="0.35">
      <c r="A2360" s="11">
        <v>44632</v>
      </c>
      <c r="B2360" t="s">
        <v>1516</v>
      </c>
      <c r="C2360" t="s">
        <v>4277</v>
      </c>
      <c r="D2360" t="s">
        <v>1517</v>
      </c>
      <c r="E2360" s="18">
        <v>16.593699999999998</v>
      </c>
      <c r="F2360" s="18">
        <v>65.037499999999994</v>
      </c>
      <c r="G2360" s="19">
        <f>+(Costo_Productos[[#This Row],[Precio Venta]]/Costo_Productos[[#This Row],[Precio Unitario]]-1)</f>
        <v>2.9194091733609744</v>
      </c>
    </row>
    <row r="2361" spans="1:7" x14ac:dyDescent="0.35">
      <c r="A2361" s="11">
        <v>44616</v>
      </c>
      <c r="B2361" t="s">
        <v>2776</v>
      </c>
      <c r="C2361" t="s">
        <v>4283</v>
      </c>
      <c r="D2361" t="s">
        <v>2777</v>
      </c>
      <c r="E2361" s="18">
        <v>277.524</v>
      </c>
      <c r="F2361" s="18">
        <v>1364.9336000000001</v>
      </c>
      <c r="G2361" s="19">
        <f>+(Costo_Productos[[#This Row],[Precio Venta]]/Costo_Productos[[#This Row],[Precio Unitario]]-1)</f>
        <v>3.9182542771075655</v>
      </c>
    </row>
    <row r="2362" spans="1:7" x14ac:dyDescent="0.35">
      <c r="A2362" s="11">
        <v>44616</v>
      </c>
      <c r="B2362" t="s">
        <v>2776</v>
      </c>
      <c r="C2362" t="s">
        <v>4283</v>
      </c>
      <c r="D2362" t="s">
        <v>2777</v>
      </c>
      <c r="E2362" s="18">
        <v>277.524</v>
      </c>
      <c r="F2362" s="18">
        <v>1364.9336000000001</v>
      </c>
      <c r="G2362" s="19">
        <f>+(Costo_Productos[[#This Row],[Precio Venta]]/Costo_Productos[[#This Row],[Precio Unitario]]-1)</f>
        <v>3.9182542771075655</v>
      </c>
    </row>
    <row r="2363" spans="1:7" x14ac:dyDescent="0.35">
      <c r="A2363" s="11">
        <v>44616</v>
      </c>
      <c r="B2363" t="s">
        <v>2734</v>
      </c>
      <c r="C2363" t="s">
        <v>4283</v>
      </c>
      <c r="D2363" t="s">
        <v>2735</v>
      </c>
      <c r="E2363" s="18">
        <v>68.1387</v>
      </c>
      <c r="F2363" s="18">
        <v>284.50729999999999</v>
      </c>
      <c r="G2363" s="19">
        <f>+(Costo_Productos[[#This Row],[Precio Venta]]/Costo_Productos[[#This Row],[Precio Unitario]]-1)</f>
        <v>3.1754142653147186</v>
      </c>
    </row>
    <row r="2364" spans="1:7" x14ac:dyDescent="0.35">
      <c r="A2364" s="11">
        <v>44616</v>
      </c>
      <c r="B2364" t="s">
        <v>2730</v>
      </c>
      <c r="C2364" t="s">
        <v>4283</v>
      </c>
      <c r="D2364" t="s">
        <v>2731</v>
      </c>
      <c r="E2364" s="18">
        <v>52.4193</v>
      </c>
      <c r="F2364" s="18">
        <v>218.88419999999999</v>
      </c>
      <c r="G2364" s="19">
        <f>+(Costo_Productos[[#This Row],[Precio Venta]]/Costo_Productos[[#This Row],[Precio Unitario]]-1)</f>
        <v>3.1756414145171723</v>
      </c>
    </row>
    <row r="2365" spans="1:7" x14ac:dyDescent="0.35">
      <c r="A2365" s="11">
        <v>44616</v>
      </c>
      <c r="B2365" t="s">
        <v>2726</v>
      </c>
      <c r="C2365" t="s">
        <v>4283</v>
      </c>
      <c r="D2365" t="s">
        <v>2727</v>
      </c>
      <c r="E2365" s="18">
        <v>38.886699999999998</v>
      </c>
      <c r="F2365" s="18">
        <v>162.37459999999999</v>
      </c>
      <c r="G2365" s="19">
        <f>+(Costo_Productos[[#This Row],[Precio Venta]]/Costo_Productos[[#This Row],[Precio Unitario]]-1)</f>
        <v>3.1755818827516862</v>
      </c>
    </row>
    <row r="2366" spans="1:7" x14ac:dyDescent="0.35">
      <c r="A2366" s="11">
        <v>44616</v>
      </c>
      <c r="B2366" t="s">
        <v>2766</v>
      </c>
      <c r="C2366" t="s">
        <v>4283</v>
      </c>
      <c r="D2366" t="s">
        <v>2767</v>
      </c>
      <c r="E2366" s="18">
        <v>41.087699999999998</v>
      </c>
      <c r="F2366" s="18">
        <v>171.5746</v>
      </c>
      <c r="G2366" s="19">
        <f>+(Costo_Productos[[#This Row],[Precio Venta]]/Costo_Productos[[#This Row],[Precio Unitario]]-1)</f>
        <v>3.1758141730980318</v>
      </c>
    </row>
    <row r="2367" spans="1:7" x14ac:dyDescent="0.35">
      <c r="A2367" s="11">
        <v>44616</v>
      </c>
      <c r="B2367" t="s">
        <v>2748</v>
      </c>
      <c r="C2367" t="s">
        <v>4283</v>
      </c>
      <c r="D2367" t="s">
        <v>2749</v>
      </c>
      <c r="E2367" s="18">
        <v>93.329499999999996</v>
      </c>
      <c r="F2367" s="18">
        <v>389.69040000000001</v>
      </c>
      <c r="G2367" s="19">
        <f>+(Costo_Productos[[#This Row],[Precio Venta]]/Costo_Productos[[#This Row],[Precio Unitario]]-1)</f>
        <v>3.1754257764158176</v>
      </c>
    </row>
    <row r="2368" spans="1:7" x14ac:dyDescent="0.35">
      <c r="A2368" s="11">
        <v>44616</v>
      </c>
      <c r="B2368" t="s">
        <v>2746</v>
      </c>
      <c r="C2368" t="s">
        <v>4283</v>
      </c>
      <c r="D2368" t="s">
        <v>2747</v>
      </c>
      <c r="E2368" s="18">
        <v>58.156100000000002</v>
      </c>
      <c r="F2368" s="18">
        <v>242.82589999999999</v>
      </c>
      <c r="G2368" s="19">
        <f>+(Costo_Productos[[#This Row],[Precio Venta]]/Costo_Productos[[#This Row],[Precio Unitario]]-1)</f>
        <v>3.1754158205244156</v>
      </c>
    </row>
    <row r="2369" spans="1:7" x14ac:dyDescent="0.35">
      <c r="A2369" s="11">
        <v>44616</v>
      </c>
      <c r="B2369" t="s">
        <v>2772</v>
      </c>
      <c r="C2369" t="s">
        <v>4283</v>
      </c>
      <c r="D2369" t="s">
        <v>2773</v>
      </c>
      <c r="E2369" s="18">
        <v>40.051099999999998</v>
      </c>
      <c r="F2369" s="18">
        <v>167.23439999999999</v>
      </c>
      <c r="G2369" s="19">
        <f>+(Costo_Productos[[#This Row],[Precio Venta]]/Costo_Productos[[#This Row],[Precio Unitario]]-1)</f>
        <v>3.1755257658341467</v>
      </c>
    </row>
    <row r="2370" spans="1:7" x14ac:dyDescent="0.35">
      <c r="A2370" s="11">
        <v>44616</v>
      </c>
      <c r="B2370" t="s">
        <v>2770</v>
      </c>
      <c r="C2370" t="s">
        <v>4283</v>
      </c>
      <c r="D2370" t="s">
        <v>2771</v>
      </c>
      <c r="E2370" s="18">
        <v>28.2012</v>
      </c>
      <c r="F2370" s="18">
        <v>117.76</v>
      </c>
      <c r="G2370" s="19">
        <f>+(Costo_Productos[[#This Row],[Precio Venta]]/Costo_Productos[[#This Row],[Precio Unitario]]-1)</f>
        <v>3.1757088350850324</v>
      </c>
    </row>
    <row r="2371" spans="1:7" x14ac:dyDescent="0.35">
      <c r="A2371" s="11">
        <v>44616</v>
      </c>
      <c r="B2371" t="s">
        <v>2756</v>
      </c>
      <c r="C2371" t="s">
        <v>4283</v>
      </c>
      <c r="D2371" t="s">
        <v>2757</v>
      </c>
      <c r="E2371" s="18">
        <v>41.918399999999998</v>
      </c>
      <c r="F2371" s="18">
        <v>175.03809999999999</v>
      </c>
      <c r="G2371" s="19">
        <f>+(Costo_Productos[[#This Row],[Precio Venta]]/Costo_Productos[[#This Row],[Precio Unitario]]-1)</f>
        <v>3.1756865720065646</v>
      </c>
    </row>
    <row r="2372" spans="1:7" x14ac:dyDescent="0.35">
      <c r="A2372" s="11">
        <v>44616</v>
      </c>
      <c r="B2372" t="s">
        <v>2698</v>
      </c>
      <c r="C2372" t="s">
        <v>4283</v>
      </c>
      <c r="D2372" t="s">
        <v>2699</v>
      </c>
      <c r="E2372" s="18">
        <v>149.4408</v>
      </c>
      <c r="F2372" s="18">
        <v>623.96559999999999</v>
      </c>
      <c r="G2372" s="19">
        <f>+(Costo_Productos[[#This Row],[Precio Venta]]/Costo_Productos[[#This Row],[Precio Unitario]]-1)</f>
        <v>3.175336320469377</v>
      </c>
    </row>
    <row r="2373" spans="1:7" x14ac:dyDescent="0.35">
      <c r="A2373" s="11">
        <v>44616</v>
      </c>
      <c r="B2373" t="s">
        <v>2694</v>
      </c>
      <c r="C2373" t="s">
        <v>4283</v>
      </c>
      <c r="D2373" t="s">
        <v>2695</v>
      </c>
      <c r="E2373" s="18">
        <v>82.750500000000002</v>
      </c>
      <c r="F2373" s="18">
        <v>345.53039999999999</v>
      </c>
      <c r="G2373" s="19">
        <f>+(Costo_Productos[[#This Row],[Precio Venta]]/Costo_Productos[[#This Row],[Precio Unitario]]-1)</f>
        <v>3.1755687276814033</v>
      </c>
    </row>
    <row r="2374" spans="1:7" x14ac:dyDescent="0.35">
      <c r="A2374" s="11">
        <v>44616</v>
      </c>
      <c r="B2374" t="s">
        <v>2686</v>
      </c>
      <c r="C2374" t="s">
        <v>4283</v>
      </c>
      <c r="D2374" t="s">
        <v>2687</v>
      </c>
      <c r="E2374" s="18">
        <v>48.805399999999999</v>
      </c>
      <c r="F2374" s="18">
        <v>203.7962</v>
      </c>
      <c r="G2374" s="19">
        <f>+(Costo_Productos[[#This Row],[Precio Venta]]/Costo_Productos[[#This Row],[Precio Unitario]]-1)</f>
        <v>3.1756895753338767</v>
      </c>
    </row>
    <row r="2375" spans="1:7" x14ac:dyDescent="0.35">
      <c r="A2375" s="11">
        <v>44616</v>
      </c>
      <c r="B2375" t="s">
        <v>2674</v>
      </c>
      <c r="C2375" t="s">
        <v>4283</v>
      </c>
      <c r="D2375" t="s">
        <v>2675</v>
      </c>
      <c r="E2375" s="18">
        <v>27.4131</v>
      </c>
      <c r="F2375" s="18">
        <v>114.4588</v>
      </c>
      <c r="G2375" s="19">
        <f>+(Costo_Productos[[#This Row],[Precio Venta]]/Costo_Productos[[#This Row],[Precio Unitario]]-1)</f>
        <v>3.1753322316702599</v>
      </c>
    </row>
    <row r="2376" spans="1:7" x14ac:dyDescent="0.35">
      <c r="A2376" s="11">
        <v>44616</v>
      </c>
      <c r="B2376" t="s">
        <v>2672</v>
      </c>
      <c r="C2376" t="s">
        <v>4283</v>
      </c>
      <c r="D2376" t="s">
        <v>2673</v>
      </c>
      <c r="E2376" s="18">
        <v>27.4131</v>
      </c>
      <c r="F2376" s="18">
        <v>114.4588</v>
      </c>
      <c r="G2376" s="19">
        <f>+(Costo_Productos[[#This Row],[Precio Venta]]/Costo_Productos[[#This Row],[Precio Unitario]]-1)</f>
        <v>3.1753322316702599</v>
      </c>
    </row>
    <row r="2377" spans="1:7" x14ac:dyDescent="0.35">
      <c r="A2377" s="11">
        <v>44616</v>
      </c>
      <c r="B2377" t="s">
        <v>2668</v>
      </c>
      <c r="C2377" t="s">
        <v>4283</v>
      </c>
      <c r="D2377" t="s">
        <v>2669</v>
      </c>
      <c r="E2377" s="18">
        <v>65.959000000000003</v>
      </c>
      <c r="F2377" s="18">
        <v>275.41550000000001</v>
      </c>
      <c r="G2377" s="19">
        <f>+(Costo_Productos[[#This Row],[Precio Venta]]/Costo_Productos[[#This Row],[Precio Unitario]]-1)</f>
        <v>3.1755560272290362</v>
      </c>
    </row>
    <row r="2378" spans="1:7" x14ac:dyDescent="0.35">
      <c r="A2378" s="11">
        <v>44616</v>
      </c>
      <c r="B2378" t="s">
        <v>3895</v>
      </c>
      <c r="C2378" t="s">
        <v>4283</v>
      </c>
      <c r="D2378" t="s">
        <v>3896</v>
      </c>
      <c r="E2378" s="18">
        <v>7967.7479999999996</v>
      </c>
      <c r="F2378" s="18">
        <v>198.1104</v>
      </c>
      <c r="G2378" s="19">
        <f>+(Costo_Productos[[#This Row],[Precio Venta]]/Costo_Productos[[#This Row],[Precio Unitario]]-1)</f>
        <v>-0.97513596062526076</v>
      </c>
    </row>
    <row r="2379" spans="1:7" x14ac:dyDescent="0.35">
      <c r="A2379" s="11">
        <v>44616</v>
      </c>
      <c r="B2379" t="s">
        <v>3815</v>
      </c>
      <c r="C2379" t="s">
        <v>4283</v>
      </c>
      <c r="D2379" t="s">
        <v>3816</v>
      </c>
      <c r="E2379" s="18">
        <v>79.92</v>
      </c>
      <c r="F2379" s="18">
        <v>328.26679999999999</v>
      </c>
      <c r="G2379" s="19">
        <f>+(Costo_Productos[[#This Row],[Precio Venta]]/Costo_Productos[[#This Row],[Precio Unitario]]-1)</f>
        <v>3.1074424424424425</v>
      </c>
    </row>
    <row r="2380" spans="1:7" x14ac:dyDescent="0.35">
      <c r="A2380" s="11">
        <v>44616</v>
      </c>
      <c r="B2380" t="s">
        <v>3813</v>
      </c>
      <c r="C2380" t="s">
        <v>4283</v>
      </c>
      <c r="D2380" t="s">
        <v>3814</v>
      </c>
      <c r="E2380" s="18">
        <v>66.816000000000003</v>
      </c>
      <c r="F2380" s="18">
        <v>330.13929999999999</v>
      </c>
      <c r="G2380" s="19">
        <f>+(Costo_Productos[[#This Row],[Precio Venta]]/Costo_Productos[[#This Row],[Precio Unitario]]-1)</f>
        <v>3.9410216115900383</v>
      </c>
    </row>
    <row r="2381" spans="1:7" x14ac:dyDescent="0.35">
      <c r="A2381" s="11">
        <v>44616</v>
      </c>
      <c r="B2381" t="s">
        <v>3811</v>
      </c>
      <c r="C2381" t="s">
        <v>4283</v>
      </c>
      <c r="D2381" t="s">
        <v>3812</v>
      </c>
      <c r="E2381" s="18">
        <v>57.45</v>
      </c>
      <c r="F2381" s="18">
        <v>260.41410000000002</v>
      </c>
      <c r="G2381" s="19">
        <f>+(Costo_Productos[[#This Row],[Precio Venta]]/Costo_Productos[[#This Row],[Precio Unitario]]-1)</f>
        <v>3.5328825065274154</v>
      </c>
    </row>
    <row r="2382" spans="1:7" x14ac:dyDescent="0.35">
      <c r="A2382" s="11">
        <v>44616</v>
      </c>
      <c r="B2382" t="s">
        <v>3805</v>
      </c>
      <c r="C2382" t="s">
        <v>4283</v>
      </c>
      <c r="D2382" t="s">
        <v>3806</v>
      </c>
      <c r="E2382" s="18">
        <v>63.78</v>
      </c>
      <c r="F2382" s="18">
        <v>406.20710000000003</v>
      </c>
      <c r="G2382" s="19">
        <f>+(Costo_Productos[[#This Row],[Precio Venta]]/Costo_Productos[[#This Row],[Precio Unitario]]-1)</f>
        <v>5.3688789589212922</v>
      </c>
    </row>
    <row r="2383" spans="1:7" x14ac:dyDescent="0.35">
      <c r="A2383" s="11">
        <v>44616</v>
      </c>
      <c r="B2383" t="s">
        <v>3802</v>
      </c>
      <c r="C2383" t="s">
        <v>4283</v>
      </c>
      <c r="D2383" t="s">
        <v>3804</v>
      </c>
      <c r="E2383" s="18">
        <v>66.623999999999995</v>
      </c>
      <c r="F2383" s="18">
        <v>301.99810000000002</v>
      </c>
      <c r="G2383" s="19">
        <f>+(Costo_Productos[[#This Row],[Precio Venta]]/Costo_Productos[[#This Row],[Precio Unitario]]-1)</f>
        <v>3.5328725384245923</v>
      </c>
    </row>
    <row r="2384" spans="1:7" x14ac:dyDescent="0.35">
      <c r="A2384" s="11">
        <v>44616</v>
      </c>
      <c r="B2384" t="s">
        <v>3821</v>
      </c>
      <c r="C2384" t="s">
        <v>4283</v>
      </c>
      <c r="D2384" t="s">
        <v>3822</v>
      </c>
      <c r="E2384" s="18">
        <v>152.988</v>
      </c>
      <c r="F2384" s="18">
        <v>606.81039999999996</v>
      </c>
      <c r="G2384" s="19">
        <f>+(Costo_Productos[[#This Row],[Precio Venta]]/Costo_Productos[[#This Row],[Precio Unitario]]-1)</f>
        <v>2.9663921353308753</v>
      </c>
    </row>
    <row r="2385" spans="1:7" x14ac:dyDescent="0.35">
      <c r="A2385" s="11">
        <v>44616</v>
      </c>
      <c r="B2385" t="s">
        <v>3819</v>
      </c>
      <c r="C2385" t="s">
        <v>4283</v>
      </c>
      <c r="D2385" t="s">
        <v>3820</v>
      </c>
      <c r="E2385" s="18">
        <v>125.742</v>
      </c>
      <c r="F2385" s="18">
        <v>553.3854</v>
      </c>
      <c r="G2385" s="19">
        <f>+(Costo_Productos[[#This Row],[Precio Venta]]/Costo_Productos[[#This Row],[Precio Unitario]]-1)</f>
        <v>3.400959106742377</v>
      </c>
    </row>
    <row r="2386" spans="1:7" x14ac:dyDescent="0.35">
      <c r="A2386" s="11">
        <v>44616</v>
      </c>
      <c r="B2386" t="s">
        <v>3817</v>
      </c>
      <c r="C2386" t="s">
        <v>4283</v>
      </c>
      <c r="D2386" t="s">
        <v>3818</v>
      </c>
      <c r="E2386" s="18">
        <v>126.88200000000001</v>
      </c>
      <c r="F2386" s="18">
        <v>778.96939999999995</v>
      </c>
      <c r="G2386" s="19">
        <f>+(Costo_Productos[[#This Row],[Precio Venta]]/Costo_Productos[[#This Row],[Precio Unitario]]-1)</f>
        <v>5.1393215743761917</v>
      </c>
    </row>
    <row r="2387" spans="1:7" x14ac:dyDescent="0.35">
      <c r="A2387" s="11">
        <v>44616</v>
      </c>
      <c r="B2387" t="s">
        <v>3869</v>
      </c>
      <c r="C2387" t="s">
        <v>4283</v>
      </c>
      <c r="D2387" t="s">
        <v>3870</v>
      </c>
      <c r="E2387" s="18">
        <v>101.46599999999999</v>
      </c>
      <c r="F2387" s="18">
        <v>734.99339999999995</v>
      </c>
      <c r="G2387" s="19">
        <f>+(Costo_Productos[[#This Row],[Precio Venta]]/Costo_Productos[[#This Row],[Precio Unitario]]-1)</f>
        <v>6.2437407604517769</v>
      </c>
    </row>
    <row r="2388" spans="1:7" x14ac:dyDescent="0.35">
      <c r="A2388" s="11">
        <v>44616</v>
      </c>
      <c r="B2388" t="s">
        <v>3861</v>
      </c>
      <c r="C2388" t="s">
        <v>4283</v>
      </c>
      <c r="D2388" t="s">
        <v>3862</v>
      </c>
      <c r="E2388" s="18">
        <v>126.108</v>
      </c>
      <c r="F2388" s="18">
        <v>621.29219999999998</v>
      </c>
      <c r="G2388" s="19">
        <f>+(Costo_Productos[[#This Row],[Precio Venta]]/Costo_Productos[[#This Row],[Precio Unitario]]-1)</f>
        <v>3.9266676182319911</v>
      </c>
    </row>
    <row r="2389" spans="1:7" x14ac:dyDescent="0.35">
      <c r="A2389" s="11">
        <v>44616</v>
      </c>
      <c r="B2389" t="s">
        <v>3859</v>
      </c>
      <c r="C2389" t="s">
        <v>4283</v>
      </c>
      <c r="D2389" t="s">
        <v>3860</v>
      </c>
      <c r="E2389" s="18">
        <v>75.456000000000003</v>
      </c>
      <c r="F2389" s="18">
        <v>344.81599999999997</v>
      </c>
      <c r="G2389" s="19">
        <f>+(Costo_Productos[[#This Row],[Precio Venta]]/Costo_Productos[[#This Row],[Precio Unitario]]-1)</f>
        <v>3.5697625106022048</v>
      </c>
    </row>
    <row r="2390" spans="1:7" x14ac:dyDescent="0.35">
      <c r="A2390" s="11">
        <v>44616</v>
      </c>
      <c r="B2390" t="s">
        <v>3863</v>
      </c>
      <c r="C2390" t="s">
        <v>4283</v>
      </c>
      <c r="D2390" t="s">
        <v>3864</v>
      </c>
      <c r="E2390" s="18">
        <v>133.66200000000001</v>
      </c>
      <c r="F2390" s="18">
        <v>664.00189999999998</v>
      </c>
      <c r="G2390" s="19">
        <f>+(Costo_Productos[[#This Row],[Precio Venta]]/Costo_Productos[[#This Row],[Precio Unitario]]-1)</f>
        <v>3.96776870015412</v>
      </c>
    </row>
    <row r="2391" spans="1:7" x14ac:dyDescent="0.35">
      <c r="A2391" s="11">
        <v>44616</v>
      </c>
      <c r="B2391" t="s">
        <v>3891</v>
      </c>
      <c r="C2391" t="s">
        <v>4283</v>
      </c>
      <c r="D2391" t="s">
        <v>3892</v>
      </c>
      <c r="E2391" s="18">
        <v>10730.567999999999</v>
      </c>
      <c r="F2391" s="18">
        <v>558.5385</v>
      </c>
      <c r="G2391" s="19">
        <f>+(Costo_Productos[[#This Row],[Precio Venta]]/Costo_Productos[[#This Row],[Precio Unitario]]-1)</f>
        <v>-0.94794884110514932</v>
      </c>
    </row>
    <row r="2392" spans="1:7" x14ac:dyDescent="0.35">
      <c r="A2392" s="11">
        <v>44616</v>
      </c>
      <c r="B2392" t="s">
        <v>3889</v>
      </c>
      <c r="C2392" t="s">
        <v>4283</v>
      </c>
      <c r="D2392" t="s">
        <v>3890</v>
      </c>
      <c r="E2392" s="18">
        <v>10159.548000000001</v>
      </c>
      <c r="F2392" s="18">
        <v>264.41419999999999</v>
      </c>
      <c r="G2392" s="19">
        <f>+(Costo_Productos[[#This Row],[Precio Venta]]/Costo_Productos[[#This Row],[Precio Unitario]]-1)</f>
        <v>-0.97397382245745578</v>
      </c>
    </row>
    <row r="2393" spans="1:7" x14ac:dyDescent="0.35">
      <c r="A2393" s="11">
        <v>44616</v>
      </c>
      <c r="B2393" t="s">
        <v>3893</v>
      </c>
      <c r="C2393" t="s">
        <v>4283</v>
      </c>
      <c r="D2393" t="s">
        <v>3894</v>
      </c>
      <c r="E2393" s="18">
        <v>14251.914000000001</v>
      </c>
      <c r="F2393" s="18">
        <v>741.83169999999996</v>
      </c>
      <c r="G2393" s="19">
        <f>+(Costo_Productos[[#This Row],[Precio Venta]]/Costo_Productos[[#This Row],[Precio Unitario]]-1)</f>
        <v>-0.94794862640905642</v>
      </c>
    </row>
    <row r="2394" spans="1:7" x14ac:dyDescent="0.35">
      <c r="A2394" s="11">
        <v>44616</v>
      </c>
      <c r="B2394" t="s">
        <v>3716</v>
      </c>
      <c r="C2394" t="s">
        <v>4283</v>
      </c>
      <c r="D2394" t="s">
        <v>3717</v>
      </c>
      <c r="E2394" s="18">
        <v>152.44200000000001</v>
      </c>
      <c r="F2394" s="18">
        <v>1181.8320000000001</v>
      </c>
      <c r="G2394" s="19">
        <f>+(Costo_Productos[[#This Row],[Precio Venta]]/Costo_Productos[[#This Row],[Precio Unitario]]-1)</f>
        <v>6.7526665879482035</v>
      </c>
    </row>
    <row r="2395" spans="1:7" x14ac:dyDescent="0.35">
      <c r="A2395" s="11">
        <v>44616</v>
      </c>
      <c r="B2395" t="s">
        <v>3716</v>
      </c>
      <c r="C2395" t="s">
        <v>4283</v>
      </c>
      <c r="D2395" t="s">
        <v>3717</v>
      </c>
      <c r="E2395" s="18">
        <v>152.44200000000001</v>
      </c>
      <c r="F2395" s="18">
        <v>1181.8320000000001</v>
      </c>
      <c r="G2395" s="19">
        <f>+(Costo_Productos[[#This Row],[Precio Venta]]/Costo_Productos[[#This Row],[Precio Unitario]]-1)</f>
        <v>6.7526665879482035</v>
      </c>
    </row>
    <row r="2396" spans="1:7" x14ac:dyDescent="0.35">
      <c r="A2396" s="11">
        <v>44616</v>
      </c>
      <c r="B2396" t="s">
        <v>3708</v>
      </c>
      <c r="C2396" t="s">
        <v>4283</v>
      </c>
      <c r="D2396" t="s">
        <v>3709</v>
      </c>
      <c r="E2396" s="18">
        <v>93.054000000000002</v>
      </c>
      <c r="F2396" s="18">
        <v>631.23910000000001</v>
      </c>
      <c r="G2396" s="19">
        <f>+(Costo_Productos[[#This Row],[Precio Venta]]/Costo_Productos[[#This Row],[Precio Unitario]]-1)</f>
        <v>5.7835783523545468</v>
      </c>
    </row>
    <row r="2397" spans="1:7" x14ac:dyDescent="0.35">
      <c r="A2397" s="11">
        <v>44616</v>
      </c>
      <c r="B2397" t="s">
        <v>3823</v>
      </c>
      <c r="C2397" t="s">
        <v>4283</v>
      </c>
      <c r="D2397" t="s">
        <v>3824</v>
      </c>
      <c r="E2397" s="18">
        <v>128.48400000000001</v>
      </c>
      <c r="F2397" s="18">
        <v>571.52560000000005</v>
      </c>
      <c r="G2397" s="19">
        <f>+(Costo_Productos[[#This Row],[Precio Venta]]/Costo_Productos[[#This Row],[Precio Unitario]]-1)</f>
        <v>3.4482239033653999</v>
      </c>
    </row>
    <row r="2398" spans="1:7" x14ac:dyDescent="0.35">
      <c r="A2398" s="11">
        <v>44616</v>
      </c>
      <c r="B2398" t="s">
        <v>3825</v>
      </c>
      <c r="C2398" t="s">
        <v>4283</v>
      </c>
      <c r="D2398" t="s">
        <v>3826</v>
      </c>
      <c r="E2398" s="18">
        <v>116.31</v>
      </c>
      <c r="F2398" s="18">
        <v>703.54020000000003</v>
      </c>
      <c r="G2398" s="19">
        <f>+(Costo_Productos[[#This Row],[Precio Venta]]/Costo_Productos[[#This Row],[Precio Unitario]]-1)</f>
        <v>5.0488367294299721</v>
      </c>
    </row>
    <row r="2399" spans="1:7" x14ac:dyDescent="0.35">
      <c r="A2399" s="11">
        <v>44616</v>
      </c>
      <c r="B2399" t="s">
        <v>3829</v>
      </c>
      <c r="C2399" t="s">
        <v>4283</v>
      </c>
      <c r="D2399" t="s">
        <v>3830</v>
      </c>
      <c r="E2399" s="18">
        <v>150.732</v>
      </c>
      <c r="F2399" s="18">
        <v>744.75620000000004</v>
      </c>
      <c r="G2399" s="19">
        <f>+(Costo_Productos[[#This Row],[Precio Venta]]/Costo_Productos[[#This Row],[Precio Unitario]]-1)</f>
        <v>3.9409295969004594</v>
      </c>
    </row>
    <row r="2400" spans="1:7" x14ac:dyDescent="0.35">
      <c r="A2400" s="11">
        <v>44616</v>
      </c>
      <c r="B2400" t="s">
        <v>3827</v>
      </c>
      <c r="C2400" t="s">
        <v>4283</v>
      </c>
      <c r="D2400" t="s">
        <v>3828</v>
      </c>
      <c r="E2400" s="18">
        <v>130.00200000000001</v>
      </c>
      <c r="F2400" s="18">
        <v>653.88189999999997</v>
      </c>
      <c r="G2400" s="19">
        <f>+(Costo_Productos[[#This Row],[Precio Venta]]/Costo_Productos[[#This Row],[Precio Unitario]]-1)</f>
        <v>4.0297833879478775</v>
      </c>
    </row>
    <row r="2401" spans="1:7" x14ac:dyDescent="0.35">
      <c r="A2401" s="11">
        <v>44616</v>
      </c>
      <c r="B2401" t="s">
        <v>3726</v>
      </c>
      <c r="C2401" t="s">
        <v>4283</v>
      </c>
      <c r="D2401" t="s">
        <v>3727</v>
      </c>
      <c r="E2401" s="18">
        <v>81.593999999999994</v>
      </c>
      <c r="F2401" s="18">
        <v>361.18119999999999</v>
      </c>
      <c r="G2401" s="19">
        <f>+(Costo_Productos[[#This Row],[Precio Venta]]/Costo_Productos[[#This Row],[Precio Unitario]]-1)</f>
        <v>3.4265656788489354</v>
      </c>
    </row>
    <row r="2402" spans="1:7" x14ac:dyDescent="0.35">
      <c r="A2402" s="11">
        <v>44616</v>
      </c>
      <c r="B2402" t="s">
        <v>3722</v>
      </c>
      <c r="C2402" t="s">
        <v>4283</v>
      </c>
      <c r="D2402" t="s">
        <v>3723</v>
      </c>
      <c r="E2402" s="18">
        <v>61.59</v>
      </c>
      <c r="F2402" s="18">
        <v>272.6447</v>
      </c>
      <c r="G2402" s="19">
        <f>+(Costo_Productos[[#This Row],[Precio Venta]]/Costo_Productos[[#This Row],[Precio Unitario]]-1)</f>
        <v>3.4267689559993499</v>
      </c>
    </row>
    <row r="2403" spans="1:7" x14ac:dyDescent="0.35">
      <c r="A2403" s="11">
        <v>44616</v>
      </c>
      <c r="B2403" t="s">
        <v>3720</v>
      </c>
      <c r="C2403" t="s">
        <v>4283</v>
      </c>
      <c r="D2403" t="s">
        <v>3721</v>
      </c>
      <c r="E2403" s="18">
        <v>56.381999999999998</v>
      </c>
      <c r="F2403" s="18">
        <v>249.60140000000001</v>
      </c>
      <c r="G2403" s="19">
        <f>+(Costo_Productos[[#This Row],[Precio Venta]]/Costo_Productos[[#This Row],[Precio Unitario]]-1)</f>
        <v>3.4269696002270233</v>
      </c>
    </row>
    <row r="2404" spans="1:7" x14ac:dyDescent="0.35">
      <c r="A2404" s="11">
        <v>44616</v>
      </c>
      <c r="B2404" t="s">
        <v>3676</v>
      </c>
      <c r="C2404" t="s">
        <v>4283</v>
      </c>
      <c r="D2404" t="s">
        <v>3677</v>
      </c>
      <c r="E2404" s="18">
        <v>130.36799999999999</v>
      </c>
      <c r="F2404" s="18">
        <v>544.80240000000003</v>
      </c>
      <c r="G2404" s="19">
        <f>+(Costo_Productos[[#This Row],[Precio Venta]]/Costo_Productos[[#This Row],[Precio Unitario]]-1)</f>
        <v>3.1789580265095729</v>
      </c>
    </row>
    <row r="2405" spans="1:7" x14ac:dyDescent="0.35">
      <c r="A2405" s="11">
        <v>44616</v>
      </c>
      <c r="B2405" t="s">
        <v>3674</v>
      </c>
      <c r="C2405" t="s">
        <v>4283</v>
      </c>
      <c r="D2405" t="s">
        <v>3675</v>
      </c>
      <c r="E2405" s="18">
        <v>106.56</v>
      </c>
      <c r="F2405" s="18">
        <v>422.6696</v>
      </c>
      <c r="G2405" s="19">
        <f>+(Costo_Productos[[#This Row],[Precio Venta]]/Costo_Productos[[#This Row],[Precio Unitario]]-1)</f>
        <v>2.966493993993994</v>
      </c>
    </row>
    <row r="2406" spans="1:7" x14ac:dyDescent="0.35">
      <c r="A2406" s="11">
        <v>44616</v>
      </c>
      <c r="B2406" t="s">
        <v>3663</v>
      </c>
      <c r="C2406" t="s">
        <v>4283</v>
      </c>
      <c r="D2406" t="s">
        <v>3665</v>
      </c>
      <c r="E2406" s="18">
        <v>63.984000000000002</v>
      </c>
      <c r="F2406" s="18">
        <v>253.7901</v>
      </c>
      <c r="G2406" s="19">
        <f>+(Costo_Productos[[#This Row],[Precio Venta]]/Costo_Productos[[#This Row],[Precio Unitario]]-1)</f>
        <v>2.9664619279819955</v>
      </c>
    </row>
    <row r="2407" spans="1:7" x14ac:dyDescent="0.35">
      <c r="A2407" s="11">
        <v>44616</v>
      </c>
      <c r="B2407" t="s">
        <v>3851</v>
      </c>
      <c r="C2407" t="s">
        <v>4283</v>
      </c>
      <c r="D2407" t="s">
        <v>3852</v>
      </c>
      <c r="E2407" s="18">
        <v>203.874</v>
      </c>
      <c r="F2407" s="18">
        <v>1074.4951000000001</v>
      </c>
      <c r="G2407" s="19">
        <f>+(Costo_Productos[[#This Row],[Precio Venta]]/Costo_Productos[[#This Row],[Precio Unitario]]-1)</f>
        <v>4.2703880828354777</v>
      </c>
    </row>
    <row r="2408" spans="1:7" x14ac:dyDescent="0.35">
      <c r="A2408" s="11">
        <v>44616</v>
      </c>
      <c r="B2408" t="s">
        <v>3849</v>
      </c>
      <c r="C2408" t="s">
        <v>4283</v>
      </c>
      <c r="D2408" t="s">
        <v>3850</v>
      </c>
      <c r="E2408" s="18">
        <v>161.268</v>
      </c>
      <c r="F2408" s="18">
        <v>849.9393</v>
      </c>
      <c r="G2408" s="19">
        <f>+(Costo_Productos[[#This Row],[Precio Venta]]/Costo_Productos[[#This Row],[Precio Unitario]]-1)</f>
        <v>4.2703530768658382</v>
      </c>
    </row>
    <row r="2409" spans="1:7" x14ac:dyDescent="0.35">
      <c r="A2409" s="11">
        <v>44616</v>
      </c>
      <c r="B2409" t="s">
        <v>3847</v>
      </c>
      <c r="C2409" t="s">
        <v>4283</v>
      </c>
      <c r="D2409" t="s">
        <v>3848</v>
      </c>
      <c r="E2409" s="18">
        <v>228.006</v>
      </c>
      <c r="F2409" s="18">
        <v>1201.6714999999999</v>
      </c>
      <c r="G2409" s="19">
        <f>+(Costo_Productos[[#This Row],[Precio Venta]]/Costo_Productos[[#This Row],[Precio Unitario]]-1)</f>
        <v>4.2703503416576751</v>
      </c>
    </row>
    <row r="2410" spans="1:7" x14ac:dyDescent="0.35">
      <c r="A2410" s="11">
        <v>44616</v>
      </c>
      <c r="B2410" t="s">
        <v>3845</v>
      </c>
      <c r="C2410" t="s">
        <v>4283</v>
      </c>
      <c r="D2410" t="s">
        <v>3846</v>
      </c>
      <c r="E2410" s="18">
        <v>174.28200000000001</v>
      </c>
      <c r="F2410" s="18">
        <v>918.52800000000002</v>
      </c>
      <c r="G2410" s="19">
        <f>+(Costo_Productos[[#This Row],[Precio Venta]]/Costo_Productos[[#This Row],[Precio Unitario]]-1)</f>
        <v>4.2703549419905666</v>
      </c>
    </row>
    <row r="2411" spans="1:7" x14ac:dyDescent="0.35">
      <c r="A2411" s="11">
        <v>44616</v>
      </c>
      <c r="B2411" t="s">
        <v>3843</v>
      </c>
      <c r="C2411" t="s">
        <v>4283</v>
      </c>
      <c r="D2411" t="s">
        <v>3844</v>
      </c>
      <c r="E2411" s="18">
        <v>224.298</v>
      </c>
      <c r="F2411" s="18">
        <v>1182.1351</v>
      </c>
      <c r="G2411" s="19">
        <f>+(Costo_Productos[[#This Row],[Precio Venta]]/Costo_Productos[[#This Row],[Precio Unitario]]-1)</f>
        <v>4.2703773551257695</v>
      </c>
    </row>
    <row r="2412" spans="1:7" x14ac:dyDescent="0.35">
      <c r="A2412" s="11">
        <v>44616</v>
      </c>
      <c r="B2412" t="s">
        <v>3841</v>
      </c>
      <c r="C2412" t="s">
        <v>4283</v>
      </c>
      <c r="D2412" t="s">
        <v>3842</v>
      </c>
      <c r="E2412" s="18">
        <v>194.64599999999999</v>
      </c>
      <c r="F2412" s="18">
        <v>1025.8541</v>
      </c>
      <c r="G2412" s="19">
        <f>+(Costo_Productos[[#This Row],[Precio Venta]]/Costo_Productos[[#This Row],[Precio Unitario]]-1)</f>
        <v>4.2703579832105465</v>
      </c>
    </row>
    <row r="2413" spans="1:7" x14ac:dyDescent="0.35">
      <c r="A2413" s="11">
        <v>44616</v>
      </c>
      <c r="B2413" t="s">
        <v>3873</v>
      </c>
      <c r="C2413" t="s">
        <v>4283</v>
      </c>
      <c r="D2413" t="s">
        <v>3874</v>
      </c>
      <c r="E2413" s="18">
        <v>68.501999999999995</v>
      </c>
      <c r="F2413" s="18">
        <v>336.0598</v>
      </c>
      <c r="G2413" s="19">
        <f>+(Costo_Productos[[#This Row],[Precio Venta]]/Costo_Productos[[#This Row],[Precio Unitario]]-1)</f>
        <v>3.9058392455694726</v>
      </c>
    </row>
    <row r="2414" spans="1:7" x14ac:dyDescent="0.35">
      <c r="A2414" s="11">
        <v>44616</v>
      </c>
      <c r="B2414" t="s">
        <v>3871</v>
      </c>
      <c r="C2414" t="s">
        <v>4283</v>
      </c>
      <c r="D2414" t="s">
        <v>3872</v>
      </c>
      <c r="E2414" s="18">
        <v>56.688000000000002</v>
      </c>
      <c r="F2414" s="18">
        <v>278.11059999999998</v>
      </c>
      <c r="G2414" s="19">
        <f>+(Costo_Productos[[#This Row],[Precio Venta]]/Costo_Productos[[#This Row],[Precio Unitario]]-1)</f>
        <v>3.9059871577758951</v>
      </c>
    </row>
    <row r="2415" spans="1:7" x14ac:dyDescent="0.35">
      <c r="A2415" s="11">
        <v>44616</v>
      </c>
      <c r="B2415" t="s">
        <v>3875</v>
      </c>
      <c r="C2415" t="s">
        <v>4283</v>
      </c>
      <c r="D2415" t="s">
        <v>3876</v>
      </c>
      <c r="E2415" s="18">
        <v>77.957999999999998</v>
      </c>
      <c r="F2415" s="18">
        <v>382.40609999999998</v>
      </c>
      <c r="G2415" s="19">
        <f>+(Costo_Productos[[#This Row],[Precio Venta]]/Costo_Productos[[#This Row],[Precio Unitario]]-1)</f>
        <v>3.905283614253829</v>
      </c>
    </row>
    <row r="2416" spans="1:7" x14ac:dyDescent="0.35">
      <c r="A2416" s="11">
        <v>44616</v>
      </c>
      <c r="B2416" t="s">
        <v>3879</v>
      </c>
      <c r="C2416" t="s">
        <v>4283</v>
      </c>
      <c r="D2416" t="s">
        <v>3880</v>
      </c>
      <c r="E2416" s="18">
        <v>86.298000000000002</v>
      </c>
      <c r="F2416" s="18">
        <v>421.0136</v>
      </c>
      <c r="G2416" s="19">
        <f>+(Costo_Productos[[#This Row],[Precio Venta]]/Costo_Productos[[#This Row],[Precio Unitario]]-1)</f>
        <v>3.8786020533500194</v>
      </c>
    </row>
    <row r="2417" spans="1:7" x14ac:dyDescent="0.35">
      <c r="A2417" s="11">
        <v>44616</v>
      </c>
      <c r="B2417" t="s">
        <v>3877</v>
      </c>
      <c r="C2417" t="s">
        <v>4283</v>
      </c>
      <c r="D2417" t="s">
        <v>3878</v>
      </c>
      <c r="E2417" s="18">
        <v>58.47</v>
      </c>
      <c r="F2417" s="18">
        <v>348.34449999999998</v>
      </c>
      <c r="G2417" s="19">
        <f>+(Costo_Productos[[#This Row],[Precio Venta]]/Costo_Productos[[#This Row],[Precio Unitario]]-1)</f>
        <v>4.9576620489139724</v>
      </c>
    </row>
    <row r="2418" spans="1:7" x14ac:dyDescent="0.35">
      <c r="A2418" s="11">
        <v>44616</v>
      </c>
      <c r="B2418" t="s">
        <v>3881</v>
      </c>
      <c r="C2418" t="s">
        <v>4283</v>
      </c>
      <c r="D2418" t="s">
        <v>3882</v>
      </c>
      <c r="E2418" s="18">
        <v>97.445999999999998</v>
      </c>
      <c r="F2418" s="18">
        <v>475.41269999999997</v>
      </c>
      <c r="G2418" s="19">
        <f>+(Costo_Productos[[#This Row],[Precio Venta]]/Costo_Productos[[#This Row],[Precio Unitario]]-1)</f>
        <v>3.8787297580198263</v>
      </c>
    </row>
    <row r="2419" spans="1:7" x14ac:dyDescent="0.35">
      <c r="A2419" s="11">
        <v>44616</v>
      </c>
      <c r="B2419" t="s">
        <v>3883</v>
      </c>
      <c r="C2419" t="s">
        <v>4283</v>
      </c>
      <c r="D2419" t="s">
        <v>3884</v>
      </c>
      <c r="E2419" s="18">
        <v>84.665999999999997</v>
      </c>
      <c r="F2419" s="18">
        <v>401.78019999999998</v>
      </c>
      <c r="G2419" s="19">
        <f>+(Costo_Productos[[#This Row],[Precio Venta]]/Costo_Productos[[#This Row],[Precio Unitario]]-1)</f>
        <v>3.7454727989984171</v>
      </c>
    </row>
    <row r="2420" spans="1:7" x14ac:dyDescent="0.35">
      <c r="A2420" s="11">
        <v>44616</v>
      </c>
      <c r="B2420" t="s">
        <v>3885</v>
      </c>
      <c r="C2420" t="s">
        <v>4283</v>
      </c>
      <c r="D2420" t="s">
        <v>3886</v>
      </c>
      <c r="E2420" s="18">
        <v>108.018</v>
      </c>
      <c r="F2420" s="18">
        <v>512.61320000000001</v>
      </c>
      <c r="G2420" s="19">
        <f>+(Costo_Productos[[#This Row],[Precio Venta]]/Costo_Productos[[#This Row],[Precio Unitario]]-1)</f>
        <v>3.7456275805884207</v>
      </c>
    </row>
    <row r="2421" spans="1:7" x14ac:dyDescent="0.35">
      <c r="A2421" s="11">
        <v>44616</v>
      </c>
      <c r="B2421" t="s">
        <v>3887</v>
      </c>
      <c r="C2421" t="s">
        <v>4283</v>
      </c>
      <c r="D2421" t="s">
        <v>3888</v>
      </c>
      <c r="E2421" s="18">
        <v>166.41</v>
      </c>
      <c r="F2421" s="18">
        <v>789.71720000000005</v>
      </c>
      <c r="G2421" s="19">
        <f>+(Costo_Productos[[#This Row],[Precio Venta]]/Costo_Productos[[#This Row],[Precio Unitario]]-1)</f>
        <v>3.7456114416200954</v>
      </c>
    </row>
    <row r="2422" spans="1:7" x14ac:dyDescent="0.35">
      <c r="A2422" s="11">
        <v>44616</v>
      </c>
      <c r="B2422" t="s">
        <v>3867</v>
      </c>
      <c r="C2422" t="s">
        <v>4283</v>
      </c>
      <c r="D2422" t="s">
        <v>3868</v>
      </c>
      <c r="E2422" s="18">
        <v>96.516000000000005</v>
      </c>
      <c r="F2422" s="18">
        <v>650.38589999999999</v>
      </c>
      <c r="G2422" s="19">
        <f>+(Costo_Productos[[#This Row],[Precio Venta]]/Costo_Productos[[#This Row],[Precio Unitario]]-1)</f>
        <v>5.7386329727713532</v>
      </c>
    </row>
    <row r="2423" spans="1:7" x14ac:dyDescent="0.35">
      <c r="A2423" s="11">
        <v>44616</v>
      </c>
      <c r="B2423" t="s">
        <v>3865</v>
      </c>
      <c r="C2423" t="s">
        <v>4283</v>
      </c>
      <c r="D2423" t="s">
        <v>3866</v>
      </c>
      <c r="E2423" s="18">
        <v>66.816000000000003</v>
      </c>
      <c r="F2423" s="18">
        <v>366.10590000000002</v>
      </c>
      <c r="G2423" s="19">
        <f>+(Costo_Productos[[#This Row],[Precio Venta]]/Costo_Productos[[#This Row],[Precio Unitario]]-1)</f>
        <v>4.4793148347701148</v>
      </c>
    </row>
    <row r="2424" spans="1:7" x14ac:dyDescent="0.35">
      <c r="A2424" s="11">
        <v>44617</v>
      </c>
      <c r="B2424" t="s">
        <v>2811</v>
      </c>
      <c r="C2424" t="s">
        <v>4282</v>
      </c>
      <c r="D2424" t="s">
        <v>2812</v>
      </c>
      <c r="E2424" s="18">
        <v>2.6286</v>
      </c>
      <c r="F2424" s="18">
        <v>12.1884</v>
      </c>
      <c r="G2424" s="19">
        <f>+(Costo_Productos[[#This Row],[Precio Venta]]/Costo_Productos[[#This Row],[Precio Unitario]]-1)</f>
        <v>3.6368409039032183</v>
      </c>
    </row>
    <row r="2425" spans="1:7" x14ac:dyDescent="0.35">
      <c r="A2425" s="11">
        <v>44617</v>
      </c>
      <c r="B2425" t="s">
        <v>2819</v>
      </c>
      <c r="C2425" t="s">
        <v>4282</v>
      </c>
      <c r="D2425" t="s">
        <v>2820</v>
      </c>
      <c r="E2425" s="18">
        <v>3.0083000000000002</v>
      </c>
      <c r="F2425" s="18">
        <v>9.9491999999999994</v>
      </c>
      <c r="G2425" s="19">
        <f>+(Costo_Productos[[#This Row],[Precio Venta]]/Costo_Productos[[#This Row],[Precio Unitario]]-1)</f>
        <v>2.3072499418276098</v>
      </c>
    </row>
    <row r="2426" spans="1:7" x14ac:dyDescent="0.35">
      <c r="A2426" s="11">
        <v>44614</v>
      </c>
      <c r="B2426" t="s">
        <v>1886</v>
      </c>
      <c r="C2426" t="s">
        <v>4278</v>
      </c>
      <c r="D2426" t="s">
        <v>1887</v>
      </c>
      <c r="E2426" s="18">
        <v>44.96</v>
      </c>
      <c r="F2426" s="18">
        <v>216.67070000000001</v>
      </c>
      <c r="G2426" s="19">
        <f>+(Costo_Productos[[#This Row],[Precio Venta]]/Costo_Productos[[#This Row],[Precio Unitario]]-1)</f>
        <v>3.8191881672597869</v>
      </c>
    </row>
    <row r="2427" spans="1:7" x14ac:dyDescent="0.35">
      <c r="A2427" s="11">
        <v>44614</v>
      </c>
      <c r="B2427" t="s">
        <v>1820</v>
      </c>
      <c r="C2427" t="s">
        <v>4278</v>
      </c>
      <c r="D2427" t="s">
        <v>1821</v>
      </c>
      <c r="E2427" s="18">
        <v>30.49</v>
      </c>
      <c r="F2427" s="18">
        <v>176.95910000000001</v>
      </c>
      <c r="G2427" s="19">
        <f>+(Costo_Productos[[#This Row],[Precio Venta]]/Costo_Productos[[#This Row],[Precio Unitario]]-1)</f>
        <v>4.8038406034765506</v>
      </c>
    </row>
    <row r="2428" spans="1:7" x14ac:dyDescent="0.35">
      <c r="A2428" s="11">
        <v>44614</v>
      </c>
      <c r="B2428" t="s">
        <v>1816</v>
      </c>
      <c r="C2428" t="s">
        <v>4278</v>
      </c>
      <c r="D2428" t="s">
        <v>1817</v>
      </c>
      <c r="E2428" s="18">
        <v>27.59</v>
      </c>
      <c r="F2428" s="18">
        <v>141.55590000000001</v>
      </c>
      <c r="G2428" s="19">
        <f>+(Costo_Productos[[#This Row],[Precio Venta]]/Costo_Productos[[#This Row],[Precio Unitario]]-1)</f>
        <v>4.130695904313157</v>
      </c>
    </row>
    <row r="2429" spans="1:7" x14ac:dyDescent="0.35">
      <c r="A2429" s="11">
        <v>44614</v>
      </c>
      <c r="B2429" t="s">
        <v>1874</v>
      </c>
      <c r="C2429" t="s">
        <v>4278</v>
      </c>
      <c r="D2429" t="s">
        <v>1807</v>
      </c>
      <c r="E2429" s="18">
        <v>240</v>
      </c>
      <c r="F2429" s="18">
        <v>920</v>
      </c>
      <c r="G2429" s="19">
        <f>+(Costo_Productos[[#This Row],[Precio Venta]]/Costo_Productos[[#This Row],[Precio Unitario]]-1)</f>
        <v>2.8333333333333335</v>
      </c>
    </row>
    <row r="2430" spans="1:7" x14ac:dyDescent="0.35">
      <c r="A2430" s="11">
        <v>44614</v>
      </c>
      <c r="B2430" t="s">
        <v>1806</v>
      </c>
      <c r="C2430" t="s">
        <v>4278</v>
      </c>
      <c r="D2430" t="s">
        <v>1807</v>
      </c>
      <c r="E2430" s="18">
        <v>240</v>
      </c>
      <c r="F2430" s="18">
        <v>920</v>
      </c>
      <c r="G2430" s="19">
        <f>+(Costo_Productos[[#This Row],[Precio Venta]]/Costo_Productos[[#This Row],[Precio Unitario]]-1)</f>
        <v>2.8333333333333335</v>
      </c>
    </row>
    <row r="2431" spans="1:7" x14ac:dyDescent="0.35">
      <c r="A2431" s="11">
        <v>44614</v>
      </c>
      <c r="B2431" t="s">
        <v>1906</v>
      </c>
      <c r="C2431" t="s">
        <v>4278</v>
      </c>
      <c r="D2431" t="s">
        <v>1907</v>
      </c>
      <c r="E2431" s="18">
        <v>82.58</v>
      </c>
      <c r="F2431" s="18">
        <v>300.17570000000001</v>
      </c>
      <c r="G2431" s="19">
        <f>+(Costo_Productos[[#This Row],[Precio Venta]]/Costo_Productos[[#This Row],[Precio Unitario]]-1)</f>
        <v>2.6349685153790268</v>
      </c>
    </row>
    <row r="2432" spans="1:7" x14ac:dyDescent="0.35">
      <c r="A2432" s="11">
        <v>44614</v>
      </c>
      <c r="B2432" t="s">
        <v>1914</v>
      </c>
      <c r="C2432" t="s">
        <v>4278</v>
      </c>
      <c r="D2432" t="s">
        <v>4279</v>
      </c>
      <c r="E2432" s="18">
        <v>81.31</v>
      </c>
      <c r="F2432" s="18">
        <v>309.52960000000002</v>
      </c>
      <c r="G2432" s="19">
        <f>+(Costo_Productos[[#This Row],[Precio Venta]]/Costo_Productos[[#This Row],[Precio Unitario]]-1)</f>
        <v>2.8067839134177839</v>
      </c>
    </row>
    <row r="2433" spans="1:7" x14ac:dyDescent="0.35">
      <c r="A2433" s="11">
        <v>44614</v>
      </c>
      <c r="B2433" t="s">
        <v>1858</v>
      </c>
      <c r="C2433" t="s">
        <v>4278</v>
      </c>
      <c r="D2433" t="s">
        <v>1859</v>
      </c>
      <c r="E2433" s="18">
        <v>58.79</v>
      </c>
      <c r="F2433" s="18">
        <v>336.089</v>
      </c>
      <c r="G2433" s="19">
        <f>+(Costo_Productos[[#This Row],[Precio Venta]]/Costo_Productos[[#This Row],[Precio Unitario]]-1)</f>
        <v>4.7167715597890796</v>
      </c>
    </row>
    <row r="2434" spans="1:7" x14ac:dyDescent="0.35">
      <c r="A2434" s="11">
        <v>44614</v>
      </c>
      <c r="B2434" t="s">
        <v>1794</v>
      </c>
      <c r="C2434" t="s">
        <v>4278</v>
      </c>
      <c r="D2434" t="s">
        <v>1795</v>
      </c>
      <c r="E2434" s="18">
        <v>45.61</v>
      </c>
      <c r="F2434" s="18">
        <v>288.66750000000002</v>
      </c>
      <c r="G2434" s="19">
        <f>+(Costo_Productos[[#This Row],[Precio Venta]]/Costo_Productos[[#This Row],[Precio Unitario]]-1)</f>
        <v>5.3290396842797634</v>
      </c>
    </row>
    <row r="2435" spans="1:7" x14ac:dyDescent="0.35">
      <c r="A2435" s="11">
        <v>44614</v>
      </c>
      <c r="B2435" t="s">
        <v>1792</v>
      </c>
      <c r="C2435" t="s">
        <v>4278</v>
      </c>
      <c r="D2435" t="s">
        <v>1793</v>
      </c>
      <c r="E2435" s="18">
        <v>73.260000000000005</v>
      </c>
      <c r="F2435" s="18">
        <v>343.88400000000001</v>
      </c>
      <c r="G2435" s="19">
        <f>+(Costo_Productos[[#This Row],[Precio Venta]]/Costo_Productos[[#This Row],[Precio Unitario]]-1)</f>
        <v>3.6940212940212938</v>
      </c>
    </row>
    <row r="2436" spans="1:7" x14ac:dyDescent="0.35">
      <c r="A2436" s="11">
        <v>44614</v>
      </c>
      <c r="B2436" t="s">
        <v>1846</v>
      </c>
      <c r="C2436" t="s">
        <v>4278</v>
      </c>
      <c r="D2436" t="s">
        <v>1847</v>
      </c>
      <c r="E2436" s="18">
        <v>46.29</v>
      </c>
      <c r="F2436" s="18">
        <v>224.0121</v>
      </c>
      <c r="G2436" s="19">
        <f>+(Costo_Productos[[#This Row],[Precio Venta]]/Costo_Productos[[#This Row],[Precio Unitario]]-1)</f>
        <v>3.8393195074530135</v>
      </c>
    </row>
    <row r="2437" spans="1:7" x14ac:dyDescent="0.35">
      <c r="A2437" s="11">
        <v>44614</v>
      </c>
      <c r="B2437" t="s">
        <v>1840</v>
      </c>
      <c r="C2437" t="s">
        <v>4278</v>
      </c>
      <c r="D2437" t="s">
        <v>1841</v>
      </c>
      <c r="E2437" s="18">
        <v>39.19</v>
      </c>
      <c r="F2437" s="18">
        <v>200.06039999999999</v>
      </c>
      <c r="G2437" s="19">
        <f>+(Costo_Productos[[#This Row],[Precio Venta]]/Costo_Productos[[#This Row],[Precio Unitario]]-1)</f>
        <v>4.1048838989538146</v>
      </c>
    </row>
    <row r="2438" spans="1:7" x14ac:dyDescent="0.35">
      <c r="A2438" s="11">
        <v>44614</v>
      </c>
      <c r="B2438" t="s">
        <v>1790</v>
      </c>
      <c r="C2438" t="s">
        <v>4278</v>
      </c>
      <c r="D2438" t="s">
        <v>1791</v>
      </c>
      <c r="E2438" s="18">
        <v>41.7</v>
      </c>
      <c r="F2438" s="18">
        <v>250.03299999999999</v>
      </c>
      <c r="G2438" s="19">
        <f>+(Costo_Productos[[#This Row],[Precio Venta]]/Costo_Productos[[#This Row],[Precio Unitario]]-1)</f>
        <v>4.9959952038369293</v>
      </c>
    </row>
    <row r="2439" spans="1:7" x14ac:dyDescent="0.35">
      <c r="A2439" s="11">
        <v>44614</v>
      </c>
      <c r="B2439" t="s">
        <v>1783</v>
      </c>
      <c r="C2439" t="s">
        <v>4278</v>
      </c>
      <c r="D2439" t="s">
        <v>1785</v>
      </c>
      <c r="E2439" s="18">
        <v>37.840000000000003</v>
      </c>
      <c r="F2439" s="18">
        <v>242.2381</v>
      </c>
      <c r="G2439" s="19">
        <f>+(Costo_Productos[[#This Row],[Precio Venta]]/Costo_Productos[[#This Row],[Precio Unitario]]-1)</f>
        <v>5.4016411205073993</v>
      </c>
    </row>
    <row r="2440" spans="1:7" x14ac:dyDescent="0.35">
      <c r="A2440" s="11">
        <v>44491</v>
      </c>
      <c r="B2440" t="s">
        <v>2750</v>
      </c>
      <c r="C2440" t="s">
        <v>4283</v>
      </c>
      <c r="D2440" t="s">
        <v>2751</v>
      </c>
      <c r="E2440" s="18">
        <v>81.202699999999993</v>
      </c>
      <c r="F2440" s="18">
        <v>384.56</v>
      </c>
      <c r="G2440" s="19">
        <f>+(Costo_Productos[[#This Row],[Precio Venta]]/Costo_Productos[[#This Row],[Precio Unitario]]-1)</f>
        <v>3.7358031198470005</v>
      </c>
    </row>
    <row r="2441" spans="1:7" x14ac:dyDescent="0.35">
      <c r="A2441" s="11">
        <v>44491</v>
      </c>
      <c r="B2441" t="s">
        <v>2748</v>
      </c>
      <c r="C2441" t="s">
        <v>4283</v>
      </c>
      <c r="D2441" t="s">
        <v>2749</v>
      </c>
      <c r="E2441" s="18">
        <v>82.281899999999993</v>
      </c>
      <c r="F2441" s="18">
        <v>389.69040000000001</v>
      </c>
      <c r="G2441" s="19">
        <f>+(Costo_Productos[[#This Row],[Precio Venta]]/Costo_Productos[[#This Row],[Precio Unitario]]-1)</f>
        <v>3.7360403685379175</v>
      </c>
    </row>
    <row r="2442" spans="1:7" x14ac:dyDescent="0.35">
      <c r="A2442" s="11">
        <v>44491</v>
      </c>
      <c r="B2442" t="s">
        <v>2746</v>
      </c>
      <c r="C2442" t="s">
        <v>4283</v>
      </c>
      <c r="D2442" t="s">
        <v>2747</v>
      </c>
      <c r="E2442" s="18">
        <v>51.276200000000003</v>
      </c>
      <c r="F2442" s="18">
        <v>242.82589999999999</v>
      </c>
      <c r="G2442" s="19">
        <f>+(Costo_Productos[[#This Row],[Precio Venta]]/Costo_Productos[[#This Row],[Precio Unitario]]-1)</f>
        <v>3.7356453871386721</v>
      </c>
    </row>
    <row r="2443" spans="1:7" x14ac:dyDescent="0.35">
      <c r="A2443" s="11">
        <v>44491</v>
      </c>
      <c r="B2443" t="s">
        <v>2698</v>
      </c>
      <c r="C2443" t="s">
        <v>4283</v>
      </c>
      <c r="D2443" t="s">
        <v>2699</v>
      </c>
      <c r="E2443" s="18">
        <v>131.75470000000001</v>
      </c>
      <c r="F2443" s="18">
        <v>623.96559999999999</v>
      </c>
      <c r="G2443" s="19">
        <f>+(Costo_Productos[[#This Row],[Precio Venta]]/Costo_Productos[[#This Row],[Precio Unitario]]-1)</f>
        <v>3.7358128400732564</v>
      </c>
    </row>
    <row r="2444" spans="1:7" x14ac:dyDescent="0.35">
      <c r="A2444" s="11">
        <v>44491</v>
      </c>
      <c r="B2444" t="s">
        <v>2696</v>
      </c>
      <c r="C2444" t="s">
        <v>4283</v>
      </c>
      <c r="D2444" t="s">
        <v>2697</v>
      </c>
      <c r="E2444" s="18">
        <v>98.278199999999998</v>
      </c>
      <c r="F2444" s="18">
        <v>465.42259999999999</v>
      </c>
      <c r="G2444" s="19">
        <f>+(Costo_Productos[[#This Row],[Precio Venta]]/Costo_Productos[[#This Row],[Precio Unitario]]-1)</f>
        <v>3.7357664263285244</v>
      </c>
    </row>
    <row r="2445" spans="1:7" x14ac:dyDescent="0.35">
      <c r="A2445" s="11">
        <v>44491</v>
      </c>
      <c r="B2445" t="s">
        <v>2694</v>
      </c>
      <c r="C2445" t="s">
        <v>4283</v>
      </c>
      <c r="D2445" t="s">
        <v>2695</v>
      </c>
      <c r="E2445" s="18">
        <v>72.959599999999995</v>
      </c>
      <c r="F2445" s="18">
        <v>345.53039999999999</v>
      </c>
      <c r="G2445" s="19">
        <f>+(Costo_Productos[[#This Row],[Precio Venta]]/Costo_Productos[[#This Row],[Precio Unitario]]-1)</f>
        <v>3.7359141223361974</v>
      </c>
    </row>
    <row r="2446" spans="1:7" x14ac:dyDescent="0.35">
      <c r="A2446" s="11">
        <v>44491</v>
      </c>
      <c r="B2446" t="s">
        <v>2692</v>
      </c>
      <c r="C2446" t="s">
        <v>4283</v>
      </c>
      <c r="D2446" t="s">
        <v>2693</v>
      </c>
      <c r="E2446" s="18">
        <v>51.553100000000001</v>
      </c>
      <c r="F2446" s="18">
        <v>244.13550000000001</v>
      </c>
      <c r="G2446" s="19">
        <f>+(Costo_Productos[[#This Row],[Precio Venta]]/Costo_Productos[[#This Row],[Precio Unitario]]-1)</f>
        <v>3.7356124074013008</v>
      </c>
    </row>
    <row r="2447" spans="1:7" x14ac:dyDescent="0.35">
      <c r="A2447" s="11">
        <v>44491</v>
      </c>
      <c r="B2447" t="s">
        <v>2686</v>
      </c>
      <c r="C2447" t="s">
        <v>4283</v>
      </c>
      <c r="D2447" t="s">
        <v>2687</v>
      </c>
      <c r="E2447" s="18">
        <v>43.033099999999997</v>
      </c>
      <c r="F2447" s="18">
        <v>203.7962</v>
      </c>
      <c r="G2447" s="19">
        <f>+(Costo_Productos[[#This Row],[Precio Venta]]/Costo_Productos[[#This Row],[Precio Unitario]]-1)</f>
        <v>3.7358010461714359</v>
      </c>
    </row>
    <row r="2448" spans="1:7" x14ac:dyDescent="0.35">
      <c r="A2448" s="11">
        <v>44491</v>
      </c>
      <c r="B2448" t="s">
        <v>2680</v>
      </c>
      <c r="C2448" t="s">
        <v>4283</v>
      </c>
      <c r="D2448" t="s">
        <v>2681</v>
      </c>
      <c r="E2448" s="18">
        <v>29.095800000000001</v>
      </c>
      <c r="F2448" s="18">
        <v>137.7944</v>
      </c>
      <c r="G2448" s="19">
        <f>+(Costo_Productos[[#This Row],[Precio Venta]]/Costo_Productos[[#This Row],[Precio Unitario]]-1)</f>
        <v>3.735886279119323</v>
      </c>
    </row>
    <row r="2449" spans="1:7" x14ac:dyDescent="0.35">
      <c r="A2449" s="11">
        <v>44491</v>
      </c>
      <c r="B2449" t="s">
        <v>2672</v>
      </c>
      <c r="C2449" t="s">
        <v>4283</v>
      </c>
      <c r="D2449" t="s">
        <v>2673</v>
      </c>
      <c r="E2449" s="18">
        <v>24.168399999999998</v>
      </c>
      <c r="F2449" s="18">
        <v>114.4588</v>
      </c>
      <c r="G2449" s="19">
        <f>+(Costo_Productos[[#This Row],[Precio Venta]]/Costo_Productos[[#This Row],[Precio Unitario]]-1)</f>
        <v>3.7358865295178827</v>
      </c>
    </row>
    <row r="2450" spans="1:7" x14ac:dyDescent="0.35">
      <c r="A2450" s="11">
        <v>44491</v>
      </c>
      <c r="B2450" t="s">
        <v>2712</v>
      </c>
      <c r="C2450" t="s">
        <v>4283</v>
      </c>
      <c r="D2450" t="s">
        <v>2713</v>
      </c>
      <c r="E2450" s="18">
        <v>43.2532</v>
      </c>
      <c r="F2450" s="18">
        <v>204.84610000000001</v>
      </c>
      <c r="G2450" s="19">
        <f>+(Costo_Productos[[#This Row],[Precio Venta]]/Costo_Productos[[#This Row],[Precio Unitario]]-1)</f>
        <v>3.7359756041171526</v>
      </c>
    </row>
    <row r="2451" spans="1:7" x14ac:dyDescent="0.35">
      <c r="A2451" s="11">
        <v>44491</v>
      </c>
      <c r="B2451" t="s">
        <v>2706</v>
      </c>
      <c r="C2451" t="s">
        <v>4283</v>
      </c>
      <c r="D2451" t="s">
        <v>2707</v>
      </c>
      <c r="E2451" s="18">
        <v>33.270600000000002</v>
      </c>
      <c r="F2451" s="18">
        <v>157.57980000000001</v>
      </c>
      <c r="G2451" s="19">
        <f>+(Costo_Productos[[#This Row],[Precio Venta]]/Costo_Productos[[#This Row],[Precio Unitario]]-1)</f>
        <v>3.7363077311500241</v>
      </c>
    </row>
    <row r="2452" spans="1:7" x14ac:dyDescent="0.35">
      <c r="A2452" s="11">
        <v>44491</v>
      </c>
      <c r="B2452" t="s">
        <v>2702</v>
      </c>
      <c r="C2452" t="s">
        <v>4283</v>
      </c>
      <c r="D2452" t="s">
        <v>2703</v>
      </c>
      <c r="E2452" s="18">
        <v>49.607700000000001</v>
      </c>
      <c r="F2452" s="18">
        <v>234.9247</v>
      </c>
      <c r="G2452" s="19">
        <f>+(Costo_Productos[[#This Row],[Precio Venta]]/Costo_Productos[[#This Row],[Precio Unitario]]-1)</f>
        <v>3.7356499091874849</v>
      </c>
    </row>
    <row r="2453" spans="1:7" x14ac:dyDescent="0.35">
      <c r="A2453" s="11">
        <v>44491</v>
      </c>
      <c r="B2453" t="s">
        <v>2776</v>
      </c>
      <c r="C2453" t="s">
        <v>4283</v>
      </c>
      <c r="D2453" t="s">
        <v>2777</v>
      </c>
      <c r="E2453" s="18">
        <v>264.30599999999998</v>
      </c>
      <c r="F2453" s="18">
        <v>1364.9336000000001</v>
      </c>
      <c r="G2453" s="19">
        <f>+(Costo_Productos[[#This Row],[Precio Venta]]/Costo_Productos[[#This Row],[Precio Unitario]]-1)</f>
        <v>4.1642172330556253</v>
      </c>
    </row>
    <row r="2454" spans="1:7" x14ac:dyDescent="0.35">
      <c r="A2454" s="11">
        <v>44491</v>
      </c>
      <c r="B2454" t="s">
        <v>2778</v>
      </c>
      <c r="C2454" t="s">
        <v>4283</v>
      </c>
      <c r="D2454" t="s">
        <v>2779</v>
      </c>
      <c r="E2454" s="18">
        <v>264.30599999999998</v>
      </c>
      <c r="F2454" s="18">
        <v>1364.9336000000001</v>
      </c>
      <c r="G2454" s="19">
        <f>+(Costo_Productos[[#This Row],[Precio Venta]]/Costo_Productos[[#This Row],[Precio Unitario]]-1)</f>
        <v>4.1642172330556253</v>
      </c>
    </row>
    <row r="2455" spans="1:7" x14ac:dyDescent="0.35">
      <c r="A2455" s="11">
        <v>44503</v>
      </c>
      <c r="B2455" t="s">
        <v>2807</v>
      </c>
      <c r="C2455" t="s">
        <v>4282</v>
      </c>
      <c r="D2455" t="s">
        <v>2808</v>
      </c>
      <c r="E2455" s="18">
        <v>2.1381999999999999</v>
      </c>
      <c r="F2455" s="18">
        <v>10.9412</v>
      </c>
      <c r="G2455" s="19">
        <f>+(Costo_Productos[[#This Row],[Precio Venta]]/Costo_Productos[[#This Row],[Precio Unitario]]-1)</f>
        <v>4.117014311102797</v>
      </c>
    </row>
    <row r="2456" spans="1:7" x14ac:dyDescent="0.35">
      <c r="A2456" s="11">
        <v>44503</v>
      </c>
      <c r="B2456" t="s">
        <v>2823</v>
      </c>
      <c r="C2456" t="s">
        <v>4282</v>
      </c>
      <c r="D2456" t="s">
        <v>2824</v>
      </c>
      <c r="E2456" s="18">
        <v>3.1034000000000002</v>
      </c>
      <c r="F2456" s="18">
        <v>21.769100000000002</v>
      </c>
      <c r="G2456" s="19">
        <f>+(Costo_Productos[[#This Row],[Precio Venta]]/Costo_Productos[[#This Row],[Precio Unitario]]-1)</f>
        <v>6.0145968937294585</v>
      </c>
    </row>
    <row r="2457" spans="1:7" x14ac:dyDescent="0.35">
      <c r="A2457" s="11">
        <v>44503</v>
      </c>
      <c r="B2457" t="s">
        <v>2853</v>
      </c>
      <c r="C2457" t="s">
        <v>4282</v>
      </c>
      <c r="D2457" t="s">
        <v>2854</v>
      </c>
      <c r="E2457" s="18">
        <v>5.8083999999999998</v>
      </c>
      <c r="F2457" s="18">
        <v>34.496099999999998</v>
      </c>
      <c r="G2457" s="19">
        <f>+(Costo_Productos[[#This Row],[Precio Venta]]/Costo_Productos[[#This Row],[Precio Unitario]]-1)</f>
        <v>4.9390021348391979</v>
      </c>
    </row>
    <row r="2458" spans="1:7" x14ac:dyDescent="0.35">
      <c r="A2458" s="11">
        <v>44503</v>
      </c>
      <c r="B2458" t="s">
        <v>2857</v>
      </c>
      <c r="C2458" t="s">
        <v>4282</v>
      </c>
      <c r="D2458" t="s">
        <v>2858</v>
      </c>
      <c r="E2458" s="18">
        <v>9.7364999999999995</v>
      </c>
      <c r="F2458" s="18">
        <v>56.1235</v>
      </c>
      <c r="G2458" s="19">
        <f>+(Costo_Productos[[#This Row],[Precio Venta]]/Costo_Productos[[#This Row],[Precio Unitario]]-1)</f>
        <v>4.764237662404355</v>
      </c>
    </row>
    <row r="2459" spans="1:7" x14ac:dyDescent="0.35">
      <c r="A2459" s="11">
        <v>44582</v>
      </c>
      <c r="B2459" t="s">
        <v>5377</v>
      </c>
      <c r="C2459" t="s">
        <v>4283</v>
      </c>
      <c r="D2459" t="s">
        <v>3713</v>
      </c>
      <c r="E2459" s="18">
        <v>111.366</v>
      </c>
      <c r="F2459" s="18">
        <v>707.69650000000001</v>
      </c>
      <c r="G2459" s="19">
        <f>+(Costo_Productos[[#This Row],[Precio Venta]]/Costo_Productos[[#This Row],[Precio Unitario]]-1)</f>
        <v>5.3546908392148413</v>
      </c>
    </row>
    <row r="2460" spans="1:7" x14ac:dyDescent="0.35">
      <c r="A2460" s="11">
        <v>44582</v>
      </c>
      <c r="B2460" t="s">
        <v>5378</v>
      </c>
      <c r="C2460" t="s">
        <v>4283</v>
      </c>
      <c r="D2460" t="s">
        <v>3711</v>
      </c>
      <c r="E2460" s="18">
        <v>108.88800000000001</v>
      </c>
      <c r="F2460" s="18">
        <v>844.15949999999998</v>
      </c>
      <c r="G2460" s="19">
        <f>+(Costo_Productos[[#This Row],[Precio Venta]]/Costo_Productos[[#This Row],[Precio Unitario]]-1)</f>
        <v>6.7525484901917565</v>
      </c>
    </row>
    <row r="2461" spans="1:7" x14ac:dyDescent="0.35">
      <c r="A2461" s="11">
        <v>44582</v>
      </c>
      <c r="B2461" t="s">
        <v>2738</v>
      </c>
      <c r="C2461" t="s">
        <v>4283</v>
      </c>
      <c r="D2461" t="s">
        <v>3685</v>
      </c>
      <c r="E2461" s="18">
        <v>98.988</v>
      </c>
      <c r="F2461" s="18">
        <v>440.31200000000001</v>
      </c>
      <c r="G2461" s="19">
        <f>+(Costo_Productos[[#This Row],[Precio Venta]]/Costo_Productos[[#This Row],[Precio Unitario]]-1)</f>
        <v>3.4481351274902012</v>
      </c>
    </row>
    <row r="2462" spans="1:7" x14ac:dyDescent="0.35">
      <c r="A2462" s="11">
        <v>44582</v>
      </c>
      <c r="B2462" t="s">
        <v>2736</v>
      </c>
      <c r="C2462" t="s">
        <v>4283</v>
      </c>
      <c r="D2462" t="s">
        <v>3683</v>
      </c>
      <c r="E2462" s="18">
        <v>105.738</v>
      </c>
      <c r="F2462" s="18">
        <v>470.35809999999998</v>
      </c>
      <c r="G2462" s="19">
        <f>+(Costo_Productos[[#This Row],[Precio Venta]]/Costo_Productos[[#This Row],[Precio Unitario]]-1)</f>
        <v>3.448335508521061</v>
      </c>
    </row>
    <row r="2463" spans="1:7" x14ac:dyDescent="0.35">
      <c r="A2463" s="11">
        <v>44582</v>
      </c>
      <c r="B2463" t="s">
        <v>2734</v>
      </c>
      <c r="C2463" t="s">
        <v>4283</v>
      </c>
      <c r="D2463" t="s">
        <v>3681</v>
      </c>
      <c r="E2463" s="18">
        <v>87.738</v>
      </c>
      <c r="F2463" s="18">
        <v>390.29649999999998</v>
      </c>
      <c r="G2463" s="19">
        <f>+(Costo_Productos[[#This Row],[Precio Venta]]/Costo_Productos[[#This Row],[Precio Unitario]]-1)</f>
        <v>3.4484316943627613</v>
      </c>
    </row>
    <row r="2464" spans="1:7" x14ac:dyDescent="0.35">
      <c r="A2464" s="11">
        <v>44582</v>
      </c>
      <c r="B2464" t="s">
        <v>2732</v>
      </c>
      <c r="C2464" t="s">
        <v>4283</v>
      </c>
      <c r="D2464" t="s">
        <v>3679</v>
      </c>
      <c r="E2464" s="18">
        <v>85.488</v>
      </c>
      <c r="F2464" s="18">
        <v>380.26310000000001</v>
      </c>
      <c r="G2464" s="19">
        <f>+(Costo_Productos[[#This Row],[Precio Venta]]/Costo_Productos[[#This Row],[Precio Unitario]]-1)</f>
        <v>3.4481459386112672</v>
      </c>
    </row>
    <row r="2465" spans="1:7" x14ac:dyDescent="0.35">
      <c r="A2465" s="11">
        <v>44582</v>
      </c>
      <c r="B2465" t="s">
        <v>5379</v>
      </c>
      <c r="C2465" t="s">
        <v>4283</v>
      </c>
      <c r="D2465" t="s">
        <v>3707</v>
      </c>
      <c r="E2465" s="18">
        <v>82.787999999999997</v>
      </c>
      <c r="F2465" s="18">
        <v>551.11249999999995</v>
      </c>
      <c r="G2465" s="19">
        <f>+(Costo_Productos[[#This Row],[Precio Venta]]/Costo_Productos[[#This Row],[Precio Unitario]]-1)</f>
        <v>5.6569128376093154</v>
      </c>
    </row>
    <row r="2466" spans="1:7" x14ac:dyDescent="0.35">
      <c r="A2466" s="11">
        <v>44582</v>
      </c>
      <c r="B2466" t="s">
        <v>5380</v>
      </c>
      <c r="C2466" t="s">
        <v>4283</v>
      </c>
      <c r="D2466" t="s">
        <v>3705</v>
      </c>
      <c r="E2466" s="18">
        <v>72.444000000000003</v>
      </c>
      <c r="F2466" s="18">
        <v>482.24239999999998</v>
      </c>
      <c r="G2466" s="19">
        <f>+(Costo_Productos[[#This Row],[Precio Venta]]/Costo_Productos[[#This Row],[Precio Unitario]]-1)</f>
        <v>5.6567610844238301</v>
      </c>
    </row>
    <row r="2467" spans="1:7" x14ac:dyDescent="0.35">
      <c r="A2467" s="11">
        <v>44582</v>
      </c>
      <c r="B2467" t="s">
        <v>2768</v>
      </c>
      <c r="C2467" t="s">
        <v>4283</v>
      </c>
      <c r="D2467" t="s">
        <v>3703</v>
      </c>
      <c r="E2467" s="18">
        <v>78.744</v>
      </c>
      <c r="F2467" s="18">
        <v>373.61739999999998</v>
      </c>
      <c r="G2467" s="19">
        <f>+(Costo_Productos[[#This Row],[Precio Venta]]/Costo_Productos[[#This Row],[Precio Unitario]]-1)</f>
        <v>3.7447094381794166</v>
      </c>
    </row>
    <row r="2468" spans="1:7" x14ac:dyDescent="0.35">
      <c r="A2468" s="11">
        <v>44582</v>
      </c>
      <c r="B2468" t="s">
        <v>2766</v>
      </c>
      <c r="C2468" t="s">
        <v>4283</v>
      </c>
      <c r="D2468" t="s">
        <v>3701</v>
      </c>
      <c r="E2468" s="18">
        <v>62.094000000000001</v>
      </c>
      <c r="F2468" s="18">
        <v>413.37220000000002</v>
      </c>
      <c r="G2468" s="19">
        <f>+(Costo_Productos[[#This Row],[Precio Venta]]/Costo_Productos[[#This Row],[Precio Unitario]]-1)</f>
        <v>5.6572003736270817</v>
      </c>
    </row>
    <row r="2469" spans="1:7" x14ac:dyDescent="0.35">
      <c r="A2469" s="11">
        <v>44582</v>
      </c>
      <c r="B2469" t="s">
        <v>2764</v>
      </c>
      <c r="C2469" t="s">
        <v>4283</v>
      </c>
      <c r="D2469" t="s">
        <v>3699</v>
      </c>
      <c r="E2469" s="18">
        <v>52.776000000000003</v>
      </c>
      <c r="F2469" s="18">
        <v>305.4941</v>
      </c>
      <c r="G2469" s="19">
        <f>+(Costo_Productos[[#This Row],[Precio Venta]]/Costo_Productos[[#This Row],[Precio Unitario]]-1)</f>
        <v>4.7885042443534935</v>
      </c>
    </row>
    <row r="2470" spans="1:7" x14ac:dyDescent="0.35">
      <c r="A2470" s="11">
        <v>44582</v>
      </c>
      <c r="B2470" t="s">
        <v>2758</v>
      </c>
      <c r="C2470" t="s">
        <v>4283</v>
      </c>
      <c r="D2470" t="s">
        <v>3697</v>
      </c>
      <c r="E2470" s="18">
        <v>166.17599999999999</v>
      </c>
      <c r="F2470" s="18">
        <v>793.3972</v>
      </c>
      <c r="G2470" s="19">
        <f>+(Costo_Productos[[#This Row],[Precio Venta]]/Costo_Productos[[#This Row],[Precio Unitario]]-1)</f>
        <v>3.7744391488542268</v>
      </c>
    </row>
    <row r="2471" spans="1:7" x14ac:dyDescent="0.35">
      <c r="A2471" s="11">
        <v>44582</v>
      </c>
      <c r="B2471" t="s">
        <v>5381</v>
      </c>
      <c r="C2471" t="s">
        <v>4283</v>
      </c>
      <c r="D2471" t="s">
        <v>3695</v>
      </c>
      <c r="E2471" s="18">
        <v>131.52000000000001</v>
      </c>
      <c r="F2471" s="18">
        <v>627.93790000000001</v>
      </c>
      <c r="G2471" s="19">
        <f>+(Costo_Productos[[#This Row],[Precio Venta]]/Costo_Productos[[#This Row],[Precio Unitario]]-1)</f>
        <v>3.7744670012165447</v>
      </c>
    </row>
    <row r="2472" spans="1:7" x14ac:dyDescent="0.35">
      <c r="A2472" s="11">
        <v>44582</v>
      </c>
      <c r="B2472" t="s">
        <v>5382</v>
      </c>
      <c r="C2472" t="s">
        <v>4283</v>
      </c>
      <c r="D2472" t="s">
        <v>3693</v>
      </c>
      <c r="E2472" s="18">
        <v>107.38200000000001</v>
      </c>
      <c r="F2472" s="18">
        <v>558.81880000000001</v>
      </c>
      <c r="G2472" s="19">
        <f>+(Costo_Productos[[#This Row],[Precio Venta]]/Costo_Productos[[#This Row],[Precio Unitario]]-1)</f>
        <v>4.204026745637071</v>
      </c>
    </row>
    <row r="2473" spans="1:7" x14ac:dyDescent="0.35">
      <c r="A2473" s="11">
        <v>44582</v>
      </c>
      <c r="B2473" t="s">
        <v>2756</v>
      </c>
      <c r="C2473" t="s">
        <v>4283</v>
      </c>
      <c r="D2473" t="s">
        <v>3691</v>
      </c>
      <c r="E2473" s="18">
        <v>107.934</v>
      </c>
      <c r="F2473" s="18">
        <v>488.44420000000002</v>
      </c>
      <c r="G2473" s="19">
        <f>+(Costo_Productos[[#This Row],[Precio Venta]]/Costo_Productos[[#This Row],[Precio Unitario]]-1)</f>
        <v>3.5253970018715144</v>
      </c>
    </row>
    <row r="2474" spans="1:7" x14ac:dyDescent="0.35">
      <c r="A2474" s="11">
        <v>44582</v>
      </c>
      <c r="B2474" t="s">
        <v>5383</v>
      </c>
      <c r="C2474" t="s">
        <v>4283</v>
      </c>
      <c r="D2474" t="s">
        <v>3689</v>
      </c>
      <c r="E2474" s="18">
        <v>105.94799999999999</v>
      </c>
      <c r="F2474" s="18">
        <v>551.37220000000002</v>
      </c>
      <c r="G2474" s="19">
        <f>+(Costo_Productos[[#This Row],[Precio Venta]]/Costo_Productos[[#This Row],[Precio Unitario]]-1)</f>
        <v>4.2041775210480621</v>
      </c>
    </row>
    <row r="2475" spans="1:7" x14ac:dyDescent="0.35">
      <c r="A2475" s="11">
        <v>44582</v>
      </c>
      <c r="B2475" t="s">
        <v>2752</v>
      </c>
      <c r="C2475" t="s">
        <v>4283</v>
      </c>
      <c r="D2475" t="s">
        <v>3687</v>
      </c>
      <c r="E2475" s="18">
        <v>96.96</v>
      </c>
      <c r="F2475" s="18">
        <v>504.58210000000003</v>
      </c>
      <c r="G2475" s="19">
        <f>+(Costo_Productos[[#This Row],[Precio Venta]]/Costo_Productos[[#This Row],[Precio Unitario]]-1)</f>
        <v>4.2040233085808589</v>
      </c>
    </row>
    <row r="2476" spans="1:7" x14ac:dyDescent="0.35">
      <c r="A2476" s="11">
        <v>44582</v>
      </c>
      <c r="B2476" t="s">
        <v>2672</v>
      </c>
      <c r="C2476" t="s">
        <v>4283</v>
      </c>
      <c r="D2476" t="s">
        <v>3669</v>
      </c>
      <c r="E2476" s="18">
        <v>80.316000000000003</v>
      </c>
      <c r="F2476" s="18">
        <v>364.06020000000001</v>
      </c>
      <c r="G2476" s="19">
        <f>+(Costo_Productos[[#This Row],[Precio Venta]]/Costo_Productos[[#This Row],[Precio Unitario]]-1)</f>
        <v>3.5328477513820413</v>
      </c>
    </row>
    <row r="2477" spans="1:7" x14ac:dyDescent="0.35">
      <c r="A2477" s="11">
        <v>44582</v>
      </c>
      <c r="B2477" t="s">
        <v>2680</v>
      </c>
      <c r="C2477" t="s">
        <v>4283</v>
      </c>
      <c r="D2477" t="s">
        <v>3675</v>
      </c>
      <c r="E2477" s="18">
        <v>106.56</v>
      </c>
      <c r="F2477" s="18">
        <v>422.6696</v>
      </c>
      <c r="G2477" s="19">
        <f>+(Costo_Productos[[#This Row],[Precio Venta]]/Costo_Productos[[#This Row],[Precio Unitario]]-1)</f>
        <v>2.966493993993994</v>
      </c>
    </row>
    <row r="2478" spans="1:7" x14ac:dyDescent="0.35">
      <c r="A2478" s="11">
        <v>44582</v>
      </c>
      <c r="B2478" t="s">
        <v>2678</v>
      </c>
      <c r="C2478" t="s">
        <v>4283</v>
      </c>
      <c r="D2478" t="s">
        <v>3673</v>
      </c>
      <c r="E2478" s="18">
        <v>75.353999999999999</v>
      </c>
      <c r="F2478" s="18">
        <v>298.87009999999998</v>
      </c>
      <c r="G2478" s="19">
        <f>+(Costo_Productos[[#This Row],[Precio Venta]]/Costo_Productos[[#This Row],[Precio Unitario]]-1)</f>
        <v>2.9662141359450058</v>
      </c>
    </row>
    <row r="2479" spans="1:7" x14ac:dyDescent="0.35">
      <c r="A2479" s="11">
        <v>44582</v>
      </c>
      <c r="B2479" t="s">
        <v>2676</v>
      </c>
      <c r="C2479" t="s">
        <v>4283</v>
      </c>
      <c r="D2479" t="s">
        <v>3671</v>
      </c>
      <c r="E2479" s="18">
        <v>75.353999999999999</v>
      </c>
      <c r="F2479" s="18">
        <v>298.87009999999998</v>
      </c>
      <c r="G2479" s="19">
        <f>+(Costo_Productos[[#This Row],[Precio Venta]]/Costo_Productos[[#This Row],[Precio Unitario]]-1)</f>
        <v>2.9662141359450058</v>
      </c>
    </row>
    <row r="2480" spans="1:7" x14ac:dyDescent="0.35">
      <c r="A2480" s="11">
        <v>44582</v>
      </c>
      <c r="B2480" t="s">
        <v>2670</v>
      </c>
      <c r="C2480" t="s">
        <v>4283</v>
      </c>
      <c r="D2480" t="s">
        <v>3667</v>
      </c>
      <c r="E2480" s="18">
        <v>63.936</v>
      </c>
      <c r="F2480" s="18">
        <v>269.4409</v>
      </c>
      <c r="G2480" s="19">
        <f>+(Costo_Productos[[#This Row],[Precio Venta]]/Costo_Productos[[#This Row],[Precio Unitario]]-1)</f>
        <v>3.2142282907907909</v>
      </c>
    </row>
    <row r="2481" spans="1:7" x14ac:dyDescent="0.35">
      <c r="A2481" s="11">
        <v>44582</v>
      </c>
      <c r="B2481" t="s">
        <v>2668</v>
      </c>
      <c r="C2481" t="s">
        <v>4283</v>
      </c>
      <c r="D2481" t="s">
        <v>3665</v>
      </c>
      <c r="E2481" s="18">
        <v>63.984000000000002</v>
      </c>
      <c r="F2481" s="18">
        <v>253.7901</v>
      </c>
      <c r="G2481" s="19">
        <f>+(Costo_Productos[[#This Row],[Precio Venta]]/Costo_Productos[[#This Row],[Precio Unitario]]-1)</f>
        <v>2.9664619279819955</v>
      </c>
    </row>
    <row r="2482" spans="1:7" x14ac:dyDescent="0.35">
      <c r="A2482" s="11">
        <v>44582</v>
      </c>
      <c r="B2482" t="s">
        <v>2780</v>
      </c>
      <c r="C2482" t="s">
        <v>4283</v>
      </c>
      <c r="D2482" t="s">
        <v>3719</v>
      </c>
      <c r="E2482" s="18">
        <v>160.29</v>
      </c>
      <c r="F2482" s="18">
        <v>1129.9765</v>
      </c>
      <c r="G2482" s="19">
        <f>+(Costo_Productos[[#This Row],[Precio Venta]]/Costo_Productos[[#This Row],[Precio Unitario]]-1)</f>
        <v>6.0495757689188352</v>
      </c>
    </row>
    <row r="2483" spans="1:7" x14ac:dyDescent="0.35">
      <c r="A2483" s="11">
        <v>44582</v>
      </c>
      <c r="B2483" t="s">
        <v>5384</v>
      </c>
      <c r="C2483" t="s">
        <v>4283</v>
      </c>
      <c r="D2483" t="s">
        <v>3793</v>
      </c>
      <c r="E2483" s="18">
        <v>349.89</v>
      </c>
      <c r="F2483" s="18">
        <v>2620.1122</v>
      </c>
      <c r="G2483" s="19">
        <f>+(Costo_Productos[[#This Row],[Precio Venta]]/Costo_Productos[[#This Row],[Precio Unitario]]-1)</f>
        <v>6.4883883506244819</v>
      </c>
    </row>
    <row r="2484" spans="1:7" x14ac:dyDescent="0.35">
      <c r="A2484" s="11">
        <v>44582</v>
      </c>
      <c r="B2484" t="s">
        <v>5385</v>
      </c>
      <c r="C2484" t="s">
        <v>4283</v>
      </c>
      <c r="D2484" t="s">
        <v>3791</v>
      </c>
      <c r="E2484" s="18">
        <v>349.89</v>
      </c>
      <c r="F2484" s="18">
        <v>2620.1122</v>
      </c>
      <c r="G2484" s="19">
        <f>+(Costo_Productos[[#This Row],[Precio Venta]]/Costo_Productos[[#This Row],[Precio Unitario]]-1)</f>
        <v>6.4883883506244819</v>
      </c>
    </row>
    <row r="2485" spans="1:7" x14ac:dyDescent="0.35">
      <c r="A2485" s="11">
        <v>44582</v>
      </c>
      <c r="B2485" t="s">
        <v>5386</v>
      </c>
      <c r="C2485" t="s">
        <v>4283</v>
      </c>
      <c r="D2485" t="s">
        <v>3789</v>
      </c>
      <c r="E2485" s="18">
        <v>268.476</v>
      </c>
      <c r="F2485" s="18">
        <v>2390.8649</v>
      </c>
      <c r="G2485" s="19">
        <f>+(Costo_Productos[[#This Row],[Precio Venta]]/Costo_Productos[[#This Row],[Precio Unitario]]-1)</f>
        <v>7.9053207735514537</v>
      </c>
    </row>
    <row r="2486" spans="1:7" x14ac:dyDescent="0.35">
      <c r="A2486" s="11">
        <v>44582</v>
      </c>
      <c r="B2486" t="s">
        <v>5387</v>
      </c>
      <c r="C2486" t="s">
        <v>4283</v>
      </c>
      <c r="D2486" t="s">
        <v>3787</v>
      </c>
      <c r="E2486" s="18">
        <v>243.738</v>
      </c>
      <c r="F2486" s="18">
        <v>2124.3995</v>
      </c>
      <c r="G2486" s="19">
        <f>+(Costo_Productos[[#This Row],[Precio Venta]]/Costo_Productos[[#This Row],[Precio Unitario]]-1)</f>
        <v>7.715914219366697</v>
      </c>
    </row>
    <row r="2487" spans="1:7" x14ac:dyDescent="0.35">
      <c r="A2487" s="11">
        <v>44582</v>
      </c>
      <c r="B2487" t="s">
        <v>5388</v>
      </c>
      <c r="C2487" t="s">
        <v>4283</v>
      </c>
      <c r="D2487" t="s">
        <v>3755</v>
      </c>
      <c r="E2487" s="18">
        <v>116.46</v>
      </c>
      <c r="F2487" s="18">
        <v>461.92660000000001</v>
      </c>
      <c r="G2487" s="19">
        <f>+(Costo_Productos[[#This Row],[Precio Venta]]/Costo_Productos[[#This Row],[Precio Unitario]]-1)</f>
        <v>2.9663970461961191</v>
      </c>
    </row>
    <row r="2488" spans="1:7" x14ac:dyDescent="0.35">
      <c r="A2488" s="11">
        <v>44582</v>
      </c>
      <c r="B2488" t="s">
        <v>5389</v>
      </c>
      <c r="C2488" t="s">
        <v>4283</v>
      </c>
      <c r="D2488" t="s">
        <v>3753</v>
      </c>
      <c r="E2488" s="18">
        <v>91.337999999999994</v>
      </c>
      <c r="F2488" s="18">
        <v>362.27440000000001</v>
      </c>
      <c r="G2488" s="19">
        <f>+(Costo_Productos[[#This Row],[Precio Venta]]/Costo_Productos[[#This Row],[Precio Unitario]]-1)</f>
        <v>2.9663053712584033</v>
      </c>
    </row>
    <row r="2489" spans="1:7" x14ac:dyDescent="0.35">
      <c r="A2489" s="11">
        <v>44582</v>
      </c>
      <c r="B2489" t="s">
        <v>5390</v>
      </c>
      <c r="C2489" t="s">
        <v>4283</v>
      </c>
      <c r="D2489" t="s">
        <v>3751</v>
      </c>
      <c r="E2489" s="18">
        <v>90.203999999999994</v>
      </c>
      <c r="F2489" s="18">
        <v>357.7826</v>
      </c>
      <c r="G2489" s="19">
        <f>+(Costo_Productos[[#This Row],[Precio Venta]]/Costo_Productos[[#This Row],[Precio Unitario]]-1)</f>
        <v>2.9663717795219728</v>
      </c>
    </row>
    <row r="2490" spans="1:7" x14ac:dyDescent="0.35">
      <c r="A2490" s="11">
        <v>44582</v>
      </c>
      <c r="B2490" t="s">
        <v>5391</v>
      </c>
      <c r="C2490" t="s">
        <v>4283</v>
      </c>
      <c r="D2490" t="s">
        <v>3749</v>
      </c>
      <c r="E2490" s="18">
        <v>110.688</v>
      </c>
      <c r="F2490" s="18">
        <v>504.87439999999998</v>
      </c>
      <c r="G2490" s="19">
        <f>+(Costo_Productos[[#This Row],[Precio Venta]]/Costo_Productos[[#This Row],[Precio Unitario]]-1)</f>
        <v>3.5612387973402715</v>
      </c>
    </row>
    <row r="2491" spans="1:7" x14ac:dyDescent="0.35">
      <c r="A2491" s="11">
        <v>44582</v>
      </c>
      <c r="B2491" t="s">
        <v>5392</v>
      </c>
      <c r="C2491" t="s">
        <v>4283</v>
      </c>
      <c r="D2491" t="s">
        <v>3747</v>
      </c>
      <c r="E2491" s="18">
        <v>76.494</v>
      </c>
      <c r="F2491" s="18">
        <v>348.91809999999998</v>
      </c>
      <c r="G2491" s="19">
        <f>+(Costo_Productos[[#This Row],[Precio Venta]]/Costo_Productos[[#This Row],[Precio Unitario]]-1)</f>
        <v>3.561378670222501</v>
      </c>
    </row>
    <row r="2492" spans="1:7" x14ac:dyDescent="0.35">
      <c r="A2492" s="11">
        <v>44582</v>
      </c>
      <c r="B2492" t="s">
        <v>5393</v>
      </c>
      <c r="C2492" t="s">
        <v>4283</v>
      </c>
      <c r="D2492" t="s">
        <v>3745</v>
      </c>
      <c r="E2492" s="18">
        <v>66.257999999999996</v>
      </c>
      <c r="F2492" s="18">
        <v>290.94729999999998</v>
      </c>
      <c r="G2492" s="19">
        <f>+(Costo_Productos[[#This Row],[Precio Venta]]/Costo_Productos[[#This Row],[Precio Unitario]]-1)</f>
        <v>3.3911271091792692</v>
      </c>
    </row>
    <row r="2493" spans="1:7" x14ac:dyDescent="0.35">
      <c r="A2493" s="11">
        <v>44582</v>
      </c>
      <c r="B2493" t="s">
        <v>5394</v>
      </c>
      <c r="C2493" t="s">
        <v>4283</v>
      </c>
      <c r="D2493" t="s">
        <v>3743</v>
      </c>
      <c r="E2493" s="18">
        <v>81.66</v>
      </c>
      <c r="F2493" s="18">
        <v>425.68939999999998</v>
      </c>
      <c r="G2493" s="19">
        <f>+(Costo_Productos[[#This Row],[Precio Venta]]/Costo_Productos[[#This Row],[Precio Unitario]]-1)</f>
        <v>4.2129488121479302</v>
      </c>
    </row>
    <row r="2494" spans="1:7" x14ac:dyDescent="0.35">
      <c r="A2494" s="11">
        <v>44582</v>
      </c>
      <c r="B2494" t="s">
        <v>5395</v>
      </c>
      <c r="C2494" t="s">
        <v>4283</v>
      </c>
      <c r="D2494" t="s">
        <v>3741</v>
      </c>
      <c r="E2494" s="18">
        <v>69.293999999999997</v>
      </c>
      <c r="F2494" s="18">
        <v>361.2353</v>
      </c>
      <c r="G2494" s="19">
        <f>+(Costo_Productos[[#This Row],[Precio Venta]]/Costo_Productos[[#This Row],[Precio Unitario]]-1)</f>
        <v>4.2130819407163678</v>
      </c>
    </row>
    <row r="2495" spans="1:7" x14ac:dyDescent="0.35">
      <c r="A2495" s="11">
        <v>44582</v>
      </c>
      <c r="B2495" t="s">
        <v>5396</v>
      </c>
      <c r="C2495" t="s">
        <v>4283</v>
      </c>
      <c r="D2495" t="s">
        <v>3739</v>
      </c>
      <c r="E2495" s="18">
        <v>66.569999999999993</v>
      </c>
      <c r="F2495" s="18">
        <v>303.65410000000003</v>
      </c>
      <c r="G2495" s="19">
        <f>+(Costo_Productos[[#This Row],[Precio Venta]]/Costo_Productos[[#This Row],[Precio Unitario]]-1)</f>
        <v>3.5614255670722557</v>
      </c>
    </row>
    <row r="2496" spans="1:7" x14ac:dyDescent="0.35">
      <c r="A2496" s="11">
        <v>44582</v>
      </c>
      <c r="B2496" t="s">
        <v>5397</v>
      </c>
      <c r="C2496" t="s">
        <v>4283</v>
      </c>
      <c r="D2496" t="s">
        <v>3737</v>
      </c>
      <c r="E2496" s="18">
        <v>56.688000000000002</v>
      </c>
      <c r="F2496" s="18">
        <v>281.84469999999999</v>
      </c>
      <c r="G2496" s="19">
        <f>+(Costo_Productos[[#This Row],[Precio Venta]]/Costo_Productos[[#This Row],[Precio Unitario]]-1)</f>
        <v>3.9718582416031607</v>
      </c>
    </row>
    <row r="2497" spans="1:7" x14ac:dyDescent="0.35">
      <c r="A2497" s="11">
        <v>44582</v>
      </c>
      <c r="B2497" t="s">
        <v>5398</v>
      </c>
      <c r="C2497" t="s">
        <v>4283</v>
      </c>
      <c r="D2497" t="s">
        <v>3735</v>
      </c>
      <c r="E2497" s="18">
        <v>101.568</v>
      </c>
      <c r="F2497" s="18">
        <v>529.47619999999995</v>
      </c>
      <c r="G2497" s="19">
        <f>+(Costo_Productos[[#This Row],[Precio Venta]]/Costo_Productos[[#This Row],[Precio Unitario]]-1)</f>
        <v>4.2130218178953998</v>
      </c>
    </row>
    <row r="2498" spans="1:7" x14ac:dyDescent="0.35">
      <c r="A2498" s="11">
        <v>44582</v>
      </c>
      <c r="B2498" t="s">
        <v>5399</v>
      </c>
      <c r="C2498" t="s">
        <v>4283</v>
      </c>
      <c r="D2498" t="s">
        <v>3733</v>
      </c>
      <c r="E2498" s="18">
        <v>84.63</v>
      </c>
      <c r="F2498" s="18">
        <v>441.17790000000002</v>
      </c>
      <c r="G2498" s="19">
        <f>+(Costo_Productos[[#This Row],[Precio Venta]]/Costo_Productos[[#This Row],[Precio Unitario]]-1)</f>
        <v>4.2130202056008512</v>
      </c>
    </row>
    <row r="2499" spans="1:7" x14ac:dyDescent="0.35">
      <c r="A2499" s="11">
        <v>44582</v>
      </c>
      <c r="B2499" t="s">
        <v>5400</v>
      </c>
      <c r="C2499" t="s">
        <v>4283</v>
      </c>
      <c r="D2499" t="s">
        <v>3731</v>
      </c>
      <c r="E2499" s="18">
        <v>76.164000000000001</v>
      </c>
      <c r="F2499" s="18">
        <v>347.42450000000002</v>
      </c>
      <c r="G2499" s="19">
        <f>+(Costo_Productos[[#This Row],[Precio Venta]]/Costo_Productos[[#This Row],[Precio Unitario]]-1)</f>
        <v>3.5615316947639304</v>
      </c>
    </row>
    <row r="2500" spans="1:7" x14ac:dyDescent="0.35">
      <c r="A2500" s="11">
        <v>44582</v>
      </c>
      <c r="B2500" t="s">
        <v>5401</v>
      </c>
      <c r="C2500" t="s">
        <v>4283</v>
      </c>
      <c r="D2500" t="s">
        <v>3729</v>
      </c>
      <c r="E2500" s="18">
        <v>70.38</v>
      </c>
      <c r="F2500" s="18">
        <v>321.01510000000002</v>
      </c>
      <c r="G2500" s="19">
        <f>+(Costo_Productos[[#This Row],[Precio Venta]]/Costo_Productos[[#This Row],[Precio Unitario]]-1)</f>
        <v>3.5611693662972437</v>
      </c>
    </row>
    <row r="2501" spans="1:7" x14ac:dyDescent="0.35">
      <c r="A2501" s="11">
        <v>44582</v>
      </c>
      <c r="B2501" t="s">
        <v>5402</v>
      </c>
      <c r="C2501" t="s">
        <v>4283</v>
      </c>
      <c r="D2501" t="s">
        <v>3727</v>
      </c>
      <c r="E2501" s="18">
        <v>81.593999999999994</v>
      </c>
      <c r="F2501" s="18">
        <v>361.18119999999999</v>
      </c>
      <c r="G2501" s="19">
        <f>+(Costo_Productos[[#This Row],[Precio Venta]]/Costo_Productos[[#This Row],[Precio Unitario]]-1)</f>
        <v>3.4265656788489354</v>
      </c>
    </row>
    <row r="2502" spans="1:7" x14ac:dyDescent="0.35">
      <c r="A2502" s="11">
        <v>44582</v>
      </c>
      <c r="B2502" t="s">
        <v>5403</v>
      </c>
      <c r="C2502" t="s">
        <v>4283</v>
      </c>
      <c r="D2502" t="s">
        <v>3725</v>
      </c>
      <c r="E2502" s="18">
        <v>71.861999999999995</v>
      </c>
      <c r="F2502" s="18">
        <v>318.1035</v>
      </c>
      <c r="G2502" s="19">
        <f>+(Costo_Productos[[#This Row],[Precio Venta]]/Costo_Productos[[#This Row],[Precio Unitario]]-1)</f>
        <v>3.4265884612173334</v>
      </c>
    </row>
    <row r="2503" spans="1:7" x14ac:dyDescent="0.35">
      <c r="A2503" s="11">
        <v>44582</v>
      </c>
      <c r="B2503" t="s">
        <v>2722</v>
      </c>
      <c r="C2503" t="s">
        <v>4283</v>
      </c>
      <c r="D2503" t="s">
        <v>3723</v>
      </c>
      <c r="E2503" s="18">
        <v>61.59</v>
      </c>
      <c r="F2503" s="18">
        <v>272.6447</v>
      </c>
      <c r="G2503" s="19">
        <f>+(Costo_Productos[[#This Row],[Precio Venta]]/Costo_Productos[[#This Row],[Precio Unitario]]-1)</f>
        <v>3.4267689559993499</v>
      </c>
    </row>
    <row r="2504" spans="1:7" x14ac:dyDescent="0.35">
      <c r="A2504" s="11">
        <v>44582</v>
      </c>
      <c r="B2504" t="s">
        <v>2720</v>
      </c>
      <c r="C2504" t="s">
        <v>4283</v>
      </c>
      <c r="D2504" t="s">
        <v>3721</v>
      </c>
      <c r="E2504" s="18">
        <v>56.381999999999998</v>
      </c>
      <c r="F2504" s="18">
        <v>249.60140000000001</v>
      </c>
      <c r="G2504" s="19">
        <f>+(Costo_Productos[[#This Row],[Precio Venta]]/Costo_Productos[[#This Row],[Precio Unitario]]-1)</f>
        <v>3.4269696002270233</v>
      </c>
    </row>
    <row r="2505" spans="1:7" x14ac:dyDescent="0.35">
      <c r="A2505" s="11">
        <v>44582</v>
      </c>
      <c r="B2505" t="s">
        <v>5404</v>
      </c>
      <c r="C2505" t="s">
        <v>4283</v>
      </c>
      <c r="D2505" t="s">
        <v>3785</v>
      </c>
      <c r="E2505" s="18">
        <v>61.872</v>
      </c>
      <c r="F2505" s="18">
        <v>348.9289</v>
      </c>
      <c r="G2505" s="19">
        <f>+(Costo_Productos[[#This Row],[Precio Venta]]/Costo_Productos[[#This Row],[Precio Unitario]]-1)</f>
        <v>4.6395283811740367</v>
      </c>
    </row>
    <row r="2506" spans="1:7" x14ac:dyDescent="0.35">
      <c r="A2506" s="11">
        <v>44582</v>
      </c>
      <c r="B2506" t="s">
        <v>5405</v>
      </c>
      <c r="C2506" t="s">
        <v>4283</v>
      </c>
      <c r="D2506" t="s">
        <v>3783</v>
      </c>
      <c r="E2506" s="18">
        <v>47.015999999999998</v>
      </c>
      <c r="F2506" s="18">
        <v>288.3605</v>
      </c>
      <c r="G2506" s="19">
        <f>+(Costo_Productos[[#This Row],[Precio Venta]]/Costo_Productos[[#This Row],[Precio Unitario]]-1)</f>
        <v>5.1332418751063473</v>
      </c>
    </row>
    <row r="2507" spans="1:7" x14ac:dyDescent="0.35">
      <c r="A2507" s="11">
        <v>44582</v>
      </c>
      <c r="B2507" t="s">
        <v>5406</v>
      </c>
      <c r="C2507" t="s">
        <v>4283</v>
      </c>
      <c r="D2507" t="s">
        <v>3781</v>
      </c>
      <c r="E2507" s="18">
        <v>42.917999999999999</v>
      </c>
      <c r="F2507" s="18">
        <v>242.04660000000001</v>
      </c>
      <c r="G2507" s="19">
        <f>+(Costo_Productos[[#This Row],[Precio Venta]]/Costo_Productos[[#This Row],[Precio Unitario]]-1)</f>
        <v>4.6397455613029503</v>
      </c>
    </row>
    <row r="2508" spans="1:7" x14ac:dyDescent="0.35">
      <c r="A2508" s="11">
        <v>44582</v>
      </c>
      <c r="B2508" t="s">
        <v>5407</v>
      </c>
      <c r="C2508" t="s">
        <v>4283</v>
      </c>
      <c r="D2508" t="s">
        <v>3777</v>
      </c>
      <c r="E2508" s="18">
        <v>124.86</v>
      </c>
      <c r="F2508" s="18">
        <v>967.99149999999997</v>
      </c>
      <c r="G2508" s="19">
        <f>+(Costo_Productos[[#This Row],[Precio Venta]]/Costo_Productos[[#This Row],[Precio Unitario]]-1)</f>
        <v>6.752614928720166</v>
      </c>
    </row>
    <row r="2509" spans="1:7" x14ac:dyDescent="0.35">
      <c r="A2509" s="11">
        <v>44582</v>
      </c>
      <c r="B2509" t="s">
        <v>5408</v>
      </c>
      <c r="C2509" t="s">
        <v>4283</v>
      </c>
      <c r="D2509" t="s">
        <v>3775</v>
      </c>
      <c r="E2509" s="18">
        <v>118.614</v>
      </c>
      <c r="F2509" s="18">
        <v>919.56709999999998</v>
      </c>
      <c r="G2509" s="19">
        <f>+(Costo_Productos[[#This Row],[Precio Venta]]/Costo_Productos[[#This Row],[Precio Unitario]]-1)</f>
        <v>6.7526017164921504</v>
      </c>
    </row>
    <row r="2510" spans="1:7" x14ac:dyDescent="0.35">
      <c r="A2510" s="11">
        <v>44582</v>
      </c>
      <c r="B2510" t="s">
        <v>5409</v>
      </c>
      <c r="C2510" t="s">
        <v>4283</v>
      </c>
      <c r="D2510" t="s">
        <v>3773</v>
      </c>
      <c r="E2510" s="18">
        <v>93.647999999999996</v>
      </c>
      <c r="F2510" s="18">
        <v>726.03150000000005</v>
      </c>
      <c r="G2510" s="19">
        <f>+(Costo_Productos[[#This Row],[Precio Venta]]/Costo_Productos[[#This Row],[Precio Unitario]]-1)</f>
        <v>6.7527710148641731</v>
      </c>
    </row>
    <row r="2511" spans="1:7" x14ac:dyDescent="0.35">
      <c r="A2511" s="11">
        <v>44582</v>
      </c>
      <c r="B2511" t="s">
        <v>5410</v>
      </c>
      <c r="C2511" t="s">
        <v>4283</v>
      </c>
      <c r="D2511" t="s">
        <v>3801</v>
      </c>
      <c r="E2511" s="18">
        <v>19300.205999999998</v>
      </c>
      <c r="F2511" s="18">
        <v>959.74890000000005</v>
      </c>
      <c r="G2511" s="19">
        <f>+(Costo_Productos[[#This Row],[Precio Venta]]/Costo_Productos[[#This Row],[Precio Unitario]]-1)</f>
        <v>-0.95027260848925654</v>
      </c>
    </row>
    <row r="2512" spans="1:7" x14ac:dyDescent="0.35">
      <c r="A2512" s="11">
        <v>44582</v>
      </c>
      <c r="B2512" t="s">
        <v>5411</v>
      </c>
      <c r="C2512" t="s">
        <v>4283</v>
      </c>
      <c r="D2512" t="s">
        <v>3799</v>
      </c>
      <c r="E2512" s="18">
        <v>13459.5</v>
      </c>
      <c r="F2512" s="18">
        <v>669.30449999999996</v>
      </c>
      <c r="G2512" s="19">
        <f>+(Costo_Productos[[#This Row],[Precio Venta]]/Costo_Productos[[#This Row],[Precio Unitario]]-1)</f>
        <v>-0.95027270700991862</v>
      </c>
    </row>
    <row r="2513" spans="1:7" x14ac:dyDescent="0.35">
      <c r="A2513" s="11">
        <v>44582</v>
      </c>
      <c r="B2513" t="s">
        <v>5412</v>
      </c>
      <c r="C2513" t="s">
        <v>4283</v>
      </c>
      <c r="D2513" t="s">
        <v>3797</v>
      </c>
      <c r="E2513" s="18">
        <v>9114.5040000000008</v>
      </c>
      <c r="F2513" s="18">
        <v>453.23820000000001</v>
      </c>
      <c r="G2513" s="19">
        <f>+(Costo_Productos[[#This Row],[Precio Venta]]/Costo_Productos[[#This Row],[Precio Unitario]]-1)</f>
        <v>-0.95027286180356052</v>
      </c>
    </row>
    <row r="2514" spans="1:7" x14ac:dyDescent="0.35">
      <c r="A2514" s="11">
        <v>44582</v>
      </c>
      <c r="B2514" t="s">
        <v>5413</v>
      </c>
      <c r="C2514" t="s">
        <v>4283</v>
      </c>
      <c r="D2514" t="s">
        <v>3795</v>
      </c>
      <c r="E2514" s="18">
        <v>10587.798000000001</v>
      </c>
      <c r="F2514" s="18">
        <v>263.2561</v>
      </c>
      <c r="G2514" s="19">
        <f>+(Costo_Productos[[#This Row],[Precio Venta]]/Costo_Productos[[#This Row],[Precio Unitario]]-1)</f>
        <v>-0.97513589700143499</v>
      </c>
    </row>
    <row r="2515" spans="1:7" x14ac:dyDescent="0.35">
      <c r="A2515" s="11">
        <v>44582</v>
      </c>
      <c r="B2515" t="s">
        <v>5414</v>
      </c>
      <c r="C2515" t="s">
        <v>4283</v>
      </c>
      <c r="D2515" t="s">
        <v>3771</v>
      </c>
      <c r="E2515" s="18">
        <v>248.83799999999999</v>
      </c>
      <c r="F2515" s="18">
        <v>1265.0433</v>
      </c>
      <c r="G2515" s="19">
        <f>+(Costo_Productos[[#This Row],[Precio Venta]]/Costo_Productos[[#This Row],[Precio Unitario]]-1)</f>
        <v>4.0838027150194103</v>
      </c>
    </row>
    <row r="2516" spans="1:7" x14ac:dyDescent="0.35">
      <c r="A2516" s="11">
        <v>44582</v>
      </c>
      <c r="B2516" t="s">
        <v>5415</v>
      </c>
      <c r="C2516" t="s">
        <v>4283</v>
      </c>
      <c r="D2516" t="s">
        <v>3769</v>
      </c>
      <c r="E2516" s="18">
        <v>233.91</v>
      </c>
      <c r="F2516" s="18">
        <v>1189.1378999999999</v>
      </c>
      <c r="G2516" s="19">
        <f>+(Costo_Productos[[#This Row],[Precio Venta]]/Costo_Productos[[#This Row],[Precio Unitario]]-1)</f>
        <v>4.0837411825060919</v>
      </c>
    </row>
    <row r="2517" spans="1:7" x14ac:dyDescent="0.35">
      <c r="A2517" s="11">
        <v>44582</v>
      </c>
      <c r="B2517" t="s">
        <v>5416</v>
      </c>
      <c r="C2517" t="s">
        <v>4283</v>
      </c>
      <c r="D2517" t="s">
        <v>3767</v>
      </c>
      <c r="E2517" s="18">
        <v>199.07400000000001</v>
      </c>
      <c r="F2517" s="18">
        <v>1012.0325</v>
      </c>
      <c r="G2517" s="19">
        <f>+(Costo_Productos[[#This Row],[Precio Venta]]/Costo_Productos[[#This Row],[Precio Unitario]]-1)</f>
        <v>4.0837000311441978</v>
      </c>
    </row>
    <row r="2518" spans="1:7" x14ac:dyDescent="0.35">
      <c r="A2518" s="11">
        <v>44582</v>
      </c>
      <c r="B2518" t="s">
        <v>5417</v>
      </c>
      <c r="C2518" t="s">
        <v>4283</v>
      </c>
      <c r="D2518" t="s">
        <v>3765</v>
      </c>
      <c r="E2518" s="18">
        <v>91.811999999999998</v>
      </c>
      <c r="F2518" s="18">
        <v>654.86680000000001</v>
      </c>
      <c r="G2518" s="19">
        <f>+(Costo_Productos[[#This Row],[Precio Venta]]/Costo_Productos[[#This Row],[Precio Unitario]]-1)</f>
        <v>6.1326928941750536</v>
      </c>
    </row>
    <row r="2519" spans="1:7" x14ac:dyDescent="0.35">
      <c r="A2519" s="11">
        <v>44582</v>
      </c>
      <c r="B2519" t="s">
        <v>5418</v>
      </c>
      <c r="C2519" t="s">
        <v>4283</v>
      </c>
      <c r="D2519" t="s">
        <v>3763</v>
      </c>
      <c r="E2519" s="18">
        <v>82.494</v>
      </c>
      <c r="F2519" s="18">
        <v>588.36710000000005</v>
      </c>
      <c r="G2519" s="19">
        <f>+(Costo_Productos[[#This Row],[Precio Venta]]/Costo_Productos[[#This Row],[Precio Unitario]]-1)</f>
        <v>6.1322411326884385</v>
      </c>
    </row>
    <row r="2520" spans="1:7" x14ac:dyDescent="0.35">
      <c r="A2520" s="11">
        <v>44582</v>
      </c>
      <c r="B2520" t="s">
        <v>5419</v>
      </c>
      <c r="C2520" t="s">
        <v>4283</v>
      </c>
      <c r="D2520" t="s">
        <v>3761</v>
      </c>
      <c r="E2520" s="18">
        <v>72.186000000000007</v>
      </c>
      <c r="F2520" s="18">
        <v>514.85360000000003</v>
      </c>
      <c r="G2520" s="19">
        <f>+(Costo_Productos[[#This Row],[Precio Venta]]/Costo_Productos[[#This Row],[Precio Unitario]]-1)</f>
        <v>6.1323192862881992</v>
      </c>
    </row>
    <row r="2521" spans="1:7" x14ac:dyDescent="0.35">
      <c r="A2521" s="11">
        <v>44582</v>
      </c>
      <c r="B2521" t="s">
        <v>5420</v>
      </c>
      <c r="C2521" t="s">
        <v>4283</v>
      </c>
      <c r="D2521" t="s">
        <v>3759</v>
      </c>
      <c r="E2521" s="18">
        <v>69.605999999999995</v>
      </c>
      <c r="F2521" s="18">
        <v>496.46449999999999</v>
      </c>
      <c r="G2521" s="19">
        <f>+(Costo_Productos[[#This Row],[Precio Venta]]/Costo_Productos[[#This Row],[Precio Unitario]]-1)</f>
        <v>6.1324957618596105</v>
      </c>
    </row>
    <row r="2522" spans="1:7" x14ac:dyDescent="0.35">
      <c r="A2522" s="11">
        <v>44582</v>
      </c>
      <c r="B2522" t="s">
        <v>5421</v>
      </c>
      <c r="C2522" t="s">
        <v>4283</v>
      </c>
      <c r="D2522" t="s">
        <v>3757</v>
      </c>
      <c r="E2522" s="18">
        <v>127.878</v>
      </c>
      <c r="F2522" s="18">
        <v>707.19860000000006</v>
      </c>
      <c r="G2522" s="19">
        <f>+(Costo_Productos[[#This Row],[Precio Venta]]/Costo_Productos[[#This Row],[Precio Unitario]]-1)</f>
        <v>4.5302600916498541</v>
      </c>
    </row>
    <row r="2523" spans="1:7" x14ac:dyDescent="0.35">
      <c r="A2523" s="11">
        <v>44582</v>
      </c>
      <c r="B2523" t="s">
        <v>5404</v>
      </c>
      <c r="C2523" t="s">
        <v>4283</v>
      </c>
      <c r="D2523" t="s">
        <v>3785</v>
      </c>
      <c r="E2523" s="18">
        <v>61.872</v>
      </c>
      <c r="F2523" s="18">
        <v>348.9289</v>
      </c>
      <c r="G2523" s="19">
        <f>+(Costo_Productos[[#This Row],[Precio Venta]]/Costo_Productos[[#This Row],[Precio Unitario]]-1)</f>
        <v>4.6395283811740367</v>
      </c>
    </row>
    <row r="2524" spans="1:7" x14ac:dyDescent="0.35">
      <c r="A2524" s="11">
        <v>44582</v>
      </c>
      <c r="B2524" t="s">
        <v>5405</v>
      </c>
      <c r="C2524" t="s">
        <v>4283</v>
      </c>
      <c r="D2524" t="s">
        <v>3783</v>
      </c>
      <c r="E2524" s="18">
        <v>47.015999999999998</v>
      </c>
      <c r="F2524" s="18">
        <v>288.3605</v>
      </c>
      <c r="G2524" s="19">
        <f>+(Costo_Productos[[#This Row],[Precio Venta]]/Costo_Productos[[#This Row],[Precio Unitario]]-1)</f>
        <v>5.1332418751063473</v>
      </c>
    </row>
    <row r="2525" spans="1:7" x14ac:dyDescent="0.35">
      <c r="A2525" s="11">
        <v>44582</v>
      </c>
      <c r="B2525" t="s">
        <v>5406</v>
      </c>
      <c r="C2525" t="s">
        <v>4283</v>
      </c>
      <c r="D2525" t="s">
        <v>3781</v>
      </c>
      <c r="E2525" s="18">
        <v>42.917999999999999</v>
      </c>
      <c r="F2525" s="18">
        <v>242.04660000000001</v>
      </c>
      <c r="G2525" s="19">
        <f>+(Costo_Productos[[#This Row],[Precio Venta]]/Costo_Productos[[#This Row],[Precio Unitario]]-1)</f>
        <v>4.6397455613029503</v>
      </c>
    </row>
    <row r="2526" spans="1:7" x14ac:dyDescent="0.35">
      <c r="A2526" s="11">
        <v>44582</v>
      </c>
      <c r="B2526" t="s">
        <v>5407</v>
      </c>
      <c r="C2526" t="s">
        <v>4283</v>
      </c>
      <c r="D2526" t="s">
        <v>3777</v>
      </c>
      <c r="E2526" s="18">
        <v>124.86</v>
      </c>
      <c r="F2526" s="18">
        <v>967.99149999999997</v>
      </c>
      <c r="G2526" s="19">
        <f>+(Costo_Productos[[#This Row],[Precio Venta]]/Costo_Productos[[#This Row],[Precio Unitario]]-1)</f>
        <v>6.752614928720166</v>
      </c>
    </row>
    <row r="2527" spans="1:7" x14ac:dyDescent="0.35">
      <c r="A2527" s="11">
        <v>44582</v>
      </c>
      <c r="B2527" t="s">
        <v>5408</v>
      </c>
      <c r="C2527" t="s">
        <v>4283</v>
      </c>
      <c r="D2527" t="s">
        <v>3775</v>
      </c>
      <c r="E2527" s="18">
        <v>118.614</v>
      </c>
      <c r="F2527" s="18">
        <v>919.56709999999998</v>
      </c>
      <c r="G2527" s="19">
        <f>+(Costo_Productos[[#This Row],[Precio Venta]]/Costo_Productos[[#This Row],[Precio Unitario]]-1)</f>
        <v>6.7526017164921504</v>
      </c>
    </row>
    <row r="2528" spans="1:7" x14ac:dyDescent="0.35">
      <c r="A2528" s="11">
        <v>44582</v>
      </c>
      <c r="B2528" t="s">
        <v>5409</v>
      </c>
      <c r="C2528" t="s">
        <v>4283</v>
      </c>
      <c r="D2528" t="s">
        <v>3773</v>
      </c>
      <c r="E2528" s="18">
        <v>93.647999999999996</v>
      </c>
      <c r="F2528" s="18">
        <v>726.03150000000005</v>
      </c>
      <c r="G2528" s="19">
        <f>+(Costo_Productos[[#This Row],[Precio Venta]]/Costo_Productos[[#This Row],[Precio Unitario]]-1)</f>
        <v>6.7527710148641731</v>
      </c>
    </row>
    <row r="2529" spans="1:7" x14ac:dyDescent="0.35">
      <c r="A2529" s="11">
        <v>44582</v>
      </c>
      <c r="B2529" t="s">
        <v>5410</v>
      </c>
      <c r="C2529" t="s">
        <v>4283</v>
      </c>
      <c r="D2529" t="s">
        <v>3801</v>
      </c>
      <c r="E2529" s="18">
        <v>19300.205999999998</v>
      </c>
      <c r="F2529" s="18">
        <v>959.74890000000005</v>
      </c>
      <c r="G2529" s="19">
        <f>+(Costo_Productos[[#This Row],[Precio Venta]]/Costo_Productos[[#This Row],[Precio Unitario]]-1)</f>
        <v>-0.95027260848925654</v>
      </c>
    </row>
    <row r="2530" spans="1:7" x14ac:dyDescent="0.35">
      <c r="A2530" s="11">
        <v>44582</v>
      </c>
      <c r="B2530" t="s">
        <v>5411</v>
      </c>
      <c r="C2530" t="s">
        <v>4283</v>
      </c>
      <c r="D2530" t="s">
        <v>3799</v>
      </c>
      <c r="E2530" s="18">
        <v>13459.5</v>
      </c>
      <c r="F2530" s="18">
        <v>669.30449999999996</v>
      </c>
      <c r="G2530" s="19">
        <f>+(Costo_Productos[[#This Row],[Precio Venta]]/Costo_Productos[[#This Row],[Precio Unitario]]-1)</f>
        <v>-0.95027270700991862</v>
      </c>
    </row>
    <row r="2531" spans="1:7" x14ac:dyDescent="0.35">
      <c r="A2531" s="11">
        <v>44582</v>
      </c>
      <c r="B2531" t="s">
        <v>5412</v>
      </c>
      <c r="C2531" t="s">
        <v>4283</v>
      </c>
      <c r="D2531" t="s">
        <v>3797</v>
      </c>
      <c r="E2531" s="18">
        <v>9114.5040000000008</v>
      </c>
      <c r="F2531" s="18">
        <v>453.23820000000001</v>
      </c>
      <c r="G2531" s="19">
        <f>+(Costo_Productos[[#This Row],[Precio Venta]]/Costo_Productos[[#This Row],[Precio Unitario]]-1)</f>
        <v>-0.95027286180356052</v>
      </c>
    </row>
    <row r="2532" spans="1:7" x14ac:dyDescent="0.35">
      <c r="A2532" s="11">
        <v>44582</v>
      </c>
      <c r="B2532" t="s">
        <v>5413</v>
      </c>
      <c r="C2532" t="s">
        <v>4283</v>
      </c>
      <c r="D2532" t="s">
        <v>3795</v>
      </c>
      <c r="E2532" s="18">
        <v>10587.798000000001</v>
      </c>
      <c r="F2532" s="18">
        <v>263.2561</v>
      </c>
      <c r="G2532" s="19">
        <f>+(Costo_Productos[[#This Row],[Precio Venta]]/Costo_Productos[[#This Row],[Precio Unitario]]-1)</f>
        <v>-0.97513589700143499</v>
      </c>
    </row>
    <row r="2533" spans="1:7" x14ac:dyDescent="0.35">
      <c r="A2533" s="11">
        <v>44582</v>
      </c>
      <c r="B2533" t="s">
        <v>5414</v>
      </c>
      <c r="C2533" t="s">
        <v>4283</v>
      </c>
      <c r="D2533" t="s">
        <v>3771</v>
      </c>
      <c r="E2533" s="18">
        <v>248.83799999999999</v>
      </c>
      <c r="F2533" s="18">
        <v>1265.0433</v>
      </c>
      <c r="G2533" s="19">
        <f>+(Costo_Productos[[#This Row],[Precio Venta]]/Costo_Productos[[#This Row],[Precio Unitario]]-1)</f>
        <v>4.0838027150194103</v>
      </c>
    </row>
    <row r="2534" spans="1:7" x14ac:dyDescent="0.35">
      <c r="A2534" s="11">
        <v>44582</v>
      </c>
      <c r="B2534" t="s">
        <v>5415</v>
      </c>
      <c r="C2534" t="s">
        <v>4283</v>
      </c>
      <c r="D2534" t="s">
        <v>3769</v>
      </c>
      <c r="E2534" s="18">
        <v>233.91</v>
      </c>
      <c r="F2534" s="18">
        <v>1189.1378999999999</v>
      </c>
      <c r="G2534" s="19">
        <f>+(Costo_Productos[[#This Row],[Precio Venta]]/Costo_Productos[[#This Row],[Precio Unitario]]-1)</f>
        <v>4.0837411825060919</v>
      </c>
    </row>
    <row r="2535" spans="1:7" x14ac:dyDescent="0.35">
      <c r="A2535" s="11">
        <v>44582</v>
      </c>
      <c r="B2535" t="s">
        <v>5416</v>
      </c>
      <c r="C2535" t="s">
        <v>4283</v>
      </c>
      <c r="D2535" t="s">
        <v>3767</v>
      </c>
      <c r="E2535" s="18">
        <v>199.07400000000001</v>
      </c>
      <c r="F2535" s="18">
        <v>1012.0325</v>
      </c>
      <c r="G2535" s="19">
        <f>+(Costo_Productos[[#This Row],[Precio Venta]]/Costo_Productos[[#This Row],[Precio Unitario]]-1)</f>
        <v>4.0837000311441978</v>
      </c>
    </row>
    <row r="2536" spans="1:7" x14ac:dyDescent="0.35">
      <c r="A2536" s="11">
        <v>44582</v>
      </c>
      <c r="B2536" t="s">
        <v>5417</v>
      </c>
      <c r="C2536" t="s">
        <v>4283</v>
      </c>
      <c r="D2536" t="s">
        <v>3765</v>
      </c>
      <c r="E2536" s="18">
        <v>91.811999999999998</v>
      </c>
      <c r="F2536" s="18">
        <v>654.86680000000001</v>
      </c>
      <c r="G2536" s="19">
        <f>+(Costo_Productos[[#This Row],[Precio Venta]]/Costo_Productos[[#This Row],[Precio Unitario]]-1)</f>
        <v>6.1326928941750536</v>
      </c>
    </row>
    <row r="2537" spans="1:7" x14ac:dyDescent="0.35">
      <c r="A2537" s="11">
        <v>44582</v>
      </c>
      <c r="B2537" t="s">
        <v>5418</v>
      </c>
      <c r="C2537" t="s">
        <v>4283</v>
      </c>
      <c r="D2537" t="s">
        <v>3763</v>
      </c>
      <c r="E2537" s="18">
        <v>82.494</v>
      </c>
      <c r="F2537" s="18">
        <v>588.36710000000005</v>
      </c>
      <c r="G2537" s="19">
        <f>+(Costo_Productos[[#This Row],[Precio Venta]]/Costo_Productos[[#This Row],[Precio Unitario]]-1)</f>
        <v>6.1322411326884385</v>
      </c>
    </row>
    <row r="2538" spans="1:7" x14ac:dyDescent="0.35">
      <c r="A2538" s="11">
        <v>44582</v>
      </c>
      <c r="B2538" t="s">
        <v>5419</v>
      </c>
      <c r="C2538" t="s">
        <v>4283</v>
      </c>
      <c r="D2538" t="s">
        <v>3761</v>
      </c>
      <c r="E2538" s="18">
        <v>72.186000000000007</v>
      </c>
      <c r="F2538" s="18">
        <v>514.85360000000003</v>
      </c>
      <c r="G2538" s="19">
        <f>+(Costo_Productos[[#This Row],[Precio Venta]]/Costo_Productos[[#This Row],[Precio Unitario]]-1)</f>
        <v>6.1323192862881992</v>
      </c>
    </row>
    <row r="2539" spans="1:7" x14ac:dyDescent="0.35">
      <c r="A2539" s="11">
        <v>44582</v>
      </c>
      <c r="B2539" t="s">
        <v>5420</v>
      </c>
      <c r="C2539" t="s">
        <v>4283</v>
      </c>
      <c r="D2539" t="s">
        <v>3759</v>
      </c>
      <c r="E2539" s="18">
        <v>69.605999999999995</v>
      </c>
      <c r="F2539" s="18">
        <v>496.46449999999999</v>
      </c>
      <c r="G2539" s="19">
        <f>+(Costo_Productos[[#This Row],[Precio Venta]]/Costo_Productos[[#This Row],[Precio Unitario]]-1)</f>
        <v>6.1324957618596105</v>
      </c>
    </row>
    <row r="2540" spans="1:7" x14ac:dyDescent="0.35">
      <c r="A2540" s="11">
        <v>44582</v>
      </c>
      <c r="B2540" t="s">
        <v>5421</v>
      </c>
      <c r="C2540" t="s">
        <v>4283</v>
      </c>
      <c r="D2540" t="s">
        <v>3757</v>
      </c>
      <c r="E2540" s="18">
        <v>127.878</v>
      </c>
      <c r="F2540" s="18">
        <v>707.19860000000006</v>
      </c>
      <c r="G2540" s="19">
        <f>+(Costo_Productos[[#This Row],[Precio Venta]]/Costo_Productos[[#This Row],[Precio Unitario]]-1)</f>
        <v>4.5302600916498541</v>
      </c>
    </row>
    <row r="2541" spans="1:7" x14ac:dyDescent="0.35">
      <c r="A2541" s="11">
        <v>44582</v>
      </c>
      <c r="B2541" t="s">
        <v>2724</v>
      </c>
      <c r="C2541" t="s">
        <v>4283</v>
      </c>
      <c r="D2541" t="s">
        <v>2725</v>
      </c>
      <c r="E2541" s="18">
        <v>35.982799999999997</v>
      </c>
      <c r="F2541" s="18">
        <v>150.23060000000001</v>
      </c>
      <c r="G2541" s="19">
        <f>+(Costo_Productos[[#This Row],[Precio Venta]]/Costo_Productos[[#This Row],[Precio Unitario]]-1)</f>
        <v>3.1750669764443016</v>
      </c>
    </row>
    <row r="2542" spans="1:7" x14ac:dyDescent="0.35">
      <c r="A2542" s="11">
        <v>44582</v>
      </c>
      <c r="B2542" t="s">
        <v>2728</v>
      </c>
      <c r="C2542" t="s">
        <v>4283</v>
      </c>
      <c r="D2542" t="s">
        <v>2729</v>
      </c>
      <c r="E2542" s="18">
        <v>38.886699999999998</v>
      </c>
      <c r="F2542" s="18">
        <v>162.37459999999999</v>
      </c>
      <c r="G2542" s="19">
        <f>+(Costo_Productos[[#This Row],[Precio Venta]]/Costo_Productos[[#This Row],[Precio Unitario]]-1)</f>
        <v>3.1755818827516862</v>
      </c>
    </row>
    <row r="2543" spans="1:7" x14ac:dyDescent="0.35">
      <c r="A2543" s="11">
        <v>44582</v>
      </c>
      <c r="B2543" t="s">
        <v>2750</v>
      </c>
      <c r="C2543" t="s">
        <v>4283</v>
      </c>
      <c r="D2543" t="s">
        <v>2751</v>
      </c>
      <c r="E2543" s="18">
        <v>92.101200000000006</v>
      </c>
      <c r="F2543" s="18">
        <v>384.56</v>
      </c>
      <c r="G2543" s="19">
        <f>+(Costo_Productos[[#This Row],[Precio Venta]]/Costo_Productos[[#This Row],[Precio Unitario]]-1)</f>
        <v>3.1754070522425328</v>
      </c>
    </row>
    <row r="2544" spans="1:7" x14ac:dyDescent="0.35">
      <c r="A2544" s="11">
        <v>44582</v>
      </c>
      <c r="B2544" t="s">
        <v>2696</v>
      </c>
      <c r="C2544" t="s">
        <v>4283</v>
      </c>
      <c r="D2544" t="s">
        <v>2697</v>
      </c>
      <c r="E2544" s="18">
        <v>111.4629</v>
      </c>
      <c r="F2544" s="18">
        <v>465.42259999999999</v>
      </c>
      <c r="G2544" s="19">
        <f>+(Costo_Productos[[#This Row],[Precio Venta]]/Costo_Productos[[#This Row],[Precio Unitario]]-1)</f>
        <v>3.1755830863901799</v>
      </c>
    </row>
    <row r="2545" spans="1:7" x14ac:dyDescent="0.35">
      <c r="A2545" s="11">
        <v>44582</v>
      </c>
      <c r="B2545" t="s">
        <v>2678</v>
      </c>
      <c r="C2545" t="s">
        <v>4283</v>
      </c>
      <c r="D2545" t="s">
        <v>2679</v>
      </c>
      <c r="E2545" s="18">
        <v>53.711500000000001</v>
      </c>
      <c r="F2545" s="18">
        <v>224.2852</v>
      </c>
      <c r="G2545" s="19">
        <f>+(Costo_Productos[[#This Row],[Precio Venta]]/Costo_Productos[[#This Row],[Precio Unitario]]-1)</f>
        <v>3.175738901352597</v>
      </c>
    </row>
    <row r="2546" spans="1:7" x14ac:dyDescent="0.35">
      <c r="A2546" s="11">
        <v>44582</v>
      </c>
      <c r="B2546" t="s">
        <v>2676</v>
      </c>
      <c r="C2546" t="s">
        <v>4283</v>
      </c>
      <c r="D2546" t="s">
        <v>2677</v>
      </c>
      <c r="E2546" s="18">
        <v>42.131399999999999</v>
      </c>
      <c r="F2546" s="18">
        <v>175.9256</v>
      </c>
      <c r="G2546" s="19">
        <f>+(Costo_Productos[[#This Row],[Precio Venta]]/Costo_Productos[[#This Row],[Precio Unitario]]-1)</f>
        <v>3.1756409708673345</v>
      </c>
    </row>
    <row r="2547" spans="1:7" x14ac:dyDescent="0.35">
      <c r="A2547" s="11">
        <v>44582</v>
      </c>
      <c r="B2547" t="s">
        <v>2692</v>
      </c>
      <c r="C2547" t="s">
        <v>4283</v>
      </c>
      <c r="D2547" t="s">
        <v>2693</v>
      </c>
      <c r="E2547" s="18">
        <v>58.468499999999999</v>
      </c>
      <c r="F2547" s="18">
        <v>244.13550000000001</v>
      </c>
      <c r="G2547" s="19">
        <f>+(Costo_Productos[[#This Row],[Precio Venta]]/Costo_Productos[[#This Row],[Precio Unitario]]-1)</f>
        <v>3.1755047589727807</v>
      </c>
    </row>
    <row r="2548" spans="1:7" x14ac:dyDescent="0.35">
      <c r="A2548" s="11">
        <v>44582</v>
      </c>
      <c r="B2548" t="s">
        <v>2690</v>
      </c>
      <c r="C2548" t="s">
        <v>4283</v>
      </c>
      <c r="D2548" t="s">
        <v>2691</v>
      </c>
      <c r="E2548" s="18">
        <v>58.468499999999999</v>
      </c>
      <c r="F2548" s="18">
        <v>244.13550000000001</v>
      </c>
      <c r="G2548" s="19">
        <f>+(Costo_Productos[[#This Row],[Precio Venta]]/Costo_Productos[[#This Row],[Precio Unitario]]-1)</f>
        <v>3.1755047589727807</v>
      </c>
    </row>
    <row r="2549" spans="1:7" x14ac:dyDescent="0.35">
      <c r="A2549" s="11">
        <v>44582</v>
      </c>
      <c r="B2549" t="s">
        <v>2688</v>
      </c>
      <c r="C2549" t="s">
        <v>4283</v>
      </c>
      <c r="D2549" t="s">
        <v>2689</v>
      </c>
      <c r="E2549" s="18">
        <v>57.332500000000003</v>
      </c>
      <c r="F2549" s="18">
        <v>239.3732</v>
      </c>
      <c r="G2549" s="19">
        <f>+(Costo_Productos[[#This Row],[Precio Venta]]/Costo_Productos[[#This Row],[Precio Unitario]]-1)</f>
        <v>3.1751746391662667</v>
      </c>
    </row>
    <row r="2550" spans="1:7" x14ac:dyDescent="0.35">
      <c r="A2550" s="11">
        <v>44582</v>
      </c>
      <c r="B2550" t="s">
        <v>2684</v>
      </c>
      <c r="C2550" t="s">
        <v>4283</v>
      </c>
      <c r="D2550" t="s">
        <v>2685</v>
      </c>
      <c r="E2550" s="18">
        <v>38.659500000000001</v>
      </c>
      <c r="F2550" s="18">
        <v>161.43289999999999</v>
      </c>
      <c r="G2550" s="19">
        <f>+(Costo_Productos[[#This Row],[Precio Venta]]/Costo_Productos[[#This Row],[Precio Unitario]]-1)</f>
        <v>3.175762749130226</v>
      </c>
    </row>
    <row r="2551" spans="1:7" x14ac:dyDescent="0.35">
      <c r="A2551" s="11">
        <v>44582</v>
      </c>
      <c r="B2551" t="s">
        <v>2682</v>
      </c>
      <c r="C2551" t="s">
        <v>4283</v>
      </c>
      <c r="D2551" t="s">
        <v>2683</v>
      </c>
      <c r="E2551" s="18">
        <v>33.000799999999998</v>
      </c>
      <c r="F2551" s="18">
        <v>137.7944</v>
      </c>
      <c r="G2551" s="19">
        <f>+(Costo_Productos[[#This Row],[Precio Venta]]/Costo_Productos[[#This Row],[Precio Unitario]]-1)</f>
        <v>3.1754866548689726</v>
      </c>
    </row>
    <row r="2552" spans="1:7" x14ac:dyDescent="0.35">
      <c r="A2552" s="11">
        <v>44582</v>
      </c>
      <c r="B2552" t="s">
        <v>2680</v>
      </c>
      <c r="C2552" t="s">
        <v>4283</v>
      </c>
      <c r="D2552" t="s">
        <v>2681</v>
      </c>
      <c r="E2552" s="18">
        <v>33.000799999999998</v>
      </c>
      <c r="F2552" s="18">
        <v>137.7944</v>
      </c>
      <c r="G2552" s="19">
        <f>+(Costo_Productos[[#This Row],[Precio Venta]]/Costo_Productos[[#This Row],[Precio Unitario]]-1)</f>
        <v>3.1754866548689726</v>
      </c>
    </row>
    <row r="2553" spans="1:7" x14ac:dyDescent="0.35">
      <c r="A2553" s="11">
        <v>44582</v>
      </c>
      <c r="B2553" t="s">
        <v>2714</v>
      </c>
      <c r="C2553" t="s">
        <v>4283</v>
      </c>
      <c r="D2553" t="s">
        <v>2715</v>
      </c>
      <c r="E2553" s="18">
        <v>49.053899999999999</v>
      </c>
      <c r="F2553" s="18">
        <v>232.208</v>
      </c>
      <c r="G2553" s="19">
        <f>+(Costo_Productos[[#This Row],[Precio Venta]]/Costo_Productos[[#This Row],[Precio Unitario]]-1)</f>
        <v>3.7337316706724648</v>
      </c>
    </row>
    <row r="2554" spans="1:7" x14ac:dyDescent="0.35">
      <c r="A2554" s="11">
        <v>44582</v>
      </c>
      <c r="B2554" t="s">
        <v>2712</v>
      </c>
      <c r="C2554" t="s">
        <v>4283</v>
      </c>
      <c r="D2554" t="s">
        <v>2713</v>
      </c>
      <c r="E2554" s="18">
        <v>49.061</v>
      </c>
      <c r="F2554" s="18">
        <v>204.84610000000001</v>
      </c>
      <c r="G2554" s="19">
        <f>+(Costo_Productos[[#This Row],[Precio Venta]]/Costo_Productos[[#This Row],[Precio Unitario]]-1)</f>
        <v>3.1753347873055997</v>
      </c>
    </row>
    <row r="2555" spans="1:7" x14ac:dyDescent="0.35">
      <c r="A2555" s="11">
        <v>44582</v>
      </c>
      <c r="B2555" t="s">
        <v>2710</v>
      </c>
      <c r="C2555" t="s">
        <v>4283</v>
      </c>
      <c r="D2555" t="s">
        <v>2711</v>
      </c>
      <c r="E2555" s="18">
        <v>48.805399999999999</v>
      </c>
      <c r="F2555" s="18">
        <v>203.7962</v>
      </c>
      <c r="G2555" s="19">
        <f>+(Costo_Productos[[#This Row],[Precio Venta]]/Costo_Productos[[#This Row],[Precio Unitario]]-1)</f>
        <v>3.1756895753338767</v>
      </c>
    </row>
    <row r="2556" spans="1:7" x14ac:dyDescent="0.35">
      <c r="A2556" s="11">
        <v>44582</v>
      </c>
      <c r="B2556" t="s">
        <v>2708</v>
      </c>
      <c r="C2556" t="s">
        <v>4283</v>
      </c>
      <c r="D2556" t="s">
        <v>2709</v>
      </c>
      <c r="E2556" s="18">
        <v>48.805399999999999</v>
      </c>
      <c r="F2556" s="18">
        <v>203.7962</v>
      </c>
      <c r="G2556" s="19">
        <f>+(Costo_Productos[[#This Row],[Precio Venta]]/Costo_Productos[[#This Row],[Precio Unitario]]-1)</f>
        <v>3.1756895753338767</v>
      </c>
    </row>
    <row r="2557" spans="1:7" x14ac:dyDescent="0.35">
      <c r="A2557" s="11">
        <v>44582</v>
      </c>
      <c r="B2557" t="s">
        <v>2704</v>
      </c>
      <c r="C2557" t="s">
        <v>4283</v>
      </c>
      <c r="D2557" t="s">
        <v>2705</v>
      </c>
      <c r="E2557" s="18">
        <v>37.736499999999999</v>
      </c>
      <c r="F2557" s="18">
        <v>157.57980000000001</v>
      </c>
      <c r="G2557" s="19">
        <f>+(Costo_Productos[[#This Row],[Precio Venta]]/Costo_Productos[[#This Row],[Precio Unitario]]-1)</f>
        <v>3.1757926675764843</v>
      </c>
    </row>
    <row r="2558" spans="1:7" x14ac:dyDescent="0.35">
      <c r="A2558" s="11">
        <v>44582</v>
      </c>
      <c r="B2558" t="s">
        <v>2670</v>
      </c>
      <c r="C2558" t="s">
        <v>4283</v>
      </c>
      <c r="D2558" t="s">
        <v>2671</v>
      </c>
      <c r="E2558" s="18">
        <v>72.533600000000007</v>
      </c>
      <c r="F2558" s="18">
        <v>302.85320000000002</v>
      </c>
      <c r="G2558" s="19">
        <f>+(Costo_Productos[[#This Row],[Precio Venta]]/Costo_Productos[[#This Row],[Precio Unitario]]-1)</f>
        <v>3.1753504582703735</v>
      </c>
    </row>
    <row r="2559" spans="1:7" x14ac:dyDescent="0.35">
      <c r="A2559" s="11">
        <v>44582</v>
      </c>
      <c r="B2559" t="s">
        <v>2666</v>
      </c>
      <c r="C2559" t="s">
        <v>4283</v>
      </c>
      <c r="D2559" t="s">
        <v>2667</v>
      </c>
      <c r="E2559" s="18">
        <v>56.3598</v>
      </c>
      <c r="F2559" s="18">
        <v>235.3252</v>
      </c>
      <c r="G2559" s="19">
        <f>+(Costo_Productos[[#This Row],[Precio Venta]]/Costo_Productos[[#This Row],[Precio Unitario]]-1)</f>
        <v>3.175408713302744</v>
      </c>
    </row>
    <row r="2560" spans="1:7" x14ac:dyDescent="0.35">
      <c r="A2560" s="11">
        <v>44582</v>
      </c>
      <c r="B2560" t="s">
        <v>2664</v>
      </c>
      <c r="C2560" t="s">
        <v>4283</v>
      </c>
      <c r="D2560" t="s">
        <v>2665</v>
      </c>
      <c r="E2560" s="18">
        <v>56.3598</v>
      </c>
      <c r="F2560" s="18">
        <v>235.3252</v>
      </c>
      <c r="G2560" s="19">
        <f>+(Costo_Productos[[#This Row],[Precio Venta]]/Costo_Productos[[#This Row],[Precio Unitario]]-1)</f>
        <v>3.175408713302744</v>
      </c>
    </row>
    <row r="2561" spans="1:7" x14ac:dyDescent="0.35">
      <c r="A2561" s="11">
        <v>44582</v>
      </c>
      <c r="B2561" t="s">
        <v>2661</v>
      </c>
      <c r="C2561" t="s">
        <v>4283</v>
      </c>
      <c r="D2561" t="s">
        <v>2663</v>
      </c>
      <c r="E2561" s="18">
        <v>41.698300000000003</v>
      </c>
      <c r="F2561" s="18">
        <v>174.09649999999999</v>
      </c>
      <c r="G2561" s="19">
        <f>+(Costo_Productos[[#This Row],[Precio Venta]]/Costo_Productos[[#This Row],[Precio Unitario]]-1)</f>
        <v>3.175146228982956</v>
      </c>
    </row>
    <row r="2562" spans="1:7" x14ac:dyDescent="0.35">
      <c r="A2562" s="11">
        <v>44582</v>
      </c>
      <c r="B2562" t="s">
        <v>2702</v>
      </c>
      <c r="C2562" t="s">
        <v>4283</v>
      </c>
      <c r="D2562" t="s">
        <v>2703</v>
      </c>
      <c r="E2562" s="18">
        <v>56.267499999999998</v>
      </c>
      <c r="F2562" s="18">
        <v>234.9247</v>
      </c>
      <c r="G2562" s="19">
        <f>+(Costo_Productos[[#This Row],[Precio Venta]]/Costo_Productos[[#This Row],[Precio Unitario]]-1)</f>
        <v>3.1751401786110991</v>
      </c>
    </row>
    <row r="2563" spans="1:7" x14ac:dyDescent="0.35">
      <c r="A2563" s="11">
        <v>44582</v>
      </c>
      <c r="B2563" t="s">
        <v>2778</v>
      </c>
      <c r="C2563" t="s">
        <v>4283</v>
      </c>
      <c r="D2563" t="s">
        <v>2779</v>
      </c>
      <c r="E2563" s="18">
        <v>277.524</v>
      </c>
      <c r="F2563" s="18">
        <v>1364.9336000000001</v>
      </c>
      <c r="G2563" s="19">
        <f>+(Costo_Productos[[#This Row],[Precio Venta]]/Costo_Productos[[#This Row],[Precio Unitario]]-1)</f>
        <v>3.9182542771075655</v>
      </c>
    </row>
    <row r="2564" spans="1:7" x14ac:dyDescent="0.35">
      <c r="A2564" s="11">
        <v>44582</v>
      </c>
      <c r="B2564" t="s">
        <v>2726</v>
      </c>
      <c r="C2564" t="s">
        <v>4283</v>
      </c>
      <c r="D2564" t="s">
        <v>2727</v>
      </c>
      <c r="E2564" s="18">
        <v>38.886699999999998</v>
      </c>
      <c r="F2564" s="18">
        <v>162.37459999999999</v>
      </c>
      <c r="G2564" s="19">
        <f>+(Costo_Productos[[#This Row],[Precio Venta]]/Costo_Productos[[#This Row],[Precio Unitario]]-1)</f>
        <v>3.1755818827516862</v>
      </c>
    </row>
    <row r="2565" spans="1:7" x14ac:dyDescent="0.35">
      <c r="A2565" s="11">
        <v>44582</v>
      </c>
      <c r="B2565" t="s">
        <v>2762</v>
      </c>
      <c r="C2565" t="s">
        <v>4283</v>
      </c>
      <c r="D2565" t="s">
        <v>2763</v>
      </c>
      <c r="E2565" s="18">
        <v>95.012200000000007</v>
      </c>
      <c r="F2565" s="18">
        <v>430.81979999999999</v>
      </c>
      <c r="G2565" s="19">
        <f>+(Costo_Productos[[#This Row],[Precio Venta]]/Costo_Productos[[#This Row],[Precio Unitario]]-1)</f>
        <v>3.534362955494136</v>
      </c>
    </row>
    <row r="2566" spans="1:7" x14ac:dyDescent="0.35">
      <c r="A2566" s="11">
        <v>44582</v>
      </c>
      <c r="B2566" t="s">
        <v>2760</v>
      </c>
      <c r="C2566" t="s">
        <v>4283</v>
      </c>
      <c r="D2566" t="s">
        <v>2761</v>
      </c>
      <c r="E2566" s="18">
        <v>55.245100000000001</v>
      </c>
      <c r="F2566" s="18">
        <v>237.26259999999999</v>
      </c>
      <c r="G2566" s="19">
        <f>+(Costo_Productos[[#This Row],[Precio Venta]]/Costo_Productos[[#This Row],[Precio Unitario]]-1)</f>
        <v>3.2947265911365893</v>
      </c>
    </row>
    <row r="2567" spans="1:7" x14ac:dyDescent="0.35">
      <c r="A2567" s="11">
        <v>44582</v>
      </c>
      <c r="B2567" t="s">
        <v>2768</v>
      </c>
      <c r="C2567" t="s">
        <v>4283</v>
      </c>
      <c r="D2567" t="s">
        <v>2769</v>
      </c>
      <c r="E2567" s="18">
        <v>61.883600000000001</v>
      </c>
      <c r="F2567" s="18">
        <v>258.40089999999998</v>
      </c>
      <c r="G2567" s="19">
        <f>+(Costo_Productos[[#This Row],[Precio Venta]]/Costo_Productos[[#This Row],[Precio Unitario]]-1)</f>
        <v>3.1755957959782553</v>
      </c>
    </row>
    <row r="2568" spans="1:7" x14ac:dyDescent="0.35">
      <c r="A2568" s="11">
        <v>44582</v>
      </c>
      <c r="B2568" t="s">
        <v>2766</v>
      </c>
      <c r="C2568" t="s">
        <v>4283</v>
      </c>
      <c r="D2568" t="s">
        <v>2767</v>
      </c>
      <c r="E2568" s="18">
        <v>41.087699999999998</v>
      </c>
      <c r="F2568" s="18">
        <v>171.5746</v>
      </c>
      <c r="G2568" s="19">
        <f>+(Costo_Productos[[#This Row],[Precio Venta]]/Costo_Productos[[#This Row],[Precio Unitario]]-1)</f>
        <v>3.1758141730980318</v>
      </c>
    </row>
    <row r="2569" spans="1:7" x14ac:dyDescent="0.35">
      <c r="A2569" s="11">
        <v>44582</v>
      </c>
      <c r="B2569" t="s">
        <v>2764</v>
      </c>
      <c r="C2569" t="s">
        <v>4283</v>
      </c>
      <c r="D2569" t="s">
        <v>2765</v>
      </c>
      <c r="E2569" s="18">
        <v>31.594999999999999</v>
      </c>
      <c r="F2569" s="18">
        <v>131.91720000000001</v>
      </c>
      <c r="G2569" s="19">
        <f>+(Costo_Productos[[#This Row],[Precio Venta]]/Costo_Productos[[#This Row],[Precio Unitario]]-1)</f>
        <v>3.1752555784143066</v>
      </c>
    </row>
    <row r="2570" spans="1:7" x14ac:dyDescent="0.35">
      <c r="A2570" s="11">
        <v>44582</v>
      </c>
      <c r="B2570" t="s">
        <v>2774</v>
      </c>
      <c r="C2570" t="s">
        <v>4283</v>
      </c>
      <c r="D2570" t="s">
        <v>2775</v>
      </c>
      <c r="E2570" s="18">
        <v>56.665100000000002</v>
      </c>
      <c r="F2570" s="18">
        <v>236.60239999999999</v>
      </c>
      <c r="G2570" s="19">
        <f>+(Costo_Productos[[#This Row],[Precio Venta]]/Costo_Productos[[#This Row],[Precio Unitario]]-1)</f>
        <v>3.1754519095527929</v>
      </c>
    </row>
    <row r="2571" spans="1:7" x14ac:dyDescent="0.35">
      <c r="A2571" s="11">
        <v>44582</v>
      </c>
      <c r="B2571" t="s">
        <v>2772</v>
      </c>
      <c r="C2571" t="s">
        <v>4283</v>
      </c>
      <c r="D2571" t="s">
        <v>2773</v>
      </c>
      <c r="E2571" s="18">
        <v>40.051099999999998</v>
      </c>
      <c r="F2571" s="18">
        <v>167.23439999999999</v>
      </c>
      <c r="G2571" s="19">
        <f>+(Costo_Productos[[#This Row],[Precio Venta]]/Costo_Productos[[#This Row],[Precio Unitario]]-1)</f>
        <v>3.1755257658341467</v>
      </c>
    </row>
    <row r="2572" spans="1:7" x14ac:dyDescent="0.35">
      <c r="A2572" s="11">
        <v>44582</v>
      </c>
      <c r="B2572" t="s">
        <v>2770</v>
      </c>
      <c r="C2572" t="s">
        <v>4283</v>
      </c>
      <c r="D2572" t="s">
        <v>2771</v>
      </c>
      <c r="E2572" s="18">
        <v>28.2012</v>
      </c>
      <c r="F2572" s="18">
        <v>117.76</v>
      </c>
      <c r="G2572" s="19">
        <f>+(Costo_Productos[[#This Row],[Precio Venta]]/Costo_Productos[[#This Row],[Precio Unitario]]-1)</f>
        <v>3.1757088350850324</v>
      </c>
    </row>
    <row r="2573" spans="1:7" x14ac:dyDescent="0.35">
      <c r="A2573" s="11">
        <v>44582</v>
      </c>
      <c r="B2573" t="s">
        <v>2754</v>
      </c>
      <c r="C2573" t="s">
        <v>4283</v>
      </c>
      <c r="D2573" t="s">
        <v>2755</v>
      </c>
      <c r="E2573" s="18">
        <v>46.107399999999998</v>
      </c>
      <c r="F2573" s="18">
        <v>192.50729999999999</v>
      </c>
      <c r="G2573" s="19">
        <f>+(Costo_Productos[[#This Row],[Precio Venta]]/Costo_Productos[[#This Row],[Precio Unitario]]-1)</f>
        <v>3.1751931360258876</v>
      </c>
    </row>
    <row r="2574" spans="1:7" x14ac:dyDescent="0.35">
      <c r="A2574" s="11">
        <v>44582</v>
      </c>
      <c r="B2574" t="s">
        <v>2758</v>
      </c>
      <c r="C2574" t="s">
        <v>4283</v>
      </c>
      <c r="D2574" t="s">
        <v>2759</v>
      </c>
      <c r="E2574" s="18">
        <v>61.3795</v>
      </c>
      <c r="F2574" s="18">
        <v>256.27949999999998</v>
      </c>
      <c r="G2574" s="19">
        <f>+(Costo_Productos[[#This Row],[Precio Venta]]/Costo_Productos[[#This Row],[Precio Unitario]]-1)</f>
        <v>3.1753272672472077</v>
      </c>
    </row>
    <row r="2575" spans="1:7" x14ac:dyDescent="0.35">
      <c r="A2575" s="11">
        <v>44559</v>
      </c>
      <c r="B2575" t="s">
        <v>3674</v>
      </c>
      <c r="C2575" t="s">
        <v>4283</v>
      </c>
      <c r="D2575" t="s">
        <v>3675</v>
      </c>
      <c r="E2575" s="18">
        <v>106.56</v>
      </c>
      <c r="F2575" s="18">
        <v>422.6696</v>
      </c>
      <c r="G2575" s="19">
        <f>+(Costo_Productos[[#This Row],[Precio Venta]]/Costo_Productos[[#This Row],[Precio Unitario]]-1)</f>
        <v>2.966493993993994</v>
      </c>
    </row>
    <row r="2576" spans="1:7" x14ac:dyDescent="0.35">
      <c r="A2576" s="11">
        <v>44559</v>
      </c>
      <c r="B2576" t="s">
        <v>3672</v>
      </c>
      <c r="C2576" t="s">
        <v>4283</v>
      </c>
      <c r="D2576" t="s">
        <v>3673</v>
      </c>
      <c r="E2576" s="18">
        <v>75.353999999999999</v>
      </c>
      <c r="F2576" s="18">
        <v>298.87009999999998</v>
      </c>
      <c r="G2576" s="19">
        <f>+(Costo_Productos[[#This Row],[Precio Venta]]/Costo_Productos[[#This Row],[Precio Unitario]]-1)</f>
        <v>2.9662141359450058</v>
      </c>
    </row>
    <row r="2577" spans="1:7" x14ac:dyDescent="0.35">
      <c r="A2577" s="11">
        <v>44559</v>
      </c>
      <c r="B2577" t="s">
        <v>3784</v>
      </c>
      <c r="C2577" t="s">
        <v>4283</v>
      </c>
      <c r="D2577" t="s">
        <v>3785</v>
      </c>
      <c r="E2577" s="18">
        <v>61.872</v>
      </c>
      <c r="F2577" s="18">
        <v>348.9289</v>
      </c>
      <c r="G2577" s="19">
        <f>+(Costo_Productos[[#This Row],[Precio Venta]]/Costo_Productos[[#This Row],[Precio Unitario]]-1)</f>
        <v>4.6395283811740367</v>
      </c>
    </row>
    <row r="2578" spans="1:7" x14ac:dyDescent="0.35">
      <c r="A2578" s="11">
        <v>44559</v>
      </c>
      <c r="B2578" t="s">
        <v>3782</v>
      </c>
      <c r="C2578" t="s">
        <v>4283</v>
      </c>
      <c r="D2578" t="s">
        <v>3783</v>
      </c>
      <c r="E2578" s="18">
        <v>47.015999999999998</v>
      </c>
      <c r="F2578" s="18">
        <v>288.3605</v>
      </c>
      <c r="G2578" s="19">
        <f>+(Costo_Productos[[#This Row],[Precio Venta]]/Costo_Productos[[#This Row],[Precio Unitario]]-1)</f>
        <v>5.1332418751063473</v>
      </c>
    </row>
    <row r="2579" spans="1:7" x14ac:dyDescent="0.35">
      <c r="A2579" s="11">
        <v>44559</v>
      </c>
      <c r="B2579" t="s">
        <v>3780</v>
      </c>
      <c r="C2579" t="s">
        <v>4283</v>
      </c>
      <c r="D2579" t="s">
        <v>3781</v>
      </c>
      <c r="E2579" s="18">
        <v>42.917999999999999</v>
      </c>
      <c r="F2579" s="18">
        <v>242.04660000000001</v>
      </c>
      <c r="G2579" s="19">
        <f>+(Costo_Productos[[#This Row],[Precio Venta]]/Costo_Productos[[#This Row],[Precio Unitario]]-1)</f>
        <v>4.6397455613029503</v>
      </c>
    </row>
    <row r="2580" spans="1:7" x14ac:dyDescent="0.35">
      <c r="A2580" s="11">
        <v>44559</v>
      </c>
      <c r="B2580" t="s">
        <v>3788</v>
      </c>
      <c r="C2580" t="s">
        <v>4283</v>
      </c>
      <c r="D2580" t="s">
        <v>3789</v>
      </c>
      <c r="E2580" s="18">
        <v>268.476</v>
      </c>
      <c r="F2580" s="18">
        <v>2390.8649</v>
      </c>
      <c r="G2580" s="19">
        <f>+(Costo_Productos[[#This Row],[Precio Venta]]/Costo_Productos[[#This Row],[Precio Unitario]]-1)</f>
        <v>7.9053207735514537</v>
      </c>
    </row>
    <row r="2581" spans="1:7" x14ac:dyDescent="0.35">
      <c r="A2581" s="11">
        <v>44559</v>
      </c>
      <c r="B2581" t="s">
        <v>3786</v>
      </c>
      <c r="C2581" t="s">
        <v>4283</v>
      </c>
      <c r="D2581" t="s">
        <v>3787</v>
      </c>
      <c r="E2581" s="18">
        <v>243.738</v>
      </c>
      <c r="F2581" s="18">
        <v>2124.3995</v>
      </c>
      <c r="G2581" s="19">
        <f>+(Costo_Productos[[#This Row],[Precio Venta]]/Costo_Productos[[#This Row],[Precio Unitario]]-1)</f>
        <v>7.715914219366697</v>
      </c>
    </row>
    <row r="2582" spans="1:7" x14ac:dyDescent="0.35">
      <c r="A2582" s="11">
        <v>44559</v>
      </c>
      <c r="B2582" t="s">
        <v>3680</v>
      </c>
      <c r="C2582" t="s">
        <v>4283</v>
      </c>
      <c r="D2582" t="s">
        <v>3681</v>
      </c>
      <c r="E2582" s="18">
        <v>87.738</v>
      </c>
      <c r="F2582" s="18">
        <v>390.29649999999998</v>
      </c>
      <c r="G2582" s="19">
        <f>+(Costo_Productos[[#This Row],[Precio Venta]]/Costo_Productos[[#This Row],[Precio Unitario]]-1)</f>
        <v>3.4484316943627613</v>
      </c>
    </row>
    <row r="2583" spans="1:7" x14ac:dyDescent="0.35">
      <c r="A2583" s="11">
        <v>44559</v>
      </c>
      <c r="B2583" t="s">
        <v>3776</v>
      </c>
      <c r="C2583" t="s">
        <v>4283</v>
      </c>
      <c r="D2583" t="s">
        <v>3777</v>
      </c>
      <c r="E2583" s="18">
        <v>124.86</v>
      </c>
      <c r="F2583" s="18">
        <v>967.99149999999997</v>
      </c>
      <c r="G2583" s="19">
        <f>+(Costo_Productos[[#This Row],[Precio Venta]]/Costo_Productos[[#This Row],[Precio Unitario]]-1)</f>
        <v>6.752614928720166</v>
      </c>
    </row>
    <row r="2584" spans="1:7" x14ac:dyDescent="0.35">
      <c r="A2584" s="11">
        <v>44559</v>
      </c>
      <c r="B2584" t="s">
        <v>3702</v>
      </c>
      <c r="C2584" t="s">
        <v>4283</v>
      </c>
      <c r="D2584" t="s">
        <v>3703</v>
      </c>
      <c r="E2584" s="18">
        <v>78.744</v>
      </c>
      <c r="F2584" s="18">
        <v>373.61739999999998</v>
      </c>
      <c r="G2584" s="19">
        <f>+(Costo_Productos[[#This Row],[Precio Venta]]/Costo_Productos[[#This Row],[Precio Unitario]]-1)</f>
        <v>3.7447094381794166</v>
      </c>
    </row>
    <row r="2585" spans="1:7" x14ac:dyDescent="0.35">
      <c r="A2585" s="11">
        <v>44559</v>
      </c>
      <c r="B2585" t="s">
        <v>3764</v>
      </c>
      <c r="C2585" t="s">
        <v>4283</v>
      </c>
      <c r="D2585" t="s">
        <v>3765</v>
      </c>
      <c r="E2585" s="18">
        <v>91.811999999999998</v>
      </c>
      <c r="F2585" s="18">
        <v>654.86680000000001</v>
      </c>
      <c r="G2585" s="19">
        <f>+(Costo_Productos[[#This Row],[Precio Venta]]/Costo_Productos[[#This Row],[Precio Unitario]]-1)</f>
        <v>6.1326928941750536</v>
      </c>
    </row>
    <row r="2586" spans="1:7" x14ac:dyDescent="0.35">
      <c r="A2586" s="11">
        <v>44559</v>
      </c>
      <c r="B2586" t="s">
        <v>3762</v>
      </c>
      <c r="C2586" t="s">
        <v>4283</v>
      </c>
      <c r="D2586" t="s">
        <v>3763</v>
      </c>
      <c r="E2586" s="18">
        <v>82.494</v>
      </c>
      <c r="F2586" s="18">
        <v>588.36710000000005</v>
      </c>
      <c r="G2586" s="19">
        <f>+(Costo_Productos[[#This Row],[Precio Venta]]/Costo_Productos[[#This Row],[Precio Unitario]]-1)</f>
        <v>6.1322411326884385</v>
      </c>
    </row>
    <row r="2587" spans="1:7" x14ac:dyDescent="0.35">
      <c r="A2587" s="11">
        <v>44559</v>
      </c>
      <c r="B2587" t="s">
        <v>3760</v>
      </c>
      <c r="C2587" t="s">
        <v>4283</v>
      </c>
      <c r="D2587" t="s">
        <v>3761</v>
      </c>
      <c r="E2587" s="18">
        <v>72.186000000000007</v>
      </c>
      <c r="F2587" s="18">
        <v>514.85360000000003</v>
      </c>
      <c r="G2587" s="19">
        <f>+(Costo_Productos[[#This Row],[Precio Venta]]/Costo_Productos[[#This Row],[Precio Unitario]]-1)</f>
        <v>6.1323192862881992</v>
      </c>
    </row>
    <row r="2588" spans="1:7" x14ac:dyDescent="0.35">
      <c r="A2588" s="11">
        <v>44559</v>
      </c>
      <c r="B2588" t="s">
        <v>3746</v>
      </c>
      <c r="C2588" t="s">
        <v>4283</v>
      </c>
      <c r="D2588" t="s">
        <v>3747</v>
      </c>
      <c r="E2588" s="18">
        <v>76.494</v>
      </c>
      <c r="F2588" s="18">
        <v>348.91809999999998</v>
      </c>
      <c r="G2588" s="19">
        <f>+(Costo_Productos[[#This Row],[Precio Venta]]/Costo_Productos[[#This Row],[Precio Unitario]]-1)</f>
        <v>3.561378670222501</v>
      </c>
    </row>
    <row r="2589" spans="1:7" x14ac:dyDescent="0.35">
      <c r="A2589" s="11">
        <v>44559</v>
      </c>
      <c r="B2589" t="s">
        <v>3744</v>
      </c>
      <c r="C2589" t="s">
        <v>4283</v>
      </c>
      <c r="D2589" t="s">
        <v>3745</v>
      </c>
      <c r="E2589" s="18">
        <v>66.257999999999996</v>
      </c>
      <c r="F2589" s="18">
        <v>290.94729999999998</v>
      </c>
      <c r="G2589" s="19">
        <f>+(Costo_Productos[[#This Row],[Precio Venta]]/Costo_Productos[[#This Row],[Precio Unitario]]-1)</f>
        <v>3.3911271091792692</v>
      </c>
    </row>
    <row r="2590" spans="1:7" x14ac:dyDescent="0.35">
      <c r="A2590" s="11">
        <v>44559</v>
      </c>
      <c r="B2590" t="s">
        <v>3742</v>
      </c>
      <c r="C2590" t="s">
        <v>4283</v>
      </c>
      <c r="D2590" t="s">
        <v>3743</v>
      </c>
      <c r="E2590" s="18">
        <v>81.66</v>
      </c>
      <c r="F2590" s="18">
        <v>425.68939999999998</v>
      </c>
      <c r="G2590" s="19">
        <f>+(Costo_Productos[[#This Row],[Precio Venta]]/Costo_Productos[[#This Row],[Precio Unitario]]-1)</f>
        <v>4.2129488121479302</v>
      </c>
    </row>
    <row r="2591" spans="1:7" x14ac:dyDescent="0.35">
      <c r="A2591" s="11">
        <v>44559</v>
      </c>
      <c r="B2591" t="s">
        <v>3738</v>
      </c>
      <c r="C2591" t="s">
        <v>4283</v>
      </c>
      <c r="D2591" t="s">
        <v>3739</v>
      </c>
      <c r="E2591" s="18">
        <v>66.569999999999993</v>
      </c>
      <c r="F2591" s="18">
        <v>303.65410000000003</v>
      </c>
      <c r="G2591" s="19">
        <f>+(Costo_Productos[[#This Row],[Precio Venta]]/Costo_Productos[[#This Row],[Precio Unitario]]-1)</f>
        <v>3.5614255670722557</v>
      </c>
    </row>
    <row r="2592" spans="1:7" x14ac:dyDescent="0.35">
      <c r="A2592" s="11">
        <v>44559</v>
      </c>
      <c r="B2592" t="s">
        <v>3732</v>
      </c>
      <c r="C2592" t="s">
        <v>4283</v>
      </c>
      <c r="D2592" t="s">
        <v>3733</v>
      </c>
      <c r="E2592" s="18">
        <v>84.63</v>
      </c>
      <c r="F2592" s="18">
        <v>441.17790000000002</v>
      </c>
      <c r="G2592" s="19">
        <f>+(Costo_Productos[[#This Row],[Precio Venta]]/Costo_Productos[[#This Row],[Precio Unitario]]-1)</f>
        <v>4.2130202056008512</v>
      </c>
    </row>
    <row r="2593" spans="1:7" x14ac:dyDescent="0.35">
      <c r="A2593" s="11">
        <v>44559</v>
      </c>
      <c r="B2593" t="s">
        <v>3724</v>
      </c>
      <c r="C2593" t="s">
        <v>4283</v>
      </c>
      <c r="D2593" t="s">
        <v>3725</v>
      </c>
      <c r="E2593" s="18">
        <v>71.861999999999995</v>
      </c>
      <c r="F2593" s="18">
        <v>318.1035</v>
      </c>
      <c r="G2593" s="19">
        <f>+(Costo_Productos[[#This Row],[Precio Venta]]/Costo_Productos[[#This Row],[Precio Unitario]]-1)</f>
        <v>3.4265884612173334</v>
      </c>
    </row>
    <row r="2594" spans="1:7" x14ac:dyDescent="0.35">
      <c r="A2594" s="11">
        <v>44559</v>
      </c>
      <c r="B2594" t="s">
        <v>3720</v>
      </c>
      <c r="C2594" t="s">
        <v>4283</v>
      </c>
      <c r="D2594" t="s">
        <v>3721</v>
      </c>
      <c r="E2594" s="18">
        <v>56.381999999999998</v>
      </c>
      <c r="F2594" s="18">
        <v>249.60140000000001</v>
      </c>
      <c r="G2594" s="19">
        <f>+(Costo_Productos[[#This Row],[Precio Venta]]/Costo_Productos[[#This Row],[Precio Unitario]]-1)</f>
        <v>3.4269696002270233</v>
      </c>
    </row>
    <row r="2595" spans="1:7" x14ac:dyDescent="0.35">
      <c r="A2595" s="11">
        <v>44559</v>
      </c>
      <c r="B2595" t="s">
        <v>3674</v>
      </c>
      <c r="C2595" t="s">
        <v>4283</v>
      </c>
      <c r="D2595" t="s">
        <v>3675</v>
      </c>
      <c r="E2595" s="18">
        <v>106.56</v>
      </c>
      <c r="F2595" s="18">
        <v>422.6696</v>
      </c>
      <c r="G2595" s="19">
        <f>+(Costo_Productos[[#This Row],[Precio Venta]]/Costo_Productos[[#This Row],[Precio Unitario]]-1)</f>
        <v>2.966493993993994</v>
      </c>
    </row>
    <row r="2596" spans="1:7" x14ac:dyDescent="0.35">
      <c r="A2596" s="11">
        <v>44559</v>
      </c>
      <c r="B2596" t="s">
        <v>3672</v>
      </c>
      <c r="C2596" t="s">
        <v>4283</v>
      </c>
      <c r="D2596" t="s">
        <v>3673</v>
      </c>
      <c r="E2596" s="18">
        <v>75.353999999999999</v>
      </c>
      <c r="F2596" s="18">
        <v>298.87009999999998</v>
      </c>
      <c r="G2596" s="19">
        <f>+(Costo_Productos[[#This Row],[Precio Venta]]/Costo_Productos[[#This Row],[Precio Unitario]]-1)</f>
        <v>2.9662141359450058</v>
      </c>
    </row>
    <row r="2597" spans="1:7" x14ac:dyDescent="0.35">
      <c r="A2597" s="11">
        <v>44559</v>
      </c>
      <c r="B2597" t="s">
        <v>3670</v>
      </c>
      <c r="C2597" t="s">
        <v>4283</v>
      </c>
      <c r="D2597" t="s">
        <v>3671</v>
      </c>
      <c r="E2597" s="18">
        <v>75.353999999999999</v>
      </c>
      <c r="F2597" s="18">
        <v>298.87009999999998</v>
      </c>
      <c r="G2597" s="19">
        <f>+(Costo_Productos[[#This Row],[Precio Venta]]/Costo_Productos[[#This Row],[Precio Unitario]]-1)</f>
        <v>2.9662141359450058</v>
      </c>
    </row>
    <row r="2598" spans="1:7" x14ac:dyDescent="0.35">
      <c r="A2598" s="11">
        <v>44559</v>
      </c>
      <c r="B2598" t="s">
        <v>3666</v>
      </c>
      <c r="C2598" t="s">
        <v>4283</v>
      </c>
      <c r="D2598" t="s">
        <v>3667</v>
      </c>
      <c r="E2598" s="18">
        <v>63.936</v>
      </c>
      <c r="F2598" s="18">
        <v>269.4409</v>
      </c>
      <c r="G2598" s="19">
        <f>+(Costo_Productos[[#This Row],[Precio Venta]]/Costo_Productos[[#This Row],[Precio Unitario]]-1)</f>
        <v>3.2142282907907909</v>
      </c>
    </row>
    <row r="2599" spans="1:7" x14ac:dyDescent="0.35">
      <c r="A2599" s="11">
        <v>44559</v>
      </c>
      <c r="B2599" t="s">
        <v>3663</v>
      </c>
      <c r="C2599" t="s">
        <v>4283</v>
      </c>
      <c r="D2599" t="s">
        <v>3665</v>
      </c>
      <c r="E2599" s="18">
        <v>63.984000000000002</v>
      </c>
      <c r="F2599" s="18">
        <v>253.7901</v>
      </c>
      <c r="G2599" s="19">
        <f>+(Costo_Productos[[#This Row],[Precio Venta]]/Costo_Productos[[#This Row],[Precio Unitario]]-1)</f>
        <v>2.9664619279819955</v>
      </c>
    </row>
    <row r="2600" spans="1:7" x14ac:dyDescent="0.35">
      <c r="A2600" s="11">
        <v>44559</v>
      </c>
      <c r="B2600" t="s">
        <v>3718</v>
      </c>
      <c r="C2600" t="s">
        <v>4283</v>
      </c>
      <c r="D2600" t="s">
        <v>3719</v>
      </c>
      <c r="E2600" s="18">
        <v>160.29</v>
      </c>
      <c r="F2600" s="18">
        <v>1129.9765</v>
      </c>
      <c r="G2600" s="19">
        <f>+(Costo_Productos[[#This Row],[Precio Venta]]/Costo_Productos[[#This Row],[Precio Unitario]]-1)</f>
        <v>6.0495757689188352</v>
      </c>
    </row>
    <row r="2601" spans="1:7" x14ac:dyDescent="0.35">
      <c r="A2601" s="11">
        <v>44559</v>
      </c>
      <c r="B2601" t="s">
        <v>3712</v>
      </c>
      <c r="C2601" t="s">
        <v>4283</v>
      </c>
      <c r="D2601" t="s">
        <v>3713</v>
      </c>
      <c r="E2601" s="18">
        <v>111.366</v>
      </c>
      <c r="F2601" s="18">
        <v>707.69650000000001</v>
      </c>
      <c r="G2601" s="19">
        <f>+(Costo_Productos[[#This Row],[Precio Venta]]/Costo_Productos[[#This Row],[Precio Unitario]]-1)</f>
        <v>5.3546908392148413</v>
      </c>
    </row>
    <row r="2602" spans="1:7" x14ac:dyDescent="0.35">
      <c r="A2602" s="11">
        <v>44559</v>
      </c>
      <c r="B2602" t="s">
        <v>3710</v>
      </c>
      <c r="C2602" t="s">
        <v>4283</v>
      </c>
      <c r="D2602" t="s">
        <v>3711</v>
      </c>
      <c r="E2602" s="18">
        <v>108.88800000000001</v>
      </c>
      <c r="F2602" s="18">
        <v>844.15949999999998</v>
      </c>
      <c r="G2602" s="19">
        <f>+(Costo_Productos[[#This Row],[Precio Venta]]/Costo_Productos[[#This Row],[Precio Unitario]]-1)</f>
        <v>6.7525484901917565</v>
      </c>
    </row>
    <row r="2603" spans="1:7" x14ac:dyDescent="0.35">
      <c r="A2603" s="11">
        <v>44559</v>
      </c>
      <c r="B2603" t="s">
        <v>3792</v>
      </c>
      <c r="C2603" t="s">
        <v>4283</v>
      </c>
      <c r="D2603" t="s">
        <v>3793</v>
      </c>
      <c r="E2603" s="18">
        <v>349.89</v>
      </c>
      <c r="F2603" s="18">
        <v>2620.1122</v>
      </c>
      <c r="G2603" s="19">
        <f>+(Costo_Productos[[#This Row],[Precio Venta]]/Costo_Productos[[#This Row],[Precio Unitario]]-1)</f>
        <v>6.4883883506244819</v>
      </c>
    </row>
    <row r="2604" spans="1:7" x14ac:dyDescent="0.35">
      <c r="A2604" s="11">
        <v>44559</v>
      </c>
      <c r="B2604" t="s">
        <v>3790</v>
      </c>
      <c r="C2604" t="s">
        <v>4283</v>
      </c>
      <c r="D2604" t="s">
        <v>3791</v>
      </c>
      <c r="E2604" s="18">
        <v>349.89</v>
      </c>
      <c r="F2604" s="18">
        <v>2620.1122</v>
      </c>
      <c r="G2604" s="19">
        <f>+(Costo_Productos[[#This Row],[Precio Venta]]/Costo_Productos[[#This Row],[Precio Unitario]]-1)</f>
        <v>6.4883883506244819</v>
      </c>
    </row>
    <row r="2605" spans="1:7" x14ac:dyDescent="0.35">
      <c r="A2605" s="11">
        <v>44559</v>
      </c>
      <c r="B2605" t="s">
        <v>3684</v>
      </c>
      <c r="C2605" t="s">
        <v>4283</v>
      </c>
      <c r="D2605" t="s">
        <v>3685</v>
      </c>
      <c r="E2605" s="18">
        <v>98.988</v>
      </c>
      <c r="F2605" s="18">
        <v>440.31200000000001</v>
      </c>
      <c r="G2605" s="19">
        <f>+(Costo_Productos[[#This Row],[Precio Venta]]/Costo_Productos[[#This Row],[Precio Unitario]]-1)</f>
        <v>3.4481351274902012</v>
      </c>
    </row>
    <row r="2606" spans="1:7" x14ac:dyDescent="0.35">
      <c r="A2606" s="11">
        <v>44559</v>
      </c>
      <c r="B2606" t="s">
        <v>3772</v>
      </c>
      <c r="C2606" t="s">
        <v>4283</v>
      </c>
      <c r="D2606" t="s">
        <v>3773</v>
      </c>
      <c r="E2606" s="18">
        <v>93.647999999999996</v>
      </c>
      <c r="F2606" s="18">
        <v>726.03150000000005</v>
      </c>
      <c r="G2606" s="19">
        <f>+(Costo_Productos[[#This Row],[Precio Venta]]/Costo_Productos[[#This Row],[Precio Unitario]]-1)</f>
        <v>6.7527710148641731</v>
      </c>
    </row>
    <row r="2607" spans="1:7" x14ac:dyDescent="0.35">
      <c r="A2607" s="11">
        <v>44559</v>
      </c>
      <c r="B2607" t="s">
        <v>3796</v>
      </c>
      <c r="C2607" t="s">
        <v>4283</v>
      </c>
      <c r="D2607" t="s">
        <v>3797</v>
      </c>
      <c r="E2607" s="18">
        <v>10587.798000000001</v>
      </c>
      <c r="F2607" s="18">
        <v>453.23820000000001</v>
      </c>
      <c r="G2607" s="19">
        <f>+(Costo_Productos[[#This Row],[Precio Venta]]/Costo_Productos[[#This Row],[Precio Unitario]]-1)</f>
        <v>-0.95719240204620448</v>
      </c>
    </row>
    <row r="2608" spans="1:7" x14ac:dyDescent="0.35">
      <c r="A2608" s="11">
        <v>44559</v>
      </c>
      <c r="B2608" t="s">
        <v>3770</v>
      </c>
      <c r="C2608" t="s">
        <v>4283</v>
      </c>
      <c r="D2608" t="s">
        <v>3771</v>
      </c>
      <c r="E2608" s="18">
        <v>248.83799999999999</v>
      </c>
      <c r="F2608" s="18">
        <v>1265.0433</v>
      </c>
      <c r="G2608" s="19">
        <f>+(Costo_Productos[[#This Row],[Precio Venta]]/Costo_Productos[[#This Row],[Precio Unitario]]-1)</f>
        <v>4.0838027150194103</v>
      </c>
    </row>
    <row r="2609" spans="1:7" x14ac:dyDescent="0.35">
      <c r="A2609" s="11">
        <v>44559</v>
      </c>
      <c r="B2609" t="s">
        <v>3768</v>
      </c>
      <c r="C2609" t="s">
        <v>4283</v>
      </c>
      <c r="D2609" t="s">
        <v>3769</v>
      </c>
      <c r="E2609" s="18">
        <v>233.91</v>
      </c>
      <c r="F2609" s="18">
        <v>1189.1378999999999</v>
      </c>
      <c r="G2609" s="19">
        <f>+(Costo_Productos[[#This Row],[Precio Venta]]/Costo_Productos[[#This Row],[Precio Unitario]]-1)</f>
        <v>4.0837411825060919</v>
      </c>
    </row>
    <row r="2610" spans="1:7" x14ac:dyDescent="0.35">
      <c r="A2610" s="11">
        <v>44559</v>
      </c>
      <c r="B2610" t="s">
        <v>3696</v>
      </c>
      <c r="C2610" t="s">
        <v>4283</v>
      </c>
      <c r="D2610" t="s">
        <v>3697</v>
      </c>
      <c r="E2610" s="18">
        <v>166.17599999999999</v>
      </c>
      <c r="F2610" s="18">
        <v>793.3972</v>
      </c>
      <c r="G2610" s="19">
        <f>+(Costo_Productos[[#This Row],[Precio Venta]]/Costo_Productos[[#This Row],[Precio Unitario]]-1)</f>
        <v>3.7744391488542268</v>
      </c>
    </row>
    <row r="2611" spans="1:7" x14ac:dyDescent="0.35">
      <c r="A2611" s="11">
        <v>44559</v>
      </c>
      <c r="B2611" t="s">
        <v>3694</v>
      </c>
      <c r="C2611" t="s">
        <v>4283</v>
      </c>
      <c r="D2611" t="s">
        <v>3695</v>
      </c>
      <c r="E2611" s="18">
        <v>131.52000000000001</v>
      </c>
      <c r="F2611" s="18">
        <v>627.93790000000001</v>
      </c>
      <c r="G2611" s="19">
        <f>+(Costo_Productos[[#This Row],[Precio Venta]]/Costo_Productos[[#This Row],[Precio Unitario]]-1)</f>
        <v>3.7744670012165447</v>
      </c>
    </row>
    <row r="2612" spans="1:7" x14ac:dyDescent="0.35">
      <c r="A2612" s="11">
        <v>44559</v>
      </c>
      <c r="B2612" t="s">
        <v>3692</v>
      </c>
      <c r="C2612" t="s">
        <v>4283</v>
      </c>
      <c r="D2612" t="s">
        <v>3693</v>
      </c>
      <c r="E2612" s="18">
        <v>107.38200000000001</v>
      </c>
      <c r="F2612" s="18">
        <v>558.81880000000001</v>
      </c>
      <c r="G2612" s="19">
        <f>+(Costo_Productos[[#This Row],[Precio Venta]]/Costo_Productos[[#This Row],[Precio Unitario]]-1)</f>
        <v>4.204026745637071</v>
      </c>
    </row>
    <row r="2613" spans="1:7" x14ac:dyDescent="0.35">
      <c r="A2613" s="11">
        <v>44559</v>
      </c>
      <c r="B2613" t="s">
        <v>3690</v>
      </c>
      <c r="C2613" t="s">
        <v>4283</v>
      </c>
      <c r="D2613" t="s">
        <v>3691</v>
      </c>
      <c r="E2613" s="18">
        <v>107.934</v>
      </c>
      <c r="F2613" s="18">
        <v>488.44420000000002</v>
      </c>
      <c r="G2613" s="19">
        <f>+(Costo_Productos[[#This Row],[Precio Venta]]/Costo_Productos[[#This Row],[Precio Unitario]]-1)</f>
        <v>3.5253970018715144</v>
      </c>
    </row>
    <row r="2614" spans="1:7" x14ac:dyDescent="0.35">
      <c r="A2614" s="11">
        <v>44559</v>
      </c>
      <c r="B2614" t="s">
        <v>3686</v>
      </c>
      <c r="C2614" t="s">
        <v>4283</v>
      </c>
      <c r="D2614" t="s">
        <v>3687</v>
      </c>
      <c r="E2614" s="18">
        <v>96.96</v>
      </c>
      <c r="F2614" s="18">
        <v>504.58210000000003</v>
      </c>
      <c r="G2614" s="19">
        <f>+(Costo_Productos[[#This Row],[Precio Venta]]/Costo_Productos[[#This Row],[Precio Unitario]]-1)</f>
        <v>4.2040233085808589</v>
      </c>
    </row>
    <row r="2615" spans="1:7" x14ac:dyDescent="0.35">
      <c r="A2615" s="11">
        <v>44559</v>
      </c>
      <c r="B2615" t="s">
        <v>3754</v>
      </c>
      <c r="C2615" t="s">
        <v>4283</v>
      </c>
      <c r="D2615" t="s">
        <v>3755</v>
      </c>
      <c r="E2615" s="18">
        <v>116.46</v>
      </c>
      <c r="F2615" s="18">
        <v>461.92660000000001</v>
      </c>
      <c r="G2615" s="19">
        <f>+(Costo_Productos[[#This Row],[Precio Venta]]/Costo_Productos[[#This Row],[Precio Unitario]]-1)</f>
        <v>2.9663970461961191</v>
      </c>
    </row>
    <row r="2616" spans="1:7" x14ac:dyDescent="0.35">
      <c r="A2616" s="11">
        <v>44559</v>
      </c>
      <c r="B2616" t="s">
        <v>3752</v>
      </c>
      <c r="C2616" t="s">
        <v>4283</v>
      </c>
      <c r="D2616" t="s">
        <v>3753</v>
      </c>
      <c r="E2616" s="18">
        <v>91.337999999999994</v>
      </c>
      <c r="F2616" s="18">
        <v>362.27440000000001</v>
      </c>
      <c r="G2616" s="19">
        <f>+(Costo_Productos[[#This Row],[Precio Venta]]/Costo_Productos[[#This Row],[Precio Unitario]]-1)</f>
        <v>2.9663053712584033</v>
      </c>
    </row>
    <row r="2617" spans="1:7" x14ac:dyDescent="0.35">
      <c r="A2617" s="11">
        <v>44559</v>
      </c>
      <c r="B2617" t="s">
        <v>3750</v>
      </c>
      <c r="C2617" t="s">
        <v>4283</v>
      </c>
      <c r="D2617" t="s">
        <v>3751</v>
      </c>
      <c r="E2617" s="18">
        <v>90.203999999999994</v>
      </c>
      <c r="F2617" s="18">
        <v>357.7826</v>
      </c>
      <c r="G2617" s="19">
        <f>+(Costo_Productos[[#This Row],[Precio Venta]]/Costo_Productos[[#This Row],[Precio Unitario]]-1)</f>
        <v>2.9663717795219728</v>
      </c>
    </row>
    <row r="2618" spans="1:7" x14ac:dyDescent="0.35">
      <c r="A2618" s="11">
        <v>44559</v>
      </c>
      <c r="B2618" t="s">
        <v>3726</v>
      </c>
      <c r="C2618" t="s">
        <v>4283</v>
      </c>
      <c r="D2618" t="s">
        <v>3727</v>
      </c>
      <c r="E2618" s="18">
        <v>81.593999999999994</v>
      </c>
      <c r="F2618" s="18">
        <v>361.18119999999999</v>
      </c>
      <c r="G2618" s="19">
        <f>+(Costo_Productos[[#This Row],[Precio Venta]]/Costo_Productos[[#This Row],[Precio Unitario]]-1)</f>
        <v>3.4265656788489354</v>
      </c>
    </row>
    <row r="2619" spans="1:7" x14ac:dyDescent="0.35">
      <c r="A2619" s="11">
        <v>44559</v>
      </c>
      <c r="B2619" t="s">
        <v>3722</v>
      </c>
      <c r="C2619" t="s">
        <v>4283</v>
      </c>
      <c r="D2619" t="s">
        <v>3723</v>
      </c>
      <c r="E2619" s="18">
        <v>61.59</v>
      </c>
      <c r="F2619" s="18">
        <v>272.6447</v>
      </c>
      <c r="G2619" s="19">
        <f>+(Costo_Productos[[#This Row],[Precio Venta]]/Costo_Productos[[#This Row],[Precio Unitario]]-1)</f>
        <v>3.4267689559993499</v>
      </c>
    </row>
    <row r="2620" spans="1:7" x14ac:dyDescent="0.35">
      <c r="A2620" s="11">
        <v>44559</v>
      </c>
      <c r="B2620" t="s">
        <v>3748</v>
      </c>
      <c r="C2620" t="s">
        <v>4283</v>
      </c>
      <c r="D2620" t="s">
        <v>3749</v>
      </c>
      <c r="E2620" s="18">
        <v>110.688</v>
      </c>
      <c r="F2620" s="18">
        <v>504.87439999999998</v>
      </c>
      <c r="G2620" s="19">
        <f>+(Costo_Productos[[#This Row],[Precio Venta]]/Costo_Productos[[#This Row],[Precio Unitario]]-1)</f>
        <v>3.5612387973402715</v>
      </c>
    </row>
    <row r="2621" spans="1:7" x14ac:dyDescent="0.35">
      <c r="A2621" s="11">
        <v>44559</v>
      </c>
      <c r="B2621" t="s">
        <v>2680</v>
      </c>
      <c r="C2621" t="s">
        <v>4283</v>
      </c>
      <c r="D2621" t="s">
        <v>2681</v>
      </c>
      <c r="E2621" s="18">
        <v>31.133500000000002</v>
      </c>
      <c r="F2621" s="18">
        <v>137.7944</v>
      </c>
      <c r="G2621" s="19">
        <f>+(Costo_Productos[[#This Row],[Precio Venta]]/Costo_Productos[[#This Row],[Precio Unitario]]-1)</f>
        <v>3.4259206321165303</v>
      </c>
    </row>
    <row r="2622" spans="1:7" x14ac:dyDescent="0.35">
      <c r="A2622" s="11">
        <v>44559</v>
      </c>
      <c r="B2622" t="s">
        <v>2708</v>
      </c>
      <c r="C2622" t="s">
        <v>4283</v>
      </c>
      <c r="D2622" t="s">
        <v>2709</v>
      </c>
      <c r="E2622" s="18">
        <v>46.043500000000002</v>
      </c>
      <c r="F2622" s="18">
        <v>203.7962</v>
      </c>
      <c r="G2622" s="19">
        <f>+(Costo_Productos[[#This Row],[Precio Venta]]/Costo_Productos[[#This Row],[Precio Unitario]]-1)</f>
        <v>3.4261665598835878</v>
      </c>
    </row>
    <row r="2623" spans="1:7" x14ac:dyDescent="0.35">
      <c r="A2623" s="11">
        <v>44559</v>
      </c>
      <c r="B2623" t="s">
        <v>2702</v>
      </c>
      <c r="C2623" t="s">
        <v>4283</v>
      </c>
      <c r="D2623" t="s">
        <v>2703</v>
      </c>
      <c r="E2623" s="18">
        <v>53.079599999999999</v>
      </c>
      <c r="F2623" s="18">
        <v>234.9247</v>
      </c>
      <c r="G2623" s="19">
        <f>+(Costo_Productos[[#This Row],[Precio Venta]]/Costo_Productos[[#This Row],[Precio Unitario]]-1)</f>
        <v>3.4258943172141461</v>
      </c>
    </row>
    <row r="2624" spans="1:7" x14ac:dyDescent="0.35">
      <c r="A2624" s="11">
        <v>44559</v>
      </c>
      <c r="B2624" t="s">
        <v>2780</v>
      </c>
      <c r="C2624" t="s">
        <v>4283</v>
      </c>
      <c r="D2624" t="s">
        <v>2781</v>
      </c>
      <c r="E2624" s="18">
        <v>148.44</v>
      </c>
      <c r="F2624" s="18">
        <v>1636.4051999999999</v>
      </c>
      <c r="G2624" s="19">
        <f>+(Costo_Productos[[#This Row],[Precio Venta]]/Costo_Productos[[#This Row],[Precio Unitario]]-1)</f>
        <v>10.024017784963622</v>
      </c>
    </row>
    <row r="2625" spans="1:7" x14ac:dyDescent="0.35">
      <c r="A2625" s="11">
        <v>44559</v>
      </c>
      <c r="B2625" t="s">
        <v>2778</v>
      </c>
      <c r="C2625" t="s">
        <v>4283</v>
      </c>
      <c r="D2625" t="s">
        <v>2779</v>
      </c>
      <c r="E2625" s="18">
        <v>277.524</v>
      </c>
      <c r="F2625" s="18">
        <v>1364.9336000000001</v>
      </c>
      <c r="G2625" s="19">
        <f>+(Costo_Productos[[#This Row],[Precio Venta]]/Costo_Productos[[#This Row],[Precio Unitario]]-1)</f>
        <v>3.9182542771075655</v>
      </c>
    </row>
    <row r="2626" spans="1:7" x14ac:dyDescent="0.35">
      <c r="A2626" s="11">
        <v>44559</v>
      </c>
      <c r="B2626" t="s">
        <v>2762</v>
      </c>
      <c r="C2626" t="s">
        <v>4283</v>
      </c>
      <c r="D2626" t="s">
        <v>2763</v>
      </c>
      <c r="E2626" s="18">
        <v>89.637500000000003</v>
      </c>
      <c r="F2626" s="18">
        <v>430.81979999999999</v>
      </c>
      <c r="G2626" s="19">
        <f>+(Costo_Productos[[#This Row],[Precio Venta]]/Costo_Productos[[#This Row],[Precio Unitario]]-1)</f>
        <v>3.8062451540928741</v>
      </c>
    </row>
    <row r="2627" spans="1:7" x14ac:dyDescent="0.35">
      <c r="A2627" s="11">
        <v>44559</v>
      </c>
      <c r="B2627" t="s">
        <v>2760</v>
      </c>
      <c r="C2627" t="s">
        <v>4283</v>
      </c>
      <c r="D2627" t="s">
        <v>2761</v>
      </c>
      <c r="E2627" s="18">
        <v>52.113999999999997</v>
      </c>
      <c r="F2627" s="18">
        <v>237.26259999999999</v>
      </c>
      <c r="G2627" s="19">
        <f>+(Costo_Productos[[#This Row],[Precio Venta]]/Costo_Productos[[#This Row],[Precio Unitario]]-1)</f>
        <v>3.5527612541735429</v>
      </c>
    </row>
    <row r="2628" spans="1:7" x14ac:dyDescent="0.35">
      <c r="A2628" s="11">
        <v>44559</v>
      </c>
      <c r="B2628" t="s">
        <v>2768</v>
      </c>
      <c r="C2628" t="s">
        <v>4283</v>
      </c>
      <c r="D2628" t="s">
        <v>2769</v>
      </c>
      <c r="E2628" s="18">
        <v>58.383299999999998</v>
      </c>
      <c r="F2628" s="18">
        <v>258.40089999999998</v>
      </c>
      <c r="G2628" s="19">
        <f>+(Costo_Productos[[#This Row],[Precio Venta]]/Costo_Productos[[#This Row],[Precio Unitario]]-1)</f>
        <v>3.4259385817519732</v>
      </c>
    </row>
    <row r="2629" spans="1:7" x14ac:dyDescent="0.35">
      <c r="A2629" s="11">
        <v>44559</v>
      </c>
      <c r="B2629" t="s">
        <v>2766</v>
      </c>
      <c r="C2629" t="s">
        <v>4283</v>
      </c>
      <c r="D2629" t="s">
        <v>2767</v>
      </c>
      <c r="E2629" s="18">
        <v>38.765999999999998</v>
      </c>
      <c r="F2629" s="18">
        <v>171.5746</v>
      </c>
      <c r="G2629" s="19">
        <f>+(Costo_Productos[[#This Row],[Precio Venta]]/Costo_Productos[[#This Row],[Precio Unitario]]-1)</f>
        <v>3.4259041428055514</v>
      </c>
    </row>
    <row r="2630" spans="1:7" x14ac:dyDescent="0.35">
      <c r="A2630" s="11">
        <v>44559</v>
      </c>
      <c r="B2630" t="s">
        <v>2750</v>
      </c>
      <c r="C2630" t="s">
        <v>4283</v>
      </c>
      <c r="D2630" t="s">
        <v>2751</v>
      </c>
      <c r="E2630" s="18">
        <v>86.8827</v>
      </c>
      <c r="F2630" s="18">
        <v>384.56</v>
      </c>
      <c r="G2630" s="19">
        <f>+(Costo_Productos[[#This Row],[Precio Venta]]/Costo_Productos[[#This Row],[Precio Unitario]]-1)</f>
        <v>3.4261976204698978</v>
      </c>
    </row>
    <row r="2631" spans="1:7" x14ac:dyDescent="0.35">
      <c r="A2631" s="11">
        <v>44559</v>
      </c>
      <c r="B2631" t="s">
        <v>2748</v>
      </c>
      <c r="C2631" t="s">
        <v>4283</v>
      </c>
      <c r="D2631" t="s">
        <v>2749</v>
      </c>
      <c r="E2631" s="18">
        <v>88.0471</v>
      </c>
      <c r="F2631" s="18">
        <v>389.69040000000001</v>
      </c>
      <c r="G2631" s="19">
        <f>+(Costo_Productos[[#This Row],[Precio Venta]]/Costo_Productos[[#This Row],[Precio Unitario]]-1)</f>
        <v>3.4259311209568519</v>
      </c>
    </row>
    <row r="2632" spans="1:7" x14ac:dyDescent="0.35">
      <c r="A2632" s="11">
        <v>44559</v>
      </c>
      <c r="B2632" t="s">
        <v>2774</v>
      </c>
      <c r="C2632" t="s">
        <v>4283</v>
      </c>
      <c r="D2632" t="s">
        <v>2775</v>
      </c>
      <c r="E2632" s="18">
        <v>53.4559</v>
      </c>
      <c r="F2632" s="18">
        <v>236.60239999999999</v>
      </c>
      <c r="G2632" s="19">
        <f>+(Costo_Productos[[#This Row],[Precio Venta]]/Costo_Productos[[#This Row],[Precio Unitario]]-1)</f>
        <v>3.4261232155851831</v>
      </c>
    </row>
    <row r="2633" spans="1:7" x14ac:dyDescent="0.35">
      <c r="A2633" s="11">
        <v>44559</v>
      </c>
      <c r="B2633" t="s">
        <v>2772</v>
      </c>
      <c r="C2633" t="s">
        <v>4283</v>
      </c>
      <c r="D2633" t="s">
        <v>2773</v>
      </c>
      <c r="E2633" s="18">
        <v>37.786200000000001</v>
      </c>
      <c r="F2633" s="18">
        <v>167.23439999999999</v>
      </c>
      <c r="G2633" s="19">
        <f>+(Costo_Productos[[#This Row],[Precio Venta]]/Costo_Productos[[#This Row],[Precio Unitario]]-1)</f>
        <v>3.4258062467249948</v>
      </c>
    </row>
    <row r="2634" spans="1:7" x14ac:dyDescent="0.35">
      <c r="A2634" s="11">
        <v>44559</v>
      </c>
      <c r="B2634" t="s">
        <v>2770</v>
      </c>
      <c r="C2634" t="s">
        <v>4283</v>
      </c>
      <c r="D2634" t="s">
        <v>2771</v>
      </c>
      <c r="E2634" s="18">
        <v>26.6037</v>
      </c>
      <c r="F2634" s="18">
        <v>117.76</v>
      </c>
      <c r="G2634" s="19">
        <f>+(Costo_Productos[[#This Row],[Precio Venta]]/Costo_Productos[[#This Row],[Precio Unitario]]-1)</f>
        <v>3.4264519596898175</v>
      </c>
    </row>
    <row r="2635" spans="1:7" x14ac:dyDescent="0.35">
      <c r="A2635" s="11">
        <v>44559</v>
      </c>
      <c r="B2635" t="s">
        <v>2758</v>
      </c>
      <c r="C2635" t="s">
        <v>4283</v>
      </c>
      <c r="D2635" t="s">
        <v>2759</v>
      </c>
      <c r="E2635" s="18">
        <v>57.900500000000001</v>
      </c>
      <c r="F2635" s="18">
        <v>256.27949999999998</v>
      </c>
      <c r="G2635" s="19">
        <f>+(Costo_Productos[[#This Row],[Precio Venta]]/Costo_Productos[[#This Row],[Precio Unitario]]-1)</f>
        <v>3.426205300472362</v>
      </c>
    </row>
    <row r="2636" spans="1:7" x14ac:dyDescent="0.35">
      <c r="A2636" s="11">
        <v>44559</v>
      </c>
      <c r="B2636" t="s">
        <v>2698</v>
      </c>
      <c r="C2636" t="s">
        <v>4283</v>
      </c>
      <c r="D2636" t="s">
        <v>2699</v>
      </c>
      <c r="E2636" s="18">
        <v>140.9776</v>
      </c>
      <c r="F2636" s="18">
        <v>623.96559999999999</v>
      </c>
      <c r="G2636" s="19">
        <f>+(Costo_Productos[[#This Row],[Precio Venta]]/Costo_Productos[[#This Row],[Precio Unitario]]-1)</f>
        <v>3.4259910794338957</v>
      </c>
    </row>
    <row r="2637" spans="1:7" x14ac:dyDescent="0.35">
      <c r="A2637" s="11">
        <v>44559</v>
      </c>
      <c r="B2637" t="s">
        <v>2676</v>
      </c>
      <c r="C2637" t="s">
        <v>4283</v>
      </c>
      <c r="D2637" t="s">
        <v>2677</v>
      </c>
      <c r="E2637" s="18">
        <v>39.745800000000003</v>
      </c>
      <c r="F2637" s="18">
        <v>175.9256</v>
      </c>
      <c r="G2637" s="19">
        <f>+(Costo_Productos[[#This Row],[Precio Venta]]/Costo_Productos[[#This Row],[Precio Unitario]]-1)</f>
        <v>3.4262689391080317</v>
      </c>
    </row>
    <row r="2638" spans="1:7" x14ac:dyDescent="0.35">
      <c r="A2638" s="11">
        <v>44559</v>
      </c>
      <c r="B2638" t="s">
        <v>2690</v>
      </c>
      <c r="C2638" t="s">
        <v>4283</v>
      </c>
      <c r="D2638" t="s">
        <v>2691</v>
      </c>
      <c r="E2638" s="18">
        <v>55.308999999999997</v>
      </c>
      <c r="F2638" s="18">
        <v>244.13550000000001</v>
      </c>
      <c r="G2638" s="19">
        <f>+(Costo_Productos[[#This Row],[Precio Venta]]/Costo_Productos[[#This Row],[Precio Unitario]]-1)</f>
        <v>3.4140284582979268</v>
      </c>
    </row>
    <row r="2639" spans="1:7" x14ac:dyDescent="0.35">
      <c r="A2639" s="11">
        <v>44567</v>
      </c>
      <c r="B2639" t="s">
        <v>3698</v>
      </c>
      <c r="C2639" t="s">
        <v>4283</v>
      </c>
      <c r="D2639" t="s">
        <v>3699</v>
      </c>
      <c r="E2639" s="18">
        <v>82.787999999999997</v>
      </c>
      <c r="F2639" s="18">
        <v>305.4941</v>
      </c>
      <c r="G2639" s="19">
        <f>+(Costo_Productos[[#This Row],[Precio Venta]]/Costo_Productos[[#This Row],[Precio Unitario]]-1)</f>
        <v>2.6900770643088374</v>
      </c>
    </row>
    <row r="2640" spans="1:7" x14ac:dyDescent="0.35">
      <c r="A2640" s="11">
        <v>44567</v>
      </c>
      <c r="B2640" t="s">
        <v>3758</v>
      </c>
      <c r="C2640" t="s">
        <v>4283</v>
      </c>
      <c r="D2640" t="s">
        <v>3759</v>
      </c>
      <c r="E2640" s="18">
        <v>69.605999999999995</v>
      </c>
      <c r="F2640" s="18">
        <v>496.46449999999999</v>
      </c>
      <c r="G2640" s="19">
        <f>+(Costo_Productos[[#This Row],[Precio Venta]]/Costo_Productos[[#This Row],[Precio Unitario]]-1)</f>
        <v>6.1324957618596105</v>
      </c>
    </row>
    <row r="2641" spans="1:7" x14ac:dyDescent="0.35">
      <c r="A2641" s="11">
        <v>44567</v>
      </c>
      <c r="B2641" t="s">
        <v>3696</v>
      </c>
      <c r="C2641" t="s">
        <v>4283</v>
      </c>
      <c r="D2641" t="s">
        <v>3697</v>
      </c>
      <c r="E2641" s="18">
        <v>166.17599999999999</v>
      </c>
      <c r="F2641" s="18">
        <v>793.3972</v>
      </c>
      <c r="G2641" s="19">
        <f>+(Costo_Productos[[#This Row],[Precio Venta]]/Costo_Productos[[#This Row],[Precio Unitario]]-1)</f>
        <v>3.7744391488542268</v>
      </c>
    </row>
    <row r="2642" spans="1:7" x14ac:dyDescent="0.35">
      <c r="A2642" s="11">
        <v>44567</v>
      </c>
      <c r="B2642" t="s">
        <v>3754</v>
      </c>
      <c r="C2642" t="s">
        <v>4283</v>
      </c>
      <c r="D2642" t="s">
        <v>3755</v>
      </c>
      <c r="E2642" s="18">
        <v>116.46</v>
      </c>
      <c r="F2642" s="18">
        <v>461.92660000000001</v>
      </c>
      <c r="G2642" s="19">
        <f>+(Costo_Productos[[#This Row],[Precio Venta]]/Costo_Productos[[#This Row],[Precio Unitario]]-1)</f>
        <v>2.9663970461961191</v>
      </c>
    </row>
    <row r="2643" spans="1:7" x14ac:dyDescent="0.35">
      <c r="A2643" s="11">
        <v>44567</v>
      </c>
      <c r="B2643" t="s">
        <v>3752</v>
      </c>
      <c r="C2643" t="s">
        <v>4283</v>
      </c>
      <c r="D2643" t="s">
        <v>3753</v>
      </c>
      <c r="E2643" s="18">
        <v>91.337999999999994</v>
      </c>
      <c r="F2643" s="18">
        <v>362.27440000000001</v>
      </c>
      <c r="G2643" s="19">
        <f>+(Costo_Productos[[#This Row],[Precio Venta]]/Costo_Productos[[#This Row],[Precio Unitario]]-1)</f>
        <v>2.9663053712584033</v>
      </c>
    </row>
    <row r="2644" spans="1:7" x14ac:dyDescent="0.35">
      <c r="A2644" s="11">
        <v>44567</v>
      </c>
      <c r="B2644" t="s">
        <v>3750</v>
      </c>
      <c r="C2644" t="s">
        <v>4283</v>
      </c>
      <c r="D2644" t="s">
        <v>3751</v>
      </c>
      <c r="E2644" s="18">
        <v>90.203999999999994</v>
      </c>
      <c r="F2644" s="18">
        <v>357.7826</v>
      </c>
      <c r="G2644" s="19">
        <f>+(Costo_Productos[[#This Row],[Precio Venta]]/Costo_Productos[[#This Row],[Precio Unitario]]-1)</f>
        <v>2.9663717795219728</v>
      </c>
    </row>
    <row r="2645" spans="1:7" x14ac:dyDescent="0.35">
      <c r="A2645" s="11">
        <v>44567</v>
      </c>
      <c r="B2645" t="s">
        <v>3744</v>
      </c>
      <c r="C2645" t="s">
        <v>4283</v>
      </c>
      <c r="D2645" t="s">
        <v>3745</v>
      </c>
      <c r="E2645" s="18">
        <v>66.257999999999996</v>
      </c>
      <c r="F2645" s="18">
        <v>290.94729999999998</v>
      </c>
      <c r="G2645" s="19">
        <f>+(Costo_Productos[[#This Row],[Precio Venta]]/Costo_Productos[[#This Row],[Precio Unitario]]-1)</f>
        <v>3.3911271091792692</v>
      </c>
    </row>
    <row r="2646" spans="1:7" x14ac:dyDescent="0.35">
      <c r="A2646" s="11">
        <v>44567</v>
      </c>
      <c r="B2646" t="s">
        <v>3740</v>
      </c>
      <c r="C2646" t="s">
        <v>4283</v>
      </c>
      <c r="D2646" t="s">
        <v>3741</v>
      </c>
      <c r="E2646" s="18">
        <v>69.293999999999997</v>
      </c>
      <c r="F2646" s="18">
        <v>361.2353</v>
      </c>
      <c r="G2646" s="19">
        <f>+(Costo_Productos[[#This Row],[Precio Venta]]/Costo_Productos[[#This Row],[Precio Unitario]]-1)</f>
        <v>4.2130819407163678</v>
      </c>
    </row>
    <row r="2647" spans="1:7" x14ac:dyDescent="0.35">
      <c r="A2647" s="11">
        <v>44567</v>
      </c>
      <c r="B2647" t="s">
        <v>3736</v>
      </c>
      <c r="C2647" t="s">
        <v>4283</v>
      </c>
      <c r="D2647" t="s">
        <v>3737</v>
      </c>
      <c r="E2647" s="18">
        <v>56.688000000000002</v>
      </c>
      <c r="F2647" s="18">
        <v>281.84469999999999</v>
      </c>
      <c r="G2647" s="19">
        <f>+(Costo_Productos[[#This Row],[Precio Venta]]/Costo_Productos[[#This Row],[Precio Unitario]]-1)</f>
        <v>3.9718582416031607</v>
      </c>
    </row>
    <row r="2648" spans="1:7" x14ac:dyDescent="0.35">
      <c r="A2648" s="11">
        <v>44567</v>
      </c>
      <c r="B2648" t="s">
        <v>3811</v>
      </c>
      <c r="C2648" t="s">
        <v>4283</v>
      </c>
      <c r="D2648" t="s">
        <v>3812</v>
      </c>
      <c r="E2648" s="18">
        <v>57.45</v>
      </c>
      <c r="F2648" s="18">
        <v>260.41410000000002</v>
      </c>
      <c r="G2648" s="19">
        <f>+(Costo_Productos[[#This Row],[Precio Venta]]/Costo_Productos[[#This Row],[Precio Unitario]]-1)</f>
        <v>3.5328825065274154</v>
      </c>
    </row>
    <row r="2649" spans="1:7" x14ac:dyDescent="0.35">
      <c r="A2649" s="11">
        <v>44567</v>
      </c>
      <c r="B2649" t="s">
        <v>3730</v>
      </c>
      <c r="C2649" t="s">
        <v>4283</v>
      </c>
      <c r="D2649" t="s">
        <v>3731</v>
      </c>
      <c r="E2649" s="18">
        <v>76.164000000000001</v>
      </c>
      <c r="F2649" s="18">
        <v>347.42450000000002</v>
      </c>
      <c r="G2649" s="19">
        <f>+(Costo_Productos[[#This Row],[Precio Venta]]/Costo_Productos[[#This Row],[Precio Unitario]]-1)</f>
        <v>3.5615316947639304</v>
      </c>
    </row>
    <row r="2650" spans="1:7" x14ac:dyDescent="0.35">
      <c r="A2650" s="11">
        <v>44567</v>
      </c>
      <c r="B2650" t="s">
        <v>3728</v>
      </c>
      <c r="C2650" t="s">
        <v>4283</v>
      </c>
      <c r="D2650" t="s">
        <v>3729</v>
      </c>
      <c r="E2650" s="18">
        <v>70.38</v>
      </c>
      <c r="F2650" s="18">
        <v>321.01510000000002</v>
      </c>
      <c r="G2650" s="19">
        <f>+(Costo_Productos[[#This Row],[Precio Venta]]/Costo_Productos[[#This Row],[Precio Unitario]]-1)</f>
        <v>3.5611693662972437</v>
      </c>
    </row>
    <row r="2651" spans="1:7" x14ac:dyDescent="0.35">
      <c r="A2651" s="11">
        <v>44567</v>
      </c>
      <c r="B2651" t="s">
        <v>3809</v>
      </c>
      <c r="C2651" t="s">
        <v>4283</v>
      </c>
      <c r="D2651" t="s">
        <v>3810</v>
      </c>
      <c r="E2651" s="18">
        <v>69.828000000000003</v>
      </c>
      <c r="F2651" s="18">
        <v>360.04469999999998</v>
      </c>
      <c r="G2651" s="19">
        <f>+(Costo_Productos[[#This Row],[Precio Venta]]/Costo_Productos[[#This Row],[Precio Unitario]]-1)</f>
        <v>4.1561651486509703</v>
      </c>
    </row>
    <row r="2652" spans="1:7" x14ac:dyDescent="0.35">
      <c r="A2652" s="11">
        <v>44567</v>
      </c>
      <c r="B2652" t="s">
        <v>3726</v>
      </c>
      <c r="C2652" t="s">
        <v>4283</v>
      </c>
      <c r="D2652" t="s">
        <v>3727</v>
      </c>
      <c r="E2652" s="18">
        <v>81.593999999999994</v>
      </c>
      <c r="F2652" s="18">
        <v>361.18119999999999</v>
      </c>
      <c r="G2652" s="19">
        <f>+(Costo_Productos[[#This Row],[Precio Venta]]/Costo_Productos[[#This Row],[Precio Unitario]]-1)</f>
        <v>3.4265656788489354</v>
      </c>
    </row>
    <row r="2653" spans="1:7" x14ac:dyDescent="0.35">
      <c r="A2653" s="11">
        <v>44567</v>
      </c>
      <c r="B2653" t="s">
        <v>3724</v>
      </c>
      <c r="C2653" t="s">
        <v>4283</v>
      </c>
      <c r="D2653" t="s">
        <v>3725</v>
      </c>
      <c r="E2653" s="18">
        <v>71.861999999999995</v>
      </c>
      <c r="F2653" s="18">
        <v>318.1035</v>
      </c>
      <c r="G2653" s="19">
        <f>+(Costo_Productos[[#This Row],[Precio Venta]]/Costo_Productos[[#This Row],[Precio Unitario]]-1)</f>
        <v>3.4265884612173334</v>
      </c>
    </row>
    <row r="2654" spans="1:7" x14ac:dyDescent="0.35">
      <c r="A2654" s="11">
        <v>44567</v>
      </c>
      <c r="B2654" t="s">
        <v>3722</v>
      </c>
      <c r="C2654" t="s">
        <v>4283</v>
      </c>
      <c r="D2654" t="s">
        <v>3723</v>
      </c>
      <c r="E2654" s="18">
        <v>61.59</v>
      </c>
      <c r="F2654" s="18">
        <v>272.6447</v>
      </c>
      <c r="G2654" s="19">
        <f>+(Costo_Productos[[#This Row],[Precio Venta]]/Costo_Productos[[#This Row],[Precio Unitario]]-1)</f>
        <v>3.4267689559993499</v>
      </c>
    </row>
    <row r="2655" spans="1:7" x14ac:dyDescent="0.35">
      <c r="A2655" s="11">
        <v>44567</v>
      </c>
      <c r="B2655" t="s">
        <v>3720</v>
      </c>
      <c r="C2655" t="s">
        <v>4283</v>
      </c>
      <c r="D2655" t="s">
        <v>3721</v>
      </c>
      <c r="E2655" s="18">
        <v>56.381999999999998</v>
      </c>
      <c r="F2655" s="18">
        <v>249.60140000000001</v>
      </c>
      <c r="G2655" s="19">
        <f>+(Costo_Productos[[#This Row],[Precio Venta]]/Costo_Productos[[#This Row],[Precio Unitario]]-1)</f>
        <v>3.4269696002270233</v>
      </c>
    </row>
    <row r="2656" spans="1:7" x14ac:dyDescent="0.35">
      <c r="A2656" s="11">
        <v>44567</v>
      </c>
      <c r="B2656" t="s">
        <v>3663</v>
      </c>
      <c r="C2656" t="s">
        <v>4283</v>
      </c>
      <c r="D2656" t="s">
        <v>3665</v>
      </c>
      <c r="E2656" s="18">
        <v>63.984000000000002</v>
      </c>
      <c r="F2656" s="18">
        <v>253.7901</v>
      </c>
      <c r="G2656" s="19">
        <f>+(Costo_Productos[[#This Row],[Precio Venta]]/Costo_Productos[[#This Row],[Precio Unitario]]-1)</f>
        <v>2.9664619279819955</v>
      </c>
    </row>
    <row r="2657" spans="1:7" x14ac:dyDescent="0.35">
      <c r="A2657" s="11">
        <v>44601</v>
      </c>
      <c r="B2657" t="s">
        <v>1888</v>
      </c>
      <c r="C2657" t="s">
        <v>4278</v>
      </c>
      <c r="D2657" t="s">
        <v>1889</v>
      </c>
      <c r="E2657" s="18">
        <v>44.96</v>
      </c>
      <c r="F2657" s="18">
        <v>216.67070000000001</v>
      </c>
      <c r="G2657" s="19">
        <f>+(Costo_Productos[[#This Row],[Precio Venta]]/Costo_Productos[[#This Row],[Precio Unitario]]-1)</f>
        <v>3.8191881672597869</v>
      </c>
    </row>
    <row r="2658" spans="1:7" x14ac:dyDescent="0.35">
      <c r="A2658" s="11">
        <v>44601</v>
      </c>
      <c r="B2658" t="s">
        <v>1878</v>
      </c>
      <c r="C2658" t="s">
        <v>4278</v>
      </c>
      <c r="D2658" t="s">
        <v>1879</v>
      </c>
      <c r="E2658" s="18">
        <v>52.27</v>
      </c>
      <c r="F2658" s="18">
        <v>216.67070000000001</v>
      </c>
      <c r="G2658" s="19">
        <f>+(Costo_Productos[[#This Row],[Precio Venta]]/Costo_Productos[[#This Row],[Precio Unitario]]-1)</f>
        <v>3.1452209680505065</v>
      </c>
    </row>
    <row r="2659" spans="1:7" x14ac:dyDescent="0.35">
      <c r="A2659" s="11">
        <v>44601</v>
      </c>
      <c r="B2659" t="s">
        <v>1876</v>
      </c>
      <c r="C2659" t="s">
        <v>4278</v>
      </c>
      <c r="D2659" t="s">
        <v>1877</v>
      </c>
      <c r="E2659" s="18">
        <v>50.82</v>
      </c>
      <c r="F2659" s="18">
        <v>200.06039999999999</v>
      </c>
      <c r="G2659" s="19">
        <f>+(Costo_Productos[[#This Row],[Precio Venta]]/Costo_Productos[[#This Row],[Precio Unitario]]-1)</f>
        <v>2.9366469893742617</v>
      </c>
    </row>
    <row r="2660" spans="1:7" x14ac:dyDescent="0.35">
      <c r="A2660" s="11">
        <v>44601</v>
      </c>
      <c r="B2660" t="s">
        <v>3510</v>
      </c>
      <c r="C2660" t="s">
        <v>4288</v>
      </c>
      <c r="D2660" t="s">
        <v>3381</v>
      </c>
      <c r="E2660" s="18">
        <v>21.643000000000001</v>
      </c>
      <c r="F2660" s="18">
        <v>108.5069</v>
      </c>
      <c r="G2660" s="19">
        <f>+(Costo_Productos[[#This Row],[Precio Venta]]/Costo_Productos[[#This Row],[Precio Unitario]]-1)</f>
        <v>4.0134870396895073</v>
      </c>
    </row>
    <row r="2661" spans="1:7" x14ac:dyDescent="0.35">
      <c r="A2661" s="11">
        <v>44593</v>
      </c>
      <c r="B2661" t="s">
        <v>1868</v>
      </c>
      <c r="C2661" t="s">
        <v>4278</v>
      </c>
      <c r="D2661" t="s">
        <v>1967</v>
      </c>
      <c r="E2661" s="18">
        <v>50</v>
      </c>
      <c r="F2661" s="18">
        <v>507.49349999999998</v>
      </c>
      <c r="G2661" s="19">
        <f>+(Costo_Productos[[#This Row],[Precio Venta]]/Costo_Productos[[#This Row],[Precio Unitario]]-1)</f>
        <v>9.1498699999999999</v>
      </c>
    </row>
    <row r="2662" spans="1:7" x14ac:dyDescent="0.35">
      <c r="A2662" s="11">
        <v>44593</v>
      </c>
      <c r="B2662" t="s">
        <v>1818</v>
      </c>
      <c r="C2662" t="s">
        <v>4278</v>
      </c>
      <c r="D2662" t="s">
        <v>1943</v>
      </c>
      <c r="E2662" s="18">
        <v>81.63</v>
      </c>
      <c r="F2662" s="18">
        <v>533.58810000000005</v>
      </c>
      <c r="G2662" s="19">
        <f>+(Costo_Productos[[#This Row],[Precio Venta]]/Costo_Productos[[#This Row],[Precio Unitario]]-1)</f>
        <v>5.536666666666668</v>
      </c>
    </row>
    <row r="2663" spans="1:7" x14ac:dyDescent="0.35">
      <c r="A2663" s="11">
        <v>44593</v>
      </c>
      <c r="B2663" t="s">
        <v>5422</v>
      </c>
      <c r="C2663" t="s">
        <v>4278</v>
      </c>
      <c r="D2663" t="s">
        <v>1918</v>
      </c>
      <c r="E2663" s="18">
        <v>58.31</v>
      </c>
      <c r="F2663" s="18">
        <v>381.1309</v>
      </c>
      <c r="G2663" s="19">
        <f>+(Costo_Productos[[#This Row],[Precio Venta]]/Costo_Productos[[#This Row],[Precio Unitario]]-1)</f>
        <v>5.5362870862630764</v>
      </c>
    </row>
    <row r="2664" spans="1:7" x14ac:dyDescent="0.35">
      <c r="A2664" s="11">
        <v>44593</v>
      </c>
      <c r="B2664" t="s">
        <v>1798</v>
      </c>
      <c r="C2664" t="s">
        <v>4278</v>
      </c>
      <c r="D2664" t="s">
        <v>1924</v>
      </c>
      <c r="E2664" s="18">
        <v>60.64</v>
      </c>
      <c r="F2664" s="18">
        <v>396.3766</v>
      </c>
      <c r="G2664" s="19">
        <f>+(Costo_Productos[[#This Row],[Precio Venta]]/Costo_Productos[[#This Row],[Precio Unitario]]-1)</f>
        <v>5.5365534300791559</v>
      </c>
    </row>
    <row r="2665" spans="1:7" x14ac:dyDescent="0.35">
      <c r="A2665" s="11">
        <v>44593</v>
      </c>
      <c r="B2665" t="s">
        <v>1796</v>
      </c>
      <c r="C2665" t="s">
        <v>4278</v>
      </c>
      <c r="D2665" t="s">
        <v>1922</v>
      </c>
      <c r="E2665" s="18">
        <v>108.15</v>
      </c>
      <c r="F2665" s="18">
        <v>706.89449999999999</v>
      </c>
      <c r="G2665" s="19">
        <f>+(Costo_Productos[[#This Row],[Precio Venta]]/Costo_Productos[[#This Row],[Precio Unitario]]-1)</f>
        <v>5.5362413314840495</v>
      </c>
    </row>
    <row r="2666" spans="1:7" x14ac:dyDescent="0.35">
      <c r="A2666" s="11">
        <v>44593</v>
      </c>
      <c r="B2666" t="s">
        <v>5423</v>
      </c>
      <c r="C2666" t="s">
        <v>4278</v>
      </c>
      <c r="D2666" t="s">
        <v>1926</v>
      </c>
      <c r="E2666" s="18">
        <v>104.95</v>
      </c>
      <c r="F2666" s="18">
        <v>686.03319999999997</v>
      </c>
      <c r="G2666" s="19">
        <f>+(Costo_Productos[[#This Row],[Precio Venta]]/Costo_Productos[[#This Row],[Precio Unitario]]-1)</f>
        <v>5.5367622677465453</v>
      </c>
    </row>
    <row r="2667" spans="1:7" x14ac:dyDescent="0.35">
      <c r="A2667" s="11">
        <v>44593</v>
      </c>
      <c r="B2667" t="s">
        <v>1862</v>
      </c>
      <c r="C2667" t="s">
        <v>4278</v>
      </c>
      <c r="D2667" t="s">
        <v>1961</v>
      </c>
      <c r="E2667" s="18">
        <v>90.96</v>
      </c>
      <c r="F2667" s="18">
        <v>594.57090000000005</v>
      </c>
      <c r="G2667" s="19">
        <f>+(Costo_Productos[[#This Row],[Precio Venta]]/Costo_Productos[[#This Row],[Precio Unitario]]-1)</f>
        <v>5.5366193931398424</v>
      </c>
    </row>
    <row r="2668" spans="1:7" x14ac:dyDescent="0.35">
      <c r="A2668" s="11">
        <v>44593</v>
      </c>
      <c r="B2668" t="s">
        <v>1804</v>
      </c>
      <c r="C2668" t="s">
        <v>4278</v>
      </c>
      <c r="D2668" t="s">
        <v>1932</v>
      </c>
      <c r="E2668" s="18">
        <v>69.97</v>
      </c>
      <c r="F2668" s="18">
        <v>457.35950000000003</v>
      </c>
      <c r="G2668" s="19">
        <f>+(Costo_Productos[[#This Row],[Precio Venta]]/Costo_Productos[[#This Row],[Precio Unitario]]-1)</f>
        <v>5.5365085036444199</v>
      </c>
    </row>
    <row r="2669" spans="1:7" x14ac:dyDescent="0.35">
      <c r="A2669" s="11">
        <v>44593</v>
      </c>
      <c r="B2669" t="s">
        <v>1810</v>
      </c>
      <c r="C2669" t="s">
        <v>4278</v>
      </c>
      <c r="D2669" t="s">
        <v>1936</v>
      </c>
      <c r="E2669" s="18">
        <v>69.97</v>
      </c>
      <c r="F2669" s="18">
        <v>457.35950000000003</v>
      </c>
      <c r="G2669" s="19">
        <f>+(Costo_Productos[[#This Row],[Precio Venta]]/Costo_Productos[[#This Row],[Precio Unitario]]-1)</f>
        <v>5.5365085036444199</v>
      </c>
    </row>
    <row r="2670" spans="1:7" x14ac:dyDescent="0.35">
      <c r="A2670" s="11">
        <v>44593</v>
      </c>
      <c r="B2670" t="s">
        <v>1866</v>
      </c>
      <c r="C2670" t="s">
        <v>4278</v>
      </c>
      <c r="D2670" t="s">
        <v>1965</v>
      </c>
      <c r="E2670" s="18">
        <v>46.65</v>
      </c>
      <c r="F2670" s="18">
        <v>304.90230000000003</v>
      </c>
      <c r="G2670" s="19">
        <f>+(Costo_Productos[[#This Row],[Precio Venta]]/Costo_Productos[[#This Row],[Precio Unitario]]-1)</f>
        <v>5.5359549839228306</v>
      </c>
    </row>
    <row r="2671" spans="1:7" x14ac:dyDescent="0.35">
      <c r="A2671" s="11">
        <v>44593</v>
      </c>
      <c r="B2671" t="s">
        <v>1802</v>
      </c>
      <c r="C2671" t="s">
        <v>4278</v>
      </c>
      <c r="D2671" t="s">
        <v>1930</v>
      </c>
      <c r="E2671" s="18">
        <v>46.65</v>
      </c>
      <c r="F2671" s="18">
        <v>304.90230000000003</v>
      </c>
      <c r="G2671" s="19">
        <f>+(Costo_Productos[[#This Row],[Precio Venta]]/Costo_Productos[[#This Row],[Precio Unitario]]-1)</f>
        <v>5.5359549839228306</v>
      </c>
    </row>
    <row r="2672" spans="1:7" x14ac:dyDescent="0.35">
      <c r="A2672" s="11">
        <v>44593</v>
      </c>
      <c r="B2672" t="s">
        <v>1844</v>
      </c>
      <c r="C2672" t="s">
        <v>4278</v>
      </c>
      <c r="D2672" t="s">
        <v>1953</v>
      </c>
      <c r="E2672" s="18">
        <v>38.619999999999997</v>
      </c>
      <c r="F2672" s="18">
        <v>252.4623</v>
      </c>
      <c r="G2672" s="19">
        <f>+(Costo_Productos[[#This Row],[Precio Venta]]/Costo_Productos[[#This Row],[Precio Unitario]]-1)</f>
        <v>5.5370870015535996</v>
      </c>
    </row>
    <row r="2673" spans="1:7" x14ac:dyDescent="0.35">
      <c r="A2673" s="11">
        <v>44593</v>
      </c>
      <c r="B2673" t="s">
        <v>5424</v>
      </c>
      <c r="C2673" t="s">
        <v>4278</v>
      </c>
      <c r="D2673" t="s">
        <v>1949</v>
      </c>
      <c r="E2673" s="18">
        <v>38.619999999999997</v>
      </c>
      <c r="F2673" s="18">
        <v>252.4623</v>
      </c>
      <c r="G2673" s="19">
        <f>+(Costo_Productos[[#This Row],[Precio Venta]]/Costo_Productos[[#This Row],[Precio Unitario]]-1)</f>
        <v>5.5370870015535996</v>
      </c>
    </row>
    <row r="2674" spans="1:7" x14ac:dyDescent="0.35">
      <c r="A2674" s="11">
        <v>44593</v>
      </c>
      <c r="B2674" t="s">
        <v>5425</v>
      </c>
      <c r="C2674" t="s">
        <v>4278</v>
      </c>
      <c r="D2674" t="s">
        <v>1945</v>
      </c>
      <c r="E2674" s="18">
        <v>38.619999999999997</v>
      </c>
      <c r="F2674" s="18">
        <v>252.4623</v>
      </c>
      <c r="G2674" s="19">
        <f>+(Costo_Productos[[#This Row],[Precio Venta]]/Costo_Productos[[#This Row],[Precio Unitario]]-1)</f>
        <v>5.5370870015535996</v>
      </c>
    </row>
    <row r="2675" spans="1:7" x14ac:dyDescent="0.35">
      <c r="A2675" s="11">
        <v>44593</v>
      </c>
      <c r="B2675" t="s">
        <v>1834</v>
      </c>
      <c r="C2675" t="s">
        <v>4278</v>
      </c>
      <c r="D2675" t="s">
        <v>1835</v>
      </c>
      <c r="E2675" s="18">
        <v>89</v>
      </c>
      <c r="F2675" s="18">
        <v>457.80329999999998</v>
      </c>
      <c r="G2675" s="19">
        <f>+(Costo_Productos[[#This Row],[Precio Venta]]/Costo_Productos[[#This Row],[Precio Unitario]]-1)</f>
        <v>4.1438573033707859</v>
      </c>
    </row>
    <row r="2676" spans="1:7" x14ac:dyDescent="0.35">
      <c r="A2676" s="11">
        <v>44593</v>
      </c>
      <c r="B2676" t="s">
        <v>1904</v>
      </c>
      <c r="C2676" t="s">
        <v>4278</v>
      </c>
      <c r="D2676" t="s">
        <v>1905</v>
      </c>
      <c r="E2676" s="18">
        <v>80</v>
      </c>
      <c r="F2676" s="18">
        <v>253.97300000000001</v>
      </c>
      <c r="G2676" s="19">
        <f>+(Costo_Productos[[#This Row],[Precio Venta]]/Costo_Productos[[#This Row],[Precio Unitario]]-1)</f>
        <v>2.1746625000000002</v>
      </c>
    </row>
    <row r="2677" spans="1:7" x14ac:dyDescent="0.35">
      <c r="A2677" s="11">
        <v>44593</v>
      </c>
      <c r="B2677" t="s">
        <v>1902</v>
      </c>
      <c r="C2677" t="s">
        <v>4278</v>
      </c>
      <c r="D2677" t="s">
        <v>1903</v>
      </c>
      <c r="E2677" s="18">
        <v>80</v>
      </c>
      <c r="F2677" s="18">
        <v>241.78460000000001</v>
      </c>
      <c r="G2677" s="19">
        <f>+(Costo_Productos[[#This Row],[Precio Venta]]/Costo_Productos[[#This Row],[Precio Unitario]]-1)</f>
        <v>2.0223075000000001</v>
      </c>
    </row>
    <row r="2678" spans="1:7" x14ac:dyDescent="0.35">
      <c r="A2678" s="11">
        <v>44593</v>
      </c>
      <c r="B2678" t="s">
        <v>1826</v>
      </c>
      <c r="C2678" t="s">
        <v>4278</v>
      </c>
      <c r="D2678" t="s">
        <v>1827</v>
      </c>
      <c r="E2678" s="18">
        <v>40.46</v>
      </c>
      <c r="F2678" s="18">
        <v>265.42450000000002</v>
      </c>
      <c r="G2678" s="19">
        <f>+(Costo_Productos[[#This Row],[Precio Venta]]/Costo_Productos[[#This Row],[Precio Unitario]]-1)</f>
        <v>5.5601705388037574</v>
      </c>
    </row>
    <row r="2679" spans="1:7" x14ac:dyDescent="0.35">
      <c r="A2679" s="11">
        <v>44593</v>
      </c>
      <c r="B2679" t="s">
        <v>1822</v>
      </c>
      <c r="C2679" t="s">
        <v>4278</v>
      </c>
      <c r="D2679" t="s">
        <v>1823</v>
      </c>
      <c r="E2679" s="18">
        <v>34.47</v>
      </c>
      <c r="F2679" s="18">
        <v>234.44309999999999</v>
      </c>
      <c r="G2679" s="19">
        <f>+(Costo_Productos[[#This Row],[Precio Venta]]/Costo_Productos[[#This Row],[Precio Unitario]]-1)</f>
        <v>5.8013664055700609</v>
      </c>
    </row>
    <row r="2680" spans="1:7" x14ac:dyDescent="0.35">
      <c r="A2680" s="11">
        <v>44593</v>
      </c>
      <c r="B2680" t="s">
        <v>1808</v>
      </c>
      <c r="C2680" t="s">
        <v>4278</v>
      </c>
      <c r="D2680" t="s">
        <v>1809</v>
      </c>
      <c r="E2680" s="18">
        <v>240</v>
      </c>
      <c r="F2680" s="18">
        <v>920</v>
      </c>
      <c r="G2680" s="19">
        <f>+(Costo_Productos[[#This Row],[Precio Venta]]/Costo_Productos[[#This Row],[Precio Unitario]]-1)</f>
        <v>2.8333333333333335</v>
      </c>
    </row>
    <row r="2681" spans="1:7" x14ac:dyDescent="0.35">
      <c r="A2681" s="11">
        <v>44593</v>
      </c>
      <c r="B2681" t="s">
        <v>1802</v>
      </c>
      <c r="C2681" t="s">
        <v>4278</v>
      </c>
      <c r="D2681" t="s">
        <v>1803</v>
      </c>
      <c r="E2681" s="18">
        <v>240</v>
      </c>
      <c r="F2681" s="18">
        <v>920</v>
      </c>
      <c r="G2681" s="19">
        <f>+(Costo_Productos[[#This Row],[Precio Venta]]/Costo_Productos[[#This Row],[Precio Unitario]]-1)</f>
        <v>2.8333333333333335</v>
      </c>
    </row>
    <row r="2682" spans="1:7" x14ac:dyDescent="0.35">
      <c r="A2682" s="11">
        <v>44593</v>
      </c>
      <c r="B2682" t="s">
        <v>1800</v>
      </c>
      <c r="C2682" t="s">
        <v>4278</v>
      </c>
      <c r="D2682" t="s">
        <v>1801</v>
      </c>
      <c r="E2682" s="18">
        <v>240</v>
      </c>
      <c r="F2682" s="18">
        <v>920</v>
      </c>
      <c r="G2682" s="19">
        <f>+(Costo_Productos[[#This Row],[Precio Venta]]/Costo_Productos[[#This Row],[Precio Unitario]]-1)</f>
        <v>2.8333333333333335</v>
      </c>
    </row>
    <row r="2683" spans="1:7" x14ac:dyDescent="0.35">
      <c r="A2683" s="11">
        <v>44593</v>
      </c>
      <c r="B2683" t="s">
        <v>1836</v>
      </c>
      <c r="C2683" t="s">
        <v>4278</v>
      </c>
      <c r="D2683" t="s">
        <v>1837</v>
      </c>
      <c r="E2683" s="18">
        <v>62.5</v>
      </c>
      <c r="F2683" s="18">
        <v>436.71449999999999</v>
      </c>
      <c r="G2683" s="19">
        <f>+(Costo_Productos[[#This Row],[Precio Venta]]/Costo_Productos[[#This Row],[Precio Unitario]]-1)</f>
        <v>5.9874320000000001</v>
      </c>
    </row>
    <row r="2684" spans="1:7" x14ac:dyDescent="0.35">
      <c r="A2684" s="11">
        <v>44593</v>
      </c>
      <c r="B2684" t="s">
        <v>1810</v>
      </c>
      <c r="C2684" t="s">
        <v>4278</v>
      </c>
      <c r="D2684" t="s">
        <v>1811</v>
      </c>
      <c r="E2684" s="18">
        <v>82.92</v>
      </c>
      <c r="F2684" s="18">
        <v>323.07859999999999</v>
      </c>
      <c r="G2684" s="19">
        <f>+(Costo_Productos[[#This Row],[Precio Venta]]/Costo_Productos[[#This Row],[Precio Unitario]]-1)</f>
        <v>2.8962686927158705</v>
      </c>
    </row>
    <row r="2685" spans="1:7" x14ac:dyDescent="0.35">
      <c r="A2685" s="11">
        <v>44593</v>
      </c>
      <c r="B2685" t="s">
        <v>1856</v>
      </c>
      <c r="C2685" t="s">
        <v>4278</v>
      </c>
      <c r="D2685" t="s">
        <v>1857</v>
      </c>
      <c r="E2685" s="18">
        <v>63.19</v>
      </c>
      <c r="F2685" s="18">
        <v>317.40949999999998</v>
      </c>
      <c r="G2685" s="19">
        <f>+(Costo_Productos[[#This Row],[Precio Venta]]/Costo_Productos[[#This Row],[Precio Unitario]]-1)</f>
        <v>4.0230970090204146</v>
      </c>
    </row>
    <row r="2686" spans="1:7" x14ac:dyDescent="0.35">
      <c r="A2686" s="11">
        <v>44593</v>
      </c>
      <c r="B2686" t="s">
        <v>1868</v>
      </c>
      <c r="C2686" t="s">
        <v>4278</v>
      </c>
      <c r="D2686" t="s">
        <v>1869</v>
      </c>
      <c r="E2686" s="18">
        <v>87</v>
      </c>
      <c r="F2686" s="18">
        <v>362.36500000000001</v>
      </c>
      <c r="G2686" s="19">
        <f>+(Costo_Productos[[#This Row],[Precio Venta]]/Costo_Productos[[#This Row],[Precio Unitario]]-1)</f>
        <v>3.1651149425287359</v>
      </c>
    </row>
    <row r="2687" spans="1:7" x14ac:dyDescent="0.35">
      <c r="A2687" s="11">
        <v>44593</v>
      </c>
      <c r="B2687" t="s">
        <v>1848</v>
      </c>
      <c r="C2687" t="s">
        <v>4278</v>
      </c>
      <c r="D2687" t="s">
        <v>1849</v>
      </c>
      <c r="E2687" s="18">
        <v>43.25</v>
      </c>
      <c r="F2687" s="18">
        <v>242.69159999999999</v>
      </c>
      <c r="G2687" s="19">
        <f>+(Costo_Productos[[#This Row],[Precio Venta]]/Costo_Productos[[#This Row],[Precio Unitario]]-1)</f>
        <v>4.611366473988439</v>
      </c>
    </row>
    <row r="2688" spans="1:7" x14ac:dyDescent="0.35">
      <c r="A2688" s="11">
        <v>44593</v>
      </c>
      <c r="B2688" t="s">
        <v>1842</v>
      </c>
      <c r="C2688" t="s">
        <v>4278</v>
      </c>
      <c r="D2688" t="s">
        <v>1843</v>
      </c>
      <c r="E2688" s="18">
        <v>39.19</v>
      </c>
      <c r="F2688" s="18">
        <v>200.06039999999999</v>
      </c>
      <c r="G2688" s="19">
        <f>+(Costo_Productos[[#This Row],[Precio Venta]]/Costo_Productos[[#This Row],[Precio Unitario]]-1)</f>
        <v>4.1048838989538146</v>
      </c>
    </row>
    <row r="2689" spans="1:7" x14ac:dyDescent="0.35">
      <c r="A2689" s="11">
        <v>44593</v>
      </c>
      <c r="B2689" t="s">
        <v>1788</v>
      </c>
      <c r="C2689" t="s">
        <v>4278</v>
      </c>
      <c r="D2689" t="s">
        <v>1789</v>
      </c>
      <c r="E2689" s="18">
        <v>39.19</v>
      </c>
      <c r="F2689" s="18">
        <v>230.815</v>
      </c>
      <c r="G2689" s="19">
        <f>+(Costo_Productos[[#This Row],[Precio Venta]]/Costo_Productos[[#This Row],[Precio Unitario]]-1)</f>
        <v>4.8896402143403934</v>
      </c>
    </row>
    <row r="2690" spans="1:7" x14ac:dyDescent="0.35">
      <c r="A2690" s="11">
        <v>44498</v>
      </c>
      <c r="B2690" t="s">
        <v>3916</v>
      </c>
      <c r="C2690" t="s">
        <v>5584</v>
      </c>
      <c r="D2690" t="s">
        <v>3917</v>
      </c>
      <c r="E2690" s="18">
        <v>46.2</v>
      </c>
      <c r="F2690" s="18">
        <v>206.03559999999999</v>
      </c>
      <c r="G2690" s="19">
        <f>+(Costo_Productos[[#This Row],[Precio Venta]]/Costo_Productos[[#This Row],[Precio Unitario]]-1)</f>
        <v>3.459645021645021</v>
      </c>
    </row>
    <row r="2691" spans="1:7" x14ac:dyDescent="0.35">
      <c r="A2691" s="11">
        <v>44498</v>
      </c>
      <c r="B2691" t="s">
        <v>4004</v>
      </c>
      <c r="C2691" t="s">
        <v>5584</v>
      </c>
      <c r="D2691" t="s">
        <v>4005</v>
      </c>
      <c r="E2691" s="18">
        <v>20.774999999999999</v>
      </c>
      <c r="F2691" s="18">
        <v>95.409899999999993</v>
      </c>
      <c r="G2691" s="19">
        <f>+(Costo_Productos[[#This Row],[Precio Venta]]/Costo_Productos[[#This Row],[Precio Unitario]]-1)</f>
        <v>3.5925342960288811</v>
      </c>
    </row>
    <row r="2692" spans="1:7" x14ac:dyDescent="0.35">
      <c r="A2692" s="11">
        <v>44498</v>
      </c>
      <c r="B2692" t="s">
        <v>3970</v>
      </c>
      <c r="C2692" t="s">
        <v>5584</v>
      </c>
      <c r="D2692" t="s">
        <v>3971</v>
      </c>
      <c r="E2692" s="18">
        <v>73.125</v>
      </c>
      <c r="F2692" s="18">
        <v>336.74099999999999</v>
      </c>
      <c r="G2692" s="19">
        <f>+(Costo_Productos[[#This Row],[Precio Venta]]/Costo_Productos[[#This Row],[Precio Unitario]]-1)</f>
        <v>3.6050051282051276</v>
      </c>
    </row>
    <row r="2693" spans="1:7" x14ac:dyDescent="0.35">
      <c r="A2693" s="11">
        <v>44498</v>
      </c>
      <c r="B2693" t="s">
        <v>3968</v>
      </c>
      <c r="C2693" t="s">
        <v>5584</v>
      </c>
      <c r="D2693" t="s">
        <v>3969</v>
      </c>
      <c r="E2693" s="18">
        <v>108</v>
      </c>
      <c r="F2693" s="18">
        <v>496.69290000000001</v>
      </c>
      <c r="G2693" s="19">
        <f>+(Costo_Productos[[#This Row],[Precio Venta]]/Costo_Productos[[#This Row],[Precio Unitario]]-1)</f>
        <v>3.5990083333333338</v>
      </c>
    </row>
    <row r="2694" spans="1:7" x14ac:dyDescent="0.35">
      <c r="A2694" s="11">
        <v>44498</v>
      </c>
      <c r="B2694" t="s">
        <v>3966</v>
      </c>
      <c r="C2694" t="s">
        <v>5584</v>
      </c>
      <c r="D2694" t="s">
        <v>3967</v>
      </c>
      <c r="E2694" s="18">
        <v>82.125</v>
      </c>
      <c r="F2694" s="18">
        <v>377.77350000000001</v>
      </c>
      <c r="G2694" s="19">
        <f>+(Costo_Productos[[#This Row],[Precio Venta]]/Costo_Productos[[#This Row],[Precio Unitario]]-1)</f>
        <v>3.5999817351598171</v>
      </c>
    </row>
    <row r="2695" spans="1:7" x14ac:dyDescent="0.35">
      <c r="A2695" s="11">
        <v>44498</v>
      </c>
      <c r="B2695" t="s">
        <v>3962</v>
      </c>
      <c r="C2695" t="s">
        <v>5584</v>
      </c>
      <c r="D2695" t="s">
        <v>3963</v>
      </c>
      <c r="E2695" s="18">
        <v>92.625</v>
      </c>
      <c r="F2695" s="18">
        <v>426.03969999999998</v>
      </c>
      <c r="G2695" s="19">
        <f>+(Costo_Productos[[#This Row],[Precio Venta]]/Costo_Productos[[#This Row],[Precio Unitario]]-1)</f>
        <v>3.5996188933873139</v>
      </c>
    </row>
    <row r="2696" spans="1:7" x14ac:dyDescent="0.35">
      <c r="A2696" s="11">
        <v>44498</v>
      </c>
      <c r="B2696" t="s">
        <v>3958</v>
      </c>
      <c r="C2696" t="s">
        <v>5584</v>
      </c>
      <c r="D2696" t="s">
        <v>3959</v>
      </c>
      <c r="E2696" s="18">
        <v>64.575000000000003</v>
      </c>
      <c r="F2696" s="18">
        <v>280.61750000000001</v>
      </c>
      <c r="G2696" s="19">
        <f>+(Costo_Productos[[#This Row],[Precio Venta]]/Costo_Productos[[#This Row],[Precio Unitario]]-1)</f>
        <v>3.3456058846302748</v>
      </c>
    </row>
    <row r="2697" spans="1:7" x14ac:dyDescent="0.35">
      <c r="A2697" s="11">
        <v>44498</v>
      </c>
      <c r="B2697" t="s">
        <v>3936</v>
      </c>
      <c r="C2697" t="s">
        <v>5584</v>
      </c>
      <c r="D2697" t="s">
        <v>3937</v>
      </c>
      <c r="E2697" s="18">
        <v>31.05</v>
      </c>
      <c r="F2697" s="18">
        <v>143.42670000000001</v>
      </c>
      <c r="G2697" s="19">
        <f>+(Costo_Productos[[#This Row],[Precio Venta]]/Costo_Productos[[#This Row],[Precio Unitario]]-1)</f>
        <v>3.6192173913043479</v>
      </c>
    </row>
    <row r="2698" spans="1:7" x14ac:dyDescent="0.35">
      <c r="A2698" s="11">
        <v>44498</v>
      </c>
      <c r="B2698" t="s">
        <v>3928</v>
      </c>
      <c r="C2698" t="s">
        <v>5584</v>
      </c>
      <c r="D2698" t="s">
        <v>3929</v>
      </c>
      <c r="E2698" s="18">
        <v>19.95</v>
      </c>
      <c r="F2698" s="18">
        <v>89.610500000000002</v>
      </c>
      <c r="G2698" s="19">
        <f>+(Costo_Productos[[#This Row],[Precio Venta]]/Costo_Productos[[#This Row],[Precio Unitario]]-1)</f>
        <v>3.4917543859649127</v>
      </c>
    </row>
    <row r="2699" spans="1:7" x14ac:dyDescent="0.35">
      <c r="A2699" s="11">
        <v>44592</v>
      </c>
      <c r="B2699" t="s">
        <v>3992</v>
      </c>
      <c r="C2699" t="s">
        <v>5584</v>
      </c>
      <c r="D2699" t="s">
        <v>3993</v>
      </c>
      <c r="E2699" s="18">
        <v>97.2</v>
      </c>
      <c r="F2699" s="18">
        <v>425.91500000000002</v>
      </c>
      <c r="G2699" s="19">
        <f>+(Costo_Productos[[#This Row],[Precio Venta]]/Costo_Productos[[#This Row],[Precio Unitario]]-1)</f>
        <v>3.3818415637860086</v>
      </c>
    </row>
    <row r="2700" spans="1:7" x14ac:dyDescent="0.35">
      <c r="A2700" s="11">
        <v>44592</v>
      </c>
      <c r="B2700" t="s">
        <v>3990</v>
      </c>
      <c r="C2700" t="s">
        <v>5584</v>
      </c>
      <c r="D2700" t="s">
        <v>3991</v>
      </c>
      <c r="E2700" s="18">
        <v>16.05</v>
      </c>
      <c r="F2700" s="18">
        <v>63.107799999999997</v>
      </c>
      <c r="G2700" s="19">
        <f>+(Costo_Productos[[#This Row],[Precio Venta]]/Costo_Productos[[#This Row],[Precio Unitario]]-1)</f>
        <v>2.9319501557632397</v>
      </c>
    </row>
    <row r="2701" spans="1:7" x14ac:dyDescent="0.35">
      <c r="A2701" s="11">
        <v>44592</v>
      </c>
      <c r="B2701" t="s">
        <v>3988</v>
      </c>
      <c r="C2701" t="s">
        <v>5584</v>
      </c>
      <c r="D2701" t="s">
        <v>3989</v>
      </c>
      <c r="E2701" s="18">
        <v>24.524999999999999</v>
      </c>
      <c r="F2701" s="18">
        <v>107.5077</v>
      </c>
      <c r="G2701" s="19">
        <f>+(Costo_Productos[[#This Row],[Precio Venta]]/Costo_Productos[[#This Row],[Precio Unitario]]-1)</f>
        <v>3.3835963302752292</v>
      </c>
    </row>
    <row r="2702" spans="1:7" x14ac:dyDescent="0.35">
      <c r="A2702" s="11">
        <v>44592</v>
      </c>
      <c r="B2702" t="s">
        <v>3986</v>
      </c>
      <c r="C2702" t="s">
        <v>5584</v>
      </c>
      <c r="D2702" t="s">
        <v>3987</v>
      </c>
      <c r="E2702" s="18">
        <v>24.524999999999999</v>
      </c>
      <c r="F2702" s="18">
        <v>107.5077</v>
      </c>
      <c r="G2702" s="19">
        <f>+(Costo_Productos[[#This Row],[Precio Venta]]/Costo_Productos[[#This Row],[Precio Unitario]]-1)</f>
        <v>3.3835963302752292</v>
      </c>
    </row>
    <row r="2703" spans="1:7" x14ac:dyDescent="0.35">
      <c r="A2703" s="11">
        <v>44592</v>
      </c>
      <c r="B2703" t="s">
        <v>3984</v>
      </c>
      <c r="C2703" t="s">
        <v>5584</v>
      </c>
      <c r="D2703" t="s">
        <v>3985</v>
      </c>
      <c r="E2703" s="18">
        <v>22.95</v>
      </c>
      <c r="F2703" s="18">
        <v>100.5234</v>
      </c>
      <c r="G2703" s="19">
        <f>+(Costo_Productos[[#This Row],[Precio Venta]]/Costo_Productos[[#This Row],[Precio Unitario]]-1)</f>
        <v>3.3801045751633989</v>
      </c>
    </row>
    <row r="2704" spans="1:7" x14ac:dyDescent="0.35">
      <c r="A2704" s="11">
        <v>44592</v>
      </c>
      <c r="B2704" t="s">
        <v>3976</v>
      </c>
      <c r="C2704" t="s">
        <v>5584</v>
      </c>
      <c r="D2704" t="s">
        <v>3977</v>
      </c>
      <c r="E2704" s="18">
        <v>33.375</v>
      </c>
      <c r="F2704" s="18">
        <v>146.29519999999999</v>
      </c>
      <c r="G2704" s="19">
        <f>+(Costo_Productos[[#This Row],[Precio Venta]]/Costo_Productos[[#This Row],[Precio Unitario]]-1)</f>
        <v>3.383376779026217</v>
      </c>
    </row>
    <row r="2705" spans="1:7" x14ac:dyDescent="0.35">
      <c r="A2705" s="11">
        <v>44592</v>
      </c>
      <c r="B2705" t="s">
        <v>3972</v>
      </c>
      <c r="C2705" t="s">
        <v>5584</v>
      </c>
      <c r="D2705" t="s">
        <v>3973</v>
      </c>
      <c r="E2705" s="18">
        <v>26.7</v>
      </c>
      <c r="F2705" s="18">
        <v>82.127399999999994</v>
      </c>
      <c r="G2705" s="19">
        <f>+(Costo_Productos[[#This Row],[Precio Venta]]/Costo_Productos[[#This Row],[Precio Unitario]]-1)</f>
        <v>2.0759325842696628</v>
      </c>
    </row>
    <row r="2706" spans="1:7" x14ac:dyDescent="0.35">
      <c r="A2706" s="11">
        <v>44592</v>
      </c>
      <c r="B2706" t="s">
        <v>3968</v>
      </c>
      <c r="C2706" t="s">
        <v>5584</v>
      </c>
      <c r="D2706" t="s">
        <v>3969</v>
      </c>
      <c r="E2706" s="18">
        <v>113.4</v>
      </c>
      <c r="F2706" s="18">
        <v>496.69290000000001</v>
      </c>
      <c r="G2706" s="19">
        <f>+(Costo_Productos[[#This Row],[Precio Venta]]/Costo_Productos[[#This Row],[Precio Unitario]]-1)</f>
        <v>3.3800079365079361</v>
      </c>
    </row>
    <row r="2707" spans="1:7" x14ac:dyDescent="0.35">
      <c r="A2707" s="11">
        <v>44592</v>
      </c>
      <c r="B2707" t="s">
        <v>3964</v>
      </c>
      <c r="C2707" t="s">
        <v>5584</v>
      </c>
      <c r="D2707" t="s">
        <v>3965</v>
      </c>
      <c r="E2707" s="18">
        <v>76.8</v>
      </c>
      <c r="F2707" s="18">
        <v>336.74099999999999</v>
      </c>
      <c r="G2707" s="19">
        <f>+(Costo_Productos[[#This Row],[Precio Venta]]/Costo_Productos[[#This Row],[Precio Unitario]]-1)</f>
        <v>3.3846484375000001</v>
      </c>
    </row>
    <row r="2708" spans="1:7" x14ac:dyDescent="0.35">
      <c r="A2708" s="11">
        <v>44592</v>
      </c>
      <c r="B2708" t="s">
        <v>3954</v>
      </c>
      <c r="C2708" t="s">
        <v>5584</v>
      </c>
      <c r="D2708" t="s">
        <v>3955</v>
      </c>
      <c r="E2708" s="18">
        <v>27.074999999999999</v>
      </c>
      <c r="F2708" s="18">
        <v>93.539199999999994</v>
      </c>
      <c r="G2708" s="19">
        <f>+(Costo_Productos[[#This Row],[Precio Venta]]/Costo_Productos[[#This Row],[Precio Unitario]]-1)</f>
        <v>2.4548180978762697</v>
      </c>
    </row>
    <row r="2709" spans="1:7" x14ac:dyDescent="0.35">
      <c r="A2709" s="11">
        <v>44589</v>
      </c>
      <c r="B2709" t="s">
        <v>1818</v>
      </c>
      <c r="C2709" t="s">
        <v>4278</v>
      </c>
      <c r="D2709" t="s">
        <v>1819</v>
      </c>
      <c r="E2709" s="18">
        <v>29.04</v>
      </c>
      <c r="F2709" s="18">
        <v>154.82149999999999</v>
      </c>
      <c r="G2709" s="19">
        <f>+(Costo_Productos[[#This Row],[Precio Venta]]/Costo_Productos[[#This Row],[Precio Unitario]]-1)</f>
        <v>4.3313188705234156</v>
      </c>
    </row>
    <row r="2710" spans="1:7" x14ac:dyDescent="0.35">
      <c r="A2710" s="11">
        <v>44589</v>
      </c>
      <c r="B2710" t="s">
        <v>1870</v>
      </c>
      <c r="C2710" t="s">
        <v>4278</v>
      </c>
      <c r="D2710" t="s">
        <v>1871</v>
      </c>
      <c r="E2710" s="18">
        <v>240</v>
      </c>
      <c r="F2710" s="18">
        <v>920</v>
      </c>
      <c r="G2710" s="19">
        <f>+(Costo_Productos[[#This Row],[Precio Venta]]/Costo_Productos[[#This Row],[Precio Unitario]]-1)</f>
        <v>2.8333333333333335</v>
      </c>
    </row>
    <row r="2711" spans="1:7" x14ac:dyDescent="0.35">
      <c r="A2711" s="11">
        <v>44589</v>
      </c>
      <c r="B2711" t="s">
        <v>1808</v>
      </c>
      <c r="C2711" t="s">
        <v>4278</v>
      </c>
      <c r="D2711" t="s">
        <v>1809</v>
      </c>
      <c r="E2711" s="18">
        <v>240</v>
      </c>
      <c r="F2711" s="18">
        <v>920</v>
      </c>
      <c r="G2711" s="19">
        <f>+(Costo_Productos[[#This Row],[Precio Venta]]/Costo_Productos[[#This Row],[Precio Unitario]]-1)</f>
        <v>2.8333333333333335</v>
      </c>
    </row>
    <row r="2712" spans="1:7" x14ac:dyDescent="0.35">
      <c r="A2712" s="11">
        <v>44589</v>
      </c>
      <c r="B2712" t="s">
        <v>1806</v>
      </c>
      <c r="C2712" t="s">
        <v>4278</v>
      </c>
      <c r="D2712" t="s">
        <v>1807</v>
      </c>
      <c r="E2712" s="18">
        <v>240</v>
      </c>
      <c r="F2712" s="18">
        <v>920</v>
      </c>
      <c r="G2712" s="19">
        <f>+(Costo_Productos[[#This Row],[Precio Venta]]/Costo_Productos[[#This Row],[Precio Unitario]]-1)</f>
        <v>2.8333333333333335</v>
      </c>
    </row>
    <row r="2713" spans="1:7" x14ac:dyDescent="0.35">
      <c r="A2713" s="11">
        <v>44589</v>
      </c>
      <c r="B2713" t="s">
        <v>1804</v>
      </c>
      <c r="C2713" t="s">
        <v>4278</v>
      </c>
      <c r="D2713" t="s">
        <v>1805</v>
      </c>
      <c r="E2713" s="18">
        <v>240</v>
      </c>
      <c r="F2713" s="18">
        <v>920</v>
      </c>
      <c r="G2713" s="19">
        <f>+(Costo_Productos[[#This Row],[Precio Venta]]/Costo_Productos[[#This Row],[Precio Unitario]]-1)</f>
        <v>2.8333333333333335</v>
      </c>
    </row>
    <row r="2714" spans="1:7" x14ac:dyDescent="0.35">
      <c r="A2714" s="11">
        <v>44589</v>
      </c>
      <c r="B2714" t="s">
        <v>1878</v>
      </c>
      <c r="C2714" t="s">
        <v>4278</v>
      </c>
      <c r="D2714" t="s">
        <v>1879</v>
      </c>
      <c r="E2714" s="18">
        <v>52.27</v>
      </c>
      <c r="F2714" s="18">
        <v>216.67070000000001</v>
      </c>
      <c r="G2714" s="19">
        <f>+(Costo_Productos[[#This Row],[Precio Venta]]/Costo_Productos[[#This Row],[Precio Unitario]]-1)</f>
        <v>3.1452209680505065</v>
      </c>
    </row>
    <row r="2715" spans="1:7" x14ac:dyDescent="0.35">
      <c r="A2715" s="11">
        <v>44589</v>
      </c>
      <c r="B2715" t="s">
        <v>1810</v>
      </c>
      <c r="C2715" t="s">
        <v>4278</v>
      </c>
      <c r="D2715" t="s">
        <v>1811</v>
      </c>
      <c r="E2715" s="18">
        <v>82.92</v>
      </c>
      <c r="F2715" s="18">
        <v>323.07859999999999</v>
      </c>
      <c r="G2715" s="19">
        <f>+(Costo_Productos[[#This Row],[Precio Venta]]/Costo_Productos[[#This Row],[Precio Unitario]]-1)</f>
        <v>2.8962686927158705</v>
      </c>
    </row>
    <row r="2716" spans="1:7" x14ac:dyDescent="0.35">
      <c r="A2716" s="11">
        <v>44589</v>
      </c>
      <c r="B2716" t="s">
        <v>1796</v>
      </c>
      <c r="C2716" t="s">
        <v>4278</v>
      </c>
      <c r="D2716" t="s">
        <v>1797</v>
      </c>
      <c r="E2716" s="18">
        <v>45.61</v>
      </c>
      <c r="F2716" s="18">
        <v>280.05059999999997</v>
      </c>
      <c r="G2716" s="19">
        <f>+(Costo_Productos[[#This Row],[Precio Venta]]/Costo_Productos[[#This Row],[Precio Unitario]]-1)</f>
        <v>5.1401140100855072</v>
      </c>
    </row>
    <row r="2717" spans="1:7" x14ac:dyDescent="0.35">
      <c r="A2717" s="11">
        <v>44589</v>
      </c>
      <c r="B2717" t="s">
        <v>1848</v>
      </c>
      <c r="C2717" t="s">
        <v>4278</v>
      </c>
      <c r="D2717" t="s">
        <v>1849</v>
      </c>
      <c r="E2717" s="18">
        <v>43.25</v>
      </c>
      <c r="F2717" s="18">
        <v>242.69159999999999</v>
      </c>
      <c r="G2717" s="19">
        <f>+(Costo_Productos[[#This Row],[Precio Venta]]/Costo_Productos[[#This Row],[Precio Unitario]]-1)</f>
        <v>4.611366473988439</v>
      </c>
    </row>
    <row r="2718" spans="1:7" x14ac:dyDescent="0.35">
      <c r="A2718" s="11">
        <v>44551</v>
      </c>
      <c r="B2718" t="s">
        <v>4211</v>
      </c>
      <c r="C2718" t="s">
        <v>4293</v>
      </c>
      <c r="D2718" t="s">
        <v>4213</v>
      </c>
      <c r="E2718" s="18">
        <v>58.652999999999999</v>
      </c>
      <c r="F2718" s="18">
        <v>228.8466</v>
      </c>
      <c r="G2718" s="19">
        <f>+(Costo_Productos[[#This Row],[Precio Venta]]/Costo_Productos[[#This Row],[Precio Unitario]]-1)</f>
        <v>2.9017032376860517</v>
      </c>
    </row>
    <row r="2719" spans="1:7" x14ac:dyDescent="0.35">
      <c r="A2719" s="11">
        <v>44551</v>
      </c>
      <c r="B2719" t="s">
        <v>4193</v>
      </c>
      <c r="C2719" t="s">
        <v>4293</v>
      </c>
      <c r="D2719" t="s">
        <v>4195</v>
      </c>
      <c r="E2719" s="18">
        <v>71.938999999999993</v>
      </c>
      <c r="F2719" s="18">
        <v>280.83550000000002</v>
      </c>
      <c r="G2719" s="19">
        <f>+(Costo_Productos[[#This Row],[Precio Venta]]/Costo_Productos[[#This Row],[Precio Unitario]]-1)</f>
        <v>2.9038004420411747</v>
      </c>
    </row>
    <row r="2720" spans="1:7" x14ac:dyDescent="0.35">
      <c r="A2720" s="11">
        <v>44551</v>
      </c>
      <c r="B2720" t="s">
        <v>4190</v>
      </c>
      <c r="C2720" t="s">
        <v>4293</v>
      </c>
      <c r="D2720" t="s">
        <v>4192</v>
      </c>
      <c r="E2720" s="18">
        <v>109.494</v>
      </c>
      <c r="F2720" s="18">
        <v>427.43290000000002</v>
      </c>
      <c r="G2720" s="19">
        <f>+(Costo_Productos[[#This Row],[Precio Venta]]/Costo_Productos[[#This Row],[Precio Unitario]]-1)</f>
        <v>2.90371070560944</v>
      </c>
    </row>
    <row r="2721" spans="1:7" x14ac:dyDescent="0.35">
      <c r="A2721" s="11">
        <v>44551</v>
      </c>
      <c r="B2721" t="s">
        <v>4187</v>
      </c>
      <c r="C2721" t="s">
        <v>4293</v>
      </c>
      <c r="D2721" t="s">
        <v>4189</v>
      </c>
      <c r="E2721" s="18">
        <v>131.42500000000001</v>
      </c>
      <c r="F2721" s="18">
        <v>638.97109999999998</v>
      </c>
      <c r="G2721" s="19">
        <f>+(Costo_Productos[[#This Row],[Precio Venta]]/Costo_Productos[[#This Row],[Precio Unitario]]-1)</f>
        <v>3.8618687464333261</v>
      </c>
    </row>
    <row r="2722" spans="1:7" x14ac:dyDescent="0.35">
      <c r="A2722" s="11">
        <v>44551</v>
      </c>
      <c r="B2722" t="s">
        <v>4178</v>
      </c>
      <c r="C2722" t="s">
        <v>4293</v>
      </c>
      <c r="D2722" t="s">
        <v>4180</v>
      </c>
      <c r="E2722" s="18">
        <v>78.084999999999994</v>
      </c>
      <c r="F2722" s="18">
        <v>304.71690000000001</v>
      </c>
      <c r="G2722" s="19">
        <f>+(Costo_Productos[[#This Row],[Precio Venta]]/Costo_Productos[[#This Row],[Precio Unitario]]-1)</f>
        <v>2.9023743356598581</v>
      </c>
    </row>
    <row r="2723" spans="1:7" x14ac:dyDescent="0.35">
      <c r="A2723" s="11">
        <v>44551</v>
      </c>
      <c r="B2723" t="s">
        <v>4175</v>
      </c>
      <c r="C2723" t="s">
        <v>4293</v>
      </c>
      <c r="D2723" t="s">
        <v>4177</v>
      </c>
      <c r="E2723" s="18">
        <v>64.295000000000002</v>
      </c>
      <c r="F2723" s="18">
        <v>250.97380000000001</v>
      </c>
      <c r="G2723" s="19">
        <f>+(Costo_Productos[[#This Row],[Precio Venta]]/Costo_Productos[[#This Row],[Precio Unitario]]-1)</f>
        <v>2.9034730538922155</v>
      </c>
    </row>
    <row r="2724" spans="1:7" x14ac:dyDescent="0.35">
      <c r="A2724" s="11">
        <v>44551</v>
      </c>
      <c r="B2724" t="s">
        <v>4169</v>
      </c>
      <c r="C2724" t="s">
        <v>4293</v>
      </c>
      <c r="D2724" t="s">
        <v>4171</v>
      </c>
      <c r="E2724" s="18">
        <v>50.616999999999997</v>
      </c>
      <c r="F2724" s="18">
        <v>197.58949999999999</v>
      </c>
      <c r="G2724" s="19">
        <f>+(Costo_Productos[[#This Row],[Precio Venta]]/Costo_Productos[[#This Row],[Precio Unitario]]-1)</f>
        <v>2.9036193373767705</v>
      </c>
    </row>
    <row r="2725" spans="1:7" x14ac:dyDescent="0.35">
      <c r="A2725" s="11">
        <v>44551</v>
      </c>
      <c r="B2725" t="s">
        <v>4157</v>
      </c>
      <c r="C2725" t="s">
        <v>4293</v>
      </c>
      <c r="D2725" t="s">
        <v>4159</v>
      </c>
      <c r="E2725" s="18">
        <v>73.906000000000006</v>
      </c>
      <c r="F2725" s="18">
        <v>288.49029999999999</v>
      </c>
      <c r="G2725" s="19">
        <f>+(Costo_Productos[[#This Row],[Precio Venta]]/Costo_Productos[[#This Row],[Precio Unitario]]-1)</f>
        <v>2.9034760371282435</v>
      </c>
    </row>
    <row r="2726" spans="1:7" x14ac:dyDescent="0.35">
      <c r="A2726" s="11">
        <v>44551</v>
      </c>
      <c r="B2726" t="s">
        <v>4151</v>
      </c>
      <c r="C2726" t="s">
        <v>4293</v>
      </c>
      <c r="D2726" t="s">
        <v>4153</v>
      </c>
      <c r="E2726" s="18">
        <v>69.209000000000003</v>
      </c>
      <c r="F2726" s="18">
        <v>270.15069999999997</v>
      </c>
      <c r="G2726" s="19">
        <f>+(Costo_Productos[[#This Row],[Precio Venta]]/Costo_Productos[[#This Row],[Precio Unitario]]-1)</f>
        <v>2.9034041815370828</v>
      </c>
    </row>
    <row r="2727" spans="1:7" x14ac:dyDescent="0.35">
      <c r="A2727" s="11">
        <v>44551</v>
      </c>
      <c r="B2727" t="s">
        <v>4145</v>
      </c>
      <c r="C2727" t="s">
        <v>4293</v>
      </c>
      <c r="D2727" t="s">
        <v>4147</v>
      </c>
      <c r="E2727" s="18">
        <v>69.447000000000003</v>
      </c>
      <c r="F2727" s="18">
        <v>271.10750000000002</v>
      </c>
      <c r="G2727" s="19">
        <f>+(Costo_Productos[[#This Row],[Precio Venta]]/Costo_Productos[[#This Row],[Precio Unitario]]-1)</f>
        <v>2.903804340000288</v>
      </c>
    </row>
    <row r="2728" spans="1:7" x14ac:dyDescent="0.35">
      <c r="A2728" s="11">
        <v>44551</v>
      </c>
      <c r="B2728" t="s">
        <v>4142</v>
      </c>
      <c r="C2728" t="s">
        <v>4293</v>
      </c>
      <c r="D2728" t="s">
        <v>4144</v>
      </c>
      <c r="E2728" s="18">
        <v>73.975999999999999</v>
      </c>
      <c r="F2728" s="18">
        <v>288.49029999999999</v>
      </c>
      <c r="G2728" s="19">
        <f>+(Costo_Productos[[#This Row],[Precio Venta]]/Costo_Productos[[#This Row],[Precio Unitario]]-1)</f>
        <v>2.8997823618470853</v>
      </c>
    </row>
    <row r="2729" spans="1:7" x14ac:dyDescent="0.35">
      <c r="A2729" s="11">
        <v>44551</v>
      </c>
      <c r="B2729" t="s">
        <v>4138</v>
      </c>
      <c r="C2729" t="s">
        <v>4293</v>
      </c>
      <c r="D2729" t="s">
        <v>4141</v>
      </c>
      <c r="E2729" s="18">
        <v>57.854999999999997</v>
      </c>
      <c r="F2729" s="18">
        <v>225.85650000000001</v>
      </c>
      <c r="G2729" s="19">
        <f>+(Costo_Productos[[#This Row],[Precio Venta]]/Costo_Productos[[#This Row],[Precio Unitario]]-1)</f>
        <v>2.9038371791547841</v>
      </c>
    </row>
    <row r="2730" spans="1:7" x14ac:dyDescent="0.35">
      <c r="A2730" s="11">
        <v>44600</v>
      </c>
      <c r="B2730" t="s">
        <v>1705</v>
      </c>
      <c r="C2730" t="s">
        <v>4277</v>
      </c>
      <c r="D2730" t="s">
        <v>1706</v>
      </c>
      <c r="E2730" s="18">
        <v>12.7</v>
      </c>
      <c r="F2730" s="18">
        <v>50.040700000000001</v>
      </c>
      <c r="G2730" s="19">
        <f>+(Costo_Productos[[#This Row],[Precio Venta]]/Costo_Productos[[#This Row],[Precio Unitario]]-1)</f>
        <v>2.9402125984251972</v>
      </c>
    </row>
    <row r="2731" spans="1:7" x14ac:dyDescent="0.35">
      <c r="A2731" s="11">
        <v>44600</v>
      </c>
      <c r="B2731" t="s">
        <v>1688</v>
      </c>
      <c r="C2731" t="s">
        <v>4277</v>
      </c>
      <c r="D2731" t="s">
        <v>1689</v>
      </c>
      <c r="E2731" s="18">
        <v>37.22</v>
      </c>
      <c r="F2731" s="18">
        <v>123.6807</v>
      </c>
      <c r="G2731" s="19">
        <f>+(Costo_Productos[[#This Row],[Precio Venta]]/Costo_Productos[[#This Row],[Precio Unitario]]-1)</f>
        <v>2.3229634605051048</v>
      </c>
    </row>
    <row r="2732" spans="1:7" x14ac:dyDescent="0.35">
      <c r="A2732" s="11">
        <v>44600</v>
      </c>
      <c r="B2732" t="s">
        <v>1686</v>
      </c>
      <c r="C2732" t="s">
        <v>4277</v>
      </c>
      <c r="D2732" t="s">
        <v>1687</v>
      </c>
      <c r="E2732" s="18">
        <v>34.61</v>
      </c>
      <c r="F2732" s="18">
        <v>128.03890000000001</v>
      </c>
      <c r="G2732" s="19">
        <f>+(Costo_Productos[[#This Row],[Precio Venta]]/Costo_Productos[[#This Row],[Precio Unitario]]-1)</f>
        <v>2.6994770297601853</v>
      </c>
    </row>
    <row r="2733" spans="1:7" x14ac:dyDescent="0.35">
      <c r="A2733" s="11">
        <v>44600</v>
      </c>
      <c r="B2733" t="s">
        <v>1684</v>
      </c>
      <c r="C2733" t="s">
        <v>4277</v>
      </c>
      <c r="D2733" t="s">
        <v>1685</v>
      </c>
      <c r="E2733" s="18">
        <v>33.19</v>
      </c>
      <c r="F2733" s="18">
        <v>110.36020000000001</v>
      </c>
      <c r="G2733" s="19">
        <f>+(Costo_Productos[[#This Row],[Precio Venta]]/Costo_Productos[[#This Row],[Precio Unitario]]-1)</f>
        <v>2.3251039469719799</v>
      </c>
    </row>
    <row r="2734" spans="1:7" x14ac:dyDescent="0.35">
      <c r="A2734" s="11">
        <v>44600</v>
      </c>
      <c r="B2734" t="s">
        <v>1682</v>
      </c>
      <c r="C2734" t="s">
        <v>4277</v>
      </c>
      <c r="D2734" t="s">
        <v>1683</v>
      </c>
      <c r="E2734" s="18">
        <v>28.37</v>
      </c>
      <c r="F2734" s="18">
        <v>105.1589</v>
      </c>
      <c r="G2734" s="19">
        <f>+(Costo_Productos[[#This Row],[Precio Venta]]/Costo_Productos[[#This Row],[Precio Unitario]]-1)</f>
        <v>2.7066936905181529</v>
      </c>
    </row>
    <row r="2735" spans="1:7" x14ac:dyDescent="0.35">
      <c r="A2735" s="11">
        <v>44600</v>
      </c>
      <c r="B2735" t="s">
        <v>1678</v>
      </c>
      <c r="C2735" t="s">
        <v>4277</v>
      </c>
      <c r="D2735" t="s">
        <v>1679</v>
      </c>
      <c r="E2735" s="18">
        <v>20.76</v>
      </c>
      <c r="F2735" s="18">
        <v>79.462199999999996</v>
      </c>
      <c r="G2735" s="19">
        <f>+(Costo_Productos[[#This Row],[Precio Venta]]/Costo_Productos[[#This Row],[Precio Unitario]]-1)</f>
        <v>2.8276589595375716</v>
      </c>
    </row>
    <row r="2736" spans="1:7" x14ac:dyDescent="0.35">
      <c r="A2736" s="11">
        <v>44600</v>
      </c>
      <c r="B2736" t="s">
        <v>1672</v>
      </c>
      <c r="C2736" t="s">
        <v>4277</v>
      </c>
      <c r="D2736" t="s">
        <v>1673</v>
      </c>
      <c r="E2736" s="18">
        <v>20</v>
      </c>
      <c r="F2736" s="18">
        <v>69.323800000000006</v>
      </c>
      <c r="G2736" s="19">
        <f>+(Costo_Productos[[#This Row],[Precio Venta]]/Costo_Productos[[#This Row],[Precio Unitario]]-1)</f>
        <v>2.4661900000000001</v>
      </c>
    </row>
    <row r="2737" spans="1:7" x14ac:dyDescent="0.35">
      <c r="A2737" s="11">
        <v>44600</v>
      </c>
      <c r="B2737" t="s">
        <v>1658</v>
      </c>
      <c r="C2737" t="s">
        <v>4277</v>
      </c>
      <c r="D2737" t="s">
        <v>1659</v>
      </c>
      <c r="E2737" s="18">
        <v>12.35</v>
      </c>
      <c r="F2737" s="18">
        <v>41.527799999999999</v>
      </c>
      <c r="G2737" s="19">
        <f>+(Costo_Productos[[#This Row],[Precio Venta]]/Costo_Productos[[#This Row],[Precio Unitario]]-1)</f>
        <v>2.3625748987854251</v>
      </c>
    </row>
    <row r="2738" spans="1:7" x14ac:dyDescent="0.35">
      <c r="A2738" s="11">
        <v>44600</v>
      </c>
      <c r="B2738" t="s">
        <v>1624</v>
      </c>
      <c r="C2738" t="s">
        <v>4277</v>
      </c>
      <c r="D2738" t="s">
        <v>1625</v>
      </c>
      <c r="E2738" s="18">
        <v>3.95</v>
      </c>
      <c r="F2738" s="18">
        <v>15.5921</v>
      </c>
      <c r="G2738" s="19">
        <f>+(Costo_Productos[[#This Row],[Precio Venta]]/Costo_Productos[[#This Row],[Precio Unitario]]-1)</f>
        <v>2.9473670886075949</v>
      </c>
    </row>
    <row r="2739" spans="1:7" x14ac:dyDescent="0.35">
      <c r="A2739" s="11">
        <v>44600</v>
      </c>
      <c r="B2739" t="s">
        <v>1620</v>
      </c>
      <c r="C2739" t="s">
        <v>4277</v>
      </c>
      <c r="D2739" t="s">
        <v>1621</v>
      </c>
      <c r="E2739" s="18">
        <v>3.15</v>
      </c>
      <c r="F2739" s="18">
        <v>12.7517</v>
      </c>
      <c r="G2739" s="19">
        <f>+(Costo_Productos[[#This Row],[Precio Venta]]/Costo_Productos[[#This Row],[Precio Unitario]]-1)</f>
        <v>3.0481587301587298</v>
      </c>
    </row>
    <row r="2740" spans="1:7" x14ac:dyDescent="0.35">
      <c r="A2740" s="11">
        <v>44600</v>
      </c>
      <c r="B2740" t="s">
        <v>1618</v>
      </c>
      <c r="C2740" t="s">
        <v>4277</v>
      </c>
      <c r="D2740" t="s">
        <v>1619</v>
      </c>
      <c r="E2740" s="18">
        <v>2.88</v>
      </c>
      <c r="F2740" s="18">
        <v>11.745699999999999</v>
      </c>
      <c r="G2740" s="19">
        <f>+(Costo_Productos[[#This Row],[Precio Venta]]/Costo_Productos[[#This Row],[Precio Unitario]]-1)</f>
        <v>3.0783680555555559</v>
      </c>
    </row>
    <row r="2741" spans="1:7" x14ac:dyDescent="0.35">
      <c r="A2741" s="11">
        <v>44600</v>
      </c>
      <c r="B2741" t="s">
        <v>1614</v>
      </c>
      <c r="C2741" t="s">
        <v>4277</v>
      </c>
      <c r="D2741" t="s">
        <v>1615</v>
      </c>
      <c r="E2741" s="18">
        <v>19.21</v>
      </c>
      <c r="F2741" s="18">
        <v>75.127899999999997</v>
      </c>
      <c r="G2741" s="19">
        <f>+(Costo_Productos[[#This Row],[Precio Venta]]/Costo_Productos[[#This Row],[Precio Unitario]]-1)</f>
        <v>2.9108745445080686</v>
      </c>
    </row>
    <row r="2742" spans="1:7" x14ac:dyDescent="0.35">
      <c r="A2742" s="11">
        <v>44600</v>
      </c>
      <c r="B2742" t="s">
        <v>1610</v>
      </c>
      <c r="C2742" t="s">
        <v>4277</v>
      </c>
      <c r="D2742" t="s">
        <v>1611</v>
      </c>
      <c r="E2742" s="18">
        <v>18.61</v>
      </c>
      <c r="F2742" s="18">
        <v>72.859899999999996</v>
      </c>
      <c r="G2742" s="19">
        <f>+(Costo_Productos[[#This Row],[Precio Venta]]/Costo_Productos[[#This Row],[Precio Unitario]]-1)</f>
        <v>2.9150940354648038</v>
      </c>
    </row>
    <row r="2743" spans="1:7" x14ac:dyDescent="0.35">
      <c r="A2743" s="11">
        <v>44600</v>
      </c>
      <c r="B2743" t="s">
        <v>1608</v>
      </c>
      <c r="C2743" t="s">
        <v>4277</v>
      </c>
      <c r="D2743" t="s">
        <v>1609</v>
      </c>
      <c r="E2743" s="18">
        <v>18.63</v>
      </c>
      <c r="F2743" s="18">
        <v>72.898799999999994</v>
      </c>
      <c r="G2743" s="19">
        <f>+(Costo_Productos[[#This Row],[Precio Venta]]/Costo_Productos[[#This Row],[Precio Unitario]]-1)</f>
        <v>2.9129790660225443</v>
      </c>
    </row>
    <row r="2744" spans="1:7" x14ac:dyDescent="0.35">
      <c r="A2744" s="11">
        <v>44600</v>
      </c>
      <c r="B2744" t="s">
        <v>1606</v>
      </c>
      <c r="C2744" t="s">
        <v>4277</v>
      </c>
      <c r="D2744" t="s">
        <v>1607</v>
      </c>
      <c r="E2744" s="18">
        <v>17.920000000000002</v>
      </c>
      <c r="F2744" s="18">
        <v>70.193399999999997</v>
      </c>
      <c r="G2744" s="19">
        <f>+(Costo_Productos[[#This Row],[Precio Venta]]/Costo_Productos[[#This Row],[Precio Unitario]]-1)</f>
        <v>2.9170424107142852</v>
      </c>
    </row>
    <row r="2745" spans="1:7" x14ac:dyDescent="0.35">
      <c r="A2745" s="11">
        <v>44600</v>
      </c>
      <c r="B2745" t="s">
        <v>1590</v>
      </c>
      <c r="C2745" t="s">
        <v>4277</v>
      </c>
      <c r="D2745" t="s">
        <v>1591</v>
      </c>
      <c r="E2745" s="18">
        <v>12.4</v>
      </c>
      <c r="F2745" s="18">
        <v>48.910299999999999</v>
      </c>
      <c r="G2745" s="19">
        <f>+(Costo_Productos[[#This Row],[Precio Venta]]/Costo_Productos[[#This Row],[Precio Unitario]]-1)</f>
        <v>2.9443790322580643</v>
      </c>
    </row>
    <row r="2746" spans="1:7" x14ac:dyDescent="0.35">
      <c r="A2746" s="11">
        <v>44600</v>
      </c>
      <c r="B2746" t="s">
        <v>1522</v>
      </c>
      <c r="C2746" t="s">
        <v>4277</v>
      </c>
      <c r="D2746" t="s">
        <v>1523</v>
      </c>
      <c r="E2746" s="18">
        <v>18.96</v>
      </c>
      <c r="F2746" s="18">
        <v>77.795100000000005</v>
      </c>
      <c r="G2746" s="19">
        <f>+(Costo_Productos[[#This Row],[Precio Venta]]/Costo_Productos[[#This Row],[Precio Unitario]]-1)</f>
        <v>3.1031170886075952</v>
      </c>
    </row>
    <row r="2747" spans="1:7" x14ac:dyDescent="0.35">
      <c r="A2747" s="11">
        <v>44600</v>
      </c>
      <c r="B2747" t="s">
        <v>1482</v>
      </c>
      <c r="C2747" t="s">
        <v>4277</v>
      </c>
      <c r="D2747" t="s">
        <v>1483</v>
      </c>
      <c r="E2747" s="18">
        <v>3.54</v>
      </c>
      <c r="F2747" s="18">
        <v>12.307499999999999</v>
      </c>
      <c r="G2747" s="19">
        <f>+(Costo_Productos[[#This Row],[Precio Venta]]/Costo_Productos[[#This Row],[Precio Unitario]]-1)</f>
        <v>2.476694915254237</v>
      </c>
    </row>
    <row r="2748" spans="1:7" x14ac:dyDescent="0.35">
      <c r="A2748" s="11">
        <v>44589</v>
      </c>
      <c r="B2748" t="s">
        <v>1486</v>
      </c>
      <c r="C2748" t="s">
        <v>4277</v>
      </c>
      <c r="D2748" t="s">
        <v>1487</v>
      </c>
      <c r="E2748" s="18">
        <v>2.2999999999999998</v>
      </c>
      <c r="F2748" s="18">
        <v>14.1035</v>
      </c>
      <c r="G2748" s="19">
        <f>+(Costo_Productos[[#This Row],[Precio Venta]]/Costo_Productos[[#This Row],[Precio Unitario]]-1)</f>
        <v>5.1319565217391307</v>
      </c>
    </row>
    <row r="2749" spans="1:7" x14ac:dyDescent="0.35">
      <c r="A2749" s="11">
        <v>44589</v>
      </c>
      <c r="B2749" t="s">
        <v>1478</v>
      </c>
      <c r="C2749" t="s">
        <v>4277</v>
      </c>
      <c r="D2749" t="s">
        <v>1479</v>
      </c>
      <c r="E2749" s="18">
        <v>2</v>
      </c>
      <c r="F2749" s="18">
        <v>10.2918</v>
      </c>
      <c r="G2749" s="19">
        <f>+(Costo_Productos[[#This Row],[Precio Venta]]/Costo_Productos[[#This Row],[Precio Unitario]]-1)</f>
        <v>4.1459000000000001</v>
      </c>
    </row>
    <row r="2750" spans="1:7" x14ac:dyDescent="0.35">
      <c r="A2750" s="11">
        <v>44589</v>
      </c>
      <c r="B2750" t="s">
        <v>1470</v>
      </c>
      <c r="C2750" t="s">
        <v>4277</v>
      </c>
      <c r="D2750" t="s">
        <v>1471</v>
      </c>
      <c r="E2750" s="18">
        <v>2</v>
      </c>
      <c r="F2750" s="18">
        <v>7.4824000000000002</v>
      </c>
      <c r="G2750" s="19">
        <f>+(Costo_Productos[[#This Row],[Precio Venta]]/Costo_Productos[[#This Row],[Precio Unitario]]-1)</f>
        <v>2.7412000000000001</v>
      </c>
    </row>
    <row r="2751" spans="1:7" x14ac:dyDescent="0.35">
      <c r="A2751" s="11">
        <v>44589</v>
      </c>
      <c r="B2751" t="s">
        <v>1468</v>
      </c>
      <c r="C2751" t="s">
        <v>4277</v>
      </c>
      <c r="D2751" t="s">
        <v>1469</v>
      </c>
      <c r="E2751" s="18">
        <v>1.7</v>
      </c>
      <c r="F2751" s="18">
        <v>7.0278999999999998</v>
      </c>
      <c r="G2751" s="19">
        <f>+(Costo_Productos[[#This Row],[Precio Venta]]/Costo_Productos[[#This Row],[Precio Unitario]]-1)</f>
        <v>3.1340588235294113</v>
      </c>
    </row>
    <row r="2752" spans="1:7" x14ac:dyDescent="0.35">
      <c r="A2752" s="11">
        <v>44589</v>
      </c>
      <c r="B2752" t="s">
        <v>1466</v>
      </c>
      <c r="C2752" t="s">
        <v>4277</v>
      </c>
      <c r="D2752" t="s">
        <v>1467</v>
      </c>
      <c r="E2752" s="18">
        <v>1.7</v>
      </c>
      <c r="F2752" s="18">
        <v>6.5895000000000001</v>
      </c>
      <c r="G2752" s="19">
        <f>+(Costo_Productos[[#This Row],[Precio Venta]]/Costo_Productos[[#This Row],[Precio Unitario]]-1)</f>
        <v>2.8761764705882356</v>
      </c>
    </row>
    <row r="2753" spans="1:7" x14ac:dyDescent="0.35">
      <c r="A2753" s="11">
        <v>44589</v>
      </c>
      <c r="B2753" t="s">
        <v>1464</v>
      </c>
      <c r="C2753" t="s">
        <v>4277</v>
      </c>
      <c r="D2753" t="s">
        <v>1465</v>
      </c>
      <c r="E2753" s="18">
        <v>1.7</v>
      </c>
      <c r="F2753" s="18">
        <v>6.3308999999999997</v>
      </c>
      <c r="G2753" s="19">
        <f>+(Costo_Productos[[#This Row],[Precio Venta]]/Costo_Productos[[#This Row],[Precio Unitario]]-1)</f>
        <v>2.7240588235294116</v>
      </c>
    </row>
    <row r="2754" spans="1:7" x14ac:dyDescent="0.35">
      <c r="A2754" s="11">
        <v>44589</v>
      </c>
      <c r="B2754" t="s">
        <v>1462</v>
      </c>
      <c r="C2754" t="s">
        <v>4277</v>
      </c>
      <c r="D2754" t="s">
        <v>1463</v>
      </c>
      <c r="E2754" s="18">
        <v>1.7</v>
      </c>
      <c r="F2754" s="18">
        <v>6.3170000000000002</v>
      </c>
      <c r="G2754" s="19">
        <f>+(Costo_Productos[[#This Row],[Precio Venta]]/Costo_Productos[[#This Row],[Precio Unitario]]-1)</f>
        <v>2.7158823529411769</v>
      </c>
    </row>
    <row r="2755" spans="1:7" x14ac:dyDescent="0.35">
      <c r="A2755" s="11">
        <v>44589</v>
      </c>
      <c r="B2755" t="s">
        <v>1460</v>
      </c>
      <c r="C2755" t="s">
        <v>4277</v>
      </c>
      <c r="D2755" t="s">
        <v>1461</v>
      </c>
      <c r="E2755" s="18">
        <v>1.7</v>
      </c>
      <c r="F2755" s="18">
        <v>6.3170000000000002</v>
      </c>
      <c r="G2755" s="19">
        <f>+(Costo_Productos[[#This Row],[Precio Venta]]/Costo_Productos[[#This Row],[Precio Unitario]]-1)</f>
        <v>2.7158823529411769</v>
      </c>
    </row>
    <row r="2756" spans="1:7" x14ac:dyDescent="0.35">
      <c r="A2756" s="11">
        <v>44589</v>
      </c>
      <c r="B2756" t="s">
        <v>1456</v>
      </c>
      <c r="C2756" t="s">
        <v>4277</v>
      </c>
      <c r="D2756" t="s">
        <v>1457</v>
      </c>
      <c r="E2756" s="18">
        <v>1.7</v>
      </c>
      <c r="F2756" s="18">
        <v>6.6123000000000003</v>
      </c>
      <c r="G2756" s="19">
        <f>+(Costo_Productos[[#This Row],[Precio Venta]]/Costo_Productos[[#This Row],[Precio Unitario]]-1)</f>
        <v>2.8895882352941178</v>
      </c>
    </row>
    <row r="2757" spans="1:7" x14ac:dyDescent="0.35">
      <c r="A2757" s="11">
        <v>44589</v>
      </c>
      <c r="B2757" t="s">
        <v>1454</v>
      </c>
      <c r="C2757" t="s">
        <v>4277</v>
      </c>
      <c r="D2757" t="s">
        <v>1455</v>
      </c>
      <c r="E2757" s="18">
        <v>1.7</v>
      </c>
      <c r="F2757" s="18">
        <v>6.9577</v>
      </c>
      <c r="G2757" s="19">
        <f>+(Costo_Productos[[#This Row],[Precio Venta]]/Costo_Productos[[#This Row],[Precio Unitario]]-1)</f>
        <v>3.0927647058823533</v>
      </c>
    </row>
    <row r="2758" spans="1:7" x14ac:dyDescent="0.35">
      <c r="A2758" s="11">
        <v>44589</v>
      </c>
      <c r="B2758" t="s">
        <v>1451</v>
      </c>
      <c r="C2758" t="s">
        <v>4277</v>
      </c>
      <c r="D2758" t="s">
        <v>1453</v>
      </c>
      <c r="E2758" s="18">
        <v>1.7</v>
      </c>
      <c r="F2758" s="18">
        <v>8.3771000000000004</v>
      </c>
      <c r="G2758" s="19">
        <f>+(Costo_Productos[[#This Row],[Precio Venta]]/Costo_Productos[[#This Row],[Precio Unitario]]-1)</f>
        <v>3.9277058823529414</v>
      </c>
    </row>
    <row r="2759" spans="1:7" x14ac:dyDescent="0.35">
      <c r="A2759" s="11">
        <v>44611</v>
      </c>
      <c r="B2759" t="s">
        <v>1564</v>
      </c>
      <c r="C2759" t="s">
        <v>4277</v>
      </c>
      <c r="D2759" t="s">
        <v>1565</v>
      </c>
      <c r="E2759" s="18">
        <v>3.2</v>
      </c>
      <c r="F2759" s="18">
        <v>21.119499999999999</v>
      </c>
      <c r="G2759" s="19">
        <f>+(Costo_Productos[[#This Row],[Precio Venta]]/Costo_Productos[[#This Row],[Precio Unitario]]-1)</f>
        <v>5.5998437499999989</v>
      </c>
    </row>
    <row r="2760" spans="1:7" x14ac:dyDescent="0.35">
      <c r="A2760" s="11">
        <v>44611</v>
      </c>
      <c r="B2760" t="s">
        <v>1548</v>
      </c>
      <c r="C2760" t="s">
        <v>4277</v>
      </c>
      <c r="D2760" t="s">
        <v>1549</v>
      </c>
      <c r="E2760" s="18">
        <v>2</v>
      </c>
      <c r="F2760" s="18">
        <v>11.6348</v>
      </c>
      <c r="G2760" s="19">
        <f>+(Costo_Productos[[#This Row],[Precio Venta]]/Costo_Productos[[#This Row],[Precio Unitario]]-1)</f>
        <v>4.8174000000000001</v>
      </c>
    </row>
    <row r="2761" spans="1:7" x14ac:dyDescent="0.35">
      <c r="A2761" s="11">
        <v>44611</v>
      </c>
      <c r="B2761" t="s">
        <v>1480</v>
      </c>
      <c r="C2761" t="s">
        <v>4277</v>
      </c>
      <c r="D2761" t="s">
        <v>1481</v>
      </c>
      <c r="E2761" s="18">
        <v>2</v>
      </c>
      <c r="F2761" s="18">
        <v>10.982799999999999</v>
      </c>
      <c r="G2761" s="19">
        <f>+(Costo_Productos[[#This Row],[Precio Venta]]/Costo_Productos[[#This Row],[Precio Unitario]]-1)</f>
        <v>4.4913999999999996</v>
      </c>
    </row>
    <row r="2762" spans="1:7" x14ac:dyDescent="0.35">
      <c r="A2762" s="11">
        <v>44611</v>
      </c>
      <c r="B2762" t="s">
        <v>1476</v>
      </c>
      <c r="C2762" t="s">
        <v>4277</v>
      </c>
      <c r="D2762" t="s">
        <v>1477</v>
      </c>
      <c r="E2762" s="18">
        <v>2</v>
      </c>
      <c r="F2762" s="18">
        <v>9.7590000000000003</v>
      </c>
      <c r="G2762" s="19">
        <f>+(Costo_Productos[[#This Row],[Precio Venta]]/Costo_Productos[[#This Row],[Precio Unitario]]-1)</f>
        <v>3.8795000000000002</v>
      </c>
    </row>
    <row r="2763" spans="1:7" x14ac:dyDescent="0.35">
      <c r="A2763" s="11">
        <v>44611</v>
      </c>
      <c r="B2763" t="s">
        <v>1474</v>
      </c>
      <c r="C2763" t="s">
        <v>4277</v>
      </c>
      <c r="D2763" t="s">
        <v>1475</v>
      </c>
      <c r="E2763" s="18">
        <v>2</v>
      </c>
      <c r="F2763" s="18">
        <v>8.5470000000000006</v>
      </c>
      <c r="G2763" s="19">
        <f>+(Costo_Productos[[#This Row],[Precio Venta]]/Costo_Productos[[#This Row],[Precio Unitario]]-1)</f>
        <v>3.2735000000000003</v>
      </c>
    </row>
    <row r="2764" spans="1:7" x14ac:dyDescent="0.35">
      <c r="A2764" s="11">
        <v>44611</v>
      </c>
      <c r="B2764" t="s">
        <v>1472</v>
      </c>
      <c r="C2764" t="s">
        <v>4277</v>
      </c>
      <c r="D2764" t="s">
        <v>1473</v>
      </c>
      <c r="E2764" s="18">
        <v>2</v>
      </c>
      <c r="F2764" s="18">
        <v>8.1016999999999992</v>
      </c>
      <c r="G2764" s="19">
        <f>+(Costo_Productos[[#This Row],[Precio Venta]]/Costo_Productos[[#This Row],[Precio Unitario]]-1)</f>
        <v>3.0508499999999996</v>
      </c>
    </row>
    <row r="2765" spans="1:7" x14ac:dyDescent="0.35">
      <c r="A2765" s="11">
        <v>44611</v>
      </c>
      <c r="B2765" t="s">
        <v>1458</v>
      </c>
      <c r="C2765" t="s">
        <v>4277</v>
      </c>
      <c r="D2765" t="s">
        <v>1459</v>
      </c>
      <c r="E2765" s="18">
        <v>1.7</v>
      </c>
      <c r="F2765" s="18">
        <v>6.3170000000000002</v>
      </c>
      <c r="G2765" s="19">
        <f>+(Costo_Productos[[#This Row],[Precio Venta]]/Costo_Productos[[#This Row],[Precio Unitario]]-1)</f>
        <v>2.7158823529411769</v>
      </c>
    </row>
    <row r="2766" spans="1:7" x14ac:dyDescent="0.35">
      <c r="A2766" s="11">
        <v>44611</v>
      </c>
      <c r="B2766" t="s">
        <v>1670</v>
      </c>
      <c r="C2766" t="s">
        <v>4277</v>
      </c>
      <c r="D2766" t="s">
        <v>1671</v>
      </c>
      <c r="E2766" s="18">
        <v>11</v>
      </c>
      <c r="F2766" s="18">
        <v>65.561899999999994</v>
      </c>
      <c r="G2766" s="19">
        <f>+(Costo_Productos[[#This Row],[Precio Venta]]/Costo_Productos[[#This Row],[Precio Unitario]]-1)</f>
        <v>4.9601727272727265</v>
      </c>
    </row>
    <row r="2767" spans="1:7" x14ac:dyDescent="0.35">
      <c r="A2767" s="11">
        <v>44611</v>
      </c>
      <c r="B2767" t="s">
        <v>1660</v>
      </c>
      <c r="C2767" t="s">
        <v>4277</v>
      </c>
      <c r="D2767" t="s">
        <v>1661</v>
      </c>
      <c r="E2767" s="18">
        <v>7</v>
      </c>
      <c r="F2767" s="18">
        <v>43.084000000000003</v>
      </c>
      <c r="G2767" s="19">
        <f>+(Costo_Productos[[#This Row],[Precio Venta]]/Costo_Productos[[#This Row],[Precio Unitario]]-1)</f>
        <v>5.1548571428571437</v>
      </c>
    </row>
    <row r="2768" spans="1:7" x14ac:dyDescent="0.35">
      <c r="A2768" s="11">
        <v>44611</v>
      </c>
      <c r="B2768" t="s">
        <v>1656</v>
      </c>
      <c r="C2768" t="s">
        <v>4277</v>
      </c>
      <c r="D2768" t="s">
        <v>1657</v>
      </c>
      <c r="E2768" s="18">
        <v>6.2</v>
      </c>
      <c r="F2768" s="18">
        <v>40.496499999999997</v>
      </c>
      <c r="G2768" s="19">
        <f>+(Costo_Productos[[#This Row],[Precio Venta]]/Costo_Productos[[#This Row],[Precio Unitario]]-1)</f>
        <v>5.5316935483870964</v>
      </c>
    </row>
    <row r="2769" spans="1:7" x14ac:dyDescent="0.35">
      <c r="A2769" s="11">
        <v>44611</v>
      </c>
      <c r="B2769" t="s">
        <v>1654</v>
      </c>
      <c r="C2769" t="s">
        <v>4277</v>
      </c>
      <c r="D2769" t="s">
        <v>1655</v>
      </c>
      <c r="E2769" s="18">
        <v>6</v>
      </c>
      <c r="F2769" s="18">
        <v>38.884500000000003</v>
      </c>
      <c r="G2769" s="19">
        <f>+(Costo_Productos[[#This Row],[Precio Venta]]/Costo_Productos[[#This Row],[Precio Unitario]]-1)</f>
        <v>5.4807500000000005</v>
      </c>
    </row>
    <row r="2770" spans="1:7" x14ac:dyDescent="0.35">
      <c r="A2770" s="11">
        <v>44611</v>
      </c>
      <c r="B2770" t="s">
        <v>1650</v>
      </c>
      <c r="C2770" t="s">
        <v>4277</v>
      </c>
      <c r="D2770" t="s">
        <v>1651</v>
      </c>
      <c r="E2770" s="18">
        <v>5.3</v>
      </c>
      <c r="F2770" s="18">
        <v>32.676200000000001</v>
      </c>
      <c r="G2770" s="19">
        <f>+(Costo_Productos[[#This Row],[Precio Venta]]/Costo_Productos[[#This Row],[Precio Unitario]]-1)</f>
        <v>5.1653207547169817</v>
      </c>
    </row>
    <row r="2771" spans="1:7" x14ac:dyDescent="0.35">
      <c r="A2771" s="11">
        <v>44611</v>
      </c>
      <c r="B2771" t="s">
        <v>1648</v>
      </c>
      <c r="C2771" t="s">
        <v>4277</v>
      </c>
      <c r="D2771" t="s">
        <v>1649</v>
      </c>
      <c r="E2771" s="18">
        <v>5.2</v>
      </c>
      <c r="F2771" s="18">
        <v>31.146899999999999</v>
      </c>
      <c r="G2771" s="19">
        <f>+(Costo_Productos[[#This Row],[Precio Venta]]/Costo_Productos[[#This Row],[Precio Unitario]]-1)</f>
        <v>4.9897884615384607</v>
      </c>
    </row>
    <row r="2772" spans="1:7" x14ac:dyDescent="0.35">
      <c r="A2772" s="11">
        <v>44611</v>
      </c>
      <c r="B2772" t="s">
        <v>1646</v>
      </c>
      <c r="C2772" t="s">
        <v>4277</v>
      </c>
      <c r="D2772" t="s">
        <v>1647</v>
      </c>
      <c r="E2772" s="18">
        <v>4.7</v>
      </c>
      <c r="F2772" s="18">
        <v>29.360700000000001</v>
      </c>
      <c r="G2772" s="19">
        <f>+(Costo_Productos[[#This Row],[Precio Venta]]/Costo_Productos[[#This Row],[Precio Unitario]]-1)</f>
        <v>5.2469574468085103</v>
      </c>
    </row>
    <row r="2773" spans="1:7" x14ac:dyDescent="0.35">
      <c r="A2773" s="11">
        <v>44611</v>
      </c>
      <c r="B2773" t="s">
        <v>1644</v>
      </c>
      <c r="C2773" t="s">
        <v>4277</v>
      </c>
      <c r="D2773" t="s">
        <v>1645</v>
      </c>
      <c r="E2773" s="18">
        <v>4.5</v>
      </c>
      <c r="F2773" s="18">
        <v>27.621600000000001</v>
      </c>
      <c r="G2773" s="19">
        <f>+(Costo_Productos[[#This Row],[Precio Venta]]/Costo_Productos[[#This Row],[Precio Unitario]]-1)</f>
        <v>5.1381333333333332</v>
      </c>
    </row>
    <row r="2774" spans="1:7" x14ac:dyDescent="0.35">
      <c r="A2774" s="11">
        <v>44611</v>
      </c>
      <c r="B2774" t="s">
        <v>1642</v>
      </c>
      <c r="C2774" t="s">
        <v>4277</v>
      </c>
      <c r="D2774" t="s">
        <v>1643</v>
      </c>
      <c r="E2774" s="18">
        <v>4.2</v>
      </c>
      <c r="F2774" s="18">
        <v>26.544699999999999</v>
      </c>
      <c r="G2774" s="19">
        <f>+(Costo_Productos[[#This Row],[Precio Venta]]/Costo_Productos[[#This Row],[Precio Unitario]]-1)</f>
        <v>5.3201666666666663</v>
      </c>
    </row>
    <row r="2775" spans="1:7" x14ac:dyDescent="0.35">
      <c r="A2775" s="11">
        <v>44611</v>
      </c>
      <c r="B2775" t="s">
        <v>1640</v>
      </c>
      <c r="C2775" t="s">
        <v>4277</v>
      </c>
      <c r="D2775" t="s">
        <v>1641</v>
      </c>
      <c r="E2775" s="18">
        <v>4</v>
      </c>
      <c r="F2775" s="18">
        <v>24.668900000000001</v>
      </c>
      <c r="G2775" s="19">
        <f>+(Costo_Productos[[#This Row],[Precio Venta]]/Costo_Productos[[#This Row],[Precio Unitario]]-1)</f>
        <v>5.1672250000000002</v>
      </c>
    </row>
    <row r="2776" spans="1:7" x14ac:dyDescent="0.35">
      <c r="A2776" s="11">
        <v>44611</v>
      </c>
      <c r="B2776" t="s">
        <v>1638</v>
      </c>
      <c r="C2776" t="s">
        <v>4277</v>
      </c>
      <c r="D2776" t="s">
        <v>1639</v>
      </c>
      <c r="E2776" s="18">
        <v>3.8</v>
      </c>
      <c r="F2776" s="18">
        <v>23.235099999999999</v>
      </c>
      <c r="G2776" s="19">
        <f>+(Costo_Productos[[#This Row],[Precio Venta]]/Costo_Productos[[#This Row],[Precio Unitario]]-1)</f>
        <v>5.1145000000000005</v>
      </c>
    </row>
    <row r="2777" spans="1:7" x14ac:dyDescent="0.35">
      <c r="A2777" s="11">
        <v>44611</v>
      </c>
      <c r="B2777" t="s">
        <v>1636</v>
      </c>
      <c r="C2777" t="s">
        <v>4277</v>
      </c>
      <c r="D2777" t="s">
        <v>1637</v>
      </c>
      <c r="E2777" s="18">
        <v>3.3</v>
      </c>
      <c r="F2777" s="18">
        <v>21.9909</v>
      </c>
      <c r="G2777" s="19">
        <f>+(Costo_Productos[[#This Row],[Precio Venta]]/Costo_Productos[[#This Row],[Precio Unitario]]-1)</f>
        <v>5.6639090909090912</v>
      </c>
    </row>
    <row r="2778" spans="1:7" x14ac:dyDescent="0.35">
      <c r="A2778" s="11">
        <v>44611</v>
      </c>
      <c r="B2778" t="s">
        <v>1630</v>
      </c>
      <c r="C2778" t="s">
        <v>4277</v>
      </c>
      <c r="D2778" t="s">
        <v>1631</v>
      </c>
      <c r="E2778" s="18">
        <v>3.2</v>
      </c>
      <c r="F2778" s="18">
        <v>17.874099999999999</v>
      </c>
      <c r="G2778" s="19">
        <f>+(Costo_Productos[[#This Row],[Precio Venta]]/Costo_Productos[[#This Row],[Precio Unitario]]-1)</f>
        <v>4.5856562499999995</v>
      </c>
    </row>
    <row r="2779" spans="1:7" x14ac:dyDescent="0.35">
      <c r="A2779" s="11">
        <v>44611</v>
      </c>
      <c r="B2779" t="s">
        <v>1628</v>
      </c>
      <c r="C2779" t="s">
        <v>4277</v>
      </c>
      <c r="D2779" t="s">
        <v>1629</v>
      </c>
      <c r="E2779" s="18">
        <v>3.2</v>
      </c>
      <c r="F2779" s="18">
        <v>16.047799999999999</v>
      </c>
      <c r="G2779" s="19">
        <f>+(Costo_Productos[[#This Row],[Precio Venta]]/Costo_Productos[[#This Row],[Precio Unitario]]-1)</f>
        <v>4.0149374999999994</v>
      </c>
    </row>
    <row r="2780" spans="1:7" x14ac:dyDescent="0.35">
      <c r="A2780" s="11">
        <v>44611</v>
      </c>
      <c r="B2780" t="s">
        <v>1624</v>
      </c>
      <c r="C2780" t="s">
        <v>4277</v>
      </c>
      <c r="D2780" t="s">
        <v>1625</v>
      </c>
      <c r="E2780" s="18">
        <v>2.5</v>
      </c>
      <c r="F2780" s="18">
        <v>15.5921</v>
      </c>
      <c r="G2780" s="19">
        <f>+(Costo_Productos[[#This Row],[Precio Venta]]/Costo_Productos[[#This Row],[Precio Unitario]]-1)</f>
        <v>5.2368399999999999</v>
      </c>
    </row>
    <row r="2781" spans="1:7" x14ac:dyDescent="0.35">
      <c r="A2781" s="11">
        <v>44589</v>
      </c>
      <c r="B2781" t="s">
        <v>1660</v>
      </c>
      <c r="C2781" t="s">
        <v>4277</v>
      </c>
      <c r="D2781" t="s">
        <v>1661</v>
      </c>
      <c r="E2781" s="18">
        <v>7</v>
      </c>
      <c r="F2781" s="18">
        <v>43.084000000000003</v>
      </c>
      <c r="G2781" s="19">
        <f>+(Costo_Productos[[#This Row],[Precio Venta]]/Costo_Productos[[#This Row],[Precio Unitario]]-1)</f>
        <v>5.1548571428571437</v>
      </c>
    </row>
    <row r="2782" spans="1:7" x14ac:dyDescent="0.35">
      <c r="A2782" s="11">
        <v>44589</v>
      </c>
      <c r="B2782" t="s">
        <v>1562</v>
      </c>
      <c r="C2782" t="s">
        <v>4277</v>
      </c>
      <c r="D2782" t="s">
        <v>1563</v>
      </c>
      <c r="E2782" s="18">
        <v>3.2</v>
      </c>
      <c r="F2782" s="18">
        <v>20.1752</v>
      </c>
      <c r="G2782" s="19">
        <f>+(Costo_Productos[[#This Row],[Precio Venta]]/Costo_Productos[[#This Row],[Precio Unitario]]-1)</f>
        <v>5.3047499999999994</v>
      </c>
    </row>
    <row r="2783" spans="1:7" x14ac:dyDescent="0.35">
      <c r="A2783" s="11">
        <v>44589</v>
      </c>
      <c r="B2783" t="s">
        <v>1558</v>
      </c>
      <c r="C2783" t="s">
        <v>4277</v>
      </c>
      <c r="D2783" t="s">
        <v>1559</v>
      </c>
      <c r="E2783" s="18">
        <v>2.6</v>
      </c>
      <c r="F2783" s="18">
        <v>17.8965</v>
      </c>
      <c r="G2783" s="19">
        <f>+(Costo_Productos[[#This Row],[Precio Venta]]/Costo_Productos[[#This Row],[Precio Unitario]]-1)</f>
        <v>5.8832692307692307</v>
      </c>
    </row>
    <row r="2784" spans="1:7" x14ac:dyDescent="0.35">
      <c r="A2784" s="11">
        <v>44589</v>
      </c>
      <c r="B2784" t="s">
        <v>1556</v>
      </c>
      <c r="C2784" t="s">
        <v>4277</v>
      </c>
      <c r="D2784" t="s">
        <v>1557</v>
      </c>
      <c r="E2784" s="18">
        <v>2.6</v>
      </c>
      <c r="F2784" s="18">
        <v>16.555</v>
      </c>
      <c r="G2784" s="19">
        <f>+(Costo_Productos[[#This Row],[Precio Venta]]/Costo_Productos[[#This Row],[Precio Unitario]]-1)</f>
        <v>5.3673076923076923</v>
      </c>
    </row>
    <row r="2785" spans="1:7" x14ac:dyDescent="0.35">
      <c r="A2785" s="11">
        <v>44589</v>
      </c>
      <c r="B2785" t="s">
        <v>1554</v>
      </c>
      <c r="C2785" t="s">
        <v>4277</v>
      </c>
      <c r="D2785" t="s">
        <v>1555</v>
      </c>
      <c r="E2785" s="18">
        <v>2.2999999999999998</v>
      </c>
      <c r="F2785" s="18">
        <v>15.171099999999999</v>
      </c>
      <c r="G2785" s="19">
        <f>+(Costo_Productos[[#This Row],[Precio Venta]]/Costo_Productos[[#This Row],[Precio Unitario]]-1)</f>
        <v>5.5961304347826086</v>
      </c>
    </row>
    <row r="2786" spans="1:7" x14ac:dyDescent="0.35">
      <c r="A2786" s="11">
        <v>44589</v>
      </c>
      <c r="B2786" t="s">
        <v>1552</v>
      </c>
      <c r="C2786" t="s">
        <v>4277</v>
      </c>
      <c r="D2786" t="s">
        <v>1553</v>
      </c>
      <c r="E2786" s="18">
        <v>2.2999999999999998</v>
      </c>
      <c r="F2786" s="18">
        <v>13.6981</v>
      </c>
      <c r="G2786" s="19">
        <f>+(Costo_Productos[[#This Row],[Precio Venta]]/Costo_Productos[[#This Row],[Precio Unitario]]-1)</f>
        <v>4.9556956521739135</v>
      </c>
    </row>
    <row r="2787" spans="1:7" x14ac:dyDescent="0.35">
      <c r="A2787" s="11">
        <v>44589</v>
      </c>
      <c r="B2787" t="s">
        <v>1550</v>
      </c>
      <c r="C2787" t="s">
        <v>4277</v>
      </c>
      <c r="D2787" t="s">
        <v>1551</v>
      </c>
      <c r="E2787" s="18">
        <v>2.2999999999999998</v>
      </c>
      <c r="F2787" s="18">
        <v>12.6251</v>
      </c>
      <c r="G2787" s="19">
        <f>+(Costo_Productos[[#This Row],[Precio Venta]]/Costo_Productos[[#This Row],[Precio Unitario]]-1)</f>
        <v>4.4891739130434782</v>
      </c>
    </row>
    <row r="2788" spans="1:7" x14ac:dyDescent="0.35">
      <c r="A2788" s="11">
        <v>44589</v>
      </c>
      <c r="B2788" t="s">
        <v>1546</v>
      </c>
      <c r="C2788" t="s">
        <v>4277</v>
      </c>
      <c r="D2788" t="s">
        <v>1547</v>
      </c>
      <c r="E2788" s="18">
        <v>2</v>
      </c>
      <c r="F2788" s="18">
        <v>10.5754</v>
      </c>
      <c r="G2788" s="19">
        <f>+(Costo_Productos[[#This Row],[Precio Venta]]/Costo_Productos[[#This Row],[Precio Unitario]]-1)</f>
        <v>4.2877000000000001</v>
      </c>
    </row>
    <row r="2789" spans="1:7" x14ac:dyDescent="0.35">
      <c r="A2789" s="11">
        <v>44589</v>
      </c>
      <c r="B2789" t="s">
        <v>1544</v>
      </c>
      <c r="C2789" t="s">
        <v>4277</v>
      </c>
      <c r="D2789" t="s">
        <v>1545</v>
      </c>
      <c r="E2789" s="18">
        <v>2</v>
      </c>
      <c r="F2789" s="18">
        <v>9.6738</v>
      </c>
      <c r="G2789" s="19">
        <f>+(Costo_Productos[[#This Row],[Precio Venta]]/Costo_Productos[[#This Row],[Precio Unitario]]-1)</f>
        <v>3.8369</v>
      </c>
    </row>
    <row r="2790" spans="1:7" x14ac:dyDescent="0.35">
      <c r="A2790" s="11">
        <v>44589</v>
      </c>
      <c r="B2790" t="s">
        <v>1542</v>
      </c>
      <c r="C2790" t="s">
        <v>4277</v>
      </c>
      <c r="D2790" t="s">
        <v>1543</v>
      </c>
      <c r="E2790" s="18">
        <v>1.7</v>
      </c>
      <c r="F2790" s="18">
        <v>9.0260999999999996</v>
      </c>
      <c r="G2790" s="19">
        <f>+(Costo_Productos[[#This Row],[Precio Venta]]/Costo_Productos[[#This Row],[Precio Unitario]]-1)</f>
        <v>4.3094705882352944</v>
      </c>
    </row>
    <row r="2791" spans="1:7" x14ac:dyDescent="0.35">
      <c r="A2791" s="11">
        <v>44589</v>
      </c>
      <c r="B2791" t="s">
        <v>1540</v>
      </c>
      <c r="C2791" t="s">
        <v>4277</v>
      </c>
      <c r="D2791" t="s">
        <v>1541</v>
      </c>
      <c r="E2791" s="18">
        <v>1.7</v>
      </c>
      <c r="F2791" s="18">
        <v>8.2591000000000001</v>
      </c>
      <c r="G2791" s="19">
        <f>+(Costo_Productos[[#This Row],[Precio Venta]]/Costo_Productos[[#This Row],[Precio Unitario]]-1)</f>
        <v>3.8582941176470591</v>
      </c>
    </row>
    <row r="2792" spans="1:7" x14ac:dyDescent="0.35">
      <c r="A2792" s="11">
        <v>44589</v>
      </c>
      <c r="B2792" t="s">
        <v>1536</v>
      </c>
      <c r="C2792" t="s">
        <v>4277</v>
      </c>
      <c r="D2792" t="s">
        <v>1537</v>
      </c>
      <c r="E2792" s="18">
        <v>1.7</v>
      </c>
      <c r="F2792" s="18">
        <v>7.9035000000000002</v>
      </c>
      <c r="G2792" s="19">
        <f>+(Costo_Productos[[#This Row],[Precio Venta]]/Costo_Productos[[#This Row],[Precio Unitario]]-1)</f>
        <v>3.6491176470588238</v>
      </c>
    </row>
    <row r="2793" spans="1:7" x14ac:dyDescent="0.35">
      <c r="A2793" s="11">
        <v>44589</v>
      </c>
      <c r="B2793" t="s">
        <v>1534</v>
      </c>
      <c r="C2793" t="s">
        <v>4277</v>
      </c>
      <c r="D2793" t="s">
        <v>1535</v>
      </c>
      <c r="E2793" s="18">
        <v>1.7</v>
      </c>
      <c r="F2793" s="18">
        <v>7.4728000000000003</v>
      </c>
      <c r="G2793" s="19">
        <f>+(Costo_Productos[[#This Row],[Precio Venta]]/Costo_Productos[[#This Row],[Precio Unitario]]-1)</f>
        <v>3.3957647058823532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41F2-76D3-4CB7-B80A-BDFCA022A765}">
  <sheetPr codeName="Hoja1"/>
  <dimension ref="A1:BR6143"/>
  <sheetViews>
    <sheetView showGridLines="0" tabSelected="1" zoomScale="85" zoomScaleNormal="85" workbookViewId="0">
      <pane ySplit="1" topLeftCell="A1168" activePane="bottomLeft" state="frozen"/>
      <selection activeCell="F11674" sqref="F11674"/>
      <selection pane="bottomLeft" activeCell="F1181" sqref="F1181"/>
    </sheetView>
  </sheetViews>
  <sheetFormatPr baseColWidth="10" defaultRowHeight="12.75" outlineLevelCol="1" x14ac:dyDescent="0.35"/>
  <cols>
    <col min="1" max="1" width="3.59765625" customWidth="1"/>
    <col min="2" max="2" width="32" customWidth="1"/>
    <col min="3" max="3" width="14" customWidth="1"/>
    <col min="4" max="4" width="33.73046875" customWidth="1"/>
    <col min="5" max="5" width="12.86328125" bestFit="1" customWidth="1"/>
    <col min="6" max="6" width="17.265625" customWidth="1"/>
    <col min="7" max="7" width="13.73046875" bestFit="1" customWidth="1"/>
    <col min="8" max="8" width="14" bestFit="1" customWidth="1"/>
    <col min="9" max="9" width="16.3984375" bestFit="1" customWidth="1"/>
    <col min="10" max="10" width="43" bestFit="1" customWidth="1"/>
    <col min="11" max="11" width="5.3984375" customWidth="1"/>
    <col min="12" max="12" width="51.265625" hidden="1" customWidth="1" outlineLevel="1"/>
    <col min="13" max="13" width="17.86328125" hidden="1" customWidth="1" outlineLevel="1"/>
    <col min="14" max="27" width="10.86328125" hidden="1" customWidth="1" outlineLevel="1"/>
    <col min="28" max="28" width="49.3984375" hidden="1" customWidth="1" outlineLevel="1"/>
    <col min="29" max="29" width="43" hidden="1" customWidth="1" outlineLevel="1"/>
    <col min="30" max="30" width="64.59765625" hidden="1" customWidth="1" outlineLevel="1"/>
    <col min="31" max="32" width="10.86328125" hidden="1" customWidth="1" outlineLevel="1"/>
    <col min="33" max="33" width="1.86328125" customWidth="1" collapsed="1"/>
    <col min="34" max="34" width="12.59765625" style="33" customWidth="1"/>
    <col min="35" max="35" width="16.3984375" style="75" customWidth="1"/>
    <col min="36" max="36" width="13" style="34" customWidth="1"/>
    <col min="37" max="37" width="1.265625" style="29" customWidth="1"/>
    <col min="38" max="38" width="13.1328125" style="33" customWidth="1"/>
    <col min="39" max="39" width="31.86328125" customWidth="1"/>
    <col min="40" max="40" width="2.59765625" customWidth="1"/>
    <col min="41" max="41" width="11.73046875" style="33" bestFit="1" customWidth="1"/>
    <col min="44" max="44" width="2.1328125" customWidth="1"/>
    <col min="46" max="47" width="12.73046875" bestFit="1" customWidth="1"/>
    <col min="48" max="48" width="12.86328125" bestFit="1" customWidth="1"/>
    <col min="49" max="49" width="11.73046875" bestFit="1" customWidth="1"/>
    <col min="50" max="50" width="12.73046875" bestFit="1" customWidth="1"/>
    <col min="51" max="51" width="11.86328125" bestFit="1" customWidth="1"/>
    <col min="53" max="53" width="12.59765625" bestFit="1" customWidth="1"/>
    <col min="55" max="55" width="11.86328125" bestFit="1" customWidth="1"/>
    <col min="58" max="58" width="28" bestFit="1" customWidth="1"/>
    <col min="62" max="62" width="12.3984375" customWidth="1"/>
    <col min="64" max="64" width="21.3984375" customWidth="1"/>
    <col min="66" max="66" width="12.86328125" bestFit="1" customWidth="1"/>
  </cols>
  <sheetData>
    <row r="1" spans="1:54" ht="37.5" customHeight="1" x14ac:dyDescent="0.35">
      <c r="A1" s="24" t="s">
        <v>0</v>
      </c>
      <c r="B1" s="25" t="s">
        <v>1</v>
      </c>
      <c r="C1" s="25" t="s">
        <v>2</v>
      </c>
      <c r="D1" s="25" t="s">
        <v>3</v>
      </c>
      <c r="E1" s="6" t="s">
        <v>5726</v>
      </c>
      <c r="F1" s="8" t="s">
        <v>4273</v>
      </c>
      <c r="G1" s="4" t="s">
        <v>5639</v>
      </c>
      <c r="H1" s="5" t="s">
        <v>4758</v>
      </c>
      <c r="I1" s="49" t="s">
        <v>4760</v>
      </c>
      <c r="J1" s="8" t="s">
        <v>4294</v>
      </c>
      <c r="L1" s="3" t="s">
        <v>4761</v>
      </c>
      <c r="M1" s="3" t="s">
        <v>4762</v>
      </c>
      <c r="S1" s="9" t="s">
        <v>4769</v>
      </c>
      <c r="T1" s="10">
        <v>1420</v>
      </c>
      <c r="AB1" s="14" t="s">
        <v>4874</v>
      </c>
      <c r="AC1" s="14" t="s">
        <v>4873</v>
      </c>
      <c r="AD1" s="14" t="s">
        <v>0</v>
      </c>
      <c r="AH1" s="31" t="s">
        <v>6997</v>
      </c>
      <c r="AI1" s="74" t="s">
        <v>6998</v>
      </c>
      <c r="AJ1" s="32" t="s">
        <v>6999</v>
      </c>
      <c r="AK1" s="30"/>
      <c r="AL1" s="31" t="s">
        <v>7000</v>
      </c>
      <c r="AO1" s="40" t="s">
        <v>7033</v>
      </c>
      <c r="AP1" s="41" t="s">
        <v>7032</v>
      </c>
      <c r="AQ1" s="42" t="s">
        <v>7031</v>
      </c>
      <c r="AS1" s="41" t="s">
        <v>7034</v>
      </c>
      <c r="AT1" s="41" t="s">
        <v>6997</v>
      </c>
    </row>
    <row r="2" spans="1:54" x14ac:dyDescent="0.35">
      <c r="A2" s="7" t="s">
        <v>4</v>
      </c>
      <c r="B2" t="s">
        <v>5</v>
      </c>
      <c r="C2">
        <v>1</v>
      </c>
      <c r="D2" t="s">
        <v>6</v>
      </c>
      <c r="E2" s="2">
        <v>1159.02</v>
      </c>
      <c r="F2" s="7" t="str">
        <f>+_xlfn.XLOOKUP(LISTAS[[#This Row],[ID]],_01_CODIGOS_Y_COSTOS_xlsm[Producto y N°],_01_CODIGOS_Y_COSTOS_xlsm[FABRICA],"",0,1)</f>
        <v>FADER</v>
      </c>
      <c r="G2" s="26">
        <f>LISTAS[[#This Row],[Precio]]*(1-0.46)</f>
        <v>625.87080000000003</v>
      </c>
      <c r="H2" s="1">
        <f>+_xlfn.XLOOKUP(LISTAS[[#This Row],[ID]],_01_CODIGOS_Y_COSTOS_xlsm[Producto y N°],_01_CODIGOS_Y_COSTOS_xlsm[COSTO],0,0,1)</f>
        <v>243.39</v>
      </c>
      <c r="I2" s="27">
        <f>+IFERROR(LISTAS[[#This Row],[VENTA NETA]]/LISTAS[[#This Row],[COSTO]]-1,0)</f>
        <v>1.5714729446567239</v>
      </c>
      <c r="J2" s="50" t="str">
        <f>IFERROR(VLOOKUP(LISTAS[[#This Row],[ID]],_01_CODIGOS_Y_COSTOS_xlsm[[Producto y N°]:[CODIGO]],2,0),"")</f>
        <v>S-001</v>
      </c>
      <c r="L2" t="s">
        <v>5</v>
      </c>
      <c r="M2" t="s">
        <v>4275</v>
      </c>
      <c r="O2" t="s">
        <v>4</v>
      </c>
      <c r="AB2" s="12" t="str">
        <f>+LISTAS[[#This Row],[Codigo]]&amp;LISTAS[[#This Row],[Fabrica]]</f>
        <v>S-001FADER</v>
      </c>
      <c r="AC2" s="13" t="str">
        <f>+LISTAS[[#This Row],[Codigo]]</f>
        <v>S-001</v>
      </c>
      <c r="AD2" s="13" t="str">
        <f>+LISTAS[[#This Row],[ID]]</f>
        <v>PLASTICOS1</v>
      </c>
      <c r="AH2" s="36"/>
      <c r="AI2" s="37">
        <f>+LISTAS[[#This Row],[Precio]]+(LISTAS[[#This Row],[Precio]]*AH2)</f>
        <v>1159.02</v>
      </c>
      <c r="AJ2" s="38">
        <f t="shared" ref="AJ2:AJ65" si="0">+((100-50)*0.01)*AI2</f>
        <v>579.51</v>
      </c>
      <c r="AL2" s="35">
        <f>+AJ2/LISTAS[[#This Row],[COSTO]]-1</f>
        <v>1.3809934672747444</v>
      </c>
      <c r="AM2" t="str">
        <f>+LISTAS[[#This Row],[ID]]</f>
        <v>PLASTICOS1</v>
      </c>
      <c r="AO2" s="43"/>
      <c r="AP2" s="39">
        <f>LISTAS[[#This Row],[COSTO]]+(LISTAS[[#This Row],[COSTO]]*AO2)</f>
        <v>243.39</v>
      </c>
      <c r="AQ2" s="44">
        <f>IF(AO2="",0,AP2/LISTAS[[#This Row],[VENTA NETA]]-1)</f>
        <v>0</v>
      </c>
      <c r="AS2" s="39">
        <v>191.9</v>
      </c>
      <c r="AT2" s="48">
        <f>+LISTAS[[#This Row],[COSTO]]/AS2-1</f>
        <v>0.26831683168316811</v>
      </c>
      <c r="BA2" t="s">
        <v>5</v>
      </c>
      <c r="BB2" s="36"/>
    </row>
    <row r="3" spans="1:54" x14ac:dyDescent="0.35">
      <c r="A3" s="7" t="s">
        <v>7</v>
      </c>
      <c r="B3" t="s">
        <v>5</v>
      </c>
      <c r="C3">
        <v>2</v>
      </c>
      <c r="D3" t="s">
        <v>8</v>
      </c>
      <c r="E3" s="2">
        <v>578.92999999999995</v>
      </c>
      <c r="F3" s="7" t="str">
        <f>+_xlfn.XLOOKUP(LISTAS[[#This Row],[ID]],_01_CODIGOS_Y_COSTOS_xlsm[Producto y N°],_01_CODIGOS_Y_COSTOS_xlsm[FABRICA],"",0,1)</f>
        <v>FADER</v>
      </c>
      <c r="G3" s="26">
        <f>LISTAS[[#This Row],[Precio]]*(1-0.46)</f>
        <v>312.62220000000002</v>
      </c>
      <c r="H3" s="1">
        <f>+_xlfn.XLOOKUP(LISTAS[[#This Row],[ID]],_01_CODIGOS_Y_COSTOS_xlsm[Producto y N°],_01_CODIGOS_Y_COSTOS_xlsm[COSTO],0,0,1)</f>
        <v>129.67500000000001</v>
      </c>
      <c r="I3" s="27">
        <f>+IFERROR(LISTAS[[#This Row],[VENTA NETA]]/LISTAS[[#This Row],[COSTO]]-1,0)</f>
        <v>1.4108131868131868</v>
      </c>
      <c r="J3" s="50" t="str">
        <f>IFERROR(VLOOKUP(LISTAS[[#This Row],[ID]],_01_CODIGOS_Y_COSTOS_xlsm[[Producto y N°]:[CODIGO]],2,0),"")</f>
        <v>S-002</v>
      </c>
      <c r="L3" t="s">
        <v>798</v>
      </c>
      <c r="M3" t="s">
        <v>4322</v>
      </c>
      <c r="O3" t="s">
        <v>7</v>
      </c>
      <c r="AB3" s="12" t="str">
        <f>+LISTAS[[#This Row],[Codigo]]&amp;LISTAS[[#This Row],[Fabrica]]</f>
        <v>S-002FADER</v>
      </c>
      <c r="AC3" s="13" t="str">
        <f>+LISTAS[[#This Row],[Codigo]]</f>
        <v>S-002</v>
      </c>
      <c r="AD3" s="13" t="str">
        <f>+LISTAS[[#This Row],[ID]]</f>
        <v>PLASTICOS2</v>
      </c>
      <c r="AH3" s="36"/>
      <c r="AI3" s="37">
        <f>+LISTAS[[#This Row],[Precio]]+(LISTAS[[#This Row],[Precio]]*AH3)</f>
        <v>578.92999999999995</v>
      </c>
      <c r="AJ3" s="38">
        <f t="shared" si="0"/>
        <v>289.46499999999997</v>
      </c>
      <c r="AL3" s="35">
        <f>+AJ3/LISTAS[[#This Row],[COSTO]]-1</f>
        <v>1.2322344322344319</v>
      </c>
      <c r="AM3" t="str">
        <f>+LISTAS[[#This Row],[ID]]</f>
        <v>PLASTICOS2</v>
      </c>
      <c r="AO3" s="43"/>
      <c r="AP3" s="39">
        <f>LISTAS[[#This Row],[COSTO]]+(LISTAS[[#This Row],[COSTO]]*AO3)</f>
        <v>129.67500000000001</v>
      </c>
      <c r="AQ3" s="44">
        <f>IF(AO3="",0,AP3/LISTAS[[#This Row],[VENTA NETA]]-1)</f>
        <v>0</v>
      </c>
      <c r="AS3" s="39">
        <v>99.75</v>
      </c>
      <c r="AT3" s="48">
        <f>+LISTAS[[#This Row],[COSTO]]/AS3-1</f>
        <v>0.30000000000000004</v>
      </c>
      <c r="BA3" t="s">
        <v>5</v>
      </c>
      <c r="BB3" s="36"/>
    </row>
    <row r="4" spans="1:54" x14ac:dyDescent="0.35">
      <c r="A4" s="7" t="s">
        <v>9</v>
      </c>
      <c r="B4" t="s">
        <v>5</v>
      </c>
      <c r="C4">
        <v>3</v>
      </c>
      <c r="D4" t="s">
        <v>10</v>
      </c>
      <c r="E4" s="2">
        <v>578.92999999999995</v>
      </c>
      <c r="F4" s="7" t="str">
        <f>+_xlfn.XLOOKUP(LISTAS[[#This Row],[ID]],_01_CODIGOS_Y_COSTOS_xlsm[Producto y N°],_01_CODIGOS_Y_COSTOS_xlsm[FABRICA],"",0,1)</f>
        <v>FADER</v>
      </c>
      <c r="G4" s="26">
        <f>LISTAS[[#This Row],[Precio]]*(1-0.46)</f>
        <v>312.62220000000002</v>
      </c>
      <c r="H4" s="1">
        <f>+_xlfn.XLOOKUP(LISTAS[[#This Row],[ID]],_01_CODIGOS_Y_COSTOS_xlsm[Producto y N°],_01_CODIGOS_Y_COSTOS_xlsm[COSTO],0,0,1)</f>
        <v>141.64500000000001</v>
      </c>
      <c r="I4" s="27">
        <f>+IFERROR(LISTAS[[#This Row],[VENTA NETA]]/LISTAS[[#This Row],[COSTO]]-1,0)</f>
        <v>1.2070824949698191</v>
      </c>
      <c r="J4" s="50" t="str">
        <f>IFERROR(VLOOKUP(LISTAS[[#This Row],[ID]],_01_CODIGOS_Y_COSTOS_xlsm[[Producto y N°]:[CODIGO]],2,0),"")</f>
        <v>S-050</v>
      </c>
      <c r="L4" t="s">
        <v>895</v>
      </c>
      <c r="M4" t="s">
        <v>4322</v>
      </c>
      <c r="O4" t="s">
        <v>9</v>
      </c>
      <c r="AB4" s="12" t="str">
        <f>+LISTAS[[#This Row],[Codigo]]&amp;LISTAS[[#This Row],[Fabrica]]</f>
        <v>S-050FADER</v>
      </c>
      <c r="AC4" s="13" t="str">
        <f>+LISTAS[[#This Row],[Codigo]]</f>
        <v>S-050</v>
      </c>
      <c r="AD4" s="13" t="str">
        <f>+LISTAS[[#This Row],[ID]]</f>
        <v>PLASTICOS3</v>
      </c>
      <c r="AH4" s="36"/>
      <c r="AI4" s="37">
        <f>+LISTAS[[#This Row],[Precio]]+(LISTAS[[#This Row],[Precio]]*AH4)</f>
        <v>578.92999999999995</v>
      </c>
      <c r="AJ4" s="38">
        <f t="shared" si="0"/>
        <v>289.46499999999997</v>
      </c>
      <c r="AL4" s="35">
        <f>+AJ4/LISTAS[[#This Row],[COSTO]]-1</f>
        <v>1.0435949027498319</v>
      </c>
      <c r="AM4" t="str">
        <f>+LISTAS[[#This Row],[ID]]</f>
        <v>PLASTICOS3</v>
      </c>
      <c r="AO4" s="43"/>
      <c r="AP4" s="39">
        <f>LISTAS[[#This Row],[COSTO]]+(LISTAS[[#This Row],[COSTO]]*AO4)</f>
        <v>141.64500000000001</v>
      </c>
      <c r="AQ4" s="44">
        <f>IF(AO4="",0,AP4/LISTAS[[#This Row],[VENTA NETA]]-1)</f>
        <v>0</v>
      </c>
      <c r="AS4" s="39">
        <v>109.25</v>
      </c>
      <c r="AT4" s="48">
        <f>+LISTAS[[#This Row],[COSTO]]/AS4-1</f>
        <v>0.29652173913043489</v>
      </c>
      <c r="BA4" t="s">
        <v>5</v>
      </c>
      <c r="BB4" s="36"/>
    </row>
    <row r="5" spans="1:54" x14ac:dyDescent="0.35">
      <c r="A5" s="7" t="s">
        <v>11</v>
      </c>
      <c r="B5" t="s">
        <v>5</v>
      </c>
      <c r="C5">
        <v>4</v>
      </c>
      <c r="D5" t="s">
        <v>12</v>
      </c>
      <c r="E5" s="2">
        <v>654.85</v>
      </c>
      <c r="F5" s="7" t="str">
        <f>+_xlfn.XLOOKUP(LISTAS[[#This Row],[ID]],_01_CODIGOS_Y_COSTOS_xlsm[Producto y N°],_01_CODIGOS_Y_COSTOS_xlsm[FABRICA],"",0,1)</f>
        <v>FADER</v>
      </c>
      <c r="G5" s="26">
        <f>LISTAS[[#This Row],[Precio]]*(1-0.46)</f>
        <v>353.61900000000003</v>
      </c>
      <c r="H5" s="1">
        <f>+_xlfn.XLOOKUP(LISTAS[[#This Row],[ID]],_01_CODIGOS_Y_COSTOS_xlsm[Producto y N°],_01_CODIGOS_Y_COSTOS_xlsm[COSTO],0,0,1)</f>
        <v>140.25649999999999</v>
      </c>
      <c r="I5" s="27">
        <f>+IFERROR(LISTAS[[#This Row],[VENTA NETA]]/LISTAS[[#This Row],[COSTO]]-1,0)</f>
        <v>1.521230745099158</v>
      </c>
      <c r="J5" s="50" t="str">
        <f>IFERROR(VLOOKUP(LISTAS[[#This Row],[ID]],_01_CODIGOS_Y_COSTOS_xlsm[[Producto y N°]:[CODIGO]],2,0),"")</f>
        <v>F-994</v>
      </c>
      <c r="L5" t="s">
        <v>1034</v>
      </c>
      <c r="M5" t="s">
        <v>4322</v>
      </c>
      <c r="O5" t="s">
        <v>11</v>
      </c>
      <c r="AB5" s="12" t="str">
        <f>+LISTAS[[#This Row],[Codigo]]&amp;LISTAS[[#This Row],[Fabrica]]</f>
        <v>F-994FADER</v>
      </c>
      <c r="AC5" s="13" t="str">
        <f>+LISTAS[[#This Row],[Codigo]]</f>
        <v>F-994</v>
      </c>
      <c r="AD5" s="13" t="str">
        <f>+LISTAS[[#This Row],[ID]]</f>
        <v>PLASTICOS4</v>
      </c>
      <c r="AH5" s="36"/>
      <c r="AI5" s="37">
        <f>+LISTAS[[#This Row],[Precio]]+(LISTAS[[#This Row],[Precio]]*AH5)</f>
        <v>654.85</v>
      </c>
      <c r="AJ5" s="38">
        <f t="shared" si="0"/>
        <v>327.42500000000001</v>
      </c>
      <c r="AL5" s="35">
        <f>+AJ5/LISTAS[[#This Row],[COSTO]]-1</f>
        <v>1.3344729121288501</v>
      </c>
      <c r="AM5" t="str">
        <f>+LISTAS[[#This Row],[ID]]</f>
        <v>PLASTICOS4</v>
      </c>
      <c r="AO5" s="43"/>
      <c r="AP5" s="39">
        <f>LISTAS[[#This Row],[COSTO]]+(LISTAS[[#This Row],[COSTO]]*AO5)</f>
        <v>140.25649999999999</v>
      </c>
      <c r="AQ5" s="44">
        <f>IF(AO5="",0,AP5/LISTAS[[#This Row],[VENTA NETA]]-1)</f>
        <v>0</v>
      </c>
      <c r="AS5" s="39">
        <v>121.6</v>
      </c>
      <c r="AT5" s="48">
        <f>+LISTAS[[#This Row],[COSTO]]/AS5-1</f>
        <v>0.15342516447368415</v>
      </c>
      <c r="BA5" t="s">
        <v>5</v>
      </c>
      <c r="BB5" s="36"/>
    </row>
    <row r="6" spans="1:54" x14ac:dyDescent="0.35">
      <c r="A6" s="7" t="s">
        <v>13</v>
      </c>
      <c r="B6" t="s">
        <v>5</v>
      </c>
      <c r="C6">
        <v>5</v>
      </c>
      <c r="D6" t="s">
        <v>14</v>
      </c>
      <c r="E6" s="2">
        <v>727.61</v>
      </c>
      <c r="F6" s="7" t="str">
        <f>+_xlfn.XLOOKUP(LISTAS[[#This Row],[ID]],_01_CODIGOS_Y_COSTOS_xlsm[Producto y N°],_01_CODIGOS_Y_COSTOS_xlsm[FABRICA],"",0,1)</f>
        <v>FADER</v>
      </c>
      <c r="G6" s="26">
        <f>LISTAS[[#This Row],[Precio]]*(1-0.46)</f>
        <v>392.90940000000001</v>
      </c>
      <c r="H6" s="1">
        <f>+_xlfn.XLOOKUP(LISTAS[[#This Row],[ID]],_01_CODIGOS_Y_COSTOS_xlsm[Producto y N°],_01_CODIGOS_Y_COSTOS_xlsm[COSTO],0,0,1)</f>
        <v>170.46559999999999</v>
      </c>
      <c r="I6" s="27">
        <f>+IFERROR(LISTAS[[#This Row],[VENTA NETA]]/LISTAS[[#This Row],[COSTO]]-1,0)</f>
        <v>1.3049189983198959</v>
      </c>
      <c r="J6" s="50" t="str">
        <f>IFERROR(VLOOKUP(LISTAS[[#This Row],[ID]],_01_CODIGOS_Y_COSTOS_xlsm[[Producto y N°]:[CODIGO]],2,0),"")</f>
        <v>F-978</v>
      </c>
      <c r="L6" t="s">
        <v>1077</v>
      </c>
      <c r="M6" t="s">
        <v>4322</v>
      </c>
      <c r="O6" t="s">
        <v>13</v>
      </c>
      <c r="AB6" s="12" t="str">
        <f>+LISTAS[[#This Row],[Codigo]]&amp;LISTAS[[#This Row],[Fabrica]]</f>
        <v>F-978FADER</v>
      </c>
      <c r="AC6" s="13" t="str">
        <f>+LISTAS[[#This Row],[Codigo]]</f>
        <v>F-978</v>
      </c>
      <c r="AD6" s="13" t="str">
        <f>+LISTAS[[#This Row],[ID]]</f>
        <v>PLASTICOS5</v>
      </c>
      <c r="AH6" s="36"/>
      <c r="AI6" s="37">
        <f>+LISTAS[[#This Row],[Precio]]+(LISTAS[[#This Row],[Precio]]*AH6)</f>
        <v>727.61</v>
      </c>
      <c r="AJ6" s="38">
        <f t="shared" si="0"/>
        <v>363.80500000000001</v>
      </c>
      <c r="AL6" s="35">
        <f>+AJ6/LISTAS[[#This Row],[COSTO]]-1</f>
        <v>1.1341842577036072</v>
      </c>
      <c r="AM6" t="str">
        <f>+LISTAS[[#This Row],[ID]]</f>
        <v>PLASTICOS5</v>
      </c>
      <c r="AO6" s="43"/>
      <c r="AP6" s="39">
        <f>LISTAS[[#This Row],[COSTO]]+(LISTAS[[#This Row],[COSTO]]*AO6)</f>
        <v>170.46559999999999</v>
      </c>
      <c r="AQ6" s="44">
        <f>IF(AO6="",0,AP6/LISTAS[[#This Row],[VENTA NETA]]-1)</f>
        <v>0</v>
      </c>
      <c r="AS6" s="39">
        <v>134.9</v>
      </c>
      <c r="AT6" s="48">
        <f>+LISTAS[[#This Row],[COSTO]]/AS6-1</f>
        <v>0.26364418087472186</v>
      </c>
      <c r="BA6" t="s">
        <v>5</v>
      </c>
      <c r="BB6" s="36"/>
    </row>
    <row r="7" spans="1:54" x14ac:dyDescent="0.35">
      <c r="A7" s="7" t="s">
        <v>15</v>
      </c>
      <c r="B7" t="s">
        <v>5</v>
      </c>
      <c r="C7">
        <v>6</v>
      </c>
      <c r="D7" t="s">
        <v>16</v>
      </c>
      <c r="E7" s="2">
        <v>914.71</v>
      </c>
      <c r="F7" s="7" t="str">
        <f>+_xlfn.XLOOKUP(LISTAS[[#This Row],[ID]],_01_CODIGOS_Y_COSTOS_xlsm[Producto y N°],_01_CODIGOS_Y_COSTOS_xlsm[FABRICA],"",0,1)</f>
        <v>FADER</v>
      </c>
      <c r="G7" s="26">
        <f>LISTAS[[#This Row],[Precio]]*(1-0.46)</f>
        <v>493.94340000000005</v>
      </c>
      <c r="H7" s="1">
        <f>+_xlfn.XLOOKUP(LISTAS[[#This Row],[ID]],_01_CODIGOS_Y_COSTOS_xlsm[Producto y N°],_01_CODIGOS_Y_COSTOS_xlsm[COSTO],0,0,1)</f>
        <v>203.91130000000001</v>
      </c>
      <c r="I7" s="27">
        <f>+IFERROR(LISTAS[[#This Row],[VENTA NETA]]/LISTAS[[#This Row],[COSTO]]-1,0)</f>
        <v>1.4223444213243699</v>
      </c>
      <c r="J7" s="50" t="str">
        <f>IFERROR(VLOOKUP(LISTAS[[#This Row],[ID]],_01_CODIGOS_Y_COSTOS_xlsm[[Producto y N°]:[CODIGO]],2,0),"")</f>
        <v>F-993</v>
      </c>
      <c r="L7" t="s">
        <v>1131</v>
      </c>
      <c r="M7" t="s">
        <v>4322</v>
      </c>
      <c r="O7" t="s">
        <v>15</v>
      </c>
      <c r="AB7" s="12" t="str">
        <f>+LISTAS[[#This Row],[Codigo]]&amp;LISTAS[[#This Row],[Fabrica]]</f>
        <v>F-993FADER</v>
      </c>
      <c r="AC7" s="13" t="str">
        <f>+LISTAS[[#This Row],[Codigo]]</f>
        <v>F-993</v>
      </c>
      <c r="AD7" s="13" t="str">
        <f>+LISTAS[[#This Row],[ID]]</f>
        <v>PLASTICOS6</v>
      </c>
      <c r="AH7" s="36"/>
      <c r="AI7" s="37">
        <f>+LISTAS[[#This Row],[Precio]]+(LISTAS[[#This Row],[Precio]]*AH7)</f>
        <v>914.71</v>
      </c>
      <c r="AJ7" s="38">
        <f t="shared" si="0"/>
        <v>457.35500000000002</v>
      </c>
      <c r="AL7" s="35">
        <f>+AJ7/LISTAS[[#This Row],[COSTO]]-1</f>
        <v>1.2429115012262684</v>
      </c>
      <c r="AM7" t="str">
        <f>+LISTAS[[#This Row],[ID]]</f>
        <v>PLASTICOS6</v>
      </c>
      <c r="AO7" s="43"/>
      <c r="AP7" s="39">
        <f>LISTAS[[#This Row],[COSTO]]+(LISTAS[[#This Row],[COSTO]]*AO7)</f>
        <v>203.91130000000001</v>
      </c>
      <c r="AQ7" s="44">
        <f>IF(AO7="",0,AP7/LISTAS[[#This Row],[VENTA NETA]]-1)</f>
        <v>0</v>
      </c>
      <c r="AS7" s="39">
        <v>161.5</v>
      </c>
      <c r="AT7" s="48">
        <f>+LISTAS[[#This Row],[COSTO]]/AS7-1</f>
        <v>0.26260866873065014</v>
      </c>
      <c r="BA7" t="s">
        <v>5</v>
      </c>
      <c r="BB7" s="36"/>
    </row>
    <row r="8" spans="1:54" x14ac:dyDescent="0.35">
      <c r="A8" s="7" t="s">
        <v>17</v>
      </c>
      <c r="B8" t="s">
        <v>5</v>
      </c>
      <c r="C8">
        <v>7</v>
      </c>
      <c r="D8" t="s">
        <v>18</v>
      </c>
      <c r="E8" s="2">
        <v>578.92999999999995</v>
      </c>
      <c r="F8" s="7" t="str">
        <f>+_xlfn.XLOOKUP(LISTAS[[#This Row],[ID]],_01_CODIGOS_Y_COSTOS_xlsm[Producto y N°],_01_CODIGOS_Y_COSTOS_xlsm[FABRICA],"",0,1)</f>
        <v>FADER</v>
      </c>
      <c r="G8" s="26">
        <f>LISTAS[[#This Row],[Precio]]*(1-0.46)</f>
        <v>312.62220000000002</v>
      </c>
      <c r="H8" s="1">
        <f>+_xlfn.XLOOKUP(LISTAS[[#This Row],[ID]],_01_CODIGOS_Y_COSTOS_xlsm[Producto y N°],_01_CODIGOS_Y_COSTOS_xlsm[COSTO],0,0,1)</f>
        <v>137.0198</v>
      </c>
      <c r="I8" s="27">
        <f>+IFERROR(LISTAS[[#This Row],[VENTA NETA]]/LISTAS[[#This Row],[COSTO]]-1,0)</f>
        <v>1.2815841214189483</v>
      </c>
      <c r="J8" s="50" t="str">
        <f>IFERROR(VLOOKUP(LISTAS[[#This Row],[ID]],_01_CODIGOS_Y_COSTOS_xlsm[[Producto y N°]:[CODIGO]],2,0),"")</f>
        <v>F-977</v>
      </c>
      <c r="L8" t="s">
        <v>1204</v>
      </c>
      <c r="M8" t="s">
        <v>4276</v>
      </c>
      <c r="O8" t="s">
        <v>17</v>
      </c>
      <c r="AB8" s="12" t="str">
        <f>+LISTAS[[#This Row],[Codigo]]&amp;LISTAS[[#This Row],[Fabrica]]</f>
        <v>F-977FADER</v>
      </c>
      <c r="AC8" s="13" t="str">
        <f>+LISTAS[[#This Row],[Codigo]]</f>
        <v>F-977</v>
      </c>
      <c r="AD8" s="13" t="str">
        <f>+LISTAS[[#This Row],[ID]]</f>
        <v>PLASTICOS7</v>
      </c>
      <c r="AH8" s="36"/>
      <c r="AI8" s="37">
        <f>+LISTAS[[#This Row],[Precio]]+(LISTAS[[#This Row],[Precio]]*AH8)</f>
        <v>578.92999999999995</v>
      </c>
      <c r="AJ8" s="38">
        <f t="shared" si="0"/>
        <v>289.46499999999997</v>
      </c>
      <c r="AL8" s="35">
        <f>+AJ8/LISTAS[[#This Row],[COSTO]]-1</f>
        <v>1.1125778902027297</v>
      </c>
      <c r="AM8" t="str">
        <f>+LISTAS[[#This Row],[ID]]</f>
        <v>PLASTICOS7</v>
      </c>
      <c r="AO8" s="43"/>
      <c r="AP8" s="39">
        <f>LISTAS[[#This Row],[COSTO]]+(LISTAS[[#This Row],[COSTO]]*AO8)</f>
        <v>137.0198</v>
      </c>
      <c r="AQ8" s="44">
        <f>IF(AO8="",0,AP8/LISTAS[[#This Row],[VENTA NETA]]-1)</f>
        <v>0</v>
      </c>
      <c r="AS8" s="39">
        <v>108.3</v>
      </c>
      <c r="AT8" s="48">
        <f>+LISTAS[[#This Row],[COSTO]]/AS8-1</f>
        <v>0.2651874422899354</v>
      </c>
      <c r="BA8" t="s">
        <v>5</v>
      </c>
      <c r="BB8" s="36"/>
    </row>
    <row r="9" spans="1:54" x14ac:dyDescent="0.35">
      <c r="A9" s="7" t="s">
        <v>19</v>
      </c>
      <c r="B9" t="s">
        <v>5</v>
      </c>
      <c r="C9">
        <v>8</v>
      </c>
      <c r="D9" t="s">
        <v>20</v>
      </c>
      <c r="E9" s="2">
        <v>654.85</v>
      </c>
      <c r="F9" s="7" t="str">
        <f>+_xlfn.XLOOKUP(LISTAS[[#This Row],[ID]],_01_CODIGOS_Y_COSTOS_xlsm[Producto y N°],_01_CODIGOS_Y_COSTOS_xlsm[FABRICA],"",0,1)</f>
        <v>FADER</v>
      </c>
      <c r="G9" s="26">
        <f>LISTAS[[#This Row],[Precio]]*(1-0.46)</f>
        <v>353.61900000000003</v>
      </c>
      <c r="H9" s="1">
        <f>+_xlfn.XLOOKUP(LISTAS[[#This Row],[ID]],_01_CODIGOS_Y_COSTOS_xlsm[Producto y N°],_01_CODIGOS_Y_COSTOS_xlsm[COSTO],0,0,1)</f>
        <v>151.0454</v>
      </c>
      <c r="I9" s="27">
        <f>+IFERROR(LISTAS[[#This Row],[VENTA NETA]]/LISTAS[[#This Row],[COSTO]]-1,0)</f>
        <v>1.3411437885562885</v>
      </c>
      <c r="J9" s="50" t="str">
        <f>IFERROR(VLOOKUP(LISTAS[[#This Row],[ID]],_01_CODIGOS_Y_COSTOS_xlsm[[Producto y N°]:[CODIGO]],2,0),"")</f>
        <v>F-979</v>
      </c>
      <c r="L9" t="s">
        <v>1327</v>
      </c>
      <c r="M9" t="s">
        <v>4276</v>
      </c>
      <c r="O9" t="s">
        <v>19</v>
      </c>
      <c r="AB9" s="12" t="str">
        <f>+LISTAS[[#This Row],[Codigo]]&amp;LISTAS[[#This Row],[Fabrica]]</f>
        <v>F-979FADER</v>
      </c>
      <c r="AC9" s="13" t="str">
        <f>+LISTAS[[#This Row],[Codigo]]</f>
        <v>F-979</v>
      </c>
      <c r="AD9" s="13" t="str">
        <f>+LISTAS[[#This Row],[ID]]</f>
        <v>PLASTICOS8</v>
      </c>
      <c r="AG9" s="26"/>
      <c r="AH9" s="36"/>
      <c r="AI9" s="37">
        <f>+LISTAS[[#This Row],[Precio]]+(LISTAS[[#This Row],[Precio]]*AH9)</f>
        <v>654.85</v>
      </c>
      <c r="AJ9" s="38">
        <f t="shared" si="0"/>
        <v>327.42500000000001</v>
      </c>
      <c r="AL9" s="35">
        <f>+AJ9/LISTAS[[#This Row],[COSTO]]-1</f>
        <v>1.1677257301447117</v>
      </c>
      <c r="AM9" t="str">
        <f>+LISTAS[[#This Row],[ID]]</f>
        <v>PLASTICOS8</v>
      </c>
      <c r="AO9" s="43"/>
      <c r="AP9" s="39">
        <f>LISTAS[[#This Row],[COSTO]]+(LISTAS[[#This Row],[COSTO]]*AO9)</f>
        <v>151.0454</v>
      </c>
      <c r="AQ9" s="44">
        <f>IF(AO9="",0,AP9/LISTAS[[#This Row],[VENTA NETA]]-1)</f>
        <v>0</v>
      </c>
      <c r="AS9" s="39">
        <v>120.65</v>
      </c>
      <c r="AT9" s="48">
        <f>+LISTAS[[#This Row],[COSTO]]/AS9-1</f>
        <v>0.25193037712391209</v>
      </c>
      <c r="BA9" t="s">
        <v>5</v>
      </c>
      <c r="BB9" s="36"/>
    </row>
    <row r="10" spans="1:54" x14ac:dyDescent="0.35">
      <c r="A10" s="7" t="s">
        <v>21</v>
      </c>
      <c r="B10" t="s">
        <v>5</v>
      </c>
      <c r="C10">
        <v>9</v>
      </c>
      <c r="D10" t="s">
        <v>22</v>
      </c>
      <c r="E10" s="2">
        <v>637.98</v>
      </c>
      <c r="F10" s="7" t="str">
        <f>+_xlfn.XLOOKUP(LISTAS[[#This Row],[ID]],_01_CODIGOS_Y_COSTOS_xlsm[Producto y N°],_01_CODIGOS_Y_COSTOS_xlsm[FABRICA],"",0,1)</f>
        <v>FADER</v>
      </c>
      <c r="G10" s="26">
        <f>LISTAS[[#This Row],[Precio]]*(1-0.46)</f>
        <v>344.50920000000002</v>
      </c>
      <c r="H10" s="1">
        <f>+_xlfn.XLOOKUP(LISTAS[[#This Row],[ID]],_01_CODIGOS_Y_COSTOS_xlsm[Producto y N°],_01_CODIGOS_Y_COSTOS_xlsm[COSTO],0,0,1)</f>
        <v>153.20320000000001</v>
      </c>
      <c r="I10" s="27">
        <f>+IFERROR(LISTAS[[#This Row],[VENTA NETA]]/LISTAS[[#This Row],[COSTO]]-1,0)</f>
        <v>1.2487075987968921</v>
      </c>
      <c r="J10" s="50" t="str">
        <f>IFERROR(VLOOKUP(LISTAS[[#This Row],[ID]],_01_CODIGOS_Y_COSTOS_xlsm[[Producto y N°]:[CODIGO]],2,0),"")</f>
        <v>F-566</v>
      </c>
      <c r="L10" t="s">
        <v>1452</v>
      </c>
      <c r="M10" t="s">
        <v>4277</v>
      </c>
      <c r="O10" t="s">
        <v>21</v>
      </c>
      <c r="AB10" s="12" t="str">
        <f>+LISTAS[[#This Row],[Codigo]]&amp;LISTAS[[#This Row],[Fabrica]]</f>
        <v>F-566FADER</v>
      </c>
      <c r="AC10" s="13" t="str">
        <f>+LISTAS[[#This Row],[Codigo]]</f>
        <v>F-566</v>
      </c>
      <c r="AD10" s="13" t="str">
        <f>+LISTAS[[#This Row],[ID]]</f>
        <v>PLASTICOS9</v>
      </c>
      <c r="AG10" s="26"/>
      <c r="AH10" s="36"/>
      <c r="AI10" s="37">
        <f>+LISTAS[[#This Row],[Precio]]+(LISTAS[[#This Row],[Precio]]*AH10)</f>
        <v>637.98</v>
      </c>
      <c r="AJ10" s="38">
        <f t="shared" si="0"/>
        <v>318.99</v>
      </c>
      <c r="AL10" s="35">
        <f>+AJ10/LISTAS[[#This Row],[COSTO]]-1</f>
        <v>1.0821366655526776</v>
      </c>
      <c r="AM10" t="str">
        <f>+LISTAS[[#This Row],[ID]]</f>
        <v>PLASTICOS9</v>
      </c>
      <c r="AO10" s="43"/>
      <c r="AP10" s="39">
        <f>LISTAS[[#This Row],[COSTO]]+(LISTAS[[#This Row],[COSTO]]*AO10)</f>
        <v>153.20320000000001</v>
      </c>
      <c r="AQ10" s="44">
        <f>IF(AO10="",0,AP10/LISTAS[[#This Row],[VENTA NETA]]-1)</f>
        <v>0</v>
      </c>
      <c r="AS10" s="39">
        <v>121.6</v>
      </c>
      <c r="AT10" s="48">
        <f>+LISTAS[[#This Row],[COSTO]]/AS10-1</f>
        <v>0.2598947368421054</v>
      </c>
      <c r="BA10" t="s">
        <v>5</v>
      </c>
      <c r="BB10" s="36"/>
    </row>
    <row r="11" spans="1:54" x14ac:dyDescent="0.35">
      <c r="A11" s="7" t="s">
        <v>23</v>
      </c>
      <c r="B11" t="s">
        <v>5</v>
      </c>
      <c r="C11">
        <v>10</v>
      </c>
      <c r="D11" t="s">
        <v>24</v>
      </c>
      <c r="E11" s="2">
        <v>771.26</v>
      </c>
      <c r="F11" s="7" t="str">
        <f>+_xlfn.XLOOKUP(LISTAS[[#This Row],[ID]],_01_CODIGOS_Y_COSTOS_xlsm[Producto y N°],_01_CODIGOS_Y_COSTOS_xlsm[FABRICA],"",0,1)</f>
        <v>FADER</v>
      </c>
      <c r="G11" s="26">
        <f>LISTAS[[#This Row],[Precio]]*(1-0.46)</f>
        <v>416.48040000000003</v>
      </c>
      <c r="H11" s="1">
        <f>+_xlfn.XLOOKUP(LISTAS[[#This Row],[ID]],_01_CODIGOS_Y_COSTOS_xlsm[Producto y N°],_01_CODIGOS_Y_COSTOS_xlsm[COSTO],0,0,1)</f>
        <v>178.01779999999999</v>
      </c>
      <c r="I11" s="27">
        <f>+IFERROR(LISTAS[[#This Row],[VENTA NETA]]/LISTAS[[#This Row],[COSTO]]-1,0)</f>
        <v>1.3395435737325148</v>
      </c>
      <c r="J11" s="50" t="str">
        <f>IFERROR(VLOOKUP(LISTAS[[#This Row],[ID]],_01_CODIGOS_Y_COSTOS_xlsm[[Producto y N°]:[CODIGO]],2,0),"")</f>
        <v>F-798/80</v>
      </c>
      <c r="L11" t="s">
        <v>1732</v>
      </c>
      <c r="M11" t="s">
        <v>1732</v>
      </c>
      <c r="O11" t="s">
        <v>23</v>
      </c>
      <c r="AB11" s="12" t="str">
        <f>+LISTAS[[#This Row],[Codigo]]&amp;LISTAS[[#This Row],[Fabrica]]</f>
        <v>F-798/80FADER</v>
      </c>
      <c r="AC11" s="13" t="str">
        <f>+LISTAS[[#This Row],[Codigo]]</f>
        <v>F-798/80</v>
      </c>
      <c r="AD11" s="13" t="str">
        <f>+LISTAS[[#This Row],[ID]]</f>
        <v>PLASTICOS10</v>
      </c>
      <c r="AH11" s="36"/>
      <c r="AI11" s="37">
        <f>+LISTAS[[#This Row],[Precio]]+(LISTAS[[#This Row],[Precio]]*AH11)</f>
        <v>771.26</v>
      </c>
      <c r="AJ11" s="38">
        <f t="shared" si="0"/>
        <v>385.63</v>
      </c>
      <c r="AL11" s="35">
        <f>+AJ11/LISTAS[[#This Row],[COSTO]]-1</f>
        <v>1.1662440497523283</v>
      </c>
      <c r="AM11" t="str">
        <f>+LISTAS[[#This Row],[ID]]</f>
        <v>PLASTICOS10</v>
      </c>
      <c r="AO11" s="43"/>
      <c r="AP11" s="39">
        <f>LISTAS[[#This Row],[COSTO]]+(LISTAS[[#This Row],[COSTO]]*AO11)</f>
        <v>178.01779999999999</v>
      </c>
      <c r="AQ11" s="44">
        <f>IF(AO11="",0,AP11/LISTAS[[#This Row],[VENTA NETA]]-1)</f>
        <v>0</v>
      </c>
      <c r="AS11" s="39">
        <v>142.5</v>
      </c>
      <c r="AT11" s="48">
        <f>+LISTAS[[#This Row],[COSTO]]/AS11-1</f>
        <v>0.24924771929824563</v>
      </c>
      <c r="BA11" t="s">
        <v>5</v>
      </c>
      <c r="BB11" s="36"/>
    </row>
    <row r="12" spans="1:54" x14ac:dyDescent="0.35">
      <c r="A12" s="7" t="s">
        <v>25</v>
      </c>
      <c r="B12" t="s">
        <v>5</v>
      </c>
      <c r="C12">
        <v>11</v>
      </c>
      <c r="D12" t="s">
        <v>26</v>
      </c>
      <c r="E12" s="2">
        <v>917.77</v>
      </c>
      <c r="F12" s="7" t="str">
        <f>+_xlfn.XLOOKUP(LISTAS[[#This Row],[ID]],_01_CODIGOS_Y_COSTOS_xlsm[Producto y N°],_01_CODIGOS_Y_COSTOS_xlsm[FABRICA],"",0,1)</f>
        <v>FADER</v>
      </c>
      <c r="G12" s="26">
        <f>LISTAS[[#This Row],[Precio]]*(1-0.46)</f>
        <v>495.5958</v>
      </c>
      <c r="H12" s="1">
        <f>+_xlfn.XLOOKUP(LISTAS[[#This Row],[ID]],_01_CODIGOS_Y_COSTOS_xlsm[Producto y N°],_01_CODIGOS_Y_COSTOS_xlsm[COSTO],0,0,1)</f>
        <v>189.52500000000001</v>
      </c>
      <c r="I12" s="27">
        <f>+IFERROR(LISTAS[[#This Row],[VENTA NETA]]/LISTAS[[#This Row],[COSTO]]-1,0)</f>
        <v>1.6149362880886424</v>
      </c>
      <c r="J12" s="50" t="str">
        <f>IFERROR(VLOOKUP(LISTAS[[#This Row],[ID]],_01_CODIGOS_Y_COSTOS_xlsm[[Producto y N°]:[CODIGO]],2,0),"")</f>
        <v>S-066</v>
      </c>
      <c r="L12" t="s">
        <v>1784</v>
      </c>
      <c r="M12" t="s">
        <v>4278</v>
      </c>
      <c r="O12" t="s">
        <v>25</v>
      </c>
      <c r="AB12" s="12" t="str">
        <f>+LISTAS[[#This Row],[Codigo]]&amp;LISTAS[[#This Row],[Fabrica]]</f>
        <v>S-066FADER</v>
      </c>
      <c r="AC12" s="13" t="str">
        <f>+LISTAS[[#This Row],[Codigo]]</f>
        <v>S-066</v>
      </c>
      <c r="AD12" s="13" t="str">
        <f>+LISTAS[[#This Row],[ID]]</f>
        <v>PLASTICOS11</v>
      </c>
      <c r="AH12" s="36"/>
      <c r="AI12" s="37">
        <f>+LISTAS[[#This Row],[Precio]]+(LISTAS[[#This Row],[Precio]]*AH12)</f>
        <v>917.77</v>
      </c>
      <c r="AJ12" s="38">
        <f t="shared" si="0"/>
        <v>458.88499999999999</v>
      </c>
      <c r="AL12" s="35">
        <f>+AJ12/LISTAS[[#This Row],[COSTO]]-1</f>
        <v>1.4212373037857802</v>
      </c>
      <c r="AM12" t="str">
        <f>+LISTAS[[#This Row],[ID]]</f>
        <v>PLASTICOS11</v>
      </c>
      <c r="AO12" s="43"/>
      <c r="AP12" s="39">
        <f>LISTAS[[#This Row],[COSTO]]+(LISTAS[[#This Row],[COSTO]]*AO12)</f>
        <v>189.52500000000001</v>
      </c>
      <c r="AQ12" s="44">
        <f>IF(AO12="",0,AP12/LISTAS[[#This Row],[VENTA NETA]]-1)</f>
        <v>0</v>
      </c>
      <c r="AS12" s="39">
        <v>148.19999999999999</v>
      </c>
      <c r="AT12" s="48">
        <f>+LISTAS[[#This Row],[COSTO]]/AS12-1</f>
        <v>0.27884615384615397</v>
      </c>
      <c r="BA12" t="s">
        <v>5</v>
      </c>
      <c r="BB12" s="36"/>
    </row>
    <row r="13" spans="1:54" x14ac:dyDescent="0.35">
      <c r="A13" s="7" t="s">
        <v>27</v>
      </c>
      <c r="B13" t="s">
        <v>5</v>
      </c>
      <c r="C13">
        <v>12</v>
      </c>
      <c r="D13" t="s">
        <v>28</v>
      </c>
      <c r="E13" s="2">
        <v>933.24</v>
      </c>
      <c r="F13" s="7" t="str">
        <f>+_xlfn.XLOOKUP(LISTAS[[#This Row],[ID]],_01_CODIGOS_Y_COSTOS_xlsm[Producto y N°],_01_CODIGOS_Y_COSTOS_xlsm[FABRICA],"",0,1)</f>
        <v>FADER</v>
      </c>
      <c r="G13" s="26">
        <f>LISTAS[[#This Row],[Precio]]*(1-0.46)</f>
        <v>503.94960000000003</v>
      </c>
      <c r="H13" s="1">
        <f>+_xlfn.XLOOKUP(LISTAS[[#This Row],[ID]],_01_CODIGOS_Y_COSTOS_xlsm[Producto y N°],_01_CODIGOS_Y_COSTOS_xlsm[COSTO],0,0,1)</f>
        <v>204.48750000000001</v>
      </c>
      <c r="I13" s="27">
        <f>+IFERROR(LISTAS[[#This Row],[VENTA NETA]]/LISTAS[[#This Row],[COSTO]]-1,0)</f>
        <v>1.4644518613607187</v>
      </c>
      <c r="J13" s="50" t="str">
        <f>IFERROR(VLOOKUP(LISTAS[[#This Row],[ID]],_01_CODIGOS_Y_COSTOS_xlsm[[Producto y N°]:[CODIGO]],2,0),"")</f>
        <v>S-067</v>
      </c>
      <c r="L13" t="s">
        <v>1917</v>
      </c>
      <c r="M13" t="s">
        <v>4278</v>
      </c>
      <c r="O13" t="s">
        <v>27</v>
      </c>
      <c r="AB13" s="12" t="str">
        <f>+LISTAS[[#This Row],[Codigo]]&amp;LISTAS[[#This Row],[Fabrica]]</f>
        <v>S-067FADER</v>
      </c>
      <c r="AC13" s="13" t="str">
        <f>+LISTAS[[#This Row],[Codigo]]</f>
        <v>S-067</v>
      </c>
      <c r="AD13" s="13" t="str">
        <f>+LISTAS[[#This Row],[ID]]</f>
        <v>PLASTICOS12</v>
      </c>
      <c r="AH13" s="36"/>
      <c r="AI13" s="37">
        <f>+LISTAS[[#This Row],[Precio]]+(LISTAS[[#This Row],[Precio]]*AH13)</f>
        <v>933.24</v>
      </c>
      <c r="AJ13" s="38">
        <f t="shared" si="0"/>
        <v>466.62</v>
      </c>
      <c r="AL13" s="35">
        <f>+AJ13/LISTAS[[#This Row],[COSTO]]-1</f>
        <v>1.2818998716302952</v>
      </c>
      <c r="AM13" t="str">
        <f>+LISTAS[[#This Row],[ID]]</f>
        <v>PLASTICOS12</v>
      </c>
      <c r="AO13" s="43"/>
      <c r="AP13" s="39">
        <f>LISTAS[[#This Row],[COSTO]]+(LISTAS[[#This Row],[COSTO]]*AO13)</f>
        <v>204.48750000000001</v>
      </c>
      <c r="AQ13" s="44">
        <f>IF(AO13="",0,AP13/LISTAS[[#This Row],[VENTA NETA]]-1)</f>
        <v>0</v>
      </c>
      <c r="AS13" s="39">
        <v>161.5</v>
      </c>
      <c r="AT13" s="48">
        <f>+LISTAS[[#This Row],[COSTO]]/AS13-1</f>
        <v>0.26617647058823546</v>
      </c>
      <c r="BA13" t="s">
        <v>5</v>
      </c>
      <c r="BB13" s="36"/>
    </row>
    <row r="14" spans="1:54" x14ac:dyDescent="0.35">
      <c r="A14" s="7" t="s">
        <v>29</v>
      </c>
      <c r="B14" t="s">
        <v>5</v>
      </c>
      <c r="C14">
        <v>13</v>
      </c>
      <c r="D14" t="s">
        <v>30</v>
      </c>
      <c r="E14" s="2">
        <v>1202.08</v>
      </c>
      <c r="F14" s="7" t="str">
        <f>+_xlfn.XLOOKUP(LISTAS[[#This Row],[ID]],_01_CODIGOS_Y_COSTOS_xlsm[Producto y N°],_01_CODIGOS_Y_COSTOS_xlsm[FABRICA],"",0,1)</f>
        <v>FADER</v>
      </c>
      <c r="G14" s="26">
        <f>LISTAS[[#This Row],[Precio]]*(1-0.46)</f>
        <v>649.1232</v>
      </c>
      <c r="H14" s="1">
        <f>+_xlfn.XLOOKUP(LISTAS[[#This Row],[ID]],_01_CODIGOS_Y_COSTOS_xlsm[Producto y N°],_01_CODIGOS_Y_COSTOS_xlsm[COSTO],0,0,1)</f>
        <v>244.38749999999999</v>
      </c>
      <c r="I14" s="27">
        <f>+IFERROR(LISTAS[[#This Row],[VENTA NETA]]/LISTAS[[#This Row],[COSTO]]-1,0)</f>
        <v>1.6561227558692653</v>
      </c>
      <c r="J14" s="50" t="str">
        <f>IFERROR(VLOOKUP(LISTAS[[#This Row],[ID]],_01_CODIGOS_Y_COSTOS_xlsm[[Producto y N°]:[CODIGO]],2,0),"")</f>
        <v>S-105</v>
      </c>
      <c r="L14" t="s">
        <v>1983</v>
      </c>
      <c r="M14" t="s">
        <v>4280</v>
      </c>
      <c r="O14" t="s">
        <v>29</v>
      </c>
      <c r="AB14" s="12" t="str">
        <f>+LISTAS[[#This Row],[Codigo]]&amp;LISTAS[[#This Row],[Fabrica]]</f>
        <v>S-105FADER</v>
      </c>
      <c r="AC14" s="13" t="str">
        <f>+LISTAS[[#This Row],[Codigo]]</f>
        <v>S-105</v>
      </c>
      <c r="AD14" s="13" t="str">
        <f>+LISTAS[[#This Row],[ID]]</f>
        <v>PLASTICOS13</v>
      </c>
      <c r="AH14" s="36"/>
      <c r="AI14" s="37">
        <f>+LISTAS[[#This Row],[Precio]]+(LISTAS[[#This Row],[Precio]]*AH14)</f>
        <v>1202.08</v>
      </c>
      <c r="AJ14" s="38">
        <f t="shared" si="0"/>
        <v>601.04</v>
      </c>
      <c r="AL14" s="35">
        <f>+AJ14/LISTAS[[#This Row],[COSTO]]-1</f>
        <v>1.4593729221011711</v>
      </c>
      <c r="AM14" t="str">
        <f>+LISTAS[[#This Row],[ID]]</f>
        <v>PLASTICOS13</v>
      </c>
      <c r="AO14" s="43"/>
      <c r="AP14" s="39">
        <f>LISTAS[[#This Row],[COSTO]]+(LISTAS[[#This Row],[COSTO]]*AO14)</f>
        <v>244.38749999999999</v>
      </c>
      <c r="AQ14" s="44">
        <f>IF(AO14="",0,AP14/LISTAS[[#This Row],[VENTA NETA]]-1)</f>
        <v>0</v>
      </c>
      <c r="AS14" s="39">
        <v>190</v>
      </c>
      <c r="AT14" s="48">
        <f>+LISTAS[[#This Row],[COSTO]]/AS14-1</f>
        <v>0.28624999999999989</v>
      </c>
      <c r="BA14" t="s">
        <v>5</v>
      </c>
      <c r="BB14" s="36"/>
    </row>
    <row r="15" spans="1:54" x14ac:dyDescent="0.35">
      <c r="A15" s="7" t="s">
        <v>31</v>
      </c>
      <c r="B15" t="s">
        <v>5</v>
      </c>
      <c r="C15">
        <v>14</v>
      </c>
      <c r="D15" t="s">
        <v>32</v>
      </c>
      <c r="E15" s="2">
        <v>622.52</v>
      </c>
      <c r="F15" s="7" t="str">
        <f>+_xlfn.XLOOKUP(LISTAS[[#This Row],[ID]],_01_CODIGOS_Y_COSTOS_xlsm[Producto y N°],_01_CODIGOS_Y_COSTOS_xlsm[FABRICA],"",0,1)</f>
        <v>FADER</v>
      </c>
      <c r="G15" s="26">
        <f>LISTAS[[#This Row],[Precio]]*(1-0.46)</f>
        <v>336.16079999999999</v>
      </c>
      <c r="H15" s="1">
        <f>+_xlfn.XLOOKUP(LISTAS[[#This Row],[ID]],_01_CODIGOS_Y_COSTOS_xlsm[Producto y N°],_01_CODIGOS_Y_COSTOS_xlsm[COSTO],0,0,1)</f>
        <v>140.25649999999999</v>
      </c>
      <c r="I15" s="27">
        <f>+IFERROR(LISTAS[[#This Row],[VENTA NETA]]/LISTAS[[#This Row],[COSTO]]-1,0)</f>
        <v>1.3967573695336761</v>
      </c>
      <c r="J15" s="50" t="str">
        <f>IFERROR(VLOOKUP(LISTAS[[#This Row],[ID]],_01_CODIGOS_Y_COSTOS_xlsm[[Producto y N°]:[CODIGO]],2,0),"")</f>
        <v>F-740/Ve</v>
      </c>
      <c r="L15" t="s">
        <v>2058</v>
      </c>
      <c r="M15" t="s">
        <v>4285</v>
      </c>
      <c r="O15" t="s">
        <v>31</v>
      </c>
      <c r="AB15" s="12" t="str">
        <f>+LISTAS[[#This Row],[Codigo]]&amp;LISTAS[[#This Row],[Fabrica]]</f>
        <v>F-740/VeFADER</v>
      </c>
      <c r="AC15" s="13" t="str">
        <f>+LISTAS[[#This Row],[Codigo]]</f>
        <v>F-740/Ve</v>
      </c>
      <c r="AD15" s="13" t="str">
        <f>+LISTAS[[#This Row],[ID]]</f>
        <v>PLASTICOS14</v>
      </c>
      <c r="AH15" s="36"/>
      <c r="AI15" s="37">
        <f>+LISTAS[[#This Row],[Precio]]+(LISTAS[[#This Row],[Precio]]*AH15)</f>
        <v>622.52</v>
      </c>
      <c r="AJ15" s="38">
        <f t="shared" si="0"/>
        <v>311.26</v>
      </c>
      <c r="AL15" s="35">
        <f>+AJ15/LISTAS[[#This Row],[COSTO]]-1</f>
        <v>1.2192197866052554</v>
      </c>
      <c r="AM15" t="str">
        <f>+LISTAS[[#This Row],[ID]]</f>
        <v>PLASTICOS14</v>
      </c>
      <c r="AO15" s="43"/>
      <c r="AP15" s="39">
        <f>LISTAS[[#This Row],[COSTO]]+(LISTAS[[#This Row],[COSTO]]*AO15)</f>
        <v>140.25649999999999</v>
      </c>
      <c r="AQ15" s="44">
        <f>IF(AO15="",0,AP15/LISTAS[[#This Row],[VENTA NETA]]-1)</f>
        <v>0</v>
      </c>
      <c r="AS15" s="39">
        <v>118.75</v>
      </c>
      <c r="AT15" s="48">
        <f>+LISTAS[[#This Row],[COSTO]]/AS15-1</f>
        <v>0.18110736842105246</v>
      </c>
      <c r="BA15" t="s">
        <v>5</v>
      </c>
      <c r="BB15" s="36"/>
    </row>
    <row r="16" spans="1:54" x14ac:dyDescent="0.35">
      <c r="A16" s="7" t="s">
        <v>33</v>
      </c>
      <c r="B16" t="s">
        <v>5</v>
      </c>
      <c r="C16">
        <v>15</v>
      </c>
      <c r="D16" t="s">
        <v>34</v>
      </c>
      <c r="E16" s="2">
        <v>800.37</v>
      </c>
      <c r="F16" s="7" t="str">
        <f>+_xlfn.XLOOKUP(LISTAS[[#This Row],[ID]],_01_CODIGOS_Y_COSTOS_xlsm[Producto y N°],_01_CODIGOS_Y_COSTOS_xlsm[FABRICA],"",0,1)</f>
        <v>FADER</v>
      </c>
      <c r="G16" s="26">
        <f>LISTAS[[#This Row],[Precio]]*(1-0.46)</f>
        <v>432.19980000000004</v>
      </c>
      <c r="H16" s="1">
        <f>+_xlfn.XLOOKUP(LISTAS[[#This Row],[ID]],_01_CODIGOS_Y_COSTOS_xlsm[Producto y N°],_01_CODIGOS_Y_COSTOS_xlsm[COSTO],0,0,1)</f>
        <v>187.72790000000001</v>
      </c>
      <c r="I16" s="27">
        <f>+IFERROR(LISTAS[[#This Row],[VENTA NETA]]/LISTAS[[#This Row],[COSTO]]-1,0)</f>
        <v>1.3022672708744945</v>
      </c>
      <c r="J16" s="50" t="str">
        <f>IFERROR(VLOOKUP(LISTAS[[#This Row],[ID]],_01_CODIGOS_Y_COSTOS_xlsm[[Producto y N°]:[CODIGO]],2,0),"")</f>
        <v>F-002</v>
      </c>
      <c r="L16" t="s">
        <v>2058</v>
      </c>
      <c r="M16" t="s">
        <v>4276</v>
      </c>
      <c r="O16" t="s">
        <v>33</v>
      </c>
      <c r="AB16" s="12" t="str">
        <f>+LISTAS[[#This Row],[Codigo]]&amp;LISTAS[[#This Row],[Fabrica]]</f>
        <v>F-002FADER</v>
      </c>
      <c r="AC16" s="13" t="str">
        <f>+LISTAS[[#This Row],[Codigo]]</f>
        <v>F-002</v>
      </c>
      <c r="AD16" s="13" t="str">
        <f>+LISTAS[[#This Row],[ID]]</f>
        <v>PLASTICOS15</v>
      </c>
      <c r="AH16" s="36"/>
      <c r="AI16" s="37">
        <f>+LISTAS[[#This Row],[Precio]]+(LISTAS[[#This Row],[Precio]]*AH16)</f>
        <v>800.37</v>
      </c>
      <c r="AJ16" s="38">
        <f t="shared" si="0"/>
        <v>400.185</v>
      </c>
      <c r="AL16" s="35">
        <f>+AJ16/LISTAS[[#This Row],[COSTO]]-1</f>
        <v>1.1317289545134206</v>
      </c>
      <c r="AM16" t="str">
        <f>+LISTAS[[#This Row],[ID]]</f>
        <v>PLASTICOS15</v>
      </c>
      <c r="AO16" s="43"/>
      <c r="AP16" s="39">
        <f>LISTAS[[#This Row],[COSTO]]+(LISTAS[[#This Row],[COSTO]]*AO16)</f>
        <v>187.72790000000001</v>
      </c>
      <c r="AQ16" s="44">
        <f>IF(AO16="",0,AP16/LISTAS[[#This Row],[VENTA NETA]]-1)</f>
        <v>0</v>
      </c>
      <c r="AS16" s="39">
        <v>148.19999999999999</v>
      </c>
      <c r="AT16" s="48">
        <f>+LISTAS[[#This Row],[COSTO]]/AS16-1</f>
        <v>0.26671997300944672</v>
      </c>
      <c r="BA16" t="s">
        <v>5</v>
      </c>
      <c r="BB16" s="36"/>
    </row>
    <row r="17" spans="1:54" x14ac:dyDescent="0.35">
      <c r="A17" s="7" t="s">
        <v>35</v>
      </c>
      <c r="B17" t="s">
        <v>5</v>
      </c>
      <c r="C17">
        <v>16</v>
      </c>
      <c r="D17" t="s">
        <v>36</v>
      </c>
      <c r="E17" s="2">
        <v>858.58</v>
      </c>
      <c r="F17" s="7" t="str">
        <f>+_xlfn.XLOOKUP(LISTAS[[#This Row],[ID]],_01_CODIGOS_Y_COSTOS_xlsm[Producto y N°],_01_CODIGOS_Y_COSTOS_xlsm[FABRICA],"",0,1)</f>
        <v>FADER</v>
      </c>
      <c r="G17" s="26">
        <f>LISTAS[[#This Row],[Precio]]*(1-0.46)</f>
        <v>463.63320000000004</v>
      </c>
      <c r="H17" s="1">
        <f>+_xlfn.XLOOKUP(LISTAS[[#This Row],[ID]],_01_CODIGOS_Y_COSTOS_xlsm[Producto y N°],_01_CODIGOS_Y_COSTOS_xlsm[COSTO],0,0,1)</f>
        <v>200.6747</v>
      </c>
      <c r="I17" s="27">
        <f>+IFERROR(LISTAS[[#This Row],[VENTA NETA]]/LISTAS[[#This Row],[COSTO]]-1,0)</f>
        <v>1.3103719601922914</v>
      </c>
      <c r="J17" s="50" t="str">
        <f>IFERROR(VLOOKUP(LISTAS[[#This Row],[ID]],_01_CODIGOS_Y_COSTOS_xlsm[[Producto y N°]:[CODIGO]],2,0),"")</f>
        <v>F-1022/N</v>
      </c>
      <c r="L17" t="s">
        <v>2127</v>
      </c>
      <c r="M17" t="s">
        <v>4285</v>
      </c>
      <c r="O17" t="s">
        <v>35</v>
      </c>
      <c r="AB17" s="12" t="str">
        <f>+LISTAS[[#This Row],[Codigo]]&amp;LISTAS[[#This Row],[Fabrica]]</f>
        <v>F-1022/NFADER</v>
      </c>
      <c r="AC17" s="13" t="str">
        <f>+LISTAS[[#This Row],[Codigo]]</f>
        <v>F-1022/N</v>
      </c>
      <c r="AD17" s="13" t="str">
        <f>+LISTAS[[#This Row],[ID]]</f>
        <v>PLASTICOS16</v>
      </c>
      <c r="AH17" s="36"/>
      <c r="AI17" s="37">
        <f>+LISTAS[[#This Row],[Precio]]+(LISTAS[[#This Row],[Precio]]*AH17)</f>
        <v>858.58</v>
      </c>
      <c r="AJ17" s="38">
        <f t="shared" si="0"/>
        <v>429.29</v>
      </c>
      <c r="AL17" s="35">
        <f>+AJ17/LISTAS[[#This Row],[COSTO]]-1</f>
        <v>1.1392332964743437</v>
      </c>
      <c r="AM17" t="str">
        <f>+LISTAS[[#This Row],[ID]]</f>
        <v>PLASTICOS16</v>
      </c>
      <c r="AO17" s="43"/>
      <c r="AP17" s="39">
        <f>LISTAS[[#This Row],[COSTO]]+(LISTAS[[#This Row],[COSTO]]*AO17)</f>
        <v>200.6747</v>
      </c>
      <c r="AQ17" s="44">
        <f>IF(AO17="",0,AP17/LISTAS[[#This Row],[VENTA NETA]]-1)</f>
        <v>0</v>
      </c>
      <c r="AS17" s="39">
        <v>158.83670000000001</v>
      </c>
      <c r="AT17" s="48">
        <f>+LISTAS[[#This Row],[COSTO]]/AS17-1</f>
        <v>0.26340260153982031</v>
      </c>
      <c r="BA17" t="s">
        <v>5</v>
      </c>
      <c r="BB17" s="36"/>
    </row>
    <row r="18" spans="1:54" x14ac:dyDescent="0.35">
      <c r="A18" s="7" t="s">
        <v>37</v>
      </c>
      <c r="B18" t="s">
        <v>5</v>
      </c>
      <c r="C18">
        <v>17</v>
      </c>
      <c r="D18" t="s">
        <v>38</v>
      </c>
      <c r="E18" s="2">
        <v>771.26</v>
      </c>
      <c r="F18" s="7" t="str">
        <f>+_xlfn.XLOOKUP(LISTAS[[#This Row],[ID]],_01_CODIGOS_Y_COSTOS_xlsm[Producto y N°],_01_CODIGOS_Y_COSTOS_xlsm[FABRICA],"",0,1)</f>
        <v>FADER</v>
      </c>
      <c r="G18" s="26">
        <f>LISTAS[[#This Row],[Precio]]*(1-0.46)</f>
        <v>416.48040000000003</v>
      </c>
      <c r="H18" s="1">
        <f>+_xlfn.XLOOKUP(LISTAS[[#This Row],[ID]],_01_CODIGOS_Y_COSTOS_xlsm[Producto y N°],_01_CODIGOS_Y_COSTOS_xlsm[COSTO],0,0,1)</f>
        <v>172.6234</v>
      </c>
      <c r="I18" s="27">
        <f>+IFERROR(LISTAS[[#This Row],[VENTA NETA]]/LISTAS[[#This Row],[COSTO]]-1,0)</f>
        <v>1.4126532092404624</v>
      </c>
      <c r="J18" s="50" t="str">
        <f>IFERROR(VLOOKUP(LISTAS[[#This Row],[ID]],_01_CODIGOS_Y_COSTOS_xlsm[[Producto y N°]:[CODIGO]],2,0),"")</f>
        <v>F-1026</v>
      </c>
      <c r="L18" t="s">
        <v>2127</v>
      </c>
      <c r="M18" t="s">
        <v>4276</v>
      </c>
      <c r="O18" t="s">
        <v>37</v>
      </c>
      <c r="AB18" s="12" t="str">
        <f>+LISTAS[[#This Row],[Codigo]]&amp;LISTAS[[#This Row],[Fabrica]]</f>
        <v>F-1026FADER</v>
      </c>
      <c r="AC18" s="13" t="str">
        <f>+LISTAS[[#This Row],[Codigo]]</f>
        <v>F-1026</v>
      </c>
      <c r="AD18" s="13" t="str">
        <f>+LISTAS[[#This Row],[ID]]</f>
        <v>PLASTICOS17</v>
      </c>
      <c r="AH18" s="36"/>
      <c r="AI18" s="37">
        <f>+LISTAS[[#This Row],[Precio]]+(LISTAS[[#This Row],[Precio]]*AH18)</f>
        <v>771.26</v>
      </c>
      <c r="AJ18" s="38">
        <f t="shared" si="0"/>
        <v>385.63</v>
      </c>
      <c r="AL18" s="35">
        <f>+AJ18/LISTAS[[#This Row],[COSTO]]-1</f>
        <v>1.2339381567041317</v>
      </c>
      <c r="AM18" t="str">
        <f>+LISTAS[[#This Row],[ID]]</f>
        <v>PLASTICOS17</v>
      </c>
      <c r="AO18" s="43"/>
      <c r="AP18" s="39">
        <f>LISTAS[[#This Row],[COSTO]]+(LISTAS[[#This Row],[COSTO]]*AO18)</f>
        <v>172.6234</v>
      </c>
      <c r="AQ18" s="44">
        <f>IF(AO18="",0,AP18/LISTAS[[#This Row],[VENTA NETA]]-1)</f>
        <v>0</v>
      </c>
      <c r="AS18" s="39">
        <v>142.5</v>
      </c>
      <c r="AT18" s="48">
        <f>+LISTAS[[#This Row],[COSTO]]/AS18-1</f>
        <v>0.21139228070175431</v>
      </c>
      <c r="BA18" t="s">
        <v>5</v>
      </c>
      <c r="BB18" s="36"/>
    </row>
    <row r="19" spans="1:54" x14ac:dyDescent="0.35">
      <c r="A19" s="7" t="s">
        <v>39</v>
      </c>
      <c r="B19" t="s">
        <v>5</v>
      </c>
      <c r="C19">
        <v>18</v>
      </c>
      <c r="D19" t="s">
        <v>40</v>
      </c>
      <c r="E19" s="2">
        <v>873.13</v>
      </c>
      <c r="F19" s="7" t="str">
        <f>+_xlfn.XLOOKUP(LISTAS[[#This Row],[ID]],_01_CODIGOS_Y_COSTOS_xlsm[Producto y N°],_01_CODIGOS_Y_COSTOS_xlsm[FABRICA],"",0,1)</f>
        <v>FADER</v>
      </c>
      <c r="G19" s="26">
        <f>LISTAS[[#This Row],[Precio]]*(1-0.46)</f>
        <v>471.49020000000002</v>
      </c>
      <c r="H19" s="1">
        <f>+_xlfn.XLOOKUP(LISTAS[[#This Row],[ID]],_01_CODIGOS_Y_COSTOS_xlsm[Producto y N°],_01_CODIGOS_Y_COSTOS_xlsm[COSTO],0,0,1)</f>
        <v>204.99019999999999</v>
      </c>
      <c r="I19" s="27">
        <f>+IFERROR(LISTAS[[#This Row],[VENTA NETA]]/LISTAS[[#This Row],[COSTO]]-1,0)</f>
        <v>1.3000621493125037</v>
      </c>
      <c r="J19" s="50" t="str">
        <f>IFERROR(VLOOKUP(LISTAS[[#This Row],[ID]],_01_CODIGOS_Y_COSTOS_xlsm[[Producto y N°]:[CODIGO]],2,0),"")</f>
        <v>F-005</v>
      </c>
      <c r="L19" t="s">
        <v>2165</v>
      </c>
      <c r="M19" t="s">
        <v>4285</v>
      </c>
      <c r="O19" t="s">
        <v>39</v>
      </c>
      <c r="AB19" s="12" t="str">
        <f>+LISTAS[[#This Row],[Codigo]]&amp;LISTAS[[#This Row],[Fabrica]]</f>
        <v>F-005FADER</v>
      </c>
      <c r="AC19" s="13" t="str">
        <f>+LISTAS[[#This Row],[Codigo]]</f>
        <v>F-005</v>
      </c>
      <c r="AD19" s="13" t="str">
        <f>+LISTAS[[#This Row],[ID]]</f>
        <v>PLASTICOS18</v>
      </c>
      <c r="AH19" s="36"/>
      <c r="AI19" s="37">
        <f>+LISTAS[[#This Row],[Precio]]+(LISTAS[[#This Row],[Precio]]*AH19)</f>
        <v>873.13</v>
      </c>
      <c r="AJ19" s="38">
        <f t="shared" si="0"/>
        <v>436.565</v>
      </c>
      <c r="AL19" s="35">
        <f>+AJ19/LISTAS[[#This Row],[COSTO]]-1</f>
        <v>1.1296871752893556</v>
      </c>
      <c r="AM19" t="str">
        <f>+LISTAS[[#This Row],[ID]]</f>
        <v>PLASTICOS18</v>
      </c>
      <c r="AO19" s="43"/>
      <c r="AP19" s="39">
        <f>LISTAS[[#This Row],[COSTO]]+(LISTAS[[#This Row],[COSTO]]*AO19)</f>
        <v>204.99019999999999</v>
      </c>
      <c r="AQ19" s="44">
        <f>IF(AO19="",0,AP19/LISTAS[[#This Row],[VENTA NETA]]-1)</f>
        <v>0</v>
      </c>
      <c r="AS19" s="39">
        <v>161.5</v>
      </c>
      <c r="AT19" s="48">
        <f>+LISTAS[[#This Row],[COSTO]]/AS19-1</f>
        <v>0.26928916408668724</v>
      </c>
      <c r="BA19" t="s">
        <v>5</v>
      </c>
      <c r="BB19" s="36"/>
    </row>
    <row r="20" spans="1:54" x14ac:dyDescent="0.35">
      <c r="A20" s="7" t="s">
        <v>41</v>
      </c>
      <c r="B20" t="s">
        <v>5</v>
      </c>
      <c r="C20">
        <v>19</v>
      </c>
      <c r="D20" t="s">
        <v>42</v>
      </c>
      <c r="E20" s="2">
        <v>613.98</v>
      </c>
      <c r="F20" s="7" t="str">
        <f>+_xlfn.XLOOKUP(LISTAS[[#This Row],[ID]],_01_CODIGOS_Y_COSTOS_xlsm[Producto y N°],_01_CODIGOS_Y_COSTOS_xlsm[FABRICA],"",0,1)</f>
        <v>FADER</v>
      </c>
      <c r="G20" s="26">
        <f>LISTAS[[#This Row],[Precio]]*(1-0.46)</f>
        <v>331.54920000000004</v>
      </c>
      <c r="H20" s="1">
        <f>+_xlfn.XLOOKUP(LISTAS[[#This Row],[ID]],_01_CODIGOS_Y_COSTOS_xlsm[Producto y N°],_01_CODIGOS_Y_COSTOS_xlsm[COSTO],0,0,1)</f>
        <v>151.0454</v>
      </c>
      <c r="I20" s="27">
        <f>+IFERROR(LISTAS[[#This Row],[VENTA NETA]]/LISTAS[[#This Row],[COSTO]]-1,0)</f>
        <v>1.1950301035317863</v>
      </c>
      <c r="J20" s="50" t="str">
        <f>IFERROR(VLOOKUP(LISTAS[[#This Row],[ID]],_01_CODIGOS_Y_COSTOS_xlsm[[Producto y N°]:[CODIGO]],2,0),"")</f>
        <v>F-001</v>
      </c>
      <c r="L20" t="s">
        <v>2165</v>
      </c>
      <c r="M20" t="s">
        <v>4276</v>
      </c>
      <c r="O20" t="s">
        <v>41</v>
      </c>
      <c r="AB20" s="12" t="str">
        <f>+LISTAS[[#This Row],[Codigo]]&amp;LISTAS[[#This Row],[Fabrica]]</f>
        <v>F-001FADER</v>
      </c>
      <c r="AC20" s="13" t="str">
        <f>+LISTAS[[#This Row],[Codigo]]</f>
        <v>F-001</v>
      </c>
      <c r="AD20" s="13" t="str">
        <f>+LISTAS[[#This Row],[ID]]</f>
        <v>PLASTICOS19</v>
      </c>
      <c r="AH20" s="36"/>
      <c r="AI20" s="37">
        <f>+LISTAS[[#This Row],[Precio]]+(LISTAS[[#This Row],[Precio]]*AH20)</f>
        <v>613.98</v>
      </c>
      <c r="AJ20" s="38">
        <f t="shared" si="0"/>
        <v>306.99</v>
      </c>
      <c r="AL20" s="35">
        <f>+AJ20/LISTAS[[#This Row],[COSTO]]-1</f>
        <v>1.0324352810479498</v>
      </c>
      <c r="AM20" t="str">
        <f>+LISTAS[[#This Row],[ID]]</f>
        <v>PLASTICOS19</v>
      </c>
      <c r="AO20" s="43"/>
      <c r="AP20" s="39">
        <f>LISTAS[[#This Row],[COSTO]]+(LISTAS[[#This Row],[COSTO]]*AO20)</f>
        <v>151.0454</v>
      </c>
      <c r="AQ20" s="44">
        <f>IF(AO20="",0,AP20/LISTAS[[#This Row],[VENTA NETA]]-1)</f>
        <v>0</v>
      </c>
      <c r="AS20" s="39">
        <v>118.75</v>
      </c>
      <c r="AT20" s="48">
        <f>+LISTAS[[#This Row],[COSTO]]/AS20-1</f>
        <v>0.27196126315789471</v>
      </c>
      <c r="BA20" t="s">
        <v>5</v>
      </c>
      <c r="BB20" s="36"/>
    </row>
    <row r="21" spans="1:54" x14ac:dyDescent="0.35">
      <c r="A21" s="7" t="s">
        <v>43</v>
      </c>
      <c r="B21" t="s">
        <v>5</v>
      </c>
      <c r="C21">
        <v>20</v>
      </c>
      <c r="D21" t="s">
        <v>44</v>
      </c>
      <c r="E21" s="2">
        <v>683.95</v>
      </c>
      <c r="F21" s="7" t="str">
        <f>+_xlfn.XLOOKUP(LISTAS[[#This Row],[ID]],_01_CODIGOS_Y_COSTOS_xlsm[Producto y N°],_01_CODIGOS_Y_COSTOS_xlsm[FABRICA],"",0,1)</f>
        <v>FADER</v>
      </c>
      <c r="G21" s="26">
        <f>LISTAS[[#This Row],[Precio]]*(1-0.46)</f>
        <v>369.33300000000003</v>
      </c>
      <c r="H21" s="1">
        <f>+_xlfn.XLOOKUP(LISTAS[[#This Row],[ID]],_01_CODIGOS_Y_COSTOS_xlsm[Producto y N°],_01_CODIGOS_Y_COSTOS_xlsm[COSTO],0,0,1)</f>
        <v>159.67660000000001</v>
      </c>
      <c r="I21" s="27">
        <f>+IFERROR(LISTAS[[#This Row],[VENTA NETA]]/LISTAS[[#This Row],[COSTO]]-1,0)</f>
        <v>1.3130064142147315</v>
      </c>
      <c r="J21" s="50" t="str">
        <f>IFERROR(VLOOKUP(LISTAS[[#This Row],[ID]],_01_CODIGOS_Y_COSTOS_xlsm[[Producto y N°]:[CODIGO]],2,0),"")</f>
        <v>F-003</v>
      </c>
      <c r="L21" t="s">
        <v>2201</v>
      </c>
      <c r="M21" t="s">
        <v>4285</v>
      </c>
      <c r="O21" t="s">
        <v>43</v>
      </c>
      <c r="AB21" s="12" t="str">
        <f>+LISTAS[[#This Row],[Codigo]]&amp;LISTAS[[#This Row],[Fabrica]]</f>
        <v>F-003FADER</v>
      </c>
      <c r="AC21" s="13" t="str">
        <f>+LISTAS[[#This Row],[Codigo]]</f>
        <v>F-003</v>
      </c>
      <c r="AD21" s="13" t="str">
        <f>+LISTAS[[#This Row],[ID]]</f>
        <v>PLASTICOS20</v>
      </c>
      <c r="AH21" s="36"/>
      <c r="AI21" s="37">
        <f>+LISTAS[[#This Row],[Precio]]+(LISTAS[[#This Row],[Precio]]*AH21)</f>
        <v>683.95</v>
      </c>
      <c r="AJ21" s="38">
        <f t="shared" si="0"/>
        <v>341.97500000000002</v>
      </c>
      <c r="AL21" s="35">
        <f>+AJ21/LISTAS[[#This Row],[COSTO]]-1</f>
        <v>1.1416726057543811</v>
      </c>
      <c r="AM21" t="str">
        <f>+LISTAS[[#This Row],[ID]]</f>
        <v>PLASTICOS20</v>
      </c>
      <c r="AO21" s="43"/>
      <c r="AP21" s="39">
        <f>LISTAS[[#This Row],[COSTO]]+(LISTAS[[#This Row],[COSTO]]*AO21)</f>
        <v>159.67660000000001</v>
      </c>
      <c r="AQ21" s="44">
        <f>IF(AO21="",0,AP21/LISTAS[[#This Row],[VENTA NETA]]-1)</f>
        <v>0</v>
      </c>
      <c r="AS21" s="39">
        <v>126.35</v>
      </c>
      <c r="AT21" s="48">
        <f>+LISTAS[[#This Row],[COSTO]]/AS21-1</f>
        <v>0.26376414721013064</v>
      </c>
      <c r="BA21" t="s">
        <v>5</v>
      </c>
      <c r="BB21" s="36"/>
    </row>
    <row r="22" spans="1:54" x14ac:dyDescent="0.35">
      <c r="A22" s="7" t="s">
        <v>45</v>
      </c>
      <c r="B22" t="s">
        <v>5</v>
      </c>
      <c r="C22">
        <v>21</v>
      </c>
      <c r="D22" t="s">
        <v>46</v>
      </c>
      <c r="E22" s="2">
        <v>669.4</v>
      </c>
      <c r="F22" s="7" t="str">
        <f>+_xlfn.XLOOKUP(LISTAS[[#This Row],[ID]],_01_CODIGOS_Y_COSTOS_xlsm[Producto y N°],_01_CODIGOS_Y_COSTOS_xlsm[FABRICA],"",0,1)</f>
        <v>FADER</v>
      </c>
      <c r="G22" s="26">
        <f>LISTAS[[#This Row],[Precio]]*(1-0.46)</f>
        <v>361.476</v>
      </c>
      <c r="H22" s="1">
        <f>+_xlfn.XLOOKUP(LISTAS[[#This Row],[ID]],_01_CODIGOS_Y_COSTOS_xlsm[Producto y N°],_01_CODIGOS_Y_COSTOS_xlsm[COSTO],0,0,1)</f>
        <v>156.43989999999999</v>
      </c>
      <c r="I22" s="27">
        <f>+IFERROR(LISTAS[[#This Row],[VENTA NETA]]/LISTAS[[#This Row],[COSTO]]-1,0)</f>
        <v>1.310638142826734</v>
      </c>
      <c r="J22" s="50" t="str">
        <f>IFERROR(VLOOKUP(LISTAS[[#This Row],[ID]],_01_CODIGOS_Y_COSTOS_xlsm[[Producto y N°]:[CODIGO]],2,0),"")</f>
        <v>F-996/Ne</v>
      </c>
      <c r="L22" t="s">
        <v>2208</v>
      </c>
      <c r="M22" t="s">
        <v>4284</v>
      </c>
      <c r="O22" t="s">
        <v>45</v>
      </c>
      <c r="AB22" s="12" t="str">
        <f>+LISTAS[[#This Row],[Codigo]]&amp;LISTAS[[#This Row],[Fabrica]]</f>
        <v>F-996/NeFADER</v>
      </c>
      <c r="AC22" s="13" t="str">
        <f>+LISTAS[[#This Row],[Codigo]]</f>
        <v>F-996/Ne</v>
      </c>
      <c r="AD22" s="13" t="str">
        <f>+LISTAS[[#This Row],[ID]]</f>
        <v>PLASTICOS21</v>
      </c>
      <c r="AH22" s="36"/>
      <c r="AI22" s="37">
        <f>+LISTAS[[#This Row],[Precio]]+(LISTAS[[#This Row],[Precio]]*AH22)</f>
        <v>669.4</v>
      </c>
      <c r="AJ22" s="38">
        <f t="shared" si="0"/>
        <v>334.7</v>
      </c>
      <c r="AL22" s="35">
        <f>+AJ22/LISTAS[[#This Row],[COSTO]]-1</f>
        <v>1.1394797618766055</v>
      </c>
      <c r="AM22" t="str">
        <f>+LISTAS[[#This Row],[ID]]</f>
        <v>PLASTICOS21</v>
      </c>
      <c r="AO22" s="43"/>
      <c r="AP22" s="39">
        <f>LISTAS[[#This Row],[COSTO]]+(LISTAS[[#This Row],[COSTO]]*AO22)</f>
        <v>156.43989999999999</v>
      </c>
      <c r="AQ22" s="44">
        <f>IF(AO22="",0,AP22/LISTAS[[#This Row],[VENTA NETA]]-1)</f>
        <v>0</v>
      </c>
      <c r="AS22" s="39">
        <v>123.5</v>
      </c>
      <c r="AT22" s="48">
        <f>+LISTAS[[#This Row],[COSTO]]/AS22-1</f>
        <v>0.2667198380566802</v>
      </c>
      <c r="BA22" t="s">
        <v>5</v>
      </c>
      <c r="BB22" s="36"/>
    </row>
    <row r="23" spans="1:54" x14ac:dyDescent="0.35">
      <c r="A23" s="7" t="s">
        <v>47</v>
      </c>
      <c r="B23" t="s">
        <v>5</v>
      </c>
      <c r="C23">
        <v>22</v>
      </c>
      <c r="D23" t="s">
        <v>48</v>
      </c>
      <c r="E23" s="2">
        <v>1057.97</v>
      </c>
      <c r="F23" s="7" t="str">
        <f>+_xlfn.XLOOKUP(LISTAS[[#This Row],[ID]],_01_CODIGOS_Y_COSTOS_xlsm[Producto y N°],_01_CODIGOS_Y_COSTOS_xlsm[FABRICA],"",0,1)</f>
        <v>FADER</v>
      </c>
      <c r="G23" s="26">
        <f>LISTAS[[#This Row],[Precio]]*(1-0.46)</f>
        <v>571.30380000000002</v>
      </c>
      <c r="H23" s="1">
        <f>+_xlfn.XLOOKUP(LISTAS[[#This Row],[ID]],_01_CODIGOS_Y_COSTOS_xlsm[Producto y N°],_01_CODIGOS_Y_COSTOS_xlsm[COSTO],0,0,1)</f>
        <v>192.04349999999999</v>
      </c>
      <c r="I23" s="27">
        <f>+IFERROR(LISTAS[[#This Row],[VENTA NETA]]/LISTAS[[#This Row],[COSTO]]-1,0)</f>
        <v>1.9748666317787378</v>
      </c>
      <c r="J23" s="50" t="str">
        <f>IFERROR(VLOOKUP(LISTAS[[#This Row],[ID]],_01_CODIGOS_Y_COSTOS_xlsm[[Producto y N°]:[CODIGO]],2,0),"")</f>
        <v>F-1004</v>
      </c>
      <c r="L23" t="s">
        <v>2554</v>
      </c>
      <c r="M23" t="s">
        <v>4284</v>
      </c>
      <c r="O23" t="s">
        <v>47</v>
      </c>
      <c r="AB23" s="12" t="str">
        <f>+LISTAS[[#This Row],[Codigo]]&amp;LISTAS[[#This Row],[Fabrica]]</f>
        <v>F-1004FADER</v>
      </c>
      <c r="AC23" s="13" t="str">
        <f>+LISTAS[[#This Row],[Codigo]]</f>
        <v>F-1004</v>
      </c>
      <c r="AD23" s="13" t="str">
        <f>+LISTAS[[#This Row],[ID]]</f>
        <v>PLASTICOS22</v>
      </c>
      <c r="AH23" s="36"/>
      <c r="AI23" s="37">
        <f>+LISTAS[[#This Row],[Precio]]+(LISTAS[[#This Row],[Precio]]*AH23)</f>
        <v>1057.97</v>
      </c>
      <c r="AJ23" s="38">
        <f t="shared" si="0"/>
        <v>528.98500000000001</v>
      </c>
      <c r="AL23" s="35">
        <f>+AJ23/LISTAS[[#This Row],[COSTO]]-1</f>
        <v>1.7545061405358684</v>
      </c>
      <c r="AM23" t="str">
        <f>+LISTAS[[#This Row],[ID]]</f>
        <v>PLASTICOS22</v>
      </c>
      <c r="AO23" s="43"/>
      <c r="AP23" s="39">
        <f>LISTAS[[#This Row],[COSTO]]+(LISTAS[[#This Row],[COSTO]]*AO23)</f>
        <v>192.04349999999999</v>
      </c>
      <c r="AQ23" s="44">
        <f>IF(AO23="",0,AP23/LISTAS[[#This Row],[VENTA NETA]]-1)</f>
        <v>0</v>
      </c>
      <c r="AS23" s="39">
        <v>152</v>
      </c>
      <c r="AT23" s="48">
        <f>+LISTAS[[#This Row],[COSTO]]/AS23-1</f>
        <v>0.26344407894736843</v>
      </c>
      <c r="BA23" t="s">
        <v>5</v>
      </c>
      <c r="BB23" s="36"/>
    </row>
    <row r="24" spans="1:54" x14ac:dyDescent="0.35">
      <c r="A24" s="7" t="s">
        <v>49</v>
      </c>
      <c r="B24" t="s">
        <v>5</v>
      </c>
      <c r="C24">
        <v>23</v>
      </c>
      <c r="D24" t="s">
        <v>50</v>
      </c>
      <c r="E24" s="2">
        <v>659.1</v>
      </c>
      <c r="F24" s="7" t="str">
        <f>+_xlfn.XLOOKUP(LISTAS[[#This Row],[ID]],_01_CODIGOS_Y_COSTOS_xlsm[Producto y N°],_01_CODIGOS_Y_COSTOS_xlsm[FABRICA],"",0,1)</f>
        <v>FADER</v>
      </c>
      <c r="G24" s="26">
        <f>LISTAS[[#This Row],[Precio]]*(1-0.46)</f>
        <v>355.91400000000004</v>
      </c>
      <c r="H24" s="1">
        <f>+_xlfn.XLOOKUP(LISTAS[[#This Row],[ID]],_01_CODIGOS_Y_COSTOS_xlsm[Producto y N°],_01_CODIGOS_Y_COSTOS_xlsm[COSTO],0,0,1)</f>
        <v>153.20320000000001</v>
      </c>
      <c r="I24" s="27">
        <f>+IFERROR(LISTAS[[#This Row],[VENTA NETA]]/LISTAS[[#This Row],[COSTO]]-1,0)</f>
        <v>1.3231499080959144</v>
      </c>
      <c r="J24" s="50" t="str">
        <f>IFERROR(VLOOKUP(LISTAS[[#This Row],[ID]],_01_CODIGOS_Y_COSTOS_xlsm[[Producto y N°]:[CODIGO]],2,0),"")</f>
        <v>F-0013/P</v>
      </c>
      <c r="L24" t="s">
        <v>2662</v>
      </c>
      <c r="M24" t="s">
        <v>4283</v>
      </c>
      <c r="O24" t="s">
        <v>49</v>
      </c>
      <c r="AB24" s="12" t="str">
        <f>+LISTAS[[#This Row],[Codigo]]&amp;LISTAS[[#This Row],[Fabrica]]</f>
        <v>F-0013/PFADER</v>
      </c>
      <c r="AC24" s="13" t="str">
        <f>+LISTAS[[#This Row],[Codigo]]</f>
        <v>F-0013/P</v>
      </c>
      <c r="AD24" s="13" t="str">
        <f>+LISTAS[[#This Row],[ID]]</f>
        <v>PLASTICOS23</v>
      </c>
      <c r="AH24" s="36"/>
      <c r="AI24" s="37">
        <f>+LISTAS[[#This Row],[Precio]]+(LISTAS[[#This Row],[Precio]]*AH24)</f>
        <v>659.1</v>
      </c>
      <c r="AJ24" s="38">
        <f t="shared" si="0"/>
        <v>329.55</v>
      </c>
      <c r="AL24" s="35">
        <f>+AJ24/LISTAS[[#This Row],[COSTO]]-1</f>
        <v>1.1510647297184393</v>
      </c>
      <c r="AM24" t="str">
        <f>+LISTAS[[#This Row],[ID]]</f>
        <v>PLASTICOS23</v>
      </c>
      <c r="AO24" s="43"/>
      <c r="AP24" s="39">
        <f>LISTAS[[#This Row],[COSTO]]+(LISTAS[[#This Row],[COSTO]]*AO24)</f>
        <v>153.20320000000001</v>
      </c>
      <c r="AQ24" s="44">
        <f>IF(AO24="",0,AP24/LISTAS[[#This Row],[VENTA NETA]]-1)</f>
        <v>0</v>
      </c>
      <c r="AS24" s="39">
        <v>121.6</v>
      </c>
      <c r="AT24" s="48">
        <f>+LISTAS[[#This Row],[COSTO]]/AS24-1</f>
        <v>0.2598947368421054</v>
      </c>
      <c r="BA24" t="s">
        <v>5</v>
      </c>
      <c r="BB24" s="36"/>
    </row>
    <row r="25" spans="1:54" x14ac:dyDescent="0.35">
      <c r="A25" s="7" t="s">
        <v>51</v>
      </c>
      <c r="B25" t="s">
        <v>5</v>
      </c>
      <c r="C25">
        <v>24</v>
      </c>
      <c r="D25" t="s">
        <v>52</v>
      </c>
      <c r="E25" s="2">
        <v>517.86</v>
      </c>
      <c r="F25" s="7" t="str">
        <f>+_xlfn.XLOOKUP(LISTAS[[#This Row],[ID]],_01_CODIGOS_Y_COSTOS_xlsm[Producto y N°],_01_CODIGOS_Y_COSTOS_xlsm[FABRICA],"",0,1)</f>
        <v>FADER</v>
      </c>
      <c r="G25" s="26">
        <f>LISTAS[[#This Row],[Precio]]*(1-0.46)</f>
        <v>279.64440000000002</v>
      </c>
      <c r="H25" s="1">
        <f>+_xlfn.XLOOKUP(LISTAS[[#This Row],[ID]],_01_CODIGOS_Y_COSTOS_xlsm[Producto y N°],_01_CODIGOS_Y_COSTOS_xlsm[COSTO],0,0,1)</f>
        <v>119.75749999999999</v>
      </c>
      <c r="I25" s="27">
        <f>+IFERROR(LISTAS[[#This Row],[VENTA NETA]]/LISTAS[[#This Row],[COSTO]]-1,0)</f>
        <v>1.3350888253345303</v>
      </c>
      <c r="J25" s="50" t="str">
        <f>IFERROR(VLOOKUP(LISTAS[[#This Row],[ID]],_01_CODIGOS_Y_COSTOS_xlsm[[Producto y N°]:[CODIGO]],2,0),"")</f>
        <v>F-0014/Bl</v>
      </c>
      <c r="L25" t="s">
        <v>2785</v>
      </c>
      <c r="M25" t="s">
        <v>4282</v>
      </c>
      <c r="O25" t="s">
        <v>51</v>
      </c>
      <c r="AB25" s="12" t="str">
        <f>+LISTAS[[#This Row],[Codigo]]&amp;LISTAS[[#This Row],[Fabrica]]</f>
        <v>F-0014/BlFADER</v>
      </c>
      <c r="AC25" s="13" t="str">
        <f>+LISTAS[[#This Row],[Codigo]]</f>
        <v>F-0014/Bl</v>
      </c>
      <c r="AD25" s="13" t="str">
        <f>+LISTAS[[#This Row],[ID]]</f>
        <v>PLASTICOS24</v>
      </c>
      <c r="AH25" s="36"/>
      <c r="AI25" s="37">
        <f>+LISTAS[[#This Row],[Precio]]+(LISTAS[[#This Row],[Precio]]*AH25)</f>
        <v>517.86</v>
      </c>
      <c r="AJ25" s="38">
        <f t="shared" si="0"/>
        <v>258.93</v>
      </c>
      <c r="AL25" s="35">
        <f>+AJ25/LISTAS[[#This Row],[COSTO]]-1</f>
        <v>1.1621192827171578</v>
      </c>
      <c r="AM25" t="str">
        <f>+LISTAS[[#This Row],[ID]]</f>
        <v>PLASTICOS24</v>
      </c>
      <c r="AO25" s="43"/>
      <c r="AP25" s="39">
        <f>LISTAS[[#This Row],[COSTO]]+(LISTAS[[#This Row],[COSTO]]*AO25)</f>
        <v>119.75749999999999</v>
      </c>
      <c r="AQ25" s="44">
        <f>IF(AO25="",0,AP25/LISTAS[[#This Row],[VENTA NETA]]-1)</f>
        <v>0</v>
      </c>
      <c r="AS25" s="39">
        <v>95</v>
      </c>
      <c r="AT25" s="48">
        <f>+LISTAS[[#This Row],[COSTO]]/AS25-1</f>
        <v>0.26060526315789456</v>
      </c>
      <c r="BA25" t="s">
        <v>5</v>
      </c>
      <c r="BB25" s="36"/>
    </row>
    <row r="26" spans="1:54" x14ac:dyDescent="0.35">
      <c r="A26" s="7" t="s">
        <v>53</v>
      </c>
      <c r="B26" t="s">
        <v>5</v>
      </c>
      <c r="C26">
        <v>25</v>
      </c>
      <c r="D26" t="s">
        <v>54</v>
      </c>
      <c r="E26" s="2">
        <v>669.45</v>
      </c>
      <c r="F26" s="7" t="str">
        <f>+_xlfn.XLOOKUP(LISTAS[[#This Row],[ID]],_01_CODIGOS_Y_COSTOS_xlsm[Producto y N°],_01_CODIGOS_Y_COSTOS_xlsm[FABRICA],"",0,1)</f>
        <v>FADER</v>
      </c>
      <c r="G26" s="26">
        <f>LISTAS[[#This Row],[Precio]]*(1-0.46)</f>
        <v>361.50300000000004</v>
      </c>
      <c r="H26" s="1">
        <f>+_xlfn.XLOOKUP(LISTAS[[#This Row],[ID]],_01_CODIGOS_Y_COSTOS_xlsm[Producto y N°],_01_CODIGOS_Y_COSTOS_xlsm[COSTO],0,0,1)</f>
        <v>134.86199999999999</v>
      </c>
      <c r="I26" s="27">
        <f>+IFERROR(LISTAS[[#This Row],[VENTA NETA]]/LISTAS[[#This Row],[COSTO]]-1,0)</f>
        <v>1.6805401076656143</v>
      </c>
      <c r="J26" s="50" t="str">
        <f>IFERROR(VLOOKUP(LISTAS[[#This Row],[ID]],_01_CODIGOS_Y_COSTOS_xlsm[[Producto y N°]:[CODIGO]],2,0),"")</f>
        <v>F-110</v>
      </c>
      <c r="L26" t="s">
        <v>2785</v>
      </c>
      <c r="M26" t="s">
        <v>4281</v>
      </c>
      <c r="O26" t="s">
        <v>53</v>
      </c>
      <c r="AB26" s="12" t="str">
        <f>+LISTAS[[#This Row],[Codigo]]&amp;LISTAS[[#This Row],[Fabrica]]</f>
        <v>F-110FADER</v>
      </c>
      <c r="AC26" s="13" t="str">
        <f>+LISTAS[[#This Row],[Codigo]]</f>
        <v>F-110</v>
      </c>
      <c r="AD26" s="13" t="str">
        <f>+LISTAS[[#This Row],[ID]]</f>
        <v>PLASTICOS25</v>
      </c>
      <c r="AH26" s="36"/>
      <c r="AI26" s="37">
        <f>+LISTAS[[#This Row],[Precio]]+(LISTAS[[#This Row],[Precio]]*AH26)</f>
        <v>669.45</v>
      </c>
      <c r="AJ26" s="38">
        <f t="shared" si="0"/>
        <v>334.72500000000002</v>
      </c>
      <c r="AL26" s="35">
        <f>+AJ26/LISTAS[[#This Row],[COSTO]]-1</f>
        <v>1.4819815811718646</v>
      </c>
      <c r="AM26" t="str">
        <f>+LISTAS[[#This Row],[ID]]</f>
        <v>PLASTICOS25</v>
      </c>
      <c r="AO26" s="43"/>
      <c r="AP26" s="39">
        <f>LISTAS[[#This Row],[COSTO]]+(LISTAS[[#This Row],[COSTO]]*AO26)</f>
        <v>134.86199999999999</v>
      </c>
      <c r="AQ26" s="44">
        <f>IF(AO26="",0,AP26/LISTAS[[#This Row],[VENTA NETA]]-1)</f>
        <v>0</v>
      </c>
      <c r="AS26" s="39">
        <v>107.35</v>
      </c>
      <c r="AT26" s="48">
        <f>+LISTAS[[#This Row],[COSTO]]/AS26-1</f>
        <v>0.25628318584070797</v>
      </c>
      <c r="BA26" t="s">
        <v>5</v>
      </c>
      <c r="BB26" s="36"/>
    </row>
    <row r="27" spans="1:54" x14ac:dyDescent="0.35">
      <c r="A27" s="7" t="s">
        <v>55</v>
      </c>
      <c r="B27" t="s">
        <v>5</v>
      </c>
      <c r="C27">
        <v>26</v>
      </c>
      <c r="D27" t="s">
        <v>56</v>
      </c>
      <c r="E27" s="2">
        <v>785.82</v>
      </c>
      <c r="F27" s="7" t="str">
        <f>+_xlfn.XLOOKUP(LISTAS[[#This Row],[ID]],_01_CODIGOS_Y_COSTOS_xlsm[Producto y N°],_01_CODIGOS_Y_COSTOS_xlsm[FABRICA],"",0,1)</f>
        <v>FADER</v>
      </c>
      <c r="G27" s="26">
        <f>LISTAS[[#This Row],[Precio]]*(1-0.46)</f>
        <v>424.34280000000007</v>
      </c>
      <c r="H27" s="1">
        <f>+_xlfn.XLOOKUP(LISTAS[[#This Row],[ID]],_01_CODIGOS_Y_COSTOS_xlsm[Producto y N°],_01_CODIGOS_Y_COSTOS_xlsm[COSTO],0,0,1)</f>
        <v>183.41229999999999</v>
      </c>
      <c r="I27" s="27">
        <f>+IFERROR(LISTAS[[#This Row],[VENTA NETA]]/LISTAS[[#This Row],[COSTO]]-1,0)</f>
        <v>1.313600560049681</v>
      </c>
      <c r="J27" s="50" t="str">
        <f>IFERROR(VLOOKUP(LISTAS[[#This Row],[ID]],_01_CODIGOS_Y_COSTOS_xlsm[[Producto y N°]:[CODIGO]],2,0),"")</f>
        <v>F-995</v>
      </c>
      <c r="L27" t="s">
        <v>2785</v>
      </c>
      <c r="M27" t="s">
        <v>4274</v>
      </c>
      <c r="O27" t="s">
        <v>55</v>
      </c>
      <c r="AB27" s="12" t="str">
        <f>+LISTAS[[#This Row],[Codigo]]&amp;LISTAS[[#This Row],[Fabrica]]</f>
        <v>F-995FADER</v>
      </c>
      <c r="AC27" s="13" t="str">
        <f>+LISTAS[[#This Row],[Codigo]]</f>
        <v>F-995</v>
      </c>
      <c r="AD27" s="13" t="str">
        <f>+LISTAS[[#This Row],[ID]]</f>
        <v>PLASTICOS26</v>
      </c>
      <c r="AH27" s="36"/>
      <c r="AI27" s="37">
        <f>+LISTAS[[#This Row],[Precio]]+(LISTAS[[#This Row],[Precio]]*AH27)</f>
        <v>785.82</v>
      </c>
      <c r="AJ27" s="38">
        <f t="shared" si="0"/>
        <v>392.91</v>
      </c>
      <c r="AL27" s="35">
        <f>+AJ27/LISTAS[[#This Row],[COSTO]]-1</f>
        <v>1.1422227407867416</v>
      </c>
      <c r="AM27" t="str">
        <f>+LISTAS[[#This Row],[ID]]</f>
        <v>PLASTICOS26</v>
      </c>
      <c r="AO27" s="43"/>
      <c r="AP27" s="39">
        <f>LISTAS[[#This Row],[COSTO]]+(LISTAS[[#This Row],[COSTO]]*AO27)</f>
        <v>183.41229999999999</v>
      </c>
      <c r="AQ27" s="44">
        <f>IF(AO27="",0,AP27/LISTAS[[#This Row],[VENTA NETA]]-1)</f>
        <v>0</v>
      </c>
      <c r="AS27" s="39">
        <v>145.35</v>
      </c>
      <c r="AT27" s="48">
        <f>+LISTAS[[#This Row],[COSTO]]/AS27-1</f>
        <v>0.26186652906776753</v>
      </c>
      <c r="BA27" t="s">
        <v>5</v>
      </c>
      <c r="BB27" s="36"/>
    </row>
    <row r="28" spans="1:54" x14ac:dyDescent="0.35">
      <c r="A28" s="7" t="s">
        <v>57</v>
      </c>
      <c r="B28" t="s">
        <v>5</v>
      </c>
      <c r="C28">
        <v>27</v>
      </c>
      <c r="D28" t="s">
        <v>58</v>
      </c>
      <c r="E28" s="2">
        <v>776.79</v>
      </c>
      <c r="F28" s="7" t="str">
        <f>+_xlfn.XLOOKUP(LISTAS[[#This Row],[ID]],_01_CODIGOS_Y_COSTOS_xlsm[Producto y N°],_01_CODIGOS_Y_COSTOS_xlsm[FABRICA],"",0,1)</f>
        <v>FADER</v>
      </c>
      <c r="G28" s="26">
        <f>LISTAS[[#This Row],[Precio]]*(1-0.46)</f>
        <v>419.46660000000003</v>
      </c>
      <c r="H28" s="1">
        <f>+_xlfn.XLOOKUP(LISTAS[[#This Row],[ID]],_01_CODIGOS_Y_COSTOS_xlsm[Producto y N°],_01_CODIGOS_Y_COSTOS_xlsm[COSTO],0,0,1)</f>
        <v>180.1756</v>
      </c>
      <c r="I28" s="27">
        <f>+IFERROR(LISTAS[[#This Row],[VENTA NETA]]/LISTAS[[#This Row],[COSTO]]-1,0)</f>
        <v>1.328098810271757</v>
      </c>
      <c r="J28" s="50" t="str">
        <f>IFERROR(VLOOKUP(LISTAS[[#This Row],[ID]],_01_CODIGOS_Y_COSTOS_xlsm[[Producto y N°]:[CODIGO]],2,0),"")</f>
        <v>F-036</v>
      </c>
      <c r="L28" t="s">
        <v>2937</v>
      </c>
      <c r="M28" t="s">
        <v>4274</v>
      </c>
      <c r="O28" t="s">
        <v>57</v>
      </c>
      <c r="AB28" s="12" t="str">
        <f>+LISTAS[[#This Row],[Codigo]]&amp;LISTAS[[#This Row],[Fabrica]]</f>
        <v>F-036FADER</v>
      </c>
      <c r="AC28" s="13" t="str">
        <f>+LISTAS[[#This Row],[Codigo]]</f>
        <v>F-036</v>
      </c>
      <c r="AD28" s="13" t="str">
        <f>+LISTAS[[#This Row],[ID]]</f>
        <v>PLASTICOS27</v>
      </c>
      <c r="AH28" s="36"/>
      <c r="AI28" s="37">
        <f>+LISTAS[[#This Row],[Precio]]+(LISTAS[[#This Row],[Precio]]*AH28)</f>
        <v>776.79</v>
      </c>
      <c r="AJ28" s="38">
        <f t="shared" si="0"/>
        <v>388.39499999999998</v>
      </c>
      <c r="AL28" s="35">
        <f>+AJ28/LISTAS[[#This Row],[COSTO]]-1</f>
        <v>1.1556470465479229</v>
      </c>
      <c r="AM28" t="str">
        <f>+LISTAS[[#This Row],[ID]]</f>
        <v>PLASTICOS27</v>
      </c>
      <c r="AO28" s="43"/>
      <c r="AP28" s="39">
        <f>LISTAS[[#This Row],[COSTO]]+(LISTAS[[#This Row],[COSTO]]*AO28)</f>
        <v>180.1756</v>
      </c>
      <c r="AQ28" s="44">
        <f>IF(AO28="",0,AP28/LISTAS[[#This Row],[VENTA NETA]]-1)</f>
        <v>0</v>
      </c>
      <c r="AS28" s="39">
        <v>142.5</v>
      </c>
      <c r="AT28" s="48">
        <f>+LISTAS[[#This Row],[COSTO]]/AS28-1</f>
        <v>0.26439017543859644</v>
      </c>
      <c r="BA28" t="s">
        <v>5</v>
      </c>
      <c r="BB28" s="36"/>
    </row>
    <row r="29" spans="1:54" x14ac:dyDescent="0.35">
      <c r="A29" s="7" t="s">
        <v>59</v>
      </c>
      <c r="B29" t="s">
        <v>5</v>
      </c>
      <c r="C29">
        <v>28</v>
      </c>
      <c r="D29" t="s">
        <v>60</v>
      </c>
      <c r="E29" s="2">
        <v>776.79</v>
      </c>
      <c r="F29" s="7" t="str">
        <f>+_xlfn.XLOOKUP(LISTAS[[#This Row],[ID]],_01_CODIGOS_Y_COSTOS_xlsm[Producto y N°],_01_CODIGOS_Y_COSTOS_xlsm[FABRICA],"",0,1)</f>
        <v>FADER</v>
      </c>
      <c r="G29" s="26">
        <f>LISTAS[[#This Row],[Precio]]*(1-0.46)</f>
        <v>419.46660000000003</v>
      </c>
      <c r="H29" s="1">
        <f>+_xlfn.XLOOKUP(LISTAS[[#This Row],[ID]],_01_CODIGOS_Y_COSTOS_xlsm[Producto y N°],_01_CODIGOS_Y_COSTOS_xlsm[COSTO],0,0,1)</f>
        <v>180.1756</v>
      </c>
      <c r="I29" s="27">
        <f>+IFERROR(LISTAS[[#This Row],[VENTA NETA]]/LISTAS[[#This Row],[COSTO]]-1,0)</f>
        <v>1.328098810271757</v>
      </c>
      <c r="J29" s="50" t="str">
        <f>IFERROR(VLOOKUP(LISTAS[[#This Row],[ID]],_01_CODIGOS_Y_COSTOS_xlsm[[Producto y N°]:[CODIGO]],2,0),"")</f>
        <v>F-037</v>
      </c>
      <c r="L29" t="s">
        <v>3054</v>
      </c>
      <c r="M29" t="s">
        <v>4274</v>
      </c>
      <c r="O29" t="s">
        <v>59</v>
      </c>
      <c r="AB29" s="12" t="str">
        <f>+LISTAS[[#This Row],[Codigo]]&amp;LISTAS[[#This Row],[Fabrica]]</f>
        <v>F-037FADER</v>
      </c>
      <c r="AC29" s="13" t="str">
        <f>+LISTAS[[#This Row],[Codigo]]</f>
        <v>F-037</v>
      </c>
      <c r="AD29" s="13" t="str">
        <f>+LISTAS[[#This Row],[ID]]</f>
        <v>PLASTICOS28</v>
      </c>
      <c r="AH29" s="36"/>
      <c r="AI29" s="37">
        <f>+LISTAS[[#This Row],[Precio]]+(LISTAS[[#This Row],[Precio]]*AH29)</f>
        <v>776.79</v>
      </c>
      <c r="AJ29" s="38">
        <f t="shared" si="0"/>
        <v>388.39499999999998</v>
      </c>
      <c r="AL29" s="35">
        <f>+AJ29/LISTAS[[#This Row],[COSTO]]-1</f>
        <v>1.1556470465479229</v>
      </c>
      <c r="AM29" t="str">
        <f>+LISTAS[[#This Row],[ID]]</f>
        <v>PLASTICOS28</v>
      </c>
      <c r="AO29" s="43"/>
      <c r="AP29" s="39">
        <f>LISTAS[[#This Row],[COSTO]]+(LISTAS[[#This Row],[COSTO]]*AO29)</f>
        <v>180.1756</v>
      </c>
      <c r="AQ29" s="44">
        <f>IF(AO29="",0,AP29/LISTAS[[#This Row],[VENTA NETA]]-1)</f>
        <v>0</v>
      </c>
      <c r="AS29" s="39">
        <v>142.5</v>
      </c>
      <c r="AT29" s="48">
        <f>+LISTAS[[#This Row],[COSTO]]/AS29-1</f>
        <v>0.26439017543859644</v>
      </c>
      <c r="BA29" t="s">
        <v>5</v>
      </c>
      <c r="BB29" s="36"/>
    </row>
    <row r="30" spans="1:54" x14ac:dyDescent="0.35">
      <c r="A30" s="7" t="s">
        <v>61</v>
      </c>
      <c r="B30" t="s">
        <v>5</v>
      </c>
      <c r="C30">
        <v>29</v>
      </c>
      <c r="D30" t="s">
        <v>62</v>
      </c>
      <c r="E30" s="2">
        <v>785.82</v>
      </c>
      <c r="F30" s="7" t="str">
        <f>+_xlfn.XLOOKUP(LISTAS[[#This Row],[ID]],_01_CODIGOS_Y_COSTOS_xlsm[Producto y N°],_01_CODIGOS_Y_COSTOS_xlsm[FABRICA],"",0,1)</f>
        <v>FADER</v>
      </c>
      <c r="G30" s="26">
        <f>LISTAS[[#This Row],[Precio]]*(1-0.46)</f>
        <v>424.34280000000007</v>
      </c>
      <c r="H30" s="1">
        <f>+_xlfn.XLOOKUP(LISTAS[[#This Row],[ID]],_01_CODIGOS_Y_COSTOS_xlsm[Producto y N°],_01_CODIGOS_Y_COSTOS_xlsm[COSTO],0,0,1)</f>
        <v>180.1756</v>
      </c>
      <c r="I30" s="27">
        <f>+IFERROR(LISTAS[[#This Row],[VENTA NETA]]/LISTAS[[#This Row],[COSTO]]-1,0)</f>
        <v>1.3551624082284177</v>
      </c>
      <c r="J30" s="50" t="str">
        <f>IFERROR(VLOOKUP(LISTAS[[#This Row],[ID]],_01_CODIGOS_Y_COSTOS_xlsm[[Producto y N°]:[CODIGO]],2,0),"")</f>
        <v>F-030</v>
      </c>
      <c r="L30" t="s">
        <v>3058</v>
      </c>
      <c r="M30" t="s">
        <v>4768</v>
      </c>
      <c r="O30" t="s">
        <v>61</v>
      </c>
      <c r="AB30" s="12" t="str">
        <f>+LISTAS[[#This Row],[Codigo]]&amp;LISTAS[[#This Row],[Fabrica]]</f>
        <v>F-030FADER</v>
      </c>
      <c r="AC30" s="13" t="str">
        <f>+LISTAS[[#This Row],[Codigo]]</f>
        <v>F-030</v>
      </c>
      <c r="AD30" s="13" t="str">
        <f>+LISTAS[[#This Row],[ID]]</f>
        <v>PLASTICOS29</v>
      </c>
      <c r="AH30" s="36"/>
      <c r="AI30" s="37">
        <f>+LISTAS[[#This Row],[Precio]]+(LISTAS[[#This Row],[Precio]]*AH30)</f>
        <v>785.82</v>
      </c>
      <c r="AJ30" s="38">
        <f t="shared" si="0"/>
        <v>392.91</v>
      </c>
      <c r="AL30" s="35">
        <f>+AJ30/LISTAS[[#This Row],[COSTO]]-1</f>
        <v>1.1807059335448309</v>
      </c>
      <c r="AM30" t="str">
        <f>+LISTAS[[#This Row],[ID]]</f>
        <v>PLASTICOS29</v>
      </c>
      <c r="AO30" s="43"/>
      <c r="AP30" s="39">
        <f>LISTAS[[#This Row],[COSTO]]+(LISTAS[[#This Row],[COSTO]]*AO30)</f>
        <v>180.1756</v>
      </c>
      <c r="AQ30" s="44">
        <f>IF(AO30="",0,AP30/LISTAS[[#This Row],[VENTA NETA]]-1)</f>
        <v>0</v>
      </c>
      <c r="AS30" s="39">
        <v>142.5</v>
      </c>
      <c r="AT30" s="48">
        <f>+LISTAS[[#This Row],[COSTO]]/AS30-1</f>
        <v>0.26439017543859644</v>
      </c>
      <c r="BA30" t="s">
        <v>5</v>
      </c>
      <c r="BB30" s="36"/>
    </row>
    <row r="31" spans="1:54" x14ac:dyDescent="0.35">
      <c r="A31" s="7" t="s">
        <v>63</v>
      </c>
      <c r="B31" t="s">
        <v>5</v>
      </c>
      <c r="C31">
        <v>30</v>
      </c>
      <c r="D31" t="s">
        <v>64</v>
      </c>
      <c r="E31" s="2">
        <v>626.20000000000005</v>
      </c>
      <c r="F31" s="7" t="str">
        <f>+_xlfn.XLOOKUP(LISTAS[[#This Row],[ID]],_01_CODIGOS_Y_COSTOS_xlsm[Producto y N°],_01_CODIGOS_Y_COSTOS_xlsm[FABRICA],"",0,1)</f>
        <v>FADER</v>
      </c>
      <c r="G31" s="26">
        <f>LISTAS[[#This Row],[Precio]]*(1-0.46)</f>
        <v>338.14800000000002</v>
      </c>
      <c r="H31" s="1">
        <f>+_xlfn.XLOOKUP(LISTAS[[#This Row],[ID]],_01_CODIGOS_Y_COSTOS_xlsm[Producto y N°],_01_CODIGOS_Y_COSTOS_xlsm[COSTO],0,0,1)</f>
        <v>157.60499999999999</v>
      </c>
      <c r="I31" s="27">
        <f>+IFERROR(LISTAS[[#This Row],[VENTA NETA]]/LISTAS[[#This Row],[COSTO]]-1,0)</f>
        <v>1.1455410678595226</v>
      </c>
      <c r="J31" s="50" t="str">
        <f>IFERROR(VLOOKUP(LISTAS[[#This Row],[ID]],_01_CODIGOS_Y_COSTOS_xlsm[[Producto y N°]:[CODIGO]],2,0),"")</f>
        <v>S-024 Gr</v>
      </c>
      <c r="L31" t="s">
        <v>3058</v>
      </c>
      <c r="M31" t="s">
        <v>4322</v>
      </c>
      <c r="O31" t="s">
        <v>63</v>
      </c>
      <c r="AB31" s="12" t="str">
        <f>+LISTAS[[#This Row],[Codigo]]&amp;LISTAS[[#This Row],[Fabrica]]</f>
        <v>S-024 GrFADER</v>
      </c>
      <c r="AC31" s="13" t="str">
        <f>+LISTAS[[#This Row],[Codigo]]</f>
        <v>S-024 Gr</v>
      </c>
      <c r="AD31" s="13" t="str">
        <f>+LISTAS[[#This Row],[ID]]</f>
        <v>PLASTICOS30</v>
      </c>
      <c r="AH31" s="36"/>
      <c r="AI31" s="37">
        <f>+LISTAS[[#This Row],[Precio]]+(LISTAS[[#This Row],[Precio]]*AH31)</f>
        <v>626.20000000000005</v>
      </c>
      <c r="AJ31" s="38">
        <f t="shared" si="0"/>
        <v>313.10000000000002</v>
      </c>
      <c r="AL31" s="35">
        <f>+AJ31/LISTAS[[#This Row],[COSTO]]-1</f>
        <v>0.98661209986992815</v>
      </c>
      <c r="AM31" t="str">
        <f>+LISTAS[[#This Row],[ID]]</f>
        <v>PLASTICOS30</v>
      </c>
      <c r="AO31" s="43"/>
      <c r="AP31" s="39">
        <f>LISTAS[[#This Row],[COSTO]]+(LISTAS[[#This Row],[COSTO]]*AO31)</f>
        <v>157.60499999999999</v>
      </c>
      <c r="AQ31" s="44">
        <f>IF(AO31="",0,AP31/LISTAS[[#This Row],[VENTA NETA]]-1)</f>
        <v>0</v>
      </c>
      <c r="AS31" s="39">
        <v>115.9</v>
      </c>
      <c r="AT31" s="48">
        <f>+LISTAS[[#This Row],[COSTO]]/AS31-1</f>
        <v>0.35983606557377024</v>
      </c>
      <c r="BA31" t="s">
        <v>5</v>
      </c>
      <c r="BB31" s="36"/>
    </row>
    <row r="32" spans="1:54" x14ac:dyDescent="0.35">
      <c r="A32" s="7" t="s">
        <v>65</v>
      </c>
      <c r="B32" t="s">
        <v>5</v>
      </c>
      <c r="C32">
        <v>31</v>
      </c>
      <c r="D32" t="s">
        <v>66</v>
      </c>
      <c r="E32" s="2">
        <v>637.98</v>
      </c>
      <c r="F32" s="7" t="str">
        <f>+_xlfn.XLOOKUP(LISTAS[[#This Row],[ID]],_01_CODIGOS_Y_COSTOS_xlsm[Producto y N°],_01_CODIGOS_Y_COSTOS_xlsm[FABRICA],"",0,1)</f>
        <v>FADER</v>
      </c>
      <c r="G32" s="26">
        <f>LISTAS[[#This Row],[Precio]]*(1-0.46)</f>
        <v>344.50920000000002</v>
      </c>
      <c r="H32" s="1">
        <f>+_xlfn.XLOOKUP(LISTAS[[#This Row],[ID]],_01_CODIGOS_Y_COSTOS_xlsm[Producto y N°],_01_CODIGOS_Y_COSTOS_xlsm[COSTO],0,0,1)</f>
        <v>127.30970000000001</v>
      </c>
      <c r="I32" s="27">
        <f>+IFERROR(LISTAS[[#This Row],[VENTA NETA]]/LISTAS[[#This Row],[COSTO]]-1,0)</f>
        <v>1.7060718861170829</v>
      </c>
      <c r="J32" s="50" t="str">
        <f>IFERROR(VLOOKUP(LISTAS[[#This Row],[ID]],_01_CODIGOS_Y_COSTOS_xlsm[[Producto y N°]:[CODIGO]],2,0),"")</f>
        <v>F-044</v>
      </c>
      <c r="L32" t="s">
        <v>3134</v>
      </c>
      <c r="M32" t="s">
        <v>4286</v>
      </c>
      <c r="O32" t="s">
        <v>65</v>
      </c>
      <c r="AB32" s="12" t="str">
        <f>+LISTAS[[#This Row],[Codigo]]&amp;LISTAS[[#This Row],[Fabrica]]</f>
        <v>F-044FADER</v>
      </c>
      <c r="AC32" s="13" t="str">
        <f>+LISTAS[[#This Row],[Codigo]]</f>
        <v>F-044</v>
      </c>
      <c r="AD32" s="13" t="str">
        <f>+LISTAS[[#This Row],[ID]]</f>
        <v>PLASTICOS31</v>
      </c>
      <c r="AH32" s="36"/>
      <c r="AI32" s="37">
        <f>+LISTAS[[#This Row],[Precio]]+(LISTAS[[#This Row],[Precio]]*AH32)</f>
        <v>637.98</v>
      </c>
      <c r="AJ32" s="38">
        <f t="shared" si="0"/>
        <v>318.99</v>
      </c>
      <c r="AL32" s="35">
        <f>+AJ32/LISTAS[[#This Row],[COSTO]]-1</f>
        <v>1.505622116775077</v>
      </c>
      <c r="AM32" t="str">
        <f>+LISTAS[[#This Row],[ID]]</f>
        <v>PLASTICOS31</v>
      </c>
      <c r="AO32" s="43"/>
      <c r="AP32" s="39">
        <f>LISTAS[[#This Row],[COSTO]]+(LISTAS[[#This Row],[COSTO]]*AO32)</f>
        <v>127.30970000000001</v>
      </c>
      <c r="AQ32" s="44">
        <f>IF(AO32="",0,AP32/LISTAS[[#This Row],[VENTA NETA]]-1)</f>
        <v>0</v>
      </c>
      <c r="AS32" s="39">
        <v>99.75</v>
      </c>
      <c r="AT32" s="48">
        <f>+LISTAS[[#This Row],[COSTO]]/AS32-1</f>
        <v>0.27628771929824558</v>
      </c>
      <c r="BA32" t="s">
        <v>5</v>
      </c>
      <c r="BB32" s="36"/>
    </row>
    <row r="33" spans="1:54" x14ac:dyDescent="0.35">
      <c r="A33" s="7" t="s">
        <v>67</v>
      </c>
      <c r="B33" t="s">
        <v>5</v>
      </c>
      <c r="C33">
        <v>32</v>
      </c>
      <c r="D33" t="s">
        <v>68</v>
      </c>
      <c r="E33" s="2">
        <v>785.82</v>
      </c>
      <c r="F33" s="7" t="str">
        <f>+_xlfn.XLOOKUP(LISTAS[[#This Row],[ID]],_01_CODIGOS_Y_COSTOS_xlsm[Producto y N°],_01_CODIGOS_Y_COSTOS_xlsm[FABRICA],"",0,1)</f>
        <v>FADER</v>
      </c>
      <c r="G33" s="26">
        <f>LISTAS[[#This Row],[Precio]]*(1-0.46)</f>
        <v>424.34280000000007</v>
      </c>
      <c r="H33" s="1">
        <f>+_xlfn.XLOOKUP(LISTAS[[#This Row],[ID]],_01_CODIGOS_Y_COSTOS_xlsm[Producto y N°],_01_CODIGOS_Y_COSTOS_xlsm[COSTO],0,0,1)</f>
        <v>183.41229999999999</v>
      </c>
      <c r="I33" s="27">
        <f>+IFERROR(LISTAS[[#This Row],[VENTA NETA]]/LISTAS[[#This Row],[COSTO]]-1,0)</f>
        <v>1.313600560049681</v>
      </c>
      <c r="J33" s="50" t="str">
        <f>IFERROR(VLOOKUP(LISTAS[[#This Row],[ID]],_01_CODIGOS_Y_COSTOS_xlsm[[Producto y N°]:[CODIGO]],2,0),"")</f>
        <v>F-1023</v>
      </c>
      <c r="L33" t="s">
        <v>3254</v>
      </c>
      <c r="M33" t="s">
        <v>4276</v>
      </c>
      <c r="O33" t="s">
        <v>67</v>
      </c>
      <c r="AB33" s="12" t="str">
        <f>+LISTAS[[#This Row],[Codigo]]&amp;LISTAS[[#This Row],[Fabrica]]</f>
        <v>F-1023FADER</v>
      </c>
      <c r="AC33" s="13" t="str">
        <f>+LISTAS[[#This Row],[Codigo]]</f>
        <v>F-1023</v>
      </c>
      <c r="AD33" s="13" t="str">
        <f>+LISTAS[[#This Row],[ID]]</f>
        <v>PLASTICOS32</v>
      </c>
      <c r="AH33" s="36"/>
      <c r="AI33" s="37">
        <f>+LISTAS[[#This Row],[Precio]]+(LISTAS[[#This Row],[Precio]]*AH33)</f>
        <v>785.82</v>
      </c>
      <c r="AJ33" s="38">
        <f t="shared" si="0"/>
        <v>392.91</v>
      </c>
      <c r="AL33" s="35">
        <f>+AJ33/LISTAS[[#This Row],[COSTO]]-1</f>
        <v>1.1422227407867416</v>
      </c>
      <c r="AM33" t="str">
        <f>+LISTAS[[#This Row],[ID]]</f>
        <v>PLASTICOS32</v>
      </c>
      <c r="AO33" s="43"/>
      <c r="AP33" s="39">
        <f>LISTAS[[#This Row],[COSTO]]+(LISTAS[[#This Row],[COSTO]]*AO33)</f>
        <v>183.41229999999999</v>
      </c>
      <c r="AQ33" s="44">
        <f>IF(AO33="",0,AP33/LISTAS[[#This Row],[VENTA NETA]]-1)</f>
        <v>0</v>
      </c>
      <c r="AS33" s="39">
        <v>145.35</v>
      </c>
      <c r="AT33" s="48">
        <f>+LISTAS[[#This Row],[COSTO]]/AS33-1</f>
        <v>0.26186652906776753</v>
      </c>
      <c r="BA33" t="s">
        <v>5</v>
      </c>
      <c r="BB33" s="36"/>
    </row>
    <row r="34" spans="1:54" x14ac:dyDescent="0.35">
      <c r="A34" s="7" t="s">
        <v>69</v>
      </c>
      <c r="B34" t="s">
        <v>5</v>
      </c>
      <c r="C34">
        <v>33</v>
      </c>
      <c r="D34" t="s">
        <v>70</v>
      </c>
      <c r="E34" s="2">
        <v>591.04999999999995</v>
      </c>
      <c r="F34" s="7" t="str">
        <f>+_xlfn.XLOOKUP(LISTAS[[#This Row],[ID]],_01_CODIGOS_Y_COSTOS_xlsm[Producto y N°],_01_CODIGOS_Y_COSTOS_xlsm[FABRICA],"",0,1)</f>
        <v>FADER</v>
      </c>
      <c r="G34" s="26">
        <f>LISTAS[[#This Row],[Precio]]*(1-0.46)</f>
        <v>319.16699999999997</v>
      </c>
      <c r="H34" s="1">
        <f>+_xlfn.XLOOKUP(LISTAS[[#This Row],[ID]],_01_CODIGOS_Y_COSTOS_xlsm[Producto y N°],_01_CODIGOS_Y_COSTOS_xlsm[COSTO],0,0,1)</f>
        <v>131.62530000000001</v>
      </c>
      <c r="I34" s="27">
        <f>+IFERROR(LISTAS[[#This Row],[VENTA NETA]]/LISTAS[[#This Row],[COSTO]]-1,0)</f>
        <v>1.4248149861766692</v>
      </c>
      <c r="J34" s="50" t="str">
        <f>IFERROR(VLOOKUP(LISTAS[[#This Row],[ID]],_01_CODIGOS_Y_COSTOS_xlsm[[Producto y N°]:[CODIGO]],2,0),"")</f>
        <v>F-232</v>
      </c>
      <c r="L34" t="s">
        <v>3407</v>
      </c>
      <c r="M34" t="s">
        <v>4287</v>
      </c>
      <c r="O34" t="s">
        <v>69</v>
      </c>
      <c r="AB34" s="12" t="str">
        <f>+LISTAS[[#This Row],[Codigo]]&amp;LISTAS[[#This Row],[Fabrica]]</f>
        <v>F-232FADER</v>
      </c>
      <c r="AC34" s="13" t="str">
        <f>+LISTAS[[#This Row],[Codigo]]</f>
        <v>F-232</v>
      </c>
      <c r="AD34" s="13" t="str">
        <f>+LISTAS[[#This Row],[ID]]</f>
        <v>PLASTICOS33</v>
      </c>
      <c r="AH34" s="36"/>
      <c r="AI34" s="37">
        <f>+LISTAS[[#This Row],[Precio]]+(LISTAS[[#This Row],[Precio]]*AH34)</f>
        <v>591.04999999999995</v>
      </c>
      <c r="AJ34" s="38">
        <f t="shared" si="0"/>
        <v>295.52499999999998</v>
      </c>
      <c r="AL34" s="35">
        <f>+AJ34/LISTAS[[#This Row],[COSTO]]-1</f>
        <v>1.2451990612746937</v>
      </c>
      <c r="AM34" t="str">
        <f>+LISTAS[[#This Row],[ID]]</f>
        <v>PLASTICOS33</v>
      </c>
      <c r="AO34" s="43"/>
      <c r="AP34" s="39">
        <f>LISTAS[[#This Row],[COSTO]]+(LISTAS[[#This Row],[COSTO]]*AO34)</f>
        <v>131.62530000000001</v>
      </c>
      <c r="AQ34" s="44">
        <f>IF(AO34="",0,AP34/LISTAS[[#This Row],[VENTA NETA]]-1)</f>
        <v>0</v>
      </c>
      <c r="AS34" s="39">
        <v>102.6</v>
      </c>
      <c r="AT34" s="48">
        <f>+LISTAS[[#This Row],[COSTO]]/AS34-1</f>
        <v>0.2828976608187137</v>
      </c>
      <c r="BA34" t="s">
        <v>5</v>
      </c>
      <c r="BB34" s="36"/>
    </row>
    <row r="35" spans="1:54" x14ac:dyDescent="0.35">
      <c r="A35" s="7" t="s">
        <v>71</v>
      </c>
      <c r="B35" t="s">
        <v>5</v>
      </c>
      <c r="C35">
        <v>34</v>
      </c>
      <c r="D35" t="s">
        <v>72</v>
      </c>
      <c r="E35" s="2">
        <v>659.1</v>
      </c>
      <c r="F35" s="7" t="str">
        <f>+_xlfn.XLOOKUP(LISTAS[[#This Row],[ID]],_01_CODIGOS_Y_COSTOS_xlsm[Producto y N°],_01_CODIGOS_Y_COSTOS_xlsm[FABRICA],"",0,1)</f>
        <v>FADER</v>
      </c>
      <c r="G35" s="26">
        <f>LISTAS[[#This Row],[Precio]]*(1-0.46)</f>
        <v>355.91400000000004</v>
      </c>
      <c r="H35" s="1">
        <f>+_xlfn.XLOOKUP(LISTAS[[#This Row],[ID]],_01_CODIGOS_Y_COSTOS_xlsm[Producto y N°],_01_CODIGOS_Y_COSTOS_xlsm[COSTO],0,0,1)</f>
        <v>153.20320000000001</v>
      </c>
      <c r="I35" s="27">
        <f>+IFERROR(LISTAS[[#This Row],[VENTA NETA]]/LISTAS[[#This Row],[COSTO]]-1,0)</f>
        <v>1.3231499080959144</v>
      </c>
      <c r="J35" s="50" t="str">
        <f>IFERROR(VLOOKUP(LISTAS[[#This Row],[ID]],_01_CODIGOS_Y_COSTOS_xlsm[[Producto y N°]:[CODIGO]],2,0),"")</f>
        <v>F-0012/D</v>
      </c>
      <c r="L35" t="s">
        <v>3421</v>
      </c>
      <c r="M35" t="s">
        <v>4276</v>
      </c>
      <c r="O35" t="s">
        <v>71</v>
      </c>
      <c r="AB35" s="12" t="str">
        <f>+LISTAS[[#This Row],[Codigo]]&amp;LISTAS[[#This Row],[Fabrica]]</f>
        <v>F-0012/DFADER</v>
      </c>
      <c r="AC35" s="13" t="str">
        <f>+LISTAS[[#This Row],[Codigo]]</f>
        <v>F-0012/D</v>
      </c>
      <c r="AD35" s="13" t="str">
        <f>+LISTAS[[#This Row],[ID]]</f>
        <v>PLASTICOS34</v>
      </c>
      <c r="AH35" s="36"/>
      <c r="AI35" s="37">
        <f>+LISTAS[[#This Row],[Precio]]+(LISTAS[[#This Row],[Precio]]*AH35)</f>
        <v>659.1</v>
      </c>
      <c r="AJ35" s="38">
        <f t="shared" si="0"/>
        <v>329.55</v>
      </c>
      <c r="AL35" s="35">
        <f>+AJ35/LISTAS[[#This Row],[COSTO]]-1</f>
        <v>1.1510647297184393</v>
      </c>
      <c r="AM35" t="str">
        <f>+LISTAS[[#This Row],[ID]]</f>
        <v>PLASTICOS34</v>
      </c>
      <c r="AO35" s="43"/>
      <c r="AP35" s="39">
        <f>LISTAS[[#This Row],[COSTO]]+(LISTAS[[#This Row],[COSTO]]*AO35)</f>
        <v>153.20320000000001</v>
      </c>
      <c r="AQ35" s="44">
        <f>IF(AO35="",0,AP35/LISTAS[[#This Row],[VENTA NETA]]-1)</f>
        <v>0</v>
      </c>
      <c r="AS35" s="39">
        <v>121.6</v>
      </c>
      <c r="AT35" s="48">
        <f>+LISTAS[[#This Row],[COSTO]]/AS35-1</f>
        <v>0.2598947368421054</v>
      </c>
      <c r="BA35" t="s">
        <v>5</v>
      </c>
      <c r="BB35" s="36"/>
    </row>
    <row r="36" spans="1:54" x14ac:dyDescent="0.35">
      <c r="A36" s="7" t="s">
        <v>73</v>
      </c>
      <c r="B36" t="s">
        <v>5</v>
      </c>
      <c r="C36">
        <v>35</v>
      </c>
      <c r="D36" t="s">
        <v>74</v>
      </c>
      <c r="E36" s="2">
        <v>771.26</v>
      </c>
      <c r="F36" s="7" t="str">
        <f>+_xlfn.XLOOKUP(LISTAS[[#This Row],[ID]],_01_CODIGOS_Y_COSTOS_xlsm[Producto y N°],_01_CODIGOS_Y_COSTOS_xlsm[FABRICA],"",0,1)</f>
        <v>FADER</v>
      </c>
      <c r="G36" s="26">
        <f>LISTAS[[#This Row],[Precio]]*(1-0.46)</f>
        <v>416.48040000000003</v>
      </c>
      <c r="H36" s="1">
        <f>+_xlfn.XLOOKUP(LISTAS[[#This Row],[ID]],_01_CODIGOS_Y_COSTOS_xlsm[Producto y N°],_01_CODIGOS_Y_COSTOS_xlsm[COSTO],0,0,1)</f>
        <v>180.1756</v>
      </c>
      <c r="I36" s="27">
        <f>+IFERROR(LISTAS[[#This Row],[VENTA NETA]]/LISTAS[[#This Row],[COSTO]]-1,0)</f>
        <v>1.3115249789649654</v>
      </c>
      <c r="J36" s="50" t="str">
        <f>IFERROR(VLOOKUP(LISTAS[[#This Row],[ID]],_01_CODIGOS_Y_COSTOS_xlsm[[Producto y N°]:[CODIGO]],2,0),"")</f>
        <v>F-028</v>
      </c>
      <c r="L36" t="s">
        <v>3450</v>
      </c>
      <c r="M36" t="s">
        <v>4276</v>
      </c>
      <c r="O36" t="s">
        <v>73</v>
      </c>
      <c r="AB36" s="12" t="str">
        <f>+LISTAS[[#This Row],[Codigo]]&amp;LISTAS[[#This Row],[Fabrica]]</f>
        <v>F-028FADER</v>
      </c>
      <c r="AC36" s="13" t="str">
        <f>+LISTAS[[#This Row],[Codigo]]</f>
        <v>F-028</v>
      </c>
      <c r="AD36" s="13" t="str">
        <f>+LISTAS[[#This Row],[ID]]</f>
        <v>PLASTICOS35</v>
      </c>
      <c r="AH36" s="36"/>
      <c r="AI36" s="37">
        <f>+LISTAS[[#This Row],[Precio]]+(LISTAS[[#This Row],[Precio]]*AH36)</f>
        <v>771.26</v>
      </c>
      <c r="AJ36" s="38">
        <f t="shared" si="0"/>
        <v>385.63</v>
      </c>
      <c r="AL36" s="35">
        <f>+AJ36/LISTAS[[#This Row],[COSTO]]-1</f>
        <v>1.1403009064490419</v>
      </c>
      <c r="AM36" t="str">
        <f>+LISTAS[[#This Row],[ID]]</f>
        <v>PLASTICOS35</v>
      </c>
      <c r="AO36" s="43"/>
      <c r="AP36" s="39">
        <f>LISTAS[[#This Row],[COSTO]]+(LISTAS[[#This Row],[COSTO]]*AO36)</f>
        <v>180.1756</v>
      </c>
      <c r="AQ36" s="44">
        <f>IF(AO36="",0,AP36/LISTAS[[#This Row],[VENTA NETA]]-1)</f>
        <v>0</v>
      </c>
      <c r="AS36" s="39">
        <v>142.5</v>
      </c>
      <c r="AT36" s="48">
        <f>+LISTAS[[#This Row],[COSTO]]/AS36-1</f>
        <v>0.26439017543859644</v>
      </c>
      <c r="BA36" t="s">
        <v>5</v>
      </c>
      <c r="BB36" s="36"/>
    </row>
    <row r="37" spans="1:54" x14ac:dyDescent="0.35">
      <c r="A37" s="7" t="s">
        <v>75</v>
      </c>
      <c r="B37" t="s">
        <v>5</v>
      </c>
      <c r="C37">
        <v>36</v>
      </c>
      <c r="D37" t="s">
        <v>76</v>
      </c>
      <c r="E37" s="2">
        <v>727.61</v>
      </c>
      <c r="F37" s="7" t="str">
        <f>+_xlfn.XLOOKUP(LISTAS[[#This Row],[ID]],_01_CODIGOS_Y_COSTOS_xlsm[Producto y N°],_01_CODIGOS_Y_COSTOS_xlsm[FABRICA],"",0,1)</f>
        <v>FADER</v>
      </c>
      <c r="G37" s="26">
        <f>LISTAS[[#This Row],[Precio]]*(1-0.46)</f>
        <v>392.90940000000001</v>
      </c>
      <c r="H37" s="1">
        <f>+_xlfn.XLOOKUP(LISTAS[[#This Row],[ID]],_01_CODIGOS_Y_COSTOS_xlsm[Producto y N°],_01_CODIGOS_Y_COSTOS_xlsm[COSTO],0,0,1)</f>
        <v>168.30779999999999</v>
      </c>
      <c r="I37" s="27">
        <f>+IFERROR(LISTAS[[#This Row],[VENTA NETA]]/LISTAS[[#This Row],[COSTO]]-1,0)</f>
        <v>1.3344693472316793</v>
      </c>
      <c r="J37" s="50" t="str">
        <f>IFERROR(VLOOKUP(LISTAS[[#This Row],[ID]],_01_CODIGOS_Y_COSTOS_xlsm[[Producto y N°]:[CODIGO]],2,0),"")</f>
        <v>F-042</v>
      </c>
      <c r="L37" t="s">
        <v>3484</v>
      </c>
      <c r="M37" t="s">
        <v>4288</v>
      </c>
      <c r="O37" t="s">
        <v>75</v>
      </c>
      <c r="AB37" s="12" t="str">
        <f>+LISTAS[[#This Row],[Codigo]]&amp;LISTAS[[#This Row],[Fabrica]]</f>
        <v>F-042FADER</v>
      </c>
      <c r="AC37" s="13" t="str">
        <f>+LISTAS[[#This Row],[Codigo]]</f>
        <v>F-042</v>
      </c>
      <c r="AD37" s="13" t="str">
        <f>+LISTAS[[#This Row],[ID]]</f>
        <v>PLASTICOS36</v>
      </c>
      <c r="AH37" s="36"/>
      <c r="AI37" s="37">
        <f>+LISTAS[[#This Row],[Precio]]+(LISTAS[[#This Row],[Precio]]*AH37)</f>
        <v>727.61</v>
      </c>
      <c r="AJ37" s="38">
        <f t="shared" si="0"/>
        <v>363.80500000000001</v>
      </c>
      <c r="AL37" s="35">
        <f>+AJ37/LISTAS[[#This Row],[COSTO]]-1</f>
        <v>1.1615456918811846</v>
      </c>
      <c r="AM37" t="str">
        <f>+LISTAS[[#This Row],[ID]]</f>
        <v>PLASTICOS36</v>
      </c>
      <c r="AO37" s="43"/>
      <c r="AP37" s="39">
        <f>LISTAS[[#This Row],[COSTO]]+(LISTAS[[#This Row],[COSTO]]*AO37)</f>
        <v>168.30779999999999</v>
      </c>
      <c r="AQ37" s="44">
        <f>IF(AO37="",0,AP37/LISTAS[[#This Row],[VENTA NETA]]-1)</f>
        <v>0</v>
      </c>
      <c r="AS37" s="39">
        <v>133</v>
      </c>
      <c r="AT37" s="48">
        <f>+LISTAS[[#This Row],[COSTO]]/AS37-1</f>
        <v>0.26547218045112775</v>
      </c>
      <c r="BA37" t="s">
        <v>5</v>
      </c>
      <c r="BB37" s="36"/>
    </row>
    <row r="38" spans="1:54" x14ac:dyDescent="0.35">
      <c r="A38" s="7" t="s">
        <v>77</v>
      </c>
      <c r="B38" t="s">
        <v>5</v>
      </c>
      <c r="C38">
        <v>37</v>
      </c>
      <c r="D38" t="s">
        <v>78</v>
      </c>
      <c r="E38" s="2">
        <v>669.4</v>
      </c>
      <c r="F38" s="7" t="str">
        <f>+_xlfn.XLOOKUP(LISTAS[[#This Row],[ID]],_01_CODIGOS_Y_COSTOS_xlsm[Producto y N°],_01_CODIGOS_Y_COSTOS_xlsm[FABRICA],"",0,1)</f>
        <v>FADER</v>
      </c>
      <c r="G38" s="26">
        <f>LISTAS[[#This Row],[Precio]]*(1-0.46)</f>
        <v>361.476</v>
      </c>
      <c r="H38" s="1">
        <f>+_xlfn.XLOOKUP(LISTAS[[#This Row],[ID]],_01_CODIGOS_Y_COSTOS_xlsm[Producto y N°],_01_CODIGOS_Y_COSTOS_xlsm[COSTO],0,0,1)</f>
        <v>156.43989999999999</v>
      </c>
      <c r="I38" s="27">
        <f>+IFERROR(LISTAS[[#This Row],[VENTA NETA]]/LISTAS[[#This Row],[COSTO]]-1,0)</f>
        <v>1.310638142826734</v>
      </c>
      <c r="J38" s="50" t="str">
        <f>IFERROR(VLOOKUP(LISTAS[[#This Row],[ID]],_01_CODIGOS_Y_COSTOS_xlsm[[Producto y N°]:[CODIGO]],2,0),"")</f>
        <v>F-997</v>
      </c>
      <c r="L38" t="s">
        <v>3563</v>
      </c>
      <c r="M38" t="s">
        <v>4276</v>
      </c>
      <c r="O38" t="s">
        <v>77</v>
      </c>
      <c r="AB38" s="12" t="str">
        <f>+LISTAS[[#This Row],[Codigo]]&amp;LISTAS[[#This Row],[Fabrica]]</f>
        <v>F-997FADER</v>
      </c>
      <c r="AC38" s="13" t="str">
        <f>+LISTAS[[#This Row],[Codigo]]</f>
        <v>F-997</v>
      </c>
      <c r="AD38" s="13" t="str">
        <f>+LISTAS[[#This Row],[ID]]</f>
        <v>PLASTICOS37</v>
      </c>
      <c r="AH38" s="36"/>
      <c r="AI38" s="37">
        <f>+LISTAS[[#This Row],[Precio]]+(LISTAS[[#This Row],[Precio]]*AH38)</f>
        <v>669.4</v>
      </c>
      <c r="AJ38" s="38">
        <f t="shared" si="0"/>
        <v>334.7</v>
      </c>
      <c r="AL38" s="35">
        <f>+AJ38/LISTAS[[#This Row],[COSTO]]-1</f>
        <v>1.1394797618766055</v>
      </c>
      <c r="AM38" t="str">
        <f>+LISTAS[[#This Row],[ID]]</f>
        <v>PLASTICOS37</v>
      </c>
      <c r="AO38" s="43"/>
      <c r="AP38" s="39">
        <f>LISTAS[[#This Row],[COSTO]]+(LISTAS[[#This Row],[COSTO]]*AO38)</f>
        <v>156.43989999999999</v>
      </c>
      <c r="AQ38" s="44">
        <f>IF(AO38="",0,AP38/LISTAS[[#This Row],[VENTA NETA]]-1)</f>
        <v>0</v>
      </c>
      <c r="AS38" s="39">
        <v>123.5</v>
      </c>
      <c r="AT38" s="48">
        <f>+LISTAS[[#This Row],[COSTO]]/AS38-1</f>
        <v>0.2667198380566802</v>
      </c>
      <c r="BA38" t="s">
        <v>5</v>
      </c>
      <c r="BB38" s="36"/>
    </row>
    <row r="39" spans="1:54" x14ac:dyDescent="0.35">
      <c r="A39" s="7" t="s">
        <v>79</v>
      </c>
      <c r="B39" t="s">
        <v>5</v>
      </c>
      <c r="C39">
        <v>38</v>
      </c>
      <c r="D39" t="s">
        <v>80</v>
      </c>
      <c r="E39" s="2">
        <v>964.7</v>
      </c>
      <c r="F39" s="7" t="str">
        <f>+_xlfn.XLOOKUP(LISTAS[[#This Row],[ID]],_01_CODIGOS_Y_COSTOS_xlsm[Producto y N°],_01_CODIGOS_Y_COSTOS_xlsm[FABRICA],"",0,1)</f>
        <v>FADER</v>
      </c>
      <c r="G39" s="26">
        <f>LISTAS[[#This Row],[Precio]]*(1-0.46)</f>
        <v>520.9380000000001</v>
      </c>
      <c r="H39" s="1">
        <f>+_xlfn.XLOOKUP(LISTAS[[#This Row],[ID]],_01_CODIGOS_Y_COSTOS_xlsm[Producto y N°],_01_CODIGOS_Y_COSTOS_xlsm[COSTO],0,0,1)</f>
        <v>167.58</v>
      </c>
      <c r="I39" s="27">
        <f>+IFERROR(LISTAS[[#This Row],[VENTA NETA]]/LISTAS[[#This Row],[COSTO]]-1,0)</f>
        <v>2.1085929108485502</v>
      </c>
      <c r="J39" s="50" t="str">
        <f>IFERROR(VLOOKUP(LISTAS[[#This Row],[ID]],_01_CODIGOS_Y_COSTOS_xlsm[[Producto y N°]:[CODIGO]],2,0),"")</f>
        <v>S-003</v>
      </c>
      <c r="L39" t="s">
        <v>3615</v>
      </c>
      <c r="M39" t="s">
        <v>5671</v>
      </c>
      <c r="O39" t="s">
        <v>79</v>
      </c>
      <c r="AB39" s="12" t="str">
        <f>+LISTAS[[#This Row],[Codigo]]&amp;LISTAS[[#This Row],[Fabrica]]</f>
        <v>S-003FADER</v>
      </c>
      <c r="AC39" s="13" t="str">
        <f>+LISTAS[[#This Row],[Codigo]]</f>
        <v>S-003</v>
      </c>
      <c r="AD39" s="13" t="str">
        <f>+LISTAS[[#This Row],[ID]]</f>
        <v>PLASTICOS38</v>
      </c>
      <c r="AH39" s="36"/>
      <c r="AI39" s="37">
        <f>+LISTAS[[#This Row],[Precio]]+(LISTAS[[#This Row],[Precio]]*AH39)</f>
        <v>964.7</v>
      </c>
      <c r="AJ39" s="38">
        <f t="shared" si="0"/>
        <v>482.35</v>
      </c>
      <c r="AL39" s="35">
        <f>+AJ39/LISTAS[[#This Row],[COSTO]]-1</f>
        <v>1.8783267693042127</v>
      </c>
      <c r="AM39" t="str">
        <f>+LISTAS[[#This Row],[ID]]</f>
        <v>PLASTICOS38</v>
      </c>
      <c r="AO39" s="43"/>
      <c r="AP39" s="39">
        <f>LISTAS[[#This Row],[COSTO]]+(LISTAS[[#This Row],[COSTO]]*AO39)</f>
        <v>167.58</v>
      </c>
      <c r="AQ39" s="44">
        <f>IF(AO39="",0,AP39/LISTAS[[#This Row],[VENTA NETA]]-1)</f>
        <v>0</v>
      </c>
      <c r="AS39" s="39">
        <v>134.9</v>
      </c>
      <c r="AT39" s="48">
        <f>+LISTAS[[#This Row],[COSTO]]/AS39-1</f>
        <v>0.24225352112676068</v>
      </c>
      <c r="BA39" t="s">
        <v>5</v>
      </c>
      <c r="BB39" s="36"/>
    </row>
    <row r="40" spans="1:54" x14ac:dyDescent="0.35">
      <c r="A40" s="7" t="s">
        <v>81</v>
      </c>
      <c r="B40" t="s">
        <v>5</v>
      </c>
      <c r="C40">
        <v>39</v>
      </c>
      <c r="D40" t="s">
        <v>82</v>
      </c>
      <c r="E40" s="2">
        <v>654.85</v>
      </c>
      <c r="F40" s="7" t="str">
        <f>+_xlfn.XLOOKUP(LISTAS[[#This Row],[ID]],_01_CODIGOS_Y_COSTOS_xlsm[Producto y N°],_01_CODIGOS_Y_COSTOS_xlsm[FABRICA],"",0,1)</f>
        <v>FADER</v>
      </c>
      <c r="G40" s="26">
        <f>LISTAS[[#This Row],[Precio]]*(1-0.46)</f>
        <v>353.61900000000003</v>
      </c>
      <c r="H40" s="1">
        <f>+_xlfn.XLOOKUP(LISTAS[[#This Row],[ID]],_01_CODIGOS_Y_COSTOS_xlsm[Producto y N°],_01_CODIGOS_Y_COSTOS_xlsm[COSTO],0,0,1)</f>
        <v>140.25649999999999</v>
      </c>
      <c r="I40" s="27">
        <f>+IFERROR(LISTAS[[#This Row],[VENTA NETA]]/LISTAS[[#This Row],[COSTO]]-1,0)</f>
        <v>1.521230745099158</v>
      </c>
      <c r="J40" s="50" t="str">
        <f>IFERROR(VLOOKUP(LISTAS[[#This Row],[ID]],_01_CODIGOS_Y_COSTOS_xlsm[[Producto y N°]:[CODIGO]],2,0),"")</f>
        <v>F-798</v>
      </c>
      <c r="L40" t="s">
        <v>3664</v>
      </c>
      <c r="M40" t="s">
        <v>4283</v>
      </c>
      <c r="O40" t="s">
        <v>81</v>
      </c>
      <c r="AB40" s="12" t="str">
        <f>+LISTAS[[#This Row],[Codigo]]&amp;LISTAS[[#This Row],[Fabrica]]</f>
        <v>F-798FADER</v>
      </c>
      <c r="AC40" s="13" t="str">
        <f>+LISTAS[[#This Row],[Codigo]]</f>
        <v>F-798</v>
      </c>
      <c r="AD40" s="13" t="str">
        <f>+LISTAS[[#This Row],[ID]]</f>
        <v>PLASTICOS39</v>
      </c>
      <c r="AH40" s="36"/>
      <c r="AI40" s="37">
        <f>+LISTAS[[#This Row],[Precio]]+(LISTAS[[#This Row],[Precio]]*AH40)</f>
        <v>654.85</v>
      </c>
      <c r="AJ40" s="38">
        <f t="shared" si="0"/>
        <v>327.42500000000001</v>
      </c>
      <c r="AL40" s="35">
        <f>+AJ40/LISTAS[[#This Row],[COSTO]]-1</f>
        <v>1.3344729121288501</v>
      </c>
      <c r="AM40" t="str">
        <f>+LISTAS[[#This Row],[ID]]</f>
        <v>PLASTICOS39</v>
      </c>
      <c r="AO40" s="43"/>
      <c r="AP40" s="39">
        <f>LISTAS[[#This Row],[COSTO]]+(LISTAS[[#This Row],[COSTO]]*AO40)</f>
        <v>140.25649999999999</v>
      </c>
      <c r="AQ40" s="44">
        <f>IF(AO40="",0,AP40/LISTAS[[#This Row],[VENTA NETA]]-1)</f>
        <v>0</v>
      </c>
      <c r="AS40" s="39">
        <v>118.75</v>
      </c>
      <c r="AT40" s="48">
        <f>+LISTAS[[#This Row],[COSTO]]/AS40-1</f>
        <v>0.18110736842105246</v>
      </c>
      <c r="BA40" t="s">
        <v>5</v>
      </c>
      <c r="BB40" s="36"/>
    </row>
    <row r="41" spans="1:54" x14ac:dyDescent="0.35">
      <c r="A41" s="7" t="s">
        <v>83</v>
      </c>
      <c r="B41" t="s">
        <v>5</v>
      </c>
      <c r="C41">
        <v>40</v>
      </c>
      <c r="D41" t="s">
        <v>84</v>
      </c>
      <c r="E41" s="2">
        <v>668.91</v>
      </c>
      <c r="F41" s="7" t="str">
        <f>+_xlfn.XLOOKUP(LISTAS[[#This Row],[ID]],_01_CODIGOS_Y_COSTOS_xlsm[Producto y N°],_01_CODIGOS_Y_COSTOS_xlsm[FABRICA],"",0,1)</f>
        <v>FADER</v>
      </c>
      <c r="G41" s="26">
        <f>LISTAS[[#This Row],[Precio]]*(1-0.46)</f>
        <v>361.21140000000003</v>
      </c>
      <c r="H41" s="1">
        <f>+_xlfn.XLOOKUP(LISTAS[[#This Row],[ID]],_01_CODIGOS_Y_COSTOS_xlsm[Producto y N°],_01_CODIGOS_Y_COSTOS_xlsm[COSTO],0,0,1)</f>
        <v>151.0454</v>
      </c>
      <c r="I41" s="27">
        <f>+IFERROR(LISTAS[[#This Row],[VENTA NETA]]/LISTAS[[#This Row],[COSTO]]-1,0)</f>
        <v>1.3914094702652315</v>
      </c>
      <c r="J41" s="50" t="str">
        <f>IFERROR(VLOOKUP(LISTAS[[#This Row],[ID]],_01_CODIGOS_Y_COSTOS_xlsm[[Producto y N°]:[CODIGO]],2,0),"")</f>
        <v>F-016</v>
      </c>
      <c r="L41" t="s">
        <v>3803</v>
      </c>
      <c r="M41" t="s">
        <v>4283</v>
      </c>
      <c r="O41" t="s">
        <v>83</v>
      </c>
      <c r="AB41" s="12" t="str">
        <f>+LISTAS[[#This Row],[Codigo]]&amp;LISTAS[[#This Row],[Fabrica]]</f>
        <v>F-016FADER</v>
      </c>
      <c r="AC41" s="13" t="str">
        <f>+LISTAS[[#This Row],[Codigo]]</f>
        <v>F-016</v>
      </c>
      <c r="AD41" s="13" t="str">
        <f>+LISTAS[[#This Row],[ID]]</f>
        <v>PLASTICOS40</v>
      </c>
      <c r="AH41" s="36"/>
      <c r="AI41" s="37">
        <f>+LISTAS[[#This Row],[Precio]]+(LISTAS[[#This Row],[Precio]]*AH41)</f>
        <v>668.91</v>
      </c>
      <c r="AJ41" s="38">
        <f t="shared" si="0"/>
        <v>334.45499999999998</v>
      </c>
      <c r="AL41" s="35">
        <f>+AJ41/LISTAS[[#This Row],[COSTO]]-1</f>
        <v>1.2142680280233624</v>
      </c>
      <c r="AM41" t="str">
        <f>+LISTAS[[#This Row],[ID]]</f>
        <v>PLASTICOS40</v>
      </c>
      <c r="AO41" s="43"/>
      <c r="AP41" s="39">
        <f>LISTAS[[#This Row],[COSTO]]+(LISTAS[[#This Row],[COSTO]]*AO41)</f>
        <v>151.0454</v>
      </c>
      <c r="AQ41" s="44">
        <f>IF(AO41="",0,AP41/LISTAS[[#This Row],[VENTA NETA]]-1)</f>
        <v>0</v>
      </c>
      <c r="AS41" s="39">
        <v>120.65</v>
      </c>
      <c r="AT41" s="48">
        <f>+LISTAS[[#This Row],[COSTO]]/AS41-1</f>
        <v>0.25193037712391209</v>
      </c>
      <c r="BA41" t="s">
        <v>5</v>
      </c>
      <c r="BB41" s="36"/>
    </row>
    <row r="42" spans="1:54" x14ac:dyDescent="0.35">
      <c r="A42" s="7" t="s">
        <v>85</v>
      </c>
      <c r="B42" t="s">
        <v>5</v>
      </c>
      <c r="C42">
        <v>41</v>
      </c>
      <c r="D42" t="s">
        <v>86</v>
      </c>
      <c r="E42" s="2">
        <v>625.74</v>
      </c>
      <c r="F42" s="7" t="str">
        <f>+_xlfn.XLOOKUP(LISTAS[[#This Row],[ID]],_01_CODIGOS_Y_COSTOS_xlsm[Producto y N°],_01_CODIGOS_Y_COSTOS_xlsm[FABRICA],"",0,1)</f>
        <v>FADER</v>
      </c>
      <c r="G42" s="26">
        <f>LISTAS[[#This Row],[Precio]]*(1-0.46)</f>
        <v>337.89960000000002</v>
      </c>
      <c r="H42" s="1">
        <f>+_xlfn.XLOOKUP(LISTAS[[#This Row],[ID]],_01_CODIGOS_Y_COSTOS_xlsm[Producto y N°],_01_CODIGOS_Y_COSTOS_xlsm[COSTO],0,0,1)</f>
        <v>146.72989999999999</v>
      </c>
      <c r="I42" s="27">
        <f>+IFERROR(LISTAS[[#This Row],[VENTA NETA]]/LISTAS[[#This Row],[COSTO]]-1,0)</f>
        <v>1.3028680589300481</v>
      </c>
      <c r="J42" s="50" t="str">
        <f>IFERROR(VLOOKUP(LISTAS[[#This Row],[ID]],_01_CODIGOS_Y_COSTOS_xlsm[[Producto y N°]:[CODIGO]],2,0),"")</f>
        <v>F-027</v>
      </c>
      <c r="L42" t="s">
        <v>3898</v>
      </c>
      <c r="M42" t="s">
        <v>5584</v>
      </c>
      <c r="O42" t="s">
        <v>85</v>
      </c>
      <c r="AB42" s="12" t="str">
        <f>+LISTAS[[#This Row],[Codigo]]&amp;LISTAS[[#This Row],[Fabrica]]</f>
        <v>F-027FADER</v>
      </c>
      <c r="AC42" s="13" t="str">
        <f>+LISTAS[[#This Row],[Codigo]]</f>
        <v>F-027</v>
      </c>
      <c r="AD42" s="13" t="str">
        <f>+LISTAS[[#This Row],[ID]]</f>
        <v>PLASTICOS41</v>
      </c>
      <c r="AH42" s="36"/>
      <c r="AI42" s="37">
        <f>+LISTAS[[#This Row],[Precio]]+(LISTAS[[#This Row],[Precio]]*AH42)</f>
        <v>625.74</v>
      </c>
      <c r="AJ42" s="38">
        <f t="shared" si="0"/>
        <v>312.87</v>
      </c>
      <c r="AL42" s="35">
        <f>+AJ42/LISTAS[[#This Row],[COSTO]]-1</f>
        <v>1.1322852397500442</v>
      </c>
      <c r="AM42" t="str">
        <f>+LISTAS[[#This Row],[ID]]</f>
        <v>PLASTICOS41</v>
      </c>
      <c r="AO42" s="43"/>
      <c r="AP42" s="39">
        <f>LISTAS[[#This Row],[COSTO]]+(LISTAS[[#This Row],[COSTO]]*AO42)</f>
        <v>146.72989999999999</v>
      </c>
      <c r="AQ42" s="44">
        <f>IF(AO42="",0,AP42/LISTAS[[#This Row],[VENTA NETA]]-1)</f>
        <v>0</v>
      </c>
      <c r="AS42" s="39">
        <v>115.9</v>
      </c>
      <c r="AT42" s="48">
        <f>+LISTAS[[#This Row],[COSTO]]/AS42-1</f>
        <v>0.26600431406384795</v>
      </c>
      <c r="BA42" t="s">
        <v>5</v>
      </c>
      <c r="BB42" s="36"/>
    </row>
    <row r="43" spans="1:54" x14ac:dyDescent="0.35">
      <c r="A43" s="7" t="s">
        <v>87</v>
      </c>
      <c r="B43" t="s">
        <v>5</v>
      </c>
      <c r="C43">
        <v>42</v>
      </c>
      <c r="D43" t="s">
        <v>88</v>
      </c>
      <c r="E43" s="2">
        <v>684.31</v>
      </c>
      <c r="F43" s="7" t="str">
        <f>+_xlfn.XLOOKUP(LISTAS[[#This Row],[ID]],_01_CODIGOS_Y_COSTOS_xlsm[Producto y N°],_01_CODIGOS_Y_COSTOS_xlsm[FABRICA],"",0,1)</f>
        <v>FADER</v>
      </c>
      <c r="G43" s="26">
        <f>LISTAS[[#This Row],[Precio]]*(1-0.46)</f>
        <v>369.5274</v>
      </c>
      <c r="H43" s="1">
        <f>+_xlfn.XLOOKUP(LISTAS[[#This Row],[ID]],_01_CODIGOS_Y_COSTOS_xlsm[Producto y N°],_01_CODIGOS_Y_COSTOS_xlsm[COSTO],0,0,1)</f>
        <v>129.67500000000001</v>
      </c>
      <c r="I43" s="27">
        <f>+IFERROR(LISTAS[[#This Row],[VENTA NETA]]/LISTAS[[#This Row],[COSTO]]-1,0)</f>
        <v>1.849642567958357</v>
      </c>
      <c r="J43" s="50" t="str">
        <f>IFERROR(VLOOKUP(LISTAS[[#This Row],[ID]],_01_CODIGOS_Y_COSTOS_xlsm[[Producto y N°]:[CODIGO]],2,0),"")</f>
        <v>S-010</v>
      </c>
      <c r="L43" t="s">
        <v>4010</v>
      </c>
      <c r="M43" t="s">
        <v>4010</v>
      </c>
      <c r="O43" t="s">
        <v>87</v>
      </c>
      <c r="AB43" s="12" t="str">
        <f>+LISTAS[[#This Row],[Codigo]]&amp;LISTAS[[#This Row],[Fabrica]]</f>
        <v>S-010FADER</v>
      </c>
      <c r="AC43" s="13" t="str">
        <f>+LISTAS[[#This Row],[Codigo]]</f>
        <v>S-010</v>
      </c>
      <c r="AD43" s="13" t="str">
        <f>+LISTAS[[#This Row],[ID]]</f>
        <v>PLASTICOS42</v>
      </c>
      <c r="AH43" s="36"/>
      <c r="AI43" s="37">
        <f>+LISTAS[[#This Row],[Precio]]+(LISTAS[[#This Row],[Precio]]*AH43)</f>
        <v>684.31</v>
      </c>
      <c r="AJ43" s="38">
        <f t="shared" si="0"/>
        <v>342.15499999999997</v>
      </c>
      <c r="AL43" s="35">
        <f>+AJ43/LISTAS[[#This Row],[COSTO]]-1</f>
        <v>1.6385579332947748</v>
      </c>
      <c r="AM43" t="str">
        <f>+LISTAS[[#This Row],[ID]]</f>
        <v>PLASTICOS42</v>
      </c>
      <c r="AO43" s="43"/>
      <c r="AP43" s="39">
        <f>LISTAS[[#This Row],[COSTO]]+(LISTAS[[#This Row],[COSTO]]*AO43)</f>
        <v>129.67500000000001</v>
      </c>
      <c r="AQ43" s="44">
        <f>IF(AO43="",0,AP43/LISTAS[[#This Row],[VENTA NETA]]-1)</f>
        <v>0</v>
      </c>
      <c r="AS43" s="39">
        <v>99.75</v>
      </c>
      <c r="AT43" s="48">
        <f>+LISTAS[[#This Row],[COSTO]]/AS43-1</f>
        <v>0.30000000000000004</v>
      </c>
      <c r="BA43" t="s">
        <v>5</v>
      </c>
      <c r="BB43" s="36"/>
    </row>
    <row r="44" spans="1:54" x14ac:dyDescent="0.35">
      <c r="A44" s="7" t="s">
        <v>89</v>
      </c>
      <c r="B44" t="s">
        <v>5</v>
      </c>
      <c r="C44">
        <v>43</v>
      </c>
      <c r="D44" t="s">
        <v>90</v>
      </c>
      <c r="E44" s="2">
        <v>578.92999999999995</v>
      </c>
      <c r="F44" s="7" t="str">
        <f>+_xlfn.XLOOKUP(LISTAS[[#This Row],[ID]],_01_CODIGOS_Y_COSTOS_xlsm[Producto y N°],_01_CODIGOS_Y_COSTOS_xlsm[FABRICA],"",0,1)</f>
        <v>FADER</v>
      </c>
      <c r="G44" s="26">
        <f>LISTAS[[#This Row],[Precio]]*(1-0.46)</f>
        <v>312.62220000000002</v>
      </c>
      <c r="H44" s="1">
        <f>+_xlfn.XLOOKUP(LISTAS[[#This Row],[ID]],_01_CODIGOS_Y_COSTOS_xlsm[Producto y N°],_01_CODIGOS_Y_COSTOS_xlsm[COSTO],0,0,1)</f>
        <v>135.66</v>
      </c>
      <c r="I44" s="27">
        <f>+IFERROR(LISTAS[[#This Row],[VENTA NETA]]/LISTAS[[#This Row],[COSTO]]-1,0)</f>
        <v>1.3044537815126054</v>
      </c>
      <c r="J44" s="50" t="str">
        <f>IFERROR(VLOOKUP(LISTAS[[#This Row],[ID]],_01_CODIGOS_Y_COSTOS_xlsm[[Producto y N°]:[CODIGO]],2,0),"")</f>
        <v>S-016</v>
      </c>
      <c r="L44" t="s">
        <v>4010</v>
      </c>
      <c r="M44" t="s">
        <v>4289</v>
      </c>
      <c r="O44" t="s">
        <v>89</v>
      </c>
      <c r="AB44" s="12" t="str">
        <f>+LISTAS[[#This Row],[Codigo]]&amp;LISTAS[[#This Row],[Fabrica]]</f>
        <v>S-016FADER</v>
      </c>
      <c r="AC44" s="13" t="str">
        <f>+LISTAS[[#This Row],[Codigo]]</f>
        <v>S-016</v>
      </c>
      <c r="AD44" s="13" t="str">
        <f>+LISTAS[[#This Row],[ID]]</f>
        <v>PLASTICOS43</v>
      </c>
      <c r="AH44" s="36"/>
      <c r="AI44" s="37">
        <f>+LISTAS[[#This Row],[Precio]]+(LISTAS[[#This Row],[Precio]]*AH44)</f>
        <v>578.92999999999995</v>
      </c>
      <c r="AJ44" s="38">
        <f t="shared" si="0"/>
        <v>289.46499999999997</v>
      </c>
      <c r="AL44" s="35">
        <f>+AJ44/LISTAS[[#This Row],[COSTO]]-1</f>
        <v>1.1337535014005602</v>
      </c>
      <c r="AM44" t="str">
        <f>+LISTAS[[#This Row],[ID]]</f>
        <v>PLASTICOS43</v>
      </c>
      <c r="AO44" s="43"/>
      <c r="AP44" s="39">
        <f>LISTAS[[#This Row],[COSTO]]+(LISTAS[[#This Row],[COSTO]]*AO44)</f>
        <v>135.66</v>
      </c>
      <c r="AQ44" s="44">
        <f>IF(AO44="",0,AP44/LISTAS[[#This Row],[VENTA NETA]]-1)</f>
        <v>0</v>
      </c>
      <c r="AS44" s="39">
        <v>108.3</v>
      </c>
      <c r="AT44" s="48">
        <f>+LISTAS[[#This Row],[COSTO]]/AS44-1</f>
        <v>0.25263157894736832</v>
      </c>
      <c r="BA44" t="s">
        <v>5</v>
      </c>
      <c r="BB44" s="36"/>
    </row>
    <row r="45" spans="1:54" x14ac:dyDescent="0.35">
      <c r="A45" s="7" t="s">
        <v>91</v>
      </c>
      <c r="B45" t="s">
        <v>5</v>
      </c>
      <c r="C45">
        <v>44</v>
      </c>
      <c r="D45" t="s">
        <v>92</v>
      </c>
      <c r="E45" s="2">
        <v>683.95</v>
      </c>
      <c r="F45" s="7" t="str">
        <f>+_xlfn.XLOOKUP(LISTAS[[#This Row],[ID]],_01_CODIGOS_Y_COSTOS_xlsm[Producto y N°],_01_CODIGOS_Y_COSTOS_xlsm[FABRICA],"",0,1)</f>
        <v>FADER</v>
      </c>
      <c r="G45" s="26">
        <f>LISTAS[[#This Row],[Precio]]*(1-0.46)</f>
        <v>369.33300000000003</v>
      </c>
      <c r="H45" s="1">
        <f>+_xlfn.XLOOKUP(LISTAS[[#This Row],[ID]],_01_CODIGOS_Y_COSTOS_xlsm[Producto y N°],_01_CODIGOS_Y_COSTOS_xlsm[COSTO],0,0,1)</f>
        <v>161.595</v>
      </c>
      <c r="I45" s="27">
        <f>+IFERROR(LISTAS[[#This Row],[VENTA NETA]]/LISTAS[[#This Row],[COSTO]]-1,0)</f>
        <v>1.2855472013366751</v>
      </c>
      <c r="J45" s="50" t="str">
        <f>IFERROR(VLOOKUP(LISTAS[[#This Row],[ID]],_01_CODIGOS_Y_COSTOS_xlsm[[Producto y N°]:[CODIGO]],2,0),"")</f>
        <v>S-022</v>
      </c>
      <c r="L45" t="s">
        <v>4010</v>
      </c>
      <c r="M45" t="s">
        <v>4290</v>
      </c>
      <c r="O45" t="s">
        <v>91</v>
      </c>
      <c r="AB45" s="12" t="str">
        <f>+LISTAS[[#This Row],[Codigo]]&amp;LISTAS[[#This Row],[Fabrica]]</f>
        <v>S-022FADER</v>
      </c>
      <c r="AC45" s="13" t="str">
        <f>+LISTAS[[#This Row],[Codigo]]</f>
        <v>S-022</v>
      </c>
      <c r="AD45" s="13" t="str">
        <f>+LISTAS[[#This Row],[ID]]</f>
        <v>PLASTICOS44</v>
      </c>
      <c r="AH45" s="36"/>
      <c r="AI45" s="37">
        <f>+LISTAS[[#This Row],[Precio]]+(LISTAS[[#This Row],[Precio]]*AH45)</f>
        <v>683.95</v>
      </c>
      <c r="AJ45" s="38">
        <f t="shared" si="0"/>
        <v>341.97500000000002</v>
      </c>
      <c r="AL45" s="35">
        <f>+AJ45/LISTAS[[#This Row],[COSTO]]-1</f>
        <v>1.1162474086450698</v>
      </c>
      <c r="AM45" t="str">
        <f>+LISTAS[[#This Row],[ID]]</f>
        <v>PLASTICOS44</v>
      </c>
      <c r="AO45" s="43"/>
      <c r="AP45" s="39">
        <f>LISTAS[[#This Row],[COSTO]]+(LISTAS[[#This Row],[COSTO]]*AO45)</f>
        <v>161.595</v>
      </c>
      <c r="AQ45" s="44">
        <f>IF(AO45="",0,AP45/LISTAS[[#This Row],[VENTA NETA]]-1)</f>
        <v>0</v>
      </c>
      <c r="AS45" s="39">
        <v>128.25</v>
      </c>
      <c r="AT45" s="48">
        <f>+LISTAS[[#This Row],[COSTO]]/AS45-1</f>
        <v>0.26</v>
      </c>
      <c r="BA45" t="s">
        <v>5</v>
      </c>
      <c r="BB45" s="36"/>
    </row>
    <row r="46" spans="1:54" x14ac:dyDescent="0.35">
      <c r="A46" s="7" t="s">
        <v>93</v>
      </c>
      <c r="B46" t="s">
        <v>5</v>
      </c>
      <c r="C46">
        <v>45</v>
      </c>
      <c r="D46" t="s">
        <v>94</v>
      </c>
      <c r="E46" s="2">
        <v>659.1</v>
      </c>
      <c r="F46" s="7" t="str">
        <f>+_xlfn.XLOOKUP(LISTAS[[#This Row],[ID]],_01_CODIGOS_Y_COSTOS_xlsm[Producto y N°],_01_CODIGOS_Y_COSTOS_xlsm[FABRICA],"",0,1)</f>
        <v>FADER</v>
      </c>
      <c r="G46" s="26">
        <f>LISTAS[[#This Row],[Precio]]*(1-0.46)</f>
        <v>355.91400000000004</v>
      </c>
      <c r="H46" s="1">
        <f>+_xlfn.XLOOKUP(LISTAS[[#This Row],[ID]],_01_CODIGOS_Y_COSTOS_xlsm[Producto y N°],_01_CODIGOS_Y_COSTOS_xlsm[COSTO],0,0,1)</f>
        <v>157.60499999999999</v>
      </c>
      <c r="I46" s="27">
        <f>+IFERROR(LISTAS[[#This Row],[VENTA NETA]]/LISTAS[[#This Row],[COSTO]]-1,0)</f>
        <v>1.2582659179594562</v>
      </c>
      <c r="J46" s="50" t="str">
        <f>IFERROR(VLOOKUP(LISTAS[[#This Row],[ID]],_01_CODIGOS_Y_COSTOS_xlsm[[Producto y N°]:[CODIGO]],2,0),"")</f>
        <v>S-023</v>
      </c>
      <c r="L46" t="s">
        <v>4010</v>
      </c>
      <c r="M46" t="s">
        <v>4291</v>
      </c>
      <c r="O46" t="s">
        <v>93</v>
      </c>
      <c r="AB46" s="12" t="str">
        <f>+LISTAS[[#This Row],[Codigo]]&amp;LISTAS[[#This Row],[Fabrica]]</f>
        <v>S-023FADER</v>
      </c>
      <c r="AC46" s="13" t="str">
        <f>+LISTAS[[#This Row],[Codigo]]</f>
        <v>S-023</v>
      </c>
      <c r="AD46" s="13" t="str">
        <f>+LISTAS[[#This Row],[ID]]</f>
        <v>PLASTICOS45</v>
      </c>
      <c r="AH46" s="36"/>
      <c r="AI46" s="37">
        <f>+LISTAS[[#This Row],[Precio]]+(LISTAS[[#This Row],[Precio]]*AH46)</f>
        <v>659.1</v>
      </c>
      <c r="AJ46" s="38">
        <f t="shared" si="0"/>
        <v>329.55</v>
      </c>
      <c r="AL46" s="35">
        <f>+AJ46/LISTAS[[#This Row],[COSTO]]-1</f>
        <v>1.0909869610735701</v>
      </c>
      <c r="AM46" t="str">
        <f>+LISTAS[[#This Row],[ID]]</f>
        <v>PLASTICOS45</v>
      </c>
      <c r="AO46" s="43"/>
      <c r="AP46" s="39">
        <f>LISTAS[[#This Row],[COSTO]]+(LISTAS[[#This Row],[COSTO]]*AO46)</f>
        <v>157.60499999999999</v>
      </c>
      <c r="AQ46" s="44">
        <f>IF(AO46="",0,AP46/LISTAS[[#This Row],[VENTA NETA]]-1)</f>
        <v>0</v>
      </c>
      <c r="AS46" s="39">
        <v>123.5</v>
      </c>
      <c r="AT46" s="48">
        <f>+LISTAS[[#This Row],[COSTO]]/AS46-1</f>
        <v>0.27615384615384597</v>
      </c>
      <c r="BA46" t="s">
        <v>5</v>
      </c>
      <c r="BB46" s="36"/>
    </row>
    <row r="47" spans="1:54" x14ac:dyDescent="0.35">
      <c r="A47" s="7" t="s">
        <v>95</v>
      </c>
      <c r="B47" t="s">
        <v>5</v>
      </c>
      <c r="C47">
        <v>46</v>
      </c>
      <c r="D47" t="s">
        <v>96</v>
      </c>
      <c r="E47" s="2">
        <v>626.20000000000005</v>
      </c>
      <c r="F47" s="7" t="str">
        <f>+_xlfn.XLOOKUP(LISTAS[[#This Row],[ID]],_01_CODIGOS_Y_COSTOS_xlsm[Producto y N°],_01_CODIGOS_Y_COSTOS_xlsm[FABRICA],"",0,1)</f>
        <v>FADER</v>
      </c>
      <c r="G47" s="26">
        <f>LISTAS[[#This Row],[Precio]]*(1-0.46)</f>
        <v>338.14800000000002</v>
      </c>
      <c r="H47" s="1">
        <f>+_xlfn.XLOOKUP(LISTAS[[#This Row],[ID]],_01_CODIGOS_Y_COSTOS_xlsm[Producto y N°],_01_CODIGOS_Y_COSTOS_xlsm[COSTO],0,0,1)</f>
        <v>157.60499999999999</v>
      </c>
      <c r="I47" s="27">
        <f>+IFERROR(LISTAS[[#This Row],[VENTA NETA]]/LISTAS[[#This Row],[COSTO]]-1,0)</f>
        <v>1.1455410678595226</v>
      </c>
      <c r="J47" s="50" t="str">
        <f>IFERROR(VLOOKUP(LISTAS[[#This Row],[ID]],_01_CODIGOS_Y_COSTOS_xlsm[[Producto y N°]:[CODIGO]],2,0),"")</f>
        <v>S-024</v>
      </c>
      <c r="L47" t="s">
        <v>4010</v>
      </c>
      <c r="M47" t="s">
        <v>4292</v>
      </c>
      <c r="O47" t="s">
        <v>95</v>
      </c>
      <c r="AB47" s="12" t="str">
        <f>+LISTAS[[#This Row],[Codigo]]&amp;LISTAS[[#This Row],[Fabrica]]</f>
        <v>S-024FADER</v>
      </c>
      <c r="AC47" s="13" t="str">
        <f>+LISTAS[[#This Row],[Codigo]]</f>
        <v>S-024</v>
      </c>
      <c r="AD47" s="13" t="str">
        <f>+LISTAS[[#This Row],[ID]]</f>
        <v>PLASTICOS46</v>
      </c>
      <c r="AH47" s="36"/>
      <c r="AI47" s="37">
        <f>+LISTAS[[#This Row],[Precio]]+(LISTAS[[#This Row],[Precio]]*AH47)</f>
        <v>626.20000000000005</v>
      </c>
      <c r="AJ47" s="38">
        <f t="shared" si="0"/>
        <v>313.10000000000002</v>
      </c>
      <c r="AL47" s="35">
        <f>+AJ47/LISTAS[[#This Row],[COSTO]]-1</f>
        <v>0.98661209986992815</v>
      </c>
      <c r="AM47" t="str">
        <f>+LISTAS[[#This Row],[ID]]</f>
        <v>PLASTICOS46</v>
      </c>
      <c r="AO47" s="43"/>
      <c r="AP47" s="39">
        <f>LISTAS[[#This Row],[COSTO]]+(LISTAS[[#This Row],[COSTO]]*AO47)</f>
        <v>157.60499999999999</v>
      </c>
      <c r="AQ47" s="44">
        <f>IF(AO47="",0,AP47/LISTAS[[#This Row],[VENTA NETA]]-1)</f>
        <v>0</v>
      </c>
      <c r="AS47" s="39">
        <v>115.9</v>
      </c>
      <c r="AT47" s="48">
        <f>+LISTAS[[#This Row],[COSTO]]/AS47-1</f>
        <v>0.35983606557377024</v>
      </c>
      <c r="BA47" t="s">
        <v>5</v>
      </c>
      <c r="BB47" s="36"/>
    </row>
    <row r="48" spans="1:54" x14ac:dyDescent="0.35">
      <c r="A48" s="7" t="s">
        <v>97</v>
      </c>
      <c r="B48" t="s">
        <v>5</v>
      </c>
      <c r="C48">
        <v>47</v>
      </c>
      <c r="D48" t="s">
        <v>98</v>
      </c>
      <c r="E48" s="2">
        <v>887.5</v>
      </c>
      <c r="F48" s="7" t="str">
        <f>+_xlfn.XLOOKUP(LISTAS[[#This Row],[ID]],_01_CODIGOS_Y_COSTOS_xlsm[Producto y N°],_01_CODIGOS_Y_COSTOS_xlsm[FABRICA],"",0,1)</f>
        <v>FADER</v>
      </c>
      <c r="G48" s="26">
        <f>LISTAS[[#This Row],[Precio]]*(1-0.46)</f>
        <v>479.25000000000006</v>
      </c>
      <c r="H48" s="1">
        <f>+_xlfn.XLOOKUP(LISTAS[[#This Row],[ID]],_01_CODIGOS_Y_COSTOS_xlsm[Producto y N°],_01_CODIGOS_Y_COSTOS_xlsm[COSTO],0,0,1)</f>
        <v>127.68</v>
      </c>
      <c r="I48" s="27">
        <f>+IFERROR(LISTAS[[#This Row],[VENTA NETA]]/LISTAS[[#This Row],[COSTO]]-1,0)</f>
        <v>2.7535244360902258</v>
      </c>
      <c r="J48" s="50" t="str">
        <f>IFERROR(VLOOKUP(LISTAS[[#This Row],[ID]],_01_CODIGOS_Y_COSTOS_xlsm[[Producto y N°]:[CODIGO]],2,0),"")</f>
        <v>S-076/A</v>
      </c>
      <c r="L48" t="s">
        <v>4139</v>
      </c>
      <c r="M48" t="s">
        <v>4293</v>
      </c>
      <c r="O48" t="s">
        <v>97</v>
      </c>
      <c r="AB48" s="12" t="str">
        <f>+LISTAS[[#This Row],[Codigo]]&amp;LISTAS[[#This Row],[Fabrica]]</f>
        <v>S-076/AFADER</v>
      </c>
      <c r="AC48" s="13" t="str">
        <f>+LISTAS[[#This Row],[Codigo]]</f>
        <v>S-076/A</v>
      </c>
      <c r="AD48" s="13" t="str">
        <f>+LISTAS[[#This Row],[ID]]</f>
        <v>PLASTICOS47</v>
      </c>
      <c r="AH48" s="36"/>
      <c r="AI48" s="37">
        <f>+LISTAS[[#This Row],[Precio]]+(LISTAS[[#This Row],[Precio]]*AH48)</f>
        <v>887.5</v>
      </c>
      <c r="AJ48" s="38">
        <f t="shared" si="0"/>
        <v>443.75</v>
      </c>
      <c r="AL48" s="35">
        <f>+AJ48/LISTAS[[#This Row],[COSTO]]-1</f>
        <v>2.4754855889724308</v>
      </c>
      <c r="AM48" t="str">
        <f>+LISTAS[[#This Row],[ID]]</f>
        <v>PLASTICOS47</v>
      </c>
      <c r="AO48" s="43"/>
      <c r="AP48" s="39">
        <f>LISTAS[[#This Row],[COSTO]]+(LISTAS[[#This Row],[COSTO]]*AO48)</f>
        <v>127.68</v>
      </c>
      <c r="AQ48" s="44">
        <f>IF(AO48="",0,AP48/LISTAS[[#This Row],[VENTA NETA]]-1)</f>
        <v>0</v>
      </c>
      <c r="AS48" s="39">
        <v>100.7</v>
      </c>
      <c r="AT48" s="48">
        <f>+LISTAS[[#This Row],[COSTO]]/AS48-1</f>
        <v>0.26792452830188673</v>
      </c>
      <c r="BA48" t="s">
        <v>5</v>
      </c>
      <c r="BB48" s="36"/>
    </row>
    <row r="49" spans="1:54" x14ac:dyDescent="0.35">
      <c r="A49" s="7" t="s">
        <v>99</v>
      </c>
      <c r="B49" t="s">
        <v>5</v>
      </c>
      <c r="C49">
        <v>48</v>
      </c>
      <c r="D49" t="s">
        <v>100</v>
      </c>
      <c r="E49" s="2">
        <v>668.91</v>
      </c>
      <c r="F49" s="7" t="str">
        <f>+_xlfn.XLOOKUP(LISTAS[[#This Row],[ID]],_01_CODIGOS_Y_COSTOS_xlsm[Producto y N°],_01_CODIGOS_Y_COSTOS_xlsm[FABRICA],"",0,1)</f>
        <v>FADER</v>
      </c>
      <c r="G49" s="26">
        <f>LISTAS[[#This Row],[Precio]]*(1-0.46)</f>
        <v>361.21140000000003</v>
      </c>
      <c r="H49" s="1">
        <f>+_xlfn.XLOOKUP(LISTAS[[#This Row],[ID]],_01_CODIGOS_Y_COSTOS_xlsm[Producto y N°],_01_CODIGOS_Y_COSTOS_xlsm[COSTO],0,0,1)</f>
        <v>170.57249999999999</v>
      </c>
      <c r="I49" s="27">
        <f>+IFERROR(LISTAS[[#This Row],[VENTA NETA]]/LISTAS[[#This Row],[COSTO]]-1,0)</f>
        <v>1.1176414721013064</v>
      </c>
      <c r="J49" s="50" t="str">
        <f>IFERROR(VLOOKUP(LISTAS[[#This Row],[ID]],_01_CODIGOS_Y_COSTOS_xlsm[[Producto y N°]:[CODIGO]],2,0),"")</f>
        <v>S-028</v>
      </c>
      <c r="L49" t="s">
        <v>4218</v>
      </c>
      <c r="M49" t="s">
        <v>4274</v>
      </c>
      <c r="O49" t="s">
        <v>99</v>
      </c>
      <c r="AB49" s="12" t="str">
        <f>+LISTAS[[#This Row],[Codigo]]&amp;LISTAS[[#This Row],[Fabrica]]</f>
        <v>S-028FADER</v>
      </c>
      <c r="AC49" s="13" t="str">
        <f>+LISTAS[[#This Row],[Codigo]]</f>
        <v>S-028</v>
      </c>
      <c r="AD49" s="13" t="str">
        <f>+LISTAS[[#This Row],[ID]]</f>
        <v>PLASTICOS48</v>
      </c>
      <c r="AH49" s="36"/>
      <c r="AI49" s="37">
        <f>+LISTAS[[#This Row],[Precio]]+(LISTAS[[#This Row],[Precio]]*AH49)</f>
        <v>668.91</v>
      </c>
      <c r="AJ49" s="38">
        <f t="shared" si="0"/>
        <v>334.45499999999998</v>
      </c>
      <c r="AL49" s="35">
        <f>+AJ49/LISTAS[[#This Row],[COSTO]]-1</f>
        <v>0.96077914083454252</v>
      </c>
      <c r="AM49" t="str">
        <f>+LISTAS[[#This Row],[ID]]</f>
        <v>PLASTICOS48</v>
      </c>
      <c r="AO49" s="43"/>
      <c r="AP49" s="39">
        <f>LISTAS[[#This Row],[COSTO]]+(LISTAS[[#This Row],[COSTO]]*AO49)</f>
        <v>170.57249999999999</v>
      </c>
      <c r="AQ49" s="44">
        <f>IF(AO49="",0,AP49/LISTAS[[#This Row],[VENTA NETA]]-1)</f>
        <v>0</v>
      </c>
      <c r="AS49" s="39">
        <v>134.9</v>
      </c>
      <c r="AT49" s="48">
        <f>+LISTAS[[#This Row],[COSTO]]/AS49-1</f>
        <v>0.26443661971830967</v>
      </c>
      <c r="BA49" t="s">
        <v>5</v>
      </c>
      <c r="BB49" s="36"/>
    </row>
    <row r="50" spans="1:54" x14ac:dyDescent="0.35">
      <c r="A50" s="7" t="s">
        <v>101</v>
      </c>
      <c r="B50" t="s">
        <v>5</v>
      </c>
      <c r="C50">
        <v>49</v>
      </c>
      <c r="D50" t="s">
        <v>102</v>
      </c>
      <c r="E50" s="2">
        <v>669.45</v>
      </c>
      <c r="F50" s="7" t="str">
        <f>+_xlfn.XLOOKUP(LISTAS[[#This Row],[ID]],_01_CODIGOS_Y_COSTOS_xlsm[Producto y N°],_01_CODIGOS_Y_COSTOS_xlsm[FABRICA],"",0,1)</f>
        <v>FADER</v>
      </c>
      <c r="G50" s="26">
        <f>LISTAS[[#This Row],[Precio]]*(1-0.46)</f>
        <v>361.50300000000004</v>
      </c>
      <c r="H50" s="1">
        <f>+_xlfn.XLOOKUP(LISTAS[[#This Row],[ID]],_01_CODIGOS_Y_COSTOS_xlsm[Producto y N°],_01_CODIGOS_Y_COSTOS_xlsm[COSTO],0,0,1)</f>
        <v>159.6</v>
      </c>
      <c r="I50" s="27">
        <f>+IFERROR(LISTAS[[#This Row],[VENTA NETA]]/LISTAS[[#This Row],[COSTO]]-1,0)</f>
        <v>1.2650563909774442</v>
      </c>
      <c r="J50" s="50" t="str">
        <f>IFERROR(VLOOKUP(LISTAS[[#This Row],[ID]],_01_CODIGOS_Y_COSTOS_xlsm[[Producto y N°]:[CODIGO]],2,0),"")</f>
        <v>S-040</v>
      </c>
      <c r="L50" t="s">
        <v>4255</v>
      </c>
      <c r="M50" t="s">
        <v>4274</v>
      </c>
      <c r="O50" t="s">
        <v>101</v>
      </c>
      <c r="AB50" s="12" t="str">
        <f>+LISTAS[[#This Row],[Codigo]]&amp;LISTAS[[#This Row],[Fabrica]]</f>
        <v>S-040FADER</v>
      </c>
      <c r="AC50" s="13" t="str">
        <f>+LISTAS[[#This Row],[Codigo]]</f>
        <v>S-040</v>
      </c>
      <c r="AD50" s="13" t="str">
        <f>+LISTAS[[#This Row],[ID]]</f>
        <v>PLASTICOS49</v>
      </c>
      <c r="AH50" s="36"/>
      <c r="AI50" s="37">
        <f>+LISTAS[[#This Row],[Precio]]+(LISTAS[[#This Row],[Precio]]*AH50)</f>
        <v>669.45</v>
      </c>
      <c r="AJ50" s="38">
        <f t="shared" si="0"/>
        <v>334.72500000000002</v>
      </c>
      <c r="AL50" s="35">
        <f>+AJ50/LISTAS[[#This Row],[COSTO]]-1</f>
        <v>1.0972744360902258</v>
      </c>
      <c r="AM50" t="str">
        <f>+LISTAS[[#This Row],[ID]]</f>
        <v>PLASTICOS49</v>
      </c>
      <c r="AO50" s="43"/>
      <c r="AP50" s="39">
        <f>LISTAS[[#This Row],[COSTO]]+(LISTAS[[#This Row],[COSTO]]*AO50)</f>
        <v>159.6</v>
      </c>
      <c r="AQ50" s="44">
        <f>IF(AO50="",0,AP50/LISTAS[[#This Row],[VENTA NETA]]-1)</f>
        <v>0</v>
      </c>
      <c r="AS50" s="39">
        <v>123.5</v>
      </c>
      <c r="AT50" s="48">
        <f>+LISTAS[[#This Row],[COSTO]]/AS50-1</f>
        <v>0.29230769230769216</v>
      </c>
      <c r="BA50" t="s">
        <v>5</v>
      </c>
      <c r="BB50" s="36"/>
    </row>
    <row r="51" spans="1:54" x14ac:dyDescent="0.35">
      <c r="A51" s="7" t="s">
        <v>103</v>
      </c>
      <c r="B51" t="s">
        <v>5</v>
      </c>
      <c r="C51">
        <v>50</v>
      </c>
      <c r="D51" t="s">
        <v>104</v>
      </c>
      <c r="E51" s="2">
        <v>964.7</v>
      </c>
      <c r="F51" s="7" t="str">
        <f>+_xlfn.XLOOKUP(LISTAS[[#This Row],[ID]],_01_CODIGOS_Y_COSTOS_xlsm[Producto y N°],_01_CODIGOS_Y_COSTOS_xlsm[FABRICA],"",0,1)</f>
        <v>FADER</v>
      </c>
      <c r="G51" s="26">
        <f>LISTAS[[#This Row],[Precio]]*(1-0.46)</f>
        <v>520.9380000000001</v>
      </c>
      <c r="H51" s="1">
        <f>+_xlfn.XLOOKUP(LISTAS[[#This Row],[ID]],_01_CODIGOS_Y_COSTOS_xlsm[Producto y N°],_01_CODIGOS_Y_COSTOS_xlsm[COSTO],0,0,1)</f>
        <v>204.48750000000001</v>
      </c>
      <c r="I51" s="27">
        <f>+IFERROR(LISTAS[[#This Row],[VENTA NETA]]/LISTAS[[#This Row],[COSTO]]-1,0)</f>
        <v>1.5475298001100315</v>
      </c>
      <c r="J51" s="50" t="str">
        <f>IFERROR(VLOOKUP(LISTAS[[#This Row],[ID]],_01_CODIGOS_Y_COSTOS_xlsm[[Producto y N°]:[CODIGO]],2,0),"")</f>
        <v>S-043</v>
      </c>
      <c r="L51" t="s">
        <v>4806</v>
      </c>
      <c r="M51" t="s">
        <v>4808</v>
      </c>
      <c r="O51" t="s">
        <v>103</v>
      </c>
      <c r="AB51" s="12" t="str">
        <f>+LISTAS[[#This Row],[Codigo]]&amp;LISTAS[[#This Row],[Fabrica]]</f>
        <v>S-043FADER</v>
      </c>
      <c r="AC51" s="13" t="str">
        <f>+LISTAS[[#This Row],[Codigo]]</f>
        <v>S-043</v>
      </c>
      <c r="AD51" s="13" t="str">
        <f>+LISTAS[[#This Row],[ID]]</f>
        <v>PLASTICOS50</v>
      </c>
      <c r="AH51" s="36"/>
      <c r="AI51" s="37">
        <f>+LISTAS[[#This Row],[Precio]]+(LISTAS[[#This Row],[Precio]]*AH51)</f>
        <v>964.7</v>
      </c>
      <c r="AJ51" s="38">
        <f t="shared" si="0"/>
        <v>482.35</v>
      </c>
      <c r="AL51" s="35">
        <f>+AJ51/LISTAS[[#This Row],[COSTO]]-1</f>
        <v>1.3588238889907696</v>
      </c>
      <c r="AM51" t="str">
        <f>+LISTAS[[#This Row],[ID]]</f>
        <v>PLASTICOS50</v>
      </c>
      <c r="AO51" s="43"/>
      <c r="AP51" s="39">
        <f>LISTAS[[#This Row],[COSTO]]+(LISTAS[[#This Row],[COSTO]]*AO51)</f>
        <v>204.48750000000001</v>
      </c>
      <c r="AQ51" s="44">
        <f>IF(AO51="",0,AP51/LISTAS[[#This Row],[VENTA NETA]]-1)</f>
        <v>0</v>
      </c>
      <c r="AS51" s="39">
        <v>161.5</v>
      </c>
      <c r="AT51" s="48">
        <f>+LISTAS[[#This Row],[COSTO]]/AS51-1</f>
        <v>0.26617647058823546</v>
      </c>
      <c r="BA51" t="s">
        <v>5</v>
      </c>
      <c r="BB51" s="36"/>
    </row>
    <row r="52" spans="1:54" x14ac:dyDescent="0.35">
      <c r="A52" s="7" t="s">
        <v>105</v>
      </c>
      <c r="B52" t="s">
        <v>5</v>
      </c>
      <c r="C52">
        <v>51</v>
      </c>
      <c r="D52" t="s">
        <v>106</v>
      </c>
      <c r="E52" s="2">
        <v>964.7</v>
      </c>
      <c r="F52" s="7" t="str">
        <f>+_xlfn.XLOOKUP(LISTAS[[#This Row],[ID]],_01_CODIGOS_Y_COSTOS_xlsm[Producto y N°],_01_CODIGOS_Y_COSTOS_xlsm[FABRICA],"",0,1)</f>
        <v>FADER</v>
      </c>
      <c r="G52" s="26">
        <f>LISTAS[[#This Row],[Precio]]*(1-0.46)</f>
        <v>520.9380000000001</v>
      </c>
      <c r="H52" s="1">
        <f>+_xlfn.XLOOKUP(LISTAS[[#This Row],[ID]],_01_CODIGOS_Y_COSTOS_xlsm[Producto y N°],_01_CODIGOS_Y_COSTOS_xlsm[COSTO],0,0,1)</f>
        <v>199.5</v>
      </c>
      <c r="I52" s="27">
        <f>+IFERROR(LISTAS[[#This Row],[VENTA NETA]]/LISTAS[[#This Row],[COSTO]]-1,0)</f>
        <v>1.6112180451127824</v>
      </c>
      <c r="J52" s="50" t="str">
        <f>IFERROR(VLOOKUP(LISTAS[[#This Row],[ID]],_01_CODIGOS_Y_COSTOS_xlsm[[Producto y N°]:[CODIGO]],2,0),"")</f>
        <v>S-045</v>
      </c>
      <c r="L52" t="s">
        <v>3211</v>
      </c>
      <c r="M52" t="s">
        <v>4825</v>
      </c>
      <c r="O52" t="s">
        <v>105</v>
      </c>
      <c r="AB52" s="12" t="str">
        <f>+LISTAS[[#This Row],[Codigo]]&amp;LISTAS[[#This Row],[Fabrica]]</f>
        <v>S-045FADER</v>
      </c>
      <c r="AC52" s="13" t="str">
        <f>+LISTAS[[#This Row],[Codigo]]</f>
        <v>S-045</v>
      </c>
      <c r="AD52" s="13" t="str">
        <f>+LISTAS[[#This Row],[ID]]</f>
        <v>PLASTICOS51</v>
      </c>
      <c r="AH52" s="36"/>
      <c r="AI52" s="37">
        <f>+LISTAS[[#This Row],[Precio]]+(LISTAS[[#This Row],[Precio]]*AH52)</f>
        <v>964.7</v>
      </c>
      <c r="AJ52" s="38">
        <f t="shared" si="0"/>
        <v>482.35</v>
      </c>
      <c r="AL52" s="35">
        <f>+AJ52/LISTAS[[#This Row],[COSTO]]-1</f>
        <v>1.4177944862155392</v>
      </c>
      <c r="AM52" t="str">
        <f>+LISTAS[[#This Row],[ID]]</f>
        <v>PLASTICOS51</v>
      </c>
      <c r="AO52" s="43"/>
      <c r="AP52" s="39">
        <f>LISTAS[[#This Row],[COSTO]]+(LISTAS[[#This Row],[COSTO]]*AO52)</f>
        <v>199.5</v>
      </c>
      <c r="AQ52" s="44">
        <f>IF(AO52="",0,AP52/LISTAS[[#This Row],[VENTA NETA]]-1)</f>
        <v>0</v>
      </c>
      <c r="AS52" s="39">
        <v>161.5</v>
      </c>
      <c r="AT52" s="48">
        <f>+LISTAS[[#This Row],[COSTO]]/AS52-1</f>
        <v>0.23529411764705888</v>
      </c>
      <c r="BA52" t="s">
        <v>5</v>
      </c>
      <c r="BB52" s="36"/>
    </row>
    <row r="53" spans="1:54" x14ac:dyDescent="0.35">
      <c r="A53" s="7" t="s">
        <v>107</v>
      </c>
      <c r="B53" t="s">
        <v>5</v>
      </c>
      <c r="C53">
        <v>52</v>
      </c>
      <c r="D53" t="s">
        <v>108</v>
      </c>
      <c r="E53" s="2">
        <v>669.45</v>
      </c>
      <c r="F53" s="7" t="str">
        <f>+_xlfn.XLOOKUP(LISTAS[[#This Row],[ID]],_01_CODIGOS_Y_COSTOS_xlsm[Producto y N°],_01_CODIGOS_Y_COSTOS_xlsm[FABRICA],"",0,1)</f>
        <v>FADER</v>
      </c>
      <c r="G53" s="26">
        <f>LISTAS[[#This Row],[Precio]]*(1-0.46)</f>
        <v>361.50300000000004</v>
      </c>
      <c r="H53" s="1">
        <f>+_xlfn.XLOOKUP(LISTAS[[#This Row],[ID]],_01_CODIGOS_Y_COSTOS_xlsm[Producto y N°],_01_CODIGOS_Y_COSTOS_xlsm[COSTO],0,0,1)</f>
        <v>137.655</v>
      </c>
      <c r="I53" s="27">
        <f>+IFERROR(LISTAS[[#This Row],[VENTA NETA]]/LISTAS[[#This Row],[COSTO]]-1,0)</f>
        <v>1.6261523373651521</v>
      </c>
      <c r="J53" s="50" t="str">
        <f>IFERROR(VLOOKUP(LISTAS[[#This Row],[ID]],_01_CODIGOS_Y_COSTOS_xlsm[[Producto y N°]:[CODIGO]],2,0),"")</f>
        <v>S-048</v>
      </c>
      <c r="L53" t="s">
        <v>5016</v>
      </c>
      <c r="M53" t="s">
        <v>5015</v>
      </c>
      <c r="O53" t="s">
        <v>107</v>
      </c>
      <c r="AB53" s="12" t="str">
        <f>+LISTAS[[#This Row],[Codigo]]&amp;LISTAS[[#This Row],[Fabrica]]</f>
        <v>S-048FADER</v>
      </c>
      <c r="AC53" s="13" t="str">
        <f>+LISTAS[[#This Row],[Codigo]]</f>
        <v>S-048</v>
      </c>
      <c r="AD53" s="13" t="str">
        <f>+LISTAS[[#This Row],[ID]]</f>
        <v>PLASTICOS52</v>
      </c>
      <c r="AH53" s="36"/>
      <c r="AI53" s="37">
        <f>+LISTAS[[#This Row],[Precio]]+(LISTAS[[#This Row],[Precio]]*AH53)</f>
        <v>669.45</v>
      </c>
      <c r="AJ53" s="38">
        <f t="shared" si="0"/>
        <v>334.72500000000002</v>
      </c>
      <c r="AL53" s="35">
        <f>+AJ53/LISTAS[[#This Row],[COSTO]]-1</f>
        <v>1.4316225345973632</v>
      </c>
      <c r="AM53" t="str">
        <f>+LISTAS[[#This Row],[ID]]</f>
        <v>PLASTICOS52</v>
      </c>
      <c r="AO53" s="43"/>
      <c r="AP53" s="39">
        <f>LISTAS[[#This Row],[COSTO]]+(LISTAS[[#This Row],[COSTO]]*AO53)</f>
        <v>137.655</v>
      </c>
      <c r="AQ53" s="44">
        <f>IF(AO53="",0,AP53/LISTAS[[#This Row],[VENTA NETA]]-1)</f>
        <v>0</v>
      </c>
      <c r="AS53" s="39">
        <v>108.3</v>
      </c>
      <c r="AT53" s="48">
        <f>+LISTAS[[#This Row],[COSTO]]/AS53-1</f>
        <v>0.27105263157894743</v>
      </c>
      <c r="BA53" t="s">
        <v>5</v>
      </c>
      <c r="BB53" s="36"/>
    </row>
    <row r="54" spans="1:54" x14ac:dyDescent="0.35">
      <c r="A54" s="7" t="s">
        <v>109</v>
      </c>
      <c r="B54" t="s">
        <v>5</v>
      </c>
      <c r="C54">
        <v>53</v>
      </c>
      <c r="D54" t="s">
        <v>110</v>
      </c>
      <c r="E54" s="2">
        <v>1018.65</v>
      </c>
      <c r="F54" s="7" t="str">
        <f>+_xlfn.XLOOKUP(LISTAS[[#This Row],[ID]],_01_CODIGOS_Y_COSTOS_xlsm[Producto y N°],_01_CODIGOS_Y_COSTOS_xlsm[FABRICA],"",0,1)</f>
        <v>FADER</v>
      </c>
      <c r="G54" s="26">
        <f>LISTAS[[#This Row],[Precio]]*(1-0.46)</f>
        <v>550.07100000000003</v>
      </c>
      <c r="H54" s="1">
        <f>+_xlfn.XLOOKUP(LISTAS[[#This Row],[ID]],_01_CODIGOS_Y_COSTOS_xlsm[Producto y N°],_01_CODIGOS_Y_COSTOS_xlsm[COSTO],0,0,1)</f>
        <v>237.405</v>
      </c>
      <c r="I54" s="27">
        <f>+IFERROR(LISTAS[[#This Row],[VENTA NETA]]/LISTAS[[#This Row],[COSTO]]-1,0)</f>
        <v>1.317015227143489</v>
      </c>
      <c r="J54" s="50" t="str">
        <f>IFERROR(VLOOKUP(LISTAS[[#This Row],[ID]],_01_CODIGOS_Y_COSTOS_xlsm[[Producto y N°]:[CODIGO]],2,0),"")</f>
        <v>S-027</v>
      </c>
      <c r="L54" t="s">
        <v>4921</v>
      </c>
      <c r="M54" t="s">
        <v>5070</v>
      </c>
      <c r="O54" t="s">
        <v>109</v>
      </c>
      <c r="AB54" s="12" t="str">
        <f>+LISTAS[[#This Row],[Codigo]]&amp;LISTAS[[#This Row],[Fabrica]]</f>
        <v>S-027FADER</v>
      </c>
      <c r="AC54" s="13" t="str">
        <f>+LISTAS[[#This Row],[Codigo]]</f>
        <v>S-027</v>
      </c>
      <c r="AD54" s="13" t="str">
        <f>+LISTAS[[#This Row],[ID]]</f>
        <v>PLASTICOS53</v>
      </c>
      <c r="AH54" s="36"/>
      <c r="AI54" s="37">
        <f>+LISTAS[[#This Row],[Precio]]+(LISTAS[[#This Row],[Precio]]*AH54)</f>
        <v>1018.65</v>
      </c>
      <c r="AJ54" s="38">
        <f t="shared" si="0"/>
        <v>509.32499999999999</v>
      </c>
      <c r="AL54" s="35">
        <f>+AJ54/LISTAS[[#This Row],[COSTO]]-1</f>
        <v>1.1453844695773046</v>
      </c>
      <c r="AM54" t="str">
        <f>+LISTAS[[#This Row],[ID]]</f>
        <v>PLASTICOS53</v>
      </c>
      <c r="AO54" s="43"/>
      <c r="AP54" s="39">
        <f>LISTAS[[#This Row],[COSTO]]+(LISTAS[[#This Row],[COSTO]]*AO54)</f>
        <v>237.405</v>
      </c>
      <c r="AQ54" s="44">
        <f>IF(AO54="",0,AP54/LISTAS[[#This Row],[VENTA NETA]]-1)</f>
        <v>0</v>
      </c>
      <c r="AS54" s="39">
        <v>188.1</v>
      </c>
      <c r="AT54" s="48">
        <f>+LISTAS[[#This Row],[COSTO]]/AS54-1</f>
        <v>0.2621212121212122</v>
      </c>
      <c r="BA54" t="s">
        <v>5</v>
      </c>
      <c r="BB54" s="36"/>
    </row>
    <row r="55" spans="1:54" x14ac:dyDescent="0.35">
      <c r="A55" s="7" t="s">
        <v>111</v>
      </c>
      <c r="B55" t="s">
        <v>5</v>
      </c>
      <c r="C55">
        <v>54</v>
      </c>
      <c r="D55" t="s">
        <v>112</v>
      </c>
      <c r="E55" s="2">
        <v>669.45</v>
      </c>
      <c r="F55" s="7" t="str">
        <f>+_xlfn.XLOOKUP(LISTAS[[#This Row],[ID]],_01_CODIGOS_Y_COSTOS_xlsm[Producto y N°],_01_CODIGOS_Y_COSTOS_xlsm[FABRICA],"",0,1)</f>
        <v>FADER</v>
      </c>
      <c r="G55" s="26">
        <f>LISTAS[[#This Row],[Precio]]*(1-0.46)</f>
        <v>361.50300000000004</v>
      </c>
      <c r="H55" s="1">
        <f>+_xlfn.XLOOKUP(LISTAS[[#This Row],[ID]],_01_CODIGOS_Y_COSTOS_xlsm[Producto y N°],_01_CODIGOS_Y_COSTOS_xlsm[COSTO],0,0,1)</f>
        <v>154.61250000000001</v>
      </c>
      <c r="I55" s="27">
        <f>+IFERROR(LISTAS[[#This Row],[VENTA NETA]]/LISTAS[[#This Row],[COSTO]]-1,0)</f>
        <v>1.3381227261702646</v>
      </c>
      <c r="J55" s="50" t="str">
        <f>IFERROR(VLOOKUP(LISTAS[[#This Row],[ID]],_01_CODIGOS_Y_COSTOS_xlsm[[Producto y N°]:[CODIGO]],2,0),"")</f>
        <v>S-068</v>
      </c>
      <c r="O55" t="s">
        <v>111</v>
      </c>
      <c r="AB55" s="12" t="str">
        <f>+LISTAS[[#This Row],[Codigo]]&amp;LISTAS[[#This Row],[Fabrica]]</f>
        <v>S-068FADER</v>
      </c>
      <c r="AC55" s="13" t="str">
        <f>+LISTAS[[#This Row],[Codigo]]</f>
        <v>S-068</v>
      </c>
      <c r="AD55" s="13" t="str">
        <f>+LISTAS[[#This Row],[ID]]</f>
        <v>PLASTICOS54</v>
      </c>
      <c r="AH55" s="36"/>
      <c r="AI55" s="37">
        <f>+LISTAS[[#This Row],[Precio]]+(LISTAS[[#This Row],[Precio]]*AH55)</f>
        <v>669.45</v>
      </c>
      <c r="AJ55" s="38">
        <f t="shared" si="0"/>
        <v>334.72500000000002</v>
      </c>
      <c r="AL55" s="35">
        <f>+AJ55/LISTAS[[#This Row],[COSTO]]-1</f>
        <v>1.1649284501576522</v>
      </c>
      <c r="AM55" t="str">
        <f>+LISTAS[[#This Row],[ID]]</f>
        <v>PLASTICOS54</v>
      </c>
      <c r="AO55" s="43"/>
      <c r="AP55" s="39">
        <f>LISTAS[[#This Row],[COSTO]]+(LISTAS[[#This Row],[COSTO]]*AO55)</f>
        <v>154.61250000000001</v>
      </c>
      <c r="AQ55" s="44">
        <f>IF(AO55="",0,AP55/LISTAS[[#This Row],[VENTA NETA]]-1)</f>
        <v>0</v>
      </c>
      <c r="AS55" s="39">
        <v>119.7</v>
      </c>
      <c r="AT55" s="48">
        <f>+LISTAS[[#This Row],[COSTO]]/AS55-1</f>
        <v>0.29166666666666674</v>
      </c>
      <c r="BA55" t="s">
        <v>5</v>
      </c>
      <c r="BB55" s="36"/>
    </row>
    <row r="56" spans="1:54" x14ac:dyDescent="0.35">
      <c r="A56" s="7" t="s">
        <v>113</v>
      </c>
      <c r="B56" t="s">
        <v>5</v>
      </c>
      <c r="C56">
        <v>55</v>
      </c>
      <c r="D56" t="s">
        <v>114</v>
      </c>
      <c r="E56" s="2">
        <v>778.17</v>
      </c>
      <c r="F56" s="7" t="str">
        <f>+_xlfn.XLOOKUP(LISTAS[[#This Row],[ID]],_01_CODIGOS_Y_COSTOS_xlsm[Producto y N°],_01_CODIGOS_Y_COSTOS_xlsm[FABRICA],"",0,1)</f>
        <v>FADER</v>
      </c>
      <c r="G56" s="26">
        <f>LISTAS[[#This Row],[Precio]]*(1-0.46)</f>
        <v>420.21179999999998</v>
      </c>
      <c r="H56" s="1">
        <f>+_xlfn.XLOOKUP(LISTAS[[#This Row],[ID]],_01_CODIGOS_Y_COSTOS_xlsm[Producto y N°],_01_CODIGOS_Y_COSTOS_xlsm[COSTO],0,0,1)</f>
        <v>154.61250000000001</v>
      </c>
      <c r="I56" s="27">
        <f>+IFERROR(LISTAS[[#This Row],[VENTA NETA]]/LISTAS[[#This Row],[COSTO]]-1,0)</f>
        <v>1.7178384671355804</v>
      </c>
      <c r="J56" s="50" t="str">
        <f>IFERROR(VLOOKUP(LISTAS[[#This Row],[ID]],_01_CODIGOS_Y_COSTOS_xlsm[[Producto y N°]:[CODIGO]],2,0),"")</f>
        <v>S-069</v>
      </c>
      <c r="O56" t="s">
        <v>113</v>
      </c>
      <c r="AB56" s="12" t="str">
        <f>+LISTAS[[#This Row],[Codigo]]&amp;LISTAS[[#This Row],[Fabrica]]</f>
        <v>S-069FADER</v>
      </c>
      <c r="AC56" s="13" t="str">
        <f>+LISTAS[[#This Row],[Codigo]]</f>
        <v>S-069</v>
      </c>
      <c r="AD56" s="13" t="str">
        <f>+LISTAS[[#This Row],[ID]]</f>
        <v>PLASTICOS55</v>
      </c>
      <c r="AH56" s="36"/>
      <c r="AI56" s="37">
        <f>+LISTAS[[#This Row],[Precio]]+(LISTAS[[#This Row],[Precio]]*AH56)</f>
        <v>778.17</v>
      </c>
      <c r="AJ56" s="38">
        <f t="shared" si="0"/>
        <v>389.08499999999998</v>
      </c>
      <c r="AL56" s="35">
        <f>+AJ56/LISTAS[[#This Row],[COSTO]]-1</f>
        <v>1.5165170991996115</v>
      </c>
      <c r="AM56" t="str">
        <f>+LISTAS[[#This Row],[ID]]</f>
        <v>PLASTICOS55</v>
      </c>
      <c r="AO56" s="43"/>
      <c r="AP56" s="39">
        <f>LISTAS[[#This Row],[COSTO]]+(LISTAS[[#This Row],[COSTO]]*AO56)</f>
        <v>154.61250000000001</v>
      </c>
      <c r="AQ56" s="44">
        <f>IF(AO56="",0,AP56/LISTAS[[#This Row],[VENTA NETA]]-1)</f>
        <v>0</v>
      </c>
      <c r="AS56" s="39">
        <v>119.7</v>
      </c>
      <c r="AT56" s="48">
        <f>+LISTAS[[#This Row],[COSTO]]/AS56-1</f>
        <v>0.29166666666666674</v>
      </c>
      <c r="BA56" t="s">
        <v>5</v>
      </c>
      <c r="BB56" s="36"/>
    </row>
    <row r="57" spans="1:54" x14ac:dyDescent="0.35">
      <c r="A57" s="7" t="s">
        <v>115</v>
      </c>
      <c r="B57" t="s">
        <v>5</v>
      </c>
      <c r="C57">
        <v>56</v>
      </c>
      <c r="D57" t="s">
        <v>116</v>
      </c>
      <c r="E57" s="2">
        <v>578.92999999999995</v>
      </c>
      <c r="F57" s="7" t="str">
        <f>+_xlfn.XLOOKUP(LISTAS[[#This Row],[ID]],_01_CODIGOS_Y_COSTOS_xlsm[Producto y N°],_01_CODIGOS_Y_COSTOS_xlsm[FABRICA],"",0,1)</f>
        <v>FADER</v>
      </c>
      <c r="G57" s="26">
        <f>LISTAS[[#This Row],[Precio]]*(1-0.46)</f>
        <v>312.62220000000002</v>
      </c>
      <c r="H57" s="1">
        <f>+_xlfn.XLOOKUP(LISTAS[[#This Row],[ID]],_01_CODIGOS_Y_COSTOS_xlsm[Producto y N°],_01_CODIGOS_Y_COSTOS_xlsm[COSTO],0,0,1)</f>
        <v>118.7025</v>
      </c>
      <c r="I57" s="27">
        <f>+IFERROR(LISTAS[[#This Row],[VENTA NETA]]/LISTAS[[#This Row],[COSTO]]-1,0)</f>
        <v>1.6336614645858343</v>
      </c>
      <c r="J57" s="50" t="str">
        <f>IFERROR(VLOOKUP(LISTAS[[#This Row],[ID]],_01_CODIGOS_Y_COSTOS_xlsm[[Producto y N°]:[CODIGO]],2,0),"")</f>
        <v>S-119</v>
      </c>
      <c r="O57" t="s">
        <v>115</v>
      </c>
      <c r="AB57" s="12" t="str">
        <f>+LISTAS[[#This Row],[Codigo]]&amp;LISTAS[[#This Row],[Fabrica]]</f>
        <v>S-119FADER</v>
      </c>
      <c r="AC57" s="13" t="str">
        <f>+LISTAS[[#This Row],[Codigo]]</f>
        <v>S-119</v>
      </c>
      <c r="AD57" s="13" t="str">
        <f>+LISTAS[[#This Row],[ID]]</f>
        <v>PLASTICOS56</v>
      </c>
      <c r="AH57" s="36"/>
      <c r="AI57" s="37">
        <f>+LISTAS[[#This Row],[Precio]]+(LISTAS[[#This Row],[Precio]]*AH57)</f>
        <v>578.92999999999995</v>
      </c>
      <c r="AJ57" s="38">
        <f t="shared" si="0"/>
        <v>289.46499999999997</v>
      </c>
      <c r="AL57" s="35">
        <f>+AJ57/LISTAS[[#This Row],[COSTO]]-1</f>
        <v>1.4385754301720688</v>
      </c>
      <c r="AM57" t="str">
        <f>+LISTAS[[#This Row],[ID]]</f>
        <v>PLASTICOS56</v>
      </c>
      <c r="AO57" s="43"/>
      <c r="AP57" s="39">
        <f>LISTAS[[#This Row],[COSTO]]+(LISTAS[[#This Row],[COSTO]]*AO57)</f>
        <v>118.7025</v>
      </c>
      <c r="AQ57" s="44">
        <f>IF(AO57="",0,AP57/LISTAS[[#This Row],[VENTA NETA]]-1)</f>
        <v>0</v>
      </c>
      <c r="AS57" s="39">
        <v>95</v>
      </c>
      <c r="AT57" s="48">
        <f>+LISTAS[[#This Row],[COSTO]]/AS57-1</f>
        <v>0.24950000000000006</v>
      </c>
      <c r="BA57" t="s">
        <v>5</v>
      </c>
      <c r="BB57" s="36"/>
    </row>
    <row r="58" spans="1:54" x14ac:dyDescent="0.35">
      <c r="A58" s="7" t="s">
        <v>117</v>
      </c>
      <c r="B58" t="s">
        <v>5</v>
      </c>
      <c r="C58">
        <v>57</v>
      </c>
      <c r="D58" t="s">
        <v>118</v>
      </c>
      <c r="E58" s="2">
        <v>1845.05</v>
      </c>
      <c r="F58" s="7" t="str">
        <f>+_xlfn.XLOOKUP(LISTAS[[#This Row],[ID]],_01_CODIGOS_Y_COSTOS_xlsm[Producto y N°],_01_CODIGOS_Y_COSTOS_xlsm[FABRICA],"",0,1)</f>
        <v>FADER</v>
      </c>
      <c r="G58" s="26">
        <f>LISTAS[[#This Row],[Precio]]*(1-0.46)</f>
        <v>996.327</v>
      </c>
      <c r="H58" s="1">
        <f>+_xlfn.XLOOKUP(LISTAS[[#This Row],[ID]],_01_CODIGOS_Y_COSTOS_xlsm[Producto y N°],_01_CODIGOS_Y_COSTOS_xlsm[COSTO],0,0,1)</f>
        <v>399</v>
      </c>
      <c r="I58" s="27">
        <f>+IFERROR(LISTAS[[#This Row],[VENTA NETA]]/LISTAS[[#This Row],[COSTO]]-1,0)</f>
        <v>1.49706015037594</v>
      </c>
      <c r="J58" s="50" t="str">
        <f>IFERROR(VLOOKUP(LISTAS[[#This Row],[ID]],_01_CODIGOS_Y_COSTOS_xlsm[[Producto y N°]:[CODIGO]],2,0),"")</f>
        <v>S-121</v>
      </c>
      <c r="O58" t="s">
        <v>117</v>
      </c>
      <c r="AB58" s="12" t="str">
        <f>+LISTAS[[#This Row],[Codigo]]&amp;LISTAS[[#This Row],[Fabrica]]</f>
        <v>S-121FADER</v>
      </c>
      <c r="AC58" s="13" t="str">
        <f>+LISTAS[[#This Row],[Codigo]]</f>
        <v>S-121</v>
      </c>
      <c r="AD58" s="13" t="str">
        <f>+LISTAS[[#This Row],[ID]]</f>
        <v>PLASTICOS57</v>
      </c>
      <c r="AH58" s="36"/>
      <c r="AI58" s="37">
        <f>+LISTAS[[#This Row],[Precio]]+(LISTAS[[#This Row],[Precio]]*AH58)</f>
        <v>1845.05</v>
      </c>
      <c r="AJ58" s="38">
        <f t="shared" si="0"/>
        <v>922.52499999999998</v>
      </c>
      <c r="AL58" s="35">
        <f>+AJ58/LISTAS[[#This Row],[COSTO]]-1</f>
        <v>1.3120927318295741</v>
      </c>
      <c r="AM58" t="str">
        <f>+LISTAS[[#This Row],[ID]]</f>
        <v>PLASTICOS57</v>
      </c>
      <c r="AO58" s="43"/>
      <c r="AP58" s="39">
        <f>LISTAS[[#This Row],[COSTO]]+(LISTAS[[#This Row],[COSTO]]*AO58)</f>
        <v>399</v>
      </c>
      <c r="AQ58" s="44">
        <f>IF(AO58="",0,AP58/LISTAS[[#This Row],[VENTA NETA]]-1)</f>
        <v>0</v>
      </c>
      <c r="AS58" s="39">
        <v>342</v>
      </c>
      <c r="AT58" s="48">
        <f>+LISTAS[[#This Row],[COSTO]]/AS58-1</f>
        <v>0.16666666666666674</v>
      </c>
      <c r="BA58" t="s">
        <v>5</v>
      </c>
      <c r="BB58" s="36"/>
    </row>
    <row r="59" spans="1:54" x14ac:dyDescent="0.35">
      <c r="A59" s="7" t="s">
        <v>119</v>
      </c>
      <c r="B59" t="s">
        <v>5</v>
      </c>
      <c r="C59">
        <v>58</v>
      </c>
      <c r="D59" t="s">
        <v>120</v>
      </c>
      <c r="E59" s="2">
        <v>1088.8399999999999</v>
      </c>
      <c r="F59" s="7" t="str">
        <f>+_xlfn.XLOOKUP(LISTAS[[#This Row],[ID]],_01_CODIGOS_Y_COSTOS_xlsm[Producto y N°],_01_CODIGOS_Y_COSTOS_xlsm[FABRICA],"",0,1)</f>
        <v>FADER</v>
      </c>
      <c r="G59" s="26">
        <f>LISTAS[[#This Row],[Precio]]*(1-0.46)</f>
        <v>587.97360000000003</v>
      </c>
      <c r="H59" s="1">
        <f>+_xlfn.XLOOKUP(LISTAS[[#This Row],[ID]],_01_CODIGOS_Y_COSTOS_xlsm[Producto y N°],_01_CODIGOS_Y_COSTOS_xlsm[COSTO],0,0,1)</f>
        <v>159.6</v>
      </c>
      <c r="I59" s="27">
        <f>+IFERROR(LISTAS[[#This Row],[VENTA NETA]]/LISTAS[[#This Row],[COSTO]]-1,0)</f>
        <v>2.6840451127819551</v>
      </c>
      <c r="J59" s="50" t="str">
        <f>IFERROR(VLOOKUP(LISTAS[[#This Row],[ID]],_01_CODIGOS_Y_COSTOS_xlsm[[Producto y N°]:[CODIGO]],2,0),"")</f>
        <v>S-009</v>
      </c>
      <c r="O59" t="s">
        <v>119</v>
      </c>
      <c r="AB59" s="12" t="str">
        <f>+LISTAS[[#This Row],[Codigo]]&amp;LISTAS[[#This Row],[Fabrica]]</f>
        <v>S-009FADER</v>
      </c>
      <c r="AC59" s="13" t="str">
        <f>+LISTAS[[#This Row],[Codigo]]</f>
        <v>S-009</v>
      </c>
      <c r="AD59" s="13" t="str">
        <f>+LISTAS[[#This Row],[ID]]</f>
        <v>PLASTICOS58</v>
      </c>
      <c r="AH59" s="36"/>
      <c r="AI59" s="37">
        <f>+LISTAS[[#This Row],[Precio]]+(LISTAS[[#This Row],[Precio]]*AH59)</f>
        <v>1088.8399999999999</v>
      </c>
      <c r="AJ59" s="38">
        <f t="shared" si="0"/>
        <v>544.41999999999996</v>
      </c>
      <c r="AL59" s="35">
        <f>+AJ59/LISTAS[[#This Row],[COSTO]]-1</f>
        <v>2.4111528822055135</v>
      </c>
      <c r="AM59" t="str">
        <f>+LISTAS[[#This Row],[ID]]</f>
        <v>PLASTICOS58</v>
      </c>
      <c r="AO59" s="43"/>
      <c r="AP59" s="39">
        <f>LISTAS[[#This Row],[COSTO]]+(LISTAS[[#This Row],[COSTO]]*AO59)</f>
        <v>159.6</v>
      </c>
      <c r="AQ59" s="44">
        <f>IF(AO59="",0,AP59/LISTAS[[#This Row],[VENTA NETA]]-1)</f>
        <v>0</v>
      </c>
      <c r="AS59" s="39">
        <v>133</v>
      </c>
      <c r="AT59" s="48">
        <f>+LISTAS[[#This Row],[COSTO]]/AS59-1</f>
        <v>0.19999999999999996</v>
      </c>
      <c r="BA59" t="s">
        <v>5</v>
      </c>
      <c r="BB59" s="36"/>
    </row>
    <row r="60" spans="1:54" x14ac:dyDescent="0.35">
      <c r="A60" s="7" t="s">
        <v>121</v>
      </c>
      <c r="B60" t="s">
        <v>5</v>
      </c>
      <c r="C60">
        <v>59</v>
      </c>
      <c r="D60" t="s">
        <v>120</v>
      </c>
      <c r="E60" s="2">
        <v>964.7</v>
      </c>
      <c r="F60" s="7" t="str">
        <f>+_xlfn.XLOOKUP(LISTAS[[#This Row],[ID]],_01_CODIGOS_Y_COSTOS_xlsm[Producto y N°],_01_CODIGOS_Y_COSTOS_xlsm[FABRICA],"",0,1)</f>
        <v>FADER</v>
      </c>
      <c r="G60" s="26">
        <f>LISTAS[[#This Row],[Precio]]*(1-0.46)</f>
        <v>520.9380000000001</v>
      </c>
      <c r="H60" s="1">
        <f>+_xlfn.XLOOKUP(LISTAS[[#This Row],[ID]],_01_CODIGOS_Y_COSTOS_xlsm[Producto y N°],_01_CODIGOS_Y_COSTOS_xlsm[COSTO],0,0,1)</f>
        <v>149.625</v>
      </c>
      <c r="I60" s="27">
        <f>+IFERROR(LISTAS[[#This Row],[VENTA NETA]]/LISTAS[[#This Row],[COSTO]]-1,0)</f>
        <v>2.4816240601503767</v>
      </c>
      <c r="J60" s="50" t="str">
        <f>IFERROR(VLOOKUP(LISTAS[[#This Row],[ID]],_01_CODIGOS_Y_COSTOS_xlsm[[Producto y N°]:[CODIGO]],2,0),"")</f>
        <v>S-015</v>
      </c>
      <c r="O60" t="s">
        <v>121</v>
      </c>
      <c r="AB60" s="12" t="str">
        <f>+LISTAS[[#This Row],[Codigo]]&amp;LISTAS[[#This Row],[Fabrica]]</f>
        <v>S-015FADER</v>
      </c>
      <c r="AC60" s="13" t="str">
        <f>+LISTAS[[#This Row],[Codigo]]</f>
        <v>S-015</v>
      </c>
      <c r="AD60" s="13" t="str">
        <f>+LISTAS[[#This Row],[ID]]</f>
        <v>PLASTICOS59</v>
      </c>
      <c r="AH60" s="36"/>
      <c r="AI60" s="37">
        <f>+LISTAS[[#This Row],[Precio]]+(LISTAS[[#This Row],[Precio]]*AH60)</f>
        <v>964.7</v>
      </c>
      <c r="AJ60" s="38">
        <f t="shared" si="0"/>
        <v>482.35</v>
      </c>
      <c r="AL60" s="35">
        <f>+AJ60/LISTAS[[#This Row],[COSTO]]-1</f>
        <v>2.2237259816207184</v>
      </c>
      <c r="AM60" t="str">
        <f>+LISTAS[[#This Row],[ID]]</f>
        <v>PLASTICOS59</v>
      </c>
      <c r="AO60" s="43"/>
      <c r="AP60" s="39">
        <f>LISTAS[[#This Row],[COSTO]]+(LISTAS[[#This Row],[COSTO]]*AO60)</f>
        <v>149.625</v>
      </c>
      <c r="AQ60" s="44">
        <f>IF(AO60="",0,AP60/LISTAS[[#This Row],[VENTA NETA]]-1)</f>
        <v>0</v>
      </c>
      <c r="AS60" s="39">
        <v>121.6</v>
      </c>
      <c r="AT60" s="48">
        <f>+LISTAS[[#This Row],[COSTO]]/AS60-1</f>
        <v>0.23046875</v>
      </c>
      <c r="BA60" t="s">
        <v>5</v>
      </c>
      <c r="BB60" s="36"/>
    </row>
    <row r="61" spans="1:54" x14ac:dyDescent="0.35">
      <c r="A61" s="7" t="s">
        <v>122</v>
      </c>
      <c r="B61" t="s">
        <v>5</v>
      </c>
      <c r="C61">
        <v>60</v>
      </c>
      <c r="D61" t="s">
        <v>123</v>
      </c>
      <c r="E61" s="2">
        <v>964.7</v>
      </c>
      <c r="F61" s="7" t="str">
        <f>+_xlfn.XLOOKUP(LISTAS[[#This Row],[ID]],_01_CODIGOS_Y_COSTOS_xlsm[Producto y N°],_01_CODIGOS_Y_COSTOS_xlsm[FABRICA],"",0,1)</f>
        <v>FADER</v>
      </c>
      <c r="G61" s="26">
        <f>LISTAS[[#This Row],[Precio]]*(1-0.46)</f>
        <v>520.9380000000001</v>
      </c>
      <c r="H61" s="1">
        <f>+_xlfn.XLOOKUP(LISTAS[[#This Row],[ID]],_01_CODIGOS_Y_COSTOS_xlsm[Producto y N°],_01_CODIGOS_Y_COSTOS_xlsm[COSTO],0,0,1)</f>
        <v>149.625</v>
      </c>
      <c r="I61" s="27">
        <f>+IFERROR(LISTAS[[#This Row],[VENTA NETA]]/LISTAS[[#This Row],[COSTO]]-1,0)</f>
        <v>2.4816240601503767</v>
      </c>
      <c r="J61" s="50" t="str">
        <f>IFERROR(VLOOKUP(LISTAS[[#This Row],[ID]],_01_CODIGOS_Y_COSTOS_xlsm[[Producto y N°]:[CODIGO]],2,0),"")</f>
        <v>S-014</v>
      </c>
      <c r="O61" t="s">
        <v>122</v>
      </c>
      <c r="AB61" s="12" t="str">
        <f>+LISTAS[[#This Row],[Codigo]]&amp;LISTAS[[#This Row],[Fabrica]]</f>
        <v>S-014FADER</v>
      </c>
      <c r="AC61" s="13" t="str">
        <f>+LISTAS[[#This Row],[Codigo]]</f>
        <v>S-014</v>
      </c>
      <c r="AD61" s="13" t="str">
        <f>+LISTAS[[#This Row],[ID]]</f>
        <v>PLASTICOS60</v>
      </c>
      <c r="AH61" s="36"/>
      <c r="AI61" s="37">
        <f>+LISTAS[[#This Row],[Precio]]+(LISTAS[[#This Row],[Precio]]*AH61)</f>
        <v>964.7</v>
      </c>
      <c r="AJ61" s="38">
        <f t="shared" si="0"/>
        <v>482.35</v>
      </c>
      <c r="AL61" s="35">
        <f>+AJ61/LISTAS[[#This Row],[COSTO]]-1</f>
        <v>2.2237259816207184</v>
      </c>
      <c r="AM61" t="str">
        <f>+LISTAS[[#This Row],[ID]]</f>
        <v>PLASTICOS60</v>
      </c>
      <c r="AO61" s="43"/>
      <c r="AP61" s="39">
        <f>LISTAS[[#This Row],[COSTO]]+(LISTAS[[#This Row],[COSTO]]*AO61)</f>
        <v>149.625</v>
      </c>
      <c r="AQ61" s="44">
        <f>IF(AO61="",0,AP61/LISTAS[[#This Row],[VENTA NETA]]-1)</f>
        <v>0</v>
      </c>
      <c r="AS61" s="39">
        <v>121.6</v>
      </c>
      <c r="AT61" s="48">
        <f>+LISTAS[[#This Row],[COSTO]]/AS61-1</f>
        <v>0.23046875</v>
      </c>
      <c r="BA61" t="s">
        <v>5</v>
      </c>
      <c r="BB61" s="36"/>
    </row>
    <row r="62" spans="1:54" x14ac:dyDescent="0.35">
      <c r="A62" s="7" t="s">
        <v>124</v>
      </c>
      <c r="B62" t="s">
        <v>5</v>
      </c>
      <c r="C62">
        <v>61</v>
      </c>
      <c r="D62" t="s">
        <v>125</v>
      </c>
      <c r="E62" s="2">
        <v>910.22</v>
      </c>
      <c r="F62" s="7" t="str">
        <f>+_xlfn.XLOOKUP(LISTAS[[#This Row],[ID]],_01_CODIGOS_Y_COSTOS_xlsm[Producto y N°],_01_CODIGOS_Y_COSTOS_xlsm[FABRICA],"",0,1)</f>
        <v>FADER</v>
      </c>
      <c r="G62" s="26">
        <f>LISTAS[[#This Row],[Precio]]*(1-0.46)</f>
        <v>491.51880000000006</v>
      </c>
      <c r="H62" s="1">
        <f>+_xlfn.XLOOKUP(LISTAS[[#This Row],[ID]],_01_CODIGOS_Y_COSTOS_xlsm[Producto y N°],_01_CODIGOS_Y_COSTOS_xlsm[COSTO],0,0,1)</f>
        <v>211.47</v>
      </c>
      <c r="I62" s="27">
        <f>+IFERROR(LISTAS[[#This Row],[VENTA NETA]]/LISTAS[[#This Row],[COSTO]]-1,0)</f>
        <v>1.3242956447723082</v>
      </c>
      <c r="J62" s="50" t="str">
        <f>IFERROR(VLOOKUP(LISTAS[[#This Row],[ID]],_01_CODIGOS_Y_COSTOS_xlsm[[Producto y N°]:[CODIGO]],2,0),"")</f>
        <v>S-131</v>
      </c>
      <c r="O62" t="s">
        <v>124</v>
      </c>
      <c r="AB62" s="12" t="str">
        <f>+LISTAS[[#This Row],[Codigo]]&amp;LISTAS[[#This Row],[Fabrica]]</f>
        <v>S-131FADER</v>
      </c>
      <c r="AC62" s="13" t="str">
        <f>+LISTAS[[#This Row],[Codigo]]</f>
        <v>S-131</v>
      </c>
      <c r="AD62" s="13" t="str">
        <f>+LISTAS[[#This Row],[ID]]</f>
        <v>PLASTICOS61</v>
      </c>
      <c r="AH62" s="36"/>
      <c r="AI62" s="37">
        <f>+LISTAS[[#This Row],[Precio]]+(LISTAS[[#This Row],[Precio]]*AH62)</f>
        <v>910.22</v>
      </c>
      <c r="AJ62" s="38">
        <f t="shared" si="0"/>
        <v>455.11</v>
      </c>
      <c r="AL62" s="35">
        <f>+AJ62/LISTAS[[#This Row],[COSTO]]-1</f>
        <v>1.1521255970113966</v>
      </c>
      <c r="AM62" t="str">
        <f>+LISTAS[[#This Row],[ID]]</f>
        <v>PLASTICOS61</v>
      </c>
      <c r="AO62" s="43"/>
      <c r="AP62" s="39">
        <f>LISTAS[[#This Row],[COSTO]]+(LISTAS[[#This Row],[COSTO]]*AO62)</f>
        <v>211.47</v>
      </c>
      <c r="AQ62" s="44">
        <f>IF(AO62="",0,AP62/LISTAS[[#This Row],[VENTA NETA]]-1)</f>
        <v>0</v>
      </c>
      <c r="AS62" s="39">
        <v>171</v>
      </c>
      <c r="AT62" s="48">
        <f>+LISTAS[[#This Row],[COSTO]]/AS62-1</f>
        <v>0.23666666666666658</v>
      </c>
      <c r="BA62" t="s">
        <v>5</v>
      </c>
      <c r="BB62" s="36"/>
    </row>
    <row r="63" spans="1:54" x14ac:dyDescent="0.35">
      <c r="A63" s="7" t="s">
        <v>126</v>
      </c>
      <c r="B63" t="s">
        <v>5</v>
      </c>
      <c r="C63">
        <v>62</v>
      </c>
      <c r="D63" t="s">
        <v>127</v>
      </c>
      <c r="E63" s="2">
        <v>1027.04</v>
      </c>
      <c r="F63" s="7" t="str">
        <f>+_xlfn.XLOOKUP(LISTAS[[#This Row],[ID]],_01_CODIGOS_Y_COSTOS_xlsm[Producto y N°],_01_CODIGOS_Y_COSTOS_xlsm[FABRICA],"",0,1)</f>
        <v>FADER</v>
      </c>
      <c r="G63" s="26">
        <f>LISTAS[[#This Row],[Precio]]*(1-0.46)</f>
        <v>554.60159999999996</v>
      </c>
      <c r="H63" s="1">
        <f>+_xlfn.XLOOKUP(LISTAS[[#This Row],[ID]],_01_CODIGOS_Y_COSTOS_xlsm[Producto y N°],_01_CODIGOS_Y_COSTOS_xlsm[COSTO],0,0,1)</f>
        <v>215.46</v>
      </c>
      <c r="I63" s="27">
        <f>+IFERROR(LISTAS[[#This Row],[VENTA NETA]]/LISTAS[[#This Row],[COSTO]]-1,0)</f>
        <v>1.5740350877192979</v>
      </c>
      <c r="J63" s="50" t="str">
        <f>IFERROR(VLOOKUP(LISTAS[[#This Row],[ID]],_01_CODIGOS_Y_COSTOS_xlsm[[Producto y N°]:[CODIGO]],2,0),"")</f>
        <v>S-038</v>
      </c>
      <c r="O63" t="s">
        <v>126</v>
      </c>
      <c r="AB63" s="12" t="str">
        <f>+LISTAS[[#This Row],[Codigo]]&amp;LISTAS[[#This Row],[Fabrica]]</f>
        <v>S-038FADER</v>
      </c>
      <c r="AC63" s="13" t="str">
        <f>+LISTAS[[#This Row],[Codigo]]</f>
        <v>S-038</v>
      </c>
      <c r="AD63" s="13" t="str">
        <f>+LISTAS[[#This Row],[ID]]</f>
        <v>PLASTICOS62</v>
      </c>
      <c r="AH63" s="36"/>
      <c r="AI63" s="37">
        <f>+LISTAS[[#This Row],[Precio]]+(LISTAS[[#This Row],[Precio]]*AH63)</f>
        <v>1027.04</v>
      </c>
      <c r="AJ63" s="38">
        <f t="shared" si="0"/>
        <v>513.52</v>
      </c>
      <c r="AL63" s="35">
        <f>+AJ63/LISTAS[[#This Row],[COSTO]]-1</f>
        <v>1.3833658219623128</v>
      </c>
      <c r="AM63" t="str">
        <f>+LISTAS[[#This Row],[ID]]</f>
        <v>PLASTICOS62</v>
      </c>
      <c r="AO63" s="43"/>
      <c r="AP63" s="39">
        <f>LISTAS[[#This Row],[COSTO]]+(LISTAS[[#This Row],[COSTO]]*AO63)</f>
        <v>215.46</v>
      </c>
      <c r="AQ63" s="44">
        <f>IF(AO63="",0,AP63/LISTAS[[#This Row],[VENTA NETA]]-1)</f>
        <v>0</v>
      </c>
      <c r="AS63" s="39">
        <v>171</v>
      </c>
      <c r="AT63" s="48">
        <f>+LISTAS[[#This Row],[COSTO]]/AS63-1</f>
        <v>0.26</v>
      </c>
      <c r="BA63" t="s">
        <v>5</v>
      </c>
      <c r="BB63" s="36"/>
    </row>
    <row r="64" spans="1:54" x14ac:dyDescent="0.35">
      <c r="A64" s="7" t="s">
        <v>128</v>
      </c>
      <c r="B64" t="s">
        <v>5</v>
      </c>
      <c r="C64">
        <v>63</v>
      </c>
      <c r="D64" t="s">
        <v>129</v>
      </c>
      <c r="E64" s="2">
        <v>1244.49</v>
      </c>
      <c r="F64" s="7" t="str">
        <f>+_xlfn.XLOOKUP(LISTAS[[#This Row],[ID]],_01_CODIGOS_Y_COSTOS_xlsm[Producto y N°],_01_CODIGOS_Y_COSTOS_xlsm[FABRICA],"",0,1)</f>
        <v>FADER</v>
      </c>
      <c r="G64" s="26">
        <f>LISTAS[[#This Row],[Precio]]*(1-0.46)</f>
        <v>672.02460000000008</v>
      </c>
      <c r="H64" s="1">
        <f>+_xlfn.XLOOKUP(LISTAS[[#This Row],[ID]],_01_CODIGOS_Y_COSTOS_xlsm[Producto y N°],_01_CODIGOS_Y_COSTOS_xlsm[COSTO],0,0,1)</f>
        <v>221.44499999999999</v>
      </c>
      <c r="I64" s="27">
        <f>+IFERROR(LISTAS[[#This Row],[VENTA NETA]]/LISTAS[[#This Row],[COSTO]]-1,0)</f>
        <v>2.0347246494614919</v>
      </c>
      <c r="J64" s="50" t="str">
        <f>IFERROR(VLOOKUP(LISTAS[[#This Row],[ID]],_01_CODIGOS_Y_COSTOS_xlsm[[Producto y N°]:[CODIGO]],2,0),"")</f>
        <v>S-084</v>
      </c>
      <c r="O64" t="s">
        <v>128</v>
      </c>
      <c r="AB64" s="12" t="str">
        <f>+LISTAS[[#This Row],[Codigo]]&amp;LISTAS[[#This Row],[Fabrica]]</f>
        <v>S-084FADER</v>
      </c>
      <c r="AC64" s="13" t="str">
        <f>+LISTAS[[#This Row],[Codigo]]</f>
        <v>S-084</v>
      </c>
      <c r="AD64" s="13" t="str">
        <f>+LISTAS[[#This Row],[ID]]</f>
        <v>PLASTICOS63</v>
      </c>
      <c r="AH64" s="36"/>
      <c r="AI64" s="37">
        <f>+LISTAS[[#This Row],[Precio]]+(LISTAS[[#This Row],[Precio]]*AH64)</f>
        <v>1244.49</v>
      </c>
      <c r="AJ64" s="38">
        <f t="shared" si="0"/>
        <v>622.245</v>
      </c>
      <c r="AL64" s="35">
        <f>+AJ64/LISTAS[[#This Row],[COSTO]]-1</f>
        <v>1.8099302309828627</v>
      </c>
      <c r="AM64" t="str">
        <f>+LISTAS[[#This Row],[ID]]</f>
        <v>PLASTICOS63</v>
      </c>
      <c r="AO64" s="43"/>
      <c r="AP64" s="39">
        <f>LISTAS[[#This Row],[COSTO]]+(LISTAS[[#This Row],[COSTO]]*AO64)</f>
        <v>221.44499999999999</v>
      </c>
      <c r="AQ64" s="44">
        <f>IF(AO64="",0,AP64/LISTAS[[#This Row],[VENTA NETA]]-1)</f>
        <v>0</v>
      </c>
      <c r="AS64" s="39">
        <v>174.8</v>
      </c>
      <c r="AT64" s="48">
        <f>+LISTAS[[#This Row],[COSTO]]/AS64-1</f>
        <v>0.26684782608695645</v>
      </c>
      <c r="BA64" t="s">
        <v>5</v>
      </c>
      <c r="BB64" s="36"/>
    </row>
    <row r="65" spans="1:54" x14ac:dyDescent="0.35">
      <c r="A65" s="7" t="s">
        <v>130</v>
      </c>
      <c r="B65" t="s">
        <v>5</v>
      </c>
      <c r="C65">
        <v>64</v>
      </c>
      <c r="D65" t="s">
        <v>131</v>
      </c>
      <c r="E65" s="2">
        <v>1186.46</v>
      </c>
      <c r="F65" s="7" t="str">
        <f>+_xlfn.XLOOKUP(LISTAS[[#This Row],[ID]],_01_CODIGOS_Y_COSTOS_xlsm[Producto y N°],_01_CODIGOS_Y_COSTOS_xlsm[FABRICA],"",0,1)</f>
        <v>FADER</v>
      </c>
      <c r="G65" s="26">
        <f>LISTAS[[#This Row],[Precio]]*(1-0.46)</f>
        <v>640.68840000000012</v>
      </c>
      <c r="H65" s="1">
        <f>+_xlfn.XLOOKUP(LISTAS[[#This Row],[ID]],_01_CODIGOS_Y_COSTOS_xlsm[Producto y N°],_01_CODIGOS_Y_COSTOS_xlsm[COSTO],0,0,1)</f>
        <v>253.36500000000001</v>
      </c>
      <c r="I65" s="27">
        <f>+IFERROR(LISTAS[[#This Row],[VENTA NETA]]/LISTAS[[#This Row],[COSTO]]-1,0)</f>
        <v>1.5287170682612046</v>
      </c>
      <c r="J65" s="50" t="str">
        <f>IFERROR(VLOOKUP(LISTAS[[#This Row],[ID]],_01_CODIGOS_Y_COSTOS_xlsm[[Producto y N°]:[CODIGO]],2,0),"")</f>
        <v>S-035</v>
      </c>
      <c r="O65" t="s">
        <v>130</v>
      </c>
      <c r="AB65" s="12" t="str">
        <f>+LISTAS[[#This Row],[Codigo]]&amp;LISTAS[[#This Row],[Fabrica]]</f>
        <v>S-035FADER</v>
      </c>
      <c r="AC65" s="13" t="str">
        <f>+LISTAS[[#This Row],[Codigo]]</f>
        <v>S-035</v>
      </c>
      <c r="AD65" s="13" t="str">
        <f>+LISTAS[[#This Row],[ID]]</f>
        <v>PLASTICOS64</v>
      </c>
      <c r="AH65" s="36"/>
      <c r="AI65" s="37">
        <f>+LISTAS[[#This Row],[Precio]]+(LISTAS[[#This Row],[Precio]]*AH65)</f>
        <v>1186.46</v>
      </c>
      <c r="AJ65" s="38">
        <f t="shared" si="0"/>
        <v>593.23</v>
      </c>
      <c r="AL65" s="35">
        <f>+AJ65/LISTAS[[#This Row],[COSTO]]-1</f>
        <v>1.3414046928344483</v>
      </c>
      <c r="AM65" t="str">
        <f>+LISTAS[[#This Row],[ID]]</f>
        <v>PLASTICOS64</v>
      </c>
      <c r="AO65" s="43"/>
      <c r="AP65" s="39">
        <f>LISTAS[[#This Row],[COSTO]]+(LISTAS[[#This Row],[COSTO]]*AO65)</f>
        <v>253.36500000000001</v>
      </c>
      <c r="AQ65" s="44">
        <f>IF(AO65="",0,AP65/LISTAS[[#This Row],[VENTA NETA]]-1)</f>
        <v>0</v>
      </c>
      <c r="AS65" s="39">
        <v>199.5</v>
      </c>
      <c r="AT65" s="48">
        <f>+LISTAS[[#This Row],[COSTO]]/AS65-1</f>
        <v>0.27</v>
      </c>
      <c r="BA65" t="s">
        <v>5</v>
      </c>
      <c r="BB65" s="36"/>
    </row>
    <row r="66" spans="1:54" x14ac:dyDescent="0.35">
      <c r="A66" s="7" t="s">
        <v>132</v>
      </c>
      <c r="B66" t="s">
        <v>5</v>
      </c>
      <c r="C66">
        <v>65</v>
      </c>
      <c r="D66" t="s">
        <v>133</v>
      </c>
      <c r="E66" s="2">
        <v>1027.04</v>
      </c>
      <c r="F66" s="7" t="str">
        <f>+_xlfn.XLOOKUP(LISTAS[[#This Row],[ID]],_01_CODIGOS_Y_COSTOS_xlsm[Producto y N°],_01_CODIGOS_Y_COSTOS_xlsm[FABRICA],"",0,1)</f>
        <v>FADER</v>
      </c>
      <c r="G66" s="26">
        <f>LISTAS[[#This Row],[Precio]]*(1-0.46)</f>
        <v>554.60159999999996</v>
      </c>
      <c r="H66" s="1">
        <f>+_xlfn.XLOOKUP(LISTAS[[#This Row],[ID]],_01_CODIGOS_Y_COSTOS_xlsm[Producto y N°],_01_CODIGOS_Y_COSTOS_xlsm[COSTO],0,0,1)</f>
        <v>215.46</v>
      </c>
      <c r="I66" s="27">
        <f>+IFERROR(LISTAS[[#This Row],[VENTA NETA]]/LISTAS[[#This Row],[COSTO]]-1,0)</f>
        <v>1.5740350877192979</v>
      </c>
      <c r="J66" s="50" t="str">
        <f>IFERROR(VLOOKUP(LISTAS[[#This Row],[ID]],_01_CODIGOS_Y_COSTOS_xlsm[[Producto y N°]:[CODIGO]],2,0),"")</f>
        <v>S-036</v>
      </c>
      <c r="O66" t="s">
        <v>132</v>
      </c>
      <c r="AB66" s="12" t="str">
        <f>+LISTAS[[#This Row],[Codigo]]&amp;LISTAS[[#This Row],[Fabrica]]</f>
        <v>S-036FADER</v>
      </c>
      <c r="AC66" s="13" t="str">
        <f>+LISTAS[[#This Row],[Codigo]]</f>
        <v>S-036</v>
      </c>
      <c r="AD66" s="13" t="str">
        <f>+LISTAS[[#This Row],[ID]]</f>
        <v>PLASTICOS65</v>
      </c>
      <c r="AH66" s="36"/>
      <c r="AI66" s="37">
        <f>+LISTAS[[#This Row],[Precio]]+(LISTAS[[#This Row],[Precio]]*AH66)</f>
        <v>1027.04</v>
      </c>
      <c r="AJ66" s="38">
        <f t="shared" ref="AJ66:AJ129" si="1">+((100-50)*0.01)*AI66</f>
        <v>513.52</v>
      </c>
      <c r="AL66" s="35">
        <f>+AJ66/LISTAS[[#This Row],[COSTO]]-1</f>
        <v>1.3833658219623128</v>
      </c>
      <c r="AM66" t="str">
        <f>+LISTAS[[#This Row],[ID]]</f>
        <v>PLASTICOS65</v>
      </c>
      <c r="AO66" s="43"/>
      <c r="AP66" s="39">
        <f>LISTAS[[#This Row],[COSTO]]+(LISTAS[[#This Row],[COSTO]]*AO66)</f>
        <v>215.46</v>
      </c>
      <c r="AQ66" s="44">
        <f>IF(AO66="",0,AP66/LISTAS[[#This Row],[VENTA NETA]]-1)</f>
        <v>0</v>
      </c>
      <c r="AS66" s="39">
        <v>174.8</v>
      </c>
      <c r="AT66" s="48">
        <f>+LISTAS[[#This Row],[COSTO]]/AS66-1</f>
        <v>0.23260869565217379</v>
      </c>
      <c r="BA66" t="s">
        <v>5</v>
      </c>
      <c r="BB66" s="36"/>
    </row>
    <row r="67" spans="1:54" x14ac:dyDescent="0.35">
      <c r="A67" s="7" t="s">
        <v>134</v>
      </c>
      <c r="B67" t="s">
        <v>5</v>
      </c>
      <c r="C67">
        <v>66</v>
      </c>
      <c r="D67" t="s">
        <v>135</v>
      </c>
      <c r="E67" s="2">
        <v>756.71</v>
      </c>
      <c r="F67" s="7" t="str">
        <f>+_xlfn.XLOOKUP(LISTAS[[#This Row],[ID]],_01_CODIGOS_Y_COSTOS_xlsm[Producto y N°],_01_CODIGOS_Y_COSTOS_xlsm[FABRICA],"",0,1)</f>
        <v>FADER</v>
      </c>
      <c r="G67" s="26">
        <f>LISTAS[[#This Row],[Precio]]*(1-0.46)</f>
        <v>408.62340000000006</v>
      </c>
      <c r="H67" s="1">
        <f>+_xlfn.XLOOKUP(LISTAS[[#This Row],[ID]],_01_CODIGOS_Y_COSTOS_xlsm[Producto y N°],_01_CODIGOS_Y_COSTOS_xlsm[COSTO],0,0,1)</f>
        <v>179.55</v>
      </c>
      <c r="I67" s="27">
        <f>+IFERROR(LISTAS[[#This Row],[VENTA NETA]]/LISTAS[[#This Row],[COSTO]]-1,0)</f>
        <v>1.2758195488721809</v>
      </c>
      <c r="J67" s="50" t="str">
        <f>IFERROR(VLOOKUP(LISTAS[[#This Row],[ID]],_01_CODIGOS_Y_COSTOS_xlsm[[Producto y N°]:[CODIGO]],2,0),"")</f>
        <v>S-079</v>
      </c>
      <c r="O67" t="s">
        <v>134</v>
      </c>
      <c r="AB67" s="12" t="str">
        <f>+LISTAS[[#This Row],[Codigo]]&amp;LISTAS[[#This Row],[Fabrica]]</f>
        <v>S-079FADER</v>
      </c>
      <c r="AC67" s="13" t="str">
        <f>+LISTAS[[#This Row],[Codigo]]</f>
        <v>S-079</v>
      </c>
      <c r="AD67" s="13" t="str">
        <f>+LISTAS[[#This Row],[ID]]</f>
        <v>PLASTICOS66</v>
      </c>
      <c r="AH67" s="36"/>
      <c r="AI67" s="37">
        <f>+LISTAS[[#This Row],[Precio]]+(LISTAS[[#This Row],[Precio]]*AH67)</f>
        <v>756.71</v>
      </c>
      <c r="AJ67" s="38">
        <f t="shared" si="1"/>
        <v>378.35500000000002</v>
      </c>
      <c r="AL67" s="35">
        <f>+AJ67/LISTAS[[#This Row],[COSTO]]-1</f>
        <v>1.1072403230297967</v>
      </c>
      <c r="AM67" t="str">
        <f>+LISTAS[[#This Row],[ID]]</f>
        <v>PLASTICOS66</v>
      </c>
      <c r="AO67" s="43"/>
      <c r="AP67" s="39">
        <f>LISTAS[[#This Row],[COSTO]]+(LISTAS[[#This Row],[COSTO]]*AO67)</f>
        <v>179.55</v>
      </c>
      <c r="AQ67" s="44">
        <f>IF(AO67="",0,AP67/LISTAS[[#This Row],[VENTA NETA]]-1)</f>
        <v>0</v>
      </c>
      <c r="AS67" s="39">
        <v>140.6</v>
      </c>
      <c r="AT67" s="48">
        <f>+LISTAS[[#This Row],[COSTO]]/AS67-1</f>
        <v>0.2770270270270272</v>
      </c>
      <c r="BA67" t="s">
        <v>5</v>
      </c>
      <c r="BB67" s="36"/>
    </row>
    <row r="68" spans="1:54" x14ac:dyDescent="0.35">
      <c r="A68" s="7" t="s">
        <v>136</v>
      </c>
      <c r="B68" t="s">
        <v>5</v>
      </c>
      <c r="C68">
        <v>67</v>
      </c>
      <c r="D68" t="s">
        <v>137</v>
      </c>
      <c r="E68" s="2">
        <v>1244.49</v>
      </c>
      <c r="F68" s="7" t="str">
        <f>+_xlfn.XLOOKUP(LISTAS[[#This Row],[ID]],_01_CODIGOS_Y_COSTOS_xlsm[Producto y N°],_01_CODIGOS_Y_COSTOS_xlsm[FABRICA],"",0,1)</f>
        <v>FADER</v>
      </c>
      <c r="G68" s="26">
        <f>LISTAS[[#This Row],[Precio]]*(1-0.46)</f>
        <v>672.02460000000008</v>
      </c>
      <c r="H68" s="1">
        <f>+_xlfn.XLOOKUP(LISTAS[[#This Row],[ID]],_01_CODIGOS_Y_COSTOS_xlsm[Producto y N°],_01_CODIGOS_Y_COSTOS_xlsm[COSTO],0,0,1)</f>
        <v>289.27499999999998</v>
      </c>
      <c r="I68" s="27">
        <f>+IFERROR(LISTAS[[#This Row],[VENTA NETA]]/LISTAS[[#This Row],[COSTO]]-1,0)</f>
        <v>1.323134042001556</v>
      </c>
      <c r="J68" s="50" t="str">
        <f>IFERROR(VLOOKUP(LISTAS[[#This Row],[ID]],_01_CODIGOS_Y_COSTOS_xlsm[[Producto y N°]:[CODIGO]],2,0),"")</f>
        <v>S-083</v>
      </c>
      <c r="O68" t="s">
        <v>136</v>
      </c>
      <c r="AB68" s="12" t="str">
        <f>+LISTAS[[#This Row],[Codigo]]&amp;LISTAS[[#This Row],[Fabrica]]</f>
        <v>S-083FADER</v>
      </c>
      <c r="AC68" s="13" t="str">
        <f>+LISTAS[[#This Row],[Codigo]]</f>
        <v>S-083</v>
      </c>
      <c r="AD68" s="13" t="str">
        <f>+LISTAS[[#This Row],[ID]]</f>
        <v>PLASTICOS67</v>
      </c>
      <c r="AH68" s="36"/>
      <c r="AI68" s="37">
        <f>+LISTAS[[#This Row],[Precio]]+(LISTAS[[#This Row],[Precio]]*AH68)</f>
        <v>1244.49</v>
      </c>
      <c r="AJ68" s="38">
        <f t="shared" si="1"/>
        <v>622.245</v>
      </c>
      <c r="AL68" s="35">
        <f>+AJ68/LISTAS[[#This Row],[COSTO]]-1</f>
        <v>1.1510500388903293</v>
      </c>
      <c r="AM68" t="str">
        <f>+LISTAS[[#This Row],[ID]]</f>
        <v>PLASTICOS67</v>
      </c>
      <c r="AO68" s="43"/>
      <c r="AP68" s="39">
        <f>LISTAS[[#This Row],[COSTO]]+(LISTAS[[#This Row],[COSTO]]*AO68)</f>
        <v>289.27499999999998</v>
      </c>
      <c r="AQ68" s="44">
        <f>IF(AO68="",0,AP68/LISTAS[[#This Row],[VENTA NETA]]-1)</f>
        <v>0</v>
      </c>
      <c r="AS68" s="39">
        <v>228</v>
      </c>
      <c r="AT68" s="48">
        <f>+LISTAS[[#This Row],[COSTO]]/AS68-1</f>
        <v>0.26874999999999982</v>
      </c>
      <c r="BA68" t="s">
        <v>5</v>
      </c>
      <c r="BB68" s="36"/>
    </row>
    <row r="69" spans="1:54" x14ac:dyDescent="0.35">
      <c r="A69" s="7" t="s">
        <v>138</v>
      </c>
      <c r="B69" t="s">
        <v>5</v>
      </c>
      <c r="C69">
        <v>69</v>
      </c>
      <c r="D69" t="s">
        <v>139</v>
      </c>
      <c r="E69" s="2">
        <v>683.78</v>
      </c>
      <c r="F69" s="7" t="str">
        <f>+_xlfn.XLOOKUP(LISTAS[[#This Row],[ID]],_01_CODIGOS_Y_COSTOS_xlsm[Producto y N°],_01_CODIGOS_Y_COSTOS_xlsm[FABRICA],"",0,1)</f>
        <v>FADER</v>
      </c>
      <c r="G69" s="26">
        <f>LISTAS[[#This Row],[Precio]]*(1-0.46)</f>
        <v>369.24119999999999</v>
      </c>
      <c r="H69" s="1">
        <f>+_xlfn.XLOOKUP(LISTAS[[#This Row],[ID]],_01_CODIGOS_Y_COSTOS_xlsm[Producto y N°],_01_CODIGOS_Y_COSTOS_xlsm[COSTO],0,0,1)</f>
        <v>137.655</v>
      </c>
      <c r="I69" s="27">
        <f>+IFERROR(LISTAS[[#This Row],[VENTA NETA]]/LISTAS[[#This Row],[COSTO]]-1,0)</f>
        <v>1.6823667865315461</v>
      </c>
      <c r="J69" s="50" t="str">
        <f>IFERROR(VLOOKUP(LISTAS[[#This Row],[ID]],_01_CODIGOS_Y_COSTOS_xlsm[[Producto y N°]:[CODIGO]],2,0),"")</f>
        <v>S-047</v>
      </c>
      <c r="O69" t="s">
        <v>138</v>
      </c>
      <c r="AB69" s="12" t="str">
        <f>+LISTAS[[#This Row],[Codigo]]&amp;LISTAS[[#This Row],[Fabrica]]</f>
        <v>S-047FADER</v>
      </c>
      <c r="AC69" s="13" t="str">
        <f>+LISTAS[[#This Row],[Codigo]]</f>
        <v>S-047</v>
      </c>
      <c r="AD69" s="13" t="str">
        <f>+LISTAS[[#This Row],[ID]]</f>
        <v>PLASTICOS69</v>
      </c>
      <c r="AH69" s="36"/>
      <c r="AI69" s="37">
        <f>+LISTAS[[#This Row],[Precio]]+(LISTAS[[#This Row],[Precio]]*AH69)</f>
        <v>683.78</v>
      </c>
      <c r="AJ69" s="38">
        <f t="shared" si="1"/>
        <v>341.89</v>
      </c>
      <c r="AL69" s="35">
        <f>+AJ69/LISTAS[[#This Row],[COSTO]]-1</f>
        <v>1.4836729504921724</v>
      </c>
      <c r="AM69" t="str">
        <f>+LISTAS[[#This Row],[ID]]</f>
        <v>PLASTICOS69</v>
      </c>
      <c r="AO69" s="43"/>
      <c r="AP69" s="39">
        <f>LISTAS[[#This Row],[COSTO]]+(LISTAS[[#This Row],[COSTO]]*AO69)</f>
        <v>137.655</v>
      </c>
      <c r="AQ69" s="44">
        <f>IF(AO69="",0,AP69/LISTAS[[#This Row],[VENTA NETA]]-1)</f>
        <v>0</v>
      </c>
      <c r="AS69" s="39">
        <v>108.3</v>
      </c>
      <c r="AT69" s="48">
        <f>+LISTAS[[#This Row],[COSTO]]/AS69-1</f>
        <v>0.27105263157894743</v>
      </c>
      <c r="BA69" t="s">
        <v>5</v>
      </c>
      <c r="BB69" s="36"/>
    </row>
    <row r="70" spans="1:54" x14ac:dyDescent="0.35">
      <c r="A70" s="7" t="s">
        <v>140</v>
      </c>
      <c r="B70" t="s">
        <v>5</v>
      </c>
      <c r="C70">
        <v>70</v>
      </c>
      <c r="D70" t="s">
        <v>141</v>
      </c>
      <c r="E70" s="2">
        <v>669.45</v>
      </c>
      <c r="F70" s="7" t="str">
        <f>+_xlfn.XLOOKUP(LISTAS[[#This Row],[ID]],_01_CODIGOS_Y_COSTOS_xlsm[Producto y N°],_01_CODIGOS_Y_COSTOS_xlsm[FABRICA],"",0,1)</f>
        <v>FADER</v>
      </c>
      <c r="G70" s="26">
        <f>LISTAS[[#This Row],[Precio]]*(1-0.46)</f>
        <v>361.50300000000004</v>
      </c>
      <c r="H70" s="1">
        <f>+_xlfn.XLOOKUP(LISTAS[[#This Row],[ID]],_01_CODIGOS_Y_COSTOS_xlsm[Producto y N°],_01_CODIGOS_Y_COSTOS_xlsm[COSTO],0,0,1)</f>
        <v>137.655</v>
      </c>
      <c r="I70" s="27">
        <f>+IFERROR(LISTAS[[#This Row],[VENTA NETA]]/LISTAS[[#This Row],[COSTO]]-1,0)</f>
        <v>1.6261523373651521</v>
      </c>
      <c r="J70" s="50" t="str">
        <f>IFERROR(VLOOKUP(LISTAS[[#This Row],[ID]],_01_CODIGOS_Y_COSTOS_xlsm[[Producto y N°]:[CODIGO]],2,0),"")</f>
        <v>S-049</v>
      </c>
      <c r="O70" t="s">
        <v>140</v>
      </c>
      <c r="AB70" s="12" t="str">
        <f>+LISTAS[[#This Row],[Codigo]]&amp;LISTAS[[#This Row],[Fabrica]]</f>
        <v>S-049FADER</v>
      </c>
      <c r="AC70" s="13" t="str">
        <f>+LISTAS[[#This Row],[Codigo]]</f>
        <v>S-049</v>
      </c>
      <c r="AD70" s="13" t="str">
        <f>+LISTAS[[#This Row],[ID]]</f>
        <v>PLASTICOS70</v>
      </c>
      <c r="AH70" s="36"/>
      <c r="AI70" s="37">
        <f>+LISTAS[[#This Row],[Precio]]+(LISTAS[[#This Row],[Precio]]*AH70)</f>
        <v>669.45</v>
      </c>
      <c r="AJ70" s="38">
        <f t="shared" si="1"/>
        <v>334.72500000000002</v>
      </c>
      <c r="AL70" s="35">
        <f>+AJ70/LISTAS[[#This Row],[COSTO]]-1</f>
        <v>1.4316225345973632</v>
      </c>
      <c r="AM70" t="str">
        <f>+LISTAS[[#This Row],[ID]]</f>
        <v>PLASTICOS70</v>
      </c>
      <c r="AO70" s="43"/>
      <c r="AP70" s="39">
        <f>LISTAS[[#This Row],[COSTO]]+(LISTAS[[#This Row],[COSTO]]*AO70)</f>
        <v>137.655</v>
      </c>
      <c r="AQ70" s="44">
        <f>IF(AO70="",0,AP70/LISTAS[[#This Row],[VENTA NETA]]-1)</f>
        <v>0</v>
      </c>
      <c r="AS70" s="39">
        <v>108.3</v>
      </c>
      <c r="AT70" s="48">
        <f>+LISTAS[[#This Row],[COSTO]]/AS70-1</f>
        <v>0.27105263157894743</v>
      </c>
      <c r="BA70" t="s">
        <v>5</v>
      </c>
      <c r="BB70" s="36"/>
    </row>
    <row r="71" spans="1:54" x14ac:dyDescent="0.35">
      <c r="A71" s="7" t="s">
        <v>142</v>
      </c>
      <c r="B71" t="s">
        <v>5</v>
      </c>
      <c r="C71">
        <v>71</v>
      </c>
      <c r="D71" t="s">
        <v>143</v>
      </c>
      <c r="E71" s="2">
        <v>1322.92</v>
      </c>
      <c r="F71" s="7" t="str">
        <f>+_xlfn.XLOOKUP(LISTAS[[#This Row],[ID]],_01_CODIGOS_Y_COSTOS_xlsm[Producto y N°],_01_CODIGOS_Y_COSTOS_xlsm[FABRICA],"",0,1)</f>
        <v>FADER</v>
      </c>
      <c r="G71" s="26">
        <f>LISTAS[[#This Row],[Precio]]*(1-0.46)</f>
        <v>714.37680000000012</v>
      </c>
      <c r="H71" s="1">
        <f>+_xlfn.XLOOKUP(LISTAS[[#This Row],[ID]],_01_CODIGOS_Y_COSTOS_xlsm[Producto y N°],_01_CODIGOS_Y_COSTOS_xlsm[COSTO],0,0,1)</f>
        <v>299.25</v>
      </c>
      <c r="I71" s="27">
        <f>+IFERROR(LISTAS[[#This Row],[VENTA NETA]]/LISTAS[[#This Row],[COSTO]]-1,0)</f>
        <v>1.3872240601503765</v>
      </c>
      <c r="J71" s="50" t="str">
        <f>IFERROR(VLOOKUP(LISTAS[[#This Row],[ID]],_01_CODIGOS_Y_COSTOS_xlsm[[Producto y N°]:[CODIGO]],2,0),"")</f>
        <v>S-114</v>
      </c>
      <c r="O71" t="s">
        <v>142</v>
      </c>
      <c r="AB71" s="12" t="str">
        <f>+LISTAS[[#This Row],[Codigo]]&amp;LISTAS[[#This Row],[Fabrica]]</f>
        <v>S-114FADER</v>
      </c>
      <c r="AC71" s="13" t="str">
        <f>+LISTAS[[#This Row],[Codigo]]</f>
        <v>S-114</v>
      </c>
      <c r="AD71" s="13" t="str">
        <f>+LISTAS[[#This Row],[ID]]</f>
        <v>PLASTICOS71</v>
      </c>
      <c r="AH71" s="36"/>
      <c r="AI71" s="37">
        <f>+LISTAS[[#This Row],[Precio]]+(LISTAS[[#This Row],[Precio]]*AH71)</f>
        <v>1322.92</v>
      </c>
      <c r="AJ71" s="38">
        <f t="shared" si="1"/>
        <v>661.46</v>
      </c>
      <c r="AL71" s="35">
        <f>+AJ71/LISTAS[[#This Row],[COSTO]]-1</f>
        <v>1.2103926482873852</v>
      </c>
      <c r="AM71" t="str">
        <f>+LISTAS[[#This Row],[ID]]</f>
        <v>PLASTICOS71</v>
      </c>
      <c r="AO71" s="43"/>
      <c r="AP71" s="39">
        <f>LISTAS[[#This Row],[COSTO]]+(LISTAS[[#This Row],[COSTO]]*AO71)</f>
        <v>299.25</v>
      </c>
      <c r="AQ71" s="44">
        <f>IF(AO71="",0,AP71/LISTAS[[#This Row],[VENTA NETA]]-1)</f>
        <v>0</v>
      </c>
      <c r="AS71" s="39">
        <v>237.5</v>
      </c>
      <c r="AT71" s="48">
        <f>+LISTAS[[#This Row],[COSTO]]/AS71-1</f>
        <v>0.26</v>
      </c>
      <c r="BA71" t="s">
        <v>5</v>
      </c>
      <c r="BB71" s="36"/>
    </row>
    <row r="72" spans="1:54" x14ac:dyDescent="0.35">
      <c r="A72" s="7" t="s">
        <v>144</v>
      </c>
      <c r="B72" t="s">
        <v>5</v>
      </c>
      <c r="C72">
        <v>72</v>
      </c>
      <c r="D72" t="s">
        <v>145</v>
      </c>
      <c r="E72" s="2">
        <v>1049.1300000000001</v>
      </c>
      <c r="F72" s="7" t="str">
        <f>+_xlfn.XLOOKUP(LISTAS[[#This Row],[ID]],_01_CODIGOS_Y_COSTOS_xlsm[Producto y N°],_01_CODIGOS_Y_COSTOS_xlsm[FABRICA],"",0,1)</f>
        <v>FADER</v>
      </c>
      <c r="G72" s="26">
        <f>LISTAS[[#This Row],[Precio]]*(1-0.46)</f>
        <v>566.53020000000015</v>
      </c>
      <c r="H72" s="1">
        <f>+_xlfn.XLOOKUP(LISTAS[[#This Row],[ID]],_01_CODIGOS_Y_COSTOS_xlsm[Producto y N°],_01_CODIGOS_Y_COSTOS_xlsm[COSTO],0,0,1)</f>
        <v>215.46</v>
      </c>
      <c r="I72" s="27">
        <f>+IFERROR(LISTAS[[#This Row],[VENTA NETA]]/LISTAS[[#This Row],[COSTO]]-1,0)</f>
        <v>1.6293984962406021</v>
      </c>
      <c r="J72" s="50" t="str">
        <f>IFERROR(VLOOKUP(LISTAS[[#This Row],[ID]],_01_CODIGOS_Y_COSTOS_xlsm[[Producto y N°]:[CODIGO]],2,0),"")</f>
        <v>S-116</v>
      </c>
      <c r="O72" t="s">
        <v>144</v>
      </c>
      <c r="AB72" s="12" t="str">
        <f>+LISTAS[[#This Row],[Codigo]]&amp;LISTAS[[#This Row],[Fabrica]]</f>
        <v>S-116FADER</v>
      </c>
      <c r="AC72" s="13" t="str">
        <f>+LISTAS[[#This Row],[Codigo]]</f>
        <v>S-116</v>
      </c>
      <c r="AD72" s="13" t="str">
        <f>+LISTAS[[#This Row],[ID]]</f>
        <v>PLASTICOS72</v>
      </c>
      <c r="AH72" s="36"/>
      <c r="AI72" s="37">
        <f>+LISTAS[[#This Row],[Precio]]+(LISTAS[[#This Row],[Precio]]*AH72)</f>
        <v>1049.1300000000001</v>
      </c>
      <c r="AJ72" s="38">
        <f t="shared" si="1"/>
        <v>524.56500000000005</v>
      </c>
      <c r="AL72" s="35">
        <f>+AJ72/LISTAS[[#This Row],[COSTO]]-1</f>
        <v>1.4346282372598163</v>
      </c>
      <c r="AM72" t="str">
        <f>+LISTAS[[#This Row],[ID]]</f>
        <v>PLASTICOS72</v>
      </c>
      <c r="AO72" s="43"/>
      <c r="AP72" s="39">
        <f>LISTAS[[#This Row],[COSTO]]+(LISTAS[[#This Row],[COSTO]]*AO72)</f>
        <v>215.46</v>
      </c>
      <c r="AQ72" s="44">
        <f>IF(AO72="",0,AP72/LISTAS[[#This Row],[VENTA NETA]]-1)</f>
        <v>0</v>
      </c>
      <c r="AS72" s="39">
        <v>188.1</v>
      </c>
      <c r="AT72" s="48">
        <f>+LISTAS[[#This Row],[COSTO]]/AS72-1</f>
        <v>0.1454545454545455</v>
      </c>
      <c r="BA72" t="s">
        <v>5</v>
      </c>
      <c r="BB72" s="36"/>
    </row>
    <row r="73" spans="1:54" x14ac:dyDescent="0.35">
      <c r="A73" s="7" t="s">
        <v>146</v>
      </c>
      <c r="B73" t="s">
        <v>5</v>
      </c>
      <c r="C73">
        <v>73</v>
      </c>
      <c r="D73" t="s">
        <v>147</v>
      </c>
      <c r="E73" s="2">
        <v>1964.54</v>
      </c>
      <c r="F73" s="7" t="str">
        <f>+_xlfn.XLOOKUP(LISTAS[[#This Row],[ID]],_01_CODIGOS_Y_COSTOS_xlsm[Producto y N°],_01_CODIGOS_Y_COSTOS_xlsm[FABRICA],"",0,1)</f>
        <v>FADER</v>
      </c>
      <c r="G73" s="26">
        <f>LISTAS[[#This Row],[Precio]]*(1-0.46)</f>
        <v>1060.8516</v>
      </c>
      <c r="H73" s="1">
        <f>+_xlfn.XLOOKUP(LISTAS[[#This Row],[ID]],_01_CODIGOS_Y_COSTOS_xlsm[Producto y N°],_01_CODIGOS_Y_COSTOS_xlsm[COSTO],0,0,1)</f>
        <v>431.91750000000002</v>
      </c>
      <c r="I73" s="27">
        <f>+IFERROR(LISTAS[[#This Row],[VENTA NETA]]/LISTAS[[#This Row],[COSTO]]-1,0)</f>
        <v>1.4561440552883362</v>
      </c>
      <c r="J73" s="50" t="str">
        <f>IFERROR(VLOOKUP(LISTAS[[#This Row],[ID]],_01_CODIGOS_Y_COSTOS_xlsm[[Producto y N°]:[CODIGO]],2,0),"")</f>
        <v>S-106</v>
      </c>
      <c r="O73" t="s">
        <v>146</v>
      </c>
      <c r="AB73" s="12" t="str">
        <f>+LISTAS[[#This Row],[Codigo]]&amp;LISTAS[[#This Row],[Fabrica]]</f>
        <v>S-106FADER</v>
      </c>
      <c r="AC73" s="13" t="str">
        <f>+LISTAS[[#This Row],[Codigo]]</f>
        <v>S-106</v>
      </c>
      <c r="AD73" s="13" t="str">
        <f>+LISTAS[[#This Row],[ID]]</f>
        <v>PLASTICOS73</v>
      </c>
      <c r="AH73" s="36"/>
      <c r="AI73" s="37">
        <f>+LISTAS[[#This Row],[Precio]]+(LISTAS[[#This Row],[Precio]]*AH73)</f>
        <v>1964.54</v>
      </c>
      <c r="AJ73" s="38">
        <f t="shared" si="1"/>
        <v>982.27</v>
      </c>
      <c r="AL73" s="35">
        <f>+AJ73/LISTAS[[#This Row],[COSTO]]-1</f>
        <v>1.2742074586003111</v>
      </c>
      <c r="AM73" t="str">
        <f>+LISTAS[[#This Row],[ID]]</f>
        <v>PLASTICOS73</v>
      </c>
      <c r="AO73" s="43"/>
      <c r="AP73" s="39">
        <f>LISTAS[[#This Row],[COSTO]]+(LISTAS[[#This Row],[COSTO]]*AO73)</f>
        <v>431.91750000000002</v>
      </c>
      <c r="AQ73" s="44">
        <f>IF(AO73="",0,AP73/LISTAS[[#This Row],[VENTA NETA]]-1)</f>
        <v>0</v>
      </c>
      <c r="AS73" s="39">
        <v>342</v>
      </c>
      <c r="AT73" s="48">
        <f>+LISTAS[[#This Row],[COSTO]]/AS73-1</f>
        <v>0.26291666666666669</v>
      </c>
      <c r="BA73" t="s">
        <v>5</v>
      </c>
      <c r="BB73" s="36"/>
    </row>
    <row r="74" spans="1:54" x14ac:dyDescent="0.35">
      <c r="A74" s="7" t="s">
        <v>148</v>
      </c>
      <c r="B74" t="s">
        <v>5</v>
      </c>
      <c r="C74">
        <v>74</v>
      </c>
      <c r="D74" t="s">
        <v>149</v>
      </c>
      <c r="E74" s="2">
        <v>741.75</v>
      </c>
      <c r="F74" s="7" t="str">
        <f>+_xlfn.XLOOKUP(LISTAS[[#This Row],[ID]],_01_CODIGOS_Y_COSTOS_xlsm[Producto y N°],_01_CODIGOS_Y_COSTOS_xlsm[FABRICA],"",0,1)</f>
        <v>FADER</v>
      </c>
      <c r="G74" s="26">
        <f>LISTAS[[#This Row],[Precio]]*(1-0.46)</f>
        <v>400.54500000000002</v>
      </c>
      <c r="H74" s="1">
        <f>+_xlfn.XLOOKUP(LISTAS[[#This Row],[ID]],_01_CODIGOS_Y_COSTOS_xlsm[Producto y N°],_01_CODIGOS_Y_COSTOS_xlsm[COSTO],0,0,1)</f>
        <v>164.58750000000001</v>
      </c>
      <c r="I74" s="27">
        <f>+IFERROR(LISTAS[[#This Row],[VENTA NETA]]/LISTAS[[#This Row],[COSTO]]-1,0)</f>
        <v>1.4336295283663705</v>
      </c>
      <c r="J74" s="50" t="str">
        <f>IFERROR(VLOOKUP(LISTAS[[#This Row],[ID]],_01_CODIGOS_Y_COSTOS_xlsm[[Producto y N°]:[CODIGO]],2,0),"")</f>
        <v>S-013</v>
      </c>
      <c r="O74" t="s">
        <v>148</v>
      </c>
      <c r="AB74" s="12" t="str">
        <f>+LISTAS[[#This Row],[Codigo]]&amp;LISTAS[[#This Row],[Fabrica]]</f>
        <v>S-013FADER</v>
      </c>
      <c r="AC74" s="13" t="str">
        <f>+LISTAS[[#This Row],[Codigo]]</f>
        <v>S-013</v>
      </c>
      <c r="AD74" s="13" t="str">
        <f>+LISTAS[[#This Row],[ID]]</f>
        <v>PLASTICOS74</v>
      </c>
      <c r="AH74" s="36"/>
      <c r="AI74" s="37">
        <f>+LISTAS[[#This Row],[Precio]]+(LISTAS[[#This Row],[Precio]]*AH74)</f>
        <v>741.75</v>
      </c>
      <c r="AJ74" s="38">
        <f t="shared" si="1"/>
        <v>370.875</v>
      </c>
      <c r="AL74" s="35">
        <f>+AJ74/LISTAS[[#This Row],[COSTO]]-1</f>
        <v>1.2533606744133059</v>
      </c>
      <c r="AM74" t="str">
        <f>+LISTAS[[#This Row],[ID]]</f>
        <v>PLASTICOS74</v>
      </c>
      <c r="AO74" s="43"/>
      <c r="AP74" s="39">
        <f>LISTAS[[#This Row],[COSTO]]+(LISTAS[[#This Row],[COSTO]]*AO74)</f>
        <v>164.58750000000001</v>
      </c>
      <c r="AQ74" s="44">
        <f>IF(AO74="",0,AP74/LISTAS[[#This Row],[VENTA NETA]]-1)</f>
        <v>0</v>
      </c>
      <c r="AS74" s="39">
        <v>137.75</v>
      </c>
      <c r="AT74" s="48">
        <f>+LISTAS[[#This Row],[COSTO]]/AS74-1</f>
        <v>0.19482758620689666</v>
      </c>
      <c r="BA74" t="s">
        <v>5</v>
      </c>
      <c r="BB74" s="36"/>
    </row>
    <row r="75" spans="1:54" x14ac:dyDescent="0.35">
      <c r="A75" s="7" t="s">
        <v>150</v>
      </c>
      <c r="B75" t="s">
        <v>5</v>
      </c>
      <c r="C75">
        <v>75</v>
      </c>
      <c r="D75" t="s">
        <v>151</v>
      </c>
      <c r="E75" s="2">
        <v>873.13</v>
      </c>
      <c r="F75" s="7" t="str">
        <f>+_xlfn.XLOOKUP(LISTAS[[#This Row],[ID]],_01_CODIGOS_Y_COSTOS_xlsm[Producto y N°],_01_CODIGOS_Y_COSTOS_xlsm[FABRICA],"",0,1)</f>
        <v>FADER</v>
      </c>
      <c r="G75" s="26">
        <f>LISTAS[[#This Row],[Precio]]*(1-0.46)</f>
        <v>471.49020000000002</v>
      </c>
      <c r="H75" s="1">
        <f>+_xlfn.XLOOKUP(LISTAS[[#This Row],[ID]],_01_CODIGOS_Y_COSTOS_xlsm[Producto y N°],_01_CODIGOS_Y_COSTOS_xlsm[COSTO],0,0,1)</f>
        <v>194.51249999999999</v>
      </c>
      <c r="I75" s="27">
        <f>+IFERROR(LISTAS[[#This Row],[VENTA NETA]]/LISTAS[[#This Row],[COSTO]]-1,0)</f>
        <v>1.423958357432042</v>
      </c>
      <c r="J75" s="50" t="str">
        <f>IFERROR(VLOOKUP(LISTAS[[#This Row],[ID]],_01_CODIGOS_Y_COSTOS_xlsm[[Producto y N°]:[CODIGO]],2,0),"")</f>
        <v>S-108</v>
      </c>
      <c r="O75" t="s">
        <v>150</v>
      </c>
      <c r="AB75" s="12" t="str">
        <f>+LISTAS[[#This Row],[Codigo]]&amp;LISTAS[[#This Row],[Fabrica]]</f>
        <v>S-108FADER</v>
      </c>
      <c r="AC75" s="13" t="str">
        <f>+LISTAS[[#This Row],[Codigo]]</f>
        <v>S-108</v>
      </c>
      <c r="AD75" s="13" t="str">
        <f>+LISTAS[[#This Row],[ID]]</f>
        <v>PLASTICOS75</v>
      </c>
      <c r="AH75" s="36"/>
      <c r="AI75" s="37">
        <f>+LISTAS[[#This Row],[Precio]]+(LISTAS[[#This Row],[Precio]]*AH75)</f>
        <v>873.13</v>
      </c>
      <c r="AJ75" s="38">
        <f t="shared" si="1"/>
        <v>436.565</v>
      </c>
      <c r="AL75" s="35">
        <f>+AJ75/LISTAS[[#This Row],[COSTO]]-1</f>
        <v>1.2444058865111498</v>
      </c>
      <c r="AM75" t="str">
        <f>+LISTAS[[#This Row],[ID]]</f>
        <v>PLASTICOS75</v>
      </c>
      <c r="AO75" s="43"/>
      <c r="AP75" s="39">
        <f>LISTAS[[#This Row],[COSTO]]+(LISTAS[[#This Row],[COSTO]]*AO75)</f>
        <v>194.51249999999999</v>
      </c>
      <c r="AQ75" s="44">
        <f>IF(AO75="",0,AP75/LISTAS[[#This Row],[VENTA NETA]]-1)</f>
        <v>0</v>
      </c>
      <c r="AS75" s="39">
        <v>161.5</v>
      </c>
      <c r="AT75" s="48">
        <f>+LISTAS[[#This Row],[COSTO]]/AS75-1</f>
        <v>0.20441176470588229</v>
      </c>
      <c r="BA75" t="s">
        <v>5</v>
      </c>
      <c r="BB75" s="36"/>
    </row>
    <row r="76" spans="1:54" x14ac:dyDescent="0.35">
      <c r="A76" s="7" t="s">
        <v>152</v>
      </c>
      <c r="B76" t="s">
        <v>5</v>
      </c>
      <c r="C76">
        <v>76</v>
      </c>
      <c r="D76" t="s">
        <v>153</v>
      </c>
      <c r="E76" s="2">
        <v>778.17</v>
      </c>
      <c r="F76" s="7" t="str">
        <f>+_xlfn.XLOOKUP(LISTAS[[#This Row],[ID]],_01_CODIGOS_Y_COSTOS_xlsm[Producto y N°],_01_CODIGOS_Y_COSTOS_xlsm[FABRICA],"",0,1)</f>
        <v>FADER</v>
      </c>
      <c r="G76" s="26">
        <f>LISTAS[[#This Row],[Precio]]*(1-0.46)</f>
        <v>420.21179999999998</v>
      </c>
      <c r="H76" s="1">
        <f>+_xlfn.XLOOKUP(LISTAS[[#This Row],[ID]],_01_CODIGOS_Y_COSTOS_xlsm[Producto y N°],_01_CODIGOS_Y_COSTOS_xlsm[COSTO],0,0,1)</f>
        <v>153.61500000000001</v>
      </c>
      <c r="I76" s="27">
        <f>+IFERROR(LISTAS[[#This Row],[VENTA NETA]]/LISTAS[[#This Row],[COSTO]]-1,0)</f>
        <v>1.7354867688702273</v>
      </c>
      <c r="J76" s="50" t="str">
        <f>IFERROR(VLOOKUP(LISTAS[[#This Row],[ID]],_01_CODIGOS_Y_COSTOS_xlsm[[Producto y N°]:[CODIGO]],2,0),"")</f>
        <v>S-110</v>
      </c>
      <c r="O76" t="s">
        <v>152</v>
      </c>
      <c r="AB76" s="12" t="str">
        <f>+LISTAS[[#This Row],[Codigo]]&amp;LISTAS[[#This Row],[Fabrica]]</f>
        <v>S-110FADER</v>
      </c>
      <c r="AC76" s="13" t="str">
        <f>+LISTAS[[#This Row],[Codigo]]</f>
        <v>S-110</v>
      </c>
      <c r="AD76" s="13" t="str">
        <f>+LISTAS[[#This Row],[ID]]</f>
        <v>PLASTICOS76</v>
      </c>
      <c r="AH76" s="36"/>
      <c r="AI76" s="37">
        <f>+LISTAS[[#This Row],[Precio]]+(LISTAS[[#This Row],[Precio]]*AH76)</f>
        <v>778.17</v>
      </c>
      <c r="AJ76" s="38">
        <f t="shared" si="1"/>
        <v>389.08499999999998</v>
      </c>
      <c r="AL76" s="35">
        <f>+AJ76/LISTAS[[#This Row],[COSTO]]-1</f>
        <v>1.5328581193242843</v>
      </c>
      <c r="AM76" t="str">
        <f>+LISTAS[[#This Row],[ID]]</f>
        <v>PLASTICOS76</v>
      </c>
      <c r="AO76" s="43"/>
      <c r="AP76" s="39">
        <f>LISTAS[[#This Row],[COSTO]]+(LISTAS[[#This Row],[COSTO]]*AO76)</f>
        <v>153.61500000000001</v>
      </c>
      <c r="AQ76" s="44">
        <f>IF(AO76="",0,AP76/LISTAS[[#This Row],[VENTA NETA]]-1)</f>
        <v>0</v>
      </c>
      <c r="AS76" s="39">
        <v>121.6</v>
      </c>
      <c r="AT76" s="48">
        <f>+LISTAS[[#This Row],[COSTO]]/AS76-1</f>
        <v>0.26328125000000013</v>
      </c>
      <c r="BA76" t="s">
        <v>5</v>
      </c>
      <c r="BB76" s="36"/>
    </row>
    <row r="77" spans="1:54" x14ac:dyDescent="0.35">
      <c r="A77" s="7" t="s">
        <v>154</v>
      </c>
      <c r="B77" t="s">
        <v>5</v>
      </c>
      <c r="C77">
        <v>77</v>
      </c>
      <c r="D77" t="s">
        <v>155</v>
      </c>
      <c r="E77" s="2">
        <v>1013.24</v>
      </c>
      <c r="F77" s="7" t="str">
        <f>+_xlfn.XLOOKUP(LISTAS[[#This Row],[ID]],_01_CODIGOS_Y_COSTOS_xlsm[Producto y N°],_01_CODIGOS_Y_COSTOS_xlsm[FABRICA],"",0,1)</f>
        <v>FADER</v>
      </c>
      <c r="G77" s="26">
        <f>LISTAS[[#This Row],[Precio]]*(1-0.46)</f>
        <v>547.14960000000008</v>
      </c>
      <c r="H77" s="1">
        <f>+_xlfn.XLOOKUP(LISTAS[[#This Row],[ID]],_01_CODIGOS_Y_COSTOS_xlsm[Producto y N°],_01_CODIGOS_Y_COSTOS_xlsm[COSTO],0,0,1)</f>
        <v>196.50749999999999</v>
      </c>
      <c r="I77" s="27">
        <f>+IFERROR(LISTAS[[#This Row],[VENTA NETA]]/LISTAS[[#This Row],[COSTO]]-1,0)</f>
        <v>1.7843700622113663</v>
      </c>
      <c r="J77" s="50" t="str">
        <f>IFERROR(VLOOKUP(LISTAS[[#This Row],[ID]],_01_CODIGOS_Y_COSTOS_xlsm[[Producto y N°]:[CODIGO]],2,0),"")</f>
        <v>S-042</v>
      </c>
      <c r="O77" t="s">
        <v>154</v>
      </c>
      <c r="AB77" s="12" t="str">
        <f>+LISTAS[[#This Row],[Codigo]]&amp;LISTAS[[#This Row],[Fabrica]]</f>
        <v>S-042FADER</v>
      </c>
      <c r="AC77" s="13" t="str">
        <f>+LISTAS[[#This Row],[Codigo]]</f>
        <v>S-042</v>
      </c>
      <c r="AD77" s="13" t="str">
        <f>+LISTAS[[#This Row],[ID]]</f>
        <v>PLASTICOS77</v>
      </c>
      <c r="AH77" s="36"/>
      <c r="AI77" s="37">
        <f>+LISTAS[[#This Row],[Precio]]+(LISTAS[[#This Row],[Precio]]*AH77)</f>
        <v>1013.24</v>
      </c>
      <c r="AJ77" s="38">
        <f t="shared" si="1"/>
        <v>506.62</v>
      </c>
      <c r="AL77" s="35">
        <f>+AJ77/LISTAS[[#This Row],[COSTO]]-1</f>
        <v>1.5781204279734871</v>
      </c>
      <c r="AM77" t="str">
        <f>+LISTAS[[#This Row],[ID]]</f>
        <v>PLASTICOS77</v>
      </c>
      <c r="AO77" s="43"/>
      <c r="AP77" s="39">
        <f>LISTAS[[#This Row],[COSTO]]+(LISTAS[[#This Row],[COSTO]]*AO77)</f>
        <v>196.50749999999999</v>
      </c>
      <c r="AQ77" s="44">
        <f>IF(AO77="",0,AP77/LISTAS[[#This Row],[VENTA NETA]]-1)</f>
        <v>0</v>
      </c>
      <c r="AS77" s="39">
        <v>153.9</v>
      </c>
      <c r="AT77" s="48">
        <f>+LISTAS[[#This Row],[COSTO]]/AS77-1</f>
        <v>0.27685185185185168</v>
      </c>
      <c r="BA77" t="s">
        <v>5</v>
      </c>
      <c r="BB77" s="36"/>
    </row>
    <row r="78" spans="1:54" x14ac:dyDescent="0.35">
      <c r="A78" s="7" t="s">
        <v>156</v>
      </c>
      <c r="B78" t="s">
        <v>5</v>
      </c>
      <c r="C78">
        <v>78</v>
      </c>
      <c r="D78" t="s">
        <v>157</v>
      </c>
      <c r="E78" s="2">
        <v>829.47</v>
      </c>
      <c r="F78" s="7" t="str">
        <f>+_xlfn.XLOOKUP(LISTAS[[#This Row],[ID]],_01_CODIGOS_Y_COSTOS_xlsm[Producto y N°],_01_CODIGOS_Y_COSTOS_xlsm[FABRICA],"",0,1)</f>
        <v>FADER</v>
      </c>
      <c r="G78" s="26">
        <f>LISTAS[[#This Row],[Precio]]*(1-0.46)</f>
        <v>447.91380000000004</v>
      </c>
      <c r="H78" s="1">
        <f>+_xlfn.XLOOKUP(LISTAS[[#This Row],[ID]],_01_CODIGOS_Y_COSTOS_xlsm[Producto y N°],_01_CODIGOS_Y_COSTOS_xlsm[COSTO],0,0,1)</f>
        <v>192.04349999999999</v>
      </c>
      <c r="I78" s="27">
        <f>+IFERROR(LISTAS[[#This Row],[VENTA NETA]]/LISTAS[[#This Row],[COSTO]]-1,0)</f>
        <v>1.3323559506049412</v>
      </c>
      <c r="J78" s="50" t="str">
        <f>IFERROR(VLOOKUP(LISTAS[[#This Row],[ID]],_01_CODIGOS_Y_COSTOS_xlsm[[Producto y N°]:[CODIGO]],2,0),"")</f>
        <v>F-0015</v>
      </c>
      <c r="O78" t="s">
        <v>156</v>
      </c>
      <c r="AB78" s="12" t="str">
        <f>+LISTAS[[#This Row],[Codigo]]&amp;LISTAS[[#This Row],[Fabrica]]</f>
        <v>F-0015FADER</v>
      </c>
      <c r="AC78" s="13" t="str">
        <f>+LISTAS[[#This Row],[Codigo]]</f>
        <v>F-0015</v>
      </c>
      <c r="AD78" s="13" t="str">
        <f>+LISTAS[[#This Row],[ID]]</f>
        <v>PLASTICOS78</v>
      </c>
      <c r="AH78" s="36"/>
      <c r="AI78" s="37">
        <f>+LISTAS[[#This Row],[Precio]]+(LISTAS[[#This Row],[Precio]]*AH78)</f>
        <v>829.47</v>
      </c>
      <c r="AJ78" s="38">
        <f t="shared" si="1"/>
        <v>414.73500000000001</v>
      </c>
      <c r="AL78" s="35">
        <f>+AJ78/LISTAS[[#This Row],[COSTO]]-1</f>
        <v>1.1595888431527235</v>
      </c>
      <c r="AM78" t="str">
        <f>+LISTAS[[#This Row],[ID]]</f>
        <v>PLASTICOS78</v>
      </c>
      <c r="AO78" s="43"/>
      <c r="AP78" s="39">
        <f>LISTAS[[#This Row],[COSTO]]+(LISTAS[[#This Row],[COSTO]]*AO78)</f>
        <v>192.04349999999999</v>
      </c>
      <c r="AQ78" s="44">
        <f>IF(AO78="",0,AP78/LISTAS[[#This Row],[VENTA NETA]]-1)</f>
        <v>0</v>
      </c>
      <c r="AS78" s="39">
        <v>152</v>
      </c>
      <c r="AT78" s="48">
        <f>+LISTAS[[#This Row],[COSTO]]/AS78-1</f>
        <v>0.26344407894736843</v>
      </c>
      <c r="BA78" t="s">
        <v>5</v>
      </c>
      <c r="BB78" s="36"/>
    </row>
    <row r="79" spans="1:54" x14ac:dyDescent="0.35">
      <c r="A79" s="7" t="s">
        <v>158</v>
      </c>
      <c r="B79" t="s">
        <v>5</v>
      </c>
      <c r="C79">
        <v>79</v>
      </c>
      <c r="D79" t="s">
        <v>159</v>
      </c>
      <c r="E79" s="2">
        <v>578.92999999999995</v>
      </c>
      <c r="F79" s="7" t="str">
        <f>+_xlfn.XLOOKUP(LISTAS[[#This Row],[ID]],_01_CODIGOS_Y_COSTOS_xlsm[Producto y N°],_01_CODIGOS_Y_COSTOS_xlsm[FABRICA],"",0,1)</f>
        <v>FADER</v>
      </c>
      <c r="G79" s="26">
        <f>LISTAS[[#This Row],[Precio]]*(1-0.46)</f>
        <v>312.62220000000002</v>
      </c>
      <c r="H79" s="1">
        <f>+_xlfn.XLOOKUP(LISTAS[[#This Row],[ID]],_01_CODIGOS_Y_COSTOS_xlsm[Producto y N°],_01_CODIGOS_Y_COSTOS_xlsm[COSTO],0,0,1)</f>
        <v>131.66999999999999</v>
      </c>
      <c r="I79" s="27">
        <f>+IFERROR(LISTAS[[#This Row],[VENTA NETA]]/LISTAS[[#This Row],[COSTO]]-1,0)</f>
        <v>1.3742857142857146</v>
      </c>
      <c r="J79" s="50" t="str">
        <f>IFERROR(VLOOKUP(LISTAS[[#This Row],[ID]],_01_CODIGOS_Y_COSTOS_xlsm[[Producto y N°]:[CODIGO]],2,0),"")</f>
        <v>S-006</v>
      </c>
      <c r="O79" t="s">
        <v>158</v>
      </c>
      <c r="AB79" s="12" t="str">
        <f>+LISTAS[[#This Row],[Codigo]]&amp;LISTAS[[#This Row],[Fabrica]]</f>
        <v>S-006FADER</v>
      </c>
      <c r="AC79" s="13" t="str">
        <f>+LISTAS[[#This Row],[Codigo]]</f>
        <v>S-006</v>
      </c>
      <c r="AD79" s="13" t="str">
        <f>+LISTAS[[#This Row],[ID]]</f>
        <v>PLASTICOS79</v>
      </c>
      <c r="AH79" s="36"/>
      <c r="AI79" s="37">
        <f>+LISTAS[[#This Row],[Precio]]+(LISTAS[[#This Row],[Precio]]*AH79)</f>
        <v>578.92999999999995</v>
      </c>
      <c r="AJ79" s="38">
        <f t="shared" si="1"/>
        <v>289.46499999999997</v>
      </c>
      <c r="AL79" s="35">
        <f>+AJ79/LISTAS[[#This Row],[COSTO]]-1</f>
        <v>1.1984126984126986</v>
      </c>
      <c r="AM79" t="str">
        <f>+LISTAS[[#This Row],[ID]]</f>
        <v>PLASTICOS79</v>
      </c>
      <c r="AO79" s="43"/>
      <c r="AP79" s="39">
        <f>LISTAS[[#This Row],[COSTO]]+(LISTAS[[#This Row],[COSTO]]*AO79)</f>
        <v>131.66999999999999</v>
      </c>
      <c r="AQ79" s="44">
        <f>IF(AO79="",0,AP79/LISTAS[[#This Row],[VENTA NETA]]-1)</f>
        <v>0</v>
      </c>
      <c r="AS79" s="39">
        <v>104.5</v>
      </c>
      <c r="AT79" s="48">
        <f>+LISTAS[[#This Row],[COSTO]]/AS79-1</f>
        <v>0.25999999999999979</v>
      </c>
      <c r="BA79" t="s">
        <v>5</v>
      </c>
      <c r="BB79" s="36"/>
    </row>
    <row r="80" spans="1:54" x14ac:dyDescent="0.35">
      <c r="A80" s="7" t="s">
        <v>160</v>
      </c>
      <c r="B80" t="s">
        <v>5</v>
      </c>
      <c r="C80">
        <v>80</v>
      </c>
      <c r="D80" t="s">
        <v>161</v>
      </c>
      <c r="E80" s="2">
        <v>642.4</v>
      </c>
      <c r="F80" s="7" t="str">
        <f>+_xlfn.XLOOKUP(LISTAS[[#This Row],[ID]],_01_CODIGOS_Y_COSTOS_xlsm[Producto y N°],_01_CODIGOS_Y_COSTOS_xlsm[FABRICA],"",0,1)</f>
        <v>FADER</v>
      </c>
      <c r="G80" s="26">
        <f>LISTAS[[#This Row],[Precio]]*(1-0.46)</f>
        <v>346.89600000000002</v>
      </c>
      <c r="H80" s="1">
        <f>+_xlfn.XLOOKUP(LISTAS[[#This Row],[ID]],_01_CODIGOS_Y_COSTOS_xlsm[Producto y N°],_01_CODIGOS_Y_COSTOS_xlsm[COSTO],0,0,1)</f>
        <v>155.61000000000001</v>
      </c>
      <c r="I80" s="27">
        <f>+IFERROR(LISTAS[[#This Row],[VENTA NETA]]/LISTAS[[#This Row],[COSTO]]-1,0)</f>
        <v>1.2292654713707343</v>
      </c>
      <c r="J80" s="50" t="str">
        <f>IFERROR(VLOOKUP(LISTAS[[#This Row],[ID]],_01_CODIGOS_Y_COSTOS_xlsm[[Producto y N°]:[CODIGO]],2,0),"")</f>
        <v>S-077</v>
      </c>
      <c r="O80" t="s">
        <v>160</v>
      </c>
      <c r="AB80" s="12" t="str">
        <f>+LISTAS[[#This Row],[Codigo]]&amp;LISTAS[[#This Row],[Fabrica]]</f>
        <v>S-077FADER</v>
      </c>
      <c r="AC80" s="13" t="str">
        <f>+LISTAS[[#This Row],[Codigo]]</f>
        <v>S-077</v>
      </c>
      <c r="AD80" s="13" t="str">
        <f>+LISTAS[[#This Row],[ID]]</f>
        <v>PLASTICOS80</v>
      </c>
      <c r="AH80" s="36"/>
      <c r="AI80" s="37">
        <f>+LISTAS[[#This Row],[Precio]]+(LISTAS[[#This Row],[Precio]]*AH80)</f>
        <v>642.4</v>
      </c>
      <c r="AJ80" s="38">
        <f t="shared" si="1"/>
        <v>321.2</v>
      </c>
      <c r="AL80" s="35">
        <f>+AJ80/LISTAS[[#This Row],[COSTO]]-1</f>
        <v>1.0641346957136428</v>
      </c>
      <c r="AM80" t="str">
        <f>+LISTAS[[#This Row],[ID]]</f>
        <v>PLASTICOS80</v>
      </c>
      <c r="AO80" s="43"/>
      <c r="AP80" s="39">
        <f>LISTAS[[#This Row],[COSTO]]+(LISTAS[[#This Row],[COSTO]]*AO80)</f>
        <v>155.61000000000001</v>
      </c>
      <c r="AQ80" s="44">
        <f>IF(AO80="",0,AP80/LISTAS[[#This Row],[VENTA NETA]]-1)</f>
        <v>0</v>
      </c>
      <c r="AS80" s="39">
        <v>121.6</v>
      </c>
      <c r="AT80" s="48">
        <f>+LISTAS[[#This Row],[COSTO]]/AS80-1</f>
        <v>0.27968750000000009</v>
      </c>
      <c r="BA80" t="s">
        <v>5</v>
      </c>
      <c r="BB80" s="36"/>
    </row>
    <row r="81" spans="1:54" x14ac:dyDescent="0.35">
      <c r="A81" s="7" t="s">
        <v>162</v>
      </c>
      <c r="B81" t="s">
        <v>5</v>
      </c>
      <c r="C81">
        <v>81</v>
      </c>
      <c r="D81" t="s">
        <v>163</v>
      </c>
      <c r="E81" s="2">
        <v>933.24</v>
      </c>
      <c r="F81" s="7" t="str">
        <f>+_xlfn.XLOOKUP(LISTAS[[#This Row],[ID]],_01_CODIGOS_Y_COSTOS_xlsm[Producto y N°],_01_CODIGOS_Y_COSTOS_xlsm[FABRICA],"",0,1)</f>
        <v>FADER</v>
      </c>
      <c r="G81" s="26">
        <f>LISTAS[[#This Row],[Precio]]*(1-0.46)</f>
        <v>503.94960000000003</v>
      </c>
      <c r="H81" s="1">
        <f>+_xlfn.XLOOKUP(LISTAS[[#This Row],[ID]],_01_CODIGOS_Y_COSTOS_xlsm[Producto y N°],_01_CODIGOS_Y_COSTOS_xlsm[COSTO],0,0,1)</f>
        <v>187.53</v>
      </c>
      <c r="I81" s="27">
        <f>+IFERROR(LISTAS[[#This Row],[VENTA NETA]]/LISTAS[[#This Row],[COSTO]]-1,0)</f>
        <v>1.6873012318029117</v>
      </c>
      <c r="J81" s="50" t="str">
        <f>IFERROR(VLOOKUP(LISTAS[[#This Row],[ID]],_01_CODIGOS_Y_COSTOS_xlsm[[Producto y N°]:[CODIGO]],2,0),"")</f>
        <v>S-052</v>
      </c>
      <c r="O81" t="s">
        <v>162</v>
      </c>
      <c r="AB81" s="12" t="str">
        <f>+LISTAS[[#This Row],[Codigo]]&amp;LISTAS[[#This Row],[Fabrica]]</f>
        <v>S-052FADER</v>
      </c>
      <c r="AC81" s="13" t="str">
        <f>+LISTAS[[#This Row],[Codigo]]</f>
        <v>S-052</v>
      </c>
      <c r="AD81" s="13" t="str">
        <f>+LISTAS[[#This Row],[ID]]</f>
        <v>PLASTICOS81</v>
      </c>
      <c r="AH81" s="36"/>
      <c r="AI81" s="37">
        <f>+LISTAS[[#This Row],[Precio]]+(LISTAS[[#This Row],[Precio]]*AH81)</f>
        <v>933.24</v>
      </c>
      <c r="AJ81" s="38">
        <f t="shared" si="1"/>
        <v>466.62</v>
      </c>
      <c r="AL81" s="35">
        <f>+AJ81/LISTAS[[#This Row],[COSTO]]-1</f>
        <v>1.4882418812989924</v>
      </c>
      <c r="AM81" t="str">
        <f>+LISTAS[[#This Row],[ID]]</f>
        <v>PLASTICOS81</v>
      </c>
      <c r="AO81" s="43"/>
      <c r="AP81" s="39">
        <f>LISTAS[[#This Row],[COSTO]]+(LISTAS[[#This Row],[COSTO]]*AO81)</f>
        <v>187.53</v>
      </c>
      <c r="AQ81" s="44">
        <f>IF(AO81="",0,AP81/LISTAS[[#This Row],[VENTA NETA]]-1)</f>
        <v>0</v>
      </c>
      <c r="AS81" s="39">
        <v>148.19999999999999</v>
      </c>
      <c r="AT81" s="48">
        <f>+LISTAS[[#This Row],[COSTO]]/AS81-1</f>
        <v>0.26538461538461555</v>
      </c>
      <c r="BA81" t="s">
        <v>5</v>
      </c>
      <c r="BB81" s="36"/>
    </row>
    <row r="82" spans="1:54" x14ac:dyDescent="0.35">
      <c r="A82" s="7" t="s">
        <v>164</v>
      </c>
      <c r="B82" t="s">
        <v>5</v>
      </c>
      <c r="C82">
        <v>82</v>
      </c>
      <c r="D82" t="s">
        <v>165</v>
      </c>
      <c r="E82" s="2">
        <v>839.97</v>
      </c>
      <c r="F82" s="7" t="str">
        <f>+_xlfn.XLOOKUP(LISTAS[[#This Row],[ID]],_01_CODIGOS_Y_COSTOS_xlsm[Producto y N°],_01_CODIGOS_Y_COSTOS_xlsm[FABRICA],"",0,1)</f>
        <v>FADER</v>
      </c>
      <c r="G82" s="26">
        <f>LISTAS[[#This Row],[Precio]]*(1-0.46)</f>
        <v>453.58380000000005</v>
      </c>
      <c r="H82" s="1">
        <f>+_xlfn.XLOOKUP(LISTAS[[#This Row],[ID]],_01_CODIGOS_Y_COSTOS_xlsm[Producto y N°],_01_CODIGOS_Y_COSTOS_xlsm[COSTO],0,0,1)</f>
        <v>194.51249999999999</v>
      </c>
      <c r="I82" s="27">
        <f>+IFERROR(LISTAS[[#This Row],[VENTA NETA]]/LISTAS[[#This Row],[COSTO]]-1,0)</f>
        <v>1.3319005205320997</v>
      </c>
      <c r="J82" s="50" t="str">
        <f>IFERROR(VLOOKUP(LISTAS[[#This Row],[ID]],_01_CODIGOS_Y_COSTOS_xlsm[[Producto y N°]:[CODIGO]],2,0),"")</f>
        <v>S-111</v>
      </c>
      <c r="O82" t="s">
        <v>164</v>
      </c>
      <c r="AB82" s="12" t="str">
        <f>+LISTAS[[#This Row],[Codigo]]&amp;LISTAS[[#This Row],[Fabrica]]</f>
        <v>S-111FADER</v>
      </c>
      <c r="AC82" s="13" t="str">
        <f>+LISTAS[[#This Row],[Codigo]]</f>
        <v>S-111</v>
      </c>
      <c r="AD82" s="13" t="str">
        <f>+LISTAS[[#This Row],[ID]]</f>
        <v>PLASTICOS82</v>
      </c>
      <c r="AH82" s="36"/>
      <c r="AI82" s="37">
        <f>+LISTAS[[#This Row],[Precio]]+(LISTAS[[#This Row],[Precio]]*AH82)</f>
        <v>839.97</v>
      </c>
      <c r="AJ82" s="38">
        <f t="shared" si="1"/>
        <v>419.98500000000001</v>
      </c>
      <c r="AL82" s="35">
        <f>+AJ82/LISTAS[[#This Row],[COSTO]]-1</f>
        <v>1.159167148640833</v>
      </c>
      <c r="AM82" t="str">
        <f>+LISTAS[[#This Row],[ID]]</f>
        <v>PLASTICOS82</v>
      </c>
      <c r="AO82" s="43"/>
      <c r="AP82" s="39">
        <f>LISTAS[[#This Row],[COSTO]]+(LISTAS[[#This Row],[COSTO]]*AO82)</f>
        <v>194.51249999999999</v>
      </c>
      <c r="AQ82" s="44">
        <f>IF(AO82="",0,AP82/LISTAS[[#This Row],[VENTA NETA]]-1)</f>
        <v>0</v>
      </c>
      <c r="AS82" s="39">
        <v>155.80000000000001</v>
      </c>
      <c r="AT82" s="48">
        <f>+LISTAS[[#This Row],[COSTO]]/AS82-1</f>
        <v>0.24847560975609739</v>
      </c>
      <c r="BA82" t="s">
        <v>5</v>
      </c>
      <c r="BB82" s="36"/>
    </row>
    <row r="83" spans="1:54" x14ac:dyDescent="0.35">
      <c r="A83" s="7" t="s">
        <v>166</v>
      </c>
      <c r="B83" t="s">
        <v>5</v>
      </c>
      <c r="C83">
        <v>84</v>
      </c>
      <c r="D83" t="s">
        <v>167</v>
      </c>
      <c r="E83" s="2">
        <v>902.31</v>
      </c>
      <c r="F83" s="7" t="str">
        <f>+_xlfn.XLOOKUP(LISTAS[[#This Row],[ID]],_01_CODIGOS_Y_COSTOS_xlsm[Producto y N°],_01_CODIGOS_Y_COSTOS_xlsm[FABRICA],"",0,1)</f>
        <v>FADER</v>
      </c>
      <c r="G83" s="26">
        <f>LISTAS[[#This Row],[Precio]]*(1-0.46)</f>
        <v>487.24740000000003</v>
      </c>
      <c r="H83" s="1">
        <f>+_xlfn.XLOOKUP(LISTAS[[#This Row],[ID]],_01_CODIGOS_Y_COSTOS_xlsm[Producto y N°],_01_CODIGOS_Y_COSTOS_xlsm[COSTO],0,0,1)</f>
        <v>179.55</v>
      </c>
      <c r="I83" s="27">
        <f>+IFERROR(LISTAS[[#This Row],[VENTA NETA]]/LISTAS[[#This Row],[COSTO]]-1,0)</f>
        <v>1.7137142857142855</v>
      </c>
      <c r="J83" s="50" t="str">
        <f>IFERROR(VLOOKUP(LISTAS[[#This Row],[ID]],_01_CODIGOS_Y_COSTOS_xlsm[[Producto y N°]:[CODIGO]],2,0),"")</f>
        <v>S-127</v>
      </c>
      <c r="O83" t="s">
        <v>166</v>
      </c>
      <c r="AB83" s="12" t="str">
        <f>+LISTAS[[#This Row],[Codigo]]&amp;LISTAS[[#This Row],[Fabrica]]</f>
        <v>S-127FADER</v>
      </c>
      <c r="AC83" s="13" t="str">
        <f>+LISTAS[[#This Row],[Codigo]]</f>
        <v>S-127</v>
      </c>
      <c r="AD83" s="13" t="str">
        <f>+LISTAS[[#This Row],[ID]]</f>
        <v>PLASTICOS84</v>
      </c>
      <c r="AH83" s="36"/>
      <c r="AI83" s="37">
        <f>+LISTAS[[#This Row],[Precio]]+(LISTAS[[#This Row],[Precio]]*AH83)</f>
        <v>902.31</v>
      </c>
      <c r="AJ83" s="38">
        <f t="shared" si="1"/>
        <v>451.15499999999997</v>
      </c>
      <c r="AL83" s="35">
        <f>+AJ83/LISTAS[[#This Row],[COSTO]]-1</f>
        <v>1.5126984126984122</v>
      </c>
      <c r="AM83" t="str">
        <f>+LISTAS[[#This Row],[ID]]</f>
        <v>PLASTICOS84</v>
      </c>
      <c r="AO83" s="43"/>
      <c r="AP83" s="39">
        <f>LISTAS[[#This Row],[COSTO]]+(LISTAS[[#This Row],[COSTO]]*AO83)</f>
        <v>179.55</v>
      </c>
      <c r="AQ83" s="44">
        <f>IF(AO83="",0,AP83/LISTAS[[#This Row],[VENTA NETA]]-1)</f>
        <v>0</v>
      </c>
      <c r="AS83" s="39">
        <v>142.5</v>
      </c>
      <c r="AT83" s="48">
        <f>+LISTAS[[#This Row],[COSTO]]/AS83-1</f>
        <v>0.26</v>
      </c>
      <c r="BA83" t="s">
        <v>5</v>
      </c>
      <c r="BB83" s="36"/>
    </row>
    <row r="84" spans="1:54" x14ac:dyDescent="0.35">
      <c r="A84" s="7" t="s">
        <v>168</v>
      </c>
      <c r="B84" t="s">
        <v>5</v>
      </c>
      <c r="C84">
        <v>85</v>
      </c>
      <c r="D84" t="s">
        <v>169</v>
      </c>
      <c r="E84" s="2">
        <v>902.31</v>
      </c>
      <c r="F84" s="7" t="str">
        <f>+_xlfn.XLOOKUP(LISTAS[[#This Row],[ID]],_01_CODIGOS_Y_COSTOS_xlsm[Producto y N°],_01_CODIGOS_Y_COSTOS_xlsm[FABRICA],"",0,1)</f>
        <v>FADER</v>
      </c>
      <c r="G84" s="26">
        <f>LISTAS[[#This Row],[Precio]]*(1-0.46)</f>
        <v>487.24740000000003</v>
      </c>
      <c r="H84" s="1">
        <f>+_xlfn.XLOOKUP(LISTAS[[#This Row],[ID]],_01_CODIGOS_Y_COSTOS_xlsm[Producto y N°],_01_CODIGOS_Y_COSTOS_xlsm[COSTO],0,0,1)</f>
        <v>204.48750000000001</v>
      </c>
      <c r="I84" s="27">
        <f>+IFERROR(LISTAS[[#This Row],[VENTA NETA]]/LISTAS[[#This Row],[COSTO]]-1,0)</f>
        <v>1.3827735191637629</v>
      </c>
      <c r="J84" s="50" t="str">
        <f>IFERROR(VLOOKUP(LISTAS[[#This Row],[ID]],_01_CODIGOS_Y_COSTOS_xlsm[[Producto y N°]:[CODIGO]],2,0),"")</f>
        <v>S-044</v>
      </c>
      <c r="O84" t="s">
        <v>168</v>
      </c>
      <c r="AB84" s="12" t="str">
        <f>+LISTAS[[#This Row],[Codigo]]&amp;LISTAS[[#This Row],[Fabrica]]</f>
        <v>S-044FADER</v>
      </c>
      <c r="AC84" s="13" t="str">
        <f>+LISTAS[[#This Row],[Codigo]]</f>
        <v>S-044</v>
      </c>
      <c r="AD84" s="13" t="str">
        <f>+LISTAS[[#This Row],[ID]]</f>
        <v>PLASTICOS85</v>
      </c>
      <c r="AH84" s="36"/>
      <c r="AI84" s="37">
        <f>+LISTAS[[#This Row],[Precio]]+(LISTAS[[#This Row],[Precio]]*AH84)</f>
        <v>902.31</v>
      </c>
      <c r="AJ84" s="38">
        <f t="shared" si="1"/>
        <v>451.15499999999997</v>
      </c>
      <c r="AL84" s="35">
        <f>+AJ84/LISTAS[[#This Row],[COSTO]]-1</f>
        <v>1.2062717770034839</v>
      </c>
      <c r="AM84" t="str">
        <f>+LISTAS[[#This Row],[ID]]</f>
        <v>PLASTICOS85</v>
      </c>
      <c r="AO84" s="43"/>
      <c r="AP84" s="39">
        <f>LISTAS[[#This Row],[COSTO]]+(LISTAS[[#This Row],[COSTO]]*AO84)</f>
        <v>204.48750000000001</v>
      </c>
      <c r="AQ84" s="44">
        <f>IF(AO84="",0,AP84/LISTAS[[#This Row],[VENTA NETA]]-1)</f>
        <v>0</v>
      </c>
      <c r="AS84" s="39">
        <v>161.5</v>
      </c>
      <c r="AT84" s="48">
        <f>+LISTAS[[#This Row],[COSTO]]/AS84-1</f>
        <v>0.26617647058823546</v>
      </c>
      <c r="BA84" t="s">
        <v>5</v>
      </c>
      <c r="BB84" s="36"/>
    </row>
    <row r="85" spans="1:54" x14ac:dyDescent="0.35">
      <c r="A85" s="7" t="s">
        <v>170</v>
      </c>
      <c r="B85" t="s">
        <v>5</v>
      </c>
      <c r="C85">
        <v>86</v>
      </c>
      <c r="D85" t="s">
        <v>171</v>
      </c>
      <c r="E85" s="2">
        <v>642.4</v>
      </c>
      <c r="F85" s="7" t="str">
        <f>+_xlfn.XLOOKUP(LISTAS[[#This Row],[ID]],_01_CODIGOS_Y_COSTOS_xlsm[Producto y N°],_01_CODIGOS_Y_COSTOS_xlsm[FABRICA],"",0,1)</f>
        <v>FADER</v>
      </c>
      <c r="G85" s="26">
        <f>LISTAS[[#This Row],[Precio]]*(1-0.46)</f>
        <v>346.89600000000002</v>
      </c>
      <c r="H85" s="1">
        <f>+_xlfn.XLOOKUP(LISTAS[[#This Row],[ID]],_01_CODIGOS_Y_COSTOS_xlsm[Producto y N°],_01_CODIGOS_Y_COSTOS_xlsm[COSTO],0,0,1)</f>
        <v>144.63749999999999</v>
      </c>
      <c r="I85" s="27">
        <f>+IFERROR(LISTAS[[#This Row],[VENTA NETA]]/LISTAS[[#This Row],[COSTO]]-1,0)</f>
        <v>1.3983821623023078</v>
      </c>
      <c r="J85" s="50" t="str">
        <f>IFERROR(VLOOKUP(LISTAS[[#This Row],[ID]],_01_CODIGOS_Y_COSTOS_xlsm[[Producto y N°]:[CODIGO]],2,0),"")</f>
        <v>S-076/B</v>
      </c>
      <c r="O85" t="s">
        <v>170</v>
      </c>
      <c r="AB85" s="12" t="str">
        <f>+LISTAS[[#This Row],[Codigo]]&amp;LISTAS[[#This Row],[Fabrica]]</f>
        <v>S-076/BFADER</v>
      </c>
      <c r="AC85" s="13" t="str">
        <f>+LISTAS[[#This Row],[Codigo]]</f>
        <v>S-076/B</v>
      </c>
      <c r="AD85" s="13" t="str">
        <f>+LISTAS[[#This Row],[ID]]</f>
        <v>PLASTICOS86</v>
      </c>
      <c r="AH85" s="36"/>
      <c r="AI85" s="37">
        <f>+LISTAS[[#This Row],[Precio]]+(LISTAS[[#This Row],[Precio]]*AH85)</f>
        <v>642.4</v>
      </c>
      <c r="AJ85" s="38">
        <f t="shared" si="1"/>
        <v>321.2</v>
      </c>
      <c r="AL85" s="35">
        <f>+AJ85/LISTAS[[#This Row],[COSTO]]-1</f>
        <v>1.2207242243539884</v>
      </c>
      <c r="AM85" t="str">
        <f>+LISTAS[[#This Row],[ID]]</f>
        <v>PLASTICOS86</v>
      </c>
      <c r="AO85" s="43"/>
      <c r="AP85" s="39">
        <f>LISTAS[[#This Row],[COSTO]]+(LISTAS[[#This Row],[COSTO]]*AO85)</f>
        <v>144.63749999999999</v>
      </c>
      <c r="AQ85" s="44">
        <f>IF(AO85="",0,AP85/LISTAS[[#This Row],[VENTA NETA]]-1)</f>
        <v>0</v>
      </c>
      <c r="AS85" s="39">
        <v>114</v>
      </c>
      <c r="AT85" s="48">
        <f>+LISTAS[[#This Row],[COSTO]]/AS85-1</f>
        <v>0.26874999999999982</v>
      </c>
      <c r="BA85" t="s">
        <v>5</v>
      </c>
      <c r="BB85" s="36"/>
    </row>
    <row r="86" spans="1:54" x14ac:dyDescent="0.35">
      <c r="A86" s="7" t="s">
        <v>172</v>
      </c>
      <c r="B86" t="s">
        <v>5</v>
      </c>
      <c r="C86">
        <v>87</v>
      </c>
      <c r="D86" t="s">
        <v>173</v>
      </c>
      <c r="E86" s="2">
        <v>839.97</v>
      </c>
      <c r="F86" s="7" t="str">
        <f>+_xlfn.XLOOKUP(LISTAS[[#This Row],[ID]],_01_CODIGOS_Y_COSTOS_xlsm[Producto y N°],_01_CODIGOS_Y_COSTOS_xlsm[FABRICA],"",0,1)</f>
        <v>FADER</v>
      </c>
      <c r="G86" s="26">
        <f>LISTAS[[#This Row],[Precio]]*(1-0.46)</f>
        <v>453.58380000000005</v>
      </c>
      <c r="H86" s="1">
        <f>+_xlfn.XLOOKUP(LISTAS[[#This Row],[ID]],_01_CODIGOS_Y_COSTOS_xlsm[Producto y N°],_01_CODIGOS_Y_COSTOS_xlsm[COSTO],0,0,1)</f>
        <v>183.54</v>
      </c>
      <c r="I86" s="27">
        <f>+IFERROR(LISTAS[[#This Row],[VENTA NETA]]/LISTAS[[#This Row],[COSTO]]-1,0)</f>
        <v>1.4713076168682582</v>
      </c>
      <c r="J86" s="50" t="str">
        <f>IFERROR(VLOOKUP(LISTAS[[#This Row],[ID]],_01_CODIGOS_Y_COSTOS_xlsm[[Producto y N°]:[CODIGO]],2,0),"")</f>
        <v>S-005</v>
      </c>
      <c r="O86" t="s">
        <v>172</v>
      </c>
      <c r="AB86" s="12" t="str">
        <f>+LISTAS[[#This Row],[Codigo]]&amp;LISTAS[[#This Row],[Fabrica]]</f>
        <v>S-005FADER</v>
      </c>
      <c r="AC86" s="13" t="str">
        <f>+LISTAS[[#This Row],[Codigo]]</f>
        <v>S-005</v>
      </c>
      <c r="AD86" s="13" t="str">
        <f>+LISTAS[[#This Row],[ID]]</f>
        <v>PLASTICOS87</v>
      </c>
      <c r="AH86" s="36"/>
      <c r="AI86" s="37">
        <f>+LISTAS[[#This Row],[Precio]]+(LISTAS[[#This Row],[Precio]]*AH86)</f>
        <v>839.97</v>
      </c>
      <c r="AJ86" s="38">
        <f t="shared" si="1"/>
        <v>419.98500000000001</v>
      </c>
      <c r="AL86" s="35">
        <f>+AJ86/LISTAS[[#This Row],[COSTO]]-1</f>
        <v>1.2882477933965348</v>
      </c>
      <c r="AM86" t="str">
        <f>+LISTAS[[#This Row],[ID]]</f>
        <v>PLASTICOS87</v>
      </c>
      <c r="AO86" s="43"/>
      <c r="AP86" s="39">
        <f>LISTAS[[#This Row],[COSTO]]+(LISTAS[[#This Row],[COSTO]]*AO86)</f>
        <v>183.54</v>
      </c>
      <c r="AQ86" s="44">
        <f>IF(AO86="",0,AP86/LISTAS[[#This Row],[VENTA NETA]]-1)</f>
        <v>0</v>
      </c>
      <c r="AS86" s="39">
        <v>148.19999999999999</v>
      </c>
      <c r="AT86" s="48">
        <f>+LISTAS[[#This Row],[COSTO]]/AS86-1</f>
        <v>0.2384615384615385</v>
      </c>
      <c r="BA86" t="s">
        <v>5</v>
      </c>
      <c r="BB86" s="36"/>
    </row>
    <row r="87" spans="1:54" x14ac:dyDescent="0.35">
      <c r="A87" s="7" t="s">
        <v>174</v>
      </c>
      <c r="B87" t="s">
        <v>5</v>
      </c>
      <c r="C87">
        <v>88</v>
      </c>
      <c r="D87" t="s">
        <v>175</v>
      </c>
      <c r="E87" s="2">
        <v>980.17</v>
      </c>
      <c r="F87" s="7" t="str">
        <f>+_xlfn.XLOOKUP(LISTAS[[#This Row],[ID]],_01_CODIGOS_Y_COSTOS_xlsm[Producto y N°],_01_CODIGOS_Y_COSTOS_xlsm[FABRICA],"",0,1)</f>
        <v>FADER</v>
      </c>
      <c r="G87" s="26">
        <f>LISTAS[[#This Row],[Precio]]*(1-0.46)</f>
        <v>529.29179999999997</v>
      </c>
      <c r="H87" s="1">
        <f>+_xlfn.XLOOKUP(LISTAS[[#This Row],[ID]],_01_CODIGOS_Y_COSTOS_xlsm[Producto y N°],_01_CODIGOS_Y_COSTOS_xlsm[COSTO],0,0,1)</f>
        <v>239.4</v>
      </c>
      <c r="I87" s="27">
        <f>+IFERROR(LISTAS[[#This Row],[VENTA NETA]]/LISTAS[[#This Row],[COSTO]]-1,0)</f>
        <v>1.2109097744360899</v>
      </c>
      <c r="J87" s="50" t="str">
        <f>IFERROR(VLOOKUP(LISTAS[[#This Row],[ID]],_01_CODIGOS_Y_COSTOS_xlsm[[Producto y N°]:[CODIGO]],2,0),"")</f>
        <v>S-026</v>
      </c>
      <c r="O87" t="s">
        <v>174</v>
      </c>
      <c r="AB87" s="12" t="str">
        <f>+LISTAS[[#This Row],[Codigo]]&amp;LISTAS[[#This Row],[Fabrica]]</f>
        <v>S-026FADER</v>
      </c>
      <c r="AC87" s="13" t="str">
        <f>+LISTAS[[#This Row],[Codigo]]</f>
        <v>S-026</v>
      </c>
      <c r="AD87" s="13" t="str">
        <f>+LISTAS[[#This Row],[ID]]</f>
        <v>PLASTICOS88</v>
      </c>
      <c r="AH87" s="36"/>
      <c r="AI87" s="37">
        <f>+LISTAS[[#This Row],[Precio]]+(LISTAS[[#This Row],[Precio]]*AH87)</f>
        <v>980.17</v>
      </c>
      <c r="AJ87" s="38">
        <f t="shared" si="1"/>
        <v>490.08499999999998</v>
      </c>
      <c r="AL87" s="35">
        <f>+AJ87/LISTAS[[#This Row],[COSTO]]-1</f>
        <v>1.0471386800334166</v>
      </c>
      <c r="AM87" t="str">
        <f>+LISTAS[[#This Row],[ID]]</f>
        <v>PLASTICOS88</v>
      </c>
      <c r="AO87" s="43"/>
      <c r="AP87" s="39">
        <f>LISTAS[[#This Row],[COSTO]]+(LISTAS[[#This Row],[COSTO]]*AO87)</f>
        <v>239.4</v>
      </c>
      <c r="AQ87" s="44">
        <f>IF(AO87="",0,AP87/LISTAS[[#This Row],[VENTA NETA]]-1)</f>
        <v>0</v>
      </c>
      <c r="AS87" s="39">
        <v>190</v>
      </c>
      <c r="AT87" s="48">
        <f>+LISTAS[[#This Row],[COSTO]]/AS87-1</f>
        <v>0.26</v>
      </c>
      <c r="BA87" t="s">
        <v>5</v>
      </c>
      <c r="BB87" s="36"/>
    </row>
    <row r="88" spans="1:54" x14ac:dyDescent="0.35">
      <c r="A88" s="7" t="s">
        <v>176</v>
      </c>
      <c r="B88" t="s">
        <v>5</v>
      </c>
      <c r="C88">
        <v>89</v>
      </c>
      <c r="D88" t="s">
        <v>177</v>
      </c>
      <c r="E88" s="2">
        <v>727.61</v>
      </c>
      <c r="F88" s="7" t="str">
        <f>+_xlfn.XLOOKUP(LISTAS[[#This Row],[ID]],_01_CODIGOS_Y_COSTOS_xlsm[Producto y N°],_01_CODIGOS_Y_COSTOS_xlsm[FABRICA],"",0,1)</f>
        <v>FADER</v>
      </c>
      <c r="G88" s="26">
        <f>LISTAS[[#This Row],[Precio]]*(1-0.46)</f>
        <v>392.90940000000001</v>
      </c>
      <c r="H88" s="1">
        <f>+_xlfn.XLOOKUP(LISTAS[[#This Row],[ID]],_01_CODIGOS_Y_COSTOS_xlsm[Producto y N°],_01_CODIGOS_Y_COSTOS_xlsm[COSTO],0,0,1)</f>
        <v>169.57499999999999</v>
      </c>
      <c r="I88" s="27">
        <f>+IFERROR(LISTAS[[#This Row],[VENTA NETA]]/LISTAS[[#This Row],[COSTO]]-1,0)</f>
        <v>1.3170243255196818</v>
      </c>
      <c r="J88" s="50" t="str">
        <f>IFERROR(VLOOKUP(LISTAS[[#This Row],[ID]],_01_CODIGOS_Y_COSTOS_xlsm[[Producto y N°]:[CODIGO]],2,0),"")</f>
        <v>S-011</v>
      </c>
      <c r="O88" t="s">
        <v>176</v>
      </c>
      <c r="AB88" s="12" t="str">
        <f>+LISTAS[[#This Row],[Codigo]]&amp;LISTAS[[#This Row],[Fabrica]]</f>
        <v>S-011FADER</v>
      </c>
      <c r="AC88" s="13" t="str">
        <f>+LISTAS[[#This Row],[Codigo]]</f>
        <v>S-011</v>
      </c>
      <c r="AD88" s="13" t="str">
        <f>+LISTAS[[#This Row],[ID]]</f>
        <v>PLASTICOS89</v>
      </c>
      <c r="AH88" s="36"/>
      <c r="AI88" s="37">
        <f>+LISTAS[[#This Row],[Precio]]+(LISTAS[[#This Row],[Precio]]*AH88)</f>
        <v>727.61</v>
      </c>
      <c r="AJ88" s="38">
        <f t="shared" si="1"/>
        <v>363.80500000000001</v>
      </c>
      <c r="AL88" s="35">
        <f>+AJ88/LISTAS[[#This Row],[COSTO]]-1</f>
        <v>1.1453928939997051</v>
      </c>
      <c r="AM88" t="str">
        <f>+LISTAS[[#This Row],[ID]]</f>
        <v>PLASTICOS89</v>
      </c>
      <c r="AO88" s="43"/>
      <c r="AP88" s="39">
        <f>LISTAS[[#This Row],[COSTO]]+(LISTAS[[#This Row],[COSTO]]*AO88)</f>
        <v>169.57499999999999</v>
      </c>
      <c r="AQ88" s="44">
        <f>IF(AO88="",0,AP88/LISTAS[[#This Row],[VENTA NETA]]-1)</f>
        <v>0</v>
      </c>
      <c r="AS88" s="39">
        <v>134.60740000000001</v>
      </c>
      <c r="AT88" s="48">
        <f>+LISTAS[[#This Row],[COSTO]]/AS88-1</f>
        <v>0.25977472263783397</v>
      </c>
      <c r="BA88" t="s">
        <v>5</v>
      </c>
      <c r="BB88" s="36"/>
    </row>
    <row r="89" spans="1:54" x14ac:dyDescent="0.35">
      <c r="A89" s="7" t="s">
        <v>178</v>
      </c>
      <c r="B89" t="s">
        <v>5</v>
      </c>
      <c r="C89">
        <v>91</v>
      </c>
      <c r="D89" t="s">
        <v>179</v>
      </c>
      <c r="E89" s="2">
        <v>447.75</v>
      </c>
      <c r="F89" s="7" t="str">
        <f>+_xlfn.XLOOKUP(LISTAS[[#This Row],[ID]],_01_CODIGOS_Y_COSTOS_xlsm[Producto y N°],_01_CODIGOS_Y_COSTOS_xlsm[FABRICA],"",0,1)</f>
        <v>FADER</v>
      </c>
      <c r="G89" s="26">
        <f>LISTAS[[#This Row],[Precio]]*(1-0.46)</f>
        <v>241.78500000000003</v>
      </c>
      <c r="H89" s="1">
        <f>+_xlfn.XLOOKUP(LISTAS[[#This Row],[ID]],_01_CODIGOS_Y_COSTOS_xlsm[Producto y N°],_01_CODIGOS_Y_COSTOS_xlsm[COSTO],0,0,1)</f>
        <v>91.77</v>
      </c>
      <c r="I89" s="27">
        <f>+IFERROR(LISTAS[[#This Row],[VENTA NETA]]/LISTAS[[#This Row],[COSTO]]-1,0)</f>
        <v>1.6346845374305334</v>
      </c>
      <c r="J89" s="50" t="str">
        <f>IFERROR(VLOOKUP(LISTAS[[#This Row],[ID]],_01_CODIGOS_Y_COSTOS_xlsm[[Producto y N°]:[CODIGO]],2,0),"")</f>
        <v>S-075</v>
      </c>
      <c r="O89" t="s">
        <v>178</v>
      </c>
      <c r="AB89" s="12" t="str">
        <f>+LISTAS[[#This Row],[Codigo]]&amp;LISTAS[[#This Row],[Fabrica]]</f>
        <v>S-075FADER</v>
      </c>
      <c r="AC89" s="13" t="str">
        <f>+LISTAS[[#This Row],[Codigo]]</f>
        <v>S-075</v>
      </c>
      <c r="AD89" s="13" t="str">
        <f>+LISTAS[[#This Row],[ID]]</f>
        <v>PLASTICOS91</v>
      </c>
      <c r="AH89" s="36"/>
      <c r="AI89" s="37">
        <f>+LISTAS[[#This Row],[Precio]]+(LISTAS[[#This Row],[Precio]]*AH89)</f>
        <v>447.75</v>
      </c>
      <c r="AJ89" s="38">
        <f t="shared" si="1"/>
        <v>223.875</v>
      </c>
      <c r="AL89" s="35">
        <f>+AJ89/LISTAS[[#This Row],[COSTO]]-1</f>
        <v>1.4395227198430862</v>
      </c>
      <c r="AM89" t="str">
        <f>+LISTAS[[#This Row],[ID]]</f>
        <v>PLASTICOS91</v>
      </c>
      <c r="AO89" s="43"/>
      <c r="AP89" s="39">
        <f>LISTAS[[#This Row],[COSTO]]+(LISTAS[[#This Row],[COSTO]]*AO89)</f>
        <v>91.77</v>
      </c>
      <c r="AQ89" s="44">
        <f>IF(AO89="",0,AP89/LISTAS[[#This Row],[VENTA NETA]]-1)</f>
        <v>0</v>
      </c>
      <c r="AS89" s="39">
        <v>85.5</v>
      </c>
      <c r="AT89" s="48">
        <f>+LISTAS[[#This Row],[COSTO]]/AS89-1</f>
        <v>7.333333333333325E-2</v>
      </c>
      <c r="BA89" t="s">
        <v>5</v>
      </c>
      <c r="BB89" s="36"/>
    </row>
    <row r="90" spans="1:54" x14ac:dyDescent="0.35">
      <c r="A90" s="7" t="s">
        <v>180</v>
      </c>
      <c r="B90" t="s">
        <v>5</v>
      </c>
      <c r="C90">
        <v>92</v>
      </c>
      <c r="D90" t="s">
        <v>181</v>
      </c>
      <c r="E90" s="2">
        <v>809.04</v>
      </c>
      <c r="F90" s="7" t="str">
        <f>+_xlfn.XLOOKUP(LISTAS[[#This Row],[ID]],_01_CODIGOS_Y_COSTOS_xlsm[Producto y N°],_01_CODIGOS_Y_COSTOS_xlsm[FABRICA],"",0,1)</f>
        <v>FADER</v>
      </c>
      <c r="G90" s="26">
        <f>LISTAS[[#This Row],[Precio]]*(1-0.46)</f>
        <v>436.88159999999999</v>
      </c>
      <c r="H90" s="1">
        <f>+_xlfn.XLOOKUP(LISTAS[[#This Row],[ID]],_01_CODIGOS_Y_COSTOS_xlsm[Producto y N°],_01_CODIGOS_Y_COSTOS_xlsm[COSTO],0,0,1)</f>
        <v>194.51249999999999</v>
      </c>
      <c r="I90" s="27">
        <f>+IFERROR(LISTAS[[#This Row],[VENTA NETA]]/LISTAS[[#This Row],[COSTO]]-1,0)</f>
        <v>1.2460335454019664</v>
      </c>
      <c r="J90" s="50" t="str">
        <f>IFERROR(VLOOKUP(LISTAS[[#This Row],[ID]],_01_CODIGOS_Y_COSTOS_xlsm[[Producto y N°]:[CODIGO]],2,0),"")</f>
        <v>S-070</v>
      </c>
      <c r="O90" t="s">
        <v>180</v>
      </c>
      <c r="AB90" s="12" t="str">
        <f>+LISTAS[[#This Row],[Codigo]]&amp;LISTAS[[#This Row],[Fabrica]]</f>
        <v>S-070FADER</v>
      </c>
      <c r="AC90" s="13" t="str">
        <f>+LISTAS[[#This Row],[Codigo]]</f>
        <v>S-070</v>
      </c>
      <c r="AD90" s="13" t="str">
        <f>+LISTAS[[#This Row],[ID]]</f>
        <v>PLASTICOS92</v>
      </c>
      <c r="AH90" s="36"/>
      <c r="AI90" s="37">
        <f>+LISTAS[[#This Row],[Precio]]+(LISTAS[[#This Row],[Precio]]*AH90)</f>
        <v>809.04</v>
      </c>
      <c r="AJ90" s="38">
        <f t="shared" si="1"/>
        <v>404.52</v>
      </c>
      <c r="AL90" s="35">
        <f>+AJ90/LISTAS[[#This Row],[COSTO]]-1</f>
        <v>1.0796606901870058</v>
      </c>
      <c r="AM90" t="str">
        <f>+LISTAS[[#This Row],[ID]]</f>
        <v>PLASTICOS92</v>
      </c>
      <c r="AO90" s="43"/>
      <c r="AP90" s="39">
        <f>LISTAS[[#This Row],[COSTO]]+(LISTAS[[#This Row],[COSTO]]*AO90)</f>
        <v>194.51249999999999</v>
      </c>
      <c r="AQ90" s="44">
        <f>IF(AO90="",0,AP90/LISTAS[[#This Row],[VENTA NETA]]-1)</f>
        <v>0</v>
      </c>
      <c r="AS90" s="39">
        <v>153.9</v>
      </c>
      <c r="AT90" s="48">
        <f>+LISTAS[[#This Row],[COSTO]]/AS90-1</f>
        <v>0.26388888888888884</v>
      </c>
      <c r="BA90" t="s">
        <v>5</v>
      </c>
      <c r="BB90" s="36"/>
    </row>
    <row r="91" spans="1:54" x14ac:dyDescent="0.35">
      <c r="A91" s="7" t="s">
        <v>182</v>
      </c>
      <c r="B91" t="s">
        <v>5</v>
      </c>
      <c r="C91">
        <v>93</v>
      </c>
      <c r="D91" t="s">
        <v>183</v>
      </c>
      <c r="E91" s="2">
        <v>706.18</v>
      </c>
      <c r="F91" s="7" t="str">
        <f>+_xlfn.XLOOKUP(LISTAS[[#This Row],[ID]],_01_CODIGOS_Y_COSTOS_xlsm[Producto y N°],_01_CODIGOS_Y_COSTOS_xlsm[FABRICA],"",0,1)</f>
        <v>FADER</v>
      </c>
      <c r="G91" s="26">
        <f>LISTAS[[#This Row],[Precio]]*(1-0.46)</f>
        <v>381.3372</v>
      </c>
      <c r="H91" s="1">
        <f>+_xlfn.XLOOKUP(LISTAS[[#This Row],[ID]],_01_CODIGOS_Y_COSTOS_xlsm[Producto y N°],_01_CODIGOS_Y_COSTOS_xlsm[COSTO],0,0,1)</f>
        <v>161.595</v>
      </c>
      <c r="I91" s="27">
        <f>+IFERROR(LISTAS[[#This Row],[VENTA NETA]]/LISTAS[[#This Row],[COSTO]]-1,0)</f>
        <v>1.3598329156223894</v>
      </c>
      <c r="J91" s="50" t="str">
        <f>IFERROR(VLOOKUP(LISTAS[[#This Row],[ID]],_01_CODIGOS_Y_COSTOS_xlsm[[Producto y N°]:[CODIGO]],2,0),"")</f>
        <v>S-021</v>
      </c>
      <c r="O91" t="s">
        <v>182</v>
      </c>
      <c r="AB91" s="12" t="str">
        <f>+LISTAS[[#This Row],[Codigo]]&amp;LISTAS[[#This Row],[Fabrica]]</f>
        <v>S-021FADER</v>
      </c>
      <c r="AC91" s="13" t="str">
        <f>+LISTAS[[#This Row],[Codigo]]</f>
        <v>S-021</v>
      </c>
      <c r="AD91" s="13" t="str">
        <f>+LISTAS[[#This Row],[ID]]</f>
        <v>PLASTICOS93</v>
      </c>
      <c r="AH91" s="36"/>
      <c r="AI91" s="37">
        <f>+LISTAS[[#This Row],[Precio]]+(LISTAS[[#This Row],[Precio]]*AH91)</f>
        <v>706.18</v>
      </c>
      <c r="AJ91" s="38">
        <f t="shared" si="1"/>
        <v>353.09</v>
      </c>
      <c r="AL91" s="35">
        <f>+AJ91/LISTAS[[#This Row],[COSTO]]-1</f>
        <v>1.1850304774281382</v>
      </c>
      <c r="AM91" t="str">
        <f>+LISTAS[[#This Row],[ID]]</f>
        <v>PLASTICOS93</v>
      </c>
      <c r="AN91" s="43"/>
      <c r="AO91" s="43"/>
      <c r="AP91" s="39">
        <f>LISTAS[[#This Row],[COSTO]]+(LISTAS[[#This Row],[COSTO]]*AO91)</f>
        <v>161.595</v>
      </c>
      <c r="AQ91" s="44">
        <f>IF(AO91="",0,AP91/LISTAS[[#This Row],[VENTA NETA]]-1)</f>
        <v>0</v>
      </c>
      <c r="AS91" s="39">
        <v>131.1</v>
      </c>
      <c r="AT91" s="48">
        <f>+LISTAS[[#This Row],[COSTO]]/AS91-1</f>
        <v>0.23260869565217401</v>
      </c>
      <c r="BA91" t="s">
        <v>5</v>
      </c>
      <c r="BB91" s="36"/>
    </row>
    <row r="92" spans="1:54" x14ac:dyDescent="0.35">
      <c r="A92" s="7" t="s">
        <v>184</v>
      </c>
      <c r="B92" t="s">
        <v>5</v>
      </c>
      <c r="C92">
        <v>94</v>
      </c>
      <c r="D92" t="s">
        <v>185</v>
      </c>
      <c r="E92" s="2">
        <v>668.91</v>
      </c>
      <c r="F92" s="7" t="str">
        <f>+_xlfn.XLOOKUP(LISTAS[[#This Row],[ID]],_01_CODIGOS_Y_COSTOS_xlsm[Producto y N°],_01_CODIGOS_Y_COSTOS_xlsm[FABRICA],"",0,1)</f>
        <v>FADER</v>
      </c>
      <c r="G92" s="26">
        <f>LISTAS[[#This Row],[Precio]]*(1-0.46)</f>
        <v>361.21140000000003</v>
      </c>
      <c r="H92" s="1">
        <f>+_xlfn.XLOOKUP(LISTAS[[#This Row],[ID]],_01_CODIGOS_Y_COSTOS_xlsm[Producto y N°],_01_CODIGOS_Y_COSTOS_xlsm[COSTO],0,0,1)</f>
        <v>119.7</v>
      </c>
      <c r="I92" s="27">
        <f>+IFERROR(LISTAS[[#This Row],[VENTA NETA]]/LISTAS[[#This Row],[COSTO]]-1,0)</f>
        <v>2.017639097744361</v>
      </c>
      <c r="J92" s="50" t="str">
        <f>IFERROR(VLOOKUP(LISTAS[[#This Row],[ID]],_01_CODIGOS_Y_COSTOS_xlsm[[Producto y N°]:[CODIGO]],2,0),"")</f>
        <v>S-071</v>
      </c>
      <c r="O92" t="s">
        <v>184</v>
      </c>
      <c r="AB92" s="12" t="str">
        <f>+LISTAS[[#This Row],[Codigo]]&amp;LISTAS[[#This Row],[Fabrica]]</f>
        <v>S-071FADER</v>
      </c>
      <c r="AC92" s="13" t="str">
        <f>+LISTAS[[#This Row],[Codigo]]</f>
        <v>S-071</v>
      </c>
      <c r="AD92" s="13" t="str">
        <f>+LISTAS[[#This Row],[ID]]</f>
        <v>PLASTICOS94</v>
      </c>
      <c r="AH92" s="36"/>
      <c r="AI92" s="37">
        <f>+LISTAS[[#This Row],[Precio]]+(LISTAS[[#This Row],[Precio]]*AH92)</f>
        <v>668.91</v>
      </c>
      <c r="AJ92" s="38">
        <f t="shared" si="1"/>
        <v>334.45499999999998</v>
      </c>
      <c r="AL92" s="35">
        <f>+AJ92/LISTAS[[#This Row],[COSTO]]-1</f>
        <v>1.7941102756892229</v>
      </c>
      <c r="AM92" t="str">
        <f>+LISTAS[[#This Row],[ID]]</f>
        <v>PLASTICOS94</v>
      </c>
      <c r="AO92" s="43"/>
      <c r="AP92" s="39">
        <f>LISTAS[[#This Row],[COSTO]]+(LISTAS[[#This Row],[COSTO]]*AO92)</f>
        <v>119.7</v>
      </c>
      <c r="AQ92" s="44">
        <f>IF(AO92="",0,AP92/LISTAS[[#This Row],[VENTA NETA]]-1)</f>
        <v>0</v>
      </c>
      <c r="AS92" s="39">
        <v>96.9</v>
      </c>
      <c r="AT92" s="48">
        <f>+LISTAS[[#This Row],[COSTO]]/AS92-1</f>
        <v>0.23529411764705888</v>
      </c>
      <c r="BA92" t="s">
        <v>5</v>
      </c>
      <c r="BB92" s="36"/>
    </row>
    <row r="93" spans="1:54" x14ac:dyDescent="0.35">
      <c r="A93" s="7" t="s">
        <v>186</v>
      </c>
      <c r="B93" t="s">
        <v>5</v>
      </c>
      <c r="C93">
        <v>95</v>
      </c>
      <c r="D93" t="s">
        <v>187</v>
      </c>
      <c r="E93" s="2">
        <v>1073.43</v>
      </c>
      <c r="F93" s="7" t="str">
        <f>+_xlfn.XLOOKUP(LISTAS[[#This Row],[ID]],_01_CODIGOS_Y_COSTOS_xlsm[Producto y N°],_01_CODIGOS_Y_COSTOS_xlsm[FABRICA],"",0,1)</f>
        <v>FADER</v>
      </c>
      <c r="G93" s="26">
        <f>LISTAS[[#This Row],[Precio]]*(1-0.46)</f>
        <v>579.65220000000011</v>
      </c>
      <c r="H93" s="1">
        <f>+_xlfn.XLOOKUP(LISTAS[[#This Row],[ID]],_01_CODIGOS_Y_COSTOS_xlsm[Producto y N°],_01_CODIGOS_Y_COSTOS_xlsm[COSTO],0,0,1)</f>
        <v>249.375</v>
      </c>
      <c r="I93" s="27">
        <f>+IFERROR(LISTAS[[#This Row],[VENTA NETA]]/LISTAS[[#This Row],[COSTO]]-1,0)</f>
        <v>1.3244198496240607</v>
      </c>
      <c r="J93" s="50" t="str">
        <f>IFERROR(VLOOKUP(LISTAS[[#This Row],[ID]],_01_CODIGOS_Y_COSTOS_xlsm[[Producto y N°]:[CODIGO]],2,0),"")</f>
        <v>S-072</v>
      </c>
      <c r="O93" t="s">
        <v>186</v>
      </c>
      <c r="AB93" s="12" t="str">
        <f>+LISTAS[[#This Row],[Codigo]]&amp;LISTAS[[#This Row],[Fabrica]]</f>
        <v>S-072FADER</v>
      </c>
      <c r="AC93" s="13" t="str">
        <f>+LISTAS[[#This Row],[Codigo]]</f>
        <v>S-072</v>
      </c>
      <c r="AD93" s="13" t="str">
        <f>+LISTAS[[#This Row],[ID]]</f>
        <v>PLASTICOS95</v>
      </c>
      <c r="AH93" s="36"/>
      <c r="AI93" s="37">
        <f>+LISTAS[[#This Row],[Precio]]+(LISTAS[[#This Row],[Precio]]*AH93)</f>
        <v>1073.43</v>
      </c>
      <c r="AJ93" s="38">
        <f t="shared" si="1"/>
        <v>536.71500000000003</v>
      </c>
      <c r="AL93" s="35">
        <f>+AJ93/LISTAS[[#This Row],[COSTO]]-1</f>
        <v>1.1522406015037596</v>
      </c>
      <c r="AM93" t="str">
        <f>+LISTAS[[#This Row],[ID]]</f>
        <v>PLASTICOS95</v>
      </c>
      <c r="AO93" s="43"/>
      <c r="AP93" s="39">
        <f>LISTAS[[#This Row],[COSTO]]+(LISTAS[[#This Row],[COSTO]]*AO93)</f>
        <v>249.375</v>
      </c>
      <c r="AQ93" s="44">
        <f>IF(AO93="",0,AP93/LISTAS[[#This Row],[VENTA NETA]]-1)</f>
        <v>0</v>
      </c>
      <c r="AS93" s="39">
        <v>199.5</v>
      </c>
      <c r="AT93" s="48">
        <f>+LISTAS[[#This Row],[COSTO]]/AS93-1</f>
        <v>0.25</v>
      </c>
      <c r="BA93" t="s">
        <v>5</v>
      </c>
      <c r="BB93" s="36"/>
    </row>
    <row r="94" spans="1:54" x14ac:dyDescent="0.35">
      <c r="A94" s="7" t="s">
        <v>188</v>
      </c>
      <c r="B94" t="s">
        <v>5</v>
      </c>
      <c r="C94">
        <v>96</v>
      </c>
      <c r="D94" t="s">
        <v>189</v>
      </c>
      <c r="E94" s="2">
        <v>713.06</v>
      </c>
      <c r="F94" s="7" t="str">
        <f>+_xlfn.XLOOKUP(LISTAS[[#This Row],[ID]],_01_CODIGOS_Y_COSTOS_xlsm[Producto y N°],_01_CODIGOS_Y_COSTOS_xlsm[FABRICA],"",0,1)</f>
        <v>FADER</v>
      </c>
      <c r="G94" s="26">
        <f>LISTAS[[#This Row],[Precio]]*(1-0.46)</f>
        <v>385.05239999999998</v>
      </c>
      <c r="H94" s="1">
        <f>+_xlfn.XLOOKUP(LISTAS[[#This Row],[ID]],_01_CODIGOS_Y_COSTOS_xlsm[Producto y N°],_01_CODIGOS_Y_COSTOS_xlsm[COSTO],0,0,1)</f>
        <v>168.30779999999999</v>
      </c>
      <c r="I94" s="27">
        <f>+IFERROR(LISTAS[[#This Row],[VENTA NETA]]/LISTAS[[#This Row],[COSTO]]-1,0)</f>
        <v>1.287787018783443</v>
      </c>
      <c r="J94" s="50" t="str">
        <f>IFERROR(VLOOKUP(LISTAS[[#This Row],[ID]],_01_CODIGOS_Y_COSTOS_xlsm[[Producto y N°]:[CODIGO]],2,0),"")</f>
        <v>F-059</v>
      </c>
      <c r="O94" t="s">
        <v>188</v>
      </c>
      <c r="AB94" s="12" t="str">
        <f>+LISTAS[[#This Row],[Codigo]]&amp;LISTAS[[#This Row],[Fabrica]]</f>
        <v>F-059FADER</v>
      </c>
      <c r="AC94" s="13" t="str">
        <f>+LISTAS[[#This Row],[Codigo]]</f>
        <v>F-059</v>
      </c>
      <c r="AD94" s="13" t="str">
        <f>+LISTAS[[#This Row],[ID]]</f>
        <v>PLASTICOS96</v>
      </c>
      <c r="AH94" s="36"/>
      <c r="AI94" s="37">
        <f>+LISTAS[[#This Row],[Precio]]+(LISTAS[[#This Row],[Precio]]*AH94)</f>
        <v>713.06</v>
      </c>
      <c r="AJ94" s="38">
        <f t="shared" si="1"/>
        <v>356.53</v>
      </c>
      <c r="AL94" s="35">
        <f>+AJ94/LISTAS[[#This Row],[COSTO]]-1</f>
        <v>1.1183213136883734</v>
      </c>
      <c r="AM94" t="str">
        <f>+LISTAS[[#This Row],[ID]]</f>
        <v>PLASTICOS96</v>
      </c>
      <c r="AO94" s="43"/>
      <c r="AP94" s="39">
        <f>LISTAS[[#This Row],[COSTO]]+(LISTAS[[#This Row],[COSTO]]*AO94)</f>
        <v>168.30779999999999</v>
      </c>
      <c r="AQ94" s="44">
        <f>IF(AO94="",0,AP94/LISTAS[[#This Row],[VENTA NETA]]-1)</f>
        <v>0</v>
      </c>
      <c r="AS94" s="39">
        <v>132.05000000000001</v>
      </c>
      <c r="AT94" s="48">
        <f>+LISTAS[[#This Row],[COSTO]]/AS94-1</f>
        <v>0.27457629685725093</v>
      </c>
      <c r="BA94" t="s">
        <v>5</v>
      </c>
      <c r="BB94" s="36"/>
    </row>
    <row r="95" spans="1:54" x14ac:dyDescent="0.35">
      <c r="A95" s="7" t="s">
        <v>190</v>
      </c>
      <c r="B95" t="s">
        <v>5</v>
      </c>
      <c r="C95">
        <v>97</v>
      </c>
      <c r="D95" t="s">
        <v>191</v>
      </c>
      <c r="E95" s="2">
        <v>1229.03</v>
      </c>
      <c r="F95" s="7" t="str">
        <f>+_xlfn.XLOOKUP(LISTAS[[#This Row],[ID]],_01_CODIGOS_Y_COSTOS_xlsm[Producto y N°],_01_CODIGOS_Y_COSTOS_xlsm[FABRICA],"",0,1)</f>
        <v>FADER</v>
      </c>
      <c r="G95" s="26">
        <f>LISTAS[[#This Row],[Precio]]*(1-0.46)</f>
        <v>663.67619999999999</v>
      </c>
      <c r="H95" s="1">
        <f>+_xlfn.XLOOKUP(LISTAS[[#This Row],[ID]],_01_CODIGOS_Y_COSTOS_xlsm[Producto y N°],_01_CODIGOS_Y_COSTOS_xlsm[COSTO],0,0,1)</f>
        <v>259.35000000000002</v>
      </c>
      <c r="I95" s="27">
        <f>+IFERROR(LISTAS[[#This Row],[VENTA NETA]]/LISTAS[[#This Row],[COSTO]]-1,0)</f>
        <v>1.5589982648930016</v>
      </c>
      <c r="J95" s="50" t="str">
        <f>IFERROR(VLOOKUP(LISTAS[[#This Row],[ID]],_01_CODIGOS_Y_COSTOS_xlsm[[Producto y N°]:[CODIGO]],2,0),"")</f>
        <v>S-082</v>
      </c>
      <c r="O95" t="s">
        <v>190</v>
      </c>
      <c r="AB95" s="12" t="str">
        <f>+LISTAS[[#This Row],[Codigo]]&amp;LISTAS[[#This Row],[Fabrica]]</f>
        <v>S-082FADER</v>
      </c>
      <c r="AC95" s="13" t="str">
        <f>+LISTAS[[#This Row],[Codigo]]</f>
        <v>S-082</v>
      </c>
      <c r="AD95" s="13" t="str">
        <f>+LISTAS[[#This Row],[ID]]</f>
        <v>PLASTICOS97</v>
      </c>
      <c r="AH95" s="36"/>
      <c r="AI95" s="37">
        <f>+LISTAS[[#This Row],[Precio]]+(LISTAS[[#This Row],[Precio]]*AH95)</f>
        <v>1229.03</v>
      </c>
      <c r="AJ95" s="38">
        <f t="shared" si="1"/>
        <v>614.51499999999999</v>
      </c>
      <c r="AL95" s="35">
        <f>+AJ95/LISTAS[[#This Row],[COSTO]]-1</f>
        <v>1.3694428378638901</v>
      </c>
      <c r="AM95" t="str">
        <f>+LISTAS[[#This Row],[ID]]</f>
        <v>PLASTICOS97</v>
      </c>
      <c r="AO95" s="43"/>
      <c r="AP95" s="39">
        <f>LISTAS[[#This Row],[COSTO]]+(LISTAS[[#This Row],[COSTO]]*AO95)</f>
        <v>259.35000000000002</v>
      </c>
      <c r="AQ95" s="44">
        <f>IF(AO95="",0,AP95/LISTAS[[#This Row],[VENTA NETA]]-1)</f>
        <v>0</v>
      </c>
      <c r="AS95" s="39">
        <v>207.1</v>
      </c>
      <c r="AT95" s="48">
        <f>+LISTAS[[#This Row],[COSTO]]/AS95-1</f>
        <v>0.25229357798165153</v>
      </c>
      <c r="BA95" t="s">
        <v>5</v>
      </c>
      <c r="BB95" s="36"/>
    </row>
    <row r="96" spans="1:54" x14ac:dyDescent="0.35">
      <c r="A96" s="7" t="s">
        <v>192</v>
      </c>
      <c r="B96" t="s">
        <v>5</v>
      </c>
      <c r="C96">
        <v>98</v>
      </c>
      <c r="D96" t="s">
        <v>193</v>
      </c>
      <c r="E96" s="2">
        <v>1027.04</v>
      </c>
      <c r="F96" s="7" t="str">
        <f>+_xlfn.XLOOKUP(LISTAS[[#This Row],[ID]],_01_CODIGOS_Y_COSTOS_xlsm[Producto y N°],_01_CODIGOS_Y_COSTOS_xlsm[FABRICA],"",0,1)</f>
        <v>FADER</v>
      </c>
      <c r="G96" s="26">
        <f>LISTAS[[#This Row],[Precio]]*(1-0.46)</f>
        <v>554.60159999999996</v>
      </c>
      <c r="H96" s="1">
        <f>+_xlfn.XLOOKUP(LISTAS[[#This Row],[ID]],_01_CODIGOS_Y_COSTOS_xlsm[Producto y N°],_01_CODIGOS_Y_COSTOS_xlsm[COSTO],0,0,1)</f>
        <v>215.46</v>
      </c>
      <c r="I96" s="27">
        <f>+IFERROR(LISTAS[[#This Row],[VENTA NETA]]/LISTAS[[#This Row],[COSTO]]-1,0)</f>
        <v>1.5740350877192979</v>
      </c>
      <c r="J96" s="50" t="str">
        <f>IFERROR(VLOOKUP(LISTAS[[#This Row],[ID]],_01_CODIGOS_Y_COSTOS_xlsm[[Producto y N°]:[CODIGO]],2,0),"")</f>
        <v>S-037</v>
      </c>
      <c r="O96" t="s">
        <v>192</v>
      </c>
      <c r="AB96" s="12" t="str">
        <f>+LISTAS[[#This Row],[Codigo]]&amp;LISTAS[[#This Row],[Fabrica]]</f>
        <v>S-037FADER</v>
      </c>
      <c r="AC96" s="13" t="str">
        <f>+LISTAS[[#This Row],[Codigo]]</f>
        <v>S-037</v>
      </c>
      <c r="AD96" s="13" t="str">
        <f>+LISTAS[[#This Row],[ID]]</f>
        <v>PLASTICOS98</v>
      </c>
      <c r="AH96" s="36"/>
      <c r="AI96" s="37">
        <f>+LISTAS[[#This Row],[Precio]]+(LISTAS[[#This Row],[Precio]]*AH96)</f>
        <v>1027.04</v>
      </c>
      <c r="AJ96" s="38">
        <f t="shared" si="1"/>
        <v>513.52</v>
      </c>
      <c r="AL96" s="35">
        <f>+AJ96/LISTAS[[#This Row],[COSTO]]-1</f>
        <v>1.3833658219623128</v>
      </c>
      <c r="AM96" t="str">
        <f>+LISTAS[[#This Row],[ID]]</f>
        <v>PLASTICOS98</v>
      </c>
      <c r="AO96" s="43"/>
      <c r="AP96" s="39">
        <f>LISTAS[[#This Row],[COSTO]]+(LISTAS[[#This Row],[COSTO]]*AO96)</f>
        <v>215.46</v>
      </c>
      <c r="AQ96" s="44">
        <f>IF(AO96="",0,AP96/LISTAS[[#This Row],[VENTA NETA]]-1)</f>
        <v>0</v>
      </c>
      <c r="AS96" s="39">
        <v>174.8</v>
      </c>
      <c r="AT96" s="48">
        <f>+LISTAS[[#This Row],[COSTO]]/AS96-1</f>
        <v>0.23260869565217379</v>
      </c>
      <c r="BA96" t="s">
        <v>5</v>
      </c>
      <c r="BB96" s="36"/>
    </row>
    <row r="97" spans="1:54" x14ac:dyDescent="0.35">
      <c r="A97" s="7" t="s">
        <v>194</v>
      </c>
      <c r="B97" t="s">
        <v>5</v>
      </c>
      <c r="C97">
        <v>99</v>
      </c>
      <c r="D97" t="s">
        <v>195</v>
      </c>
      <c r="E97" s="2">
        <v>654.85</v>
      </c>
      <c r="F97" s="7" t="str">
        <f>+_xlfn.XLOOKUP(LISTAS[[#This Row],[ID]],_01_CODIGOS_Y_COSTOS_xlsm[Producto y N°],_01_CODIGOS_Y_COSTOS_xlsm[FABRICA],"",0,1)</f>
        <v>FADER</v>
      </c>
      <c r="G97" s="26">
        <f>LISTAS[[#This Row],[Precio]]*(1-0.46)</f>
        <v>353.61900000000003</v>
      </c>
      <c r="H97" s="1">
        <f>+_xlfn.XLOOKUP(LISTAS[[#This Row],[ID]],_01_CODIGOS_Y_COSTOS_xlsm[Producto y N°],_01_CODIGOS_Y_COSTOS_xlsm[COSTO],0,0,1)</f>
        <v>167.58</v>
      </c>
      <c r="I97" s="27">
        <f>+IFERROR(LISTAS[[#This Row],[VENTA NETA]]/LISTAS[[#This Row],[COSTO]]-1,0)</f>
        <v>1.1101503759398494</v>
      </c>
      <c r="J97" s="50" t="str">
        <f>IFERROR(VLOOKUP(LISTAS[[#This Row],[ID]],_01_CODIGOS_Y_COSTOS_xlsm[[Producto y N°]:[CODIGO]],2,0),"")</f>
        <v>S-012</v>
      </c>
      <c r="O97" t="s">
        <v>194</v>
      </c>
      <c r="AB97" s="12" t="str">
        <f>+LISTAS[[#This Row],[Codigo]]&amp;LISTAS[[#This Row],[Fabrica]]</f>
        <v>S-012FADER</v>
      </c>
      <c r="AC97" s="13" t="str">
        <f>+LISTAS[[#This Row],[Codigo]]</f>
        <v>S-012</v>
      </c>
      <c r="AD97" s="13" t="str">
        <f>+LISTAS[[#This Row],[ID]]</f>
        <v>PLASTICOS99</v>
      </c>
      <c r="AH97" s="36"/>
      <c r="AI97" s="37">
        <f>+LISTAS[[#This Row],[Precio]]+(LISTAS[[#This Row],[Precio]]*AH97)</f>
        <v>654.85</v>
      </c>
      <c r="AJ97" s="38">
        <f t="shared" si="1"/>
        <v>327.42500000000001</v>
      </c>
      <c r="AL97" s="35">
        <f>+AJ97/LISTAS[[#This Row],[COSTO]]-1</f>
        <v>0.95384294068504594</v>
      </c>
      <c r="AM97" t="str">
        <f>+LISTAS[[#This Row],[ID]]</f>
        <v>PLASTICOS99</v>
      </c>
      <c r="AO97" s="43"/>
      <c r="AP97" s="39">
        <f>LISTAS[[#This Row],[COSTO]]+(LISTAS[[#This Row],[COSTO]]*AO97)</f>
        <v>167.58</v>
      </c>
      <c r="AQ97" s="44">
        <f>IF(AO97="",0,AP97/LISTAS[[#This Row],[VENTA NETA]]-1)</f>
        <v>0</v>
      </c>
      <c r="AS97" s="39">
        <v>133</v>
      </c>
      <c r="AT97" s="48">
        <f>+LISTAS[[#This Row],[COSTO]]/AS97-1</f>
        <v>0.26</v>
      </c>
      <c r="BA97" t="s">
        <v>5</v>
      </c>
      <c r="BB97" s="36"/>
    </row>
    <row r="98" spans="1:54" x14ac:dyDescent="0.35">
      <c r="A98" s="7" t="s">
        <v>196</v>
      </c>
      <c r="B98" t="s">
        <v>5</v>
      </c>
      <c r="C98">
        <v>100</v>
      </c>
      <c r="D98" t="s">
        <v>197</v>
      </c>
      <c r="E98" s="2">
        <v>771.26</v>
      </c>
      <c r="F98" s="7" t="str">
        <f>+_xlfn.XLOOKUP(LISTAS[[#This Row],[ID]],_01_CODIGOS_Y_COSTOS_xlsm[Producto y N°],_01_CODIGOS_Y_COSTOS_xlsm[FABRICA],"",0,1)</f>
        <v>FADER</v>
      </c>
      <c r="G98" s="26">
        <f>LISTAS[[#This Row],[Precio]]*(1-0.46)</f>
        <v>416.48040000000003</v>
      </c>
      <c r="H98" s="1">
        <f>+_xlfn.XLOOKUP(LISTAS[[#This Row],[ID]],_01_CODIGOS_Y_COSTOS_xlsm[Producto y N°],_01_CODIGOS_Y_COSTOS_xlsm[COSTO],0,0,1)</f>
        <v>180.1756</v>
      </c>
      <c r="I98" s="27">
        <f>+IFERROR(LISTAS[[#This Row],[VENTA NETA]]/LISTAS[[#This Row],[COSTO]]-1,0)</f>
        <v>1.3115249789649654</v>
      </c>
      <c r="J98" s="50" t="str">
        <f>IFERROR(VLOOKUP(LISTAS[[#This Row],[ID]],_01_CODIGOS_Y_COSTOS_xlsm[[Producto y N°]:[CODIGO]],2,0),"")</f>
        <v>F-029</v>
      </c>
      <c r="O98" t="s">
        <v>196</v>
      </c>
      <c r="AB98" s="12" t="str">
        <f>+LISTAS[[#This Row],[Codigo]]&amp;LISTAS[[#This Row],[Fabrica]]</f>
        <v>F-029FADER</v>
      </c>
      <c r="AC98" s="13" t="str">
        <f>+LISTAS[[#This Row],[Codigo]]</f>
        <v>F-029</v>
      </c>
      <c r="AD98" s="13" t="str">
        <f>+LISTAS[[#This Row],[ID]]</f>
        <v>PLASTICOS100</v>
      </c>
      <c r="AH98" s="36"/>
      <c r="AI98" s="37">
        <f>+LISTAS[[#This Row],[Precio]]+(LISTAS[[#This Row],[Precio]]*AH98)</f>
        <v>771.26</v>
      </c>
      <c r="AJ98" s="38">
        <f t="shared" si="1"/>
        <v>385.63</v>
      </c>
      <c r="AL98" s="35">
        <f>+AJ98/LISTAS[[#This Row],[COSTO]]-1</f>
        <v>1.1403009064490419</v>
      </c>
      <c r="AM98" t="str">
        <f>+LISTAS[[#This Row],[ID]]</f>
        <v>PLASTICOS100</v>
      </c>
      <c r="AO98" s="43"/>
      <c r="AP98" s="39">
        <f>LISTAS[[#This Row],[COSTO]]+(LISTAS[[#This Row],[COSTO]]*AO98)</f>
        <v>180.1756</v>
      </c>
      <c r="AQ98" s="44">
        <f>IF(AO98="",0,AP98/LISTAS[[#This Row],[VENTA NETA]]-1)</f>
        <v>0</v>
      </c>
      <c r="AS98" s="39">
        <v>142.5</v>
      </c>
      <c r="AT98" s="48">
        <f>+LISTAS[[#This Row],[COSTO]]/AS98-1</f>
        <v>0.26439017543859644</v>
      </c>
      <c r="BA98" t="s">
        <v>5</v>
      </c>
      <c r="BB98" s="36"/>
    </row>
    <row r="99" spans="1:54" x14ac:dyDescent="0.35">
      <c r="A99" s="7" t="s">
        <v>198</v>
      </c>
      <c r="B99" t="s">
        <v>5</v>
      </c>
      <c r="C99">
        <v>101</v>
      </c>
      <c r="D99" t="s">
        <v>199</v>
      </c>
      <c r="E99" s="2">
        <v>756.71</v>
      </c>
      <c r="F99" s="7" t="str">
        <f>+_xlfn.XLOOKUP(LISTAS[[#This Row],[ID]],_01_CODIGOS_Y_COSTOS_xlsm[Producto y N°],_01_CODIGOS_Y_COSTOS_xlsm[FABRICA],"",0,1)</f>
        <v>FADER</v>
      </c>
      <c r="G99" s="26">
        <f>LISTAS[[#This Row],[Precio]]*(1-0.46)</f>
        <v>408.62340000000006</v>
      </c>
      <c r="H99" s="1">
        <f>+_xlfn.XLOOKUP(LISTAS[[#This Row],[ID]],_01_CODIGOS_Y_COSTOS_xlsm[Producto y N°],_01_CODIGOS_Y_COSTOS_xlsm[COSTO],0,0,1)</f>
        <v>172.6234</v>
      </c>
      <c r="I99" s="27">
        <f>+IFERROR(LISTAS[[#This Row],[VENTA NETA]]/LISTAS[[#This Row],[COSTO]]-1,0)</f>
        <v>1.3671379430598636</v>
      </c>
      <c r="J99" s="50" t="str">
        <f>IFERROR(VLOOKUP(LISTAS[[#This Row],[ID]],_01_CODIGOS_Y_COSTOS_xlsm[[Producto y N°]:[CODIGO]],2,0),"")</f>
        <v>F-799</v>
      </c>
      <c r="O99" t="s">
        <v>198</v>
      </c>
      <c r="AB99" s="12" t="str">
        <f>+LISTAS[[#This Row],[Codigo]]&amp;LISTAS[[#This Row],[Fabrica]]</f>
        <v>F-799FADER</v>
      </c>
      <c r="AC99" s="13" t="str">
        <f>+LISTAS[[#This Row],[Codigo]]</f>
        <v>F-799</v>
      </c>
      <c r="AD99" s="13" t="str">
        <f>+LISTAS[[#This Row],[ID]]</f>
        <v>PLASTICOS101</v>
      </c>
      <c r="AH99" s="36"/>
      <c r="AI99" s="37">
        <f>+LISTAS[[#This Row],[Precio]]+(LISTAS[[#This Row],[Precio]]*AH99)</f>
        <v>756.71</v>
      </c>
      <c r="AJ99" s="38">
        <f t="shared" si="1"/>
        <v>378.35500000000002</v>
      </c>
      <c r="AL99" s="35">
        <f>+AJ99/LISTAS[[#This Row],[COSTO]]-1</f>
        <v>1.1917943917220959</v>
      </c>
      <c r="AM99" t="str">
        <f>+LISTAS[[#This Row],[ID]]</f>
        <v>PLASTICOS101</v>
      </c>
      <c r="AO99" s="43"/>
      <c r="AP99" s="39">
        <f>LISTAS[[#This Row],[COSTO]]+(LISTAS[[#This Row],[COSTO]]*AO99)</f>
        <v>172.6234</v>
      </c>
      <c r="AQ99" s="44">
        <f>IF(AO99="",0,AP99/LISTAS[[#This Row],[VENTA NETA]]-1)</f>
        <v>0</v>
      </c>
      <c r="AS99" s="39">
        <v>137.75</v>
      </c>
      <c r="AT99" s="48">
        <f>+LISTAS[[#This Row],[COSTO]]/AS99-1</f>
        <v>0.25316442831215968</v>
      </c>
      <c r="BA99" t="s">
        <v>5</v>
      </c>
      <c r="BB99" s="36"/>
    </row>
    <row r="100" spans="1:54" x14ac:dyDescent="0.35">
      <c r="A100" s="7" t="s">
        <v>200</v>
      </c>
      <c r="B100" t="s">
        <v>5</v>
      </c>
      <c r="C100">
        <v>102</v>
      </c>
      <c r="D100" t="s">
        <v>201</v>
      </c>
      <c r="E100" s="2">
        <v>1382.45</v>
      </c>
      <c r="F100" s="7" t="str">
        <f>+_xlfn.XLOOKUP(LISTAS[[#This Row],[ID]],_01_CODIGOS_Y_COSTOS_xlsm[Producto y N°],_01_CODIGOS_Y_COSTOS_xlsm[FABRICA],"",0,1)</f>
        <v>FADER</v>
      </c>
      <c r="G100" s="26">
        <f>LISTAS[[#This Row],[Precio]]*(1-0.46)</f>
        <v>746.52300000000002</v>
      </c>
      <c r="H100" s="1">
        <f>+_xlfn.XLOOKUP(LISTAS[[#This Row],[ID]],_01_CODIGOS_Y_COSTOS_xlsm[Producto y N°],_01_CODIGOS_Y_COSTOS_xlsm[COSTO],0,0,1)</f>
        <v>280.51299999999998</v>
      </c>
      <c r="I100" s="27">
        <f>+IFERROR(LISTAS[[#This Row],[VENTA NETA]]/LISTAS[[#This Row],[COSTO]]-1,0)</f>
        <v>1.6612777304438655</v>
      </c>
      <c r="J100" s="50" t="str">
        <f>IFERROR(VLOOKUP(LISTAS[[#This Row],[ID]],_01_CODIGOS_Y_COSTOS_xlsm[[Producto y N°]:[CODIGO]],2,0),"")</f>
        <v>F-200</v>
      </c>
      <c r="O100" t="s">
        <v>200</v>
      </c>
      <c r="AB100" s="12" t="str">
        <f>+LISTAS[[#This Row],[Codigo]]&amp;LISTAS[[#This Row],[Fabrica]]</f>
        <v>F-200FADER</v>
      </c>
      <c r="AC100" s="13" t="str">
        <f>+LISTAS[[#This Row],[Codigo]]</f>
        <v>F-200</v>
      </c>
      <c r="AD100" s="13" t="str">
        <f>+LISTAS[[#This Row],[ID]]</f>
        <v>PLASTICOS102</v>
      </c>
      <c r="AH100" s="36"/>
      <c r="AI100" s="37">
        <f>+LISTAS[[#This Row],[Precio]]+(LISTAS[[#This Row],[Precio]]*AH100)</f>
        <v>1382.45</v>
      </c>
      <c r="AJ100" s="38">
        <f t="shared" si="1"/>
        <v>691.22500000000002</v>
      </c>
      <c r="AL100" s="35">
        <f>+AJ100/LISTAS[[#This Row],[COSTO]]-1</f>
        <v>1.4641460467072829</v>
      </c>
      <c r="AM100" t="str">
        <f>+LISTAS[[#This Row],[ID]]</f>
        <v>PLASTICOS102</v>
      </c>
      <c r="AO100" s="43"/>
      <c r="AP100" s="39">
        <f>LISTAS[[#This Row],[COSTO]]+(LISTAS[[#This Row],[COSTO]]*AO100)</f>
        <v>280.51299999999998</v>
      </c>
      <c r="AQ100" s="44">
        <f>IF(AO100="",0,AP100/LISTAS[[#This Row],[VENTA NETA]]-1)</f>
        <v>0</v>
      </c>
      <c r="AS100" s="39">
        <v>237.5</v>
      </c>
      <c r="AT100" s="48">
        <f>+LISTAS[[#This Row],[COSTO]]/AS100-1</f>
        <v>0.18110736842105246</v>
      </c>
      <c r="BA100" t="s">
        <v>5</v>
      </c>
      <c r="BB100" s="36"/>
    </row>
    <row r="101" spans="1:54" x14ac:dyDescent="0.35">
      <c r="A101" s="7" t="s">
        <v>202</v>
      </c>
      <c r="B101" t="s">
        <v>5</v>
      </c>
      <c r="C101">
        <v>103</v>
      </c>
      <c r="D101" t="s">
        <v>203</v>
      </c>
      <c r="E101" s="2">
        <v>1633.55</v>
      </c>
      <c r="F101" s="7" t="str">
        <f>+_xlfn.XLOOKUP(LISTAS[[#This Row],[ID]],_01_CODIGOS_Y_COSTOS_xlsm[Producto y N°],_01_CODIGOS_Y_COSTOS_xlsm[FABRICA],"",0,1)</f>
        <v>FADER</v>
      </c>
      <c r="G101" s="26">
        <f>LISTAS[[#This Row],[Precio]]*(1-0.46)</f>
        <v>882.11700000000008</v>
      </c>
      <c r="H101" s="1">
        <f>+_xlfn.XLOOKUP(LISTAS[[#This Row],[ID]],_01_CODIGOS_Y_COSTOS_xlsm[Producto y N°],_01_CODIGOS_Y_COSTOS_xlsm[COSTO],0,0,1)</f>
        <v>215.7792</v>
      </c>
      <c r="I101" s="27">
        <f>+IFERROR(LISTAS[[#This Row],[VENTA NETA]]/LISTAS[[#This Row],[COSTO]]-1,0)</f>
        <v>3.0880538995417544</v>
      </c>
      <c r="J101" s="50" t="str">
        <f>IFERROR(VLOOKUP(LISTAS[[#This Row],[ID]],_01_CODIGOS_Y_COSTOS_xlsm[[Producto y N°]:[CODIGO]],2,0),"")</f>
        <v>F-043</v>
      </c>
      <c r="O101" t="s">
        <v>202</v>
      </c>
      <c r="AB101" s="12" t="str">
        <f>+LISTAS[[#This Row],[Codigo]]&amp;LISTAS[[#This Row],[Fabrica]]</f>
        <v>F-043FADER</v>
      </c>
      <c r="AC101" s="13" t="str">
        <f>+LISTAS[[#This Row],[Codigo]]</f>
        <v>F-043</v>
      </c>
      <c r="AD101" s="13" t="str">
        <f>+LISTAS[[#This Row],[ID]]</f>
        <v>PLASTICOS103</v>
      </c>
      <c r="AH101" s="36"/>
      <c r="AI101" s="37">
        <f>+LISTAS[[#This Row],[Precio]]+(LISTAS[[#This Row],[Precio]]*AH101)</f>
        <v>1633.55</v>
      </c>
      <c r="AJ101" s="38">
        <f t="shared" si="1"/>
        <v>816.77499999999998</v>
      </c>
      <c r="AL101" s="35">
        <f>+AJ101/LISTAS[[#This Row],[COSTO]]-1</f>
        <v>2.7852350921682905</v>
      </c>
      <c r="AM101" t="str">
        <f>+LISTAS[[#This Row],[ID]]</f>
        <v>PLASTICOS103</v>
      </c>
      <c r="AO101" s="43"/>
      <c r="AP101" s="39">
        <f>LISTAS[[#This Row],[COSTO]]+(LISTAS[[#This Row],[COSTO]]*AO101)</f>
        <v>215.7792</v>
      </c>
      <c r="AQ101" s="44">
        <f>IF(AO101="",0,AP101/LISTAS[[#This Row],[VENTA NETA]]-1)</f>
        <v>0</v>
      </c>
      <c r="AS101" s="39">
        <v>190</v>
      </c>
      <c r="AT101" s="48">
        <f>+LISTAS[[#This Row],[COSTO]]/AS101-1</f>
        <v>0.13568000000000002</v>
      </c>
      <c r="BA101" t="s">
        <v>5</v>
      </c>
      <c r="BB101" s="36"/>
    </row>
    <row r="102" spans="1:54" x14ac:dyDescent="0.35">
      <c r="A102" s="7" t="s">
        <v>204</v>
      </c>
      <c r="B102" t="s">
        <v>5</v>
      </c>
      <c r="C102">
        <v>104</v>
      </c>
      <c r="D102" t="s">
        <v>205</v>
      </c>
      <c r="E102" s="2">
        <v>1600.74</v>
      </c>
      <c r="F102" s="7" t="str">
        <f>+_xlfn.XLOOKUP(LISTAS[[#This Row],[ID]],_01_CODIGOS_Y_COSTOS_xlsm[Producto y N°],_01_CODIGOS_Y_COSTOS_xlsm[FABRICA],"",0,1)</f>
        <v>FADER</v>
      </c>
      <c r="G102" s="26">
        <f>LISTAS[[#This Row],[Precio]]*(1-0.46)</f>
        <v>864.39960000000008</v>
      </c>
      <c r="H102" s="1">
        <f>+_xlfn.XLOOKUP(LISTAS[[#This Row],[ID]],_01_CODIGOS_Y_COSTOS_xlsm[Producto y N°],_01_CODIGOS_Y_COSTOS_xlsm[COSTO],0,0,1)</f>
        <v>269.72399999999999</v>
      </c>
      <c r="I102" s="27">
        <f>+IFERROR(LISTAS[[#This Row],[VENTA NETA]]/LISTAS[[#This Row],[COSTO]]-1,0)</f>
        <v>2.2047559727721677</v>
      </c>
      <c r="J102" s="50" t="str">
        <f>IFERROR(VLOOKUP(LISTAS[[#This Row],[ID]],_01_CODIGOS_Y_COSTOS_xlsm[[Producto y N°]:[CODIGO]],2,0),"")</f>
        <v>F-469/H</v>
      </c>
      <c r="O102" t="s">
        <v>204</v>
      </c>
      <c r="AB102" s="12" t="str">
        <f>+LISTAS[[#This Row],[Codigo]]&amp;LISTAS[[#This Row],[Fabrica]]</f>
        <v>F-469/HFADER</v>
      </c>
      <c r="AC102" s="13" t="str">
        <f>+LISTAS[[#This Row],[Codigo]]</f>
        <v>F-469/H</v>
      </c>
      <c r="AD102" s="13" t="str">
        <f>+LISTAS[[#This Row],[ID]]</f>
        <v>PLASTICOS104</v>
      </c>
      <c r="AH102" s="36"/>
      <c r="AI102" s="37">
        <f>+LISTAS[[#This Row],[Precio]]+(LISTAS[[#This Row],[Precio]]*AH102)</f>
        <v>1600.74</v>
      </c>
      <c r="AJ102" s="38">
        <f t="shared" si="1"/>
        <v>800.37</v>
      </c>
      <c r="AL102" s="35">
        <f>+AJ102/LISTAS[[#This Row],[COSTO]]-1</f>
        <v>1.9673666414557105</v>
      </c>
      <c r="AM102" t="str">
        <f>+LISTAS[[#This Row],[ID]]</f>
        <v>PLASTICOS104</v>
      </c>
      <c r="AO102" s="43"/>
      <c r="AP102" s="39">
        <f>LISTAS[[#This Row],[COSTO]]+(LISTAS[[#This Row],[COSTO]]*AO102)</f>
        <v>269.72399999999999</v>
      </c>
      <c r="AQ102" s="44">
        <f>IF(AO102="",0,AP102/LISTAS[[#This Row],[VENTA NETA]]-1)</f>
        <v>0</v>
      </c>
      <c r="AS102" s="39">
        <v>285</v>
      </c>
      <c r="AT102" s="48">
        <f>+LISTAS[[#This Row],[COSTO]]/AS102-1</f>
        <v>-5.3600000000000092E-2</v>
      </c>
      <c r="BA102" t="s">
        <v>5</v>
      </c>
      <c r="BB102" s="36"/>
    </row>
    <row r="103" spans="1:54" x14ac:dyDescent="0.35">
      <c r="A103" s="7" t="s">
        <v>206</v>
      </c>
      <c r="B103" t="s">
        <v>5</v>
      </c>
      <c r="C103">
        <v>105</v>
      </c>
      <c r="D103" t="s">
        <v>207</v>
      </c>
      <c r="E103" s="2">
        <v>858.58</v>
      </c>
      <c r="F103" s="7" t="str">
        <f>+_xlfn.XLOOKUP(LISTAS[[#This Row],[ID]],_01_CODIGOS_Y_COSTOS_xlsm[Producto y N°],_01_CODIGOS_Y_COSTOS_xlsm[FABRICA],"",0,1)</f>
        <v>FADER</v>
      </c>
      <c r="G103" s="26">
        <f>LISTAS[[#This Row],[Precio]]*(1-0.46)</f>
        <v>463.63320000000004</v>
      </c>
      <c r="H103" s="1">
        <f>+_xlfn.XLOOKUP(LISTAS[[#This Row],[ID]],_01_CODIGOS_Y_COSTOS_xlsm[Producto y N°],_01_CODIGOS_Y_COSTOS_xlsm[COSTO],0,0,1)</f>
        <v>201.75360000000001</v>
      </c>
      <c r="I103" s="27">
        <f>+IFERROR(LISTAS[[#This Row],[VENTA NETA]]/LISTAS[[#This Row],[COSTO]]-1,0)</f>
        <v>1.2980169870574803</v>
      </c>
      <c r="J103" s="50" t="str">
        <f>IFERROR(VLOOKUP(LISTAS[[#This Row],[ID]],_01_CODIGOS_Y_COSTOS_xlsm[[Producto y N°]:[CODIGO]],2,0),"")</f>
        <v>F-999/R</v>
      </c>
      <c r="O103" t="s">
        <v>206</v>
      </c>
      <c r="AB103" s="12" t="str">
        <f>+LISTAS[[#This Row],[Codigo]]&amp;LISTAS[[#This Row],[Fabrica]]</f>
        <v>F-999/RFADER</v>
      </c>
      <c r="AC103" s="13" t="str">
        <f>+LISTAS[[#This Row],[Codigo]]</f>
        <v>F-999/R</v>
      </c>
      <c r="AD103" s="13" t="str">
        <f>+LISTAS[[#This Row],[ID]]</f>
        <v>PLASTICOS105</v>
      </c>
      <c r="AH103" s="36"/>
      <c r="AI103" s="37">
        <f>+LISTAS[[#This Row],[Precio]]+(LISTAS[[#This Row],[Precio]]*AH103)</f>
        <v>858.58</v>
      </c>
      <c r="AJ103" s="38">
        <f t="shared" si="1"/>
        <v>429.29</v>
      </c>
      <c r="AL103" s="35">
        <f>+AJ103/LISTAS[[#This Row],[COSTO]]-1</f>
        <v>1.1277935065347036</v>
      </c>
      <c r="AM103" t="str">
        <f>+LISTAS[[#This Row],[ID]]</f>
        <v>PLASTICOS105</v>
      </c>
      <c r="AO103" s="43"/>
      <c r="AP103" s="39">
        <f>LISTAS[[#This Row],[COSTO]]+(LISTAS[[#This Row],[COSTO]]*AO103)</f>
        <v>201.75360000000001</v>
      </c>
      <c r="AQ103" s="44">
        <f>IF(AO103="",0,AP103/LISTAS[[#This Row],[VENTA NETA]]-1)</f>
        <v>0</v>
      </c>
      <c r="AS103" s="39">
        <v>159.6</v>
      </c>
      <c r="AT103" s="48">
        <f>+LISTAS[[#This Row],[COSTO]]/AS103-1</f>
        <v>0.26412030075187976</v>
      </c>
      <c r="BA103" t="s">
        <v>5</v>
      </c>
      <c r="BB103" s="36"/>
    </row>
    <row r="104" spans="1:54" x14ac:dyDescent="0.35">
      <c r="A104" s="7" t="s">
        <v>208</v>
      </c>
      <c r="B104" t="s">
        <v>5</v>
      </c>
      <c r="C104">
        <v>106</v>
      </c>
      <c r="D104" t="s">
        <v>209</v>
      </c>
      <c r="E104" s="2">
        <v>858.58</v>
      </c>
      <c r="F104" s="7" t="str">
        <f>+_xlfn.XLOOKUP(LISTAS[[#This Row],[ID]],_01_CODIGOS_Y_COSTOS_xlsm[Producto y N°],_01_CODIGOS_Y_COSTOS_xlsm[FABRICA],"",0,1)</f>
        <v>FADER</v>
      </c>
      <c r="G104" s="26">
        <f>LISTAS[[#This Row],[Precio]]*(1-0.46)</f>
        <v>463.63320000000004</v>
      </c>
      <c r="H104" s="1">
        <f>+_xlfn.XLOOKUP(LISTAS[[#This Row],[ID]],_01_CODIGOS_Y_COSTOS_xlsm[Producto y N°],_01_CODIGOS_Y_COSTOS_xlsm[COSTO],0,0,1)</f>
        <v>201.75360000000001</v>
      </c>
      <c r="I104" s="27">
        <f>+IFERROR(LISTAS[[#This Row],[VENTA NETA]]/LISTAS[[#This Row],[COSTO]]-1,0)</f>
        <v>1.2980169870574803</v>
      </c>
      <c r="J104" s="50" t="str">
        <f>IFERROR(VLOOKUP(LISTAS[[#This Row],[ID]],_01_CODIGOS_Y_COSTOS_xlsm[[Producto y N°]:[CODIGO]],2,0),"")</f>
        <v>F-999/V</v>
      </c>
      <c r="O104" t="s">
        <v>208</v>
      </c>
      <c r="AB104" s="12" t="str">
        <f>+LISTAS[[#This Row],[Codigo]]&amp;LISTAS[[#This Row],[Fabrica]]</f>
        <v>F-999/VFADER</v>
      </c>
      <c r="AC104" s="13" t="str">
        <f>+LISTAS[[#This Row],[Codigo]]</f>
        <v>F-999/V</v>
      </c>
      <c r="AD104" s="13" t="str">
        <f>+LISTAS[[#This Row],[ID]]</f>
        <v>PLASTICOS106</v>
      </c>
      <c r="AH104" s="36"/>
      <c r="AI104" s="37">
        <f>+LISTAS[[#This Row],[Precio]]+(LISTAS[[#This Row],[Precio]]*AH104)</f>
        <v>858.58</v>
      </c>
      <c r="AJ104" s="38">
        <f t="shared" si="1"/>
        <v>429.29</v>
      </c>
      <c r="AL104" s="35">
        <f>+AJ104/LISTAS[[#This Row],[COSTO]]-1</f>
        <v>1.1277935065347036</v>
      </c>
      <c r="AM104" t="str">
        <f>+LISTAS[[#This Row],[ID]]</f>
        <v>PLASTICOS106</v>
      </c>
      <c r="AO104" s="43"/>
      <c r="AP104" s="39">
        <f>LISTAS[[#This Row],[COSTO]]+(LISTAS[[#This Row],[COSTO]]*AO104)</f>
        <v>201.75360000000001</v>
      </c>
      <c r="AQ104" s="44">
        <f>IF(AO104="",0,AP104/LISTAS[[#This Row],[VENTA NETA]]-1)</f>
        <v>0</v>
      </c>
      <c r="AS104" s="39">
        <v>159.6</v>
      </c>
      <c r="AT104" s="48">
        <f>+LISTAS[[#This Row],[COSTO]]/AS104-1</f>
        <v>0.26412030075187976</v>
      </c>
      <c r="BA104" t="s">
        <v>5</v>
      </c>
      <c r="BB104" s="36"/>
    </row>
    <row r="105" spans="1:54" x14ac:dyDescent="0.35">
      <c r="A105" s="7" t="s">
        <v>210</v>
      </c>
      <c r="B105" t="s">
        <v>5</v>
      </c>
      <c r="C105">
        <v>107</v>
      </c>
      <c r="D105" t="s">
        <v>211</v>
      </c>
      <c r="E105" s="2">
        <v>824.51</v>
      </c>
      <c r="F105" s="7" t="str">
        <f>+_xlfn.XLOOKUP(LISTAS[[#This Row],[ID]],_01_CODIGOS_Y_COSTOS_xlsm[Producto y N°],_01_CODIGOS_Y_COSTOS_xlsm[FABRICA],"",0,1)</f>
        <v>FADER</v>
      </c>
      <c r="G105" s="26">
        <f>LISTAS[[#This Row],[Precio]]*(1-0.46)</f>
        <v>445.23540000000003</v>
      </c>
      <c r="H105" s="1">
        <f>+_xlfn.XLOOKUP(LISTAS[[#This Row],[ID]],_01_CODIGOS_Y_COSTOS_xlsm[Producto y N°],_01_CODIGOS_Y_COSTOS_xlsm[COSTO],0,0,1)</f>
        <v>183.41229999999999</v>
      </c>
      <c r="I105" s="27">
        <f>+IFERROR(LISTAS[[#This Row],[VENTA NETA]]/LISTAS[[#This Row],[COSTO]]-1,0)</f>
        <v>1.4275111320233163</v>
      </c>
      <c r="J105" s="50" t="str">
        <f>IFERROR(VLOOKUP(LISTAS[[#This Row],[ID]],_01_CODIGOS_Y_COSTOS_xlsm[[Producto y N°]:[CODIGO]],2,0),"")</f>
        <v>F-1025</v>
      </c>
      <c r="O105" t="s">
        <v>210</v>
      </c>
      <c r="AB105" s="12" t="str">
        <f>+LISTAS[[#This Row],[Codigo]]&amp;LISTAS[[#This Row],[Fabrica]]</f>
        <v>F-1025FADER</v>
      </c>
      <c r="AC105" s="13" t="str">
        <f>+LISTAS[[#This Row],[Codigo]]</f>
        <v>F-1025</v>
      </c>
      <c r="AD105" s="13" t="str">
        <f>+LISTAS[[#This Row],[ID]]</f>
        <v>PLASTICOS107</v>
      </c>
      <c r="AH105" s="36"/>
      <c r="AI105" s="37">
        <f>+LISTAS[[#This Row],[Precio]]+(LISTAS[[#This Row],[Precio]]*AH105)</f>
        <v>824.51</v>
      </c>
      <c r="AJ105" s="38">
        <f t="shared" si="1"/>
        <v>412.255</v>
      </c>
      <c r="AL105" s="35">
        <f>+AJ105/LISTAS[[#This Row],[COSTO]]-1</f>
        <v>1.2476954926141812</v>
      </c>
      <c r="AM105" t="str">
        <f>+LISTAS[[#This Row],[ID]]</f>
        <v>PLASTICOS107</v>
      </c>
      <c r="AO105" s="43"/>
      <c r="AP105" s="39">
        <f>LISTAS[[#This Row],[COSTO]]+(LISTAS[[#This Row],[COSTO]]*AO105)</f>
        <v>183.41229999999999</v>
      </c>
      <c r="AQ105" s="44">
        <f>IF(AO105="",0,AP105/LISTAS[[#This Row],[VENTA NETA]]-1)</f>
        <v>0</v>
      </c>
      <c r="AS105" s="39">
        <v>150.1</v>
      </c>
      <c r="AT105" s="48">
        <f>+LISTAS[[#This Row],[COSTO]]/AS105-1</f>
        <v>0.22193404397068628</v>
      </c>
      <c r="BA105" t="s">
        <v>5</v>
      </c>
      <c r="BB105" s="36"/>
    </row>
    <row r="106" spans="1:54" x14ac:dyDescent="0.35">
      <c r="A106" s="7" t="s">
        <v>212</v>
      </c>
      <c r="B106" t="s">
        <v>5</v>
      </c>
      <c r="C106">
        <v>108</v>
      </c>
      <c r="D106" t="s">
        <v>213</v>
      </c>
      <c r="E106" s="2">
        <v>668.91</v>
      </c>
      <c r="F106" s="7" t="str">
        <f>+_xlfn.XLOOKUP(LISTAS[[#This Row],[ID]],_01_CODIGOS_Y_COSTOS_xlsm[Producto y N°],_01_CODIGOS_Y_COSTOS_xlsm[FABRICA],"",0,1)</f>
        <v>FADER</v>
      </c>
      <c r="G106" s="26">
        <f>LISTAS[[#This Row],[Precio]]*(1-0.46)</f>
        <v>361.21140000000003</v>
      </c>
      <c r="H106" s="1">
        <f>+_xlfn.XLOOKUP(LISTAS[[#This Row],[ID]],_01_CODIGOS_Y_COSTOS_xlsm[Producto y N°],_01_CODIGOS_Y_COSTOS_xlsm[COSTO],0,0,1)</f>
        <v>153.20320000000001</v>
      </c>
      <c r="I106" s="27">
        <f>+IFERROR(LISTAS[[#This Row],[VENTA NETA]]/LISTAS[[#This Row],[COSTO]]-1,0)</f>
        <v>1.3577275148299774</v>
      </c>
      <c r="J106" s="50" t="str">
        <f>IFERROR(VLOOKUP(LISTAS[[#This Row],[ID]],_01_CODIGOS_Y_COSTOS_xlsm[[Producto y N°]:[CODIGO]],2,0),"")</f>
        <v>F-120/Nat</v>
      </c>
      <c r="O106" t="s">
        <v>212</v>
      </c>
      <c r="AB106" s="12" t="str">
        <f>+LISTAS[[#This Row],[Codigo]]&amp;LISTAS[[#This Row],[Fabrica]]</f>
        <v>F-120/NatFADER</v>
      </c>
      <c r="AC106" s="13" t="str">
        <f>+LISTAS[[#This Row],[Codigo]]</f>
        <v>F-120/Nat</v>
      </c>
      <c r="AD106" s="13" t="str">
        <f>+LISTAS[[#This Row],[ID]]</f>
        <v>PLASTICOS108</v>
      </c>
      <c r="AH106" s="36"/>
      <c r="AI106" s="37">
        <f>+LISTAS[[#This Row],[Precio]]+(LISTAS[[#This Row],[Precio]]*AH106)</f>
        <v>668.91</v>
      </c>
      <c r="AJ106" s="38">
        <f t="shared" si="1"/>
        <v>334.45499999999998</v>
      </c>
      <c r="AL106" s="35">
        <f>+AJ106/LISTAS[[#This Row],[COSTO]]-1</f>
        <v>1.1830810322499787</v>
      </c>
      <c r="AM106" t="str">
        <f>+LISTAS[[#This Row],[ID]]</f>
        <v>PLASTICOS108</v>
      </c>
      <c r="AO106" s="43"/>
      <c r="AP106" s="39">
        <f>LISTAS[[#This Row],[COSTO]]+(LISTAS[[#This Row],[COSTO]]*AO106)</f>
        <v>153.20320000000001</v>
      </c>
      <c r="AQ106" s="44">
        <f>IF(AO106="",0,AP106/LISTAS[[#This Row],[VENTA NETA]]-1)</f>
        <v>0</v>
      </c>
      <c r="AS106" s="39">
        <v>121.6</v>
      </c>
      <c r="AT106" s="48">
        <f>+LISTAS[[#This Row],[COSTO]]/AS106-1</f>
        <v>0.2598947368421054</v>
      </c>
      <c r="BA106" t="s">
        <v>5</v>
      </c>
      <c r="BB106" s="36"/>
    </row>
    <row r="107" spans="1:54" x14ac:dyDescent="0.35">
      <c r="A107" s="7" t="s">
        <v>214</v>
      </c>
      <c r="B107" t="s">
        <v>5</v>
      </c>
      <c r="C107">
        <v>109</v>
      </c>
      <c r="D107" t="s">
        <v>215</v>
      </c>
      <c r="E107" s="2">
        <v>659.1</v>
      </c>
      <c r="F107" s="7" t="str">
        <f>+_xlfn.XLOOKUP(LISTAS[[#This Row],[ID]],_01_CODIGOS_Y_COSTOS_xlsm[Producto y N°],_01_CODIGOS_Y_COSTOS_xlsm[FABRICA],"",0,1)</f>
        <v>FADER</v>
      </c>
      <c r="G107" s="26">
        <f>LISTAS[[#This Row],[Precio]]*(1-0.46)</f>
        <v>355.91400000000004</v>
      </c>
      <c r="H107" s="1">
        <f>+_xlfn.XLOOKUP(LISTAS[[#This Row],[ID]],_01_CODIGOS_Y_COSTOS_xlsm[Producto y N°],_01_CODIGOS_Y_COSTOS_xlsm[COSTO],0,0,1)</f>
        <v>153.20320000000001</v>
      </c>
      <c r="I107" s="27">
        <f>+IFERROR(LISTAS[[#This Row],[VENTA NETA]]/LISTAS[[#This Row],[COSTO]]-1,0)</f>
        <v>1.3231499080959144</v>
      </c>
      <c r="J107" s="50" t="str">
        <f>IFERROR(VLOOKUP(LISTAS[[#This Row],[ID]],_01_CODIGOS_Y_COSTOS_xlsm[[Producto y N°]:[CODIGO]],2,0),"")</f>
        <v>F-0012/D</v>
      </c>
      <c r="O107" t="s">
        <v>214</v>
      </c>
      <c r="AB107" s="12" t="str">
        <f>+LISTAS[[#This Row],[Codigo]]&amp;LISTAS[[#This Row],[Fabrica]]</f>
        <v>F-0012/DFADER</v>
      </c>
      <c r="AC107" s="13" t="str">
        <f>+LISTAS[[#This Row],[Codigo]]</f>
        <v>F-0012/D</v>
      </c>
      <c r="AD107" s="13" t="str">
        <f>+LISTAS[[#This Row],[ID]]</f>
        <v>PLASTICOS109</v>
      </c>
      <c r="AH107" s="36"/>
      <c r="AI107" s="37">
        <f>+LISTAS[[#This Row],[Precio]]+(LISTAS[[#This Row],[Precio]]*AH107)</f>
        <v>659.1</v>
      </c>
      <c r="AJ107" s="38">
        <f t="shared" si="1"/>
        <v>329.55</v>
      </c>
      <c r="AL107" s="35">
        <f>+AJ107/LISTAS[[#This Row],[COSTO]]-1</f>
        <v>1.1510647297184393</v>
      </c>
      <c r="AM107" t="str">
        <f>+LISTAS[[#This Row],[ID]]</f>
        <v>PLASTICOS109</v>
      </c>
      <c r="AO107" s="43"/>
      <c r="AP107" s="39">
        <f>LISTAS[[#This Row],[COSTO]]+(LISTAS[[#This Row],[COSTO]]*AO107)</f>
        <v>153.20320000000001</v>
      </c>
      <c r="AQ107" s="44">
        <f>IF(AO107="",0,AP107/LISTAS[[#This Row],[VENTA NETA]]-1)</f>
        <v>0</v>
      </c>
      <c r="AS107" s="39">
        <v>121.6</v>
      </c>
      <c r="AT107" s="48">
        <f>+LISTAS[[#This Row],[COSTO]]/AS107-1</f>
        <v>0.2598947368421054</v>
      </c>
      <c r="BA107" t="s">
        <v>5</v>
      </c>
      <c r="BB107" s="36"/>
    </row>
    <row r="108" spans="1:54" x14ac:dyDescent="0.35">
      <c r="A108" s="7" t="s">
        <v>216</v>
      </c>
      <c r="B108" t="s">
        <v>5</v>
      </c>
      <c r="C108">
        <v>110</v>
      </c>
      <c r="D108" t="s">
        <v>217</v>
      </c>
      <c r="E108" s="2">
        <v>873.13</v>
      </c>
      <c r="F108" s="7" t="str">
        <f>+_xlfn.XLOOKUP(LISTAS[[#This Row],[ID]],_01_CODIGOS_Y_COSTOS_xlsm[Producto y N°],_01_CODIGOS_Y_COSTOS_xlsm[FABRICA],"",0,1)</f>
        <v>FADER</v>
      </c>
      <c r="G108" s="26">
        <f>LISTAS[[#This Row],[Precio]]*(1-0.46)</f>
        <v>471.49020000000002</v>
      </c>
      <c r="H108" s="1">
        <f>+_xlfn.XLOOKUP(LISTAS[[#This Row],[ID]],_01_CODIGOS_Y_COSTOS_xlsm[Producto y N°],_01_CODIGOS_Y_COSTOS_xlsm[COSTO],0,0,1)</f>
        <v>183.41229999999999</v>
      </c>
      <c r="I108" s="27">
        <f>+IFERROR(LISTAS[[#This Row],[VENTA NETA]]/LISTAS[[#This Row],[COSTO]]-1,0)</f>
        <v>1.5706574749894093</v>
      </c>
      <c r="J108" s="50" t="str">
        <f>IFERROR(VLOOKUP(LISTAS[[#This Row],[ID]],_01_CODIGOS_Y_COSTOS_xlsm[[Producto y N°]:[CODIGO]],2,0),"")</f>
        <v>F-451</v>
      </c>
      <c r="O108" t="s">
        <v>216</v>
      </c>
      <c r="AB108" s="12" t="str">
        <f>+LISTAS[[#This Row],[Codigo]]&amp;LISTAS[[#This Row],[Fabrica]]</f>
        <v>F-451FADER</v>
      </c>
      <c r="AC108" s="13" t="str">
        <f>+LISTAS[[#This Row],[Codigo]]</f>
        <v>F-451</v>
      </c>
      <c r="AD108" s="13" t="str">
        <f>+LISTAS[[#This Row],[ID]]</f>
        <v>PLASTICOS110</v>
      </c>
      <c r="AH108" s="36"/>
      <c r="AI108" s="37">
        <f>+LISTAS[[#This Row],[Precio]]+(LISTAS[[#This Row],[Precio]]*AH108)</f>
        <v>873.13</v>
      </c>
      <c r="AJ108" s="38">
        <f t="shared" si="1"/>
        <v>436.565</v>
      </c>
      <c r="AL108" s="35">
        <f>+AJ108/LISTAS[[#This Row],[COSTO]]-1</f>
        <v>1.3802384027679717</v>
      </c>
      <c r="AM108" t="str">
        <f>+LISTAS[[#This Row],[ID]]</f>
        <v>PLASTICOS110</v>
      </c>
      <c r="AO108" s="43"/>
      <c r="AP108" s="39">
        <f>LISTAS[[#This Row],[COSTO]]+(LISTAS[[#This Row],[COSTO]]*AO108)</f>
        <v>183.41229999999999</v>
      </c>
      <c r="AQ108" s="44">
        <f>IF(AO108="",0,AP108/LISTAS[[#This Row],[VENTA NETA]]-1)</f>
        <v>0</v>
      </c>
      <c r="AS108" s="39">
        <v>161.5</v>
      </c>
      <c r="AT108" s="48">
        <f>+LISTAS[[#This Row],[COSTO]]/AS108-1</f>
        <v>0.13567987616099053</v>
      </c>
      <c r="BA108" t="s">
        <v>5</v>
      </c>
      <c r="BB108" s="36"/>
    </row>
    <row r="109" spans="1:54" x14ac:dyDescent="0.35">
      <c r="A109" s="7" t="s">
        <v>218</v>
      </c>
      <c r="B109" t="s">
        <v>5</v>
      </c>
      <c r="C109">
        <v>111</v>
      </c>
      <c r="D109" t="s">
        <v>219</v>
      </c>
      <c r="E109" s="2">
        <v>762.17</v>
      </c>
      <c r="F109" s="7" t="str">
        <f>+_xlfn.XLOOKUP(LISTAS[[#This Row],[ID]],_01_CODIGOS_Y_COSTOS_xlsm[Producto y N°],_01_CODIGOS_Y_COSTOS_xlsm[FABRICA],"",0,1)</f>
        <v>FADER</v>
      </c>
      <c r="G109" s="26">
        <f>LISTAS[[#This Row],[Precio]]*(1-0.46)</f>
        <v>411.5718</v>
      </c>
      <c r="H109" s="1">
        <f>+_xlfn.XLOOKUP(LISTAS[[#This Row],[ID]],_01_CODIGOS_Y_COSTOS_xlsm[Producto y N°],_01_CODIGOS_Y_COSTOS_xlsm[COSTO],0,0,1)</f>
        <v>123.69</v>
      </c>
      <c r="I109" s="27">
        <f>+IFERROR(LISTAS[[#This Row],[VENTA NETA]]/LISTAS[[#This Row],[COSTO]]-1,0)</f>
        <v>2.3274460344409409</v>
      </c>
      <c r="J109" s="50" t="str">
        <f>IFERROR(VLOOKUP(LISTAS[[#This Row],[ID]],_01_CODIGOS_Y_COSTOS_xlsm[[Producto y N°]:[CODIGO]],2,0),"")</f>
        <v>S-104</v>
      </c>
      <c r="O109" t="s">
        <v>218</v>
      </c>
      <c r="AB109" s="12" t="str">
        <f>+LISTAS[[#This Row],[Codigo]]&amp;LISTAS[[#This Row],[Fabrica]]</f>
        <v>S-104FADER</v>
      </c>
      <c r="AC109" s="13" t="str">
        <f>+LISTAS[[#This Row],[Codigo]]</f>
        <v>S-104</v>
      </c>
      <c r="AD109" s="13" t="str">
        <f>+LISTAS[[#This Row],[ID]]</f>
        <v>PLASTICOS111</v>
      </c>
      <c r="AH109" s="36"/>
      <c r="AI109" s="37">
        <f>+LISTAS[[#This Row],[Precio]]+(LISTAS[[#This Row],[Precio]]*AH109)</f>
        <v>762.17</v>
      </c>
      <c r="AJ109" s="38">
        <f t="shared" si="1"/>
        <v>381.08499999999998</v>
      </c>
      <c r="AL109" s="35">
        <f>+AJ109/LISTAS[[#This Row],[COSTO]]-1</f>
        <v>2.0809685504082784</v>
      </c>
      <c r="AM109" t="str">
        <f>+LISTAS[[#This Row],[ID]]</f>
        <v>PLASTICOS111</v>
      </c>
      <c r="AO109" s="43"/>
      <c r="AP109" s="39">
        <f>LISTAS[[#This Row],[COSTO]]+(LISTAS[[#This Row],[COSTO]]*AO109)</f>
        <v>123.69</v>
      </c>
      <c r="AQ109" s="44">
        <f>IF(AO109="",0,AP109/LISTAS[[#This Row],[VENTA NETA]]-1)</f>
        <v>0</v>
      </c>
      <c r="AS109" s="39">
        <v>96.9</v>
      </c>
      <c r="AT109" s="48">
        <f>+LISTAS[[#This Row],[COSTO]]/AS109-1</f>
        <v>0.27647058823529402</v>
      </c>
      <c r="BA109" t="s">
        <v>5</v>
      </c>
      <c r="BB109" s="36"/>
    </row>
    <row r="110" spans="1:54" x14ac:dyDescent="0.35">
      <c r="A110" s="7" t="s">
        <v>220</v>
      </c>
      <c r="B110" t="s">
        <v>5</v>
      </c>
      <c r="C110">
        <v>112</v>
      </c>
      <c r="D110" t="s">
        <v>221</v>
      </c>
      <c r="E110" s="2">
        <v>804.69</v>
      </c>
      <c r="F110" s="7" t="str">
        <f>+_xlfn.XLOOKUP(LISTAS[[#This Row],[ID]],_01_CODIGOS_Y_COSTOS_xlsm[Producto y N°],_01_CODIGOS_Y_COSTOS_xlsm[FABRICA],"",0,1)</f>
        <v>FADER</v>
      </c>
      <c r="G110" s="26">
        <f>LISTAS[[#This Row],[Precio]]*(1-0.46)</f>
        <v>434.53260000000006</v>
      </c>
      <c r="H110" s="1">
        <f>+_xlfn.XLOOKUP(LISTAS[[#This Row],[ID]],_01_CODIGOS_Y_COSTOS_xlsm[Producto y N°],_01_CODIGOS_Y_COSTOS_xlsm[COSTO],0,0,1)</f>
        <v>189.52500000000001</v>
      </c>
      <c r="I110" s="27">
        <f>+IFERROR(LISTAS[[#This Row],[VENTA NETA]]/LISTAS[[#This Row],[COSTO]]-1,0)</f>
        <v>1.2927455480807284</v>
      </c>
      <c r="J110" s="50" t="str">
        <f>IFERROR(VLOOKUP(LISTAS[[#This Row],[ID]],_01_CODIGOS_Y_COSTOS_xlsm[[Producto y N°]:[CODIGO]],2,0),"")</f>
        <v>S-103</v>
      </c>
      <c r="O110" t="s">
        <v>220</v>
      </c>
      <c r="AB110" s="12" t="str">
        <f>+LISTAS[[#This Row],[Codigo]]&amp;LISTAS[[#This Row],[Fabrica]]</f>
        <v>S-103FADER</v>
      </c>
      <c r="AC110" s="13" t="str">
        <f>+LISTAS[[#This Row],[Codigo]]</f>
        <v>S-103</v>
      </c>
      <c r="AD110" s="13" t="str">
        <f>+LISTAS[[#This Row],[ID]]</f>
        <v>PLASTICOS112</v>
      </c>
      <c r="AH110" s="36"/>
      <c r="AI110" s="37">
        <f>+LISTAS[[#This Row],[Precio]]+(LISTAS[[#This Row],[Precio]]*AH110)</f>
        <v>804.69</v>
      </c>
      <c r="AJ110" s="38">
        <f t="shared" si="1"/>
        <v>402.34500000000003</v>
      </c>
      <c r="AL110" s="35">
        <f>+AJ110/LISTAS[[#This Row],[COSTO]]-1</f>
        <v>1.1229125445191928</v>
      </c>
      <c r="AM110" t="str">
        <f>+LISTAS[[#This Row],[ID]]</f>
        <v>PLASTICOS112</v>
      </c>
      <c r="AO110" s="43"/>
      <c r="AP110" s="39">
        <f>LISTAS[[#This Row],[COSTO]]+(LISTAS[[#This Row],[COSTO]]*AO110)</f>
        <v>189.52500000000001</v>
      </c>
      <c r="AQ110" s="44">
        <f>IF(AO110="",0,AP110/LISTAS[[#This Row],[VENTA NETA]]-1)</f>
        <v>0</v>
      </c>
      <c r="AS110" s="39">
        <v>150.1</v>
      </c>
      <c r="AT110" s="48">
        <f>+LISTAS[[#This Row],[COSTO]]/AS110-1</f>
        <v>0.26265822784810133</v>
      </c>
      <c r="BA110" t="s">
        <v>5</v>
      </c>
      <c r="BB110" s="36"/>
    </row>
    <row r="111" spans="1:54" x14ac:dyDescent="0.35">
      <c r="A111" s="7" t="s">
        <v>222</v>
      </c>
      <c r="B111" t="s">
        <v>5</v>
      </c>
      <c r="C111">
        <v>113</v>
      </c>
      <c r="D111" t="s">
        <v>223</v>
      </c>
      <c r="E111" s="2">
        <v>1013.24</v>
      </c>
      <c r="F111" s="7" t="str">
        <f>+_xlfn.XLOOKUP(LISTAS[[#This Row],[ID]],_01_CODIGOS_Y_COSTOS_xlsm[Producto y N°],_01_CODIGOS_Y_COSTOS_xlsm[FABRICA],"",0,1)</f>
        <v>FADER</v>
      </c>
      <c r="G111" s="26">
        <f>LISTAS[[#This Row],[Precio]]*(1-0.46)</f>
        <v>547.14960000000008</v>
      </c>
      <c r="H111" s="1">
        <f>+_xlfn.XLOOKUP(LISTAS[[#This Row],[ID]],_01_CODIGOS_Y_COSTOS_xlsm[Producto y N°],_01_CODIGOS_Y_COSTOS_xlsm[COSTO],0,0,1)</f>
        <v>173.565</v>
      </c>
      <c r="I111" s="27">
        <f>+IFERROR(LISTAS[[#This Row],[VENTA NETA]]/LISTAS[[#This Row],[COSTO]]-1,0)</f>
        <v>2.1524189784806849</v>
      </c>
      <c r="J111" s="50" t="str">
        <f>IFERROR(VLOOKUP(LISTAS[[#This Row],[ID]],_01_CODIGOS_Y_COSTOS_xlsm[[Producto y N°]:[CODIGO]],2,0),"")</f>
        <v>S-199</v>
      </c>
      <c r="O111" t="s">
        <v>222</v>
      </c>
      <c r="AB111" s="12" t="str">
        <f>+LISTAS[[#This Row],[Codigo]]&amp;LISTAS[[#This Row],[Fabrica]]</f>
        <v>S-199FADER</v>
      </c>
      <c r="AC111" s="13" t="str">
        <f>+LISTAS[[#This Row],[Codigo]]</f>
        <v>S-199</v>
      </c>
      <c r="AD111" s="13" t="str">
        <f>+LISTAS[[#This Row],[ID]]</f>
        <v>PLASTICOS113</v>
      </c>
      <c r="AH111" s="36"/>
      <c r="AI111" s="37">
        <f>+LISTAS[[#This Row],[Precio]]+(LISTAS[[#This Row],[Precio]]*AH111)</f>
        <v>1013.24</v>
      </c>
      <c r="AJ111" s="38">
        <f t="shared" si="1"/>
        <v>506.62</v>
      </c>
      <c r="AL111" s="35">
        <f>+AJ111/LISTAS[[#This Row],[COSTO]]-1</f>
        <v>1.9189064615561895</v>
      </c>
      <c r="AM111" t="str">
        <f>+LISTAS[[#This Row],[ID]]</f>
        <v>PLASTICOS113</v>
      </c>
      <c r="AO111" s="43"/>
      <c r="AP111" s="39">
        <f>LISTAS[[#This Row],[COSTO]]+(LISTAS[[#This Row],[COSTO]]*AO111)</f>
        <v>173.565</v>
      </c>
      <c r="AQ111" s="44">
        <f>IF(AO111="",0,AP111/LISTAS[[#This Row],[VENTA NETA]]-1)</f>
        <v>0</v>
      </c>
      <c r="AS111" s="39">
        <v>142.5</v>
      </c>
      <c r="AT111" s="48">
        <f>+LISTAS[[#This Row],[COSTO]]/AS111-1</f>
        <v>0.21799999999999997</v>
      </c>
      <c r="BA111" t="s">
        <v>5</v>
      </c>
      <c r="BB111" s="36"/>
    </row>
    <row r="112" spans="1:54" x14ac:dyDescent="0.35">
      <c r="A112" s="7" t="s">
        <v>224</v>
      </c>
      <c r="B112" t="s">
        <v>5</v>
      </c>
      <c r="C112">
        <v>114</v>
      </c>
      <c r="D112" t="s">
        <v>225</v>
      </c>
      <c r="E112" s="2">
        <v>886.9</v>
      </c>
      <c r="F112" s="7" t="str">
        <f>+_xlfn.XLOOKUP(LISTAS[[#This Row],[ID]],_01_CODIGOS_Y_COSTOS_xlsm[Producto y N°],_01_CODIGOS_Y_COSTOS_xlsm[FABRICA],"",0,1)</f>
        <v>FADER</v>
      </c>
      <c r="G112" s="26">
        <f>LISTAS[[#This Row],[Precio]]*(1-0.46)</f>
        <v>478.92600000000004</v>
      </c>
      <c r="H112" s="1">
        <f>+_xlfn.XLOOKUP(LISTAS[[#This Row],[ID]],_01_CODIGOS_Y_COSTOS_xlsm[Producto y N°],_01_CODIGOS_Y_COSTOS_xlsm[COSTO],0,0,1)</f>
        <v>151.62</v>
      </c>
      <c r="I112" s="27">
        <f>+IFERROR(LISTAS[[#This Row],[VENTA NETA]]/LISTAS[[#This Row],[COSTO]]-1,0)</f>
        <v>2.1587257617728532</v>
      </c>
      <c r="J112" s="50" t="str">
        <f>IFERROR(VLOOKUP(LISTAS[[#This Row],[ID]],_01_CODIGOS_Y_COSTOS_xlsm[[Producto y N°]:[CODIGO]],2,0),"")</f>
        <v>S-137</v>
      </c>
      <c r="O112" t="s">
        <v>224</v>
      </c>
      <c r="AB112" s="12" t="str">
        <f>+LISTAS[[#This Row],[Codigo]]&amp;LISTAS[[#This Row],[Fabrica]]</f>
        <v>S-137FADER</v>
      </c>
      <c r="AC112" s="13" t="str">
        <f>+LISTAS[[#This Row],[Codigo]]</f>
        <v>S-137</v>
      </c>
      <c r="AD112" s="13" t="str">
        <f>+LISTAS[[#This Row],[ID]]</f>
        <v>PLASTICOS114</v>
      </c>
      <c r="AH112" s="36"/>
      <c r="AI112" s="37">
        <f>+LISTAS[[#This Row],[Precio]]+(LISTAS[[#This Row],[Precio]]*AH112)</f>
        <v>886.9</v>
      </c>
      <c r="AJ112" s="38">
        <f t="shared" si="1"/>
        <v>443.45</v>
      </c>
      <c r="AL112" s="35">
        <f>+AJ112/LISTAS[[#This Row],[COSTO]]-1</f>
        <v>1.9247460757156047</v>
      </c>
      <c r="AM112" t="str">
        <f>+LISTAS[[#This Row],[ID]]</f>
        <v>PLASTICOS114</v>
      </c>
      <c r="AO112" s="43"/>
      <c r="AP112" s="39">
        <f>LISTAS[[#This Row],[COSTO]]+(LISTAS[[#This Row],[COSTO]]*AO112)</f>
        <v>151.62</v>
      </c>
      <c r="AQ112" s="44">
        <f>IF(AO112="",0,AP112/LISTAS[[#This Row],[VENTA NETA]]-1)</f>
        <v>0</v>
      </c>
      <c r="AS112" s="39">
        <v>133</v>
      </c>
      <c r="AT112" s="48">
        <f>+LISTAS[[#This Row],[COSTO]]/AS112-1</f>
        <v>0.14000000000000012</v>
      </c>
      <c r="BA112" t="s">
        <v>5</v>
      </c>
      <c r="BB112" s="36"/>
    </row>
    <row r="113" spans="1:54" x14ac:dyDescent="0.35">
      <c r="A113" s="7" t="s">
        <v>226</v>
      </c>
      <c r="B113" t="s">
        <v>5</v>
      </c>
      <c r="C113">
        <v>115</v>
      </c>
      <c r="D113" t="s">
        <v>227</v>
      </c>
      <c r="E113" s="2">
        <v>785.82</v>
      </c>
      <c r="F113" s="7" t="str">
        <f>+_xlfn.XLOOKUP(LISTAS[[#This Row],[ID]],_01_CODIGOS_Y_COSTOS_xlsm[Producto y N°],_01_CODIGOS_Y_COSTOS_xlsm[FABRICA],"",0,1)</f>
        <v>FADER</v>
      </c>
      <c r="G113" s="26">
        <f>LISTAS[[#This Row],[Precio]]*(1-0.46)</f>
        <v>424.34280000000007</v>
      </c>
      <c r="H113" s="1">
        <f>+_xlfn.XLOOKUP(LISTAS[[#This Row],[ID]],_01_CODIGOS_Y_COSTOS_xlsm[Producto y N°],_01_CODIGOS_Y_COSTOS_xlsm[COSTO],0,0,1)</f>
        <v>161.83439999999999</v>
      </c>
      <c r="I113" s="27">
        <f>+IFERROR(LISTAS[[#This Row],[VENTA NETA]]/LISTAS[[#This Row],[COSTO]]-1,0)</f>
        <v>1.6220803488009974</v>
      </c>
      <c r="J113" s="50" t="str">
        <f>IFERROR(VLOOKUP(LISTAS[[#This Row],[ID]],_01_CODIGOS_Y_COSTOS_xlsm[[Producto y N°]:[CODIGO]],2,0),"")</f>
        <v>F-720</v>
      </c>
      <c r="O113" t="s">
        <v>226</v>
      </c>
      <c r="AB113" s="12" t="str">
        <f>+LISTAS[[#This Row],[Codigo]]&amp;LISTAS[[#This Row],[Fabrica]]</f>
        <v>F-720FADER</v>
      </c>
      <c r="AC113" s="13" t="str">
        <f>+LISTAS[[#This Row],[Codigo]]</f>
        <v>F-720</v>
      </c>
      <c r="AD113" s="13" t="str">
        <f>+LISTAS[[#This Row],[ID]]</f>
        <v>PLASTICOS115</v>
      </c>
      <c r="AH113" s="36"/>
      <c r="AI113" s="37">
        <f>+LISTAS[[#This Row],[Precio]]+(LISTAS[[#This Row],[Precio]]*AH113)</f>
        <v>785.82</v>
      </c>
      <c r="AJ113" s="38">
        <f t="shared" si="1"/>
        <v>392.91</v>
      </c>
      <c r="AL113" s="35">
        <f>+AJ113/LISTAS[[#This Row],[COSTO]]-1</f>
        <v>1.427852174815738</v>
      </c>
      <c r="AM113" t="str">
        <f>+LISTAS[[#This Row],[ID]]</f>
        <v>PLASTICOS115</v>
      </c>
      <c r="AO113" s="43"/>
      <c r="AP113" s="39">
        <f>LISTAS[[#This Row],[COSTO]]+(LISTAS[[#This Row],[COSTO]]*AO113)</f>
        <v>161.83439999999999</v>
      </c>
      <c r="AQ113" s="44">
        <f>IF(AO113="",0,AP113/LISTAS[[#This Row],[VENTA NETA]]-1)</f>
        <v>0</v>
      </c>
      <c r="AS113" s="39">
        <v>145.35</v>
      </c>
      <c r="AT113" s="48">
        <f>+LISTAS[[#This Row],[COSTO]]/AS113-1</f>
        <v>0.11341176470588232</v>
      </c>
      <c r="BA113" t="s">
        <v>5</v>
      </c>
      <c r="BB113" s="36"/>
    </row>
    <row r="114" spans="1:54" x14ac:dyDescent="0.35">
      <c r="A114" s="7" t="s">
        <v>228</v>
      </c>
      <c r="B114" t="s">
        <v>5</v>
      </c>
      <c r="C114">
        <v>116</v>
      </c>
      <c r="D114" t="s">
        <v>229</v>
      </c>
      <c r="E114" s="2">
        <v>1618.09</v>
      </c>
      <c r="F114" s="7" t="str">
        <f>+_xlfn.XLOOKUP(LISTAS[[#This Row],[ID]],_01_CODIGOS_Y_COSTOS_xlsm[Producto y N°],_01_CODIGOS_Y_COSTOS_xlsm[FABRICA],"",0,1)</f>
        <v>FADER</v>
      </c>
      <c r="G114" s="26">
        <f>LISTAS[[#This Row],[Precio]]*(1-0.46)</f>
        <v>873.76859999999999</v>
      </c>
      <c r="H114" s="1">
        <f>+_xlfn.XLOOKUP(LISTAS[[#This Row],[ID]],_01_CODIGOS_Y_COSTOS_xlsm[Producto y N°],_01_CODIGOS_Y_COSTOS_xlsm[COSTO],0,0,1)</f>
        <v>259.35000000000002</v>
      </c>
      <c r="I114" s="27">
        <f>+IFERROR(LISTAS[[#This Row],[VENTA NETA]]/LISTAS[[#This Row],[COSTO]]-1,0)</f>
        <v>2.3690711393869286</v>
      </c>
      <c r="J114" s="50" t="str">
        <f>IFERROR(VLOOKUP(LISTAS[[#This Row],[ID]],_01_CODIGOS_Y_COSTOS_xlsm[[Producto y N°]:[CODIGO]],2,0),"")</f>
        <v>S-125</v>
      </c>
      <c r="O114" t="s">
        <v>228</v>
      </c>
      <c r="AB114" s="12" t="str">
        <f>+LISTAS[[#This Row],[Codigo]]&amp;LISTAS[[#This Row],[Fabrica]]</f>
        <v>S-125FADER</v>
      </c>
      <c r="AC114" s="13" t="str">
        <f>+LISTAS[[#This Row],[Codigo]]</f>
        <v>S-125</v>
      </c>
      <c r="AD114" s="13" t="str">
        <f>+LISTAS[[#This Row],[ID]]</f>
        <v>PLASTICOS116</v>
      </c>
      <c r="AH114" s="36"/>
      <c r="AI114" s="37">
        <f>+LISTAS[[#This Row],[Precio]]+(LISTAS[[#This Row],[Precio]]*AH114)</f>
        <v>1618.09</v>
      </c>
      <c r="AJ114" s="38">
        <f t="shared" si="1"/>
        <v>809.04499999999996</v>
      </c>
      <c r="AL114" s="35">
        <f>+AJ114/LISTAS[[#This Row],[COSTO]]-1</f>
        <v>2.1195103142471559</v>
      </c>
      <c r="AM114" t="str">
        <f>+LISTAS[[#This Row],[ID]]</f>
        <v>PLASTICOS116</v>
      </c>
      <c r="AO114" s="43"/>
      <c r="AP114" s="39">
        <f>LISTAS[[#This Row],[COSTO]]+(LISTAS[[#This Row],[COSTO]]*AO114)</f>
        <v>259.35000000000002</v>
      </c>
      <c r="AQ114" s="44">
        <f>IF(AO114="",0,AP114/LISTAS[[#This Row],[VENTA NETA]]-1)</f>
        <v>0</v>
      </c>
      <c r="AS114" s="39">
        <v>242.25</v>
      </c>
      <c r="AT114" s="48">
        <f>+LISTAS[[#This Row],[COSTO]]/AS114-1</f>
        <v>7.058823529411784E-2</v>
      </c>
      <c r="BA114" t="s">
        <v>5</v>
      </c>
      <c r="BB114" s="36"/>
    </row>
    <row r="115" spans="1:54" x14ac:dyDescent="0.35">
      <c r="A115" s="7" t="s">
        <v>230</v>
      </c>
      <c r="B115" t="s">
        <v>5</v>
      </c>
      <c r="C115">
        <v>117</v>
      </c>
      <c r="D115" t="s">
        <v>231</v>
      </c>
      <c r="E115" s="2">
        <v>715.78</v>
      </c>
      <c r="F115" s="7" t="str">
        <f>+_xlfn.XLOOKUP(LISTAS[[#This Row],[ID]],_01_CODIGOS_Y_COSTOS_xlsm[Producto y N°],_01_CODIGOS_Y_COSTOS_xlsm[FABRICA],"",0,1)</f>
        <v>FADER</v>
      </c>
      <c r="G115" s="26">
        <f>LISTAS[[#This Row],[Precio]]*(1-0.46)</f>
        <v>386.52120000000002</v>
      </c>
      <c r="H115" s="1">
        <f>+_xlfn.XLOOKUP(LISTAS[[#This Row],[ID]],_01_CODIGOS_Y_COSTOS_xlsm[Producto y N°],_01_CODIGOS_Y_COSTOS_xlsm[COSTO],0,0,1)</f>
        <v>151.0454</v>
      </c>
      <c r="I115" s="27">
        <f>+IFERROR(LISTAS[[#This Row],[VENTA NETA]]/LISTAS[[#This Row],[COSTO]]-1,0)</f>
        <v>1.5589736595752006</v>
      </c>
      <c r="J115" s="50" t="str">
        <f>IFERROR(VLOOKUP(LISTAS[[#This Row],[ID]],_01_CODIGOS_Y_COSTOS_xlsm[[Producto y N°]:[CODIGO]],2,0),"")</f>
        <v>F-1005</v>
      </c>
      <c r="O115" t="s">
        <v>230</v>
      </c>
      <c r="AB115" s="12" t="str">
        <f>+LISTAS[[#This Row],[Codigo]]&amp;LISTAS[[#This Row],[Fabrica]]</f>
        <v>F-1005FADER</v>
      </c>
      <c r="AC115" s="13" t="str">
        <f>+LISTAS[[#This Row],[Codigo]]</f>
        <v>F-1005</v>
      </c>
      <c r="AD115" s="13" t="str">
        <f>+LISTAS[[#This Row],[ID]]</f>
        <v>PLASTICOS117</v>
      </c>
      <c r="AH115" s="36"/>
      <c r="AI115" s="37">
        <f>+LISTAS[[#This Row],[Precio]]+(LISTAS[[#This Row],[Precio]]*AH115)</f>
        <v>715.78</v>
      </c>
      <c r="AJ115" s="38">
        <f t="shared" si="1"/>
        <v>357.89</v>
      </c>
      <c r="AL115" s="35">
        <f>+AJ115/LISTAS[[#This Row],[COSTO]]-1</f>
        <v>1.3694200551622226</v>
      </c>
      <c r="AM115" t="str">
        <f>+LISTAS[[#This Row],[ID]]</f>
        <v>PLASTICOS117</v>
      </c>
      <c r="AO115" s="43"/>
      <c r="AP115" s="39">
        <f>LISTAS[[#This Row],[COSTO]]+(LISTAS[[#This Row],[COSTO]]*AO115)</f>
        <v>151.0454</v>
      </c>
      <c r="AQ115" s="44">
        <f>IF(AO115="",0,AP115/LISTAS[[#This Row],[VENTA NETA]]-1)</f>
        <v>0</v>
      </c>
      <c r="AS115" s="39">
        <v>134.9</v>
      </c>
      <c r="AT115" s="48">
        <f>+LISTAS[[#This Row],[COSTO]]/AS115-1</f>
        <v>0.11968421052631584</v>
      </c>
      <c r="BA115" t="s">
        <v>5</v>
      </c>
      <c r="BB115" s="36"/>
    </row>
    <row r="116" spans="1:54" x14ac:dyDescent="0.35">
      <c r="A116" s="7" t="s">
        <v>232</v>
      </c>
      <c r="B116" t="s">
        <v>5</v>
      </c>
      <c r="C116">
        <v>118</v>
      </c>
      <c r="D116" t="s">
        <v>233</v>
      </c>
      <c r="E116" s="2">
        <v>1120.52</v>
      </c>
      <c r="F116" s="7" t="str">
        <f>+_xlfn.XLOOKUP(LISTAS[[#This Row],[ID]],_01_CODIGOS_Y_COSTOS_xlsm[Producto y N°],_01_CODIGOS_Y_COSTOS_xlsm[FABRICA],"",0,1)</f>
        <v>FADER</v>
      </c>
      <c r="G116" s="26">
        <f>LISTAS[[#This Row],[Precio]]*(1-0.46)</f>
        <v>605.08080000000007</v>
      </c>
      <c r="H116" s="1">
        <f>+_xlfn.XLOOKUP(LISTAS[[#This Row],[ID]],_01_CODIGOS_Y_COSTOS_xlsm[Producto y N°],_01_CODIGOS_Y_COSTOS_xlsm[COSTO],0,0,1)</f>
        <v>248.14609999999999</v>
      </c>
      <c r="I116" s="27">
        <f>+IFERROR(LISTAS[[#This Row],[VENTA NETA]]/LISTAS[[#This Row],[COSTO]]-1,0)</f>
        <v>1.4384054393762389</v>
      </c>
      <c r="J116" s="50" t="str">
        <f>IFERROR(VLOOKUP(LISTAS[[#This Row],[ID]],_01_CODIGOS_Y_COSTOS_xlsm[[Producto y N°]:[CODIGO]],2,0),"")</f>
        <v>F-721</v>
      </c>
      <c r="O116" t="s">
        <v>232</v>
      </c>
      <c r="AB116" s="12" t="str">
        <f>+LISTAS[[#This Row],[Codigo]]&amp;LISTAS[[#This Row],[Fabrica]]</f>
        <v>F-721FADER</v>
      </c>
      <c r="AC116" s="13" t="str">
        <f>+LISTAS[[#This Row],[Codigo]]</f>
        <v>F-721</v>
      </c>
      <c r="AD116" s="13" t="str">
        <f>+LISTAS[[#This Row],[ID]]</f>
        <v>PLASTICOS118</v>
      </c>
      <c r="AH116" s="36"/>
      <c r="AI116" s="37">
        <f>+LISTAS[[#This Row],[Precio]]+(LISTAS[[#This Row],[Precio]]*AH116)</f>
        <v>1120.52</v>
      </c>
      <c r="AJ116" s="38">
        <f t="shared" si="1"/>
        <v>560.26</v>
      </c>
      <c r="AL116" s="35">
        <f>+AJ116/LISTAS[[#This Row],[COSTO]]-1</f>
        <v>1.2577828142372578</v>
      </c>
      <c r="AM116" t="str">
        <f>+LISTAS[[#This Row],[ID]]</f>
        <v>PLASTICOS118</v>
      </c>
      <c r="AO116" s="43"/>
      <c r="AP116" s="39">
        <f>LISTAS[[#This Row],[COSTO]]+(LISTAS[[#This Row],[COSTO]]*AO116)</f>
        <v>248.14609999999999</v>
      </c>
      <c r="AQ116" s="44">
        <f>IF(AO116="",0,AP116/LISTAS[[#This Row],[VENTA NETA]]-1)</f>
        <v>0</v>
      </c>
      <c r="AS116" s="39">
        <v>204.25</v>
      </c>
      <c r="AT116" s="48">
        <f>+LISTAS[[#This Row],[COSTO]]/AS116-1</f>
        <v>0.21491358629130963</v>
      </c>
      <c r="BA116" t="s">
        <v>5</v>
      </c>
      <c r="BB116" s="36"/>
    </row>
    <row r="117" spans="1:54" x14ac:dyDescent="0.35">
      <c r="A117" s="7" t="s">
        <v>234</v>
      </c>
      <c r="B117" t="s">
        <v>5</v>
      </c>
      <c r="C117">
        <v>119</v>
      </c>
      <c r="D117" t="s">
        <v>235</v>
      </c>
      <c r="E117" s="2">
        <v>698.5</v>
      </c>
      <c r="F117" s="7" t="str">
        <f>+_xlfn.XLOOKUP(LISTAS[[#This Row],[ID]],_01_CODIGOS_Y_COSTOS_xlsm[Producto y N°],_01_CODIGOS_Y_COSTOS_xlsm[FABRICA],"",0,1)</f>
        <v>FADER</v>
      </c>
      <c r="G117" s="26">
        <f>LISTAS[[#This Row],[Precio]]*(1-0.46)</f>
        <v>377.19</v>
      </c>
      <c r="H117" s="1">
        <f>+_xlfn.XLOOKUP(LISTAS[[#This Row],[ID]],_01_CODIGOS_Y_COSTOS_xlsm[Producto y N°],_01_CODIGOS_Y_COSTOS_xlsm[COSTO],0,0,1)</f>
        <v>149.625</v>
      </c>
      <c r="I117" s="27">
        <f>+IFERROR(LISTAS[[#This Row],[VENTA NETA]]/LISTAS[[#This Row],[COSTO]]-1,0)</f>
        <v>1.5209022556390979</v>
      </c>
      <c r="J117" s="50" t="str">
        <f>IFERROR(VLOOKUP(LISTAS[[#This Row],[ID]],_01_CODIGOS_Y_COSTOS_xlsm[[Producto y N°]:[CODIGO]],2,0),"")</f>
        <v>S-123</v>
      </c>
      <c r="O117" t="s">
        <v>234</v>
      </c>
      <c r="AB117" s="12" t="str">
        <f>+LISTAS[[#This Row],[Codigo]]&amp;LISTAS[[#This Row],[Fabrica]]</f>
        <v>S-123FADER</v>
      </c>
      <c r="AC117" s="13" t="str">
        <f>+LISTAS[[#This Row],[Codigo]]</f>
        <v>S-123</v>
      </c>
      <c r="AD117" s="13" t="str">
        <f>+LISTAS[[#This Row],[ID]]</f>
        <v>PLASTICOS119</v>
      </c>
      <c r="AH117" s="36"/>
      <c r="AI117" s="37">
        <f>+LISTAS[[#This Row],[Precio]]+(LISTAS[[#This Row],[Precio]]*AH117)</f>
        <v>698.5</v>
      </c>
      <c r="AJ117" s="38">
        <f t="shared" si="1"/>
        <v>349.25</v>
      </c>
      <c r="AL117" s="35">
        <f>+AJ117/LISTAS[[#This Row],[COSTO]]-1</f>
        <v>1.3341687552213868</v>
      </c>
      <c r="AM117" t="str">
        <f>+LISTAS[[#This Row],[ID]]</f>
        <v>PLASTICOS119</v>
      </c>
      <c r="AO117" s="43"/>
      <c r="AP117" s="39">
        <f>LISTAS[[#This Row],[COSTO]]+(LISTAS[[#This Row],[COSTO]]*AO117)</f>
        <v>149.625</v>
      </c>
      <c r="AQ117" s="44">
        <f>IF(AO117="",0,AP117/LISTAS[[#This Row],[VENTA NETA]]-1)</f>
        <v>0</v>
      </c>
      <c r="AS117" s="39">
        <v>123.5</v>
      </c>
      <c r="AT117" s="48">
        <f>+LISTAS[[#This Row],[COSTO]]/AS117-1</f>
        <v>0.21153846153846145</v>
      </c>
      <c r="BA117" t="s">
        <v>5</v>
      </c>
      <c r="BB117" s="36"/>
    </row>
    <row r="118" spans="1:54" x14ac:dyDescent="0.35">
      <c r="A118" s="7" t="s">
        <v>236</v>
      </c>
      <c r="B118" t="s">
        <v>5</v>
      </c>
      <c r="C118">
        <v>120</v>
      </c>
      <c r="D118" t="s">
        <v>237</v>
      </c>
      <c r="E118" s="2">
        <v>578.92999999999995</v>
      </c>
      <c r="F118" s="7" t="str">
        <f>+_xlfn.XLOOKUP(LISTAS[[#This Row],[ID]],_01_CODIGOS_Y_COSTOS_xlsm[Producto y N°],_01_CODIGOS_Y_COSTOS_xlsm[FABRICA],"",0,1)</f>
        <v>FADER</v>
      </c>
      <c r="G118" s="26">
        <f>LISTAS[[#This Row],[Precio]]*(1-0.46)</f>
        <v>312.62220000000002</v>
      </c>
      <c r="H118" s="1">
        <f>+_xlfn.XLOOKUP(LISTAS[[#This Row],[ID]],_01_CODIGOS_Y_COSTOS_xlsm[Producto y N°],_01_CODIGOS_Y_COSTOS_xlsm[COSTO],0,0,1)</f>
        <v>134.86199999999999</v>
      </c>
      <c r="I118" s="27">
        <f>+IFERROR(LISTAS[[#This Row],[VENTA NETA]]/LISTAS[[#This Row],[COSTO]]-1,0)</f>
        <v>1.3180896027049878</v>
      </c>
      <c r="J118" s="50" t="str">
        <f>IFERROR(VLOOKUP(LISTAS[[#This Row],[ID]],_01_CODIGOS_Y_COSTOS_xlsm[[Producto y N°]:[CODIGO]],2,0),"")</f>
        <v>F-017</v>
      </c>
      <c r="O118" t="s">
        <v>236</v>
      </c>
      <c r="AB118" s="12" t="str">
        <f>+LISTAS[[#This Row],[Codigo]]&amp;LISTAS[[#This Row],[Fabrica]]</f>
        <v>F-017FADER</v>
      </c>
      <c r="AC118" s="13" t="str">
        <f>+LISTAS[[#This Row],[Codigo]]</f>
        <v>F-017</v>
      </c>
      <c r="AD118" s="13" t="str">
        <f>+LISTAS[[#This Row],[ID]]</f>
        <v>PLASTICOS120</v>
      </c>
      <c r="AH118" s="36"/>
      <c r="AI118" s="37">
        <f>+LISTAS[[#This Row],[Precio]]+(LISTAS[[#This Row],[Precio]]*AH118)</f>
        <v>578.92999999999995</v>
      </c>
      <c r="AJ118" s="38">
        <f t="shared" si="1"/>
        <v>289.46499999999997</v>
      </c>
      <c r="AL118" s="35">
        <f>+AJ118/LISTAS[[#This Row],[COSTO]]-1</f>
        <v>1.1463792617638768</v>
      </c>
      <c r="AM118" t="str">
        <f>+LISTAS[[#This Row],[ID]]</f>
        <v>PLASTICOS120</v>
      </c>
      <c r="AO118" s="43"/>
      <c r="AP118" s="39">
        <f>LISTAS[[#This Row],[COSTO]]+(LISTAS[[#This Row],[COSTO]]*AO118)</f>
        <v>134.86199999999999</v>
      </c>
      <c r="AQ118" s="44">
        <f>IF(AO118="",0,AP118/LISTAS[[#This Row],[VENTA NETA]]-1)</f>
        <v>0</v>
      </c>
      <c r="AS118" s="39">
        <v>107.35</v>
      </c>
      <c r="AT118" s="48">
        <f>+LISTAS[[#This Row],[COSTO]]/AS118-1</f>
        <v>0.25628318584070797</v>
      </c>
      <c r="BA118" t="s">
        <v>5</v>
      </c>
      <c r="BB118" s="36"/>
    </row>
    <row r="119" spans="1:54" x14ac:dyDescent="0.35">
      <c r="A119" s="7" t="s">
        <v>238</v>
      </c>
      <c r="B119" t="s">
        <v>5</v>
      </c>
      <c r="C119">
        <v>121</v>
      </c>
      <c r="D119" t="s">
        <v>239</v>
      </c>
      <c r="E119" s="2">
        <v>654.85</v>
      </c>
      <c r="F119" s="7" t="str">
        <f>+_xlfn.XLOOKUP(LISTAS[[#This Row],[ID]],_01_CODIGOS_Y_COSTOS_xlsm[Producto y N°],_01_CODIGOS_Y_COSTOS_xlsm[FABRICA],"",0,1)</f>
        <v>FADER</v>
      </c>
      <c r="G119" s="26">
        <f>LISTAS[[#This Row],[Precio]]*(1-0.46)</f>
        <v>353.61900000000003</v>
      </c>
      <c r="H119" s="1">
        <f>+_xlfn.XLOOKUP(LISTAS[[#This Row],[ID]],_01_CODIGOS_Y_COSTOS_xlsm[Producto y N°],_01_CODIGOS_Y_COSTOS_xlsm[COSTO],0,0,1)</f>
        <v>152.50299999999999</v>
      </c>
      <c r="I119" s="27">
        <f>+IFERROR(LISTAS[[#This Row],[VENTA NETA]]/LISTAS[[#This Row],[COSTO]]-1,0)</f>
        <v>1.318767499655745</v>
      </c>
      <c r="J119" s="50" t="str">
        <f>IFERROR(VLOOKUP(LISTAS[[#This Row],[ID]],_01_CODIGOS_Y_COSTOS_xlsm[[Producto y N°]:[CODIGO]],2,0),"")</f>
        <v>F-009/S</v>
      </c>
      <c r="O119" t="s">
        <v>238</v>
      </c>
      <c r="AB119" s="12" t="str">
        <f>+LISTAS[[#This Row],[Codigo]]&amp;LISTAS[[#This Row],[Fabrica]]</f>
        <v>F-009/SFADER</v>
      </c>
      <c r="AC119" s="13" t="str">
        <f>+LISTAS[[#This Row],[Codigo]]</f>
        <v>F-009/S</v>
      </c>
      <c r="AD119" s="13" t="str">
        <f>+LISTAS[[#This Row],[ID]]</f>
        <v>PLASTICOS121</v>
      </c>
      <c r="AH119" s="36"/>
      <c r="AI119" s="37">
        <f>+LISTAS[[#This Row],[Precio]]+(LISTAS[[#This Row],[Precio]]*AH119)</f>
        <v>654.85</v>
      </c>
      <c r="AJ119" s="38">
        <f t="shared" si="1"/>
        <v>327.42500000000001</v>
      </c>
      <c r="AL119" s="35">
        <f>+AJ119/LISTAS[[#This Row],[COSTO]]-1</f>
        <v>1.1470069441256898</v>
      </c>
      <c r="AM119" t="str">
        <f>+LISTAS[[#This Row],[ID]]</f>
        <v>PLASTICOS121</v>
      </c>
      <c r="AO119" s="43"/>
      <c r="AP119" s="39">
        <f>LISTAS[[#This Row],[COSTO]]+(LISTAS[[#This Row],[COSTO]]*AO119)</f>
        <v>152.50299999999999</v>
      </c>
      <c r="AQ119" s="44">
        <f>IF(AO119="",0,AP119/LISTAS[[#This Row],[VENTA NETA]]-1)</f>
        <v>0</v>
      </c>
      <c r="AS119" s="39">
        <v>120.65</v>
      </c>
      <c r="AT119" s="48">
        <f>+LISTAS[[#This Row],[COSTO]]/AS119-1</f>
        <v>0.26401160381268118</v>
      </c>
      <c r="BA119" t="s">
        <v>5</v>
      </c>
      <c r="BB119" s="36"/>
    </row>
    <row r="120" spans="1:54" x14ac:dyDescent="0.35">
      <c r="A120" s="7" t="s">
        <v>240</v>
      </c>
      <c r="B120" t="s">
        <v>5</v>
      </c>
      <c r="C120">
        <v>122</v>
      </c>
      <c r="D120" t="s">
        <v>241</v>
      </c>
      <c r="E120" s="2">
        <v>1820.08</v>
      </c>
      <c r="F120" s="7" t="str">
        <f>+_xlfn.XLOOKUP(LISTAS[[#This Row],[ID]],_01_CODIGOS_Y_COSTOS_xlsm[Producto y N°],_01_CODIGOS_Y_COSTOS_xlsm[FABRICA],"",0,1)</f>
        <v>FADER</v>
      </c>
      <c r="G120" s="26">
        <f>LISTAS[[#This Row],[Precio]]*(1-0.46)</f>
        <v>982.84320000000002</v>
      </c>
      <c r="H120" s="1">
        <f>+_xlfn.XLOOKUP(LISTAS[[#This Row],[ID]],_01_CODIGOS_Y_COSTOS_xlsm[Producto y N°],_01_CODIGOS_Y_COSTOS_xlsm[COSTO],0,0,1)</f>
        <v>299.25</v>
      </c>
      <c r="I120" s="27">
        <f>+IFERROR(LISTAS[[#This Row],[VENTA NETA]]/LISTAS[[#This Row],[COSTO]]-1,0)</f>
        <v>2.2843548872180452</v>
      </c>
      <c r="J120" s="50" t="str">
        <f>IFERROR(VLOOKUP(LISTAS[[#This Row],[ID]],_01_CODIGOS_Y_COSTOS_xlsm[[Producto y N°]:[CODIGO]],2,0),"")</f>
        <v>S-163</v>
      </c>
      <c r="O120" t="s">
        <v>240</v>
      </c>
      <c r="AB120" s="12" t="str">
        <f>+LISTAS[[#This Row],[Codigo]]&amp;LISTAS[[#This Row],[Fabrica]]</f>
        <v>S-163FADER</v>
      </c>
      <c r="AC120" s="13" t="str">
        <f>+LISTAS[[#This Row],[Codigo]]</f>
        <v>S-163</v>
      </c>
      <c r="AD120" s="13" t="str">
        <f>+LISTAS[[#This Row],[ID]]</f>
        <v>PLASTICOS122</v>
      </c>
      <c r="AH120" s="36"/>
      <c r="AI120" s="37">
        <f>+LISTAS[[#This Row],[Precio]]+(LISTAS[[#This Row],[Precio]]*AH120)</f>
        <v>1820.08</v>
      </c>
      <c r="AJ120" s="38">
        <f t="shared" si="1"/>
        <v>910.04</v>
      </c>
      <c r="AL120" s="35">
        <f>+AJ120/LISTAS[[#This Row],[COSTO]]-1</f>
        <v>2.0410693400167084</v>
      </c>
      <c r="AM120" t="str">
        <f>+LISTAS[[#This Row],[ID]]</f>
        <v>PLASTICOS122</v>
      </c>
      <c r="AO120" s="43"/>
      <c r="AP120" s="39">
        <f>LISTAS[[#This Row],[COSTO]]+(LISTAS[[#This Row],[COSTO]]*AO120)</f>
        <v>299.25</v>
      </c>
      <c r="AQ120" s="44">
        <f>IF(AO120="",0,AP120/LISTAS[[#This Row],[VENTA NETA]]-1)</f>
        <v>0</v>
      </c>
      <c r="AS120" s="39">
        <v>285</v>
      </c>
      <c r="AT120" s="48">
        <f>+LISTAS[[#This Row],[COSTO]]/AS120-1</f>
        <v>5.0000000000000044E-2</v>
      </c>
      <c r="BA120" t="s">
        <v>5</v>
      </c>
      <c r="BB120" s="36"/>
    </row>
    <row r="121" spans="1:54" x14ac:dyDescent="0.35">
      <c r="A121" s="7" t="s">
        <v>242</v>
      </c>
      <c r="B121" t="s">
        <v>5</v>
      </c>
      <c r="C121">
        <v>123</v>
      </c>
      <c r="D121" t="s">
        <v>243</v>
      </c>
      <c r="E121" s="2">
        <v>654.85</v>
      </c>
      <c r="F121" s="7" t="str">
        <f>+_xlfn.XLOOKUP(LISTAS[[#This Row],[ID]],_01_CODIGOS_Y_COSTOS_xlsm[Producto y N°],_01_CODIGOS_Y_COSTOS_xlsm[FABRICA],"",0,1)</f>
        <v>FADER</v>
      </c>
      <c r="G121" s="26">
        <f>LISTAS[[#This Row],[Precio]]*(1-0.46)</f>
        <v>353.61900000000003</v>
      </c>
      <c r="H121" s="1">
        <f>+_xlfn.XLOOKUP(LISTAS[[#This Row],[ID]],_01_CODIGOS_Y_COSTOS_xlsm[Producto y N°],_01_CODIGOS_Y_COSTOS_xlsm[COSTO],0,0,1)</f>
        <v>129.4675</v>
      </c>
      <c r="I121" s="27">
        <f>+IFERROR(LISTAS[[#This Row],[VENTA NETA]]/LISTAS[[#This Row],[COSTO]]-1,0)</f>
        <v>1.7313341186011937</v>
      </c>
      <c r="J121" s="50" t="str">
        <f>IFERROR(VLOOKUP(LISTAS[[#This Row],[ID]],_01_CODIGOS_Y_COSTOS_xlsm[[Producto y N°]:[CODIGO]],2,0),"")</f>
        <v>F-899</v>
      </c>
      <c r="O121" t="s">
        <v>242</v>
      </c>
      <c r="AB121" s="12" t="str">
        <f>+LISTAS[[#This Row],[Codigo]]&amp;LISTAS[[#This Row],[Fabrica]]</f>
        <v>F-899FADER</v>
      </c>
      <c r="AC121" s="13" t="str">
        <f>+LISTAS[[#This Row],[Codigo]]</f>
        <v>F-899</v>
      </c>
      <c r="AD121" s="13" t="str">
        <f>+LISTAS[[#This Row],[ID]]</f>
        <v>PLASTICOS123</v>
      </c>
      <c r="AH121" s="36"/>
      <c r="AI121" s="37">
        <f>+LISTAS[[#This Row],[Precio]]+(LISTAS[[#This Row],[Precio]]*AH121)</f>
        <v>654.85</v>
      </c>
      <c r="AJ121" s="38">
        <f t="shared" si="1"/>
        <v>327.42500000000001</v>
      </c>
      <c r="AL121" s="35">
        <f>+AJ121/LISTAS[[#This Row],[COSTO]]-1</f>
        <v>1.5290130727788829</v>
      </c>
      <c r="AM121" t="str">
        <f>+LISTAS[[#This Row],[ID]]</f>
        <v>PLASTICOS123</v>
      </c>
      <c r="AO121" s="43"/>
      <c r="AP121" s="39">
        <f>LISTAS[[#This Row],[COSTO]]+(LISTAS[[#This Row],[COSTO]]*AO121)</f>
        <v>129.4675</v>
      </c>
      <c r="AQ121" s="44">
        <f>IF(AO121="",0,AP121/LISTAS[[#This Row],[VENTA NETA]]-1)</f>
        <v>0</v>
      </c>
      <c r="AS121" s="39">
        <v>121.6</v>
      </c>
      <c r="AT121" s="48">
        <f>+LISTAS[[#This Row],[COSTO]]/AS121-1</f>
        <v>6.4699835526315752E-2</v>
      </c>
      <c r="BA121" t="s">
        <v>5</v>
      </c>
      <c r="BB121" s="36"/>
    </row>
    <row r="122" spans="1:54" x14ac:dyDescent="0.35">
      <c r="A122" s="7" t="s">
        <v>244</v>
      </c>
      <c r="B122" t="s">
        <v>5</v>
      </c>
      <c r="C122">
        <v>124</v>
      </c>
      <c r="D122" t="s">
        <v>245</v>
      </c>
      <c r="E122" s="2">
        <v>910.22</v>
      </c>
      <c r="F122" s="7" t="str">
        <f>+_xlfn.XLOOKUP(LISTAS[[#This Row],[ID]],_01_CODIGOS_Y_COSTOS_xlsm[Producto y N°],_01_CODIGOS_Y_COSTOS_xlsm[FABRICA],"",0,1)</f>
        <v>FADER</v>
      </c>
      <c r="G122" s="26">
        <f>LISTAS[[#This Row],[Precio]]*(1-0.46)</f>
        <v>491.51880000000006</v>
      </c>
      <c r="H122" s="1">
        <f>+_xlfn.XLOOKUP(LISTAS[[#This Row],[ID]],_01_CODIGOS_Y_COSTOS_xlsm[Producto y N°],_01_CODIGOS_Y_COSTOS_xlsm[COSTO],0,0,1)</f>
        <v>211.47</v>
      </c>
      <c r="I122" s="27">
        <f>+IFERROR(LISTAS[[#This Row],[VENTA NETA]]/LISTAS[[#This Row],[COSTO]]-1,0)</f>
        <v>1.3242956447723082</v>
      </c>
      <c r="J122" s="50" t="str">
        <f>IFERROR(VLOOKUP(LISTAS[[#This Row],[ID]],_01_CODIGOS_Y_COSTOS_xlsm[[Producto y N°]:[CODIGO]],2,0),"")</f>
        <v>S-132</v>
      </c>
      <c r="O122" t="s">
        <v>244</v>
      </c>
      <c r="AB122" s="12" t="str">
        <f>+LISTAS[[#This Row],[Codigo]]&amp;LISTAS[[#This Row],[Fabrica]]</f>
        <v>S-132FADER</v>
      </c>
      <c r="AC122" s="13" t="str">
        <f>+LISTAS[[#This Row],[Codigo]]</f>
        <v>S-132</v>
      </c>
      <c r="AD122" s="13" t="str">
        <f>+LISTAS[[#This Row],[ID]]</f>
        <v>PLASTICOS124</v>
      </c>
      <c r="AH122" s="36"/>
      <c r="AI122" s="37">
        <f>+LISTAS[[#This Row],[Precio]]+(LISTAS[[#This Row],[Precio]]*AH122)</f>
        <v>910.22</v>
      </c>
      <c r="AJ122" s="38">
        <f t="shared" si="1"/>
        <v>455.11</v>
      </c>
      <c r="AL122" s="35">
        <f>+AJ122/LISTAS[[#This Row],[COSTO]]-1</f>
        <v>1.1521255970113966</v>
      </c>
      <c r="AM122" t="str">
        <f>+LISTAS[[#This Row],[ID]]</f>
        <v>PLASTICOS124</v>
      </c>
      <c r="AO122" s="43"/>
      <c r="AP122" s="39">
        <f>LISTAS[[#This Row],[COSTO]]+(LISTAS[[#This Row],[COSTO]]*AO122)</f>
        <v>211.47</v>
      </c>
      <c r="AQ122" s="44">
        <f>IF(AO122="",0,AP122/LISTAS[[#This Row],[VENTA NETA]]-1)</f>
        <v>0</v>
      </c>
      <c r="AS122" s="39">
        <v>171</v>
      </c>
      <c r="AT122" s="48">
        <f>+LISTAS[[#This Row],[COSTO]]/AS122-1</f>
        <v>0.23666666666666658</v>
      </c>
      <c r="BA122" t="s">
        <v>5</v>
      </c>
      <c r="BB122" s="36"/>
    </row>
    <row r="123" spans="1:54" x14ac:dyDescent="0.35">
      <c r="A123" s="7" t="s">
        <v>246</v>
      </c>
      <c r="B123" t="s">
        <v>5</v>
      </c>
      <c r="C123">
        <v>125</v>
      </c>
      <c r="D123" t="s">
        <v>247</v>
      </c>
      <c r="E123" s="2">
        <v>910.22</v>
      </c>
      <c r="F123" s="7" t="str">
        <f>+_xlfn.XLOOKUP(LISTAS[[#This Row],[ID]],_01_CODIGOS_Y_COSTOS_xlsm[Producto y N°],_01_CODIGOS_Y_COSTOS_xlsm[FABRICA],"",0,1)</f>
        <v>FADER</v>
      </c>
      <c r="G123" s="26">
        <f>LISTAS[[#This Row],[Precio]]*(1-0.46)</f>
        <v>491.51880000000006</v>
      </c>
      <c r="H123" s="1">
        <f>+_xlfn.XLOOKUP(LISTAS[[#This Row],[ID]],_01_CODIGOS_Y_COSTOS_xlsm[Producto y N°],_01_CODIGOS_Y_COSTOS_xlsm[COSTO],0,0,1)</f>
        <v>211.47</v>
      </c>
      <c r="I123" s="27">
        <f>+IFERROR(LISTAS[[#This Row],[VENTA NETA]]/LISTAS[[#This Row],[COSTO]]-1,0)</f>
        <v>1.3242956447723082</v>
      </c>
      <c r="J123" s="50" t="str">
        <f>IFERROR(VLOOKUP(LISTAS[[#This Row],[ID]],_01_CODIGOS_Y_COSTOS_xlsm[[Producto y N°]:[CODIGO]],2,0),"")</f>
        <v>S-131</v>
      </c>
      <c r="O123" t="s">
        <v>246</v>
      </c>
      <c r="AB123" s="12" t="str">
        <f>+LISTAS[[#This Row],[Codigo]]&amp;LISTAS[[#This Row],[Fabrica]]</f>
        <v>S-131FADER</v>
      </c>
      <c r="AC123" s="13" t="str">
        <f>+LISTAS[[#This Row],[Codigo]]</f>
        <v>S-131</v>
      </c>
      <c r="AD123" s="13" t="str">
        <f>+LISTAS[[#This Row],[ID]]</f>
        <v>PLASTICOS125</v>
      </c>
      <c r="AH123" s="36"/>
      <c r="AI123" s="37">
        <f>+LISTAS[[#This Row],[Precio]]+(LISTAS[[#This Row],[Precio]]*AH123)</f>
        <v>910.22</v>
      </c>
      <c r="AJ123" s="38">
        <f t="shared" si="1"/>
        <v>455.11</v>
      </c>
      <c r="AL123" s="35">
        <f>+AJ123/LISTAS[[#This Row],[COSTO]]-1</f>
        <v>1.1521255970113966</v>
      </c>
      <c r="AM123" t="str">
        <f>+LISTAS[[#This Row],[ID]]</f>
        <v>PLASTICOS125</v>
      </c>
      <c r="AO123" s="43"/>
      <c r="AP123" s="39">
        <f>LISTAS[[#This Row],[COSTO]]+(LISTAS[[#This Row],[COSTO]]*AO123)</f>
        <v>211.47</v>
      </c>
      <c r="AQ123" s="44">
        <f>IF(AO123="",0,AP123/LISTAS[[#This Row],[VENTA NETA]]-1)</f>
        <v>0</v>
      </c>
      <c r="AS123" s="39">
        <v>171</v>
      </c>
      <c r="AT123" s="48">
        <f>+LISTAS[[#This Row],[COSTO]]/AS123-1</f>
        <v>0.23666666666666658</v>
      </c>
      <c r="BA123" t="s">
        <v>5</v>
      </c>
      <c r="BB123" s="36"/>
    </row>
    <row r="124" spans="1:54" x14ac:dyDescent="0.35">
      <c r="A124" s="7" t="s">
        <v>248</v>
      </c>
      <c r="B124" t="s">
        <v>5</v>
      </c>
      <c r="C124">
        <v>126</v>
      </c>
      <c r="D124" t="s">
        <v>249</v>
      </c>
      <c r="E124" s="2">
        <v>2182.8200000000002</v>
      </c>
      <c r="F124" s="7" t="str">
        <f>+_xlfn.XLOOKUP(LISTAS[[#This Row],[ID]],_01_CODIGOS_Y_COSTOS_xlsm[Producto y N°],_01_CODIGOS_Y_COSTOS_xlsm[FABRICA],"",0,1)</f>
        <v>FADER</v>
      </c>
      <c r="G124" s="26">
        <f>LISTAS[[#This Row],[Precio]]*(1-0.46)</f>
        <v>1178.7228000000002</v>
      </c>
      <c r="H124" s="1">
        <f>+_xlfn.XLOOKUP(LISTAS[[#This Row],[ID]],_01_CODIGOS_Y_COSTOS_xlsm[Producto y N°],_01_CODIGOS_Y_COSTOS_xlsm[COSTO],0,0,1)</f>
        <v>0</v>
      </c>
      <c r="I124" s="27">
        <f>+IFERROR(LISTAS[[#This Row],[VENTA NETA]]/LISTAS[[#This Row],[COSTO]]-1,0)</f>
        <v>0</v>
      </c>
      <c r="J124" s="50" t="str">
        <f>IFERROR(VLOOKUP(LISTAS[[#This Row],[ID]],_01_CODIGOS_Y_COSTOS_xlsm[[Producto y N°]:[CODIGO]],2,0),"")</f>
        <v>S-124</v>
      </c>
      <c r="O124" t="s">
        <v>248</v>
      </c>
      <c r="AB124" s="12" t="str">
        <f>+LISTAS[[#This Row],[Codigo]]&amp;LISTAS[[#This Row],[Fabrica]]</f>
        <v>S-124FADER</v>
      </c>
      <c r="AC124" s="13" t="str">
        <f>+LISTAS[[#This Row],[Codigo]]</f>
        <v>S-124</v>
      </c>
      <c r="AD124" s="13" t="str">
        <f>+LISTAS[[#This Row],[ID]]</f>
        <v>PLASTICOS126</v>
      </c>
      <c r="AH124" s="36"/>
      <c r="AI124" s="37">
        <f>+LISTAS[[#This Row],[Precio]]+(LISTAS[[#This Row],[Precio]]*AH124)</f>
        <v>2182.8200000000002</v>
      </c>
      <c r="AJ124" s="38">
        <f t="shared" si="1"/>
        <v>1091.4100000000001</v>
      </c>
      <c r="AL124" s="35" t="e">
        <f>+AJ124/LISTAS[[#This Row],[COSTO]]-1</f>
        <v>#DIV/0!</v>
      </c>
      <c r="AM124" t="str">
        <f>+LISTAS[[#This Row],[ID]]</f>
        <v>PLASTICOS126</v>
      </c>
      <c r="AO124" s="43"/>
      <c r="AP124" s="39">
        <f>LISTAS[[#This Row],[COSTO]]+(LISTAS[[#This Row],[COSTO]]*AO124)</f>
        <v>0</v>
      </c>
      <c r="AQ124" s="44">
        <f>IF(AO124="",0,AP124/LISTAS[[#This Row],[VENTA NETA]]-1)</f>
        <v>0</v>
      </c>
      <c r="AS124" s="39">
        <v>403.75</v>
      </c>
      <c r="AT124" s="48">
        <f>+LISTAS[[#This Row],[COSTO]]/AS124-1</f>
        <v>-1</v>
      </c>
      <c r="BA124" t="s">
        <v>5</v>
      </c>
      <c r="BB124" s="36"/>
    </row>
    <row r="125" spans="1:54" x14ac:dyDescent="0.35">
      <c r="A125" s="7" t="s">
        <v>250</v>
      </c>
      <c r="B125" t="s">
        <v>5</v>
      </c>
      <c r="C125">
        <v>127</v>
      </c>
      <c r="D125" t="s">
        <v>251</v>
      </c>
      <c r="E125" s="2">
        <v>668.91</v>
      </c>
      <c r="F125" s="7" t="str">
        <f>+_xlfn.XLOOKUP(LISTAS[[#This Row],[ID]],_01_CODIGOS_Y_COSTOS_xlsm[Producto y N°],_01_CODIGOS_Y_COSTOS_xlsm[FABRICA],"",0,1)</f>
        <v>FADER</v>
      </c>
      <c r="G125" s="26">
        <f>LISTAS[[#This Row],[Precio]]*(1-0.46)</f>
        <v>361.21140000000003</v>
      </c>
      <c r="H125" s="1">
        <f>+_xlfn.XLOOKUP(LISTAS[[#This Row],[ID]],_01_CODIGOS_Y_COSTOS_xlsm[Producto y N°],_01_CODIGOS_Y_COSTOS_xlsm[COSTO],0,0,1)</f>
        <v>149.9665</v>
      </c>
      <c r="I125" s="27">
        <f>+IFERROR(LISTAS[[#This Row],[VENTA NETA]]/LISTAS[[#This Row],[COSTO]]-1,0)</f>
        <v>1.4086139237763105</v>
      </c>
      <c r="J125" s="50" t="str">
        <f>IFERROR(VLOOKUP(LISTAS[[#This Row],[ID]],_01_CODIGOS_Y_COSTOS_xlsm[[Producto y N°]:[CODIGO]],2,0),"")</f>
        <v>F-038</v>
      </c>
      <c r="O125" t="s">
        <v>250</v>
      </c>
      <c r="AB125" s="12" t="str">
        <f>+LISTAS[[#This Row],[Codigo]]&amp;LISTAS[[#This Row],[Fabrica]]</f>
        <v>F-038FADER</v>
      </c>
      <c r="AC125" s="13" t="str">
        <f>+LISTAS[[#This Row],[Codigo]]</f>
        <v>F-038</v>
      </c>
      <c r="AD125" s="13" t="str">
        <f>+LISTAS[[#This Row],[ID]]</f>
        <v>PLASTICOS127</v>
      </c>
      <c r="AH125" s="36"/>
      <c r="AI125" s="37">
        <f>+LISTAS[[#This Row],[Precio]]+(LISTAS[[#This Row],[Precio]]*AH125)</f>
        <v>668.91</v>
      </c>
      <c r="AJ125" s="38">
        <f t="shared" si="1"/>
        <v>334.45499999999998</v>
      </c>
      <c r="AL125" s="35">
        <f>+AJ125/LISTAS[[#This Row],[COSTO]]-1</f>
        <v>1.2301980775706576</v>
      </c>
      <c r="AM125" t="str">
        <f>+LISTAS[[#This Row],[ID]]</f>
        <v>PLASTICOS127</v>
      </c>
      <c r="AO125" s="43"/>
      <c r="AP125" s="39">
        <f>LISTAS[[#This Row],[COSTO]]+(LISTAS[[#This Row],[COSTO]]*AO125)</f>
        <v>149.9665</v>
      </c>
      <c r="AQ125" s="44">
        <f>IF(AO125="",0,AP125/LISTAS[[#This Row],[VENTA NETA]]-1)</f>
        <v>0</v>
      </c>
      <c r="AS125" s="39">
        <v>118.75</v>
      </c>
      <c r="AT125" s="48">
        <f>+LISTAS[[#This Row],[COSTO]]/AS125-1</f>
        <v>0.26287578947368417</v>
      </c>
      <c r="BA125" t="s">
        <v>5</v>
      </c>
      <c r="BB125" s="36"/>
    </row>
    <row r="126" spans="1:54" x14ac:dyDescent="0.35">
      <c r="A126" s="7" t="s">
        <v>252</v>
      </c>
      <c r="B126" t="s">
        <v>5</v>
      </c>
      <c r="C126">
        <v>128</v>
      </c>
      <c r="D126" t="s">
        <v>253</v>
      </c>
      <c r="E126" s="2">
        <v>2738.45</v>
      </c>
      <c r="F126" s="7" t="str">
        <f>+_xlfn.XLOOKUP(LISTAS[[#This Row],[ID]],_01_CODIGOS_Y_COSTOS_xlsm[Producto y N°],_01_CODIGOS_Y_COSTOS_xlsm[FABRICA],"",0,1)</f>
        <v>FADER</v>
      </c>
      <c r="G126" s="26">
        <f>LISTAS[[#This Row],[Precio]]*(1-0.46)</f>
        <v>1478.7629999999999</v>
      </c>
      <c r="H126" s="1">
        <f>+_xlfn.XLOOKUP(LISTAS[[#This Row],[ID]],_01_CODIGOS_Y_COSTOS_xlsm[Producto y N°],_01_CODIGOS_Y_COSTOS_xlsm[COSTO],0,0,1)</f>
        <v>364.08749999999998</v>
      </c>
      <c r="I126" s="27">
        <f>+IFERROR(LISTAS[[#This Row],[VENTA NETA]]/LISTAS[[#This Row],[COSTO]]-1,0)</f>
        <v>3.0615593778967964</v>
      </c>
      <c r="J126" s="50" t="str">
        <f>IFERROR(VLOOKUP(LISTAS[[#This Row],[ID]],_01_CODIGOS_Y_COSTOS_xlsm[[Producto y N°]:[CODIGO]],2,0),"")</f>
        <v>S-122</v>
      </c>
      <c r="O126" t="s">
        <v>252</v>
      </c>
      <c r="AB126" s="12" t="str">
        <f>+LISTAS[[#This Row],[Codigo]]&amp;LISTAS[[#This Row],[Fabrica]]</f>
        <v>S-122FADER</v>
      </c>
      <c r="AC126" s="13" t="str">
        <f>+LISTAS[[#This Row],[Codigo]]</f>
        <v>S-122</v>
      </c>
      <c r="AD126" s="13" t="str">
        <f>+LISTAS[[#This Row],[ID]]</f>
        <v>PLASTICOS128</v>
      </c>
      <c r="AH126" s="36"/>
      <c r="AI126" s="37">
        <f>+LISTAS[[#This Row],[Precio]]+(LISTAS[[#This Row],[Precio]]*AH126)</f>
        <v>2738.45</v>
      </c>
      <c r="AJ126" s="38">
        <f t="shared" si="1"/>
        <v>1369.2249999999999</v>
      </c>
      <c r="AL126" s="35">
        <f>+AJ126/LISTAS[[#This Row],[COSTO]]-1</f>
        <v>2.7607031276822194</v>
      </c>
      <c r="AM126" t="str">
        <f>+LISTAS[[#This Row],[ID]]</f>
        <v>PLASTICOS128</v>
      </c>
      <c r="AO126" s="43"/>
      <c r="AP126" s="39">
        <f>LISTAS[[#This Row],[COSTO]]+(LISTAS[[#This Row],[COSTO]]*AO126)</f>
        <v>364.08749999999998</v>
      </c>
      <c r="AQ126" s="44">
        <f>IF(AO126="",0,AP126/LISTAS[[#This Row],[VENTA NETA]]-1)</f>
        <v>0</v>
      </c>
      <c r="AS126" s="39">
        <v>323</v>
      </c>
      <c r="AT126" s="48">
        <f>+LISTAS[[#This Row],[COSTO]]/AS126-1</f>
        <v>0.12720588235294117</v>
      </c>
      <c r="BA126" t="s">
        <v>5</v>
      </c>
      <c r="BB126" s="36"/>
    </row>
    <row r="127" spans="1:54" x14ac:dyDescent="0.35">
      <c r="A127" s="7" t="s">
        <v>254</v>
      </c>
      <c r="B127" t="s">
        <v>5</v>
      </c>
      <c r="C127">
        <v>129</v>
      </c>
      <c r="D127" t="s">
        <v>255</v>
      </c>
      <c r="E127" s="2">
        <v>1773.75</v>
      </c>
      <c r="F127" s="7" t="str">
        <f>+_xlfn.XLOOKUP(LISTAS[[#This Row],[ID]],_01_CODIGOS_Y_COSTOS_xlsm[Producto y N°],_01_CODIGOS_Y_COSTOS_xlsm[FABRICA],"",0,1)</f>
        <v>FADER</v>
      </c>
      <c r="G127" s="26">
        <f>LISTAS[[#This Row],[Precio]]*(1-0.46)</f>
        <v>957.82500000000005</v>
      </c>
      <c r="H127" s="1">
        <f>+_xlfn.XLOOKUP(LISTAS[[#This Row],[ID]],_01_CODIGOS_Y_COSTOS_xlsm[Producto y N°],_01_CODIGOS_Y_COSTOS_xlsm[COSTO],0,0,1)</f>
        <v>249.375</v>
      </c>
      <c r="I127" s="27">
        <f>+IFERROR(LISTAS[[#This Row],[VENTA NETA]]/LISTAS[[#This Row],[COSTO]]-1,0)</f>
        <v>2.8409022556390977</v>
      </c>
      <c r="J127" s="50" t="str">
        <f>IFERROR(VLOOKUP(LISTAS[[#This Row],[ID]],_01_CODIGOS_Y_COSTOS_xlsm[[Producto y N°]:[CODIGO]],2,0),"")</f>
        <v>S-189</v>
      </c>
      <c r="O127" t="s">
        <v>254</v>
      </c>
      <c r="AB127" s="12" t="str">
        <f>+LISTAS[[#This Row],[Codigo]]&amp;LISTAS[[#This Row],[Fabrica]]</f>
        <v>S-189FADER</v>
      </c>
      <c r="AC127" s="13" t="str">
        <f>+LISTAS[[#This Row],[Codigo]]</f>
        <v>S-189</v>
      </c>
      <c r="AD127" s="13" t="str">
        <f>+LISTAS[[#This Row],[ID]]</f>
        <v>PLASTICOS129</v>
      </c>
      <c r="AH127" s="36"/>
      <c r="AI127" s="37">
        <f>+LISTAS[[#This Row],[Precio]]+(LISTAS[[#This Row],[Precio]]*AH127)</f>
        <v>1773.75</v>
      </c>
      <c r="AJ127" s="38">
        <f t="shared" si="1"/>
        <v>886.875</v>
      </c>
      <c r="AL127" s="35">
        <f>+AJ127/LISTAS[[#This Row],[COSTO]]-1</f>
        <v>2.5563909774436091</v>
      </c>
      <c r="AM127" t="str">
        <f>+LISTAS[[#This Row],[ID]]</f>
        <v>PLASTICOS129</v>
      </c>
      <c r="AO127" s="43"/>
      <c r="AP127" s="39">
        <f>LISTAS[[#This Row],[COSTO]]+(LISTAS[[#This Row],[COSTO]]*AO127)</f>
        <v>249.375</v>
      </c>
      <c r="AQ127" s="44">
        <f>IF(AO127="",0,AP127/LISTAS[[#This Row],[VENTA NETA]]-1)</f>
        <v>0</v>
      </c>
      <c r="AS127" s="39">
        <v>209</v>
      </c>
      <c r="AT127" s="48">
        <f>+LISTAS[[#This Row],[COSTO]]/AS127-1</f>
        <v>0.19318181818181812</v>
      </c>
      <c r="BA127" t="s">
        <v>5</v>
      </c>
      <c r="BB127" s="36"/>
    </row>
    <row r="128" spans="1:54" x14ac:dyDescent="0.35">
      <c r="A128" s="7" t="s">
        <v>256</v>
      </c>
      <c r="B128" t="s">
        <v>5</v>
      </c>
      <c r="C128">
        <v>130</v>
      </c>
      <c r="D128" t="s">
        <v>257</v>
      </c>
      <c r="E128" s="2">
        <v>2052.79</v>
      </c>
      <c r="F128" s="7" t="str">
        <f>+_xlfn.XLOOKUP(LISTAS[[#This Row],[ID]],_01_CODIGOS_Y_COSTOS_xlsm[Producto y N°],_01_CODIGOS_Y_COSTOS_xlsm[FABRICA],"",0,1)</f>
        <v>FADER</v>
      </c>
      <c r="G128" s="26">
        <f>LISTAS[[#This Row],[Precio]]*(1-0.46)</f>
        <v>1108.5066000000002</v>
      </c>
      <c r="H128" s="1">
        <f>+_xlfn.XLOOKUP(LISTAS[[#This Row],[ID]],_01_CODIGOS_Y_COSTOS_xlsm[Producto y N°],_01_CODIGOS_Y_COSTOS_xlsm[COSTO],0,0,1)</f>
        <v>204.48750000000001</v>
      </c>
      <c r="I128" s="27">
        <f>+IFERROR(LISTAS[[#This Row],[VENTA NETA]]/LISTAS[[#This Row],[COSTO]]-1,0)</f>
        <v>4.4209015220979282</v>
      </c>
      <c r="J128" s="50" t="str">
        <f>IFERROR(VLOOKUP(LISTAS[[#This Row],[ID]],_01_CODIGOS_Y_COSTOS_xlsm[[Producto y N°]:[CODIGO]],2,0),"")</f>
        <v>S-173</v>
      </c>
      <c r="O128" t="s">
        <v>256</v>
      </c>
      <c r="AB128" s="12" t="str">
        <f>+LISTAS[[#This Row],[Codigo]]&amp;LISTAS[[#This Row],[Fabrica]]</f>
        <v>S-173FADER</v>
      </c>
      <c r="AC128" s="13" t="str">
        <f>+LISTAS[[#This Row],[Codigo]]</f>
        <v>S-173</v>
      </c>
      <c r="AD128" s="13" t="str">
        <f>+LISTAS[[#This Row],[ID]]</f>
        <v>PLASTICOS130</v>
      </c>
      <c r="AH128" s="36"/>
      <c r="AI128" s="37">
        <f>+LISTAS[[#This Row],[Precio]]+(LISTAS[[#This Row],[Precio]]*AH128)</f>
        <v>2052.79</v>
      </c>
      <c r="AJ128" s="38">
        <f t="shared" si="1"/>
        <v>1026.395</v>
      </c>
      <c r="AL128" s="35">
        <f>+AJ128/LISTAS[[#This Row],[COSTO]]-1</f>
        <v>4.0193532612017844</v>
      </c>
      <c r="AM128" t="str">
        <f>+LISTAS[[#This Row],[ID]]</f>
        <v>PLASTICOS130</v>
      </c>
      <c r="AO128" s="43"/>
      <c r="AP128" s="39">
        <f>LISTAS[[#This Row],[COSTO]]+(LISTAS[[#This Row],[COSTO]]*AO128)</f>
        <v>204.48750000000001</v>
      </c>
      <c r="AQ128" s="44">
        <f>IF(AO128="",0,AP128/LISTAS[[#This Row],[VENTA NETA]]-1)</f>
        <v>0</v>
      </c>
      <c r="AS128" s="39">
        <v>159.6</v>
      </c>
      <c r="AT128" s="48">
        <f>+LISTAS[[#This Row],[COSTO]]/AS128-1</f>
        <v>0.28125000000000022</v>
      </c>
      <c r="BA128" t="s">
        <v>5</v>
      </c>
      <c r="BB128" s="36"/>
    </row>
    <row r="129" spans="1:54" x14ac:dyDescent="0.35">
      <c r="A129" s="7" t="s">
        <v>258</v>
      </c>
      <c r="B129" t="s">
        <v>5</v>
      </c>
      <c r="C129">
        <v>131</v>
      </c>
      <c r="D129" t="s">
        <v>259</v>
      </c>
      <c r="E129" s="2">
        <v>2052.79</v>
      </c>
      <c r="F129" s="7" t="str">
        <f>+_xlfn.XLOOKUP(LISTAS[[#This Row],[ID]],_01_CODIGOS_Y_COSTOS_xlsm[Producto y N°],_01_CODIGOS_Y_COSTOS_xlsm[FABRICA],"",0,1)</f>
        <v>FADER</v>
      </c>
      <c r="G129" s="26">
        <f>LISTAS[[#This Row],[Precio]]*(1-0.46)</f>
        <v>1108.5066000000002</v>
      </c>
      <c r="H129" s="1">
        <f>+_xlfn.XLOOKUP(LISTAS[[#This Row],[ID]],_01_CODIGOS_Y_COSTOS_xlsm[Producto y N°],_01_CODIGOS_Y_COSTOS_xlsm[COSTO],0,0,1)</f>
        <v>204.48750000000001</v>
      </c>
      <c r="I129" s="27">
        <f>+IFERROR(LISTAS[[#This Row],[VENTA NETA]]/LISTAS[[#This Row],[COSTO]]-1,0)</f>
        <v>4.4209015220979282</v>
      </c>
      <c r="J129" s="50" t="str">
        <f>IFERROR(VLOOKUP(LISTAS[[#This Row],[ID]],_01_CODIGOS_Y_COSTOS_xlsm[[Producto y N°]:[CODIGO]],2,0),"")</f>
        <v>S-174</v>
      </c>
      <c r="O129" t="s">
        <v>258</v>
      </c>
      <c r="AB129" s="12" t="str">
        <f>+LISTAS[[#This Row],[Codigo]]&amp;LISTAS[[#This Row],[Fabrica]]</f>
        <v>S-174FADER</v>
      </c>
      <c r="AC129" s="13" t="str">
        <f>+LISTAS[[#This Row],[Codigo]]</f>
        <v>S-174</v>
      </c>
      <c r="AD129" s="13" t="str">
        <f>+LISTAS[[#This Row],[ID]]</f>
        <v>PLASTICOS131</v>
      </c>
      <c r="AH129" s="36"/>
      <c r="AI129" s="37">
        <f>+LISTAS[[#This Row],[Precio]]+(LISTAS[[#This Row],[Precio]]*AH129)</f>
        <v>2052.79</v>
      </c>
      <c r="AJ129" s="38">
        <f t="shared" si="1"/>
        <v>1026.395</v>
      </c>
      <c r="AL129" s="35">
        <f>+AJ129/LISTAS[[#This Row],[COSTO]]-1</f>
        <v>4.0193532612017844</v>
      </c>
      <c r="AM129" t="str">
        <f>+LISTAS[[#This Row],[ID]]</f>
        <v>PLASTICOS131</v>
      </c>
      <c r="AO129" s="43"/>
      <c r="AP129" s="39">
        <f>LISTAS[[#This Row],[COSTO]]+(LISTAS[[#This Row],[COSTO]]*AO129)</f>
        <v>204.48750000000001</v>
      </c>
      <c r="AQ129" s="44">
        <f>IF(AO129="",0,AP129/LISTAS[[#This Row],[VENTA NETA]]-1)</f>
        <v>0</v>
      </c>
      <c r="AS129" s="39">
        <v>159.6</v>
      </c>
      <c r="AT129" s="48">
        <f>+LISTAS[[#This Row],[COSTO]]/AS129-1</f>
        <v>0.28125000000000022</v>
      </c>
      <c r="BA129" t="s">
        <v>5</v>
      </c>
      <c r="BB129" s="36"/>
    </row>
    <row r="130" spans="1:54" x14ac:dyDescent="0.35">
      <c r="A130" s="7" t="s">
        <v>260</v>
      </c>
      <c r="B130" t="s">
        <v>5</v>
      </c>
      <c r="C130">
        <v>132</v>
      </c>
      <c r="D130" t="s">
        <v>261</v>
      </c>
      <c r="E130" s="2">
        <v>1120.3</v>
      </c>
      <c r="F130" s="7" t="str">
        <f>+_xlfn.XLOOKUP(LISTAS[[#This Row],[ID]],_01_CODIGOS_Y_COSTOS_xlsm[Producto y N°],_01_CODIGOS_Y_COSTOS_xlsm[FABRICA],"",0,1)</f>
        <v>FADER</v>
      </c>
      <c r="G130" s="26">
        <f>LISTAS[[#This Row],[Precio]]*(1-0.46)</f>
        <v>604.96199999999999</v>
      </c>
      <c r="H130" s="1">
        <f>+_xlfn.XLOOKUP(LISTAS[[#This Row],[ID]],_01_CODIGOS_Y_COSTOS_xlsm[Producto y N°],_01_CODIGOS_Y_COSTOS_xlsm[COSTO],0,0,1)</f>
        <v>203.91130000000001</v>
      </c>
      <c r="I130" s="27">
        <f>+IFERROR(LISTAS[[#This Row],[VENTA NETA]]/LISTAS[[#This Row],[COSTO]]-1,0)</f>
        <v>1.9667899719142588</v>
      </c>
      <c r="J130" s="50" t="str">
        <f>IFERROR(VLOOKUP(LISTAS[[#This Row],[ID]],_01_CODIGOS_Y_COSTOS_xlsm[[Producto y N°]:[CODIGO]],2,0),"")</f>
        <v>F-235</v>
      </c>
      <c r="O130" t="s">
        <v>260</v>
      </c>
      <c r="AB130" s="12" t="str">
        <f>+LISTAS[[#This Row],[Codigo]]&amp;LISTAS[[#This Row],[Fabrica]]</f>
        <v>F-235FADER</v>
      </c>
      <c r="AC130" s="13" t="str">
        <f>+LISTAS[[#This Row],[Codigo]]</f>
        <v>F-235</v>
      </c>
      <c r="AD130" s="13" t="str">
        <f>+LISTAS[[#This Row],[ID]]</f>
        <v>PLASTICOS132</v>
      </c>
      <c r="AH130" s="36"/>
      <c r="AI130" s="37">
        <f>+LISTAS[[#This Row],[Precio]]+(LISTAS[[#This Row],[Precio]]*AH130)</f>
        <v>1120.3</v>
      </c>
      <c r="AJ130" s="38">
        <f t="shared" ref="AJ130:AJ193" si="2">+((100-50)*0.01)*AI130</f>
        <v>560.15</v>
      </c>
      <c r="AL130" s="35">
        <f>+AJ130/LISTAS[[#This Row],[COSTO]]-1</f>
        <v>1.7470277517724617</v>
      </c>
      <c r="AM130" t="str">
        <f>+LISTAS[[#This Row],[ID]]</f>
        <v>PLASTICOS132</v>
      </c>
      <c r="AO130" s="43"/>
      <c r="AP130" s="39">
        <f>LISTAS[[#This Row],[COSTO]]+(LISTAS[[#This Row],[COSTO]]*AO130)</f>
        <v>203.91130000000001</v>
      </c>
      <c r="AQ130" s="44">
        <f>IF(AO130="",0,AP130/LISTAS[[#This Row],[VENTA NETA]]-1)</f>
        <v>0</v>
      </c>
      <c r="AS130" s="39">
        <v>161.5</v>
      </c>
      <c r="AT130" s="48">
        <f>+LISTAS[[#This Row],[COSTO]]/AS130-1</f>
        <v>0.26260866873065014</v>
      </c>
      <c r="BA130" t="s">
        <v>5</v>
      </c>
      <c r="BB130" s="36"/>
    </row>
    <row r="131" spans="1:54" x14ac:dyDescent="0.35">
      <c r="A131" s="7" t="s">
        <v>262</v>
      </c>
      <c r="B131" t="s">
        <v>5</v>
      </c>
      <c r="C131">
        <v>133</v>
      </c>
      <c r="D131" t="s">
        <v>263</v>
      </c>
      <c r="E131" s="2">
        <v>700.32</v>
      </c>
      <c r="F131" s="7" t="str">
        <f>+_xlfn.XLOOKUP(LISTAS[[#This Row],[ID]],_01_CODIGOS_Y_COSTOS_xlsm[Producto y N°],_01_CODIGOS_Y_COSTOS_xlsm[FABRICA],"",0,1)</f>
        <v>FADER</v>
      </c>
      <c r="G131" s="26">
        <f>LISTAS[[#This Row],[Precio]]*(1-0.46)</f>
        <v>378.17280000000005</v>
      </c>
      <c r="H131" s="1">
        <f>+_xlfn.XLOOKUP(LISTAS[[#This Row],[ID]],_01_CODIGOS_Y_COSTOS_xlsm[Producto y N°],_01_CODIGOS_Y_COSTOS_xlsm[COSTO],0,0,1)</f>
        <v>161.83439999999999</v>
      </c>
      <c r="I131" s="27">
        <f>+IFERROR(LISTAS[[#This Row],[VENTA NETA]]/LISTAS[[#This Row],[COSTO]]-1,0)</f>
        <v>1.3367887173555193</v>
      </c>
      <c r="J131" s="50" t="str">
        <f>IFERROR(VLOOKUP(LISTAS[[#This Row],[ID]],_01_CODIGOS_Y_COSTOS_xlsm[[Producto y N°]:[CODIGO]],2,0),"")</f>
        <v>F-320</v>
      </c>
      <c r="O131" t="s">
        <v>262</v>
      </c>
      <c r="AB131" s="12" t="str">
        <f>+LISTAS[[#This Row],[Codigo]]&amp;LISTAS[[#This Row],[Fabrica]]</f>
        <v>F-320FADER</v>
      </c>
      <c r="AC131" s="13" t="str">
        <f>+LISTAS[[#This Row],[Codigo]]</f>
        <v>F-320</v>
      </c>
      <c r="AD131" s="13" t="str">
        <f>+LISTAS[[#This Row],[ID]]</f>
        <v>PLASTICOS133</v>
      </c>
      <c r="AH131" s="36"/>
      <c r="AI131" s="37">
        <f>+LISTAS[[#This Row],[Precio]]+(LISTAS[[#This Row],[Precio]]*AH131)</f>
        <v>700.32</v>
      </c>
      <c r="AJ131" s="38">
        <f t="shared" si="2"/>
        <v>350.16</v>
      </c>
      <c r="AL131" s="35">
        <f>+AJ131/LISTAS[[#This Row],[COSTO]]-1</f>
        <v>1.1636932568106659</v>
      </c>
      <c r="AM131" t="str">
        <f>+LISTAS[[#This Row],[ID]]</f>
        <v>PLASTICOS133</v>
      </c>
      <c r="AO131" s="43"/>
      <c r="AP131" s="39">
        <f>LISTAS[[#This Row],[COSTO]]+(LISTAS[[#This Row],[COSTO]]*AO131)</f>
        <v>161.83439999999999</v>
      </c>
      <c r="AQ131" s="44">
        <f>IF(AO131="",0,AP131/LISTAS[[#This Row],[VENTA NETA]]-1)</f>
        <v>0</v>
      </c>
      <c r="AS131" s="39">
        <v>133</v>
      </c>
      <c r="AT131" s="48">
        <f>+LISTAS[[#This Row],[COSTO]]/AS131-1</f>
        <v>0.21679999999999988</v>
      </c>
      <c r="BA131" t="s">
        <v>5</v>
      </c>
      <c r="BB131" s="36"/>
    </row>
    <row r="132" spans="1:54" x14ac:dyDescent="0.35">
      <c r="A132" s="7" t="s">
        <v>264</v>
      </c>
      <c r="B132" t="s">
        <v>5</v>
      </c>
      <c r="C132">
        <v>134</v>
      </c>
      <c r="D132" t="s">
        <v>265</v>
      </c>
      <c r="E132" s="2">
        <v>3111.5</v>
      </c>
      <c r="F132" s="7" t="str">
        <f>+_xlfn.XLOOKUP(LISTAS[[#This Row],[ID]],_01_CODIGOS_Y_COSTOS_xlsm[Producto y N°],_01_CODIGOS_Y_COSTOS_xlsm[FABRICA],"",0,1)</f>
        <v>FADER</v>
      </c>
      <c r="G132" s="26">
        <f>LISTAS[[#This Row],[Precio]]*(1-0.46)</f>
        <v>1680.21</v>
      </c>
      <c r="H132" s="1">
        <f>+_xlfn.XLOOKUP(LISTAS[[#This Row],[ID]],_01_CODIGOS_Y_COSTOS_xlsm[Producto y N°],_01_CODIGOS_Y_COSTOS_xlsm[COSTO],0,0,1)</f>
        <v>0</v>
      </c>
      <c r="I132" s="27">
        <f>+IFERROR(LISTAS[[#This Row],[VENTA NETA]]/LISTAS[[#This Row],[COSTO]]-1,0)</f>
        <v>0</v>
      </c>
      <c r="J132" s="50" t="str">
        <f>IFERROR(VLOOKUP(LISTAS[[#This Row],[ID]],_01_CODIGOS_Y_COSTOS_xlsm[[Producto y N°]:[CODIGO]],2,0),"")</f>
        <v>S-188</v>
      </c>
      <c r="O132" t="s">
        <v>264</v>
      </c>
      <c r="AB132" s="12" t="str">
        <f>+LISTAS[[#This Row],[Codigo]]&amp;LISTAS[[#This Row],[Fabrica]]</f>
        <v>S-188FADER</v>
      </c>
      <c r="AC132" s="13" t="str">
        <f>+LISTAS[[#This Row],[Codigo]]</f>
        <v>S-188</v>
      </c>
      <c r="AD132" s="13" t="str">
        <f>+LISTAS[[#This Row],[ID]]</f>
        <v>PLASTICOS134</v>
      </c>
      <c r="AH132" s="36"/>
      <c r="AI132" s="37">
        <f>+LISTAS[[#This Row],[Precio]]+(LISTAS[[#This Row],[Precio]]*AH132)</f>
        <v>3111.5</v>
      </c>
      <c r="AJ132" s="38">
        <f t="shared" si="2"/>
        <v>1555.75</v>
      </c>
      <c r="AL132" s="35" t="e">
        <f>+AJ132/LISTAS[[#This Row],[COSTO]]-1</f>
        <v>#DIV/0!</v>
      </c>
      <c r="AM132" t="str">
        <f>+LISTAS[[#This Row],[ID]]</f>
        <v>PLASTICOS134</v>
      </c>
      <c r="AO132" s="43"/>
      <c r="AP132" s="39">
        <f>LISTAS[[#This Row],[COSTO]]+(LISTAS[[#This Row],[COSTO]]*AO132)</f>
        <v>0</v>
      </c>
      <c r="AQ132" s="44">
        <f>IF(AO132="",0,AP132/LISTAS[[#This Row],[VENTA NETA]]-1)</f>
        <v>0</v>
      </c>
      <c r="AS132" s="39">
        <v>0</v>
      </c>
      <c r="AT132" s="48" t="e">
        <f>+LISTAS[[#This Row],[COSTO]]/AS132-1</f>
        <v>#DIV/0!</v>
      </c>
      <c r="BA132" t="s">
        <v>5</v>
      </c>
      <c r="BB132" s="36"/>
    </row>
    <row r="133" spans="1:54" x14ac:dyDescent="0.35">
      <c r="A133" s="7" t="s">
        <v>266</v>
      </c>
      <c r="B133" t="s">
        <v>5</v>
      </c>
      <c r="C133">
        <v>135</v>
      </c>
      <c r="D133" t="s">
        <v>267</v>
      </c>
      <c r="E133" s="2">
        <v>1120.3</v>
      </c>
      <c r="F133" s="7" t="str">
        <f>+_xlfn.XLOOKUP(LISTAS[[#This Row],[ID]],_01_CODIGOS_Y_COSTOS_xlsm[Producto y N°],_01_CODIGOS_Y_COSTOS_xlsm[FABRICA],"",0,1)</f>
        <v>FADER</v>
      </c>
      <c r="G133" s="26">
        <f>LISTAS[[#This Row],[Precio]]*(1-0.46)</f>
        <v>604.96199999999999</v>
      </c>
      <c r="H133" s="1">
        <f>+_xlfn.XLOOKUP(LISTAS[[#This Row],[ID]],_01_CODIGOS_Y_COSTOS_xlsm[Producto y N°],_01_CODIGOS_Y_COSTOS_xlsm[COSTO],0,0,1)</f>
        <v>204.48750000000001</v>
      </c>
      <c r="I133" s="27">
        <f>+IFERROR(LISTAS[[#This Row],[VENTA NETA]]/LISTAS[[#This Row],[COSTO]]-1,0)</f>
        <v>1.9584302218962035</v>
      </c>
      <c r="J133" s="50" t="str">
        <f>IFERROR(VLOOKUP(LISTAS[[#This Row],[ID]],_01_CODIGOS_Y_COSTOS_xlsm[[Producto y N°]:[CODIGO]],2,0),"")</f>
        <v>S-134</v>
      </c>
      <c r="O133" t="s">
        <v>266</v>
      </c>
      <c r="AB133" s="12" t="str">
        <f>+LISTAS[[#This Row],[Codigo]]&amp;LISTAS[[#This Row],[Fabrica]]</f>
        <v>S-134FADER</v>
      </c>
      <c r="AC133" s="13" t="str">
        <f>+LISTAS[[#This Row],[Codigo]]</f>
        <v>S-134</v>
      </c>
      <c r="AD133" s="13" t="str">
        <f>+LISTAS[[#This Row],[ID]]</f>
        <v>PLASTICOS135</v>
      </c>
      <c r="AH133" s="36"/>
      <c r="AI133" s="37">
        <f>+LISTAS[[#This Row],[Precio]]+(LISTAS[[#This Row],[Precio]]*AH133)</f>
        <v>1120.3</v>
      </c>
      <c r="AJ133" s="38">
        <f t="shared" si="2"/>
        <v>560.15</v>
      </c>
      <c r="AL133" s="35">
        <f>+AJ133/LISTAS[[#This Row],[COSTO]]-1</f>
        <v>1.7392872424964847</v>
      </c>
      <c r="AM133" t="str">
        <f>+LISTAS[[#This Row],[ID]]</f>
        <v>PLASTICOS135</v>
      </c>
      <c r="AO133" s="43"/>
      <c r="AP133" s="39">
        <f>LISTAS[[#This Row],[COSTO]]+(LISTAS[[#This Row],[COSTO]]*AO133)</f>
        <v>204.48750000000001</v>
      </c>
      <c r="AQ133" s="44">
        <f>IF(AO133="",0,AP133/LISTAS[[#This Row],[VENTA NETA]]-1)</f>
        <v>0</v>
      </c>
      <c r="AS133" s="39">
        <v>161.5</v>
      </c>
      <c r="AT133" s="48">
        <f>+LISTAS[[#This Row],[COSTO]]/AS133-1</f>
        <v>0.26617647058823546</v>
      </c>
      <c r="BA133" t="s">
        <v>5</v>
      </c>
      <c r="BB133" s="36"/>
    </row>
    <row r="134" spans="1:54" x14ac:dyDescent="0.35">
      <c r="A134" s="7" t="s">
        <v>268</v>
      </c>
      <c r="B134" t="s">
        <v>5</v>
      </c>
      <c r="C134">
        <v>136</v>
      </c>
      <c r="D134" t="s">
        <v>269</v>
      </c>
      <c r="E134" s="2">
        <v>1477.95</v>
      </c>
      <c r="F134" s="7" t="str">
        <f>+_xlfn.XLOOKUP(LISTAS[[#This Row],[ID]],_01_CODIGOS_Y_COSTOS_xlsm[Producto y N°],_01_CODIGOS_Y_COSTOS_xlsm[FABRICA],"",0,1)</f>
        <v>FADER</v>
      </c>
      <c r="G134" s="26">
        <f>LISTAS[[#This Row],[Precio]]*(1-0.46)</f>
        <v>798.09300000000007</v>
      </c>
      <c r="H134" s="1">
        <f>+_xlfn.XLOOKUP(LISTAS[[#This Row],[ID]],_01_CODIGOS_Y_COSTOS_xlsm[Producto y N°],_01_CODIGOS_Y_COSTOS_xlsm[COSTO],0,0,1)</f>
        <v>177.55500000000001</v>
      </c>
      <c r="I134" s="27">
        <f>+IFERROR(LISTAS[[#This Row],[VENTA NETA]]/LISTAS[[#This Row],[COSTO]]-1,0)</f>
        <v>3.4949058038354313</v>
      </c>
      <c r="J134" s="50" t="str">
        <f>IFERROR(VLOOKUP(LISTAS[[#This Row],[ID]],_01_CODIGOS_Y_COSTOS_xlsm[[Producto y N°]:[CODIGO]],2,0),"")</f>
        <v>S-200</v>
      </c>
      <c r="O134" t="s">
        <v>268</v>
      </c>
      <c r="AB134" s="12" t="str">
        <f>+LISTAS[[#This Row],[Codigo]]&amp;LISTAS[[#This Row],[Fabrica]]</f>
        <v>S-200FADER</v>
      </c>
      <c r="AC134" s="13" t="str">
        <f>+LISTAS[[#This Row],[Codigo]]</f>
        <v>S-200</v>
      </c>
      <c r="AD134" s="13" t="str">
        <f>+LISTAS[[#This Row],[ID]]</f>
        <v>PLASTICOS136</v>
      </c>
      <c r="AH134" s="36"/>
      <c r="AI134" s="37">
        <f>+LISTAS[[#This Row],[Precio]]+(LISTAS[[#This Row],[Precio]]*AH134)</f>
        <v>1477.95</v>
      </c>
      <c r="AJ134" s="38">
        <f t="shared" si="2"/>
        <v>738.97500000000002</v>
      </c>
      <c r="AL134" s="35">
        <f>+AJ134/LISTAS[[#This Row],[COSTO]]-1</f>
        <v>3.1619498183661401</v>
      </c>
      <c r="AM134" t="str">
        <f>+LISTAS[[#This Row],[ID]]</f>
        <v>PLASTICOS136</v>
      </c>
      <c r="AO134" s="43"/>
      <c r="AP134" s="39">
        <f>LISTAS[[#This Row],[COSTO]]+(LISTAS[[#This Row],[COSTO]]*AO134)</f>
        <v>177.55500000000001</v>
      </c>
      <c r="AQ134" s="44">
        <f>IF(AO134="",0,AP134/LISTAS[[#This Row],[VENTA NETA]]-1)</f>
        <v>0</v>
      </c>
      <c r="AS134" s="39">
        <v>190</v>
      </c>
      <c r="AT134" s="48">
        <f>+LISTAS[[#This Row],[COSTO]]/AS134-1</f>
        <v>-6.5500000000000003E-2</v>
      </c>
      <c r="BA134" t="s">
        <v>5</v>
      </c>
      <c r="BB134" s="36"/>
    </row>
    <row r="135" spans="1:54" x14ac:dyDescent="0.35">
      <c r="A135" s="7" t="s">
        <v>270</v>
      </c>
      <c r="B135" t="s">
        <v>5</v>
      </c>
      <c r="C135">
        <v>137</v>
      </c>
      <c r="D135" t="s">
        <v>271</v>
      </c>
      <c r="E135" s="2">
        <v>1073.43</v>
      </c>
      <c r="F135" s="7" t="str">
        <f>+_xlfn.XLOOKUP(LISTAS[[#This Row],[ID]],_01_CODIGOS_Y_COSTOS_xlsm[Producto y N°],_01_CODIGOS_Y_COSTOS_xlsm[FABRICA],"",0,1)</f>
        <v>FADER</v>
      </c>
      <c r="G135" s="26">
        <f>LISTAS[[#This Row],[Precio]]*(1-0.46)</f>
        <v>579.65220000000011</v>
      </c>
      <c r="H135" s="1">
        <f>+_xlfn.XLOOKUP(LISTAS[[#This Row],[ID]],_01_CODIGOS_Y_COSTOS_xlsm[Producto y N°],_01_CODIGOS_Y_COSTOS_xlsm[COSTO],0,0,1)</f>
        <v>0</v>
      </c>
      <c r="I135" s="27">
        <f>+IFERROR(LISTAS[[#This Row],[VENTA NETA]]/LISTAS[[#This Row],[COSTO]]-1,0)</f>
        <v>0</v>
      </c>
      <c r="J135" s="50" t="str">
        <f>IFERROR(VLOOKUP(LISTAS[[#This Row],[ID]],_01_CODIGOS_Y_COSTOS_xlsm[[Producto y N°]:[CODIGO]],2,0),"")</f>
        <v>S-115</v>
      </c>
      <c r="O135" t="s">
        <v>270</v>
      </c>
      <c r="AB135" s="12" t="str">
        <f>+LISTAS[[#This Row],[Codigo]]&amp;LISTAS[[#This Row],[Fabrica]]</f>
        <v>S-115FADER</v>
      </c>
      <c r="AC135" s="13" t="str">
        <f>+LISTAS[[#This Row],[Codigo]]</f>
        <v>S-115</v>
      </c>
      <c r="AD135" s="13" t="str">
        <f>+LISTAS[[#This Row],[ID]]</f>
        <v>PLASTICOS137</v>
      </c>
      <c r="AH135" s="36"/>
      <c r="AI135" s="37">
        <f>+LISTAS[[#This Row],[Precio]]+(LISTAS[[#This Row],[Precio]]*AH135)</f>
        <v>1073.43</v>
      </c>
      <c r="AJ135" s="38">
        <f t="shared" si="2"/>
        <v>536.71500000000003</v>
      </c>
      <c r="AL135" s="35" t="e">
        <f>+AJ135/LISTAS[[#This Row],[COSTO]]-1</f>
        <v>#DIV/0!</v>
      </c>
      <c r="AM135" t="str">
        <f>+LISTAS[[#This Row],[ID]]</f>
        <v>PLASTICOS137</v>
      </c>
      <c r="AO135" s="43"/>
      <c r="AP135" s="39">
        <f>LISTAS[[#This Row],[COSTO]]+(LISTAS[[#This Row],[COSTO]]*AO135)</f>
        <v>0</v>
      </c>
      <c r="AQ135" s="44">
        <f>IF(AO135="",0,AP135/LISTAS[[#This Row],[VENTA NETA]]-1)</f>
        <v>0</v>
      </c>
      <c r="AS135" s="39">
        <v>0</v>
      </c>
      <c r="AT135" s="48" t="e">
        <f>+LISTAS[[#This Row],[COSTO]]/AS135-1</f>
        <v>#DIV/0!</v>
      </c>
      <c r="BA135" t="s">
        <v>5</v>
      </c>
      <c r="BB135" s="36"/>
    </row>
    <row r="136" spans="1:54" x14ac:dyDescent="0.35">
      <c r="A136" s="7" t="s">
        <v>272</v>
      </c>
      <c r="B136" t="s">
        <v>5</v>
      </c>
      <c r="C136">
        <v>138</v>
      </c>
      <c r="D136" t="s">
        <v>273</v>
      </c>
      <c r="E136" s="2">
        <v>871.44</v>
      </c>
      <c r="F136" s="7" t="str">
        <f>+_xlfn.XLOOKUP(LISTAS[[#This Row],[ID]],_01_CODIGOS_Y_COSTOS_xlsm[Producto y N°],_01_CODIGOS_Y_COSTOS_xlsm[FABRICA],"",0,1)</f>
        <v>FADER</v>
      </c>
      <c r="G136" s="26">
        <f>LISTAS[[#This Row],[Precio]]*(1-0.46)</f>
        <v>470.57760000000007</v>
      </c>
      <c r="H136" s="1">
        <f>+_xlfn.XLOOKUP(LISTAS[[#This Row],[ID]],_01_CODIGOS_Y_COSTOS_xlsm[Producto y N°],_01_CODIGOS_Y_COSTOS_xlsm[COSTO],0,0,1)</f>
        <v>124.6875</v>
      </c>
      <c r="I136" s="27">
        <f>+IFERROR(LISTAS[[#This Row],[VENTA NETA]]/LISTAS[[#This Row],[COSTO]]-1,0)</f>
        <v>2.7740559398496245</v>
      </c>
      <c r="J136" s="50" t="str">
        <f>IFERROR(VLOOKUP(LISTAS[[#This Row],[ID]],_01_CODIGOS_Y_COSTOS_xlsm[[Producto y N°]:[CODIGO]],2,0),"")</f>
        <v>S-197</v>
      </c>
      <c r="O136" t="s">
        <v>272</v>
      </c>
      <c r="AB136" s="12" t="str">
        <f>+LISTAS[[#This Row],[Codigo]]&amp;LISTAS[[#This Row],[Fabrica]]</f>
        <v>S-197FADER</v>
      </c>
      <c r="AC136" s="13" t="str">
        <f>+LISTAS[[#This Row],[Codigo]]</f>
        <v>S-197</v>
      </c>
      <c r="AD136" s="13" t="str">
        <f>+LISTAS[[#This Row],[ID]]</f>
        <v>PLASTICOS138</v>
      </c>
      <c r="AH136" s="36"/>
      <c r="AI136" s="37">
        <f>+LISTAS[[#This Row],[Precio]]+(LISTAS[[#This Row],[Precio]]*AH136)</f>
        <v>871.44</v>
      </c>
      <c r="AJ136" s="38">
        <f t="shared" si="2"/>
        <v>435.72</v>
      </c>
      <c r="AL136" s="35">
        <f>+AJ136/LISTAS[[#This Row],[COSTO]]-1</f>
        <v>2.4944962406015039</v>
      </c>
      <c r="AM136" t="str">
        <f>+LISTAS[[#This Row],[ID]]</f>
        <v>PLASTICOS138</v>
      </c>
      <c r="AO136" s="43"/>
      <c r="AP136" s="39">
        <f>LISTAS[[#This Row],[COSTO]]+(LISTAS[[#This Row],[COSTO]]*AO136)</f>
        <v>124.6875</v>
      </c>
      <c r="AQ136" s="44">
        <f>IF(AO136="",0,AP136/LISTAS[[#This Row],[VENTA NETA]]-1)</f>
        <v>0</v>
      </c>
      <c r="AS136" s="39">
        <v>99.75</v>
      </c>
      <c r="AT136" s="48">
        <f>+LISTAS[[#This Row],[COSTO]]/AS136-1</f>
        <v>0.25</v>
      </c>
      <c r="BA136" t="s">
        <v>5</v>
      </c>
      <c r="BB136" s="36"/>
    </row>
    <row r="137" spans="1:54" x14ac:dyDescent="0.35">
      <c r="A137" s="7" t="s">
        <v>274</v>
      </c>
      <c r="B137" t="s">
        <v>5</v>
      </c>
      <c r="C137">
        <v>139</v>
      </c>
      <c r="D137" t="s">
        <v>275</v>
      </c>
      <c r="E137" s="2">
        <v>1088.8399999999999</v>
      </c>
      <c r="F137" s="7" t="str">
        <f>+_xlfn.XLOOKUP(LISTAS[[#This Row],[ID]],_01_CODIGOS_Y_COSTOS_xlsm[Producto y N°],_01_CODIGOS_Y_COSTOS_xlsm[FABRICA],"",0,1)</f>
        <v>FADER</v>
      </c>
      <c r="G137" s="26">
        <f>LISTAS[[#This Row],[Precio]]*(1-0.46)</f>
        <v>587.97360000000003</v>
      </c>
      <c r="H137" s="1">
        <f>+_xlfn.XLOOKUP(LISTAS[[#This Row],[ID]],_01_CODIGOS_Y_COSTOS_xlsm[Producto y N°],_01_CODIGOS_Y_COSTOS_xlsm[COSTO],0,0,1)</f>
        <v>215.7792</v>
      </c>
      <c r="I137" s="27">
        <f>+IFERROR(LISTAS[[#This Row],[VENTA NETA]]/LISTAS[[#This Row],[COSTO]]-1,0)</f>
        <v>1.7248854384481915</v>
      </c>
      <c r="J137" s="50" t="str">
        <f>IFERROR(VLOOKUP(LISTAS[[#This Row],[ID]],_01_CODIGOS_Y_COSTOS_xlsm[[Producto y N°]:[CODIGO]],2,0),"")</f>
        <v>F-1076</v>
      </c>
      <c r="O137" t="s">
        <v>274</v>
      </c>
      <c r="AB137" s="12" t="str">
        <f>+LISTAS[[#This Row],[Codigo]]&amp;LISTAS[[#This Row],[Fabrica]]</f>
        <v>F-1076FADER</v>
      </c>
      <c r="AC137" s="13" t="str">
        <f>+LISTAS[[#This Row],[Codigo]]</f>
        <v>F-1076</v>
      </c>
      <c r="AD137" s="13" t="str">
        <f>+LISTAS[[#This Row],[ID]]</f>
        <v>PLASTICOS139</v>
      </c>
      <c r="AH137" s="36"/>
      <c r="AI137" s="37">
        <f>+LISTAS[[#This Row],[Precio]]+(LISTAS[[#This Row],[Precio]]*AH137)</f>
        <v>1088.8399999999999</v>
      </c>
      <c r="AJ137" s="38">
        <f t="shared" si="2"/>
        <v>544.41999999999996</v>
      </c>
      <c r="AL137" s="35">
        <f>+AJ137/LISTAS[[#This Row],[COSTO]]-1</f>
        <v>1.5230420726372143</v>
      </c>
      <c r="AM137" t="str">
        <f>+LISTAS[[#This Row],[ID]]</f>
        <v>PLASTICOS139</v>
      </c>
      <c r="AO137" s="43"/>
      <c r="AP137" s="39">
        <f>LISTAS[[#This Row],[COSTO]]+(LISTAS[[#This Row],[COSTO]]*AO137)</f>
        <v>215.7792</v>
      </c>
      <c r="AQ137" s="44">
        <f>IF(AO137="",0,AP137/LISTAS[[#This Row],[VENTA NETA]]-1)</f>
        <v>0</v>
      </c>
      <c r="AS137" s="39">
        <v>180.5</v>
      </c>
      <c r="AT137" s="48">
        <f>+LISTAS[[#This Row],[COSTO]]/AS137-1</f>
        <v>0.19545263157894732</v>
      </c>
      <c r="BA137" t="s">
        <v>5</v>
      </c>
      <c r="BB137" s="36"/>
    </row>
    <row r="138" spans="1:54" x14ac:dyDescent="0.35">
      <c r="A138" s="7" t="s">
        <v>276</v>
      </c>
      <c r="B138" t="s">
        <v>5</v>
      </c>
      <c r="C138">
        <v>140</v>
      </c>
      <c r="D138" t="s">
        <v>277</v>
      </c>
      <c r="E138" s="2">
        <v>815.55</v>
      </c>
      <c r="F138" s="7" t="str">
        <f>+_xlfn.XLOOKUP(LISTAS[[#This Row],[ID]],_01_CODIGOS_Y_COSTOS_xlsm[Producto y N°],_01_CODIGOS_Y_COSTOS_xlsm[FABRICA],"",0,1)</f>
        <v>FADER</v>
      </c>
      <c r="G138" s="26">
        <f>LISTAS[[#This Row],[Precio]]*(1-0.46)</f>
        <v>440.39699999999999</v>
      </c>
      <c r="H138" s="1">
        <f>+_xlfn.XLOOKUP(LISTAS[[#This Row],[ID]],_01_CODIGOS_Y_COSTOS_xlsm[Producto y N°],_01_CODIGOS_Y_COSTOS_xlsm[COSTO],0,0,1)</f>
        <v>201.495</v>
      </c>
      <c r="I138" s="27">
        <f>+IFERROR(LISTAS[[#This Row],[VENTA NETA]]/LISTAS[[#This Row],[COSTO]]-1,0)</f>
        <v>1.1856472865331646</v>
      </c>
      <c r="J138" s="50" t="str">
        <f>IFERROR(VLOOKUP(LISTAS[[#This Row],[ID]],_01_CODIGOS_Y_COSTOS_xlsm[[Producto y N°]:[CODIGO]],2,0),"")</f>
        <v>S-198</v>
      </c>
      <c r="O138" t="s">
        <v>276</v>
      </c>
      <c r="AB138" s="12" t="str">
        <f>+LISTAS[[#This Row],[Codigo]]&amp;LISTAS[[#This Row],[Fabrica]]</f>
        <v>S-198FADER</v>
      </c>
      <c r="AC138" s="13" t="str">
        <f>+LISTAS[[#This Row],[Codigo]]</f>
        <v>S-198</v>
      </c>
      <c r="AD138" s="13" t="str">
        <f>+LISTAS[[#This Row],[ID]]</f>
        <v>PLASTICOS140</v>
      </c>
      <c r="AH138" s="36"/>
      <c r="AI138" s="37">
        <f>+LISTAS[[#This Row],[Precio]]+(LISTAS[[#This Row],[Precio]]*AH138)</f>
        <v>815.55</v>
      </c>
      <c r="AJ138" s="38">
        <f t="shared" si="2"/>
        <v>407.77499999999998</v>
      </c>
      <c r="AL138" s="35">
        <f>+AJ138/LISTAS[[#This Row],[COSTO]]-1</f>
        <v>1.023747487530708</v>
      </c>
      <c r="AM138" t="str">
        <f>+LISTAS[[#This Row],[ID]]</f>
        <v>PLASTICOS140</v>
      </c>
      <c r="AO138" s="43"/>
      <c r="AP138" s="39">
        <f>LISTAS[[#This Row],[COSTO]]+(LISTAS[[#This Row],[COSTO]]*AO138)</f>
        <v>201.495</v>
      </c>
      <c r="AQ138" s="44">
        <f>IF(AO138="",0,AP138/LISTAS[[#This Row],[VENTA NETA]]-1)</f>
        <v>0</v>
      </c>
      <c r="AS138" s="39">
        <v>157.69999999999999</v>
      </c>
      <c r="AT138" s="48">
        <f>+LISTAS[[#This Row],[COSTO]]/AS138-1</f>
        <v>0.27771084337349405</v>
      </c>
      <c r="BA138" t="s">
        <v>5</v>
      </c>
      <c r="BB138" s="36"/>
    </row>
    <row r="139" spans="1:54" x14ac:dyDescent="0.35">
      <c r="A139" s="7" t="s">
        <v>278</v>
      </c>
      <c r="B139" t="s">
        <v>5</v>
      </c>
      <c r="C139">
        <v>141</v>
      </c>
      <c r="D139" t="s">
        <v>279</v>
      </c>
      <c r="E139" s="2">
        <v>858.58</v>
      </c>
      <c r="F139" s="7" t="str">
        <f>+_xlfn.XLOOKUP(LISTAS[[#This Row],[ID]],_01_CODIGOS_Y_COSTOS_xlsm[Producto y N°],_01_CODIGOS_Y_COSTOS_xlsm[FABRICA],"",0,1)</f>
        <v>FADER</v>
      </c>
      <c r="G139" s="26">
        <f>LISTAS[[#This Row],[Precio]]*(1-0.46)</f>
        <v>463.63320000000004</v>
      </c>
      <c r="H139" s="1">
        <f>+_xlfn.XLOOKUP(LISTAS[[#This Row],[ID]],_01_CODIGOS_Y_COSTOS_xlsm[Producto y N°],_01_CODIGOS_Y_COSTOS_xlsm[COSTO],0,0,1)</f>
        <v>201.75360000000001</v>
      </c>
      <c r="I139" s="27">
        <f>+IFERROR(LISTAS[[#This Row],[VENTA NETA]]/LISTAS[[#This Row],[COSTO]]-1,0)</f>
        <v>1.2980169870574803</v>
      </c>
      <c r="J139" s="50" t="str">
        <f>IFERROR(VLOOKUP(LISTAS[[#This Row],[ID]],_01_CODIGOS_Y_COSTOS_xlsm[[Producto y N°]:[CODIGO]],2,0),"")</f>
        <v>F-737/A</v>
      </c>
      <c r="O139" t="s">
        <v>278</v>
      </c>
      <c r="AB139" s="12" t="str">
        <f>+LISTAS[[#This Row],[Codigo]]&amp;LISTAS[[#This Row],[Fabrica]]</f>
        <v>F-737/AFADER</v>
      </c>
      <c r="AC139" s="13" t="str">
        <f>+LISTAS[[#This Row],[Codigo]]</f>
        <v>F-737/A</v>
      </c>
      <c r="AD139" s="13" t="str">
        <f>+LISTAS[[#This Row],[ID]]</f>
        <v>PLASTICOS141</v>
      </c>
      <c r="AH139" s="36"/>
      <c r="AI139" s="37">
        <f>+LISTAS[[#This Row],[Precio]]+(LISTAS[[#This Row],[Precio]]*AH139)</f>
        <v>858.58</v>
      </c>
      <c r="AJ139" s="38">
        <f t="shared" si="2"/>
        <v>429.29</v>
      </c>
      <c r="AL139" s="35">
        <f>+AJ139/LISTAS[[#This Row],[COSTO]]-1</f>
        <v>1.1277935065347036</v>
      </c>
      <c r="AM139" t="str">
        <f>+LISTAS[[#This Row],[ID]]</f>
        <v>PLASTICOS141</v>
      </c>
      <c r="AO139" s="43"/>
      <c r="AP139" s="39">
        <f>LISTAS[[#This Row],[COSTO]]+(LISTAS[[#This Row],[COSTO]]*AO139)</f>
        <v>201.75360000000001</v>
      </c>
      <c r="AQ139" s="44">
        <f>IF(AO139="",0,AP139/LISTAS[[#This Row],[VENTA NETA]]-1)</f>
        <v>0</v>
      </c>
      <c r="AS139" s="39">
        <v>159.6</v>
      </c>
      <c r="AT139" s="48">
        <f>+LISTAS[[#This Row],[COSTO]]/AS139-1</f>
        <v>0.26412030075187976</v>
      </c>
      <c r="BA139" t="s">
        <v>5</v>
      </c>
      <c r="BB139" s="36"/>
    </row>
    <row r="140" spans="1:54" x14ac:dyDescent="0.35">
      <c r="A140" s="7" t="s">
        <v>280</v>
      </c>
      <c r="B140" t="s">
        <v>5</v>
      </c>
      <c r="C140">
        <v>142</v>
      </c>
      <c r="D140" t="s">
        <v>281</v>
      </c>
      <c r="E140" s="2">
        <v>855.44</v>
      </c>
      <c r="F140" s="7" t="str">
        <f>+_xlfn.XLOOKUP(LISTAS[[#This Row],[ID]],_01_CODIGOS_Y_COSTOS_xlsm[Producto y N°],_01_CODIGOS_Y_COSTOS_xlsm[FABRICA],"",0,1)</f>
        <v>FADER</v>
      </c>
      <c r="G140" s="26">
        <f>LISTAS[[#This Row],[Precio]]*(1-0.46)</f>
        <v>461.93760000000003</v>
      </c>
      <c r="H140" s="1">
        <f>+_xlfn.XLOOKUP(LISTAS[[#This Row],[ID]],_01_CODIGOS_Y_COSTOS_xlsm[Producto y N°],_01_CODIGOS_Y_COSTOS_xlsm[COSTO],0,0,1)</f>
        <v>204.99019999999999</v>
      </c>
      <c r="I140" s="27">
        <f>+IFERROR(LISTAS[[#This Row],[VENTA NETA]]/LISTAS[[#This Row],[COSTO]]-1,0)</f>
        <v>1.253461872811481</v>
      </c>
      <c r="J140" s="50" t="str">
        <f>IFERROR(VLOOKUP(LISTAS[[#This Row],[ID]],_01_CODIGOS_Y_COSTOS_xlsm[[Producto y N°]:[CODIGO]],2,0),"")</f>
        <v>F-1053</v>
      </c>
      <c r="O140" t="s">
        <v>280</v>
      </c>
      <c r="AB140" s="12" t="str">
        <f>+LISTAS[[#This Row],[Codigo]]&amp;LISTAS[[#This Row],[Fabrica]]</f>
        <v>F-1053FADER</v>
      </c>
      <c r="AC140" s="13" t="str">
        <f>+LISTAS[[#This Row],[Codigo]]</f>
        <v>F-1053</v>
      </c>
      <c r="AD140" s="13" t="str">
        <f>+LISTAS[[#This Row],[ID]]</f>
        <v>PLASTICOS142</v>
      </c>
      <c r="AH140" s="36"/>
      <c r="AI140" s="37">
        <f>+LISTAS[[#This Row],[Precio]]+(LISTAS[[#This Row],[Precio]]*AH140)</f>
        <v>855.44</v>
      </c>
      <c r="AJ140" s="38">
        <f t="shared" si="2"/>
        <v>427.72</v>
      </c>
      <c r="AL140" s="35">
        <f>+AJ140/LISTAS[[#This Row],[COSTO]]-1</f>
        <v>1.0865387711217416</v>
      </c>
      <c r="AM140" t="str">
        <f>+LISTAS[[#This Row],[ID]]</f>
        <v>PLASTICOS142</v>
      </c>
      <c r="AO140" s="43"/>
      <c r="AP140" s="39">
        <f>LISTAS[[#This Row],[COSTO]]+(LISTAS[[#This Row],[COSTO]]*AO140)</f>
        <v>204.99019999999999</v>
      </c>
      <c r="AQ140" s="44">
        <f>IF(AO140="",0,AP140/LISTAS[[#This Row],[VENTA NETA]]-1)</f>
        <v>0</v>
      </c>
      <c r="AS140" s="39">
        <v>161.5</v>
      </c>
      <c r="AT140" s="48">
        <f>+LISTAS[[#This Row],[COSTO]]/AS140-1</f>
        <v>0.26928916408668724</v>
      </c>
      <c r="BA140" t="s">
        <v>5</v>
      </c>
      <c r="BB140" s="36"/>
    </row>
    <row r="141" spans="1:54" x14ac:dyDescent="0.35">
      <c r="A141" s="7" t="s">
        <v>282</v>
      </c>
      <c r="B141" t="s">
        <v>5</v>
      </c>
      <c r="C141">
        <v>143</v>
      </c>
      <c r="D141" t="s">
        <v>283</v>
      </c>
      <c r="E141" s="2">
        <v>1159.96</v>
      </c>
      <c r="F141" s="7" t="str">
        <f>+_xlfn.XLOOKUP(LISTAS[[#This Row],[ID]],_01_CODIGOS_Y_COSTOS_xlsm[Producto y N°],_01_CODIGOS_Y_COSTOS_xlsm[FABRICA],"",0,1)</f>
        <v>FADER</v>
      </c>
      <c r="G141" s="26">
        <f>LISTAS[[#This Row],[Precio]]*(1-0.46)</f>
        <v>626.37840000000006</v>
      </c>
      <c r="H141" s="1">
        <f>+_xlfn.XLOOKUP(LISTAS[[#This Row],[ID]],_01_CODIGOS_Y_COSTOS_xlsm[Producto y N°],_01_CODIGOS_Y_COSTOS_xlsm[COSTO],0,0,1)</f>
        <v>99.75</v>
      </c>
      <c r="I141" s="27">
        <f>+IFERROR(LISTAS[[#This Row],[VENTA NETA]]/LISTAS[[#This Row],[COSTO]]-1,0)</f>
        <v>5.2794827067669177</v>
      </c>
      <c r="J141" s="50" t="str">
        <f>IFERROR(VLOOKUP(LISTAS[[#This Row],[ID]],_01_CODIGOS_Y_COSTOS_xlsm[[Producto y N°]:[CODIGO]],2,0),"")</f>
        <v>S-164</v>
      </c>
      <c r="O141" t="s">
        <v>282</v>
      </c>
      <c r="AB141" s="12" t="str">
        <f>+LISTAS[[#This Row],[Codigo]]&amp;LISTAS[[#This Row],[Fabrica]]</f>
        <v>S-164FADER</v>
      </c>
      <c r="AC141" s="13" t="str">
        <f>+LISTAS[[#This Row],[Codigo]]</f>
        <v>S-164</v>
      </c>
      <c r="AD141" s="13" t="str">
        <f>+LISTAS[[#This Row],[ID]]</f>
        <v>PLASTICOS143</v>
      </c>
      <c r="AH141" s="36"/>
      <c r="AI141" s="37">
        <f>+LISTAS[[#This Row],[Precio]]+(LISTAS[[#This Row],[Precio]]*AH141)</f>
        <v>1159.96</v>
      </c>
      <c r="AJ141" s="38">
        <f t="shared" si="2"/>
        <v>579.98</v>
      </c>
      <c r="AL141" s="35">
        <f>+AJ141/LISTAS[[#This Row],[COSTO]]-1</f>
        <v>4.8143358395989972</v>
      </c>
      <c r="AM141" t="str">
        <f>+LISTAS[[#This Row],[ID]]</f>
        <v>PLASTICOS143</v>
      </c>
      <c r="AO141" s="43"/>
      <c r="AP141" s="39">
        <f>LISTAS[[#This Row],[COSTO]]+(LISTAS[[#This Row],[COSTO]]*AO141)</f>
        <v>99.75</v>
      </c>
      <c r="AQ141" s="44">
        <f>IF(AO141="",0,AP141/LISTAS[[#This Row],[VENTA NETA]]-1)</f>
        <v>0</v>
      </c>
      <c r="AS141" s="39">
        <v>85.5</v>
      </c>
      <c r="AT141" s="48">
        <f>+LISTAS[[#This Row],[COSTO]]/AS141-1</f>
        <v>0.16666666666666674</v>
      </c>
      <c r="BA141" t="s">
        <v>5</v>
      </c>
      <c r="BB141" s="36"/>
    </row>
    <row r="142" spans="1:54" x14ac:dyDescent="0.35">
      <c r="A142" s="7" t="s">
        <v>284</v>
      </c>
      <c r="B142" t="s">
        <v>5</v>
      </c>
      <c r="C142">
        <v>144</v>
      </c>
      <c r="D142" t="s">
        <v>285</v>
      </c>
      <c r="E142" s="2">
        <v>699.24</v>
      </c>
      <c r="F142" s="7" t="str">
        <f>+_xlfn.XLOOKUP(LISTAS[[#This Row],[ID]],_01_CODIGOS_Y_COSTOS_xlsm[Producto y N°],_01_CODIGOS_Y_COSTOS_xlsm[FABRICA],"",0,1)</f>
        <v>FADER</v>
      </c>
      <c r="G142" s="26">
        <f>LISTAS[[#This Row],[Precio]]*(1-0.46)</f>
        <v>377.58960000000002</v>
      </c>
      <c r="H142" s="1">
        <f>+_xlfn.XLOOKUP(LISTAS[[#This Row],[ID]],_01_CODIGOS_Y_COSTOS_xlsm[Producto y N°],_01_CODIGOS_Y_COSTOS_xlsm[COSTO],0,0,1)</f>
        <v>145.65100000000001</v>
      </c>
      <c r="I142" s="27">
        <f>+IFERROR(LISTAS[[#This Row],[VENTA NETA]]/LISTAS[[#This Row],[COSTO]]-1,0)</f>
        <v>1.5924271031438164</v>
      </c>
      <c r="J142" s="50" t="str">
        <f>IFERROR(VLOOKUP(LISTAS[[#This Row],[ID]],_01_CODIGOS_Y_COSTOS_xlsm[[Producto y N°]:[CODIGO]],2,0),"")</f>
        <v>F-032</v>
      </c>
      <c r="O142" t="s">
        <v>284</v>
      </c>
      <c r="AB142" s="12" t="str">
        <f>+LISTAS[[#This Row],[Codigo]]&amp;LISTAS[[#This Row],[Fabrica]]</f>
        <v>F-032FADER</v>
      </c>
      <c r="AC142" s="13" t="str">
        <f>+LISTAS[[#This Row],[Codigo]]</f>
        <v>F-032</v>
      </c>
      <c r="AD142" s="13" t="str">
        <f>+LISTAS[[#This Row],[ID]]</f>
        <v>PLASTICOS144</v>
      </c>
      <c r="AH142" s="36"/>
      <c r="AI142" s="37">
        <f>+LISTAS[[#This Row],[Precio]]+(LISTAS[[#This Row],[Precio]]*AH142)</f>
        <v>699.24</v>
      </c>
      <c r="AJ142" s="38">
        <f t="shared" si="2"/>
        <v>349.62</v>
      </c>
      <c r="AL142" s="35">
        <f>+AJ142/LISTAS[[#This Row],[COSTO]]-1</f>
        <v>1.400395465873904</v>
      </c>
      <c r="AM142" t="str">
        <f>+LISTAS[[#This Row],[ID]]</f>
        <v>PLASTICOS144</v>
      </c>
      <c r="AO142" s="43"/>
      <c r="AP142" s="39">
        <f>LISTAS[[#This Row],[COSTO]]+(LISTAS[[#This Row],[COSTO]]*AO142)</f>
        <v>145.65100000000001</v>
      </c>
      <c r="AQ142" s="44">
        <f>IF(AO142="",0,AP142/LISTAS[[#This Row],[VENTA NETA]]-1)</f>
        <v>0</v>
      </c>
      <c r="AS142" s="39">
        <v>118.75</v>
      </c>
      <c r="AT142" s="48">
        <f>+LISTAS[[#This Row],[COSTO]]/AS142-1</f>
        <v>0.22653473684210534</v>
      </c>
      <c r="BA142" t="s">
        <v>5</v>
      </c>
      <c r="BB142" s="36"/>
    </row>
    <row r="143" spans="1:54" x14ac:dyDescent="0.35">
      <c r="A143" s="7" t="s">
        <v>286</v>
      </c>
      <c r="B143" t="s">
        <v>5</v>
      </c>
      <c r="C143">
        <v>145</v>
      </c>
      <c r="D143" t="s">
        <v>287</v>
      </c>
      <c r="E143" s="2">
        <v>720.2</v>
      </c>
      <c r="F143" s="7" t="str">
        <f>+_xlfn.XLOOKUP(LISTAS[[#This Row],[ID]],_01_CODIGOS_Y_COSTOS_xlsm[Producto y N°],_01_CODIGOS_Y_COSTOS_xlsm[FABRICA],"",0,1)</f>
        <v>FADER</v>
      </c>
      <c r="G143" s="26">
        <f>LISTAS[[#This Row],[Precio]]*(1-0.46)</f>
        <v>388.90800000000007</v>
      </c>
      <c r="H143" s="1">
        <f>+_xlfn.XLOOKUP(LISTAS[[#This Row],[ID]],_01_CODIGOS_Y_COSTOS_xlsm[Producto y N°],_01_CODIGOS_Y_COSTOS_xlsm[COSTO],0,0,1)</f>
        <v>151.0454</v>
      </c>
      <c r="I143" s="27">
        <f>+IFERROR(LISTAS[[#This Row],[VENTA NETA]]/LISTAS[[#This Row],[COSTO]]-1,0)</f>
        <v>1.5747755310654945</v>
      </c>
      <c r="J143" s="50" t="str">
        <f>IFERROR(VLOOKUP(LISTAS[[#This Row],[ID]],_01_CODIGOS_Y_COSTOS_xlsm[[Producto y N°]:[CODIGO]],2,0),"")</f>
        <v>F-018</v>
      </c>
      <c r="O143" t="s">
        <v>286</v>
      </c>
      <c r="AB143" s="12" t="str">
        <f>+LISTAS[[#This Row],[Codigo]]&amp;LISTAS[[#This Row],[Fabrica]]</f>
        <v>F-018FADER</v>
      </c>
      <c r="AC143" s="13" t="str">
        <f>+LISTAS[[#This Row],[Codigo]]</f>
        <v>F-018</v>
      </c>
      <c r="AD143" s="13" t="str">
        <f>+LISTAS[[#This Row],[ID]]</f>
        <v>PLASTICOS145</v>
      </c>
      <c r="AH143" s="36"/>
      <c r="AI143" s="37">
        <f>+LISTAS[[#This Row],[Precio]]+(LISTAS[[#This Row],[Precio]]*AH143)</f>
        <v>720.2</v>
      </c>
      <c r="AJ143" s="38">
        <f t="shared" si="2"/>
        <v>360.1</v>
      </c>
      <c r="AL143" s="35">
        <f>+AJ143/LISTAS[[#This Row],[COSTO]]-1</f>
        <v>1.3840514176532355</v>
      </c>
      <c r="AM143" t="str">
        <f>+LISTAS[[#This Row],[ID]]</f>
        <v>PLASTICOS145</v>
      </c>
      <c r="AO143" s="43"/>
      <c r="AP143" s="39">
        <f>LISTAS[[#This Row],[COSTO]]+(LISTAS[[#This Row],[COSTO]]*AO143)</f>
        <v>151.0454</v>
      </c>
      <c r="AQ143" s="44">
        <f>IF(AO143="",0,AP143/LISTAS[[#This Row],[VENTA NETA]]-1)</f>
        <v>0</v>
      </c>
      <c r="AS143" s="39">
        <v>120.65</v>
      </c>
      <c r="AT143" s="48">
        <f>+LISTAS[[#This Row],[COSTO]]/AS143-1</f>
        <v>0.25193037712391209</v>
      </c>
      <c r="BA143" t="s">
        <v>5</v>
      </c>
      <c r="BB143" s="36"/>
    </row>
    <row r="144" spans="1:54" x14ac:dyDescent="0.35">
      <c r="A144" s="7" t="s">
        <v>288</v>
      </c>
      <c r="B144" t="s">
        <v>5</v>
      </c>
      <c r="C144">
        <v>146</v>
      </c>
      <c r="D144" t="s">
        <v>289</v>
      </c>
      <c r="E144" s="2">
        <v>2219.5100000000002</v>
      </c>
      <c r="F144" s="7" t="str">
        <f>+_xlfn.XLOOKUP(LISTAS[[#This Row],[ID]],_01_CODIGOS_Y_COSTOS_xlsm[Producto y N°],_01_CODIGOS_Y_COSTOS_xlsm[FABRICA],"",0,1)</f>
        <v>FADER</v>
      </c>
      <c r="G144" s="26">
        <f>LISTAS[[#This Row],[Precio]]*(1-0.46)</f>
        <v>1198.5354000000002</v>
      </c>
      <c r="H144" s="1">
        <f>+_xlfn.XLOOKUP(LISTAS[[#This Row],[ID]],_01_CODIGOS_Y_COSTOS_xlsm[Producto y N°],_01_CODIGOS_Y_COSTOS_xlsm[COSTO],0,0,1)</f>
        <v>0</v>
      </c>
      <c r="I144" s="27">
        <f>+IFERROR(LISTAS[[#This Row],[VENTA NETA]]/LISTAS[[#This Row],[COSTO]]-1,0)</f>
        <v>0</v>
      </c>
      <c r="J144" s="50" t="str">
        <f>IFERROR(VLOOKUP(LISTAS[[#This Row],[ID]],_01_CODIGOS_Y_COSTOS_xlsm[[Producto y N°]:[CODIGO]],2,0),"")</f>
        <v>S-146</v>
      </c>
      <c r="O144" t="s">
        <v>288</v>
      </c>
      <c r="AB144" s="12" t="str">
        <f>+LISTAS[[#This Row],[Codigo]]&amp;LISTAS[[#This Row],[Fabrica]]</f>
        <v>S-146FADER</v>
      </c>
      <c r="AC144" s="13" t="str">
        <f>+LISTAS[[#This Row],[Codigo]]</f>
        <v>S-146</v>
      </c>
      <c r="AD144" s="13" t="str">
        <f>+LISTAS[[#This Row],[ID]]</f>
        <v>PLASTICOS146</v>
      </c>
      <c r="AH144" s="36"/>
      <c r="AI144" s="37">
        <f>+LISTAS[[#This Row],[Precio]]+(LISTAS[[#This Row],[Precio]]*AH144)</f>
        <v>2219.5100000000002</v>
      </c>
      <c r="AJ144" s="38">
        <f t="shared" si="2"/>
        <v>1109.7550000000001</v>
      </c>
      <c r="AL144" s="35" t="e">
        <f>+AJ144/LISTAS[[#This Row],[COSTO]]-1</f>
        <v>#DIV/0!</v>
      </c>
      <c r="AM144" t="str">
        <f>+LISTAS[[#This Row],[ID]]</f>
        <v>PLASTICOS146</v>
      </c>
      <c r="AO144" s="43"/>
      <c r="AP144" s="39">
        <f>LISTAS[[#This Row],[COSTO]]+(LISTAS[[#This Row],[COSTO]]*AO144)</f>
        <v>0</v>
      </c>
      <c r="AQ144" s="44">
        <f>IF(AO144="",0,AP144/LISTAS[[#This Row],[VENTA NETA]]-1)</f>
        <v>0</v>
      </c>
      <c r="AS144" s="39">
        <v>0</v>
      </c>
      <c r="AT144" s="48" t="e">
        <f>+LISTAS[[#This Row],[COSTO]]/AS144-1</f>
        <v>#DIV/0!</v>
      </c>
      <c r="BA144" t="s">
        <v>5</v>
      </c>
      <c r="BB144" s="36"/>
    </row>
    <row r="145" spans="1:54" x14ac:dyDescent="0.35">
      <c r="A145" s="7" t="s">
        <v>290</v>
      </c>
      <c r="B145" t="s">
        <v>5</v>
      </c>
      <c r="C145">
        <v>147</v>
      </c>
      <c r="D145" t="s">
        <v>291</v>
      </c>
      <c r="E145" s="2">
        <v>1057.97</v>
      </c>
      <c r="F145" s="7" t="str">
        <f>+_xlfn.XLOOKUP(LISTAS[[#This Row],[ID]],_01_CODIGOS_Y_COSTOS_xlsm[Producto y N°],_01_CODIGOS_Y_COSTOS_xlsm[FABRICA],"",0,1)</f>
        <v>FADER</v>
      </c>
      <c r="G145" s="26">
        <f>LISTAS[[#This Row],[Precio]]*(1-0.46)</f>
        <v>571.30380000000002</v>
      </c>
      <c r="H145" s="1">
        <f>+_xlfn.XLOOKUP(LISTAS[[#This Row],[ID]],_01_CODIGOS_Y_COSTOS_xlsm[Producto y N°],_01_CODIGOS_Y_COSTOS_xlsm[COSTO],0,0,1)</f>
        <v>161.83439999999999</v>
      </c>
      <c r="I145" s="27">
        <f>+IFERROR(LISTAS[[#This Row],[VENTA NETA]]/LISTAS[[#This Row],[COSTO]]-1,0)</f>
        <v>2.5301752902967483</v>
      </c>
      <c r="J145" s="50" t="str">
        <f>IFERROR(VLOOKUP(LISTAS[[#This Row],[ID]],_01_CODIGOS_Y_COSTOS_xlsm[[Producto y N°]:[CODIGO]],2,0),"")</f>
        <v>F-1057</v>
      </c>
      <c r="O145" t="s">
        <v>290</v>
      </c>
      <c r="AB145" s="12" t="str">
        <f>+LISTAS[[#This Row],[Codigo]]&amp;LISTAS[[#This Row],[Fabrica]]</f>
        <v>F-1057FADER</v>
      </c>
      <c r="AC145" s="13" t="str">
        <f>+LISTAS[[#This Row],[Codigo]]</f>
        <v>F-1057</v>
      </c>
      <c r="AD145" s="13" t="str">
        <f>+LISTAS[[#This Row],[ID]]</f>
        <v>PLASTICOS147</v>
      </c>
      <c r="AH145" s="36"/>
      <c r="AI145" s="37">
        <f>+LISTAS[[#This Row],[Precio]]+(LISTAS[[#This Row],[Precio]]*AH145)</f>
        <v>1057.97</v>
      </c>
      <c r="AJ145" s="38">
        <f t="shared" si="2"/>
        <v>528.98500000000001</v>
      </c>
      <c r="AL145" s="35">
        <f>+AJ145/LISTAS[[#This Row],[COSTO]]-1</f>
        <v>2.268680824348841</v>
      </c>
      <c r="AM145" t="str">
        <f>+LISTAS[[#This Row],[ID]]</f>
        <v>PLASTICOS147</v>
      </c>
      <c r="AO145" s="43"/>
      <c r="AP145" s="39">
        <f>LISTAS[[#This Row],[COSTO]]+(LISTAS[[#This Row],[COSTO]]*AO145)</f>
        <v>161.83439999999999</v>
      </c>
      <c r="AQ145" s="44">
        <f>IF(AO145="",0,AP145/LISTAS[[#This Row],[VENTA NETA]]-1)</f>
        <v>0</v>
      </c>
      <c r="AS145" s="39">
        <v>161.5</v>
      </c>
      <c r="AT145" s="48">
        <f>+LISTAS[[#This Row],[COSTO]]/AS145-1</f>
        <v>2.0705882352940463E-3</v>
      </c>
      <c r="BA145" t="s">
        <v>5</v>
      </c>
      <c r="BB145" s="36"/>
    </row>
    <row r="146" spans="1:54" x14ac:dyDescent="0.35">
      <c r="A146" s="7" t="s">
        <v>292</v>
      </c>
      <c r="B146" t="s">
        <v>5</v>
      </c>
      <c r="C146">
        <v>148</v>
      </c>
      <c r="D146" t="s">
        <v>293</v>
      </c>
      <c r="E146" s="2">
        <v>668.91</v>
      </c>
      <c r="F146" s="7" t="str">
        <f>+_xlfn.XLOOKUP(LISTAS[[#This Row],[ID]],_01_CODIGOS_Y_COSTOS_xlsm[Producto y N°],_01_CODIGOS_Y_COSTOS_xlsm[FABRICA],"",0,1)</f>
        <v>FADER</v>
      </c>
      <c r="G146" s="26">
        <f>LISTAS[[#This Row],[Precio]]*(1-0.46)</f>
        <v>361.21140000000003</v>
      </c>
      <c r="H146" s="1">
        <f>+_xlfn.XLOOKUP(LISTAS[[#This Row],[ID]],_01_CODIGOS_Y_COSTOS_xlsm[Producto y N°],_01_CODIGOS_Y_COSTOS_xlsm[COSTO],0,0,1)</f>
        <v>156.60749999999999</v>
      </c>
      <c r="I146" s="27">
        <f>+IFERROR(LISTAS[[#This Row],[VENTA NETA]]/LISTAS[[#This Row],[COSTO]]-1,0)</f>
        <v>1.3064757434988747</v>
      </c>
      <c r="J146" s="50" t="str">
        <f>IFERROR(VLOOKUP(LISTAS[[#This Row],[ID]],_01_CODIGOS_Y_COSTOS_xlsm[[Producto y N°]:[CODIGO]],2,0),"")</f>
        <v>S-195</v>
      </c>
      <c r="O146" t="s">
        <v>292</v>
      </c>
      <c r="AB146" s="12" t="str">
        <f>+LISTAS[[#This Row],[Codigo]]&amp;LISTAS[[#This Row],[Fabrica]]</f>
        <v>S-195FADER</v>
      </c>
      <c r="AC146" s="13" t="str">
        <f>+LISTAS[[#This Row],[Codigo]]</f>
        <v>S-195</v>
      </c>
      <c r="AD146" s="13" t="str">
        <f>+LISTAS[[#This Row],[ID]]</f>
        <v>PLASTICOS148</v>
      </c>
      <c r="AH146" s="36"/>
      <c r="AI146" s="37">
        <f>+LISTAS[[#This Row],[Precio]]+(LISTAS[[#This Row],[Precio]]*AH146)</f>
        <v>668.91</v>
      </c>
      <c r="AJ146" s="38">
        <f t="shared" si="2"/>
        <v>334.45499999999998</v>
      </c>
      <c r="AL146" s="35">
        <f>+AJ146/LISTAS[[#This Row],[COSTO]]-1</f>
        <v>1.1356256884248839</v>
      </c>
      <c r="AM146" t="str">
        <f>+LISTAS[[#This Row],[ID]]</f>
        <v>PLASTICOS148</v>
      </c>
      <c r="AO146" s="43"/>
      <c r="AP146" s="39">
        <f>LISTAS[[#This Row],[COSTO]]+(LISTAS[[#This Row],[COSTO]]*AO146)</f>
        <v>156.60749999999999</v>
      </c>
      <c r="AQ146" s="44">
        <f>IF(AO146="",0,AP146/LISTAS[[#This Row],[VENTA NETA]]-1)</f>
        <v>0</v>
      </c>
      <c r="AS146" s="39">
        <v>123.5</v>
      </c>
      <c r="AT146" s="48">
        <f>+LISTAS[[#This Row],[COSTO]]/AS146-1</f>
        <v>0.26807692307692288</v>
      </c>
      <c r="BA146" t="s">
        <v>5</v>
      </c>
      <c r="BB146" s="36"/>
    </row>
    <row r="147" spans="1:54" x14ac:dyDescent="0.35">
      <c r="A147" s="7" t="s">
        <v>294</v>
      </c>
      <c r="B147" t="s">
        <v>5</v>
      </c>
      <c r="C147">
        <v>149</v>
      </c>
      <c r="D147" t="s">
        <v>295</v>
      </c>
      <c r="E147" s="2">
        <v>1120.3</v>
      </c>
      <c r="F147" s="7" t="str">
        <f>+_xlfn.XLOOKUP(LISTAS[[#This Row],[ID]],_01_CODIGOS_Y_COSTOS_xlsm[Producto y N°],_01_CODIGOS_Y_COSTOS_xlsm[FABRICA],"",0,1)</f>
        <v>FADER</v>
      </c>
      <c r="G147" s="26">
        <f>LISTAS[[#This Row],[Precio]]*(1-0.46)</f>
        <v>604.96199999999999</v>
      </c>
      <c r="H147" s="1">
        <f>+_xlfn.XLOOKUP(LISTAS[[#This Row],[ID]],_01_CODIGOS_Y_COSTOS_xlsm[Producto y N°],_01_CODIGOS_Y_COSTOS_xlsm[COSTO],0,0,1)</f>
        <v>230.8837</v>
      </c>
      <c r="I147" s="27">
        <f>+IFERROR(LISTAS[[#This Row],[VENTA NETA]]/LISTAS[[#This Row],[COSTO]]-1,0)</f>
        <v>1.6202022923229311</v>
      </c>
      <c r="J147" s="50" t="str">
        <f>IFERROR(VLOOKUP(LISTAS[[#This Row],[ID]],_01_CODIGOS_Y_COSTOS_xlsm[[Producto y N°]:[CODIGO]],2,0),"")</f>
        <v>F-1077</v>
      </c>
      <c r="O147" t="s">
        <v>294</v>
      </c>
      <c r="AB147" s="12" t="str">
        <f>+LISTAS[[#This Row],[Codigo]]&amp;LISTAS[[#This Row],[Fabrica]]</f>
        <v>F-1077FADER</v>
      </c>
      <c r="AC147" s="13" t="str">
        <f>+LISTAS[[#This Row],[Codigo]]</f>
        <v>F-1077</v>
      </c>
      <c r="AD147" s="13" t="str">
        <f>+LISTAS[[#This Row],[ID]]</f>
        <v>PLASTICOS149</v>
      </c>
      <c r="AH147" s="36"/>
      <c r="AI147" s="37">
        <f>+LISTAS[[#This Row],[Precio]]+(LISTAS[[#This Row],[Precio]]*AH147)</f>
        <v>1120.3</v>
      </c>
      <c r="AJ147" s="38">
        <f t="shared" si="2"/>
        <v>560.15</v>
      </c>
      <c r="AL147" s="35">
        <f>+AJ147/LISTAS[[#This Row],[COSTO]]-1</f>
        <v>1.4261132336323437</v>
      </c>
      <c r="AM147" t="str">
        <f>+LISTAS[[#This Row],[ID]]</f>
        <v>PLASTICOS149</v>
      </c>
      <c r="AO147" s="43"/>
      <c r="AP147" s="39">
        <f>LISTAS[[#This Row],[COSTO]]+(LISTAS[[#This Row],[COSTO]]*AO147)</f>
        <v>230.8837</v>
      </c>
      <c r="AQ147" s="44">
        <f>IF(AO147="",0,AP147/LISTAS[[#This Row],[VENTA NETA]]-1)</f>
        <v>0</v>
      </c>
      <c r="AS147" s="39">
        <v>182.4</v>
      </c>
      <c r="AT147" s="48">
        <f>+LISTAS[[#This Row],[COSTO]]/AS147-1</f>
        <v>0.26580975877192992</v>
      </c>
      <c r="BA147" t="s">
        <v>5</v>
      </c>
      <c r="BB147" s="36"/>
    </row>
    <row r="148" spans="1:54" x14ac:dyDescent="0.35">
      <c r="A148" s="7" t="s">
        <v>296</v>
      </c>
      <c r="B148" t="s">
        <v>5</v>
      </c>
      <c r="C148">
        <v>150</v>
      </c>
      <c r="D148" t="s">
        <v>297</v>
      </c>
      <c r="E148" s="2">
        <v>800.37</v>
      </c>
      <c r="F148" s="7" t="str">
        <f>+_xlfn.XLOOKUP(LISTAS[[#This Row],[ID]],_01_CODIGOS_Y_COSTOS_xlsm[Producto y N°],_01_CODIGOS_Y_COSTOS_xlsm[FABRICA],"",0,1)</f>
        <v>FADER</v>
      </c>
      <c r="G148" s="26">
        <f>LISTAS[[#This Row],[Precio]]*(1-0.46)</f>
        <v>432.19980000000004</v>
      </c>
      <c r="H148" s="1">
        <f>+_xlfn.XLOOKUP(LISTAS[[#This Row],[ID]],_01_CODIGOS_Y_COSTOS_xlsm[Producto y N°],_01_CODIGOS_Y_COSTOS_xlsm[COSTO],0,0,1)</f>
        <v>187.72790000000001</v>
      </c>
      <c r="I148" s="27">
        <f>+IFERROR(LISTAS[[#This Row],[VENTA NETA]]/LISTAS[[#This Row],[COSTO]]-1,0)</f>
        <v>1.3022672708744945</v>
      </c>
      <c r="J148" s="50" t="str">
        <f>IFERROR(VLOOKUP(LISTAS[[#This Row],[ID]],_01_CODIGOS_Y_COSTOS_xlsm[[Producto y N°]:[CODIGO]],2,0),"")</f>
        <v>F-674/A</v>
      </c>
      <c r="O148" t="s">
        <v>296</v>
      </c>
      <c r="AB148" s="12" t="str">
        <f>+LISTAS[[#This Row],[Codigo]]&amp;LISTAS[[#This Row],[Fabrica]]</f>
        <v>F-674/AFADER</v>
      </c>
      <c r="AC148" s="13" t="str">
        <f>+LISTAS[[#This Row],[Codigo]]</f>
        <v>F-674/A</v>
      </c>
      <c r="AD148" s="13" t="str">
        <f>+LISTAS[[#This Row],[ID]]</f>
        <v>PLASTICOS150</v>
      </c>
      <c r="AH148" s="36"/>
      <c r="AI148" s="37">
        <f>+LISTAS[[#This Row],[Precio]]+(LISTAS[[#This Row],[Precio]]*AH148)</f>
        <v>800.37</v>
      </c>
      <c r="AJ148" s="38">
        <f t="shared" si="2"/>
        <v>400.185</v>
      </c>
      <c r="AL148" s="35">
        <f>+AJ148/LISTAS[[#This Row],[COSTO]]-1</f>
        <v>1.1317289545134206</v>
      </c>
      <c r="AM148" t="str">
        <f>+LISTAS[[#This Row],[ID]]</f>
        <v>PLASTICOS150</v>
      </c>
      <c r="AO148" s="43"/>
      <c r="AP148" s="39">
        <f>LISTAS[[#This Row],[COSTO]]+(LISTAS[[#This Row],[COSTO]]*AO148)</f>
        <v>187.72790000000001</v>
      </c>
      <c r="AQ148" s="44">
        <f>IF(AO148="",0,AP148/LISTAS[[#This Row],[VENTA NETA]]-1)</f>
        <v>0</v>
      </c>
      <c r="AS148" s="39">
        <v>148.19999999999999</v>
      </c>
      <c r="AT148" s="48">
        <f>+LISTAS[[#This Row],[COSTO]]/AS148-1</f>
        <v>0.26671997300944672</v>
      </c>
      <c r="BA148" t="s">
        <v>5</v>
      </c>
      <c r="BB148" s="36"/>
    </row>
    <row r="149" spans="1:54" x14ac:dyDescent="0.35">
      <c r="A149" s="7" t="s">
        <v>298</v>
      </c>
      <c r="B149" t="s">
        <v>5</v>
      </c>
      <c r="C149">
        <v>151</v>
      </c>
      <c r="D149" t="s">
        <v>299</v>
      </c>
      <c r="E149" s="2">
        <v>1324.25</v>
      </c>
      <c r="F149" s="7" t="str">
        <f>+_xlfn.XLOOKUP(LISTAS[[#This Row],[ID]],_01_CODIGOS_Y_COSTOS_xlsm[Producto y N°],_01_CODIGOS_Y_COSTOS_xlsm[FABRICA],"",0,1)</f>
        <v>FADER</v>
      </c>
      <c r="G149" s="26">
        <f>LISTAS[[#This Row],[Precio]]*(1-0.46)</f>
        <v>715.09500000000003</v>
      </c>
      <c r="H149" s="1">
        <f>+_xlfn.XLOOKUP(LISTAS[[#This Row],[ID]],_01_CODIGOS_Y_COSTOS_xlsm[Producto y N°],_01_CODIGOS_Y_COSTOS_xlsm[COSTO],0,0,1)</f>
        <v>226.56819999999999</v>
      </c>
      <c r="I149" s="27">
        <f>+IFERROR(LISTAS[[#This Row],[VENTA NETA]]/LISTAS[[#This Row],[COSTO]]-1,0)</f>
        <v>2.1562019736220708</v>
      </c>
      <c r="J149" s="50" t="str">
        <f>IFERROR(VLOOKUP(LISTAS[[#This Row],[ID]],_01_CODIGOS_Y_COSTOS_xlsm[[Producto y N°]:[CODIGO]],2,0),"")</f>
        <v>F-1074</v>
      </c>
      <c r="O149" t="s">
        <v>298</v>
      </c>
      <c r="AB149" s="12" t="str">
        <f>+LISTAS[[#This Row],[Codigo]]&amp;LISTAS[[#This Row],[Fabrica]]</f>
        <v>F-1074FADER</v>
      </c>
      <c r="AC149" s="13" t="str">
        <f>+LISTAS[[#This Row],[Codigo]]</f>
        <v>F-1074</v>
      </c>
      <c r="AD149" s="13" t="str">
        <f>+LISTAS[[#This Row],[ID]]</f>
        <v>PLASTICOS151</v>
      </c>
      <c r="AH149" s="36"/>
      <c r="AI149" s="37">
        <f>+LISTAS[[#This Row],[Precio]]+(LISTAS[[#This Row],[Precio]]*AH149)</f>
        <v>1324.25</v>
      </c>
      <c r="AJ149" s="38">
        <f t="shared" si="2"/>
        <v>662.125</v>
      </c>
      <c r="AL149" s="35">
        <f>+AJ149/LISTAS[[#This Row],[COSTO]]-1</f>
        <v>1.9224092348352508</v>
      </c>
      <c r="AM149" t="str">
        <f>+LISTAS[[#This Row],[ID]]</f>
        <v>PLASTICOS151</v>
      </c>
      <c r="AO149" s="43"/>
      <c r="AP149" s="39">
        <f>LISTAS[[#This Row],[COSTO]]+(LISTAS[[#This Row],[COSTO]]*AO149)</f>
        <v>226.56819999999999</v>
      </c>
      <c r="AQ149" s="44">
        <f>IF(AO149="",0,AP149/LISTAS[[#This Row],[VENTA NETA]]-1)</f>
        <v>0</v>
      </c>
      <c r="AS149" s="39">
        <v>209</v>
      </c>
      <c r="AT149" s="48">
        <f>+LISTAS[[#This Row],[COSTO]]/AS149-1</f>
        <v>8.405837320574161E-2</v>
      </c>
      <c r="BA149" t="s">
        <v>5</v>
      </c>
      <c r="BB149" s="36"/>
    </row>
    <row r="150" spans="1:54" x14ac:dyDescent="0.35">
      <c r="A150" s="7" t="s">
        <v>300</v>
      </c>
      <c r="B150" t="s">
        <v>5</v>
      </c>
      <c r="C150">
        <v>152</v>
      </c>
      <c r="D150" t="s">
        <v>301</v>
      </c>
      <c r="E150" s="2">
        <v>1018.65</v>
      </c>
      <c r="F150" s="7" t="str">
        <f>+_xlfn.XLOOKUP(LISTAS[[#This Row],[ID]],_01_CODIGOS_Y_COSTOS_xlsm[Producto y N°],_01_CODIGOS_Y_COSTOS_xlsm[FABRICA],"",0,1)</f>
        <v>FADER</v>
      </c>
      <c r="G150" s="26">
        <f>LISTAS[[#This Row],[Precio]]*(1-0.46)</f>
        <v>550.07100000000003</v>
      </c>
      <c r="H150" s="1">
        <f>+_xlfn.XLOOKUP(LISTAS[[#This Row],[ID]],_01_CODIGOS_Y_COSTOS_xlsm[Producto y N°],_01_CODIGOS_Y_COSTOS_xlsm[COSTO],0,0,1)</f>
        <v>231.96260000000001</v>
      </c>
      <c r="I150" s="27">
        <f>+IFERROR(LISTAS[[#This Row],[VENTA NETA]]/LISTAS[[#This Row],[COSTO]]-1,0)</f>
        <v>1.3713779721386121</v>
      </c>
      <c r="J150" s="50" t="str">
        <f>IFERROR(VLOOKUP(LISTAS[[#This Row],[ID]],_01_CODIGOS_Y_COSTOS_xlsm[[Producto y N°]:[CODIGO]],2,0),"")</f>
        <v>F-1073</v>
      </c>
      <c r="O150" t="s">
        <v>300</v>
      </c>
      <c r="AB150" s="12" t="str">
        <f>+LISTAS[[#This Row],[Codigo]]&amp;LISTAS[[#This Row],[Fabrica]]</f>
        <v>F-1073FADER</v>
      </c>
      <c r="AC150" s="13" t="str">
        <f>+LISTAS[[#This Row],[Codigo]]</f>
        <v>F-1073</v>
      </c>
      <c r="AD150" s="13" t="str">
        <f>+LISTAS[[#This Row],[ID]]</f>
        <v>PLASTICOS152</v>
      </c>
      <c r="AH150" s="36"/>
      <c r="AI150" s="37">
        <f>+LISTAS[[#This Row],[Precio]]+(LISTAS[[#This Row],[Precio]]*AH150)</f>
        <v>1018.65</v>
      </c>
      <c r="AJ150" s="38">
        <f t="shared" si="2"/>
        <v>509.32499999999999</v>
      </c>
      <c r="AL150" s="35">
        <f>+AJ150/LISTAS[[#This Row],[COSTO]]-1</f>
        <v>1.1957203445727886</v>
      </c>
      <c r="AM150" t="str">
        <f>+LISTAS[[#This Row],[ID]]</f>
        <v>PLASTICOS152</v>
      </c>
      <c r="AO150" s="43"/>
      <c r="AP150" s="39">
        <f>LISTAS[[#This Row],[COSTO]]+(LISTAS[[#This Row],[COSTO]]*AO150)</f>
        <v>231.96260000000001</v>
      </c>
      <c r="AQ150" s="44">
        <f>IF(AO150="",0,AP150/LISTAS[[#This Row],[VENTA NETA]]-1)</f>
        <v>0</v>
      </c>
      <c r="AS150" s="39">
        <v>185.25</v>
      </c>
      <c r="AT150" s="48">
        <f>+LISTAS[[#This Row],[COSTO]]/AS150-1</f>
        <v>0.2521597840755736</v>
      </c>
      <c r="BA150" t="s">
        <v>5</v>
      </c>
      <c r="BB150" s="36"/>
    </row>
    <row r="151" spans="1:54" x14ac:dyDescent="0.35">
      <c r="A151" s="7" t="s">
        <v>302</v>
      </c>
      <c r="B151" t="s">
        <v>5</v>
      </c>
      <c r="C151">
        <v>153</v>
      </c>
      <c r="D151" t="s">
        <v>303</v>
      </c>
      <c r="E151" s="2">
        <v>902.31</v>
      </c>
      <c r="F151" s="7" t="str">
        <f>+_xlfn.XLOOKUP(LISTAS[[#This Row],[ID]],_01_CODIGOS_Y_COSTOS_xlsm[Producto y N°],_01_CODIGOS_Y_COSTOS_xlsm[FABRICA],"",0,1)</f>
        <v>FADER</v>
      </c>
      <c r="G151" s="26">
        <f>LISTAS[[#This Row],[Precio]]*(1-0.46)</f>
        <v>487.24740000000003</v>
      </c>
      <c r="H151" s="1">
        <f>+_xlfn.XLOOKUP(LISTAS[[#This Row],[ID]],_01_CODIGOS_Y_COSTOS_xlsm[Producto y N°],_01_CODIGOS_Y_COSTOS_xlsm[COSTO],0,0,1)</f>
        <v>174.5625</v>
      </c>
      <c r="I151" s="27">
        <f>+IFERROR(LISTAS[[#This Row],[VENTA NETA]]/LISTAS[[#This Row],[COSTO]]-1,0)</f>
        <v>1.7912489795918369</v>
      </c>
      <c r="J151" s="50" t="str">
        <f>IFERROR(VLOOKUP(LISTAS[[#This Row],[ID]],_01_CODIGOS_Y_COSTOS_xlsm[[Producto y N°]:[CODIGO]],2,0),"")</f>
        <v>S-167</v>
      </c>
      <c r="O151" t="s">
        <v>302</v>
      </c>
      <c r="AB151" s="12" t="str">
        <f>+LISTAS[[#This Row],[Codigo]]&amp;LISTAS[[#This Row],[Fabrica]]</f>
        <v>S-167FADER</v>
      </c>
      <c r="AC151" s="13" t="str">
        <f>+LISTAS[[#This Row],[Codigo]]</f>
        <v>S-167</v>
      </c>
      <c r="AD151" s="13" t="str">
        <f>+LISTAS[[#This Row],[ID]]</f>
        <v>PLASTICOS153</v>
      </c>
      <c r="AH151" s="36"/>
      <c r="AI151" s="37">
        <f>+LISTAS[[#This Row],[Precio]]+(LISTAS[[#This Row],[Precio]]*AH151)</f>
        <v>902.31</v>
      </c>
      <c r="AJ151" s="38">
        <f t="shared" si="2"/>
        <v>451.15499999999997</v>
      </c>
      <c r="AL151" s="35">
        <f>+AJ151/LISTAS[[#This Row],[COSTO]]-1</f>
        <v>1.5844897959183672</v>
      </c>
      <c r="AM151" t="str">
        <f>+LISTAS[[#This Row],[ID]]</f>
        <v>PLASTICOS153</v>
      </c>
      <c r="AO151" s="43"/>
      <c r="AP151" s="39">
        <f>LISTAS[[#This Row],[COSTO]]+(LISTAS[[#This Row],[COSTO]]*AO151)</f>
        <v>174.5625</v>
      </c>
      <c r="AQ151" s="44">
        <f>IF(AO151="",0,AP151/LISTAS[[#This Row],[VENTA NETA]]-1)</f>
        <v>0</v>
      </c>
      <c r="AS151" s="39">
        <v>140.6</v>
      </c>
      <c r="AT151" s="48">
        <f>+LISTAS[[#This Row],[COSTO]]/AS151-1</f>
        <v>0.24155405405405417</v>
      </c>
      <c r="BA151" t="s">
        <v>5</v>
      </c>
      <c r="BB151" s="36"/>
    </row>
    <row r="152" spans="1:54" x14ac:dyDescent="0.35">
      <c r="A152" s="7" t="s">
        <v>304</v>
      </c>
      <c r="B152" t="s">
        <v>5</v>
      </c>
      <c r="C152">
        <v>154</v>
      </c>
      <c r="D152" t="s">
        <v>305</v>
      </c>
      <c r="E152" s="2">
        <v>949.24</v>
      </c>
      <c r="F152" s="7" t="str">
        <f>+_xlfn.XLOOKUP(LISTAS[[#This Row],[ID]],_01_CODIGOS_Y_COSTOS_xlsm[Producto y N°],_01_CODIGOS_Y_COSTOS_xlsm[FABRICA],"",0,1)</f>
        <v>FADER</v>
      </c>
      <c r="G152" s="26">
        <f>LISTAS[[#This Row],[Precio]]*(1-0.46)</f>
        <v>512.58960000000002</v>
      </c>
      <c r="H152" s="1">
        <f>+_xlfn.XLOOKUP(LISTAS[[#This Row],[ID]],_01_CODIGOS_Y_COSTOS_xlsm[Producto y N°],_01_CODIGOS_Y_COSTOS_xlsm[COSTO],0,0,1)</f>
        <v>221.44499999999999</v>
      </c>
      <c r="I152" s="27">
        <f>+IFERROR(LISTAS[[#This Row],[VENTA NETA]]/LISTAS[[#This Row],[COSTO]]-1,0)</f>
        <v>1.3147490347490347</v>
      </c>
      <c r="J152" s="50" t="str">
        <f>IFERROR(VLOOKUP(LISTAS[[#This Row],[ID]],_01_CODIGOS_Y_COSTOS_xlsm[[Producto y N°]:[CODIGO]],2,0),"")</f>
        <v>S-017</v>
      </c>
      <c r="O152" t="s">
        <v>304</v>
      </c>
      <c r="AB152" s="12" t="str">
        <f>+LISTAS[[#This Row],[Codigo]]&amp;LISTAS[[#This Row],[Fabrica]]</f>
        <v>S-017FADER</v>
      </c>
      <c r="AC152" s="13" t="str">
        <f>+LISTAS[[#This Row],[Codigo]]</f>
        <v>S-017</v>
      </c>
      <c r="AD152" s="13" t="str">
        <f>+LISTAS[[#This Row],[ID]]</f>
        <v>PLASTICOS154</v>
      </c>
      <c r="AH152" s="36"/>
      <c r="AI152" s="37">
        <f>+LISTAS[[#This Row],[Precio]]+(LISTAS[[#This Row],[Precio]]*AH152)</f>
        <v>949.24</v>
      </c>
      <c r="AJ152" s="38">
        <f t="shared" si="2"/>
        <v>474.62</v>
      </c>
      <c r="AL152" s="35">
        <f>+AJ152/LISTAS[[#This Row],[COSTO]]-1</f>
        <v>1.1432861432861432</v>
      </c>
      <c r="AM152" t="str">
        <f>+LISTAS[[#This Row],[ID]]</f>
        <v>PLASTICOS154</v>
      </c>
      <c r="AO152" s="43"/>
      <c r="AP152" s="39">
        <f>LISTAS[[#This Row],[COSTO]]+(LISTAS[[#This Row],[COSTO]]*AO152)</f>
        <v>221.44499999999999</v>
      </c>
      <c r="AQ152" s="44">
        <f>IF(AO152="",0,AP152/LISTAS[[#This Row],[VENTA NETA]]-1)</f>
        <v>0</v>
      </c>
      <c r="AS152" s="39">
        <v>175.75</v>
      </c>
      <c r="AT152" s="48">
        <f>+LISTAS[[#This Row],[COSTO]]/AS152-1</f>
        <v>0.26</v>
      </c>
      <c r="BA152" t="s">
        <v>5</v>
      </c>
      <c r="BB152" s="36"/>
    </row>
    <row r="153" spans="1:54" x14ac:dyDescent="0.35">
      <c r="A153" s="7" t="s">
        <v>306</v>
      </c>
      <c r="B153" t="s">
        <v>5</v>
      </c>
      <c r="C153">
        <v>155</v>
      </c>
      <c r="D153" t="s">
        <v>307</v>
      </c>
      <c r="E153" s="2">
        <v>873.13</v>
      </c>
      <c r="F153" s="7" t="str">
        <f>+_xlfn.XLOOKUP(LISTAS[[#This Row],[ID]],_01_CODIGOS_Y_COSTOS_xlsm[Producto y N°],_01_CODIGOS_Y_COSTOS_xlsm[FABRICA],"",0,1)</f>
        <v>FADER</v>
      </c>
      <c r="G153" s="26">
        <f>LISTAS[[#This Row],[Precio]]*(1-0.46)</f>
        <v>471.49020000000002</v>
      </c>
      <c r="H153" s="1">
        <f>+_xlfn.XLOOKUP(LISTAS[[#This Row],[ID]],_01_CODIGOS_Y_COSTOS_xlsm[Producto y N°],_01_CODIGOS_Y_COSTOS_xlsm[COSTO],0,0,1)</f>
        <v>199.5958</v>
      </c>
      <c r="I153" s="27">
        <f>+IFERROR(LISTAS[[#This Row],[VENTA NETA]]/LISTAS[[#This Row],[COSTO]]-1,0)</f>
        <v>1.3622250568398737</v>
      </c>
      <c r="J153" s="50" t="str">
        <f>IFERROR(VLOOKUP(LISTAS[[#This Row],[ID]],_01_CODIGOS_Y_COSTOS_xlsm[[Producto y N°]:[CODIGO]],2,0),"")</f>
        <v>F-1056</v>
      </c>
      <c r="O153" t="s">
        <v>306</v>
      </c>
      <c r="AB153" s="12" t="str">
        <f>+LISTAS[[#This Row],[Codigo]]&amp;LISTAS[[#This Row],[Fabrica]]</f>
        <v>F-1056FADER</v>
      </c>
      <c r="AC153" s="13" t="str">
        <f>+LISTAS[[#This Row],[Codigo]]</f>
        <v>F-1056</v>
      </c>
      <c r="AD153" s="13" t="str">
        <f>+LISTAS[[#This Row],[ID]]</f>
        <v>PLASTICOS155</v>
      </c>
      <c r="AH153" s="36"/>
      <c r="AI153" s="37">
        <f>+LISTAS[[#This Row],[Precio]]+(LISTAS[[#This Row],[Precio]]*AH153)</f>
        <v>873.13</v>
      </c>
      <c r="AJ153" s="38">
        <f t="shared" si="2"/>
        <v>436.565</v>
      </c>
      <c r="AL153" s="35">
        <f>+AJ153/LISTAS[[#This Row],[COSTO]]-1</f>
        <v>1.187245422999883</v>
      </c>
      <c r="AM153" t="str">
        <f>+LISTAS[[#This Row],[ID]]</f>
        <v>PLASTICOS155</v>
      </c>
      <c r="AO153" s="43"/>
      <c r="AP153" s="39">
        <f>LISTAS[[#This Row],[COSTO]]+(LISTAS[[#This Row],[COSTO]]*AO153)</f>
        <v>199.5958</v>
      </c>
      <c r="AQ153" s="44">
        <f>IF(AO153="",0,AP153/LISTAS[[#This Row],[VENTA NETA]]-1)</f>
        <v>0</v>
      </c>
      <c r="AS153" s="39">
        <v>161.5</v>
      </c>
      <c r="AT153" s="48">
        <f>+LISTAS[[#This Row],[COSTO]]/AS153-1</f>
        <v>0.23588730650154788</v>
      </c>
      <c r="BA153" t="s">
        <v>5</v>
      </c>
      <c r="BB153" s="36"/>
    </row>
    <row r="154" spans="1:54" x14ac:dyDescent="0.35">
      <c r="A154" s="7" t="s">
        <v>308</v>
      </c>
      <c r="B154" t="s">
        <v>5</v>
      </c>
      <c r="C154">
        <v>156</v>
      </c>
      <c r="D154" t="s">
        <v>309</v>
      </c>
      <c r="E154" s="2">
        <v>1384.69</v>
      </c>
      <c r="F154" s="7" t="str">
        <f>+_xlfn.XLOOKUP(LISTAS[[#This Row],[ID]],_01_CODIGOS_Y_COSTOS_xlsm[Producto y N°],_01_CODIGOS_Y_COSTOS_xlsm[FABRICA],"",0,1)</f>
        <v>FADER</v>
      </c>
      <c r="G154" s="26">
        <f>LISTAS[[#This Row],[Precio]]*(1-0.46)</f>
        <v>747.73260000000005</v>
      </c>
      <c r="H154" s="1">
        <f>+_xlfn.XLOOKUP(LISTAS[[#This Row],[ID]],_01_CODIGOS_Y_COSTOS_xlsm[Producto y N°],_01_CODIGOS_Y_COSTOS_xlsm[COSTO],0,0,1)</f>
        <v>237.3571</v>
      </c>
      <c r="I154" s="27">
        <f>+IFERROR(LISTAS[[#This Row],[VENTA NETA]]/LISTAS[[#This Row],[COSTO]]-1,0)</f>
        <v>2.1502432410911663</v>
      </c>
      <c r="J154" s="50" t="str">
        <f>IFERROR(VLOOKUP(LISTAS[[#This Row],[ID]],_01_CODIGOS_Y_COSTOS_xlsm[[Producto y N°]:[CODIGO]],2,0),"")</f>
        <v>F-1078</v>
      </c>
      <c r="O154" t="s">
        <v>308</v>
      </c>
      <c r="AB154" s="12" t="str">
        <f>+LISTAS[[#This Row],[Codigo]]&amp;LISTAS[[#This Row],[Fabrica]]</f>
        <v>F-1078FADER</v>
      </c>
      <c r="AC154" s="13" t="str">
        <f>+LISTAS[[#This Row],[Codigo]]</f>
        <v>F-1078</v>
      </c>
      <c r="AD154" s="13" t="str">
        <f>+LISTAS[[#This Row],[ID]]</f>
        <v>PLASTICOS156</v>
      </c>
      <c r="AH154" s="36"/>
      <c r="AI154" s="37">
        <f>+LISTAS[[#This Row],[Precio]]+(LISTAS[[#This Row],[Precio]]*AH154)</f>
        <v>1384.69</v>
      </c>
      <c r="AJ154" s="38">
        <f t="shared" si="2"/>
        <v>692.34500000000003</v>
      </c>
      <c r="AL154" s="35">
        <f>+AJ154/LISTAS[[#This Row],[COSTO]]-1</f>
        <v>1.9168918898992278</v>
      </c>
      <c r="AM154" t="str">
        <f>+LISTAS[[#This Row],[ID]]</f>
        <v>PLASTICOS156</v>
      </c>
      <c r="AO154" s="43"/>
      <c r="AP154" s="39">
        <f>LISTAS[[#This Row],[COSTO]]+(LISTAS[[#This Row],[COSTO]]*AO154)</f>
        <v>237.3571</v>
      </c>
      <c r="AQ154" s="44">
        <f>IF(AO154="",0,AP154/LISTAS[[#This Row],[VENTA NETA]]-1)</f>
        <v>0</v>
      </c>
      <c r="AS154" s="39">
        <v>209</v>
      </c>
      <c r="AT154" s="48">
        <f>+LISTAS[[#This Row],[COSTO]]/AS154-1</f>
        <v>0.13567990430622001</v>
      </c>
      <c r="BA154" t="s">
        <v>5</v>
      </c>
      <c r="BB154" s="36"/>
    </row>
    <row r="155" spans="1:54" x14ac:dyDescent="0.35">
      <c r="A155" s="7" t="s">
        <v>310</v>
      </c>
      <c r="B155" t="s">
        <v>5</v>
      </c>
      <c r="C155">
        <v>157</v>
      </c>
      <c r="D155" t="s">
        <v>311</v>
      </c>
      <c r="E155" s="2">
        <v>1018.65</v>
      </c>
      <c r="F155" s="7" t="str">
        <f>+_xlfn.XLOOKUP(LISTAS[[#This Row],[ID]],_01_CODIGOS_Y_COSTOS_xlsm[Producto y N°],_01_CODIGOS_Y_COSTOS_xlsm[FABRICA],"",0,1)</f>
        <v>FADER</v>
      </c>
      <c r="G155" s="26">
        <f>LISTAS[[#This Row],[Precio]]*(1-0.46)</f>
        <v>550.07100000000003</v>
      </c>
      <c r="H155" s="1">
        <f>+_xlfn.XLOOKUP(LISTAS[[#This Row],[ID]],_01_CODIGOS_Y_COSTOS_xlsm[Producto y N°],_01_CODIGOS_Y_COSTOS_xlsm[COSTO],0,0,1)</f>
        <v>231.96260000000001</v>
      </c>
      <c r="I155" s="27">
        <f>+IFERROR(LISTAS[[#This Row],[VENTA NETA]]/LISTAS[[#This Row],[COSTO]]-1,0)</f>
        <v>1.3713779721386121</v>
      </c>
      <c r="J155" s="50" t="str">
        <f>IFERROR(VLOOKUP(LISTAS[[#This Row],[ID]],_01_CODIGOS_Y_COSTOS_xlsm[[Producto y N°]:[CODIGO]],2,0),"")</f>
        <v>F-1072</v>
      </c>
      <c r="O155" t="s">
        <v>310</v>
      </c>
      <c r="AB155" s="12" t="str">
        <f>+LISTAS[[#This Row],[Codigo]]&amp;LISTAS[[#This Row],[Fabrica]]</f>
        <v>F-1072FADER</v>
      </c>
      <c r="AC155" s="13" t="str">
        <f>+LISTAS[[#This Row],[Codigo]]</f>
        <v>F-1072</v>
      </c>
      <c r="AD155" s="13" t="str">
        <f>+LISTAS[[#This Row],[ID]]</f>
        <v>PLASTICOS157</v>
      </c>
      <c r="AH155" s="36"/>
      <c r="AI155" s="37">
        <f>+LISTAS[[#This Row],[Precio]]+(LISTAS[[#This Row],[Precio]]*AH155)</f>
        <v>1018.65</v>
      </c>
      <c r="AJ155" s="38">
        <f t="shared" si="2"/>
        <v>509.32499999999999</v>
      </c>
      <c r="AL155" s="35">
        <f>+AJ155/LISTAS[[#This Row],[COSTO]]-1</f>
        <v>1.1957203445727886</v>
      </c>
      <c r="AM155" t="str">
        <f>+LISTAS[[#This Row],[ID]]</f>
        <v>PLASTICOS157</v>
      </c>
      <c r="AO155" s="43"/>
      <c r="AP155" s="39">
        <f>LISTAS[[#This Row],[COSTO]]+(LISTAS[[#This Row],[COSTO]]*AO155)</f>
        <v>231.96260000000001</v>
      </c>
      <c r="AQ155" s="44">
        <f>IF(AO155="",0,AP155/LISTAS[[#This Row],[VENTA NETA]]-1)</f>
        <v>0</v>
      </c>
      <c r="AS155" s="39">
        <v>185.25</v>
      </c>
      <c r="AT155" s="48">
        <f>+LISTAS[[#This Row],[COSTO]]/AS155-1</f>
        <v>0.2521597840755736</v>
      </c>
      <c r="BA155" t="s">
        <v>5</v>
      </c>
      <c r="BB155" s="36"/>
    </row>
    <row r="156" spans="1:54" x14ac:dyDescent="0.35">
      <c r="A156" s="7" t="s">
        <v>312</v>
      </c>
      <c r="B156" t="s">
        <v>5</v>
      </c>
      <c r="C156">
        <v>158</v>
      </c>
      <c r="D156" t="s">
        <v>313</v>
      </c>
      <c r="E156" s="2">
        <v>839.97</v>
      </c>
      <c r="F156" s="7" t="str">
        <f>+_xlfn.XLOOKUP(LISTAS[[#This Row],[ID]],_01_CODIGOS_Y_COSTOS_xlsm[Producto y N°],_01_CODIGOS_Y_COSTOS_xlsm[FABRICA],"",0,1)</f>
        <v>FADER</v>
      </c>
      <c r="G156" s="26">
        <f>LISTAS[[#This Row],[Precio]]*(1-0.46)</f>
        <v>453.58380000000005</v>
      </c>
      <c r="H156" s="1">
        <f>+_xlfn.XLOOKUP(LISTAS[[#This Row],[ID]],_01_CODIGOS_Y_COSTOS_xlsm[Producto y N°],_01_CODIGOS_Y_COSTOS_xlsm[COSTO],0,0,1)</f>
        <v>180.1756</v>
      </c>
      <c r="I156" s="27">
        <f>+IFERROR(LISTAS[[#This Row],[VENTA NETA]]/LISTAS[[#This Row],[COSTO]]-1,0)</f>
        <v>1.5174540836828077</v>
      </c>
      <c r="J156" s="50" t="str">
        <f>IFERROR(VLOOKUP(LISTAS[[#This Row],[ID]],_01_CODIGOS_Y_COSTOS_xlsm[[Producto y N°]:[CODIGO]],2,0),"")</f>
        <v>F-1075</v>
      </c>
      <c r="O156" t="s">
        <v>312</v>
      </c>
      <c r="AB156" s="12" t="str">
        <f>+LISTAS[[#This Row],[Codigo]]&amp;LISTAS[[#This Row],[Fabrica]]</f>
        <v>F-1075FADER</v>
      </c>
      <c r="AC156" s="13" t="str">
        <f>+LISTAS[[#This Row],[Codigo]]</f>
        <v>F-1075</v>
      </c>
      <c r="AD156" s="13" t="str">
        <f>+LISTAS[[#This Row],[ID]]</f>
        <v>PLASTICOS158</v>
      </c>
      <c r="AH156" s="36"/>
      <c r="AI156" s="37">
        <f>+LISTAS[[#This Row],[Precio]]+(LISTAS[[#This Row],[Precio]]*AH156)</f>
        <v>839.97</v>
      </c>
      <c r="AJ156" s="38">
        <f t="shared" si="2"/>
        <v>419.98500000000001</v>
      </c>
      <c r="AL156" s="35">
        <f>+AJ156/LISTAS[[#This Row],[COSTO]]-1</f>
        <v>1.3309760034100067</v>
      </c>
      <c r="AM156" t="str">
        <f>+LISTAS[[#This Row],[ID]]</f>
        <v>PLASTICOS158</v>
      </c>
      <c r="AO156" s="43"/>
      <c r="AP156" s="39">
        <f>LISTAS[[#This Row],[COSTO]]+(LISTAS[[#This Row],[COSTO]]*AO156)</f>
        <v>180.1756</v>
      </c>
      <c r="AQ156" s="44">
        <f>IF(AO156="",0,AP156/LISTAS[[#This Row],[VENTA NETA]]-1)</f>
        <v>0</v>
      </c>
      <c r="AS156" s="39">
        <v>142.5</v>
      </c>
      <c r="AT156" s="48">
        <f>+LISTAS[[#This Row],[COSTO]]/AS156-1</f>
        <v>0.26439017543859644</v>
      </c>
      <c r="BA156" t="s">
        <v>5</v>
      </c>
      <c r="BB156" s="36"/>
    </row>
    <row r="157" spans="1:54" x14ac:dyDescent="0.35">
      <c r="A157" s="7" t="s">
        <v>314</v>
      </c>
      <c r="B157" t="s">
        <v>5</v>
      </c>
      <c r="C157">
        <v>159</v>
      </c>
      <c r="D157" t="s">
        <v>315</v>
      </c>
      <c r="E157" s="2">
        <v>949.24</v>
      </c>
      <c r="F157" s="7" t="str">
        <f>+_xlfn.XLOOKUP(LISTAS[[#This Row],[ID]],_01_CODIGOS_Y_COSTOS_xlsm[Producto y N°],_01_CODIGOS_Y_COSTOS_xlsm[FABRICA],"",0,1)</f>
        <v>FADER</v>
      </c>
      <c r="G157" s="26">
        <f>LISTAS[[#This Row],[Precio]]*(1-0.46)</f>
        <v>512.58960000000002</v>
      </c>
      <c r="H157" s="1">
        <f>+_xlfn.XLOOKUP(LISTAS[[#This Row],[ID]],_01_CODIGOS_Y_COSTOS_xlsm[Producto y N°],_01_CODIGOS_Y_COSTOS_xlsm[COSTO],0,0,1)</f>
        <v>0</v>
      </c>
      <c r="I157" s="27">
        <f>+IFERROR(LISTAS[[#This Row],[VENTA NETA]]/LISTAS[[#This Row],[COSTO]]-1,0)</f>
        <v>0</v>
      </c>
      <c r="J157" s="50" t="str">
        <f>IFERROR(VLOOKUP(LISTAS[[#This Row],[ID]],_01_CODIGOS_Y_COSTOS_xlsm[[Producto y N°]:[CODIGO]],2,0),"")</f>
        <v>S-193</v>
      </c>
      <c r="O157" t="s">
        <v>314</v>
      </c>
      <c r="AB157" s="12" t="str">
        <f>+LISTAS[[#This Row],[Codigo]]&amp;LISTAS[[#This Row],[Fabrica]]</f>
        <v>S-193FADER</v>
      </c>
      <c r="AC157" s="13" t="str">
        <f>+LISTAS[[#This Row],[Codigo]]</f>
        <v>S-193</v>
      </c>
      <c r="AD157" s="13" t="str">
        <f>+LISTAS[[#This Row],[ID]]</f>
        <v>PLASTICOS159</v>
      </c>
      <c r="AH157" s="36"/>
      <c r="AI157" s="37">
        <f>+LISTAS[[#This Row],[Precio]]+(LISTAS[[#This Row],[Precio]]*AH157)</f>
        <v>949.24</v>
      </c>
      <c r="AJ157" s="38">
        <f t="shared" si="2"/>
        <v>474.62</v>
      </c>
      <c r="AL157" s="35" t="e">
        <f>+AJ157/LISTAS[[#This Row],[COSTO]]-1</f>
        <v>#DIV/0!</v>
      </c>
      <c r="AM157" t="str">
        <f>+LISTAS[[#This Row],[ID]]</f>
        <v>PLASTICOS159</v>
      </c>
      <c r="AO157" s="43"/>
      <c r="AP157" s="39">
        <f>LISTAS[[#This Row],[COSTO]]+(LISTAS[[#This Row],[COSTO]]*AO157)</f>
        <v>0</v>
      </c>
      <c r="AQ157" s="44">
        <f>IF(AO157="",0,AP157/LISTAS[[#This Row],[VENTA NETA]]-1)</f>
        <v>0</v>
      </c>
      <c r="AS157" s="39">
        <v>0</v>
      </c>
      <c r="AT157" s="48" t="e">
        <f>+LISTAS[[#This Row],[COSTO]]/AS157-1</f>
        <v>#DIV/0!</v>
      </c>
      <c r="BA157" t="s">
        <v>5</v>
      </c>
      <c r="BB157" s="36"/>
    </row>
    <row r="158" spans="1:54" x14ac:dyDescent="0.35">
      <c r="A158" s="7" t="s">
        <v>316</v>
      </c>
      <c r="B158" t="s">
        <v>5</v>
      </c>
      <c r="C158">
        <v>160</v>
      </c>
      <c r="D158" t="s">
        <v>317</v>
      </c>
      <c r="E158" s="2">
        <v>1229.03</v>
      </c>
      <c r="F158" s="7" t="str">
        <f>+_xlfn.XLOOKUP(LISTAS[[#This Row],[ID]],_01_CODIGOS_Y_COSTOS_xlsm[Producto y N°],_01_CODIGOS_Y_COSTOS_xlsm[FABRICA],"",0,1)</f>
        <v>FADER</v>
      </c>
      <c r="G158" s="26">
        <f>LISTAS[[#This Row],[Precio]]*(1-0.46)</f>
        <v>663.67619999999999</v>
      </c>
      <c r="H158" s="1">
        <f>+_xlfn.XLOOKUP(LISTAS[[#This Row],[ID]],_01_CODIGOS_Y_COSTOS_xlsm[Producto y N°],_01_CODIGOS_Y_COSTOS_xlsm[COSTO],0,0,1)</f>
        <v>215.46</v>
      </c>
      <c r="I158" s="27">
        <f>+IFERROR(LISTAS[[#This Row],[VENTA NETA]]/LISTAS[[#This Row],[COSTO]]-1,0)</f>
        <v>2.0802756892230576</v>
      </c>
      <c r="J158" s="50" t="str">
        <f>IFERROR(VLOOKUP(LISTAS[[#This Row],[ID]],_01_CODIGOS_Y_COSTOS_xlsm[[Producto y N°]:[CODIGO]],2,0),"")</f>
        <v>S-073</v>
      </c>
      <c r="O158" t="s">
        <v>316</v>
      </c>
      <c r="AB158" s="12" t="str">
        <f>+LISTAS[[#This Row],[Codigo]]&amp;LISTAS[[#This Row],[Fabrica]]</f>
        <v>S-073FADER</v>
      </c>
      <c r="AC158" s="13" t="str">
        <f>+LISTAS[[#This Row],[Codigo]]</f>
        <v>S-073</v>
      </c>
      <c r="AD158" s="13" t="str">
        <f>+LISTAS[[#This Row],[ID]]</f>
        <v>PLASTICOS160</v>
      </c>
      <c r="AH158" s="36"/>
      <c r="AI158" s="37">
        <f>+LISTAS[[#This Row],[Precio]]+(LISTAS[[#This Row],[Precio]]*AH158)</f>
        <v>1229.03</v>
      </c>
      <c r="AJ158" s="38">
        <f t="shared" si="2"/>
        <v>614.51499999999999</v>
      </c>
      <c r="AL158" s="35">
        <f>+AJ158/LISTAS[[#This Row],[COSTO]]-1</f>
        <v>1.8521071196509791</v>
      </c>
      <c r="AM158" t="str">
        <f>+LISTAS[[#This Row],[ID]]</f>
        <v>PLASTICOS160</v>
      </c>
      <c r="AO158" s="43"/>
      <c r="AP158" s="39">
        <f>LISTAS[[#This Row],[COSTO]]+(LISTAS[[#This Row],[COSTO]]*AO158)</f>
        <v>215.46</v>
      </c>
      <c r="AQ158" s="44">
        <f>IF(AO158="",0,AP158/LISTAS[[#This Row],[VENTA NETA]]-1)</f>
        <v>0</v>
      </c>
      <c r="AS158" s="39">
        <v>180.5</v>
      </c>
      <c r="AT158" s="48">
        <f>+LISTAS[[#This Row],[COSTO]]/AS158-1</f>
        <v>0.1936842105263159</v>
      </c>
      <c r="BA158" t="s">
        <v>5</v>
      </c>
      <c r="BB158" s="36"/>
    </row>
    <row r="159" spans="1:54" x14ac:dyDescent="0.35">
      <c r="A159" s="7" t="s">
        <v>318</v>
      </c>
      <c r="B159" t="s">
        <v>5</v>
      </c>
      <c r="C159">
        <v>161</v>
      </c>
      <c r="D159" t="s">
        <v>319</v>
      </c>
      <c r="E159" s="2">
        <v>1018.65</v>
      </c>
      <c r="F159" s="7" t="str">
        <f>+_xlfn.XLOOKUP(LISTAS[[#This Row],[ID]],_01_CODIGOS_Y_COSTOS_xlsm[Producto y N°],_01_CODIGOS_Y_COSTOS_xlsm[FABRICA],"",0,1)</f>
        <v>FADER</v>
      </c>
      <c r="G159" s="26">
        <f>LISTAS[[#This Row],[Precio]]*(1-0.46)</f>
        <v>550.07100000000003</v>
      </c>
      <c r="H159" s="1">
        <f>+_xlfn.XLOOKUP(LISTAS[[#This Row],[ID]],_01_CODIGOS_Y_COSTOS_xlsm[Producto y N°],_01_CODIGOS_Y_COSTOS_xlsm[COSTO],0,0,1)</f>
        <v>239.4</v>
      </c>
      <c r="I159" s="27">
        <f>+IFERROR(LISTAS[[#This Row],[VENTA NETA]]/LISTAS[[#This Row],[COSTO]]-1,0)</f>
        <v>1.2977067669172935</v>
      </c>
      <c r="J159" s="50" t="str">
        <f>IFERROR(VLOOKUP(LISTAS[[#This Row],[ID]],_01_CODIGOS_Y_COSTOS_xlsm[[Producto y N°]:[CODIGO]],2,0),"")</f>
        <v>S-138</v>
      </c>
      <c r="O159" t="s">
        <v>318</v>
      </c>
      <c r="AB159" s="12" t="str">
        <f>+LISTAS[[#This Row],[Codigo]]&amp;LISTAS[[#This Row],[Fabrica]]</f>
        <v>S-138FADER</v>
      </c>
      <c r="AC159" s="13" t="str">
        <f>+LISTAS[[#This Row],[Codigo]]</f>
        <v>S-138</v>
      </c>
      <c r="AD159" s="13" t="str">
        <f>+LISTAS[[#This Row],[ID]]</f>
        <v>PLASTICOS161</v>
      </c>
      <c r="AH159" s="36"/>
      <c r="AI159" s="37">
        <f>+LISTAS[[#This Row],[Precio]]+(LISTAS[[#This Row],[Precio]]*AH159)</f>
        <v>1018.65</v>
      </c>
      <c r="AJ159" s="38">
        <f t="shared" si="2"/>
        <v>509.32499999999999</v>
      </c>
      <c r="AL159" s="35">
        <f>+AJ159/LISTAS[[#This Row],[COSTO]]-1</f>
        <v>1.1275062656641603</v>
      </c>
      <c r="AM159" t="str">
        <f>+LISTAS[[#This Row],[ID]]</f>
        <v>PLASTICOS161</v>
      </c>
      <c r="AO159" s="43"/>
      <c r="AP159" s="39">
        <f>LISTAS[[#This Row],[COSTO]]+(LISTAS[[#This Row],[COSTO]]*AO159)</f>
        <v>239.4</v>
      </c>
      <c r="AQ159" s="44">
        <f>IF(AO159="",0,AP159/LISTAS[[#This Row],[VENTA NETA]]-1)</f>
        <v>0</v>
      </c>
      <c r="AS159" s="39">
        <v>190</v>
      </c>
      <c r="AT159" s="48">
        <f>+LISTAS[[#This Row],[COSTO]]/AS159-1</f>
        <v>0.26</v>
      </c>
      <c r="BA159" t="s">
        <v>5</v>
      </c>
      <c r="BB159" s="36"/>
    </row>
    <row r="160" spans="1:54" x14ac:dyDescent="0.35">
      <c r="A160" s="7" t="s">
        <v>320</v>
      </c>
      <c r="B160" t="s">
        <v>5</v>
      </c>
      <c r="C160">
        <v>162</v>
      </c>
      <c r="D160" t="s">
        <v>321</v>
      </c>
      <c r="E160" s="2">
        <v>1236.93</v>
      </c>
      <c r="F160" s="7" t="str">
        <f>+_xlfn.XLOOKUP(LISTAS[[#This Row],[ID]],_01_CODIGOS_Y_COSTOS_xlsm[Producto y N°],_01_CODIGOS_Y_COSTOS_xlsm[FABRICA],"",0,1)</f>
        <v>FADER</v>
      </c>
      <c r="G160" s="26">
        <f>LISTAS[[#This Row],[Precio]]*(1-0.46)</f>
        <v>667.94220000000007</v>
      </c>
      <c r="H160" s="1">
        <f>+_xlfn.XLOOKUP(LISTAS[[#This Row],[ID]],_01_CODIGOS_Y_COSTOS_xlsm[Producto y N°],_01_CODIGOS_Y_COSTOS_xlsm[COSTO],0,0,1)</f>
        <v>239.4</v>
      </c>
      <c r="I160" s="27">
        <f>+IFERROR(LISTAS[[#This Row],[VENTA NETA]]/LISTAS[[#This Row],[COSTO]]-1,0)</f>
        <v>1.7900676691729327</v>
      </c>
      <c r="J160" s="50" t="str">
        <f>IFERROR(VLOOKUP(LISTAS[[#This Row],[ID]],_01_CODIGOS_Y_COSTOS_xlsm[[Producto y N°]:[CODIGO]],2,0),"")</f>
        <v>S-165</v>
      </c>
      <c r="O160" t="s">
        <v>320</v>
      </c>
      <c r="AB160" s="12" t="str">
        <f>+LISTAS[[#This Row],[Codigo]]&amp;LISTAS[[#This Row],[Fabrica]]</f>
        <v>S-165FADER</v>
      </c>
      <c r="AC160" s="13" t="str">
        <f>+LISTAS[[#This Row],[Codigo]]</f>
        <v>S-165</v>
      </c>
      <c r="AD160" s="13" t="str">
        <f>+LISTAS[[#This Row],[ID]]</f>
        <v>PLASTICOS162</v>
      </c>
      <c r="AH160" s="36"/>
      <c r="AI160" s="37">
        <f>+LISTAS[[#This Row],[Precio]]+(LISTAS[[#This Row],[Precio]]*AH160)</f>
        <v>1236.93</v>
      </c>
      <c r="AJ160" s="38">
        <f t="shared" si="2"/>
        <v>618.46500000000003</v>
      </c>
      <c r="AL160" s="35">
        <f>+AJ160/LISTAS[[#This Row],[COSTO]]-1</f>
        <v>1.5833959899749375</v>
      </c>
      <c r="AM160" t="str">
        <f>+LISTAS[[#This Row],[ID]]</f>
        <v>PLASTICOS162</v>
      </c>
      <c r="AO160" s="43"/>
      <c r="AP160" s="39">
        <f>LISTAS[[#This Row],[COSTO]]+(LISTAS[[#This Row],[COSTO]]*AO160)</f>
        <v>239.4</v>
      </c>
      <c r="AQ160" s="44">
        <f>IF(AO160="",0,AP160/LISTAS[[#This Row],[VENTA NETA]]-1)</f>
        <v>0</v>
      </c>
      <c r="AS160" s="39">
        <v>190</v>
      </c>
      <c r="AT160" s="48">
        <f>+LISTAS[[#This Row],[COSTO]]/AS160-1</f>
        <v>0.26</v>
      </c>
      <c r="BA160" t="s">
        <v>5</v>
      </c>
      <c r="BB160" s="36"/>
    </row>
    <row r="161" spans="1:54" x14ac:dyDescent="0.35">
      <c r="A161" s="7" t="s">
        <v>322</v>
      </c>
      <c r="B161" t="s">
        <v>5</v>
      </c>
      <c r="C161">
        <v>163</v>
      </c>
      <c r="D161" t="s">
        <v>323</v>
      </c>
      <c r="E161" s="2">
        <v>1891.78</v>
      </c>
      <c r="F161" s="7" t="str">
        <f>+_xlfn.XLOOKUP(LISTAS[[#This Row],[ID]],_01_CODIGOS_Y_COSTOS_xlsm[Producto y N°],_01_CODIGOS_Y_COSTOS_xlsm[FABRICA],"",0,1)</f>
        <v>FADER</v>
      </c>
      <c r="G161" s="26">
        <f>LISTAS[[#This Row],[Precio]]*(1-0.46)</f>
        <v>1021.5612000000001</v>
      </c>
      <c r="H161" s="1">
        <f>+_xlfn.XLOOKUP(LISTAS[[#This Row],[ID]],_01_CODIGOS_Y_COSTOS_xlsm[Producto y N°],_01_CODIGOS_Y_COSTOS_xlsm[COSTO],0,0,1)</f>
        <v>339.15</v>
      </c>
      <c r="I161" s="27">
        <f>+IFERROR(LISTAS[[#This Row],[VENTA NETA]]/LISTAS[[#This Row],[COSTO]]-1,0)</f>
        <v>2.0121220698805842</v>
      </c>
      <c r="J161" s="50" t="str">
        <f>IFERROR(VLOOKUP(LISTAS[[#This Row],[ID]],_01_CODIGOS_Y_COSTOS_xlsm[[Producto y N°]:[CODIGO]],2,0),"")</f>
        <v>S-196</v>
      </c>
      <c r="O161" t="s">
        <v>322</v>
      </c>
      <c r="AB161" s="12" t="str">
        <f>+LISTAS[[#This Row],[Codigo]]&amp;LISTAS[[#This Row],[Fabrica]]</f>
        <v>S-196FADER</v>
      </c>
      <c r="AC161" s="13" t="str">
        <f>+LISTAS[[#This Row],[Codigo]]</f>
        <v>S-196</v>
      </c>
      <c r="AD161" s="13" t="str">
        <f>+LISTAS[[#This Row],[ID]]</f>
        <v>PLASTICOS163</v>
      </c>
      <c r="AH161" s="36"/>
      <c r="AI161" s="37">
        <f>+LISTAS[[#This Row],[Precio]]+(LISTAS[[#This Row],[Precio]]*AH161)</f>
        <v>1891.78</v>
      </c>
      <c r="AJ161" s="38">
        <f t="shared" si="2"/>
        <v>945.89</v>
      </c>
      <c r="AL161" s="35">
        <f>+AJ161/LISTAS[[#This Row],[COSTO]]-1</f>
        <v>1.7890019165560962</v>
      </c>
      <c r="AM161" t="str">
        <f>+LISTAS[[#This Row],[ID]]</f>
        <v>PLASTICOS163</v>
      </c>
      <c r="AO161" s="43"/>
      <c r="AP161" s="39">
        <f>LISTAS[[#This Row],[COSTO]]+(LISTAS[[#This Row],[COSTO]]*AO161)</f>
        <v>339.15</v>
      </c>
      <c r="AQ161" s="44">
        <f>IF(AO161="",0,AP161/LISTAS[[#This Row],[VENTA NETA]]-1)</f>
        <v>0</v>
      </c>
      <c r="AS161" s="39">
        <v>319.2</v>
      </c>
      <c r="AT161" s="48">
        <f>+LISTAS[[#This Row],[COSTO]]/AS161-1</f>
        <v>6.25E-2</v>
      </c>
      <c r="BA161" t="s">
        <v>5</v>
      </c>
      <c r="BB161" s="36"/>
    </row>
    <row r="162" spans="1:54" x14ac:dyDescent="0.35">
      <c r="A162" s="7" t="s">
        <v>324</v>
      </c>
      <c r="B162" t="s">
        <v>5</v>
      </c>
      <c r="C162">
        <v>164</v>
      </c>
      <c r="D162" t="s">
        <v>325</v>
      </c>
      <c r="E162" s="2">
        <v>1054.31</v>
      </c>
      <c r="F162" s="7" t="str">
        <f>+_xlfn.XLOOKUP(LISTAS[[#This Row],[ID]],_01_CODIGOS_Y_COSTOS_xlsm[Producto y N°],_01_CODIGOS_Y_COSTOS_xlsm[FABRICA],"",0,1)</f>
        <v>FADER</v>
      </c>
      <c r="G162" s="26">
        <f>LISTAS[[#This Row],[Precio]]*(1-0.46)</f>
        <v>569.32740000000001</v>
      </c>
      <c r="H162" s="1">
        <f>+_xlfn.XLOOKUP(LISTAS[[#This Row],[ID]],_01_CODIGOS_Y_COSTOS_xlsm[Producto y N°],_01_CODIGOS_Y_COSTOS_xlsm[COSTO],0,0,1)</f>
        <v>99.75</v>
      </c>
      <c r="I162" s="27">
        <f>+IFERROR(LISTAS[[#This Row],[VENTA NETA]]/LISTAS[[#This Row],[COSTO]]-1,0)</f>
        <v>4.7075428571428573</v>
      </c>
      <c r="J162" s="50" t="str">
        <f>IFERROR(VLOOKUP(LISTAS[[#This Row],[ID]],_01_CODIGOS_Y_COSTOS_xlsm[[Producto y N°]:[CODIGO]],2,0),"")</f>
        <v>S-164</v>
      </c>
      <c r="O162" t="s">
        <v>324</v>
      </c>
      <c r="AB162" s="12" t="str">
        <f>+LISTAS[[#This Row],[Codigo]]&amp;LISTAS[[#This Row],[Fabrica]]</f>
        <v>S-164FADER</v>
      </c>
      <c r="AC162" s="13" t="str">
        <f>+LISTAS[[#This Row],[Codigo]]</f>
        <v>S-164</v>
      </c>
      <c r="AD162" s="13" t="str">
        <f>+LISTAS[[#This Row],[ID]]</f>
        <v>PLASTICOS164</v>
      </c>
      <c r="AH162" s="36"/>
      <c r="AI162" s="37">
        <f>+LISTAS[[#This Row],[Precio]]+(LISTAS[[#This Row],[Precio]]*AH162)</f>
        <v>1054.31</v>
      </c>
      <c r="AJ162" s="38">
        <f t="shared" si="2"/>
        <v>527.15499999999997</v>
      </c>
      <c r="AL162" s="35">
        <f>+AJ162/LISTAS[[#This Row],[COSTO]]-1</f>
        <v>4.2847619047619041</v>
      </c>
      <c r="AM162" t="str">
        <f>+LISTAS[[#This Row],[ID]]</f>
        <v>PLASTICOS164</v>
      </c>
      <c r="AO162" s="43"/>
      <c r="AP162" s="39">
        <f>LISTAS[[#This Row],[COSTO]]+(LISTAS[[#This Row],[COSTO]]*AO162)</f>
        <v>99.75</v>
      </c>
      <c r="AQ162" s="44">
        <f>IF(AO162="",0,AP162/LISTAS[[#This Row],[VENTA NETA]]-1)</f>
        <v>0</v>
      </c>
      <c r="AS162" s="39">
        <v>85.5</v>
      </c>
      <c r="AT162" s="48">
        <f>+LISTAS[[#This Row],[COSTO]]/AS162-1</f>
        <v>0.16666666666666674</v>
      </c>
      <c r="BA162" t="s">
        <v>5</v>
      </c>
      <c r="BB162" s="36"/>
    </row>
    <row r="163" spans="1:54" x14ac:dyDescent="0.35">
      <c r="A163" s="7" t="s">
        <v>326</v>
      </c>
      <c r="B163" t="s">
        <v>5</v>
      </c>
      <c r="C163">
        <v>165</v>
      </c>
      <c r="D163" t="s">
        <v>327</v>
      </c>
      <c r="E163" s="2">
        <v>606.51</v>
      </c>
      <c r="F163" s="7" t="str">
        <f>+_xlfn.XLOOKUP(LISTAS[[#This Row],[ID]],_01_CODIGOS_Y_COSTOS_xlsm[Producto y N°],_01_CODIGOS_Y_COSTOS_xlsm[FABRICA],"",0,1)</f>
        <v>FADER</v>
      </c>
      <c r="G163" s="26">
        <f>LISTAS[[#This Row],[Precio]]*(1-0.46)</f>
        <v>327.5154</v>
      </c>
      <c r="H163" s="1">
        <f>+_xlfn.XLOOKUP(LISTAS[[#This Row],[ID]],_01_CODIGOS_Y_COSTOS_xlsm[Producto y N°],_01_CODIGOS_Y_COSTOS_xlsm[COSTO],0,0,1)</f>
        <v>138.0933</v>
      </c>
      <c r="I163" s="27">
        <f>+IFERROR(LISTAS[[#This Row],[VENTA NETA]]/LISTAS[[#This Row],[COSTO]]-1,0)</f>
        <v>1.3716965269133259</v>
      </c>
      <c r="J163" s="50" t="str">
        <f>IFERROR(VLOOKUP(LISTAS[[#This Row],[ID]],_01_CODIGOS_Y_COSTOS_xlsm[[Producto y N°]:[CODIGO]],2,0),"")</f>
        <v>F-880/A</v>
      </c>
      <c r="O163" t="s">
        <v>326</v>
      </c>
      <c r="AB163" s="12" t="str">
        <f>+LISTAS[[#This Row],[Codigo]]&amp;LISTAS[[#This Row],[Fabrica]]</f>
        <v>F-880/AFADER</v>
      </c>
      <c r="AC163" s="13" t="str">
        <f>+LISTAS[[#This Row],[Codigo]]</f>
        <v>F-880/A</v>
      </c>
      <c r="AD163" s="13" t="str">
        <f>+LISTAS[[#This Row],[ID]]</f>
        <v>PLASTICOS165</v>
      </c>
      <c r="AH163" s="36"/>
      <c r="AI163" s="37">
        <f>+LISTAS[[#This Row],[Precio]]+(LISTAS[[#This Row],[Precio]]*AH163)</f>
        <v>606.51</v>
      </c>
      <c r="AJ163" s="38">
        <f t="shared" si="2"/>
        <v>303.255</v>
      </c>
      <c r="AL163" s="35">
        <f>+AJ163/LISTAS[[#This Row],[COSTO]]-1</f>
        <v>1.196015302697524</v>
      </c>
      <c r="AM163" t="str">
        <f>+LISTAS[[#This Row],[ID]]</f>
        <v>PLASTICOS165</v>
      </c>
      <c r="AO163" s="43"/>
      <c r="AP163" s="39">
        <f>LISTAS[[#This Row],[COSTO]]+(LISTAS[[#This Row],[COSTO]]*AO163)</f>
        <v>138.0933</v>
      </c>
      <c r="AQ163" s="44">
        <f>IF(AO163="",0,AP163/LISTAS[[#This Row],[VENTA NETA]]-1)</f>
        <v>0</v>
      </c>
      <c r="AS163" s="39">
        <v>109.25</v>
      </c>
      <c r="AT163" s="48">
        <f>+LISTAS[[#This Row],[COSTO]]/AS163-1</f>
        <v>0.26401189931350122</v>
      </c>
      <c r="BA163" t="s">
        <v>5</v>
      </c>
      <c r="BB163" s="36"/>
    </row>
    <row r="164" spans="1:54" x14ac:dyDescent="0.35">
      <c r="A164" s="7" t="s">
        <v>328</v>
      </c>
      <c r="B164" t="s">
        <v>5</v>
      </c>
      <c r="C164">
        <v>166</v>
      </c>
      <c r="D164" t="s">
        <v>329</v>
      </c>
      <c r="E164" s="2">
        <v>582.09</v>
      </c>
      <c r="F164" s="7" t="str">
        <f>+_xlfn.XLOOKUP(LISTAS[[#This Row],[ID]],_01_CODIGOS_Y_COSTOS_xlsm[Producto y N°],_01_CODIGOS_Y_COSTOS_xlsm[FABRICA],"",0,1)</f>
        <v>FADER</v>
      </c>
      <c r="G164" s="26">
        <f>LISTAS[[#This Row],[Precio]]*(1-0.46)</f>
        <v>314.32860000000005</v>
      </c>
      <c r="H164" s="1">
        <f>+_xlfn.XLOOKUP(LISTAS[[#This Row],[ID]],_01_CODIGOS_Y_COSTOS_xlsm[Producto y N°],_01_CODIGOS_Y_COSTOS_xlsm[COSTO],0,0,1)</f>
        <v>131.62530000000001</v>
      </c>
      <c r="I164" s="27">
        <f>+IFERROR(LISTAS[[#This Row],[VENTA NETA]]/LISTAS[[#This Row],[COSTO]]-1,0)</f>
        <v>1.3880560955986425</v>
      </c>
      <c r="J164" s="50" t="str">
        <f>IFERROR(VLOOKUP(LISTAS[[#This Row],[ID]],_01_CODIGOS_Y_COSTOS_xlsm[[Producto y N°]:[CODIGO]],2,0),"")</f>
        <v>F-076</v>
      </c>
      <c r="O164" t="s">
        <v>328</v>
      </c>
      <c r="AB164" s="12" t="str">
        <f>+LISTAS[[#This Row],[Codigo]]&amp;LISTAS[[#This Row],[Fabrica]]</f>
        <v>F-076FADER</v>
      </c>
      <c r="AC164" s="13" t="str">
        <f>+LISTAS[[#This Row],[Codigo]]</f>
        <v>F-076</v>
      </c>
      <c r="AD164" s="13" t="str">
        <f>+LISTAS[[#This Row],[ID]]</f>
        <v>PLASTICOS166</v>
      </c>
      <c r="AH164" s="36"/>
      <c r="AI164" s="37">
        <f>+LISTAS[[#This Row],[Precio]]+(LISTAS[[#This Row],[Precio]]*AH164)</f>
        <v>582.09</v>
      </c>
      <c r="AJ164" s="38">
        <f t="shared" si="2"/>
        <v>291.04500000000002</v>
      </c>
      <c r="AL164" s="35">
        <f>+AJ164/LISTAS[[#This Row],[COSTO]]-1</f>
        <v>1.2111630514802245</v>
      </c>
      <c r="AM164" t="str">
        <f>+LISTAS[[#This Row],[ID]]</f>
        <v>PLASTICOS166</v>
      </c>
      <c r="AO164" s="43"/>
      <c r="AP164" s="39">
        <f>LISTAS[[#This Row],[COSTO]]+(LISTAS[[#This Row],[COSTO]]*AO164)</f>
        <v>131.62530000000001</v>
      </c>
      <c r="AQ164" s="44">
        <f>IF(AO164="",0,AP164/LISTAS[[#This Row],[VENTA NETA]]-1)</f>
        <v>0</v>
      </c>
      <c r="AS164" s="39">
        <v>104.5</v>
      </c>
      <c r="AT164" s="48">
        <f>+LISTAS[[#This Row],[COSTO]]/AS164-1</f>
        <v>0.2595722488038279</v>
      </c>
      <c r="BA164" t="s">
        <v>5</v>
      </c>
      <c r="BB164" s="36"/>
    </row>
    <row r="165" spans="1:54" x14ac:dyDescent="0.35">
      <c r="A165" s="7" t="s">
        <v>330</v>
      </c>
      <c r="B165" t="s">
        <v>5</v>
      </c>
      <c r="C165">
        <v>167</v>
      </c>
      <c r="D165" t="s">
        <v>331</v>
      </c>
      <c r="E165" s="2">
        <v>778.17</v>
      </c>
      <c r="F165" s="7" t="str">
        <f>+_xlfn.XLOOKUP(LISTAS[[#This Row],[ID]],_01_CODIGOS_Y_COSTOS_xlsm[Producto y N°],_01_CODIGOS_Y_COSTOS_xlsm[FABRICA],"",0,1)</f>
        <v>FADER</v>
      </c>
      <c r="G165" s="26">
        <f>LISTAS[[#This Row],[Precio]]*(1-0.46)</f>
        <v>420.21179999999998</v>
      </c>
      <c r="H165" s="1">
        <f>+_xlfn.XLOOKUP(LISTAS[[#This Row],[ID]],_01_CODIGOS_Y_COSTOS_xlsm[Producto y N°],_01_CODIGOS_Y_COSTOS_xlsm[COSTO],0,0,1)</f>
        <v>180.1756</v>
      </c>
      <c r="I165" s="27">
        <f>+IFERROR(LISTAS[[#This Row],[VENTA NETA]]/LISTAS[[#This Row],[COSTO]]-1,0)</f>
        <v>1.3322347754079908</v>
      </c>
      <c r="J165" s="50" t="str">
        <f>IFERROR(VLOOKUP(LISTAS[[#This Row],[ID]],_01_CODIGOS_Y_COSTOS_xlsm[[Producto y N°]:[CODIGO]],2,0),"")</f>
        <v>F-031</v>
      </c>
      <c r="O165" t="s">
        <v>330</v>
      </c>
      <c r="AB165" s="12" t="str">
        <f>+LISTAS[[#This Row],[Codigo]]&amp;LISTAS[[#This Row],[Fabrica]]</f>
        <v>F-031FADER</v>
      </c>
      <c r="AC165" s="13" t="str">
        <f>+LISTAS[[#This Row],[Codigo]]</f>
        <v>F-031</v>
      </c>
      <c r="AD165" s="13" t="str">
        <f>+LISTAS[[#This Row],[ID]]</f>
        <v>PLASTICOS167</v>
      </c>
      <c r="AH165" s="36"/>
      <c r="AI165" s="37">
        <f>+LISTAS[[#This Row],[Precio]]+(LISTAS[[#This Row],[Precio]]*AH165)</f>
        <v>778.17</v>
      </c>
      <c r="AJ165" s="38">
        <f t="shared" si="2"/>
        <v>389.08499999999998</v>
      </c>
      <c r="AL165" s="35">
        <f>+AJ165/LISTAS[[#This Row],[COSTO]]-1</f>
        <v>1.1594766438962876</v>
      </c>
      <c r="AM165" t="str">
        <f>+LISTAS[[#This Row],[ID]]</f>
        <v>PLASTICOS167</v>
      </c>
      <c r="AO165" s="43"/>
      <c r="AP165" s="39">
        <f>LISTAS[[#This Row],[COSTO]]+(LISTAS[[#This Row],[COSTO]]*AO165)</f>
        <v>180.1756</v>
      </c>
      <c r="AQ165" s="44">
        <f>IF(AO165="",0,AP165/LISTAS[[#This Row],[VENTA NETA]]-1)</f>
        <v>0</v>
      </c>
      <c r="AS165" s="39">
        <v>142.5</v>
      </c>
      <c r="AT165" s="48">
        <f>+LISTAS[[#This Row],[COSTO]]/AS165-1</f>
        <v>0.26439017543859644</v>
      </c>
      <c r="BA165" t="s">
        <v>5</v>
      </c>
      <c r="BB165" s="36"/>
    </row>
    <row r="166" spans="1:54" x14ac:dyDescent="0.35">
      <c r="A166" s="7" t="s">
        <v>332</v>
      </c>
      <c r="B166" t="s">
        <v>5</v>
      </c>
      <c r="C166">
        <v>168</v>
      </c>
      <c r="D166" t="s">
        <v>333</v>
      </c>
      <c r="E166" s="2">
        <v>1042.5</v>
      </c>
      <c r="F166" s="7" t="str">
        <f>+_xlfn.XLOOKUP(LISTAS[[#This Row],[ID]],_01_CODIGOS_Y_COSTOS_xlsm[Producto y N°],_01_CODIGOS_Y_COSTOS_xlsm[FABRICA],"",0,1)</f>
        <v>FADER</v>
      </c>
      <c r="G166" s="26">
        <f>LISTAS[[#This Row],[Precio]]*(1-0.46)</f>
        <v>562.95000000000005</v>
      </c>
      <c r="H166" s="1">
        <f>+_xlfn.XLOOKUP(LISTAS[[#This Row],[ID]],_01_CODIGOS_Y_COSTOS_xlsm[Producto y N°],_01_CODIGOS_Y_COSTOS_xlsm[COSTO],0,0,1)</f>
        <v>199.5958</v>
      </c>
      <c r="I166" s="27">
        <f>+IFERROR(LISTAS[[#This Row],[VENTA NETA]]/LISTAS[[#This Row],[COSTO]]-1,0)</f>
        <v>1.8204501297121487</v>
      </c>
      <c r="J166" s="50" t="str">
        <f>IFERROR(VLOOKUP(LISTAS[[#This Row],[ID]],_01_CODIGOS_Y_COSTOS_xlsm[[Producto y N°]:[CODIGO]],2,0),"")</f>
        <v>F-992</v>
      </c>
      <c r="O166" t="s">
        <v>332</v>
      </c>
      <c r="AB166" s="12" t="str">
        <f>+LISTAS[[#This Row],[Codigo]]&amp;LISTAS[[#This Row],[Fabrica]]</f>
        <v>F-992FADER</v>
      </c>
      <c r="AC166" s="13" t="str">
        <f>+LISTAS[[#This Row],[Codigo]]</f>
        <v>F-992</v>
      </c>
      <c r="AD166" s="13" t="str">
        <f>+LISTAS[[#This Row],[ID]]</f>
        <v>PLASTICOS168</v>
      </c>
      <c r="AH166" s="36"/>
      <c r="AI166" s="37">
        <f>+LISTAS[[#This Row],[Precio]]+(LISTAS[[#This Row],[Precio]]*AH166)</f>
        <v>1042.5</v>
      </c>
      <c r="AJ166" s="38">
        <f t="shared" si="2"/>
        <v>521.25</v>
      </c>
      <c r="AL166" s="35">
        <f>+AJ166/LISTAS[[#This Row],[COSTO]]-1</f>
        <v>1.611527897881619</v>
      </c>
      <c r="AM166" t="str">
        <f>+LISTAS[[#This Row],[ID]]</f>
        <v>PLASTICOS168</v>
      </c>
      <c r="AO166" s="43"/>
      <c r="AP166" s="39">
        <f>LISTAS[[#This Row],[COSTO]]+(LISTAS[[#This Row],[COSTO]]*AO166)</f>
        <v>199.5958</v>
      </c>
      <c r="AQ166" s="44">
        <f>IF(AO166="",0,AP166/LISTAS[[#This Row],[VENTA NETA]]-1)</f>
        <v>0</v>
      </c>
      <c r="AS166" s="39">
        <v>161.5</v>
      </c>
      <c r="AT166" s="48">
        <f>+LISTAS[[#This Row],[COSTO]]/AS166-1</f>
        <v>0.23588730650154788</v>
      </c>
      <c r="BA166" t="s">
        <v>5</v>
      </c>
      <c r="BB166" s="36"/>
    </row>
    <row r="167" spans="1:54" x14ac:dyDescent="0.35">
      <c r="A167" s="7" t="s">
        <v>334</v>
      </c>
      <c r="B167" t="s">
        <v>5</v>
      </c>
      <c r="C167">
        <v>169</v>
      </c>
      <c r="D167" t="s">
        <v>335</v>
      </c>
      <c r="E167" s="2">
        <v>839.97</v>
      </c>
      <c r="F167" s="7" t="str">
        <f>+_xlfn.XLOOKUP(LISTAS[[#This Row],[ID]],_01_CODIGOS_Y_COSTOS_xlsm[Producto y N°],_01_CODIGOS_Y_COSTOS_xlsm[FABRICA],"",0,1)</f>
        <v>FADER</v>
      </c>
      <c r="G167" s="26">
        <f>LISTAS[[#This Row],[Precio]]*(1-0.46)</f>
        <v>453.58380000000005</v>
      </c>
      <c r="H167" s="1">
        <f>+_xlfn.XLOOKUP(LISTAS[[#This Row],[ID]],_01_CODIGOS_Y_COSTOS_xlsm[Producto y N°],_01_CODIGOS_Y_COSTOS_xlsm[COSTO],0,0,1)</f>
        <v>155.36099999999999</v>
      </c>
      <c r="I167" s="27">
        <f>+IFERROR(LISTAS[[#This Row],[VENTA NETA]]/LISTAS[[#This Row],[COSTO]]-1,0)</f>
        <v>1.9195473767547844</v>
      </c>
      <c r="J167" s="50" t="str">
        <f>IFERROR(VLOOKUP(LISTAS[[#This Row],[ID]],_01_CODIGOS_Y_COSTOS_xlsm[[Producto y N°]:[CODIGO]],2,0),"")</f>
        <v>F-318</v>
      </c>
      <c r="O167" t="s">
        <v>334</v>
      </c>
      <c r="AB167" s="12" t="str">
        <f>+LISTAS[[#This Row],[Codigo]]&amp;LISTAS[[#This Row],[Fabrica]]</f>
        <v>F-318FADER</v>
      </c>
      <c r="AC167" s="13" t="str">
        <f>+LISTAS[[#This Row],[Codigo]]</f>
        <v>F-318</v>
      </c>
      <c r="AD167" s="13" t="str">
        <f>+LISTAS[[#This Row],[ID]]</f>
        <v>PLASTICOS169</v>
      </c>
      <c r="AH167" s="36"/>
      <c r="AI167" s="37">
        <f>+LISTAS[[#This Row],[Precio]]+(LISTAS[[#This Row],[Precio]]*AH167)</f>
        <v>839.97</v>
      </c>
      <c r="AJ167" s="38">
        <f t="shared" si="2"/>
        <v>419.98500000000001</v>
      </c>
      <c r="AL167" s="35">
        <f>+AJ167/LISTAS[[#This Row],[COSTO]]-1</f>
        <v>1.7032846081062818</v>
      </c>
      <c r="AM167" t="str">
        <f>+LISTAS[[#This Row],[ID]]</f>
        <v>PLASTICOS169</v>
      </c>
      <c r="AO167" s="43"/>
      <c r="AP167" s="39">
        <f>LISTAS[[#This Row],[COSTO]]+(LISTAS[[#This Row],[COSTO]]*AO167)</f>
        <v>155.36099999999999</v>
      </c>
      <c r="AQ167" s="44">
        <f>IF(AO167="",0,AP167/LISTAS[[#This Row],[VENTA NETA]]-1)</f>
        <v>0</v>
      </c>
      <c r="AS167" s="39">
        <v>121.6</v>
      </c>
      <c r="AT167" s="48">
        <f>+LISTAS[[#This Row],[COSTO]]/AS167-1</f>
        <v>0.27763980263157895</v>
      </c>
      <c r="BA167" t="s">
        <v>5</v>
      </c>
      <c r="BB167" s="36"/>
    </row>
    <row r="168" spans="1:54" x14ac:dyDescent="0.35">
      <c r="A168" s="7" t="s">
        <v>336</v>
      </c>
      <c r="B168" t="s">
        <v>5</v>
      </c>
      <c r="C168">
        <v>170</v>
      </c>
      <c r="D168" t="s">
        <v>337</v>
      </c>
      <c r="E168" s="2">
        <v>1680.48</v>
      </c>
      <c r="F168" s="7" t="str">
        <f>+_xlfn.XLOOKUP(LISTAS[[#This Row],[ID]],_01_CODIGOS_Y_COSTOS_xlsm[Producto y N°],_01_CODIGOS_Y_COSTOS_xlsm[FABRICA],"",0,1)</f>
        <v>FADER</v>
      </c>
      <c r="G168" s="26">
        <f>LISTAS[[#This Row],[Precio]]*(1-0.46)</f>
        <v>907.45920000000012</v>
      </c>
      <c r="H168" s="1">
        <f>+_xlfn.XLOOKUP(LISTAS[[#This Row],[ID]],_01_CODIGOS_Y_COSTOS_xlsm[Producto y N°],_01_CODIGOS_Y_COSTOS_xlsm[COSTO],0,0,1)</f>
        <v>284.82850000000002</v>
      </c>
      <c r="I168" s="27">
        <f>+IFERROR(LISTAS[[#This Row],[VENTA NETA]]/LISTAS[[#This Row],[COSTO]]-1,0)</f>
        <v>2.1859845485967875</v>
      </c>
      <c r="J168" s="50" t="str">
        <f>IFERROR(VLOOKUP(LISTAS[[#This Row],[ID]],_01_CODIGOS_Y_COSTOS_xlsm[[Producto y N°]:[CODIGO]],2,0),"")</f>
        <v>F-1040</v>
      </c>
      <c r="O168" t="s">
        <v>336</v>
      </c>
      <c r="AB168" s="12" t="str">
        <f>+LISTAS[[#This Row],[Codigo]]&amp;LISTAS[[#This Row],[Fabrica]]</f>
        <v>F-1040FADER</v>
      </c>
      <c r="AC168" s="13" t="str">
        <f>+LISTAS[[#This Row],[Codigo]]</f>
        <v>F-1040</v>
      </c>
      <c r="AD168" s="13" t="str">
        <f>+LISTAS[[#This Row],[ID]]</f>
        <v>PLASTICOS170</v>
      </c>
      <c r="AH168" s="36"/>
      <c r="AI168" s="37">
        <f>+LISTAS[[#This Row],[Precio]]+(LISTAS[[#This Row],[Precio]]*AH168)</f>
        <v>1680.48</v>
      </c>
      <c r="AJ168" s="38">
        <f t="shared" si="2"/>
        <v>840.24</v>
      </c>
      <c r="AL168" s="35">
        <f>+AJ168/LISTAS[[#This Row],[COSTO]]-1</f>
        <v>1.9499856931451731</v>
      </c>
      <c r="AM168" t="str">
        <f>+LISTAS[[#This Row],[ID]]</f>
        <v>PLASTICOS170</v>
      </c>
      <c r="AO168" s="43"/>
      <c r="AP168" s="39">
        <f>LISTAS[[#This Row],[COSTO]]+(LISTAS[[#This Row],[COSTO]]*AO168)</f>
        <v>284.82850000000002</v>
      </c>
      <c r="AQ168" s="44">
        <f>IF(AO168="",0,AP168/LISTAS[[#This Row],[VENTA NETA]]-1)</f>
        <v>0</v>
      </c>
      <c r="AS168" s="39">
        <v>224.2</v>
      </c>
      <c r="AT168" s="48">
        <f>+LISTAS[[#This Row],[COSTO]]/AS168-1</f>
        <v>0.27042149866190912</v>
      </c>
      <c r="BA168" t="s">
        <v>5</v>
      </c>
      <c r="BB168" s="36"/>
    </row>
    <row r="169" spans="1:54" x14ac:dyDescent="0.35">
      <c r="A169" s="7" t="s">
        <v>338</v>
      </c>
      <c r="B169" t="s">
        <v>5</v>
      </c>
      <c r="C169">
        <v>171</v>
      </c>
      <c r="D169" t="s">
        <v>339</v>
      </c>
      <c r="E169" s="2">
        <v>1680.48</v>
      </c>
      <c r="F169" s="7" t="str">
        <f>+_xlfn.XLOOKUP(LISTAS[[#This Row],[ID]],_01_CODIGOS_Y_COSTOS_xlsm[Producto y N°],_01_CODIGOS_Y_COSTOS_xlsm[FABRICA],"",0,1)</f>
        <v>FADER</v>
      </c>
      <c r="G169" s="26">
        <f>LISTAS[[#This Row],[Precio]]*(1-0.46)</f>
        <v>907.45920000000012</v>
      </c>
      <c r="H169" s="1">
        <f>+_xlfn.XLOOKUP(LISTAS[[#This Row],[ID]],_01_CODIGOS_Y_COSTOS_xlsm[Producto y N°],_01_CODIGOS_Y_COSTOS_xlsm[COSTO],0,0,1)</f>
        <v>284.82850000000002</v>
      </c>
      <c r="I169" s="27">
        <f>+IFERROR(LISTAS[[#This Row],[VENTA NETA]]/LISTAS[[#This Row],[COSTO]]-1,0)</f>
        <v>2.1859845485967875</v>
      </c>
      <c r="J169" s="50" t="str">
        <f>IFERROR(VLOOKUP(LISTAS[[#This Row],[ID]],_01_CODIGOS_Y_COSTOS_xlsm[[Producto y N°]:[CODIGO]],2,0),"")</f>
        <v>F-1039</v>
      </c>
      <c r="O169" t="s">
        <v>338</v>
      </c>
      <c r="AB169" s="12" t="str">
        <f>+LISTAS[[#This Row],[Codigo]]&amp;LISTAS[[#This Row],[Fabrica]]</f>
        <v>F-1039FADER</v>
      </c>
      <c r="AC169" s="13" t="str">
        <f>+LISTAS[[#This Row],[Codigo]]</f>
        <v>F-1039</v>
      </c>
      <c r="AD169" s="13" t="str">
        <f>+LISTAS[[#This Row],[ID]]</f>
        <v>PLASTICOS171</v>
      </c>
      <c r="AH169" s="36"/>
      <c r="AI169" s="37">
        <f>+LISTAS[[#This Row],[Precio]]+(LISTAS[[#This Row],[Precio]]*AH169)</f>
        <v>1680.48</v>
      </c>
      <c r="AJ169" s="38">
        <f t="shared" si="2"/>
        <v>840.24</v>
      </c>
      <c r="AL169" s="35">
        <f>+AJ169/LISTAS[[#This Row],[COSTO]]-1</f>
        <v>1.9499856931451731</v>
      </c>
      <c r="AM169" t="str">
        <f>+LISTAS[[#This Row],[ID]]</f>
        <v>PLASTICOS171</v>
      </c>
      <c r="AO169" s="43"/>
      <c r="AP169" s="39">
        <f>LISTAS[[#This Row],[COSTO]]+(LISTAS[[#This Row],[COSTO]]*AO169)</f>
        <v>284.82850000000002</v>
      </c>
      <c r="AQ169" s="44">
        <f>IF(AO169="",0,AP169/LISTAS[[#This Row],[VENTA NETA]]-1)</f>
        <v>0</v>
      </c>
      <c r="AS169" s="39">
        <v>224.2</v>
      </c>
      <c r="AT169" s="48">
        <f>+LISTAS[[#This Row],[COSTO]]/AS169-1</f>
        <v>0.27042149866190912</v>
      </c>
      <c r="BA169" t="s">
        <v>5</v>
      </c>
      <c r="BB169" s="36"/>
    </row>
    <row r="170" spans="1:54" x14ac:dyDescent="0.35">
      <c r="A170" s="7" t="s">
        <v>340</v>
      </c>
      <c r="B170" t="s">
        <v>5</v>
      </c>
      <c r="C170">
        <v>172</v>
      </c>
      <c r="D170" t="s">
        <v>341</v>
      </c>
      <c r="E170" s="2">
        <v>731.24</v>
      </c>
      <c r="F170" s="7" t="str">
        <f>+_xlfn.XLOOKUP(LISTAS[[#This Row],[ID]],_01_CODIGOS_Y_COSTOS_xlsm[Producto y N°],_01_CODIGOS_Y_COSTOS_xlsm[FABRICA],"",0,1)</f>
        <v>FADER</v>
      </c>
      <c r="G170" s="26">
        <f>LISTAS[[#This Row],[Precio]]*(1-0.46)</f>
        <v>394.86960000000005</v>
      </c>
      <c r="H170" s="1">
        <f>+_xlfn.XLOOKUP(LISTAS[[#This Row],[ID]],_01_CODIGOS_Y_COSTOS_xlsm[Producto y N°],_01_CODIGOS_Y_COSTOS_xlsm[COSTO],0,0,1)</f>
        <v>163.9922</v>
      </c>
      <c r="I170" s="27">
        <f>+IFERROR(LISTAS[[#This Row],[VENTA NETA]]/LISTAS[[#This Row],[COSTO]]-1,0)</f>
        <v>1.4078559833943327</v>
      </c>
      <c r="J170" s="50" t="str">
        <f>IFERROR(VLOOKUP(LISTAS[[#This Row],[ID]],_01_CODIGOS_Y_COSTOS_xlsm[[Producto y N°]:[CODIGO]],2,0),"")</f>
        <v>F-318/A</v>
      </c>
      <c r="O170" t="s">
        <v>340</v>
      </c>
      <c r="AB170" s="12" t="str">
        <f>+LISTAS[[#This Row],[Codigo]]&amp;LISTAS[[#This Row],[Fabrica]]</f>
        <v>F-318/AFADER</v>
      </c>
      <c r="AC170" s="13" t="str">
        <f>+LISTAS[[#This Row],[Codigo]]</f>
        <v>F-318/A</v>
      </c>
      <c r="AD170" s="13" t="str">
        <f>+LISTAS[[#This Row],[ID]]</f>
        <v>PLASTICOS172</v>
      </c>
      <c r="AH170" s="36"/>
      <c r="AI170" s="37">
        <f>+LISTAS[[#This Row],[Precio]]+(LISTAS[[#This Row],[Precio]]*AH170)</f>
        <v>731.24</v>
      </c>
      <c r="AJ170" s="38">
        <f t="shared" si="2"/>
        <v>365.62</v>
      </c>
      <c r="AL170" s="35">
        <f>+AJ170/LISTAS[[#This Row],[COSTO]]-1</f>
        <v>1.229496280920678</v>
      </c>
      <c r="AM170" t="str">
        <f>+LISTAS[[#This Row],[ID]]</f>
        <v>PLASTICOS172</v>
      </c>
      <c r="AO170" s="43"/>
      <c r="AP170" s="39">
        <f>LISTAS[[#This Row],[COSTO]]+(LISTAS[[#This Row],[COSTO]]*AO170)</f>
        <v>163.9922</v>
      </c>
      <c r="AQ170" s="44">
        <f>IF(AO170="",0,AP170/LISTAS[[#This Row],[VENTA NETA]]-1)</f>
        <v>0</v>
      </c>
      <c r="AS170" s="39">
        <v>129.19999999999999</v>
      </c>
      <c r="AT170" s="48">
        <f>+LISTAS[[#This Row],[COSTO]]/AS170-1</f>
        <v>0.26928947368421063</v>
      </c>
      <c r="BA170" t="s">
        <v>5</v>
      </c>
      <c r="BB170" s="36"/>
    </row>
    <row r="171" spans="1:54" x14ac:dyDescent="0.35">
      <c r="A171" s="7" t="s">
        <v>342</v>
      </c>
      <c r="B171" t="s">
        <v>5</v>
      </c>
      <c r="C171">
        <v>173</v>
      </c>
      <c r="D171" t="s">
        <v>343</v>
      </c>
      <c r="E171" s="2">
        <v>1493.42</v>
      </c>
      <c r="F171" s="7" t="str">
        <f>+_xlfn.XLOOKUP(LISTAS[[#This Row],[ID]],_01_CODIGOS_Y_COSTOS_xlsm[Producto y N°],_01_CODIGOS_Y_COSTOS_xlsm[FABRICA],"",0,1)</f>
        <v>FADER</v>
      </c>
      <c r="G171" s="26">
        <f>LISTAS[[#This Row],[Precio]]*(1-0.46)</f>
        <v>806.44680000000005</v>
      </c>
      <c r="H171" s="1">
        <f>+_xlfn.XLOOKUP(LISTAS[[#This Row],[ID]],_01_CODIGOS_Y_COSTOS_xlsm[Producto y N°],_01_CODIGOS_Y_COSTOS_xlsm[COSTO],0,0,1)</f>
        <v>269.72399999999999</v>
      </c>
      <c r="I171" s="27">
        <f>+IFERROR(LISTAS[[#This Row],[VENTA NETA]]/LISTAS[[#This Row],[COSTO]]-1,0)</f>
        <v>1.9898963384793347</v>
      </c>
      <c r="J171" s="50" t="str">
        <f>IFERROR(VLOOKUP(LISTAS[[#This Row],[ID]],_01_CODIGOS_Y_COSTOS_xlsm[[Producto y N°]:[CODIGO]],2,0),"")</f>
        <v>F-818/A</v>
      </c>
      <c r="O171" t="s">
        <v>342</v>
      </c>
      <c r="AB171" s="12" t="str">
        <f>+LISTAS[[#This Row],[Codigo]]&amp;LISTAS[[#This Row],[Fabrica]]</f>
        <v>F-818/AFADER</v>
      </c>
      <c r="AC171" s="13" t="str">
        <f>+LISTAS[[#This Row],[Codigo]]</f>
        <v>F-818/A</v>
      </c>
      <c r="AD171" s="13" t="str">
        <f>+LISTAS[[#This Row],[ID]]</f>
        <v>PLASTICOS173</v>
      </c>
      <c r="AH171" s="36"/>
      <c r="AI171" s="37">
        <f>+LISTAS[[#This Row],[Precio]]+(LISTAS[[#This Row],[Precio]]*AH171)</f>
        <v>1493.42</v>
      </c>
      <c r="AJ171" s="38">
        <f t="shared" si="2"/>
        <v>746.71</v>
      </c>
      <c r="AL171" s="35">
        <f>+AJ171/LISTAS[[#This Row],[COSTO]]-1</f>
        <v>1.7684225356290137</v>
      </c>
      <c r="AM171" t="str">
        <f>+LISTAS[[#This Row],[ID]]</f>
        <v>PLASTICOS173</v>
      </c>
      <c r="AO171" s="43"/>
      <c r="AP171" s="39">
        <f>LISTAS[[#This Row],[COSTO]]+(LISTAS[[#This Row],[COSTO]]*AO171)</f>
        <v>269.72399999999999</v>
      </c>
      <c r="AQ171" s="44">
        <f>IF(AO171="",0,AP171/LISTAS[[#This Row],[VENTA NETA]]-1)</f>
        <v>0</v>
      </c>
      <c r="AS171" s="39">
        <v>256.5</v>
      </c>
      <c r="AT171" s="48">
        <f>+LISTAS[[#This Row],[COSTO]]/AS171-1</f>
        <v>5.1555555555555577E-2</v>
      </c>
      <c r="BA171" t="s">
        <v>5</v>
      </c>
      <c r="BB171" s="36"/>
    </row>
    <row r="172" spans="1:54" x14ac:dyDescent="0.35">
      <c r="A172" s="7" t="s">
        <v>344</v>
      </c>
      <c r="B172" t="s">
        <v>5</v>
      </c>
      <c r="C172">
        <v>174</v>
      </c>
      <c r="D172" t="s">
        <v>345</v>
      </c>
      <c r="E172" s="2">
        <v>6316.27</v>
      </c>
      <c r="F172" s="7" t="str">
        <f>+_xlfn.XLOOKUP(LISTAS[[#This Row],[ID]],_01_CODIGOS_Y_COSTOS_xlsm[Producto y N°],_01_CODIGOS_Y_COSTOS_xlsm[FABRICA],"",0,1)</f>
        <v>FADER</v>
      </c>
      <c r="G172" s="26">
        <f>LISTAS[[#This Row],[Precio]]*(1-0.46)</f>
        <v>3410.7858000000006</v>
      </c>
      <c r="H172" s="1">
        <f>+_xlfn.XLOOKUP(LISTAS[[#This Row],[ID]],_01_CODIGOS_Y_COSTOS_xlsm[Producto y N°],_01_CODIGOS_Y_COSTOS_xlsm[COSTO],0,0,1)</f>
        <v>431.55840000000001</v>
      </c>
      <c r="I172" s="27">
        <f>+IFERROR(LISTAS[[#This Row],[VENTA NETA]]/LISTAS[[#This Row],[COSTO]]-1,0)</f>
        <v>6.9034165480268728</v>
      </c>
      <c r="J172" s="50" t="str">
        <f>IFERROR(VLOOKUP(LISTAS[[#This Row],[ID]],_01_CODIGOS_Y_COSTOS_xlsm[[Producto y N°]:[CODIGO]],2,0),"")</f>
        <v>F-1041</v>
      </c>
      <c r="O172" t="s">
        <v>344</v>
      </c>
      <c r="AB172" s="12" t="str">
        <f>+LISTAS[[#This Row],[Codigo]]&amp;LISTAS[[#This Row],[Fabrica]]</f>
        <v>F-1041FADER</v>
      </c>
      <c r="AC172" s="13" t="str">
        <f>+LISTAS[[#This Row],[Codigo]]</f>
        <v>F-1041</v>
      </c>
      <c r="AD172" s="13" t="str">
        <f>+LISTAS[[#This Row],[ID]]</f>
        <v>PLASTICOS174</v>
      </c>
      <c r="AH172" s="36"/>
      <c r="AI172" s="37">
        <f>+LISTAS[[#This Row],[Precio]]+(LISTAS[[#This Row],[Precio]]*AH172)</f>
        <v>6316.27</v>
      </c>
      <c r="AJ172" s="38">
        <f t="shared" si="2"/>
        <v>3158.1350000000002</v>
      </c>
      <c r="AL172" s="35">
        <f>+AJ172/LISTAS[[#This Row],[COSTO]]-1</f>
        <v>6.3179782852100672</v>
      </c>
      <c r="AM172" t="str">
        <f>+LISTAS[[#This Row],[ID]]</f>
        <v>PLASTICOS174</v>
      </c>
      <c r="AO172" s="43"/>
      <c r="AP172" s="39">
        <f>LISTAS[[#This Row],[COSTO]]+(LISTAS[[#This Row],[COSTO]]*AO172)</f>
        <v>431.55840000000001</v>
      </c>
      <c r="AQ172" s="44">
        <f>IF(AO172="",0,AP172/LISTAS[[#This Row],[VENTA NETA]]-1)</f>
        <v>0</v>
      </c>
      <c r="AS172" s="39">
        <v>897.75</v>
      </c>
      <c r="AT172" s="48">
        <f>+LISTAS[[#This Row],[COSTO]]/AS172-1</f>
        <v>-0.51928888888888891</v>
      </c>
      <c r="BA172" t="s">
        <v>5</v>
      </c>
      <c r="BB172" s="36"/>
    </row>
    <row r="173" spans="1:54" x14ac:dyDescent="0.35">
      <c r="A173" s="7" t="s">
        <v>346</v>
      </c>
      <c r="B173" t="s">
        <v>5</v>
      </c>
      <c r="C173">
        <v>175</v>
      </c>
      <c r="D173" t="s">
        <v>347</v>
      </c>
      <c r="E173" s="2">
        <v>5040.91</v>
      </c>
      <c r="F173" s="7" t="str">
        <f>+_xlfn.XLOOKUP(LISTAS[[#This Row],[ID]],_01_CODIGOS_Y_COSTOS_xlsm[Producto y N°],_01_CODIGOS_Y_COSTOS_xlsm[FABRICA],"",0,1)</f>
        <v>FADER</v>
      </c>
      <c r="G173" s="26">
        <f>LISTAS[[#This Row],[Precio]]*(1-0.46)</f>
        <v>2722.0914000000002</v>
      </c>
      <c r="H173" s="1">
        <f>+_xlfn.XLOOKUP(LISTAS[[#This Row],[ID]],_01_CODIGOS_Y_COSTOS_xlsm[Producto y N°],_01_CODIGOS_Y_COSTOS_xlsm[COSTO],0,0,1)</f>
        <v>0</v>
      </c>
      <c r="I173" s="27">
        <f>+IFERROR(LISTAS[[#This Row],[VENTA NETA]]/LISTAS[[#This Row],[COSTO]]-1,0)</f>
        <v>0</v>
      </c>
      <c r="J173" s="50" t="str">
        <f>IFERROR(VLOOKUP(LISTAS[[#This Row],[ID]],_01_CODIGOS_Y_COSTOS_xlsm[[Producto y N°]:[CODIGO]],2,0),"")</f>
        <v>F-5048/L</v>
      </c>
      <c r="O173" t="s">
        <v>346</v>
      </c>
      <c r="AB173" s="12" t="str">
        <f>+LISTAS[[#This Row],[Codigo]]&amp;LISTAS[[#This Row],[Fabrica]]</f>
        <v>F-5048/LFADER</v>
      </c>
      <c r="AC173" s="13" t="str">
        <f>+LISTAS[[#This Row],[Codigo]]</f>
        <v>F-5048/L</v>
      </c>
      <c r="AD173" s="13" t="str">
        <f>+LISTAS[[#This Row],[ID]]</f>
        <v>PLASTICOS175</v>
      </c>
      <c r="AH173" s="36"/>
      <c r="AI173" s="37">
        <f>+LISTAS[[#This Row],[Precio]]+(LISTAS[[#This Row],[Precio]]*AH173)</f>
        <v>5040.91</v>
      </c>
      <c r="AJ173" s="38">
        <f t="shared" si="2"/>
        <v>2520.4549999999999</v>
      </c>
      <c r="AL173" s="35" t="e">
        <f>+AJ173/LISTAS[[#This Row],[COSTO]]-1</f>
        <v>#DIV/0!</v>
      </c>
      <c r="AM173" t="str">
        <f>+LISTAS[[#This Row],[ID]]</f>
        <v>PLASTICOS175</v>
      </c>
      <c r="AO173" s="43"/>
      <c r="AP173" s="39">
        <f>LISTAS[[#This Row],[COSTO]]+(LISTAS[[#This Row],[COSTO]]*AO173)</f>
        <v>0</v>
      </c>
      <c r="AQ173" s="44">
        <f>IF(AO173="",0,AP173/LISTAS[[#This Row],[VENTA NETA]]-1)</f>
        <v>0</v>
      </c>
      <c r="AS173" s="39">
        <v>0</v>
      </c>
      <c r="AT173" s="48" t="e">
        <f>+LISTAS[[#This Row],[COSTO]]/AS173-1</f>
        <v>#DIV/0!</v>
      </c>
      <c r="BA173" t="s">
        <v>5</v>
      </c>
      <c r="BB173" s="36"/>
    </row>
    <row r="174" spans="1:54" x14ac:dyDescent="0.35">
      <c r="A174" s="7" t="s">
        <v>348</v>
      </c>
      <c r="B174" t="s">
        <v>5</v>
      </c>
      <c r="C174">
        <v>176</v>
      </c>
      <c r="D174" t="s">
        <v>349</v>
      </c>
      <c r="E174" s="2">
        <v>654.85</v>
      </c>
      <c r="F174" s="7" t="str">
        <f>+_xlfn.XLOOKUP(LISTAS[[#This Row],[ID]],_01_CODIGOS_Y_COSTOS_xlsm[Producto y N°],_01_CODIGOS_Y_COSTOS_xlsm[FABRICA],"",0,1)</f>
        <v>FADER</v>
      </c>
      <c r="G174" s="26">
        <f>LISTAS[[#This Row],[Precio]]*(1-0.46)</f>
        <v>353.61900000000003</v>
      </c>
      <c r="H174" s="1">
        <f>+_xlfn.XLOOKUP(LISTAS[[#This Row],[ID]],_01_CODIGOS_Y_COSTOS_xlsm[Producto y N°],_01_CODIGOS_Y_COSTOS_xlsm[COSTO],0,0,1)</f>
        <v>129.4675</v>
      </c>
      <c r="I174" s="27">
        <f>+IFERROR(LISTAS[[#This Row],[VENTA NETA]]/LISTAS[[#This Row],[COSTO]]-1,0)</f>
        <v>1.7313341186011937</v>
      </c>
      <c r="J174" s="50" t="str">
        <f>IFERROR(VLOOKUP(LISTAS[[#This Row],[ID]],_01_CODIGOS_Y_COSTOS_xlsm[[Producto y N°]:[CODIGO]],2,0),"")</f>
        <v>F-899</v>
      </c>
      <c r="O174" t="s">
        <v>348</v>
      </c>
      <c r="AB174" s="12" t="str">
        <f>+LISTAS[[#This Row],[Codigo]]&amp;LISTAS[[#This Row],[Fabrica]]</f>
        <v>F-899FADER</v>
      </c>
      <c r="AC174" s="13" t="str">
        <f>+LISTAS[[#This Row],[Codigo]]</f>
        <v>F-899</v>
      </c>
      <c r="AD174" s="13" t="str">
        <f>+LISTAS[[#This Row],[ID]]</f>
        <v>PLASTICOS176</v>
      </c>
      <c r="AH174" s="36"/>
      <c r="AI174" s="37">
        <f>+LISTAS[[#This Row],[Precio]]+(LISTAS[[#This Row],[Precio]]*AH174)</f>
        <v>654.85</v>
      </c>
      <c r="AJ174" s="38">
        <f t="shared" si="2"/>
        <v>327.42500000000001</v>
      </c>
      <c r="AL174" s="35">
        <f>+AJ174/LISTAS[[#This Row],[COSTO]]-1</f>
        <v>1.5290130727788829</v>
      </c>
      <c r="AM174" t="str">
        <f>+LISTAS[[#This Row],[ID]]</f>
        <v>PLASTICOS176</v>
      </c>
      <c r="AO174" s="43"/>
      <c r="AP174" s="39">
        <f>LISTAS[[#This Row],[COSTO]]+(LISTAS[[#This Row],[COSTO]]*AO174)</f>
        <v>129.4675</v>
      </c>
      <c r="AQ174" s="44">
        <f>IF(AO174="",0,AP174/LISTAS[[#This Row],[VENTA NETA]]-1)</f>
        <v>0</v>
      </c>
      <c r="AS174" s="39">
        <v>121.6</v>
      </c>
      <c r="AT174" s="48">
        <f>+LISTAS[[#This Row],[COSTO]]/AS174-1</f>
        <v>6.4699835526315752E-2</v>
      </c>
      <c r="BA174" t="s">
        <v>5</v>
      </c>
      <c r="BB174" s="36"/>
    </row>
    <row r="175" spans="1:54" x14ac:dyDescent="0.35">
      <c r="A175" s="7" t="s">
        <v>350</v>
      </c>
      <c r="B175" t="s">
        <v>5</v>
      </c>
      <c r="C175">
        <v>177</v>
      </c>
      <c r="D175" t="s">
        <v>351</v>
      </c>
      <c r="E175" s="2">
        <v>2209.1999999999998</v>
      </c>
      <c r="F175" s="7" t="str">
        <f>+_xlfn.XLOOKUP(LISTAS[[#This Row],[ID]],_01_CODIGOS_Y_COSTOS_xlsm[Producto y N°],_01_CODIGOS_Y_COSTOS_xlsm[FABRICA],"",0,1)</f>
        <v>FADER</v>
      </c>
      <c r="G175" s="26">
        <f>LISTAS[[#This Row],[Precio]]*(1-0.46)</f>
        <v>1192.9680000000001</v>
      </c>
      <c r="H175" s="1">
        <f>+_xlfn.XLOOKUP(LISTAS[[#This Row],[ID]],_01_CODIGOS_Y_COSTOS_xlsm[Producto y N°],_01_CODIGOS_Y_COSTOS_xlsm[COSTO],0,0,1)</f>
        <v>0</v>
      </c>
      <c r="I175" s="27">
        <f>+IFERROR(LISTAS[[#This Row],[VENTA NETA]]/LISTAS[[#This Row],[COSTO]]-1,0)</f>
        <v>0</v>
      </c>
      <c r="J175" s="50" t="str">
        <f>IFERROR(VLOOKUP(LISTAS[[#This Row],[ID]],_01_CODIGOS_Y_COSTOS_xlsm[[Producto y N°]:[CODIGO]],2,0),"")</f>
        <v>S-033</v>
      </c>
      <c r="O175" t="s">
        <v>350</v>
      </c>
      <c r="AB175" s="12" t="str">
        <f>+LISTAS[[#This Row],[Codigo]]&amp;LISTAS[[#This Row],[Fabrica]]</f>
        <v>S-033FADER</v>
      </c>
      <c r="AC175" s="13" t="str">
        <f>+LISTAS[[#This Row],[Codigo]]</f>
        <v>S-033</v>
      </c>
      <c r="AD175" s="13" t="str">
        <f>+LISTAS[[#This Row],[ID]]</f>
        <v>PLASTICOS177</v>
      </c>
      <c r="AH175" s="36"/>
      <c r="AI175" s="37">
        <f>+LISTAS[[#This Row],[Precio]]+(LISTAS[[#This Row],[Precio]]*AH175)</f>
        <v>2209.1999999999998</v>
      </c>
      <c r="AJ175" s="38">
        <f t="shared" si="2"/>
        <v>1104.5999999999999</v>
      </c>
      <c r="AL175" s="35" t="e">
        <f>+AJ175/LISTAS[[#This Row],[COSTO]]-1</f>
        <v>#DIV/0!</v>
      </c>
      <c r="AM175" t="str">
        <f>+LISTAS[[#This Row],[ID]]</f>
        <v>PLASTICOS177</v>
      </c>
      <c r="AO175" s="43"/>
      <c r="AP175" s="39">
        <f>LISTAS[[#This Row],[COSTO]]+(LISTAS[[#This Row],[COSTO]]*AO175)</f>
        <v>0</v>
      </c>
      <c r="AQ175" s="44">
        <f>IF(AO175="",0,AP175/LISTAS[[#This Row],[VENTA NETA]]-1)</f>
        <v>0</v>
      </c>
      <c r="AS175" s="39">
        <v>0</v>
      </c>
      <c r="AT175" s="48" t="e">
        <f>+LISTAS[[#This Row],[COSTO]]/AS175-1</f>
        <v>#DIV/0!</v>
      </c>
      <c r="BA175" t="s">
        <v>5</v>
      </c>
      <c r="BB175" s="36"/>
    </row>
    <row r="176" spans="1:54" x14ac:dyDescent="0.35">
      <c r="A176" s="7" t="s">
        <v>352</v>
      </c>
      <c r="B176" t="s">
        <v>5</v>
      </c>
      <c r="C176">
        <v>178</v>
      </c>
      <c r="D176" t="s">
        <v>353</v>
      </c>
      <c r="E176" s="2">
        <v>980.17</v>
      </c>
      <c r="F176" s="7" t="str">
        <f>+_xlfn.XLOOKUP(LISTAS[[#This Row],[ID]],_01_CODIGOS_Y_COSTOS_xlsm[Producto y N°],_01_CODIGOS_Y_COSTOS_xlsm[FABRICA],"",0,1)</f>
        <v>FADER</v>
      </c>
      <c r="G176" s="26">
        <f>LISTAS[[#This Row],[Precio]]*(1-0.46)</f>
        <v>529.29179999999997</v>
      </c>
      <c r="H176" s="1">
        <f>+_xlfn.XLOOKUP(LISTAS[[#This Row],[ID]],_01_CODIGOS_Y_COSTOS_xlsm[Producto y N°],_01_CODIGOS_Y_COSTOS_xlsm[COSTO],0,0,1)</f>
        <v>183.41229999999999</v>
      </c>
      <c r="I176" s="27">
        <f>+IFERROR(LISTAS[[#This Row],[VENTA NETA]]/LISTAS[[#This Row],[COSTO]]-1,0)</f>
        <v>1.8858031876815242</v>
      </c>
      <c r="J176" s="50" t="str">
        <f>IFERROR(VLOOKUP(LISTAS[[#This Row],[ID]],_01_CODIGOS_Y_COSTOS_xlsm[[Producto y N°]:[CODIGO]],2,0),"")</f>
        <v>F-314</v>
      </c>
      <c r="O176" t="s">
        <v>352</v>
      </c>
      <c r="AB176" s="12" t="str">
        <f>+LISTAS[[#This Row],[Codigo]]&amp;LISTAS[[#This Row],[Fabrica]]</f>
        <v>F-314FADER</v>
      </c>
      <c r="AC176" s="13" t="str">
        <f>+LISTAS[[#This Row],[Codigo]]</f>
        <v>F-314</v>
      </c>
      <c r="AD176" s="13" t="str">
        <f>+LISTAS[[#This Row],[ID]]</f>
        <v>PLASTICOS178</v>
      </c>
      <c r="AH176" s="36"/>
      <c r="AI176" s="37">
        <f>+LISTAS[[#This Row],[Precio]]+(LISTAS[[#This Row],[Precio]]*AH176)</f>
        <v>980.17</v>
      </c>
      <c r="AJ176" s="38">
        <f t="shared" si="2"/>
        <v>490.08499999999998</v>
      </c>
      <c r="AL176" s="35">
        <f>+AJ176/LISTAS[[#This Row],[COSTO]]-1</f>
        <v>1.6720399885940038</v>
      </c>
      <c r="AM176" t="str">
        <f>+LISTAS[[#This Row],[ID]]</f>
        <v>PLASTICOS178</v>
      </c>
      <c r="AO176" s="43"/>
      <c r="AP176" s="39">
        <f>LISTAS[[#This Row],[COSTO]]+(LISTAS[[#This Row],[COSTO]]*AO176)</f>
        <v>183.41229999999999</v>
      </c>
      <c r="AQ176" s="44">
        <f>IF(AO176="",0,AP176/LISTAS[[#This Row],[VENTA NETA]]-1)</f>
        <v>0</v>
      </c>
      <c r="AS176" s="39">
        <v>147.25</v>
      </c>
      <c r="AT176" s="48">
        <f>+LISTAS[[#This Row],[COSTO]]/AS176-1</f>
        <v>0.24558438030560259</v>
      </c>
      <c r="BA176" t="s">
        <v>5</v>
      </c>
      <c r="BB176" s="36"/>
    </row>
    <row r="177" spans="1:54" x14ac:dyDescent="0.35">
      <c r="A177" s="7" t="s">
        <v>354</v>
      </c>
      <c r="B177" t="s">
        <v>5</v>
      </c>
      <c r="C177">
        <v>179</v>
      </c>
      <c r="D177" t="s">
        <v>355</v>
      </c>
      <c r="E177" s="2">
        <v>980.17</v>
      </c>
      <c r="F177" s="7" t="str">
        <f>+_xlfn.XLOOKUP(LISTAS[[#This Row],[ID]],_01_CODIGOS_Y_COSTOS_xlsm[Producto y N°],_01_CODIGOS_Y_COSTOS_xlsm[FABRICA],"",0,1)</f>
        <v>FADER</v>
      </c>
      <c r="G177" s="26">
        <f>LISTAS[[#This Row],[Precio]]*(1-0.46)</f>
        <v>529.29179999999997</v>
      </c>
      <c r="H177" s="1">
        <f>+_xlfn.XLOOKUP(LISTAS[[#This Row],[ID]],_01_CODIGOS_Y_COSTOS_xlsm[Producto y N°],_01_CODIGOS_Y_COSTOS_xlsm[COSTO],0,0,1)</f>
        <v>183.41229999999999</v>
      </c>
      <c r="I177" s="27">
        <f>+IFERROR(LISTAS[[#This Row],[VENTA NETA]]/LISTAS[[#This Row],[COSTO]]-1,0)</f>
        <v>1.8858031876815242</v>
      </c>
      <c r="J177" s="50" t="str">
        <f>IFERROR(VLOOKUP(LISTAS[[#This Row],[ID]],_01_CODIGOS_Y_COSTOS_xlsm[[Producto y N°]:[CODIGO]],2,0),"")</f>
        <v>F-315</v>
      </c>
      <c r="O177" t="s">
        <v>354</v>
      </c>
      <c r="AB177" s="12" t="str">
        <f>+LISTAS[[#This Row],[Codigo]]&amp;LISTAS[[#This Row],[Fabrica]]</f>
        <v>F-315FADER</v>
      </c>
      <c r="AC177" s="13" t="str">
        <f>+LISTAS[[#This Row],[Codigo]]</f>
        <v>F-315</v>
      </c>
      <c r="AD177" s="13" t="str">
        <f>+LISTAS[[#This Row],[ID]]</f>
        <v>PLASTICOS179</v>
      </c>
      <c r="AH177" s="36"/>
      <c r="AI177" s="37">
        <f>+LISTAS[[#This Row],[Precio]]+(LISTAS[[#This Row],[Precio]]*AH177)</f>
        <v>980.17</v>
      </c>
      <c r="AJ177" s="38">
        <f t="shared" si="2"/>
        <v>490.08499999999998</v>
      </c>
      <c r="AL177" s="35">
        <f>+AJ177/LISTAS[[#This Row],[COSTO]]-1</f>
        <v>1.6720399885940038</v>
      </c>
      <c r="AM177" t="str">
        <f>+LISTAS[[#This Row],[ID]]</f>
        <v>PLASTICOS179</v>
      </c>
      <c r="AO177" s="43"/>
      <c r="AP177" s="39">
        <f>LISTAS[[#This Row],[COSTO]]+(LISTAS[[#This Row],[COSTO]]*AO177)</f>
        <v>183.41229999999999</v>
      </c>
      <c r="AQ177" s="44">
        <f>IF(AO177="",0,AP177/LISTAS[[#This Row],[VENTA NETA]]-1)</f>
        <v>0</v>
      </c>
      <c r="AS177" s="39">
        <v>147.25</v>
      </c>
      <c r="AT177" s="48">
        <f>+LISTAS[[#This Row],[COSTO]]/AS177-1</f>
        <v>0.24558438030560259</v>
      </c>
      <c r="BA177" t="s">
        <v>5</v>
      </c>
      <c r="BB177" s="36"/>
    </row>
    <row r="178" spans="1:54" x14ac:dyDescent="0.35">
      <c r="A178" s="7" t="s">
        <v>356</v>
      </c>
      <c r="B178" t="s">
        <v>5</v>
      </c>
      <c r="C178">
        <v>180</v>
      </c>
      <c r="D178" t="s">
        <v>357</v>
      </c>
      <c r="E178" s="2">
        <v>980.17</v>
      </c>
      <c r="F178" s="7" t="str">
        <f>+_xlfn.XLOOKUP(LISTAS[[#This Row],[ID]],_01_CODIGOS_Y_COSTOS_xlsm[Producto y N°],_01_CODIGOS_Y_COSTOS_xlsm[FABRICA],"",0,1)</f>
        <v>FADER</v>
      </c>
      <c r="G178" s="26">
        <f>LISTAS[[#This Row],[Precio]]*(1-0.46)</f>
        <v>529.29179999999997</v>
      </c>
      <c r="H178" s="1">
        <f>+_xlfn.XLOOKUP(LISTAS[[#This Row],[ID]],_01_CODIGOS_Y_COSTOS_xlsm[Producto y N°],_01_CODIGOS_Y_COSTOS_xlsm[COSTO],0,0,1)</f>
        <v>183.41229999999999</v>
      </c>
      <c r="I178" s="27">
        <f>+IFERROR(LISTAS[[#This Row],[VENTA NETA]]/LISTAS[[#This Row],[COSTO]]-1,0)</f>
        <v>1.8858031876815242</v>
      </c>
      <c r="J178" s="50" t="str">
        <f>IFERROR(VLOOKUP(LISTAS[[#This Row],[ID]],_01_CODIGOS_Y_COSTOS_xlsm[[Producto y N°]:[CODIGO]],2,0),"")</f>
        <v>F-316</v>
      </c>
      <c r="O178" t="s">
        <v>356</v>
      </c>
      <c r="AB178" s="12" t="str">
        <f>+LISTAS[[#This Row],[Codigo]]&amp;LISTAS[[#This Row],[Fabrica]]</f>
        <v>F-316FADER</v>
      </c>
      <c r="AC178" s="13" t="str">
        <f>+LISTAS[[#This Row],[Codigo]]</f>
        <v>F-316</v>
      </c>
      <c r="AD178" s="13" t="str">
        <f>+LISTAS[[#This Row],[ID]]</f>
        <v>PLASTICOS180</v>
      </c>
      <c r="AH178" s="36"/>
      <c r="AI178" s="37">
        <f>+LISTAS[[#This Row],[Precio]]+(LISTAS[[#This Row],[Precio]]*AH178)</f>
        <v>980.17</v>
      </c>
      <c r="AJ178" s="38">
        <f t="shared" si="2"/>
        <v>490.08499999999998</v>
      </c>
      <c r="AL178" s="35">
        <f>+AJ178/LISTAS[[#This Row],[COSTO]]-1</f>
        <v>1.6720399885940038</v>
      </c>
      <c r="AM178" t="str">
        <f>+LISTAS[[#This Row],[ID]]</f>
        <v>PLASTICOS180</v>
      </c>
      <c r="AO178" s="43"/>
      <c r="AP178" s="39">
        <f>LISTAS[[#This Row],[COSTO]]+(LISTAS[[#This Row],[COSTO]]*AO178)</f>
        <v>183.41229999999999</v>
      </c>
      <c r="AQ178" s="44">
        <f>IF(AO178="",0,AP178/LISTAS[[#This Row],[VENTA NETA]]-1)</f>
        <v>0</v>
      </c>
      <c r="AS178" s="39">
        <v>147.25</v>
      </c>
      <c r="AT178" s="48">
        <f>+LISTAS[[#This Row],[COSTO]]/AS178-1</f>
        <v>0.24558438030560259</v>
      </c>
      <c r="BA178" t="s">
        <v>5</v>
      </c>
      <c r="BB178" s="36"/>
    </row>
    <row r="179" spans="1:54" x14ac:dyDescent="0.35">
      <c r="A179" s="7" t="s">
        <v>358</v>
      </c>
      <c r="B179" t="s">
        <v>5</v>
      </c>
      <c r="C179">
        <v>181</v>
      </c>
      <c r="D179" t="s">
        <v>359</v>
      </c>
      <c r="E179" s="2">
        <v>1057.97</v>
      </c>
      <c r="F179" s="7" t="str">
        <f>+_xlfn.XLOOKUP(LISTAS[[#This Row],[ID]],_01_CODIGOS_Y_COSTOS_xlsm[Producto y N°],_01_CODIGOS_Y_COSTOS_xlsm[FABRICA],"",0,1)</f>
        <v>FADER</v>
      </c>
      <c r="G179" s="26">
        <f>LISTAS[[#This Row],[Precio]]*(1-0.46)</f>
        <v>571.30380000000002</v>
      </c>
      <c r="H179" s="1">
        <f>+_xlfn.XLOOKUP(LISTAS[[#This Row],[ID]],_01_CODIGOS_Y_COSTOS_xlsm[Producto y N°],_01_CODIGOS_Y_COSTOS_xlsm[COSTO],0,0,1)</f>
        <v>183.41229999999999</v>
      </c>
      <c r="I179" s="27">
        <f>+IFERROR(LISTAS[[#This Row],[VENTA NETA]]/LISTAS[[#This Row],[COSTO]]-1,0)</f>
        <v>2.1148608899185062</v>
      </c>
      <c r="J179" s="50" t="str">
        <f>IFERROR(VLOOKUP(LISTAS[[#This Row],[ID]],_01_CODIGOS_Y_COSTOS_xlsm[[Producto y N°]:[CODIGO]],2,0),"")</f>
        <v>F-319</v>
      </c>
      <c r="O179" t="s">
        <v>358</v>
      </c>
      <c r="AB179" s="12" t="str">
        <f>+LISTAS[[#This Row],[Codigo]]&amp;LISTAS[[#This Row],[Fabrica]]</f>
        <v>F-319FADER</v>
      </c>
      <c r="AC179" s="13" t="str">
        <f>+LISTAS[[#This Row],[Codigo]]</f>
        <v>F-319</v>
      </c>
      <c r="AD179" s="13" t="str">
        <f>+LISTAS[[#This Row],[ID]]</f>
        <v>PLASTICOS181</v>
      </c>
      <c r="AH179" s="36"/>
      <c r="AI179" s="37">
        <f>+LISTAS[[#This Row],[Precio]]+(LISTAS[[#This Row],[Precio]]*AH179)</f>
        <v>1057.97</v>
      </c>
      <c r="AJ179" s="38">
        <f t="shared" si="2"/>
        <v>528.98500000000001</v>
      </c>
      <c r="AL179" s="35">
        <f>+AJ179/LISTAS[[#This Row],[COSTO]]-1</f>
        <v>1.8841304536282464</v>
      </c>
      <c r="AM179" t="str">
        <f>+LISTAS[[#This Row],[ID]]</f>
        <v>PLASTICOS181</v>
      </c>
      <c r="AO179" s="43"/>
      <c r="AP179" s="39">
        <f>LISTAS[[#This Row],[COSTO]]+(LISTAS[[#This Row],[COSTO]]*AO179)</f>
        <v>183.41229999999999</v>
      </c>
      <c r="AQ179" s="44">
        <f>IF(AO179="",0,AP179/LISTAS[[#This Row],[VENTA NETA]]-1)</f>
        <v>0</v>
      </c>
      <c r="AS179" s="39">
        <v>147.25</v>
      </c>
      <c r="AT179" s="48">
        <f>+LISTAS[[#This Row],[COSTO]]/AS179-1</f>
        <v>0.24558438030560259</v>
      </c>
      <c r="BA179" t="s">
        <v>5</v>
      </c>
      <c r="BB179" s="36"/>
    </row>
    <row r="180" spans="1:54" x14ac:dyDescent="0.35">
      <c r="A180" s="7" t="s">
        <v>360</v>
      </c>
      <c r="B180" t="s">
        <v>5</v>
      </c>
      <c r="C180">
        <v>182</v>
      </c>
      <c r="D180" t="s">
        <v>361</v>
      </c>
      <c r="E180" s="2">
        <v>1057.97</v>
      </c>
      <c r="F180" s="7" t="str">
        <f>+_xlfn.XLOOKUP(LISTAS[[#This Row],[ID]],_01_CODIGOS_Y_COSTOS_xlsm[Producto y N°],_01_CODIGOS_Y_COSTOS_xlsm[FABRICA],"",0,1)</f>
        <v>FADER</v>
      </c>
      <c r="G180" s="26">
        <f>LISTAS[[#This Row],[Precio]]*(1-0.46)</f>
        <v>571.30380000000002</v>
      </c>
      <c r="H180" s="1">
        <f>+_xlfn.XLOOKUP(LISTAS[[#This Row],[ID]],_01_CODIGOS_Y_COSTOS_xlsm[Producto y N°],_01_CODIGOS_Y_COSTOS_xlsm[COSTO],0,0,1)</f>
        <v>231.96260000000001</v>
      </c>
      <c r="I180" s="27">
        <f>+IFERROR(LISTAS[[#This Row],[VENTA NETA]]/LISTAS[[#This Row],[COSTO]]-1,0)</f>
        <v>1.4629134179389265</v>
      </c>
      <c r="J180" s="50" t="str">
        <f>IFERROR(VLOOKUP(LISTAS[[#This Row],[ID]],_01_CODIGOS_Y_COSTOS_xlsm[[Producto y N°]:[CODIGO]],2,0),"")</f>
        <v>F-1034</v>
      </c>
      <c r="O180" t="s">
        <v>360</v>
      </c>
      <c r="AB180" s="12" t="str">
        <f>+LISTAS[[#This Row],[Codigo]]&amp;LISTAS[[#This Row],[Fabrica]]</f>
        <v>F-1034FADER</v>
      </c>
      <c r="AC180" s="13" t="str">
        <f>+LISTAS[[#This Row],[Codigo]]</f>
        <v>F-1034</v>
      </c>
      <c r="AD180" s="13" t="str">
        <f>+LISTAS[[#This Row],[ID]]</f>
        <v>PLASTICOS182</v>
      </c>
      <c r="AH180" s="36"/>
      <c r="AI180" s="37">
        <f>+LISTAS[[#This Row],[Precio]]+(LISTAS[[#This Row],[Precio]]*AH180)</f>
        <v>1057.97</v>
      </c>
      <c r="AJ180" s="38">
        <f t="shared" si="2"/>
        <v>528.98500000000001</v>
      </c>
      <c r="AL180" s="35">
        <f>+AJ180/LISTAS[[#This Row],[COSTO]]-1</f>
        <v>1.2804753869804872</v>
      </c>
      <c r="AM180" t="str">
        <f>+LISTAS[[#This Row],[ID]]</f>
        <v>PLASTICOS182</v>
      </c>
      <c r="AO180" s="43"/>
      <c r="AP180" s="39">
        <f>LISTAS[[#This Row],[COSTO]]+(LISTAS[[#This Row],[COSTO]]*AO180)</f>
        <v>231.96260000000001</v>
      </c>
      <c r="AQ180" s="44">
        <f>IF(AO180="",0,AP180/LISTAS[[#This Row],[VENTA NETA]]-1)</f>
        <v>0</v>
      </c>
      <c r="AS180" s="39">
        <v>185.25</v>
      </c>
      <c r="AT180" s="48">
        <f>+LISTAS[[#This Row],[COSTO]]/AS180-1</f>
        <v>0.2521597840755736</v>
      </c>
      <c r="BA180" t="s">
        <v>5</v>
      </c>
      <c r="BB180" s="36"/>
    </row>
    <row r="181" spans="1:54" x14ac:dyDescent="0.35">
      <c r="A181" s="7" t="s">
        <v>362</v>
      </c>
      <c r="B181" t="s">
        <v>5</v>
      </c>
      <c r="C181">
        <v>183</v>
      </c>
      <c r="D181" t="s">
        <v>363</v>
      </c>
      <c r="E181" s="2">
        <v>1057.97</v>
      </c>
      <c r="F181" s="7" t="str">
        <f>+_xlfn.XLOOKUP(LISTAS[[#This Row],[ID]],_01_CODIGOS_Y_COSTOS_xlsm[Producto y N°],_01_CODIGOS_Y_COSTOS_xlsm[FABRICA],"",0,1)</f>
        <v>FADER</v>
      </c>
      <c r="G181" s="26">
        <f>LISTAS[[#This Row],[Precio]]*(1-0.46)</f>
        <v>571.30380000000002</v>
      </c>
      <c r="H181" s="1">
        <f>+_xlfn.XLOOKUP(LISTAS[[#This Row],[ID]],_01_CODIGOS_Y_COSTOS_xlsm[Producto y N°],_01_CODIGOS_Y_COSTOS_xlsm[COSTO],0,0,1)</f>
        <v>231.96260000000001</v>
      </c>
      <c r="I181" s="27">
        <f>+IFERROR(LISTAS[[#This Row],[VENTA NETA]]/LISTAS[[#This Row],[COSTO]]-1,0)</f>
        <v>1.4629134179389265</v>
      </c>
      <c r="J181" s="50" t="str">
        <f>IFERROR(VLOOKUP(LISTAS[[#This Row],[ID]],_01_CODIGOS_Y_COSTOS_xlsm[[Producto y N°]:[CODIGO]],2,0),"")</f>
        <v>F-1035</v>
      </c>
      <c r="O181" t="s">
        <v>362</v>
      </c>
      <c r="AB181" s="12" t="str">
        <f>+LISTAS[[#This Row],[Codigo]]&amp;LISTAS[[#This Row],[Fabrica]]</f>
        <v>F-1035FADER</v>
      </c>
      <c r="AC181" s="13" t="str">
        <f>+LISTAS[[#This Row],[Codigo]]</f>
        <v>F-1035</v>
      </c>
      <c r="AD181" s="13" t="str">
        <f>+LISTAS[[#This Row],[ID]]</f>
        <v>PLASTICOS183</v>
      </c>
      <c r="AH181" s="36"/>
      <c r="AI181" s="37">
        <f>+LISTAS[[#This Row],[Precio]]+(LISTAS[[#This Row],[Precio]]*AH181)</f>
        <v>1057.97</v>
      </c>
      <c r="AJ181" s="38">
        <f t="shared" si="2"/>
        <v>528.98500000000001</v>
      </c>
      <c r="AL181" s="35">
        <f>+AJ181/LISTAS[[#This Row],[COSTO]]-1</f>
        <v>1.2804753869804872</v>
      </c>
      <c r="AM181" t="str">
        <f>+LISTAS[[#This Row],[ID]]</f>
        <v>PLASTICOS183</v>
      </c>
      <c r="AO181" s="43"/>
      <c r="AP181" s="39">
        <f>LISTAS[[#This Row],[COSTO]]+(LISTAS[[#This Row],[COSTO]]*AO181)</f>
        <v>231.96260000000001</v>
      </c>
      <c r="AQ181" s="44">
        <f>IF(AO181="",0,AP181/LISTAS[[#This Row],[VENTA NETA]]-1)</f>
        <v>0</v>
      </c>
      <c r="AS181" s="39">
        <v>185.25</v>
      </c>
      <c r="AT181" s="48">
        <f>+LISTAS[[#This Row],[COSTO]]/AS181-1</f>
        <v>0.2521597840755736</v>
      </c>
      <c r="BA181" t="s">
        <v>5</v>
      </c>
      <c r="BB181" s="36"/>
    </row>
    <row r="182" spans="1:54" x14ac:dyDescent="0.35">
      <c r="A182" s="7" t="s">
        <v>364</v>
      </c>
      <c r="B182" t="s">
        <v>5</v>
      </c>
      <c r="C182">
        <v>184</v>
      </c>
      <c r="D182" t="s">
        <v>365</v>
      </c>
      <c r="E182" s="2">
        <v>1046.57</v>
      </c>
      <c r="F182" s="7" t="str">
        <f>+_xlfn.XLOOKUP(LISTAS[[#This Row],[ID]],_01_CODIGOS_Y_COSTOS_xlsm[Producto y N°],_01_CODIGOS_Y_COSTOS_xlsm[FABRICA],"",0,1)</f>
        <v>FADER</v>
      </c>
      <c r="G182" s="26">
        <f>LISTAS[[#This Row],[Precio]]*(1-0.46)</f>
        <v>565.14779999999996</v>
      </c>
      <c r="H182" s="1">
        <f>+_xlfn.XLOOKUP(LISTAS[[#This Row],[ID]],_01_CODIGOS_Y_COSTOS_xlsm[Producto y N°],_01_CODIGOS_Y_COSTOS_xlsm[COSTO],0,0,1)</f>
        <v>113.715</v>
      </c>
      <c r="I182" s="27">
        <f>+IFERROR(LISTAS[[#This Row],[VENTA NETA]]/LISTAS[[#This Row],[COSTO]]-1,0)</f>
        <v>3.9698614958448752</v>
      </c>
      <c r="J182" s="50" t="str">
        <f>IFERROR(VLOOKUP(LISTAS[[#This Row],[ID]],_01_CODIGOS_Y_COSTOS_xlsm[[Producto y N°]:[CODIGO]],2,0),"")</f>
        <v>S-178</v>
      </c>
      <c r="O182" t="s">
        <v>364</v>
      </c>
      <c r="AB182" s="12" t="str">
        <f>+LISTAS[[#This Row],[Codigo]]&amp;LISTAS[[#This Row],[Fabrica]]</f>
        <v>S-178FADER</v>
      </c>
      <c r="AC182" s="13" t="str">
        <f>+LISTAS[[#This Row],[Codigo]]</f>
        <v>S-178</v>
      </c>
      <c r="AD182" s="13" t="str">
        <f>+LISTAS[[#This Row],[ID]]</f>
        <v>PLASTICOS184</v>
      </c>
      <c r="AH182" s="36"/>
      <c r="AI182" s="37">
        <f>+LISTAS[[#This Row],[Precio]]+(LISTAS[[#This Row],[Precio]]*AH182)</f>
        <v>1046.57</v>
      </c>
      <c r="AJ182" s="38">
        <f t="shared" si="2"/>
        <v>523.28499999999997</v>
      </c>
      <c r="AL182" s="35">
        <f>+AJ182/LISTAS[[#This Row],[COSTO]]-1</f>
        <v>3.6017236072637733</v>
      </c>
      <c r="AM182" t="str">
        <f>+LISTAS[[#This Row],[ID]]</f>
        <v>PLASTICOS184</v>
      </c>
      <c r="AO182" s="43"/>
      <c r="AP182" s="39">
        <f>LISTAS[[#This Row],[COSTO]]+(LISTAS[[#This Row],[COSTO]]*AO182)</f>
        <v>113.715</v>
      </c>
      <c r="AQ182" s="44">
        <f>IF(AO182="",0,AP182/LISTAS[[#This Row],[VENTA NETA]]-1)</f>
        <v>0</v>
      </c>
      <c r="AS182" s="39">
        <v>90.25</v>
      </c>
      <c r="AT182" s="48">
        <f>+LISTAS[[#This Row],[COSTO]]/AS182-1</f>
        <v>0.26</v>
      </c>
      <c r="BA182" t="s">
        <v>5</v>
      </c>
      <c r="BB182" s="36"/>
    </row>
    <row r="183" spans="1:54" x14ac:dyDescent="0.35">
      <c r="A183" s="7" t="s">
        <v>366</v>
      </c>
      <c r="B183" t="s">
        <v>5</v>
      </c>
      <c r="C183">
        <v>185</v>
      </c>
      <c r="D183" t="s">
        <v>367</v>
      </c>
      <c r="E183" s="2">
        <v>1046.57</v>
      </c>
      <c r="F183" s="7" t="str">
        <f>+_xlfn.XLOOKUP(LISTAS[[#This Row],[ID]],_01_CODIGOS_Y_COSTOS_xlsm[Producto y N°],_01_CODIGOS_Y_COSTOS_xlsm[FABRICA],"",0,1)</f>
        <v>FADER</v>
      </c>
      <c r="G183" s="26">
        <f>LISTAS[[#This Row],[Precio]]*(1-0.46)</f>
        <v>565.14779999999996</v>
      </c>
      <c r="H183" s="1">
        <f>+_xlfn.XLOOKUP(LISTAS[[#This Row],[ID]],_01_CODIGOS_Y_COSTOS_xlsm[Producto y N°],_01_CODIGOS_Y_COSTOS_xlsm[COSTO],0,0,1)</f>
        <v>113.715</v>
      </c>
      <c r="I183" s="27">
        <f>+IFERROR(LISTAS[[#This Row],[VENTA NETA]]/LISTAS[[#This Row],[COSTO]]-1,0)</f>
        <v>3.9698614958448752</v>
      </c>
      <c r="J183" s="50" t="str">
        <f>IFERROR(VLOOKUP(LISTAS[[#This Row],[ID]],_01_CODIGOS_Y_COSTOS_xlsm[[Producto y N°]:[CODIGO]],2,0),"")</f>
        <v>S-177</v>
      </c>
      <c r="O183" t="s">
        <v>366</v>
      </c>
      <c r="AB183" s="12" t="str">
        <f>+LISTAS[[#This Row],[Codigo]]&amp;LISTAS[[#This Row],[Fabrica]]</f>
        <v>S-177FADER</v>
      </c>
      <c r="AC183" s="13" t="str">
        <f>+LISTAS[[#This Row],[Codigo]]</f>
        <v>S-177</v>
      </c>
      <c r="AD183" s="13" t="str">
        <f>+LISTAS[[#This Row],[ID]]</f>
        <v>PLASTICOS185</v>
      </c>
      <c r="AH183" s="36"/>
      <c r="AI183" s="37">
        <f>+LISTAS[[#This Row],[Precio]]+(LISTAS[[#This Row],[Precio]]*AH183)</f>
        <v>1046.57</v>
      </c>
      <c r="AJ183" s="38">
        <f t="shared" si="2"/>
        <v>523.28499999999997</v>
      </c>
      <c r="AL183" s="35">
        <f>+AJ183/LISTAS[[#This Row],[COSTO]]-1</f>
        <v>3.6017236072637733</v>
      </c>
      <c r="AM183" t="str">
        <f>+LISTAS[[#This Row],[ID]]</f>
        <v>PLASTICOS185</v>
      </c>
      <c r="AO183" s="43"/>
      <c r="AP183" s="39">
        <f>LISTAS[[#This Row],[COSTO]]+(LISTAS[[#This Row],[COSTO]]*AO183)</f>
        <v>113.715</v>
      </c>
      <c r="AQ183" s="44">
        <f>IF(AO183="",0,AP183/LISTAS[[#This Row],[VENTA NETA]]-1)</f>
        <v>0</v>
      </c>
      <c r="AS183" s="39">
        <v>90.25</v>
      </c>
      <c r="AT183" s="48">
        <f>+LISTAS[[#This Row],[COSTO]]/AS183-1</f>
        <v>0.26</v>
      </c>
      <c r="BA183" t="s">
        <v>5</v>
      </c>
      <c r="BB183" s="36"/>
    </row>
    <row r="184" spans="1:54" x14ac:dyDescent="0.35">
      <c r="A184" s="7" t="s">
        <v>368</v>
      </c>
      <c r="B184" t="s">
        <v>5</v>
      </c>
      <c r="C184">
        <v>186</v>
      </c>
      <c r="D184" t="s">
        <v>369</v>
      </c>
      <c r="E184" s="2">
        <v>4584.1499999999996</v>
      </c>
      <c r="F184" s="7" t="str">
        <f>+_xlfn.XLOOKUP(LISTAS[[#This Row],[ID]],_01_CODIGOS_Y_COSTOS_xlsm[Producto y N°],_01_CODIGOS_Y_COSTOS_xlsm[FABRICA],"",0,1)</f>
        <v>FADER</v>
      </c>
      <c r="G184" s="26">
        <f>LISTAS[[#This Row],[Precio]]*(1-0.46)</f>
        <v>2475.4409999999998</v>
      </c>
      <c r="H184" s="1">
        <f>+_xlfn.XLOOKUP(LISTAS[[#This Row],[ID]],_01_CODIGOS_Y_COSTOS_xlsm[Producto y N°],_01_CODIGOS_Y_COSTOS_xlsm[COSTO],0,0,1)</f>
        <v>0</v>
      </c>
      <c r="I184" s="27">
        <f>+IFERROR(LISTAS[[#This Row],[VENTA NETA]]/LISTAS[[#This Row],[COSTO]]-1,0)</f>
        <v>0</v>
      </c>
      <c r="J184" s="50" t="str">
        <f>IFERROR(VLOOKUP(LISTAS[[#This Row],[ID]],_01_CODIGOS_Y_COSTOS_xlsm[[Producto y N°]:[CODIGO]],2,0),"")</f>
        <v>S-175</v>
      </c>
      <c r="O184" t="s">
        <v>368</v>
      </c>
      <c r="AB184" s="12" t="str">
        <f>+LISTAS[[#This Row],[Codigo]]&amp;LISTAS[[#This Row],[Fabrica]]</f>
        <v>S-175FADER</v>
      </c>
      <c r="AC184" s="13" t="str">
        <f>+LISTAS[[#This Row],[Codigo]]</f>
        <v>S-175</v>
      </c>
      <c r="AD184" s="13" t="str">
        <f>+LISTAS[[#This Row],[ID]]</f>
        <v>PLASTICOS186</v>
      </c>
      <c r="AH184" s="36"/>
      <c r="AI184" s="37">
        <f>+LISTAS[[#This Row],[Precio]]+(LISTAS[[#This Row],[Precio]]*AH184)</f>
        <v>4584.1499999999996</v>
      </c>
      <c r="AJ184" s="38">
        <f t="shared" si="2"/>
        <v>2292.0749999999998</v>
      </c>
      <c r="AL184" s="35" t="e">
        <f>+AJ184/LISTAS[[#This Row],[COSTO]]-1</f>
        <v>#DIV/0!</v>
      </c>
      <c r="AM184" t="str">
        <f>+LISTAS[[#This Row],[ID]]</f>
        <v>PLASTICOS186</v>
      </c>
      <c r="AO184" s="43"/>
      <c r="AP184" s="39">
        <f>LISTAS[[#This Row],[COSTO]]+(LISTAS[[#This Row],[COSTO]]*AO184)</f>
        <v>0</v>
      </c>
      <c r="AQ184" s="44">
        <f>IF(AO184="",0,AP184/LISTAS[[#This Row],[VENTA NETA]]-1)</f>
        <v>0</v>
      </c>
      <c r="AS184" s="39">
        <v>847.4</v>
      </c>
      <c r="AT184" s="48">
        <f>+LISTAS[[#This Row],[COSTO]]/AS184-1</f>
        <v>-1</v>
      </c>
      <c r="BA184" t="s">
        <v>5</v>
      </c>
      <c r="BB184" s="36"/>
    </row>
    <row r="185" spans="1:54" x14ac:dyDescent="0.35">
      <c r="A185" s="7" t="s">
        <v>370</v>
      </c>
      <c r="B185" t="s">
        <v>5</v>
      </c>
      <c r="C185">
        <v>187</v>
      </c>
      <c r="D185" t="s">
        <v>371</v>
      </c>
      <c r="E185" s="2">
        <v>1697.28</v>
      </c>
      <c r="F185" s="7" t="str">
        <f>+_xlfn.XLOOKUP(LISTAS[[#This Row],[ID]],_01_CODIGOS_Y_COSTOS_xlsm[Producto y N°],_01_CODIGOS_Y_COSTOS_xlsm[FABRICA],"",0,1)</f>
        <v>FADER</v>
      </c>
      <c r="G185" s="26">
        <f>LISTAS[[#This Row],[Precio]]*(1-0.46)</f>
        <v>916.53120000000001</v>
      </c>
      <c r="H185" s="1">
        <f>+_xlfn.XLOOKUP(LISTAS[[#This Row],[ID]],_01_CODIGOS_Y_COSTOS_xlsm[Producto y N°],_01_CODIGOS_Y_COSTOS_xlsm[COSTO],0,0,1)</f>
        <v>191.52</v>
      </c>
      <c r="I185" s="27">
        <f>+IFERROR(LISTAS[[#This Row],[VENTA NETA]]/LISTAS[[#This Row],[COSTO]]-1,0)</f>
        <v>3.785563909774436</v>
      </c>
      <c r="J185" s="50" t="str">
        <f>IFERROR(VLOOKUP(LISTAS[[#This Row],[ID]],_01_CODIGOS_Y_COSTOS_xlsm[[Producto y N°]:[CODIGO]],2,0),"")</f>
        <v>S-148</v>
      </c>
      <c r="O185" t="s">
        <v>370</v>
      </c>
      <c r="AB185" s="12" t="str">
        <f>+LISTAS[[#This Row],[Codigo]]&amp;LISTAS[[#This Row],[Fabrica]]</f>
        <v>S-148FADER</v>
      </c>
      <c r="AC185" s="13" t="str">
        <f>+LISTAS[[#This Row],[Codigo]]</f>
        <v>S-148</v>
      </c>
      <c r="AD185" s="13" t="str">
        <f>+LISTAS[[#This Row],[ID]]</f>
        <v>PLASTICOS187</v>
      </c>
      <c r="AH185" s="36"/>
      <c r="AI185" s="37">
        <f>+LISTAS[[#This Row],[Precio]]+(LISTAS[[#This Row],[Precio]]*AH185)</f>
        <v>1697.28</v>
      </c>
      <c r="AJ185" s="38">
        <f t="shared" si="2"/>
        <v>848.64</v>
      </c>
      <c r="AL185" s="35">
        <f>+AJ185/LISTAS[[#This Row],[COSTO]]-1</f>
        <v>3.4310776942355883</v>
      </c>
      <c r="AM185" t="str">
        <f>+LISTAS[[#This Row],[ID]]</f>
        <v>PLASTICOS187</v>
      </c>
      <c r="AO185" s="43"/>
      <c r="AP185" s="39">
        <f>LISTAS[[#This Row],[COSTO]]+(LISTAS[[#This Row],[COSTO]]*AO185)</f>
        <v>191.52</v>
      </c>
      <c r="AQ185" s="44">
        <f>IF(AO185="",0,AP185/LISTAS[[#This Row],[VENTA NETA]]-1)</f>
        <v>0</v>
      </c>
      <c r="AS185" s="39">
        <v>150.1</v>
      </c>
      <c r="AT185" s="48">
        <f>+LISTAS[[#This Row],[COSTO]]/AS185-1</f>
        <v>0.27594936708860773</v>
      </c>
      <c r="BA185" t="s">
        <v>5</v>
      </c>
      <c r="BB185" s="36"/>
    </row>
    <row r="186" spans="1:54" x14ac:dyDescent="0.35">
      <c r="A186" s="7" t="s">
        <v>372</v>
      </c>
      <c r="B186" t="s">
        <v>5</v>
      </c>
      <c r="C186">
        <v>188</v>
      </c>
      <c r="D186" t="s">
        <v>373</v>
      </c>
      <c r="E186" s="2">
        <v>637.98</v>
      </c>
      <c r="F186" s="7" t="str">
        <f>+_xlfn.XLOOKUP(LISTAS[[#This Row],[ID]],_01_CODIGOS_Y_COSTOS_xlsm[Producto y N°],_01_CODIGOS_Y_COSTOS_xlsm[FABRICA],"",0,1)</f>
        <v>FADER</v>
      </c>
      <c r="G186" s="26">
        <f>LISTAS[[#This Row],[Precio]]*(1-0.46)</f>
        <v>344.50920000000002</v>
      </c>
      <c r="H186" s="1">
        <f>+_xlfn.XLOOKUP(LISTAS[[#This Row],[ID]],_01_CODIGOS_Y_COSTOS_xlsm[Producto y N°],_01_CODIGOS_Y_COSTOS_xlsm[COSTO],0,0,1)</f>
        <v>154.61250000000001</v>
      </c>
      <c r="I186" s="27">
        <f>+IFERROR(LISTAS[[#This Row],[VENTA NETA]]/LISTAS[[#This Row],[COSTO]]-1,0)</f>
        <v>1.2282105263157894</v>
      </c>
      <c r="J186" s="50" t="str">
        <f>IFERROR(VLOOKUP(LISTAS[[#This Row],[ID]],_01_CODIGOS_Y_COSTOS_xlsm[[Producto y N°]:[CODIGO]],2,0),"")</f>
        <v>S-081</v>
      </c>
      <c r="O186" t="s">
        <v>372</v>
      </c>
      <c r="AB186" s="12" t="str">
        <f>+LISTAS[[#This Row],[Codigo]]&amp;LISTAS[[#This Row],[Fabrica]]</f>
        <v>S-081FADER</v>
      </c>
      <c r="AC186" s="13" t="str">
        <f>+LISTAS[[#This Row],[Codigo]]</f>
        <v>S-081</v>
      </c>
      <c r="AD186" s="13" t="str">
        <f>+LISTAS[[#This Row],[ID]]</f>
        <v>PLASTICOS188</v>
      </c>
      <c r="AH186" s="36"/>
      <c r="AI186" s="37">
        <f>+LISTAS[[#This Row],[Precio]]+(LISTAS[[#This Row],[Precio]]*AH186)</f>
        <v>637.98</v>
      </c>
      <c r="AJ186" s="38">
        <f t="shared" si="2"/>
        <v>318.99</v>
      </c>
      <c r="AL186" s="35">
        <f>+AJ186/LISTAS[[#This Row],[COSTO]]-1</f>
        <v>1.0631578947368419</v>
      </c>
      <c r="AM186" t="str">
        <f>+LISTAS[[#This Row],[ID]]</f>
        <v>PLASTICOS188</v>
      </c>
      <c r="AO186" s="43"/>
      <c r="AP186" s="39">
        <f>LISTAS[[#This Row],[COSTO]]+(LISTAS[[#This Row],[COSTO]]*AO186)</f>
        <v>154.61250000000001</v>
      </c>
      <c r="AQ186" s="44">
        <f>IF(AO186="",0,AP186/LISTAS[[#This Row],[VENTA NETA]]-1)</f>
        <v>0</v>
      </c>
      <c r="AS186" s="39">
        <v>123.5</v>
      </c>
      <c r="AT186" s="48">
        <f>+LISTAS[[#This Row],[COSTO]]/AS186-1</f>
        <v>0.25192307692307692</v>
      </c>
      <c r="BA186" t="s">
        <v>5</v>
      </c>
      <c r="BB186" s="36"/>
    </row>
    <row r="187" spans="1:54" x14ac:dyDescent="0.35">
      <c r="A187" s="7" t="s">
        <v>374</v>
      </c>
      <c r="B187" t="s">
        <v>5</v>
      </c>
      <c r="C187">
        <v>189</v>
      </c>
      <c r="D187" t="s">
        <v>375</v>
      </c>
      <c r="E187" s="2">
        <v>2037.3</v>
      </c>
      <c r="F187" s="7" t="str">
        <f>+_xlfn.XLOOKUP(LISTAS[[#This Row],[ID]],_01_CODIGOS_Y_COSTOS_xlsm[Producto y N°],_01_CODIGOS_Y_COSTOS_xlsm[FABRICA],"",0,1)</f>
        <v>FADER</v>
      </c>
      <c r="G187" s="26">
        <f>LISTAS[[#This Row],[Precio]]*(1-0.46)</f>
        <v>1100.1420000000001</v>
      </c>
      <c r="H187" s="1">
        <f>+_xlfn.XLOOKUP(LISTAS[[#This Row],[ID]],_01_CODIGOS_Y_COSTOS_xlsm[Producto y N°],_01_CODIGOS_Y_COSTOS_xlsm[COSTO],0,0,1)</f>
        <v>463.92529999999999</v>
      </c>
      <c r="I187" s="27">
        <f>+IFERROR(LISTAS[[#This Row],[VENTA NETA]]/LISTAS[[#This Row],[COSTO]]-1,0)</f>
        <v>1.3713774609834819</v>
      </c>
      <c r="J187" s="50" t="str">
        <f>IFERROR(VLOOKUP(LISTAS[[#This Row],[ID]],_01_CODIGOS_Y_COSTOS_xlsm[[Producto y N°]:[CODIGO]],2,0),"")</f>
        <v>F-317CR</v>
      </c>
      <c r="O187" t="s">
        <v>374</v>
      </c>
      <c r="AB187" s="12" t="str">
        <f>+LISTAS[[#This Row],[Codigo]]&amp;LISTAS[[#This Row],[Fabrica]]</f>
        <v>F-317CRFADER</v>
      </c>
      <c r="AC187" s="13" t="str">
        <f>+LISTAS[[#This Row],[Codigo]]</f>
        <v>F-317CR</v>
      </c>
      <c r="AD187" s="13" t="str">
        <f>+LISTAS[[#This Row],[ID]]</f>
        <v>PLASTICOS189</v>
      </c>
      <c r="AH187" s="36"/>
      <c r="AI187" s="37">
        <f>+LISTAS[[#This Row],[Precio]]+(LISTAS[[#This Row],[Precio]]*AH187)</f>
        <v>2037.3</v>
      </c>
      <c r="AJ187" s="38">
        <f t="shared" si="2"/>
        <v>1018.65</v>
      </c>
      <c r="AL187" s="35">
        <f>+AJ187/LISTAS[[#This Row],[COSTO]]-1</f>
        <v>1.1957198712810015</v>
      </c>
      <c r="AM187" t="str">
        <f>+LISTAS[[#This Row],[ID]]</f>
        <v>PLASTICOS189</v>
      </c>
      <c r="AO187" s="43"/>
      <c r="AP187" s="39">
        <f>LISTAS[[#This Row],[COSTO]]+(LISTAS[[#This Row],[COSTO]]*AO187)</f>
        <v>463.92529999999999</v>
      </c>
      <c r="AQ187" s="44">
        <f>IF(AO187="",0,AP187/LISTAS[[#This Row],[VENTA NETA]]-1)</f>
        <v>0</v>
      </c>
      <c r="AS187" s="39">
        <v>370.5</v>
      </c>
      <c r="AT187" s="48">
        <f>+LISTAS[[#This Row],[COSTO]]/AS187-1</f>
        <v>0.25216005398110664</v>
      </c>
      <c r="BA187" t="s">
        <v>5</v>
      </c>
      <c r="BB187" s="36"/>
    </row>
    <row r="188" spans="1:54" x14ac:dyDescent="0.35">
      <c r="A188" s="7" t="s">
        <v>376</v>
      </c>
      <c r="B188" t="s">
        <v>5</v>
      </c>
      <c r="C188">
        <v>190</v>
      </c>
      <c r="D188" t="s">
        <v>377</v>
      </c>
      <c r="E188" s="2">
        <v>1011.04</v>
      </c>
      <c r="F188" s="7" t="str">
        <f>+_xlfn.XLOOKUP(LISTAS[[#This Row],[ID]],_01_CODIGOS_Y_COSTOS_xlsm[Producto y N°],_01_CODIGOS_Y_COSTOS_xlsm[FABRICA],"",0,1)</f>
        <v>FADER</v>
      </c>
      <c r="G188" s="26">
        <f>LISTAS[[#This Row],[Precio]]*(1-0.46)</f>
        <v>545.96159999999998</v>
      </c>
      <c r="H188" s="1">
        <f>+_xlfn.XLOOKUP(LISTAS[[#This Row],[ID]],_01_CODIGOS_Y_COSTOS_xlsm[Producto y N°],_01_CODIGOS_Y_COSTOS_xlsm[COSTO],0,0,1)</f>
        <v>99.75</v>
      </c>
      <c r="I188" s="27">
        <f>+IFERROR(LISTAS[[#This Row],[VENTA NETA]]/LISTAS[[#This Row],[COSTO]]-1,0)</f>
        <v>4.4732992481203002</v>
      </c>
      <c r="J188" s="50" t="str">
        <f>IFERROR(VLOOKUP(LISTAS[[#This Row],[ID]],_01_CODIGOS_Y_COSTOS_xlsm[[Producto y N°]:[CODIGO]],2,0),"")</f>
        <v>S-101</v>
      </c>
      <c r="O188" t="s">
        <v>376</v>
      </c>
      <c r="AB188" s="12" t="str">
        <f>+LISTAS[[#This Row],[Codigo]]&amp;LISTAS[[#This Row],[Fabrica]]</f>
        <v>S-101FADER</v>
      </c>
      <c r="AC188" s="13" t="str">
        <f>+LISTAS[[#This Row],[Codigo]]</f>
        <v>S-101</v>
      </c>
      <c r="AD188" s="13" t="str">
        <f>+LISTAS[[#This Row],[ID]]</f>
        <v>PLASTICOS190</v>
      </c>
      <c r="AH188" s="36"/>
      <c r="AI188" s="37">
        <f>+LISTAS[[#This Row],[Precio]]+(LISTAS[[#This Row],[Precio]]*AH188)</f>
        <v>1011.04</v>
      </c>
      <c r="AJ188" s="38">
        <f t="shared" si="2"/>
        <v>505.52</v>
      </c>
      <c r="AL188" s="35">
        <f>+AJ188/LISTAS[[#This Row],[COSTO]]-1</f>
        <v>4.0678696741854639</v>
      </c>
      <c r="AM188" t="str">
        <f>+LISTAS[[#This Row],[ID]]</f>
        <v>PLASTICOS190</v>
      </c>
      <c r="AO188" s="43"/>
      <c r="AP188" s="39">
        <f>LISTAS[[#This Row],[COSTO]]+(LISTAS[[#This Row],[COSTO]]*AO188)</f>
        <v>99.75</v>
      </c>
      <c r="AQ188" s="44">
        <f>IF(AO188="",0,AP188/LISTAS[[#This Row],[VENTA NETA]]-1)</f>
        <v>0</v>
      </c>
      <c r="AS188" s="39">
        <v>114</v>
      </c>
      <c r="AT188" s="48">
        <f>+LISTAS[[#This Row],[COSTO]]/AS188-1</f>
        <v>-0.125</v>
      </c>
      <c r="BA188" t="s">
        <v>5</v>
      </c>
      <c r="BB188" s="36"/>
    </row>
    <row r="189" spans="1:54" x14ac:dyDescent="0.35">
      <c r="A189" s="7" t="s">
        <v>378</v>
      </c>
      <c r="B189" t="s">
        <v>5</v>
      </c>
      <c r="C189">
        <v>191</v>
      </c>
      <c r="D189" t="s">
        <v>379</v>
      </c>
      <c r="E189" s="2">
        <v>1120.3</v>
      </c>
      <c r="F189" s="7" t="str">
        <f>+_xlfn.XLOOKUP(LISTAS[[#This Row],[ID]],_01_CODIGOS_Y_COSTOS_xlsm[Producto y N°],_01_CODIGOS_Y_COSTOS_xlsm[FABRICA],"",0,1)</f>
        <v>FADER</v>
      </c>
      <c r="G189" s="26">
        <f>LISTAS[[#This Row],[Precio]]*(1-0.46)</f>
        <v>604.96199999999999</v>
      </c>
      <c r="H189" s="1">
        <f>+_xlfn.XLOOKUP(LISTAS[[#This Row],[ID]],_01_CODIGOS_Y_COSTOS_xlsm[Producto y N°],_01_CODIGOS_Y_COSTOS_xlsm[COSTO],0,0,1)</f>
        <v>204.99019999999999</v>
      </c>
      <c r="I189" s="27">
        <f>+IFERROR(LISTAS[[#This Row],[VENTA NETA]]/LISTAS[[#This Row],[COSTO]]-1,0)</f>
        <v>1.9511752269132869</v>
      </c>
      <c r="J189" s="50" t="str">
        <f>IFERROR(VLOOKUP(LISTAS[[#This Row],[ID]],_01_CODIGOS_Y_COSTOS_xlsm[[Producto y N°]:[CODIGO]],2,0),"")</f>
        <v>F-1058</v>
      </c>
      <c r="O189" t="s">
        <v>378</v>
      </c>
      <c r="AB189" s="12" t="str">
        <f>+LISTAS[[#This Row],[Codigo]]&amp;LISTAS[[#This Row],[Fabrica]]</f>
        <v>F-1058FADER</v>
      </c>
      <c r="AC189" s="13" t="str">
        <f>+LISTAS[[#This Row],[Codigo]]</f>
        <v>F-1058</v>
      </c>
      <c r="AD189" s="13" t="str">
        <f>+LISTAS[[#This Row],[ID]]</f>
        <v>PLASTICOS191</v>
      </c>
      <c r="AH189" s="36"/>
      <c r="AI189" s="37">
        <f>+LISTAS[[#This Row],[Precio]]+(LISTAS[[#This Row],[Precio]]*AH189)</f>
        <v>1120.3</v>
      </c>
      <c r="AJ189" s="38">
        <f t="shared" si="2"/>
        <v>560.15</v>
      </c>
      <c r="AL189" s="35">
        <f>+AJ189/LISTAS[[#This Row],[COSTO]]-1</f>
        <v>1.7325696545493394</v>
      </c>
      <c r="AM189" t="str">
        <f>+LISTAS[[#This Row],[ID]]</f>
        <v>PLASTICOS191</v>
      </c>
      <c r="AO189" s="43"/>
      <c r="AP189" s="39">
        <f>LISTAS[[#This Row],[COSTO]]+(LISTAS[[#This Row],[COSTO]]*AO189)</f>
        <v>204.99019999999999</v>
      </c>
      <c r="AQ189" s="44">
        <f>IF(AO189="",0,AP189/LISTAS[[#This Row],[VENTA NETA]]-1)</f>
        <v>0</v>
      </c>
      <c r="AS189" s="39">
        <v>163.4</v>
      </c>
      <c r="AT189" s="48">
        <f>+LISTAS[[#This Row],[COSTO]]/AS189-1</f>
        <v>0.25452998776009772</v>
      </c>
      <c r="BA189" t="s">
        <v>5</v>
      </c>
      <c r="BB189" s="36"/>
    </row>
    <row r="190" spans="1:54" x14ac:dyDescent="0.35">
      <c r="A190" s="7" t="s">
        <v>380</v>
      </c>
      <c r="B190" t="s">
        <v>5</v>
      </c>
      <c r="C190">
        <v>192</v>
      </c>
      <c r="D190" t="s">
        <v>381</v>
      </c>
      <c r="E190" s="2">
        <v>2064.9899999999998</v>
      </c>
      <c r="F190" s="7" t="str">
        <f>+_xlfn.XLOOKUP(LISTAS[[#This Row],[ID]],_01_CODIGOS_Y_COSTOS_xlsm[Producto y N°],_01_CODIGOS_Y_COSTOS_xlsm[FABRICA],"",0,1)</f>
        <v>FADER</v>
      </c>
      <c r="G190" s="26">
        <f>LISTAS[[#This Row],[Precio]]*(1-0.46)</f>
        <v>1115.0945999999999</v>
      </c>
      <c r="H190" s="1">
        <f>+_xlfn.XLOOKUP(LISTAS[[#This Row],[ID]],_01_CODIGOS_Y_COSTOS_xlsm[Producto y N°],_01_CODIGOS_Y_COSTOS_xlsm[COSTO],0,0,1)</f>
        <v>453.13630000000001</v>
      </c>
      <c r="I190" s="27">
        <f>+IFERROR(LISTAS[[#This Row],[VENTA NETA]]/LISTAS[[#This Row],[COSTO]]-1,0)</f>
        <v>1.460837059401332</v>
      </c>
      <c r="J190" s="50" t="str">
        <f>IFERROR(VLOOKUP(LISTAS[[#This Row],[ID]],_01_CODIGOS_Y_COSTOS_xlsm[[Producto y N°]:[CODIGO]],2,0),"")</f>
        <v>F-1084</v>
      </c>
      <c r="O190" t="s">
        <v>380</v>
      </c>
      <c r="AB190" s="12" t="str">
        <f>+LISTAS[[#This Row],[Codigo]]&amp;LISTAS[[#This Row],[Fabrica]]</f>
        <v>F-1084FADER</v>
      </c>
      <c r="AC190" s="13" t="str">
        <f>+LISTAS[[#This Row],[Codigo]]</f>
        <v>F-1084</v>
      </c>
      <c r="AD190" s="13" t="str">
        <f>+LISTAS[[#This Row],[ID]]</f>
        <v>PLASTICOS192</v>
      </c>
      <c r="AH190" s="36"/>
      <c r="AI190" s="37">
        <f>+LISTAS[[#This Row],[Precio]]+(LISTAS[[#This Row],[Precio]]*AH190)</f>
        <v>2064.9899999999998</v>
      </c>
      <c r="AJ190" s="38">
        <f t="shared" si="2"/>
        <v>1032.4949999999999</v>
      </c>
      <c r="AL190" s="35">
        <f>+AJ190/LISTAS[[#This Row],[COSTO]]-1</f>
        <v>1.2785528327790114</v>
      </c>
      <c r="AM190" t="str">
        <f>+LISTAS[[#This Row],[ID]]</f>
        <v>PLASTICOS192</v>
      </c>
      <c r="AO190" s="43"/>
      <c r="AP190" s="39">
        <f>LISTAS[[#This Row],[COSTO]]+(LISTAS[[#This Row],[COSTO]]*AO190)</f>
        <v>453.13630000000001</v>
      </c>
      <c r="AQ190" s="44">
        <f>IF(AO190="",0,AP190/LISTAS[[#This Row],[VENTA NETA]]-1)</f>
        <v>0</v>
      </c>
      <c r="AS190" s="39">
        <v>380</v>
      </c>
      <c r="AT190" s="48">
        <f>+LISTAS[[#This Row],[COSTO]]/AS190-1</f>
        <v>0.1924639473684211</v>
      </c>
      <c r="BA190" t="s">
        <v>5</v>
      </c>
      <c r="BB190" s="36"/>
    </row>
    <row r="191" spans="1:54" x14ac:dyDescent="0.35">
      <c r="A191" s="7" t="s">
        <v>382</v>
      </c>
      <c r="B191" t="s">
        <v>5</v>
      </c>
      <c r="C191">
        <v>193</v>
      </c>
      <c r="D191" t="s">
        <v>383</v>
      </c>
      <c r="E191" s="2">
        <v>1455.21</v>
      </c>
      <c r="F191" s="7" t="str">
        <f>+_xlfn.XLOOKUP(LISTAS[[#This Row],[ID]],_01_CODIGOS_Y_COSTOS_xlsm[Producto y N°],_01_CODIGOS_Y_COSTOS_xlsm[FABRICA],"",0,1)</f>
        <v>FADER</v>
      </c>
      <c r="G191" s="26">
        <f>LISTAS[[#This Row],[Precio]]*(1-0.46)</f>
        <v>785.81340000000012</v>
      </c>
      <c r="H191" s="1">
        <f>+_xlfn.XLOOKUP(LISTAS[[#This Row],[ID]],_01_CODIGOS_Y_COSTOS_xlsm[Producto y N°],_01_CODIGOS_Y_COSTOS_xlsm[COSTO],0,0,1)</f>
        <v>226.56819999999999</v>
      </c>
      <c r="I191" s="27">
        <f>+IFERROR(LISTAS[[#This Row],[VENTA NETA]]/LISTAS[[#This Row],[COSTO]]-1,0)</f>
        <v>2.4683305071055872</v>
      </c>
      <c r="J191" s="50" t="str">
        <f>IFERROR(VLOOKUP(LISTAS[[#This Row],[ID]],_01_CODIGOS_Y_COSTOS_xlsm[[Producto y N°]:[CODIGO]],2,0),"")</f>
        <v>F-9001</v>
      </c>
      <c r="O191" t="s">
        <v>382</v>
      </c>
      <c r="AB191" s="12" t="str">
        <f>+LISTAS[[#This Row],[Codigo]]&amp;LISTAS[[#This Row],[Fabrica]]</f>
        <v>F-9001FADER</v>
      </c>
      <c r="AC191" s="13" t="str">
        <f>+LISTAS[[#This Row],[Codigo]]</f>
        <v>F-9001</v>
      </c>
      <c r="AD191" s="13" t="str">
        <f>+LISTAS[[#This Row],[ID]]</f>
        <v>PLASTICOS193</v>
      </c>
      <c r="AH191" s="36"/>
      <c r="AI191" s="37">
        <f>+LISTAS[[#This Row],[Precio]]+(LISTAS[[#This Row],[Precio]]*AH191)</f>
        <v>1455.21</v>
      </c>
      <c r="AJ191" s="38">
        <f t="shared" si="2"/>
        <v>727.60500000000002</v>
      </c>
      <c r="AL191" s="35">
        <f>+AJ191/LISTAS[[#This Row],[COSTO]]-1</f>
        <v>2.211417136208877</v>
      </c>
      <c r="AM191" t="str">
        <f>+LISTAS[[#This Row],[ID]]</f>
        <v>PLASTICOS193</v>
      </c>
      <c r="AO191" s="43"/>
      <c r="AP191" s="39">
        <f>LISTAS[[#This Row],[COSTO]]+(LISTAS[[#This Row],[COSTO]]*AO191)</f>
        <v>226.56819999999999</v>
      </c>
      <c r="AQ191" s="44">
        <f>IF(AO191="",0,AP191/LISTAS[[#This Row],[VENTA NETA]]-1)</f>
        <v>0</v>
      </c>
      <c r="AS191" s="39">
        <v>269.21469999999999</v>
      </c>
      <c r="AT191" s="48">
        <f>+LISTAS[[#This Row],[COSTO]]/AS191-1</f>
        <v>-0.15841074057248727</v>
      </c>
      <c r="BA191" t="s">
        <v>5</v>
      </c>
      <c r="BB191" s="36"/>
    </row>
    <row r="192" spans="1:54" x14ac:dyDescent="0.35">
      <c r="A192" s="7" t="s">
        <v>384</v>
      </c>
      <c r="B192" t="s">
        <v>5</v>
      </c>
      <c r="C192">
        <v>194</v>
      </c>
      <c r="D192" t="s">
        <v>385</v>
      </c>
      <c r="E192" s="2">
        <v>1353.04</v>
      </c>
      <c r="F192" s="7" t="str">
        <f>+_xlfn.XLOOKUP(LISTAS[[#This Row],[ID]],_01_CODIGOS_Y_COSTOS_xlsm[Producto y N°],_01_CODIGOS_Y_COSTOS_xlsm[FABRICA],"",0,1)</f>
        <v>FADER</v>
      </c>
      <c r="G192" s="26">
        <f>LISTAS[[#This Row],[Precio]]*(1-0.46)</f>
        <v>730.64160000000004</v>
      </c>
      <c r="H192" s="1">
        <f>+_xlfn.XLOOKUP(LISTAS[[#This Row],[ID]],_01_CODIGOS_Y_COSTOS_xlsm[Producto y N°],_01_CODIGOS_Y_COSTOS_xlsm[COSTO],0,0,1)</f>
        <v>319.2</v>
      </c>
      <c r="I192" s="27">
        <f>+IFERROR(LISTAS[[#This Row],[VENTA NETA]]/LISTAS[[#This Row],[COSTO]]-1,0)</f>
        <v>1.2889774436090229</v>
      </c>
      <c r="J192" s="50" t="str">
        <f>IFERROR(VLOOKUP(LISTAS[[#This Row],[ID]],_01_CODIGOS_Y_COSTOS_xlsm[[Producto y N°]:[CODIGO]],2,0),"")</f>
        <v>S-046</v>
      </c>
      <c r="O192" t="s">
        <v>384</v>
      </c>
      <c r="AB192" s="12" t="str">
        <f>+LISTAS[[#This Row],[Codigo]]&amp;LISTAS[[#This Row],[Fabrica]]</f>
        <v>S-046FADER</v>
      </c>
      <c r="AC192" s="13" t="str">
        <f>+LISTAS[[#This Row],[Codigo]]</f>
        <v>S-046</v>
      </c>
      <c r="AD192" s="13" t="str">
        <f>+LISTAS[[#This Row],[ID]]</f>
        <v>PLASTICOS194</v>
      </c>
      <c r="AH192" s="36"/>
      <c r="AI192" s="37">
        <f>+LISTAS[[#This Row],[Precio]]+(LISTAS[[#This Row],[Precio]]*AH192)</f>
        <v>1353.04</v>
      </c>
      <c r="AJ192" s="38">
        <f t="shared" si="2"/>
        <v>676.52</v>
      </c>
      <c r="AL192" s="35">
        <f>+AJ192/LISTAS[[#This Row],[COSTO]]-1</f>
        <v>1.119423558897243</v>
      </c>
      <c r="AM192" t="str">
        <f>+LISTAS[[#This Row],[ID]]</f>
        <v>PLASTICOS194</v>
      </c>
      <c r="AO192" s="43"/>
      <c r="AP192" s="39">
        <f>LISTAS[[#This Row],[COSTO]]+(LISTAS[[#This Row],[COSTO]]*AO192)</f>
        <v>319.2</v>
      </c>
      <c r="AQ192" s="44">
        <f>IF(AO192="",0,AP192/LISTAS[[#This Row],[VENTA NETA]]-1)</f>
        <v>0</v>
      </c>
      <c r="AS192" s="39">
        <v>250.8</v>
      </c>
      <c r="AT192" s="48">
        <f>+LISTAS[[#This Row],[COSTO]]/AS192-1</f>
        <v>0.27272727272727271</v>
      </c>
      <c r="BA192" t="s">
        <v>5</v>
      </c>
      <c r="BB192" s="36"/>
    </row>
    <row r="193" spans="1:54" x14ac:dyDescent="0.35">
      <c r="A193" s="7" t="s">
        <v>386</v>
      </c>
      <c r="B193" t="s">
        <v>5</v>
      </c>
      <c r="C193">
        <v>195</v>
      </c>
      <c r="D193" t="s">
        <v>387</v>
      </c>
      <c r="E193" s="2">
        <v>2504.9899999999998</v>
      </c>
      <c r="F193" s="7" t="str">
        <f>+_xlfn.XLOOKUP(LISTAS[[#This Row],[ID]],_01_CODIGOS_Y_COSTOS_xlsm[Producto y N°],_01_CODIGOS_Y_COSTOS_xlsm[FABRICA],"",0,1)</f>
        <v>FADER</v>
      </c>
      <c r="G193" s="26">
        <f>LISTAS[[#This Row],[Precio]]*(1-0.46)</f>
        <v>1352.6946</v>
      </c>
      <c r="H193" s="1">
        <f>+_xlfn.XLOOKUP(LISTAS[[#This Row],[ID]],_01_CODIGOS_Y_COSTOS_xlsm[Producto y N°],_01_CODIGOS_Y_COSTOS_xlsm[COSTO],0,0,1)</f>
        <v>234.41249999999999</v>
      </c>
      <c r="I193" s="27">
        <f>+IFERROR(LISTAS[[#This Row],[VENTA NETA]]/LISTAS[[#This Row],[COSTO]]-1,0)</f>
        <v>4.7705736682130864</v>
      </c>
      <c r="J193" s="50" t="str">
        <f>IFERROR(VLOOKUP(LISTAS[[#This Row],[ID]],_01_CODIGOS_Y_COSTOS_xlsm[[Producto y N°]:[CODIGO]],2,0),"")</f>
        <v>S-145</v>
      </c>
      <c r="O193" t="s">
        <v>386</v>
      </c>
      <c r="AB193" s="12" t="str">
        <f>+LISTAS[[#This Row],[Codigo]]&amp;LISTAS[[#This Row],[Fabrica]]</f>
        <v>S-145FADER</v>
      </c>
      <c r="AC193" s="13" t="str">
        <f>+LISTAS[[#This Row],[Codigo]]</f>
        <v>S-145</v>
      </c>
      <c r="AD193" s="13" t="str">
        <f>+LISTAS[[#This Row],[ID]]</f>
        <v>PLASTICOS195</v>
      </c>
      <c r="AH193" s="36"/>
      <c r="AI193" s="37">
        <f>+LISTAS[[#This Row],[Precio]]+(LISTAS[[#This Row],[Precio]]*AH193)</f>
        <v>2504.9899999999998</v>
      </c>
      <c r="AJ193" s="38">
        <f t="shared" si="2"/>
        <v>1252.4949999999999</v>
      </c>
      <c r="AL193" s="35">
        <f>+AJ193/LISTAS[[#This Row],[COSTO]]-1</f>
        <v>4.3431237668639682</v>
      </c>
      <c r="AM193" t="str">
        <f>+LISTAS[[#This Row],[ID]]</f>
        <v>PLASTICOS195</v>
      </c>
      <c r="AO193" s="43"/>
      <c r="AP193" s="39">
        <f>LISTAS[[#This Row],[COSTO]]+(LISTAS[[#This Row],[COSTO]]*AO193)</f>
        <v>234.41249999999999</v>
      </c>
      <c r="AQ193" s="44">
        <f>IF(AO193="",0,AP193/LISTAS[[#This Row],[VENTA NETA]]-1)</f>
        <v>0</v>
      </c>
      <c r="AS193" s="39">
        <v>190</v>
      </c>
      <c r="AT193" s="48">
        <f>+LISTAS[[#This Row],[COSTO]]/AS193-1</f>
        <v>0.2337499999999999</v>
      </c>
      <c r="BA193" t="s">
        <v>5</v>
      </c>
      <c r="BB193" s="36"/>
    </row>
    <row r="194" spans="1:54" x14ac:dyDescent="0.35">
      <c r="A194" s="7" t="s">
        <v>388</v>
      </c>
      <c r="B194" t="s">
        <v>5</v>
      </c>
      <c r="C194">
        <v>196</v>
      </c>
      <c r="D194" t="s">
        <v>389</v>
      </c>
      <c r="E194" s="2">
        <v>1715.07</v>
      </c>
      <c r="F194" s="7" t="str">
        <f>+_xlfn.XLOOKUP(LISTAS[[#This Row],[ID]],_01_CODIGOS_Y_COSTOS_xlsm[Producto y N°],_01_CODIGOS_Y_COSTOS_xlsm[FABRICA],"",0,1)</f>
        <v>FADER</v>
      </c>
      <c r="G194" s="26">
        <f>LISTAS[[#This Row],[Precio]]*(1-0.46)</f>
        <v>926.13779999999997</v>
      </c>
      <c r="H194" s="1">
        <f>+_xlfn.XLOOKUP(LISTAS[[#This Row],[ID]],_01_CODIGOS_Y_COSTOS_xlsm[Producto y N°],_01_CODIGOS_Y_COSTOS_xlsm[COSTO],0,0,1)</f>
        <v>153.20320000000001</v>
      </c>
      <c r="I194" s="27">
        <f>+IFERROR(LISTAS[[#This Row],[VENTA NETA]]/LISTAS[[#This Row],[COSTO]]-1,0)</f>
        <v>5.0451596311304199</v>
      </c>
      <c r="J194" s="50" t="str">
        <f>IFERROR(VLOOKUP(LISTAS[[#This Row],[ID]],_01_CODIGOS_Y_COSTOS_xlsm[[Producto y N°]:[CODIGO]],2,0),"")</f>
        <v>F-572</v>
      </c>
      <c r="O194" t="s">
        <v>388</v>
      </c>
      <c r="AB194" s="12" t="str">
        <f>+LISTAS[[#This Row],[Codigo]]&amp;LISTAS[[#This Row],[Fabrica]]</f>
        <v>F-572FADER</v>
      </c>
      <c r="AC194" s="13" t="str">
        <f>+LISTAS[[#This Row],[Codigo]]</f>
        <v>F-572</v>
      </c>
      <c r="AD194" s="13" t="str">
        <f>+LISTAS[[#This Row],[ID]]</f>
        <v>PLASTICOS196</v>
      </c>
      <c r="AH194" s="36"/>
      <c r="AI194" s="37">
        <f>+LISTAS[[#This Row],[Precio]]+(LISTAS[[#This Row],[Precio]]*AH194)</f>
        <v>1715.07</v>
      </c>
      <c r="AJ194" s="38">
        <f t="shared" ref="AJ194:AJ257" si="3">+((100-50)*0.01)*AI194</f>
        <v>857.53499999999997</v>
      </c>
      <c r="AL194" s="35">
        <f>+AJ194/LISTAS[[#This Row],[COSTO]]-1</f>
        <v>4.5973700288244626</v>
      </c>
      <c r="AM194" t="str">
        <f>+LISTAS[[#This Row],[ID]]</f>
        <v>PLASTICOS196</v>
      </c>
      <c r="AO194" s="43"/>
      <c r="AP194" s="39">
        <f>LISTAS[[#This Row],[COSTO]]+(LISTAS[[#This Row],[COSTO]]*AO194)</f>
        <v>153.20320000000001</v>
      </c>
      <c r="AQ194" s="44">
        <f>IF(AO194="",0,AP194/LISTAS[[#This Row],[VENTA NETA]]-1)</f>
        <v>0</v>
      </c>
      <c r="AS194" s="39">
        <v>121.14660000000001</v>
      </c>
      <c r="AT194" s="48">
        <f>+LISTAS[[#This Row],[COSTO]]/AS194-1</f>
        <v>0.26460998492735244</v>
      </c>
      <c r="BA194" t="s">
        <v>5</v>
      </c>
      <c r="BB194" s="36"/>
    </row>
    <row r="195" spans="1:54" x14ac:dyDescent="0.35">
      <c r="A195" s="7" t="s">
        <v>390</v>
      </c>
      <c r="B195" t="s">
        <v>5</v>
      </c>
      <c r="C195">
        <v>197</v>
      </c>
      <c r="D195" t="s">
        <v>391</v>
      </c>
      <c r="E195" s="2">
        <v>3531.49</v>
      </c>
      <c r="F195" s="7" t="str">
        <f>+_xlfn.XLOOKUP(LISTAS[[#This Row],[ID]],_01_CODIGOS_Y_COSTOS_xlsm[Producto y N°],_01_CODIGOS_Y_COSTOS_xlsm[FABRICA],"",0,1)</f>
        <v>FADER</v>
      </c>
      <c r="G195" s="26">
        <f>LISTAS[[#This Row],[Precio]]*(1-0.46)</f>
        <v>1907.0046</v>
      </c>
      <c r="H195" s="1">
        <f>+_xlfn.XLOOKUP(LISTAS[[#This Row],[ID]],_01_CODIGOS_Y_COSTOS_xlsm[Producto y N°],_01_CODIGOS_Y_COSTOS_xlsm[COSTO],0,0,1)</f>
        <v>539.44799999999998</v>
      </c>
      <c r="I195" s="27">
        <f>+IFERROR(LISTAS[[#This Row],[VENTA NETA]]/LISTAS[[#This Row],[COSTO]]-1,0)</f>
        <v>2.5351036615206657</v>
      </c>
      <c r="J195" s="50" t="str">
        <f>IFERROR(VLOOKUP(LISTAS[[#This Row],[ID]],_01_CODIGOS_Y_COSTOS_xlsm[[Producto y N°]:[CODIGO]],2,0),"")</f>
        <v>F-1049</v>
      </c>
      <c r="O195" t="s">
        <v>390</v>
      </c>
      <c r="AB195" s="12" t="str">
        <f>+LISTAS[[#This Row],[Codigo]]&amp;LISTAS[[#This Row],[Fabrica]]</f>
        <v>F-1049FADER</v>
      </c>
      <c r="AC195" s="13" t="str">
        <f>+LISTAS[[#This Row],[Codigo]]</f>
        <v>F-1049</v>
      </c>
      <c r="AD195" s="13" t="str">
        <f>+LISTAS[[#This Row],[ID]]</f>
        <v>PLASTICOS197</v>
      </c>
      <c r="AH195" s="36"/>
      <c r="AI195" s="37">
        <f>+LISTAS[[#This Row],[Precio]]+(LISTAS[[#This Row],[Precio]]*AH195)</f>
        <v>3531.49</v>
      </c>
      <c r="AJ195" s="38">
        <f t="shared" si="3"/>
        <v>1765.7449999999999</v>
      </c>
      <c r="AL195" s="35">
        <f>+AJ195/LISTAS[[#This Row],[COSTO]]-1</f>
        <v>2.2732441310376532</v>
      </c>
      <c r="AM195" t="str">
        <f>+LISTAS[[#This Row],[ID]]</f>
        <v>PLASTICOS197</v>
      </c>
      <c r="AO195" s="43"/>
      <c r="AP195" s="39">
        <f>LISTAS[[#This Row],[COSTO]]+(LISTAS[[#This Row],[COSTO]]*AO195)</f>
        <v>539.44799999999998</v>
      </c>
      <c r="AQ195" s="44">
        <f>IF(AO195="",0,AP195/LISTAS[[#This Row],[VENTA NETA]]-1)</f>
        <v>0</v>
      </c>
      <c r="AS195" s="39">
        <v>475</v>
      </c>
      <c r="AT195" s="48">
        <f>+LISTAS[[#This Row],[COSTO]]/AS195-1</f>
        <v>0.13568000000000002</v>
      </c>
      <c r="BA195" t="s">
        <v>5</v>
      </c>
      <c r="BB195" s="36"/>
    </row>
    <row r="196" spans="1:54" x14ac:dyDescent="0.35">
      <c r="A196" s="7" t="s">
        <v>392</v>
      </c>
      <c r="B196" t="s">
        <v>5</v>
      </c>
      <c r="C196">
        <v>198</v>
      </c>
      <c r="D196" t="s">
        <v>393</v>
      </c>
      <c r="E196" s="2">
        <v>3531.49</v>
      </c>
      <c r="F196" s="7" t="str">
        <f>+_xlfn.XLOOKUP(LISTAS[[#This Row],[ID]],_01_CODIGOS_Y_COSTOS_xlsm[Producto y N°],_01_CODIGOS_Y_COSTOS_xlsm[FABRICA],"",0,1)</f>
        <v>FADER</v>
      </c>
      <c r="G196" s="26">
        <f>LISTAS[[#This Row],[Precio]]*(1-0.46)</f>
        <v>1907.0046</v>
      </c>
      <c r="H196" s="1">
        <f>+_xlfn.XLOOKUP(LISTAS[[#This Row],[ID]],_01_CODIGOS_Y_COSTOS_xlsm[Producto y N°],_01_CODIGOS_Y_COSTOS_xlsm[COSTO],0,0,1)</f>
        <v>539.44799999999998</v>
      </c>
      <c r="I196" s="27">
        <f>+IFERROR(LISTAS[[#This Row],[VENTA NETA]]/LISTAS[[#This Row],[COSTO]]-1,0)</f>
        <v>2.5351036615206657</v>
      </c>
      <c r="J196" s="50" t="str">
        <f>IFERROR(VLOOKUP(LISTAS[[#This Row],[ID]],_01_CODIGOS_Y_COSTOS_xlsm[[Producto y N°]:[CODIGO]],2,0),"")</f>
        <v>F-1051</v>
      </c>
      <c r="O196" t="s">
        <v>392</v>
      </c>
      <c r="AB196" s="12" t="str">
        <f>+LISTAS[[#This Row],[Codigo]]&amp;LISTAS[[#This Row],[Fabrica]]</f>
        <v>F-1051FADER</v>
      </c>
      <c r="AC196" s="13" t="str">
        <f>+LISTAS[[#This Row],[Codigo]]</f>
        <v>F-1051</v>
      </c>
      <c r="AD196" s="13" t="str">
        <f>+LISTAS[[#This Row],[ID]]</f>
        <v>PLASTICOS198</v>
      </c>
      <c r="AH196" s="36"/>
      <c r="AI196" s="37">
        <f>+LISTAS[[#This Row],[Precio]]+(LISTAS[[#This Row],[Precio]]*AH196)</f>
        <v>3531.49</v>
      </c>
      <c r="AJ196" s="38">
        <f t="shared" si="3"/>
        <v>1765.7449999999999</v>
      </c>
      <c r="AL196" s="35">
        <f>+AJ196/LISTAS[[#This Row],[COSTO]]-1</f>
        <v>2.2732441310376532</v>
      </c>
      <c r="AM196" t="str">
        <f>+LISTAS[[#This Row],[ID]]</f>
        <v>PLASTICOS198</v>
      </c>
      <c r="AO196" s="43"/>
      <c r="AP196" s="39">
        <f>LISTAS[[#This Row],[COSTO]]+(LISTAS[[#This Row],[COSTO]]*AO196)</f>
        <v>539.44799999999998</v>
      </c>
      <c r="AQ196" s="44">
        <f>IF(AO196="",0,AP196/LISTAS[[#This Row],[VENTA NETA]]-1)</f>
        <v>0</v>
      </c>
      <c r="AS196" s="39">
        <v>475</v>
      </c>
      <c r="AT196" s="48">
        <f>+LISTAS[[#This Row],[COSTO]]/AS196-1</f>
        <v>0.13568000000000002</v>
      </c>
      <c r="BA196" t="s">
        <v>5</v>
      </c>
      <c r="BB196" s="36"/>
    </row>
    <row r="197" spans="1:54" x14ac:dyDescent="0.35">
      <c r="A197" s="7" t="s">
        <v>394</v>
      </c>
      <c r="B197" t="s">
        <v>5</v>
      </c>
      <c r="C197">
        <v>199</v>
      </c>
      <c r="D197" t="s">
        <v>395</v>
      </c>
      <c r="E197" s="2">
        <v>3531.49</v>
      </c>
      <c r="F197" s="7" t="str">
        <f>+_xlfn.XLOOKUP(LISTAS[[#This Row],[ID]],_01_CODIGOS_Y_COSTOS_xlsm[Producto y N°],_01_CODIGOS_Y_COSTOS_xlsm[FABRICA],"",0,1)</f>
        <v>FADER</v>
      </c>
      <c r="G197" s="26">
        <f>LISTAS[[#This Row],[Precio]]*(1-0.46)</f>
        <v>1907.0046</v>
      </c>
      <c r="H197" s="1">
        <f>+_xlfn.XLOOKUP(LISTAS[[#This Row],[ID]],_01_CODIGOS_Y_COSTOS_xlsm[Producto y N°],_01_CODIGOS_Y_COSTOS_xlsm[COSTO],0,0,1)</f>
        <v>539.44799999999998</v>
      </c>
      <c r="I197" s="27">
        <f>+IFERROR(LISTAS[[#This Row],[VENTA NETA]]/LISTAS[[#This Row],[COSTO]]-1,0)</f>
        <v>2.5351036615206657</v>
      </c>
      <c r="J197" s="50" t="str">
        <f>IFERROR(VLOOKUP(LISTAS[[#This Row],[ID]],_01_CODIGOS_Y_COSTOS_xlsm[[Producto y N°]:[CODIGO]],2,0),"")</f>
        <v>F-219/A</v>
      </c>
      <c r="O197" t="s">
        <v>394</v>
      </c>
      <c r="AB197" s="12" t="str">
        <f>+LISTAS[[#This Row],[Codigo]]&amp;LISTAS[[#This Row],[Fabrica]]</f>
        <v>F-219/AFADER</v>
      </c>
      <c r="AC197" s="13" t="str">
        <f>+LISTAS[[#This Row],[Codigo]]</f>
        <v>F-219/A</v>
      </c>
      <c r="AD197" s="13" t="str">
        <f>+LISTAS[[#This Row],[ID]]</f>
        <v>PLASTICOS199</v>
      </c>
      <c r="AH197" s="36"/>
      <c r="AI197" s="37">
        <f>+LISTAS[[#This Row],[Precio]]+(LISTAS[[#This Row],[Precio]]*AH197)</f>
        <v>3531.49</v>
      </c>
      <c r="AJ197" s="38">
        <f t="shared" si="3"/>
        <v>1765.7449999999999</v>
      </c>
      <c r="AL197" s="35">
        <f>+AJ197/LISTAS[[#This Row],[COSTO]]-1</f>
        <v>2.2732441310376532</v>
      </c>
      <c r="AM197" t="str">
        <f>+LISTAS[[#This Row],[ID]]</f>
        <v>PLASTICOS199</v>
      </c>
      <c r="AO197" s="43"/>
      <c r="AP197" s="39">
        <f>LISTAS[[#This Row],[COSTO]]+(LISTAS[[#This Row],[COSTO]]*AO197)</f>
        <v>539.44799999999998</v>
      </c>
      <c r="AQ197" s="44">
        <f>IF(AO197="",0,AP197/LISTAS[[#This Row],[VENTA NETA]]-1)</f>
        <v>0</v>
      </c>
      <c r="AS197" s="39">
        <v>498.75</v>
      </c>
      <c r="AT197" s="48">
        <f>+LISTAS[[#This Row],[COSTO]]/AS197-1</f>
        <v>8.1599999999999895E-2</v>
      </c>
      <c r="BA197" t="s">
        <v>5</v>
      </c>
      <c r="BB197" s="36"/>
    </row>
    <row r="198" spans="1:54" x14ac:dyDescent="0.35">
      <c r="A198" s="7" t="s">
        <v>396</v>
      </c>
      <c r="B198" t="s">
        <v>5</v>
      </c>
      <c r="C198">
        <v>200</v>
      </c>
      <c r="D198" t="s">
        <v>397</v>
      </c>
      <c r="E198" s="2">
        <v>4900.71</v>
      </c>
      <c r="F198" s="7" t="str">
        <f>+_xlfn.XLOOKUP(LISTAS[[#This Row],[ID]],_01_CODIGOS_Y_COSTOS_xlsm[Producto y N°],_01_CODIGOS_Y_COSTOS_xlsm[FABRICA],"",0,1)</f>
        <v>FADER</v>
      </c>
      <c r="G198" s="26">
        <f>LISTAS[[#This Row],[Precio]]*(1-0.46)</f>
        <v>2646.3834000000002</v>
      </c>
      <c r="H198" s="1">
        <f>+_xlfn.XLOOKUP(LISTAS[[#This Row],[ID]],_01_CODIGOS_Y_COSTOS_xlsm[Producto y N°],_01_CODIGOS_Y_COSTOS_xlsm[COSTO],0,0,1)</f>
        <v>539.44799999999998</v>
      </c>
      <c r="I198" s="27">
        <f>+IFERROR(LISTAS[[#This Row],[VENTA NETA]]/LISTAS[[#This Row],[COSTO]]-1,0)</f>
        <v>3.9057247408461988</v>
      </c>
      <c r="J198" s="50" t="str">
        <f>IFERROR(VLOOKUP(LISTAS[[#This Row],[ID]],_01_CODIGOS_Y_COSTOS_xlsm[[Producto y N°]:[CODIGO]],2,0),"")</f>
        <v>F-514/A</v>
      </c>
      <c r="O198" t="s">
        <v>396</v>
      </c>
      <c r="AB198" s="12" t="str">
        <f>+LISTAS[[#This Row],[Codigo]]&amp;LISTAS[[#This Row],[Fabrica]]</f>
        <v>F-514/AFADER</v>
      </c>
      <c r="AC198" s="13" t="str">
        <f>+LISTAS[[#This Row],[Codigo]]</f>
        <v>F-514/A</v>
      </c>
      <c r="AD198" s="13" t="str">
        <f>+LISTAS[[#This Row],[ID]]</f>
        <v>PLASTICOS200</v>
      </c>
      <c r="AH198" s="36"/>
      <c r="AI198" s="37">
        <f>+LISTAS[[#This Row],[Precio]]+(LISTAS[[#This Row],[Precio]]*AH198)</f>
        <v>4900.71</v>
      </c>
      <c r="AJ198" s="38">
        <f t="shared" si="3"/>
        <v>2450.355</v>
      </c>
      <c r="AL198" s="35">
        <f>+AJ198/LISTAS[[#This Row],[COSTO]]-1</f>
        <v>3.5423377230057396</v>
      </c>
      <c r="AM198" t="str">
        <f>+LISTAS[[#This Row],[ID]]</f>
        <v>PLASTICOS200</v>
      </c>
      <c r="AO198" s="43"/>
      <c r="AP198" s="39">
        <f>LISTAS[[#This Row],[COSTO]]+(LISTAS[[#This Row],[COSTO]]*AO198)</f>
        <v>539.44799999999998</v>
      </c>
      <c r="AQ198" s="44">
        <f>IF(AO198="",0,AP198/LISTAS[[#This Row],[VENTA NETA]]-1)</f>
        <v>0</v>
      </c>
      <c r="AS198" s="39">
        <v>498.75</v>
      </c>
      <c r="AT198" s="48">
        <f>+LISTAS[[#This Row],[COSTO]]/AS198-1</f>
        <v>8.1599999999999895E-2</v>
      </c>
      <c r="BA198" t="s">
        <v>5</v>
      </c>
      <c r="BB198" s="36"/>
    </row>
    <row r="199" spans="1:54" x14ac:dyDescent="0.35">
      <c r="A199" s="7" t="s">
        <v>398</v>
      </c>
      <c r="B199" t="s">
        <v>5</v>
      </c>
      <c r="C199">
        <v>201</v>
      </c>
      <c r="D199" t="s">
        <v>399</v>
      </c>
      <c r="E199" s="2">
        <v>887.68</v>
      </c>
      <c r="F199" s="7" t="str">
        <f>+_xlfn.XLOOKUP(LISTAS[[#This Row],[ID]],_01_CODIGOS_Y_COSTOS_xlsm[Producto y N°],_01_CODIGOS_Y_COSTOS_xlsm[FABRICA],"",0,1)</f>
        <v>FADER</v>
      </c>
      <c r="G199" s="26">
        <f>LISTAS[[#This Row],[Precio]]*(1-0.46)</f>
        <v>479.34719999999999</v>
      </c>
      <c r="H199" s="1">
        <f>+_xlfn.XLOOKUP(LISTAS[[#This Row],[ID]],_01_CODIGOS_Y_COSTOS_xlsm[Producto y N°],_01_CODIGOS_Y_COSTOS_xlsm[COSTO],0,0,1)</f>
        <v>199.5958</v>
      </c>
      <c r="I199" s="27">
        <f>+IFERROR(LISTAS[[#This Row],[VENTA NETA]]/LISTAS[[#This Row],[COSTO]]-1,0)</f>
        <v>1.4015896126070788</v>
      </c>
      <c r="J199" s="50" t="str">
        <f>IFERROR(VLOOKUP(LISTAS[[#This Row],[ID]],_01_CODIGOS_Y_COSTOS_xlsm[[Producto y N°]:[CODIGO]],2,0),"")</f>
        <v>F-1090</v>
      </c>
      <c r="O199" t="s">
        <v>398</v>
      </c>
      <c r="AB199" s="12" t="str">
        <f>+LISTAS[[#This Row],[Codigo]]&amp;LISTAS[[#This Row],[Fabrica]]</f>
        <v>F-1090FADER</v>
      </c>
      <c r="AC199" s="13" t="str">
        <f>+LISTAS[[#This Row],[Codigo]]</f>
        <v>F-1090</v>
      </c>
      <c r="AD199" s="13" t="str">
        <f>+LISTAS[[#This Row],[ID]]</f>
        <v>PLASTICOS201</v>
      </c>
      <c r="AH199" s="36"/>
      <c r="AI199" s="37">
        <f>+LISTAS[[#This Row],[Precio]]+(LISTAS[[#This Row],[Precio]]*AH199)</f>
        <v>887.68</v>
      </c>
      <c r="AJ199" s="38">
        <f t="shared" si="3"/>
        <v>443.84</v>
      </c>
      <c r="AL199" s="35">
        <f>+AJ199/LISTAS[[#This Row],[COSTO]]-1</f>
        <v>1.2236940857472951</v>
      </c>
      <c r="AM199" t="str">
        <f>+LISTAS[[#This Row],[ID]]</f>
        <v>PLASTICOS201</v>
      </c>
      <c r="AO199" s="43"/>
      <c r="AP199" s="39">
        <f>LISTAS[[#This Row],[COSTO]]+(LISTAS[[#This Row],[COSTO]]*AO199)</f>
        <v>199.5958</v>
      </c>
      <c r="AQ199" s="44">
        <f>IF(AO199="",0,AP199/LISTAS[[#This Row],[VENTA NETA]]-1)</f>
        <v>0</v>
      </c>
      <c r="AS199" s="39">
        <v>161.5</v>
      </c>
      <c r="AT199" s="48">
        <f>+LISTAS[[#This Row],[COSTO]]/AS199-1</f>
        <v>0.23588730650154788</v>
      </c>
      <c r="BA199" t="s">
        <v>5</v>
      </c>
      <c r="BB199" s="36"/>
    </row>
    <row r="200" spans="1:54" x14ac:dyDescent="0.35">
      <c r="A200" s="7" t="s">
        <v>400</v>
      </c>
      <c r="B200" t="s">
        <v>5</v>
      </c>
      <c r="C200">
        <v>202</v>
      </c>
      <c r="D200" t="s">
        <v>401</v>
      </c>
      <c r="E200" s="2">
        <v>727.61</v>
      </c>
      <c r="F200" s="7" t="str">
        <f>+_xlfn.XLOOKUP(LISTAS[[#This Row],[ID]],_01_CODIGOS_Y_COSTOS_xlsm[Producto y N°],_01_CODIGOS_Y_COSTOS_xlsm[FABRICA],"",0,1)</f>
        <v>FADER</v>
      </c>
      <c r="G200" s="26">
        <f>LISTAS[[#This Row],[Precio]]*(1-0.46)</f>
        <v>392.90940000000001</v>
      </c>
      <c r="H200" s="1">
        <f>+_xlfn.XLOOKUP(LISTAS[[#This Row],[ID]],_01_CODIGOS_Y_COSTOS_xlsm[Producto y N°],_01_CODIGOS_Y_COSTOS_xlsm[COSTO],0,0,1)</f>
        <v>167.58</v>
      </c>
      <c r="I200" s="27">
        <f>+IFERROR(LISTAS[[#This Row],[VENTA NETA]]/LISTAS[[#This Row],[COSTO]]-1,0)</f>
        <v>1.3446079484425346</v>
      </c>
      <c r="J200" s="50" t="str">
        <f>IFERROR(VLOOKUP(LISTAS[[#This Row],[ID]],_01_CODIGOS_Y_COSTOS_xlsm[[Producto y N°]:[CODIGO]],2,0),"")</f>
        <v>S-208</v>
      </c>
      <c r="O200" t="s">
        <v>400</v>
      </c>
      <c r="AB200" s="12" t="str">
        <f>+LISTAS[[#This Row],[Codigo]]&amp;LISTAS[[#This Row],[Fabrica]]</f>
        <v>S-208FADER</v>
      </c>
      <c r="AC200" s="13" t="str">
        <f>+LISTAS[[#This Row],[Codigo]]</f>
        <v>S-208</v>
      </c>
      <c r="AD200" s="13" t="str">
        <f>+LISTAS[[#This Row],[ID]]</f>
        <v>PLASTICOS202</v>
      </c>
      <c r="AH200" s="36"/>
      <c r="AI200" s="37">
        <f>+LISTAS[[#This Row],[Precio]]+(LISTAS[[#This Row],[Precio]]*AH200)</f>
        <v>727.61</v>
      </c>
      <c r="AJ200" s="38">
        <f t="shared" si="3"/>
        <v>363.80500000000001</v>
      </c>
      <c r="AL200" s="35">
        <f>+AJ200/LISTAS[[#This Row],[COSTO]]-1</f>
        <v>1.1709332855949395</v>
      </c>
      <c r="AM200" t="str">
        <f>+LISTAS[[#This Row],[ID]]</f>
        <v>PLASTICOS202</v>
      </c>
      <c r="AO200" s="43"/>
      <c r="AP200" s="39">
        <f>LISTAS[[#This Row],[COSTO]]+(LISTAS[[#This Row],[COSTO]]*AO200)</f>
        <v>167.58</v>
      </c>
      <c r="AQ200" s="44">
        <f>IF(AO200="",0,AP200/LISTAS[[#This Row],[VENTA NETA]]-1)</f>
        <v>0</v>
      </c>
      <c r="AS200" s="39">
        <v>134.9</v>
      </c>
      <c r="AT200" s="48">
        <f>+LISTAS[[#This Row],[COSTO]]/AS200-1</f>
        <v>0.24225352112676068</v>
      </c>
      <c r="BA200" t="s">
        <v>5</v>
      </c>
      <c r="BB200" s="36"/>
    </row>
    <row r="201" spans="1:54" x14ac:dyDescent="0.35">
      <c r="A201" s="7" t="s">
        <v>402</v>
      </c>
      <c r="B201" t="s">
        <v>5</v>
      </c>
      <c r="C201">
        <v>203</v>
      </c>
      <c r="D201" t="s">
        <v>403</v>
      </c>
      <c r="E201" s="2">
        <v>727.61</v>
      </c>
      <c r="F201" s="7" t="str">
        <f>+_xlfn.XLOOKUP(LISTAS[[#This Row],[ID]],_01_CODIGOS_Y_COSTOS_xlsm[Producto y N°],_01_CODIGOS_Y_COSTOS_xlsm[FABRICA],"",0,1)</f>
        <v>FADER</v>
      </c>
      <c r="G201" s="26">
        <f>LISTAS[[#This Row],[Precio]]*(1-0.46)</f>
        <v>392.90940000000001</v>
      </c>
      <c r="H201" s="1">
        <f>+_xlfn.XLOOKUP(LISTAS[[#This Row],[ID]],_01_CODIGOS_Y_COSTOS_xlsm[Producto y N°],_01_CODIGOS_Y_COSTOS_xlsm[COSTO],0,0,1)</f>
        <v>167.58</v>
      </c>
      <c r="I201" s="27">
        <f>+IFERROR(LISTAS[[#This Row],[VENTA NETA]]/LISTAS[[#This Row],[COSTO]]-1,0)</f>
        <v>1.3446079484425346</v>
      </c>
      <c r="J201" s="50" t="str">
        <f>IFERROR(VLOOKUP(LISTAS[[#This Row],[ID]],_01_CODIGOS_Y_COSTOS_xlsm[[Producto y N°]:[CODIGO]],2,0),"")</f>
        <v>S-207</v>
      </c>
      <c r="O201" t="s">
        <v>402</v>
      </c>
      <c r="AB201" s="12" t="str">
        <f>+LISTAS[[#This Row],[Codigo]]&amp;LISTAS[[#This Row],[Fabrica]]</f>
        <v>S-207FADER</v>
      </c>
      <c r="AC201" s="13" t="str">
        <f>+LISTAS[[#This Row],[Codigo]]</f>
        <v>S-207</v>
      </c>
      <c r="AD201" s="13" t="str">
        <f>+LISTAS[[#This Row],[ID]]</f>
        <v>PLASTICOS203</v>
      </c>
      <c r="AH201" s="36"/>
      <c r="AI201" s="37">
        <f>+LISTAS[[#This Row],[Precio]]+(LISTAS[[#This Row],[Precio]]*AH201)</f>
        <v>727.61</v>
      </c>
      <c r="AJ201" s="38">
        <f t="shared" si="3"/>
        <v>363.80500000000001</v>
      </c>
      <c r="AL201" s="35">
        <f>+AJ201/LISTAS[[#This Row],[COSTO]]-1</f>
        <v>1.1709332855949395</v>
      </c>
      <c r="AM201" t="str">
        <f>+LISTAS[[#This Row],[ID]]</f>
        <v>PLASTICOS203</v>
      </c>
      <c r="AO201" s="43"/>
      <c r="AP201" s="39">
        <f>LISTAS[[#This Row],[COSTO]]+(LISTAS[[#This Row],[COSTO]]*AO201)</f>
        <v>167.58</v>
      </c>
      <c r="AQ201" s="44">
        <f>IF(AO201="",0,AP201/LISTAS[[#This Row],[VENTA NETA]]-1)</f>
        <v>0</v>
      </c>
      <c r="AS201" s="39">
        <v>134.9</v>
      </c>
      <c r="AT201" s="48">
        <f>+LISTAS[[#This Row],[COSTO]]/AS201-1</f>
        <v>0.24225352112676068</v>
      </c>
      <c r="BA201" t="s">
        <v>5</v>
      </c>
      <c r="BB201" s="36"/>
    </row>
    <row r="202" spans="1:54" x14ac:dyDescent="0.35">
      <c r="A202" s="7" t="s">
        <v>404</v>
      </c>
      <c r="B202" t="s">
        <v>5</v>
      </c>
      <c r="C202">
        <v>204</v>
      </c>
      <c r="D202" t="s">
        <v>405</v>
      </c>
      <c r="E202" s="2">
        <v>1135.07</v>
      </c>
      <c r="F202" s="7" t="str">
        <f>+_xlfn.XLOOKUP(LISTAS[[#This Row],[ID]],_01_CODIGOS_Y_COSTOS_xlsm[Producto y N°],_01_CODIGOS_Y_COSTOS_xlsm[FABRICA],"",0,1)</f>
        <v>FADER</v>
      </c>
      <c r="G202" s="26">
        <f>LISTAS[[#This Row],[Precio]]*(1-0.46)</f>
        <v>612.93780000000004</v>
      </c>
      <c r="H202" s="1">
        <f>+_xlfn.XLOOKUP(LISTAS[[#This Row],[ID]],_01_CODIGOS_Y_COSTOS_xlsm[Producto y N°],_01_CODIGOS_Y_COSTOS_xlsm[COSTO],0,0,1)</f>
        <v>215.7792</v>
      </c>
      <c r="I202" s="27">
        <f>+IFERROR(LISTAS[[#This Row],[VENTA NETA]]/LISTAS[[#This Row],[COSTO]]-1,0)</f>
        <v>1.8405787026738447</v>
      </c>
      <c r="J202" s="50" t="str">
        <f>IFERROR(VLOOKUP(LISTAS[[#This Row],[ID]],_01_CODIGOS_Y_COSTOS_xlsm[[Producto y N°]:[CODIGO]],2,0),"")</f>
        <v>F-1067 N/G</v>
      </c>
      <c r="O202" t="s">
        <v>404</v>
      </c>
      <c r="AB202" s="12" t="str">
        <f>+LISTAS[[#This Row],[Codigo]]&amp;LISTAS[[#This Row],[Fabrica]]</f>
        <v>F-1067 N/GFADER</v>
      </c>
      <c r="AC202" s="13" t="str">
        <f>+LISTAS[[#This Row],[Codigo]]</f>
        <v>F-1067 N/G</v>
      </c>
      <c r="AD202" s="13" t="str">
        <f>+LISTAS[[#This Row],[ID]]</f>
        <v>PLASTICOS204</v>
      </c>
      <c r="AH202" s="36"/>
      <c r="AI202" s="37">
        <f>+LISTAS[[#This Row],[Precio]]+(LISTAS[[#This Row],[Precio]]*AH202)</f>
        <v>1135.07</v>
      </c>
      <c r="AJ202" s="38">
        <f t="shared" si="3"/>
        <v>567.53499999999997</v>
      </c>
      <c r="AL202" s="35">
        <f>+AJ202/LISTAS[[#This Row],[COSTO]]-1</f>
        <v>1.6301654654387447</v>
      </c>
      <c r="AM202" t="str">
        <f>+LISTAS[[#This Row],[ID]]</f>
        <v>PLASTICOS204</v>
      </c>
      <c r="AO202" s="43"/>
      <c r="AP202" s="39">
        <f>LISTAS[[#This Row],[COSTO]]+(LISTAS[[#This Row],[COSTO]]*AO202)</f>
        <v>215.7792</v>
      </c>
      <c r="AQ202" s="44">
        <f>IF(AO202="",0,AP202/LISTAS[[#This Row],[VENTA NETA]]-1)</f>
        <v>0</v>
      </c>
      <c r="AS202" s="39">
        <v>190</v>
      </c>
      <c r="AT202" s="48">
        <f>+LISTAS[[#This Row],[COSTO]]/AS202-1</f>
        <v>0.13568000000000002</v>
      </c>
      <c r="BA202" t="s">
        <v>5</v>
      </c>
      <c r="BB202" s="36"/>
    </row>
    <row r="203" spans="1:54" x14ac:dyDescent="0.35">
      <c r="A203" s="7" t="s">
        <v>406</v>
      </c>
      <c r="B203" t="s">
        <v>5</v>
      </c>
      <c r="C203">
        <v>205</v>
      </c>
      <c r="D203" t="s">
        <v>407</v>
      </c>
      <c r="E203" s="2">
        <v>1018.65</v>
      </c>
      <c r="F203" s="7" t="str">
        <f>+_xlfn.XLOOKUP(LISTAS[[#This Row],[ID]],_01_CODIGOS_Y_COSTOS_xlsm[Producto y N°],_01_CODIGOS_Y_COSTOS_xlsm[FABRICA],"",0,1)</f>
        <v>FADER</v>
      </c>
      <c r="G203" s="26">
        <f>LISTAS[[#This Row],[Precio]]*(1-0.46)</f>
        <v>550.07100000000003</v>
      </c>
      <c r="H203" s="1">
        <f>+_xlfn.XLOOKUP(LISTAS[[#This Row],[ID]],_01_CODIGOS_Y_COSTOS_xlsm[Producto y N°],_01_CODIGOS_Y_COSTOS_xlsm[COSTO],0,0,1)</f>
        <v>215.7792</v>
      </c>
      <c r="I203" s="27">
        <f>+IFERROR(LISTAS[[#This Row],[VENTA NETA]]/LISTAS[[#This Row],[COSTO]]-1,0)</f>
        <v>1.549230880455577</v>
      </c>
      <c r="J203" s="50" t="str">
        <f>IFERROR(VLOOKUP(LISTAS[[#This Row],[ID]],_01_CODIGOS_Y_COSTOS_xlsm[[Producto y N°]:[CODIGO]],2,0),"")</f>
        <v>F-1093</v>
      </c>
      <c r="O203" t="s">
        <v>406</v>
      </c>
      <c r="AB203" s="12" t="str">
        <f>+LISTAS[[#This Row],[Codigo]]&amp;LISTAS[[#This Row],[Fabrica]]</f>
        <v>F-1093FADER</v>
      </c>
      <c r="AC203" s="13" t="str">
        <f>+LISTAS[[#This Row],[Codigo]]</f>
        <v>F-1093</v>
      </c>
      <c r="AD203" s="13" t="str">
        <f>+LISTAS[[#This Row],[ID]]</f>
        <v>PLASTICOS205</v>
      </c>
      <c r="AH203" s="36"/>
      <c r="AI203" s="37">
        <f>+LISTAS[[#This Row],[Precio]]+(LISTAS[[#This Row],[Precio]]*AH203)</f>
        <v>1018.65</v>
      </c>
      <c r="AJ203" s="38">
        <f t="shared" si="3"/>
        <v>509.32499999999999</v>
      </c>
      <c r="AL203" s="35">
        <f>+AJ203/LISTAS[[#This Row],[COSTO]]-1</f>
        <v>1.3603989633847933</v>
      </c>
      <c r="AM203" t="str">
        <f>+LISTAS[[#This Row],[ID]]</f>
        <v>PLASTICOS205</v>
      </c>
      <c r="AO203" s="43"/>
      <c r="AP203" s="39">
        <f>LISTAS[[#This Row],[COSTO]]+(LISTAS[[#This Row],[COSTO]]*AO203)</f>
        <v>215.7792</v>
      </c>
      <c r="AQ203" s="44">
        <f>IF(AO203="",0,AP203/LISTAS[[#This Row],[VENTA NETA]]-1)</f>
        <v>0</v>
      </c>
      <c r="AS203" s="39">
        <v>180.5</v>
      </c>
      <c r="AT203" s="48">
        <f>+LISTAS[[#This Row],[COSTO]]/AS203-1</f>
        <v>0.19545263157894732</v>
      </c>
      <c r="BA203" t="s">
        <v>5</v>
      </c>
      <c r="BB203" s="36"/>
    </row>
    <row r="204" spans="1:54" x14ac:dyDescent="0.35">
      <c r="A204" s="7" t="s">
        <v>408</v>
      </c>
      <c r="B204" t="s">
        <v>5</v>
      </c>
      <c r="C204">
        <v>206</v>
      </c>
      <c r="D204" t="s">
        <v>409</v>
      </c>
      <c r="E204" s="2">
        <v>727.61</v>
      </c>
      <c r="F204" s="7" t="str">
        <f>+_xlfn.XLOOKUP(LISTAS[[#This Row],[ID]],_01_CODIGOS_Y_COSTOS_xlsm[Producto y N°],_01_CODIGOS_Y_COSTOS_xlsm[FABRICA],"",0,1)</f>
        <v>FADER</v>
      </c>
      <c r="G204" s="26">
        <f>LISTAS[[#This Row],[Precio]]*(1-0.46)</f>
        <v>392.90940000000001</v>
      </c>
      <c r="H204" s="1">
        <f>+_xlfn.XLOOKUP(LISTAS[[#This Row],[ID]],_01_CODIGOS_Y_COSTOS_xlsm[Producto y N°],_01_CODIGOS_Y_COSTOS_xlsm[COSTO],0,0,1)</f>
        <v>170.57249999999999</v>
      </c>
      <c r="I204" s="27">
        <f>+IFERROR(LISTAS[[#This Row],[VENTA NETA]]/LISTAS[[#This Row],[COSTO]]-1,0)</f>
        <v>1.3034744756628416</v>
      </c>
      <c r="J204" s="50" t="str">
        <f>IFERROR(VLOOKUP(LISTAS[[#This Row],[ID]],_01_CODIGOS_Y_COSTOS_xlsm[[Producto y N°]:[CODIGO]],2,0),"")</f>
        <v>S-133</v>
      </c>
      <c r="O204" t="s">
        <v>408</v>
      </c>
      <c r="AB204" s="12" t="str">
        <f>+LISTAS[[#This Row],[Codigo]]&amp;LISTAS[[#This Row],[Fabrica]]</f>
        <v>S-133FADER</v>
      </c>
      <c r="AC204" s="13" t="str">
        <f>+LISTAS[[#This Row],[Codigo]]</f>
        <v>S-133</v>
      </c>
      <c r="AD204" s="13" t="str">
        <f>+LISTAS[[#This Row],[ID]]</f>
        <v>PLASTICOS206</v>
      </c>
      <c r="AH204" s="36"/>
      <c r="AI204" s="37">
        <f>+LISTAS[[#This Row],[Precio]]+(LISTAS[[#This Row],[Precio]]*AH204)</f>
        <v>727.61</v>
      </c>
      <c r="AJ204" s="38">
        <f t="shared" si="3"/>
        <v>363.80500000000001</v>
      </c>
      <c r="AL204" s="35">
        <f>+AJ204/LISTAS[[#This Row],[COSTO]]-1</f>
        <v>1.1328467367248534</v>
      </c>
      <c r="AM204" t="str">
        <f>+LISTAS[[#This Row],[ID]]</f>
        <v>PLASTICOS206</v>
      </c>
      <c r="AO204" s="43"/>
      <c r="AP204" s="39">
        <f>LISTAS[[#This Row],[COSTO]]+(LISTAS[[#This Row],[COSTO]]*AO204)</f>
        <v>170.57249999999999</v>
      </c>
      <c r="AQ204" s="44">
        <f>IF(AO204="",0,AP204/LISTAS[[#This Row],[VENTA NETA]]-1)</f>
        <v>0</v>
      </c>
      <c r="AS204" s="39">
        <v>134.9</v>
      </c>
      <c r="AT204" s="48">
        <f>+LISTAS[[#This Row],[COSTO]]/AS204-1</f>
        <v>0.26443661971830967</v>
      </c>
      <c r="BA204" t="s">
        <v>5</v>
      </c>
      <c r="BB204" s="36"/>
    </row>
    <row r="205" spans="1:54" x14ac:dyDescent="0.35">
      <c r="A205" s="7" t="s">
        <v>410</v>
      </c>
      <c r="B205" t="s">
        <v>5</v>
      </c>
      <c r="C205">
        <v>207</v>
      </c>
      <c r="D205" t="s">
        <v>411</v>
      </c>
      <c r="E205" s="2">
        <v>727.61</v>
      </c>
      <c r="F205" s="7" t="str">
        <f>+_xlfn.XLOOKUP(LISTAS[[#This Row],[ID]],_01_CODIGOS_Y_COSTOS_xlsm[Producto y N°],_01_CODIGOS_Y_COSTOS_xlsm[FABRICA],"",0,1)</f>
        <v>FADER</v>
      </c>
      <c r="G205" s="26">
        <f>LISTAS[[#This Row],[Precio]]*(1-0.46)</f>
        <v>392.90940000000001</v>
      </c>
      <c r="H205" s="1">
        <f>+_xlfn.XLOOKUP(LISTAS[[#This Row],[ID]],_01_CODIGOS_Y_COSTOS_xlsm[Producto y N°],_01_CODIGOS_Y_COSTOS_xlsm[COSTO],0,0,1)</f>
        <v>173.565</v>
      </c>
      <c r="I205" s="27">
        <f>+IFERROR(LISTAS[[#This Row],[VENTA NETA]]/LISTAS[[#This Row],[COSTO]]-1,0)</f>
        <v>1.2637593984962407</v>
      </c>
      <c r="J205" s="50" t="str">
        <f>IFERROR(VLOOKUP(LISTAS[[#This Row],[ID]],_01_CODIGOS_Y_COSTOS_xlsm[[Producto y N°]:[CODIGO]],2,0),"")</f>
        <v>S-140</v>
      </c>
      <c r="O205" t="s">
        <v>410</v>
      </c>
      <c r="AB205" s="12" t="str">
        <f>+LISTAS[[#This Row],[Codigo]]&amp;LISTAS[[#This Row],[Fabrica]]</f>
        <v>S-140FADER</v>
      </c>
      <c r="AC205" s="13" t="str">
        <f>+LISTAS[[#This Row],[Codigo]]</f>
        <v>S-140</v>
      </c>
      <c r="AD205" s="13" t="str">
        <f>+LISTAS[[#This Row],[ID]]</f>
        <v>PLASTICOS207</v>
      </c>
      <c r="AH205" s="36"/>
      <c r="AI205" s="37">
        <f>+LISTAS[[#This Row],[Precio]]+(LISTAS[[#This Row],[Precio]]*AH205)</f>
        <v>727.61</v>
      </c>
      <c r="AJ205" s="38">
        <f t="shared" si="3"/>
        <v>363.80500000000001</v>
      </c>
      <c r="AL205" s="35">
        <f>+AJ205/LISTAS[[#This Row],[COSTO]]-1</f>
        <v>1.0960735171261486</v>
      </c>
      <c r="AM205" t="str">
        <f>+LISTAS[[#This Row],[ID]]</f>
        <v>PLASTICOS207</v>
      </c>
      <c r="AO205" s="43"/>
      <c r="AP205" s="39">
        <f>LISTAS[[#This Row],[COSTO]]+(LISTAS[[#This Row],[COSTO]]*AO205)</f>
        <v>173.565</v>
      </c>
      <c r="AQ205" s="44">
        <f>IF(AO205="",0,AP205/LISTAS[[#This Row],[VENTA NETA]]-1)</f>
        <v>0</v>
      </c>
      <c r="AS205" s="39">
        <v>134.9</v>
      </c>
      <c r="AT205" s="48">
        <f>+LISTAS[[#This Row],[COSTO]]/AS205-1</f>
        <v>0.28661971830985911</v>
      </c>
      <c r="BA205" t="s">
        <v>5</v>
      </c>
      <c r="BB205" s="36"/>
    </row>
    <row r="206" spans="1:54" x14ac:dyDescent="0.35">
      <c r="A206" s="7" t="s">
        <v>412</v>
      </c>
      <c r="B206" t="s">
        <v>5</v>
      </c>
      <c r="C206">
        <v>208</v>
      </c>
      <c r="D206" t="s">
        <v>413</v>
      </c>
      <c r="E206" s="2">
        <v>1353.35</v>
      </c>
      <c r="F206" s="7" t="str">
        <f>+_xlfn.XLOOKUP(LISTAS[[#This Row],[ID]],_01_CODIGOS_Y_COSTOS_xlsm[Producto y N°],_01_CODIGOS_Y_COSTOS_xlsm[FABRICA],"",0,1)</f>
        <v>FADER</v>
      </c>
      <c r="G206" s="26">
        <f>LISTAS[[#This Row],[Precio]]*(1-0.46)</f>
        <v>730.80899999999997</v>
      </c>
      <c r="H206" s="1">
        <f>+_xlfn.XLOOKUP(LISTAS[[#This Row],[ID]],_01_CODIGOS_Y_COSTOS_xlsm[Producto y N°],_01_CODIGOS_Y_COSTOS_xlsm[COSTO],0,0,1)</f>
        <v>296.69639999999998</v>
      </c>
      <c r="I206" s="27">
        <f>+IFERROR(LISTAS[[#This Row],[VENTA NETA]]/LISTAS[[#This Row],[COSTO]]-1,0)</f>
        <v>1.4631542546522303</v>
      </c>
      <c r="J206" s="50" t="str">
        <f>IFERROR(VLOOKUP(LISTAS[[#This Row],[ID]],_01_CODIGOS_Y_COSTOS_xlsm[[Producto y N°]:[CODIGO]],2,0),"")</f>
        <v>F-1086</v>
      </c>
      <c r="O206" t="s">
        <v>412</v>
      </c>
      <c r="AB206" s="12" t="str">
        <f>+LISTAS[[#This Row],[Codigo]]&amp;LISTAS[[#This Row],[Fabrica]]</f>
        <v>F-1086FADER</v>
      </c>
      <c r="AC206" s="13" t="str">
        <f>+LISTAS[[#This Row],[Codigo]]</f>
        <v>F-1086</v>
      </c>
      <c r="AD206" s="13" t="str">
        <f>+LISTAS[[#This Row],[ID]]</f>
        <v>PLASTICOS208</v>
      </c>
      <c r="AH206" s="36"/>
      <c r="AI206" s="37">
        <f>+LISTAS[[#This Row],[Precio]]+(LISTAS[[#This Row],[Precio]]*AH206)</f>
        <v>1353.35</v>
      </c>
      <c r="AJ206" s="38">
        <f t="shared" si="3"/>
        <v>676.67499999999995</v>
      </c>
      <c r="AL206" s="35">
        <f>+AJ206/LISTAS[[#This Row],[COSTO]]-1</f>
        <v>1.2806983839372501</v>
      </c>
      <c r="AM206" t="str">
        <f>+LISTAS[[#This Row],[ID]]</f>
        <v>PLASTICOS208</v>
      </c>
      <c r="AO206" s="43"/>
      <c r="AP206" s="39">
        <f>LISTAS[[#This Row],[COSTO]]+(LISTAS[[#This Row],[COSTO]]*AO206)</f>
        <v>296.69639999999998</v>
      </c>
      <c r="AQ206" s="44">
        <f>IF(AO206="",0,AP206/LISTAS[[#This Row],[VENTA NETA]]-1)</f>
        <v>0</v>
      </c>
      <c r="AS206" s="39">
        <v>237.5</v>
      </c>
      <c r="AT206" s="48">
        <f>+LISTAS[[#This Row],[COSTO]]/AS206-1</f>
        <v>0.24924799999999991</v>
      </c>
      <c r="BA206" t="s">
        <v>5</v>
      </c>
      <c r="BB206" s="36"/>
    </row>
    <row r="207" spans="1:54" x14ac:dyDescent="0.35">
      <c r="A207" s="7" t="s">
        <v>414</v>
      </c>
      <c r="B207" t="s">
        <v>5</v>
      </c>
      <c r="C207">
        <v>209</v>
      </c>
      <c r="D207" t="s">
        <v>415</v>
      </c>
      <c r="E207" s="2">
        <v>785.82</v>
      </c>
      <c r="F207" s="7" t="str">
        <f>+_xlfn.XLOOKUP(LISTAS[[#This Row],[ID]],_01_CODIGOS_Y_COSTOS_xlsm[Producto y N°],_01_CODIGOS_Y_COSTOS_xlsm[FABRICA],"",0,1)</f>
        <v>FADER</v>
      </c>
      <c r="G207" s="26">
        <f>LISTAS[[#This Row],[Precio]]*(1-0.46)</f>
        <v>424.34280000000007</v>
      </c>
      <c r="H207" s="1">
        <f>+_xlfn.XLOOKUP(LISTAS[[#This Row],[ID]],_01_CODIGOS_Y_COSTOS_xlsm[Producto y N°],_01_CODIGOS_Y_COSTOS_xlsm[COSTO],0,0,1)</f>
        <v>183.41229999999999</v>
      </c>
      <c r="I207" s="27">
        <f>+IFERROR(LISTAS[[#This Row],[VENTA NETA]]/LISTAS[[#This Row],[COSTO]]-1,0)</f>
        <v>1.313600560049681</v>
      </c>
      <c r="J207" s="50" t="str">
        <f>IFERROR(VLOOKUP(LISTAS[[#This Row],[ID]],_01_CODIGOS_Y_COSTOS_xlsm[[Producto y N°]:[CODIGO]],2,0),"")</f>
        <v>F-1062/V</v>
      </c>
      <c r="O207" t="s">
        <v>414</v>
      </c>
      <c r="AB207" s="12" t="str">
        <f>+LISTAS[[#This Row],[Codigo]]&amp;LISTAS[[#This Row],[Fabrica]]</f>
        <v>F-1062/VFADER</v>
      </c>
      <c r="AC207" s="13" t="str">
        <f>+LISTAS[[#This Row],[Codigo]]</f>
        <v>F-1062/V</v>
      </c>
      <c r="AD207" s="13" t="str">
        <f>+LISTAS[[#This Row],[ID]]</f>
        <v>PLASTICOS209</v>
      </c>
      <c r="AH207" s="36"/>
      <c r="AI207" s="37">
        <f>+LISTAS[[#This Row],[Precio]]+(LISTAS[[#This Row],[Precio]]*AH207)</f>
        <v>785.82</v>
      </c>
      <c r="AJ207" s="38">
        <f t="shared" si="3"/>
        <v>392.91</v>
      </c>
      <c r="AL207" s="35">
        <f>+AJ207/LISTAS[[#This Row],[COSTO]]-1</f>
        <v>1.1422227407867416</v>
      </c>
      <c r="AM207" t="str">
        <f>+LISTAS[[#This Row],[ID]]</f>
        <v>PLASTICOS209</v>
      </c>
      <c r="AO207" s="43"/>
      <c r="AP207" s="39">
        <f>LISTAS[[#This Row],[COSTO]]+(LISTAS[[#This Row],[COSTO]]*AO207)</f>
        <v>183.41229999999999</v>
      </c>
      <c r="AQ207" s="44">
        <f>IF(AO207="",0,AP207/LISTAS[[#This Row],[VENTA NETA]]-1)</f>
        <v>0</v>
      </c>
      <c r="AS207" s="39">
        <v>145.35</v>
      </c>
      <c r="AT207" s="48">
        <f>+LISTAS[[#This Row],[COSTO]]/AS207-1</f>
        <v>0.26186652906776753</v>
      </c>
      <c r="BA207" t="s">
        <v>5</v>
      </c>
      <c r="BB207" s="36"/>
    </row>
    <row r="208" spans="1:54" x14ac:dyDescent="0.35">
      <c r="A208" s="7" t="s">
        <v>416</v>
      </c>
      <c r="B208" t="s">
        <v>5</v>
      </c>
      <c r="C208">
        <v>210</v>
      </c>
      <c r="D208" t="s">
        <v>417</v>
      </c>
      <c r="E208" s="2">
        <v>771.26</v>
      </c>
      <c r="F208" s="7" t="str">
        <f>+_xlfn.XLOOKUP(LISTAS[[#This Row],[ID]],_01_CODIGOS_Y_COSTOS_xlsm[Producto y N°],_01_CODIGOS_Y_COSTOS_xlsm[FABRICA],"",0,1)</f>
        <v>FADER</v>
      </c>
      <c r="G208" s="26">
        <f>LISTAS[[#This Row],[Precio]]*(1-0.46)</f>
        <v>416.48040000000003</v>
      </c>
      <c r="H208" s="1">
        <f>+_xlfn.XLOOKUP(LISTAS[[#This Row],[ID]],_01_CODIGOS_Y_COSTOS_xlsm[Producto y N°],_01_CODIGOS_Y_COSTOS_xlsm[COSTO],0,0,1)</f>
        <v>180.1756</v>
      </c>
      <c r="I208" s="27">
        <f>+IFERROR(LISTAS[[#This Row],[VENTA NETA]]/LISTAS[[#This Row],[COSTO]]-1,0)</f>
        <v>1.3115249789649654</v>
      </c>
      <c r="J208" s="50" t="str">
        <f>IFERROR(VLOOKUP(LISTAS[[#This Row],[ID]],_01_CODIGOS_Y_COSTOS_xlsm[[Producto y N°]:[CODIGO]],2,0),"")</f>
        <v>F-322</v>
      </c>
      <c r="O208" t="s">
        <v>416</v>
      </c>
      <c r="AB208" s="12" t="str">
        <f>+LISTAS[[#This Row],[Codigo]]&amp;LISTAS[[#This Row],[Fabrica]]</f>
        <v>F-322FADER</v>
      </c>
      <c r="AC208" s="13" t="str">
        <f>+LISTAS[[#This Row],[Codigo]]</f>
        <v>F-322</v>
      </c>
      <c r="AD208" s="13" t="str">
        <f>+LISTAS[[#This Row],[ID]]</f>
        <v>PLASTICOS210</v>
      </c>
      <c r="AH208" s="36"/>
      <c r="AI208" s="37">
        <f>+LISTAS[[#This Row],[Precio]]+(LISTAS[[#This Row],[Precio]]*AH208)</f>
        <v>771.26</v>
      </c>
      <c r="AJ208" s="38">
        <f t="shared" si="3"/>
        <v>385.63</v>
      </c>
      <c r="AL208" s="35">
        <f>+AJ208/LISTAS[[#This Row],[COSTO]]-1</f>
        <v>1.1403009064490419</v>
      </c>
      <c r="AM208" t="str">
        <f>+LISTAS[[#This Row],[ID]]</f>
        <v>PLASTICOS210</v>
      </c>
      <c r="AO208" s="43"/>
      <c r="AP208" s="39">
        <f>LISTAS[[#This Row],[COSTO]]+(LISTAS[[#This Row],[COSTO]]*AO208)</f>
        <v>180.1756</v>
      </c>
      <c r="AQ208" s="44">
        <f>IF(AO208="",0,AP208/LISTAS[[#This Row],[VENTA NETA]]-1)</f>
        <v>0</v>
      </c>
      <c r="AS208" s="39">
        <v>142.5</v>
      </c>
      <c r="AT208" s="48">
        <f>+LISTAS[[#This Row],[COSTO]]/AS208-1</f>
        <v>0.26439017543859644</v>
      </c>
      <c r="BA208" t="s">
        <v>5</v>
      </c>
      <c r="BB208" s="36"/>
    </row>
    <row r="209" spans="1:54" x14ac:dyDescent="0.35">
      <c r="A209" s="7" t="s">
        <v>418</v>
      </c>
      <c r="B209" t="s">
        <v>5</v>
      </c>
      <c r="C209">
        <v>211</v>
      </c>
      <c r="D209" t="s">
        <v>419</v>
      </c>
      <c r="E209" s="2">
        <v>885.77</v>
      </c>
      <c r="F209" s="7" t="str">
        <f>+_xlfn.XLOOKUP(LISTAS[[#This Row],[ID]],_01_CODIGOS_Y_COSTOS_xlsm[Producto y N°],_01_CODIGOS_Y_COSTOS_xlsm[FABRICA],"",0,1)</f>
        <v>FADER</v>
      </c>
      <c r="G209" s="26">
        <f>LISTAS[[#This Row],[Precio]]*(1-0.46)</f>
        <v>478.31580000000002</v>
      </c>
      <c r="H209" s="1">
        <f>+_xlfn.XLOOKUP(LISTAS[[#This Row],[ID]],_01_CODIGOS_Y_COSTOS_xlsm[Producto y N°],_01_CODIGOS_Y_COSTOS_xlsm[COSTO],0,0,1)</f>
        <v>204.99019999999999</v>
      </c>
      <c r="I209" s="27">
        <f>+IFERROR(LISTAS[[#This Row],[VENTA NETA]]/LISTAS[[#This Row],[COSTO]]-1,0)</f>
        <v>1.3333593508372599</v>
      </c>
      <c r="J209" s="50" t="str">
        <f>IFERROR(VLOOKUP(LISTAS[[#This Row],[ID]],_01_CODIGOS_Y_COSTOS_xlsm[[Producto y N°]:[CODIGO]],2,0),"")</f>
        <v>F-1064</v>
      </c>
      <c r="O209" t="s">
        <v>418</v>
      </c>
      <c r="AB209" s="12" t="str">
        <f>+LISTAS[[#This Row],[Codigo]]&amp;LISTAS[[#This Row],[Fabrica]]</f>
        <v>F-1064FADER</v>
      </c>
      <c r="AC209" s="13" t="str">
        <f>+LISTAS[[#This Row],[Codigo]]</f>
        <v>F-1064</v>
      </c>
      <c r="AD209" s="13" t="str">
        <f>+LISTAS[[#This Row],[ID]]</f>
        <v>PLASTICOS211</v>
      </c>
      <c r="AH209" s="36"/>
      <c r="AI209" s="37">
        <f>+LISTAS[[#This Row],[Precio]]+(LISTAS[[#This Row],[Precio]]*AH209)</f>
        <v>885.77</v>
      </c>
      <c r="AJ209" s="38">
        <f t="shared" si="3"/>
        <v>442.88499999999999</v>
      </c>
      <c r="AL209" s="35">
        <f>+AJ209/LISTAS[[#This Row],[COSTO]]-1</f>
        <v>1.1605179174419069</v>
      </c>
      <c r="AM209" t="str">
        <f>+LISTAS[[#This Row],[ID]]</f>
        <v>PLASTICOS211</v>
      </c>
      <c r="AO209" s="43"/>
      <c r="AP209" s="39">
        <f>LISTAS[[#This Row],[COSTO]]+(LISTAS[[#This Row],[COSTO]]*AO209)</f>
        <v>204.99019999999999</v>
      </c>
      <c r="AQ209" s="44">
        <f>IF(AO209="",0,AP209/LISTAS[[#This Row],[VENTA NETA]]-1)</f>
        <v>0</v>
      </c>
      <c r="AS209" s="39">
        <v>152</v>
      </c>
      <c r="AT209" s="48">
        <f>+LISTAS[[#This Row],[COSTO]]/AS209-1</f>
        <v>0.34861973684210512</v>
      </c>
      <c r="BA209" t="s">
        <v>5</v>
      </c>
      <c r="BB209" s="36"/>
    </row>
    <row r="210" spans="1:54" x14ac:dyDescent="0.35">
      <c r="A210" s="7" t="s">
        <v>420</v>
      </c>
      <c r="B210" t="s">
        <v>5</v>
      </c>
      <c r="C210">
        <v>212</v>
      </c>
      <c r="D210" t="s">
        <v>421</v>
      </c>
      <c r="E210" s="2">
        <v>1537</v>
      </c>
      <c r="F210" s="7" t="str">
        <f>+_xlfn.XLOOKUP(LISTAS[[#This Row],[ID]],_01_CODIGOS_Y_COSTOS_xlsm[Producto y N°],_01_CODIGOS_Y_COSTOS_xlsm[FABRICA],"",0,1)</f>
        <v>FADER</v>
      </c>
      <c r="G210" s="26">
        <f>LISTAS[[#This Row],[Precio]]*(1-0.46)</f>
        <v>829.98</v>
      </c>
      <c r="H210" s="1">
        <f>+_xlfn.XLOOKUP(LISTAS[[#This Row],[ID]],_01_CODIGOS_Y_COSTOS_xlsm[Producto y N°],_01_CODIGOS_Y_COSTOS_xlsm[COSTO],0,0,1)</f>
        <v>0</v>
      </c>
      <c r="I210" s="27">
        <f>+IFERROR(LISTAS[[#This Row],[VENTA NETA]]/LISTAS[[#This Row],[COSTO]]-1,0)</f>
        <v>0</v>
      </c>
      <c r="J210" s="50" t="str">
        <f>IFERROR(VLOOKUP(LISTAS[[#This Row],[ID]],_01_CODIGOS_Y_COSTOS_xlsm[[Producto y N°]:[CODIGO]],2,0),"")</f>
        <v>F-1094</v>
      </c>
      <c r="O210" t="s">
        <v>420</v>
      </c>
      <c r="AB210" s="12" t="str">
        <f>+LISTAS[[#This Row],[Codigo]]&amp;LISTAS[[#This Row],[Fabrica]]</f>
        <v>F-1094FADER</v>
      </c>
      <c r="AC210" s="13" t="str">
        <f>+LISTAS[[#This Row],[Codigo]]</f>
        <v>F-1094</v>
      </c>
      <c r="AD210" s="13" t="str">
        <f>+LISTAS[[#This Row],[ID]]</f>
        <v>PLASTICOS212</v>
      </c>
      <c r="AH210" s="36"/>
      <c r="AI210" s="37">
        <f>+LISTAS[[#This Row],[Precio]]+(LISTAS[[#This Row],[Precio]]*AH210)</f>
        <v>1537</v>
      </c>
      <c r="AJ210" s="38">
        <f t="shared" si="3"/>
        <v>768.5</v>
      </c>
      <c r="AL210" s="35" t="e">
        <f>+AJ210/LISTAS[[#This Row],[COSTO]]-1</f>
        <v>#DIV/0!</v>
      </c>
      <c r="AM210" t="str">
        <f>+LISTAS[[#This Row],[ID]]</f>
        <v>PLASTICOS212</v>
      </c>
      <c r="AO210" s="43"/>
      <c r="AP210" s="39">
        <f>LISTAS[[#This Row],[COSTO]]+(LISTAS[[#This Row],[COSTO]]*AO210)</f>
        <v>0</v>
      </c>
      <c r="AQ210" s="44">
        <f>IF(AO210="",0,AP210/LISTAS[[#This Row],[VENTA NETA]]-1)</f>
        <v>0</v>
      </c>
      <c r="AS210" s="39">
        <v>0</v>
      </c>
      <c r="AT210" s="48" t="e">
        <f>+LISTAS[[#This Row],[COSTO]]/AS210-1</f>
        <v>#DIV/0!</v>
      </c>
      <c r="BA210" t="s">
        <v>5</v>
      </c>
      <c r="BB210" s="36"/>
    </row>
    <row r="211" spans="1:54" x14ac:dyDescent="0.35">
      <c r="A211" s="7" t="s">
        <v>422</v>
      </c>
      <c r="B211" t="s">
        <v>5</v>
      </c>
      <c r="C211">
        <v>213</v>
      </c>
      <c r="D211" t="s">
        <v>423</v>
      </c>
      <c r="E211" s="2">
        <v>1455.21</v>
      </c>
      <c r="F211" s="7" t="str">
        <f>+_xlfn.XLOOKUP(LISTAS[[#This Row],[ID]],_01_CODIGOS_Y_COSTOS_xlsm[Producto y N°],_01_CODIGOS_Y_COSTOS_xlsm[FABRICA],"",0,1)</f>
        <v>FADER</v>
      </c>
      <c r="G211" s="26">
        <f>LISTAS[[#This Row],[Precio]]*(1-0.46)</f>
        <v>785.81340000000012</v>
      </c>
      <c r="H211" s="1">
        <f>+_xlfn.XLOOKUP(LISTAS[[#This Row],[ID]],_01_CODIGOS_Y_COSTOS_xlsm[Producto y N°],_01_CODIGOS_Y_COSTOS_xlsm[COSTO],0,0,1)</f>
        <v>323.66879999999998</v>
      </c>
      <c r="I211" s="27">
        <f>+IFERROR(LISTAS[[#This Row],[VENTA NETA]]/LISTAS[[#This Row],[COSTO]]-1,0)</f>
        <v>1.427831783601015</v>
      </c>
      <c r="J211" s="50" t="str">
        <f>IFERROR(VLOOKUP(LISTAS[[#This Row],[ID]],_01_CODIGOS_Y_COSTOS_xlsm[[Producto y N°]:[CODIGO]],2,0),"")</f>
        <v>F-1068</v>
      </c>
      <c r="O211" t="s">
        <v>422</v>
      </c>
      <c r="AB211" s="12" t="str">
        <f>+LISTAS[[#This Row],[Codigo]]&amp;LISTAS[[#This Row],[Fabrica]]</f>
        <v>F-1068FADER</v>
      </c>
      <c r="AC211" s="13" t="str">
        <f>+LISTAS[[#This Row],[Codigo]]</f>
        <v>F-1068</v>
      </c>
      <c r="AD211" s="13" t="str">
        <f>+LISTAS[[#This Row],[ID]]</f>
        <v>PLASTICOS213</v>
      </c>
      <c r="AH211" s="36"/>
      <c r="AI211" s="37">
        <f>+LISTAS[[#This Row],[Precio]]+(LISTAS[[#This Row],[Precio]]*AH211)</f>
        <v>1455.21</v>
      </c>
      <c r="AJ211" s="38">
        <f t="shared" si="3"/>
        <v>727.60500000000002</v>
      </c>
      <c r="AL211" s="35">
        <f>+AJ211/LISTAS[[#This Row],[COSTO]]-1</f>
        <v>1.2479923922231615</v>
      </c>
      <c r="AM211" t="str">
        <f>+LISTAS[[#This Row],[ID]]</f>
        <v>PLASTICOS213</v>
      </c>
      <c r="AO211" s="43"/>
      <c r="AP211" s="39">
        <f>LISTAS[[#This Row],[COSTO]]+(LISTAS[[#This Row],[COSTO]]*AO211)</f>
        <v>323.66879999999998</v>
      </c>
      <c r="AQ211" s="44">
        <f>IF(AO211="",0,AP211/LISTAS[[#This Row],[VENTA NETA]]-1)</f>
        <v>0</v>
      </c>
      <c r="AS211" s="39">
        <v>269.21469999999999</v>
      </c>
      <c r="AT211" s="48">
        <f>+LISTAS[[#This Row],[COSTO]]/AS211-1</f>
        <v>0.20227015835316564</v>
      </c>
      <c r="BA211" t="s">
        <v>5</v>
      </c>
      <c r="BB211" s="36"/>
    </row>
    <row r="212" spans="1:54" x14ac:dyDescent="0.35">
      <c r="A212" s="7" t="s">
        <v>424</v>
      </c>
      <c r="B212" t="s">
        <v>5</v>
      </c>
      <c r="C212">
        <v>214</v>
      </c>
      <c r="D212" t="s">
        <v>425</v>
      </c>
      <c r="E212" s="2">
        <v>1120.3</v>
      </c>
      <c r="F212" s="7" t="str">
        <f>+_xlfn.XLOOKUP(LISTAS[[#This Row],[ID]],_01_CODIGOS_Y_COSTOS_xlsm[Producto y N°],_01_CODIGOS_Y_COSTOS_xlsm[FABRICA],"",0,1)</f>
        <v>FADER</v>
      </c>
      <c r="G212" s="26">
        <f>LISTAS[[#This Row],[Precio]]*(1-0.46)</f>
        <v>604.96199999999999</v>
      </c>
      <c r="H212" s="1">
        <f>+_xlfn.XLOOKUP(LISTAS[[#This Row],[ID]],_01_CODIGOS_Y_COSTOS_xlsm[Producto y N°],_01_CODIGOS_Y_COSTOS_xlsm[COSTO],0,0,1)</f>
        <v>174.5625</v>
      </c>
      <c r="I212" s="27">
        <f>+IFERROR(LISTAS[[#This Row],[VENTA NETA]]/LISTAS[[#This Row],[COSTO]]-1,0)</f>
        <v>2.4655896885069817</v>
      </c>
      <c r="J212" s="50" t="str">
        <f>IFERROR(VLOOKUP(LISTAS[[#This Row],[ID]],_01_CODIGOS_Y_COSTOS_xlsm[[Producto y N°]:[CODIGO]],2,0),"")</f>
        <v>S-008</v>
      </c>
      <c r="O212" t="s">
        <v>424</v>
      </c>
      <c r="AB212" s="12" t="str">
        <f>+LISTAS[[#This Row],[Codigo]]&amp;LISTAS[[#This Row],[Fabrica]]</f>
        <v>S-008FADER</v>
      </c>
      <c r="AC212" s="13" t="str">
        <f>+LISTAS[[#This Row],[Codigo]]</f>
        <v>S-008</v>
      </c>
      <c r="AD212" s="13" t="str">
        <f>+LISTAS[[#This Row],[ID]]</f>
        <v>PLASTICOS214</v>
      </c>
      <c r="AH212" s="36"/>
      <c r="AI212" s="37">
        <f>+LISTAS[[#This Row],[Precio]]+(LISTAS[[#This Row],[Precio]]*AH212)</f>
        <v>1120.3</v>
      </c>
      <c r="AJ212" s="38">
        <f t="shared" si="3"/>
        <v>560.15</v>
      </c>
      <c r="AL212" s="35">
        <f>+AJ212/LISTAS[[#This Row],[COSTO]]-1</f>
        <v>2.2088793412101682</v>
      </c>
      <c r="AM212" t="str">
        <f>+LISTAS[[#This Row],[ID]]</f>
        <v>PLASTICOS214</v>
      </c>
      <c r="AO212" s="43"/>
      <c r="AP212" s="39">
        <f>LISTAS[[#This Row],[COSTO]]+(LISTAS[[#This Row],[COSTO]]*AO212)</f>
        <v>174.5625</v>
      </c>
      <c r="AQ212" s="44">
        <f>IF(AO212="",0,AP212/LISTAS[[#This Row],[VENTA NETA]]-1)</f>
        <v>0</v>
      </c>
      <c r="AS212" s="39">
        <v>131.1</v>
      </c>
      <c r="AT212" s="48">
        <f>+LISTAS[[#This Row],[COSTO]]/AS212-1</f>
        <v>0.33152173913043481</v>
      </c>
      <c r="BA212" t="s">
        <v>5</v>
      </c>
      <c r="BB212" s="36"/>
    </row>
    <row r="213" spans="1:54" x14ac:dyDescent="0.35">
      <c r="A213" s="7" t="s">
        <v>426</v>
      </c>
      <c r="B213" t="s">
        <v>5</v>
      </c>
      <c r="C213">
        <v>215</v>
      </c>
      <c r="D213" t="s">
        <v>427</v>
      </c>
      <c r="E213" s="2">
        <v>1107.05</v>
      </c>
      <c r="F213" s="7" t="str">
        <f>+_xlfn.XLOOKUP(LISTAS[[#This Row],[ID]],_01_CODIGOS_Y_COSTOS_xlsm[Producto y N°],_01_CODIGOS_Y_COSTOS_xlsm[FABRICA],"",0,1)</f>
        <v>FADER</v>
      </c>
      <c r="G213" s="26">
        <f>LISTAS[[#This Row],[Precio]]*(1-0.46)</f>
        <v>597.80700000000002</v>
      </c>
      <c r="H213" s="1">
        <f>+_xlfn.XLOOKUP(LISTAS[[#This Row],[ID]],_01_CODIGOS_Y_COSTOS_xlsm[Producto y N°],_01_CODIGOS_Y_COSTOS_xlsm[COSTO],0,0,1)</f>
        <v>237.405</v>
      </c>
      <c r="I213" s="27">
        <f>+IFERROR(LISTAS[[#This Row],[VENTA NETA]]/LISTAS[[#This Row],[COSTO]]-1,0)</f>
        <v>1.5180893409995577</v>
      </c>
      <c r="J213" s="50" t="str">
        <f>IFERROR(VLOOKUP(LISTAS[[#This Row],[ID]],_01_CODIGOS_Y_COSTOS_xlsm[[Producto y N°]:[CODIGO]],2,0),"")</f>
        <v>S-056</v>
      </c>
      <c r="O213" t="s">
        <v>426</v>
      </c>
      <c r="AB213" s="12" t="str">
        <f>+LISTAS[[#This Row],[Codigo]]&amp;LISTAS[[#This Row],[Fabrica]]</f>
        <v>S-056FADER</v>
      </c>
      <c r="AC213" s="13" t="str">
        <f>+LISTAS[[#This Row],[Codigo]]</f>
        <v>S-056</v>
      </c>
      <c r="AD213" s="13" t="str">
        <f>+LISTAS[[#This Row],[ID]]</f>
        <v>PLASTICOS215</v>
      </c>
      <c r="AH213" s="36"/>
      <c r="AI213" s="37">
        <f>+LISTAS[[#This Row],[Precio]]+(LISTAS[[#This Row],[Precio]]*AH213)</f>
        <v>1107.05</v>
      </c>
      <c r="AJ213" s="38">
        <f t="shared" si="3"/>
        <v>553.52499999999998</v>
      </c>
      <c r="AL213" s="35">
        <f>+AJ213/LISTAS[[#This Row],[COSTO]]-1</f>
        <v>1.33156420462922</v>
      </c>
      <c r="AM213" t="str">
        <f>+LISTAS[[#This Row],[ID]]</f>
        <v>PLASTICOS215</v>
      </c>
      <c r="AO213" s="43"/>
      <c r="AP213" s="39">
        <f>LISTAS[[#This Row],[COSTO]]+(LISTAS[[#This Row],[COSTO]]*AO213)</f>
        <v>237.405</v>
      </c>
      <c r="AQ213" s="44">
        <f>IF(AO213="",0,AP213/LISTAS[[#This Row],[VENTA NETA]]-1)</f>
        <v>0</v>
      </c>
      <c r="AS213" s="39">
        <v>185.25</v>
      </c>
      <c r="AT213" s="48">
        <f>+LISTAS[[#This Row],[COSTO]]/AS213-1</f>
        <v>0.28153846153846152</v>
      </c>
      <c r="BA213" t="s">
        <v>5</v>
      </c>
      <c r="BB213" s="36"/>
    </row>
    <row r="214" spans="1:54" x14ac:dyDescent="0.35">
      <c r="A214" s="7" t="s">
        <v>428</v>
      </c>
      <c r="B214" t="s">
        <v>5</v>
      </c>
      <c r="C214">
        <v>216</v>
      </c>
      <c r="D214" t="s">
        <v>429</v>
      </c>
      <c r="E214" s="2">
        <v>3842.21</v>
      </c>
      <c r="F214" s="7" t="str">
        <f>+_xlfn.XLOOKUP(LISTAS[[#This Row],[ID]],_01_CODIGOS_Y_COSTOS_xlsm[Producto y N°],_01_CODIGOS_Y_COSTOS_xlsm[FABRICA],"",0,1)</f>
        <v>FADER</v>
      </c>
      <c r="G214" s="26">
        <f>LISTAS[[#This Row],[Precio]]*(1-0.46)</f>
        <v>2074.7934</v>
      </c>
      <c r="H214" s="1">
        <f>+_xlfn.XLOOKUP(LISTAS[[#This Row],[ID]],_01_CODIGOS_Y_COSTOS_xlsm[Producto y N°],_01_CODIGOS_Y_COSTOS_xlsm[COSTO],0,0,1)</f>
        <v>0</v>
      </c>
      <c r="I214" s="27">
        <f>+IFERROR(LISTAS[[#This Row],[VENTA NETA]]/LISTAS[[#This Row],[COSTO]]-1,0)</f>
        <v>0</v>
      </c>
      <c r="J214" s="50" t="str">
        <f>IFERROR(VLOOKUP(LISTAS[[#This Row],[ID]],_01_CODIGOS_Y_COSTOS_xlsm[[Producto y N°]:[CODIGO]],2,0),"")</f>
        <v>S-183</v>
      </c>
      <c r="O214" t="s">
        <v>428</v>
      </c>
      <c r="AB214" s="12" t="str">
        <f>+LISTAS[[#This Row],[Codigo]]&amp;LISTAS[[#This Row],[Fabrica]]</f>
        <v>S-183FADER</v>
      </c>
      <c r="AC214" s="13" t="str">
        <f>+LISTAS[[#This Row],[Codigo]]</f>
        <v>S-183</v>
      </c>
      <c r="AD214" s="13" t="str">
        <f>+LISTAS[[#This Row],[ID]]</f>
        <v>PLASTICOS216</v>
      </c>
      <c r="AH214" s="36"/>
      <c r="AI214" s="37">
        <f>+LISTAS[[#This Row],[Precio]]+(LISTAS[[#This Row],[Precio]]*AH214)</f>
        <v>3842.21</v>
      </c>
      <c r="AJ214" s="38">
        <f t="shared" si="3"/>
        <v>1921.105</v>
      </c>
      <c r="AL214" s="35" t="e">
        <f>+AJ214/LISTAS[[#This Row],[COSTO]]-1</f>
        <v>#DIV/0!</v>
      </c>
      <c r="AM214" t="str">
        <f>+LISTAS[[#This Row],[ID]]</f>
        <v>PLASTICOS216</v>
      </c>
      <c r="AO214" s="43"/>
      <c r="AP214" s="39">
        <f>LISTAS[[#This Row],[COSTO]]+(LISTAS[[#This Row],[COSTO]]*AO214)</f>
        <v>0</v>
      </c>
      <c r="AQ214" s="44">
        <f>IF(AO214="",0,AP214/LISTAS[[#This Row],[VENTA NETA]]-1)</f>
        <v>0</v>
      </c>
      <c r="AS214" s="39">
        <v>0</v>
      </c>
      <c r="AT214" s="48" t="e">
        <f>+LISTAS[[#This Row],[COSTO]]/AS214-1</f>
        <v>#DIV/0!</v>
      </c>
      <c r="BA214" t="s">
        <v>5</v>
      </c>
      <c r="BB214" s="36"/>
    </row>
    <row r="215" spans="1:54" x14ac:dyDescent="0.35">
      <c r="A215" s="7" t="s">
        <v>430</v>
      </c>
      <c r="B215" t="s">
        <v>5</v>
      </c>
      <c r="C215">
        <v>217</v>
      </c>
      <c r="D215" t="s">
        <v>431</v>
      </c>
      <c r="E215" s="2">
        <v>434.32</v>
      </c>
      <c r="F215" s="7" t="str">
        <f>+_xlfn.XLOOKUP(LISTAS[[#This Row],[ID]],_01_CODIGOS_Y_COSTOS_xlsm[Producto y N°],_01_CODIGOS_Y_COSTOS_xlsm[FABRICA],"",0,1)</f>
        <v>FADER</v>
      </c>
      <c r="G215" s="26">
        <f>LISTAS[[#This Row],[Precio]]*(1-0.46)</f>
        <v>234.53280000000001</v>
      </c>
      <c r="H215" s="1">
        <f>+_xlfn.XLOOKUP(LISTAS[[#This Row],[ID]],_01_CODIGOS_Y_COSTOS_xlsm[Producto y N°],_01_CODIGOS_Y_COSTOS_xlsm[COSTO],0,0,1)</f>
        <v>72.286000000000001</v>
      </c>
      <c r="I215" s="27">
        <f>+IFERROR(LISTAS[[#This Row],[VENTA NETA]]/LISTAS[[#This Row],[COSTO]]-1,0)</f>
        <v>2.2445120770273634</v>
      </c>
      <c r="J215" s="50" t="str">
        <f>IFERROR(VLOOKUP(LISTAS[[#This Row],[ID]],_01_CODIGOS_Y_COSTOS_xlsm[[Producto y N°]:[CODIGO]],2,0),"")</f>
        <v>F-280</v>
      </c>
      <c r="O215" t="s">
        <v>430</v>
      </c>
      <c r="AB215" s="12" t="str">
        <f>+LISTAS[[#This Row],[Codigo]]&amp;LISTAS[[#This Row],[Fabrica]]</f>
        <v>F-280FADER</v>
      </c>
      <c r="AC215" s="13" t="str">
        <f>+LISTAS[[#This Row],[Codigo]]</f>
        <v>F-280</v>
      </c>
      <c r="AD215" s="13" t="str">
        <f>+LISTAS[[#This Row],[ID]]</f>
        <v>PLASTICOS217</v>
      </c>
      <c r="AH215" s="36"/>
      <c r="AI215" s="37">
        <f>+LISTAS[[#This Row],[Precio]]+(LISTAS[[#This Row],[Precio]]*AH215)</f>
        <v>434.32</v>
      </c>
      <c r="AJ215" s="38">
        <f t="shared" si="3"/>
        <v>217.16</v>
      </c>
      <c r="AL215" s="35">
        <f>+AJ215/LISTAS[[#This Row],[COSTO]]-1</f>
        <v>2.0041778490994107</v>
      </c>
      <c r="AM215" t="str">
        <f>+LISTAS[[#This Row],[ID]]</f>
        <v>PLASTICOS217</v>
      </c>
      <c r="AO215" s="43"/>
      <c r="AP215" s="39">
        <f>LISTAS[[#This Row],[COSTO]]+(LISTAS[[#This Row],[COSTO]]*AO215)</f>
        <v>72.286000000000001</v>
      </c>
      <c r="AQ215" s="44">
        <f>IF(AO215="",0,AP215/LISTAS[[#This Row],[VENTA NETA]]-1)</f>
        <v>0</v>
      </c>
      <c r="AS215" s="39">
        <v>66.5</v>
      </c>
      <c r="AT215" s="48">
        <f>+LISTAS[[#This Row],[COSTO]]/AS215-1</f>
        <v>8.7007518796992533E-2</v>
      </c>
      <c r="BA215" t="s">
        <v>5</v>
      </c>
      <c r="BB215" s="36"/>
    </row>
    <row r="216" spans="1:54" x14ac:dyDescent="0.35">
      <c r="A216" s="7" t="s">
        <v>432</v>
      </c>
      <c r="B216" t="s">
        <v>5</v>
      </c>
      <c r="C216">
        <v>218</v>
      </c>
      <c r="D216" t="s">
        <v>433</v>
      </c>
      <c r="E216" s="2">
        <v>1237.33</v>
      </c>
      <c r="F216" s="7" t="str">
        <f>+_xlfn.XLOOKUP(LISTAS[[#This Row],[ID]],_01_CODIGOS_Y_COSTOS_xlsm[Producto y N°],_01_CODIGOS_Y_COSTOS_xlsm[FABRICA],"",0,1)</f>
        <v>FADER</v>
      </c>
      <c r="G216" s="26">
        <f>LISTAS[[#This Row],[Precio]]*(1-0.46)</f>
        <v>668.15819999999997</v>
      </c>
      <c r="H216" s="1">
        <f>+_xlfn.XLOOKUP(LISTAS[[#This Row],[ID]],_01_CODIGOS_Y_COSTOS_xlsm[Producto y N°],_01_CODIGOS_Y_COSTOS_xlsm[COSTO],0,0,1)</f>
        <v>0</v>
      </c>
      <c r="I216" s="27">
        <f>+IFERROR(LISTAS[[#This Row],[VENTA NETA]]/LISTAS[[#This Row],[COSTO]]-1,0)</f>
        <v>0</v>
      </c>
      <c r="J216" s="50" t="str">
        <f>IFERROR(VLOOKUP(LISTAS[[#This Row],[ID]],_01_CODIGOS_Y_COSTOS_xlsm[[Producto y N°]:[CODIGO]],2,0),"")</f>
        <v>S-212</v>
      </c>
      <c r="O216" t="s">
        <v>432</v>
      </c>
      <c r="AB216" s="12" t="str">
        <f>+LISTAS[[#This Row],[Codigo]]&amp;LISTAS[[#This Row],[Fabrica]]</f>
        <v>S-212FADER</v>
      </c>
      <c r="AC216" s="13" t="str">
        <f>+LISTAS[[#This Row],[Codigo]]</f>
        <v>S-212</v>
      </c>
      <c r="AD216" s="13" t="str">
        <f>+LISTAS[[#This Row],[ID]]</f>
        <v>PLASTICOS218</v>
      </c>
      <c r="AH216" s="36"/>
      <c r="AI216" s="37">
        <f>+LISTAS[[#This Row],[Precio]]+(LISTAS[[#This Row],[Precio]]*AH216)</f>
        <v>1237.33</v>
      </c>
      <c r="AJ216" s="38">
        <f t="shared" si="3"/>
        <v>618.66499999999996</v>
      </c>
      <c r="AL216" s="35" t="e">
        <f>+AJ216/LISTAS[[#This Row],[COSTO]]-1</f>
        <v>#DIV/0!</v>
      </c>
      <c r="AM216" t="str">
        <f>+LISTAS[[#This Row],[ID]]</f>
        <v>PLASTICOS218</v>
      </c>
      <c r="AO216" s="43"/>
      <c r="AP216" s="39">
        <f>LISTAS[[#This Row],[COSTO]]+(LISTAS[[#This Row],[COSTO]]*AO216)</f>
        <v>0</v>
      </c>
      <c r="AQ216" s="44">
        <f>IF(AO216="",0,AP216/LISTAS[[#This Row],[VENTA NETA]]-1)</f>
        <v>0</v>
      </c>
      <c r="AS216" s="39">
        <v>0</v>
      </c>
      <c r="AT216" s="48" t="e">
        <f>+LISTAS[[#This Row],[COSTO]]/AS216-1</f>
        <v>#DIV/0!</v>
      </c>
      <c r="BA216" t="s">
        <v>5</v>
      </c>
      <c r="BB216" s="36"/>
    </row>
    <row r="217" spans="1:54" x14ac:dyDescent="0.35">
      <c r="A217" s="7" t="s">
        <v>434</v>
      </c>
      <c r="B217" t="s">
        <v>5</v>
      </c>
      <c r="C217">
        <v>219</v>
      </c>
      <c r="D217" t="s">
        <v>435</v>
      </c>
      <c r="E217" s="2">
        <v>654.85</v>
      </c>
      <c r="F217" s="7" t="str">
        <f>+_xlfn.XLOOKUP(LISTAS[[#This Row],[ID]],_01_CODIGOS_Y_COSTOS_xlsm[Producto y N°],_01_CODIGOS_Y_COSTOS_xlsm[FABRICA],"",0,1)</f>
        <v>FADER</v>
      </c>
      <c r="G217" s="26">
        <f>LISTAS[[#This Row],[Precio]]*(1-0.46)</f>
        <v>353.61900000000003</v>
      </c>
      <c r="H217" s="1">
        <f>+_xlfn.XLOOKUP(LISTAS[[#This Row],[ID]],_01_CODIGOS_Y_COSTOS_xlsm[Producto y N°],_01_CODIGOS_Y_COSTOS_xlsm[COSTO],0,0,1)</f>
        <v>151.0454</v>
      </c>
      <c r="I217" s="27">
        <f>+IFERROR(LISTAS[[#This Row],[VENTA NETA]]/LISTAS[[#This Row],[COSTO]]-1,0)</f>
        <v>1.3411437885562885</v>
      </c>
      <c r="J217" s="50" t="str">
        <f>IFERROR(VLOOKUP(LISTAS[[#This Row],[ID]],_01_CODIGOS_Y_COSTOS_xlsm[[Producto y N°]:[CODIGO]],2,0),"")</f>
        <v>F-1024</v>
      </c>
      <c r="O217" t="s">
        <v>434</v>
      </c>
      <c r="AB217" s="12" t="str">
        <f>+LISTAS[[#This Row],[Codigo]]&amp;LISTAS[[#This Row],[Fabrica]]</f>
        <v>F-1024FADER</v>
      </c>
      <c r="AC217" s="13" t="str">
        <f>+LISTAS[[#This Row],[Codigo]]</f>
        <v>F-1024</v>
      </c>
      <c r="AD217" s="13" t="str">
        <f>+LISTAS[[#This Row],[ID]]</f>
        <v>PLASTICOS219</v>
      </c>
      <c r="AH217" s="36"/>
      <c r="AI217" s="37">
        <f>+LISTAS[[#This Row],[Precio]]+(LISTAS[[#This Row],[Precio]]*AH217)</f>
        <v>654.85</v>
      </c>
      <c r="AJ217" s="38">
        <f t="shared" si="3"/>
        <v>327.42500000000001</v>
      </c>
      <c r="AL217" s="35">
        <f>+AJ217/LISTAS[[#This Row],[COSTO]]-1</f>
        <v>1.1677257301447117</v>
      </c>
      <c r="AM217" t="str">
        <f>+LISTAS[[#This Row],[ID]]</f>
        <v>PLASTICOS219</v>
      </c>
      <c r="AO217" s="43"/>
      <c r="AP217" s="39">
        <f>LISTAS[[#This Row],[COSTO]]+(LISTAS[[#This Row],[COSTO]]*AO217)</f>
        <v>151.0454</v>
      </c>
      <c r="AQ217" s="44">
        <f>IF(AO217="",0,AP217/LISTAS[[#This Row],[VENTA NETA]]-1)</f>
        <v>0</v>
      </c>
      <c r="AS217" s="39">
        <v>120.65</v>
      </c>
      <c r="AT217" s="48">
        <f>+LISTAS[[#This Row],[COSTO]]/AS217-1</f>
        <v>0.25193037712391209</v>
      </c>
      <c r="BA217" t="s">
        <v>5</v>
      </c>
      <c r="BB217" s="36"/>
    </row>
    <row r="218" spans="1:54" x14ac:dyDescent="0.35">
      <c r="A218" s="7" t="s">
        <v>436</v>
      </c>
      <c r="B218" t="s">
        <v>5</v>
      </c>
      <c r="C218">
        <v>220</v>
      </c>
      <c r="D218" t="s">
        <v>437</v>
      </c>
      <c r="E218" s="2">
        <v>1091.4100000000001</v>
      </c>
      <c r="F218" s="7" t="str">
        <f>+_xlfn.XLOOKUP(LISTAS[[#This Row],[ID]],_01_CODIGOS_Y_COSTOS_xlsm[Producto y N°],_01_CODIGOS_Y_COSTOS_xlsm[FABRICA],"",0,1)</f>
        <v>FADER</v>
      </c>
      <c r="G218" s="26">
        <f>LISTAS[[#This Row],[Precio]]*(1-0.46)</f>
        <v>589.36140000000012</v>
      </c>
      <c r="H218" s="1">
        <f>+_xlfn.XLOOKUP(LISTAS[[#This Row],[ID]],_01_CODIGOS_Y_COSTOS_xlsm[Producto y N°],_01_CODIGOS_Y_COSTOS_xlsm[COSTO],0,0,1)</f>
        <v>237.3571</v>
      </c>
      <c r="I218" s="27">
        <f>+IFERROR(LISTAS[[#This Row],[VENTA NETA]]/LISTAS[[#This Row],[COSTO]]-1,0)</f>
        <v>1.4830156755369868</v>
      </c>
      <c r="J218" s="50" t="str">
        <f>IFERROR(VLOOKUP(LISTAS[[#This Row],[ID]],_01_CODIGOS_Y_COSTOS_xlsm[[Producto y N°]:[CODIGO]],2,0),"")</f>
        <v>F-1060</v>
      </c>
      <c r="O218" t="s">
        <v>436</v>
      </c>
      <c r="AB218" s="12" t="str">
        <f>+LISTAS[[#This Row],[Codigo]]&amp;LISTAS[[#This Row],[Fabrica]]</f>
        <v>F-1060FADER</v>
      </c>
      <c r="AC218" s="13" t="str">
        <f>+LISTAS[[#This Row],[Codigo]]</f>
        <v>F-1060</v>
      </c>
      <c r="AD218" s="13" t="str">
        <f>+LISTAS[[#This Row],[ID]]</f>
        <v>PLASTICOS220</v>
      </c>
      <c r="AH218" s="36"/>
      <c r="AI218" s="37">
        <f>+LISTAS[[#This Row],[Precio]]+(LISTAS[[#This Row],[Precio]]*AH218)</f>
        <v>1091.4100000000001</v>
      </c>
      <c r="AJ218" s="38">
        <f t="shared" si="3"/>
        <v>545.70500000000004</v>
      </c>
      <c r="AL218" s="35">
        <f>+AJ218/LISTAS[[#This Row],[COSTO]]-1</f>
        <v>1.2990885884601724</v>
      </c>
      <c r="AM218" t="str">
        <f>+LISTAS[[#This Row],[ID]]</f>
        <v>PLASTICOS220</v>
      </c>
      <c r="AO218" s="43"/>
      <c r="AP218" s="39">
        <f>LISTAS[[#This Row],[COSTO]]+(LISTAS[[#This Row],[COSTO]]*AO218)</f>
        <v>237.3571</v>
      </c>
      <c r="AQ218" s="44">
        <f>IF(AO218="",0,AP218/LISTAS[[#This Row],[VENTA NETA]]-1)</f>
        <v>0</v>
      </c>
      <c r="AS218" s="39">
        <v>190</v>
      </c>
      <c r="AT218" s="48">
        <f>+LISTAS[[#This Row],[COSTO]]/AS218-1</f>
        <v>0.24924789473684217</v>
      </c>
      <c r="BA218" t="s">
        <v>5</v>
      </c>
      <c r="BB218" s="36"/>
    </row>
    <row r="219" spans="1:54" x14ac:dyDescent="0.35">
      <c r="A219" s="7" t="s">
        <v>438</v>
      </c>
      <c r="B219" t="s">
        <v>5</v>
      </c>
      <c r="C219">
        <v>221</v>
      </c>
      <c r="D219" t="s">
        <v>439</v>
      </c>
      <c r="E219" s="2">
        <v>2162.27</v>
      </c>
      <c r="F219" s="7" t="str">
        <f>+_xlfn.XLOOKUP(LISTAS[[#This Row],[ID]],_01_CODIGOS_Y_COSTOS_xlsm[Producto y N°],_01_CODIGOS_Y_COSTOS_xlsm[FABRICA],"",0,1)</f>
        <v>FADER</v>
      </c>
      <c r="G219" s="26">
        <f>LISTAS[[#This Row],[Precio]]*(1-0.46)</f>
        <v>1167.6258</v>
      </c>
      <c r="H219" s="1">
        <f>+_xlfn.XLOOKUP(LISTAS[[#This Row],[ID]],_01_CODIGOS_Y_COSTOS_xlsm[Producto y N°],_01_CODIGOS_Y_COSTOS_xlsm[COSTO],0,0,1)</f>
        <v>404.58600000000001</v>
      </c>
      <c r="I219" s="27">
        <f>+IFERROR(LISTAS[[#This Row],[VENTA NETA]]/LISTAS[[#This Row],[COSTO]]-1,0)</f>
        <v>1.8859767762601769</v>
      </c>
      <c r="J219" s="50" t="str">
        <f>IFERROR(VLOOKUP(LISTAS[[#This Row],[ID]],_01_CODIGOS_Y_COSTOS_xlsm[[Producto y N°]:[CODIGO]],2,0),"")</f>
        <v>F-1087</v>
      </c>
      <c r="O219" t="s">
        <v>438</v>
      </c>
      <c r="AB219" s="12" t="str">
        <f>+LISTAS[[#This Row],[Codigo]]&amp;LISTAS[[#This Row],[Fabrica]]</f>
        <v>F-1087FADER</v>
      </c>
      <c r="AC219" s="13" t="str">
        <f>+LISTAS[[#This Row],[Codigo]]</f>
        <v>F-1087</v>
      </c>
      <c r="AD219" s="13" t="str">
        <f>+LISTAS[[#This Row],[ID]]</f>
        <v>PLASTICOS221</v>
      </c>
      <c r="AH219" s="36"/>
      <c r="AI219" s="37">
        <f>+LISTAS[[#This Row],[Precio]]+(LISTAS[[#This Row],[Precio]]*AH219)</f>
        <v>2162.27</v>
      </c>
      <c r="AJ219" s="38">
        <f t="shared" si="3"/>
        <v>1081.135</v>
      </c>
      <c r="AL219" s="35">
        <f>+AJ219/LISTAS[[#This Row],[COSTO]]-1</f>
        <v>1.6722007187594232</v>
      </c>
      <c r="AM219" t="str">
        <f>+LISTAS[[#This Row],[ID]]</f>
        <v>PLASTICOS221</v>
      </c>
      <c r="AO219" s="43"/>
      <c r="AP219" s="39">
        <f>LISTAS[[#This Row],[COSTO]]+(LISTAS[[#This Row],[COSTO]]*AO219)</f>
        <v>404.58600000000001</v>
      </c>
      <c r="AQ219" s="44">
        <f>IF(AO219="",0,AP219/LISTAS[[#This Row],[VENTA NETA]]-1)</f>
        <v>0</v>
      </c>
      <c r="AS219" s="39">
        <v>323.05770000000001</v>
      </c>
      <c r="AT219" s="48">
        <f>+LISTAS[[#This Row],[COSTO]]/AS219-1</f>
        <v>0.25236451568868357</v>
      </c>
      <c r="BA219" t="s">
        <v>5</v>
      </c>
      <c r="BB219" s="36"/>
    </row>
    <row r="220" spans="1:54" x14ac:dyDescent="0.35">
      <c r="A220" s="7" t="s">
        <v>440</v>
      </c>
      <c r="B220" t="s">
        <v>5</v>
      </c>
      <c r="C220">
        <v>222</v>
      </c>
      <c r="D220" t="s">
        <v>441</v>
      </c>
      <c r="E220" s="2">
        <v>582.09</v>
      </c>
      <c r="F220" s="7" t="str">
        <f>+_xlfn.XLOOKUP(LISTAS[[#This Row],[ID]],_01_CODIGOS_Y_COSTOS_xlsm[Producto y N°],_01_CODIGOS_Y_COSTOS_xlsm[FABRICA],"",0,1)</f>
        <v>FADER</v>
      </c>
      <c r="G220" s="26">
        <f>LISTAS[[#This Row],[Precio]]*(1-0.46)</f>
        <v>314.32860000000005</v>
      </c>
      <c r="H220" s="1">
        <f>+_xlfn.XLOOKUP(LISTAS[[#This Row],[ID]],_01_CODIGOS_Y_COSTOS_xlsm[Producto y N°],_01_CODIGOS_Y_COSTOS_xlsm[COSTO],0,0,1)</f>
        <v>118.6786</v>
      </c>
      <c r="I220" s="27">
        <f>+IFERROR(LISTAS[[#This Row],[VENTA NETA]]/LISTAS[[#This Row],[COSTO]]-1,0)</f>
        <v>1.6485701718759747</v>
      </c>
      <c r="J220" s="50" t="str">
        <f>IFERROR(VLOOKUP(LISTAS[[#This Row],[ID]],_01_CODIGOS_Y_COSTOS_xlsm[[Producto y N°]:[CODIGO]],2,0),"")</f>
        <v>F-466</v>
      </c>
      <c r="O220" t="s">
        <v>440</v>
      </c>
      <c r="AB220" s="12" t="str">
        <f>+LISTAS[[#This Row],[Codigo]]&amp;LISTAS[[#This Row],[Fabrica]]</f>
        <v>F-466FADER</v>
      </c>
      <c r="AC220" s="13" t="str">
        <f>+LISTAS[[#This Row],[Codigo]]</f>
        <v>F-466</v>
      </c>
      <c r="AD220" s="13" t="str">
        <f>+LISTAS[[#This Row],[ID]]</f>
        <v>PLASTICOS222</v>
      </c>
      <c r="AH220" s="36"/>
      <c r="AI220" s="37">
        <f>+LISTAS[[#This Row],[Precio]]+(LISTAS[[#This Row],[Precio]]*AH220)</f>
        <v>582.09</v>
      </c>
      <c r="AJ220" s="38">
        <f t="shared" si="3"/>
        <v>291.04500000000002</v>
      </c>
      <c r="AL220" s="35">
        <f>+AJ220/LISTAS[[#This Row],[COSTO]]-1</f>
        <v>1.4523797887740502</v>
      </c>
      <c r="AM220" t="str">
        <f>+LISTAS[[#This Row],[ID]]</f>
        <v>PLASTICOS222</v>
      </c>
      <c r="AO220" s="43"/>
      <c r="AP220" s="39">
        <f>LISTAS[[#This Row],[COSTO]]+(LISTAS[[#This Row],[COSTO]]*AO220)</f>
        <v>118.6786</v>
      </c>
      <c r="AQ220" s="44">
        <f>IF(AO220="",0,AP220/LISTAS[[#This Row],[VENTA NETA]]-1)</f>
        <v>0</v>
      </c>
      <c r="AS220" s="39">
        <v>95</v>
      </c>
      <c r="AT220" s="48">
        <f>+LISTAS[[#This Row],[COSTO]]/AS220-1</f>
        <v>0.24924842105263156</v>
      </c>
      <c r="BA220" t="s">
        <v>5</v>
      </c>
      <c r="BB220" s="36"/>
    </row>
    <row r="221" spans="1:54" x14ac:dyDescent="0.35">
      <c r="A221" s="7" t="s">
        <v>442</v>
      </c>
      <c r="B221" t="s">
        <v>5</v>
      </c>
      <c r="C221">
        <v>223</v>
      </c>
      <c r="D221" t="s">
        <v>443</v>
      </c>
      <c r="E221" s="2">
        <v>1149.6199999999999</v>
      </c>
      <c r="F221" s="7" t="str">
        <f>+_xlfn.XLOOKUP(LISTAS[[#This Row],[ID]],_01_CODIGOS_Y_COSTOS_xlsm[Producto y N°],_01_CODIGOS_Y_COSTOS_xlsm[FABRICA],"",0,1)</f>
        <v>FADER</v>
      </c>
      <c r="G221" s="26">
        <f>LISTAS[[#This Row],[Precio]]*(1-0.46)</f>
        <v>620.79480000000001</v>
      </c>
      <c r="H221" s="1">
        <f>+_xlfn.XLOOKUP(LISTAS[[#This Row],[ID]],_01_CODIGOS_Y_COSTOS_xlsm[Producto y N°],_01_CODIGOS_Y_COSTOS_xlsm[COSTO],0,0,1)</f>
        <v>264.3295</v>
      </c>
      <c r="I221" s="27">
        <f>+IFERROR(LISTAS[[#This Row],[VENTA NETA]]/LISTAS[[#This Row],[COSTO]]-1,0)</f>
        <v>1.3485641973370357</v>
      </c>
      <c r="J221" s="50" t="str">
        <f>IFERROR(VLOOKUP(LISTAS[[#This Row],[ID]],_01_CODIGOS_Y_COSTOS_xlsm[[Producto y N°]:[CODIGO]],2,0),"")</f>
        <v>F-1085</v>
      </c>
      <c r="O221" t="s">
        <v>442</v>
      </c>
      <c r="AB221" s="12" t="str">
        <f>+LISTAS[[#This Row],[Codigo]]&amp;LISTAS[[#This Row],[Fabrica]]</f>
        <v>F-1085FADER</v>
      </c>
      <c r="AC221" s="13" t="str">
        <f>+LISTAS[[#This Row],[Codigo]]</f>
        <v>F-1085</v>
      </c>
      <c r="AD221" s="13" t="str">
        <f>+LISTAS[[#This Row],[ID]]</f>
        <v>PLASTICOS223</v>
      </c>
      <c r="AH221" s="36"/>
      <c r="AI221" s="37">
        <f>+LISTAS[[#This Row],[Precio]]+(LISTAS[[#This Row],[Precio]]*AH221)</f>
        <v>1149.6199999999999</v>
      </c>
      <c r="AJ221" s="38">
        <f t="shared" si="3"/>
        <v>574.80999999999995</v>
      </c>
      <c r="AL221" s="35">
        <f>+AJ221/LISTAS[[#This Row],[COSTO]]-1</f>
        <v>1.1745964790157739</v>
      </c>
      <c r="AM221" t="str">
        <f>+LISTAS[[#This Row],[ID]]</f>
        <v>PLASTICOS223</v>
      </c>
      <c r="AO221" s="43"/>
      <c r="AP221" s="39">
        <f>LISTAS[[#This Row],[COSTO]]+(LISTAS[[#This Row],[COSTO]]*AO221)</f>
        <v>264.3295</v>
      </c>
      <c r="AQ221" s="44">
        <f>IF(AO221="",0,AP221/LISTAS[[#This Row],[VENTA NETA]]-1)</f>
        <v>0</v>
      </c>
      <c r="AS221" s="39">
        <v>210.9</v>
      </c>
      <c r="AT221" s="48">
        <f>+LISTAS[[#This Row],[COSTO]]/AS221-1</f>
        <v>0.2533404457088666</v>
      </c>
      <c r="BA221" t="s">
        <v>5</v>
      </c>
      <c r="BB221" s="36"/>
    </row>
    <row r="222" spans="1:54" x14ac:dyDescent="0.35">
      <c r="A222" s="7" t="s">
        <v>444</v>
      </c>
      <c r="B222" t="s">
        <v>5</v>
      </c>
      <c r="C222">
        <v>224</v>
      </c>
      <c r="D222" t="s">
        <v>445</v>
      </c>
      <c r="E222" s="2">
        <v>727.61</v>
      </c>
      <c r="F222" s="7" t="str">
        <f>+_xlfn.XLOOKUP(LISTAS[[#This Row],[ID]],_01_CODIGOS_Y_COSTOS_xlsm[Producto y N°],_01_CODIGOS_Y_COSTOS_xlsm[FABRICA],"",0,1)</f>
        <v>FADER</v>
      </c>
      <c r="G222" s="26">
        <f>LISTAS[[#This Row],[Precio]]*(1-0.46)</f>
        <v>392.90940000000001</v>
      </c>
      <c r="H222" s="1">
        <f>+_xlfn.XLOOKUP(LISTAS[[#This Row],[ID]],_01_CODIGOS_Y_COSTOS_xlsm[Producto y N°],_01_CODIGOS_Y_COSTOS_xlsm[COSTO],0,0,1)</f>
        <v>139.65</v>
      </c>
      <c r="I222" s="27">
        <f>+IFERROR(LISTAS[[#This Row],[VENTA NETA]]/LISTAS[[#This Row],[COSTO]]-1,0)</f>
        <v>1.8135295381310419</v>
      </c>
      <c r="J222" s="50" t="str">
        <f>IFERROR(VLOOKUP(LISTAS[[#This Row],[ID]],_01_CODIGOS_Y_COSTOS_xlsm[[Producto y N°]:[CODIGO]],2,0),"")</f>
        <v>S-004</v>
      </c>
      <c r="O222" t="s">
        <v>444</v>
      </c>
      <c r="AB222" s="12" t="str">
        <f>+LISTAS[[#This Row],[Codigo]]&amp;LISTAS[[#This Row],[Fabrica]]</f>
        <v>S-004FADER</v>
      </c>
      <c r="AC222" s="13" t="str">
        <f>+LISTAS[[#This Row],[Codigo]]</f>
        <v>S-004</v>
      </c>
      <c r="AD222" s="13" t="str">
        <f>+LISTAS[[#This Row],[ID]]</f>
        <v>PLASTICOS224</v>
      </c>
      <c r="AH222" s="36"/>
      <c r="AI222" s="37">
        <f>+LISTAS[[#This Row],[Precio]]+(LISTAS[[#This Row],[Precio]]*AH222)</f>
        <v>727.61</v>
      </c>
      <c r="AJ222" s="38">
        <f t="shared" si="3"/>
        <v>363.80500000000001</v>
      </c>
      <c r="AL222" s="35">
        <f>+AJ222/LISTAS[[#This Row],[COSTO]]-1</f>
        <v>1.6051199427139275</v>
      </c>
      <c r="AM222" t="str">
        <f>+LISTAS[[#This Row],[ID]]</f>
        <v>PLASTICOS224</v>
      </c>
      <c r="AO222" s="43"/>
      <c r="AP222" s="39">
        <f>LISTAS[[#This Row],[COSTO]]+(LISTAS[[#This Row],[COSTO]]*AO222)</f>
        <v>139.65</v>
      </c>
      <c r="AQ222" s="44">
        <f>IF(AO222="",0,AP222/LISTAS[[#This Row],[VENTA NETA]]-1)</f>
        <v>0</v>
      </c>
      <c r="AS222" s="39">
        <v>134.9</v>
      </c>
      <c r="AT222" s="48">
        <f>+LISTAS[[#This Row],[COSTO]]/AS222-1</f>
        <v>3.5211267605633756E-2</v>
      </c>
      <c r="BA222" t="s">
        <v>5</v>
      </c>
      <c r="BB222" s="36"/>
    </row>
    <row r="223" spans="1:54" x14ac:dyDescent="0.35">
      <c r="A223" s="7" t="s">
        <v>446</v>
      </c>
      <c r="B223" t="s">
        <v>5</v>
      </c>
      <c r="C223">
        <v>225</v>
      </c>
      <c r="D223" t="s">
        <v>447</v>
      </c>
      <c r="E223" s="2">
        <v>1809.09</v>
      </c>
      <c r="F223" s="7" t="str">
        <f>+_xlfn.XLOOKUP(LISTAS[[#This Row],[ID]],_01_CODIGOS_Y_COSTOS_xlsm[Producto y N°],_01_CODIGOS_Y_COSTOS_xlsm[FABRICA],"",0,1)</f>
        <v>FADER</v>
      </c>
      <c r="G223" s="26">
        <f>LISTAS[[#This Row],[Precio]]*(1-0.46)</f>
        <v>976.90859999999998</v>
      </c>
      <c r="H223" s="1">
        <f>+_xlfn.XLOOKUP(LISTAS[[#This Row],[ID]],_01_CODIGOS_Y_COSTOS_xlsm[Producto y N°],_01_CODIGOS_Y_COSTOS_xlsm[COSTO],0,0,1)</f>
        <v>242.39250000000001</v>
      </c>
      <c r="I223" s="27">
        <f>+IFERROR(LISTAS[[#This Row],[VENTA NETA]]/LISTAS[[#This Row],[COSTO]]-1,0)</f>
        <v>3.0302756892230578</v>
      </c>
      <c r="J223" s="50" t="str">
        <f>IFERROR(VLOOKUP(LISTAS[[#This Row],[ID]],_01_CODIGOS_Y_COSTOS_xlsm[[Producto y N°]:[CODIGO]],2,0),"")</f>
        <v>S-087</v>
      </c>
      <c r="O223" t="s">
        <v>446</v>
      </c>
      <c r="AB223" s="12" t="str">
        <f>+LISTAS[[#This Row],[Codigo]]&amp;LISTAS[[#This Row],[Fabrica]]</f>
        <v>S-087FADER</v>
      </c>
      <c r="AC223" s="13" t="str">
        <f>+LISTAS[[#This Row],[Codigo]]</f>
        <v>S-087</v>
      </c>
      <c r="AD223" s="13" t="str">
        <f>+LISTAS[[#This Row],[ID]]</f>
        <v>PLASTICOS225</v>
      </c>
      <c r="AH223" s="36"/>
      <c r="AI223" s="37">
        <f>+LISTAS[[#This Row],[Precio]]+(LISTAS[[#This Row],[Precio]]*AH223)</f>
        <v>1809.09</v>
      </c>
      <c r="AJ223" s="38">
        <f t="shared" si="3"/>
        <v>904.54499999999996</v>
      </c>
      <c r="AL223" s="35">
        <f>+AJ223/LISTAS[[#This Row],[COSTO]]-1</f>
        <v>2.7317367492806084</v>
      </c>
      <c r="AM223" t="str">
        <f>+LISTAS[[#This Row],[ID]]</f>
        <v>PLASTICOS225</v>
      </c>
      <c r="AO223" s="43"/>
      <c r="AP223" s="39">
        <f>LISTAS[[#This Row],[COSTO]]+(LISTAS[[#This Row],[COSTO]]*AO223)</f>
        <v>242.39250000000001</v>
      </c>
      <c r="AQ223" s="44">
        <f>IF(AO223="",0,AP223/LISTAS[[#This Row],[VENTA NETA]]-1)</f>
        <v>0</v>
      </c>
      <c r="AS223" s="39">
        <v>190</v>
      </c>
      <c r="AT223" s="48">
        <f>+LISTAS[[#This Row],[COSTO]]/AS223-1</f>
        <v>0.27575000000000016</v>
      </c>
      <c r="BA223" t="s">
        <v>5</v>
      </c>
      <c r="BB223" s="36"/>
    </row>
    <row r="224" spans="1:54" x14ac:dyDescent="0.35">
      <c r="A224" s="7" t="s">
        <v>448</v>
      </c>
      <c r="B224" t="s">
        <v>5</v>
      </c>
      <c r="C224">
        <v>226</v>
      </c>
      <c r="D224" t="s">
        <v>449</v>
      </c>
      <c r="E224" s="2">
        <v>1164.17</v>
      </c>
      <c r="F224" s="7" t="str">
        <f>+_xlfn.XLOOKUP(LISTAS[[#This Row],[ID]],_01_CODIGOS_Y_COSTOS_xlsm[Producto y N°],_01_CODIGOS_Y_COSTOS_xlsm[FABRICA],"",0,1)</f>
        <v>FADER</v>
      </c>
      <c r="G224" s="26">
        <f>LISTAS[[#This Row],[Precio]]*(1-0.46)</f>
        <v>628.65180000000009</v>
      </c>
      <c r="H224" s="1">
        <f>+_xlfn.XLOOKUP(LISTAS[[#This Row],[ID]],_01_CODIGOS_Y_COSTOS_xlsm[Producto y N°],_01_CODIGOS_Y_COSTOS_xlsm[COSTO],0,0,1)</f>
        <v>237.405</v>
      </c>
      <c r="I224" s="27">
        <f>+IFERROR(LISTAS[[#This Row],[VENTA NETA]]/LISTAS[[#This Row],[COSTO]]-1,0)</f>
        <v>1.6480141530296333</v>
      </c>
      <c r="J224" s="50" t="str">
        <f>IFERROR(VLOOKUP(LISTAS[[#This Row],[ID]],_01_CODIGOS_Y_COSTOS_xlsm[[Producto y N°]:[CODIGO]],2,0),"")</f>
        <v>S-032</v>
      </c>
      <c r="O224" t="s">
        <v>448</v>
      </c>
      <c r="AB224" s="12" t="str">
        <f>+LISTAS[[#This Row],[Codigo]]&amp;LISTAS[[#This Row],[Fabrica]]</f>
        <v>S-032FADER</v>
      </c>
      <c r="AC224" s="13" t="str">
        <f>+LISTAS[[#This Row],[Codigo]]</f>
        <v>S-032</v>
      </c>
      <c r="AD224" s="13" t="str">
        <f>+LISTAS[[#This Row],[ID]]</f>
        <v>PLASTICOS226</v>
      </c>
      <c r="AH224" s="36"/>
      <c r="AI224" s="37">
        <f>+LISTAS[[#This Row],[Precio]]+(LISTAS[[#This Row],[Precio]]*AH224)</f>
        <v>1164.17</v>
      </c>
      <c r="AJ224" s="38">
        <f t="shared" si="3"/>
        <v>582.08500000000004</v>
      </c>
      <c r="AL224" s="35">
        <f>+AJ224/LISTAS[[#This Row],[COSTO]]-1</f>
        <v>1.4518649565089197</v>
      </c>
      <c r="AM224" t="str">
        <f>+LISTAS[[#This Row],[ID]]</f>
        <v>PLASTICOS226</v>
      </c>
      <c r="AO224" s="43"/>
      <c r="AP224" s="39">
        <f>LISTAS[[#This Row],[COSTO]]+(LISTAS[[#This Row],[COSTO]]*AO224)</f>
        <v>237.405</v>
      </c>
      <c r="AQ224" s="44">
        <f>IF(AO224="",0,AP224/LISTAS[[#This Row],[VENTA NETA]]-1)</f>
        <v>0</v>
      </c>
      <c r="AS224" s="39">
        <v>190</v>
      </c>
      <c r="AT224" s="48">
        <f>+LISTAS[[#This Row],[COSTO]]/AS224-1</f>
        <v>0.24950000000000006</v>
      </c>
      <c r="BA224" t="s">
        <v>5</v>
      </c>
      <c r="BB224" s="36"/>
    </row>
    <row r="225" spans="1:54" x14ac:dyDescent="0.35">
      <c r="A225" s="7" t="s">
        <v>450</v>
      </c>
      <c r="B225" t="s">
        <v>5</v>
      </c>
      <c r="C225">
        <v>227</v>
      </c>
      <c r="D225" t="s">
        <v>451</v>
      </c>
      <c r="E225" s="2">
        <v>1458.61</v>
      </c>
      <c r="F225" s="7" t="str">
        <f>+_xlfn.XLOOKUP(LISTAS[[#This Row],[ID]],_01_CODIGOS_Y_COSTOS_xlsm[Producto y N°],_01_CODIGOS_Y_COSTOS_xlsm[FABRICA],"",0,1)</f>
        <v>FADER</v>
      </c>
      <c r="G225" s="26">
        <f>LISTAS[[#This Row],[Precio]]*(1-0.46)</f>
        <v>787.64940000000001</v>
      </c>
      <c r="H225" s="1">
        <f>+_xlfn.XLOOKUP(LISTAS[[#This Row],[ID]],_01_CODIGOS_Y_COSTOS_xlsm[Producto y N°],_01_CODIGOS_Y_COSTOS_xlsm[COSTO],0,0,1)</f>
        <v>237.3571</v>
      </c>
      <c r="I225" s="27">
        <f>+IFERROR(LISTAS[[#This Row],[VENTA NETA]]/LISTAS[[#This Row],[COSTO]]-1,0)</f>
        <v>2.3184151643241346</v>
      </c>
      <c r="J225" s="50" t="str">
        <f>IFERROR(VLOOKUP(LISTAS[[#This Row],[ID]],_01_CODIGOS_Y_COSTOS_xlsm[[Producto y N°]:[CODIGO]],2,0),"")</f>
        <v>F-1091</v>
      </c>
      <c r="O225" t="s">
        <v>450</v>
      </c>
      <c r="AB225" s="12" t="str">
        <f>+LISTAS[[#This Row],[Codigo]]&amp;LISTAS[[#This Row],[Fabrica]]</f>
        <v>F-1091FADER</v>
      </c>
      <c r="AC225" s="13" t="str">
        <f>+LISTAS[[#This Row],[Codigo]]</f>
        <v>F-1091</v>
      </c>
      <c r="AD225" s="13" t="str">
        <f>+LISTAS[[#This Row],[ID]]</f>
        <v>PLASTICOS227</v>
      </c>
      <c r="AH225" s="36"/>
      <c r="AI225" s="37">
        <f>+LISTAS[[#This Row],[Precio]]+(LISTAS[[#This Row],[Precio]]*AH225)</f>
        <v>1458.61</v>
      </c>
      <c r="AJ225" s="38">
        <f t="shared" si="3"/>
        <v>729.30499999999995</v>
      </c>
      <c r="AL225" s="35">
        <f>+AJ225/LISTAS[[#This Row],[COSTO]]-1</f>
        <v>2.0726066336334577</v>
      </c>
      <c r="AM225" t="str">
        <f>+LISTAS[[#This Row],[ID]]</f>
        <v>PLASTICOS227</v>
      </c>
      <c r="AO225" s="43"/>
      <c r="AP225" s="39">
        <f>LISTAS[[#This Row],[COSTO]]+(LISTAS[[#This Row],[COSTO]]*AO225)</f>
        <v>237.3571</v>
      </c>
      <c r="AQ225" s="44">
        <f>IF(AO225="",0,AP225/LISTAS[[#This Row],[VENTA NETA]]-1)</f>
        <v>0</v>
      </c>
      <c r="AS225" s="39">
        <v>209</v>
      </c>
      <c r="AT225" s="48">
        <f>+LISTAS[[#This Row],[COSTO]]/AS225-1</f>
        <v>0.13567990430622001</v>
      </c>
      <c r="BA225" t="s">
        <v>5</v>
      </c>
      <c r="BB225" s="36"/>
    </row>
    <row r="226" spans="1:54" x14ac:dyDescent="0.35">
      <c r="A226" s="7" t="s">
        <v>452</v>
      </c>
      <c r="B226" t="s">
        <v>5</v>
      </c>
      <c r="C226">
        <v>228</v>
      </c>
      <c r="D226" t="s">
        <v>453</v>
      </c>
      <c r="E226" s="2">
        <v>1758.28</v>
      </c>
      <c r="F226" s="7" t="str">
        <f>+_xlfn.XLOOKUP(LISTAS[[#This Row],[ID]],_01_CODIGOS_Y_COSTOS_xlsm[Producto y N°],_01_CODIGOS_Y_COSTOS_xlsm[FABRICA],"",0,1)</f>
        <v>FADER</v>
      </c>
      <c r="G226" s="26">
        <f>LISTAS[[#This Row],[Precio]]*(1-0.46)</f>
        <v>949.47120000000007</v>
      </c>
      <c r="H226" s="1">
        <f>+_xlfn.XLOOKUP(LISTAS[[#This Row],[ID]],_01_CODIGOS_Y_COSTOS_xlsm[Producto y N°],_01_CODIGOS_Y_COSTOS_xlsm[COSTO],0,0,1)</f>
        <v>249.375</v>
      </c>
      <c r="I226" s="27">
        <f>+IFERROR(LISTAS[[#This Row],[VENTA NETA]]/LISTAS[[#This Row],[COSTO]]-1,0)</f>
        <v>2.8074033082706769</v>
      </c>
      <c r="J226" s="50" t="str">
        <f>IFERROR(VLOOKUP(LISTAS[[#This Row],[ID]],_01_CODIGOS_Y_COSTOS_xlsm[[Producto y N°]:[CODIGO]],2,0),"")</f>
        <v>S-039</v>
      </c>
      <c r="O226" t="s">
        <v>452</v>
      </c>
      <c r="AB226" s="12" t="str">
        <f>+LISTAS[[#This Row],[Codigo]]&amp;LISTAS[[#This Row],[Fabrica]]</f>
        <v>S-039FADER</v>
      </c>
      <c r="AC226" s="13" t="str">
        <f>+LISTAS[[#This Row],[Codigo]]</f>
        <v>S-039</v>
      </c>
      <c r="AD226" s="13" t="str">
        <f>+LISTAS[[#This Row],[ID]]</f>
        <v>PLASTICOS228</v>
      </c>
      <c r="AH226" s="36"/>
      <c r="AI226" s="37">
        <f>+LISTAS[[#This Row],[Precio]]+(LISTAS[[#This Row],[Precio]]*AH226)</f>
        <v>1758.28</v>
      </c>
      <c r="AJ226" s="38">
        <f t="shared" si="3"/>
        <v>879.14</v>
      </c>
      <c r="AL226" s="35">
        <f>+AJ226/LISTAS[[#This Row],[COSTO]]-1</f>
        <v>2.5253734335839599</v>
      </c>
      <c r="AM226" t="str">
        <f>+LISTAS[[#This Row],[ID]]</f>
        <v>PLASTICOS228</v>
      </c>
      <c r="AO226" s="43"/>
      <c r="AP226" s="39">
        <f>LISTAS[[#This Row],[COSTO]]+(LISTAS[[#This Row],[COSTO]]*AO226)</f>
        <v>249.375</v>
      </c>
      <c r="AQ226" s="44">
        <f>IF(AO226="",0,AP226/LISTAS[[#This Row],[VENTA NETA]]-1)</f>
        <v>0</v>
      </c>
      <c r="AS226" s="39">
        <v>209</v>
      </c>
      <c r="AT226" s="48">
        <f>+LISTAS[[#This Row],[COSTO]]/AS226-1</f>
        <v>0.19318181818181812</v>
      </c>
      <c r="BA226" t="s">
        <v>5</v>
      </c>
      <c r="BB226" s="36"/>
    </row>
    <row r="227" spans="1:54" x14ac:dyDescent="0.35">
      <c r="A227" s="7" t="s">
        <v>454</v>
      </c>
      <c r="B227" t="s">
        <v>5</v>
      </c>
      <c r="C227">
        <v>229</v>
      </c>
      <c r="D227" t="s">
        <v>455</v>
      </c>
      <c r="E227" s="2">
        <v>2396.8000000000002</v>
      </c>
      <c r="F227" s="7" t="str">
        <f>+_xlfn.XLOOKUP(LISTAS[[#This Row],[ID]],_01_CODIGOS_Y_COSTOS_xlsm[Producto y N°],_01_CODIGOS_Y_COSTOS_xlsm[FABRICA],"",0,1)</f>
        <v>FADER</v>
      </c>
      <c r="G227" s="26">
        <f>LISTAS[[#This Row],[Precio]]*(1-0.46)</f>
        <v>1294.2720000000002</v>
      </c>
      <c r="H227" s="1">
        <f>+_xlfn.XLOOKUP(LISTAS[[#This Row],[ID]],_01_CODIGOS_Y_COSTOS_xlsm[Producto y N°],_01_CODIGOS_Y_COSTOS_xlsm[COSTO],0,0,1)</f>
        <v>0</v>
      </c>
      <c r="I227" s="27">
        <f>+IFERROR(LISTAS[[#This Row],[VENTA NETA]]/LISTAS[[#This Row],[COSTO]]-1,0)</f>
        <v>0</v>
      </c>
      <c r="J227" s="50" t="str">
        <f>IFERROR(VLOOKUP(LISTAS[[#This Row],[ID]],_01_CODIGOS_Y_COSTOS_xlsm[[Producto y N°]:[CODIGO]],2,0),"")</f>
        <v>S-214</v>
      </c>
      <c r="O227" t="s">
        <v>454</v>
      </c>
      <c r="AB227" s="12" t="str">
        <f>+LISTAS[[#This Row],[Codigo]]&amp;LISTAS[[#This Row],[Fabrica]]</f>
        <v>S-214FADER</v>
      </c>
      <c r="AC227" s="13" t="str">
        <f>+LISTAS[[#This Row],[Codigo]]</f>
        <v>S-214</v>
      </c>
      <c r="AD227" s="13" t="str">
        <f>+LISTAS[[#This Row],[ID]]</f>
        <v>PLASTICOS229</v>
      </c>
      <c r="AH227" s="36"/>
      <c r="AI227" s="37">
        <f>+LISTAS[[#This Row],[Precio]]+(LISTAS[[#This Row],[Precio]]*AH227)</f>
        <v>2396.8000000000002</v>
      </c>
      <c r="AJ227" s="38">
        <f t="shared" si="3"/>
        <v>1198.4000000000001</v>
      </c>
      <c r="AL227" s="35" t="e">
        <f>+AJ227/LISTAS[[#This Row],[COSTO]]-1</f>
        <v>#DIV/0!</v>
      </c>
      <c r="AM227" t="str">
        <f>+LISTAS[[#This Row],[ID]]</f>
        <v>PLASTICOS229</v>
      </c>
      <c r="AO227" s="43"/>
      <c r="AP227" s="39">
        <f>LISTAS[[#This Row],[COSTO]]+(LISTAS[[#This Row],[COSTO]]*AO227)</f>
        <v>0</v>
      </c>
      <c r="AQ227" s="44">
        <f>IF(AO227="",0,AP227/LISTAS[[#This Row],[VENTA NETA]]-1)</f>
        <v>0</v>
      </c>
      <c r="AS227" s="39">
        <v>0</v>
      </c>
      <c r="AT227" s="48" t="e">
        <f>+LISTAS[[#This Row],[COSTO]]/AS227-1</f>
        <v>#DIV/0!</v>
      </c>
      <c r="BA227" t="s">
        <v>5</v>
      </c>
      <c r="BB227" s="36"/>
    </row>
    <row r="228" spans="1:54" x14ac:dyDescent="0.35">
      <c r="A228" s="7" t="s">
        <v>456</v>
      </c>
      <c r="B228" t="s">
        <v>5</v>
      </c>
      <c r="C228">
        <v>230</v>
      </c>
      <c r="D228" t="s">
        <v>457</v>
      </c>
      <c r="E228" s="2">
        <v>4363.7</v>
      </c>
      <c r="F228" s="7" t="str">
        <f>+_xlfn.XLOOKUP(LISTAS[[#This Row],[ID]],_01_CODIGOS_Y_COSTOS_xlsm[Producto y N°],_01_CODIGOS_Y_COSTOS_xlsm[FABRICA],"",0,1)</f>
        <v>FADER</v>
      </c>
      <c r="G228" s="26">
        <f>LISTAS[[#This Row],[Precio]]*(1-0.46)</f>
        <v>2356.3980000000001</v>
      </c>
      <c r="H228" s="1">
        <f>+_xlfn.XLOOKUP(LISTAS[[#This Row],[ID]],_01_CODIGOS_Y_COSTOS_xlsm[Producto y N°],_01_CODIGOS_Y_COSTOS_xlsm[COSTO],0,0,1)</f>
        <v>0</v>
      </c>
      <c r="I228" s="27">
        <f>+IFERROR(LISTAS[[#This Row],[VENTA NETA]]/LISTAS[[#This Row],[COSTO]]-1,0)</f>
        <v>0</v>
      </c>
      <c r="J228" s="50" t="str">
        <f>IFERROR(VLOOKUP(LISTAS[[#This Row],[ID]],_01_CODIGOS_Y_COSTOS_xlsm[[Producto y N°]:[CODIGO]],2,0),"")</f>
        <v>S-185</v>
      </c>
      <c r="O228" t="s">
        <v>456</v>
      </c>
      <c r="AB228" s="12" t="str">
        <f>+LISTAS[[#This Row],[Codigo]]&amp;LISTAS[[#This Row],[Fabrica]]</f>
        <v>S-185FADER</v>
      </c>
      <c r="AC228" s="13" t="str">
        <f>+LISTAS[[#This Row],[Codigo]]</f>
        <v>S-185</v>
      </c>
      <c r="AD228" s="13" t="str">
        <f>+LISTAS[[#This Row],[ID]]</f>
        <v>PLASTICOS230</v>
      </c>
      <c r="AH228" s="36"/>
      <c r="AI228" s="37">
        <f>+LISTAS[[#This Row],[Precio]]+(LISTAS[[#This Row],[Precio]]*AH228)</f>
        <v>4363.7</v>
      </c>
      <c r="AJ228" s="38">
        <f t="shared" si="3"/>
        <v>2181.85</v>
      </c>
      <c r="AL228" s="35" t="e">
        <f>+AJ228/LISTAS[[#This Row],[COSTO]]-1</f>
        <v>#DIV/0!</v>
      </c>
      <c r="AM228" t="str">
        <f>+LISTAS[[#This Row],[ID]]</f>
        <v>PLASTICOS230</v>
      </c>
      <c r="AO228" s="43"/>
      <c r="AP228" s="39">
        <f>LISTAS[[#This Row],[COSTO]]+(LISTAS[[#This Row],[COSTO]]*AO228)</f>
        <v>0</v>
      </c>
      <c r="AQ228" s="44">
        <f>IF(AO228="",0,AP228/LISTAS[[#This Row],[VENTA NETA]]-1)</f>
        <v>0</v>
      </c>
      <c r="AS228" s="39">
        <v>0</v>
      </c>
      <c r="AT228" s="48" t="e">
        <f>+LISTAS[[#This Row],[COSTO]]/AS228-1</f>
        <v>#DIV/0!</v>
      </c>
      <c r="BA228" t="s">
        <v>5</v>
      </c>
      <c r="BB228" s="36"/>
    </row>
    <row r="229" spans="1:54" x14ac:dyDescent="0.35">
      <c r="A229" s="7" t="s">
        <v>458</v>
      </c>
      <c r="B229" t="s">
        <v>5</v>
      </c>
      <c r="C229">
        <v>231</v>
      </c>
      <c r="D229" t="s">
        <v>459</v>
      </c>
      <c r="E229" s="2">
        <v>2209.54</v>
      </c>
      <c r="F229" s="7" t="str">
        <f>+_xlfn.XLOOKUP(LISTAS[[#This Row],[ID]],_01_CODIGOS_Y_COSTOS_xlsm[Producto y N°],_01_CODIGOS_Y_COSTOS_xlsm[FABRICA],"",0,1)</f>
        <v>FADER</v>
      </c>
      <c r="G229" s="26">
        <f>LISTAS[[#This Row],[Precio]]*(1-0.46)</f>
        <v>1193.1516000000001</v>
      </c>
      <c r="H229" s="1">
        <f>+_xlfn.XLOOKUP(LISTAS[[#This Row],[ID]],_01_CODIGOS_Y_COSTOS_xlsm[Producto y N°],_01_CODIGOS_Y_COSTOS_xlsm[COSTO],0,0,1)</f>
        <v>485.50319999999999</v>
      </c>
      <c r="I229" s="27">
        <f>+IFERROR(LISTAS[[#This Row],[VENTA NETA]]/LISTAS[[#This Row],[COSTO]]-1,0)</f>
        <v>1.4575566134270592</v>
      </c>
      <c r="J229" s="50" t="str">
        <f>IFERROR(VLOOKUP(LISTAS[[#This Row],[ID]],_01_CODIGOS_Y_COSTOS_xlsm[[Producto y N°]:[CODIGO]],2,0),"")</f>
        <v>F-1092</v>
      </c>
      <c r="O229" t="s">
        <v>458</v>
      </c>
      <c r="AB229" s="12" t="str">
        <f>+LISTAS[[#This Row],[Codigo]]&amp;LISTAS[[#This Row],[Fabrica]]</f>
        <v>F-1092FADER</v>
      </c>
      <c r="AC229" s="13" t="str">
        <f>+LISTAS[[#This Row],[Codigo]]</f>
        <v>F-1092</v>
      </c>
      <c r="AD229" s="13" t="str">
        <f>+LISTAS[[#This Row],[ID]]</f>
        <v>PLASTICOS231</v>
      </c>
      <c r="AH229" s="36"/>
      <c r="AI229" s="37">
        <f>+LISTAS[[#This Row],[Precio]]+(LISTAS[[#This Row],[Precio]]*AH229)</f>
        <v>2209.54</v>
      </c>
      <c r="AJ229" s="38">
        <f t="shared" si="3"/>
        <v>1104.77</v>
      </c>
      <c r="AL229" s="35">
        <f>+AJ229/LISTAS[[#This Row],[COSTO]]-1</f>
        <v>1.2755153828028321</v>
      </c>
      <c r="AM229" t="str">
        <f>+LISTAS[[#This Row],[ID]]</f>
        <v>PLASTICOS231</v>
      </c>
      <c r="AO229" s="43"/>
      <c r="AP229" s="39">
        <f>LISTAS[[#This Row],[COSTO]]+(LISTAS[[#This Row],[COSTO]]*AO229)</f>
        <v>485.50319999999999</v>
      </c>
      <c r="AQ229" s="44">
        <f>IF(AO229="",0,AP229/LISTAS[[#This Row],[VENTA NETA]]-1)</f>
        <v>0</v>
      </c>
      <c r="AS229" s="39">
        <v>408.5</v>
      </c>
      <c r="AT229" s="48">
        <f>+LISTAS[[#This Row],[COSTO]]/AS229-1</f>
        <v>0.18850232558139535</v>
      </c>
      <c r="BA229" t="s">
        <v>5</v>
      </c>
      <c r="BB229" s="36"/>
    </row>
    <row r="230" spans="1:54" x14ac:dyDescent="0.35">
      <c r="A230" s="7" t="s">
        <v>460</v>
      </c>
      <c r="B230" t="s">
        <v>5</v>
      </c>
      <c r="C230">
        <v>232</v>
      </c>
      <c r="D230" t="s">
        <v>461</v>
      </c>
      <c r="E230" s="2">
        <v>2201.4299999999998</v>
      </c>
      <c r="F230" s="7" t="str">
        <f>+_xlfn.XLOOKUP(LISTAS[[#This Row],[ID]],_01_CODIGOS_Y_COSTOS_xlsm[Producto y N°],_01_CODIGOS_Y_COSTOS_xlsm[FABRICA],"",0,1)</f>
        <v>FADER</v>
      </c>
      <c r="G230" s="26">
        <f>LISTAS[[#This Row],[Precio]]*(1-0.46)</f>
        <v>1188.7721999999999</v>
      </c>
      <c r="H230" s="1">
        <f>+_xlfn.XLOOKUP(LISTAS[[#This Row],[ID]],_01_CODIGOS_Y_COSTOS_xlsm[Producto y N°],_01_CODIGOS_Y_COSTOS_xlsm[COSTO],0,0,1)</f>
        <v>441.89850000000001</v>
      </c>
      <c r="I230" s="27">
        <f>+IFERROR(LISTAS[[#This Row],[VENTA NETA]]/LISTAS[[#This Row],[COSTO]]-1,0)</f>
        <v>1.6901476243979099</v>
      </c>
      <c r="J230" s="50" t="str">
        <f>IFERROR(VLOOKUP(LISTAS[[#This Row],[ID]],_01_CODIGOS_Y_COSTOS_xlsm[[Producto y N°]:[CODIGO]],2,0),"")</f>
        <v>F-1088</v>
      </c>
      <c r="O230" t="s">
        <v>460</v>
      </c>
      <c r="AB230" s="12" t="str">
        <f>+LISTAS[[#This Row],[Codigo]]&amp;LISTAS[[#This Row],[Fabrica]]</f>
        <v>F-1088FADER</v>
      </c>
      <c r="AC230" s="13" t="str">
        <f>+LISTAS[[#This Row],[Codigo]]</f>
        <v>F-1088</v>
      </c>
      <c r="AD230" s="13" t="str">
        <f>+LISTAS[[#This Row],[ID]]</f>
        <v>PLASTICOS232</v>
      </c>
      <c r="AH230" s="36"/>
      <c r="AI230" s="37">
        <f>+LISTAS[[#This Row],[Precio]]+(LISTAS[[#This Row],[Precio]]*AH230)</f>
        <v>2201.4299999999998</v>
      </c>
      <c r="AJ230" s="38">
        <f t="shared" si="3"/>
        <v>1100.7149999999999</v>
      </c>
      <c r="AL230" s="35">
        <f>+AJ230/LISTAS[[#This Row],[COSTO]]-1</f>
        <v>1.4908774299980649</v>
      </c>
      <c r="AM230" t="str">
        <f>+LISTAS[[#This Row],[ID]]</f>
        <v>PLASTICOS232</v>
      </c>
      <c r="AO230" s="43"/>
      <c r="AP230" s="39">
        <f>LISTAS[[#This Row],[COSTO]]+(LISTAS[[#This Row],[COSTO]]*AO230)</f>
        <v>441.89850000000001</v>
      </c>
      <c r="AQ230" s="44">
        <f>IF(AO230="",0,AP230/LISTAS[[#This Row],[VENTA NETA]]-1)</f>
        <v>0</v>
      </c>
      <c r="AS230" s="39">
        <v>349.97919999999999</v>
      </c>
      <c r="AT230" s="48">
        <f>+LISTAS[[#This Row],[COSTO]]/AS230-1</f>
        <v>0.26264217987811844</v>
      </c>
      <c r="BA230" t="s">
        <v>5</v>
      </c>
      <c r="BB230" s="36"/>
    </row>
    <row r="231" spans="1:54" x14ac:dyDescent="0.35">
      <c r="A231" s="7" t="s">
        <v>462</v>
      </c>
      <c r="B231" t="s">
        <v>5</v>
      </c>
      <c r="C231">
        <v>233</v>
      </c>
      <c r="D231" t="s">
        <v>463</v>
      </c>
      <c r="E231" s="2">
        <v>1309.69</v>
      </c>
      <c r="F231" s="7" t="str">
        <f>+_xlfn.XLOOKUP(LISTAS[[#This Row],[ID]],_01_CODIGOS_Y_COSTOS_xlsm[Producto y N°],_01_CODIGOS_Y_COSTOS_xlsm[FABRICA],"",0,1)</f>
        <v>FADER</v>
      </c>
      <c r="G231" s="26">
        <f>LISTAS[[#This Row],[Precio]]*(1-0.46)</f>
        <v>707.23260000000005</v>
      </c>
      <c r="H231" s="1">
        <f>+_xlfn.XLOOKUP(LISTAS[[#This Row],[ID]],_01_CODIGOS_Y_COSTOS_xlsm[Producto y N°],_01_CODIGOS_Y_COSTOS_xlsm[COSTO],0,0,1)</f>
        <v>306.26159999999999</v>
      </c>
      <c r="I231" s="27">
        <f>+IFERROR(LISTAS[[#This Row],[VENTA NETA]]/LISTAS[[#This Row],[COSTO]]-1,0)</f>
        <v>1.3092434702881461</v>
      </c>
      <c r="J231" s="50" t="str">
        <f>IFERROR(VLOOKUP(LISTAS[[#This Row],[ID]],_01_CODIGOS_Y_COSTOS_xlsm[[Producto y N°]:[CODIGO]],2,0),"")</f>
        <v>F-1070</v>
      </c>
      <c r="O231" t="s">
        <v>462</v>
      </c>
      <c r="AB231" s="12" t="str">
        <f>+LISTAS[[#This Row],[Codigo]]&amp;LISTAS[[#This Row],[Fabrica]]</f>
        <v>F-1070FADER</v>
      </c>
      <c r="AC231" s="13" t="str">
        <f>+LISTAS[[#This Row],[Codigo]]</f>
        <v>F-1070</v>
      </c>
      <c r="AD231" s="13" t="str">
        <f>+LISTAS[[#This Row],[ID]]</f>
        <v>PLASTICOS233</v>
      </c>
      <c r="AH231" s="36"/>
      <c r="AI231" s="37">
        <f>+LISTAS[[#This Row],[Precio]]+(LISTAS[[#This Row],[Precio]]*AH231)</f>
        <v>1309.69</v>
      </c>
      <c r="AJ231" s="38">
        <f t="shared" si="3"/>
        <v>654.84500000000003</v>
      </c>
      <c r="AL231" s="35">
        <f>+AJ231/LISTAS[[#This Row],[COSTO]]-1</f>
        <v>1.1381883984149499</v>
      </c>
      <c r="AM231" t="str">
        <f>+LISTAS[[#This Row],[ID]]</f>
        <v>PLASTICOS233</v>
      </c>
      <c r="AO231" s="43"/>
      <c r="AP231" s="39">
        <f>LISTAS[[#This Row],[COSTO]]+(LISTAS[[#This Row],[COSTO]]*AO231)</f>
        <v>306.26159999999999</v>
      </c>
      <c r="AQ231" s="44">
        <f>IF(AO231="",0,AP231/LISTAS[[#This Row],[VENTA NETA]]-1)</f>
        <v>0</v>
      </c>
      <c r="AS231" s="39">
        <v>242.29329999999999</v>
      </c>
      <c r="AT231" s="48">
        <f>+LISTAS[[#This Row],[COSTO]]/AS231-1</f>
        <v>0.26401184019533352</v>
      </c>
      <c r="BA231" t="s">
        <v>5</v>
      </c>
      <c r="BB231" s="36"/>
    </row>
    <row r="232" spans="1:54" x14ac:dyDescent="0.35">
      <c r="A232" s="7" t="s">
        <v>464</v>
      </c>
      <c r="B232" t="s">
        <v>5</v>
      </c>
      <c r="C232">
        <v>234</v>
      </c>
      <c r="D232" t="s">
        <v>465</v>
      </c>
      <c r="E232" s="2">
        <v>3894.63</v>
      </c>
      <c r="F232" s="7" t="str">
        <f>+_xlfn.XLOOKUP(LISTAS[[#This Row],[ID]],_01_CODIGOS_Y_COSTOS_xlsm[Producto y N°],_01_CODIGOS_Y_COSTOS_xlsm[FABRICA],"",0,1)</f>
        <v>FADER</v>
      </c>
      <c r="G232" s="26">
        <f>LISTAS[[#This Row],[Precio]]*(1-0.46)</f>
        <v>2103.1002000000003</v>
      </c>
      <c r="H232" s="1">
        <f>+_xlfn.XLOOKUP(LISTAS[[#This Row],[ID]],_01_CODIGOS_Y_COSTOS_xlsm[Producto y N°],_01_CODIGOS_Y_COSTOS_xlsm[COSTO],0,0,1)</f>
        <v>894.96429999999998</v>
      </c>
      <c r="I232" s="27">
        <f>+IFERROR(LISTAS[[#This Row],[VENTA NETA]]/LISTAS[[#This Row],[COSTO]]-1,0)</f>
        <v>1.3499263601911276</v>
      </c>
      <c r="J232" s="50" t="str">
        <f>IFERROR(VLOOKUP(LISTAS[[#This Row],[ID]],_01_CODIGOS_Y_COSTOS_xlsm[[Producto y N°]:[CODIGO]],2,0),"")</f>
        <v>F-1089</v>
      </c>
      <c r="O232" t="s">
        <v>464</v>
      </c>
      <c r="AB232" s="12" t="str">
        <f>+LISTAS[[#This Row],[Codigo]]&amp;LISTAS[[#This Row],[Fabrica]]</f>
        <v>F-1089FADER</v>
      </c>
      <c r="AC232" s="13" t="str">
        <f>+LISTAS[[#This Row],[Codigo]]</f>
        <v>F-1089</v>
      </c>
      <c r="AD232" s="13" t="str">
        <f>+LISTAS[[#This Row],[ID]]</f>
        <v>PLASTICOS234</v>
      </c>
      <c r="AH232" s="36"/>
      <c r="AI232" s="37">
        <f>+LISTAS[[#This Row],[Precio]]+(LISTAS[[#This Row],[Precio]]*AH232)</f>
        <v>3894.63</v>
      </c>
      <c r="AJ232" s="38">
        <f t="shared" si="3"/>
        <v>1947.3150000000001</v>
      </c>
      <c r="AL232" s="35">
        <f>+AJ232/LISTAS[[#This Row],[COSTO]]-1</f>
        <v>1.1758577409177104</v>
      </c>
      <c r="AM232" t="str">
        <f>+LISTAS[[#This Row],[ID]]</f>
        <v>PLASTICOS234</v>
      </c>
      <c r="AO232" s="43"/>
      <c r="AP232" s="39">
        <f>LISTAS[[#This Row],[COSTO]]+(LISTAS[[#This Row],[COSTO]]*AO232)</f>
        <v>894.96429999999998</v>
      </c>
      <c r="AQ232" s="44">
        <f>IF(AO232="",0,AP232/LISTAS[[#This Row],[VENTA NETA]]-1)</f>
        <v>0</v>
      </c>
      <c r="AS232" s="39">
        <v>708.03480000000002</v>
      </c>
      <c r="AT232" s="48">
        <f>+LISTAS[[#This Row],[COSTO]]/AS232-1</f>
        <v>0.2640117406658542</v>
      </c>
      <c r="BA232" t="s">
        <v>5</v>
      </c>
      <c r="BB232" s="36"/>
    </row>
    <row r="233" spans="1:54" x14ac:dyDescent="0.35">
      <c r="A233" s="7" t="s">
        <v>466</v>
      </c>
      <c r="B233" t="s">
        <v>5</v>
      </c>
      <c r="C233">
        <v>235</v>
      </c>
      <c r="D233" t="s">
        <v>467</v>
      </c>
      <c r="E233" s="2">
        <v>1458.61</v>
      </c>
      <c r="F233" s="7" t="str">
        <f>+_xlfn.XLOOKUP(LISTAS[[#This Row],[ID]],_01_CODIGOS_Y_COSTOS_xlsm[Producto y N°],_01_CODIGOS_Y_COSTOS_xlsm[FABRICA],"",0,1)</f>
        <v>FADER</v>
      </c>
      <c r="G233" s="26">
        <f>LISTAS[[#This Row],[Precio]]*(1-0.46)</f>
        <v>787.64940000000001</v>
      </c>
      <c r="H233" s="1">
        <f>+_xlfn.XLOOKUP(LISTAS[[#This Row],[ID]],_01_CODIGOS_Y_COSTOS_xlsm[Producto y N°],_01_CODIGOS_Y_COSTOS_xlsm[COSTO],0,0,1)</f>
        <v>199.5</v>
      </c>
      <c r="I233" s="27">
        <f>+IFERROR(LISTAS[[#This Row],[VENTA NETA]]/LISTAS[[#This Row],[COSTO]]-1,0)</f>
        <v>2.9481172932330826</v>
      </c>
      <c r="J233" s="50" t="str">
        <f>IFERROR(VLOOKUP(LISTAS[[#This Row],[ID]],_01_CODIGOS_Y_COSTOS_xlsm[[Producto y N°]:[CODIGO]],2,0),"")</f>
        <v>S-213</v>
      </c>
      <c r="O233" t="s">
        <v>466</v>
      </c>
      <c r="AB233" s="12" t="str">
        <f>+LISTAS[[#This Row],[Codigo]]&amp;LISTAS[[#This Row],[Fabrica]]</f>
        <v>S-213FADER</v>
      </c>
      <c r="AC233" s="13" t="str">
        <f>+LISTAS[[#This Row],[Codigo]]</f>
        <v>S-213</v>
      </c>
      <c r="AD233" s="13" t="str">
        <f>+LISTAS[[#This Row],[ID]]</f>
        <v>PLASTICOS235</v>
      </c>
      <c r="AH233" s="36"/>
      <c r="AI233" s="37">
        <f>+LISTAS[[#This Row],[Precio]]+(LISTAS[[#This Row],[Precio]]*AH233)</f>
        <v>1458.61</v>
      </c>
      <c r="AJ233" s="38">
        <f t="shared" si="3"/>
        <v>729.30499999999995</v>
      </c>
      <c r="AL233" s="35">
        <f>+AJ233/LISTAS[[#This Row],[COSTO]]-1</f>
        <v>2.6556641604010021</v>
      </c>
      <c r="AM233" t="str">
        <f>+LISTAS[[#This Row],[ID]]</f>
        <v>PLASTICOS235</v>
      </c>
      <c r="AO233" s="43"/>
      <c r="AP233" s="39">
        <f>LISTAS[[#This Row],[COSTO]]+(LISTAS[[#This Row],[COSTO]]*AO233)</f>
        <v>199.5</v>
      </c>
      <c r="AQ233" s="44">
        <f>IF(AO233="",0,AP233/LISTAS[[#This Row],[VENTA NETA]]-1)</f>
        <v>0</v>
      </c>
      <c r="AS233" s="39">
        <v>161.5</v>
      </c>
      <c r="AT233" s="48">
        <f>+LISTAS[[#This Row],[COSTO]]/AS233-1</f>
        <v>0.23529411764705888</v>
      </c>
      <c r="BA233" t="s">
        <v>5</v>
      </c>
      <c r="BB233" s="36"/>
    </row>
    <row r="234" spans="1:54" x14ac:dyDescent="0.35">
      <c r="A234" s="7" t="s">
        <v>468</v>
      </c>
      <c r="B234" t="s">
        <v>5</v>
      </c>
      <c r="C234">
        <v>236</v>
      </c>
      <c r="D234" t="s">
        <v>469</v>
      </c>
      <c r="E234" s="2">
        <v>2473.87</v>
      </c>
      <c r="F234" s="7" t="str">
        <f>+_xlfn.XLOOKUP(LISTAS[[#This Row],[ID]],_01_CODIGOS_Y_COSTOS_xlsm[Producto y N°],_01_CODIGOS_Y_COSTOS_xlsm[FABRICA],"",0,1)</f>
        <v>FADER</v>
      </c>
      <c r="G234" s="26">
        <f>LISTAS[[#This Row],[Precio]]*(1-0.46)</f>
        <v>1335.8897999999999</v>
      </c>
      <c r="H234" s="1">
        <f>+_xlfn.XLOOKUP(LISTAS[[#This Row],[ID]],_01_CODIGOS_Y_COSTOS_xlsm[Producto y N°],_01_CODIGOS_Y_COSTOS_xlsm[COSTO],0,0,1)</f>
        <v>504.34070000000003</v>
      </c>
      <c r="I234" s="27">
        <f>+IFERROR(LISTAS[[#This Row],[VENTA NETA]]/LISTAS[[#This Row],[COSTO]]-1,0)</f>
        <v>1.648784442738807</v>
      </c>
      <c r="J234" s="50" t="str">
        <f>IFERROR(VLOOKUP(LISTAS[[#This Row],[ID]],_01_CODIGOS_Y_COSTOS_xlsm[[Producto y N°]:[CODIGO]],2,0),"")</f>
        <v>F-1066</v>
      </c>
      <c r="O234" t="s">
        <v>468</v>
      </c>
      <c r="AB234" s="12" t="str">
        <f>+LISTAS[[#This Row],[Codigo]]&amp;LISTAS[[#This Row],[Fabrica]]</f>
        <v>F-1066FADER</v>
      </c>
      <c r="AC234" s="13" t="str">
        <f>+LISTAS[[#This Row],[Codigo]]</f>
        <v>F-1066</v>
      </c>
      <c r="AD234" s="13" t="str">
        <f>+LISTAS[[#This Row],[ID]]</f>
        <v>PLASTICOS236</v>
      </c>
      <c r="AH234" s="36"/>
      <c r="AI234" s="37">
        <f>+LISTAS[[#This Row],[Precio]]+(LISTAS[[#This Row],[Precio]]*AH234)</f>
        <v>2473.87</v>
      </c>
      <c r="AJ234" s="38">
        <f t="shared" si="3"/>
        <v>1236.9349999999999</v>
      </c>
      <c r="AL234" s="35">
        <f>+AJ234/LISTAS[[#This Row],[COSTO]]-1</f>
        <v>1.4525781877211177</v>
      </c>
      <c r="AM234" t="str">
        <f>+LISTAS[[#This Row],[ID]]</f>
        <v>PLASTICOS236</v>
      </c>
      <c r="AO234" s="43"/>
      <c r="AP234" s="39">
        <f>LISTAS[[#This Row],[COSTO]]+(LISTAS[[#This Row],[COSTO]]*AO234)</f>
        <v>504.34070000000003</v>
      </c>
      <c r="AQ234" s="44">
        <f>IF(AO234="",0,AP234/LISTAS[[#This Row],[VENTA NETA]]-1)</f>
        <v>0</v>
      </c>
      <c r="AS234" s="39">
        <v>399</v>
      </c>
      <c r="AT234" s="48">
        <f>+LISTAS[[#This Row],[COSTO]]/AS234-1</f>
        <v>0.26401177944862164</v>
      </c>
      <c r="BA234" t="s">
        <v>5</v>
      </c>
      <c r="BB234" s="36"/>
    </row>
    <row r="235" spans="1:54" x14ac:dyDescent="0.35">
      <c r="A235" s="7" t="s">
        <v>470</v>
      </c>
      <c r="B235" t="s">
        <v>5</v>
      </c>
      <c r="C235">
        <v>237</v>
      </c>
      <c r="D235" t="s">
        <v>471</v>
      </c>
      <c r="E235" s="2">
        <v>2037.3</v>
      </c>
      <c r="F235" s="7" t="str">
        <f>+_xlfn.XLOOKUP(LISTAS[[#This Row],[ID]],_01_CODIGOS_Y_COSTOS_xlsm[Producto y N°],_01_CODIGOS_Y_COSTOS_xlsm[FABRICA],"",0,1)</f>
        <v>FADER</v>
      </c>
      <c r="G235" s="26">
        <f>LISTAS[[#This Row],[Precio]]*(1-0.46)</f>
        <v>1100.1420000000001</v>
      </c>
      <c r="H235" s="1">
        <f>+_xlfn.XLOOKUP(LISTAS[[#This Row],[ID]],_01_CODIGOS_Y_COSTOS_xlsm[Producto y N°],_01_CODIGOS_Y_COSTOS_xlsm[COSTO],0,0,1)</f>
        <v>476.40690000000001</v>
      </c>
      <c r="I235" s="27">
        <f>+IFERROR(LISTAS[[#This Row],[VENTA NETA]]/LISTAS[[#This Row],[COSTO]]-1,0)</f>
        <v>1.3092486695721663</v>
      </c>
      <c r="J235" s="50" t="str">
        <f>IFERROR(VLOOKUP(LISTAS[[#This Row],[ID]],_01_CODIGOS_Y_COSTOS_xlsm[[Producto y N°]:[CODIGO]],2,0),"")</f>
        <v>F-1065/R</v>
      </c>
      <c r="O235" t="s">
        <v>470</v>
      </c>
      <c r="AB235" s="12" t="str">
        <f>+LISTAS[[#This Row],[Codigo]]&amp;LISTAS[[#This Row],[Fabrica]]</f>
        <v>F-1065/RFADER</v>
      </c>
      <c r="AC235" s="13" t="str">
        <f>+LISTAS[[#This Row],[Codigo]]</f>
        <v>F-1065/R</v>
      </c>
      <c r="AD235" s="13" t="str">
        <f>+LISTAS[[#This Row],[ID]]</f>
        <v>PLASTICOS237</v>
      </c>
      <c r="AH235" s="36"/>
      <c r="AI235" s="37">
        <f>+LISTAS[[#This Row],[Precio]]+(LISTAS[[#This Row],[Precio]]*AH235)</f>
        <v>2037.3</v>
      </c>
      <c r="AJ235" s="38">
        <f t="shared" si="3"/>
        <v>1018.65</v>
      </c>
      <c r="AL235" s="35">
        <f>+AJ235/LISTAS[[#This Row],[COSTO]]-1</f>
        <v>1.1381932125668204</v>
      </c>
      <c r="AM235" t="str">
        <f>+LISTAS[[#This Row],[ID]]</f>
        <v>PLASTICOS237</v>
      </c>
      <c r="AO235" s="43"/>
      <c r="AP235" s="39">
        <f>LISTAS[[#This Row],[COSTO]]+(LISTAS[[#This Row],[COSTO]]*AO235)</f>
        <v>476.40690000000001</v>
      </c>
      <c r="AQ235" s="44">
        <f>IF(AO235="",0,AP235/LISTAS[[#This Row],[VENTA NETA]]-1)</f>
        <v>0</v>
      </c>
      <c r="AS235" s="39">
        <v>376.9006</v>
      </c>
      <c r="AT235" s="48">
        <f>+LISTAS[[#This Row],[COSTO]]/AS235-1</f>
        <v>0.26401204986142246</v>
      </c>
      <c r="BA235" t="s">
        <v>5</v>
      </c>
      <c r="BB235" s="36"/>
    </row>
    <row r="236" spans="1:54" x14ac:dyDescent="0.35">
      <c r="A236" s="7" t="s">
        <v>472</v>
      </c>
      <c r="B236" t="s">
        <v>5</v>
      </c>
      <c r="C236">
        <v>238</v>
      </c>
      <c r="D236" t="s">
        <v>473</v>
      </c>
      <c r="E236" s="2">
        <v>4129.17</v>
      </c>
      <c r="F236" s="7" t="str">
        <f>+_xlfn.XLOOKUP(LISTAS[[#This Row],[ID]],_01_CODIGOS_Y_COSTOS_xlsm[Producto y N°],_01_CODIGOS_Y_COSTOS_xlsm[FABRICA],"",0,1)</f>
        <v>FADER</v>
      </c>
      <c r="G236" s="26">
        <f>LISTAS[[#This Row],[Precio]]*(1-0.46)</f>
        <v>2229.7518</v>
      </c>
      <c r="H236" s="1">
        <f>+_xlfn.XLOOKUP(LISTAS[[#This Row],[ID]],_01_CODIGOS_Y_COSTOS_xlsm[Producto y N°],_01_CODIGOS_Y_COSTOS_xlsm[COSTO],0,0,1)</f>
        <v>0</v>
      </c>
      <c r="I236" s="27">
        <f>+IFERROR(LISTAS[[#This Row],[VENTA NETA]]/LISTAS[[#This Row],[COSTO]]-1,0)</f>
        <v>0</v>
      </c>
      <c r="J236" s="50" t="str">
        <f>IFERROR(VLOOKUP(LISTAS[[#This Row],[ID]],_01_CODIGOS_Y_COSTOS_xlsm[[Producto y N°]:[CODIGO]],2,0),"")</f>
        <v>S-186</v>
      </c>
      <c r="O236" t="s">
        <v>472</v>
      </c>
      <c r="AB236" s="12" t="str">
        <f>+LISTAS[[#This Row],[Codigo]]&amp;LISTAS[[#This Row],[Fabrica]]</f>
        <v>S-186FADER</v>
      </c>
      <c r="AC236" s="13" t="str">
        <f>+LISTAS[[#This Row],[Codigo]]</f>
        <v>S-186</v>
      </c>
      <c r="AD236" s="13" t="str">
        <f>+LISTAS[[#This Row],[ID]]</f>
        <v>PLASTICOS238</v>
      </c>
      <c r="AH236" s="36"/>
      <c r="AI236" s="37">
        <f>+LISTAS[[#This Row],[Precio]]+(LISTAS[[#This Row],[Precio]]*AH236)</f>
        <v>4129.17</v>
      </c>
      <c r="AJ236" s="38">
        <f t="shared" si="3"/>
        <v>2064.585</v>
      </c>
      <c r="AL236" s="35" t="e">
        <f>+AJ236/LISTAS[[#This Row],[COSTO]]-1</f>
        <v>#DIV/0!</v>
      </c>
      <c r="AM236" t="str">
        <f>+LISTAS[[#This Row],[ID]]</f>
        <v>PLASTICOS238</v>
      </c>
      <c r="AO236" s="43"/>
      <c r="AP236" s="39">
        <f>LISTAS[[#This Row],[COSTO]]+(LISTAS[[#This Row],[COSTO]]*AO236)</f>
        <v>0</v>
      </c>
      <c r="AQ236" s="44">
        <f>IF(AO236="",0,AP236/LISTAS[[#This Row],[VENTA NETA]]-1)</f>
        <v>0</v>
      </c>
      <c r="AS236" s="39">
        <v>0</v>
      </c>
      <c r="AT236" s="48" t="e">
        <f>+LISTAS[[#This Row],[COSTO]]/AS236-1</f>
        <v>#DIV/0!</v>
      </c>
      <c r="BA236" t="s">
        <v>5</v>
      </c>
      <c r="BB236" s="36"/>
    </row>
    <row r="237" spans="1:54" x14ac:dyDescent="0.35">
      <c r="A237" s="7" t="s">
        <v>474</v>
      </c>
      <c r="B237" t="s">
        <v>5</v>
      </c>
      <c r="C237">
        <v>239</v>
      </c>
      <c r="D237" t="s">
        <v>475</v>
      </c>
      <c r="E237" s="2">
        <v>1732.37</v>
      </c>
      <c r="F237" s="7" t="str">
        <f>+_xlfn.XLOOKUP(LISTAS[[#This Row],[ID]],_01_CODIGOS_Y_COSTOS_xlsm[Producto y N°],_01_CODIGOS_Y_COSTOS_xlsm[FABRICA],"",0,1)</f>
        <v>FADER</v>
      </c>
      <c r="G237" s="26">
        <f>LISTAS[[#This Row],[Precio]]*(1-0.46)</f>
        <v>935.47979999999995</v>
      </c>
      <c r="H237" s="1">
        <f>+_xlfn.XLOOKUP(LISTAS[[#This Row],[ID]],_01_CODIGOS_Y_COSTOS_xlsm[Producto y N°],_01_CODIGOS_Y_COSTOS_xlsm[COSTO],0,0,1)</f>
        <v>324.1875</v>
      </c>
      <c r="I237" s="27">
        <f>+IFERROR(LISTAS[[#This Row],[VENTA NETA]]/LISTAS[[#This Row],[COSTO]]-1,0)</f>
        <v>1.8856134181607866</v>
      </c>
      <c r="J237" s="50" t="str">
        <f>IFERROR(VLOOKUP(LISTAS[[#This Row],[ID]],_01_CODIGOS_Y_COSTOS_xlsm[[Producto y N°]:[CODIGO]],2,0),"")</f>
        <v>S-053</v>
      </c>
      <c r="O237" t="s">
        <v>474</v>
      </c>
      <c r="AB237" s="12" t="str">
        <f>+LISTAS[[#This Row],[Codigo]]&amp;LISTAS[[#This Row],[Fabrica]]</f>
        <v>S-053FADER</v>
      </c>
      <c r="AC237" s="13" t="str">
        <f>+LISTAS[[#This Row],[Codigo]]</f>
        <v>S-053</v>
      </c>
      <c r="AD237" s="13" t="str">
        <f>+LISTAS[[#This Row],[ID]]</f>
        <v>PLASTICOS239</v>
      </c>
      <c r="AH237" s="36"/>
      <c r="AI237" s="37">
        <f>+LISTAS[[#This Row],[Precio]]+(LISTAS[[#This Row],[Precio]]*AH237)</f>
        <v>1732.37</v>
      </c>
      <c r="AJ237" s="38">
        <f t="shared" si="3"/>
        <v>866.18499999999995</v>
      </c>
      <c r="AL237" s="35">
        <f>+AJ237/LISTAS[[#This Row],[COSTO]]-1</f>
        <v>1.6718642760748024</v>
      </c>
      <c r="AM237" t="str">
        <f>+LISTAS[[#This Row],[ID]]</f>
        <v>PLASTICOS239</v>
      </c>
      <c r="AO237" s="43"/>
      <c r="AP237" s="39">
        <f>LISTAS[[#This Row],[COSTO]]+(LISTAS[[#This Row],[COSTO]]*AO237)</f>
        <v>324.1875</v>
      </c>
      <c r="AQ237" s="44">
        <f>IF(AO237="",0,AP237/LISTAS[[#This Row],[VENTA NETA]]-1)</f>
        <v>0</v>
      </c>
      <c r="AS237" s="39">
        <v>266</v>
      </c>
      <c r="AT237" s="48">
        <f>+LISTAS[[#This Row],[COSTO]]/AS237-1</f>
        <v>0.21875</v>
      </c>
      <c r="BA237" t="s">
        <v>5</v>
      </c>
      <c r="BB237" s="36"/>
    </row>
    <row r="238" spans="1:54" x14ac:dyDescent="0.35">
      <c r="A238" s="7" t="s">
        <v>476</v>
      </c>
      <c r="B238" t="s">
        <v>5</v>
      </c>
      <c r="C238">
        <v>240</v>
      </c>
      <c r="D238" t="s">
        <v>477</v>
      </c>
      <c r="E238" s="2">
        <v>1732.37</v>
      </c>
      <c r="F238" s="7" t="str">
        <f>+_xlfn.XLOOKUP(LISTAS[[#This Row],[ID]],_01_CODIGOS_Y_COSTOS_xlsm[Producto y N°],_01_CODIGOS_Y_COSTOS_xlsm[FABRICA],"",0,1)</f>
        <v>FADER</v>
      </c>
      <c r="G238" s="26">
        <f>LISTAS[[#This Row],[Precio]]*(1-0.46)</f>
        <v>935.47979999999995</v>
      </c>
      <c r="H238" s="1">
        <f>+_xlfn.XLOOKUP(LISTAS[[#This Row],[ID]],_01_CODIGOS_Y_COSTOS_xlsm[Producto y N°],_01_CODIGOS_Y_COSTOS_xlsm[COSTO],0,0,1)</f>
        <v>324.1875</v>
      </c>
      <c r="I238" s="27">
        <f>+IFERROR(LISTAS[[#This Row],[VENTA NETA]]/LISTAS[[#This Row],[COSTO]]-1,0)</f>
        <v>1.8856134181607866</v>
      </c>
      <c r="J238" s="50" t="str">
        <f>IFERROR(VLOOKUP(LISTAS[[#This Row],[ID]],_01_CODIGOS_Y_COSTOS_xlsm[[Producto y N°]:[CODIGO]],2,0),"")</f>
        <v>S-054</v>
      </c>
      <c r="O238" t="s">
        <v>476</v>
      </c>
      <c r="AB238" s="12" t="str">
        <f>+LISTAS[[#This Row],[Codigo]]&amp;LISTAS[[#This Row],[Fabrica]]</f>
        <v>S-054FADER</v>
      </c>
      <c r="AC238" s="13" t="str">
        <f>+LISTAS[[#This Row],[Codigo]]</f>
        <v>S-054</v>
      </c>
      <c r="AD238" s="13" t="str">
        <f>+LISTAS[[#This Row],[ID]]</f>
        <v>PLASTICOS240</v>
      </c>
      <c r="AH238" s="36"/>
      <c r="AI238" s="37">
        <f>+LISTAS[[#This Row],[Precio]]+(LISTAS[[#This Row],[Precio]]*AH238)</f>
        <v>1732.37</v>
      </c>
      <c r="AJ238" s="38">
        <f t="shared" si="3"/>
        <v>866.18499999999995</v>
      </c>
      <c r="AL238" s="35">
        <f>+AJ238/LISTAS[[#This Row],[COSTO]]-1</f>
        <v>1.6718642760748024</v>
      </c>
      <c r="AM238" t="str">
        <f>+LISTAS[[#This Row],[ID]]</f>
        <v>PLASTICOS240</v>
      </c>
      <c r="AO238" s="43"/>
      <c r="AP238" s="39">
        <f>LISTAS[[#This Row],[COSTO]]+(LISTAS[[#This Row],[COSTO]]*AO238)</f>
        <v>324.1875</v>
      </c>
      <c r="AQ238" s="44">
        <f>IF(AO238="",0,AP238/LISTAS[[#This Row],[VENTA NETA]]-1)</f>
        <v>0</v>
      </c>
      <c r="AS238" s="39">
        <v>266</v>
      </c>
      <c r="AT238" s="48">
        <f>+LISTAS[[#This Row],[COSTO]]/AS238-1</f>
        <v>0.21875</v>
      </c>
      <c r="BA238" t="s">
        <v>5</v>
      </c>
      <c r="BB238" s="36"/>
    </row>
    <row r="239" spans="1:54" x14ac:dyDescent="0.35">
      <c r="A239" s="7" t="s">
        <v>478</v>
      </c>
      <c r="B239" t="s">
        <v>5</v>
      </c>
      <c r="C239">
        <v>241</v>
      </c>
      <c r="D239" t="s">
        <v>479</v>
      </c>
      <c r="E239" s="2">
        <v>4571.78</v>
      </c>
      <c r="F239" s="7" t="str">
        <f>+_xlfn.XLOOKUP(LISTAS[[#This Row],[ID]],_01_CODIGOS_Y_COSTOS_xlsm[Producto y N°],_01_CODIGOS_Y_COSTOS_xlsm[FABRICA],"",0,1)</f>
        <v>FADER</v>
      </c>
      <c r="G239" s="26">
        <f>LISTAS[[#This Row],[Precio]]*(1-0.46)</f>
        <v>2468.7611999999999</v>
      </c>
      <c r="H239" s="1">
        <f>+_xlfn.XLOOKUP(LISTAS[[#This Row],[ID]],_01_CODIGOS_Y_COSTOS_xlsm[Producto y N°],_01_CODIGOS_Y_COSTOS_xlsm[COSTO],0,0,1)</f>
        <v>486.78</v>
      </c>
      <c r="I239" s="27">
        <f>+IFERROR(LISTAS[[#This Row],[VENTA NETA]]/LISTAS[[#This Row],[COSTO]]-1,0)</f>
        <v>4.0716159250585484</v>
      </c>
      <c r="J239" s="50" t="str">
        <f>IFERROR(VLOOKUP(LISTAS[[#This Row],[ID]],_01_CODIGOS_Y_COSTOS_xlsm[[Producto y N°]:[CODIGO]],2,0),"")</f>
        <v>S-057</v>
      </c>
      <c r="O239" t="s">
        <v>478</v>
      </c>
      <c r="AB239" s="12" t="str">
        <f>+LISTAS[[#This Row],[Codigo]]&amp;LISTAS[[#This Row],[Fabrica]]</f>
        <v>S-057FADER</v>
      </c>
      <c r="AC239" s="13" t="str">
        <f>+LISTAS[[#This Row],[Codigo]]</f>
        <v>S-057</v>
      </c>
      <c r="AD239" s="13" t="str">
        <f>+LISTAS[[#This Row],[ID]]</f>
        <v>PLASTICOS241</v>
      </c>
      <c r="AH239" s="36"/>
      <c r="AI239" s="37">
        <f>+LISTAS[[#This Row],[Precio]]+(LISTAS[[#This Row],[Precio]]*AH239)</f>
        <v>4571.78</v>
      </c>
      <c r="AJ239" s="38">
        <f t="shared" si="3"/>
        <v>2285.89</v>
      </c>
      <c r="AL239" s="35">
        <f>+AJ239/LISTAS[[#This Row],[COSTO]]-1</f>
        <v>3.6959406713505079</v>
      </c>
      <c r="AM239" t="str">
        <f>+LISTAS[[#This Row],[ID]]</f>
        <v>PLASTICOS241</v>
      </c>
      <c r="AO239" s="43"/>
      <c r="AP239" s="39">
        <f>LISTAS[[#This Row],[COSTO]]+(LISTAS[[#This Row],[COSTO]]*AO239)</f>
        <v>486.78</v>
      </c>
      <c r="AQ239" s="44">
        <f>IF(AO239="",0,AP239/LISTAS[[#This Row],[VENTA NETA]]-1)</f>
        <v>0</v>
      </c>
      <c r="AS239" s="39">
        <v>712.5</v>
      </c>
      <c r="AT239" s="48">
        <f>+LISTAS[[#This Row],[COSTO]]/AS239-1</f>
        <v>-0.31680000000000008</v>
      </c>
      <c r="BA239" t="s">
        <v>5</v>
      </c>
      <c r="BB239" s="36"/>
    </row>
    <row r="240" spans="1:54" x14ac:dyDescent="0.35">
      <c r="A240" s="7" t="s">
        <v>480</v>
      </c>
      <c r="B240" t="s">
        <v>5</v>
      </c>
      <c r="C240">
        <v>242</v>
      </c>
      <c r="D240" t="s">
        <v>481</v>
      </c>
      <c r="E240" s="2">
        <v>5145.16</v>
      </c>
      <c r="F240" s="7" t="str">
        <f>+_xlfn.XLOOKUP(LISTAS[[#This Row],[ID]],_01_CODIGOS_Y_COSTOS_xlsm[Producto y N°],_01_CODIGOS_Y_COSTOS_xlsm[FABRICA],"",0,1)</f>
        <v>FADER</v>
      </c>
      <c r="G240" s="26">
        <f>LISTAS[[#This Row],[Precio]]*(1-0.46)</f>
        <v>2778.3864000000003</v>
      </c>
      <c r="H240" s="1">
        <f>+_xlfn.XLOOKUP(LISTAS[[#This Row],[ID]],_01_CODIGOS_Y_COSTOS_xlsm[Producto y N°],_01_CODIGOS_Y_COSTOS_xlsm[COSTO],0,0,1)</f>
        <v>486.78</v>
      </c>
      <c r="I240" s="27">
        <f>+IFERROR(LISTAS[[#This Row],[VENTA NETA]]/LISTAS[[#This Row],[COSTO]]-1,0)</f>
        <v>4.7076839640083827</v>
      </c>
      <c r="J240" s="50" t="str">
        <f>IFERROR(VLOOKUP(LISTAS[[#This Row],[ID]],_01_CODIGOS_Y_COSTOS_xlsm[[Producto y N°]:[CODIGO]],2,0),"")</f>
        <v>S-058</v>
      </c>
      <c r="O240" t="s">
        <v>480</v>
      </c>
      <c r="AB240" s="12" t="str">
        <f>+LISTAS[[#This Row],[Codigo]]&amp;LISTAS[[#This Row],[Fabrica]]</f>
        <v>S-058FADER</v>
      </c>
      <c r="AC240" s="13" t="str">
        <f>+LISTAS[[#This Row],[Codigo]]</f>
        <v>S-058</v>
      </c>
      <c r="AD240" s="13" t="str">
        <f>+LISTAS[[#This Row],[ID]]</f>
        <v>PLASTICOS242</v>
      </c>
      <c r="AH240" s="36"/>
      <c r="AI240" s="37">
        <f>+LISTAS[[#This Row],[Precio]]+(LISTAS[[#This Row],[Precio]]*AH240)</f>
        <v>5145.16</v>
      </c>
      <c r="AJ240" s="38">
        <f t="shared" si="3"/>
        <v>2572.58</v>
      </c>
      <c r="AL240" s="35">
        <f>+AJ240/LISTAS[[#This Row],[COSTO]]-1</f>
        <v>4.2848925592670204</v>
      </c>
      <c r="AM240" t="str">
        <f>+LISTAS[[#This Row],[ID]]</f>
        <v>PLASTICOS242</v>
      </c>
      <c r="AO240" s="43"/>
      <c r="AP240" s="39">
        <f>LISTAS[[#This Row],[COSTO]]+(LISTAS[[#This Row],[COSTO]]*AO240)</f>
        <v>486.78</v>
      </c>
      <c r="AQ240" s="44">
        <f>IF(AO240="",0,AP240/LISTAS[[#This Row],[VENTA NETA]]-1)</f>
        <v>0</v>
      </c>
      <c r="AS240" s="39">
        <v>760</v>
      </c>
      <c r="AT240" s="48">
        <f>+LISTAS[[#This Row],[COSTO]]/AS240-1</f>
        <v>-0.35950000000000004</v>
      </c>
      <c r="BA240" t="s">
        <v>5</v>
      </c>
      <c r="BB240" s="36"/>
    </row>
    <row r="241" spans="1:54" x14ac:dyDescent="0.35">
      <c r="A241" s="7" t="s">
        <v>482</v>
      </c>
      <c r="B241" t="s">
        <v>5</v>
      </c>
      <c r="C241">
        <v>243</v>
      </c>
      <c r="D241" t="s">
        <v>483</v>
      </c>
      <c r="E241" s="2">
        <v>1309.69</v>
      </c>
      <c r="F241" s="7" t="str">
        <f>+_xlfn.XLOOKUP(LISTAS[[#This Row],[ID]],_01_CODIGOS_Y_COSTOS_xlsm[Producto y N°],_01_CODIGOS_Y_COSTOS_xlsm[FABRICA],"",0,1)</f>
        <v>FADER</v>
      </c>
      <c r="G241" s="26">
        <f>LISTAS[[#This Row],[Precio]]*(1-0.46)</f>
        <v>707.23260000000005</v>
      </c>
      <c r="H241" s="1">
        <f>+_xlfn.XLOOKUP(LISTAS[[#This Row],[ID]],_01_CODIGOS_Y_COSTOS_xlsm[Producto y N°],_01_CODIGOS_Y_COSTOS_xlsm[COSTO],0,0,1)</f>
        <v>306.26159999999999</v>
      </c>
      <c r="I241" s="27">
        <f>+IFERROR(LISTAS[[#This Row],[VENTA NETA]]/LISTAS[[#This Row],[COSTO]]-1,0)</f>
        <v>1.3092434702881461</v>
      </c>
      <c r="J241" s="50" t="str">
        <f>IFERROR(VLOOKUP(LISTAS[[#This Row],[ID]],_01_CODIGOS_Y_COSTOS_xlsm[[Producto y N°]:[CODIGO]],2,0),"")</f>
        <v>F-1037</v>
      </c>
      <c r="O241" t="s">
        <v>482</v>
      </c>
      <c r="AB241" s="12" t="str">
        <f>+LISTAS[[#This Row],[Codigo]]&amp;LISTAS[[#This Row],[Fabrica]]</f>
        <v>F-1037FADER</v>
      </c>
      <c r="AC241" s="13" t="str">
        <f>+LISTAS[[#This Row],[Codigo]]</f>
        <v>F-1037</v>
      </c>
      <c r="AD241" s="13" t="str">
        <f>+LISTAS[[#This Row],[ID]]</f>
        <v>PLASTICOS243</v>
      </c>
      <c r="AH241" s="36"/>
      <c r="AI241" s="37">
        <f>+LISTAS[[#This Row],[Precio]]+(LISTAS[[#This Row],[Precio]]*AH241)</f>
        <v>1309.69</v>
      </c>
      <c r="AJ241" s="38">
        <f t="shared" si="3"/>
        <v>654.84500000000003</v>
      </c>
      <c r="AL241" s="35">
        <f>+AJ241/LISTAS[[#This Row],[COSTO]]-1</f>
        <v>1.1381883984149499</v>
      </c>
      <c r="AM241" t="str">
        <f>+LISTAS[[#This Row],[ID]]</f>
        <v>PLASTICOS243</v>
      </c>
      <c r="AO241" s="43"/>
      <c r="AP241" s="39">
        <f>LISTAS[[#This Row],[COSTO]]+(LISTAS[[#This Row],[COSTO]]*AO241)</f>
        <v>306.26159999999999</v>
      </c>
      <c r="AQ241" s="44">
        <f>IF(AO241="",0,AP241/LISTAS[[#This Row],[VENTA NETA]]-1)</f>
        <v>0</v>
      </c>
      <c r="AS241" s="39">
        <v>242.29329999999999</v>
      </c>
      <c r="AT241" s="48">
        <f>+LISTAS[[#This Row],[COSTO]]/AS241-1</f>
        <v>0.26401184019533352</v>
      </c>
      <c r="BA241" t="s">
        <v>5</v>
      </c>
      <c r="BB241" s="36"/>
    </row>
    <row r="242" spans="1:54" x14ac:dyDescent="0.35">
      <c r="A242" s="7" t="s">
        <v>484</v>
      </c>
      <c r="B242" t="s">
        <v>5</v>
      </c>
      <c r="C242">
        <v>244</v>
      </c>
      <c r="D242" t="s">
        <v>485</v>
      </c>
      <c r="E242" s="2">
        <v>1888.56</v>
      </c>
      <c r="F242" s="7" t="str">
        <f>+_xlfn.XLOOKUP(LISTAS[[#This Row],[ID]],_01_CODIGOS_Y_COSTOS_xlsm[Producto y N°],_01_CODIGOS_Y_COSTOS_xlsm[FABRICA],"",0,1)</f>
        <v>FADER</v>
      </c>
      <c r="G242" s="26">
        <f>LISTAS[[#This Row],[Precio]]*(1-0.46)</f>
        <v>1019.8224</v>
      </c>
      <c r="H242" s="1">
        <f>+_xlfn.XLOOKUP(LISTAS[[#This Row],[ID]],_01_CODIGOS_Y_COSTOS_xlsm[Producto y N°],_01_CODIGOS_Y_COSTOS_xlsm[COSTO],0,0,1)</f>
        <v>0</v>
      </c>
      <c r="I242" s="27">
        <f>+IFERROR(LISTAS[[#This Row],[VENTA NETA]]/LISTAS[[#This Row],[COSTO]]-1,0)</f>
        <v>0</v>
      </c>
      <c r="J242" s="50" t="str">
        <f>IFERROR(VLOOKUP(LISTAS[[#This Row],[ID]],_01_CODIGOS_Y_COSTOS_xlsm[[Producto y N°]:[CODIGO]],2,0),"")</f>
        <v>S-034</v>
      </c>
      <c r="O242" t="s">
        <v>484</v>
      </c>
      <c r="AB242" s="12" t="str">
        <f>+LISTAS[[#This Row],[Codigo]]&amp;LISTAS[[#This Row],[Fabrica]]</f>
        <v>S-034FADER</v>
      </c>
      <c r="AC242" s="13" t="str">
        <f>+LISTAS[[#This Row],[Codigo]]</f>
        <v>S-034</v>
      </c>
      <c r="AD242" s="13" t="str">
        <f>+LISTAS[[#This Row],[ID]]</f>
        <v>PLASTICOS244</v>
      </c>
      <c r="AH242" s="36"/>
      <c r="AI242" s="37">
        <f>+LISTAS[[#This Row],[Precio]]+(LISTAS[[#This Row],[Precio]]*AH242)</f>
        <v>1888.56</v>
      </c>
      <c r="AJ242" s="38">
        <f t="shared" si="3"/>
        <v>944.28</v>
      </c>
      <c r="AL242" s="35" t="e">
        <f>+AJ242/LISTAS[[#This Row],[COSTO]]-1</f>
        <v>#DIV/0!</v>
      </c>
      <c r="AM242" t="str">
        <f>+LISTAS[[#This Row],[ID]]</f>
        <v>PLASTICOS244</v>
      </c>
      <c r="AO242" s="43"/>
      <c r="AP242" s="39">
        <f>LISTAS[[#This Row],[COSTO]]+(LISTAS[[#This Row],[COSTO]]*AO242)</f>
        <v>0</v>
      </c>
      <c r="AQ242" s="44">
        <f>IF(AO242="",0,AP242/LISTAS[[#This Row],[VENTA NETA]]-1)</f>
        <v>0</v>
      </c>
      <c r="AS242" s="39">
        <v>0</v>
      </c>
      <c r="AT242" s="48" t="e">
        <f>+LISTAS[[#This Row],[COSTO]]/AS242-1</f>
        <v>#DIV/0!</v>
      </c>
      <c r="BA242" t="s">
        <v>5</v>
      </c>
      <c r="BB242" s="36"/>
    </row>
    <row r="243" spans="1:54" x14ac:dyDescent="0.35">
      <c r="A243" s="7" t="s">
        <v>486</v>
      </c>
      <c r="B243" t="s">
        <v>5</v>
      </c>
      <c r="C243">
        <v>245</v>
      </c>
      <c r="D243" t="s">
        <v>487</v>
      </c>
      <c r="E243" s="2">
        <v>4220.22</v>
      </c>
      <c r="F243" s="7" t="str">
        <f>+_xlfn.XLOOKUP(LISTAS[[#This Row],[ID]],_01_CODIGOS_Y_COSTOS_xlsm[Producto y N°],_01_CODIGOS_Y_COSTOS_xlsm[FABRICA],"",0,1)</f>
        <v>FADER</v>
      </c>
      <c r="G243" s="26">
        <f>LISTAS[[#This Row],[Precio]]*(1-0.46)</f>
        <v>2278.9188000000004</v>
      </c>
      <c r="H243" s="1">
        <f>+_xlfn.XLOOKUP(LISTAS[[#This Row],[ID]],_01_CODIGOS_Y_COSTOS_xlsm[Producto y N°],_01_CODIGOS_Y_COSTOS_xlsm[COSTO],0,0,1)</f>
        <v>302.09089999999998</v>
      </c>
      <c r="I243" s="27">
        <f>+IFERROR(LISTAS[[#This Row],[VENTA NETA]]/LISTAS[[#This Row],[COSTO]]-1,0)</f>
        <v>6.5438181024320841</v>
      </c>
      <c r="J243" s="50" t="str">
        <f>IFERROR(VLOOKUP(LISTAS[[#This Row],[ID]],_01_CODIGOS_Y_COSTOS_xlsm[[Producto y N°]:[CODIGO]],2,0),"")</f>
        <v>F-1011/I</v>
      </c>
      <c r="O243" t="s">
        <v>486</v>
      </c>
      <c r="AB243" s="12" t="str">
        <f>+LISTAS[[#This Row],[Codigo]]&amp;LISTAS[[#This Row],[Fabrica]]</f>
        <v>F-1011/IFADER</v>
      </c>
      <c r="AC243" s="13" t="str">
        <f>+LISTAS[[#This Row],[Codigo]]</f>
        <v>F-1011/I</v>
      </c>
      <c r="AD243" s="13" t="str">
        <f>+LISTAS[[#This Row],[ID]]</f>
        <v>PLASTICOS245</v>
      </c>
      <c r="AH243" s="36"/>
      <c r="AI243" s="37">
        <f>+LISTAS[[#This Row],[Precio]]+(LISTAS[[#This Row],[Precio]]*AH243)</f>
        <v>4220.22</v>
      </c>
      <c r="AJ243" s="38">
        <f t="shared" si="3"/>
        <v>2110.11</v>
      </c>
      <c r="AL243" s="35">
        <f>+AJ243/LISTAS[[#This Row],[COSTO]]-1</f>
        <v>5.9850167615111882</v>
      </c>
      <c r="AM243" t="str">
        <f>+LISTAS[[#This Row],[ID]]</f>
        <v>PLASTICOS245</v>
      </c>
      <c r="AO243" s="43"/>
      <c r="AP243" s="39">
        <f>LISTAS[[#This Row],[COSTO]]+(LISTAS[[#This Row],[COSTO]]*AO243)</f>
        <v>302.09089999999998</v>
      </c>
      <c r="AQ243" s="44">
        <f>IF(AO243="",0,AP243/LISTAS[[#This Row],[VENTA NETA]]-1)</f>
        <v>0</v>
      </c>
      <c r="AS243" s="39">
        <v>380</v>
      </c>
      <c r="AT243" s="48">
        <f>+LISTAS[[#This Row],[COSTO]]/AS243-1</f>
        <v>-0.20502394736842111</v>
      </c>
      <c r="BA243" t="s">
        <v>5</v>
      </c>
      <c r="BB243" s="36"/>
    </row>
    <row r="244" spans="1:54" x14ac:dyDescent="0.35">
      <c r="A244" s="7" t="s">
        <v>488</v>
      </c>
      <c r="B244" t="s">
        <v>5</v>
      </c>
      <c r="C244">
        <v>246</v>
      </c>
      <c r="D244" t="s">
        <v>487</v>
      </c>
      <c r="E244" s="2">
        <v>4220.22</v>
      </c>
      <c r="F244" s="7" t="str">
        <f>+_xlfn.XLOOKUP(LISTAS[[#This Row],[ID]],_01_CODIGOS_Y_COSTOS_xlsm[Producto y N°],_01_CODIGOS_Y_COSTOS_xlsm[FABRICA],"",0,1)</f>
        <v>FADER</v>
      </c>
      <c r="G244" s="26">
        <f>LISTAS[[#This Row],[Precio]]*(1-0.46)</f>
        <v>2278.9188000000004</v>
      </c>
      <c r="H244" s="1">
        <f>+_xlfn.XLOOKUP(LISTAS[[#This Row],[ID]],_01_CODIGOS_Y_COSTOS_xlsm[Producto y N°],_01_CODIGOS_Y_COSTOS_xlsm[COSTO],0,0,1)</f>
        <v>302.09089999999998</v>
      </c>
      <c r="I244" s="27">
        <f>+IFERROR(LISTAS[[#This Row],[VENTA NETA]]/LISTAS[[#This Row],[COSTO]]-1,0)</f>
        <v>6.5438181024320841</v>
      </c>
      <c r="J244" s="50" t="str">
        <f>IFERROR(VLOOKUP(LISTAS[[#This Row],[ID]],_01_CODIGOS_Y_COSTOS_xlsm[[Producto y N°]:[CODIGO]],2,0),"")</f>
        <v>F-1011/D</v>
      </c>
      <c r="O244" t="s">
        <v>488</v>
      </c>
      <c r="AB244" s="12" t="str">
        <f>+LISTAS[[#This Row],[Codigo]]&amp;LISTAS[[#This Row],[Fabrica]]</f>
        <v>F-1011/DFADER</v>
      </c>
      <c r="AC244" s="13" t="str">
        <f>+LISTAS[[#This Row],[Codigo]]</f>
        <v>F-1011/D</v>
      </c>
      <c r="AD244" s="13" t="str">
        <f>+LISTAS[[#This Row],[ID]]</f>
        <v>PLASTICOS246</v>
      </c>
      <c r="AH244" s="36"/>
      <c r="AI244" s="37">
        <f>+LISTAS[[#This Row],[Precio]]+(LISTAS[[#This Row],[Precio]]*AH244)</f>
        <v>4220.22</v>
      </c>
      <c r="AJ244" s="38">
        <f t="shared" si="3"/>
        <v>2110.11</v>
      </c>
      <c r="AL244" s="35">
        <f>+AJ244/LISTAS[[#This Row],[COSTO]]-1</f>
        <v>5.9850167615111882</v>
      </c>
      <c r="AM244" t="str">
        <f>+LISTAS[[#This Row],[ID]]</f>
        <v>PLASTICOS246</v>
      </c>
      <c r="AO244" s="43"/>
      <c r="AP244" s="39">
        <f>LISTAS[[#This Row],[COSTO]]+(LISTAS[[#This Row],[COSTO]]*AO244)</f>
        <v>302.09089999999998</v>
      </c>
      <c r="AQ244" s="44">
        <f>IF(AO244="",0,AP244/LISTAS[[#This Row],[VENTA NETA]]-1)</f>
        <v>0</v>
      </c>
      <c r="AS244" s="39">
        <v>380</v>
      </c>
      <c r="AT244" s="48">
        <f>+LISTAS[[#This Row],[COSTO]]/AS244-1</f>
        <v>-0.20502394736842111</v>
      </c>
      <c r="BA244" t="s">
        <v>5</v>
      </c>
      <c r="BB244" s="36"/>
    </row>
    <row r="245" spans="1:54" x14ac:dyDescent="0.35">
      <c r="A245" s="7" t="s">
        <v>489</v>
      </c>
      <c r="B245" t="s">
        <v>5</v>
      </c>
      <c r="C245">
        <v>247</v>
      </c>
      <c r="D245" t="s">
        <v>490</v>
      </c>
      <c r="E245" s="2">
        <v>642.4</v>
      </c>
      <c r="F245" s="7" t="str">
        <f>+_xlfn.XLOOKUP(LISTAS[[#This Row],[ID]],_01_CODIGOS_Y_COSTOS_xlsm[Producto y N°],_01_CODIGOS_Y_COSTOS_xlsm[FABRICA],"",0,1)</f>
        <v>FADER</v>
      </c>
      <c r="G245" s="26">
        <f>LISTAS[[#This Row],[Precio]]*(1-0.46)</f>
        <v>346.89600000000002</v>
      </c>
      <c r="H245" s="1">
        <f>+_xlfn.XLOOKUP(LISTAS[[#This Row],[ID]],_01_CODIGOS_Y_COSTOS_xlsm[Producto y N°],_01_CODIGOS_Y_COSTOS_xlsm[COSTO],0,0,1)</f>
        <v>117.5997</v>
      </c>
      <c r="I245" s="27">
        <f>+IFERROR(LISTAS[[#This Row],[VENTA NETA]]/LISTAS[[#This Row],[COSTO]]-1,0)</f>
        <v>1.9498034433761311</v>
      </c>
      <c r="J245" s="50" t="str">
        <f>IFERROR(VLOOKUP(LISTAS[[#This Row],[ID]],_01_CODIGOS_Y_COSTOS_xlsm[[Producto y N°]:[CODIGO]],2,0),"")</f>
        <v>F-1128</v>
      </c>
      <c r="O245" t="s">
        <v>489</v>
      </c>
      <c r="AB245" s="12" t="str">
        <f>+LISTAS[[#This Row],[Codigo]]&amp;LISTAS[[#This Row],[Fabrica]]</f>
        <v>F-1128FADER</v>
      </c>
      <c r="AC245" s="13" t="str">
        <f>+LISTAS[[#This Row],[Codigo]]</f>
        <v>F-1128</v>
      </c>
      <c r="AD245" s="13" t="str">
        <f>+LISTAS[[#This Row],[ID]]</f>
        <v>PLASTICOS247</v>
      </c>
      <c r="AH245" s="36"/>
      <c r="AI245" s="37">
        <f>+LISTAS[[#This Row],[Precio]]+(LISTAS[[#This Row],[Precio]]*AH245)</f>
        <v>642.4</v>
      </c>
      <c r="AJ245" s="38">
        <f t="shared" si="3"/>
        <v>321.2</v>
      </c>
      <c r="AL245" s="35">
        <f>+AJ245/LISTAS[[#This Row],[COSTO]]-1</f>
        <v>1.7312994846075287</v>
      </c>
      <c r="AM245" t="str">
        <f>+LISTAS[[#This Row],[ID]]</f>
        <v>PLASTICOS247</v>
      </c>
      <c r="AO245" s="43"/>
      <c r="AP245" s="39">
        <f>LISTAS[[#This Row],[COSTO]]+(LISTAS[[#This Row],[COSTO]]*AO245)</f>
        <v>117.5997</v>
      </c>
      <c r="AQ245" s="44">
        <f>IF(AO245="",0,AP245/LISTAS[[#This Row],[VENTA NETA]]-1)</f>
        <v>0</v>
      </c>
      <c r="AS245" s="39">
        <v>93.1</v>
      </c>
      <c r="AT245" s="48">
        <f>+LISTAS[[#This Row],[COSTO]]/AS245-1</f>
        <v>0.26315467239527401</v>
      </c>
      <c r="BA245" t="s">
        <v>5</v>
      </c>
      <c r="BB245" s="36"/>
    </row>
    <row r="246" spans="1:54" x14ac:dyDescent="0.35">
      <c r="A246" s="7" t="s">
        <v>491</v>
      </c>
      <c r="B246" t="s">
        <v>5</v>
      </c>
      <c r="C246">
        <v>248</v>
      </c>
      <c r="D246" t="s">
        <v>492</v>
      </c>
      <c r="E246" s="2">
        <v>683.95</v>
      </c>
      <c r="F246" s="7" t="str">
        <f>+_xlfn.XLOOKUP(LISTAS[[#This Row],[ID]],_01_CODIGOS_Y_COSTOS_xlsm[Producto y N°],_01_CODIGOS_Y_COSTOS_xlsm[FABRICA],"",0,1)</f>
        <v>FADER</v>
      </c>
      <c r="G246" s="26">
        <f>LISTAS[[#This Row],[Precio]]*(1-0.46)</f>
        <v>369.33300000000003</v>
      </c>
      <c r="H246" s="1">
        <f>+_xlfn.XLOOKUP(LISTAS[[#This Row],[ID]],_01_CODIGOS_Y_COSTOS_xlsm[Producto y N°],_01_CODIGOS_Y_COSTOS_xlsm[COSTO],0,0,1)</f>
        <v>157.5188</v>
      </c>
      <c r="I246" s="27">
        <f>+IFERROR(LISTAS[[#This Row],[VENTA NETA]]/LISTAS[[#This Row],[COSTO]]-1,0)</f>
        <v>1.3446915542779658</v>
      </c>
      <c r="J246" s="50" t="str">
        <f>IFERROR(VLOOKUP(LISTAS[[#This Row],[ID]],_01_CODIGOS_Y_COSTOS_xlsm[[Producto y N°]:[CODIGO]],2,0),"")</f>
        <v>F-1124</v>
      </c>
      <c r="O246" t="s">
        <v>491</v>
      </c>
      <c r="AB246" s="12" t="str">
        <f>+LISTAS[[#This Row],[Codigo]]&amp;LISTAS[[#This Row],[Fabrica]]</f>
        <v>F-1124FADER</v>
      </c>
      <c r="AC246" s="13" t="str">
        <f>+LISTAS[[#This Row],[Codigo]]</f>
        <v>F-1124</v>
      </c>
      <c r="AD246" s="13" t="str">
        <f>+LISTAS[[#This Row],[ID]]</f>
        <v>PLASTICOS248</v>
      </c>
      <c r="AH246" s="36"/>
      <c r="AI246" s="37">
        <f>+LISTAS[[#This Row],[Precio]]+(LISTAS[[#This Row],[Precio]]*AH246)</f>
        <v>683.95</v>
      </c>
      <c r="AJ246" s="38">
        <f t="shared" si="3"/>
        <v>341.97500000000002</v>
      </c>
      <c r="AL246" s="35">
        <f>+AJ246/LISTAS[[#This Row],[COSTO]]-1</f>
        <v>1.171010698405524</v>
      </c>
      <c r="AM246" t="str">
        <f>+LISTAS[[#This Row],[ID]]</f>
        <v>PLASTICOS248</v>
      </c>
      <c r="AO246" s="43"/>
      <c r="AP246" s="39">
        <f>LISTAS[[#This Row],[COSTO]]+(LISTAS[[#This Row],[COSTO]]*AO246)</f>
        <v>157.5188</v>
      </c>
      <c r="AQ246" s="44">
        <f>IF(AO246="",0,AP246/LISTAS[[#This Row],[VENTA NETA]]-1)</f>
        <v>0</v>
      </c>
      <c r="AS246" s="39">
        <v>125.4</v>
      </c>
      <c r="AT246" s="48">
        <f>+LISTAS[[#This Row],[COSTO]]/AS246-1</f>
        <v>0.25613078149920243</v>
      </c>
      <c r="BA246" t="s">
        <v>5</v>
      </c>
      <c r="BB246" s="36"/>
    </row>
    <row r="247" spans="1:54" x14ac:dyDescent="0.35">
      <c r="A247" s="7" t="s">
        <v>493</v>
      </c>
      <c r="B247" t="s">
        <v>5</v>
      </c>
      <c r="C247">
        <v>249</v>
      </c>
      <c r="D247" t="s">
        <v>494</v>
      </c>
      <c r="E247" s="2">
        <v>910.22</v>
      </c>
      <c r="F247" s="7" t="str">
        <f>+_xlfn.XLOOKUP(LISTAS[[#This Row],[ID]],_01_CODIGOS_Y_COSTOS_xlsm[Producto y N°],_01_CODIGOS_Y_COSTOS_xlsm[FABRICA],"",0,1)</f>
        <v>FADER</v>
      </c>
      <c r="G247" s="26">
        <f>LISTAS[[#This Row],[Precio]]*(1-0.46)</f>
        <v>491.51880000000006</v>
      </c>
      <c r="H247" s="1">
        <f>+_xlfn.XLOOKUP(LISTAS[[#This Row],[ID]],_01_CODIGOS_Y_COSTOS_xlsm[Producto y N°],_01_CODIGOS_Y_COSTOS_xlsm[COSTO],0,0,1)</f>
        <v>217.45500000000001</v>
      </c>
      <c r="I247" s="27">
        <f>+IFERROR(LISTAS[[#This Row],[VENTA NETA]]/LISTAS[[#This Row],[COSTO]]-1,0)</f>
        <v>1.2603242050079326</v>
      </c>
      <c r="J247" s="50" t="str">
        <f>IFERROR(VLOOKUP(LISTAS[[#This Row],[ID]],_01_CODIGOS_Y_COSTOS_xlsm[[Producto y N°]:[CODIGO]],2,0),"")</f>
        <v>S-117</v>
      </c>
      <c r="O247" t="s">
        <v>493</v>
      </c>
      <c r="AB247" s="12" t="str">
        <f>+LISTAS[[#This Row],[Codigo]]&amp;LISTAS[[#This Row],[Fabrica]]</f>
        <v>S-117FADER</v>
      </c>
      <c r="AC247" s="13" t="str">
        <f>+LISTAS[[#This Row],[Codigo]]</f>
        <v>S-117</v>
      </c>
      <c r="AD247" s="13" t="str">
        <f>+LISTAS[[#This Row],[ID]]</f>
        <v>PLASTICOS249</v>
      </c>
      <c r="AH247" s="36"/>
      <c r="AI247" s="37">
        <f>+LISTAS[[#This Row],[Precio]]+(LISTAS[[#This Row],[Precio]]*AH247)</f>
        <v>910.22</v>
      </c>
      <c r="AJ247" s="38">
        <f t="shared" si="3"/>
        <v>455.11</v>
      </c>
      <c r="AL247" s="35">
        <f>+AJ247/LISTAS[[#This Row],[COSTO]]-1</f>
        <v>1.0928927824147525</v>
      </c>
      <c r="AM247" t="str">
        <f>+LISTAS[[#This Row],[ID]]</f>
        <v>PLASTICOS249</v>
      </c>
      <c r="AO247" s="43"/>
      <c r="AP247" s="39">
        <f>LISTAS[[#This Row],[COSTO]]+(LISTAS[[#This Row],[COSTO]]*AO247)</f>
        <v>217.45500000000001</v>
      </c>
      <c r="AQ247" s="44">
        <f>IF(AO247="",0,AP247/LISTAS[[#This Row],[VENTA NETA]]-1)</f>
        <v>0</v>
      </c>
      <c r="AS247" s="39">
        <v>169.1</v>
      </c>
      <c r="AT247" s="48">
        <f>+LISTAS[[#This Row],[COSTO]]/AS247-1</f>
        <v>0.28595505617977546</v>
      </c>
      <c r="BA247" t="s">
        <v>5</v>
      </c>
      <c r="BB247" s="36"/>
    </row>
    <row r="248" spans="1:54" x14ac:dyDescent="0.35">
      <c r="A248" s="7" t="s">
        <v>495</v>
      </c>
      <c r="B248" t="s">
        <v>5</v>
      </c>
      <c r="C248">
        <v>250</v>
      </c>
      <c r="D248" t="s">
        <v>496</v>
      </c>
      <c r="E248" s="2">
        <v>698.5</v>
      </c>
      <c r="F248" s="7" t="str">
        <f>+_xlfn.XLOOKUP(LISTAS[[#This Row],[ID]],_01_CODIGOS_Y_COSTOS_xlsm[Producto y N°],_01_CODIGOS_Y_COSTOS_xlsm[FABRICA],"",0,1)</f>
        <v>FADER</v>
      </c>
      <c r="G248" s="26">
        <f>LISTAS[[#This Row],[Precio]]*(1-0.46)</f>
        <v>377.19</v>
      </c>
      <c r="H248" s="1">
        <f>+_xlfn.XLOOKUP(LISTAS[[#This Row],[ID]],_01_CODIGOS_Y_COSTOS_xlsm[Producto y N°],_01_CODIGOS_Y_COSTOS_xlsm[COSTO],0,0,1)</f>
        <v>161.83439999999999</v>
      </c>
      <c r="I248" s="27">
        <f>+IFERROR(LISTAS[[#This Row],[VENTA NETA]]/LISTAS[[#This Row],[COSTO]]-1,0)</f>
        <v>1.3307158428615922</v>
      </c>
      <c r="J248" s="50" t="str">
        <f>IFERROR(VLOOKUP(LISTAS[[#This Row],[ID]],_01_CODIGOS_Y_COSTOS_xlsm[[Producto y N°]:[CODIGO]],2,0),"")</f>
        <v>F-1116</v>
      </c>
      <c r="O248" t="s">
        <v>495</v>
      </c>
      <c r="AB248" s="12" t="str">
        <f>+LISTAS[[#This Row],[Codigo]]&amp;LISTAS[[#This Row],[Fabrica]]</f>
        <v>F-1116FADER</v>
      </c>
      <c r="AC248" s="13" t="str">
        <f>+LISTAS[[#This Row],[Codigo]]</f>
        <v>F-1116</v>
      </c>
      <c r="AD248" s="13" t="str">
        <f>+LISTAS[[#This Row],[ID]]</f>
        <v>PLASTICOS250</v>
      </c>
      <c r="AH248" s="36"/>
      <c r="AI248" s="37">
        <f>+LISTAS[[#This Row],[Precio]]+(LISTAS[[#This Row],[Precio]]*AH248)</f>
        <v>698.5</v>
      </c>
      <c r="AJ248" s="38">
        <f t="shared" si="3"/>
        <v>349.25</v>
      </c>
      <c r="AL248" s="35">
        <f>+AJ248/LISTAS[[#This Row],[COSTO]]-1</f>
        <v>1.1580702248718446</v>
      </c>
      <c r="AM248" t="str">
        <f>+LISTAS[[#This Row],[ID]]</f>
        <v>PLASTICOS250</v>
      </c>
      <c r="AO248" s="43"/>
      <c r="AP248" s="39">
        <f>LISTAS[[#This Row],[COSTO]]+(LISTAS[[#This Row],[COSTO]]*AO248)</f>
        <v>161.83439999999999</v>
      </c>
      <c r="AQ248" s="44">
        <f>IF(AO248="",0,AP248/LISTAS[[#This Row],[VENTA NETA]]-1)</f>
        <v>0</v>
      </c>
      <c r="AS248" s="39">
        <v>129.19999999999999</v>
      </c>
      <c r="AT248" s="48">
        <f>+LISTAS[[#This Row],[COSTO]]/AS248-1</f>
        <v>0.25258823529411756</v>
      </c>
      <c r="BA248" t="s">
        <v>5</v>
      </c>
      <c r="BB248" s="36"/>
    </row>
    <row r="249" spans="1:54" x14ac:dyDescent="0.35">
      <c r="A249" s="7" t="s">
        <v>497</v>
      </c>
      <c r="B249" t="s">
        <v>5</v>
      </c>
      <c r="C249">
        <v>251</v>
      </c>
      <c r="D249" t="s">
        <v>498</v>
      </c>
      <c r="E249" s="2">
        <v>887.68</v>
      </c>
      <c r="F249" s="7" t="str">
        <f>+_xlfn.XLOOKUP(LISTAS[[#This Row],[ID]],_01_CODIGOS_Y_COSTOS_xlsm[Producto y N°],_01_CODIGOS_Y_COSTOS_xlsm[FABRICA],"",0,1)</f>
        <v>FADER</v>
      </c>
      <c r="G249" s="26">
        <f>LISTAS[[#This Row],[Precio]]*(1-0.46)</f>
        <v>479.34719999999999</v>
      </c>
      <c r="H249" s="1">
        <f>+_xlfn.XLOOKUP(LISTAS[[#This Row],[ID]],_01_CODIGOS_Y_COSTOS_xlsm[Producto y N°],_01_CODIGOS_Y_COSTOS_xlsm[COSTO],0,0,1)</f>
        <v>203.91130000000001</v>
      </c>
      <c r="I249" s="27">
        <f>+IFERROR(LISTAS[[#This Row],[VENTA NETA]]/LISTAS[[#This Row],[COSTO]]-1,0)</f>
        <v>1.3507632975710515</v>
      </c>
      <c r="J249" s="50" t="str">
        <f>IFERROR(VLOOKUP(LISTAS[[#This Row],[ID]],_01_CODIGOS_Y_COSTOS_xlsm[[Producto y N°]:[CODIGO]],2,0),"")</f>
        <v>F-1114</v>
      </c>
      <c r="O249" t="s">
        <v>497</v>
      </c>
      <c r="AB249" s="12" t="str">
        <f>+LISTAS[[#This Row],[Codigo]]&amp;LISTAS[[#This Row],[Fabrica]]</f>
        <v>F-1114FADER</v>
      </c>
      <c r="AC249" s="13" t="str">
        <f>+LISTAS[[#This Row],[Codigo]]</f>
        <v>F-1114</v>
      </c>
      <c r="AD249" s="13" t="str">
        <f>+LISTAS[[#This Row],[ID]]</f>
        <v>PLASTICOS251</v>
      </c>
      <c r="AH249" s="36"/>
      <c r="AI249" s="37">
        <f>+LISTAS[[#This Row],[Precio]]+(LISTAS[[#This Row],[Precio]]*AH249)</f>
        <v>887.68</v>
      </c>
      <c r="AJ249" s="38">
        <f t="shared" si="3"/>
        <v>443.84</v>
      </c>
      <c r="AL249" s="35">
        <f>+AJ249/LISTAS[[#This Row],[COSTO]]-1</f>
        <v>1.1766326829361589</v>
      </c>
      <c r="AM249" t="str">
        <f>+LISTAS[[#This Row],[ID]]</f>
        <v>PLASTICOS251</v>
      </c>
      <c r="AO249" s="43"/>
      <c r="AP249" s="39">
        <f>LISTAS[[#This Row],[COSTO]]+(LISTAS[[#This Row],[COSTO]]*AO249)</f>
        <v>203.91130000000001</v>
      </c>
      <c r="AQ249" s="44">
        <f>IF(AO249="",0,AP249/LISTAS[[#This Row],[VENTA NETA]]-1)</f>
        <v>0</v>
      </c>
      <c r="AS249" s="39">
        <v>161.5</v>
      </c>
      <c r="AT249" s="48">
        <f>+LISTAS[[#This Row],[COSTO]]/AS249-1</f>
        <v>0.26260866873065014</v>
      </c>
      <c r="BA249" t="s">
        <v>5</v>
      </c>
      <c r="BB249" s="36"/>
    </row>
    <row r="250" spans="1:54" x14ac:dyDescent="0.35">
      <c r="A250" s="7" t="s">
        <v>499</v>
      </c>
      <c r="B250" t="s">
        <v>5</v>
      </c>
      <c r="C250">
        <v>252</v>
      </c>
      <c r="D250" t="s">
        <v>500</v>
      </c>
      <c r="E250" s="2">
        <v>1164.17</v>
      </c>
      <c r="F250" s="7" t="str">
        <f>+_xlfn.XLOOKUP(LISTAS[[#This Row],[ID]],_01_CODIGOS_Y_COSTOS_xlsm[Producto y N°],_01_CODIGOS_Y_COSTOS_xlsm[FABRICA],"",0,1)</f>
        <v>FADER</v>
      </c>
      <c r="G250" s="26">
        <f>LISTAS[[#This Row],[Precio]]*(1-0.46)</f>
        <v>628.65180000000009</v>
      </c>
      <c r="H250" s="1">
        <f>+_xlfn.XLOOKUP(LISTAS[[#This Row],[ID]],_01_CODIGOS_Y_COSTOS_xlsm[Producto y N°],_01_CODIGOS_Y_COSTOS_xlsm[COSTO],0,0,1)</f>
        <v>258.935</v>
      </c>
      <c r="I250" s="27">
        <f>+IFERROR(LISTAS[[#This Row],[VENTA NETA]]/LISTAS[[#This Row],[COSTO]]-1,0)</f>
        <v>1.4278363295807832</v>
      </c>
      <c r="J250" s="50" t="str">
        <f>IFERROR(VLOOKUP(LISTAS[[#This Row],[ID]],_01_CODIGOS_Y_COSTOS_xlsm[[Producto y N°]:[CODIGO]],2,0),"")</f>
        <v>F-1103</v>
      </c>
      <c r="O250" t="s">
        <v>499</v>
      </c>
      <c r="AB250" s="12" t="str">
        <f>+LISTAS[[#This Row],[Codigo]]&amp;LISTAS[[#This Row],[Fabrica]]</f>
        <v>F-1103FADER</v>
      </c>
      <c r="AC250" s="13" t="str">
        <f>+LISTAS[[#This Row],[Codigo]]</f>
        <v>F-1103</v>
      </c>
      <c r="AD250" s="13" t="str">
        <f>+LISTAS[[#This Row],[ID]]</f>
        <v>PLASTICOS252</v>
      </c>
      <c r="AH250" s="36"/>
      <c r="AI250" s="37">
        <f>+LISTAS[[#This Row],[Precio]]+(LISTAS[[#This Row],[Precio]]*AH250)</f>
        <v>1164.17</v>
      </c>
      <c r="AJ250" s="38">
        <f t="shared" si="3"/>
        <v>582.08500000000004</v>
      </c>
      <c r="AL250" s="35">
        <f>+AJ250/LISTAS[[#This Row],[COSTO]]-1</f>
        <v>1.2479966014636878</v>
      </c>
      <c r="AM250" t="str">
        <f>+LISTAS[[#This Row],[ID]]</f>
        <v>PLASTICOS252</v>
      </c>
      <c r="AO250" s="43"/>
      <c r="AP250" s="39">
        <f>LISTAS[[#This Row],[COSTO]]+(LISTAS[[#This Row],[COSTO]]*AO250)</f>
        <v>258.935</v>
      </c>
      <c r="AQ250" s="44">
        <f>IF(AO250="",0,AP250/LISTAS[[#This Row],[VENTA NETA]]-1)</f>
        <v>0</v>
      </c>
      <c r="AS250" s="39">
        <v>209</v>
      </c>
      <c r="AT250" s="48">
        <f>+LISTAS[[#This Row],[COSTO]]/AS250-1</f>
        <v>0.23892344497607665</v>
      </c>
      <c r="BA250" t="s">
        <v>5</v>
      </c>
      <c r="BB250" s="36"/>
    </row>
    <row r="251" spans="1:54" x14ac:dyDescent="0.35">
      <c r="A251" s="7" t="s">
        <v>501</v>
      </c>
      <c r="B251" t="s">
        <v>5</v>
      </c>
      <c r="C251">
        <v>253</v>
      </c>
      <c r="D251" t="s">
        <v>502</v>
      </c>
      <c r="E251" s="2">
        <v>1455.21</v>
      </c>
      <c r="F251" s="7" t="str">
        <f>+_xlfn.XLOOKUP(LISTAS[[#This Row],[ID]],_01_CODIGOS_Y_COSTOS_xlsm[Producto y N°],_01_CODIGOS_Y_COSTOS_xlsm[FABRICA],"",0,1)</f>
        <v>FADER</v>
      </c>
      <c r="G251" s="26">
        <f>LISTAS[[#This Row],[Precio]]*(1-0.46)</f>
        <v>785.81340000000012</v>
      </c>
      <c r="H251" s="1">
        <f>+_xlfn.XLOOKUP(LISTAS[[#This Row],[ID]],_01_CODIGOS_Y_COSTOS_xlsm[Producto y N°],_01_CODIGOS_Y_COSTOS_xlsm[COSTO],0,0,1)</f>
        <v>329.06330000000003</v>
      </c>
      <c r="I251" s="27">
        <f>+IFERROR(LISTAS[[#This Row],[VENTA NETA]]/LISTAS[[#This Row],[COSTO]]-1,0)</f>
        <v>1.3880311174172264</v>
      </c>
      <c r="J251" s="50" t="str">
        <f>IFERROR(VLOOKUP(LISTAS[[#This Row],[ID]],_01_CODIGOS_Y_COSTOS_xlsm[[Producto y N°]:[CODIGO]],2,0),"")</f>
        <v>F-1107</v>
      </c>
      <c r="O251" t="s">
        <v>501</v>
      </c>
      <c r="AB251" s="12" t="str">
        <f>+LISTAS[[#This Row],[Codigo]]&amp;LISTAS[[#This Row],[Fabrica]]</f>
        <v>F-1107FADER</v>
      </c>
      <c r="AC251" s="13" t="str">
        <f>+LISTAS[[#This Row],[Codigo]]</f>
        <v>F-1107</v>
      </c>
      <c r="AD251" s="13" t="str">
        <f>+LISTAS[[#This Row],[ID]]</f>
        <v>PLASTICOS253</v>
      </c>
      <c r="AH251" s="36"/>
      <c r="AI251" s="37">
        <f>+LISTAS[[#This Row],[Precio]]+(LISTAS[[#This Row],[Precio]]*AH251)</f>
        <v>1455.21</v>
      </c>
      <c r="AJ251" s="38">
        <f t="shared" si="3"/>
        <v>727.60500000000002</v>
      </c>
      <c r="AL251" s="35">
        <f>+AJ251/LISTAS[[#This Row],[COSTO]]-1</f>
        <v>1.2111399235344686</v>
      </c>
      <c r="AM251" t="str">
        <f>+LISTAS[[#This Row],[ID]]</f>
        <v>PLASTICOS253</v>
      </c>
      <c r="AO251" s="43"/>
      <c r="AP251" s="39">
        <f>LISTAS[[#This Row],[COSTO]]+(LISTAS[[#This Row],[COSTO]]*AO251)</f>
        <v>329.06330000000003</v>
      </c>
      <c r="AQ251" s="44">
        <f>IF(AO251="",0,AP251/LISTAS[[#This Row],[VENTA NETA]]-1)</f>
        <v>0</v>
      </c>
      <c r="AS251" s="39">
        <v>266</v>
      </c>
      <c r="AT251" s="48">
        <f>+LISTAS[[#This Row],[COSTO]]/AS251-1</f>
        <v>0.23708007518797003</v>
      </c>
      <c r="BA251" t="s">
        <v>5</v>
      </c>
      <c r="BB251" s="36"/>
    </row>
    <row r="252" spans="1:54" x14ac:dyDescent="0.35">
      <c r="A252" s="7" t="s">
        <v>503</v>
      </c>
      <c r="B252" t="s">
        <v>5</v>
      </c>
      <c r="C252">
        <v>254</v>
      </c>
      <c r="D252" t="s">
        <v>504</v>
      </c>
      <c r="E252" s="2">
        <v>887.68</v>
      </c>
      <c r="F252" s="7" t="str">
        <f>+_xlfn.XLOOKUP(LISTAS[[#This Row],[ID]],_01_CODIGOS_Y_COSTOS_xlsm[Producto y N°],_01_CODIGOS_Y_COSTOS_xlsm[FABRICA],"",0,1)</f>
        <v>FADER</v>
      </c>
      <c r="G252" s="26">
        <f>LISTAS[[#This Row],[Precio]]*(1-0.46)</f>
        <v>479.34719999999999</v>
      </c>
      <c r="H252" s="1">
        <f>+_xlfn.XLOOKUP(LISTAS[[#This Row],[ID]],_01_CODIGOS_Y_COSTOS_xlsm[Producto y N°],_01_CODIGOS_Y_COSTOS_xlsm[COSTO],0,0,1)</f>
        <v>206.06909999999999</v>
      </c>
      <c r="I252" s="27">
        <f>+IFERROR(LISTAS[[#This Row],[VENTA NETA]]/LISTAS[[#This Row],[COSTO]]-1,0)</f>
        <v>1.3261478795219661</v>
      </c>
      <c r="J252" s="50" t="str">
        <f>IFERROR(VLOOKUP(LISTAS[[#This Row],[ID]],_01_CODIGOS_Y_COSTOS_xlsm[[Producto y N°]:[CODIGO]],2,0),"")</f>
        <v>F-1112</v>
      </c>
      <c r="O252" t="s">
        <v>503</v>
      </c>
      <c r="AB252" s="12" t="str">
        <f>+LISTAS[[#This Row],[Codigo]]&amp;LISTAS[[#This Row],[Fabrica]]</f>
        <v>F-1112FADER</v>
      </c>
      <c r="AC252" s="13" t="str">
        <f>+LISTAS[[#This Row],[Codigo]]</f>
        <v>F-1112</v>
      </c>
      <c r="AD252" s="13" t="str">
        <f>+LISTAS[[#This Row],[ID]]</f>
        <v>PLASTICOS254</v>
      </c>
      <c r="AH252" s="36"/>
      <c r="AI252" s="37">
        <f>+LISTAS[[#This Row],[Precio]]+(LISTAS[[#This Row],[Precio]]*AH252)</f>
        <v>887.68</v>
      </c>
      <c r="AJ252" s="38">
        <f t="shared" si="3"/>
        <v>443.84</v>
      </c>
      <c r="AL252" s="35">
        <f>+AJ252/LISTAS[[#This Row],[COSTO]]-1</f>
        <v>1.1538406291870058</v>
      </c>
      <c r="AM252" t="str">
        <f>+LISTAS[[#This Row],[ID]]</f>
        <v>PLASTICOS254</v>
      </c>
      <c r="AO252" s="43"/>
      <c r="AP252" s="39">
        <f>LISTAS[[#This Row],[COSTO]]+(LISTAS[[#This Row],[COSTO]]*AO252)</f>
        <v>206.06909999999999</v>
      </c>
      <c r="AQ252" s="44">
        <f>IF(AO252="",0,AP252/LISTAS[[#This Row],[VENTA NETA]]-1)</f>
        <v>0</v>
      </c>
      <c r="AS252" s="39">
        <v>163.4</v>
      </c>
      <c r="AT252" s="48">
        <f>+LISTAS[[#This Row],[COSTO]]/AS252-1</f>
        <v>0.26113280293757635</v>
      </c>
      <c r="BA252" t="s">
        <v>5</v>
      </c>
      <c r="BB252" s="36"/>
    </row>
    <row r="253" spans="1:54" x14ac:dyDescent="0.35">
      <c r="A253" s="7" t="s">
        <v>505</v>
      </c>
      <c r="B253" t="s">
        <v>5</v>
      </c>
      <c r="C253">
        <v>256</v>
      </c>
      <c r="D253" t="s">
        <v>506</v>
      </c>
      <c r="E253" s="2">
        <v>916.79</v>
      </c>
      <c r="F253" s="7" t="str">
        <f>+_xlfn.XLOOKUP(LISTAS[[#This Row],[ID]],_01_CODIGOS_Y_COSTOS_xlsm[Producto y N°],_01_CODIGOS_Y_COSTOS_xlsm[FABRICA],"",0,1)</f>
        <v>FADER</v>
      </c>
      <c r="G253" s="26">
        <f>LISTAS[[#This Row],[Precio]]*(1-0.46)</f>
        <v>495.06659999999999</v>
      </c>
      <c r="H253" s="1">
        <f>+_xlfn.XLOOKUP(LISTAS[[#This Row],[ID]],_01_CODIGOS_Y_COSTOS_xlsm[Producto y N°],_01_CODIGOS_Y_COSTOS_xlsm[COSTO],0,0,1)</f>
        <v>214.46250000000001</v>
      </c>
      <c r="I253" s="27">
        <f>+IFERROR(LISTAS[[#This Row],[VENTA NETA]]/LISTAS[[#This Row],[COSTO]]-1,0)</f>
        <v>1.3084063647490818</v>
      </c>
      <c r="J253" s="50" t="str">
        <f>IFERROR(VLOOKUP(LISTAS[[#This Row],[ID]],_01_CODIGOS_Y_COSTOS_xlsm[[Producto y N°]:[CODIGO]],2,0),"")</f>
        <v>S-290</v>
      </c>
      <c r="O253" t="s">
        <v>505</v>
      </c>
      <c r="AB253" s="12" t="str">
        <f>+LISTAS[[#This Row],[Codigo]]&amp;LISTAS[[#This Row],[Fabrica]]</f>
        <v>S-290FADER</v>
      </c>
      <c r="AC253" s="13" t="str">
        <f>+LISTAS[[#This Row],[Codigo]]</f>
        <v>S-290</v>
      </c>
      <c r="AD253" s="13" t="str">
        <f>+LISTAS[[#This Row],[ID]]</f>
        <v>PLASTICOS256</v>
      </c>
      <c r="AH253" s="36"/>
      <c r="AI253" s="37">
        <f>+LISTAS[[#This Row],[Precio]]+(LISTAS[[#This Row],[Precio]]*AH253)</f>
        <v>916.79</v>
      </c>
      <c r="AJ253" s="38">
        <f t="shared" si="3"/>
        <v>458.39499999999998</v>
      </c>
      <c r="AL253" s="35">
        <f>+AJ253/LISTAS[[#This Row],[COSTO]]-1</f>
        <v>1.1374133006935945</v>
      </c>
      <c r="AM253" t="str">
        <f>+LISTAS[[#This Row],[ID]]</f>
        <v>PLASTICOS256</v>
      </c>
      <c r="AO253" s="43"/>
      <c r="AP253" s="39">
        <f>LISTAS[[#This Row],[COSTO]]+(LISTAS[[#This Row],[COSTO]]*AO253)</f>
        <v>214.46250000000001</v>
      </c>
      <c r="AQ253" s="44">
        <f>IF(AO253="",0,AP253/LISTAS[[#This Row],[VENTA NETA]]-1)</f>
        <v>0</v>
      </c>
      <c r="AS253" s="39">
        <v>169.1</v>
      </c>
      <c r="AT253" s="48">
        <f>+LISTAS[[#This Row],[COSTO]]/AS253-1</f>
        <v>0.26825842696629221</v>
      </c>
      <c r="BA253" t="s">
        <v>5</v>
      </c>
      <c r="BB253" s="36"/>
    </row>
    <row r="254" spans="1:54" x14ac:dyDescent="0.35">
      <c r="A254" s="7" t="s">
        <v>507</v>
      </c>
      <c r="B254" t="s">
        <v>5</v>
      </c>
      <c r="C254">
        <v>257</v>
      </c>
      <c r="D254" t="s">
        <v>508</v>
      </c>
      <c r="E254" s="2">
        <v>887.68</v>
      </c>
      <c r="F254" s="7" t="str">
        <f>+_xlfn.XLOOKUP(LISTAS[[#This Row],[ID]],_01_CODIGOS_Y_COSTOS_xlsm[Producto y N°],_01_CODIGOS_Y_COSTOS_xlsm[FABRICA],"",0,1)</f>
        <v>FADER</v>
      </c>
      <c r="G254" s="26">
        <f>LISTAS[[#This Row],[Precio]]*(1-0.46)</f>
        <v>479.34719999999999</v>
      </c>
      <c r="H254" s="1">
        <f>+_xlfn.XLOOKUP(LISTAS[[#This Row],[ID]],_01_CODIGOS_Y_COSTOS_xlsm[Producto y N°],_01_CODIGOS_Y_COSTOS_xlsm[COSTO],0,0,1)</f>
        <v>203.91130000000001</v>
      </c>
      <c r="I254" s="27">
        <f>+IFERROR(LISTAS[[#This Row],[VENTA NETA]]/LISTAS[[#This Row],[COSTO]]-1,0)</f>
        <v>1.3507632975710515</v>
      </c>
      <c r="J254" s="50" t="str">
        <f>IFERROR(VLOOKUP(LISTAS[[#This Row],[ID]],_01_CODIGOS_Y_COSTOS_xlsm[[Producto y N°]:[CODIGO]],2,0),"")</f>
        <v>F-1118</v>
      </c>
      <c r="O254" t="s">
        <v>507</v>
      </c>
      <c r="AB254" s="12" t="str">
        <f>+LISTAS[[#This Row],[Codigo]]&amp;LISTAS[[#This Row],[Fabrica]]</f>
        <v>F-1118FADER</v>
      </c>
      <c r="AC254" s="13" t="str">
        <f>+LISTAS[[#This Row],[Codigo]]</f>
        <v>F-1118</v>
      </c>
      <c r="AD254" s="13" t="str">
        <f>+LISTAS[[#This Row],[ID]]</f>
        <v>PLASTICOS257</v>
      </c>
      <c r="AH254" s="36"/>
      <c r="AI254" s="37">
        <f>+LISTAS[[#This Row],[Precio]]+(LISTAS[[#This Row],[Precio]]*AH254)</f>
        <v>887.68</v>
      </c>
      <c r="AJ254" s="38">
        <f t="shared" si="3"/>
        <v>443.84</v>
      </c>
      <c r="AL254" s="35">
        <f>+AJ254/LISTAS[[#This Row],[COSTO]]-1</f>
        <v>1.1766326829361589</v>
      </c>
      <c r="AM254" t="str">
        <f>+LISTAS[[#This Row],[ID]]</f>
        <v>PLASTICOS257</v>
      </c>
      <c r="AO254" s="43"/>
      <c r="AP254" s="39">
        <f>LISTAS[[#This Row],[COSTO]]+(LISTAS[[#This Row],[COSTO]]*AO254)</f>
        <v>203.91130000000001</v>
      </c>
      <c r="AQ254" s="44">
        <f>IF(AO254="",0,AP254/LISTAS[[#This Row],[VENTA NETA]]-1)</f>
        <v>0</v>
      </c>
      <c r="AS254" s="39">
        <v>161.5</v>
      </c>
      <c r="AT254" s="48">
        <f>+LISTAS[[#This Row],[COSTO]]/AS254-1</f>
        <v>0.26260866873065014</v>
      </c>
      <c r="BA254" t="s">
        <v>5</v>
      </c>
      <c r="BB254" s="36"/>
    </row>
    <row r="255" spans="1:54" x14ac:dyDescent="0.35">
      <c r="A255" s="7" t="s">
        <v>509</v>
      </c>
      <c r="B255" t="s">
        <v>5</v>
      </c>
      <c r="C255">
        <v>258</v>
      </c>
      <c r="D255" t="s">
        <v>510</v>
      </c>
      <c r="E255" s="2">
        <v>1527.98</v>
      </c>
      <c r="F255" s="7" t="str">
        <f>+_xlfn.XLOOKUP(LISTAS[[#This Row],[ID]],_01_CODIGOS_Y_COSTOS_xlsm[Producto y N°],_01_CODIGOS_Y_COSTOS_xlsm[FABRICA],"",0,1)</f>
        <v>FADER</v>
      </c>
      <c r="G255" s="26">
        <f>LISTAS[[#This Row],[Precio]]*(1-0.46)</f>
        <v>825.1092000000001</v>
      </c>
      <c r="H255" s="1">
        <f>+_xlfn.XLOOKUP(LISTAS[[#This Row],[ID]],_01_CODIGOS_Y_COSTOS_xlsm[Producto y N°],_01_CODIGOS_Y_COSTOS_xlsm[COSTO],0,0,1)</f>
        <v>329.06330000000003</v>
      </c>
      <c r="I255" s="27">
        <f>+IFERROR(LISTAS[[#This Row],[VENTA NETA]]/LISTAS[[#This Row],[COSTO]]-1,0)</f>
        <v>1.5074482629937767</v>
      </c>
      <c r="J255" s="50" t="str">
        <f>IFERROR(VLOOKUP(LISTAS[[#This Row],[ID]],_01_CODIGOS_Y_COSTOS_xlsm[[Producto y N°]:[CODIGO]],2,0),"")</f>
        <v>F-1108</v>
      </c>
      <c r="O255" t="s">
        <v>509</v>
      </c>
      <c r="AB255" s="12" t="str">
        <f>+LISTAS[[#This Row],[Codigo]]&amp;LISTAS[[#This Row],[Fabrica]]</f>
        <v>F-1108FADER</v>
      </c>
      <c r="AC255" s="13" t="str">
        <f>+LISTAS[[#This Row],[Codigo]]</f>
        <v>F-1108</v>
      </c>
      <c r="AD255" s="13" t="str">
        <f>+LISTAS[[#This Row],[ID]]</f>
        <v>PLASTICOS258</v>
      </c>
      <c r="AH255" s="36"/>
      <c r="AI255" s="37">
        <f>+LISTAS[[#This Row],[Precio]]+(LISTAS[[#This Row],[Precio]]*AH255)</f>
        <v>1527.98</v>
      </c>
      <c r="AJ255" s="38">
        <f t="shared" si="3"/>
        <v>763.99</v>
      </c>
      <c r="AL255" s="35">
        <f>+AJ255/LISTAS[[#This Row],[COSTO]]-1</f>
        <v>1.3217113546238672</v>
      </c>
      <c r="AM255" t="str">
        <f>+LISTAS[[#This Row],[ID]]</f>
        <v>PLASTICOS258</v>
      </c>
      <c r="AO255" s="43"/>
      <c r="AP255" s="39">
        <f>LISTAS[[#This Row],[COSTO]]+(LISTAS[[#This Row],[COSTO]]*AO255)</f>
        <v>329.06330000000003</v>
      </c>
      <c r="AQ255" s="44">
        <f>IF(AO255="",0,AP255/LISTAS[[#This Row],[VENTA NETA]]-1)</f>
        <v>0</v>
      </c>
      <c r="AS255" s="39">
        <v>275.5</v>
      </c>
      <c r="AT255" s="48">
        <f>+LISTAS[[#This Row],[COSTO]]/AS255-1</f>
        <v>0.19442214156079873</v>
      </c>
      <c r="BA255" t="s">
        <v>5</v>
      </c>
      <c r="BB255" s="36"/>
    </row>
    <row r="256" spans="1:54" x14ac:dyDescent="0.35">
      <c r="A256" s="7" t="s">
        <v>511</v>
      </c>
      <c r="B256" t="s">
        <v>5</v>
      </c>
      <c r="C256">
        <v>259</v>
      </c>
      <c r="D256" t="s">
        <v>512</v>
      </c>
      <c r="E256" s="2">
        <v>1004.1</v>
      </c>
      <c r="F256" s="7" t="str">
        <f>+_xlfn.XLOOKUP(LISTAS[[#This Row],[ID]],_01_CODIGOS_Y_COSTOS_xlsm[Producto y N°],_01_CODIGOS_Y_COSTOS_xlsm[FABRICA],"",0,1)</f>
        <v>FADER</v>
      </c>
      <c r="G256" s="26">
        <f>LISTAS[[#This Row],[Precio]]*(1-0.46)</f>
        <v>542.21400000000006</v>
      </c>
      <c r="H256" s="1">
        <f>+_xlfn.XLOOKUP(LISTAS[[#This Row],[ID]],_01_CODIGOS_Y_COSTOS_xlsm[Producto y N°],_01_CODIGOS_Y_COSTOS_xlsm[COSTO],0,0,1)</f>
        <v>221.1737</v>
      </c>
      <c r="I256" s="27">
        <f>+IFERROR(LISTAS[[#This Row],[VENTA NETA]]/LISTAS[[#This Row],[COSTO]]-1,0)</f>
        <v>1.4515301774125948</v>
      </c>
      <c r="J256" s="50" t="str">
        <f>IFERROR(VLOOKUP(LISTAS[[#This Row],[ID]],_01_CODIGOS_Y_COSTOS_xlsm[[Producto y N°]:[CODIGO]],2,0),"")</f>
        <v>F-1121</v>
      </c>
      <c r="O256" t="s">
        <v>511</v>
      </c>
      <c r="AB256" s="12" t="str">
        <f>+LISTAS[[#This Row],[Codigo]]&amp;LISTAS[[#This Row],[Fabrica]]</f>
        <v>F-1121FADER</v>
      </c>
      <c r="AC256" s="13" t="str">
        <f>+LISTAS[[#This Row],[Codigo]]</f>
        <v>F-1121</v>
      </c>
      <c r="AD256" s="13" t="str">
        <f>+LISTAS[[#This Row],[ID]]</f>
        <v>PLASTICOS259</v>
      </c>
      <c r="AH256" s="36"/>
      <c r="AI256" s="37">
        <f>+LISTAS[[#This Row],[Precio]]+(LISTAS[[#This Row],[Precio]]*AH256)</f>
        <v>1004.1</v>
      </c>
      <c r="AJ256" s="38">
        <f t="shared" si="3"/>
        <v>502.05</v>
      </c>
      <c r="AL256" s="35">
        <f>+AJ256/LISTAS[[#This Row],[COSTO]]-1</f>
        <v>1.2699353494561061</v>
      </c>
      <c r="AM256" t="str">
        <f>+LISTAS[[#This Row],[ID]]</f>
        <v>PLASTICOS259</v>
      </c>
      <c r="AO256" s="43"/>
      <c r="AP256" s="39">
        <f>LISTAS[[#This Row],[COSTO]]+(LISTAS[[#This Row],[COSTO]]*AO256)</f>
        <v>221.1737</v>
      </c>
      <c r="AQ256" s="44">
        <f>IF(AO256="",0,AP256/LISTAS[[#This Row],[VENTA NETA]]-1)</f>
        <v>0</v>
      </c>
      <c r="AS256" s="39">
        <v>180.5</v>
      </c>
      <c r="AT256" s="48">
        <f>+LISTAS[[#This Row],[COSTO]]/AS256-1</f>
        <v>0.22533905817174515</v>
      </c>
      <c r="BA256" t="s">
        <v>5</v>
      </c>
      <c r="BB256" s="36"/>
    </row>
    <row r="257" spans="1:54" x14ac:dyDescent="0.35">
      <c r="A257" s="7" t="s">
        <v>513</v>
      </c>
      <c r="B257" t="s">
        <v>5</v>
      </c>
      <c r="C257">
        <v>260</v>
      </c>
      <c r="D257" t="s">
        <v>514</v>
      </c>
      <c r="E257" s="2">
        <v>873.13</v>
      </c>
      <c r="F257" s="7" t="str">
        <f>+_xlfn.XLOOKUP(LISTAS[[#This Row],[ID]],_01_CODIGOS_Y_COSTOS_xlsm[Producto y N°],_01_CODIGOS_Y_COSTOS_xlsm[FABRICA],"",0,1)</f>
        <v>FADER</v>
      </c>
      <c r="G257" s="26">
        <f>LISTAS[[#This Row],[Precio]]*(1-0.46)</f>
        <v>471.49020000000002</v>
      </c>
      <c r="H257" s="1">
        <f>+_xlfn.XLOOKUP(LISTAS[[#This Row],[ID]],_01_CODIGOS_Y_COSTOS_xlsm[Producto y N°],_01_CODIGOS_Y_COSTOS_xlsm[COSTO],0,0,1)</f>
        <v>203.91130000000001</v>
      </c>
      <c r="I257" s="27">
        <f>+IFERROR(LISTAS[[#This Row],[VENTA NETA]]/LISTAS[[#This Row],[COSTO]]-1,0)</f>
        <v>1.3122318380589992</v>
      </c>
      <c r="J257" s="50" t="str">
        <f>IFERROR(VLOOKUP(LISTAS[[#This Row],[ID]],_01_CODIGOS_Y_COSTOS_xlsm[[Producto y N°]:[CODIGO]],2,0),"")</f>
        <v>F-1131</v>
      </c>
      <c r="O257" t="s">
        <v>513</v>
      </c>
      <c r="AB257" s="12" t="str">
        <f>+LISTAS[[#This Row],[Codigo]]&amp;LISTAS[[#This Row],[Fabrica]]</f>
        <v>F-1131FADER</v>
      </c>
      <c r="AC257" s="13" t="str">
        <f>+LISTAS[[#This Row],[Codigo]]</f>
        <v>F-1131</v>
      </c>
      <c r="AD257" s="13" t="str">
        <f>+LISTAS[[#This Row],[ID]]</f>
        <v>PLASTICOS260</v>
      </c>
      <c r="AH257" s="36"/>
      <c r="AI257" s="37">
        <f>+LISTAS[[#This Row],[Precio]]+(LISTAS[[#This Row],[Precio]]*AH257)</f>
        <v>873.13</v>
      </c>
      <c r="AJ257" s="38">
        <f t="shared" si="3"/>
        <v>436.565</v>
      </c>
      <c r="AL257" s="35">
        <f>+AJ257/LISTAS[[#This Row],[COSTO]]-1</f>
        <v>1.1409554056101845</v>
      </c>
      <c r="AM257" t="str">
        <f>+LISTAS[[#This Row],[ID]]</f>
        <v>PLASTICOS260</v>
      </c>
      <c r="AO257" s="43"/>
      <c r="AP257" s="39">
        <f>LISTAS[[#This Row],[COSTO]]+(LISTAS[[#This Row],[COSTO]]*AO257)</f>
        <v>203.91130000000001</v>
      </c>
      <c r="AQ257" s="44">
        <f>IF(AO257="",0,AP257/LISTAS[[#This Row],[VENTA NETA]]-1)</f>
        <v>0</v>
      </c>
      <c r="AS257" s="39">
        <v>161.52879999999999</v>
      </c>
      <c r="AT257" s="48">
        <f>+LISTAS[[#This Row],[COSTO]]/AS257-1</f>
        <v>0.26238355017804893</v>
      </c>
      <c r="BA257" t="s">
        <v>5</v>
      </c>
      <c r="BB257" s="36"/>
    </row>
    <row r="258" spans="1:54" x14ac:dyDescent="0.35">
      <c r="A258" s="7" t="s">
        <v>515</v>
      </c>
      <c r="B258" t="s">
        <v>5</v>
      </c>
      <c r="C258">
        <v>261</v>
      </c>
      <c r="D258" t="s">
        <v>516</v>
      </c>
      <c r="E258" s="2">
        <v>1454.79</v>
      </c>
      <c r="F258" s="7" t="str">
        <f>+_xlfn.XLOOKUP(LISTAS[[#This Row],[ID]],_01_CODIGOS_Y_COSTOS_xlsm[Producto y N°],_01_CODIGOS_Y_COSTOS_xlsm[FABRICA],"",0,1)</f>
        <v>FADER</v>
      </c>
      <c r="G258" s="26">
        <f>LISTAS[[#This Row],[Precio]]*(1-0.46)</f>
        <v>785.58659999999998</v>
      </c>
      <c r="H258" s="1">
        <f>+_xlfn.XLOOKUP(LISTAS[[#This Row],[ID]],_01_CODIGOS_Y_COSTOS_xlsm[Producto y N°],_01_CODIGOS_Y_COSTOS_xlsm[COSTO],0,0,1)</f>
        <v>0</v>
      </c>
      <c r="I258" s="27">
        <f>+IFERROR(LISTAS[[#This Row],[VENTA NETA]]/LISTAS[[#This Row],[COSTO]]-1,0)</f>
        <v>0</v>
      </c>
      <c r="J258" s="50" t="str">
        <f>IFERROR(VLOOKUP(LISTAS[[#This Row],[ID]],_01_CODIGOS_Y_COSTOS_xlsm[[Producto y N°]:[CODIGO]],2,0),"")</f>
        <v>S-260</v>
      </c>
      <c r="O258" t="s">
        <v>515</v>
      </c>
      <c r="AB258" s="12" t="str">
        <f>+LISTAS[[#This Row],[Codigo]]&amp;LISTAS[[#This Row],[Fabrica]]</f>
        <v>S-260FADER</v>
      </c>
      <c r="AC258" s="13" t="str">
        <f>+LISTAS[[#This Row],[Codigo]]</f>
        <v>S-260</v>
      </c>
      <c r="AD258" s="13" t="str">
        <f>+LISTAS[[#This Row],[ID]]</f>
        <v>PLASTICOS261</v>
      </c>
      <c r="AH258" s="36"/>
      <c r="AI258" s="37">
        <f>+LISTAS[[#This Row],[Precio]]+(LISTAS[[#This Row],[Precio]]*AH258)</f>
        <v>1454.79</v>
      </c>
      <c r="AJ258" s="38">
        <f t="shared" ref="AJ258:AJ321" si="4">+((100-50)*0.01)*AI258</f>
        <v>727.39499999999998</v>
      </c>
      <c r="AL258" s="35" t="e">
        <f>+AJ258/LISTAS[[#This Row],[COSTO]]-1</f>
        <v>#DIV/0!</v>
      </c>
      <c r="AM258" t="str">
        <f>+LISTAS[[#This Row],[ID]]</f>
        <v>PLASTICOS261</v>
      </c>
      <c r="AO258" s="43"/>
      <c r="AP258" s="39">
        <f>LISTAS[[#This Row],[COSTO]]+(LISTAS[[#This Row],[COSTO]]*AO258)</f>
        <v>0</v>
      </c>
      <c r="AQ258" s="44">
        <f>IF(AO258="",0,AP258/LISTAS[[#This Row],[VENTA NETA]]-1)</f>
        <v>0</v>
      </c>
      <c r="AS258" s="39">
        <v>0</v>
      </c>
      <c r="AT258" s="48" t="e">
        <f>+LISTAS[[#This Row],[COSTO]]/AS258-1</f>
        <v>#DIV/0!</v>
      </c>
      <c r="BA258" t="s">
        <v>5</v>
      </c>
      <c r="BB258" s="36"/>
    </row>
    <row r="259" spans="1:54" x14ac:dyDescent="0.35">
      <c r="A259" s="7" t="s">
        <v>517</v>
      </c>
      <c r="B259" t="s">
        <v>5</v>
      </c>
      <c r="C259">
        <v>262</v>
      </c>
      <c r="D259" t="s">
        <v>518</v>
      </c>
      <c r="E259" s="2">
        <v>1527.98</v>
      </c>
      <c r="F259" s="7" t="str">
        <f>+_xlfn.XLOOKUP(LISTAS[[#This Row],[ID]],_01_CODIGOS_Y_COSTOS_xlsm[Producto y N°],_01_CODIGOS_Y_COSTOS_xlsm[FABRICA],"",0,1)</f>
        <v>FADER</v>
      </c>
      <c r="G259" s="26">
        <f>LISTAS[[#This Row],[Precio]]*(1-0.46)</f>
        <v>825.1092000000001</v>
      </c>
      <c r="H259" s="1">
        <f>+_xlfn.XLOOKUP(LISTAS[[#This Row],[ID]],_01_CODIGOS_Y_COSTOS_xlsm[Producto y N°],_01_CODIGOS_Y_COSTOS_xlsm[COSTO],0,0,1)</f>
        <v>329.06330000000003</v>
      </c>
      <c r="I259" s="27">
        <f>+IFERROR(LISTAS[[#This Row],[VENTA NETA]]/LISTAS[[#This Row],[COSTO]]-1,0)</f>
        <v>1.5074482629937767</v>
      </c>
      <c r="J259" s="50" t="str">
        <f>IFERROR(VLOOKUP(LISTAS[[#This Row],[ID]],_01_CODIGOS_Y_COSTOS_xlsm[[Producto y N°]:[CODIGO]],2,0),"")</f>
        <v>F-1109</v>
      </c>
      <c r="O259" t="s">
        <v>517</v>
      </c>
      <c r="AB259" s="12" t="str">
        <f>+LISTAS[[#This Row],[Codigo]]&amp;LISTAS[[#This Row],[Fabrica]]</f>
        <v>F-1109FADER</v>
      </c>
      <c r="AC259" s="13" t="str">
        <f>+LISTAS[[#This Row],[Codigo]]</f>
        <v>F-1109</v>
      </c>
      <c r="AD259" s="13" t="str">
        <f>+LISTAS[[#This Row],[ID]]</f>
        <v>PLASTICOS262</v>
      </c>
      <c r="AH259" s="36"/>
      <c r="AI259" s="37">
        <f>+LISTAS[[#This Row],[Precio]]+(LISTAS[[#This Row],[Precio]]*AH259)</f>
        <v>1527.98</v>
      </c>
      <c r="AJ259" s="38">
        <f t="shared" si="4"/>
        <v>763.99</v>
      </c>
      <c r="AL259" s="35">
        <f>+AJ259/LISTAS[[#This Row],[COSTO]]-1</f>
        <v>1.3217113546238672</v>
      </c>
      <c r="AM259" t="str">
        <f>+LISTAS[[#This Row],[ID]]</f>
        <v>PLASTICOS262</v>
      </c>
      <c r="AO259" s="43"/>
      <c r="AP259" s="39">
        <f>LISTAS[[#This Row],[COSTO]]+(LISTAS[[#This Row],[COSTO]]*AO259)</f>
        <v>329.06330000000003</v>
      </c>
      <c r="AQ259" s="44">
        <f>IF(AO259="",0,AP259/LISTAS[[#This Row],[VENTA NETA]]-1)</f>
        <v>0</v>
      </c>
      <c r="AS259" s="39">
        <v>275.5</v>
      </c>
      <c r="AT259" s="48">
        <f>+LISTAS[[#This Row],[COSTO]]/AS259-1</f>
        <v>0.19442214156079873</v>
      </c>
      <c r="BA259" t="s">
        <v>5</v>
      </c>
      <c r="BB259" s="36"/>
    </row>
    <row r="260" spans="1:54" x14ac:dyDescent="0.35">
      <c r="A260" s="7" t="s">
        <v>519</v>
      </c>
      <c r="B260" t="s">
        <v>5</v>
      </c>
      <c r="C260">
        <v>263</v>
      </c>
      <c r="D260" t="s">
        <v>520</v>
      </c>
      <c r="E260" s="2">
        <v>931.34</v>
      </c>
      <c r="F260" s="7" t="str">
        <f>+_xlfn.XLOOKUP(LISTAS[[#This Row],[ID]],_01_CODIGOS_Y_COSTOS_xlsm[Producto y N°],_01_CODIGOS_Y_COSTOS_xlsm[FABRICA],"",0,1)</f>
        <v>FADER</v>
      </c>
      <c r="G260" s="26">
        <f>LISTAS[[#This Row],[Precio]]*(1-0.46)</f>
        <v>502.92360000000008</v>
      </c>
      <c r="H260" s="1">
        <f>+_xlfn.XLOOKUP(LISTAS[[#This Row],[ID]],_01_CODIGOS_Y_COSTOS_xlsm[Producto y N°],_01_CODIGOS_Y_COSTOS_xlsm[COSTO],0,0,1)</f>
        <v>204.99019999999999</v>
      </c>
      <c r="I260" s="27">
        <f>+IFERROR(LISTAS[[#This Row],[VENTA NETA]]/LISTAS[[#This Row],[COSTO]]-1,0)</f>
        <v>1.4534031382963679</v>
      </c>
      <c r="J260" s="50" t="str">
        <f>IFERROR(VLOOKUP(LISTAS[[#This Row],[ID]],_01_CODIGOS_Y_COSTOS_xlsm[[Producto y N°]:[CODIGO]],2,0),"")</f>
        <v>F-1113</v>
      </c>
      <c r="O260" t="s">
        <v>519</v>
      </c>
      <c r="AB260" s="12" t="str">
        <f>+LISTAS[[#This Row],[Codigo]]&amp;LISTAS[[#This Row],[Fabrica]]</f>
        <v>F-1113FADER</v>
      </c>
      <c r="AC260" s="13" t="str">
        <f>+LISTAS[[#This Row],[Codigo]]</f>
        <v>F-1113</v>
      </c>
      <c r="AD260" s="13" t="str">
        <f>+LISTAS[[#This Row],[ID]]</f>
        <v>PLASTICOS263</v>
      </c>
      <c r="AH260" s="36"/>
      <c r="AI260" s="37">
        <f>+LISTAS[[#This Row],[Precio]]+(LISTAS[[#This Row],[Precio]]*AH260)</f>
        <v>931.34</v>
      </c>
      <c r="AJ260" s="38">
        <f t="shared" si="4"/>
        <v>465.67</v>
      </c>
      <c r="AL260" s="35">
        <f>+AJ260/LISTAS[[#This Row],[COSTO]]-1</f>
        <v>1.2716695724966365</v>
      </c>
      <c r="AM260" t="str">
        <f>+LISTAS[[#This Row],[ID]]</f>
        <v>PLASTICOS263</v>
      </c>
      <c r="AO260" s="43"/>
      <c r="AP260" s="39">
        <f>LISTAS[[#This Row],[COSTO]]+(LISTAS[[#This Row],[COSTO]]*AO260)</f>
        <v>204.99019999999999</v>
      </c>
      <c r="AQ260" s="44">
        <f>IF(AO260="",0,AP260/LISTAS[[#This Row],[VENTA NETA]]-1)</f>
        <v>0</v>
      </c>
      <c r="AS260" s="39">
        <v>171</v>
      </c>
      <c r="AT260" s="48">
        <f>+LISTAS[[#This Row],[COSTO]]/AS260-1</f>
        <v>0.1987730994152046</v>
      </c>
      <c r="BA260" t="s">
        <v>5</v>
      </c>
      <c r="BB260" s="36"/>
    </row>
    <row r="261" spans="1:54" x14ac:dyDescent="0.35">
      <c r="A261" s="7" t="s">
        <v>521</v>
      </c>
      <c r="B261" t="s">
        <v>5</v>
      </c>
      <c r="C261">
        <v>264</v>
      </c>
      <c r="D261" t="s">
        <v>522</v>
      </c>
      <c r="E261" s="2">
        <v>1018.65</v>
      </c>
      <c r="F261" s="7" t="str">
        <f>+_xlfn.XLOOKUP(LISTAS[[#This Row],[ID]],_01_CODIGOS_Y_COSTOS_xlsm[Producto y N°],_01_CODIGOS_Y_COSTOS_xlsm[FABRICA],"",0,1)</f>
        <v>FADER</v>
      </c>
      <c r="G261" s="26">
        <f>LISTAS[[#This Row],[Precio]]*(1-0.46)</f>
        <v>550.07100000000003</v>
      </c>
      <c r="H261" s="1">
        <f>+_xlfn.XLOOKUP(LISTAS[[#This Row],[ID]],_01_CODIGOS_Y_COSTOS_xlsm[Producto y N°],_01_CODIGOS_Y_COSTOS_xlsm[COSTO],0,0,1)</f>
        <v>221.1737</v>
      </c>
      <c r="I261" s="27">
        <f>+IFERROR(LISTAS[[#This Row],[VENTA NETA]]/LISTAS[[#This Row],[COSTO]]-1,0)</f>
        <v>1.4870542926215911</v>
      </c>
      <c r="J261" s="50" t="str">
        <f>IFERROR(VLOOKUP(LISTAS[[#This Row],[ID]],_01_CODIGOS_Y_COSTOS_xlsm[[Producto y N°]:[CODIGO]],2,0),"")</f>
        <v>F-1117</v>
      </c>
      <c r="O261" t="s">
        <v>521</v>
      </c>
      <c r="AB261" s="12" t="str">
        <f>+LISTAS[[#This Row],[Codigo]]&amp;LISTAS[[#This Row],[Fabrica]]</f>
        <v>F-1117FADER</v>
      </c>
      <c r="AC261" s="13" t="str">
        <f>+LISTAS[[#This Row],[Codigo]]</f>
        <v>F-1117</v>
      </c>
      <c r="AD261" s="13" t="str">
        <f>+LISTAS[[#This Row],[ID]]</f>
        <v>PLASTICOS264</v>
      </c>
      <c r="AH261" s="36"/>
      <c r="AI261" s="37">
        <f>+LISTAS[[#This Row],[Precio]]+(LISTAS[[#This Row],[Precio]]*AH261)</f>
        <v>1018.65</v>
      </c>
      <c r="AJ261" s="38">
        <f t="shared" si="4"/>
        <v>509.32499999999999</v>
      </c>
      <c r="AL261" s="35">
        <f>+AJ261/LISTAS[[#This Row],[COSTO]]-1</f>
        <v>1.3028280487236956</v>
      </c>
      <c r="AM261" t="str">
        <f>+LISTAS[[#This Row],[ID]]</f>
        <v>PLASTICOS264</v>
      </c>
      <c r="AO261" s="43"/>
      <c r="AP261" s="39">
        <f>LISTAS[[#This Row],[COSTO]]+(LISTAS[[#This Row],[COSTO]]*AO261)</f>
        <v>221.1737</v>
      </c>
      <c r="AQ261" s="44">
        <f>IF(AO261="",0,AP261/LISTAS[[#This Row],[VENTA NETA]]-1)</f>
        <v>0</v>
      </c>
      <c r="AS261" s="39">
        <v>185.25</v>
      </c>
      <c r="AT261" s="48">
        <f>+LISTAS[[#This Row],[COSTO]]/AS261-1</f>
        <v>0.19392010796221326</v>
      </c>
      <c r="BA261" t="s">
        <v>5</v>
      </c>
      <c r="BB261" s="36"/>
    </row>
    <row r="262" spans="1:54" x14ac:dyDescent="0.35">
      <c r="A262" s="7" t="s">
        <v>523</v>
      </c>
      <c r="B262" t="s">
        <v>5</v>
      </c>
      <c r="C262">
        <v>265</v>
      </c>
      <c r="D262" t="s">
        <v>524</v>
      </c>
      <c r="E262" s="2">
        <v>785.82</v>
      </c>
      <c r="F262" s="7" t="str">
        <f>+_xlfn.XLOOKUP(LISTAS[[#This Row],[ID]],_01_CODIGOS_Y_COSTOS_xlsm[Producto y N°],_01_CODIGOS_Y_COSTOS_xlsm[FABRICA],"",0,1)</f>
        <v>FADER</v>
      </c>
      <c r="G262" s="26">
        <f>LISTAS[[#This Row],[Precio]]*(1-0.46)</f>
        <v>424.34280000000007</v>
      </c>
      <c r="H262" s="1">
        <f>+_xlfn.XLOOKUP(LISTAS[[#This Row],[ID]],_01_CODIGOS_Y_COSTOS_xlsm[Producto y N°],_01_CODIGOS_Y_COSTOS_xlsm[COSTO],0,0,1)</f>
        <v>183.41229999999999</v>
      </c>
      <c r="I262" s="27">
        <f>+IFERROR(LISTAS[[#This Row],[VENTA NETA]]/LISTAS[[#This Row],[COSTO]]-1,0)</f>
        <v>1.313600560049681</v>
      </c>
      <c r="J262" s="50" t="str">
        <f>IFERROR(VLOOKUP(LISTAS[[#This Row],[ID]],_01_CODIGOS_Y_COSTOS_xlsm[[Producto y N°]:[CODIGO]],2,0),"")</f>
        <v>F-1122</v>
      </c>
      <c r="O262" t="s">
        <v>523</v>
      </c>
      <c r="AB262" s="12" t="str">
        <f>+LISTAS[[#This Row],[Codigo]]&amp;LISTAS[[#This Row],[Fabrica]]</f>
        <v>F-1122FADER</v>
      </c>
      <c r="AC262" s="13" t="str">
        <f>+LISTAS[[#This Row],[Codigo]]</f>
        <v>F-1122</v>
      </c>
      <c r="AD262" s="13" t="str">
        <f>+LISTAS[[#This Row],[ID]]</f>
        <v>PLASTICOS265</v>
      </c>
      <c r="AH262" s="36"/>
      <c r="AI262" s="37">
        <f>+LISTAS[[#This Row],[Precio]]+(LISTAS[[#This Row],[Precio]]*AH262)</f>
        <v>785.82</v>
      </c>
      <c r="AJ262" s="38">
        <f t="shared" si="4"/>
        <v>392.91</v>
      </c>
      <c r="AL262" s="35">
        <f>+AJ262/LISTAS[[#This Row],[COSTO]]-1</f>
        <v>1.1422227407867416</v>
      </c>
      <c r="AM262" t="str">
        <f>+LISTAS[[#This Row],[ID]]</f>
        <v>PLASTICOS265</v>
      </c>
      <c r="AO262" s="43"/>
      <c r="AP262" s="39">
        <f>LISTAS[[#This Row],[COSTO]]+(LISTAS[[#This Row],[COSTO]]*AO262)</f>
        <v>183.41229999999999</v>
      </c>
      <c r="AQ262" s="44">
        <f>IF(AO262="",0,AP262/LISTAS[[#This Row],[VENTA NETA]]-1)</f>
        <v>0</v>
      </c>
      <c r="AS262" s="39">
        <v>146.30000000000001</v>
      </c>
      <c r="AT262" s="48">
        <f>+LISTAS[[#This Row],[COSTO]]/AS262-1</f>
        <v>0.25367259056732716</v>
      </c>
      <c r="BA262" t="s">
        <v>5</v>
      </c>
      <c r="BB262" s="36"/>
    </row>
    <row r="263" spans="1:54" x14ac:dyDescent="0.35">
      <c r="A263" s="7" t="s">
        <v>525</v>
      </c>
      <c r="B263" t="s">
        <v>5</v>
      </c>
      <c r="C263">
        <v>266</v>
      </c>
      <c r="D263" t="s">
        <v>526</v>
      </c>
      <c r="E263" s="2">
        <v>887.68</v>
      </c>
      <c r="F263" s="7" t="str">
        <f>+_xlfn.XLOOKUP(LISTAS[[#This Row],[ID]],_01_CODIGOS_Y_COSTOS_xlsm[Producto y N°],_01_CODIGOS_Y_COSTOS_xlsm[FABRICA],"",0,1)</f>
        <v>FADER</v>
      </c>
      <c r="G263" s="26">
        <f>LISTAS[[#This Row],[Precio]]*(1-0.46)</f>
        <v>479.34719999999999</v>
      </c>
      <c r="H263" s="1">
        <f>+_xlfn.XLOOKUP(LISTAS[[#This Row],[ID]],_01_CODIGOS_Y_COSTOS_xlsm[Producto y N°],_01_CODIGOS_Y_COSTOS_xlsm[COSTO],0,0,1)</f>
        <v>199.5958</v>
      </c>
      <c r="I263" s="27">
        <f>+IFERROR(LISTAS[[#This Row],[VENTA NETA]]/LISTAS[[#This Row],[COSTO]]-1,0)</f>
        <v>1.4015896126070788</v>
      </c>
      <c r="J263" s="50" t="str">
        <f>IFERROR(VLOOKUP(LISTAS[[#This Row],[ID]],_01_CODIGOS_Y_COSTOS_xlsm[[Producto y N°]:[CODIGO]],2,0),"")</f>
        <v>F-1120</v>
      </c>
      <c r="O263" t="s">
        <v>525</v>
      </c>
      <c r="AB263" s="12" t="str">
        <f>+LISTAS[[#This Row],[Codigo]]&amp;LISTAS[[#This Row],[Fabrica]]</f>
        <v>F-1120FADER</v>
      </c>
      <c r="AC263" s="13" t="str">
        <f>+LISTAS[[#This Row],[Codigo]]</f>
        <v>F-1120</v>
      </c>
      <c r="AD263" s="13" t="str">
        <f>+LISTAS[[#This Row],[ID]]</f>
        <v>PLASTICOS266</v>
      </c>
      <c r="AH263" s="36"/>
      <c r="AI263" s="37">
        <f>+LISTAS[[#This Row],[Precio]]+(LISTAS[[#This Row],[Precio]]*AH263)</f>
        <v>887.68</v>
      </c>
      <c r="AJ263" s="38">
        <f t="shared" si="4"/>
        <v>443.84</v>
      </c>
      <c r="AL263" s="35">
        <f>+AJ263/LISTAS[[#This Row],[COSTO]]-1</f>
        <v>1.2236940857472951</v>
      </c>
      <c r="AM263" t="str">
        <f>+LISTAS[[#This Row],[ID]]</f>
        <v>PLASTICOS266</v>
      </c>
      <c r="AO263" s="43"/>
      <c r="AP263" s="39">
        <f>LISTAS[[#This Row],[COSTO]]+(LISTAS[[#This Row],[COSTO]]*AO263)</f>
        <v>199.5958</v>
      </c>
      <c r="AQ263" s="44">
        <f>IF(AO263="",0,AP263/LISTAS[[#This Row],[VENTA NETA]]-1)</f>
        <v>0</v>
      </c>
      <c r="AS263" s="39">
        <v>161.5</v>
      </c>
      <c r="AT263" s="48">
        <f>+LISTAS[[#This Row],[COSTO]]/AS263-1</f>
        <v>0.23588730650154788</v>
      </c>
      <c r="BA263" t="s">
        <v>5</v>
      </c>
      <c r="BB263" s="36"/>
    </row>
    <row r="264" spans="1:54" x14ac:dyDescent="0.35">
      <c r="A264" s="7" t="s">
        <v>527</v>
      </c>
      <c r="B264" t="s">
        <v>5</v>
      </c>
      <c r="C264">
        <v>267</v>
      </c>
      <c r="D264" t="s">
        <v>528</v>
      </c>
      <c r="E264" s="2">
        <v>1018.65</v>
      </c>
      <c r="F264" s="7" t="str">
        <f>+_xlfn.XLOOKUP(LISTAS[[#This Row],[ID]],_01_CODIGOS_Y_COSTOS_xlsm[Producto y N°],_01_CODIGOS_Y_COSTOS_xlsm[FABRICA],"",0,1)</f>
        <v>FADER</v>
      </c>
      <c r="G264" s="26">
        <f>LISTAS[[#This Row],[Precio]]*(1-0.46)</f>
        <v>550.07100000000003</v>
      </c>
      <c r="H264" s="1">
        <f>+_xlfn.XLOOKUP(LISTAS[[#This Row],[ID]],_01_CODIGOS_Y_COSTOS_xlsm[Producto y N°],_01_CODIGOS_Y_COSTOS_xlsm[COSTO],0,0,1)</f>
        <v>192.04349999999999</v>
      </c>
      <c r="I264" s="27">
        <f>+IFERROR(LISTAS[[#This Row],[VENTA NETA]]/LISTAS[[#This Row],[COSTO]]-1,0)</f>
        <v>1.8643041810839733</v>
      </c>
      <c r="J264" s="50" t="str">
        <f>IFERROR(VLOOKUP(LISTAS[[#This Row],[ID]],_01_CODIGOS_Y_COSTOS_xlsm[[Producto y N°]:[CODIGO]],2,0),"")</f>
        <v>F-1129</v>
      </c>
      <c r="O264" t="s">
        <v>527</v>
      </c>
      <c r="AB264" s="12" t="str">
        <f>+LISTAS[[#This Row],[Codigo]]&amp;LISTAS[[#This Row],[Fabrica]]</f>
        <v>F-1129FADER</v>
      </c>
      <c r="AC264" s="13" t="str">
        <f>+LISTAS[[#This Row],[Codigo]]</f>
        <v>F-1129</v>
      </c>
      <c r="AD264" s="13" t="str">
        <f>+LISTAS[[#This Row],[ID]]</f>
        <v>PLASTICOS267</v>
      </c>
      <c r="AH264" s="36"/>
      <c r="AI264" s="37">
        <f>+LISTAS[[#This Row],[Precio]]+(LISTAS[[#This Row],[Precio]]*AH264)</f>
        <v>1018.65</v>
      </c>
      <c r="AJ264" s="38">
        <f t="shared" si="4"/>
        <v>509.32499999999999</v>
      </c>
      <c r="AL264" s="35">
        <f>+AJ264/LISTAS[[#This Row],[COSTO]]-1</f>
        <v>1.6521335010036791</v>
      </c>
      <c r="AM264" t="str">
        <f>+LISTAS[[#This Row],[ID]]</f>
        <v>PLASTICOS267</v>
      </c>
      <c r="AO264" s="43"/>
      <c r="AP264" s="39">
        <f>LISTAS[[#This Row],[COSTO]]+(LISTAS[[#This Row],[COSTO]]*AO264)</f>
        <v>192.04349999999999</v>
      </c>
      <c r="AQ264" s="44">
        <f>IF(AO264="",0,AP264/LISTAS[[#This Row],[VENTA NETA]]-1)</f>
        <v>0</v>
      </c>
      <c r="AS264" s="39">
        <v>152</v>
      </c>
      <c r="AT264" s="48">
        <f>+LISTAS[[#This Row],[COSTO]]/AS264-1</f>
        <v>0.26344407894736843</v>
      </c>
      <c r="BA264" t="s">
        <v>5</v>
      </c>
      <c r="BB264" s="36"/>
    </row>
    <row r="265" spans="1:54" x14ac:dyDescent="0.35">
      <c r="A265" s="7" t="s">
        <v>529</v>
      </c>
      <c r="B265" t="s">
        <v>5</v>
      </c>
      <c r="C265">
        <v>268</v>
      </c>
      <c r="D265" t="s">
        <v>530</v>
      </c>
      <c r="E265" s="2">
        <v>844.02</v>
      </c>
      <c r="F265" s="7" t="str">
        <f>+_xlfn.XLOOKUP(LISTAS[[#This Row],[ID]],_01_CODIGOS_Y_COSTOS_xlsm[Producto y N°],_01_CODIGOS_Y_COSTOS_xlsm[FABRICA],"",0,1)</f>
        <v>FADER</v>
      </c>
      <c r="G265" s="26">
        <f>LISTAS[[#This Row],[Precio]]*(1-0.46)</f>
        <v>455.77080000000001</v>
      </c>
      <c r="H265" s="1">
        <f>+_xlfn.XLOOKUP(LISTAS[[#This Row],[ID]],_01_CODIGOS_Y_COSTOS_xlsm[Producto y N°],_01_CODIGOS_Y_COSTOS_xlsm[COSTO],0,0,1)</f>
        <v>183.41229999999999</v>
      </c>
      <c r="I265" s="27">
        <f>+IFERROR(LISTAS[[#This Row],[VENTA NETA]]/LISTAS[[#This Row],[COSTO]]-1,0)</f>
        <v>1.4849522087668059</v>
      </c>
      <c r="J265" s="50" t="str">
        <f>IFERROR(VLOOKUP(LISTAS[[#This Row],[ID]],_01_CODIGOS_Y_COSTOS_xlsm[[Producto y N°]:[CODIGO]],2,0),"")</f>
        <v>F-722</v>
      </c>
      <c r="O265" t="s">
        <v>529</v>
      </c>
      <c r="AB265" s="12" t="str">
        <f>+LISTAS[[#This Row],[Codigo]]&amp;LISTAS[[#This Row],[Fabrica]]</f>
        <v>F-722FADER</v>
      </c>
      <c r="AC265" s="13" t="str">
        <f>+LISTAS[[#This Row],[Codigo]]</f>
        <v>F-722</v>
      </c>
      <c r="AD265" s="13" t="str">
        <f>+LISTAS[[#This Row],[ID]]</f>
        <v>PLASTICOS268</v>
      </c>
      <c r="AH265" s="36"/>
      <c r="AI265" s="37">
        <f>+LISTAS[[#This Row],[Precio]]+(LISTAS[[#This Row],[Precio]]*AH265)</f>
        <v>844.02</v>
      </c>
      <c r="AJ265" s="38">
        <f t="shared" si="4"/>
        <v>422.01</v>
      </c>
      <c r="AL265" s="35">
        <f>+AJ265/LISTAS[[#This Row],[COSTO]]-1</f>
        <v>1.3008816747840797</v>
      </c>
      <c r="AM265" t="str">
        <f>+LISTAS[[#This Row],[ID]]</f>
        <v>PLASTICOS268</v>
      </c>
      <c r="AO265" s="43"/>
      <c r="AP265" s="39">
        <f>LISTAS[[#This Row],[COSTO]]+(LISTAS[[#This Row],[COSTO]]*AO265)</f>
        <v>183.41229999999999</v>
      </c>
      <c r="AQ265" s="44">
        <f>IF(AO265="",0,AP265/LISTAS[[#This Row],[VENTA NETA]]-1)</f>
        <v>0</v>
      </c>
      <c r="AS265" s="39">
        <v>152</v>
      </c>
      <c r="AT265" s="48">
        <f>+LISTAS[[#This Row],[COSTO]]/AS265-1</f>
        <v>0.20665986842105255</v>
      </c>
      <c r="BA265" t="s">
        <v>5</v>
      </c>
      <c r="BB265" s="36"/>
    </row>
    <row r="266" spans="1:54" x14ac:dyDescent="0.35">
      <c r="A266" s="7" t="s">
        <v>531</v>
      </c>
      <c r="B266" t="s">
        <v>5</v>
      </c>
      <c r="C266">
        <v>269</v>
      </c>
      <c r="D266" t="s">
        <v>532</v>
      </c>
      <c r="E266" s="2">
        <v>1527.98</v>
      </c>
      <c r="F266" s="7" t="str">
        <f>+_xlfn.XLOOKUP(LISTAS[[#This Row],[ID]],_01_CODIGOS_Y_COSTOS_xlsm[Producto y N°],_01_CODIGOS_Y_COSTOS_xlsm[FABRICA],"",0,1)</f>
        <v>FADER</v>
      </c>
      <c r="G266" s="26">
        <f>LISTAS[[#This Row],[Precio]]*(1-0.46)</f>
        <v>825.1092000000001</v>
      </c>
      <c r="H266" s="1">
        <f>+_xlfn.XLOOKUP(LISTAS[[#This Row],[ID]],_01_CODIGOS_Y_COSTOS_xlsm[Producto y N°],_01_CODIGOS_Y_COSTOS_xlsm[COSTO],0,0,1)</f>
        <v>329.06330000000003</v>
      </c>
      <c r="I266" s="27">
        <f>+IFERROR(LISTAS[[#This Row],[VENTA NETA]]/LISTAS[[#This Row],[COSTO]]-1,0)</f>
        <v>1.5074482629937767</v>
      </c>
      <c r="J266" s="50" t="str">
        <f>IFERROR(VLOOKUP(LISTAS[[#This Row],[ID]],_01_CODIGOS_Y_COSTOS_xlsm[[Producto y N°]:[CODIGO]],2,0),"")</f>
        <v>F-1111</v>
      </c>
      <c r="O266" t="s">
        <v>531</v>
      </c>
      <c r="AB266" s="12" t="str">
        <f>+LISTAS[[#This Row],[Codigo]]&amp;LISTAS[[#This Row],[Fabrica]]</f>
        <v>F-1111FADER</v>
      </c>
      <c r="AC266" s="13" t="str">
        <f>+LISTAS[[#This Row],[Codigo]]</f>
        <v>F-1111</v>
      </c>
      <c r="AD266" s="13" t="str">
        <f>+LISTAS[[#This Row],[ID]]</f>
        <v>PLASTICOS269</v>
      </c>
      <c r="AH266" s="36"/>
      <c r="AI266" s="37">
        <f>+LISTAS[[#This Row],[Precio]]+(LISTAS[[#This Row],[Precio]]*AH266)</f>
        <v>1527.98</v>
      </c>
      <c r="AJ266" s="38">
        <f t="shared" si="4"/>
        <v>763.99</v>
      </c>
      <c r="AL266" s="35">
        <f>+AJ266/LISTAS[[#This Row],[COSTO]]-1</f>
        <v>1.3217113546238672</v>
      </c>
      <c r="AM266" t="str">
        <f>+LISTAS[[#This Row],[ID]]</f>
        <v>PLASTICOS269</v>
      </c>
      <c r="AO266" s="43"/>
      <c r="AP266" s="39">
        <f>LISTAS[[#This Row],[COSTO]]+(LISTAS[[#This Row],[COSTO]]*AO266)</f>
        <v>329.06330000000003</v>
      </c>
      <c r="AQ266" s="44">
        <f>IF(AO266="",0,AP266/LISTAS[[#This Row],[VENTA NETA]]-1)</f>
        <v>0</v>
      </c>
      <c r="AS266" s="39">
        <v>280.25</v>
      </c>
      <c r="AT266" s="48">
        <f>+LISTAS[[#This Row],[COSTO]]/AS266-1</f>
        <v>0.17417769848349707</v>
      </c>
      <c r="BA266" t="s">
        <v>5</v>
      </c>
      <c r="BB266" s="36"/>
    </row>
    <row r="267" spans="1:54" x14ac:dyDescent="0.35">
      <c r="A267" s="7" t="s">
        <v>533</v>
      </c>
      <c r="B267" t="s">
        <v>5</v>
      </c>
      <c r="C267">
        <v>270</v>
      </c>
      <c r="D267" t="s">
        <v>534</v>
      </c>
      <c r="E267" s="2">
        <v>1315.67</v>
      </c>
      <c r="F267" s="7" t="str">
        <f>+_xlfn.XLOOKUP(LISTAS[[#This Row],[ID]],_01_CODIGOS_Y_COSTOS_xlsm[Producto y N°],_01_CODIGOS_Y_COSTOS_xlsm[FABRICA],"",0,1)</f>
        <v>FADER</v>
      </c>
      <c r="G267" s="26">
        <f>LISTAS[[#This Row],[Precio]]*(1-0.46)</f>
        <v>710.46180000000004</v>
      </c>
      <c r="H267" s="1">
        <f>+_xlfn.XLOOKUP(LISTAS[[#This Row],[ID]],_01_CODIGOS_Y_COSTOS_xlsm[Producto y N°],_01_CODIGOS_Y_COSTOS_xlsm[COSTO],0,0,1)</f>
        <v>188.80680000000001</v>
      </c>
      <c r="I267" s="27">
        <f>+IFERROR(LISTAS[[#This Row],[VENTA NETA]]/LISTAS[[#This Row],[COSTO]]-1,0)</f>
        <v>2.762903666605228</v>
      </c>
      <c r="J267" s="50" t="str">
        <f>IFERROR(VLOOKUP(LISTAS[[#This Row],[ID]],_01_CODIGOS_Y_COSTOS_xlsm[[Producto y N°]:[CODIGO]],2,0),"")</f>
        <v>F-1134</v>
      </c>
      <c r="O267" t="s">
        <v>533</v>
      </c>
      <c r="AB267" s="12" t="str">
        <f>+LISTAS[[#This Row],[Codigo]]&amp;LISTAS[[#This Row],[Fabrica]]</f>
        <v>F-1134FADER</v>
      </c>
      <c r="AC267" s="13" t="str">
        <f>+LISTAS[[#This Row],[Codigo]]</f>
        <v>F-1134</v>
      </c>
      <c r="AD267" s="13" t="str">
        <f>+LISTAS[[#This Row],[ID]]</f>
        <v>PLASTICOS270</v>
      </c>
      <c r="AH267" s="36"/>
      <c r="AI267" s="37">
        <f>+LISTAS[[#This Row],[Precio]]+(LISTAS[[#This Row],[Precio]]*AH267)</f>
        <v>1315.67</v>
      </c>
      <c r="AJ267" s="38">
        <f t="shared" si="4"/>
        <v>657.83500000000004</v>
      </c>
      <c r="AL267" s="35">
        <f>+AJ267/LISTAS[[#This Row],[COSTO]]-1</f>
        <v>2.4841700616715077</v>
      </c>
      <c r="AM267" t="str">
        <f>+LISTAS[[#This Row],[ID]]</f>
        <v>PLASTICOS270</v>
      </c>
      <c r="AO267" s="43"/>
      <c r="AP267" s="39">
        <f>LISTAS[[#This Row],[COSTO]]+(LISTAS[[#This Row],[COSTO]]*AO267)</f>
        <v>188.80680000000001</v>
      </c>
      <c r="AQ267" s="44">
        <f>IF(AO267="",0,AP267/LISTAS[[#This Row],[VENTA NETA]]-1)</f>
        <v>0</v>
      </c>
      <c r="AS267" s="39">
        <v>185.25</v>
      </c>
      <c r="AT267" s="48">
        <f>+LISTAS[[#This Row],[COSTO]]/AS267-1</f>
        <v>1.9200000000000106E-2</v>
      </c>
      <c r="BA267" t="s">
        <v>5</v>
      </c>
      <c r="BB267" s="36"/>
    </row>
    <row r="268" spans="1:54" x14ac:dyDescent="0.35">
      <c r="A268" s="7" t="s">
        <v>535</v>
      </c>
      <c r="B268" t="s">
        <v>5</v>
      </c>
      <c r="C268">
        <v>271</v>
      </c>
      <c r="D268" t="s">
        <v>536</v>
      </c>
      <c r="E268" s="2">
        <v>1018.65</v>
      </c>
      <c r="F268" s="7" t="str">
        <f>+_xlfn.XLOOKUP(LISTAS[[#This Row],[ID]],_01_CODIGOS_Y_COSTOS_xlsm[Producto y N°],_01_CODIGOS_Y_COSTOS_xlsm[FABRICA],"",0,1)</f>
        <v>FADER</v>
      </c>
      <c r="G268" s="26">
        <f>LISTAS[[#This Row],[Precio]]*(1-0.46)</f>
        <v>550.07100000000003</v>
      </c>
      <c r="H268" s="1">
        <f>+_xlfn.XLOOKUP(LISTAS[[#This Row],[ID]],_01_CODIGOS_Y_COSTOS_xlsm[Producto y N°],_01_CODIGOS_Y_COSTOS_xlsm[COSTO],0,0,1)</f>
        <v>231.96260000000001</v>
      </c>
      <c r="I268" s="27">
        <f>+IFERROR(LISTAS[[#This Row],[VENTA NETA]]/LISTAS[[#This Row],[COSTO]]-1,0)</f>
        <v>1.3713779721386121</v>
      </c>
      <c r="J268" s="50" t="str">
        <f>IFERROR(VLOOKUP(LISTAS[[#This Row],[ID]],_01_CODIGOS_Y_COSTOS_xlsm[[Producto y N°]:[CODIGO]],2,0),"")</f>
        <v>F-1123</v>
      </c>
      <c r="O268" t="s">
        <v>535</v>
      </c>
      <c r="AB268" s="12" t="str">
        <f>+LISTAS[[#This Row],[Codigo]]&amp;LISTAS[[#This Row],[Fabrica]]</f>
        <v>F-1123FADER</v>
      </c>
      <c r="AC268" s="13" t="str">
        <f>+LISTAS[[#This Row],[Codigo]]</f>
        <v>F-1123</v>
      </c>
      <c r="AD268" s="13" t="str">
        <f>+LISTAS[[#This Row],[ID]]</f>
        <v>PLASTICOS271</v>
      </c>
      <c r="AH268" s="36"/>
      <c r="AI268" s="37">
        <f>+LISTAS[[#This Row],[Precio]]+(LISTAS[[#This Row],[Precio]]*AH268)</f>
        <v>1018.65</v>
      </c>
      <c r="AJ268" s="38">
        <f t="shared" si="4"/>
        <v>509.32499999999999</v>
      </c>
      <c r="AL268" s="35">
        <f>+AJ268/LISTAS[[#This Row],[COSTO]]-1</f>
        <v>1.1957203445727886</v>
      </c>
      <c r="AM268" t="str">
        <f>+LISTAS[[#This Row],[ID]]</f>
        <v>PLASTICOS271</v>
      </c>
      <c r="AO268" s="43"/>
      <c r="AP268" s="39">
        <f>LISTAS[[#This Row],[COSTO]]+(LISTAS[[#This Row],[COSTO]]*AO268)</f>
        <v>231.96260000000001</v>
      </c>
      <c r="AQ268" s="44">
        <f>IF(AO268="",0,AP268/LISTAS[[#This Row],[VENTA NETA]]-1)</f>
        <v>0</v>
      </c>
      <c r="AS268" s="39">
        <v>185.25</v>
      </c>
      <c r="AT268" s="48">
        <f>+LISTAS[[#This Row],[COSTO]]/AS268-1</f>
        <v>0.2521597840755736</v>
      </c>
      <c r="BA268" t="s">
        <v>5</v>
      </c>
      <c r="BB268" s="36"/>
    </row>
    <row r="269" spans="1:54" x14ac:dyDescent="0.35">
      <c r="A269" s="7" t="s">
        <v>537</v>
      </c>
      <c r="B269" t="s">
        <v>5</v>
      </c>
      <c r="C269">
        <v>272</v>
      </c>
      <c r="D269" t="s">
        <v>538</v>
      </c>
      <c r="E269" s="2">
        <v>1644.6</v>
      </c>
      <c r="F269" s="7" t="str">
        <f>+_xlfn.XLOOKUP(LISTAS[[#This Row],[ID]],_01_CODIGOS_Y_COSTOS_xlsm[Producto y N°],_01_CODIGOS_Y_COSTOS_xlsm[FABRICA],"",0,1)</f>
        <v>FADER</v>
      </c>
      <c r="G269" s="26">
        <f>LISTAS[[#This Row],[Precio]]*(1-0.46)</f>
        <v>888.08400000000006</v>
      </c>
      <c r="H269" s="1">
        <f>+_xlfn.XLOOKUP(LISTAS[[#This Row],[ID]],_01_CODIGOS_Y_COSTOS_xlsm[Producto y N°],_01_CODIGOS_Y_COSTOS_xlsm[COSTO],0,0,1)</f>
        <v>0</v>
      </c>
      <c r="I269" s="27">
        <f>+IFERROR(LISTAS[[#This Row],[VENTA NETA]]/LISTAS[[#This Row],[COSTO]]-1,0)</f>
        <v>0</v>
      </c>
      <c r="J269" s="50" t="str">
        <f>IFERROR(VLOOKUP(LISTAS[[#This Row],[ID]],_01_CODIGOS_Y_COSTOS_xlsm[[Producto y N°]:[CODIGO]],2,0),"")</f>
        <v>F-1130</v>
      </c>
      <c r="O269" t="s">
        <v>537</v>
      </c>
      <c r="AB269" s="12" t="str">
        <f>+LISTAS[[#This Row],[Codigo]]&amp;LISTAS[[#This Row],[Fabrica]]</f>
        <v>F-1130FADER</v>
      </c>
      <c r="AC269" s="13" t="str">
        <f>+LISTAS[[#This Row],[Codigo]]</f>
        <v>F-1130</v>
      </c>
      <c r="AD269" s="13" t="str">
        <f>+LISTAS[[#This Row],[ID]]</f>
        <v>PLASTICOS272</v>
      </c>
      <c r="AH269" s="36"/>
      <c r="AI269" s="37">
        <f>+LISTAS[[#This Row],[Precio]]+(LISTAS[[#This Row],[Precio]]*AH269)</f>
        <v>1644.6</v>
      </c>
      <c r="AJ269" s="38">
        <f t="shared" si="4"/>
        <v>822.3</v>
      </c>
      <c r="AL269" s="35" t="e">
        <f>+AJ269/LISTAS[[#This Row],[COSTO]]-1</f>
        <v>#DIV/0!</v>
      </c>
      <c r="AM269" t="str">
        <f>+LISTAS[[#This Row],[ID]]</f>
        <v>PLASTICOS272</v>
      </c>
      <c r="AO269" s="43"/>
      <c r="AP269" s="39">
        <f>LISTAS[[#This Row],[COSTO]]+(LISTAS[[#This Row],[COSTO]]*AO269)</f>
        <v>0</v>
      </c>
      <c r="AQ269" s="44">
        <f>IF(AO269="",0,AP269/LISTAS[[#This Row],[VENTA NETA]]-1)</f>
        <v>0</v>
      </c>
      <c r="AS269" s="39">
        <v>0</v>
      </c>
      <c r="AT269" s="48" t="e">
        <f>+LISTAS[[#This Row],[COSTO]]/AS269-1</f>
        <v>#DIV/0!</v>
      </c>
      <c r="BA269" t="s">
        <v>5</v>
      </c>
      <c r="BB269" s="36"/>
    </row>
    <row r="270" spans="1:54" x14ac:dyDescent="0.35">
      <c r="A270" s="7" t="s">
        <v>539</v>
      </c>
      <c r="B270" t="s">
        <v>5</v>
      </c>
      <c r="C270">
        <v>273</v>
      </c>
      <c r="D270" t="s">
        <v>540</v>
      </c>
      <c r="E270" s="2">
        <v>1821.21</v>
      </c>
      <c r="F270" s="7" t="str">
        <f>+_xlfn.XLOOKUP(LISTAS[[#This Row],[ID]],_01_CODIGOS_Y_COSTOS_xlsm[Producto y N°],_01_CODIGOS_Y_COSTOS_xlsm[FABRICA],"",0,1)</f>
        <v>FADER</v>
      </c>
      <c r="G270" s="26">
        <f>LISTAS[[#This Row],[Precio]]*(1-0.46)</f>
        <v>983.4534000000001</v>
      </c>
      <c r="H270" s="1">
        <f>+_xlfn.XLOOKUP(LISTAS[[#This Row],[ID]],_01_CODIGOS_Y_COSTOS_xlsm[Producto y N°],_01_CODIGOS_Y_COSTOS_xlsm[COSTO],0,0,1)</f>
        <v>0</v>
      </c>
      <c r="I270" s="27">
        <f>+IFERROR(LISTAS[[#This Row],[VENTA NETA]]/LISTAS[[#This Row],[COSTO]]-1,0)</f>
        <v>0</v>
      </c>
      <c r="J270" s="50" t="str">
        <f>IFERROR(VLOOKUP(LISTAS[[#This Row],[ID]],_01_CODIGOS_Y_COSTOS_xlsm[[Producto y N°]:[CODIGO]],2,0),"")</f>
        <v>F-1132</v>
      </c>
      <c r="O270" t="s">
        <v>539</v>
      </c>
      <c r="AB270" s="12" t="str">
        <f>+LISTAS[[#This Row],[Codigo]]&amp;LISTAS[[#This Row],[Fabrica]]</f>
        <v>F-1132FADER</v>
      </c>
      <c r="AC270" s="13" t="str">
        <f>+LISTAS[[#This Row],[Codigo]]</f>
        <v>F-1132</v>
      </c>
      <c r="AD270" s="13" t="str">
        <f>+LISTAS[[#This Row],[ID]]</f>
        <v>PLASTICOS273</v>
      </c>
      <c r="AH270" s="36"/>
      <c r="AI270" s="37">
        <f>+LISTAS[[#This Row],[Precio]]+(LISTAS[[#This Row],[Precio]]*AH270)</f>
        <v>1821.21</v>
      </c>
      <c r="AJ270" s="38">
        <f t="shared" si="4"/>
        <v>910.60500000000002</v>
      </c>
      <c r="AL270" s="35" t="e">
        <f>+AJ270/LISTAS[[#This Row],[COSTO]]-1</f>
        <v>#DIV/0!</v>
      </c>
      <c r="AM270" t="str">
        <f>+LISTAS[[#This Row],[ID]]</f>
        <v>PLASTICOS273</v>
      </c>
      <c r="AO270" s="43"/>
      <c r="AP270" s="39">
        <f>LISTAS[[#This Row],[COSTO]]+(LISTAS[[#This Row],[COSTO]]*AO270)</f>
        <v>0</v>
      </c>
      <c r="AQ270" s="44">
        <f>IF(AO270="",0,AP270/LISTAS[[#This Row],[VENTA NETA]]-1)</f>
        <v>0</v>
      </c>
      <c r="AS270" s="39">
        <v>0</v>
      </c>
      <c r="AT270" s="48" t="e">
        <f>+LISTAS[[#This Row],[COSTO]]/AS270-1</f>
        <v>#DIV/0!</v>
      </c>
      <c r="BA270" t="s">
        <v>5</v>
      </c>
      <c r="BB270" s="36"/>
    </row>
    <row r="271" spans="1:54" x14ac:dyDescent="0.35">
      <c r="A271" s="7" t="s">
        <v>541</v>
      </c>
      <c r="B271" t="s">
        <v>5</v>
      </c>
      <c r="C271">
        <v>274</v>
      </c>
      <c r="D271" t="s">
        <v>542</v>
      </c>
      <c r="E271" s="2">
        <v>1018.65</v>
      </c>
      <c r="F271" s="7" t="str">
        <f>+_xlfn.XLOOKUP(LISTAS[[#This Row],[ID]],_01_CODIGOS_Y_COSTOS_xlsm[Producto y N°],_01_CODIGOS_Y_COSTOS_xlsm[FABRICA],"",0,1)</f>
        <v>FADER</v>
      </c>
      <c r="G271" s="26">
        <f>LISTAS[[#This Row],[Precio]]*(1-0.46)</f>
        <v>550.07100000000003</v>
      </c>
      <c r="H271" s="1">
        <f>+_xlfn.XLOOKUP(LISTAS[[#This Row],[ID]],_01_CODIGOS_Y_COSTOS_xlsm[Producto y N°],_01_CODIGOS_Y_COSTOS_xlsm[COSTO],0,0,1)</f>
        <v>231.96260000000001</v>
      </c>
      <c r="I271" s="27">
        <f>+IFERROR(LISTAS[[#This Row],[VENTA NETA]]/LISTAS[[#This Row],[COSTO]]-1,0)</f>
        <v>1.3713779721386121</v>
      </c>
      <c r="J271" s="50" t="str">
        <f>IFERROR(VLOOKUP(LISTAS[[#This Row],[ID]],_01_CODIGOS_Y_COSTOS_xlsm[[Producto y N°]:[CODIGO]],2,0),"")</f>
        <v>F-1127</v>
      </c>
      <c r="O271" t="s">
        <v>541</v>
      </c>
      <c r="AB271" s="12" t="str">
        <f>+LISTAS[[#This Row],[Codigo]]&amp;LISTAS[[#This Row],[Fabrica]]</f>
        <v>F-1127FADER</v>
      </c>
      <c r="AC271" s="13" t="str">
        <f>+LISTAS[[#This Row],[Codigo]]</f>
        <v>F-1127</v>
      </c>
      <c r="AD271" s="13" t="str">
        <f>+LISTAS[[#This Row],[ID]]</f>
        <v>PLASTICOS274</v>
      </c>
      <c r="AH271" s="36"/>
      <c r="AI271" s="37">
        <f>+LISTAS[[#This Row],[Precio]]+(LISTAS[[#This Row],[Precio]]*AH271)</f>
        <v>1018.65</v>
      </c>
      <c r="AJ271" s="38">
        <f t="shared" si="4"/>
        <v>509.32499999999999</v>
      </c>
      <c r="AL271" s="35">
        <f>+AJ271/LISTAS[[#This Row],[COSTO]]-1</f>
        <v>1.1957203445727886</v>
      </c>
      <c r="AM271" t="str">
        <f>+LISTAS[[#This Row],[ID]]</f>
        <v>PLASTICOS274</v>
      </c>
      <c r="AO271" s="43"/>
      <c r="AP271" s="39">
        <f>LISTAS[[#This Row],[COSTO]]+(LISTAS[[#This Row],[COSTO]]*AO271)</f>
        <v>231.96260000000001</v>
      </c>
      <c r="AQ271" s="44">
        <f>IF(AO271="",0,AP271/LISTAS[[#This Row],[VENTA NETA]]-1)</f>
        <v>0</v>
      </c>
      <c r="AS271" s="39">
        <v>185.25</v>
      </c>
      <c r="AT271" s="48">
        <f>+LISTAS[[#This Row],[COSTO]]/AS271-1</f>
        <v>0.2521597840755736</v>
      </c>
      <c r="BA271" t="s">
        <v>5</v>
      </c>
      <c r="BB271" s="36"/>
    </row>
    <row r="272" spans="1:54" x14ac:dyDescent="0.35">
      <c r="A272" s="7" t="s">
        <v>543</v>
      </c>
      <c r="B272" t="s">
        <v>5</v>
      </c>
      <c r="C272">
        <v>275</v>
      </c>
      <c r="D272" t="s">
        <v>544</v>
      </c>
      <c r="E272" s="2">
        <v>2182.8200000000002</v>
      </c>
      <c r="F272" s="7" t="str">
        <f>+_xlfn.XLOOKUP(LISTAS[[#This Row],[ID]],_01_CODIGOS_Y_COSTOS_xlsm[Producto y N°],_01_CODIGOS_Y_COSTOS_xlsm[FABRICA],"",0,1)</f>
        <v>FADER</v>
      </c>
      <c r="G272" s="26">
        <f>LISTAS[[#This Row],[Precio]]*(1-0.46)</f>
        <v>1178.7228000000002</v>
      </c>
      <c r="H272" s="1">
        <f>+_xlfn.XLOOKUP(LISTAS[[#This Row],[ID]],_01_CODIGOS_Y_COSTOS_xlsm[Producto y N°],_01_CODIGOS_Y_COSTOS_xlsm[COSTO],0,0,1)</f>
        <v>485.50319999999999</v>
      </c>
      <c r="I272" s="27">
        <f>+IFERROR(LISTAS[[#This Row],[VENTA NETA]]/LISTAS[[#This Row],[COSTO]]-1,0)</f>
        <v>1.4278373448413939</v>
      </c>
      <c r="J272" s="50" t="str">
        <f>IFERROR(VLOOKUP(LISTAS[[#This Row],[ID]],_01_CODIGOS_Y_COSTOS_xlsm[[Producto y N°]:[CODIGO]],2,0),"")</f>
        <v>F-1110</v>
      </c>
      <c r="O272" t="s">
        <v>543</v>
      </c>
      <c r="AB272" s="12" t="str">
        <f>+LISTAS[[#This Row],[Codigo]]&amp;LISTAS[[#This Row],[Fabrica]]</f>
        <v>F-1110FADER</v>
      </c>
      <c r="AC272" s="13" t="str">
        <f>+LISTAS[[#This Row],[Codigo]]</f>
        <v>F-1110</v>
      </c>
      <c r="AD272" s="13" t="str">
        <f>+LISTAS[[#This Row],[ID]]</f>
        <v>PLASTICOS275</v>
      </c>
      <c r="AH272" s="36"/>
      <c r="AI272" s="37">
        <f>+LISTAS[[#This Row],[Precio]]+(LISTAS[[#This Row],[Precio]]*AH272)</f>
        <v>2182.8200000000002</v>
      </c>
      <c r="AJ272" s="38">
        <f t="shared" si="4"/>
        <v>1091.4100000000001</v>
      </c>
      <c r="AL272" s="35">
        <f>+AJ272/LISTAS[[#This Row],[COSTO]]-1</f>
        <v>1.2479975415198088</v>
      </c>
      <c r="AM272" t="str">
        <f>+LISTAS[[#This Row],[ID]]</f>
        <v>PLASTICOS275</v>
      </c>
      <c r="AO272" s="43"/>
      <c r="AP272" s="39">
        <f>LISTAS[[#This Row],[COSTO]]+(LISTAS[[#This Row],[COSTO]]*AO272)</f>
        <v>485.50319999999999</v>
      </c>
      <c r="AQ272" s="44">
        <f>IF(AO272="",0,AP272/LISTAS[[#This Row],[VENTA NETA]]-1)</f>
        <v>0</v>
      </c>
      <c r="AS272" s="39">
        <v>399</v>
      </c>
      <c r="AT272" s="48">
        <f>+LISTAS[[#This Row],[COSTO]]/AS272-1</f>
        <v>0.21679999999999988</v>
      </c>
      <c r="BA272" t="s">
        <v>5</v>
      </c>
      <c r="BB272" s="36"/>
    </row>
    <row r="273" spans="1:54" x14ac:dyDescent="0.35">
      <c r="A273" s="7" t="s">
        <v>545</v>
      </c>
      <c r="B273" t="s">
        <v>5</v>
      </c>
      <c r="C273">
        <v>276</v>
      </c>
      <c r="D273" t="s">
        <v>546</v>
      </c>
      <c r="E273" s="2">
        <v>1455.21</v>
      </c>
      <c r="F273" s="7" t="str">
        <f>+_xlfn.XLOOKUP(LISTAS[[#This Row],[ID]],_01_CODIGOS_Y_COSTOS_xlsm[Producto y N°],_01_CODIGOS_Y_COSTOS_xlsm[FABRICA],"",0,1)</f>
        <v>FADER</v>
      </c>
      <c r="G273" s="26">
        <f>LISTAS[[#This Row],[Precio]]*(1-0.46)</f>
        <v>785.81340000000012</v>
      </c>
      <c r="H273" s="1">
        <f>+_xlfn.XLOOKUP(LISTAS[[#This Row],[ID]],_01_CODIGOS_Y_COSTOS_xlsm[Producto y N°],_01_CODIGOS_Y_COSTOS_xlsm[COSTO],0,0,1)</f>
        <v>323.66879999999998</v>
      </c>
      <c r="I273" s="27">
        <f>+IFERROR(LISTAS[[#This Row],[VENTA NETA]]/LISTAS[[#This Row],[COSTO]]-1,0)</f>
        <v>1.427831783601015</v>
      </c>
      <c r="J273" s="50" t="str">
        <f>IFERROR(VLOOKUP(LISTAS[[#This Row],[ID]],_01_CODIGOS_Y_COSTOS_xlsm[[Producto y N°]:[CODIGO]],2,0),"")</f>
        <v>F-1135</v>
      </c>
      <c r="O273" t="s">
        <v>545</v>
      </c>
      <c r="AB273" s="12" t="str">
        <f>+LISTAS[[#This Row],[Codigo]]&amp;LISTAS[[#This Row],[Fabrica]]</f>
        <v>F-1135FADER</v>
      </c>
      <c r="AC273" s="13" t="str">
        <f>+LISTAS[[#This Row],[Codigo]]</f>
        <v>F-1135</v>
      </c>
      <c r="AD273" s="13" t="str">
        <f>+LISTAS[[#This Row],[ID]]</f>
        <v>PLASTICOS276</v>
      </c>
      <c r="AH273" s="36"/>
      <c r="AI273" s="37">
        <f>+LISTAS[[#This Row],[Precio]]+(LISTAS[[#This Row],[Precio]]*AH273)</f>
        <v>1455.21</v>
      </c>
      <c r="AJ273" s="38">
        <f t="shared" si="4"/>
        <v>727.60500000000002</v>
      </c>
      <c r="AL273" s="35">
        <f>+AJ273/LISTAS[[#This Row],[COSTO]]-1</f>
        <v>1.2479923922231615</v>
      </c>
      <c r="AM273" t="str">
        <f>+LISTAS[[#This Row],[ID]]</f>
        <v>PLASTICOS276</v>
      </c>
      <c r="AO273" s="43"/>
      <c r="AP273" s="39">
        <f>LISTAS[[#This Row],[COSTO]]+(LISTAS[[#This Row],[COSTO]]*AO273)</f>
        <v>323.66879999999998</v>
      </c>
      <c r="AQ273" s="44">
        <f>IF(AO273="",0,AP273/LISTAS[[#This Row],[VENTA NETA]]-1)</f>
        <v>0</v>
      </c>
      <c r="AS273" s="39">
        <v>267.89999999999998</v>
      </c>
      <c r="AT273" s="48">
        <f>+LISTAS[[#This Row],[COSTO]]/AS273-1</f>
        <v>0.20817021276595749</v>
      </c>
      <c r="BA273" t="s">
        <v>5</v>
      </c>
      <c r="BB273" s="36"/>
    </row>
    <row r="274" spans="1:54" x14ac:dyDescent="0.35">
      <c r="A274" s="7" t="s">
        <v>547</v>
      </c>
      <c r="B274" t="s">
        <v>5</v>
      </c>
      <c r="C274">
        <v>277</v>
      </c>
      <c r="D274" t="s">
        <v>548</v>
      </c>
      <c r="E274" s="2">
        <v>1353.35</v>
      </c>
      <c r="F274" s="7" t="str">
        <f>+_xlfn.XLOOKUP(LISTAS[[#This Row],[ID]],_01_CODIGOS_Y_COSTOS_xlsm[Producto y N°],_01_CODIGOS_Y_COSTOS_xlsm[FABRICA],"",0,1)</f>
        <v>FADER</v>
      </c>
      <c r="G274" s="26">
        <f>LISTAS[[#This Row],[Precio]]*(1-0.46)</f>
        <v>730.80899999999997</v>
      </c>
      <c r="H274" s="1">
        <f>+_xlfn.XLOOKUP(LISTAS[[#This Row],[ID]],_01_CODIGOS_Y_COSTOS_xlsm[Producto y N°],_01_CODIGOS_Y_COSTOS_xlsm[COSTO],0,0,1)</f>
        <v>307.48540000000003</v>
      </c>
      <c r="I274" s="27">
        <f>+IFERROR(LISTAS[[#This Row],[VENTA NETA]]/LISTAS[[#This Row],[COSTO]]-1,0)</f>
        <v>1.3767274803941909</v>
      </c>
      <c r="J274" s="50" t="str">
        <f>IFERROR(VLOOKUP(LISTAS[[#This Row],[ID]],_01_CODIGOS_Y_COSTOS_xlsm[[Producto y N°]:[CODIGO]],2,0),"")</f>
        <v>F-1119</v>
      </c>
      <c r="O274" t="s">
        <v>547</v>
      </c>
      <c r="AB274" s="12" t="str">
        <f>+LISTAS[[#This Row],[Codigo]]&amp;LISTAS[[#This Row],[Fabrica]]</f>
        <v>F-1119FADER</v>
      </c>
      <c r="AC274" s="13" t="str">
        <f>+LISTAS[[#This Row],[Codigo]]</f>
        <v>F-1119</v>
      </c>
      <c r="AD274" s="13" t="str">
        <f>+LISTAS[[#This Row],[ID]]</f>
        <v>PLASTICOS277</v>
      </c>
      <c r="AH274" s="36"/>
      <c r="AI274" s="37">
        <f>+LISTAS[[#This Row],[Precio]]+(LISTAS[[#This Row],[Precio]]*AH274)</f>
        <v>1353.35</v>
      </c>
      <c r="AJ274" s="38">
        <f t="shared" si="4"/>
        <v>676.67499999999995</v>
      </c>
      <c r="AL274" s="35">
        <f>+AJ274/LISTAS[[#This Row],[COSTO]]-1</f>
        <v>1.200673592957584</v>
      </c>
      <c r="AM274" t="str">
        <f>+LISTAS[[#This Row],[ID]]</f>
        <v>PLASTICOS277</v>
      </c>
      <c r="AO274" s="43"/>
      <c r="AP274" s="39">
        <f>LISTAS[[#This Row],[COSTO]]+(LISTAS[[#This Row],[COSTO]]*AO274)</f>
        <v>307.48540000000003</v>
      </c>
      <c r="AQ274" s="44">
        <f>IF(AO274="",0,AP274/LISTAS[[#This Row],[VENTA NETA]]-1)</f>
        <v>0</v>
      </c>
      <c r="AS274" s="39">
        <v>247</v>
      </c>
      <c r="AT274" s="48">
        <f>+LISTAS[[#This Row],[COSTO]]/AS274-1</f>
        <v>0.24488016194331985</v>
      </c>
      <c r="BA274" t="s">
        <v>5</v>
      </c>
      <c r="BB274" s="36"/>
    </row>
    <row r="275" spans="1:54" x14ac:dyDescent="0.35">
      <c r="A275" s="7" t="s">
        <v>549</v>
      </c>
      <c r="B275" t="s">
        <v>5</v>
      </c>
      <c r="C275">
        <v>278</v>
      </c>
      <c r="D275" t="s">
        <v>550</v>
      </c>
      <c r="E275" s="2">
        <v>3794.74</v>
      </c>
      <c r="F275" s="7" t="str">
        <f>+_xlfn.XLOOKUP(LISTAS[[#This Row],[ID]],_01_CODIGOS_Y_COSTOS_xlsm[Producto y N°],_01_CODIGOS_Y_COSTOS_xlsm[FABRICA],"",0,1)</f>
        <v>FADER</v>
      </c>
      <c r="G275" s="26">
        <f>LISTAS[[#This Row],[Precio]]*(1-0.46)</f>
        <v>2049.1596</v>
      </c>
      <c r="H275" s="1">
        <f>+_xlfn.XLOOKUP(LISTAS[[#This Row],[ID]],_01_CODIGOS_Y_COSTOS_xlsm[Producto y N°],_01_CODIGOS_Y_COSTOS_xlsm[COSTO],0,0,1)</f>
        <v>324.1875</v>
      </c>
      <c r="I275" s="27">
        <f>+IFERROR(LISTAS[[#This Row],[VENTA NETA]]/LISTAS[[#This Row],[COSTO]]-1,0)</f>
        <v>5.3209087333718914</v>
      </c>
      <c r="J275" s="50" t="str">
        <f>IFERROR(VLOOKUP(LISTAS[[#This Row],[ID]],_01_CODIGOS_Y_COSTOS_xlsm[[Producto y N°]:[CODIGO]],2,0),"")</f>
        <v>S-170</v>
      </c>
      <c r="O275" t="s">
        <v>549</v>
      </c>
      <c r="AB275" s="12" t="str">
        <f>+LISTAS[[#This Row],[Codigo]]&amp;LISTAS[[#This Row],[Fabrica]]</f>
        <v>S-170FADER</v>
      </c>
      <c r="AC275" s="13" t="str">
        <f>+LISTAS[[#This Row],[Codigo]]</f>
        <v>S-170</v>
      </c>
      <c r="AD275" s="13" t="str">
        <f>+LISTAS[[#This Row],[ID]]</f>
        <v>PLASTICOS278</v>
      </c>
      <c r="AH275" s="36"/>
      <c r="AI275" s="37">
        <f>+LISTAS[[#This Row],[Precio]]+(LISTAS[[#This Row],[Precio]]*AH275)</f>
        <v>3794.74</v>
      </c>
      <c r="AJ275" s="38">
        <f t="shared" si="4"/>
        <v>1897.37</v>
      </c>
      <c r="AL275" s="35">
        <f>+AJ275/LISTAS[[#This Row],[COSTO]]-1</f>
        <v>4.8526932716406401</v>
      </c>
      <c r="AM275" t="str">
        <f>+LISTAS[[#This Row],[ID]]</f>
        <v>PLASTICOS278</v>
      </c>
      <c r="AO275" s="43"/>
      <c r="AP275" s="39">
        <f>LISTAS[[#This Row],[COSTO]]+(LISTAS[[#This Row],[COSTO]]*AO275)</f>
        <v>324.1875</v>
      </c>
      <c r="AQ275" s="44">
        <f>IF(AO275="",0,AP275/LISTAS[[#This Row],[VENTA NETA]]-1)</f>
        <v>0</v>
      </c>
      <c r="AS275" s="39">
        <v>475</v>
      </c>
      <c r="AT275" s="48">
        <f>+LISTAS[[#This Row],[COSTO]]/AS275-1</f>
        <v>-0.3175</v>
      </c>
      <c r="BA275" t="s">
        <v>5</v>
      </c>
      <c r="BB275" s="36"/>
    </row>
    <row r="276" spans="1:54" x14ac:dyDescent="0.35">
      <c r="A276" s="7" t="s">
        <v>551</v>
      </c>
      <c r="B276" t="s">
        <v>5</v>
      </c>
      <c r="C276">
        <v>279</v>
      </c>
      <c r="D276" t="s">
        <v>552</v>
      </c>
      <c r="E276" s="2">
        <v>2182.8200000000002</v>
      </c>
      <c r="F276" s="7" t="str">
        <f>+_xlfn.XLOOKUP(LISTAS[[#This Row],[ID]],_01_CODIGOS_Y_COSTOS_xlsm[Producto y N°],_01_CODIGOS_Y_COSTOS_xlsm[FABRICA],"",0,1)</f>
        <v>FADER</v>
      </c>
      <c r="G276" s="26">
        <f>LISTAS[[#This Row],[Precio]]*(1-0.46)</f>
        <v>1178.7228000000002</v>
      </c>
      <c r="H276" s="1">
        <f>+_xlfn.XLOOKUP(LISTAS[[#This Row],[ID]],_01_CODIGOS_Y_COSTOS_xlsm[Producto y N°],_01_CODIGOS_Y_COSTOS_xlsm[COSTO],0,0,1)</f>
        <v>485.50319999999999</v>
      </c>
      <c r="I276" s="27">
        <f>+IFERROR(LISTAS[[#This Row],[VENTA NETA]]/LISTAS[[#This Row],[COSTO]]-1,0)</f>
        <v>1.4278373448413939</v>
      </c>
      <c r="J276" s="50" t="str">
        <f>IFERROR(VLOOKUP(LISTAS[[#This Row],[ID]],_01_CODIGOS_Y_COSTOS_xlsm[[Producto y N°]:[CODIGO]],2,0),"")</f>
        <v>F-1105</v>
      </c>
      <c r="O276" t="s">
        <v>551</v>
      </c>
      <c r="AB276" s="12" t="str">
        <f>+LISTAS[[#This Row],[Codigo]]&amp;LISTAS[[#This Row],[Fabrica]]</f>
        <v>F-1105FADER</v>
      </c>
      <c r="AC276" s="13" t="str">
        <f>+LISTAS[[#This Row],[Codigo]]</f>
        <v>F-1105</v>
      </c>
      <c r="AD276" s="13" t="str">
        <f>+LISTAS[[#This Row],[ID]]</f>
        <v>PLASTICOS279</v>
      </c>
      <c r="AH276" s="36"/>
      <c r="AI276" s="37">
        <f>+LISTAS[[#This Row],[Precio]]+(LISTAS[[#This Row],[Precio]]*AH276)</f>
        <v>2182.8200000000002</v>
      </c>
      <c r="AJ276" s="38">
        <f t="shared" si="4"/>
        <v>1091.4100000000001</v>
      </c>
      <c r="AL276" s="35">
        <f>+AJ276/LISTAS[[#This Row],[COSTO]]-1</f>
        <v>1.2479975415198088</v>
      </c>
      <c r="AM276" t="str">
        <f>+LISTAS[[#This Row],[ID]]</f>
        <v>PLASTICOS279</v>
      </c>
      <c r="AO276" s="43"/>
      <c r="AP276" s="39">
        <f>LISTAS[[#This Row],[COSTO]]+(LISTAS[[#This Row],[COSTO]]*AO276)</f>
        <v>485.50319999999999</v>
      </c>
      <c r="AQ276" s="44">
        <f>IF(AO276="",0,AP276/LISTAS[[#This Row],[VENTA NETA]]-1)</f>
        <v>0</v>
      </c>
      <c r="AS276" s="39">
        <v>403.82209999999998</v>
      </c>
      <c r="AT276" s="48">
        <f>+LISTAS[[#This Row],[COSTO]]/AS276-1</f>
        <v>0.20227000949180352</v>
      </c>
      <c r="BA276" t="s">
        <v>5</v>
      </c>
      <c r="BB276" s="36"/>
    </row>
    <row r="277" spans="1:54" x14ac:dyDescent="0.35">
      <c r="A277" s="7" t="s">
        <v>553</v>
      </c>
      <c r="B277" t="s">
        <v>5</v>
      </c>
      <c r="C277">
        <v>280</v>
      </c>
      <c r="D277" t="s">
        <v>554</v>
      </c>
      <c r="E277" s="2">
        <v>669.45</v>
      </c>
      <c r="F277" s="7" t="str">
        <f>+_xlfn.XLOOKUP(LISTAS[[#This Row],[ID]],_01_CODIGOS_Y_COSTOS_xlsm[Producto y N°],_01_CODIGOS_Y_COSTOS_xlsm[FABRICA],"",0,1)</f>
        <v>FADER</v>
      </c>
      <c r="G277" s="26">
        <f>LISTAS[[#This Row],[Precio]]*(1-0.46)</f>
        <v>361.50300000000004</v>
      </c>
      <c r="H277" s="1">
        <f>+_xlfn.XLOOKUP(LISTAS[[#This Row],[ID]],_01_CODIGOS_Y_COSTOS_xlsm[Producto y N°],_01_CODIGOS_Y_COSTOS_xlsm[COSTO],0,0,1)</f>
        <v>134.66249999999999</v>
      </c>
      <c r="I277" s="27">
        <f>+IFERROR(LISTAS[[#This Row],[VENTA NETA]]/LISTAS[[#This Row],[COSTO]]-1,0)</f>
        <v>1.684511278195489</v>
      </c>
      <c r="J277" s="50" t="str">
        <f>IFERROR(VLOOKUP(LISTAS[[#This Row],[ID]],_01_CODIGOS_Y_COSTOS_xlsm[[Producto y N°]:[CODIGO]],2,0),"")</f>
        <v>S-019</v>
      </c>
      <c r="O277" t="s">
        <v>553</v>
      </c>
      <c r="AB277" s="12" t="str">
        <f>+LISTAS[[#This Row],[Codigo]]&amp;LISTAS[[#This Row],[Fabrica]]</f>
        <v>S-019FADER</v>
      </c>
      <c r="AC277" s="13" t="str">
        <f>+LISTAS[[#This Row],[Codigo]]</f>
        <v>S-019</v>
      </c>
      <c r="AD277" s="13" t="str">
        <f>+LISTAS[[#This Row],[ID]]</f>
        <v>PLASTICOS280</v>
      </c>
      <c r="AH277" s="36"/>
      <c r="AI277" s="37">
        <f>+LISTAS[[#This Row],[Precio]]+(LISTAS[[#This Row],[Precio]]*AH277)</f>
        <v>669.45</v>
      </c>
      <c r="AJ277" s="38">
        <f t="shared" si="4"/>
        <v>334.72500000000002</v>
      </c>
      <c r="AL277" s="35">
        <f>+AJ277/LISTAS[[#This Row],[COSTO]]-1</f>
        <v>1.4856585909217492</v>
      </c>
      <c r="AM277" t="str">
        <f>+LISTAS[[#This Row],[ID]]</f>
        <v>PLASTICOS280</v>
      </c>
      <c r="AO277" s="43"/>
      <c r="AP277" s="39">
        <f>LISTAS[[#This Row],[COSTO]]+(LISTAS[[#This Row],[COSTO]]*AO277)</f>
        <v>134.66249999999999</v>
      </c>
      <c r="AQ277" s="44">
        <f>IF(AO277="",0,AP277/LISTAS[[#This Row],[VENTA NETA]]-1)</f>
        <v>0</v>
      </c>
      <c r="AS277" s="39">
        <v>106.4</v>
      </c>
      <c r="AT277" s="48">
        <f>+LISTAS[[#This Row],[COSTO]]/AS277-1</f>
        <v>0.26562499999999978</v>
      </c>
      <c r="BA277" t="s">
        <v>5</v>
      </c>
      <c r="BB277" s="36"/>
    </row>
    <row r="278" spans="1:54" x14ac:dyDescent="0.35">
      <c r="A278" s="7" t="s">
        <v>555</v>
      </c>
      <c r="B278" t="s">
        <v>5</v>
      </c>
      <c r="C278">
        <v>281</v>
      </c>
      <c r="D278" t="s">
        <v>556</v>
      </c>
      <c r="E278" s="2">
        <v>1236.93</v>
      </c>
      <c r="F278" s="7" t="str">
        <f>+_xlfn.XLOOKUP(LISTAS[[#This Row],[ID]],_01_CODIGOS_Y_COSTOS_xlsm[Producto y N°],_01_CODIGOS_Y_COSTOS_xlsm[FABRICA],"",0,1)</f>
        <v>FADER</v>
      </c>
      <c r="G278" s="26">
        <f>LISTAS[[#This Row],[Precio]]*(1-0.46)</f>
        <v>667.94220000000007</v>
      </c>
      <c r="H278" s="1">
        <f>+_xlfn.XLOOKUP(LISTAS[[#This Row],[ID]],_01_CODIGOS_Y_COSTOS_xlsm[Producto y N°],_01_CODIGOS_Y_COSTOS_xlsm[COSTO],0,0,1)</f>
        <v>237.3571</v>
      </c>
      <c r="I278" s="27">
        <f>+IFERROR(LISTAS[[#This Row],[VENTA NETA]]/LISTAS[[#This Row],[COSTO]]-1,0)</f>
        <v>1.8140813988711528</v>
      </c>
      <c r="J278" s="50" t="str">
        <f>IFERROR(VLOOKUP(LISTAS[[#This Row],[ID]],_01_CODIGOS_Y_COSTOS_xlsm[[Producto y N°]:[CODIGO]],2,0),"")</f>
        <v>F-034</v>
      </c>
      <c r="O278" t="s">
        <v>555</v>
      </c>
      <c r="AB278" s="12" t="str">
        <f>+LISTAS[[#This Row],[Codigo]]&amp;LISTAS[[#This Row],[Fabrica]]</f>
        <v>F-034FADER</v>
      </c>
      <c r="AC278" s="13" t="str">
        <f>+LISTAS[[#This Row],[Codigo]]</f>
        <v>F-034</v>
      </c>
      <c r="AD278" s="13" t="str">
        <f>+LISTAS[[#This Row],[ID]]</f>
        <v>PLASTICOS281</v>
      </c>
      <c r="AH278" s="36"/>
      <c r="AI278" s="37">
        <f>+LISTAS[[#This Row],[Precio]]+(LISTAS[[#This Row],[Precio]]*AH278)</f>
        <v>1236.93</v>
      </c>
      <c r="AJ278" s="38">
        <f t="shared" si="4"/>
        <v>618.46500000000003</v>
      </c>
      <c r="AL278" s="35">
        <f>+AJ278/LISTAS[[#This Row],[COSTO]]-1</f>
        <v>1.6056309248806966</v>
      </c>
      <c r="AM278" t="str">
        <f>+LISTAS[[#This Row],[ID]]</f>
        <v>PLASTICOS281</v>
      </c>
      <c r="AO278" s="43"/>
      <c r="AP278" s="39">
        <f>LISTAS[[#This Row],[COSTO]]+(LISTAS[[#This Row],[COSTO]]*AO278)</f>
        <v>237.3571</v>
      </c>
      <c r="AQ278" s="44">
        <f>IF(AO278="",0,AP278/LISTAS[[#This Row],[VENTA NETA]]-1)</f>
        <v>0</v>
      </c>
      <c r="AS278" s="39">
        <v>228</v>
      </c>
      <c r="AT278" s="48">
        <f>+LISTAS[[#This Row],[COSTO]]/AS278-1</f>
        <v>4.1039912280701696E-2</v>
      </c>
      <c r="BA278" t="s">
        <v>5</v>
      </c>
      <c r="BB278" s="36"/>
    </row>
    <row r="279" spans="1:54" x14ac:dyDescent="0.35">
      <c r="A279" s="7" t="s">
        <v>557</v>
      </c>
      <c r="B279" t="s">
        <v>5</v>
      </c>
      <c r="C279">
        <v>282</v>
      </c>
      <c r="D279" t="s">
        <v>558</v>
      </c>
      <c r="E279" s="2">
        <v>2025.95</v>
      </c>
      <c r="F279" s="7" t="str">
        <f>+_xlfn.XLOOKUP(LISTAS[[#This Row],[ID]],_01_CODIGOS_Y_COSTOS_xlsm[Producto y N°],_01_CODIGOS_Y_COSTOS_xlsm[FABRICA],"",0,1)</f>
        <v>FADER</v>
      </c>
      <c r="G279" s="26">
        <f>LISTAS[[#This Row],[Precio]]*(1-0.46)</f>
        <v>1094.0130000000001</v>
      </c>
      <c r="H279" s="1">
        <f>+_xlfn.XLOOKUP(LISTAS[[#This Row],[ID]],_01_CODIGOS_Y_COSTOS_xlsm[Producto y N°],_01_CODIGOS_Y_COSTOS_xlsm[COSTO],0,0,1)</f>
        <v>215.7792</v>
      </c>
      <c r="I279" s="27">
        <f>+IFERROR(LISTAS[[#This Row],[VENTA NETA]]/LISTAS[[#This Row],[COSTO]]-1,0)</f>
        <v>4.0700577256751354</v>
      </c>
      <c r="J279" s="50" t="str">
        <f>IFERROR(VLOOKUP(LISTAS[[#This Row],[ID]],_01_CODIGOS_Y_COSTOS_xlsm[[Producto y N°]:[CODIGO]],2,0),"")</f>
        <v>F-046</v>
      </c>
      <c r="O279" t="s">
        <v>557</v>
      </c>
      <c r="AB279" s="12" t="str">
        <f>+LISTAS[[#This Row],[Codigo]]&amp;LISTAS[[#This Row],[Fabrica]]</f>
        <v>F-046FADER</v>
      </c>
      <c r="AC279" s="13" t="str">
        <f>+LISTAS[[#This Row],[Codigo]]</f>
        <v>F-046</v>
      </c>
      <c r="AD279" s="13" t="str">
        <f>+LISTAS[[#This Row],[ID]]</f>
        <v>PLASTICOS282</v>
      </c>
      <c r="AH279" s="36"/>
      <c r="AI279" s="37">
        <f>+LISTAS[[#This Row],[Precio]]+(LISTAS[[#This Row],[Precio]]*AH279)</f>
        <v>2025.95</v>
      </c>
      <c r="AJ279" s="38">
        <f t="shared" si="4"/>
        <v>1012.975</v>
      </c>
      <c r="AL279" s="35">
        <f>+AJ279/LISTAS[[#This Row],[COSTO]]-1</f>
        <v>3.6944978941436428</v>
      </c>
      <c r="AM279" t="str">
        <f>+LISTAS[[#This Row],[ID]]</f>
        <v>PLASTICOS282</v>
      </c>
      <c r="AO279" s="43"/>
      <c r="AP279" s="39">
        <f>LISTAS[[#This Row],[COSTO]]+(LISTAS[[#This Row],[COSTO]]*AO279)</f>
        <v>215.7792</v>
      </c>
      <c r="AQ279" s="44">
        <f>IF(AO279="",0,AP279/LISTAS[[#This Row],[VENTA NETA]]-1)</f>
        <v>0</v>
      </c>
      <c r="AS279" s="39">
        <v>190</v>
      </c>
      <c r="AT279" s="48">
        <f>+LISTAS[[#This Row],[COSTO]]/AS279-1</f>
        <v>0.13568000000000002</v>
      </c>
      <c r="BA279" t="s">
        <v>5</v>
      </c>
      <c r="BB279" s="36"/>
    </row>
    <row r="280" spans="1:54" x14ac:dyDescent="0.35">
      <c r="A280" s="7" t="s">
        <v>559</v>
      </c>
      <c r="B280" t="s">
        <v>5</v>
      </c>
      <c r="C280">
        <v>283</v>
      </c>
      <c r="D280" t="s">
        <v>560</v>
      </c>
      <c r="E280" s="2">
        <v>868.09</v>
      </c>
      <c r="F280" s="7" t="str">
        <f>+_xlfn.XLOOKUP(LISTAS[[#This Row],[ID]],_01_CODIGOS_Y_COSTOS_xlsm[Producto y N°],_01_CODIGOS_Y_COSTOS_xlsm[FABRICA],"",0,1)</f>
        <v>FADER</v>
      </c>
      <c r="G280" s="26">
        <f>LISTAS[[#This Row],[Precio]]*(1-0.46)</f>
        <v>468.76860000000005</v>
      </c>
      <c r="H280" s="1">
        <f>+_xlfn.XLOOKUP(LISTAS[[#This Row],[ID]],_01_CODIGOS_Y_COSTOS_xlsm[Producto y N°],_01_CODIGOS_Y_COSTOS_xlsm[COSTO],0,0,1)</f>
        <v>176.93889999999999</v>
      </c>
      <c r="I280" s="27">
        <f>+IFERROR(LISTAS[[#This Row],[VENTA NETA]]/LISTAS[[#This Row],[COSTO]]-1,0)</f>
        <v>1.6493247103943793</v>
      </c>
      <c r="J280" s="50" t="str">
        <f>IFERROR(VLOOKUP(LISTAS[[#This Row],[ID]],_01_CODIGOS_Y_COSTOS_xlsm[[Producto y N°]:[CODIGO]],2,0),"")</f>
        <v>F-1054</v>
      </c>
      <c r="O280" t="s">
        <v>559</v>
      </c>
      <c r="AB280" s="12" t="str">
        <f>+LISTAS[[#This Row],[Codigo]]&amp;LISTAS[[#This Row],[Fabrica]]</f>
        <v>F-1054FADER</v>
      </c>
      <c r="AC280" s="13" t="str">
        <f>+LISTAS[[#This Row],[Codigo]]</f>
        <v>F-1054</v>
      </c>
      <c r="AD280" s="13" t="str">
        <f>+LISTAS[[#This Row],[ID]]</f>
        <v>PLASTICOS283</v>
      </c>
      <c r="AH280" s="36"/>
      <c r="AI280" s="37">
        <f>+LISTAS[[#This Row],[Precio]]+(LISTAS[[#This Row],[Precio]]*AH280)</f>
        <v>868.09</v>
      </c>
      <c r="AJ280" s="38">
        <f t="shared" si="4"/>
        <v>434.04500000000002</v>
      </c>
      <c r="AL280" s="35">
        <f>+AJ280/LISTAS[[#This Row],[COSTO]]-1</f>
        <v>1.4530784355503514</v>
      </c>
      <c r="AM280" t="str">
        <f>+LISTAS[[#This Row],[ID]]</f>
        <v>PLASTICOS283</v>
      </c>
      <c r="AO280" s="43"/>
      <c r="AP280" s="39">
        <f>LISTAS[[#This Row],[COSTO]]+(LISTAS[[#This Row],[COSTO]]*AO280)</f>
        <v>176.93889999999999</v>
      </c>
      <c r="AQ280" s="44">
        <f>IF(AO280="",0,AP280/LISTAS[[#This Row],[VENTA NETA]]-1)</f>
        <v>0</v>
      </c>
      <c r="AS280" s="39">
        <v>139.65</v>
      </c>
      <c r="AT280" s="48">
        <f>+LISTAS[[#This Row],[COSTO]]/AS280-1</f>
        <v>0.26701682778374503</v>
      </c>
      <c r="BA280" t="s">
        <v>5</v>
      </c>
      <c r="BB280" s="36"/>
    </row>
    <row r="281" spans="1:54" x14ac:dyDescent="0.35">
      <c r="A281" s="7" t="s">
        <v>561</v>
      </c>
      <c r="B281" t="s">
        <v>5</v>
      </c>
      <c r="C281">
        <v>284</v>
      </c>
      <c r="D281" t="s">
        <v>562</v>
      </c>
      <c r="E281" s="2">
        <v>871.76</v>
      </c>
      <c r="F281" s="7" t="str">
        <f>+_xlfn.XLOOKUP(LISTAS[[#This Row],[ID]],_01_CODIGOS_Y_COSTOS_xlsm[Producto y N°],_01_CODIGOS_Y_COSTOS_xlsm[FABRICA],"",0,1)</f>
        <v>FADER</v>
      </c>
      <c r="G281" s="26">
        <f>LISTAS[[#This Row],[Precio]]*(1-0.46)</f>
        <v>470.75040000000001</v>
      </c>
      <c r="H281" s="1">
        <f>+_xlfn.XLOOKUP(LISTAS[[#This Row],[ID]],_01_CODIGOS_Y_COSTOS_xlsm[Producto y N°],_01_CODIGOS_Y_COSTOS_xlsm[COSTO],0,0,1)</f>
        <v>176.93889999999999</v>
      </c>
      <c r="I281" s="27">
        <f>+IFERROR(LISTAS[[#This Row],[VENTA NETA]]/LISTAS[[#This Row],[COSTO]]-1,0)</f>
        <v>1.6605251869430635</v>
      </c>
      <c r="J281" s="50" t="str">
        <f>IFERROR(VLOOKUP(LISTAS[[#This Row],[ID]],_01_CODIGOS_Y_COSTOS_xlsm[[Producto y N°]:[CODIGO]],2,0),"")</f>
        <v>F-1098</v>
      </c>
      <c r="O281" t="s">
        <v>561</v>
      </c>
      <c r="AB281" s="12" t="str">
        <f>+LISTAS[[#This Row],[Codigo]]&amp;LISTAS[[#This Row],[Fabrica]]</f>
        <v>F-1098FADER</v>
      </c>
      <c r="AC281" s="13" t="str">
        <f>+LISTAS[[#This Row],[Codigo]]</f>
        <v>F-1098</v>
      </c>
      <c r="AD281" s="13" t="str">
        <f>+LISTAS[[#This Row],[ID]]</f>
        <v>PLASTICOS284</v>
      </c>
      <c r="AH281" s="36"/>
      <c r="AI281" s="37">
        <f>+LISTAS[[#This Row],[Precio]]+(LISTAS[[#This Row],[Precio]]*AH281)</f>
        <v>871.76</v>
      </c>
      <c r="AJ281" s="38">
        <f t="shared" si="4"/>
        <v>435.88</v>
      </c>
      <c r="AL281" s="35">
        <f>+AJ281/LISTAS[[#This Row],[COSTO]]-1</f>
        <v>1.4634492471695033</v>
      </c>
      <c r="AM281" t="str">
        <f>+LISTAS[[#This Row],[ID]]</f>
        <v>PLASTICOS284</v>
      </c>
      <c r="AO281" s="43"/>
      <c r="AP281" s="39">
        <f>LISTAS[[#This Row],[COSTO]]+(LISTAS[[#This Row],[COSTO]]*AO281)</f>
        <v>176.93889999999999</v>
      </c>
      <c r="AQ281" s="44">
        <f>IF(AO281="",0,AP281/LISTAS[[#This Row],[VENTA NETA]]-1)</f>
        <v>0</v>
      </c>
      <c r="AS281" s="39">
        <v>139.65</v>
      </c>
      <c r="AT281" s="48">
        <f>+LISTAS[[#This Row],[COSTO]]/AS281-1</f>
        <v>0.26701682778374503</v>
      </c>
      <c r="BA281" t="s">
        <v>5</v>
      </c>
      <c r="BB281" s="36"/>
    </row>
    <row r="282" spans="1:54" x14ac:dyDescent="0.35">
      <c r="A282" s="7" t="s">
        <v>563</v>
      </c>
      <c r="B282" t="s">
        <v>5</v>
      </c>
      <c r="C282">
        <v>285</v>
      </c>
      <c r="D282" t="s">
        <v>564</v>
      </c>
      <c r="E282" s="2">
        <v>960.44</v>
      </c>
      <c r="F282" s="7" t="str">
        <f>+_xlfn.XLOOKUP(LISTAS[[#This Row],[ID]],_01_CODIGOS_Y_COSTOS_xlsm[Producto y N°],_01_CODIGOS_Y_COSTOS_xlsm[FABRICA],"",0,1)</f>
        <v>FADER</v>
      </c>
      <c r="G282" s="26">
        <f>LISTAS[[#This Row],[Precio]]*(1-0.46)</f>
        <v>518.63760000000002</v>
      </c>
      <c r="H282" s="1">
        <f>+_xlfn.XLOOKUP(LISTAS[[#This Row],[ID]],_01_CODIGOS_Y_COSTOS_xlsm[Producto y N°],_01_CODIGOS_Y_COSTOS_xlsm[COSTO],0,0,1)</f>
        <v>223.33150000000001</v>
      </c>
      <c r="I282" s="27">
        <f>+IFERROR(LISTAS[[#This Row],[VENTA NETA]]/LISTAS[[#This Row],[COSTO]]-1,0)</f>
        <v>1.3222769739154576</v>
      </c>
      <c r="J282" s="50" t="str">
        <f>IFERROR(VLOOKUP(LISTAS[[#This Row],[ID]],_01_CODIGOS_Y_COSTOS_xlsm[[Producto y N°]:[CODIGO]],2,0),"")</f>
        <v>F-1146</v>
      </c>
      <c r="O282" t="s">
        <v>563</v>
      </c>
      <c r="AB282" s="12" t="str">
        <f>+LISTAS[[#This Row],[Codigo]]&amp;LISTAS[[#This Row],[Fabrica]]</f>
        <v>F-1146FADER</v>
      </c>
      <c r="AC282" s="13" t="str">
        <f>+LISTAS[[#This Row],[Codigo]]</f>
        <v>F-1146</v>
      </c>
      <c r="AD282" s="13" t="str">
        <f>+LISTAS[[#This Row],[ID]]</f>
        <v>PLASTICOS285</v>
      </c>
      <c r="AH282" s="36"/>
      <c r="AI282" s="37">
        <f>+LISTAS[[#This Row],[Precio]]+(LISTAS[[#This Row],[Precio]]*AH282)</f>
        <v>960.44</v>
      </c>
      <c r="AJ282" s="38">
        <f t="shared" si="4"/>
        <v>480.22</v>
      </c>
      <c r="AL282" s="35">
        <f>+AJ282/LISTAS[[#This Row],[COSTO]]-1</f>
        <v>1.1502564573291272</v>
      </c>
      <c r="AM282" t="str">
        <f>+LISTAS[[#This Row],[ID]]</f>
        <v>PLASTICOS285</v>
      </c>
      <c r="AO282" s="43"/>
      <c r="AP282" s="39">
        <f>LISTAS[[#This Row],[COSTO]]+(LISTAS[[#This Row],[COSTO]]*AO282)</f>
        <v>223.33150000000001</v>
      </c>
      <c r="AQ282" s="44">
        <f>IF(AO282="",0,AP282/LISTAS[[#This Row],[VENTA NETA]]-1)</f>
        <v>0</v>
      </c>
      <c r="AS282" s="39">
        <v>176.7</v>
      </c>
      <c r="AT282" s="48">
        <f>+LISTAS[[#This Row],[COSTO]]/AS282-1</f>
        <v>0.2639020939445389</v>
      </c>
      <c r="BA282" t="s">
        <v>5</v>
      </c>
      <c r="BB282" s="36"/>
    </row>
    <row r="283" spans="1:54" x14ac:dyDescent="0.35">
      <c r="A283" s="7" t="s">
        <v>565</v>
      </c>
      <c r="B283" t="s">
        <v>5</v>
      </c>
      <c r="C283">
        <v>286</v>
      </c>
      <c r="D283" t="s">
        <v>566</v>
      </c>
      <c r="E283" s="2">
        <v>713.06</v>
      </c>
      <c r="F283" s="7" t="str">
        <f>+_xlfn.XLOOKUP(LISTAS[[#This Row],[ID]],_01_CODIGOS_Y_COSTOS_xlsm[Producto y N°],_01_CODIGOS_Y_COSTOS_xlsm[FABRICA],"",0,1)</f>
        <v>FADER</v>
      </c>
      <c r="G283" s="26">
        <f>LISTAS[[#This Row],[Precio]]*(1-0.46)</f>
        <v>385.05239999999998</v>
      </c>
      <c r="H283" s="1">
        <f>+_xlfn.XLOOKUP(LISTAS[[#This Row],[ID]],_01_CODIGOS_Y_COSTOS_xlsm[Producto y N°],_01_CODIGOS_Y_COSTOS_xlsm[COSTO],0,0,1)</f>
        <v>163.59</v>
      </c>
      <c r="I283" s="27">
        <f>+IFERROR(LISTAS[[#This Row],[VENTA NETA]]/LISTAS[[#This Row],[COSTO]]-1,0)</f>
        <v>1.3537649000550154</v>
      </c>
      <c r="J283" s="50" t="str">
        <f>IFERROR(VLOOKUP(LISTAS[[#This Row],[ID]],_01_CODIGOS_Y_COSTOS_xlsm[[Producto y N°]:[CODIGO]],2,0),"")</f>
        <v>S-224</v>
      </c>
      <c r="O283" t="s">
        <v>565</v>
      </c>
      <c r="AB283" s="12" t="str">
        <f>+LISTAS[[#This Row],[Codigo]]&amp;LISTAS[[#This Row],[Fabrica]]</f>
        <v>S-224FADER</v>
      </c>
      <c r="AC283" s="13" t="str">
        <f>+LISTAS[[#This Row],[Codigo]]</f>
        <v>S-224</v>
      </c>
      <c r="AD283" s="13" t="str">
        <f>+LISTAS[[#This Row],[ID]]</f>
        <v>PLASTICOS286</v>
      </c>
      <c r="AH283" s="36"/>
      <c r="AI283" s="37">
        <f>+LISTAS[[#This Row],[Precio]]+(LISTAS[[#This Row],[Precio]]*AH283)</f>
        <v>713.06</v>
      </c>
      <c r="AJ283" s="38">
        <f t="shared" si="4"/>
        <v>356.53</v>
      </c>
      <c r="AL283" s="35">
        <f>+AJ283/LISTAS[[#This Row],[COSTO]]-1</f>
        <v>1.1794119444953846</v>
      </c>
      <c r="AM283" t="str">
        <f>+LISTAS[[#This Row],[ID]]</f>
        <v>PLASTICOS286</v>
      </c>
      <c r="AO283" s="43"/>
      <c r="AP283" s="39">
        <f>LISTAS[[#This Row],[COSTO]]+(LISTAS[[#This Row],[COSTO]]*AO283)</f>
        <v>163.59</v>
      </c>
      <c r="AQ283" s="44">
        <f>IF(AO283="",0,AP283/LISTAS[[#This Row],[VENTA NETA]]-1)</f>
        <v>0</v>
      </c>
      <c r="AS283" s="39">
        <v>131.1</v>
      </c>
      <c r="AT283" s="48">
        <f>+LISTAS[[#This Row],[COSTO]]/AS283-1</f>
        <v>0.24782608695652186</v>
      </c>
      <c r="BA283" t="s">
        <v>5</v>
      </c>
      <c r="BB283" s="36"/>
    </row>
    <row r="284" spans="1:54" x14ac:dyDescent="0.35">
      <c r="A284" s="7" t="s">
        <v>567</v>
      </c>
      <c r="B284" t="s">
        <v>5</v>
      </c>
      <c r="C284">
        <v>287</v>
      </c>
      <c r="D284" t="s">
        <v>568</v>
      </c>
      <c r="E284" s="2">
        <v>3346.99</v>
      </c>
      <c r="F284" s="7" t="str">
        <f>+_xlfn.XLOOKUP(LISTAS[[#This Row],[ID]],_01_CODIGOS_Y_COSTOS_xlsm[Producto y N°],_01_CODIGOS_Y_COSTOS_xlsm[FABRICA],"",0,1)</f>
        <v>FADER</v>
      </c>
      <c r="G284" s="26">
        <f>LISTAS[[#This Row],[Precio]]*(1-0.46)</f>
        <v>1807.3746000000001</v>
      </c>
      <c r="H284" s="1">
        <f>+_xlfn.XLOOKUP(LISTAS[[#This Row],[ID]],_01_CODIGOS_Y_COSTOS_xlsm[Producto y N°],_01_CODIGOS_Y_COSTOS_xlsm[COSTO],0,0,1)</f>
        <v>0</v>
      </c>
      <c r="I284" s="27">
        <f>+IFERROR(LISTAS[[#This Row],[VENTA NETA]]/LISTAS[[#This Row],[COSTO]]-1,0)</f>
        <v>0</v>
      </c>
      <c r="J284" s="50" t="str">
        <f>IFERROR(VLOOKUP(LISTAS[[#This Row],[ID]],_01_CODIGOS_Y_COSTOS_xlsm[[Producto y N°]:[CODIGO]],2,0),"")</f>
        <v>F-1136</v>
      </c>
      <c r="O284" t="s">
        <v>567</v>
      </c>
      <c r="AB284" s="12" t="str">
        <f>+LISTAS[[#This Row],[Codigo]]&amp;LISTAS[[#This Row],[Fabrica]]</f>
        <v>F-1136FADER</v>
      </c>
      <c r="AC284" s="13" t="str">
        <f>+LISTAS[[#This Row],[Codigo]]</f>
        <v>F-1136</v>
      </c>
      <c r="AD284" s="13" t="str">
        <f>+LISTAS[[#This Row],[ID]]</f>
        <v>PLASTICOS287</v>
      </c>
      <c r="AH284" s="36"/>
      <c r="AI284" s="37">
        <f>+LISTAS[[#This Row],[Precio]]+(LISTAS[[#This Row],[Precio]]*AH284)</f>
        <v>3346.99</v>
      </c>
      <c r="AJ284" s="38">
        <f t="shared" si="4"/>
        <v>1673.4949999999999</v>
      </c>
      <c r="AL284" s="35" t="e">
        <f>+AJ284/LISTAS[[#This Row],[COSTO]]-1</f>
        <v>#DIV/0!</v>
      </c>
      <c r="AM284" t="str">
        <f>+LISTAS[[#This Row],[ID]]</f>
        <v>PLASTICOS287</v>
      </c>
      <c r="AO284" s="43"/>
      <c r="AP284" s="39">
        <f>LISTAS[[#This Row],[COSTO]]+(LISTAS[[#This Row],[COSTO]]*AO284)</f>
        <v>0</v>
      </c>
      <c r="AQ284" s="44">
        <f>IF(AO284="",0,AP284/LISTAS[[#This Row],[VENTA NETA]]-1)</f>
        <v>0</v>
      </c>
      <c r="AS284" s="39">
        <v>0</v>
      </c>
      <c r="AT284" s="48" t="e">
        <f>+LISTAS[[#This Row],[COSTO]]/AS284-1</f>
        <v>#DIV/0!</v>
      </c>
      <c r="BA284" t="s">
        <v>5</v>
      </c>
      <c r="BB284" s="36"/>
    </row>
    <row r="285" spans="1:54" x14ac:dyDescent="0.35">
      <c r="A285" s="7" t="s">
        <v>569</v>
      </c>
      <c r="B285" t="s">
        <v>5</v>
      </c>
      <c r="C285">
        <v>288</v>
      </c>
      <c r="D285" t="s">
        <v>570</v>
      </c>
      <c r="E285" s="2">
        <v>1612.86</v>
      </c>
      <c r="F285" s="7" t="str">
        <f>+_xlfn.XLOOKUP(LISTAS[[#This Row],[ID]],_01_CODIGOS_Y_COSTOS_xlsm[Producto y N°],_01_CODIGOS_Y_COSTOS_xlsm[FABRICA],"",0,1)</f>
        <v>FADER</v>
      </c>
      <c r="G285" s="26">
        <f>LISTAS[[#This Row],[Precio]]*(1-0.46)</f>
        <v>870.94439999999997</v>
      </c>
      <c r="H285" s="1">
        <f>+_xlfn.XLOOKUP(LISTAS[[#This Row],[ID]],_01_CODIGOS_Y_COSTOS_xlsm[Producto y N°],_01_CODIGOS_Y_COSTOS_xlsm[COSTO],0,0,1)</f>
        <v>453.86250000000001</v>
      </c>
      <c r="I285" s="27">
        <f>+IFERROR(LISTAS[[#This Row],[VENTA NETA]]/LISTAS[[#This Row],[COSTO]]-1,0)</f>
        <v>0.91896091878046748</v>
      </c>
      <c r="J285" s="50" t="str">
        <f>IFERROR(VLOOKUP(LISTAS[[#This Row],[ID]],_01_CODIGOS_Y_COSTOS_xlsm[[Producto y N°]:[CODIGO]],2,0),"")</f>
        <v>S-296</v>
      </c>
      <c r="O285" t="s">
        <v>569</v>
      </c>
      <c r="AB285" s="12" t="str">
        <f>+LISTAS[[#This Row],[Codigo]]&amp;LISTAS[[#This Row],[Fabrica]]</f>
        <v>S-296FADER</v>
      </c>
      <c r="AC285" s="13" t="str">
        <f>+LISTAS[[#This Row],[Codigo]]</f>
        <v>S-296</v>
      </c>
      <c r="AD285" s="13" t="str">
        <f>+LISTAS[[#This Row],[ID]]</f>
        <v>PLASTICOS288</v>
      </c>
      <c r="AH285" s="36"/>
      <c r="AI285" s="37">
        <f>+LISTAS[[#This Row],[Precio]]+(LISTAS[[#This Row],[Precio]]*AH285)</f>
        <v>1612.86</v>
      </c>
      <c r="AJ285" s="38">
        <f t="shared" si="4"/>
        <v>806.43</v>
      </c>
      <c r="AL285" s="35">
        <f>+AJ285/LISTAS[[#This Row],[COSTO]]-1</f>
        <v>0.77681566553746983</v>
      </c>
      <c r="AM285" t="str">
        <f>+LISTAS[[#This Row],[ID]]</f>
        <v>PLASTICOS288</v>
      </c>
      <c r="AO285" s="43"/>
      <c r="AP285" s="39">
        <f>LISTAS[[#This Row],[COSTO]]+(LISTAS[[#This Row],[COSTO]]*AO285)</f>
        <v>453.86250000000001</v>
      </c>
      <c r="AQ285" s="44">
        <f>IF(AO285="",0,AP285/LISTAS[[#This Row],[VENTA NETA]]-1)</f>
        <v>0</v>
      </c>
      <c r="AS285" s="39">
        <v>300.2</v>
      </c>
      <c r="AT285" s="48">
        <f>+LISTAS[[#This Row],[COSTO]]/AS285-1</f>
        <v>0.51186708860759511</v>
      </c>
      <c r="BA285" t="s">
        <v>5</v>
      </c>
      <c r="BB285" s="36"/>
    </row>
    <row r="286" spans="1:54" x14ac:dyDescent="0.35">
      <c r="A286" s="7" t="s">
        <v>571</v>
      </c>
      <c r="B286" t="s">
        <v>5</v>
      </c>
      <c r="C286">
        <v>289</v>
      </c>
      <c r="D286" t="s">
        <v>572</v>
      </c>
      <c r="E286" s="2">
        <v>1018.65</v>
      </c>
      <c r="F286" s="7" t="str">
        <f>+_xlfn.XLOOKUP(LISTAS[[#This Row],[ID]],_01_CODIGOS_Y_COSTOS_xlsm[Producto y N°],_01_CODIGOS_Y_COSTOS_xlsm[FABRICA],"",0,1)</f>
        <v>FADER</v>
      </c>
      <c r="G286" s="26">
        <f>LISTAS[[#This Row],[Precio]]*(1-0.46)</f>
        <v>550.07100000000003</v>
      </c>
      <c r="H286" s="1">
        <f>+_xlfn.XLOOKUP(LISTAS[[#This Row],[ID]],_01_CODIGOS_Y_COSTOS_xlsm[Producto y N°],_01_CODIGOS_Y_COSTOS_xlsm[COSTO],0,0,1)</f>
        <v>231.96260000000001</v>
      </c>
      <c r="I286" s="27">
        <f>+IFERROR(LISTAS[[#This Row],[VENTA NETA]]/LISTAS[[#This Row],[COSTO]]-1,0)</f>
        <v>1.3713779721386121</v>
      </c>
      <c r="J286" s="50" t="str">
        <f>IFERROR(VLOOKUP(LISTAS[[#This Row],[ID]],_01_CODIGOS_Y_COSTOS_xlsm[[Producto y N°]:[CODIGO]],2,0),"")</f>
        <v>F-1150</v>
      </c>
      <c r="O286" t="s">
        <v>571</v>
      </c>
      <c r="AB286" s="12" t="str">
        <f>+LISTAS[[#This Row],[Codigo]]&amp;LISTAS[[#This Row],[Fabrica]]</f>
        <v>F-1150FADER</v>
      </c>
      <c r="AC286" s="13" t="str">
        <f>+LISTAS[[#This Row],[Codigo]]</f>
        <v>F-1150</v>
      </c>
      <c r="AD286" s="13" t="str">
        <f>+LISTAS[[#This Row],[ID]]</f>
        <v>PLASTICOS289</v>
      </c>
      <c r="AH286" s="36"/>
      <c r="AI286" s="37">
        <f>+LISTAS[[#This Row],[Precio]]+(LISTAS[[#This Row],[Precio]]*AH286)</f>
        <v>1018.65</v>
      </c>
      <c r="AJ286" s="38">
        <f t="shared" si="4"/>
        <v>509.32499999999999</v>
      </c>
      <c r="AL286" s="35">
        <f>+AJ286/LISTAS[[#This Row],[COSTO]]-1</f>
        <v>1.1957203445727886</v>
      </c>
      <c r="AM286" t="str">
        <f>+LISTAS[[#This Row],[ID]]</f>
        <v>PLASTICOS289</v>
      </c>
      <c r="AO286" s="43"/>
      <c r="AP286" s="39">
        <f>LISTAS[[#This Row],[COSTO]]+(LISTAS[[#This Row],[COSTO]]*AO286)</f>
        <v>231.96260000000001</v>
      </c>
      <c r="AQ286" s="44">
        <f>IF(AO286="",0,AP286/LISTAS[[#This Row],[VENTA NETA]]-1)</f>
        <v>0</v>
      </c>
      <c r="AS286" s="39">
        <v>185.25</v>
      </c>
      <c r="AT286" s="48">
        <f>+LISTAS[[#This Row],[COSTO]]/AS286-1</f>
        <v>0.2521597840755736</v>
      </c>
      <c r="BA286" t="s">
        <v>5</v>
      </c>
      <c r="BB286" s="36"/>
    </row>
    <row r="287" spans="1:54" x14ac:dyDescent="0.35">
      <c r="A287" s="7" t="s">
        <v>573</v>
      </c>
      <c r="B287" t="s">
        <v>5</v>
      </c>
      <c r="C287">
        <v>290</v>
      </c>
      <c r="D287" t="s">
        <v>574</v>
      </c>
      <c r="E287" s="2">
        <v>785.82</v>
      </c>
      <c r="F287" s="7" t="str">
        <f>+_xlfn.XLOOKUP(LISTAS[[#This Row],[ID]],_01_CODIGOS_Y_COSTOS_xlsm[Producto y N°],_01_CODIGOS_Y_COSTOS_xlsm[FABRICA],"",0,1)</f>
        <v>FADER</v>
      </c>
      <c r="G287" s="26">
        <f>LISTAS[[#This Row],[Precio]]*(1-0.46)</f>
        <v>424.34280000000007</v>
      </c>
      <c r="H287" s="1">
        <f>+_xlfn.XLOOKUP(LISTAS[[#This Row],[ID]],_01_CODIGOS_Y_COSTOS_xlsm[Producto y N°],_01_CODIGOS_Y_COSTOS_xlsm[COSTO],0,0,1)</f>
        <v>182.33340000000001</v>
      </c>
      <c r="I287" s="27">
        <f>+IFERROR(LISTAS[[#This Row],[VENTA NETA]]/LISTAS[[#This Row],[COSTO]]-1,0)</f>
        <v>1.3272905567493396</v>
      </c>
      <c r="J287" s="50" t="str">
        <f>IFERROR(VLOOKUP(LISTAS[[#This Row],[ID]],_01_CODIGOS_Y_COSTOS_xlsm[[Producto y N°]:[CODIGO]],2,0),"")</f>
        <v>F-1082</v>
      </c>
      <c r="O287" t="s">
        <v>573</v>
      </c>
      <c r="AB287" s="12" t="str">
        <f>+LISTAS[[#This Row],[Codigo]]&amp;LISTAS[[#This Row],[Fabrica]]</f>
        <v>F-1082FADER</v>
      </c>
      <c r="AC287" s="13" t="str">
        <f>+LISTAS[[#This Row],[Codigo]]</f>
        <v>F-1082</v>
      </c>
      <c r="AD287" s="13" t="str">
        <f>+LISTAS[[#This Row],[ID]]</f>
        <v>PLASTICOS290</v>
      </c>
      <c r="AH287" s="36"/>
      <c r="AI287" s="37">
        <f>+LISTAS[[#This Row],[Precio]]+(LISTAS[[#This Row],[Precio]]*AH287)</f>
        <v>785.82</v>
      </c>
      <c r="AJ287" s="38">
        <f t="shared" si="4"/>
        <v>392.91</v>
      </c>
      <c r="AL287" s="35">
        <f>+AJ287/LISTAS[[#This Row],[COSTO]]-1</f>
        <v>1.1548986636567959</v>
      </c>
      <c r="AM287" t="str">
        <f>+LISTAS[[#This Row],[ID]]</f>
        <v>PLASTICOS290</v>
      </c>
      <c r="AO287" s="43"/>
      <c r="AP287" s="39">
        <f>LISTAS[[#This Row],[COSTO]]+(LISTAS[[#This Row],[COSTO]]*AO287)</f>
        <v>182.33340000000001</v>
      </c>
      <c r="AQ287" s="44">
        <f>IF(AO287="",0,AP287/LISTAS[[#This Row],[VENTA NETA]]-1)</f>
        <v>0</v>
      </c>
      <c r="AS287" s="39">
        <v>144.4</v>
      </c>
      <c r="AT287" s="48">
        <f>+LISTAS[[#This Row],[COSTO]]/AS287-1</f>
        <v>0.26269667590027712</v>
      </c>
      <c r="BA287" t="s">
        <v>5</v>
      </c>
      <c r="BB287" s="36"/>
    </row>
    <row r="288" spans="1:54" x14ac:dyDescent="0.35">
      <c r="A288" s="7" t="s">
        <v>575</v>
      </c>
      <c r="B288" t="s">
        <v>5</v>
      </c>
      <c r="C288">
        <v>291</v>
      </c>
      <c r="D288" t="s">
        <v>576</v>
      </c>
      <c r="E288" s="2">
        <v>871.76</v>
      </c>
      <c r="F288" s="7" t="str">
        <f>+_xlfn.XLOOKUP(LISTAS[[#This Row],[ID]],_01_CODIGOS_Y_COSTOS_xlsm[Producto y N°],_01_CODIGOS_Y_COSTOS_xlsm[FABRICA],"",0,1)</f>
        <v>FADER</v>
      </c>
      <c r="G288" s="26">
        <f>LISTAS[[#This Row],[Precio]]*(1-0.46)</f>
        <v>470.75040000000001</v>
      </c>
      <c r="H288" s="1">
        <f>+_xlfn.XLOOKUP(LISTAS[[#This Row],[ID]],_01_CODIGOS_Y_COSTOS_xlsm[Producto y N°],_01_CODIGOS_Y_COSTOS_xlsm[COSTO],0,0,1)</f>
        <v>175.86</v>
      </c>
      <c r="I288" s="27">
        <f>+IFERROR(LISTAS[[#This Row],[VENTA NETA]]/LISTAS[[#This Row],[COSTO]]-1,0)</f>
        <v>1.6768474923234389</v>
      </c>
      <c r="J288" s="50" t="str">
        <f>IFERROR(VLOOKUP(LISTAS[[#This Row],[ID]],_01_CODIGOS_Y_COSTOS_xlsm[[Producto y N°]:[CODIGO]],2,0),"")</f>
        <v>F-1145</v>
      </c>
      <c r="O288" t="s">
        <v>575</v>
      </c>
      <c r="AB288" s="12" t="str">
        <f>+LISTAS[[#This Row],[Codigo]]&amp;LISTAS[[#This Row],[Fabrica]]</f>
        <v>F-1145FADER</v>
      </c>
      <c r="AC288" s="13" t="str">
        <f>+LISTAS[[#This Row],[Codigo]]</f>
        <v>F-1145</v>
      </c>
      <c r="AD288" s="13" t="str">
        <f>+LISTAS[[#This Row],[ID]]</f>
        <v>PLASTICOS291</v>
      </c>
      <c r="AH288" s="36"/>
      <c r="AI288" s="37">
        <f>+LISTAS[[#This Row],[Precio]]+(LISTAS[[#This Row],[Precio]]*AH288)</f>
        <v>871.76</v>
      </c>
      <c r="AJ288" s="38">
        <f t="shared" si="4"/>
        <v>435.88</v>
      </c>
      <c r="AL288" s="35">
        <f>+AJ288/LISTAS[[#This Row],[COSTO]]-1</f>
        <v>1.4785624928920731</v>
      </c>
      <c r="AM288" t="str">
        <f>+LISTAS[[#This Row],[ID]]</f>
        <v>PLASTICOS291</v>
      </c>
      <c r="AO288" s="43"/>
      <c r="AP288" s="39">
        <f>LISTAS[[#This Row],[COSTO]]+(LISTAS[[#This Row],[COSTO]]*AO288)</f>
        <v>175.86</v>
      </c>
      <c r="AQ288" s="44">
        <f>IF(AO288="",0,AP288/LISTAS[[#This Row],[VENTA NETA]]-1)</f>
        <v>0</v>
      </c>
      <c r="AS288" s="39">
        <v>139.65</v>
      </c>
      <c r="AT288" s="48">
        <f>+LISTAS[[#This Row],[COSTO]]/AS288-1</f>
        <v>0.25929108485499475</v>
      </c>
      <c r="BA288" t="s">
        <v>5</v>
      </c>
      <c r="BB288" s="36"/>
    </row>
    <row r="289" spans="1:54" x14ac:dyDescent="0.35">
      <c r="A289" s="7" t="s">
        <v>577</v>
      </c>
      <c r="B289" t="s">
        <v>5</v>
      </c>
      <c r="C289">
        <v>292</v>
      </c>
      <c r="D289" t="s">
        <v>578</v>
      </c>
      <c r="E289" s="2">
        <v>800.37</v>
      </c>
      <c r="F289" s="7" t="str">
        <f>+_xlfn.XLOOKUP(LISTAS[[#This Row],[ID]],_01_CODIGOS_Y_COSTOS_xlsm[Producto y N°],_01_CODIGOS_Y_COSTOS_xlsm[FABRICA],"",0,1)</f>
        <v>FADER</v>
      </c>
      <c r="G289" s="26">
        <f>LISTAS[[#This Row],[Precio]]*(1-0.46)</f>
        <v>432.19980000000004</v>
      </c>
      <c r="H289" s="1">
        <f>+_xlfn.XLOOKUP(LISTAS[[#This Row],[ID]],_01_CODIGOS_Y_COSTOS_xlsm[Producto y N°],_01_CODIGOS_Y_COSTOS_xlsm[COSTO],0,0,1)</f>
        <v>185.5701</v>
      </c>
      <c r="I289" s="27">
        <f>+IFERROR(LISTAS[[#This Row],[VENTA NETA]]/LISTAS[[#This Row],[COSTO]]-1,0)</f>
        <v>1.3290379215186068</v>
      </c>
      <c r="J289" s="50" t="str">
        <f>IFERROR(VLOOKUP(LISTAS[[#This Row],[ID]],_01_CODIGOS_Y_COSTOS_xlsm[[Producto y N°]:[CODIGO]],2,0),"")</f>
        <v>F-1147</v>
      </c>
      <c r="O289" t="s">
        <v>577</v>
      </c>
      <c r="AB289" s="12" t="str">
        <f>+LISTAS[[#This Row],[Codigo]]&amp;LISTAS[[#This Row],[Fabrica]]</f>
        <v>F-1147FADER</v>
      </c>
      <c r="AC289" s="13" t="str">
        <f>+LISTAS[[#This Row],[Codigo]]</f>
        <v>F-1147</v>
      </c>
      <c r="AD289" s="13" t="str">
        <f>+LISTAS[[#This Row],[ID]]</f>
        <v>PLASTICOS292</v>
      </c>
      <c r="AH289" s="36"/>
      <c r="AI289" s="37">
        <f>+LISTAS[[#This Row],[Precio]]+(LISTAS[[#This Row],[Precio]]*AH289)</f>
        <v>800.37</v>
      </c>
      <c r="AJ289" s="38">
        <f t="shared" si="4"/>
        <v>400.185</v>
      </c>
      <c r="AL289" s="35">
        <f>+AJ289/LISTAS[[#This Row],[COSTO]]-1</f>
        <v>1.1565165939987101</v>
      </c>
      <c r="AM289" t="str">
        <f>+LISTAS[[#This Row],[ID]]</f>
        <v>PLASTICOS292</v>
      </c>
      <c r="AO289" s="43"/>
      <c r="AP289" s="39">
        <f>LISTAS[[#This Row],[COSTO]]+(LISTAS[[#This Row],[COSTO]]*AO289)</f>
        <v>185.5701</v>
      </c>
      <c r="AQ289" s="44">
        <f>IF(AO289="",0,AP289/LISTAS[[#This Row],[VENTA NETA]]-1)</f>
        <v>0</v>
      </c>
      <c r="AS289" s="39">
        <v>147.25</v>
      </c>
      <c r="AT289" s="48">
        <f>+LISTAS[[#This Row],[COSTO]]/AS289-1</f>
        <v>0.26023837011884554</v>
      </c>
      <c r="BA289" t="s">
        <v>5</v>
      </c>
      <c r="BB289" s="36"/>
    </row>
    <row r="290" spans="1:54" x14ac:dyDescent="0.35">
      <c r="A290" s="7" t="s">
        <v>579</v>
      </c>
      <c r="B290" t="s">
        <v>5</v>
      </c>
      <c r="C290">
        <v>293</v>
      </c>
      <c r="D290" t="s">
        <v>580</v>
      </c>
      <c r="E290" s="2">
        <v>887.68</v>
      </c>
      <c r="F290" s="7" t="str">
        <f>+_xlfn.XLOOKUP(LISTAS[[#This Row],[ID]],_01_CODIGOS_Y_COSTOS_xlsm[Producto y N°],_01_CODIGOS_Y_COSTOS_xlsm[FABRICA],"",0,1)</f>
        <v>FADER</v>
      </c>
      <c r="G290" s="26">
        <f>LISTAS[[#This Row],[Precio]]*(1-0.46)</f>
        <v>479.34719999999999</v>
      </c>
      <c r="H290" s="1">
        <f>+_xlfn.XLOOKUP(LISTAS[[#This Row],[ID]],_01_CODIGOS_Y_COSTOS_xlsm[Producto y N°],_01_CODIGOS_Y_COSTOS_xlsm[COSTO],0,0,1)</f>
        <v>199.5958</v>
      </c>
      <c r="I290" s="27">
        <f>+IFERROR(LISTAS[[#This Row],[VENTA NETA]]/LISTAS[[#This Row],[COSTO]]-1,0)</f>
        <v>1.4015896126070788</v>
      </c>
      <c r="J290" s="50" t="str">
        <f>IFERROR(VLOOKUP(LISTAS[[#This Row],[ID]],_01_CODIGOS_Y_COSTOS_xlsm[[Producto y N°]:[CODIGO]],2,0),"")</f>
        <v>F-1102</v>
      </c>
      <c r="O290" t="s">
        <v>579</v>
      </c>
      <c r="AB290" s="12" t="str">
        <f>+LISTAS[[#This Row],[Codigo]]&amp;LISTAS[[#This Row],[Fabrica]]</f>
        <v>F-1102FADER</v>
      </c>
      <c r="AC290" s="13" t="str">
        <f>+LISTAS[[#This Row],[Codigo]]</f>
        <v>F-1102</v>
      </c>
      <c r="AD290" s="13" t="str">
        <f>+LISTAS[[#This Row],[ID]]</f>
        <v>PLASTICOS293</v>
      </c>
      <c r="AH290" s="36"/>
      <c r="AI290" s="37">
        <f>+LISTAS[[#This Row],[Precio]]+(LISTAS[[#This Row],[Precio]]*AH290)</f>
        <v>887.68</v>
      </c>
      <c r="AJ290" s="38">
        <f t="shared" si="4"/>
        <v>443.84</v>
      </c>
      <c r="AL290" s="35">
        <f>+AJ290/LISTAS[[#This Row],[COSTO]]-1</f>
        <v>1.2236940857472951</v>
      </c>
      <c r="AM290" t="str">
        <f>+LISTAS[[#This Row],[ID]]</f>
        <v>PLASTICOS293</v>
      </c>
      <c r="AO290" s="43"/>
      <c r="AP290" s="39">
        <f>LISTAS[[#This Row],[COSTO]]+(LISTAS[[#This Row],[COSTO]]*AO290)</f>
        <v>199.5958</v>
      </c>
      <c r="AQ290" s="44">
        <f>IF(AO290="",0,AP290/LISTAS[[#This Row],[VENTA NETA]]-1)</f>
        <v>0</v>
      </c>
      <c r="AS290" s="39">
        <v>161.5</v>
      </c>
      <c r="AT290" s="48">
        <f>+LISTAS[[#This Row],[COSTO]]/AS290-1</f>
        <v>0.23588730650154788</v>
      </c>
      <c r="BA290" t="s">
        <v>5</v>
      </c>
      <c r="BB290" s="36"/>
    </row>
    <row r="291" spans="1:54" x14ac:dyDescent="0.35">
      <c r="A291" s="7" t="s">
        <v>581</v>
      </c>
      <c r="B291" t="s">
        <v>5</v>
      </c>
      <c r="C291">
        <v>294</v>
      </c>
      <c r="D291" t="s">
        <v>582</v>
      </c>
      <c r="E291" s="2">
        <v>1018.65</v>
      </c>
      <c r="F291" s="7" t="str">
        <f>+_xlfn.XLOOKUP(LISTAS[[#This Row],[ID]],_01_CODIGOS_Y_COSTOS_xlsm[Producto y N°],_01_CODIGOS_Y_COSTOS_xlsm[FABRICA],"",0,1)</f>
        <v>FADER</v>
      </c>
      <c r="G291" s="26">
        <f>LISTAS[[#This Row],[Precio]]*(1-0.46)</f>
        <v>550.07100000000003</v>
      </c>
      <c r="H291" s="1">
        <f>+_xlfn.XLOOKUP(LISTAS[[#This Row],[ID]],_01_CODIGOS_Y_COSTOS_xlsm[Producto y N°],_01_CODIGOS_Y_COSTOS_xlsm[COSTO],0,0,1)</f>
        <v>215.7792</v>
      </c>
      <c r="I291" s="27">
        <f>+IFERROR(LISTAS[[#This Row],[VENTA NETA]]/LISTAS[[#This Row],[COSTO]]-1,0)</f>
        <v>1.549230880455577</v>
      </c>
      <c r="J291" s="50" t="str">
        <f>IFERROR(VLOOKUP(LISTAS[[#This Row],[ID]],_01_CODIGOS_Y_COSTOS_xlsm[[Producto y N°]:[CODIGO]],2,0),"")</f>
        <v>F-1100</v>
      </c>
      <c r="O291" t="s">
        <v>581</v>
      </c>
      <c r="AB291" s="12" t="str">
        <f>+LISTAS[[#This Row],[Codigo]]&amp;LISTAS[[#This Row],[Fabrica]]</f>
        <v>F-1100FADER</v>
      </c>
      <c r="AC291" s="13" t="str">
        <f>+LISTAS[[#This Row],[Codigo]]</f>
        <v>F-1100</v>
      </c>
      <c r="AD291" s="13" t="str">
        <f>+LISTAS[[#This Row],[ID]]</f>
        <v>PLASTICOS294</v>
      </c>
      <c r="AH291" s="36"/>
      <c r="AI291" s="37">
        <f>+LISTAS[[#This Row],[Precio]]+(LISTAS[[#This Row],[Precio]]*AH291)</f>
        <v>1018.65</v>
      </c>
      <c r="AJ291" s="38">
        <f t="shared" si="4"/>
        <v>509.32499999999999</v>
      </c>
      <c r="AL291" s="35">
        <f>+AJ291/LISTAS[[#This Row],[COSTO]]-1</f>
        <v>1.3603989633847933</v>
      </c>
      <c r="AM291" t="str">
        <f>+LISTAS[[#This Row],[ID]]</f>
        <v>PLASTICOS294</v>
      </c>
      <c r="AO291" s="43"/>
      <c r="AP291" s="39">
        <f>LISTAS[[#This Row],[COSTO]]+(LISTAS[[#This Row],[COSTO]]*AO291)</f>
        <v>215.7792</v>
      </c>
      <c r="AQ291" s="44">
        <f>IF(AO291="",0,AP291/LISTAS[[#This Row],[VENTA NETA]]-1)</f>
        <v>0</v>
      </c>
      <c r="AS291" s="39">
        <v>180.5</v>
      </c>
      <c r="AT291" s="48">
        <f>+LISTAS[[#This Row],[COSTO]]/AS291-1</f>
        <v>0.19545263157894732</v>
      </c>
      <c r="BA291" t="s">
        <v>5</v>
      </c>
      <c r="BB291" s="36"/>
    </row>
    <row r="292" spans="1:54" x14ac:dyDescent="0.35">
      <c r="A292" s="7" t="s">
        <v>583</v>
      </c>
      <c r="B292" t="s">
        <v>5</v>
      </c>
      <c r="C292">
        <v>295</v>
      </c>
      <c r="D292" t="s">
        <v>584</v>
      </c>
      <c r="E292" s="2">
        <v>1222.3800000000001</v>
      </c>
      <c r="F292" s="7" t="str">
        <f>+_xlfn.XLOOKUP(LISTAS[[#This Row],[ID]],_01_CODIGOS_Y_COSTOS_xlsm[Producto y N°],_01_CODIGOS_Y_COSTOS_xlsm[FABRICA],"",0,1)</f>
        <v>FADER</v>
      </c>
      <c r="G292" s="26">
        <f>LISTAS[[#This Row],[Precio]]*(1-0.46)</f>
        <v>660.0852000000001</v>
      </c>
      <c r="H292" s="1">
        <f>+_xlfn.XLOOKUP(LISTAS[[#This Row],[ID]],_01_CODIGOS_Y_COSTOS_xlsm[Producto y N°],_01_CODIGOS_Y_COSTOS_xlsm[COSTO],0,0,1)</f>
        <v>269.72399999999999</v>
      </c>
      <c r="I292" s="27">
        <f>+IFERROR(LISTAS[[#This Row],[VENTA NETA]]/LISTAS[[#This Row],[COSTO]]-1,0)</f>
        <v>1.4472616452373543</v>
      </c>
      <c r="J292" s="50" t="str">
        <f>IFERROR(VLOOKUP(LISTAS[[#This Row],[ID]],_01_CODIGOS_Y_COSTOS_xlsm[[Producto y N°]:[CODIGO]],2,0),"")</f>
        <v>F-1096</v>
      </c>
      <c r="O292" t="s">
        <v>583</v>
      </c>
      <c r="AB292" s="12" t="str">
        <f>+LISTAS[[#This Row],[Codigo]]&amp;LISTAS[[#This Row],[Fabrica]]</f>
        <v>F-1096FADER</v>
      </c>
      <c r="AC292" s="13" t="str">
        <f>+LISTAS[[#This Row],[Codigo]]</f>
        <v>F-1096</v>
      </c>
      <c r="AD292" s="13" t="str">
        <f>+LISTAS[[#This Row],[ID]]</f>
        <v>PLASTICOS295</v>
      </c>
      <c r="AH292" s="36"/>
      <c r="AI292" s="37">
        <f>+LISTAS[[#This Row],[Precio]]+(LISTAS[[#This Row],[Precio]]*AH292)</f>
        <v>1222.3800000000001</v>
      </c>
      <c r="AJ292" s="38">
        <f t="shared" si="4"/>
        <v>611.19000000000005</v>
      </c>
      <c r="AL292" s="35">
        <f>+AJ292/LISTAS[[#This Row],[COSTO]]-1</f>
        <v>1.2659830048494021</v>
      </c>
      <c r="AM292" t="str">
        <f>+LISTAS[[#This Row],[ID]]</f>
        <v>PLASTICOS295</v>
      </c>
      <c r="AO292" s="43"/>
      <c r="AP292" s="39">
        <f>LISTAS[[#This Row],[COSTO]]+(LISTAS[[#This Row],[COSTO]]*AO292)</f>
        <v>269.72399999999999</v>
      </c>
      <c r="AQ292" s="44">
        <f>IF(AO292="",0,AP292/LISTAS[[#This Row],[VENTA NETA]]-1)</f>
        <v>0</v>
      </c>
      <c r="AS292" s="39">
        <v>226.1404</v>
      </c>
      <c r="AT292" s="48">
        <f>+LISTAS[[#This Row],[COSTO]]/AS292-1</f>
        <v>0.19272805743688437</v>
      </c>
      <c r="BA292" t="s">
        <v>5</v>
      </c>
      <c r="BB292" s="36"/>
    </row>
    <row r="293" spans="1:54" x14ac:dyDescent="0.35">
      <c r="A293" s="7" t="s">
        <v>585</v>
      </c>
      <c r="B293" t="s">
        <v>5</v>
      </c>
      <c r="C293">
        <v>296</v>
      </c>
      <c r="D293" t="s">
        <v>586</v>
      </c>
      <c r="E293" s="2">
        <v>814</v>
      </c>
      <c r="F293" s="7" t="str">
        <f>+_xlfn.XLOOKUP(LISTAS[[#This Row],[ID]],_01_CODIGOS_Y_COSTOS_xlsm[Producto y N°],_01_CODIGOS_Y_COSTOS_xlsm[FABRICA],"",0,1)</f>
        <v>FADER</v>
      </c>
      <c r="G293" s="26">
        <f>LISTAS[[#This Row],[Precio]]*(1-0.46)</f>
        <v>439.56</v>
      </c>
      <c r="H293" s="1">
        <f>+_xlfn.XLOOKUP(LISTAS[[#This Row],[ID]],_01_CODIGOS_Y_COSTOS_xlsm[Producto y N°],_01_CODIGOS_Y_COSTOS_xlsm[COSTO],0,0,1)</f>
        <v>170.46559999999999</v>
      </c>
      <c r="I293" s="27">
        <f>+IFERROR(LISTAS[[#This Row],[VENTA NETA]]/LISTAS[[#This Row],[COSTO]]-1,0)</f>
        <v>1.578584770182371</v>
      </c>
      <c r="J293" s="50" t="str">
        <f>IFERROR(VLOOKUP(LISTAS[[#This Row],[ID]],_01_CODIGOS_Y_COSTOS_xlsm[[Producto y N°]:[CODIGO]],2,0),"")</f>
        <v>F-1081</v>
      </c>
      <c r="O293" t="s">
        <v>585</v>
      </c>
      <c r="AB293" s="12" t="str">
        <f>+LISTAS[[#This Row],[Codigo]]&amp;LISTAS[[#This Row],[Fabrica]]</f>
        <v>F-1081FADER</v>
      </c>
      <c r="AC293" s="13" t="str">
        <f>+LISTAS[[#This Row],[Codigo]]</f>
        <v>F-1081</v>
      </c>
      <c r="AD293" s="13" t="str">
        <f>+LISTAS[[#This Row],[ID]]</f>
        <v>PLASTICOS296</v>
      </c>
      <c r="AH293" s="36"/>
      <c r="AI293" s="37">
        <f>+LISTAS[[#This Row],[Precio]]+(LISTAS[[#This Row],[Precio]]*AH293)</f>
        <v>814</v>
      </c>
      <c r="AJ293" s="38">
        <f t="shared" si="4"/>
        <v>407</v>
      </c>
      <c r="AL293" s="35">
        <f>+AJ293/LISTAS[[#This Row],[COSTO]]-1</f>
        <v>1.3875784909096032</v>
      </c>
      <c r="AM293" t="str">
        <f>+LISTAS[[#This Row],[ID]]</f>
        <v>PLASTICOS296</v>
      </c>
      <c r="AO293" s="43"/>
      <c r="AP293" s="39">
        <f>LISTAS[[#This Row],[COSTO]]+(LISTAS[[#This Row],[COSTO]]*AO293)</f>
        <v>170.46559999999999</v>
      </c>
      <c r="AQ293" s="44">
        <f>IF(AO293="",0,AP293/LISTAS[[#This Row],[VENTA NETA]]-1)</f>
        <v>0</v>
      </c>
      <c r="AS293" s="39">
        <v>134.9</v>
      </c>
      <c r="AT293" s="48">
        <f>+LISTAS[[#This Row],[COSTO]]/AS293-1</f>
        <v>0.26364418087472186</v>
      </c>
      <c r="BA293" t="s">
        <v>5</v>
      </c>
      <c r="BB293" s="36"/>
    </row>
    <row r="294" spans="1:54" x14ac:dyDescent="0.35">
      <c r="A294" s="7" t="s">
        <v>587</v>
      </c>
      <c r="B294" t="s">
        <v>5</v>
      </c>
      <c r="C294">
        <v>297</v>
      </c>
      <c r="D294" t="s">
        <v>588</v>
      </c>
      <c r="E294" s="2">
        <v>785.82</v>
      </c>
      <c r="F294" s="7" t="str">
        <f>+_xlfn.XLOOKUP(LISTAS[[#This Row],[ID]],_01_CODIGOS_Y_COSTOS_xlsm[Producto y N°],_01_CODIGOS_Y_COSTOS_xlsm[FABRICA],"",0,1)</f>
        <v>FADER</v>
      </c>
      <c r="G294" s="26">
        <f>LISTAS[[#This Row],[Precio]]*(1-0.46)</f>
        <v>424.34280000000007</v>
      </c>
      <c r="H294" s="1">
        <f>+_xlfn.XLOOKUP(LISTAS[[#This Row],[ID]],_01_CODIGOS_Y_COSTOS_xlsm[Producto y N°],_01_CODIGOS_Y_COSTOS_xlsm[COSTO],0,0,1)</f>
        <v>182.33340000000001</v>
      </c>
      <c r="I294" s="27">
        <f>+IFERROR(LISTAS[[#This Row],[VENTA NETA]]/LISTAS[[#This Row],[COSTO]]-1,0)</f>
        <v>1.3272905567493396</v>
      </c>
      <c r="J294" s="50" t="str">
        <f>IFERROR(VLOOKUP(LISTAS[[#This Row],[ID]],_01_CODIGOS_Y_COSTOS_xlsm[[Producto y N°]:[CODIGO]],2,0),"")</f>
        <v>F-1083</v>
      </c>
      <c r="O294" t="s">
        <v>587</v>
      </c>
      <c r="AB294" s="12" t="str">
        <f>+LISTAS[[#This Row],[Codigo]]&amp;LISTAS[[#This Row],[Fabrica]]</f>
        <v>F-1083FADER</v>
      </c>
      <c r="AC294" s="13" t="str">
        <f>+LISTAS[[#This Row],[Codigo]]</f>
        <v>F-1083</v>
      </c>
      <c r="AD294" s="13" t="str">
        <f>+LISTAS[[#This Row],[ID]]</f>
        <v>PLASTICOS297</v>
      </c>
      <c r="AH294" s="36"/>
      <c r="AI294" s="37">
        <f>+LISTAS[[#This Row],[Precio]]+(LISTAS[[#This Row],[Precio]]*AH294)</f>
        <v>785.82</v>
      </c>
      <c r="AJ294" s="38">
        <f t="shared" si="4"/>
        <v>392.91</v>
      </c>
      <c r="AL294" s="35">
        <f>+AJ294/LISTAS[[#This Row],[COSTO]]-1</f>
        <v>1.1548986636567959</v>
      </c>
      <c r="AM294" t="str">
        <f>+LISTAS[[#This Row],[ID]]</f>
        <v>PLASTICOS297</v>
      </c>
      <c r="AO294" s="43"/>
      <c r="AP294" s="39">
        <f>LISTAS[[#This Row],[COSTO]]+(LISTAS[[#This Row],[COSTO]]*AO294)</f>
        <v>182.33340000000001</v>
      </c>
      <c r="AQ294" s="44">
        <f>IF(AO294="",0,AP294/LISTAS[[#This Row],[VENTA NETA]]-1)</f>
        <v>0</v>
      </c>
      <c r="AS294" s="39">
        <v>144.4</v>
      </c>
      <c r="AT294" s="48">
        <f>+LISTAS[[#This Row],[COSTO]]/AS294-1</f>
        <v>0.26269667590027712</v>
      </c>
      <c r="BA294" t="s">
        <v>5</v>
      </c>
      <c r="BB294" s="36"/>
    </row>
    <row r="295" spans="1:54" x14ac:dyDescent="0.35">
      <c r="A295" s="7" t="s">
        <v>589</v>
      </c>
      <c r="B295" t="s">
        <v>5</v>
      </c>
      <c r="C295">
        <v>298</v>
      </c>
      <c r="D295" t="s">
        <v>590</v>
      </c>
      <c r="E295" s="2">
        <v>916.79</v>
      </c>
      <c r="F295" s="7" t="str">
        <f>+_xlfn.XLOOKUP(LISTAS[[#This Row],[ID]],_01_CODIGOS_Y_COSTOS_xlsm[Producto y N°],_01_CODIGOS_Y_COSTOS_xlsm[FABRICA],"",0,1)</f>
        <v>FADER</v>
      </c>
      <c r="G295" s="26">
        <f>LISTAS[[#This Row],[Precio]]*(1-0.46)</f>
        <v>495.06659999999999</v>
      </c>
      <c r="H295" s="1">
        <f>+_xlfn.XLOOKUP(LISTAS[[#This Row],[ID]],_01_CODIGOS_Y_COSTOS_xlsm[Producto y N°],_01_CODIGOS_Y_COSTOS_xlsm[COSTO],0,0,1)</f>
        <v>213.74440000000001</v>
      </c>
      <c r="I295" s="27">
        <f>+IFERROR(LISTAS[[#This Row],[VENTA NETA]]/LISTAS[[#This Row],[COSTO]]-1,0)</f>
        <v>1.3161617333600315</v>
      </c>
      <c r="J295" s="50" t="str">
        <f>IFERROR(VLOOKUP(LISTAS[[#This Row],[ID]],_01_CODIGOS_Y_COSTOS_xlsm[[Producto y N°]:[CODIGO]],2,0),"")</f>
        <v>F-1143</v>
      </c>
      <c r="O295" t="s">
        <v>589</v>
      </c>
      <c r="AB295" s="12" t="str">
        <f>+LISTAS[[#This Row],[Codigo]]&amp;LISTAS[[#This Row],[Fabrica]]</f>
        <v>F-1143FADER</v>
      </c>
      <c r="AC295" s="13" t="str">
        <f>+LISTAS[[#This Row],[Codigo]]</f>
        <v>F-1143</v>
      </c>
      <c r="AD295" s="13" t="str">
        <f>+LISTAS[[#This Row],[ID]]</f>
        <v>PLASTICOS298</v>
      </c>
      <c r="AH295" s="36"/>
      <c r="AI295" s="37">
        <f>+LISTAS[[#This Row],[Precio]]+(LISTAS[[#This Row],[Precio]]*AH295)</f>
        <v>916.79</v>
      </c>
      <c r="AJ295" s="38">
        <f t="shared" si="4"/>
        <v>458.39499999999998</v>
      </c>
      <c r="AL295" s="35">
        <f>+AJ295/LISTAS[[#This Row],[COSTO]]-1</f>
        <v>1.1445941975555849</v>
      </c>
      <c r="AM295" t="str">
        <f>+LISTAS[[#This Row],[ID]]</f>
        <v>PLASTICOS298</v>
      </c>
      <c r="AO295" s="43"/>
      <c r="AP295" s="39">
        <f>LISTAS[[#This Row],[COSTO]]+(LISTAS[[#This Row],[COSTO]]*AO295)</f>
        <v>213.74440000000001</v>
      </c>
      <c r="AQ295" s="44">
        <f>IF(AO295="",0,AP295/LISTAS[[#This Row],[VENTA NETA]]-1)</f>
        <v>0</v>
      </c>
      <c r="AS295" s="39">
        <v>169.1</v>
      </c>
      <c r="AT295" s="48">
        <f>+LISTAS[[#This Row],[COSTO]]/AS295-1</f>
        <v>0.26401182732111184</v>
      </c>
      <c r="BA295" t="s">
        <v>5</v>
      </c>
      <c r="BB295" s="36"/>
    </row>
    <row r="296" spans="1:54" x14ac:dyDescent="0.35">
      <c r="A296" s="7" t="s">
        <v>591</v>
      </c>
      <c r="B296" t="s">
        <v>5</v>
      </c>
      <c r="C296">
        <v>299</v>
      </c>
      <c r="D296" t="s">
        <v>592</v>
      </c>
      <c r="E296" s="2">
        <v>829.84</v>
      </c>
      <c r="F296" s="7" t="str">
        <f>+_xlfn.XLOOKUP(LISTAS[[#This Row],[ID]],_01_CODIGOS_Y_COSTOS_xlsm[Producto y N°],_01_CODIGOS_Y_COSTOS_xlsm[FABRICA],"",0,1)</f>
        <v>FADER</v>
      </c>
      <c r="G296" s="26">
        <f>LISTAS[[#This Row],[Precio]]*(1-0.46)</f>
        <v>448.11360000000002</v>
      </c>
      <c r="H296" s="1">
        <f>+_xlfn.XLOOKUP(LISTAS[[#This Row],[ID]],_01_CODIGOS_Y_COSTOS_xlsm[Producto y N°],_01_CODIGOS_Y_COSTOS_xlsm[COSTO],0,0,1)</f>
        <v>193.51499999999999</v>
      </c>
      <c r="I296" s="27">
        <f>+IFERROR(LISTAS[[#This Row],[VENTA NETA]]/LISTAS[[#This Row],[COSTO]]-1,0)</f>
        <v>1.3156530501511514</v>
      </c>
      <c r="J296" s="50" t="str">
        <f>IFERROR(VLOOKUP(LISTAS[[#This Row],[ID]],_01_CODIGOS_Y_COSTOS_xlsm[[Producto y N°]:[CODIGO]],2,0),"")</f>
        <v>S-297</v>
      </c>
      <c r="O296" t="s">
        <v>591</v>
      </c>
      <c r="AB296" s="12" t="str">
        <f>+LISTAS[[#This Row],[Codigo]]&amp;LISTAS[[#This Row],[Fabrica]]</f>
        <v>S-297FADER</v>
      </c>
      <c r="AC296" s="13" t="str">
        <f>+LISTAS[[#This Row],[Codigo]]</f>
        <v>S-297</v>
      </c>
      <c r="AD296" s="13" t="str">
        <f>+LISTAS[[#This Row],[ID]]</f>
        <v>PLASTICOS299</v>
      </c>
      <c r="AH296" s="36"/>
      <c r="AI296" s="37">
        <f>+LISTAS[[#This Row],[Precio]]+(LISTAS[[#This Row],[Precio]]*AH296)</f>
        <v>829.84</v>
      </c>
      <c r="AJ296" s="38">
        <f t="shared" si="4"/>
        <v>414.92</v>
      </c>
      <c r="AL296" s="35">
        <f>+AJ296/LISTAS[[#This Row],[COSTO]]-1</f>
        <v>1.1441231945843993</v>
      </c>
      <c r="AM296" t="str">
        <f>+LISTAS[[#This Row],[ID]]</f>
        <v>PLASTICOS299</v>
      </c>
      <c r="AO296" s="43"/>
      <c r="AP296" s="39">
        <f>LISTAS[[#This Row],[COSTO]]+(LISTAS[[#This Row],[COSTO]]*AO296)</f>
        <v>193.51499999999999</v>
      </c>
      <c r="AQ296" s="44">
        <f>IF(AO296="",0,AP296/LISTAS[[#This Row],[VENTA NETA]]-1)</f>
        <v>0</v>
      </c>
      <c r="AS296" s="39">
        <v>152</v>
      </c>
      <c r="AT296" s="48">
        <f>+LISTAS[[#This Row],[COSTO]]/AS296-1</f>
        <v>0.27312499999999984</v>
      </c>
      <c r="BA296" t="s">
        <v>5</v>
      </c>
      <c r="BB296" s="36"/>
    </row>
    <row r="297" spans="1:54" x14ac:dyDescent="0.35">
      <c r="A297" s="7" t="s">
        <v>593</v>
      </c>
      <c r="B297" t="s">
        <v>5</v>
      </c>
      <c r="C297">
        <v>300</v>
      </c>
      <c r="D297" t="s">
        <v>594</v>
      </c>
      <c r="E297" s="2">
        <v>870.3</v>
      </c>
      <c r="F297" s="7" t="str">
        <f>+_xlfn.XLOOKUP(LISTAS[[#This Row],[ID]],_01_CODIGOS_Y_COSTOS_xlsm[Producto y N°],_01_CODIGOS_Y_COSTOS_xlsm[FABRICA],"",0,1)</f>
        <v>FADER</v>
      </c>
      <c r="G297" s="26">
        <f>LISTAS[[#This Row],[Precio]]*(1-0.46)</f>
        <v>469.96199999999999</v>
      </c>
      <c r="H297" s="1">
        <f>+_xlfn.XLOOKUP(LISTAS[[#This Row],[ID]],_01_CODIGOS_Y_COSTOS_xlsm[Producto y N°],_01_CODIGOS_Y_COSTOS_xlsm[COSTO],0,0,1)</f>
        <v>0</v>
      </c>
      <c r="I297" s="27">
        <f>+IFERROR(LISTAS[[#This Row],[VENTA NETA]]/LISTAS[[#This Row],[COSTO]]-1,0)</f>
        <v>0</v>
      </c>
      <c r="J297" s="50" t="str">
        <f>IFERROR(VLOOKUP(LISTAS[[#This Row],[ID]],_01_CODIGOS_Y_COSTOS_xlsm[[Producto y N°]:[CODIGO]],2,0),"")</f>
        <v>S-295</v>
      </c>
      <c r="O297" t="s">
        <v>593</v>
      </c>
      <c r="AB297" s="12" t="str">
        <f>+LISTAS[[#This Row],[Codigo]]&amp;LISTAS[[#This Row],[Fabrica]]</f>
        <v>S-295FADER</v>
      </c>
      <c r="AC297" s="13" t="str">
        <f>+LISTAS[[#This Row],[Codigo]]</f>
        <v>S-295</v>
      </c>
      <c r="AD297" s="13" t="str">
        <f>+LISTAS[[#This Row],[ID]]</f>
        <v>PLASTICOS300</v>
      </c>
      <c r="AH297" s="36"/>
      <c r="AI297" s="37">
        <f>+LISTAS[[#This Row],[Precio]]+(LISTAS[[#This Row],[Precio]]*AH297)</f>
        <v>870.3</v>
      </c>
      <c r="AJ297" s="38">
        <f t="shared" si="4"/>
        <v>435.15</v>
      </c>
      <c r="AL297" s="35" t="e">
        <f>+AJ297/LISTAS[[#This Row],[COSTO]]-1</f>
        <v>#DIV/0!</v>
      </c>
      <c r="AM297" t="str">
        <f>+LISTAS[[#This Row],[ID]]</f>
        <v>PLASTICOS300</v>
      </c>
      <c r="AO297" s="43"/>
      <c r="AP297" s="39">
        <f>LISTAS[[#This Row],[COSTO]]+(LISTAS[[#This Row],[COSTO]]*AO297)</f>
        <v>0</v>
      </c>
      <c r="AQ297" s="44">
        <f>IF(AO297="",0,AP297/LISTAS[[#This Row],[VENTA NETA]]-1)</f>
        <v>0</v>
      </c>
      <c r="AS297" s="39">
        <v>0</v>
      </c>
      <c r="AT297" s="48" t="e">
        <f>+LISTAS[[#This Row],[COSTO]]/AS297-1</f>
        <v>#DIV/0!</v>
      </c>
      <c r="BA297" t="s">
        <v>5</v>
      </c>
      <c r="BB297" s="36"/>
    </row>
    <row r="298" spans="1:54" x14ac:dyDescent="0.35">
      <c r="A298" s="7" t="s">
        <v>595</v>
      </c>
      <c r="B298" t="s">
        <v>5</v>
      </c>
      <c r="C298">
        <v>301</v>
      </c>
      <c r="D298" t="s">
        <v>596</v>
      </c>
      <c r="E298" s="2">
        <v>1074.51</v>
      </c>
      <c r="F298" s="7" t="str">
        <f>+_xlfn.XLOOKUP(LISTAS[[#This Row],[ID]],_01_CODIGOS_Y_COSTOS_xlsm[Producto y N°],_01_CODIGOS_Y_COSTOS_xlsm[FABRICA],"",0,1)</f>
        <v>FADER</v>
      </c>
      <c r="G298" s="26">
        <f>LISTAS[[#This Row],[Precio]]*(1-0.46)</f>
        <v>580.23540000000003</v>
      </c>
      <c r="H298" s="1">
        <f>+_xlfn.XLOOKUP(LISTAS[[#This Row],[ID]],_01_CODIGOS_Y_COSTOS_xlsm[Producto y N°],_01_CODIGOS_Y_COSTOS_xlsm[COSTO],0,0,1)</f>
        <v>237.3571</v>
      </c>
      <c r="I298" s="27">
        <f>+IFERROR(LISTAS[[#This Row],[VENTA NETA]]/LISTAS[[#This Row],[COSTO]]-1,0)</f>
        <v>1.4445672785857262</v>
      </c>
      <c r="J298" s="50" t="str">
        <f>IFERROR(VLOOKUP(LISTAS[[#This Row],[ID]],_01_CODIGOS_Y_COSTOS_xlsm[[Producto y N°]:[CODIGO]],2,0),"")</f>
        <v>F-1141</v>
      </c>
      <c r="O298" t="s">
        <v>595</v>
      </c>
      <c r="AB298" s="12" t="str">
        <f>+LISTAS[[#This Row],[Codigo]]&amp;LISTAS[[#This Row],[Fabrica]]</f>
        <v>F-1141FADER</v>
      </c>
      <c r="AC298" s="13" t="str">
        <f>+LISTAS[[#This Row],[Codigo]]</f>
        <v>F-1141</v>
      </c>
      <c r="AD298" s="13" t="str">
        <f>+LISTAS[[#This Row],[ID]]</f>
        <v>PLASTICOS301</v>
      </c>
      <c r="AH298" s="36"/>
      <c r="AI298" s="37">
        <f>+LISTAS[[#This Row],[Precio]]+(LISTAS[[#This Row],[Precio]]*AH298)</f>
        <v>1074.51</v>
      </c>
      <c r="AJ298" s="38">
        <f t="shared" si="4"/>
        <v>537.255</v>
      </c>
      <c r="AL298" s="35">
        <f>+AJ298/LISTAS[[#This Row],[COSTO]]-1</f>
        <v>1.2634882209127092</v>
      </c>
      <c r="AM298" t="str">
        <f>+LISTAS[[#This Row],[ID]]</f>
        <v>PLASTICOS301</v>
      </c>
      <c r="AO298" s="43"/>
      <c r="AP298" s="39">
        <f>LISTAS[[#This Row],[COSTO]]+(LISTAS[[#This Row],[COSTO]]*AO298)</f>
        <v>237.3571</v>
      </c>
      <c r="AQ298" s="44">
        <f>IF(AO298="",0,AP298/LISTAS[[#This Row],[VENTA NETA]]-1)</f>
        <v>0</v>
      </c>
      <c r="AS298" s="39">
        <v>190</v>
      </c>
      <c r="AT298" s="48">
        <f>+LISTAS[[#This Row],[COSTO]]/AS298-1</f>
        <v>0.24924789473684217</v>
      </c>
      <c r="BA298" t="s">
        <v>5</v>
      </c>
      <c r="BB298" s="36"/>
    </row>
    <row r="299" spans="1:54" x14ac:dyDescent="0.35">
      <c r="A299" s="7" t="s">
        <v>597</v>
      </c>
      <c r="B299" t="s">
        <v>5</v>
      </c>
      <c r="C299">
        <v>302</v>
      </c>
      <c r="D299" t="s">
        <v>598</v>
      </c>
      <c r="E299" s="2">
        <v>829.47</v>
      </c>
      <c r="F299" s="7" t="str">
        <f>+_xlfn.XLOOKUP(LISTAS[[#This Row],[ID]],_01_CODIGOS_Y_COSTOS_xlsm[Producto y N°],_01_CODIGOS_Y_COSTOS_xlsm[FABRICA],"",0,1)</f>
        <v>FADER</v>
      </c>
      <c r="G299" s="26">
        <f>LISTAS[[#This Row],[Precio]]*(1-0.46)</f>
        <v>447.91380000000004</v>
      </c>
      <c r="H299" s="1">
        <f>+_xlfn.XLOOKUP(LISTAS[[#This Row],[ID]],_01_CODIGOS_Y_COSTOS_xlsm[Producto y N°],_01_CODIGOS_Y_COSTOS_xlsm[COSTO],0,0,1)</f>
        <v>188.80680000000001</v>
      </c>
      <c r="I299" s="27">
        <f>+IFERROR(LISTAS[[#This Row],[VENTA NETA]]/LISTAS[[#This Row],[COSTO]]-1,0)</f>
        <v>1.3723393437100784</v>
      </c>
      <c r="J299" s="50" t="str">
        <f>IFERROR(VLOOKUP(LISTAS[[#This Row],[ID]],_01_CODIGOS_Y_COSTOS_xlsm[[Producto y N°]:[CODIGO]],2,0),"")</f>
        <v>F-1149</v>
      </c>
      <c r="O299" t="s">
        <v>597</v>
      </c>
      <c r="AB299" s="12" t="str">
        <f>+LISTAS[[#This Row],[Codigo]]&amp;LISTAS[[#This Row],[Fabrica]]</f>
        <v>F-1149FADER</v>
      </c>
      <c r="AC299" s="13" t="str">
        <f>+LISTAS[[#This Row],[Codigo]]</f>
        <v>F-1149</v>
      </c>
      <c r="AD299" s="13" t="str">
        <f>+LISTAS[[#This Row],[ID]]</f>
        <v>PLASTICOS302</v>
      </c>
      <c r="AH299" s="36"/>
      <c r="AI299" s="37">
        <f>+LISTAS[[#This Row],[Precio]]+(LISTAS[[#This Row],[Precio]]*AH299)</f>
        <v>829.47</v>
      </c>
      <c r="AJ299" s="38">
        <f t="shared" si="4"/>
        <v>414.73500000000001</v>
      </c>
      <c r="AL299" s="35">
        <f>+AJ299/LISTAS[[#This Row],[COSTO]]-1</f>
        <v>1.1966105034352577</v>
      </c>
      <c r="AM299" t="str">
        <f>+LISTAS[[#This Row],[ID]]</f>
        <v>PLASTICOS302</v>
      </c>
      <c r="AO299" s="43"/>
      <c r="AP299" s="39">
        <f>LISTAS[[#This Row],[COSTO]]+(LISTAS[[#This Row],[COSTO]]*AO299)</f>
        <v>188.80680000000001</v>
      </c>
      <c r="AQ299" s="44">
        <f>IF(AO299="",0,AP299/LISTAS[[#This Row],[VENTA NETA]]-1)</f>
        <v>0</v>
      </c>
      <c r="AS299" s="39">
        <v>152</v>
      </c>
      <c r="AT299" s="48">
        <f>+LISTAS[[#This Row],[COSTO]]/AS299-1</f>
        <v>0.24215000000000009</v>
      </c>
      <c r="BA299" t="s">
        <v>5</v>
      </c>
      <c r="BB299" s="36"/>
    </row>
    <row r="300" spans="1:54" x14ac:dyDescent="0.35">
      <c r="A300" s="7" t="s">
        <v>599</v>
      </c>
      <c r="B300" t="s">
        <v>5</v>
      </c>
      <c r="C300">
        <v>303</v>
      </c>
      <c r="D300" t="s">
        <v>600</v>
      </c>
      <c r="E300" s="2">
        <v>1062.31</v>
      </c>
      <c r="F300" s="7" t="str">
        <f>+_xlfn.XLOOKUP(LISTAS[[#This Row],[ID]],_01_CODIGOS_Y_COSTOS_xlsm[Producto y N°],_01_CODIGOS_Y_COSTOS_xlsm[FABRICA],"",0,1)</f>
        <v>FADER</v>
      </c>
      <c r="G300" s="26">
        <f>LISTAS[[#This Row],[Precio]]*(1-0.46)</f>
        <v>573.64740000000006</v>
      </c>
      <c r="H300" s="1">
        <f>+_xlfn.XLOOKUP(LISTAS[[#This Row],[ID]],_01_CODIGOS_Y_COSTOS_xlsm[Producto y N°],_01_CODIGOS_Y_COSTOS_xlsm[COSTO],0,0,1)</f>
        <v>221.1737</v>
      </c>
      <c r="I300" s="27">
        <f>+IFERROR(LISTAS[[#This Row],[VENTA NETA]]/LISTAS[[#This Row],[COSTO]]-1,0)</f>
        <v>1.593651053448037</v>
      </c>
      <c r="J300" s="50" t="str">
        <f>IFERROR(VLOOKUP(LISTAS[[#This Row],[ID]],_01_CODIGOS_Y_COSTOS_xlsm[[Producto y N°]:[CODIGO]],2,0),"")</f>
        <v>F-1106</v>
      </c>
      <c r="O300" t="s">
        <v>599</v>
      </c>
      <c r="AB300" s="12" t="str">
        <f>+LISTAS[[#This Row],[Codigo]]&amp;LISTAS[[#This Row],[Fabrica]]</f>
        <v>F-1106FADER</v>
      </c>
      <c r="AC300" s="13" t="str">
        <f>+LISTAS[[#This Row],[Codigo]]</f>
        <v>F-1106</v>
      </c>
      <c r="AD300" s="13" t="str">
        <f>+LISTAS[[#This Row],[ID]]</f>
        <v>PLASTICOS303</v>
      </c>
      <c r="AH300" s="36"/>
      <c r="AI300" s="37">
        <f>+LISTAS[[#This Row],[Precio]]+(LISTAS[[#This Row],[Precio]]*AH300)</f>
        <v>1062.31</v>
      </c>
      <c r="AJ300" s="38">
        <f t="shared" si="4"/>
        <v>531.15499999999997</v>
      </c>
      <c r="AL300" s="35">
        <f>+AJ300/LISTAS[[#This Row],[COSTO]]-1</f>
        <v>1.4015287531926264</v>
      </c>
      <c r="AM300" t="str">
        <f>+LISTAS[[#This Row],[ID]]</f>
        <v>PLASTICOS303</v>
      </c>
      <c r="AO300" s="43"/>
      <c r="AP300" s="39">
        <f>LISTAS[[#This Row],[COSTO]]+(LISTAS[[#This Row],[COSTO]]*AO300)</f>
        <v>221.1737</v>
      </c>
      <c r="AQ300" s="44">
        <f>IF(AO300="",0,AP300/LISTAS[[#This Row],[VENTA NETA]]-1)</f>
        <v>0</v>
      </c>
      <c r="AS300" s="39">
        <v>194.75</v>
      </c>
      <c r="AT300" s="48">
        <f>+LISTAS[[#This Row],[COSTO]]/AS300-1</f>
        <v>0.13568010269576369</v>
      </c>
      <c r="BA300" t="s">
        <v>5</v>
      </c>
      <c r="BB300" s="36"/>
    </row>
    <row r="301" spans="1:54" x14ac:dyDescent="0.35">
      <c r="A301" s="7" t="s">
        <v>601</v>
      </c>
      <c r="B301" t="s">
        <v>5</v>
      </c>
      <c r="C301">
        <v>304</v>
      </c>
      <c r="D301" t="s">
        <v>602</v>
      </c>
      <c r="E301" s="2">
        <v>931.34</v>
      </c>
      <c r="F301" s="7" t="str">
        <f>+_xlfn.XLOOKUP(LISTAS[[#This Row],[ID]],_01_CODIGOS_Y_COSTOS_xlsm[Producto y N°],_01_CODIGOS_Y_COSTOS_xlsm[FABRICA],"",0,1)</f>
        <v>FADER</v>
      </c>
      <c r="G301" s="26">
        <f>LISTAS[[#This Row],[Precio]]*(1-0.46)</f>
        <v>502.92360000000008</v>
      </c>
      <c r="H301" s="1">
        <f>+_xlfn.XLOOKUP(LISTAS[[#This Row],[ID]],_01_CODIGOS_Y_COSTOS_xlsm[Producto y N°],_01_CODIGOS_Y_COSTOS_xlsm[COSTO],0,0,1)</f>
        <v>215.7792</v>
      </c>
      <c r="I301" s="27">
        <f>+IFERROR(LISTAS[[#This Row],[VENTA NETA]]/LISTAS[[#This Row],[COSTO]]-1,0)</f>
        <v>1.3307325265827292</v>
      </c>
      <c r="J301" s="50" t="str">
        <f>IFERROR(VLOOKUP(LISTAS[[#This Row],[ID]],_01_CODIGOS_Y_COSTOS_xlsm[[Producto y N°]:[CODIGO]],2,0),"")</f>
        <v>F-1063/G</v>
      </c>
      <c r="O301" t="s">
        <v>601</v>
      </c>
      <c r="AB301" s="12" t="str">
        <f>+LISTAS[[#This Row],[Codigo]]&amp;LISTAS[[#This Row],[Fabrica]]</f>
        <v>F-1063/GFADER</v>
      </c>
      <c r="AC301" s="13" t="str">
        <f>+LISTAS[[#This Row],[Codigo]]</f>
        <v>F-1063/G</v>
      </c>
      <c r="AD301" s="13" t="str">
        <f>+LISTAS[[#This Row],[ID]]</f>
        <v>PLASTICOS304</v>
      </c>
      <c r="AH301" s="36"/>
      <c r="AI301" s="37">
        <f>+LISTAS[[#This Row],[Precio]]+(LISTAS[[#This Row],[Precio]]*AH301)</f>
        <v>931.34</v>
      </c>
      <c r="AJ301" s="38">
        <f t="shared" si="4"/>
        <v>465.67</v>
      </c>
      <c r="AL301" s="35">
        <f>+AJ301/LISTAS[[#This Row],[COSTO]]-1</f>
        <v>1.1580856727617861</v>
      </c>
      <c r="AM301" t="str">
        <f>+LISTAS[[#This Row],[ID]]</f>
        <v>PLASTICOS304</v>
      </c>
      <c r="AO301" s="43"/>
      <c r="AP301" s="39">
        <f>LISTAS[[#This Row],[COSTO]]+(LISTAS[[#This Row],[COSTO]]*AO301)</f>
        <v>215.7792</v>
      </c>
      <c r="AQ301" s="44">
        <f>IF(AO301="",0,AP301/LISTAS[[#This Row],[VENTA NETA]]-1)</f>
        <v>0</v>
      </c>
      <c r="AS301" s="39">
        <v>171</v>
      </c>
      <c r="AT301" s="48">
        <f>+LISTAS[[#This Row],[COSTO]]/AS301-1</f>
        <v>0.26186666666666669</v>
      </c>
      <c r="BA301" t="s">
        <v>5</v>
      </c>
      <c r="BB301" s="36"/>
    </row>
    <row r="302" spans="1:54" x14ac:dyDescent="0.35">
      <c r="A302" s="7" t="s">
        <v>603</v>
      </c>
      <c r="B302" t="s">
        <v>5</v>
      </c>
      <c r="C302">
        <v>305</v>
      </c>
      <c r="D302" t="s">
        <v>604</v>
      </c>
      <c r="E302" s="2">
        <v>683.78</v>
      </c>
      <c r="F302" s="7" t="str">
        <f>+_xlfn.XLOOKUP(LISTAS[[#This Row],[ID]],_01_CODIGOS_Y_COSTOS_xlsm[Producto y N°],_01_CODIGOS_Y_COSTOS_xlsm[FABRICA],"",0,1)</f>
        <v>FADER</v>
      </c>
      <c r="G302" s="26">
        <f>LISTAS[[#This Row],[Precio]]*(1-0.46)</f>
        <v>369.24119999999999</v>
      </c>
      <c r="H302" s="1">
        <f>+_xlfn.XLOOKUP(LISTAS[[#This Row],[ID]],_01_CODIGOS_Y_COSTOS_xlsm[Producto y N°],_01_CODIGOS_Y_COSTOS_xlsm[COSTO],0,0,1)</f>
        <v>138.6525</v>
      </c>
      <c r="I302" s="27">
        <f>+IFERROR(LISTAS[[#This Row],[VENTA NETA]]/LISTAS[[#This Row],[COSTO]]-1,0)</f>
        <v>1.6630691837507436</v>
      </c>
      <c r="J302" s="50" t="str">
        <f>IFERROR(VLOOKUP(LISTAS[[#This Row],[ID]],_01_CODIGOS_Y_COSTOS_xlsm[[Producto y N°]:[CODIGO]],2,0),"")</f>
        <v>S-298</v>
      </c>
      <c r="O302" t="s">
        <v>603</v>
      </c>
      <c r="AB302" s="12" t="str">
        <f>+LISTAS[[#This Row],[Codigo]]&amp;LISTAS[[#This Row],[Fabrica]]</f>
        <v>S-298FADER</v>
      </c>
      <c r="AC302" s="13" t="str">
        <f>+LISTAS[[#This Row],[Codigo]]</f>
        <v>S-298</v>
      </c>
      <c r="AD302" s="13" t="str">
        <f>+LISTAS[[#This Row],[ID]]</f>
        <v>PLASTICOS305</v>
      </c>
      <c r="AH302" s="36"/>
      <c r="AI302" s="37">
        <f>+LISTAS[[#This Row],[Precio]]+(LISTAS[[#This Row],[Precio]]*AH302)</f>
        <v>683.78</v>
      </c>
      <c r="AJ302" s="38">
        <f t="shared" si="4"/>
        <v>341.89</v>
      </c>
      <c r="AL302" s="35">
        <f>+AJ302/LISTAS[[#This Row],[COSTO]]-1</f>
        <v>1.4658047997692072</v>
      </c>
      <c r="AM302" t="str">
        <f>+LISTAS[[#This Row],[ID]]</f>
        <v>PLASTICOS305</v>
      </c>
      <c r="AO302" s="43"/>
      <c r="AP302" s="39">
        <f>LISTAS[[#This Row],[COSTO]]+(LISTAS[[#This Row],[COSTO]]*AO302)</f>
        <v>138.6525</v>
      </c>
      <c r="AQ302" s="44">
        <f>IF(AO302="",0,AP302/LISTAS[[#This Row],[VENTA NETA]]-1)</f>
        <v>0</v>
      </c>
      <c r="AS302" s="39">
        <v>109.25</v>
      </c>
      <c r="AT302" s="48">
        <f>+LISTAS[[#This Row],[COSTO]]/AS302-1</f>
        <v>0.26913043478260867</v>
      </c>
      <c r="BA302" t="s">
        <v>5</v>
      </c>
      <c r="BB302" s="36"/>
    </row>
    <row r="303" spans="1:54" x14ac:dyDescent="0.35">
      <c r="A303" s="7" t="s">
        <v>605</v>
      </c>
      <c r="B303" t="s">
        <v>5</v>
      </c>
      <c r="C303">
        <v>306</v>
      </c>
      <c r="D303" t="s">
        <v>606</v>
      </c>
      <c r="E303" s="2">
        <v>887.68</v>
      </c>
      <c r="F303" s="7" t="str">
        <f>+_xlfn.XLOOKUP(LISTAS[[#This Row],[ID]],_01_CODIGOS_Y_COSTOS_xlsm[Producto y N°],_01_CODIGOS_Y_COSTOS_xlsm[FABRICA],"",0,1)</f>
        <v>FADER</v>
      </c>
      <c r="G303" s="26">
        <f>LISTAS[[#This Row],[Precio]]*(1-0.46)</f>
        <v>479.34719999999999</v>
      </c>
      <c r="H303" s="1">
        <f>+_xlfn.XLOOKUP(LISTAS[[#This Row],[ID]],_01_CODIGOS_Y_COSTOS_xlsm[Producto y N°],_01_CODIGOS_Y_COSTOS_xlsm[COSTO],0,0,1)</f>
        <v>204.99019999999999</v>
      </c>
      <c r="I303" s="27">
        <f>+IFERROR(LISTAS[[#This Row],[VENTA NETA]]/LISTAS[[#This Row],[COSTO]]-1,0)</f>
        <v>1.3383908108777884</v>
      </c>
      <c r="J303" s="50" t="str">
        <f>IFERROR(VLOOKUP(LISTAS[[#This Row],[ID]],_01_CODIGOS_Y_COSTOS_xlsm[[Producto y N°]:[CODIGO]],2,0),"")</f>
        <v>F-1099</v>
      </c>
      <c r="O303" t="s">
        <v>605</v>
      </c>
      <c r="AB303" s="12" t="str">
        <f>+LISTAS[[#This Row],[Codigo]]&amp;LISTAS[[#This Row],[Fabrica]]</f>
        <v>F-1099FADER</v>
      </c>
      <c r="AC303" s="13" t="str">
        <f>+LISTAS[[#This Row],[Codigo]]</f>
        <v>F-1099</v>
      </c>
      <c r="AD303" s="13" t="str">
        <f>+LISTAS[[#This Row],[ID]]</f>
        <v>PLASTICOS306</v>
      </c>
      <c r="AH303" s="36"/>
      <c r="AI303" s="37">
        <f>+LISTAS[[#This Row],[Precio]]+(LISTAS[[#This Row],[Precio]]*AH303)</f>
        <v>887.68</v>
      </c>
      <c r="AJ303" s="38">
        <f t="shared" si="4"/>
        <v>443.84</v>
      </c>
      <c r="AL303" s="35">
        <f>+AJ303/LISTAS[[#This Row],[COSTO]]-1</f>
        <v>1.1651766767386929</v>
      </c>
      <c r="AM303" t="str">
        <f>+LISTAS[[#This Row],[ID]]</f>
        <v>PLASTICOS306</v>
      </c>
      <c r="AO303" s="43"/>
      <c r="AP303" s="39">
        <f>LISTAS[[#This Row],[COSTO]]+(LISTAS[[#This Row],[COSTO]]*AO303)</f>
        <v>204.99019999999999</v>
      </c>
      <c r="AQ303" s="44">
        <f>IF(AO303="",0,AP303/LISTAS[[#This Row],[VENTA NETA]]-1)</f>
        <v>0</v>
      </c>
      <c r="AS303" s="39">
        <v>164.35</v>
      </c>
      <c r="AT303" s="48">
        <f>+LISTAS[[#This Row],[COSTO]]/AS303-1</f>
        <v>0.24727836933373903</v>
      </c>
      <c r="BA303" t="s">
        <v>5</v>
      </c>
      <c r="BB303" s="36"/>
    </row>
    <row r="304" spans="1:54" x14ac:dyDescent="0.35">
      <c r="A304" s="7" t="s">
        <v>607</v>
      </c>
      <c r="B304" t="s">
        <v>5</v>
      </c>
      <c r="C304">
        <v>307</v>
      </c>
      <c r="D304" t="s">
        <v>608</v>
      </c>
      <c r="E304" s="2">
        <v>868.09</v>
      </c>
      <c r="F304" s="7" t="str">
        <f>+_xlfn.XLOOKUP(LISTAS[[#This Row],[ID]],_01_CODIGOS_Y_COSTOS_xlsm[Producto y N°],_01_CODIGOS_Y_COSTOS_xlsm[FABRICA],"",0,1)</f>
        <v>FADER</v>
      </c>
      <c r="G304" s="26">
        <f>LISTAS[[#This Row],[Precio]]*(1-0.46)</f>
        <v>468.76860000000005</v>
      </c>
      <c r="H304" s="1">
        <f>+_xlfn.XLOOKUP(LISTAS[[#This Row],[ID]],_01_CODIGOS_Y_COSTOS_xlsm[Producto y N°],_01_CODIGOS_Y_COSTOS_xlsm[COSTO],0,0,1)</f>
        <v>167.22890000000001</v>
      </c>
      <c r="I304" s="27">
        <f>+IFERROR(LISTAS[[#This Row],[VENTA NETA]]/LISTAS[[#This Row],[COSTO]]-1,0)</f>
        <v>1.8031554354540393</v>
      </c>
      <c r="J304" s="50" t="str">
        <f>IFERROR(VLOOKUP(LISTAS[[#This Row],[ID]],_01_CODIGOS_Y_COSTOS_xlsm[[Producto y N°]:[CODIGO]],2,0),"")</f>
        <v>F-1080</v>
      </c>
      <c r="O304" t="s">
        <v>607</v>
      </c>
      <c r="AB304" s="12" t="str">
        <f>+LISTAS[[#This Row],[Codigo]]&amp;LISTAS[[#This Row],[Fabrica]]</f>
        <v>F-1080FADER</v>
      </c>
      <c r="AC304" s="13" t="str">
        <f>+LISTAS[[#This Row],[Codigo]]</f>
        <v>F-1080</v>
      </c>
      <c r="AD304" s="13" t="str">
        <f>+LISTAS[[#This Row],[ID]]</f>
        <v>PLASTICOS307</v>
      </c>
      <c r="AH304" s="36"/>
      <c r="AI304" s="37">
        <f>+LISTAS[[#This Row],[Precio]]+(LISTAS[[#This Row],[Precio]]*AH304)</f>
        <v>868.09</v>
      </c>
      <c r="AJ304" s="38">
        <f t="shared" si="4"/>
        <v>434.04500000000002</v>
      </c>
      <c r="AL304" s="35">
        <f>+AJ304/LISTAS[[#This Row],[COSTO]]-1</f>
        <v>1.5955142920870733</v>
      </c>
      <c r="AM304" t="str">
        <f>+LISTAS[[#This Row],[ID]]</f>
        <v>PLASTICOS307</v>
      </c>
      <c r="AO304" s="43"/>
      <c r="AP304" s="39">
        <f>LISTAS[[#This Row],[COSTO]]+(LISTAS[[#This Row],[COSTO]]*AO304)</f>
        <v>167.22890000000001</v>
      </c>
      <c r="AQ304" s="44">
        <f>IF(AO304="",0,AP304/LISTAS[[#This Row],[VENTA NETA]]-1)</f>
        <v>0</v>
      </c>
      <c r="AS304" s="39">
        <v>133</v>
      </c>
      <c r="AT304" s="48">
        <f>+LISTAS[[#This Row],[COSTO]]/AS304-1</f>
        <v>0.25736015037593996</v>
      </c>
      <c r="BA304" t="s">
        <v>5</v>
      </c>
      <c r="BB304" s="36"/>
    </row>
    <row r="305" spans="1:54" x14ac:dyDescent="0.35">
      <c r="A305" s="7" t="s">
        <v>609</v>
      </c>
      <c r="B305" t="s">
        <v>5</v>
      </c>
      <c r="C305">
        <v>308</v>
      </c>
      <c r="D305" t="s">
        <v>610</v>
      </c>
      <c r="E305" s="2">
        <v>713.06</v>
      </c>
      <c r="F305" s="7" t="str">
        <f>+_xlfn.XLOOKUP(LISTAS[[#This Row],[ID]],_01_CODIGOS_Y_COSTOS_xlsm[Producto y N°],_01_CODIGOS_Y_COSTOS_xlsm[FABRICA],"",0,1)</f>
        <v>FADER</v>
      </c>
      <c r="G305" s="26">
        <f>LISTAS[[#This Row],[Precio]]*(1-0.46)</f>
        <v>385.05239999999998</v>
      </c>
      <c r="H305" s="1">
        <f>+_xlfn.XLOOKUP(LISTAS[[#This Row],[ID]],_01_CODIGOS_Y_COSTOS_xlsm[Producto y N°],_01_CODIGOS_Y_COSTOS_xlsm[COSTO],0,0,1)</f>
        <v>168.30779999999999</v>
      </c>
      <c r="I305" s="27">
        <f>+IFERROR(LISTAS[[#This Row],[VENTA NETA]]/LISTAS[[#This Row],[COSTO]]-1,0)</f>
        <v>1.287787018783443</v>
      </c>
      <c r="J305" s="50" t="str">
        <f>IFERROR(VLOOKUP(LISTAS[[#This Row],[ID]],_01_CODIGOS_Y_COSTOS_xlsm[[Producto y N°]:[CODIGO]],2,0),"")</f>
        <v>F-058</v>
      </c>
      <c r="O305" t="s">
        <v>609</v>
      </c>
      <c r="AB305" s="12" t="str">
        <f>+LISTAS[[#This Row],[Codigo]]&amp;LISTAS[[#This Row],[Fabrica]]</f>
        <v>F-058FADER</v>
      </c>
      <c r="AC305" s="13" t="str">
        <f>+LISTAS[[#This Row],[Codigo]]</f>
        <v>F-058</v>
      </c>
      <c r="AD305" s="13" t="str">
        <f>+LISTAS[[#This Row],[ID]]</f>
        <v>PLASTICOS308</v>
      </c>
      <c r="AH305" s="36"/>
      <c r="AI305" s="37">
        <f>+LISTAS[[#This Row],[Precio]]+(LISTAS[[#This Row],[Precio]]*AH305)</f>
        <v>713.06</v>
      </c>
      <c r="AJ305" s="38">
        <f t="shared" si="4"/>
        <v>356.53</v>
      </c>
      <c r="AL305" s="35">
        <f>+AJ305/LISTAS[[#This Row],[COSTO]]-1</f>
        <v>1.1183213136883734</v>
      </c>
      <c r="AM305" t="str">
        <f>+LISTAS[[#This Row],[ID]]</f>
        <v>PLASTICOS308</v>
      </c>
      <c r="AO305" s="43"/>
      <c r="AP305" s="39">
        <f>LISTAS[[#This Row],[COSTO]]+(LISTAS[[#This Row],[COSTO]]*AO305)</f>
        <v>168.30779999999999</v>
      </c>
      <c r="AQ305" s="44">
        <f>IF(AO305="",0,AP305/LISTAS[[#This Row],[VENTA NETA]]-1)</f>
        <v>0</v>
      </c>
      <c r="AS305" s="39">
        <v>132.05000000000001</v>
      </c>
      <c r="AT305" s="48">
        <f>+LISTAS[[#This Row],[COSTO]]/AS305-1</f>
        <v>0.27457629685725093</v>
      </c>
      <c r="BA305" t="s">
        <v>5</v>
      </c>
      <c r="BB305" s="36"/>
    </row>
    <row r="306" spans="1:54" x14ac:dyDescent="0.35">
      <c r="A306" s="7" t="s">
        <v>611</v>
      </c>
      <c r="B306" t="s">
        <v>5</v>
      </c>
      <c r="C306">
        <v>309</v>
      </c>
      <c r="D306" t="s">
        <v>612</v>
      </c>
      <c r="E306" s="2">
        <v>713.06</v>
      </c>
      <c r="F306" s="7" t="str">
        <f>+_xlfn.XLOOKUP(LISTAS[[#This Row],[ID]],_01_CODIGOS_Y_COSTOS_xlsm[Producto y N°],_01_CODIGOS_Y_COSTOS_xlsm[FABRICA],"",0,1)</f>
        <v>FADER</v>
      </c>
      <c r="G306" s="26">
        <f>LISTAS[[#This Row],[Precio]]*(1-0.46)</f>
        <v>385.05239999999998</v>
      </c>
      <c r="H306" s="1">
        <f>+_xlfn.XLOOKUP(LISTAS[[#This Row],[ID]],_01_CODIGOS_Y_COSTOS_xlsm[Producto y N°],_01_CODIGOS_Y_COSTOS_xlsm[COSTO],0,0,1)</f>
        <v>168.30779999999999</v>
      </c>
      <c r="I306" s="27">
        <f>+IFERROR(LISTAS[[#This Row],[VENTA NETA]]/LISTAS[[#This Row],[COSTO]]-1,0)</f>
        <v>1.287787018783443</v>
      </c>
      <c r="J306" s="50" t="str">
        <f>IFERROR(VLOOKUP(LISTAS[[#This Row],[ID]],_01_CODIGOS_Y_COSTOS_xlsm[[Producto y N°]:[CODIGO]],2,0),"")</f>
        <v>F-059</v>
      </c>
      <c r="O306" t="s">
        <v>611</v>
      </c>
      <c r="AB306" s="12" t="str">
        <f>+LISTAS[[#This Row],[Codigo]]&amp;LISTAS[[#This Row],[Fabrica]]</f>
        <v>F-059FADER</v>
      </c>
      <c r="AC306" s="13" t="str">
        <f>+LISTAS[[#This Row],[Codigo]]</f>
        <v>F-059</v>
      </c>
      <c r="AD306" s="13" t="str">
        <f>+LISTAS[[#This Row],[ID]]</f>
        <v>PLASTICOS309</v>
      </c>
      <c r="AH306" s="36"/>
      <c r="AI306" s="37">
        <f>+LISTAS[[#This Row],[Precio]]+(LISTAS[[#This Row],[Precio]]*AH306)</f>
        <v>713.06</v>
      </c>
      <c r="AJ306" s="38">
        <f t="shared" si="4"/>
        <v>356.53</v>
      </c>
      <c r="AL306" s="35">
        <f>+AJ306/LISTAS[[#This Row],[COSTO]]-1</f>
        <v>1.1183213136883734</v>
      </c>
      <c r="AM306" t="str">
        <f>+LISTAS[[#This Row],[ID]]</f>
        <v>PLASTICOS309</v>
      </c>
      <c r="AO306" s="43"/>
      <c r="AP306" s="39">
        <f>LISTAS[[#This Row],[COSTO]]+(LISTAS[[#This Row],[COSTO]]*AO306)</f>
        <v>168.30779999999999</v>
      </c>
      <c r="AQ306" s="44">
        <f>IF(AO306="",0,AP306/LISTAS[[#This Row],[VENTA NETA]]-1)</f>
        <v>0</v>
      </c>
      <c r="AS306" s="39">
        <v>132.05000000000001</v>
      </c>
      <c r="AT306" s="48">
        <f>+LISTAS[[#This Row],[COSTO]]/AS306-1</f>
        <v>0.27457629685725093</v>
      </c>
      <c r="BA306" t="s">
        <v>5</v>
      </c>
      <c r="BB306" s="36"/>
    </row>
    <row r="307" spans="1:54" x14ac:dyDescent="0.35">
      <c r="A307" s="7" t="s">
        <v>613</v>
      </c>
      <c r="B307" t="s">
        <v>5</v>
      </c>
      <c r="C307">
        <v>310</v>
      </c>
      <c r="D307" t="s">
        <v>614</v>
      </c>
      <c r="E307" s="2">
        <v>669.45</v>
      </c>
      <c r="F307" s="7" t="str">
        <f>+_xlfn.XLOOKUP(LISTAS[[#This Row],[ID]],_01_CODIGOS_Y_COSTOS_xlsm[Producto y N°],_01_CODIGOS_Y_COSTOS_xlsm[FABRICA],"",0,1)</f>
        <v>FADER</v>
      </c>
      <c r="G307" s="26">
        <f>LISTAS[[#This Row],[Precio]]*(1-0.46)</f>
        <v>361.50300000000004</v>
      </c>
      <c r="H307" s="1">
        <f>+_xlfn.XLOOKUP(LISTAS[[#This Row],[ID]],_01_CODIGOS_Y_COSTOS_xlsm[Producto y N°],_01_CODIGOS_Y_COSTOS_xlsm[COSTO],0,0,1)</f>
        <v>155.61000000000001</v>
      </c>
      <c r="I307" s="27">
        <f>+IFERROR(LISTAS[[#This Row],[VENTA NETA]]/LISTAS[[#This Row],[COSTO]]-1,0)</f>
        <v>1.3231347599768655</v>
      </c>
      <c r="J307" s="50" t="str">
        <f>IFERROR(VLOOKUP(LISTAS[[#This Row],[ID]],_01_CODIGOS_Y_COSTOS_xlsm[[Producto y N°]:[CODIGO]],2,0),"")</f>
        <v>S-352</v>
      </c>
      <c r="O307" t="s">
        <v>613</v>
      </c>
      <c r="AB307" s="12" t="str">
        <f>+LISTAS[[#This Row],[Codigo]]&amp;LISTAS[[#This Row],[Fabrica]]</f>
        <v>S-352FADER</v>
      </c>
      <c r="AC307" s="13" t="str">
        <f>+LISTAS[[#This Row],[Codigo]]</f>
        <v>S-352</v>
      </c>
      <c r="AD307" s="13" t="str">
        <f>+LISTAS[[#This Row],[ID]]</f>
        <v>PLASTICOS310</v>
      </c>
      <c r="AH307" s="36"/>
      <c r="AI307" s="37">
        <f>+LISTAS[[#This Row],[Precio]]+(LISTAS[[#This Row],[Precio]]*AH307)</f>
        <v>669.45</v>
      </c>
      <c r="AJ307" s="38">
        <f t="shared" si="4"/>
        <v>334.72500000000002</v>
      </c>
      <c r="AL307" s="35">
        <f>+AJ307/LISTAS[[#This Row],[COSTO]]-1</f>
        <v>1.1510507036822828</v>
      </c>
      <c r="AM307" t="str">
        <f>+LISTAS[[#This Row],[ID]]</f>
        <v>PLASTICOS310</v>
      </c>
      <c r="AO307" s="43"/>
      <c r="AP307" s="39">
        <f>LISTAS[[#This Row],[COSTO]]+(LISTAS[[#This Row],[COSTO]]*AO307)</f>
        <v>155.61000000000001</v>
      </c>
      <c r="AQ307" s="44">
        <f>IF(AO307="",0,AP307/LISTAS[[#This Row],[VENTA NETA]]-1)</f>
        <v>0</v>
      </c>
      <c r="AS307" s="39">
        <v>121.6</v>
      </c>
      <c r="AT307" s="48">
        <f>+LISTAS[[#This Row],[COSTO]]/AS307-1</f>
        <v>0.27968750000000009</v>
      </c>
      <c r="BA307" t="s">
        <v>5</v>
      </c>
      <c r="BB307" s="36"/>
    </row>
    <row r="308" spans="1:54" x14ac:dyDescent="0.35">
      <c r="A308" s="7" t="s">
        <v>615</v>
      </c>
      <c r="B308" t="s">
        <v>5</v>
      </c>
      <c r="C308">
        <v>311</v>
      </c>
      <c r="D308" t="s">
        <v>616</v>
      </c>
      <c r="E308" s="2">
        <v>669.45</v>
      </c>
      <c r="F308" s="7" t="str">
        <f>+_xlfn.XLOOKUP(LISTAS[[#This Row],[ID]],_01_CODIGOS_Y_COSTOS_xlsm[Producto y N°],_01_CODIGOS_Y_COSTOS_xlsm[FABRICA],"",0,1)</f>
        <v>FADER</v>
      </c>
      <c r="G308" s="26">
        <f>LISTAS[[#This Row],[Precio]]*(1-0.46)</f>
        <v>361.50300000000004</v>
      </c>
      <c r="H308" s="1">
        <f>+_xlfn.XLOOKUP(LISTAS[[#This Row],[ID]],_01_CODIGOS_Y_COSTOS_xlsm[Producto y N°],_01_CODIGOS_Y_COSTOS_xlsm[COSTO],0,0,1)</f>
        <v>155.61000000000001</v>
      </c>
      <c r="I308" s="27">
        <f>+IFERROR(LISTAS[[#This Row],[VENTA NETA]]/LISTAS[[#This Row],[COSTO]]-1,0)</f>
        <v>1.3231347599768655</v>
      </c>
      <c r="J308" s="50" t="str">
        <f>IFERROR(VLOOKUP(LISTAS[[#This Row],[ID]],_01_CODIGOS_Y_COSTOS_xlsm[[Producto y N°]:[CODIGO]],2,0),"")</f>
        <v>S-355</v>
      </c>
      <c r="O308" t="s">
        <v>615</v>
      </c>
      <c r="AB308" s="12" t="str">
        <f>+LISTAS[[#This Row],[Codigo]]&amp;LISTAS[[#This Row],[Fabrica]]</f>
        <v>S-355FADER</v>
      </c>
      <c r="AC308" s="13" t="str">
        <f>+LISTAS[[#This Row],[Codigo]]</f>
        <v>S-355</v>
      </c>
      <c r="AD308" s="13" t="str">
        <f>+LISTAS[[#This Row],[ID]]</f>
        <v>PLASTICOS311</v>
      </c>
      <c r="AH308" s="36"/>
      <c r="AI308" s="37">
        <f>+LISTAS[[#This Row],[Precio]]+(LISTAS[[#This Row],[Precio]]*AH308)</f>
        <v>669.45</v>
      </c>
      <c r="AJ308" s="38">
        <f t="shared" si="4"/>
        <v>334.72500000000002</v>
      </c>
      <c r="AL308" s="35">
        <f>+AJ308/LISTAS[[#This Row],[COSTO]]-1</f>
        <v>1.1510507036822828</v>
      </c>
      <c r="AM308" t="str">
        <f>+LISTAS[[#This Row],[ID]]</f>
        <v>PLASTICOS311</v>
      </c>
      <c r="AO308" s="43"/>
      <c r="AP308" s="39">
        <f>LISTAS[[#This Row],[COSTO]]+(LISTAS[[#This Row],[COSTO]]*AO308)</f>
        <v>155.61000000000001</v>
      </c>
      <c r="AQ308" s="44">
        <f>IF(AO308="",0,AP308/LISTAS[[#This Row],[VENTA NETA]]-1)</f>
        <v>0</v>
      </c>
      <c r="AS308" s="39">
        <v>121.6</v>
      </c>
      <c r="AT308" s="48">
        <f>+LISTAS[[#This Row],[COSTO]]/AS308-1</f>
        <v>0.27968750000000009</v>
      </c>
      <c r="BA308" t="s">
        <v>5</v>
      </c>
      <c r="BB308" s="36"/>
    </row>
    <row r="309" spans="1:54" x14ac:dyDescent="0.35">
      <c r="A309" s="7" t="s">
        <v>617</v>
      </c>
      <c r="B309" t="s">
        <v>5</v>
      </c>
      <c r="C309">
        <v>312</v>
      </c>
      <c r="D309" t="s">
        <v>618</v>
      </c>
      <c r="E309" s="2">
        <v>669.45</v>
      </c>
      <c r="F309" s="7" t="str">
        <f>+_xlfn.XLOOKUP(LISTAS[[#This Row],[ID]],_01_CODIGOS_Y_COSTOS_xlsm[Producto y N°],_01_CODIGOS_Y_COSTOS_xlsm[FABRICA],"",0,1)</f>
        <v>FADER</v>
      </c>
      <c r="G309" s="26">
        <f>LISTAS[[#This Row],[Precio]]*(1-0.46)</f>
        <v>361.50300000000004</v>
      </c>
      <c r="H309" s="1">
        <f>+_xlfn.XLOOKUP(LISTAS[[#This Row],[ID]],_01_CODIGOS_Y_COSTOS_xlsm[Producto y N°],_01_CODIGOS_Y_COSTOS_xlsm[COSTO],0,0,1)</f>
        <v>134.66249999999999</v>
      </c>
      <c r="I309" s="27">
        <f>+IFERROR(LISTAS[[#This Row],[VENTA NETA]]/LISTAS[[#This Row],[COSTO]]-1,0)</f>
        <v>1.684511278195489</v>
      </c>
      <c r="J309" s="50" t="str">
        <f>IFERROR(VLOOKUP(LISTAS[[#This Row],[ID]],_01_CODIGOS_Y_COSTOS_xlsm[[Producto y N°]:[CODIGO]],2,0),"")</f>
        <v>S-347</v>
      </c>
      <c r="O309" t="s">
        <v>617</v>
      </c>
      <c r="AB309" s="12" t="str">
        <f>+LISTAS[[#This Row],[Codigo]]&amp;LISTAS[[#This Row],[Fabrica]]</f>
        <v>S-347FADER</v>
      </c>
      <c r="AC309" s="13" t="str">
        <f>+LISTAS[[#This Row],[Codigo]]</f>
        <v>S-347</v>
      </c>
      <c r="AD309" s="13" t="str">
        <f>+LISTAS[[#This Row],[ID]]</f>
        <v>PLASTICOS312</v>
      </c>
      <c r="AH309" s="36"/>
      <c r="AI309" s="37">
        <f>+LISTAS[[#This Row],[Precio]]+(LISTAS[[#This Row],[Precio]]*AH309)</f>
        <v>669.45</v>
      </c>
      <c r="AJ309" s="38">
        <f t="shared" si="4"/>
        <v>334.72500000000002</v>
      </c>
      <c r="AL309" s="35">
        <f>+AJ309/LISTAS[[#This Row],[COSTO]]-1</f>
        <v>1.4856585909217492</v>
      </c>
      <c r="AM309" t="str">
        <f>+LISTAS[[#This Row],[ID]]</f>
        <v>PLASTICOS312</v>
      </c>
      <c r="AO309" s="43"/>
      <c r="AP309" s="39">
        <f>LISTAS[[#This Row],[COSTO]]+(LISTAS[[#This Row],[COSTO]]*AO309)</f>
        <v>134.66249999999999</v>
      </c>
      <c r="AQ309" s="44">
        <f>IF(AO309="",0,AP309/LISTAS[[#This Row],[VENTA NETA]]-1)</f>
        <v>0</v>
      </c>
      <c r="AS309" s="39">
        <v>108.3</v>
      </c>
      <c r="AT309" s="48">
        <f>+LISTAS[[#This Row],[COSTO]]/AS309-1</f>
        <v>0.24342105263157898</v>
      </c>
      <c r="BA309" t="s">
        <v>5</v>
      </c>
      <c r="BB309" s="36"/>
    </row>
    <row r="310" spans="1:54" x14ac:dyDescent="0.35">
      <c r="A310" s="7" t="s">
        <v>619</v>
      </c>
      <c r="B310" t="s">
        <v>5</v>
      </c>
      <c r="C310">
        <v>313</v>
      </c>
      <c r="D310" t="s">
        <v>620</v>
      </c>
      <c r="E310" s="2">
        <v>785.82</v>
      </c>
      <c r="F310" s="7" t="str">
        <f>+_xlfn.XLOOKUP(LISTAS[[#This Row],[ID]],_01_CODIGOS_Y_COSTOS_xlsm[Producto y N°],_01_CODIGOS_Y_COSTOS_xlsm[FABRICA],"",0,1)</f>
        <v>FADER</v>
      </c>
      <c r="G310" s="26">
        <f>LISTAS[[#This Row],[Precio]]*(1-0.46)</f>
        <v>424.34280000000007</v>
      </c>
      <c r="H310" s="1">
        <f>+_xlfn.XLOOKUP(LISTAS[[#This Row],[ID]],_01_CODIGOS_Y_COSTOS_xlsm[Producto y N°],_01_CODIGOS_Y_COSTOS_xlsm[COSTO],0,0,1)</f>
        <v>124.6875</v>
      </c>
      <c r="I310" s="27">
        <f>+IFERROR(LISTAS[[#This Row],[VENTA NETA]]/LISTAS[[#This Row],[COSTO]]-1,0)</f>
        <v>2.4032505263157899</v>
      </c>
      <c r="J310" s="50" t="str">
        <f>IFERROR(VLOOKUP(LISTAS[[#This Row],[ID]],_01_CODIGOS_Y_COSTOS_xlsm[[Producto y N°]:[CODIGO]],2,0),"")</f>
        <v>S-136</v>
      </c>
      <c r="O310" t="s">
        <v>619</v>
      </c>
      <c r="AB310" s="12" t="str">
        <f>+LISTAS[[#This Row],[Codigo]]&amp;LISTAS[[#This Row],[Fabrica]]</f>
        <v>S-136FADER</v>
      </c>
      <c r="AC310" s="13" t="str">
        <f>+LISTAS[[#This Row],[Codigo]]</f>
        <v>S-136</v>
      </c>
      <c r="AD310" s="13" t="str">
        <f>+LISTAS[[#This Row],[ID]]</f>
        <v>PLASTICOS313</v>
      </c>
      <c r="AH310" s="36"/>
      <c r="AI310" s="37">
        <f>+LISTAS[[#This Row],[Precio]]+(LISTAS[[#This Row],[Precio]]*AH310)</f>
        <v>785.82</v>
      </c>
      <c r="AJ310" s="38">
        <f t="shared" si="4"/>
        <v>392.91</v>
      </c>
      <c r="AL310" s="35">
        <f>+AJ310/LISTAS[[#This Row],[COSTO]]-1</f>
        <v>2.1511578947368424</v>
      </c>
      <c r="AM310" t="str">
        <f>+LISTAS[[#This Row],[ID]]</f>
        <v>PLASTICOS313</v>
      </c>
      <c r="AO310" s="43"/>
      <c r="AP310" s="39">
        <f>LISTAS[[#This Row],[COSTO]]+(LISTAS[[#This Row],[COSTO]]*AO310)</f>
        <v>124.6875</v>
      </c>
      <c r="AQ310" s="44">
        <f>IF(AO310="",0,AP310/LISTAS[[#This Row],[VENTA NETA]]-1)</f>
        <v>0</v>
      </c>
      <c r="AS310" s="39">
        <v>95</v>
      </c>
      <c r="AT310" s="48">
        <f>+LISTAS[[#This Row],[COSTO]]/AS310-1</f>
        <v>0.3125</v>
      </c>
      <c r="BA310" t="s">
        <v>5</v>
      </c>
      <c r="BB310" s="36"/>
    </row>
    <row r="311" spans="1:54" x14ac:dyDescent="0.35">
      <c r="A311" s="7" t="s">
        <v>621</v>
      </c>
      <c r="B311" t="s">
        <v>5</v>
      </c>
      <c r="C311">
        <v>314</v>
      </c>
      <c r="D311" t="s">
        <v>622</v>
      </c>
      <c r="E311" s="2">
        <v>683.78</v>
      </c>
      <c r="F311" s="7" t="str">
        <f>+_xlfn.XLOOKUP(LISTAS[[#This Row],[ID]],_01_CODIGOS_Y_COSTOS_xlsm[Producto y N°],_01_CODIGOS_Y_COSTOS_xlsm[FABRICA],"",0,1)</f>
        <v>FADER</v>
      </c>
      <c r="G311" s="26">
        <f>LISTAS[[#This Row],[Precio]]*(1-0.46)</f>
        <v>369.24119999999999</v>
      </c>
      <c r="H311" s="1">
        <f>+_xlfn.XLOOKUP(LISTAS[[#This Row],[ID]],_01_CODIGOS_Y_COSTOS_xlsm[Producto y N°],_01_CODIGOS_Y_COSTOS_xlsm[COSTO],0,0,1)</f>
        <v>134.86199999999999</v>
      </c>
      <c r="I311" s="27">
        <f>+IFERROR(LISTAS[[#This Row],[VENTA NETA]]/LISTAS[[#This Row],[COSTO]]-1,0)</f>
        <v>1.7379187614005427</v>
      </c>
      <c r="J311" s="50" t="str">
        <f>IFERROR(VLOOKUP(LISTAS[[#This Row],[ID]],_01_CODIGOS_Y_COSTOS_xlsm[[Producto y N°]:[CODIGO]],2,0),"")</f>
        <v>F-1126</v>
      </c>
      <c r="O311" t="s">
        <v>621</v>
      </c>
      <c r="AB311" s="12" t="str">
        <f>+LISTAS[[#This Row],[Codigo]]&amp;LISTAS[[#This Row],[Fabrica]]</f>
        <v>F-1126FADER</v>
      </c>
      <c r="AC311" s="13" t="str">
        <f>+LISTAS[[#This Row],[Codigo]]</f>
        <v>F-1126</v>
      </c>
      <c r="AD311" s="13" t="str">
        <f>+LISTAS[[#This Row],[ID]]</f>
        <v>PLASTICOS314</v>
      </c>
      <c r="AH311" s="36"/>
      <c r="AI311" s="37">
        <f>+LISTAS[[#This Row],[Precio]]+(LISTAS[[#This Row],[Precio]]*AH311)</f>
        <v>683.78</v>
      </c>
      <c r="AJ311" s="38">
        <f t="shared" si="4"/>
        <v>341.89</v>
      </c>
      <c r="AL311" s="35">
        <f>+AJ311/LISTAS[[#This Row],[COSTO]]-1</f>
        <v>1.5351099642597617</v>
      </c>
      <c r="AM311" t="str">
        <f>+LISTAS[[#This Row],[ID]]</f>
        <v>PLASTICOS314</v>
      </c>
      <c r="AO311" s="43"/>
      <c r="AP311" s="39">
        <f>LISTAS[[#This Row],[COSTO]]+(LISTAS[[#This Row],[COSTO]]*AO311)</f>
        <v>134.86199999999999</v>
      </c>
      <c r="AQ311" s="44">
        <f>IF(AO311="",0,AP311/LISTAS[[#This Row],[VENTA NETA]]-1)</f>
        <v>0</v>
      </c>
      <c r="AS311" s="39">
        <v>107.35</v>
      </c>
      <c r="AT311" s="48">
        <f>+LISTAS[[#This Row],[COSTO]]/AS311-1</f>
        <v>0.25628318584070797</v>
      </c>
      <c r="BA311" t="s">
        <v>5</v>
      </c>
      <c r="BB311" s="36"/>
    </row>
    <row r="312" spans="1:54" x14ac:dyDescent="0.35">
      <c r="A312" s="7" t="s">
        <v>623</v>
      </c>
      <c r="B312" t="s">
        <v>5</v>
      </c>
      <c r="C312">
        <v>315</v>
      </c>
      <c r="D312" t="s">
        <v>624</v>
      </c>
      <c r="E312" s="2">
        <v>960.44</v>
      </c>
      <c r="F312" s="7" t="str">
        <f>+_xlfn.XLOOKUP(LISTAS[[#This Row],[ID]],_01_CODIGOS_Y_COSTOS_xlsm[Producto y N°],_01_CODIGOS_Y_COSTOS_xlsm[FABRICA],"",0,1)</f>
        <v>FADER</v>
      </c>
      <c r="G312" s="26">
        <f>LISTAS[[#This Row],[Precio]]*(1-0.46)</f>
        <v>518.63760000000002</v>
      </c>
      <c r="H312" s="1">
        <f>+_xlfn.XLOOKUP(LISTAS[[#This Row],[ID]],_01_CODIGOS_Y_COSTOS_xlsm[Producto y N°],_01_CODIGOS_Y_COSTOS_xlsm[COSTO],0,0,1)</f>
        <v>183.41229999999999</v>
      </c>
      <c r="I312" s="27">
        <f>+IFERROR(LISTAS[[#This Row],[VENTA NETA]]/LISTAS[[#This Row],[COSTO]]-1,0)</f>
        <v>1.8277143899291382</v>
      </c>
      <c r="J312" s="50" t="str">
        <f>IFERROR(VLOOKUP(LISTAS[[#This Row],[ID]],_01_CODIGOS_Y_COSTOS_xlsm[[Producto y N°]:[CODIGO]],2,0),"")</f>
        <v>F-319/A</v>
      </c>
      <c r="O312" t="s">
        <v>623</v>
      </c>
      <c r="AB312" s="12" t="str">
        <f>+LISTAS[[#This Row],[Codigo]]&amp;LISTAS[[#This Row],[Fabrica]]</f>
        <v>F-319/AFADER</v>
      </c>
      <c r="AC312" s="13" t="str">
        <f>+LISTAS[[#This Row],[Codigo]]</f>
        <v>F-319/A</v>
      </c>
      <c r="AD312" s="13" t="str">
        <f>+LISTAS[[#This Row],[ID]]</f>
        <v>PLASTICOS315</v>
      </c>
      <c r="AH312" s="36"/>
      <c r="AI312" s="37">
        <f>+LISTAS[[#This Row],[Precio]]+(LISTAS[[#This Row],[Precio]]*AH312)</f>
        <v>960.44</v>
      </c>
      <c r="AJ312" s="38">
        <f t="shared" si="4"/>
        <v>480.22</v>
      </c>
      <c r="AL312" s="35">
        <f>+AJ312/LISTAS[[#This Row],[COSTO]]-1</f>
        <v>1.6182540647492019</v>
      </c>
      <c r="AM312" t="str">
        <f>+LISTAS[[#This Row],[ID]]</f>
        <v>PLASTICOS315</v>
      </c>
      <c r="AO312" s="43"/>
      <c r="AP312" s="39">
        <f>LISTAS[[#This Row],[COSTO]]+(LISTAS[[#This Row],[COSTO]]*AO312)</f>
        <v>183.41229999999999</v>
      </c>
      <c r="AQ312" s="44">
        <f>IF(AO312="",0,AP312/LISTAS[[#This Row],[VENTA NETA]]-1)</f>
        <v>0</v>
      </c>
      <c r="AS312" s="39">
        <v>147.25</v>
      </c>
      <c r="AT312" s="48">
        <f>+LISTAS[[#This Row],[COSTO]]/AS312-1</f>
        <v>0.24558438030560259</v>
      </c>
      <c r="BA312" t="s">
        <v>5</v>
      </c>
      <c r="BB312" s="36"/>
    </row>
    <row r="313" spans="1:54" x14ac:dyDescent="0.35">
      <c r="A313" s="7" t="s">
        <v>625</v>
      </c>
      <c r="B313" t="s">
        <v>5</v>
      </c>
      <c r="C313">
        <v>316</v>
      </c>
      <c r="D313" t="s">
        <v>626</v>
      </c>
      <c r="E313" s="2">
        <v>785.82</v>
      </c>
      <c r="F313" s="7" t="str">
        <f>+_xlfn.XLOOKUP(LISTAS[[#This Row],[ID]],_01_CODIGOS_Y_COSTOS_xlsm[Producto y N°],_01_CODIGOS_Y_COSTOS_xlsm[FABRICA],"",0,1)</f>
        <v>FADER</v>
      </c>
      <c r="G313" s="26">
        <f>LISTAS[[#This Row],[Precio]]*(1-0.46)</f>
        <v>424.34280000000007</v>
      </c>
      <c r="H313" s="1">
        <f>+_xlfn.XLOOKUP(LISTAS[[#This Row],[ID]],_01_CODIGOS_Y_COSTOS_xlsm[Producto y N°],_01_CODIGOS_Y_COSTOS_xlsm[COSTO],0,0,1)</f>
        <v>183.41229999999999</v>
      </c>
      <c r="I313" s="27">
        <f>+IFERROR(LISTAS[[#This Row],[VENTA NETA]]/LISTAS[[#This Row],[COSTO]]-1,0)</f>
        <v>1.313600560049681</v>
      </c>
      <c r="J313" s="50" t="str">
        <f>IFERROR(VLOOKUP(LISTAS[[#This Row],[ID]],_01_CODIGOS_Y_COSTOS_xlsm[[Producto y N°]:[CODIGO]],2,0),"")</f>
        <v>F-1059</v>
      </c>
      <c r="O313" t="s">
        <v>625</v>
      </c>
      <c r="AB313" s="12" t="str">
        <f>+LISTAS[[#This Row],[Codigo]]&amp;LISTAS[[#This Row],[Fabrica]]</f>
        <v>F-1059FADER</v>
      </c>
      <c r="AC313" s="13" t="str">
        <f>+LISTAS[[#This Row],[Codigo]]</f>
        <v>F-1059</v>
      </c>
      <c r="AD313" s="13" t="str">
        <f>+LISTAS[[#This Row],[ID]]</f>
        <v>PLASTICOS316</v>
      </c>
      <c r="AH313" s="36"/>
      <c r="AI313" s="37">
        <f>+LISTAS[[#This Row],[Precio]]+(LISTAS[[#This Row],[Precio]]*AH313)</f>
        <v>785.82</v>
      </c>
      <c r="AJ313" s="38">
        <f t="shared" si="4"/>
        <v>392.91</v>
      </c>
      <c r="AL313" s="35">
        <f>+AJ313/LISTAS[[#This Row],[COSTO]]-1</f>
        <v>1.1422227407867416</v>
      </c>
      <c r="AM313" t="str">
        <f>+LISTAS[[#This Row],[ID]]</f>
        <v>PLASTICOS316</v>
      </c>
      <c r="AO313" s="43"/>
      <c r="AP313" s="39">
        <f>LISTAS[[#This Row],[COSTO]]+(LISTAS[[#This Row],[COSTO]]*AO313)</f>
        <v>183.41229999999999</v>
      </c>
      <c r="AQ313" s="44">
        <f>IF(AO313="",0,AP313/LISTAS[[#This Row],[VENTA NETA]]-1)</f>
        <v>0</v>
      </c>
      <c r="AS313" s="39">
        <v>145.376</v>
      </c>
      <c r="AT313" s="48">
        <f>+LISTAS[[#This Row],[COSTO]]/AS313-1</f>
        <v>0.26164084855822134</v>
      </c>
      <c r="BA313" t="s">
        <v>5</v>
      </c>
      <c r="BB313" s="36"/>
    </row>
    <row r="314" spans="1:54" x14ac:dyDescent="0.35">
      <c r="A314" s="7" t="s">
        <v>627</v>
      </c>
      <c r="B314" t="s">
        <v>5</v>
      </c>
      <c r="C314">
        <v>317</v>
      </c>
      <c r="D314" t="s">
        <v>628</v>
      </c>
      <c r="E314" s="2">
        <v>1203.1199999999999</v>
      </c>
      <c r="F314" s="7" t="str">
        <f>+_xlfn.XLOOKUP(LISTAS[[#This Row],[ID]],_01_CODIGOS_Y_COSTOS_xlsm[Producto y N°],_01_CODIGOS_Y_COSTOS_xlsm[FABRICA],"",0,1)</f>
        <v>FADER</v>
      </c>
      <c r="G314" s="26">
        <f>LISTAS[[#This Row],[Precio]]*(1-0.46)</f>
        <v>649.6848</v>
      </c>
      <c r="H314" s="1">
        <f>+_xlfn.XLOOKUP(LISTAS[[#This Row],[ID]],_01_CODIGOS_Y_COSTOS_xlsm[Producto y N°],_01_CODIGOS_Y_COSTOS_xlsm[COSTO],0,0,1)</f>
        <v>221.1737</v>
      </c>
      <c r="I314" s="27">
        <f>+IFERROR(LISTAS[[#This Row],[VENTA NETA]]/LISTAS[[#This Row],[COSTO]]-1,0)</f>
        <v>1.9374414769929698</v>
      </c>
      <c r="J314" s="50" t="str">
        <f>IFERROR(VLOOKUP(LISTAS[[#This Row],[ID]],_01_CODIGOS_Y_COSTOS_xlsm[[Producto y N°]:[CODIGO]],2,0),"")</f>
        <v>F-1158</v>
      </c>
      <c r="O314" t="s">
        <v>627</v>
      </c>
      <c r="AB314" s="12" t="str">
        <f>+LISTAS[[#This Row],[Codigo]]&amp;LISTAS[[#This Row],[Fabrica]]</f>
        <v>F-1158FADER</v>
      </c>
      <c r="AC314" s="13" t="str">
        <f>+LISTAS[[#This Row],[Codigo]]</f>
        <v>F-1158</v>
      </c>
      <c r="AD314" s="13" t="str">
        <f>+LISTAS[[#This Row],[ID]]</f>
        <v>PLASTICOS317</v>
      </c>
      <c r="AH314" s="36"/>
      <c r="AI314" s="37">
        <f>+LISTAS[[#This Row],[Precio]]+(LISTAS[[#This Row],[Precio]]*AH314)</f>
        <v>1203.1199999999999</v>
      </c>
      <c r="AJ314" s="38">
        <f t="shared" si="4"/>
        <v>601.55999999999995</v>
      </c>
      <c r="AL314" s="35">
        <f>+AJ314/LISTAS[[#This Row],[COSTO]]-1</f>
        <v>1.7198532194379346</v>
      </c>
      <c r="AM314" t="str">
        <f>+LISTAS[[#This Row],[ID]]</f>
        <v>PLASTICOS317</v>
      </c>
      <c r="AO314" s="43"/>
      <c r="AP314" s="39">
        <f>LISTAS[[#This Row],[COSTO]]+(LISTAS[[#This Row],[COSTO]]*AO314)</f>
        <v>221.1737</v>
      </c>
      <c r="AQ314" s="44">
        <f>IF(AO314="",0,AP314/LISTAS[[#This Row],[VENTA NETA]]-1)</f>
        <v>0</v>
      </c>
      <c r="AS314" s="39">
        <v>199.5</v>
      </c>
      <c r="AT314" s="48">
        <f>+LISTAS[[#This Row],[COSTO]]/AS314-1</f>
        <v>0.10864010025062654</v>
      </c>
      <c r="BA314" t="s">
        <v>5</v>
      </c>
      <c r="BB314" s="36"/>
    </row>
    <row r="315" spans="1:54" x14ac:dyDescent="0.35">
      <c r="A315" s="7" t="s">
        <v>629</v>
      </c>
      <c r="B315" t="s">
        <v>5</v>
      </c>
      <c r="C315">
        <v>318</v>
      </c>
      <c r="D315" t="s">
        <v>630</v>
      </c>
      <c r="E315" s="2">
        <v>683.78</v>
      </c>
      <c r="F315" s="7" t="str">
        <f>+_xlfn.XLOOKUP(LISTAS[[#This Row],[ID]],_01_CODIGOS_Y_COSTOS_xlsm[Producto y N°],_01_CODIGOS_Y_COSTOS_xlsm[FABRICA],"",0,1)</f>
        <v>FADER</v>
      </c>
      <c r="G315" s="26">
        <f>LISTAS[[#This Row],[Precio]]*(1-0.46)</f>
        <v>369.24119999999999</v>
      </c>
      <c r="H315" s="1">
        <f>+_xlfn.XLOOKUP(LISTAS[[#This Row],[ID]],_01_CODIGOS_Y_COSTOS_xlsm[Producto y N°],_01_CODIGOS_Y_COSTOS_xlsm[COSTO],0,0,1)</f>
        <v>135.66</v>
      </c>
      <c r="I315" s="27">
        <f>+IFERROR(LISTAS[[#This Row],[VENTA NETA]]/LISTAS[[#This Row],[COSTO]]-1,0)</f>
        <v>1.7218133569217162</v>
      </c>
      <c r="J315" s="50" t="str">
        <f>IFERROR(VLOOKUP(LISTAS[[#This Row],[ID]],_01_CODIGOS_Y_COSTOS_xlsm[[Producto y N°]:[CODIGO]],2,0),"")</f>
        <v>S-016</v>
      </c>
      <c r="O315" t="s">
        <v>629</v>
      </c>
      <c r="AB315" s="12" t="str">
        <f>+LISTAS[[#This Row],[Codigo]]&amp;LISTAS[[#This Row],[Fabrica]]</f>
        <v>S-016FADER</v>
      </c>
      <c r="AC315" s="13" t="str">
        <f>+LISTAS[[#This Row],[Codigo]]</f>
        <v>S-016</v>
      </c>
      <c r="AD315" s="13" t="str">
        <f>+LISTAS[[#This Row],[ID]]</f>
        <v>PLASTICOS318</v>
      </c>
      <c r="AH315" s="36"/>
      <c r="AI315" s="37">
        <f>+LISTAS[[#This Row],[Precio]]+(LISTAS[[#This Row],[Precio]]*AH315)</f>
        <v>683.78</v>
      </c>
      <c r="AJ315" s="38">
        <f t="shared" si="4"/>
        <v>341.89</v>
      </c>
      <c r="AL315" s="35">
        <f>+AJ315/LISTAS[[#This Row],[COSTO]]-1</f>
        <v>1.5201975527052927</v>
      </c>
      <c r="AM315" t="str">
        <f>+LISTAS[[#This Row],[ID]]</f>
        <v>PLASTICOS318</v>
      </c>
      <c r="AO315" s="43"/>
      <c r="AP315" s="39">
        <f>LISTAS[[#This Row],[COSTO]]+(LISTAS[[#This Row],[COSTO]]*AO315)</f>
        <v>135.66</v>
      </c>
      <c r="AQ315" s="44">
        <f>IF(AO315="",0,AP315/LISTAS[[#This Row],[VENTA NETA]]-1)</f>
        <v>0</v>
      </c>
      <c r="AS315" s="39">
        <v>108.3</v>
      </c>
      <c r="AT315" s="48">
        <f>+LISTAS[[#This Row],[COSTO]]/AS315-1</f>
        <v>0.25263157894736832</v>
      </c>
      <c r="BA315" t="s">
        <v>5</v>
      </c>
      <c r="BB315" s="36"/>
    </row>
    <row r="316" spans="1:54" x14ac:dyDescent="0.35">
      <c r="A316" s="7" t="s">
        <v>631</v>
      </c>
      <c r="B316" t="s">
        <v>5</v>
      </c>
      <c r="C316">
        <v>319</v>
      </c>
      <c r="D316" t="s">
        <v>632</v>
      </c>
      <c r="E316" s="2">
        <v>916.79</v>
      </c>
      <c r="F316" s="7" t="str">
        <f>+_xlfn.XLOOKUP(LISTAS[[#This Row],[ID]],_01_CODIGOS_Y_COSTOS_xlsm[Producto y N°],_01_CODIGOS_Y_COSTOS_xlsm[FABRICA],"",0,1)</f>
        <v>FADER</v>
      </c>
      <c r="G316" s="26">
        <f>LISTAS[[#This Row],[Precio]]*(1-0.46)</f>
        <v>495.06659999999999</v>
      </c>
      <c r="H316" s="1">
        <f>+_xlfn.XLOOKUP(LISTAS[[#This Row],[ID]],_01_CODIGOS_Y_COSTOS_xlsm[Producto y N°],_01_CODIGOS_Y_COSTOS_xlsm[COSTO],0,0,1)</f>
        <v>214.46250000000001</v>
      </c>
      <c r="I316" s="27">
        <f>+IFERROR(LISTAS[[#This Row],[VENTA NETA]]/LISTAS[[#This Row],[COSTO]]-1,0)</f>
        <v>1.3084063647490818</v>
      </c>
      <c r="J316" s="50" t="str">
        <f>IFERROR(VLOOKUP(LISTAS[[#This Row],[ID]],_01_CODIGOS_Y_COSTOS_xlsm[[Producto y N°]:[CODIGO]],2,0),"")</f>
        <v>S-291</v>
      </c>
      <c r="O316" t="s">
        <v>631</v>
      </c>
      <c r="AB316" s="12" t="str">
        <f>+LISTAS[[#This Row],[Codigo]]&amp;LISTAS[[#This Row],[Fabrica]]</f>
        <v>S-291FADER</v>
      </c>
      <c r="AC316" s="13" t="str">
        <f>+LISTAS[[#This Row],[Codigo]]</f>
        <v>S-291</v>
      </c>
      <c r="AD316" s="13" t="str">
        <f>+LISTAS[[#This Row],[ID]]</f>
        <v>PLASTICOS319</v>
      </c>
      <c r="AH316" s="36"/>
      <c r="AI316" s="37">
        <f>+LISTAS[[#This Row],[Precio]]+(LISTAS[[#This Row],[Precio]]*AH316)</f>
        <v>916.79</v>
      </c>
      <c r="AJ316" s="38">
        <f t="shared" si="4"/>
        <v>458.39499999999998</v>
      </c>
      <c r="AL316" s="35">
        <f>+AJ316/LISTAS[[#This Row],[COSTO]]-1</f>
        <v>1.1374133006935945</v>
      </c>
      <c r="AM316" t="str">
        <f>+LISTAS[[#This Row],[ID]]</f>
        <v>PLASTICOS319</v>
      </c>
      <c r="AO316" s="43"/>
      <c r="AP316" s="39">
        <f>LISTAS[[#This Row],[COSTO]]+(LISTAS[[#This Row],[COSTO]]*AO316)</f>
        <v>214.46250000000001</v>
      </c>
      <c r="AQ316" s="44">
        <f>IF(AO316="",0,AP316/LISTAS[[#This Row],[VENTA NETA]]-1)</f>
        <v>0</v>
      </c>
      <c r="AS316" s="39">
        <v>169.1</v>
      </c>
      <c r="AT316" s="48">
        <f>+LISTAS[[#This Row],[COSTO]]/AS316-1</f>
        <v>0.26825842696629221</v>
      </c>
      <c r="BA316" t="s">
        <v>5</v>
      </c>
      <c r="BB316" s="36"/>
    </row>
    <row r="317" spans="1:54" x14ac:dyDescent="0.35">
      <c r="A317" s="7" t="s">
        <v>633</v>
      </c>
      <c r="B317" t="s">
        <v>5</v>
      </c>
      <c r="C317">
        <v>320</v>
      </c>
      <c r="D317" t="s">
        <v>634</v>
      </c>
      <c r="E317" s="2">
        <v>1018.65</v>
      </c>
      <c r="F317" s="7" t="str">
        <f>+_xlfn.XLOOKUP(LISTAS[[#This Row],[ID]],_01_CODIGOS_Y_COSTOS_xlsm[Producto y N°],_01_CODIGOS_Y_COSTOS_xlsm[FABRICA],"",0,1)</f>
        <v>FADER</v>
      </c>
      <c r="G317" s="26">
        <f>LISTAS[[#This Row],[Precio]]*(1-0.46)</f>
        <v>550.07100000000003</v>
      </c>
      <c r="H317" s="1">
        <f>+_xlfn.XLOOKUP(LISTAS[[#This Row],[ID]],_01_CODIGOS_Y_COSTOS_xlsm[Producto y N°],_01_CODIGOS_Y_COSTOS_xlsm[COSTO],0,0,1)</f>
        <v>237.405</v>
      </c>
      <c r="I317" s="27">
        <f>+IFERROR(LISTAS[[#This Row],[VENTA NETA]]/LISTAS[[#This Row],[COSTO]]-1,0)</f>
        <v>1.317015227143489</v>
      </c>
      <c r="J317" s="50" t="str">
        <f>IFERROR(VLOOKUP(LISTAS[[#This Row],[ID]],_01_CODIGOS_Y_COSTOS_xlsm[[Producto y N°]:[CODIGO]],2,0),"")</f>
        <v>S-348</v>
      </c>
      <c r="O317" t="s">
        <v>633</v>
      </c>
      <c r="AB317" s="12" t="str">
        <f>+LISTAS[[#This Row],[Codigo]]&amp;LISTAS[[#This Row],[Fabrica]]</f>
        <v>S-348FADER</v>
      </c>
      <c r="AC317" s="13" t="str">
        <f>+LISTAS[[#This Row],[Codigo]]</f>
        <v>S-348</v>
      </c>
      <c r="AD317" s="13" t="str">
        <f>+LISTAS[[#This Row],[ID]]</f>
        <v>PLASTICOS320</v>
      </c>
      <c r="AH317" s="36"/>
      <c r="AI317" s="37">
        <f>+LISTAS[[#This Row],[Precio]]+(LISTAS[[#This Row],[Precio]]*AH317)</f>
        <v>1018.65</v>
      </c>
      <c r="AJ317" s="38">
        <f t="shared" si="4"/>
        <v>509.32499999999999</v>
      </c>
      <c r="AL317" s="35">
        <f>+AJ317/LISTAS[[#This Row],[COSTO]]-1</f>
        <v>1.1453844695773046</v>
      </c>
      <c r="AM317" t="str">
        <f>+LISTAS[[#This Row],[ID]]</f>
        <v>PLASTICOS320</v>
      </c>
      <c r="AO317" s="43"/>
      <c r="AP317" s="39">
        <f>LISTAS[[#This Row],[COSTO]]+(LISTAS[[#This Row],[COSTO]]*AO317)</f>
        <v>237.405</v>
      </c>
      <c r="AQ317" s="44">
        <f>IF(AO317="",0,AP317/LISTAS[[#This Row],[VENTA NETA]]-1)</f>
        <v>0</v>
      </c>
      <c r="AS317" s="39">
        <v>188.1</v>
      </c>
      <c r="AT317" s="48">
        <f>+LISTAS[[#This Row],[COSTO]]/AS317-1</f>
        <v>0.2621212121212122</v>
      </c>
      <c r="BA317" t="s">
        <v>5</v>
      </c>
      <c r="BB317" s="36"/>
    </row>
    <row r="318" spans="1:54" x14ac:dyDescent="0.35">
      <c r="A318" s="7" t="s">
        <v>635</v>
      </c>
      <c r="B318" t="s">
        <v>5</v>
      </c>
      <c r="C318">
        <v>321</v>
      </c>
      <c r="D318" t="s">
        <v>636</v>
      </c>
      <c r="E318" s="2">
        <v>800.37</v>
      </c>
      <c r="F318" s="7" t="str">
        <f>+_xlfn.XLOOKUP(LISTAS[[#This Row],[ID]],_01_CODIGOS_Y_COSTOS_xlsm[Producto y N°],_01_CODIGOS_Y_COSTOS_xlsm[FABRICA],"",0,1)</f>
        <v>FADER</v>
      </c>
      <c r="G318" s="26">
        <f>LISTAS[[#This Row],[Precio]]*(1-0.46)</f>
        <v>432.19980000000004</v>
      </c>
      <c r="H318" s="1">
        <f>+_xlfn.XLOOKUP(LISTAS[[#This Row],[ID]],_01_CODIGOS_Y_COSTOS_xlsm[Producto y N°],_01_CODIGOS_Y_COSTOS_xlsm[COSTO],0,0,1)</f>
        <v>183.41229999999999</v>
      </c>
      <c r="I318" s="27">
        <f>+IFERROR(LISTAS[[#This Row],[VENTA NETA]]/LISTAS[[#This Row],[COSTO]]-1,0)</f>
        <v>1.356438472228962</v>
      </c>
      <c r="J318" s="50" t="str">
        <f>IFERROR(VLOOKUP(LISTAS[[#This Row],[ID]],_01_CODIGOS_Y_COSTOS_xlsm[[Producto y N°]:[CODIGO]],2,0),"")</f>
        <v>F-1101</v>
      </c>
      <c r="O318" t="s">
        <v>635</v>
      </c>
      <c r="AB318" s="12" t="str">
        <f>+LISTAS[[#This Row],[Codigo]]&amp;LISTAS[[#This Row],[Fabrica]]</f>
        <v>F-1101FADER</v>
      </c>
      <c r="AC318" s="13" t="str">
        <f>+LISTAS[[#This Row],[Codigo]]</f>
        <v>F-1101</v>
      </c>
      <c r="AD318" s="13" t="str">
        <f>+LISTAS[[#This Row],[ID]]</f>
        <v>PLASTICOS321</v>
      </c>
      <c r="AH318" s="36"/>
      <c r="AI318" s="37">
        <f>+LISTAS[[#This Row],[Precio]]+(LISTAS[[#This Row],[Precio]]*AH318)</f>
        <v>800.37</v>
      </c>
      <c r="AJ318" s="38">
        <f t="shared" si="4"/>
        <v>400.185</v>
      </c>
      <c r="AL318" s="35">
        <f>+AJ318/LISTAS[[#This Row],[COSTO]]-1</f>
        <v>1.1818874742860759</v>
      </c>
      <c r="AM318" t="str">
        <f>+LISTAS[[#This Row],[ID]]</f>
        <v>PLASTICOS321</v>
      </c>
      <c r="AO318" s="43"/>
      <c r="AP318" s="39">
        <f>LISTAS[[#This Row],[COSTO]]+(LISTAS[[#This Row],[COSTO]]*AO318)</f>
        <v>183.41229999999999</v>
      </c>
      <c r="AQ318" s="44">
        <f>IF(AO318="",0,AP318/LISTAS[[#This Row],[VENTA NETA]]-1)</f>
        <v>0</v>
      </c>
      <c r="AS318" s="39">
        <v>147.25</v>
      </c>
      <c r="AT318" s="48">
        <f>+LISTAS[[#This Row],[COSTO]]/AS318-1</f>
        <v>0.24558438030560259</v>
      </c>
      <c r="BA318" t="s">
        <v>5</v>
      </c>
      <c r="BB318" s="36"/>
    </row>
    <row r="319" spans="1:54" x14ac:dyDescent="0.35">
      <c r="A319" s="7" t="s">
        <v>637</v>
      </c>
      <c r="B319" t="s">
        <v>5</v>
      </c>
      <c r="C319">
        <v>322</v>
      </c>
      <c r="D319" t="s">
        <v>638</v>
      </c>
      <c r="E319" s="2">
        <v>1455.21</v>
      </c>
      <c r="F319" s="7" t="str">
        <f>+_xlfn.XLOOKUP(LISTAS[[#This Row],[ID]],_01_CODIGOS_Y_COSTOS_xlsm[Producto y N°],_01_CODIGOS_Y_COSTOS_xlsm[FABRICA],"",0,1)</f>
        <v>FADER</v>
      </c>
      <c r="G319" s="26">
        <f>LISTAS[[#This Row],[Precio]]*(1-0.46)</f>
        <v>785.81340000000012</v>
      </c>
      <c r="H319" s="1">
        <f>+_xlfn.XLOOKUP(LISTAS[[#This Row],[ID]],_01_CODIGOS_Y_COSTOS_xlsm[Producto y N°],_01_CODIGOS_Y_COSTOS_xlsm[COSTO],0,0,1)</f>
        <v>323.66879999999998</v>
      </c>
      <c r="I319" s="27">
        <f>+IFERROR(LISTAS[[#This Row],[VENTA NETA]]/LISTAS[[#This Row],[COSTO]]-1,0)</f>
        <v>1.427831783601015</v>
      </c>
      <c r="J319" s="50" t="str">
        <f>IFERROR(VLOOKUP(LISTAS[[#This Row],[ID]],_01_CODIGOS_Y_COSTOS_xlsm[[Producto y N°]:[CODIGO]],2,0),"")</f>
        <v>F-1135</v>
      </c>
      <c r="O319" t="s">
        <v>637</v>
      </c>
      <c r="AB319" s="12" t="str">
        <f>+LISTAS[[#This Row],[Codigo]]&amp;LISTAS[[#This Row],[Fabrica]]</f>
        <v>F-1135FADER</v>
      </c>
      <c r="AC319" s="13" t="str">
        <f>+LISTAS[[#This Row],[Codigo]]</f>
        <v>F-1135</v>
      </c>
      <c r="AD319" s="13" t="str">
        <f>+LISTAS[[#This Row],[ID]]</f>
        <v>PLASTICOS322</v>
      </c>
      <c r="AH319" s="36"/>
      <c r="AI319" s="37">
        <f>+LISTAS[[#This Row],[Precio]]+(LISTAS[[#This Row],[Precio]]*AH319)</f>
        <v>1455.21</v>
      </c>
      <c r="AJ319" s="38">
        <f t="shared" si="4"/>
        <v>727.60500000000002</v>
      </c>
      <c r="AL319" s="35">
        <f>+AJ319/LISTAS[[#This Row],[COSTO]]-1</f>
        <v>1.2479923922231615</v>
      </c>
      <c r="AM319" t="str">
        <f>+LISTAS[[#This Row],[ID]]</f>
        <v>PLASTICOS322</v>
      </c>
      <c r="AO319" s="43"/>
      <c r="AP319" s="39">
        <f>LISTAS[[#This Row],[COSTO]]+(LISTAS[[#This Row],[COSTO]]*AO319)</f>
        <v>323.66879999999998</v>
      </c>
      <c r="AQ319" s="44">
        <f>IF(AO319="",0,AP319/LISTAS[[#This Row],[VENTA NETA]]-1)</f>
        <v>0</v>
      </c>
      <c r="AS319" s="39">
        <v>267.89999999999998</v>
      </c>
      <c r="AT319" s="48">
        <f>+LISTAS[[#This Row],[COSTO]]/AS319-1</f>
        <v>0.20817021276595749</v>
      </c>
      <c r="BA319" t="s">
        <v>5</v>
      </c>
      <c r="BB319" s="36"/>
    </row>
    <row r="320" spans="1:54" x14ac:dyDescent="0.35">
      <c r="A320" s="7" t="s">
        <v>639</v>
      </c>
      <c r="B320" t="s">
        <v>5</v>
      </c>
      <c r="C320">
        <v>323</v>
      </c>
      <c r="D320" t="s">
        <v>640</v>
      </c>
      <c r="E320" s="2">
        <v>727.61</v>
      </c>
      <c r="F320" s="7" t="str">
        <f>+_xlfn.XLOOKUP(LISTAS[[#This Row],[ID]],_01_CODIGOS_Y_COSTOS_xlsm[Producto y N°],_01_CODIGOS_Y_COSTOS_xlsm[FABRICA],"",0,1)</f>
        <v>FADER</v>
      </c>
      <c r="G320" s="26">
        <f>LISTAS[[#This Row],[Precio]]*(1-0.46)</f>
        <v>392.90940000000001</v>
      </c>
      <c r="H320" s="1">
        <f>+_xlfn.XLOOKUP(LISTAS[[#This Row],[ID]],_01_CODIGOS_Y_COSTOS_xlsm[Producto y N°],_01_CODIGOS_Y_COSTOS_xlsm[COSTO],0,0,1)</f>
        <v>173.565</v>
      </c>
      <c r="I320" s="27">
        <f>+IFERROR(LISTAS[[#This Row],[VENTA NETA]]/LISTAS[[#This Row],[COSTO]]-1,0)</f>
        <v>1.2637593984962407</v>
      </c>
      <c r="J320" s="50" t="str">
        <f>IFERROR(VLOOKUP(LISTAS[[#This Row],[ID]],_01_CODIGOS_Y_COSTOS_xlsm[[Producto y N°]:[CODIGO]],2,0),"")</f>
        <v>S-141</v>
      </c>
      <c r="O320" t="s">
        <v>639</v>
      </c>
      <c r="AB320" s="12" t="str">
        <f>+LISTAS[[#This Row],[Codigo]]&amp;LISTAS[[#This Row],[Fabrica]]</f>
        <v>S-141FADER</v>
      </c>
      <c r="AC320" s="13" t="str">
        <f>+LISTAS[[#This Row],[Codigo]]</f>
        <v>S-141</v>
      </c>
      <c r="AD320" s="13" t="str">
        <f>+LISTAS[[#This Row],[ID]]</f>
        <v>PLASTICOS323</v>
      </c>
      <c r="AH320" s="36"/>
      <c r="AI320" s="37">
        <f>+LISTAS[[#This Row],[Precio]]+(LISTAS[[#This Row],[Precio]]*AH320)</f>
        <v>727.61</v>
      </c>
      <c r="AJ320" s="38">
        <f t="shared" si="4"/>
        <v>363.80500000000001</v>
      </c>
      <c r="AL320" s="35">
        <f>+AJ320/LISTAS[[#This Row],[COSTO]]-1</f>
        <v>1.0960735171261486</v>
      </c>
      <c r="AM320" t="str">
        <f>+LISTAS[[#This Row],[ID]]</f>
        <v>PLASTICOS323</v>
      </c>
      <c r="AO320" s="43"/>
      <c r="AP320" s="39">
        <f>LISTAS[[#This Row],[COSTO]]+(LISTAS[[#This Row],[COSTO]]*AO320)</f>
        <v>173.565</v>
      </c>
      <c r="AQ320" s="44">
        <f>IF(AO320="",0,AP320/LISTAS[[#This Row],[VENTA NETA]]-1)</f>
        <v>0</v>
      </c>
      <c r="AS320" s="39">
        <v>134.9</v>
      </c>
      <c r="AT320" s="48">
        <f>+LISTAS[[#This Row],[COSTO]]/AS320-1</f>
        <v>0.28661971830985911</v>
      </c>
      <c r="BA320" t="s">
        <v>5</v>
      </c>
      <c r="BB320" s="36"/>
    </row>
    <row r="321" spans="1:54" x14ac:dyDescent="0.35">
      <c r="A321" s="7" t="s">
        <v>641</v>
      </c>
      <c r="B321" t="s">
        <v>5</v>
      </c>
      <c r="C321">
        <v>324</v>
      </c>
      <c r="D321" t="s">
        <v>642</v>
      </c>
      <c r="E321" s="2">
        <v>771.26</v>
      </c>
      <c r="F321" s="7" t="str">
        <f>+_xlfn.XLOOKUP(LISTAS[[#This Row],[ID]],_01_CODIGOS_Y_COSTOS_xlsm[Producto y N°],_01_CODIGOS_Y_COSTOS_xlsm[FABRICA],"",0,1)</f>
        <v>FADER</v>
      </c>
      <c r="G321" s="26">
        <f>LISTAS[[#This Row],[Precio]]*(1-0.46)</f>
        <v>416.48040000000003</v>
      </c>
      <c r="H321" s="1">
        <f>+_xlfn.XLOOKUP(LISTAS[[#This Row],[ID]],_01_CODIGOS_Y_COSTOS_xlsm[Producto y N°],_01_CODIGOS_Y_COSTOS_xlsm[COSTO],0,0,1)</f>
        <v>179.55</v>
      </c>
      <c r="I321" s="27">
        <f>+IFERROR(LISTAS[[#This Row],[VENTA NETA]]/LISTAS[[#This Row],[COSTO]]-1,0)</f>
        <v>1.319578947368421</v>
      </c>
      <c r="J321" s="50" t="str">
        <f>IFERROR(VLOOKUP(LISTAS[[#This Row],[ID]],_01_CODIGOS_Y_COSTOS_xlsm[[Producto y N°]:[CODIGO]],2,0),"")</f>
        <v>S-127</v>
      </c>
      <c r="O321" t="s">
        <v>641</v>
      </c>
      <c r="AB321" s="12" t="str">
        <f>+LISTAS[[#This Row],[Codigo]]&amp;LISTAS[[#This Row],[Fabrica]]</f>
        <v>S-127FADER</v>
      </c>
      <c r="AC321" s="13" t="str">
        <f>+LISTAS[[#This Row],[Codigo]]</f>
        <v>S-127</v>
      </c>
      <c r="AD321" s="13" t="str">
        <f>+LISTAS[[#This Row],[ID]]</f>
        <v>PLASTICOS324</v>
      </c>
      <c r="AH321" s="36"/>
      <c r="AI321" s="37">
        <f>+LISTAS[[#This Row],[Precio]]+(LISTAS[[#This Row],[Precio]]*AH321)</f>
        <v>771.26</v>
      </c>
      <c r="AJ321" s="38">
        <f t="shared" si="4"/>
        <v>385.63</v>
      </c>
      <c r="AL321" s="35">
        <f>+AJ321/LISTAS[[#This Row],[COSTO]]-1</f>
        <v>1.1477582846003895</v>
      </c>
      <c r="AM321" t="str">
        <f>+LISTAS[[#This Row],[ID]]</f>
        <v>PLASTICOS324</v>
      </c>
      <c r="AO321" s="43"/>
      <c r="AP321" s="39">
        <f>LISTAS[[#This Row],[COSTO]]+(LISTAS[[#This Row],[COSTO]]*AO321)</f>
        <v>179.55</v>
      </c>
      <c r="AQ321" s="44">
        <f>IF(AO321="",0,AP321/LISTAS[[#This Row],[VENTA NETA]]-1)</f>
        <v>0</v>
      </c>
      <c r="AS321" s="39">
        <v>142.5</v>
      </c>
      <c r="AT321" s="48">
        <f>+LISTAS[[#This Row],[COSTO]]/AS321-1</f>
        <v>0.26</v>
      </c>
      <c r="BA321" t="s">
        <v>5</v>
      </c>
      <c r="BB321" s="36"/>
    </row>
    <row r="322" spans="1:54" x14ac:dyDescent="0.35">
      <c r="A322" s="7" t="s">
        <v>643</v>
      </c>
      <c r="B322" t="s">
        <v>5</v>
      </c>
      <c r="C322">
        <v>325</v>
      </c>
      <c r="D322" t="s">
        <v>644</v>
      </c>
      <c r="E322" s="2">
        <v>1455.21</v>
      </c>
      <c r="F322" s="7" t="str">
        <f>+_xlfn.XLOOKUP(LISTAS[[#This Row],[ID]],_01_CODIGOS_Y_COSTOS_xlsm[Producto y N°],_01_CODIGOS_Y_COSTOS_xlsm[FABRICA],"",0,1)</f>
        <v>FADER</v>
      </c>
      <c r="G322" s="26">
        <f>LISTAS[[#This Row],[Precio]]*(1-0.46)</f>
        <v>785.81340000000012</v>
      </c>
      <c r="H322" s="1">
        <f>+_xlfn.XLOOKUP(LISTAS[[#This Row],[ID]],_01_CODIGOS_Y_COSTOS_xlsm[Producto y N°],_01_CODIGOS_Y_COSTOS_xlsm[COSTO],0,0,1)</f>
        <v>354.11250000000001</v>
      </c>
      <c r="I322" s="27">
        <f>+IFERROR(LISTAS[[#This Row],[VENTA NETA]]/LISTAS[[#This Row],[COSTO]]-1,0)</f>
        <v>1.2191066398390347</v>
      </c>
      <c r="J322" s="50" t="str">
        <f>IFERROR(VLOOKUP(LISTAS[[#This Row],[ID]],_01_CODIGOS_Y_COSTOS_xlsm[[Producto y N°]:[CODIGO]],2,0),"")</f>
        <v>S-314</v>
      </c>
      <c r="O322" t="s">
        <v>643</v>
      </c>
      <c r="AB322" s="12" t="str">
        <f>+LISTAS[[#This Row],[Codigo]]&amp;LISTAS[[#This Row],[Fabrica]]</f>
        <v>S-314FADER</v>
      </c>
      <c r="AC322" s="13" t="str">
        <f>+LISTAS[[#This Row],[Codigo]]</f>
        <v>S-314</v>
      </c>
      <c r="AD322" s="13" t="str">
        <f>+LISTAS[[#This Row],[ID]]</f>
        <v>PLASTICOS325</v>
      </c>
      <c r="AH322" s="36"/>
      <c r="AI322" s="37">
        <f>+LISTAS[[#This Row],[Precio]]+(LISTAS[[#This Row],[Precio]]*AH322)</f>
        <v>1455.21</v>
      </c>
      <c r="AJ322" s="38">
        <f t="shared" ref="AJ322:AJ385" si="5">+((100-50)*0.01)*AI322</f>
        <v>727.60500000000002</v>
      </c>
      <c r="AL322" s="35">
        <f>+AJ322/LISTAS[[#This Row],[COSTO]]-1</f>
        <v>1.0547283702213281</v>
      </c>
      <c r="AM322" t="str">
        <f>+LISTAS[[#This Row],[ID]]</f>
        <v>PLASTICOS325</v>
      </c>
      <c r="AO322" s="43"/>
      <c r="AP322" s="39">
        <f>LISTAS[[#This Row],[COSTO]]+(LISTAS[[#This Row],[COSTO]]*AO322)</f>
        <v>354.11250000000001</v>
      </c>
      <c r="AQ322" s="44">
        <f>IF(AO322="",0,AP322/LISTAS[[#This Row],[VENTA NETA]]-1)</f>
        <v>0</v>
      </c>
      <c r="AS322" s="39">
        <v>275.5</v>
      </c>
      <c r="AT322" s="48">
        <f>+LISTAS[[#This Row],[COSTO]]/AS322-1</f>
        <v>0.28534482758620694</v>
      </c>
      <c r="BA322" t="s">
        <v>5</v>
      </c>
      <c r="BB322" s="36"/>
    </row>
    <row r="323" spans="1:54" x14ac:dyDescent="0.35">
      <c r="A323" s="7" t="s">
        <v>645</v>
      </c>
      <c r="B323" t="s">
        <v>5</v>
      </c>
      <c r="C323">
        <v>326</v>
      </c>
      <c r="D323" t="s">
        <v>646</v>
      </c>
      <c r="E323" s="2">
        <v>1600.74</v>
      </c>
      <c r="F323" s="7" t="str">
        <f>+_xlfn.XLOOKUP(LISTAS[[#This Row],[ID]],_01_CODIGOS_Y_COSTOS_xlsm[Producto y N°],_01_CODIGOS_Y_COSTOS_xlsm[FABRICA],"",0,1)</f>
        <v>FADER</v>
      </c>
      <c r="G323" s="26">
        <f>LISTAS[[#This Row],[Precio]]*(1-0.46)</f>
        <v>864.39960000000008</v>
      </c>
      <c r="H323" s="1">
        <f>+_xlfn.XLOOKUP(LISTAS[[#This Row],[ID]],_01_CODIGOS_Y_COSTOS_xlsm[Producto y N°],_01_CODIGOS_Y_COSTOS_xlsm[COSTO],0,0,1)</f>
        <v>374.0625</v>
      </c>
      <c r="I323" s="27">
        <f>+IFERROR(LISTAS[[#This Row],[VENTA NETA]]/LISTAS[[#This Row],[COSTO]]-1,0)</f>
        <v>1.3108427067669175</v>
      </c>
      <c r="J323" s="50" t="str">
        <f>IFERROR(VLOOKUP(LISTAS[[#This Row],[ID]],_01_CODIGOS_Y_COSTOS_xlsm[[Producto y N°]:[CODIGO]],2,0),"")</f>
        <v>S-315</v>
      </c>
      <c r="O323" t="s">
        <v>645</v>
      </c>
      <c r="AB323" s="12" t="str">
        <f>+LISTAS[[#This Row],[Codigo]]&amp;LISTAS[[#This Row],[Fabrica]]</f>
        <v>S-315FADER</v>
      </c>
      <c r="AC323" s="13" t="str">
        <f>+LISTAS[[#This Row],[Codigo]]</f>
        <v>S-315</v>
      </c>
      <c r="AD323" s="13" t="str">
        <f>+LISTAS[[#This Row],[ID]]</f>
        <v>PLASTICOS326</v>
      </c>
      <c r="AH323" s="36"/>
      <c r="AI323" s="37">
        <f>+LISTAS[[#This Row],[Precio]]+(LISTAS[[#This Row],[Precio]]*AH323)</f>
        <v>1600.74</v>
      </c>
      <c r="AJ323" s="38">
        <f t="shared" si="5"/>
        <v>800.37</v>
      </c>
      <c r="AL323" s="35">
        <f>+AJ323/LISTAS[[#This Row],[COSTO]]-1</f>
        <v>1.1396691729323307</v>
      </c>
      <c r="AM323" t="str">
        <f>+LISTAS[[#This Row],[ID]]</f>
        <v>PLASTICOS326</v>
      </c>
      <c r="AO323" s="43"/>
      <c r="AP323" s="39">
        <f>LISTAS[[#This Row],[COSTO]]+(LISTAS[[#This Row],[COSTO]]*AO323)</f>
        <v>374.0625</v>
      </c>
      <c r="AQ323" s="44">
        <f>IF(AO323="",0,AP323/LISTAS[[#This Row],[VENTA NETA]]-1)</f>
        <v>0</v>
      </c>
      <c r="AS323" s="39">
        <v>294.5</v>
      </c>
      <c r="AT323" s="48">
        <f>+LISTAS[[#This Row],[COSTO]]/AS323-1</f>
        <v>0.27016129032258074</v>
      </c>
      <c r="BA323" t="s">
        <v>5</v>
      </c>
      <c r="BB323" s="36"/>
    </row>
    <row r="324" spans="1:54" x14ac:dyDescent="0.35">
      <c r="A324" s="7" t="s">
        <v>647</v>
      </c>
      <c r="B324" t="s">
        <v>5</v>
      </c>
      <c r="C324">
        <v>327</v>
      </c>
      <c r="D324" t="s">
        <v>648</v>
      </c>
      <c r="E324" s="2">
        <v>779.79</v>
      </c>
      <c r="F324" s="7" t="str">
        <f>+_xlfn.XLOOKUP(LISTAS[[#This Row],[ID]],_01_CODIGOS_Y_COSTOS_xlsm[Producto y N°],_01_CODIGOS_Y_COSTOS_xlsm[FABRICA],"",0,1)</f>
        <v>FADER</v>
      </c>
      <c r="G324" s="26">
        <f>LISTAS[[#This Row],[Precio]]*(1-0.46)</f>
        <v>421.08660000000003</v>
      </c>
      <c r="H324" s="1">
        <f>+_xlfn.XLOOKUP(LISTAS[[#This Row],[ID]],_01_CODIGOS_Y_COSTOS_xlsm[Producto y N°],_01_CODIGOS_Y_COSTOS_xlsm[COSTO],0,0,1)</f>
        <v>141.64500000000001</v>
      </c>
      <c r="I324" s="27">
        <f>+IFERROR(LISTAS[[#This Row],[VENTA NETA]]/LISTAS[[#This Row],[COSTO]]-1,0)</f>
        <v>1.9728306682198453</v>
      </c>
      <c r="J324" s="50" t="str">
        <f>IFERROR(VLOOKUP(LISTAS[[#This Row],[ID]],_01_CODIGOS_Y_COSTOS_xlsm[[Producto y N°]:[CODIGO]],2,0),"")</f>
        <v>S-353</v>
      </c>
      <c r="O324" t="s">
        <v>647</v>
      </c>
      <c r="AB324" s="12" t="str">
        <f>+LISTAS[[#This Row],[Codigo]]&amp;LISTAS[[#This Row],[Fabrica]]</f>
        <v>S-353FADER</v>
      </c>
      <c r="AC324" s="13" t="str">
        <f>+LISTAS[[#This Row],[Codigo]]</f>
        <v>S-353</v>
      </c>
      <c r="AD324" s="13" t="str">
        <f>+LISTAS[[#This Row],[ID]]</f>
        <v>PLASTICOS327</v>
      </c>
      <c r="AH324" s="36"/>
      <c r="AI324" s="37">
        <f>+LISTAS[[#This Row],[Precio]]+(LISTAS[[#This Row],[Precio]]*AH324)</f>
        <v>779.79</v>
      </c>
      <c r="AJ324" s="38">
        <f t="shared" si="5"/>
        <v>389.89499999999998</v>
      </c>
      <c r="AL324" s="35">
        <f>+AJ324/LISTAS[[#This Row],[COSTO]]-1</f>
        <v>1.7526209890924491</v>
      </c>
      <c r="AM324" t="str">
        <f>+LISTAS[[#This Row],[ID]]</f>
        <v>PLASTICOS327</v>
      </c>
      <c r="AO324" s="43"/>
      <c r="AP324" s="39">
        <f>LISTAS[[#This Row],[COSTO]]+(LISTAS[[#This Row],[COSTO]]*AO324)</f>
        <v>141.64500000000001</v>
      </c>
      <c r="AQ324" s="44">
        <f>IF(AO324="",0,AP324/LISTAS[[#This Row],[VENTA NETA]]-1)</f>
        <v>0</v>
      </c>
      <c r="AS324" s="39">
        <v>110.2</v>
      </c>
      <c r="AT324" s="48">
        <f>+LISTAS[[#This Row],[COSTO]]/AS324-1</f>
        <v>0.28534482758620694</v>
      </c>
      <c r="BA324" t="s">
        <v>5</v>
      </c>
      <c r="BB324" s="36"/>
    </row>
    <row r="325" spans="1:54" x14ac:dyDescent="0.35">
      <c r="A325" s="7" t="s">
        <v>649</v>
      </c>
      <c r="B325" t="s">
        <v>5</v>
      </c>
      <c r="C325">
        <v>328</v>
      </c>
      <c r="D325" t="s">
        <v>650</v>
      </c>
      <c r="E325" s="2">
        <v>1126.93</v>
      </c>
      <c r="F325" s="7" t="str">
        <f>+_xlfn.XLOOKUP(LISTAS[[#This Row],[ID]],_01_CODIGOS_Y_COSTOS_xlsm[Producto y N°],_01_CODIGOS_Y_COSTOS_xlsm[FABRICA],"",0,1)</f>
        <v>FADER</v>
      </c>
      <c r="G325" s="26">
        <f>LISTAS[[#This Row],[Precio]]*(1-0.46)</f>
        <v>608.54220000000009</v>
      </c>
      <c r="H325" s="1">
        <f>+_xlfn.XLOOKUP(LISTAS[[#This Row],[ID]],_01_CODIGOS_Y_COSTOS_xlsm[Producto y N°],_01_CODIGOS_Y_COSTOS_xlsm[COSTO],0,0,1)</f>
        <v>215.7792</v>
      </c>
      <c r="I325" s="27">
        <f>+IFERROR(LISTAS[[#This Row],[VENTA NETA]]/LISTAS[[#This Row],[COSTO]]-1,0)</f>
        <v>1.8202078791653693</v>
      </c>
      <c r="J325" s="50" t="str">
        <f>IFERROR(VLOOKUP(LISTAS[[#This Row],[ID]],_01_CODIGOS_Y_COSTOS_xlsm[[Producto y N°]:[CODIGO]],2,0),"")</f>
        <v>F-1095</v>
      </c>
      <c r="O325" t="s">
        <v>649</v>
      </c>
      <c r="AB325" s="12" t="str">
        <f>+LISTAS[[#This Row],[Codigo]]&amp;LISTAS[[#This Row],[Fabrica]]</f>
        <v>F-1095FADER</v>
      </c>
      <c r="AC325" s="13" t="str">
        <f>+LISTAS[[#This Row],[Codigo]]</f>
        <v>F-1095</v>
      </c>
      <c r="AD325" s="13" t="str">
        <f>+LISTAS[[#This Row],[ID]]</f>
        <v>PLASTICOS328</v>
      </c>
      <c r="AH325" s="36"/>
      <c r="AI325" s="37">
        <f>+LISTAS[[#This Row],[Precio]]+(LISTAS[[#This Row],[Precio]]*AH325)</f>
        <v>1126.93</v>
      </c>
      <c r="AJ325" s="38">
        <f t="shared" si="5"/>
        <v>563.46500000000003</v>
      </c>
      <c r="AL325" s="35">
        <f>+AJ325/LISTAS[[#This Row],[COSTO]]-1</f>
        <v>1.6113035918197864</v>
      </c>
      <c r="AM325" t="str">
        <f>+LISTAS[[#This Row],[ID]]</f>
        <v>PLASTICOS328</v>
      </c>
      <c r="AO325" s="43"/>
      <c r="AP325" s="39">
        <f>LISTAS[[#This Row],[COSTO]]+(LISTAS[[#This Row],[COSTO]]*AO325)</f>
        <v>215.7792</v>
      </c>
      <c r="AQ325" s="44">
        <f>IF(AO325="",0,AP325/LISTAS[[#This Row],[VENTA NETA]]-1)</f>
        <v>0</v>
      </c>
      <c r="AS325" s="39">
        <v>179.55</v>
      </c>
      <c r="AT325" s="48">
        <f>+LISTAS[[#This Row],[COSTO]]/AS325-1</f>
        <v>0.20177777777777761</v>
      </c>
      <c r="BA325" t="s">
        <v>5</v>
      </c>
      <c r="BB325" s="36"/>
    </row>
    <row r="326" spans="1:54" x14ac:dyDescent="0.35">
      <c r="A326" s="7" t="s">
        <v>651</v>
      </c>
      <c r="B326" t="s">
        <v>5</v>
      </c>
      <c r="C326">
        <v>329</v>
      </c>
      <c r="D326" t="s">
        <v>652</v>
      </c>
      <c r="E326" s="2">
        <v>1215.77</v>
      </c>
      <c r="F326" s="7" t="str">
        <f>+_xlfn.XLOOKUP(LISTAS[[#This Row],[ID]],_01_CODIGOS_Y_COSTOS_xlsm[Producto y N°],_01_CODIGOS_Y_COSTOS_xlsm[FABRICA],"",0,1)</f>
        <v>FADER</v>
      </c>
      <c r="G326" s="26">
        <f>LISTAS[[#This Row],[Precio]]*(1-0.46)</f>
        <v>656.51580000000001</v>
      </c>
      <c r="H326" s="1">
        <f>+_xlfn.XLOOKUP(LISTAS[[#This Row],[ID]],_01_CODIGOS_Y_COSTOS_xlsm[Producto y N°],_01_CODIGOS_Y_COSTOS_xlsm[COSTO],0,0,1)</f>
        <v>0</v>
      </c>
      <c r="I326" s="27">
        <f>+IFERROR(LISTAS[[#This Row],[VENTA NETA]]/LISTAS[[#This Row],[COSTO]]-1,0)</f>
        <v>0</v>
      </c>
      <c r="J326" s="50" t="str">
        <f>IFERROR(VLOOKUP(LISTAS[[#This Row],[ID]],_01_CODIGOS_Y_COSTOS_xlsm[[Producto y N°]:[CODIGO]],2,0),"")</f>
        <v>F-1130</v>
      </c>
      <c r="O326" t="s">
        <v>651</v>
      </c>
      <c r="AB326" s="12" t="str">
        <f>+LISTAS[[#This Row],[Codigo]]&amp;LISTAS[[#This Row],[Fabrica]]</f>
        <v>F-1130FADER</v>
      </c>
      <c r="AC326" s="13" t="str">
        <f>+LISTAS[[#This Row],[Codigo]]</f>
        <v>F-1130</v>
      </c>
      <c r="AD326" s="13" t="str">
        <f>+LISTAS[[#This Row],[ID]]</f>
        <v>PLASTICOS329</v>
      </c>
      <c r="AH326" s="36"/>
      <c r="AI326" s="37">
        <f>+LISTAS[[#This Row],[Precio]]+(LISTAS[[#This Row],[Precio]]*AH326)</f>
        <v>1215.77</v>
      </c>
      <c r="AJ326" s="38">
        <f t="shared" si="5"/>
        <v>607.88499999999999</v>
      </c>
      <c r="AL326" s="35" t="e">
        <f>+AJ326/LISTAS[[#This Row],[COSTO]]-1</f>
        <v>#DIV/0!</v>
      </c>
      <c r="AM326" t="str">
        <f>+LISTAS[[#This Row],[ID]]</f>
        <v>PLASTICOS329</v>
      </c>
      <c r="AO326" s="43"/>
      <c r="AP326" s="39">
        <f>LISTAS[[#This Row],[COSTO]]+(LISTAS[[#This Row],[COSTO]]*AO326)</f>
        <v>0</v>
      </c>
      <c r="AQ326" s="44">
        <f>IF(AO326="",0,AP326/LISTAS[[#This Row],[VENTA NETA]]-1)</f>
        <v>0</v>
      </c>
      <c r="AS326" s="39">
        <v>0</v>
      </c>
      <c r="AT326" s="48" t="e">
        <f>+LISTAS[[#This Row],[COSTO]]/AS326-1</f>
        <v>#DIV/0!</v>
      </c>
      <c r="BA326" t="s">
        <v>5</v>
      </c>
      <c r="BB326" s="36"/>
    </row>
    <row r="327" spans="1:54" x14ac:dyDescent="0.35">
      <c r="A327" s="7" t="s">
        <v>653</v>
      </c>
      <c r="B327" t="s">
        <v>5</v>
      </c>
      <c r="C327">
        <v>330</v>
      </c>
      <c r="D327" t="s">
        <v>654</v>
      </c>
      <c r="E327" s="2">
        <v>873.13</v>
      </c>
      <c r="F327" s="7" t="str">
        <f>+_xlfn.XLOOKUP(LISTAS[[#This Row],[ID]],_01_CODIGOS_Y_COSTOS_xlsm[Producto y N°],_01_CODIGOS_Y_COSTOS_xlsm[FABRICA],"",0,1)</f>
        <v>FADER</v>
      </c>
      <c r="G327" s="26">
        <f>LISTAS[[#This Row],[Precio]]*(1-0.46)</f>
        <v>471.49020000000002</v>
      </c>
      <c r="H327" s="1">
        <f>+_xlfn.XLOOKUP(LISTAS[[#This Row],[ID]],_01_CODIGOS_Y_COSTOS_xlsm[Producto y N°],_01_CODIGOS_Y_COSTOS_xlsm[COSTO],0,0,1)</f>
        <v>194.51249999999999</v>
      </c>
      <c r="I327" s="27">
        <f>+IFERROR(LISTAS[[#This Row],[VENTA NETA]]/LISTAS[[#This Row],[COSTO]]-1,0)</f>
        <v>1.423958357432042</v>
      </c>
      <c r="J327" s="50" t="str">
        <f>IFERROR(VLOOKUP(LISTAS[[#This Row],[ID]],_01_CODIGOS_Y_COSTOS_xlsm[[Producto y N°]:[CODIGO]],2,0),"")</f>
        <v>S-051</v>
      </c>
      <c r="O327" t="s">
        <v>653</v>
      </c>
      <c r="AB327" s="12" t="str">
        <f>+LISTAS[[#This Row],[Codigo]]&amp;LISTAS[[#This Row],[Fabrica]]</f>
        <v>S-051FADER</v>
      </c>
      <c r="AC327" s="13" t="str">
        <f>+LISTAS[[#This Row],[Codigo]]</f>
        <v>S-051</v>
      </c>
      <c r="AD327" s="13" t="str">
        <f>+LISTAS[[#This Row],[ID]]</f>
        <v>PLASTICOS330</v>
      </c>
      <c r="AH327" s="36"/>
      <c r="AI327" s="37">
        <f>+LISTAS[[#This Row],[Precio]]+(LISTAS[[#This Row],[Precio]]*AH327)</f>
        <v>873.13</v>
      </c>
      <c r="AJ327" s="38">
        <f t="shared" si="5"/>
        <v>436.565</v>
      </c>
      <c r="AL327" s="35">
        <f>+AJ327/LISTAS[[#This Row],[COSTO]]-1</f>
        <v>1.2444058865111498</v>
      </c>
      <c r="AM327" t="str">
        <f>+LISTAS[[#This Row],[ID]]</f>
        <v>PLASTICOS330</v>
      </c>
      <c r="AO327" s="43"/>
      <c r="AP327" s="39">
        <f>LISTAS[[#This Row],[COSTO]]+(LISTAS[[#This Row],[COSTO]]*AO327)</f>
        <v>194.51249999999999</v>
      </c>
      <c r="AQ327" s="44">
        <f>IF(AO327="",0,AP327/LISTAS[[#This Row],[VENTA NETA]]-1)</f>
        <v>0</v>
      </c>
      <c r="AS327" s="39">
        <v>161.5</v>
      </c>
      <c r="AT327" s="48">
        <f>+LISTAS[[#This Row],[COSTO]]/AS327-1</f>
        <v>0.20441176470588229</v>
      </c>
      <c r="BA327" t="s">
        <v>5</v>
      </c>
      <c r="BB327" s="36"/>
    </row>
    <row r="328" spans="1:54" x14ac:dyDescent="0.35">
      <c r="A328" s="7" t="s">
        <v>655</v>
      </c>
      <c r="B328" t="s">
        <v>5</v>
      </c>
      <c r="C328">
        <v>331</v>
      </c>
      <c r="D328" t="s">
        <v>656</v>
      </c>
      <c r="E328" s="2">
        <v>713.06</v>
      </c>
      <c r="F328" s="7" t="str">
        <f>+_xlfn.XLOOKUP(LISTAS[[#This Row],[ID]],_01_CODIGOS_Y_COSTOS_xlsm[Producto y N°],_01_CODIGOS_Y_COSTOS_xlsm[FABRICA],"",0,1)</f>
        <v>FADER</v>
      </c>
      <c r="G328" s="26">
        <f>LISTAS[[#This Row],[Precio]]*(1-0.46)</f>
        <v>385.05239999999998</v>
      </c>
      <c r="H328" s="1">
        <f>+_xlfn.XLOOKUP(LISTAS[[#This Row],[ID]],_01_CODIGOS_Y_COSTOS_xlsm[Producto y N°],_01_CODIGOS_Y_COSTOS_xlsm[COSTO],0,0,1)</f>
        <v>151.62</v>
      </c>
      <c r="I328" s="27">
        <f>+IFERROR(LISTAS[[#This Row],[VENTA NETA]]/LISTAS[[#This Row],[COSTO]]-1,0)</f>
        <v>1.5395884447962009</v>
      </c>
      <c r="J328" s="50" t="str">
        <f>IFERROR(VLOOKUP(LISTAS[[#This Row],[ID]],_01_CODIGOS_Y_COSTOS_xlsm[[Producto y N°]:[CODIGO]],2,0),"")</f>
        <v>S-080</v>
      </c>
      <c r="O328" t="s">
        <v>655</v>
      </c>
      <c r="AB328" s="12" t="str">
        <f>+LISTAS[[#This Row],[Codigo]]&amp;LISTAS[[#This Row],[Fabrica]]</f>
        <v>S-080FADER</v>
      </c>
      <c r="AC328" s="13" t="str">
        <f>+LISTAS[[#This Row],[Codigo]]</f>
        <v>S-080</v>
      </c>
      <c r="AD328" s="13" t="str">
        <f>+LISTAS[[#This Row],[ID]]</f>
        <v>PLASTICOS331</v>
      </c>
      <c r="AH328" s="36"/>
      <c r="AI328" s="37">
        <f>+LISTAS[[#This Row],[Precio]]+(LISTAS[[#This Row],[Precio]]*AH328)</f>
        <v>713.06</v>
      </c>
      <c r="AJ328" s="38">
        <f t="shared" si="5"/>
        <v>356.53</v>
      </c>
      <c r="AL328" s="35">
        <f>+AJ328/LISTAS[[#This Row],[COSTO]]-1</f>
        <v>1.3514707822187044</v>
      </c>
      <c r="AM328" t="str">
        <f>+LISTAS[[#This Row],[ID]]</f>
        <v>PLASTICOS331</v>
      </c>
      <c r="AO328" s="43"/>
      <c r="AP328" s="39">
        <f>LISTAS[[#This Row],[COSTO]]+(LISTAS[[#This Row],[COSTO]]*AO328)</f>
        <v>151.62</v>
      </c>
      <c r="AQ328" s="44">
        <f>IF(AO328="",0,AP328/LISTAS[[#This Row],[VENTA NETA]]-1)</f>
        <v>0</v>
      </c>
      <c r="AS328" s="39">
        <v>128.25</v>
      </c>
      <c r="AT328" s="48">
        <f>+LISTAS[[#This Row],[COSTO]]/AS328-1</f>
        <v>0.18222222222222229</v>
      </c>
      <c r="BA328" t="s">
        <v>5</v>
      </c>
      <c r="BB328" s="36"/>
    </row>
    <row r="329" spans="1:54" x14ac:dyDescent="0.35">
      <c r="A329" s="7" t="s">
        <v>657</v>
      </c>
      <c r="B329" t="s">
        <v>5</v>
      </c>
      <c r="C329">
        <v>332</v>
      </c>
      <c r="D329" t="s">
        <v>658</v>
      </c>
      <c r="E329" s="2">
        <v>1025.96</v>
      </c>
      <c r="F329" s="7" t="str">
        <f>+_xlfn.XLOOKUP(LISTAS[[#This Row],[ID]],_01_CODIGOS_Y_COSTOS_xlsm[Producto y N°],_01_CODIGOS_Y_COSTOS_xlsm[FABRICA],"",0,1)</f>
        <v>FADER</v>
      </c>
      <c r="G329" s="26">
        <f>LISTAS[[#This Row],[Precio]]*(1-0.46)</f>
        <v>554.01840000000004</v>
      </c>
      <c r="H329" s="1">
        <f>+_xlfn.XLOOKUP(LISTAS[[#This Row],[ID]],_01_CODIGOS_Y_COSTOS_xlsm[Producto y N°],_01_CODIGOS_Y_COSTOS_xlsm[COSTO],0,0,1)</f>
        <v>140.64750000000001</v>
      </c>
      <c r="I329" s="27">
        <f>+IFERROR(LISTAS[[#This Row],[VENTA NETA]]/LISTAS[[#This Row],[COSTO]]-1,0)</f>
        <v>2.9390561510158375</v>
      </c>
      <c r="J329" s="50" t="str">
        <f>IFERROR(VLOOKUP(LISTAS[[#This Row],[ID]],_01_CODIGOS_Y_COSTOS_xlsm[[Producto y N°]:[CODIGO]],2,0),"")</f>
        <v>S-194</v>
      </c>
      <c r="O329" t="s">
        <v>657</v>
      </c>
      <c r="AB329" s="12" t="str">
        <f>+LISTAS[[#This Row],[Codigo]]&amp;LISTAS[[#This Row],[Fabrica]]</f>
        <v>S-194FADER</v>
      </c>
      <c r="AC329" s="13" t="str">
        <f>+LISTAS[[#This Row],[Codigo]]</f>
        <v>S-194</v>
      </c>
      <c r="AD329" s="13" t="str">
        <f>+LISTAS[[#This Row],[ID]]</f>
        <v>PLASTICOS332</v>
      </c>
      <c r="AH329" s="36"/>
      <c r="AI329" s="37">
        <f>+LISTAS[[#This Row],[Precio]]+(LISTAS[[#This Row],[Precio]]*AH329)</f>
        <v>1025.96</v>
      </c>
      <c r="AJ329" s="38">
        <f t="shared" si="5"/>
        <v>512.98</v>
      </c>
      <c r="AL329" s="35">
        <f>+AJ329/LISTAS[[#This Row],[COSTO]]-1</f>
        <v>2.647274213903553</v>
      </c>
      <c r="AM329" t="str">
        <f>+LISTAS[[#This Row],[ID]]</f>
        <v>PLASTICOS332</v>
      </c>
      <c r="AO329" s="43"/>
      <c r="AP329" s="39">
        <f>LISTAS[[#This Row],[COSTO]]+(LISTAS[[#This Row],[COSTO]]*AO329)</f>
        <v>140.64750000000001</v>
      </c>
      <c r="AQ329" s="44">
        <f>IF(AO329="",0,AP329/LISTAS[[#This Row],[VENTA NETA]]-1)</f>
        <v>0</v>
      </c>
      <c r="AS329" s="39">
        <v>137.75</v>
      </c>
      <c r="AT329" s="48">
        <f>+LISTAS[[#This Row],[COSTO]]/AS329-1</f>
        <v>2.1034482758620854E-2</v>
      </c>
      <c r="BA329" t="s">
        <v>5</v>
      </c>
      <c r="BB329" s="36"/>
    </row>
    <row r="330" spans="1:54" x14ac:dyDescent="0.35">
      <c r="A330" s="7" t="s">
        <v>659</v>
      </c>
      <c r="B330" t="s">
        <v>5</v>
      </c>
      <c r="C330">
        <v>333</v>
      </c>
      <c r="D330" t="s">
        <v>660</v>
      </c>
      <c r="E330" s="2">
        <v>2255.58</v>
      </c>
      <c r="F330" s="7" t="str">
        <f>+_xlfn.XLOOKUP(LISTAS[[#This Row],[ID]],_01_CODIGOS_Y_COSTOS_xlsm[Producto y N°],_01_CODIGOS_Y_COSTOS_xlsm[FABRICA],"",0,1)</f>
        <v>FADER</v>
      </c>
      <c r="G330" s="26">
        <f>LISTAS[[#This Row],[Precio]]*(1-0.46)</f>
        <v>1218.0132000000001</v>
      </c>
      <c r="H330" s="1">
        <f>+_xlfn.XLOOKUP(LISTAS[[#This Row],[ID]],_01_CODIGOS_Y_COSTOS_xlsm[Producto y N°],_01_CODIGOS_Y_COSTOS_xlsm[COSTO],0,0,1)</f>
        <v>155.61000000000001</v>
      </c>
      <c r="I330" s="27">
        <f>+IFERROR(LISTAS[[#This Row],[VENTA NETA]]/LISTAS[[#This Row],[COSTO]]-1,0)</f>
        <v>6.8273452862926547</v>
      </c>
      <c r="J330" s="50" t="str">
        <f>IFERROR(VLOOKUP(LISTAS[[#This Row],[ID]],_01_CODIGOS_Y_COSTOS_xlsm[[Producto y N°]:[CODIGO]],2,0),"")</f>
        <v>S-078</v>
      </c>
      <c r="O330" t="s">
        <v>659</v>
      </c>
      <c r="AB330" s="12" t="str">
        <f>+LISTAS[[#This Row],[Codigo]]&amp;LISTAS[[#This Row],[Fabrica]]</f>
        <v>S-078FADER</v>
      </c>
      <c r="AC330" s="13" t="str">
        <f>+LISTAS[[#This Row],[Codigo]]</f>
        <v>S-078</v>
      </c>
      <c r="AD330" s="13" t="str">
        <f>+LISTAS[[#This Row],[ID]]</f>
        <v>PLASTICOS333</v>
      </c>
      <c r="AH330" s="36"/>
      <c r="AI330" s="37">
        <f>+LISTAS[[#This Row],[Precio]]+(LISTAS[[#This Row],[Precio]]*AH330)</f>
        <v>2255.58</v>
      </c>
      <c r="AJ330" s="38">
        <f t="shared" si="5"/>
        <v>1127.79</v>
      </c>
      <c r="AL330" s="35">
        <f>+AJ330/LISTAS[[#This Row],[COSTO]]-1</f>
        <v>6.2475419317524574</v>
      </c>
      <c r="AM330" t="str">
        <f>+LISTAS[[#This Row],[ID]]</f>
        <v>PLASTICOS333</v>
      </c>
      <c r="AO330" s="43"/>
      <c r="AP330" s="39">
        <f>LISTAS[[#This Row],[COSTO]]+(LISTAS[[#This Row],[COSTO]]*AO330)</f>
        <v>155.61000000000001</v>
      </c>
      <c r="AQ330" s="44">
        <f>IF(AO330="",0,AP330/LISTAS[[#This Row],[VENTA NETA]]-1)</f>
        <v>0</v>
      </c>
      <c r="AS330" s="39">
        <v>408.5</v>
      </c>
      <c r="AT330" s="48">
        <f>+LISTAS[[#This Row],[COSTO]]/AS330-1</f>
        <v>-0.61906976744186037</v>
      </c>
      <c r="BA330" t="s">
        <v>5</v>
      </c>
      <c r="BB330" s="36"/>
    </row>
    <row r="331" spans="1:54" x14ac:dyDescent="0.35">
      <c r="A331" s="7" t="s">
        <v>661</v>
      </c>
      <c r="B331" t="s">
        <v>5</v>
      </c>
      <c r="C331">
        <v>334</v>
      </c>
      <c r="D331" t="s">
        <v>662</v>
      </c>
      <c r="E331" s="2">
        <v>1394.65</v>
      </c>
      <c r="F331" s="7" t="str">
        <f>+_xlfn.XLOOKUP(LISTAS[[#This Row],[ID]],_01_CODIGOS_Y_COSTOS_xlsm[Producto y N°],_01_CODIGOS_Y_COSTOS_xlsm[FABRICA],"",0,1)</f>
        <v>FADER</v>
      </c>
      <c r="G331" s="26">
        <f>LISTAS[[#This Row],[Precio]]*(1-0.46)</f>
        <v>753.1110000000001</v>
      </c>
      <c r="H331" s="1">
        <f>+_xlfn.XLOOKUP(LISTAS[[#This Row],[ID]],_01_CODIGOS_Y_COSTOS_xlsm[Producto y N°],_01_CODIGOS_Y_COSTOS_xlsm[COSTO],0,0,1)</f>
        <v>269.72399999999999</v>
      </c>
      <c r="I331" s="27">
        <f>+IFERROR(LISTAS[[#This Row],[VENTA NETA]]/LISTAS[[#This Row],[COSTO]]-1,0)</f>
        <v>1.7921542020732311</v>
      </c>
      <c r="J331" s="50" t="str">
        <f>IFERROR(VLOOKUP(LISTAS[[#This Row],[ID]],_01_CODIGOS_Y_COSTOS_xlsm[[Producto y N°]:[CODIGO]],2,0),"")</f>
        <v>F-1157</v>
      </c>
      <c r="O331" t="s">
        <v>661</v>
      </c>
      <c r="AB331" s="12" t="str">
        <f>+LISTAS[[#This Row],[Codigo]]&amp;LISTAS[[#This Row],[Fabrica]]</f>
        <v>F-1157FADER</v>
      </c>
      <c r="AC331" s="13" t="str">
        <f>+LISTAS[[#This Row],[Codigo]]</f>
        <v>F-1157</v>
      </c>
      <c r="AD331" s="13" t="str">
        <f>+LISTAS[[#This Row],[ID]]</f>
        <v>PLASTICOS334</v>
      </c>
      <c r="AH331" s="36"/>
      <c r="AI331" s="37">
        <f>+LISTAS[[#This Row],[Precio]]+(LISTAS[[#This Row],[Precio]]*AH331)</f>
        <v>1394.65</v>
      </c>
      <c r="AJ331" s="38">
        <f t="shared" si="5"/>
        <v>697.32500000000005</v>
      </c>
      <c r="AL331" s="35">
        <f>+AJ331/LISTAS[[#This Row],[COSTO]]-1</f>
        <v>1.5853279648826208</v>
      </c>
      <c r="AM331" t="str">
        <f>+LISTAS[[#This Row],[ID]]</f>
        <v>PLASTICOS334</v>
      </c>
      <c r="AO331" s="43"/>
      <c r="AP331" s="39">
        <f>LISTAS[[#This Row],[COSTO]]+(LISTAS[[#This Row],[COSTO]]*AO331)</f>
        <v>269.72399999999999</v>
      </c>
      <c r="AQ331" s="44">
        <f>IF(AO331="",0,AP331/LISTAS[[#This Row],[VENTA NETA]]-1)</f>
        <v>0</v>
      </c>
      <c r="AS331" s="39">
        <v>256.5</v>
      </c>
      <c r="AT331" s="48">
        <f>+LISTAS[[#This Row],[COSTO]]/AS331-1</f>
        <v>5.1555555555555577E-2</v>
      </c>
      <c r="BA331" t="s">
        <v>5</v>
      </c>
      <c r="BB331" s="36"/>
    </row>
    <row r="332" spans="1:54" x14ac:dyDescent="0.35">
      <c r="A332" s="7" t="s">
        <v>663</v>
      </c>
      <c r="B332" t="s">
        <v>5</v>
      </c>
      <c r="C332">
        <v>335</v>
      </c>
      <c r="D332" t="s">
        <v>664</v>
      </c>
      <c r="E332" s="2">
        <v>940.94</v>
      </c>
      <c r="F332" s="7" t="str">
        <f>+_xlfn.XLOOKUP(LISTAS[[#This Row],[ID]],_01_CODIGOS_Y_COSTOS_xlsm[Producto y N°],_01_CODIGOS_Y_COSTOS_xlsm[FABRICA],"",0,1)</f>
        <v>FADER</v>
      </c>
      <c r="G332" s="26">
        <f>LISTAS[[#This Row],[Precio]]*(1-0.46)</f>
        <v>508.10760000000005</v>
      </c>
      <c r="H332" s="1">
        <f>+_xlfn.XLOOKUP(LISTAS[[#This Row],[ID]],_01_CODIGOS_Y_COSTOS_xlsm[Producto y N°],_01_CODIGOS_Y_COSTOS_xlsm[COSTO],0,0,1)</f>
        <v>183.54</v>
      </c>
      <c r="I332" s="27">
        <f>+IFERROR(LISTAS[[#This Row],[VENTA NETA]]/LISTAS[[#This Row],[COSTO]]-1,0)</f>
        <v>1.7683752860411901</v>
      </c>
      <c r="J332" s="50" t="str">
        <f>IFERROR(VLOOKUP(LISTAS[[#This Row],[ID]],_01_CODIGOS_Y_COSTOS_xlsm[[Producto y N°]:[CODIGO]],2,0),"")</f>
        <v>S-356</v>
      </c>
      <c r="O332" t="s">
        <v>663</v>
      </c>
      <c r="AB332" s="12" t="str">
        <f>+LISTAS[[#This Row],[Codigo]]&amp;LISTAS[[#This Row],[Fabrica]]</f>
        <v>S-356FADER</v>
      </c>
      <c r="AC332" s="13" t="str">
        <f>+LISTAS[[#This Row],[Codigo]]</f>
        <v>S-356</v>
      </c>
      <c r="AD332" s="13" t="str">
        <f>+LISTAS[[#This Row],[ID]]</f>
        <v>PLASTICOS335</v>
      </c>
      <c r="AH332" s="36"/>
      <c r="AI332" s="37">
        <f>+LISTAS[[#This Row],[Precio]]+(LISTAS[[#This Row],[Precio]]*AH332)</f>
        <v>940.94</v>
      </c>
      <c r="AJ332" s="38">
        <f t="shared" si="5"/>
        <v>470.47</v>
      </c>
      <c r="AL332" s="35">
        <f>+AJ332/LISTAS[[#This Row],[COSTO]]-1</f>
        <v>1.5633104500381392</v>
      </c>
      <c r="AM332" t="str">
        <f>+LISTAS[[#This Row],[ID]]</f>
        <v>PLASTICOS335</v>
      </c>
      <c r="AO332" s="43"/>
      <c r="AP332" s="39">
        <f>LISTAS[[#This Row],[COSTO]]+(LISTAS[[#This Row],[COSTO]]*AO332)</f>
        <v>183.54</v>
      </c>
      <c r="AQ332" s="44">
        <f>IF(AO332="",0,AP332/LISTAS[[#This Row],[VENTA NETA]]-1)</f>
        <v>0</v>
      </c>
      <c r="AS332" s="39">
        <v>142.5</v>
      </c>
      <c r="AT332" s="48">
        <f>+LISTAS[[#This Row],[COSTO]]/AS332-1</f>
        <v>0.28800000000000003</v>
      </c>
      <c r="BA332" t="s">
        <v>5</v>
      </c>
      <c r="BB332" s="36"/>
    </row>
    <row r="333" spans="1:54" x14ac:dyDescent="0.35">
      <c r="A333" s="7" t="s">
        <v>665</v>
      </c>
      <c r="B333" t="s">
        <v>5</v>
      </c>
      <c r="C333">
        <v>336</v>
      </c>
      <c r="D333" t="s">
        <v>666</v>
      </c>
      <c r="E333" s="2">
        <v>1759.95</v>
      </c>
      <c r="F333" s="7" t="str">
        <f>+_xlfn.XLOOKUP(LISTAS[[#This Row],[ID]],_01_CODIGOS_Y_COSTOS_xlsm[Producto y N°],_01_CODIGOS_Y_COSTOS_xlsm[FABRICA],"",0,1)</f>
        <v>FADER</v>
      </c>
      <c r="G333" s="26">
        <f>LISTAS[[#This Row],[Precio]]*(1-0.46)</f>
        <v>950.37300000000005</v>
      </c>
      <c r="H333" s="1">
        <f>+_xlfn.XLOOKUP(LISTAS[[#This Row],[ID]],_01_CODIGOS_Y_COSTOS_xlsm[Producto y N°],_01_CODIGOS_Y_COSTOS_xlsm[COSTO],0,0,1)</f>
        <v>377.61360000000002</v>
      </c>
      <c r="I333" s="27">
        <f>+IFERROR(LISTAS[[#This Row],[VENTA NETA]]/LISTAS[[#This Row],[COSTO]]-1,0)</f>
        <v>1.5167870013156306</v>
      </c>
      <c r="J333" s="50" t="str">
        <f>IFERROR(VLOOKUP(LISTAS[[#This Row],[ID]],_01_CODIGOS_Y_COSTOS_xlsm[[Producto y N°]:[CODIGO]],2,0),"")</f>
        <v>F-1115</v>
      </c>
      <c r="O333" t="s">
        <v>665</v>
      </c>
      <c r="AB333" s="12" t="str">
        <f>+LISTAS[[#This Row],[Codigo]]&amp;LISTAS[[#This Row],[Fabrica]]</f>
        <v>F-1115FADER</v>
      </c>
      <c r="AC333" s="13" t="str">
        <f>+LISTAS[[#This Row],[Codigo]]</f>
        <v>F-1115</v>
      </c>
      <c r="AD333" s="13" t="str">
        <f>+LISTAS[[#This Row],[ID]]</f>
        <v>PLASTICOS336</v>
      </c>
      <c r="AH333" s="36"/>
      <c r="AI333" s="37">
        <f>+LISTAS[[#This Row],[Precio]]+(LISTAS[[#This Row],[Precio]]*AH333)</f>
        <v>1759.95</v>
      </c>
      <c r="AJ333" s="38">
        <f t="shared" si="5"/>
        <v>879.97500000000002</v>
      </c>
      <c r="AL333" s="35">
        <f>+AJ333/LISTAS[[#This Row],[COSTO]]-1</f>
        <v>1.3303583345515095</v>
      </c>
      <c r="AM333" t="str">
        <f>+LISTAS[[#This Row],[ID]]</f>
        <v>PLASTICOS336</v>
      </c>
      <c r="AO333" s="43"/>
      <c r="AP333" s="39">
        <f>LISTAS[[#This Row],[COSTO]]+(LISTAS[[#This Row],[COSTO]]*AO333)</f>
        <v>377.61360000000002</v>
      </c>
      <c r="AQ333" s="44">
        <f>IF(AO333="",0,AP333/LISTAS[[#This Row],[VENTA NETA]]-1)</f>
        <v>0</v>
      </c>
      <c r="AS333" s="39">
        <v>323.05770000000001</v>
      </c>
      <c r="AT333" s="48">
        <f>+LISTAS[[#This Row],[COSTO]]/AS333-1</f>
        <v>0.16887354797610454</v>
      </c>
      <c r="BA333" t="s">
        <v>5</v>
      </c>
      <c r="BB333" s="36"/>
    </row>
    <row r="334" spans="1:54" x14ac:dyDescent="0.35">
      <c r="A334" s="7" t="s">
        <v>667</v>
      </c>
      <c r="B334" t="s">
        <v>5</v>
      </c>
      <c r="C334">
        <v>337</v>
      </c>
      <c r="D334" t="s">
        <v>668</v>
      </c>
      <c r="E334" s="2">
        <v>2619.39</v>
      </c>
      <c r="F334" s="7" t="str">
        <f>+_xlfn.XLOOKUP(LISTAS[[#This Row],[ID]],_01_CODIGOS_Y_COSTOS_xlsm[Producto y N°],_01_CODIGOS_Y_COSTOS_xlsm[FABRICA],"",0,1)</f>
        <v>FADER</v>
      </c>
      <c r="G334" s="26">
        <f>LISTAS[[#This Row],[Precio]]*(1-0.46)</f>
        <v>1414.4706000000001</v>
      </c>
      <c r="H334" s="1">
        <f>+_xlfn.XLOOKUP(LISTAS[[#This Row],[ID]],_01_CODIGOS_Y_COSTOS_xlsm[Producto y N°],_01_CODIGOS_Y_COSTOS_xlsm[COSTO],0,0,1)</f>
        <v>538.65</v>
      </c>
      <c r="I334" s="27">
        <f>+IFERROR(LISTAS[[#This Row],[VENTA NETA]]/LISTAS[[#This Row],[COSTO]]-1,0)</f>
        <v>1.6259548872180454</v>
      </c>
      <c r="J334" s="50" t="str">
        <f>IFERROR(VLOOKUP(LISTAS[[#This Row],[ID]],_01_CODIGOS_Y_COSTOS_xlsm[[Producto y N°]:[CODIGO]],2,0),"")</f>
        <v>S-063</v>
      </c>
      <c r="O334" t="s">
        <v>667</v>
      </c>
      <c r="AB334" s="12" t="str">
        <f>+LISTAS[[#This Row],[Codigo]]&amp;LISTAS[[#This Row],[Fabrica]]</f>
        <v>S-063FADER</v>
      </c>
      <c r="AC334" s="13" t="str">
        <f>+LISTAS[[#This Row],[Codigo]]</f>
        <v>S-063</v>
      </c>
      <c r="AD334" s="13" t="str">
        <f>+LISTAS[[#This Row],[ID]]</f>
        <v>PLASTICOS337</v>
      </c>
      <c r="AH334" s="36"/>
      <c r="AI334" s="37">
        <f>+LISTAS[[#This Row],[Precio]]+(LISTAS[[#This Row],[Precio]]*AH334)</f>
        <v>2619.39</v>
      </c>
      <c r="AJ334" s="38">
        <f t="shared" si="5"/>
        <v>1309.6949999999999</v>
      </c>
      <c r="AL334" s="35">
        <f>+AJ334/LISTAS[[#This Row],[COSTO]]-1</f>
        <v>1.4314397103870786</v>
      </c>
      <c r="AM334" t="str">
        <f>+LISTAS[[#This Row],[ID]]</f>
        <v>PLASTICOS337</v>
      </c>
      <c r="AO334" s="43"/>
      <c r="AP334" s="39">
        <f>LISTAS[[#This Row],[COSTO]]+(LISTAS[[#This Row],[COSTO]]*AO334)</f>
        <v>538.65</v>
      </c>
      <c r="AQ334" s="44">
        <f>IF(AO334="",0,AP334/LISTAS[[#This Row],[VENTA NETA]]-1)</f>
        <v>0</v>
      </c>
      <c r="AS334" s="39">
        <v>484.5865</v>
      </c>
      <c r="AT334" s="48">
        <f>+LISTAS[[#This Row],[COSTO]]/AS334-1</f>
        <v>0.11156625287745325</v>
      </c>
      <c r="BA334" t="s">
        <v>5</v>
      </c>
      <c r="BB334" s="36"/>
    </row>
    <row r="335" spans="1:54" x14ac:dyDescent="0.35">
      <c r="A335" s="7" t="s">
        <v>669</v>
      </c>
      <c r="B335" t="s">
        <v>5</v>
      </c>
      <c r="C335">
        <v>338</v>
      </c>
      <c r="D335" t="s">
        <v>670</v>
      </c>
      <c r="E335" s="2">
        <v>871.76</v>
      </c>
      <c r="F335" s="7" t="str">
        <f>+_xlfn.XLOOKUP(LISTAS[[#This Row],[ID]],_01_CODIGOS_Y_COSTOS_xlsm[Producto y N°],_01_CODIGOS_Y_COSTOS_xlsm[FABRICA],"",0,1)</f>
        <v>FADER</v>
      </c>
      <c r="G335" s="26">
        <f>LISTAS[[#This Row],[Precio]]*(1-0.46)</f>
        <v>470.75040000000001</v>
      </c>
      <c r="H335" s="1">
        <f>+_xlfn.XLOOKUP(LISTAS[[#This Row],[ID]],_01_CODIGOS_Y_COSTOS_xlsm[Producto y N°],_01_CODIGOS_Y_COSTOS_xlsm[COSTO],0,0,1)</f>
        <v>177.55500000000001</v>
      </c>
      <c r="I335" s="27">
        <f>+IFERROR(LISTAS[[#This Row],[VENTA NETA]]/LISTAS[[#This Row],[COSTO]]-1,0)</f>
        <v>1.6512934020444368</v>
      </c>
      <c r="J335" s="50" t="str">
        <f>IFERROR(VLOOKUP(LISTAS[[#This Row],[ID]],_01_CODIGOS_Y_COSTOS_xlsm[[Producto y N°]:[CODIGO]],2,0),"")</f>
        <v>S-313</v>
      </c>
      <c r="O335" t="s">
        <v>669</v>
      </c>
      <c r="AB335" s="12" t="str">
        <f>+LISTAS[[#This Row],[Codigo]]&amp;LISTAS[[#This Row],[Fabrica]]</f>
        <v>S-313FADER</v>
      </c>
      <c r="AC335" s="13" t="str">
        <f>+LISTAS[[#This Row],[Codigo]]</f>
        <v>S-313</v>
      </c>
      <c r="AD335" s="13" t="str">
        <f>+LISTAS[[#This Row],[ID]]</f>
        <v>PLASTICOS338</v>
      </c>
      <c r="AH335" s="36"/>
      <c r="AI335" s="37">
        <f>+LISTAS[[#This Row],[Precio]]+(LISTAS[[#This Row],[Precio]]*AH335)</f>
        <v>871.76</v>
      </c>
      <c r="AJ335" s="38">
        <f t="shared" si="5"/>
        <v>435.88</v>
      </c>
      <c r="AL335" s="35">
        <f>+AJ335/LISTAS[[#This Row],[COSTO]]-1</f>
        <v>1.4549012981892933</v>
      </c>
      <c r="AM335" t="str">
        <f>+LISTAS[[#This Row],[ID]]</f>
        <v>PLASTICOS338</v>
      </c>
      <c r="AO335" s="43"/>
      <c r="AP335" s="39">
        <f>LISTAS[[#This Row],[COSTO]]+(LISTAS[[#This Row],[COSTO]]*AO335)</f>
        <v>177.55500000000001</v>
      </c>
      <c r="AQ335" s="44">
        <f>IF(AO335="",0,AP335/LISTAS[[#This Row],[VENTA NETA]]-1)</f>
        <v>0</v>
      </c>
      <c r="AS335" s="39">
        <v>139.65</v>
      </c>
      <c r="AT335" s="48">
        <f>+LISTAS[[#This Row],[COSTO]]/AS335-1</f>
        <v>0.27142857142857135</v>
      </c>
      <c r="BA335" t="s">
        <v>5</v>
      </c>
      <c r="BB335" s="36"/>
    </row>
    <row r="336" spans="1:54" x14ac:dyDescent="0.35">
      <c r="A336" s="7" t="s">
        <v>671</v>
      </c>
      <c r="B336" t="s">
        <v>5</v>
      </c>
      <c r="C336">
        <v>339</v>
      </c>
      <c r="D336" t="s">
        <v>672</v>
      </c>
      <c r="E336" s="2">
        <v>2619.39</v>
      </c>
      <c r="F336" s="7" t="str">
        <f>+_xlfn.XLOOKUP(LISTAS[[#This Row],[ID]],_01_CODIGOS_Y_COSTOS_xlsm[Producto y N°],_01_CODIGOS_Y_COSTOS_xlsm[FABRICA],"",0,1)</f>
        <v>FADER</v>
      </c>
      <c r="G336" s="26">
        <f>LISTAS[[#This Row],[Precio]]*(1-0.46)</f>
        <v>1414.4706000000001</v>
      </c>
      <c r="H336" s="1">
        <f>+_xlfn.XLOOKUP(LISTAS[[#This Row],[ID]],_01_CODIGOS_Y_COSTOS_xlsm[Producto y N°],_01_CODIGOS_Y_COSTOS_xlsm[COSTO],0,0,1)</f>
        <v>538.65</v>
      </c>
      <c r="I336" s="27">
        <f>+IFERROR(LISTAS[[#This Row],[VENTA NETA]]/LISTAS[[#This Row],[COSTO]]-1,0)</f>
        <v>1.6259548872180454</v>
      </c>
      <c r="J336" s="50" t="str">
        <f>IFERROR(VLOOKUP(LISTAS[[#This Row],[ID]],_01_CODIGOS_Y_COSTOS_xlsm[[Producto y N°]:[CODIGO]],2,0),"")</f>
        <v>S-062</v>
      </c>
      <c r="O336" t="s">
        <v>671</v>
      </c>
      <c r="AB336" s="12" t="str">
        <f>+LISTAS[[#This Row],[Codigo]]&amp;LISTAS[[#This Row],[Fabrica]]</f>
        <v>S-062FADER</v>
      </c>
      <c r="AC336" s="13" t="str">
        <f>+LISTAS[[#This Row],[Codigo]]</f>
        <v>S-062</v>
      </c>
      <c r="AD336" s="13" t="str">
        <f>+LISTAS[[#This Row],[ID]]</f>
        <v>PLASTICOS339</v>
      </c>
      <c r="AH336" s="36"/>
      <c r="AI336" s="37">
        <f>+LISTAS[[#This Row],[Precio]]+(LISTAS[[#This Row],[Precio]]*AH336)</f>
        <v>2619.39</v>
      </c>
      <c r="AJ336" s="38">
        <f t="shared" si="5"/>
        <v>1309.6949999999999</v>
      </c>
      <c r="AL336" s="35">
        <f>+AJ336/LISTAS[[#This Row],[COSTO]]-1</f>
        <v>1.4314397103870786</v>
      </c>
      <c r="AM336" t="str">
        <f>+LISTAS[[#This Row],[ID]]</f>
        <v>PLASTICOS339</v>
      </c>
      <c r="AO336" s="43"/>
      <c r="AP336" s="39">
        <f>LISTAS[[#This Row],[COSTO]]+(LISTAS[[#This Row],[COSTO]]*AO336)</f>
        <v>538.65</v>
      </c>
      <c r="AQ336" s="44">
        <f>IF(AO336="",0,AP336/LISTAS[[#This Row],[VENTA NETA]]-1)</f>
        <v>0</v>
      </c>
      <c r="AS336" s="39">
        <v>484.5865</v>
      </c>
      <c r="AT336" s="48">
        <f>+LISTAS[[#This Row],[COSTO]]/AS336-1</f>
        <v>0.11156625287745325</v>
      </c>
      <c r="BA336" t="s">
        <v>5</v>
      </c>
      <c r="BB336" s="36"/>
    </row>
    <row r="337" spans="1:54" x14ac:dyDescent="0.35">
      <c r="A337" s="7" t="s">
        <v>673</v>
      </c>
      <c r="B337" t="s">
        <v>5</v>
      </c>
      <c r="C337">
        <v>340</v>
      </c>
      <c r="D337" t="s">
        <v>674</v>
      </c>
      <c r="E337" s="2">
        <v>886.31</v>
      </c>
      <c r="F337" s="7" t="str">
        <f>+_xlfn.XLOOKUP(LISTAS[[#This Row],[ID]],_01_CODIGOS_Y_COSTOS_xlsm[Producto y N°],_01_CODIGOS_Y_COSTOS_xlsm[FABRICA],"",0,1)</f>
        <v>FADER</v>
      </c>
      <c r="G337" s="26">
        <f>LISTAS[[#This Row],[Precio]]*(1-0.46)</f>
        <v>478.60739999999998</v>
      </c>
      <c r="H337" s="1">
        <f>+_xlfn.XLOOKUP(LISTAS[[#This Row],[ID]],_01_CODIGOS_Y_COSTOS_xlsm[Producto y N°],_01_CODIGOS_Y_COSTOS_xlsm[COSTO],0,0,1)</f>
        <v>176.93889999999999</v>
      </c>
      <c r="I337" s="27">
        <f>+IFERROR(LISTAS[[#This Row],[VENTA NETA]]/LISTAS[[#This Row],[COSTO]]-1,0)</f>
        <v>1.7049303460120981</v>
      </c>
      <c r="J337" s="50" t="str">
        <f>IFERROR(VLOOKUP(LISTAS[[#This Row],[ID]],_01_CODIGOS_Y_COSTOS_xlsm[[Producto y N°]:[CODIGO]],2,0),"")</f>
        <v>F-1097</v>
      </c>
      <c r="O337" t="s">
        <v>673</v>
      </c>
      <c r="AB337" s="12" t="str">
        <f>+LISTAS[[#This Row],[Codigo]]&amp;LISTAS[[#This Row],[Fabrica]]</f>
        <v>F-1097FADER</v>
      </c>
      <c r="AC337" s="13" t="str">
        <f>+LISTAS[[#This Row],[Codigo]]</f>
        <v>F-1097</v>
      </c>
      <c r="AD337" s="13" t="str">
        <f>+LISTAS[[#This Row],[ID]]</f>
        <v>PLASTICOS340</v>
      </c>
      <c r="AH337" s="36"/>
      <c r="AI337" s="37">
        <f>+LISTAS[[#This Row],[Precio]]+(LISTAS[[#This Row],[Precio]]*AH337)</f>
        <v>886.31</v>
      </c>
      <c r="AJ337" s="38">
        <f t="shared" si="5"/>
        <v>443.15499999999997</v>
      </c>
      <c r="AL337" s="35">
        <f>+AJ337/LISTAS[[#This Row],[COSTO]]-1</f>
        <v>1.5045651351963869</v>
      </c>
      <c r="AM337" t="str">
        <f>+LISTAS[[#This Row],[ID]]</f>
        <v>PLASTICOS340</v>
      </c>
      <c r="AO337" s="43"/>
      <c r="AP337" s="39">
        <f>LISTAS[[#This Row],[COSTO]]+(LISTAS[[#This Row],[COSTO]]*AO337)</f>
        <v>176.93889999999999</v>
      </c>
      <c r="AQ337" s="44">
        <f>IF(AO337="",0,AP337/LISTAS[[#This Row],[VENTA NETA]]-1)</f>
        <v>0</v>
      </c>
      <c r="AS337" s="39">
        <v>139.65</v>
      </c>
      <c r="AT337" s="48">
        <f>+LISTAS[[#This Row],[COSTO]]/AS337-1</f>
        <v>0.26701682778374503</v>
      </c>
      <c r="BA337" t="s">
        <v>5</v>
      </c>
      <c r="BB337" s="36"/>
    </row>
    <row r="338" spans="1:54" x14ac:dyDescent="0.35">
      <c r="A338" s="7" t="s">
        <v>675</v>
      </c>
      <c r="B338" t="s">
        <v>5</v>
      </c>
      <c r="C338">
        <v>341</v>
      </c>
      <c r="D338" t="s">
        <v>676</v>
      </c>
      <c r="E338" s="2">
        <v>1280.5899999999999</v>
      </c>
      <c r="F338" s="7" t="str">
        <f>+_xlfn.XLOOKUP(LISTAS[[#This Row],[ID]],_01_CODIGOS_Y_COSTOS_xlsm[Producto y N°],_01_CODIGOS_Y_COSTOS_xlsm[FABRICA],"",0,1)</f>
        <v>FADER</v>
      </c>
      <c r="G338" s="26">
        <f>LISTAS[[#This Row],[Precio]]*(1-0.46)</f>
        <v>691.51859999999999</v>
      </c>
      <c r="H338" s="1">
        <f>+_xlfn.XLOOKUP(LISTAS[[#This Row],[ID]],_01_CODIGOS_Y_COSTOS_xlsm[Producto y N°],_01_CODIGOS_Y_COSTOS_xlsm[COSTO],0,0,1)</f>
        <v>299.93310000000002</v>
      </c>
      <c r="I338" s="27">
        <f>+IFERROR(LISTAS[[#This Row],[VENTA NETA]]/LISTAS[[#This Row],[COSTO]]-1,0)</f>
        <v>1.3055761434799957</v>
      </c>
      <c r="J338" s="50" t="str">
        <f>IFERROR(VLOOKUP(LISTAS[[#This Row],[ID]],_01_CODIGOS_Y_COSTOS_xlsm[[Producto y N°]:[CODIGO]],2,0),"")</f>
        <v>F-1155</v>
      </c>
      <c r="O338" t="s">
        <v>675</v>
      </c>
      <c r="AB338" s="12" t="str">
        <f>+LISTAS[[#This Row],[Codigo]]&amp;LISTAS[[#This Row],[Fabrica]]</f>
        <v>F-1155FADER</v>
      </c>
      <c r="AC338" s="13" t="str">
        <f>+LISTAS[[#This Row],[Codigo]]</f>
        <v>F-1155</v>
      </c>
      <c r="AD338" s="13" t="str">
        <f>+LISTAS[[#This Row],[ID]]</f>
        <v>PLASTICOS341</v>
      </c>
      <c r="AH338" s="36"/>
      <c r="AI338" s="37">
        <f>+LISTAS[[#This Row],[Precio]]+(LISTAS[[#This Row],[Precio]]*AH338)</f>
        <v>1280.5899999999999</v>
      </c>
      <c r="AJ338" s="38">
        <f t="shared" si="5"/>
        <v>640.29499999999996</v>
      </c>
      <c r="AL338" s="35">
        <f>+AJ338/LISTAS[[#This Row],[COSTO]]-1</f>
        <v>1.1347927254444405</v>
      </c>
      <c r="AM338" t="str">
        <f>+LISTAS[[#This Row],[ID]]</f>
        <v>PLASTICOS341</v>
      </c>
      <c r="AO338" s="43"/>
      <c r="AP338" s="39">
        <f>LISTAS[[#This Row],[COSTO]]+(LISTAS[[#This Row],[COSTO]]*AO338)</f>
        <v>299.93310000000002</v>
      </c>
      <c r="AQ338" s="44">
        <f>IF(AO338="",0,AP338/LISTAS[[#This Row],[VENTA NETA]]-1)</f>
        <v>0</v>
      </c>
      <c r="AS338" s="39">
        <v>237.5</v>
      </c>
      <c r="AT338" s="48">
        <f>+LISTAS[[#This Row],[COSTO]]/AS338-1</f>
        <v>0.26287621052631582</v>
      </c>
      <c r="BA338" t="s">
        <v>5</v>
      </c>
      <c r="BB338" s="36"/>
    </row>
    <row r="339" spans="1:54" x14ac:dyDescent="0.35">
      <c r="A339" s="7" t="s">
        <v>677</v>
      </c>
      <c r="B339" t="s">
        <v>5</v>
      </c>
      <c r="C339">
        <v>342</v>
      </c>
      <c r="D339" t="s">
        <v>678</v>
      </c>
      <c r="E339" s="2">
        <v>1280.5899999999999</v>
      </c>
      <c r="F339" s="7" t="str">
        <f>+_xlfn.XLOOKUP(LISTAS[[#This Row],[ID]],_01_CODIGOS_Y_COSTOS_xlsm[Producto y N°],_01_CODIGOS_Y_COSTOS_xlsm[FABRICA],"",0,1)</f>
        <v>FADER</v>
      </c>
      <c r="G339" s="26">
        <f>LISTAS[[#This Row],[Precio]]*(1-0.46)</f>
        <v>691.51859999999999</v>
      </c>
      <c r="H339" s="1">
        <f>+_xlfn.XLOOKUP(LISTAS[[#This Row],[ID]],_01_CODIGOS_Y_COSTOS_xlsm[Producto y N°],_01_CODIGOS_Y_COSTOS_xlsm[COSTO],0,0,1)</f>
        <v>299.93310000000002</v>
      </c>
      <c r="I339" s="27">
        <f>+IFERROR(LISTAS[[#This Row],[VENTA NETA]]/LISTAS[[#This Row],[COSTO]]-1,0)</f>
        <v>1.3055761434799957</v>
      </c>
      <c r="J339" s="50" t="str">
        <f>IFERROR(VLOOKUP(LISTAS[[#This Row],[ID]],_01_CODIGOS_Y_COSTOS_xlsm[[Producto y N°]:[CODIGO]],2,0),"")</f>
        <v>F-1156</v>
      </c>
      <c r="O339" t="s">
        <v>677</v>
      </c>
      <c r="AB339" s="12" t="str">
        <f>+LISTAS[[#This Row],[Codigo]]&amp;LISTAS[[#This Row],[Fabrica]]</f>
        <v>F-1156FADER</v>
      </c>
      <c r="AC339" s="13" t="str">
        <f>+LISTAS[[#This Row],[Codigo]]</f>
        <v>F-1156</v>
      </c>
      <c r="AD339" s="13" t="str">
        <f>+LISTAS[[#This Row],[ID]]</f>
        <v>PLASTICOS342</v>
      </c>
      <c r="AH339" s="36"/>
      <c r="AI339" s="37">
        <f>+LISTAS[[#This Row],[Precio]]+(LISTAS[[#This Row],[Precio]]*AH339)</f>
        <v>1280.5899999999999</v>
      </c>
      <c r="AJ339" s="38">
        <f t="shared" si="5"/>
        <v>640.29499999999996</v>
      </c>
      <c r="AL339" s="35">
        <f>+AJ339/LISTAS[[#This Row],[COSTO]]-1</f>
        <v>1.1347927254444405</v>
      </c>
      <c r="AM339" t="str">
        <f>+LISTAS[[#This Row],[ID]]</f>
        <v>PLASTICOS342</v>
      </c>
      <c r="AO339" s="43"/>
      <c r="AP339" s="39">
        <f>LISTAS[[#This Row],[COSTO]]+(LISTAS[[#This Row],[COSTO]]*AO339)</f>
        <v>299.93310000000002</v>
      </c>
      <c r="AQ339" s="44">
        <f>IF(AO339="",0,AP339/LISTAS[[#This Row],[VENTA NETA]]-1)</f>
        <v>0</v>
      </c>
      <c r="AS339" s="39">
        <v>237.5</v>
      </c>
      <c r="AT339" s="48">
        <f>+LISTAS[[#This Row],[COSTO]]/AS339-1</f>
        <v>0.26287621052631582</v>
      </c>
      <c r="BA339" t="s">
        <v>5</v>
      </c>
      <c r="BB339" s="36"/>
    </row>
    <row r="340" spans="1:54" x14ac:dyDescent="0.35">
      <c r="A340" s="7" t="s">
        <v>679</v>
      </c>
      <c r="B340" t="s">
        <v>5</v>
      </c>
      <c r="C340">
        <v>343</v>
      </c>
      <c r="D340" t="s">
        <v>680</v>
      </c>
      <c r="E340" s="2">
        <v>798</v>
      </c>
      <c r="F340" s="7" t="str">
        <f>+_xlfn.XLOOKUP(LISTAS[[#This Row],[ID]],_01_CODIGOS_Y_COSTOS_xlsm[Producto y N°],_01_CODIGOS_Y_COSTOS_xlsm[FABRICA],"",0,1)</f>
        <v>FADER</v>
      </c>
      <c r="G340" s="26">
        <f>LISTAS[[#This Row],[Precio]]*(1-0.46)</f>
        <v>430.92</v>
      </c>
      <c r="H340" s="1">
        <f>+_xlfn.XLOOKUP(LISTAS[[#This Row],[ID]],_01_CODIGOS_Y_COSTOS_xlsm[Producto y N°],_01_CODIGOS_Y_COSTOS_xlsm[COSTO],0,0,1)</f>
        <v>0</v>
      </c>
      <c r="I340" s="27">
        <f>+IFERROR(LISTAS[[#This Row],[VENTA NETA]]/LISTAS[[#This Row],[COSTO]]-1,0)</f>
        <v>0</v>
      </c>
      <c r="J340" s="50" t="str">
        <f>IFERROR(VLOOKUP(LISTAS[[#This Row],[ID]],_01_CODIGOS_Y_COSTOS_xlsm[[Producto y N°]:[CODIGO]],2,0),"")</f>
        <v>S-041</v>
      </c>
      <c r="O340" t="s">
        <v>679</v>
      </c>
      <c r="AB340" s="12" t="str">
        <f>+LISTAS[[#This Row],[Codigo]]&amp;LISTAS[[#This Row],[Fabrica]]</f>
        <v>S-041FADER</v>
      </c>
      <c r="AC340" s="13" t="str">
        <f>+LISTAS[[#This Row],[Codigo]]</f>
        <v>S-041</v>
      </c>
      <c r="AD340" s="13" t="str">
        <f>+LISTAS[[#This Row],[ID]]</f>
        <v>PLASTICOS343</v>
      </c>
      <c r="AH340" s="36"/>
      <c r="AI340" s="37">
        <f>+LISTAS[[#This Row],[Precio]]+(LISTAS[[#This Row],[Precio]]*AH340)</f>
        <v>798</v>
      </c>
      <c r="AJ340" s="38">
        <f t="shared" si="5"/>
        <v>399</v>
      </c>
      <c r="AL340" s="35" t="e">
        <f>+AJ340/LISTAS[[#This Row],[COSTO]]-1</f>
        <v>#DIV/0!</v>
      </c>
      <c r="AM340" t="str">
        <f>+LISTAS[[#This Row],[ID]]</f>
        <v>PLASTICOS343</v>
      </c>
      <c r="AO340" s="43"/>
      <c r="AP340" s="39">
        <f>LISTAS[[#This Row],[COSTO]]+(LISTAS[[#This Row],[COSTO]]*AO340)</f>
        <v>0</v>
      </c>
      <c r="AQ340" s="44">
        <f>IF(AO340="",0,AP340/LISTAS[[#This Row],[VENTA NETA]]-1)</f>
        <v>0</v>
      </c>
      <c r="AS340" s="39">
        <v>0</v>
      </c>
      <c r="AT340" s="48" t="e">
        <f>+LISTAS[[#This Row],[COSTO]]/AS340-1</f>
        <v>#DIV/0!</v>
      </c>
      <c r="BA340" t="s">
        <v>5</v>
      </c>
      <c r="BB340" s="36"/>
    </row>
    <row r="341" spans="1:54" x14ac:dyDescent="0.35">
      <c r="A341" s="7" t="s">
        <v>681</v>
      </c>
      <c r="B341" t="s">
        <v>5</v>
      </c>
      <c r="C341">
        <v>344</v>
      </c>
      <c r="D341" t="s">
        <v>682</v>
      </c>
      <c r="E341" s="2">
        <v>721.87</v>
      </c>
      <c r="F341" s="7" t="str">
        <f>+_xlfn.XLOOKUP(LISTAS[[#This Row],[ID]],_01_CODIGOS_Y_COSTOS_xlsm[Producto y N°],_01_CODIGOS_Y_COSTOS_xlsm[FABRICA],"",0,1)</f>
        <v>FADER</v>
      </c>
      <c r="G341" s="26">
        <f>LISTAS[[#This Row],[Precio]]*(1-0.46)</f>
        <v>389.80980000000005</v>
      </c>
      <c r="H341" s="1">
        <f>+_xlfn.XLOOKUP(LISTAS[[#This Row],[ID]],_01_CODIGOS_Y_COSTOS_xlsm[Producto y N°],_01_CODIGOS_Y_COSTOS_xlsm[COSTO],0,0,1)</f>
        <v>140.25649999999999</v>
      </c>
      <c r="I341" s="27">
        <f>+IFERROR(LISTAS[[#This Row],[VENTA NETA]]/LISTAS[[#This Row],[COSTO]]-1,0)</f>
        <v>1.7792637061383969</v>
      </c>
      <c r="J341" s="50" t="str">
        <f>IFERROR(VLOOKUP(LISTAS[[#This Row],[ID]],_01_CODIGOS_Y_COSTOS_xlsm[[Producto y N°]:[CODIGO]],2,0),"")</f>
        <v>F-1079</v>
      </c>
      <c r="O341" t="s">
        <v>681</v>
      </c>
      <c r="AB341" s="12" t="str">
        <f>+LISTAS[[#This Row],[Codigo]]&amp;LISTAS[[#This Row],[Fabrica]]</f>
        <v>F-1079FADER</v>
      </c>
      <c r="AC341" s="13" t="str">
        <f>+LISTAS[[#This Row],[Codigo]]</f>
        <v>F-1079</v>
      </c>
      <c r="AD341" s="13" t="str">
        <f>+LISTAS[[#This Row],[ID]]</f>
        <v>PLASTICOS344</v>
      </c>
      <c r="AH341" s="36"/>
      <c r="AI341" s="37">
        <f>+LISTAS[[#This Row],[Precio]]+(LISTAS[[#This Row],[Precio]]*AH341)</f>
        <v>721.87</v>
      </c>
      <c r="AJ341" s="38">
        <f t="shared" si="5"/>
        <v>360.935</v>
      </c>
      <c r="AL341" s="35">
        <f>+AJ341/LISTAS[[#This Row],[COSTO]]-1</f>
        <v>1.5733923204985154</v>
      </c>
      <c r="AM341" t="str">
        <f>+LISTAS[[#This Row],[ID]]</f>
        <v>PLASTICOS344</v>
      </c>
      <c r="AO341" s="43"/>
      <c r="AP341" s="39">
        <f>LISTAS[[#This Row],[COSTO]]+(LISTAS[[#This Row],[COSTO]]*AO341)</f>
        <v>140.25649999999999</v>
      </c>
      <c r="AQ341" s="44">
        <f>IF(AO341="",0,AP341/LISTAS[[#This Row],[VENTA NETA]]-1)</f>
        <v>0</v>
      </c>
      <c r="AS341" s="39">
        <v>118.75</v>
      </c>
      <c r="AT341" s="48">
        <f>+LISTAS[[#This Row],[COSTO]]/AS341-1</f>
        <v>0.18110736842105246</v>
      </c>
      <c r="BA341" t="s">
        <v>5</v>
      </c>
      <c r="BB341" s="36"/>
    </row>
    <row r="342" spans="1:54" x14ac:dyDescent="0.35">
      <c r="A342" s="7" t="s">
        <v>683</v>
      </c>
      <c r="B342" t="s">
        <v>5</v>
      </c>
      <c r="C342">
        <v>345</v>
      </c>
      <c r="D342" t="s">
        <v>684</v>
      </c>
      <c r="E342" s="2">
        <v>3201.47</v>
      </c>
      <c r="F342" s="7" t="str">
        <f>+_xlfn.XLOOKUP(LISTAS[[#This Row],[ID]],_01_CODIGOS_Y_COSTOS_xlsm[Producto y N°],_01_CODIGOS_Y_COSTOS_xlsm[FABRICA],"",0,1)</f>
        <v>FADER</v>
      </c>
      <c r="G342" s="26">
        <f>LISTAS[[#This Row],[Precio]]*(1-0.46)</f>
        <v>1728.7937999999999</v>
      </c>
      <c r="H342" s="1">
        <f>+_xlfn.XLOOKUP(LISTAS[[#This Row],[ID]],_01_CODIGOS_Y_COSTOS_xlsm[Producto y N°],_01_CODIGOS_Y_COSTOS_xlsm[COSTO],0,0,1)</f>
        <v>733.16250000000002</v>
      </c>
      <c r="I342" s="27">
        <f>+IFERROR(LISTAS[[#This Row],[VENTA NETA]]/LISTAS[[#This Row],[COSTO]]-1,0)</f>
        <v>1.3579953966549025</v>
      </c>
      <c r="J342" s="50" t="str">
        <f>IFERROR(VLOOKUP(LISTAS[[#This Row],[ID]],_01_CODIGOS_Y_COSTOS_xlsm[[Producto y N°]:[CODIGO]],2,0),"")</f>
        <v>S-126</v>
      </c>
      <c r="O342" t="s">
        <v>683</v>
      </c>
      <c r="AB342" s="12" t="str">
        <f>+LISTAS[[#This Row],[Codigo]]&amp;LISTAS[[#This Row],[Fabrica]]</f>
        <v>S-126FADER</v>
      </c>
      <c r="AC342" s="13" t="str">
        <f>+LISTAS[[#This Row],[Codigo]]</f>
        <v>S-126</v>
      </c>
      <c r="AD342" s="13" t="str">
        <f>+LISTAS[[#This Row],[ID]]</f>
        <v>PLASTICOS345</v>
      </c>
      <c r="AH342" s="36"/>
      <c r="AI342" s="37">
        <f>+LISTAS[[#This Row],[Precio]]+(LISTAS[[#This Row],[Precio]]*AH342)</f>
        <v>3201.47</v>
      </c>
      <c r="AJ342" s="38">
        <f t="shared" si="5"/>
        <v>1600.7349999999999</v>
      </c>
      <c r="AL342" s="35">
        <f>+AJ342/LISTAS[[#This Row],[COSTO]]-1</f>
        <v>1.1833290709767614</v>
      </c>
      <c r="AM342" t="str">
        <f>+LISTAS[[#This Row],[ID]]</f>
        <v>PLASTICOS345</v>
      </c>
      <c r="AO342" s="43"/>
      <c r="AP342" s="39">
        <f>LISTAS[[#This Row],[COSTO]]+(LISTAS[[#This Row],[COSTO]]*AO342)</f>
        <v>733.16250000000002</v>
      </c>
      <c r="AQ342" s="44">
        <f>IF(AO342="",0,AP342/LISTAS[[#This Row],[VENTA NETA]]-1)</f>
        <v>0</v>
      </c>
      <c r="AS342" s="39">
        <v>591.85</v>
      </c>
      <c r="AT342" s="48">
        <f>+LISTAS[[#This Row],[COSTO]]/AS342-1</f>
        <v>0.2387640449438202</v>
      </c>
      <c r="BA342" t="s">
        <v>5</v>
      </c>
      <c r="BB342" s="36"/>
    </row>
    <row r="343" spans="1:54" x14ac:dyDescent="0.35">
      <c r="A343" s="7" t="s">
        <v>685</v>
      </c>
      <c r="B343" t="s">
        <v>5</v>
      </c>
      <c r="C343">
        <v>346</v>
      </c>
      <c r="D343" t="s">
        <v>686</v>
      </c>
      <c r="E343" s="2">
        <v>669.45</v>
      </c>
      <c r="F343" s="7" t="str">
        <f>+_xlfn.XLOOKUP(LISTAS[[#This Row],[ID]],_01_CODIGOS_Y_COSTOS_xlsm[Producto y N°],_01_CODIGOS_Y_COSTOS_xlsm[FABRICA],"",0,1)</f>
        <v>FADER</v>
      </c>
      <c r="G343" s="26">
        <f>LISTAS[[#This Row],[Precio]]*(1-0.46)</f>
        <v>361.50300000000004</v>
      </c>
      <c r="H343" s="1">
        <f>+_xlfn.XLOOKUP(LISTAS[[#This Row],[ID]],_01_CODIGOS_Y_COSTOS_xlsm[Producto y N°],_01_CODIGOS_Y_COSTOS_xlsm[COSTO],0,0,1)</f>
        <v>138.0933</v>
      </c>
      <c r="I343" s="27">
        <f>+IFERROR(LISTAS[[#This Row],[VENTA NETA]]/LISTAS[[#This Row],[COSTO]]-1,0)</f>
        <v>1.6178170845363247</v>
      </c>
      <c r="J343" s="50" t="str">
        <f>IFERROR(VLOOKUP(LISTAS[[#This Row],[ID]],_01_CODIGOS_Y_COSTOS_xlsm[[Producto y N°]:[CODIGO]],2,0),"")</f>
        <v>F-1163</v>
      </c>
      <c r="O343" t="s">
        <v>685</v>
      </c>
      <c r="AB343" s="12" t="str">
        <f>+LISTAS[[#This Row],[Codigo]]&amp;LISTAS[[#This Row],[Fabrica]]</f>
        <v>F-1163FADER</v>
      </c>
      <c r="AC343" s="13" t="str">
        <f>+LISTAS[[#This Row],[Codigo]]</f>
        <v>F-1163</v>
      </c>
      <c r="AD343" s="13" t="str">
        <f>+LISTAS[[#This Row],[ID]]</f>
        <v>PLASTICOS346</v>
      </c>
      <c r="AH343" s="36"/>
      <c r="AI343" s="37">
        <f>+LISTAS[[#This Row],[Precio]]+(LISTAS[[#This Row],[Precio]]*AH343)</f>
        <v>669.45</v>
      </c>
      <c r="AJ343" s="38">
        <f t="shared" si="5"/>
        <v>334.72500000000002</v>
      </c>
      <c r="AL343" s="35">
        <f>+AJ343/LISTAS[[#This Row],[COSTO]]-1</f>
        <v>1.4239047079040041</v>
      </c>
      <c r="AM343" t="str">
        <f>+LISTAS[[#This Row],[ID]]</f>
        <v>PLASTICOS346</v>
      </c>
      <c r="AO343" s="43"/>
      <c r="AP343" s="39">
        <f>LISTAS[[#This Row],[COSTO]]+(LISTAS[[#This Row],[COSTO]]*AO343)</f>
        <v>138.0933</v>
      </c>
      <c r="AQ343" s="44">
        <f>IF(AO343="",0,AP343/LISTAS[[#This Row],[VENTA NETA]]-1)</f>
        <v>0</v>
      </c>
      <c r="AS343" s="39">
        <v>109.25</v>
      </c>
      <c r="AT343" s="48">
        <f>+LISTAS[[#This Row],[COSTO]]/AS343-1</f>
        <v>0.26401189931350122</v>
      </c>
      <c r="BA343" t="s">
        <v>5</v>
      </c>
      <c r="BB343" s="36"/>
    </row>
    <row r="344" spans="1:54" x14ac:dyDescent="0.35">
      <c r="A344" s="7" t="s">
        <v>687</v>
      </c>
      <c r="B344" t="s">
        <v>5</v>
      </c>
      <c r="C344">
        <v>347</v>
      </c>
      <c r="D344" t="s">
        <v>688</v>
      </c>
      <c r="E344" s="2">
        <v>1322.92</v>
      </c>
      <c r="F344" s="7" t="str">
        <f>+_xlfn.XLOOKUP(LISTAS[[#This Row],[ID]],_01_CODIGOS_Y_COSTOS_xlsm[Producto y N°],_01_CODIGOS_Y_COSTOS_xlsm[FABRICA],"",0,1)</f>
        <v>FADER</v>
      </c>
      <c r="G344" s="26">
        <f>LISTAS[[#This Row],[Precio]]*(1-0.46)</f>
        <v>714.37680000000012</v>
      </c>
      <c r="H344" s="1">
        <f>+_xlfn.XLOOKUP(LISTAS[[#This Row],[ID]],_01_CODIGOS_Y_COSTOS_xlsm[Producto y N°],_01_CODIGOS_Y_COSTOS_xlsm[COSTO],0,0,1)</f>
        <v>307.23</v>
      </c>
      <c r="I344" s="27">
        <f>+IFERROR(LISTAS[[#This Row],[VENTA NETA]]/LISTAS[[#This Row],[COSTO]]-1,0)</f>
        <v>1.3252182404062105</v>
      </c>
      <c r="J344" s="50" t="str">
        <f>IFERROR(VLOOKUP(LISTAS[[#This Row],[ID]],_01_CODIGOS_Y_COSTOS_xlsm[[Producto y N°]:[CODIGO]],2,0),"")</f>
        <v>S-358</v>
      </c>
      <c r="O344" t="s">
        <v>687</v>
      </c>
      <c r="AB344" s="12" t="str">
        <f>+LISTAS[[#This Row],[Codigo]]&amp;LISTAS[[#This Row],[Fabrica]]</f>
        <v>S-358FADER</v>
      </c>
      <c r="AC344" s="13" t="str">
        <f>+LISTAS[[#This Row],[Codigo]]</f>
        <v>S-358</v>
      </c>
      <c r="AD344" s="13" t="str">
        <f>+LISTAS[[#This Row],[ID]]</f>
        <v>PLASTICOS347</v>
      </c>
      <c r="AH344" s="36"/>
      <c r="AI344" s="37">
        <f>+LISTAS[[#This Row],[Precio]]+(LISTAS[[#This Row],[Precio]]*AH344)</f>
        <v>1322.92</v>
      </c>
      <c r="AJ344" s="38">
        <f t="shared" si="5"/>
        <v>661.46</v>
      </c>
      <c r="AL344" s="35">
        <f>+AJ344/LISTAS[[#This Row],[COSTO]]-1</f>
        <v>1.1529798522279724</v>
      </c>
      <c r="AM344" t="str">
        <f>+LISTAS[[#This Row],[ID]]</f>
        <v>PLASTICOS347</v>
      </c>
      <c r="AO344" s="43"/>
      <c r="AP344" s="39">
        <f>LISTAS[[#This Row],[COSTO]]+(LISTAS[[#This Row],[COSTO]]*AO344)</f>
        <v>307.23</v>
      </c>
      <c r="AQ344" s="44">
        <f>IF(AO344="",0,AP344/LISTAS[[#This Row],[VENTA NETA]]-1)</f>
        <v>0</v>
      </c>
      <c r="AS344" s="39">
        <v>243.2</v>
      </c>
      <c r="AT344" s="48">
        <f>+LISTAS[[#This Row],[COSTO]]/AS344-1</f>
        <v>0.26328125000000013</v>
      </c>
      <c r="BA344" t="s">
        <v>5</v>
      </c>
      <c r="BB344" s="36"/>
    </row>
    <row r="345" spans="1:54" x14ac:dyDescent="0.35">
      <c r="A345" s="7" t="s">
        <v>689</v>
      </c>
      <c r="B345" t="s">
        <v>5</v>
      </c>
      <c r="C345">
        <v>348</v>
      </c>
      <c r="D345" t="s">
        <v>690</v>
      </c>
      <c r="E345" s="2">
        <v>847.67</v>
      </c>
      <c r="F345" s="7" t="str">
        <f>+_xlfn.XLOOKUP(LISTAS[[#This Row],[ID]],_01_CODIGOS_Y_COSTOS_xlsm[Producto y N°],_01_CODIGOS_Y_COSTOS_xlsm[FABRICA],"",0,1)</f>
        <v>FADER</v>
      </c>
      <c r="G345" s="26">
        <f>LISTAS[[#This Row],[Precio]]*(1-0.46)</f>
        <v>457.74180000000001</v>
      </c>
      <c r="H345" s="1">
        <f>+_xlfn.XLOOKUP(LISTAS[[#This Row],[ID]],_01_CODIGOS_Y_COSTOS_xlsm[Producto y N°],_01_CODIGOS_Y_COSTOS_xlsm[COSTO],0,0,1)</f>
        <v>159.67660000000001</v>
      </c>
      <c r="I345" s="27">
        <f>+IFERROR(LISTAS[[#This Row],[VENTA NETA]]/LISTAS[[#This Row],[COSTO]]-1,0)</f>
        <v>1.8666805280172549</v>
      </c>
      <c r="J345" s="50" t="str">
        <f>IFERROR(VLOOKUP(LISTAS[[#This Row],[ID]],_01_CODIGOS_Y_COSTOS_xlsm[[Producto y N°]:[CODIGO]],2,0),"")</f>
        <v>F-1148</v>
      </c>
      <c r="O345" t="s">
        <v>689</v>
      </c>
      <c r="AB345" s="12" t="str">
        <f>+LISTAS[[#This Row],[Codigo]]&amp;LISTAS[[#This Row],[Fabrica]]</f>
        <v>F-1148FADER</v>
      </c>
      <c r="AC345" s="13" t="str">
        <f>+LISTAS[[#This Row],[Codigo]]</f>
        <v>F-1148</v>
      </c>
      <c r="AD345" s="13" t="str">
        <f>+LISTAS[[#This Row],[ID]]</f>
        <v>PLASTICOS348</v>
      </c>
      <c r="AH345" s="36"/>
      <c r="AI345" s="37">
        <f>+LISTAS[[#This Row],[Precio]]+(LISTAS[[#This Row],[Precio]]*AH345)</f>
        <v>847.67</v>
      </c>
      <c r="AJ345" s="38">
        <f t="shared" si="5"/>
        <v>423.83499999999998</v>
      </c>
      <c r="AL345" s="35">
        <f>+AJ345/LISTAS[[#This Row],[COSTO]]-1</f>
        <v>1.6543338222381987</v>
      </c>
      <c r="AM345" t="str">
        <f>+LISTAS[[#This Row],[ID]]</f>
        <v>PLASTICOS348</v>
      </c>
      <c r="AO345" s="43"/>
      <c r="AP345" s="39">
        <f>LISTAS[[#This Row],[COSTO]]+(LISTAS[[#This Row],[COSTO]]*AO345)</f>
        <v>159.67660000000001</v>
      </c>
      <c r="AQ345" s="44">
        <f>IF(AO345="",0,AP345/LISTAS[[#This Row],[VENTA NETA]]-1)</f>
        <v>0</v>
      </c>
      <c r="AS345" s="39">
        <v>126.35</v>
      </c>
      <c r="AT345" s="48">
        <f>+LISTAS[[#This Row],[COSTO]]/AS345-1</f>
        <v>0.26376414721013064</v>
      </c>
      <c r="BA345" t="s">
        <v>5</v>
      </c>
      <c r="BB345" s="36"/>
    </row>
    <row r="346" spans="1:54" x14ac:dyDescent="0.35">
      <c r="A346" s="7" t="s">
        <v>691</v>
      </c>
      <c r="B346" t="s">
        <v>5</v>
      </c>
      <c r="C346">
        <v>349</v>
      </c>
      <c r="D346" t="s">
        <v>692</v>
      </c>
      <c r="E346" s="2">
        <v>1299.1199999999999</v>
      </c>
      <c r="F346" s="7" t="str">
        <f>+_xlfn.XLOOKUP(LISTAS[[#This Row],[ID]],_01_CODIGOS_Y_COSTOS_xlsm[Producto y N°],_01_CODIGOS_Y_COSTOS_xlsm[FABRICA],"",0,1)</f>
        <v>FADER</v>
      </c>
      <c r="G346" s="26">
        <f>LISTAS[[#This Row],[Precio]]*(1-0.46)</f>
        <v>701.52480000000003</v>
      </c>
      <c r="H346" s="1">
        <f>+_xlfn.XLOOKUP(LISTAS[[#This Row],[ID]],_01_CODIGOS_Y_COSTOS_xlsm[Producto y N°],_01_CODIGOS_Y_COSTOS_xlsm[COSTO],0,0,1)</f>
        <v>314.21249999999998</v>
      </c>
      <c r="I346" s="27">
        <f>+IFERROR(LISTAS[[#This Row],[VENTA NETA]]/LISTAS[[#This Row],[COSTO]]-1,0)</f>
        <v>1.2326444683136417</v>
      </c>
      <c r="J346" s="50" t="str">
        <f>IFERROR(VLOOKUP(LISTAS[[#This Row],[ID]],_01_CODIGOS_Y_COSTOS_xlsm[[Producto y N°]:[CODIGO]],2,0),"")</f>
        <v>S-359</v>
      </c>
      <c r="O346" t="s">
        <v>691</v>
      </c>
      <c r="AB346" s="12" t="str">
        <f>+LISTAS[[#This Row],[Codigo]]&amp;LISTAS[[#This Row],[Fabrica]]</f>
        <v>S-359FADER</v>
      </c>
      <c r="AC346" s="13" t="str">
        <f>+LISTAS[[#This Row],[Codigo]]</f>
        <v>S-359</v>
      </c>
      <c r="AD346" s="13" t="str">
        <f>+LISTAS[[#This Row],[ID]]</f>
        <v>PLASTICOS349</v>
      </c>
      <c r="AH346" s="36"/>
      <c r="AI346" s="37">
        <f>+LISTAS[[#This Row],[Precio]]+(LISTAS[[#This Row],[Precio]]*AH346)</f>
        <v>1299.1199999999999</v>
      </c>
      <c r="AJ346" s="38">
        <f t="shared" si="5"/>
        <v>649.55999999999995</v>
      </c>
      <c r="AL346" s="35">
        <f>+AJ346/LISTAS[[#This Row],[COSTO]]-1</f>
        <v>1.0672633965867049</v>
      </c>
      <c r="AM346" t="str">
        <f>+LISTAS[[#This Row],[ID]]</f>
        <v>PLASTICOS349</v>
      </c>
      <c r="AO346" s="43"/>
      <c r="AP346" s="39">
        <f>LISTAS[[#This Row],[COSTO]]+(LISTAS[[#This Row],[COSTO]]*AO346)</f>
        <v>314.21249999999998</v>
      </c>
      <c r="AQ346" s="44">
        <f>IF(AO346="",0,AP346/LISTAS[[#This Row],[VENTA NETA]]-1)</f>
        <v>0</v>
      </c>
      <c r="AS346" s="39">
        <v>241.3</v>
      </c>
      <c r="AT346" s="48">
        <f>+LISTAS[[#This Row],[COSTO]]/AS346-1</f>
        <v>0.30216535433070857</v>
      </c>
      <c r="BA346" t="s">
        <v>5</v>
      </c>
      <c r="BB346" s="36"/>
    </row>
    <row r="347" spans="1:54" x14ac:dyDescent="0.35">
      <c r="A347" s="7" t="s">
        <v>693</v>
      </c>
      <c r="B347" t="s">
        <v>5</v>
      </c>
      <c r="C347">
        <v>350</v>
      </c>
      <c r="D347" t="s">
        <v>694</v>
      </c>
      <c r="E347" s="2">
        <v>1353.35</v>
      </c>
      <c r="F347" s="7" t="str">
        <f>+_xlfn.XLOOKUP(LISTAS[[#This Row],[ID]],_01_CODIGOS_Y_COSTOS_xlsm[Producto y N°],_01_CODIGOS_Y_COSTOS_xlsm[FABRICA],"",0,1)</f>
        <v>FADER</v>
      </c>
      <c r="G347" s="26">
        <f>LISTAS[[#This Row],[Precio]]*(1-0.46)</f>
        <v>730.80899999999997</v>
      </c>
      <c r="H347" s="1">
        <f>+_xlfn.XLOOKUP(LISTAS[[#This Row],[ID]],_01_CODIGOS_Y_COSTOS_xlsm[Producto y N°],_01_CODIGOS_Y_COSTOS_xlsm[COSTO],0,0,1)</f>
        <v>312.87979999999999</v>
      </c>
      <c r="I347" s="27">
        <f>+IFERROR(LISTAS[[#This Row],[VENTA NETA]]/LISTAS[[#This Row],[COSTO]]-1,0)</f>
        <v>1.3357500228522263</v>
      </c>
      <c r="J347" s="50" t="str">
        <f>IFERROR(VLOOKUP(LISTAS[[#This Row],[ID]],_01_CODIGOS_Y_COSTOS_xlsm[[Producto y N°]:[CODIGO]],2,0),"")</f>
        <v>F-1151</v>
      </c>
      <c r="O347" t="s">
        <v>693</v>
      </c>
      <c r="AB347" s="12" t="str">
        <f>+LISTAS[[#This Row],[Codigo]]&amp;LISTAS[[#This Row],[Fabrica]]</f>
        <v>F-1151FADER</v>
      </c>
      <c r="AC347" s="13" t="str">
        <f>+LISTAS[[#This Row],[Codigo]]</f>
        <v>F-1151</v>
      </c>
      <c r="AD347" s="13" t="str">
        <f>+LISTAS[[#This Row],[ID]]</f>
        <v>PLASTICOS350</v>
      </c>
      <c r="AH347" s="36"/>
      <c r="AI347" s="37">
        <f>+LISTAS[[#This Row],[Precio]]+(LISTAS[[#This Row],[Precio]]*AH347)</f>
        <v>1353.35</v>
      </c>
      <c r="AJ347" s="38">
        <f t="shared" si="5"/>
        <v>676.67499999999995</v>
      </c>
      <c r="AL347" s="35">
        <f>+AJ347/LISTAS[[#This Row],[COSTO]]-1</f>
        <v>1.1627315026409502</v>
      </c>
      <c r="AM347" t="str">
        <f>+LISTAS[[#This Row],[ID]]</f>
        <v>PLASTICOS350</v>
      </c>
      <c r="AO347" s="43"/>
      <c r="AP347" s="39">
        <f>LISTAS[[#This Row],[COSTO]]+(LISTAS[[#This Row],[COSTO]]*AO347)</f>
        <v>312.87979999999999</v>
      </c>
      <c r="AQ347" s="44">
        <f>IF(AO347="",0,AP347/LISTAS[[#This Row],[VENTA NETA]]-1)</f>
        <v>0</v>
      </c>
      <c r="AS347" s="39">
        <v>248.9</v>
      </c>
      <c r="AT347" s="48">
        <f>+LISTAS[[#This Row],[COSTO]]/AS347-1</f>
        <v>0.25705022097227803</v>
      </c>
      <c r="BA347" t="s">
        <v>5</v>
      </c>
      <c r="BB347" s="36"/>
    </row>
    <row r="348" spans="1:54" x14ac:dyDescent="0.35">
      <c r="A348" s="7" t="s">
        <v>695</v>
      </c>
      <c r="B348" t="s">
        <v>5</v>
      </c>
      <c r="C348">
        <v>351</v>
      </c>
      <c r="D348" t="s">
        <v>696</v>
      </c>
      <c r="E348" s="2">
        <v>1353.35</v>
      </c>
      <c r="F348" s="7" t="str">
        <f>+_xlfn.XLOOKUP(LISTAS[[#This Row],[ID]],_01_CODIGOS_Y_COSTOS_xlsm[Producto y N°],_01_CODIGOS_Y_COSTOS_xlsm[FABRICA],"",0,1)</f>
        <v>FADER</v>
      </c>
      <c r="G348" s="26">
        <f>LISTAS[[#This Row],[Precio]]*(1-0.46)</f>
        <v>730.80899999999997</v>
      </c>
      <c r="H348" s="1">
        <f>+_xlfn.XLOOKUP(LISTAS[[#This Row],[ID]],_01_CODIGOS_Y_COSTOS_xlsm[Producto y N°],_01_CODIGOS_Y_COSTOS_xlsm[COSTO],0,0,1)</f>
        <v>312.87979999999999</v>
      </c>
      <c r="I348" s="27">
        <f>+IFERROR(LISTAS[[#This Row],[VENTA NETA]]/LISTAS[[#This Row],[COSTO]]-1,0)</f>
        <v>1.3357500228522263</v>
      </c>
      <c r="J348" s="50" t="str">
        <f>IFERROR(VLOOKUP(LISTAS[[#This Row],[ID]],_01_CODIGOS_Y_COSTOS_xlsm[[Producto y N°]:[CODIGO]],2,0),"")</f>
        <v>F-1152</v>
      </c>
      <c r="O348" t="s">
        <v>695</v>
      </c>
      <c r="AB348" s="12" t="str">
        <f>+LISTAS[[#This Row],[Codigo]]&amp;LISTAS[[#This Row],[Fabrica]]</f>
        <v>F-1152FADER</v>
      </c>
      <c r="AC348" s="13" t="str">
        <f>+LISTAS[[#This Row],[Codigo]]</f>
        <v>F-1152</v>
      </c>
      <c r="AD348" s="13" t="str">
        <f>+LISTAS[[#This Row],[ID]]</f>
        <v>PLASTICOS351</v>
      </c>
      <c r="AH348" s="36"/>
      <c r="AI348" s="37">
        <f>+LISTAS[[#This Row],[Precio]]+(LISTAS[[#This Row],[Precio]]*AH348)</f>
        <v>1353.35</v>
      </c>
      <c r="AJ348" s="38">
        <f t="shared" si="5"/>
        <v>676.67499999999995</v>
      </c>
      <c r="AL348" s="35">
        <f>+AJ348/LISTAS[[#This Row],[COSTO]]-1</f>
        <v>1.1627315026409502</v>
      </c>
      <c r="AM348" t="str">
        <f>+LISTAS[[#This Row],[ID]]</f>
        <v>PLASTICOS351</v>
      </c>
      <c r="AO348" s="43"/>
      <c r="AP348" s="39">
        <f>LISTAS[[#This Row],[COSTO]]+(LISTAS[[#This Row],[COSTO]]*AO348)</f>
        <v>312.87979999999999</v>
      </c>
      <c r="AQ348" s="44">
        <f>IF(AO348="",0,AP348/LISTAS[[#This Row],[VENTA NETA]]-1)</f>
        <v>0</v>
      </c>
      <c r="AS348" s="39">
        <v>248.9</v>
      </c>
      <c r="AT348" s="48">
        <f>+LISTAS[[#This Row],[COSTO]]/AS348-1</f>
        <v>0.25705022097227803</v>
      </c>
      <c r="BA348" t="s">
        <v>5</v>
      </c>
      <c r="BB348" s="36"/>
    </row>
    <row r="349" spans="1:54" x14ac:dyDescent="0.35">
      <c r="A349" s="7" t="s">
        <v>697</v>
      </c>
      <c r="B349" t="s">
        <v>5</v>
      </c>
      <c r="C349">
        <v>352</v>
      </c>
      <c r="D349" t="s">
        <v>698</v>
      </c>
      <c r="E349" s="2">
        <v>992.19</v>
      </c>
      <c r="F349" s="7" t="str">
        <f>+_xlfn.XLOOKUP(LISTAS[[#This Row],[ID]],_01_CODIGOS_Y_COSTOS_xlsm[Producto y N°],_01_CODIGOS_Y_COSTOS_xlsm[FABRICA],"",0,1)</f>
        <v>FADER</v>
      </c>
      <c r="G349" s="26">
        <f>LISTAS[[#This Row],[Precio]]*(1-0.46)</f>
        <v>535.78260000000012</v>
      </c>
      <c r="H349" s="1">
        <f>+_xlfn.XLOOKUP(LISTAS[[#This Row],[ID]],_01_CODIGOS_Y_COSTOS_xlsm[Producto y N°],_01_CODIGOS_Y_COSTOS_xlsm[COSTO],0,0,1)</f>
        <v>194.51249999999999</v>
      </c>
      <c r="I349" s="27">
        <f>+IFERROR(LISTAS[[#This Row],[VENTA NETA]]/LISTAS[[#This Row],[COSTO]]-1,0)</f>
        <v>1.7544893001735113</v>
      </c>
      <c r="J349" s="50" t="str">
        <f>IFERROR(VLOOKUP(LISTAS[[#This Row],[ID]],_01_CODIGOS_Y_COSTOS_xlsm[[Producto y N°]:[CODIGO]],2,0),"")</f>
        <v>S-285</v>
      </c>
      <c r="O349" t="s">
        <v>697</v>
      </c>
      <c r="AB349" s="12" t="str">
        <f>+LISTAS[[#This Row],[Codigo]]&amp;LISTAS[[#This Row],[Fabrica]]</f>
        <v>S-285FADER</v>
      </c>
      <c r="AC349" s="13" t="str">
        <f>+LISTAS[[#This Row],[Codigo]]</f>
        <v>S-285</v>
      </c>
      <c r="AD349" s="13" t="str">
        <f>+LISTAS[[#This Row],[ID]]</f>
        <v>PLASTICOS352</v>
      </c>
      <c r="AH349" s="36"/>
      <c r="AI349" s="37">
        <f>+LISTAS[[#This Row],[Precio]]+(LISTAS[[#This Row],[Precio]]*AH349)</f>
        <v>992.19</v>
      </c>
      <c r="AJ349" s="38">
        <f t="shared" si="5"/>
        <v>496.09500000000003</v>
      </c>
      <c r="AL349" s="35">
        <f>+AJ349/LISTAS[[#This Row],[COSTO]]-1</f>
        <v>1.5504530557162139</v>
      </c>
      <c r="AM349" t="str">
        <f>+LISTAS[[#This Row],[ID]]</f>
        <v>PLASTICOS352</v>
      </c>
      <c r="AO349" s="43"/>
      <c r="AP349" s="39">
        <f>LISTAS[[#This Row],[COSTO]]+(LISTAS[[#This Row],[COSTO]]*AO349)</f>
        <v>194.51249999999999</v>
      </c>
      <c r="AQ349" s="44">
        <f>IF(AO349="",0,AP349/LISTAS[[#This Row],[VENTA NETA]]-1)</f>
        <v>0</v>
      </c>
      <c r="AS349" s="39">
        <v>171</v>
      </c>
      <c r="AT349" s="48">
        <f>+LISTAS[[#This Row],[COSTO]]/AS349-1</f>
        <v>0.13749999999999996</v>
      </c>
      <c r="BA349" t="s">
        <v>5</v>
      </c>
      <c r="BB349" s="36"/>
    </row>
    <row r="350" spans="1:54" x14ac:dyDescent="0.35">
      <c r="A350" s="7" t="s">
        <v>699</v>
      </c>
      <c r="B350" t="s">
        <v>5</v>
      </c>
      <c r="C350">
        <v>353</v>
      </c>
      <c r="D350" t="s">
        <v>700</v>
      </c>
      <c r="E350" s="2">
        <v>992.19</v>
      </c>
      <c r="F350" s="7" t="str">
        <f>+_xlfn.XLOOKUP(LISTAS[[#This Row],[ID]],_01_CODIGOS_Y_COSTOS_xlsm[Producto y N°],_01_CODIGOS_Y_COSTOS_xlsm[FABRICA],"",0,1)</f>
        <v>FADER</v>
      </c>
      <c r="G350" s="26">
        <f>LISTAS[[#This Row],[Precio]]*(1-0.46)</f>
        <v>535.78260000000012</v>
      </c>
      <c r="H350" s="1">
        <f>+_xlfn.XLOOKUP(LISTAS[[#This Row],[ID]],_01_CODIGOS_Y_COSTOS_xlsm[Producto y N°],_01_CODIGOS_Y_COSTOS_xlsm[COSTO],0,0,1)</f>
        <v>194.51249999999999</v>
      </c>
      <c r="I350" s="27">
        <f>+IFERROR(LISTAS[[#This Row],[VENTA NETA]]/LISTAS[[#This Row],[COSTO]]-1,0)</f>
        <v>1.7544893001735113</v>
      </c>
      <c r="J350" s="50" t="str">
        <f>IFERROR(VLOOKUP(LISTAS[[#This Row],[ID]],_01_CODIGOS_Y_COSTOS_xlsm[[Producto y N°]:[CODIGO]],2,0),"")</f>
        <v>S-284</v>
      </c>
      <c r="O350" t="s">
        <v>699</v>
      </c>
      <c r="AB350" s="12" t="str">
        <f>+LISTAS[[#This Row],[Codigo]]&amp;LISTAS[[#This Row],[Fabrica]]</f>
        <v>S-284FADER</v>
      </c>
      <c r="AC350" s="13" t="str">
        <f>+LISTAS[[#This Row],[Codigo]]</f>
        <v>S-284</v>
      </c>
      <c r="AD350" s="13" t="str">
        <f>+LISTAS[[#This Row],[ID]]</f>
        <v>PLASTICOS353</v>
      </c>
      <c r="AH350" s="36"/>
      <c r="AI350" s="37">
        <f>+LISTAS[[#This Row],[Precio]]+(LISTAS[[#This Row],[Precio]]*AH350)</f>
        <v>992.19</v>
      </c>
      <c r="AJ350" s="38">
        <f t="shared" si="5"/>
        <v>496.09500000000003</v>
      </c>
      <c r="AL350" s="35">
        <f>+AJ350/LISTAS[[#This Row],[COSTO]]-1</f>
        <v>1.5504530557162139</v>
      </c>
      <c r="AM350" t="str">
        <f>+LISTAS[[#This Row],[ID]]</f>
        <v>PLASTICOS353</v>
      </c>
      <c r="AO350" s="43"/>
      <c r="AP350" s="39">
        <f>LISTAS[[#This Row],[COSTO]]+(LISTAS[[#This Row],[COSTO]]*AO350)</f>
        <v>194.51249999999999</v>
      </c>
      <c r="AQ350" s="44">
        <f>IF(AO350="",0,AP350/LISTAS[[#This Row],[VENTA NETA]]-1)</f>
        <v>0</v>
      </c>
      <c r="AS350" s="39">
        <v>171</v>
      </c>
      <c r="AT350" s="48">
        <f>+LISTAS[[#This Row],[COSTO]]/AS350-1</f>
        <v>0.13749999999999996</v>
      </c>
      <c r="BA350" t="s">
        <v>5</v>
      </c>
      <c r="BB350" s="36"/>
    </row>
    <row r="351" spans="1:54" x14ac:dyDescent="0.35">
      <c r="A351" s="7" t="s">
        <v>701</v>
      </c>
      <c r="B351" t="s">
        <v>5</v>
      </c>
      <c r="C351">
        <v>354</v>
      </c>
      <c r="D351" t="s">
        <v>702</v>
      </c>
      <c r="E351" s="2">
        <v>825.15</v>
      </c>
      <c r="F351" s="7" t="str">
        <f>+_xlfn.XLOOKUP(LISTAS[[#This Row],[ID]],_01_CODIGOS_Y_COSTOS_xlsm[Producto y N°],_01_CODIGOS_Y_COSTOS_xlsm[FABRICA],"",0,1)</f>
        <v>FADER</v>
      </c>
      <c r="G351" s="26">
        <f>LISTAS[[#This Row],[Precio]]*(1-0.46)</f>
        <v>445.58100000000002</v>
      </c>
      <c r="H351" s="1">
        <f>+_xlfn.XLOOKUP(LISTAS[[#This Row],[ID]],_01_CODIGOS_Y_COSTOS_xlsm[Producto y N°],_01_CODIGOS_Y_COSTOS_xlsm[COSTO],0,0,1)</f>
        <v>194.51249999999999</v>
      </c>
      <c r="I351" s="27">
        <f>+IFERROR(LISTAS[[#This Row],[VENTA NETA]]/LISTAS[[#This Row],[COSTO]]-1,0)</f>
        <v>1.2907576633892424</v>
      </c>
      <c r="J351" s="50" t="str">
        <f>IFERROR(VLOOKUP(LISTAS[[#This Row],[ID]],_01_CODIGOS_Y_COSTOS_xlsm[[Producto y N°]:[CODIGO]],2,0),"")</f>
        <v>S-361</v>
      </c>
      <c r="O351" t="s">
        <v>701</v>
      </c>
      <c r="AB351" s="12" t="str">
        <f>+LISTAS[[#This Row],[Codigo]]&amp;LISTAS[[#This Row],[Fabrica]]</f>
        <v>S-361FADER</v>
      </c>
      <c r="AC351" s="13" t="str">
        <f>+LISTAS[[#This Row],[Codigo]]</f>
        <v>S-361</v>
      </c>
      <c r="AD351" s="13" t="str">
        <f>+LISTAS[[#This Row],[ID]]</f>
        <v>PLASTICOS354</v>
      </c>
      <c r="AH351" s="36"/>
      <c r="AI351" s="37">
        <f>+LISTAS[[#This Row],[Precio]]+(LISTAS[[#This Row],[Precio]]*AH351)</f>
        <v>825.15</v>
      </c>
      <c r="AJ351" s="38">
        <f t="shared" si="5"/>
        <v>412.57499999999999</v>
      </c>
      <c r="AL351" s="35">
        <f>+AJ351/LISTAS[[#This Row],[COSTO]]-1</f>
        <v>1.1210719105455946</v>
      </c>
      <c r="AM351" t="str">
        <f>+LISTAS[[#This Row],[ID]]</f>
        <v>PLASTICOS354</v>
      </c>
      <c r="AO351" s="43"/>
      <c r="AP351" s="39">
        <f>LISTAS[[#This Row],[COSTO]]+(LISTAS[[#This Row],[COSTO]]*AO351)</f>
        <v>194.51249999999999</v>
      </c>
      <c r="AQ351" s="44">
        <f>IF(AO351="",0,AP351/LISTAS[[#This Row],[VENTA NETA]]-1)</f>
        <v>0</v>
      </c>
      <c r="AS351" s="39">
        <v>152</v>
      </c>
      <c r="AT351" s="48">
        <f>+LISTAS[[#This Row],[COSTO]]/AS351-1</f>
        <v>0.27968749999999987</v>
      </c>
      <c r="BA351" t="s">
        <v>5</v>
      </c>
      <c r="BB351" s="36"/>
    </row>
    <row r="352" spans="1:54" x14ac:dyDescent="0.35">
      <c r="A352" s="7" t="s">
        <v>703</v>
      </c>
      <c r="B352" t="s">
        <v>5</v>
      </c>
      <c r="C352">
        <v>355</v>
      </c>
      <c r="D352" t="s">
        <v>704</v>
      </c>
      <c r="E352" s="2">
        <v>1129.8800000000001</v>
      </c>
      <c r="F352" s="7" t="str">
        <f>+_xlfn.XLOOKUP(LISTAS[[#This Row],[ID]],_01_CODIGOS_Y_COSTOS_xlsm[Producto y N°],_01_CODIGOS_Y_COSTOS_xlsm[FABRICA],"",0,1)</f>
        <v>FADER</v>
      </c>
      <c r="G352" s="26">
        <f>LISTAS[[#This Row],[Precio]]*(1-0.46)</f>
        <v>610.13520000000005</v>
      </c>
      <c r="H352" s="1">
        <f>+_xlfn.XLOOKUP(LISTAS[[#This Row],[ID]],_01_CODIGOS_Y_COSTOS_xlsm[Producto y N°],_01_CODIGOS_Y_COSTOS_xlsm[COSTO],0,0,1)</f>
        <v>263.25060000000002</v>
      </c>
      <c r="I352" s="27">
        <f>+IFERROR(LISTAS[[#This Row],[VENTA NETA]]/LISTAS[[#This Row],[COSTO]]-1,0)</f>
        <v>1.3176972816016375</v>
      </c>
      <c r="J352" s="50" t="str">
        <f>IFERROR(VLOOKUP(LISTAS[[#This Row],[ID]],_01_CODIGOS_Y_COSTOS_xlsm[[Producto y N°]:[CODIGO]],2,0),"")</f>
        <v>F-1161</v>
      </c>
      <c r="O352" t="s">
        <v>703</v>
      </c>
      <c r="AB352" s="12" t="str">
        <f>+LISTAS[[#This Row],[Codigo]]&amp;LISTAS[[#This Row],[Fabrica]]</f>
        <v>F-1161FADER</v>
      </c>
      <c r="AC352" s="13" t="str">
        <f>+LISTAS[[#This Row],[Codigo]]</f>
        <v>F-1161</v>
      </c>
      <c r="AD352" s="13" t="str">
        <f>+LISTAS[[#This Row],[ID]]</f>
        <v>PLASTICOS355</v>
      </c>
      <c r="AH352" s="36"/>
      <c r="AI352" s="37">
        <f>+LISTAS[[#This Row],[Precio]]+(LISTAS[[#This Row],[Precio]]*AH352)</f>
        <v>1129.8800000000001</v>
      </c>
      <c r="AJ352" s="38">
        <f t="shared" si="5"/>
        <v>564.94000000000005</v>
      </c>
      <c r="AL352" s="35">
        <f>+AJ352/LISTAS[[#This Row],[COSTO]]-1</f>
        <v>1.1460160014829976</v>
      </c>
      <c r="AM352" t="str">
        <f>+LISTAS[[#This Row],[ID]]</f>
        <v>PLASTICOS355</v>
      </c>
      <c r="AO352" s="43"/>
      <c r="AP352" s="39">
        <f>LISTAS[[#This Row],[COSTO]]+(LISTAS[[#This Row],[COSTO]]*AO352)</f>
        <v>263.25060000000002</v>
      </c>
      <c r="AQ352" s="44">
        <f>IF(AO352="",0,AP352/LISTAS[[#This Row],[VENTA NETA]]-1)</f>
        <v>0</v>
      </c>
      <c r="AS352" s="39">
        <v>209</v>
      </c>
      <c r="AT352" s="48">
        <f>+LISTAS[[#This Row],[COSTO]]/AS352-1</f>
        <v>0.2595722488038279</v>
      </c>
      <c r="BA352" t="s">
        <v>5</v>
      </c>
      <c r="BB352" s="36"/>
    </row>
    <row r="353" spans="1:54" x14ac:dyDescent="0.35">
      <c r="A353" s="7" t="s">
        <v>705</v>
      </c>
      <c r="B353" t="s">
        <v>5</v>
      </c>
      <c r="C353">
        <v>356</v>
      </c>
      <c r="D353" t="s">
        <v>706</v>
      </c>
      <c r="E353" s="2">
        <v>847.67</v>
      </c>
      <c r="F353" s="7" t="str">
        <f>+_xlfn.XLOOKUP(LISTAS[[#This Row],[ID]],_01_CODIGOS_Y_COSTOS_xlsm[Producto y N°],_01_CODIGOS_Y_COSTOS_xlsm[FABRICA],"",0,1)</f>
        <v>FADER</v>
      </c>
      <c r="G353" s="26">
        <f>LISTAS[[#This Row],[Precio]]*(1-0.46)</f>
        <v>457.74180000000001</v>
      </c>
      <c r="H353" s="1">
        <f>+_xlfn.XLOOKUP(LISTAS[[#This Row],[ID]],_01_CODIGOS_Y_COSTOS_xlsm[Producto y N°],_01_CODIGOS_Y_COSTOS_xlsm[COSTO],0,0,1)</f>
        <v>192.04349999999999</v>
      </c>
      <c r="I353" s="27">
        <f>+IFERROR(LISTAS[[#This Row],[VENTA NETA]]/LISTAS[[#This Row],[COSTO]]-1,0)</f>
        <v>1.3835318560638608</v>
      </c>
      <c r="J353" s="50" t="str">
        <f>IFERROR(VLOOKUP(LISTAS[[#This Row],[ID]],_01_CODIGOS_Y_COSTOS_xlsm[[Producto y N°]:[CODIGO]],2,0),"")</f>
        <v>F-1164</v>
      </c>
      <c r="O353" t="s">
        <v>705</v>
      </c>
      <c r="AB353" s="12" t="str">
        <f>+LISTAS[[#This Row],[Codigo]]&amp;LISTAS[[#This Row],[Fabrica]]</f>
        <v>F-1164FADER</v>
      </c>
      <c r="AC353" s="13" t="str">
        <f>+LISTAS[[#This Row],[Codigo]]</f>
        <v>F-1164</v>
      </c>
      <c r="AD353" s="13" t="str">
        <f>+LISTAS[[#This Row],[ID]]</f>
        <v>PLASTICOS356</v>
      </c>
      <c r="AH353" s="36"/>
      <c r="AI353" s="37">
        <f>+LISTAS[[#This Row],[Precio]]+(LISTAS[[#This Row],[Precio]]*AH353)</f>
        <v>847.67</v>
      </c>
      <c r="AJ353" s="38">
        <f t="shared" si="5"/>
        <v>423.83499999999998</v>
      </c>
      <c r="AL353" s="35">
        <f>+AJ353/LISTAS[[#This Row],[COSTO]]-1</f>
        <v>1.206973940799871</v>
      </c>
      <c r="AM353" t="str">
        <f>+LISTAS[[#This Row],[ID]]</f>
        <v>PLASTICOS356</v>
      </c>
      <c r="AO353" s="43"/>
      <c r="AP353" s="39">
        <f>LISTAS[[#This Row],[COSTO]]+(LISTAS[[#This Row],[COSTO]]*AO353)</f>
        <v>192.04349999999999</v>
      </c>
      <c r="AQ353" s="44">
        <f>IF(AO353="",0,AP353/LISTAS[[#This Row],[VENTA NETA]]-1)</f>
        <v>0</v>
      </c>
      <c r="AS353" s="39">
        <v>152</v>
      </c>
      <c r="AT353" s="48">
        <f>+LISTAS[[#This Row],[COSTO]]/AS353-1</f>
        <v>0.26344407894736843</v>
      </c>
      <c r="BA353" t="s">
        <v>5</v>
      </c>
      <c r="BB353" s="36"/>
    </row>
    <row r="354" spans="1:54" x14ac:dyDescent="0.35">
      <c r="A354" s="7" t="s">
        <v>707</v>
      </c>
      <c r="B354" t="s">
        <v>5</v>
      </c>
      <c r="C354">
        <v>357</v>
      </c>
      <c r="D354" t="s">
        <v>708</v>
      </c>
      <c r="E354" s="2">
        <v>985.12</v>
      </c>
      <c r="F354" s="7" t="str">
        <f>+_xlfn.XLOOKUP(LISTAS[[#This Row],[ID]],_01_CODIGOS_Y_COSTOS_xlsm[Producto y N°],_01_CODIGOS_Y_COSTOS_xlsm[FABRICA],"",0,1)</f>
        <v>FADER</v>
      </c>
      <c r="G354" s="26">
        <f>LISTAS[[#This Row],[Precio]]*(1-0.46)</f>
        <v>531.96480000000008</v>
      </c>
      <c r="H354" s="1">
        <f>+_xlfn.XLOOKUP(LISTAS[[#This Row],[ID]],_01_CODIGOS_Y_COSTOS_xlsm[Producto y N°],_01_CODIGOS_Y_COSTOS_xlsm[COSTO],0,0,1)</f>
        <v>235.19929999999999</v>
      </c>
      <c r="I354" s="27">
        <f>+IFERROR(LISTAS[[#This Row],[VENTA NETA]]/LISTAS[[#This Row],[COSTO]]-1,0)</f>
        <v>1.2617618334748451</v>
      </c>
      <c r="J354" s="50" t="str">
        <f>IFERROR(VLOOKUP(LISTAS[[#This Row],[ID]],_01_CODIGOS_Y_COSTOS_xlsm[[Producto y N°]:[CODIGO]],2,0),"")</f>
        <v>F-1166</v>
      </c>
      <c r="O354" t="s">
        <v>707</v>
      </c>
      <c r="AB354" s="12" t="str">
        <f>+LISTAS[[#This Row],[Codigo]]&amp;LISTAS[[#This Row],[Fabrica]]</f>
        <v>F-1166FADER</v>
      </c>
      <c r="AC354" s="13" t="str">
        <f>+LISTAS[[#This Row],[Codigo]]</f>
        <v>F-1166</v>
      </c>
      <c r="AD354" s="13" t="str">
        <f>+LISTAS[[#This Row],[ID]]</f>
        <v>PLASTICOS357</v>
      </c>
      <c r="AH354" s="36"/>
      <c r="AI354" s="37">
        <f>+LISTAS[[#This Row],[Precio]]+(LISTAS[[#This Row],[Precio]]*AH354)</f>
        <v>985.12</v>
      </c>
      <c r="AJ354" s="38">
        <f t="shared" si="5"/>
        <v>492.56</v>
      </c>
      <c r="AL354" s="35">
        <f>+AJ354/LISTAS[[#This Row],[COSTO]]-1</f>
        <v>1.0942239198841155</v>
      </c>
      <c r="AM354" t="str">
        <f>+LISTAS[[#This Row],[ID]]</f>
        <v>PLASTICOS357</v>
      </c>
      <c r="AO354" s="43"/>
      <c r="AP354" s="39">
        <f>LISTAS[[#This Row],[COSTO]]+(LISTAS[[#This Row],[COSTO]]*AO354)</f>
        <v>235.19929999999999</v>
      </c>
      <c r="AQ354" s="44">
        <f>IF(AO354="",0,AP354/LISTAS[[#This Row],[VENTA NETA]]-1)</f>
        <v>0</v>
      </c>
      <c r="AS354" s="39">
        <v>186.2</v>
      </c>
      <c r="AT354" s="48">
        <f>+LISTAS[[#This Row],[COSTO]]/AS354-1</f>
        <v>0.26315413533834597</v>
      </c>
      <c r="BA354" t="s">
        <v>5</v>
      </c>
      <c r="BB354" s="36"/>
    </row>
    <row r="355" spans="1:54" x14ac:dyDescent="0.35">
      <c r="A355" s="7" t="s">
        <v>709</v>
      </c>
      <c r="B355" t="s">
        <v>5</v>
      </c>
      <c r="C355">
        <v>358</v>
      </c>
      <c r="D355" t="s">
        <v>710</v>
      </c>
      <c r="E355" s="2">
        <v>1176.96</v>
      </c>
      <c r="F355" s="7" t="str">
        <f>+_xlfn.XLOOKUP(LISTAS[[#This Row],[ID]],_01_CODIGOS_Y_COSTOS_xlsm[Producto y N°],_01_CODIGOS_Y_COSTOS_xlsm[FABRICA],"",0,1)</f>
        <v>FADER</v>
      </c>
      <c r="G355" s="26">
        <f>LISTAS[[#This Row],[Precio]]*(1-0.46)</f>
        <v>635.55840000000001</v>
      </c>
      <c r="H355" s="1">
        <f>+_xlfn.XLOOKUP(LISTAS[[#This Row],[ID]],_01_CODIGOS_Y_COSTOS_xlsm[Producto y N°],_01_CODIGOS_Y_COSTOS_xlsm[COSTO],0,0,1)</f>
        <v>276.3075</v>
      </c>
      <c r="I355" s="27">
        <f>+IFERROR(LISTAS[[#This Row],[VENTA NETA]]/LISTAS[[#This Row],[COSTO]]-1,0)</f>
        <v>1.3001851198393095</v>
      </c>
      <c r="J355" s="50" t="str">
        <f>IFERROR(VLOOKUP(LISTAS[[#This Row],[ID]],_01_CODIGOS_Y_COSTOS_xlsm[[Producto y N°]:[CODIGO]],2,0),"")</f>
        <v>S-357</v>
      </c>
      <c r="O355" t="s">
        <v>709</v>
      </c>
      <c r="AB355" s="12" t="str">
        <f>+LISTAS[[#This Row],[Codigo]]&amp;LISTAS[[#This Row],[Fabrica]]</f>
        <v>S-357FADER</v>
      </c>
      <c r="AC355" s="13" t="str">
        <f>+LISTAS[[#This Row],[Codigo]]</f>
        <v>S-357</v>
      </c>
      <c r="AD355" s="13" t="str">
        <f>+LISTAS[[#This Row],[ID]]</f>
        <v>PLASTICOS358</v>
      </c>
      <c r="AH355" s="36"/>
      <c r="AI355" s="37">
        <f>+LISTAS[[#This Row],[Precio]]+(LISTAS[[#This Row],[Precio]]*AH355)</f>
        <v>1176.96</v>
      </c>
      <c r="AJ355" s="38">
        <f t="shared" si="5"/>
        <v>588.48</v>
      </c>
      <c r="AL355" s="35">
        <f>+AJ355/LISTAS[[#This Row],[COSTO]]-1</f>
        <v>1.1298010368882494</v>
      </c>
      <c r="AM355" t="str">
        <f>+LISTAS[[#This Row],[ID]]</f>
        <v>PLASTICOS358</v>
      </c>
      <c r="AO355" s="43"/>
      <c r="AP355" s="39">
        <f>LISTAS[[#This Row],[COSTO]]+(LISTAS[[#This Row],[COSTO]]*AO355)</f>
        <v>276.3075</v>
      </c>
      <c r="AQ355" s="44">
        <f>IF(AO355="",0,AP355/LISTAS[[#This Row],[VENTA NETA]]-1)</f>
        <v>0</v>
      </c>
      <c r="AS355" s="39">
        <v>218.5</v>
      </c>
      <c r="AT355" s="48">
        <f>+LISTAS[[#This Row],[COSTO]]/AS355-1</f>
        <v>0.26456521739130445</v>
      </c>
      <c r="BA355" t="s">
        <v>5</v>
      </c>
      <c r="BB355" s="36"/>
    </row>
    <row r="356" spans="1:54" x14ac:dyDescent="0.35">
      <c r="A356" s="7" t="s">
        <v>711</v>
      </c>
      <c r="B356" t="s">
        <v>5</v>
      </c>
      <c r="C356">
        <v>359</v>
      </c>
      <c r="D356" t="s">
        <v>712</v>
      </c>
      <c r="E356" s="2">
        <v>2182.8200000000002</v>
      </c>
      <c r="F356" s="7" t="str">
        <f>+_xlfn.XLOOKUP(LISTAS[[#This Row],[ID]],_01_CODIGOS_Y_COSTOS_xlsm[Producto y N°],_01_CODIGOS_Y_COSTOS_xlsm[FABRICA],"",0,1)</f>
        <v>FADER</v>
      </c>
      <c r="G356" s="26">
        <f>LISTAS[[#This Row],[Precio]]*(1-0.46)</f>
        <v>1178.7228000000002</v>
      </c>
      <c r="H356" s="1">
        <f>+_xlfn.XLOOKUP(LISTAS[[#This Row],[ID]],_01_CODIGOS_Y_COSTOS_xlsm[Producto y N°],_01_CODIGOS_Y_COSTOS_xlsm[COSTO],0,0,1)</f>
        <v>242.39250000000001</v>
      </c>
      <c r="I356" s="27">
        <f>+IFERROR(LISTAS[[#This Row],[VENTA NETA]]/LISTAS[[#This Row],[COSTO]]-1,0)</f>
        <v>3.8628682818156506</v>
      </c>
      <c r="J356" s="50" t="str">
        <f>IFERROR(VLOOKUP(LISTAS[[#This Row],[ID]],_01_CODIGOS_Y_COSTOS_xlsm[[Producto y N°]:[CODIGO]],2,0),"")</f>
        <v>S-142</v>
      </c>
      <c r="O356" t="s">
        <v>711</v>
      </c>
      <c r="AB356" s="12" t="str">
        <f>+LISTAS[[#This Row],[Codigo]]&amp;LISTAS[[#This Row],[Fabrica]]</f>
        <v>S-142FADER</v>
      </c>
      <c r="AC356" s="13" t="str">
        <f>+LISTAS[[#This Row],[Codigo]]</f>
        <v>S-142</v>
      </c>
      <c r="AD356" s="13" t="str">
        <f>+LISTAS[[#This Row],[ID]]</f>
        <v>PLASTICOS359</v>
      </c>
      <c r="AH356" s="36"/>
      <c r="AI356" s="37">
        <f>+LISTAS[[#This Row],[Precio]]+(LISTAS[[#This Row],[Precio]]*AH356)</f>
        <v>2182.8200000000002</v>
      </c>
      <c r="AJ356" s="38">
        <f t="shared" si="5"/>
        <v>1091.4100000000001</v>
      </c>
      <c r="AL356" s="35">
        <f>+AJ356/LISTAS[[#This Row],[COSTO]]-1</f>
        <v>3.5026558164959729</v>
      </c>
      <c r="AM356" t="str">
        <f>+LISTAS[[#This Row],[ID]]</f>
        <v>PLASTICOS359</v>
      </c>
      <c r="AO356" s="43"/>
      <c r="AP356" s="39">
        <f>LISTAS[[#This Row],[COSTO]]+(LISTAS[[#This Row],[COSTO]]*AO356)</f>
        <v>242.39250000000001</v>
      </c>
      <c r="AQ356" s="44">
        <f>IF(AO356="",0,AP356/LISTAS[[#This Row],[VENTA NETA]]-1)</f>
        <v>0</v>
      </c>
      <c r="AS356" s="39">
        <v>289.75</v>
      </c>
      <c r="AT356" s="48">
        <f>+LISTAS[[#This Row],[COSTO]]/AS356-1</f>
        <v>-0.16344262295081968</v>
      </c>
      <c r="BA356" t="s">
        <v>5</v>
      </c>
      <c r="BB356" s="36"/>
    </row>
    <row r="357" spans="1:54" x14ac:dyDescent="0.35">
      <c r="A357" s="7" t="s">
        <v>713</v>
      </c>
      <c r="B357" t="s">
        <v>5</v>
      </c>
      <c r="C357">
        <v>360</v>
      </c>
      <c r="D357" t="s">
        <v>714</v>
      </c>
      <c r="E357" s="2">
        <v>1058.3399999999999</v>
      </c>
      <c r="F357" s="7" t="str">
        <f>+_xlfn.XLOOKUP(LISTAS[[#This Row],[ID]],_01_CODIGOS_Y_COSTOS_xlsm[Producto y N°],_01_CODIGOS_Y_COSTOS_xlsm[FABRICA],"",0,1)</f>
        <v>FADER</v>
      </c>
      <c r="G357" s="26">
        <f>LISTAS[[#This Row],[Precio]]*(1-0.46)</f>
        <v>571.50360000000001</v>
      </c>
      <c r="H357" s="1">
        <f>+_xlfn.XLOOKUP(LISTAS[[#This Row],[ID]],_01_CODIGOS_Y_COSTOS_xlsm[Producto y N°],_01_CODIGOS_Y_COSTOS_xlsm[COSTO],0,0,1)</f>
        <v>215.7792</v>
      </c>
      <c r="I357" s="27">
        <f>+IFERROR(LISTAS[[#This Row],[VENTA NETA]]/LISTAS[[#This Row],[COSTO]]-1,0)</f>
        <v>1.6485574142456731</v>
      </c>
      <c r="J357" s="50" t="str">
        <f>IFERROR(VLOOKUP(LISTAS[[#This Row],[ID]],_01_CODIGOS_Y_COSTOS_xlsm[[Producto y N°]:[CODIGO]],2,0),"")</f>
        <v>F-1160</v>
      </c>
      <c r="O357" t="s">
        <v>713</v>
      </c>
      <c r="AB357" s="12" t="str">
        <f>+LISTAS[[#This Row],[Codigo]]&amp;LISTAS[[#This Row],[Fabrica]]</f>
        <v>F-1160FADER</v>
      </c>
      <c r="AC357" s="13" t="str">
        <f>+LISTAS[[#This Row],[Codigo]]</f>
        <v>F-1160</v>
      </c>
      <c r="AD357" s="13" t="str">
        <f>+LISTAS[[#This Row],[ID]]</f>
        <v>PLASTICOS360</v>
      </c>
      <c r="AH357" s="36"/>
      <c r="AI357" s="37">
        <f>+LISTAS[[#This Row],[Precio]]+(LISTAS[[#This Row],[Precio]]*AH357)</f>
        <v>1058.3399999999999</v>
      </c>
      <c r="AJ357" s="38">
        <f t="shared" si="5"/>
        <v>529.16999999999996</v>
      </c>
      <c r="AL357" s="35">
        <f>+AJ357/LISTAS[[#This Row],[COSTO]]-1</f>
        <v>1.452367976153401</v>
      </c>
      <c r="AM357" t="str">
        <f>+LISTAS[[#This Row],[ID]]</f>
        <v>PLASTICOS360</v>
      </c>
      <c r="AO357" s="43"/>
      <c r="AP357" s="39">
        <f>LISTAS[[#This Row],[COSTO]]+(LISTAS[[#This Row],[COSTO]]*AO357)</f>
        <v>215.7792</v>
      </c>
      <c r="AQ357" s="44">
        <f>IF(AO357="",0,AP357/LISTAS[[#This Row],[VENTA NETA]]-1)</f>
        <v>0</v>
      </c>
      <c r="AS357" s="39">
        <v>190</v>
      </c>
      <c r="AT357" s="48">
        <f>+LISTAS[[#This Row],[COSTO]]/AS357-1</f>
        <v>0.13568000000000002</v>
      </c>
      <c r="BA357" t="s">
        <v>5</v>
      </c>
      <c r="BB357" s="36"/>
    </row>
    <row r="358" spans="1:54" x14ac:dyDescent="0.35">
      <c r="A358" s="7" t="s">
        <v>715</v>
      </c>
      <c r="B358" t="s">
        <v>5</v>
      </c>
      <c r="C358">
        <v>361</v>
      </c>
      <c r="D358" t="s">
        <v>716</v>
      </c>
      <c r="E358" s="2">
        <v>828.42</v>
      </c>
      <c r="F358" s="7" t="str">
        <f>+_xlfn.XLOOKUP(LISTAS[[#This Row],[ID]],_01_CODIGOS_Y_COSTOS_xlsm[Producto y N°],_01_CODIGOS_Y_COSTOS_xlsm[FABRICA],"",0,1)</f>
        <v>FADER</v>
      </c>
      <c r="G358" s="26">
        <f>LISTAS[[#This Row],[Precio]]*(1-0.46)</f>
        <v>447.34680000000003</v>
      </c>
      <c r="H358" s="1">
        <f>+_xlfn.XLOOKUP(LISTAS[[#This Row],[ID]],_01_CODIGOS_Y_COSTOS_xlsm[Producto y N°],_01_CODIGOS_Y_COSTOS_xlsm[COSTO],0,0,1)</f>
        <v>192.04349999999999</v>
      </c>
      <c r="I358" s="27">
        <f>+IFERROR(LISTAS[[#This Row],[VENTA NETA]]/LISTAS[[#This Row],[COSTO]]-1,0)</f>
        <v>1.3294034945207729</v>
      </c>
      <c r="J358" s="50" t="str">
        <f>IFERROR(VLOOKUP(LISTAS[[#This Row],[ID]],_01_CODIGOS_Y_COSTOS_xlsm[[Producto y N°]:[CODIGO]],2,0),"")</f>
        <v>F-1165</v>
      </c>
      <c r="O358" t="s">
        <v>715</v>
      </c>
      <c r="AB358" s="12" t="str">
        <f>+LISTAS[[#This Row],[Codigo]]&amp;LISTAS[[#This Row],[Fabrica]]</f>
        <v>F-1165FADER</v>
      </c>
      <c r="AC358" s="13" t="str">
        <f>+LISTAS[[#This Row],[Codigo]]</f>
        <v>F-1165</v>
      </c>
      <c r="AD358" s="13" t="str">
        <f>+LISTAS[[#This Row],[ID]]</f>
        <v>PLASTICOS361</v>
      </c>
      <c r="AH358" s="36"/>
      <c r="AI358" s="37">
        <f>+LISTAS[[#This Row],[Precio]]+(LISTAS[[#This Row],[Precio]]*AH358)</f>
        <v>828.42</v>
      </c>
      <c r="AJ358" s="38">
        <f t="shared" si="5"/>
        <v>414.21</v>
      </c>
      <c r="AL358" s="35">
        <f>+AJ358/LISTAS[[#This Row],[COSTO]]-1</f>
        <v>1.1568550875192338</v>
      </c>
      <c r="AM358" t="str">
        <f>+LISTAS[[#This Row],[ID]]</f>
        <v>PLASTICOS361</v>
      </c>
      <c r="AO358" s="43"/>
      <c r="AP358" s="39">
        <f>LISTAS[[#This Row],[COSTO]]+(LISTAS[[#This Row],[COSTO]]*AO358)</f>
        <v>192.04349999999999</v>
      </c>
      <c r="AQ358" s="44">
        <f>IF(AO358="",0,AP358/LISTAS[[#This Row],[VENTA NETA]]-1)</f>
        <v>0</v>
      </c>
      <c r="AS358" s="39">
        <v>152</v>
      </c>
      <c r="AT358" s="48">
        <f>+LISTAS[[#This Row],[COSTO]]/AS358-1</f>
        <v>0.26344407894736843</v>
      </c>
      <c r="BA358" t="s">
        <v>5</v>
      </c>
      <c r="BB358" s="36"/>
    </row>
    <row r="359" spans="1:54" x14ac:dyDescent="0.35">
      <c r="A359" s="7" t="s">
        <v>717</v>
      </c>
      <c r="B359" t="s">
        <v>5</v>
      </c>
      <c r="C359">
        <v>362</v>
      </c>
      <c r="D359" t="s">
        <v>718</v>
      </c>
      <c r="E359" s="2">
        <v>1094.19</v>
      </c>
      <c r="F359" s="7" t="str">
        <f>+_xlfn.XLOOKUP(LISTAS[[#This Row],[ID]],_01_CODIGOS_Y_COSTOS_xlsm[Producto y N°],_01_CODIGOS_Y_COSTOS_xlsm[FABRICA],"",0,1)</f>
        <v>FADER</v>
      </c>
      <c r="G359" s="26">
        <f>LISTAS[[#This Row],[Precio]]*(1-0.46)</f>
        <v>590.86260000000004</v>
      </c>
      <c r="H359" s="1">
        <f>+_xlfn.XLOOKUP(LISTAS[[#This Row],[ID]],_01_CODIGOS_Y_COSTOS_xlsm[Producto y N°],_01_CODIGOS_Y_COSTOS_xlsm[COSTO],0,0,1)</f>
        <v>253.54060000000001</v>
      </c>
      <c r="I359" s="27">
        <f>+IFERROR(LISTAS[[#This Row],[VENTA NETA]]/LISTAS[[#This Row],[COSTO]]-1,0)</f>
        <v>1.3304456958767155</v>
      </c>
      <c r="J359" s="50" t="str">
        <f>IFERROR(VLOOKUP(LISTAS[[#This Row],[ID]],_01_CODIGOS_Y_COSTOS_xlsm[[Producto y N°]:[CODIGO]],2,0),"")</f>
        <v>F-1142</v>
      </c>
      <c r="O359" t="s">
        <v>717</v>
      </c>
      <c r="AB359" s="12" t="str">
        <f>+LISTAS[[#This Row],[Codigo]]&amp;LISTAS[[#This Row],[Fabrica]]</f>
        <v>F-1142FADER</v>
      </c>
      <c r="AC359" s="13" t="str">
        <f>+LISTAS[[#This Row],[Codigo]]</f>
        <v>F-1142</v>
      </c>
      <c r="AD359" s="13" t="str">
        <f>+LISTAS[[#This Row],[ID]]</f>
        <v>PLASTICOS362</v>
      </c>
      <c r="AH359" s="36"/>
      <c r="AI359" s="37">
        <f>+LISTAS[[#This Row],[Precio]]+(LISTAS[[#This Row],[Precio]]*AH359)</f>
        <v>1094.19</v>
      </c>
      <c r="AJ359" s="38">
        <f t="shared" si="5"/>
        <v>547.09500000000003</v>
      </c>
      <c r="AL359" s="35">
        <f>+AJ359/LISTAS[[#This Row],[COSTO]]-1</f>
        <v>1.1578200887747365</v>
      </c>
      <c r="AM359" t="str">
        <f>+LISTAS[[#This Row],[ID]]</f>
        <v>PLASTICOS362</v>
      </c>
      <c r="AO359" s="43"/>
      <c r="AP359" s="39">
        <f>LISTAS[[#This Row],[COSTO]]+(LISTAS[[#This Row],[COSTO]]*AO359)</f>
        <v>253.54060000000001</v>
      </c>
      <c r="AQ359" s="44">
        <f>IF(AO359="",0,AP359/LISTAS[[#This Row],[VENTA NETA]]-1)</f>
        <v>0</v>
      </c>
      <c r="AS359" s="39">
        <v>202.35</v>
      </c>
      <c r="AT359" s="48">
        <f>+LISTAS[[#This Row],[COSTO]]/AS359-1</f>
        <v>0.25298047936743284</v>
      </c>
      <c r="BA359" t="s">
        <v>5</v>
      </c>
      <c r="BB359" s="36"/>
    </row>
    <row r="360" spans="1:54" x14ac:dyDescent="0.35">
      <c r="A360" s="7" t="s">
        <v>719</v>
      </c>
      <c r="B360" t="s">
        <v>5</v>
      </c>
      <c r="C360">
        <v>363</v>
      </c>
      <c r="D360" t="s">
        <v>720</v>
      </c>
      <c r="E360" s="2">
        <v>1128.06</v>
      </c>
      <c r="F360" s="7" t="str">
        <f>+_xlfn.XLOOKUP(LISTAS[[#This Row],[ID]],_01_CODIGOS_Y_COSTOS_xlsm[Producto y N°],_01_CODIGOS_Y_COSTOS_xlsm[FABRICA],"",0,1)</f>
        <v>FADER</v>
      </c>
      <c r="G360" s="26">
        <f>LISTAS[[#This Row],[Precio]]*(1-0.46)</f>
        <v>609.15240000000006</v>
      </c>
      <c r="H360" s="1">
        <f>+_xlfn.XLOOKUP(LISTAS[[#This Row],[ID]],_01_CODIGOS_Y_COSTOS_xlsm[Producto y N°],_01_CODIGOS_Y_COSTOS_xlsm[COSTO],0,0,1)</f>
        <v>164.58750000000001</v>
      </c>
      <c r="I360" s="27">
        <f>+IFERROR(LISTAS[[#This Row],[VENTA NETA]]/LISTAS[[#This Row],[COSTO]]-1,0)</f>
        <v>2.7010854408749148</v>
      </c>
      <c r="J360" s="50" t="str">
        <f>IFERROR(VLOOKUP(LISTAS[[#This Row],[ID]],_01_CODIGOS_Y_COSTOS_xlsm[[Producto y N°]:[CODIGO]],2,0),"")</f>
        <v>S-100</v>
      </c>
      <c r="O360" t="s">
        <v>719</v>
      </c>
      <c r="AB360" s="12" t="str">
        <f>+LISTAS[[#This Row],[Codigo]]&amp;LISTAS[[#This Row],[Fabrica]]</f>
        <v>S-100FADER</v>
      </c>
      <c r="AC360" s="13" t="str">
        <f>+LISTAS[[#This Row],[Codigo]]</f>
        <v>S-100</v>
      </c>
      <c r="AD360" s="13" t="str">
        <f>+LISTAS[[#This Row],[ID]]</f>
        <v>PLASTICOS363</v>
      </c>
      <c r="AH360" s="36"/>
      <c r="AI360" s="37">
        <f>+LISTAS[[#This Row],[Precio]]+(LISTAS[[#This Row],[Precio]]*AH360)</f>
        <v>1128.06</v>
      </c>
      <c r="AJ360" s="38">
        <f t="shared" si="5"/>
        <v>564.03</v>
      </c>
      <c r="AL360" s="35">
        <f>+AJ360/LISTAS[[#This Row],[COSTO]]-1</f>
        <v>2.4269309637730689</v>
      </c>
      <c r="AM360" t="str">
        <f>+LISTAS[[#This Row],[ID]]</f>
        <v>PLASTICOS363</v>
      </c>
      <c r="AO360" s="43"/>
      <c r="AP360" s="39">
        <f>LISTAS[[#This Row],[COSTO]]+(LISTAS[[#This Row],[COSTO]]*AO360)</f>
        <v>164.58750000000001</v>
      </c>
      <c r="AQ360" s="44">
        <f>IF(AO360="",0,AP360/LISTAS[[#This Row],[VENTA NETA]]-1)</f>
        <v>0</v>
      </c>
      <c r="AS360" s="39">
        <v>0</v>
      </c>
      <c r="AT360" s="48" t="e">
        <f>+LISTAS[[#This Row],[COSTO]]/AS360-1</f>
        <v>#DIV/0!</v>
      </c>
      <c r="BA360" t="s">
        <v>5</v>
      </c>
      <c r="BB360" s="36"/>
    </row>
    <row r="361" spans="1:54" x14ac:dyDescent="0.35">
      <c r="A361" s="7" t="s">
        <v>721</v>
      </c>
      <c r="B361" t="s">
        <v>5</v>
      </c>
      <c r="C361">
        <v>364</v>
      </c>
      <c r="D361" t="s">
        <v>722</v>
      </c>
      <c r="E361" s="2">
        <v>1104.3</v>
      </c>
      <c r="F361" s="7" t="str">
        <f>+_xlfn.XLOOKUP(LISTAS[[#This Row],[ID]],_01_CODIGOS_Y_COSTOS_xlsm[Producto y N°],_01_CODIGOS_Y_COSTOS_xlsm[FABRICA],"",0,1)</f>
        <v>FADER</v>
      </c>
      <c r="G361" s="26">
        <f>LISTAS[[#This Row],[Precio]]*(1-0.46)</f>
        <v>596.322</v>
      </c>
      <c r="H361" s="1">
        <f>+_xlfn.XLOOKUP(LISTAS[[#This Row],[ID]],_01_CODIGOS_Y_COSTOS_xlsm[Producto y N°],_01_CODIGOS_Y_COSTOS_xlsm[COSTO],0,0,1)</f>
        <v>107.73</v>
      </c>
      <c r="I361" s="27">
        <f>+IFERROR(LISTAS[[#This Row],[VENTA NETA]]/LISTAS[[#This Row],[COSTO]]-1,0)</f>
        <v>4.5353383458646617</v>
      </c>
      <c r="J361" s="50" t="str">
        <f>IFERROR(VLOOKUP(LISTAS[[#This Row],[ID]],_01_CODIGOS_Y_COSTOS_xlsm[[Producto y N°]:[CODIGO]],2,0),"")</f>
        <v>S-360</v>
      </c>
      <c r="O361" t="s">
        <v>721</v>
      </c>
      <c r="AB361" s="12" t="str">
        <f>+LISTAS[[#This Row],[Codigo]]&amp;LISTAS[[#This Row],[Fabrica]]</f>
        <v>S-360FADER</v>
      </c>
      <c r="AC361" s="13" t="str">
        <f>+LISTAS[[#This Row],[Codigo]]</f>
        <v>S-360</v>
      </c>
      <c r="AD361" s="13" t="str">
        <f>+LISTAS[[#This Row],[ID]]</f>
        <v>PLASTICOS364</v>
      </c>
      <c r="AH361" s="36"/>
      <c r="AI361" s="37">
        <f>+LISTAS[[#This Row],[Precio]]+(LISTAS[[#This Row],[Precio]]*AH361)</f>
        <v>1104.3</v>
      </c>
      <c r="AJ361" s="38">
        <f t="shared" si="5"/>
        <v>552.15</v>
      </c>
      <c r="AL361" s="35">
        <f>+AJ361/LISTAS[[#This Row],[COSTO]]-1</f>
        <v>4.1253132832080199</v>
      </c>
      <c r="AM361" t="str">
        <f>+LISTAS[[#This Row],[ID]]</f>
        <v>PLASTICOS364</v>
      </c>
      <c r="AO361" s="43"/>
      <c r="AP361" s="39">
        <f>LISTAS[[#This Row],[COSTO]]+(LISTAS[[#This Row],[COSTO]]*AO361)</f>
        <v>107.73</v>
      </c>
      <c r="AQ361" s="44">
        <f>IF(AO361="",0,AP361/LISTAS[[#This Row],[VENTA NETA]]-1)</f>
        <v>0</v>
      </c>
      <c r="AS361" s="39">
        <v>114</v>
      </c>
      <c r="AT361" s="48">
        <f>+LISTAS[[#This Row],[COSTO]]/AS361-1</f>
        <v>-5.4999999999999938E-2</v>
      </c>
      <c r="BA361" t="s">
        <v>5</v>
      </c>
      <c r="BB361" s="36"/>
    </row>
    <row r="362" spans="1:54" x14ac:dyDescent="0.35">
      <c r="A362" s="7" t="s">
        <v>723</v>
      </c>
      <c r="B362" t="s">
        <v>5</v>
      </c>
      <c r="C362">
        <v>365</v>
      </c>
      <c r="D362" t="s">
        <v>724</v>
      </c>
      <c r="E362" s="2">
        <v>2643.63</v>
      </c>
      <c r="F362" s="7" t="str">
        <f>+_xlfn.XLOOKUP(LISTAS[[#This Row],[ID]],_01_CODIGOS_Y_COSTOS_xlsm[Producto y N°],_01_CODIGOS_Y_COSTOS_xlsm[FABRICA],"",0,1)</f>
        <v>FADER</v>
      </c>
      <c r="G362" s="26">
        <f>LISTAS[[#This Row],[Precio]]*(1-0.46)</f>
        <v>1427.5602000000001</v>
      </c>
      <c r="H362" s="1">
        <f>+_xlfn.XLOOKUP(LISTAS[[#This Row],[ID]],_01_CODIGOS_Y_COSTOS_xlsm[Producto y N°],_01_CODIGOS_Y_COSTOS_xlsm[COSTO],0,0,1)</f>
        <v>323.66879999999998</v>
      </c>
      <c r="I362" s="27">
        <f>+IFERROR(LISTAS[[#This Row],[VENTA NETA]]/LISTAS[[#This Row],[COSTO]]-1,0)</f>
        <v>3.4105585709836728</v>
      </c>
      <c r="J362" s="50" t="str">
        <f>IFERROR(VLOOKUP(LISTAS[[#This Row],[ID]],_01_CODIGOS_Y_COSTOS_xlsm[[Producto y N°]:[CODIGO]],2,0),"")</f>
        <v>F-1162</v>
      </c>
      <c r="O362" t="s">
        <v>723</v>
      </c>
      <c r="AB362" s="12" t="str">
        <f>+LISTAS[[#This Row],[Codigo]]&amp;LISTAS[[#This Row],[Fabrica]]</f>
        <v>F-1162FADER</v>
      </c>
      <c r="AC362" s="13" t="str">
        <f>+LISTAS[[#This Row],[Codigo]]</f>
        <v>F-1162</v>
      </c>
      <c r="AD362" s="13" t="str">
        <f>+LISTAS[[#This Row],[ID]]</f>
        <v>PLASTICOS365</v>
      </c>
      <c r="AH362" s="36"/>
      <c r="AI362" s="37">
        <f>+LISTAS[[#This Row],[Precio]]+(LISTAS[[#This Row],[Precio]]*AH362)</f>
        <v>2643.63</v>
      </c>
      <c r="AJ362" s="38">
        <f t="shared" si="5"/>
        <v>1321.8150000000001</v>
      </c>
      <c r="AL362" s="35">
        <f>+AJ362/LISTAS[[#This Row],[COSTO]]-1</f>
        <v>3.0838505286885862</v>
      </c>
      <c r="AM362" t="str">
        <f>+LISTAS[[#This Row],[ID]]</f>
        <v>PLASTICOS365</v>
      </c>
      <c r="AO362" s="43"/>
      <c r="AP362" s="39">
        <f>LISTAS[[#This Row],[COSTO]]+(LISTAS[[#This Row],[COSTO]]*AO362)</f>
        <v>323.66879999999998</v>
      </c>
      <c r="AQ362" s="44">
        <f>IF(AO362="",0,AP362/LISTAS[[#This Row],[VENTA NETA]]-1)</f>
        <v>0</v>
      </c>
      <c r="AS362" s="39">
        <v>275.5</v>
      </c>
      <c r="AT362" s="48">
        <f>+LISTAS[[#This Row],[COSTO]]/AS362-1</f>
        <v>0.17484137931034471</v>
      </c>
      <c r="BA362" t="s">
        <v>5</v>
      </c>
      <c r="BB362" s="36"/>
    </row>
    <row r="363" spans="1:54" x14ac:dyDescent="0.35">
      <c r="A363" s="7" t="s">
        <v>725</v>
      </c>
      <c r="B363" t="s">
        <v>5</v>
      </c>
      <c r="C363">
        <v>366</v>
      </c>
      <c r="D363" t="s">
        <v>726</v>
      </c>
      <c r="E363" s="2">
        <v>1746.26</v>
      </c>
      <c r="F363" s="7" t="str">
        <f>+_xlfn.XLOOKUP(LISTAS[[#This Row],[ID]],_01_CODIGOS_Y_COSTOS_xlsm[Producto y N°],_01_CODIGOS_Y_COSTOS_xlsm[FABRICA],"",0,1)</f>
        <v>FADER</v>
      </c>
      <c r="G363" s="26">
        <f>LISTAS[[#This Row],[Precio]]*(1-0.46)</f>
        <v>942.98040000000003</v>
      </c>
      <c r="H363" s="1">
        <f>+_xlfn.XLOOKUP(LISTAS[[#This Row],[ID]],_01_CODIGOS_Y_COSTOS_xlsm[Producto y N°],_01_CODIGOS_Y_COSTOS_xlsm[COSTO],0,0,1)</f>
        <v>377.61360000000002</v>
      </c>
      <c r="I363" s="27">
        <f>+IFERROR(LISTAS[[#This Row],[VENTA NETA]]/LISTAS[[#This Row],[COSTO]]-1,0)</f>
        <v>1.4972098462555374</v>
      </c>
      <c r="J363" s="50" t="str">
        <f>IFERROR(VLOOKUP(LISTAS[[#This Row],[ID]],_01_CODIGOS_Y_COSTOS_xlsm[[Producto y N°]:[CODIGO]],2,0),"")</f>
        <v>F-1159</v>
      </c>
      <c r="O363" t="s">
        <v>725</v>
      </c>
      <c r="AB363" s="12" t="str">
        <f>+LISTAS[[#This Row],[Codigo]]&amp;LISTAS[[#This Row],[Fabrica]]</f>
        <v>F-1159FADER</v>
      </c>
      <c r="AC363" s="13" t="str">
        <f>+LISTAS[[#This Row],[Codigo]]</f>
        <v>F-1159</v>
      </c>
      <c r="AD363" s="13" t="str">
        <f>+LISTAS[[#This Row],[ID]]</f>
        <v>PLASTICOS366</v>
      </c>
      <c r="AH363" s="36"/>
      <c r="AI363" s="37">
        <f>+LISTAS[[#This Row],[Precio]]+(LISTAS[[#This Row],[Precio]]*AH363)</f>
        <v>1746.26</v>
      </c>
      <c r="AJ363" s="38">
        <f t="shared" si="5"/>
        <v>873.13</v>
      </c>
      <c r="AL363" s="35">
        <f>+AJ363/LISTAS[[#This Row],[COSTO]]-1</f>
        <v>1.3122313391254976</v>
      </c>
      <c r="AM363" t="str">
        <f>+LISTAS[[#This Row],[ID]]</f>
        <v>PLASTICOS366</v>
      </c>
      <c r="AO363" s="43"/>
      <c r="AP363" s="39">
        <f>LISTAS[[#This Row],[COSTO]]+(LISTAS[[#This Row],[COSTO]]*AO363)</f>
        <v>377.61360000000002</v>
      </c>
      <c r="AQ363" s="44">
        <f>IF(AO363="",0,AP363/LISTAS[[#This Row],[VENTA NETA]]-1)</f>
        <v>0</v>
      </c>
      <c r="AS363" s="39">
        <v>323</v>
      </c>
      <c r="AT363" s="48">
        <f>+LISTAS[[#This Row],[COSTO]]/AS363-1</f>
        <v>0.16908235294117646</v>
      </c>
      <c r="BA363" t="s">
        <v>5</v>
      </c>
      <c r="BB363" s="36"/>
    </row>
    <row r="364" spans="1:54" x14ac:dyDescent="0.35">
      <c r="A364" s="7" t="s">
        <v>727</v>
      </c>
      <c r="B364" t="s">
        <v>5</v>
      </c>
      <c r="C364">
        <v>367</v>
      </c>
      <c r="D364" t="s">
        <v>728</v>
      </c>
      <c r="E364" s="2">
        <v>847.41</v>
      </c>
      <c r="F364" s="7" t="str">
        <f>+_xlfn.XLOOKUP(LISTAS[[#This Row],[ID]],_01_CODIGOS_Y_COSTOS_xlsm[Producto y N°],_01_CODIGOS_Y_COSTOS_xlsm[FABRICA],"",0,1)</f>
        <v>FADER</v>
      </c>
      <c r="G364" s="26">
        <f>LISTAS[[#This Row],[Precio]]*(1-0.46)</f>
        <v>457.60140000000001</v>
      </c>
      <c r="H364" s="1">
        <f>+_xlfn.XLOOKUP(LISTAS[[#This Row],[ID]],_01_CODIGOS_Y_COSTOS_xlsm[Producto y N°],_01_CODIGOS_Y_COSTOS_xlsm[COSTO],0,0,1)</f>
        <v>205.48500000000001</v>
      </c>
      <c r="I364" s="27">
        <f>+IFERROR(LISTAS[[#This Row],[VENTA NETA]]/LISTAS[[#This Row],[COSTO]]-1,0)</f>
        <v>1.2269333527994744</v>
      </c>
      <c r="J364" s="50" t="str">
        <f>IFERROR(VLOOKUP(LISTAS[[#This Row],[ID]],_01_CODIGOS_Y_COSTOS_xlsm[[Producto y N°]:[CODIGO]],2,0),"")</f>
        <v>S-364</v>
      </c>
      <c r="O364" t="s">
        <v>727</v>
      </c>
      <c r="AB364" s="12" t="str">
        <f>+LISTAS[[#This Row],[Codigo]]&amp;LISTAS[[#This Row],[Fabrica]]</f>
        <v>S-364FADER</v>
      </c>
      <c r="AC364" s="13" t="str">
        <f>+LISTAS[[#This Row],[Codigo]]</f>
        <v>S-364</v>
      </c>
      <c r="AD364" s="13" t="str">
        <f>+LISTAS[[#This Row],[ID]]</f>
        <v>PLASTICOS367</v>
      </c>
      <c r="AH364" s="36"/>
      <c r="AI364" s="37">
        <f>+LISTAS[[#This Row],[Precio]]+(LISTAS[[#This Row],[Precio]]*AH364)</f>
        <v>847.41</v>
      </c>
      <c r="AJ364" s="38">
        <f t="shared" si="5"/>
        <v>423.70499999999998</v>
      </c>
      <c r="AL364" s="35">
        <f>+AJ364/LISTAS[[#This Row],[COSTO]]-1</f>
        <v>1.0619753266661798</v>
      </c>
      <c r="AM364" t="str">
        <f>+LISTAS[[#This Row],[ID]]</f>
        <v>PLASTICOS367</v>
      </c>
      <c r="AO364" s="43"/>
      <c r="AP364" s="39">
        <f>LISTAS[[#This Row],[COSTO]]+(LISTAS[[#This Row],[COSTO]]*AO364)</f>
        <v>205.48500000000001</v>
      </c>
      <c r="AQ364" s="44">
        <f>IF(AO364="",0,AP364/LISTAS[[#This Row],[VENTA NETA]]-1)</f>
        <v>0</v>
      </c>
      <c r="AS364" s="39">
        <v>157.69999999999999</v>
      </c>
      <c r="AT364" s="48">
        <f>+LISTAS[[#This Row],[COSTO]]/AS364-1</f>
        <v>0.30301204819277117</v>
      </c>
      <c r="BA364" t="s">
        <v>5</v>
      </c>
      <c r="BB364" s="36"/>
    </row>
    <row r="365" spans="1:54" x14ac:dyDescent="0.35">
      <c r="A365" s="7" t="s">
        <v>729</v>
      </c>
      <c r="B365" t="s">
        <v>5</v>
      </c>
      <c r="C365">
        <v>368</v>
      </c>
      <c r="D365" t="s">
        <v>730</v>
      </c>
      <c r="E365" s="2">
        <v>1746.26</v>
      </c>
      <c r="F365" s="7" t="str">
        <f>+_xlfn.XLOOKUP(LISTAS[[#This Row],[ID]],_01_CODIGOS_Y_COSTOS_xlsm[Producto y N°],_01_CODIGOS_Y_COSTOS_xlsm[FABRICA],"",0,1)</f>
        <v>FADER</v>
      </c>
      <c r="G365" s="26">
        <f>LISTAS[[#This Row],[Precio]]*(1-0.46)</f>
        <v>942.98040000000003</v>
      </c>
      <c r="H365" s="1">
        <f>+_xlfn.XLOOKUP(LISTAS[[#This Row],[ID]],_01_CODIGOS_Y_COSTOS_xlsm[Producto y N°],_01_CODIGOS_Y_COSTOS_xlsm[COSTO],0,0,1)</f>
        <v>399.19150000000002</v>
      </c>
      <c r="I365" s="27">
        <f>+IFERROR(LISTAS[[#This Row],[VENTA NETA]]/LISTAS[[#This Row],[COSTO]]-1,0)</f>
        <v>1.3622256485922168</v>
      </c>
      <c r="J365" s="50" t="str">
        <f>IFERROR(VLOOKUP(LISTAS[[#This Row],[ID]],_01_CODIGOS_Y_COSTOS_xlsm[[Producto y N°]:[CODIGO]],2,0),"")</f>
        <v>F-1104</v>
      </c>
      <c r="O365" t="s">
        <v>729</v>
      </c>
      <c r="AB365" s="12" t="str">
        <f>+LISTAS[[#This Row],[Codigo]]&amp;LISTAS[[#This Row],[Fabrica]]</f>
        <v>F-1104FADER</v>
      </c>
      <c r="AC365" s="13" t="str">
        <f>+LISTAS[[#This Row],[Codigo]]</f>
        <v>F-1104</v>
      </c>
      <c r="AD365" s="13" t="str">
        <f>+LISTAS[[#This Row],[ID]]</f>
        <v>PLASTICOS368</v>
      </c>
      <c r="AH365" s="36"/>
      <c r="AI365" s="37">
        <f>+LISTAS[[#This Row],[Precio]]+(LISTAS[[#This Row],[Precio]]*AH365)</f>
        <v>1746.26</v>
      </c>
      <c r="AJ365" s="38">
        <f t="shared" si="5"/>
        <v>873.13</v>
      </c>
      <c r="AL365" s="35">
        <f>+AJ365/LISTAS[[#This Row],[COSTO]]-1</f>
        <v>1.1872459709187195</v>
      </c>
      <c r="AM365" t="str">
        <f>+LISTAS[[#This Row],[ID]]</f>
        <v>PLASTICOS368</v>
      </c>
      <c r="AO365" s="43"/>
      <c r="AP365" s="39">
        <f>LISTAS[[#This Row],[COSTO]]+(LISTAS[[#This Row],[COSTO]]*AO365)</f>
        <v>399.19150000000002</v>
      </c>
      <c r="AQ365" s="44">
        <f>IF(AO365="",0,AP365/LISTAS[[#This Row],[VENTA NETA]]-1)</f>
        <v>0</v>
      </c>
      <c r="AS365" s="39">
        <v>323.05770000000001</v>
      </c>
      <c r="AT365" s="48">
        <f>+LISTAS[[#This Row],[COSTO]]/AS365-1</f>
        <v>0.23566626023772219</v>
      </c>
      <c r="BA365" t="s">
        <v>5</v>
      </c>
      <c r="BB365" s="36"/>
    </row>
    <row r="366" spans="1:54" x14ac:dyDescent="0.35">
      <c r="A366" s="7" t="s">
        <v>731</v>
      </c>
      <c r="B366" t="s">
        <v>5</v>
      </c>
      <c r="C366">
        <v>369</v>
      </c>
      <c r="D366" t="s">
        <v>732</v>
      </c>
      <c r="E366" s="2">
        <v>1164.17</v>
      </c>
      <c r="F366" s="7" t="str">
        <f>+_xlfn.XLOOKUP(LISTAS[[#This Row],[ID]],_01_CODIGOS_Y_COSTOS_xlsm[Producto y N°],_01_CODIGOS_Y_COSTOS_xlsm[FABRICA],"",0,1)</f>
        <v>FADER</v>
      </c>
      <c r="G366" s="26">
        <f>LISTAS[[#This Row],[Precio]]*(1-0.46)</f>
        <v>628.65180000000009</v>
      </c>
      <c r="H366" s="1">
        <f>+_xlfn.XLOOKUP(LISTAS[[#This Row],[ID]],_01_CODIGOS_Y_COSTOS_xlsm[Producto y N°],_01_CODIGOS_Y_COSTOS_xlsm[COSTO],0,0,1)</f>
        <v>269.32499999999999</v>
      </c>
      <c r="I366" s="27">
        <f>+IFERROR(LISTAS[[#This Row],[VENTA NETA]]/LISTAS[[#This Row],[COSTO]]-1,0)</f>
        <v>1.3341754385964917</v>
      </c>
      <c r="J366" s="50" t="str">
        <f>IFERROR(VLOOKUP(LISTAS[[#This Row],[ID]],_01_CODIGOS_Y_COSTOS_xlsm[[Producto y N°]:[CODIGO]],2,0),"")</f>
        <v>S-211</v>
      </c>
      <c r="O366" t="s">
        <v>731</v>
      </c>
      <c r="AB366" s="12" t="str">
        <f>+LISTAS[[#This Row],[Codigo]]&amp;LISTAS[[#This Row],[Fabrica]]</f>
        <v>S-211FADER</v>
      </c>
      <c r="AC366" s="13" t="str">
        <f>+LISTAS[[#This Row],[Codigo]]</f>
        <v>S-211</v>
      </c>
      <c r="AD366" s="13" t="str">
        <f>+LISTAS[[#This Row],[ID]]</f>
        <v>PLASTICOS369</v>
      </c>
      <c r="AH366" s="36"/>
      <c r="AI366" s="37">
        <f>+LISTAS[[#This Row],[Precio]]+(LISTAS[[#This Row],[Precio]]*AH366)</f>
        <v>1164.17</v>
      </c>
      <c r="AJ366" s="38">
        <f t="shared" si="5"/>
        <v>582.08500000000004</v>
      </c>
      <c r="AL366" s="35">
        <f>+AJ366/LISTAS[[#This Row],[COSTO]]-1</f>
        <v>1.1612735542560104</v>
      </c>
      <c r="AM366" t="str">
        <f>+LISTAS[[#This Row],[ID]]</f>
        <v>PLASTICOS369</v>
      </c>
      <c r="AO366" s="43"/>
      <c r="AP366" s="39">
        <f>LISTAS[[#This Row],[COSTO]]+(LISTAS[[#This Row],[COSTO]]*AO366)</f>
        <v>269.32499999999999</v>
      </c>
      <c r="AQ366" s="44">
        <f>IF(AO366="",0,AP366/LISTAS[[#This Row],[VENTA NETA]]-1)</f>
        <v>0</v>
      </c>
      <c r="AS366" s="39">
        <v>212.8</v>
      </c>
      <c r="AT366" s="48">
        <f>+LISTAS[[#This Row],[COSTO]]/AS366-1</f>
        <v>0.26562499999999978</v>
      </c>
      <c r="BA366" t="s">
        <v>5</v>
      </c>
      <c r="BB366" s="36"/>
    </row>
    <row r="367" spans="1:54" x14ac:dyDescent="0.35">
      <c r="A367" s="7" t="s">
        <v>733</v>
      </c>
      <c r="B367" t="s">
        <v>5</v>
      </c>
      <c r="C367">
        <v>370</v>
      </c>
      <c r="D367" t="s">
        <v>734</v>
      </c>
      <c r="E367" s="2">
        <v>654.85</v>
      </c>
      <c r="F367" s="7" t="str">
        <f>+_xlfn.XLOOKUP(LISTAS[[#This Row],[ID]],_01_CODIGOS_Y_COSTOS_xlsm[Producto y N°],_01_CODIGOS_Y_COSTOS_xlsm[FABRICA],"",0,1)</f>
        <v>FADER</v>
      </c>
      <c r="G367" s="26">
        <f>LISTAS[[#This Row],[Precio]]*(1-0.46)</f>
        <v>353.61900000000003</v>
      </c>
      <c r="H367" s="1">
        <f>+_xlfn.XLOOKUP(LISTAS[[#This Row],[ID]],_01_CODIGOS_Y_COSTOS_xlsm[Producto y N°],_01_CODIGOS_Y_COSTOS_xlsm[COSTO],0,0,1)</f>
        <v>179.55</v>
      </c>
      <c r="I367" s="27">
        <f>+IFERROR(LISTAS[[#This Row],[VENTA NETA]]/LISTAS[[#This Row],[COSTO]]-1,0)</f>
        <v>0.96947368421052627</v>
      </c>
      <c r="J367" s="50" t="str">
        <f>IFERROR(VLOOKUP(LISTAS[[#This Row],[ID]],_01_CODIGOS_Y_COSTOS_xlsm[[Producto y N°]:[CODIGO]],2,0),"")</f>
        <v>S-030</v>
      </c>
      <c r="O367" t="s">
        <v>733</v>
      </c>
      <c r="AB367" s="12" t="str">
        <f>+LISTAS[[#This Row],[Codigo]]&amp;LISTAS[[#This Row],[Fabrica]]</f>
        <v>S-030FADER</v>
      </c>
      <c r="AC367" s="13" t="str">
        <f>+LISTAS[[#This Row],[Codigo]]</f>
        <v>S-030</v>
      </c>
      <c r="AD367" s="13" t="str">
        <f>+LISTAS[[#This Row],[ID]]</f>
        <v>PLASTICOS370</v>
      </c>
      <c r="AH367" s="36"/>
      <c r="AI367" s="37">
        <f>+LISTAS[[#This Row],[Precio]]+(LISTAS[[#This Row],[Precio]]*AH367)</f>
        <v>654.85</v>
      </c>
      <c r="AJ367" s="38">
        <f t="shared" si="5"/>
        <v>327.42500000000001</v>
      </c>
      <c r="AL367" s="35">
        <f>+AJ367/LISTAS[[#This Row],[COSTO]]-1</f>
        <v>0.82358674463937609</v>
      </c>
      <c r="AM367" t="str">
        <f>+LISTAS[[#This Row],[ID]]</f>
        <v>PLASTICOS370</v>
      </c>
      <c r="AO367" s="43"/>
      <c r="AP367" s="39">
        <f>LISTAS[[#This Row],[COSTO]]+(LISTAS[[#This Row],[COSTO]]*AO367)</f>
        <v>179.55</v>
      </c>
      <c r="AQ367" s="44">
        <f>IF(AO367="",0,AP367/LISTAS[[#This Row],[VENTA NETA]]-1)</f>
        <v>0</v>
      </c>
      <c r="AS367" s="39">
        <v>142.5</v>
      </c>
      <c r="AT367" s="48">
        <f>+LISTAS[[#This Row],[COSTO]]/AS367-1</f>
        <v>0.26</v>
      </c>
      <c r="BA367" t="s">
        <v>5</v>
      </c>
      <c r="BB367" s="36"/>
    </row>
    <row r="368" spans="1:54" x14ac:dyDescent="0.35">
      <c r="A368" s="7" t="s">
        <v>735</v>
      </c>
      <c r="B368" t="s">
        <v>5</v>
      </c>
      <c r="C368">
        <v>371</v>
      </c>
      <c r="D368" t="s">
        <v>736</v>
      </c>
      <c r="E368" s="2">
        <v>609.92999999999995</v>
      </c>
      <c r="F368" s="7" t="str">
        <f>+_xlfn.XLOOKUP(LISTAS[[#This Row],[ID]],_01_CODIGOS_Y_COSTOS_xlsm[Producto y N°],_01_CODIGOS_Y_COSTOS_xlsm[FABRICA],"",0,1)</f>
        <v>FADER</v>
      </c>
      <c r="G368" s="26">
        <f>LISTAS[[#This Row],[Precio]]*(1-0.46)</f>
        <v>329.36219999999997</v>
      </c>
      <c r="H368" s="1">
        <f>+_xlfn.XLOOKUP(LISTAS[[#This Row],[ID]],_01_CODIGOS_Y_COSTOS_xlsm[Producto y N°],_01_CODIGOS_Y_COSTOS_xlsm[COSTO],0,0,1)</f>
        <v>138.6525</v>
      </c>
      <c r="I368" s="27">
        <f>+IFERROR(LISTAS[[#This Row],[VENTA NETA]]/LISTAS[[#This Row],[COSTO]]-1,0)</f>
        <v>1.3754508573592252</v>
      </c>
      <c r="J368" s="50" t="str">
        <f>IFERROR(VLOOKUP(LISTAS[[#This Row],[ID]],_01_CODIGOS_Y_COSTOS_xlsm[[Producto y N°]:[CODIGO]],2,0),"")</f>
        <v>S-365</v>
      </c>
      <c r="O368" t="s">
        <v>735</v>
      </c>
      <c r="AB368" s="12" t="str">
        <f>+LISTAS[[#This Row],[Codigo]]&amp;LISTAS[[#This Row],[Fabrica]]</f>
        <v>S-365FADER</v>
      </c>
      <c r="AC368" s="13" t="str">
        <f>+LISTAS[[#This Row],[Codigo]]</f>
        <v>S-365</v>
      </c>
      <c r="AD368" s="13" t="str">
        <f>+LISTAS[[#This Row],[ID]]</f>
        <v>PLASTICOS371</v>
      </c>
      <c r="AH368" s="36"/>
      <c r="AI368" s="37">
        <f>+LISTAS[[#This Row],[Precio]]+(LISTAS[[#This Row],[Precio]]*AH368)</f>
        <v>609.92999999999995</v>
      </c>
      <c r="AJ368" s="38">
        <f t="shared" si="5"/>
        <v>304.96499999999997</v>
      </c>
      <c r="AL368" s="35">
        <f>+AJ368/LISTAS[[#This Row],[COSTO]]-1</f>
        <v>1.1994915345918753</v>
      </c>
      <c r="AM368" t="str">
        <f>+LISTAS[[#This Row],[ID]]</f>
        <v>PLASTICOS371</v>
      </c>
      <c r="AO368" s="43"/>
      <c r="AP368" s="39">
        <f>LISTAS[[#This Row],[COSTO]]+(LISTAS[[#This Row],[COSTO]]*AO368)</f>
        <v>138.6525</v>
      </c>
      <c r="AQ368" s="44">
        <f>IF(AO368="",0,AP368/LISTAS[[#This Row],[VENTA NETA]]-1)</f>
        <v>0</v>
      </c>
      <c r="AS368" s="39">
        <v>109.25</v>
      </c>
      <c r="AT368" s="48">
        <f>+LISTAS[[#This Row],[COSTO]]/AS368-1</f>
        <v>0.26913043478260867</v>
      </c>
      <c r="BA368" t="s">
        <v>5</v>
      </c>
      <c r="BB368" s="36"/>
    </row>
    <row r="369" spans="1:54" x14ac:dyDescent="0.35">
      <c r="A369" s="7" t="s">
        <v>737</v>
      </c>
      <c r="B369" t="s">
        <v>5</v>
      </c>
      <c r="C369">
        <v>372</v>
      </c>
      <c r="D369" t="s">
        <v>738</v>
      </c>
      <c r="E369" s="2">
        <v>800.33</v>
      </c>
      <c r="F369" s="7" t="str">
        <f>+_xlfn.XLOOKUP(LISTAS[[#This Row],[ID]],_01_CODIGOS_Y_COSTOS_xlsm[Producto y N°],_01_CODIGOS_Y_COSTOS_xlsm[FABRICA],"",0,1)</f>
        <v>FADER</v>
      </c>
      <c r="G369" s="26">
        <f>LISTAS[[#This Row],[Precio]]*(1-0.46)</f>
        <v>432.17820000000006</v>
      </c>
      <c r="H369" s="1">
        <f>+_xlfn.XLOOKUP(LISTAS[[#This Row],[ID]],_01_CODIGOS_Y_COSTOS_xlsm[Producto y N°],_01_CODIGOS_Y_COSTOS_xlsm[COSTO],0,0,1)</f>
        <v>189.52500000000001</v>
      </c>
      <c r="I369" s="27">
        <f>+IFERROR(LISTAS[[#This Row],[VENTA NETA]]/LISTAS[[#This Row],[COSTO]]-1,0)</f>
        <v>1.2803229125445195</v>
      </c>
      <c r="J369" s="50" t="str">
        <f>IFERROR(VLOOKUP(LISTAS[[#This Row],[ID]],_01_CODIGOS_Y_COSTOS_xlsm[[Producto y N°]:[CODIGO]],2,0),"")</f>
        <v>S-366</v>
      </c>
      <c r="O369" t="s">
        <v>737</v>
      </c>
      <c r="AB369" s="12" t="str">
        <f>+LISTAS[[#This Row],[Codigo]]&amp;LISTAS[[#This Row],[Fabrica]]</f>
        <v>S-366FADER</v>
      </c>
      <c r="AC369" s="13" t="str">
        <f>+LISTAS[[#This Row],[Codigo]]</f>
        <v>S-366</v>
      </c>
      <c r="AD369" s="13" t="str">
        <f>+LISTAS[[#This Row],[ID]]</f>
        <v>PLASTICOS372</v>
      </c>
      <c r="AH369" s="36"/>
      <c r="AI369" s="37">
        <f>+LISTAS[[#This Row],[Precio]]+(LISTAS[[#This Row],[Precio]]*AH369)</f>
        <v>800.33</v>
      </c>
      <c r="AJ369" s="38">
        <f t="shared" si="5"/>
        <v>400.16500000000002</v>
      </c>
      <c r="AL369" s="35">
        <f>+AJ369/LISTAS[[#This Row],[COSTO]]-1</f>
        <v>1.1114101042078883</v>
      </c>
      <c r="AM369" t="str">
        <f>+LISTAS[[#This Row],[ID]]</f>
        <v>PLASTICOS372</v>
      </c>
      <c r="AO369" s="43"/>
      <c r="AP369" s="39">
        <f>LISTAS[[#This Row],[COSTO]]+(LISTAS[[#This Row],[COSTO]]*AO369)</f>
        <v>189.52500000000001</v>
      </c>
      <c r="AQ369" s="44">
        <f>IF(AO369="",0,AP369/LISTAS[[#This Row],[VENTA NETA]]-1)</f>
        <v>0</v>
      </c>
      <c r="AS369" s="39">
        <v>148.19999999999999</v>
      </c>
      <c r="AT369" s="48">
        <f>+LISTAS[[#This Row],[COSTO]]/AS369-1</f>
        <v>0.27884615384615397</v>
      </c>
      <c r="BA369" t="s">
        <v>5</v>
      </c>
      <c r="BB369" s="36"/>
    </row>
    <row r="370" spans="1:54" x14ac:dyDescent="0.35">
      <c r="A370" s="7" t="s">
        <v>739</v>
      </c>
      <c r="B370" t="s">
        <v>5</v>
      </c>
      <c r="C370">
        <v>373</v>
      </c>
      <c r="D370" t="s">
        <v>740</v>
      </c>
      <c r="E370" s="2">
        <v>1319.23</v>
      </c>
      <c r="F370" s="7" t="str">
        <f>+_xlfn.XLOOKUP(LISTAS[[#This Row],[ID]],_01_CODIGOS_Y_COSTOS_xlsm[Producto y N°],_01_CODIGOS_Y_COSTOS_xlsm[FABRICA],"",0,1)</f>
        <v>FADER</v>
      </c>
      <c r="G370" s="26">
        <f>LISTAS[[#This Row],[Precio]]*(1-0.46)</f>
        <v>712.38420000000008</v>
      </c>
      <c r="H370" s="1">
        <f>+_xlfn.XLOOKUP(LISTAS[[#This Row],[ID]],_01_CODIGOS_Y_COSTOS_xlsm[Producto y N°],_01_CODIGOS_Y_COSTOS_xlsm[COSTO],0,0,1)</f>
        <v>313.21499999999997</v>
      </c>
      <c r="I370" s="27">
        <f>+IFERROR(LISTAS[[#This Row],[VENTA NETA]]/LISTAS[[#This Row],[COSTO]]-1,0)</f>
        <v>1.2744255543316894</v>
      </c>
      <c r="J370" s="50" t="str">
        <f>IFERROR(VLOOKUP(LISTAS[[#This Row],[ID]],_01_CODIGOS_Y_COSTOS_xlsm[[Producto y N°]:[CODIGO]],2,0),"")</f>
        <v>S-368</v>
      </c>
      <c r="O370" t="s">
        <v>739</v>
      </c>
      <c r="AB370" s="12" t="str">
        <f>+LISTAS[[#This Row],[Codigo]]&amp;LISTAS[[#This Row],[Fabrica]]</f>
        <v>S-368FADER</v>
      </c>
      <c r="AC370" s="13" t="str">
        <f>+LISTAS[[#This Row],[Codigo]]</f>
        <v>S-368</v>
      </c>
      <c r="AD370" s="13" t="str">
        <f>+LISTAS[[#This Row],[ID]]</f>
        <v>PLASTICOS373</v>
      </c>
      <c r="AH370" s="36"/>
      <c r="AI370" s="37">
        <f>+LISTAS[[#This Row],[Precio]]+(LISTAS[[#This Row],[Precio]]*AH370)</f>
        <v>1319.23</v>
      </c>
      <c r="AJ370" s="38">
        <f t="shared" si="5"/>
        <v>659.61500000000001</v>
      </c>
      <c r="AL370" s="35">
        <f>+AJ370/LISTAS[[#This Row],[COSTO]]-1</f>
        <v>1.1059495873441567</v>
      </c>
      <c r="AM370" t="str">
        <f>+LISTAS[[#This Row],[ID]]</f>
        <v>PLASTICOS373</v>
      </c>
      <c r="AO370" s="43"/>
      <c r="AP370" s="39">
        <f>LISTAS[[#This Row],[COSTO]]+(LISTAS[[#This Row],[COSTO]]*AO370)</f>
        <v>313.21499999999997</v>
      </c>
      <c r="AQ370" s="44">
        <f>IF(AO370="",0,AP370/LISTAS[[#This Row],[VENTA NETA]]-1)</f>
        <v>0</v>
      </c>
      <c r="AS370" s="39">
        <v>245.1</v>
      </c>
      <c r="AT370" s="48">
        <f>+LISTAS[[#This Row],[COSTO]]/AS370-1</f>
        <v>0.27790697674418596</v>
      </c>
      <c r="BA370" t="s">
        <v>5</v>
      </c>
      <c r="BB370" s="36"/>
    </row>
    <row r="371" spans="1:54" x14ac:dyDescent="0.35">
      <c r="A371" s="7" t="s">
        <v>741</v>
      </c>
      <c r="B371" t="s">
        <v>5</v>
      </c>
      <c r="C371">
        <v>374</v>
      </c>
      <c r="D371" t="s">
        <v>742</v>
      </c>
      <c r="E371" s="2">
        <v>1412.35</v>
      </c>
      <c r="F371" s="7" t="str">
        <f>+_xlfn.XLOOKUP(LISTAS[[#This Row],[ID]],_01_CODIGOS_Y_COSTOS_xlsm[Producto y N°],_01_CODIGOS_Y_COSTOS_xlsm[FABRICA],"",0,1)</f>
        <v>FADER</v>
      </c>
      <c r="G371" s="26">
        <f>LISTAS[[#This Row],[Precio]]*(1-0.46)</f>
        <v>762.66899999999998</v>
      </c>
      <c r="H371" s="1">
        <f>+_xlfn.XLOOKUP(LISTAS[[#This Row],[ID]],_01_CODIGOS_Y_COSTOS_xlsm[Producto y N°],_01_CODIGOS_Y_COSTOS_xlsm[COSTO],0,0,1)</f>
        <v>329.06330000000003</v>
      </c>
      <c r="I371" s="27">
        <f>+IFERROR(LISTAS[[#This Row],[VENTA NETA]]/LISTAS[[#This Row],[COSTO]]-1,0)</f>
        <v>1.317696929435765</v>
      </c>
      <c r="J371" s="50" t="str">
        <f>IFERROR(VLOOKUP(LISTAS[[#This Row],[ID]],_01_CODIGOS_Y_COSTOS_xlsm[[Producto y N°]:[CODIGO]],2,0),"")</f>
        <v>F-1171</v>
      </c>
      <c r="O371" t="s">
        <v>741</v>
      </c>
      <c r="AB371" s="12" t="str">
        <f>+LISTAS[[#This Row],[Codigo]]&amp;LISTAS[[#This Row],[Fabrica]]</f>
        <v>F-1171FADER</v>
      </c>
      <c r="AC371" s="13" t="str">
        <f>+LISTAS[[#This Row],[Codigo]]</f>
        <v>F-1171</v>
      </c>
      <c r="AD371" s="13" t="str">
        <f>+LISTAS[[#This Row],[ID]]</f>
        <v>PLASTICOS374</v>
      </c>
      <c r="AH371" s="36"/>
      <c r="AI371" s="37">
        <f>+LISTAS[[#This Row],[Precio]]+(LISTAS[[#This Row],[Precio]]*AH371)</f>
        <v>1412.35</v>
      </c>
      <c r="AJ371" s="38">
        <f t="shared" si="5"/>
        <v>706.17499999999995</v>
      </c>
      <c r="AL371" s="35">
        <f>+AJ371/LISTAS[[#This Row],[COSTO]]-1</f>
        <v>1.1460156754034858</v>
      </c>
      <c r="AM371" t="str">
        <f>+LISTAS[[#This Row],[ID]]</f>
        <v>PLASTICOS374</v>
      </c>
      <c r="AO371" s="43"/>
      <c r="AP371" s="39">
        <f>LISTAS[[#This Row],[COSTO]]+(LISTAS[[#This Row],[COSTO]]*AO371)</f>
        <v>329.06330000000003</v>
      </c>
      <c r="AQ371" s="44">
        <f>IF(AO371="",0,AP371/LISTAS[[#This Row],[VENTA NETA]]-1)</f>
        <v>0</v>
      </c>
      <c r="AS371" s="39">
        <v>261.28500000000003</v>
      </c>
      <c r="AT371" s="48">
        <f>+LISTAS[[#This Row],[COSTO]]/AS371-1</f>
        <v>0.25940371624854075</v>
      </c>
      <c r="BA371" t="s">
        <v>5</v>
      </c>
      <c r="BB371" s="36"/>
    </row>
    <row r="372" spans="1:54" x14ac:dyDescent="0.35">
      <c r="A372" s="7" t="s">
        <v>743</v>
      </c>
      <c r="B372" t="s">
        <v>5</v>
      </c>
      <c r="C372">
        <v>375</v>
      </c>
      <c r="D372" t="s">
        <v>744</v>
      </c>
      <c r="E372" s="2">
        <v>1149.01</v>
      </c>
      <c r="F372" s="7" t="str">
        <f>+_xlfn.XLOOKUP(LISTAS[[#This Row],[ID]],_01_CODIGOS_Y_COSTOS_xlsm[Producto y N°],_01_CODIGOS_Y_COSTOS_xlsm[FABRICA],"",0,1)</f>
        <v>FADER</v>
      </c>
      <c r="G372" s="26">
        <f>LISTAS[[#This Row],[Precio]]*(1-0.46)</f>
        <v>620.46540000000005</v>
      </c>
      <c r="H372" s="1">
        <f>+_xlfn.XLOOKUP(LISTAS[[#This Row],[ID]],_01_CODIGOS_Y_COSTOS_xlsm[Producto y N°],_01_CODIGOS_Y_COSTOS_xlsm[COSTO],0,0,1)</f>
        <v>281.29500000000002</v>
      </c>
      <c r="I372" s="27">
        <f>+IFERROR(LISTAS[[#This Row],[VENTA NETA]]/LISTAS[[#This Row],[COSTO]]-1,0)</f>
        <v>1.2057462805951049</v>
      </c>
      <c r="J372" s="50" t="str">
        <f>IFERROR(VLOOKUP(LISTAS[[#This Row],[ID]],_01_CODIGOS_Y_COSTOS_xlsm[[Producto y N°]:[CODIGO]],2,0),"")</f>
        <v>S-363</v>
      </c>
      <c r="O372" t="s">
        <v>743</v>
      </c>
      <c r="AB372" s="12" t="str">
        <f>+LISTAS[[#This Row],[Codigo]]&amp;LISTAS[[#This Row],[Fabrica]]</f>
        <v>S-363FADER</v>
      </c>
      <c r="AC372" s="13" t="str">
        <f>+LISTAS[[#This Row],[Codigo]]</f>
        <v>S-363</v>
      </c>
      <c r="AD372" s="13" t="str">
        <f>+LISTAS[[#This Row],[ID]]</f>
        <v>PLASTICOS375</v>
      </c>
      <c r="AH372" s="36"/>
      <c r="AI372" s="37">
        <f>+LISTAS[[#This Row],[Precio]]+(LISTAS[[#This Row],[Precio]]*AH372)</f>
        <v>1149.01</v>
      </c>
      <c r="AJ372" s="38">
        <f t="shared" si="5"/>
        <v>574.505</v>
      </c>
      <c r="AL372" s="35">
        <f>+AJ372/LISTAS[[#This Row],[COSTO]]-1</f>
        <v>1.0423576672176895</v>
      </c>
      <c r="AM372" t="str">
        <f>+LISTAS[[#This Row],[ID]]</f>
        <v>PLASTICOS375</v>
      </c>
      <c r="AO372" s="43"/>
      <c r="AP372" s="39">
        <f>LISTAS[[#This Row],[COSTO]]+(LISTAS[[#This Row],[COSTO]]*AO372)</f>
        <v>281.29500000000002</v>
      </c>
      <c r="AQ372" s="44">
        <f>IF(AO372="",0,AP372/LISTAS[[#This Row],[VENTA NETA]]-1)</f>
        <v>0</v>
      </c>
      <c r="AS372" s="39">
        <v>212.8</v>
      </c>
      <c r="AT372" s="48">
        <f>+LISTAS[[#This Row],[COSTO]]/AS372-1</f>
        <v>0.32187499999999991</v>
      </c>
      <c r="BA372" t="s">
        <v>5</v>
      </c>
      <c r="BB372" s="36"/>
    </row>
    <row r="373" spans="1:54" x14ac:dyDescent="0.35">
      <c r="A373" s="7" t="s">
        <v>745</v>
      </c>
      <c r="B373" t="s">
        <v>5</v>
      </c>
      <c r="C373">
        <v>376</v>
      </c>
      <c r="D373" t="s">
        <v>746</v>
      </c>
      <c r="E373" s="2">
        <v>1637.2</v>
      </c>
      <c r="F373" s="7" t="str">
        <f>+_xlfn.XLOOKUP(LISTAS[[#This Row],[ID]],_01_CODIGOS_Y_COSTOS_xlsm[Producto y N°],_01_CODIGOS_Y_COSTOS_xlsm[FABRICA],"",0,1)</f>
        <v>FADER</v>
      </c>
      <c r="G373" s="26">
        <f>LISTAS[[#This Row],[Precio]]*(1-0.46)</f>
        <v>884.08800000000008</v>
      </c>
      <c r="H373" s="1">
        <f>+_xlfn.XLOOKUP(LISTAS[[#This Row],[ID]],_01_CODIGOS_Y_COSTOS_xlsm[Producto y N°],_01_CODIGOS_Y_COSTOS_xlsm[COSTO],0,0,1)</f>
        <v>323.66879999999998</v>
      </c>
      <c r="I373" s="27">
        <f>+IFERROR(LISTAS[[#This Row],[VENTA NETA]]/LISTAS[[#This Row],[COSTO]]-1,0)</f>
        <v>1.7314588245762339</v>
      </c>
      <c r="J373" s="50" t="str">
        <f>IFERROR(VLOOKUP(LISTAS[[#This Row],[ID]],_01_CODIGOS_Y_COSTOS_xlsm[[Producto y N°]:[CODIGO]],2,0),"")</f>
        <v>F-1167</v>
      </c>
      <c r="O373" t="s">
        <v>745</v>
      </c>
      <c r="AB373" s="12" t="str">
        <f>+LISTAS[[#This Row],[Codigo]]&amp;LISTAS[[#This Row],[Fabrica]]</f>
        <v>F-1167FADER</v>
      </c>
      <c r="AC373" s="13" t="str">
        <f>+LISTAS[[#This Row],[Codigo]]</f>
        <v>F-1167</v>
      </c>
      <c r="AD373" s="13" t="str">
        <f>+LISTAS[[#This Row],[ID]]</f>
        <v>PLASTICOS376</v>
      </c>
      <c r="AH373" s="36"/>
      <c r="AI373" s="37">
        <f>+LISTAS[[#This Row],[Precio]]+(LISTAS[[#This Row],[Precio]]*AH373)</f>
        <v>1637.2</v>
      </c>
      <c r="AJ373" s="38">
        <f t="shared" si="5"/>
        <v>818.6</v>
      </c>
      <c r="AL373" s="35">
        <f>+AJ373/LISTAS[[#This Row],[COSTO]]-1</f>
        <v>1.5291285412742903</v>
      </c>
      <c r="AM373" t="str">
        <f>+LISTAS[[#This Row],[ID]]</f>
        <v>PLASTICOS376</v>
      </c>
      <c r="AO373" s="43"/>
      <c r="AP373" s="39">
        <f>LISTAS[[#This Row],[COSTO]]+(LISTAS[[#This Row],[COSTO]]*AO373)</f>
        <v>323.66879999999998</v>
      </c>
      <c r="AQ373" s="44">
        <f>IF(AO373="",0,AP373/LISTAS[[#This Row],[VENTA NETA]]-1)</f>
        <v>0</v>
      </c>
      <c r="AS373" s="39">
        <v>285</v>
      </c>
      <c r="AT373" s="48">
        <f>+LISTAS[[#This Row],[COSTO]]/AS373-1</f>
        <v>0.13568000000000002</v>
      </c>
      <c r="BA373" t="s">
        <v>5</v>
      </c>
      <c r="BB373" s="36"/>
    </row>
    <row r="374" spans="1:54" x14ac:dyDescent="0.35">
      <c r="A374" s="7" t="s">
        <v>747</v>
      </c>
      <c r="B374" t="s">
        <v>5</v>
      </c>
      <c r="C374">
        <v>377</v>
      </c>
      <c r="D374" t="s">
        <v>748</v>
      </c>
      <c r="E374" s="2">
        <v>1319.23</v>
      </c>
      <c r="F374" s="7" t="str">
        <f>+_xlfn.XLOOKUP(LISTAS[[#This Row],[ID]],_01_CODIGOS_Y_COSTOS_xlsm[Producto y N°],_01_CODIGOS_Y_COSTOS_xlsm[FABRICA],"",0,1)</f>
        <v>FADER</v>
      </c>
      <c r="G374" s="26">
        <f>LISTAS[[#This Row],[Precio]]*(1-0.46)</f>
        <v>712.38420000000008</v>
      </c>
      <c r="H374" s="1">
        <f>+_xlfn.XLOOKUP(LISTAS[[#This Row],[ID]],_01_CODIGOS_Y_COSTOS_xlsm[Producto y N°],_01_CODIGOS_Y_COSTOS_xlsm[COSTO],0,0,1)</f>
        <v>313.21499999999997</v>
      </c>
      <c r="I374" s="27">
        <f>+IFERROR(LISTAS[[#This Row],[VENTA NETA]]/LISTAS[[#This Row],[COSTO]]-1,0)</f>
        <v>1.2744255543316894</v>
      </c>
      <c r="J374" s="50" t="str">
        <f>IFERROR(VLOOKUP(LISTAS[[#This Row],[ID]],_01_CODIGOS_Y_COSTOS_xlsm[[Producto y N°]:[CODIGO]],2,0),"")</f>
        <v>S-367</v>
      </c>
      <c r="O374" t="s">
        <v>747</v>
      </c>
      <c r="AB374" s="12" t="str">
        <f>+LISTAS[[#This Row],[Codigo]]&amp;LISTAS[[#This Row],[Fabrica]]</f>
        <v>S-367FADER</v>
      </c>
      <c r="AC374" s="13" t="str">
        <f>+LISTAS[[#This Row],[Codigo]]</f>
        <v>S-367</v>
      </c>
      <c r="AD374" s="13" t="str">
        <f>+LISTAS[[#This Row],[ID]]</f>
        <v>PLASTICOS377</v>
      </c>
      <c r="AH374" s="36"/>
      <c r="AI374" s="37">
        <f>+LISTAS[[#This Row],[Precio]]+(LISTAS[[#This Row],[Precio]]*AH374)</f>
        <v>1319.23</v>
      </c>
      <c r="AJ374" s="38">
        <f t="shared" si="5"/>
        <v>659.61500000000001</v>
      </c>
      <c r="AL374" s="35">
        <f>+AJ374/LISTAS[[#This Row],[COSTO]]-1</f>
        <v>1.1059495873441567</v>
      </c>
      <c r="AM374" t="str">
        <f>+LISTAS[[#This Row],[ID]]</f>
        <v>PLASTICOS377</v>
      </c>
      <c r="AO374" s="43"/>
      <c r="AP374" s="39">
        <f>LISTAS[[#This Row],[COSTO]]+(LISTAS[[#This Row],[COSTO]]*AO374)</f>
        <v>313.21499999999997</v>
      </c>
      <c r="AQ374" s="44">
        <f>IF(AO374="",0,AP374/LISTAS[[#This Row],[VENTA NETA]]-1)</f>
        <v>0</v>
      </c>
      <c r="AS374" s="39">
        <v>245.1</v>
      </c>
      <c r="AT374" s="48">
        <f>+LISTAS[[#This Row],[COSTO]]/AS374-1</f>
        <v>0.27790697674418596</v>
      </c>
      <c r="BA374" t="s">
        <v>5</v>
      </c>
      <c r="BB374" s="36"/>
    </row>
    <row r="375" spans="1:54" x14ac:dyDescent="0.35">
      <c r="A375" s="7" t="s">
        <v>749</v>
      </c>
      <c r="B375" t="s">
        <v>5</v>
      </c>
      <c r="C375">
        <v>378</v>
      </c>
      <c r="D375" t="s">
        <v>750</v>
      </c>
      <c r="E375" s="2">
        <v>1341.73</v>
      </c>
      <c r="F375" s="7" t="str">
        <f>+_xlfn.XLOOKUP(LISTAS[[#This Row],[ID]],_01_CODIGOS_Y_COSTOS_xlsm[Producto y N°],_01_CODIGOS_Y_COSTOS_xlsm[FABRICA],"",0,1)</f>
        <v>FADER</v>
      </c>
      <c r="G375" s="26">
        <f>LISTAS[[#This Row],[Precio]]*(1-0.46)</f>
        <v>724.53420000000006</v>
      </c>
      <c r="H375" s="1">
        <f>+_xlfn.XLOOKUP(LISTAS[[#This Row],[ID]],_01_CODIGOS_Y_COSTOS_xlsm[Producto y N°],_01_CODIGOS_Y_COSTOS_xlsm[COSTO],0,0,1)</f>
        <v>311.80090000000001</v>
      </c>
      <c r="I375" s="27">
        <f>+IFERROR(LISTAS[[#This Row],[VENTA NETA]]/LISTAS[[#This Row],[COSTO]]-1,0)</f>
        <v>1.3237078533128033</v>
      </c>
      <c r="J375" s="50" t="str">
        <f>IFERROR(VLOOKUP(LISTAS[[#This Row],[ID]],_01_CODIGOS_Y_COSTOS_xlsm[[Producto y N°]:[CODIGO]],2,0),"")</f>
        <v>F-1170</v>
      </c>
      <c r="O375" t="s">
        <v>749</v>
      </c>
      <c r="AB375" s="12" t="str">
        <f>+LISTAS[[#This Row],[Codigo]]&amp;LISTAS[[#This Row],[Fabrica]]</f>
        <v>F-1170FADER</v>
      </c>
      <c r="AC375" s="13" t="str">
        <f>+LISTAS[[#This Row],[Codigo]]</f>
        <v>F-1170</v>
      </c>
      <c r="AD375" s="13" t="str">
        <f>+LISTAS[[#This Row],[ID]]</f>
        <v>PLASTICOS378</v>
      </c>
      <c r="AH375" s="36"/>
      <c r="AI375" s="37">
        <f>+LISTAS[[#This Row],[Precio]]+(LISTAS[[#This Row],[Precio]]*AH375)</f>
        <v>1341.73</v>
      </c>
      <c r="AJ375" s="38">
        <f t="shared" si="5"/>
        <v>670.86500000000001</v>
      </c>
      <c r="AL375" s="35">
        <f>+AJ375/LISTAS[[#This Row],[COSTO]]-1</f>
        <v>1.151581345660003</v>
      </c>
      <c r="AM375" t="str">
        <f>+LISTAS[[#This Row],[ID]]</f>
        <v>PLASTICOS378</v>
      </c>
      <c r="AO375" s="43"/>
      <c r="AP375" s="39">
        <f>LISTAS[[#This Row],[COSTO]]+(LISTAS[[#This Row],[COSTO]]*AO375)</f>
        <v>311.80090000000001</v>
      </c>
      <c r="AQ375" s="44">
        <f>IF(AO375="",0,AP375/LISTAS[[#This Row],[VENTA NETA]]-1)</f>
        <v>0</v>
      </c>
      <c r="AS375" s="39">
        <v>247</v>
      </c>
      <c r="AT375" s="48">
        <f>+LISTAS[[#This Row],[COSTO]]/AS375-1</f>
        <v>0.26235182186234818</v>
      </c>
      <c r="BA375" t="s">
        <v>5</v>
      </c>
      <c r="BB375" s="36"/>
    </row>
    <row r="376" spans="1:54" x14ac:dyDescent="0.35">
      <c r="A376" s="7" t="s">
        <v>751</v>
      </c>
      <c r="B376" t="s">
        <v>5</v>
      </c>
      <c r="C376">
        <v>379</v>
      </c>
      <c r="D376" t="s">
        <v>752</v>
      </c>
      <c r="E376" s="2">
        <v>1341.73</v>
      </c>
      <c r="F376" s="7" t="str">
        <f>+_xlfn.XLOOKUP(LISTAS[[#This Row],[ID]],_01_CODIGOS_Y_COSTOS_xlsm[Producto y N°],_01_CODIGOS_Y_COSTOS_xlsm[FABRICA],"",0,1)</f>
        <v>FADER</v>
      </c>
      <c r="G376" s="26">
        <f>LISTAS[[#This Row],[Precio]]*(1-0.46)</f>
        <v>724.53420000000006</v>
      </c>
      <c r="H376" s="1">
        <f>+_xlfn.XLOOKUP(LISTAS[[#This Row],[ID]],_01_CODIGOS_Y_COSTOS_xlsm[Producto y N°],_01_CODIGOS_Y_COSTOS_xlsm[COSTO],0,0,1)</f>
        <v>315.0376</v>
      </c>
      <c r="I376" s="27">
        <f>+IFERROR(LISTAS[[#This Row],[VENTA NETA]]/LISTAS[[#This Row],[COSTO]]-1,0)</f>
        <v>1.2998340515544813</v>
      </c>
      <c r="J376" s="50" t="str">
        <f>IFERROR(VLOOKUP(LISTAS[[#This Row],[ID]],_01_CODIGOS_Y_COSTOS_xlsm[[Producto y N°]:[CODIGO]],2,0),"")</f>
        <v>F-1169</v>
      </c>
      <c r="O376" t="s">
        <v>751</v>
      </c>
      <c r="AB376" s="12" t="str">
        <f>+LISTAS[[#This Row],[Codigo]]&amp;LISTAS[[#This Row],[Fabrica]]</f>
        <v>F-1169FADER</v>
      </c>
      <c r="AC376" s="13" t="str">
        <f>+LISTAS[[#This Row],[Codigo]]</f>
        <v>F-1169</v>
      </c>
      <c r="AD376" s="13" t="str">
        <f>+LISTAS[[#This Row],[ID]]</f>
        <v>PLASTICOS379</v>
      </c>
      <c r="AH376" s="36"/>
      <c r="AI376" s="37">
        <f>+LISTAS[[#This Row],[Precio]]+(LISTAS[[#This Row],[Precio]]*AH376)</f>
        <v>1341.73</v>
      </c>
      <c r="AJ376" s="38">
        <f t="shared" si="5"/>
        <v>670.86500000000001</v>
      </c>
      <c r="AL376" s="35">
        <f>+AJ376/LISTAS[[#This Row],[COSTO]]-1</f>
        <v>1.1294759736615565</v>
      </c>
      <c r="AM376" t="str">
        <f>+LISTAS[[#This Row],[ID]]</f>
        <v>PLASTICOS379</v>
      </c>
      <c r="AO376" s="43"/>
      <c r="AP376" s="39">
        <f>LISTAS[[#This Row],[COSTO]]+(LISTAS[[#This Row],[COSTO]]*AO376)</f>
        <v>315.0376</v>
      </c>
      <c r="AQ376" s="44">
        <f>IF(AO376="",0,AP376/LISTAS[[#This Row],[VENTA NETA]]-1)</f>
        <v>0</v>
      </c>
      <c r="AS376" s="39">
        <v>248.9</v>
      </c>
      <c r="AT376" s="48">
        <f>+LISTAS[[#This Row],[COSTO]]/AS376-1</f>
        <v>0.26571956609079939</v>
      </c>
      <c r="BA376" t="s">
        <v>5</v>
      </c>
      <c r="BB376" s="36"/>
    </row>
    <row r="377" spans="1:54" x14ac:dyDescent="0.35">
      <c r="A377" s="7" t="s">
        <v>753</v>
      </c>
      <c r="B377" t="s">
        <v>5</v>
      </c>
      <c r="C377">
        <v>380</v>
      </c>
      <c r="D377" t="s">
        <v>754</v>
      </c>
      <c r="E377" s="2">
        <v>1915.01</v>
      </c>
      <c r="F377" s="7" t="str">
        <f>+_xlfn.XLOOKUP(LISTAS[[#This Row],[ID]],_01_CODIGOS_Y_COSTOS_xlsm[Producto y N°],_01_CODIGOS_Y_COSTOS_xlsm[FABRICA],"",0,1)</f>
        <v>FADER</v>
      </c>
      <c r="G377" s="26">
        <f>LISTAS[[#This Row],[Precio]]*(1-0.46)</f>
        <v>1034.1054000000001</v>
      </c>
      <c r="H377" s="1">
        <f>+_xlfn.XLOOKUP(LISTAS[[#This Row],[ID]],_01_CODIGOS_Y_COSTOS_xlsm[Producto y N°],_01_CODIGOS_Y_COSTOS_xlsm[COSTO],0,0,1)</f>
        <v>384.03750000000002</v>
      </c>
      <c r="I377" s="27">
        <f>+IFERROR(LISTAS[[#This Row],[VENTA NETA]]/LISTAS[[#This Row],[COSTO]]-1,0)</f>
        <v>1.6927198515769946</v>
      </c>
      <c r="J377" s="50" t="str">
        <f>IFERROR(VLOOKUP(LISTAS[[#This Row],[ID]],_01_CODIGOS_Y_COSTOS_xlsm[[Producto y N°]:[CODIGO]],2,0),"")</f>
        <v>S-375</v>
      </c>
      <c r="O377" t="s">
        <v>753</v>
      </c>
      <c r="AB377" s="12" t="str">
        <f>+LISTAS[[#This Row],[Codigo]]&amp;LISTAS[[#This Row],[Fabrica]]</f>
        <v>S-375FADER</v>
      </c>
      <c r="AC377" s="13" t="str">
        <f>+LISTAS[[#This Row],[Codigo]]</f>
        <v>S-375</v>
      </c>
      <c r="AD377" s="13" t="str">
        <f>+LISTAS[[#This Row],[ID]]</f>
        <v>PLASTICOS380</v>
      </c>
      <c r="AH377" s="36"/>
      <c r="AI377" s="37">
        <f>+LISTAS[[#This Row],[Precio]]+(LISTAS[[#This Row],[Precio]]*AH377)</f>
        <v>1915.01</v>
      </c>
      <c r="AJ377" s="38">
        <f t="shared" si="5"/>
        <v>957.505</v>
      </c>
      <c r="AL377" s="35">
        <f>+AJ377/LISTAS[[#This Row],[COSTO]]-1</f>
        <v>1.4932591218305502</v>
      </c>
      <c r="AM377" t="str">
        <f>+LISTAS[[#This Row],[ID]]</f>
        <v>PLASTICOS380</v>
      </c>
      <c r="AO377" s="43"/>
      <c r="AP377" s="39">
        <f>LISTAS[[#This Row],[COSTO]]+(LISTAS[[#This Row],[COSTO]]*AO377)</f>
        <v>384.03750000000002</v>
      </c>
      <c r="AQ377" s="44">
        <f>IF(AO377="",0,AP377/LISTAS[[#This Row],[VENTA NETA]]-1)</f>
        <v>0</v>
      </c>
      <c r="AS377" s="39">
        <v>342</v>
      </c>
      <c r="AT377" s="48">
        <f>+LISTAS[[#This Row],[COSTO]]/AS377-1</f>
        <v>0.12291666666666679</v>
      </c>
      <c r="BA377" t="s">
        <v>5</v>
      </c>
      <c r="BB377" s="36"/>
    </row>
    <row r="378" spans="1:54" x14ac:dyDescent="0.35">
      <c r="A378" s="7" t="s">
        <v>755</v>
      </c>
      <c r="B378" t="s">
        <v>5</v>
      </c>
      <c r="C378">
        <v>381</v>
      </c>
      <c r="D378" t="s">
        <v>756</v>
      </c>
      <c r="E378" s="2">
        <v>1243.33</v>
      </c>
      <c r="F378" s="7" t="str">
        <f>+_xlfn.XLOOKUP(LISTAS[[#This Row],[ID]],_01_CODIGOS_Y_COSTOS_xlsm[Producto y N°],_01_CODIGOS_Y_COSTOS_xlsm[FABRICA],"",0,1)</f>
        <v>FADER</v>
      </c>
      <c r="G378" s="26">
        <f>LISTAS[[#This Row],[Precio]]*(1-0.46)</f>
        <v>671.39819999999997</v>
      </c>
      <c r="H378" s="1">
        <f>+_xlfn.XLOOKUP(LISTAS[[#This Row],[ID]],_01_CODIGOS_Y_COSTOS_xlsm[Producto y N°],_01_CODIGOS_Y_COSTOS_xlsm[COSTO],0,0,1)</f>
        <v>239.4</v>
      </c>
      <c r="I378" s="27">
        <f>+IFERROR(LISTAS[[#This Row],[VENTA NETA]]/LISTAS[[#This Row],[COSTO]]-1,0)</f>
        <v>1.8045037593984961</v>
      </c>
      <c r="J378" s="50" t="str">
        <f>IFERROR(VLOOKUP(LISTAS[[#This Row],[ID]],_01_CODIGOS_Y_COSTOS_xlsm[[Producto y N°]:[CODIGO]],2,0),"")</f>
        <v>S-376</v>
      </c>
      <c r="O378" t="s">
        <v>755</v>
      </c>
      <c r="AB378" s="12" t="str">
        <f>+LISTAS[[#This Row],[Codigo]]&amp;LISTAS[[#This Row],[Fabrica]]</f>
        <v>S-376FADER</v>
      </c>
      <c r="AC378" s="13" t="str">
        <f>+LISTAS[[#This Row],[Codigo]]</f>
        <v>S-376</v>
      </c>
      <c r="AD378" s="13" t="str">
        <f>+LISTAS[[#This Row],[ID]]</f>
        <v>PLASTICOS381</v>
      </c>
      <c r="AH378" s="36"/>
      <c r="AI378" s="37">
        <f>+LISTAS[[#This Row],[Precio]]+(LISTAS[[#This Row],[Precio]]*AH378)</f>
        <v>1243.33</v>
      </c>
      <c r="AJ378" s="38">
        <f t="shared" si="5"/>
        <v>621.66499999999996</v>
      </c>
      <c r="AL378" s="35">
        <f>+AJ378/LISTAS[[#This Row],[COSTO]]-1</f>
        <v>1.5967627401837925</v>
      </c>
      <c r="AM378" t="str">
        <f>+LISTAS[[#This Row],[ID]]</f>
        <v>PLASTICOS381</v>
      </c>
      <c r="AO378" s="43"/>
      <c r="AP378" s="39">
        <f>LISTAS[[#This Row],[COSTO]]+(LISTAS[[#This Row],[COSTO]]*AO378)</f>
        <v>239.4</v>
      </c>
      <c r="AQ378" s="44">
        <f>IF(AO378="",0,AP378/LISTAS[[#This Row],[VENTA NETA]]-1)</f>
        <v>0</v>
      </c>
      <c r="AS378" s="39">
        <v>190</v>
      </c>
      <c r="AT378" s="48">
        <f>+LISTAS[[#This Row],[COSTO]]/AS378-1</f>
        <v>0.26</v>
      </c>
      <c r="BA378" t="s">
        <v>5</v>
      </c>
      <c r="BB378" s="36"/>
    </row>
    <row r="379" spans="1:54" x14ac:dyDescent="0.35">
      <c r="A379" s="7" t="s">
        <v>757</v>
      </c>
      <c r="B379" t="s">
        <v>5</v>
      </c>
      <c r="C379">
        <v>382</v>
      </c>
      <c r="D379" t="s">
        <v>758</v>
      </c>
      <c r="E379" s="2">
        <v>786.41</v>
      </c>
      <c r="F379" s="7" t="str">
        <f>+_xlfn.XLOOKUP(LISTAS[[#This Row],[ID]],_01_CODIGOS_Y_COSTOS_xlsm[Producto y N°],_01_CODIGOS_Y_COSTOS_xlsm[FABRICA],"",0,1)</f>
        <v>FADER</v>
      </c>
      <c r="G379" s="26">
        <f>LISTAS[[#This Row],[Precio]]*(1-0.46)</f>
        <v>424.66140000000001</v>
      </c>
      <c r="H379" s="1">
        <f>+_xlfn.XLOOKUP(LISTAS[[#This Row],[ID]],_01_CODIGOS_Y_COSTOS_xlsm[Producto y N°],_01_CODIGOS_Y_COSTOS_xlsm[COSTO],0,0,1)</f>
        <v>182.33340000000001</v>
      </c>
      <c r="I379" s="27">
        <f>+IFERROR(LISTAS[[#This Row],[VENTA NETA]]/LISTAS[[#This Row],[COSTO]]-1,0)</f>
        <v>1.3290379052877861</v>
      </c>
      <c r="J379" s="50" t="str">
        <f>IFERROR(VLOOKUP(LISTAS[[#This Row],[ID]],_01_CODIGOS_Y_COSTOS_xlsm[[Producto y N°]:[CODIGO]],2,0),"")</f>
        <v>F-1176</v>
      </c>
      <c r="O379" t="s">
        <v>757</v>
      </c>
      <c r="AB379" s="12" t="str">
        <f>+LISTAS[[#This Row],[Codigo]]&amp;LISTAS[[#This Row],[Fabrica]]</f>
        <v>F-1176FADER</v>
      </c>
      <c r="AC379" s="13" t="str">
        <f>+LISTAS[[#This Row],[Codigo]]</f>
        <v>F-1176</v>
      </c>
      <c r="AD379" s="13" t="str">
        <f>+LISTAS[[#This Row],[ID]]</f>
        <v>PLASTICOS382</v>
      </c>
      <c r="AH379" s="36"/>
      <c r="AI379" s="37">
        <f>+LISTAS[[#This Row],[Precio]]+(LISTAS[[#This Row],[Precio]]*AH379)</f>
        <v>786.41</v>
      </c>
      <c r="AJ379" s="38">
        <f t="shared" si="5"/>
        <v>393.20499999999998</v>
      </c>
      <c r="AL379" s="35">
        <f>+AJ379/LISTAS[[#This Row],[COSTO]]-1</f>
        <v>1.1565165789701721</v>
      </c>
      <c r="AM379" t="str">
        <f>+LISTAS[[#This Row],[ID]]</f>
        <v>PLASTICOS382</v>
      </c>
      <c r="AO379" s="43"/>
      <c r="AP379" s="39">
        <f>LISTAS[[#This Row],[COSTO]]+(LISTAS[[#This Row],[COSTO]]*AO379)</f>
        <v>182.33340000000001</v>
      </c>
      <c r="AQ379" s="44">
        <f>IF(AO379="",0,AP379/LISTAS[[#This Row],[VENTA NETA]]-1)</f>
        <v>0</v>
      </c>
      <c r="AS379" s="39">
        <v>144.4</v>
      </c>
      <c r="AT379" s="48">
        <f>+LISTAS[[#This Row],[COSTO]]/AS379-1</f>
        <v>0.26269667590027712</v>
      </c>
      <c r="BA379" t="s">
        <v>5</v>
      </c>
      <c r="BB379" s="36"/>
    </row>
    <row r="380" spans="1:54" x14ac:dyDescent="0.35">
      <c r="A380" s="7" t="s">
        <v>759</v>
      </c>
      <c r="B380" t="s">
        <v>5</v>
      </c>
      <c r="C380">
        <v>383</v>
      </c>
      <c r="D380" t="s">
        <v>758</v>
      </c>
      <c r="E380" s="2">
        <v>786.41</v>
      </c>
      <c r="F380" s="7" t="str">
        <f>+_xlfn.XLOOKUP(LISTAS[[#This Row],[ID]],_01_CODIGOS_Y_COSTOS_xlsm[Producto y N°],_01_CODIGOS_Y_COSTOS_xlsm[FABRICA],"",0,1)</f>
        <v>FADER</v>
      </c>
      <c r="G380" s="26">
        <f>LISTAS[[#This Row],[Precio]]*(1-0.46)</f>
        <v>424.66140000000001</v>
      </c>
      <c r="H380" s="1">
        <f>+_xlfn.XLOOKUP(LISTAS[[#This Row],[ID]],_01_CODIGOS_Y_COSTOS_xlsm[Producto y N°],_01_CODIGOS_Y_COSTOS_xlsm[COSTO],0,0,1)</f>
        <v>182.33340000000001</v>
      </c>
      <c r="I380" s="27">
        <f>+IFERROR(LISTAS[[#This Row],[VENTA NETA]]/LISTAS[[#This Row],[COSTO]]-1,0)</f>
        <v>1.3290379052877861</v>
      </c>
      <c r="J380" s="50" t="str">
        <f>IFERROR(VLOOKUP(LISTAS[[#This Row],[ID]],_01_CODIGOS_Y_COSTOS_xlsm[[Producto y N°]:[CODIGO]],2,0),"")</f>
        <v>F-1175</v>
      </c>
      <c r="O380" t="s">
        <v>759</v>
      </c>
      <c r="AB380" s="12" t="str">
        <f>+LISTAS[[#This Row],[Codigo]]&amp;LISTAS[[#This Row],[Fabrica]]</f>
        <v>F-1175FADER</v>
      </c>
      <c r="AC380" s="13" t="str">
        <f>+LISTAS[[#This Row],[Codigo]]</f>
        <v>F-1175</v>
      </c>
      <c r="AD380" s="13" t="str">
        <f>+LISTAS[[#This Row],[ID]]</f>
        <v>PLASTICOS383</v>
      </c>
      <c r="AH380" s="36"/>
      <c r="AI380" s="37">
        <f>+LISTAS[[#This Row],[Precio]]+(LISTAS[[#This Row],[Precio]]*AH380)</f>
        <v>786.41</v>
      </c>
      <c r="AJ380" s="38">
        <f t="shared" si="5"/>
        <v>393.20499999999998</v>
      </c>
      <c r="AL380" s="35">
        <f>+AJ380/LISTAS[[#This Row],[COSTO]]-1</f>
        <v>1.1565165789701721</v>
      </c>
      <c r="AM380" t="str">
        <f>+LISTAS[[#This Row],[ID]]</f>
        <v>PLASTICOS383</v>
      </c>
      <c r="AO380" s="43"/>
      <c r="AP380" s="39">
        <f>LISTAS[[#This Row],[COSTO]]+(LISTAS[[#This Row],[COSTO]]*AO380)</f>
        <v>182.33340000000001</v>
      </c>
      <c r="AQ380" s="44">
        <f>IF(AO380="",0,AP380/LISTAS[[#This Row],[VENTA NETA]]-1)</f>
        <v>0</v>
      </c>
      <c r="AS380" s="39">
        <v>144.4</v>
      </c>
      <c r="AT380" s="48">
        <f>+LISTAS[[#This Row],[COSTO]]/AS380-1</f>
        <v>0.26269667590027712</v>
      </c>
      <c r="BA380" t="s">
        <v>5</v>
      </c>
      <c r="BB380" s="36"/>
    </row>
    <row r="381" spans="1:54" x14ac:dyDescent="0.35">
      <c r="A381" s="7" t="s">
        <v>760</v>
      </c>
      <c r="B381" t="s">
        <v>5</v>
      </c>
      <c r="C381">
        <v>384</v>
      </c>
      <c r="D381" t="s">
        <v>761</v>
      </c>
      <c r="E381" s="2">
        <v>1101.68</v>
      </c>
      <c r="F381" s="7" t="str">
        <f>+_xlfn.XLOOKUP(LISTAS[[#This Row],[ID]],_01_CODIGOS_Y_COSTOS_xlsm[Producto y N°],_01_CODIGOS_Y_COSTOS_xlsm[FABRICA],"",0,1)</f>
        <v>FADER</v>
      </c>
      <c r="G381" s="26">
        <f>LISTAS[[#This Row],[Precio]]*(1-0.46)</f>
        <v>594.9072000000001</v>
      </c>
      <c r="H381" s="1">
        <f>+_xlfn.XLOOKUP(LISTAS[[#This Row],[ID]],_01_CODIGOS_Y_COSTOS_xlsm[Producto y N°],_01_CODIGOS_Y_COSTOS_xlsm[COSTO],0,0,1)</f>
        <v>246.38249999999999</v>
      </c>
      <c r="I381" s="27">
        <f>+IFERROR(LISTAS[[#This Row],[VENTA NETA]]/LISTAS[[#This Row],[COSTO]]-1,0)</f>
        <v>1.4145675930717485</v>
      </c>
      <c r="J381" s="50" t="str">
        <f>IFERROR(VLOOKUP(LISTAS[[#This Row],[ID]],_01_CODIGOS_Y_COSTOS_xlsm[[Producto y N°]:[CODIGO]],2,0),"")</f>
        <v>S-378</v>
      </c>
      <c r="O381" t="s">
        <v>760</v>
      </c>
      <c r="AB381" s="12" t="str">
        <f>+LISTAS[[#This Row],[Codigo]]&amp;LISTAS[[#This Row],[Fabrica]]</f>
        <v>S-378FADER</v>
      </c>
      <c r="AC381" s="13" t="str">
        <f>+LISTAS[[#This Row],[Codigo]]</f>
        <v>S-378</v>
      </c>
      <c r="AD381" s="13" t="str">
        <f>+LISTAS[[#This Row],[ID]]</f>
        <v>PLASTICOS384</v>
      </c>
      <c r="AH381" s="36"/>
      <c r="AI381" s="37">
        <f>+LISTAS[[#This Row],[Precio]]+(LISTAS[[#This Row],[Precio]]*AH381)</f>
        <v>1101.68</v>
      </c>
      <c r="AJ381" s="38">
        <f t="shared" si="5"/>
        <v>550.84</v>
      </c>
      <c r="AL381" s="35">
        <f>+AJ381/LISTAS[[#This Row],[COSTO]]-1</f>
        <v>1.2357107343256928</v>
      </c>
      <c r="AM381" t="str">
        <f>+LISTAS[[#This Row],[ID]]</f>
        <v>PLASTICOS384</v>
      </c>
      <c r="AO381" s="43"/>
      <c r="AP381" s="39">
        <f>LISTAS[[#This Row],[COSTO]]+(LISTAS[[#This Row],[COSTO]]*AO381)</f>
        <v>246.38249999999999</v>
      </c>
      <c r="AQ381" s="44">
        <f>IF(AO381="",0,AP381/LISTAS[[#This Row],[VENTA NETA]]-1)</f>
        <v>0</v>
      </c>
      <c r="AS381" s="39">
        <v>193.8</v>
      </c>
      <c r="AT381" s="48">
        <f>+LISTAS[[#This Row],[COSTO]]/AS381-1</f>
        <v>0.27132352941176463</v>
      </c>
      <c r="BA381" t="s">
        <v>5</v>
      </c>
      <c r="BB381" s="36"/>
    </row>
    <row r="382" spans="1:54" x14ac:dyDescent="0.35">
      <c r="A382" s="7" t="s">
        <v>762</v>
      </c>
      <c r="B382" t="s">
        <v>5</v>
      </c>
      <c r="C382">
        <v>385</v>
      </c>
      <c r="D382" t="s">
        <v>763</v>
      </c>
      <c r="E382" s="2">
        <v>1341.73</v>
      </c>
      <c r="F382" s="7" t="str">
        <f>+_xlfn.XLOOKUP(LISTAS[[#This Row],[ID]],_01_CODIGOS_Y_COSTOS_xlsm[Producto y N°],_01_CODIGOS_Y_COSTOS_xlsm[FABRICA],"",0,1)</f>
        <v>FADER</v>
      </c>
      <c r="G382" s="26">
        <f>LISTAS[[#This Row],[Precio]]*(1-0.46)</f>
        <v>724.53420000000006</v>
      </c>
      <c r="H382" s="1">
        <f>+_xlfn.XLOOKUP(LISTAS[[#This Row],[ID]],_01_CODIGOS_Y_COSTOS_xlsm[Producto y N°],_01_CODIGOS_Y_COSTOS_xlsm[COSTO],0,0,1)</f>
        <v>311.22000000000003</v>
      </c>
      <c r="I382" s="27">
        <f>+IFERROR(LISTAS[[#This Row],[VENTA NETA]]/LISTAS[[#This Row],[COSTO]]-1,0)</f>
        <v>1.3280451127819548</v>
      </c>
      <c r="J382" s="50" t="str">
        <f>IFERROR(VLOOKUP(LISTAS[[#This Row],[ID]],_01_CODIGOS_Y_COSTOS_xlsm[[Producto y N°]:[CODIGO]],2,0),"")</f>
        <v>S-369</v>
      </c>
      <c r="O382" t="s">
        <v>762</v>
      </c>
      <c r="AB382" s="12" t="str">
        <f>+LISTAS[[#This Row],[Codigo]]&amp;LISTAS[[#This Row],[Fabrica]]</f>
        <v>S-369FADER</v>
      </c>
      <c r="AC382" s="13" t="str">
        <f>+LISTAS[[#This Row],[Codigo]]</f>
        <v>S-369</v>
      </c>
      <c r="AD382" s="13" t="str">
        <f>+LISTAS[[#This Row],[ID]]</f>
        <v>PLASTICOS385</v>
      </c>
      <c r="AH382" s="36"/>
      <c r="AI382" s="37">
        <f>+LISTAS[[#This Row],[Precio]]+(LISTAS[[#This Row],[Precio]]*AH382)</f>
        <v>1341.73</v>
      </c>
      <c r="AJ382" s="38">
        <f t="shared" si="5"/>
        <v>670.86500000000001</v>
      </c>
      <c r="AL382" s="35">
        <f>+AJ382/LISTAS[[#This Row],[COSTO]]-1</f>
        <v>1.155597326649958</v>
      </c>
      <c r="AM382" t="str">
        <f>+LISTAS[[#This Row],[ID]]</f>
        <v>PLASTICOS385</v>
      </c>
      <c r="AO382" s="43"/>
      <c r="AP382" s="39">
        <f>LISTAS[[#This Row],[COSTO]]+(LISTAS[[#This Row],[COSTO]]*AO382)</f>
        <v>311.22000000000003</v>
      </c>
      <c r="AQ382" s="44">
        <f>IF(AO382="",0,AP382/LISTAS[[#This Row],[VENTA NETA]]-1)</f>
        <v>0</v>
      </c>
      <c r="AS382" s="39">
        <v>247</v>
      </c>
      <c r="AT382" s="48">
        <f>+LISTAS[[#This Row],[COSTO]]/AS382-1</f>
        <v>0.26</v>
      </c>
      <c r="BA382" t="s">
        <v>5</v>
      </c>
      <c r="BB382" s="36"/>
    </row>
    <row r="383" spans="1:54" x14ac:dyDescent="0.35">
      <c r="A383" s="7" t="s">
        <v>764</v>
      </c>
      <c r="B383" t="s">
        <v>5</v>
      </c>
      <c r="C383">
        <v>386</v>
      </c>
      <c r="D383" t="s">
        <v>765</v>
      </c>
      <c r="E383" s="2">
        <v>854.8</v>
      </c>
      <c r="F383" s="7" t="str">
        <f>+_xlfn.XLOOKUP(LISTAS[[#This Row],[ID]],_01_CODIGOS_Y_COSTOS_xlsm[Producto y N°],_01_CODIGOS_Y_COSTOS_xlsm[FABRICA],"",0,1)</f>
        <v>FADER</v>
      </c>
      <c r="G383" s="26">
        <f>LISTAS[[#This Row],[Precio]]*(1-0.46)</f>
        <v>461.59199999999998</v>
      </c>
      <c r="H383" s="1">
        <f>+_xlfn.XLOOKUP(LISTAS[[#This Row],[ID]],_01_CODIGOS_Y_COSTOS_xlsm[Producto y N°],_01_CODIGOS_Y_COSTOS_xlsm[COSTO],0,0,1)</f>
        <v>199.5</v>
      </c>
      <c r="I383" s="27">
        <f>+IFERROR(LISTAS[[#This Row],[VENTA NETA]]/LISTAS[[#This Row],[COSTO]]-1,0)</f>
        <v>1.3137443609022554</v>
      </c>
      <c r="J383" s="50" t="str">
        <f>IFERROR(VLOOKUP(LISTAS[[#This Row],[ID]],_01_CODIGOS_Y_COSTOS_xlsm[[Producto y N°]:[CODIGO]],2,0),"")</f>
        <v>S-373</v>
      </c>
      <c r="O383" t="s">
        <v>764</v>
      </c>
      <c r="AB383" s="12" t="str">
        <f>+LISTAS[[#This Row],[Codigo]]&amp;LISTAS[[#This Row],[Fabrica]]</f>
        <v>S-373FADER</v>
      </c>
      <c r="AC383" s="13" t="str">
        <f>+LISTAS[[#This Row],[Codigo]]</f>
        <v>S-373</v>
      </c>
      <c r="AD383" s="13" t="str">
        <f>+LISTAS[[#This Row],[ID]]</f>
        <v>PLASTICOS386</v>
      </c>
      <c r="AH383" s="36"/>
      <c r="AI383" s="37">
        <f>+LISTAS[[#This Row],[Precio]]+(LISTAS[[#This Row],[Precio]]*AH383)</f>
        <v>854.8</v>
      </c>
      <c r="AJ383" s="38">
        <f t="shared" si="5"/>
        <v>427.4</v>
      </c>
      <c r="AL383" s="35">
        <f>+AJ383/LISTAS[[#This Row],[COSTO]]-1</f>
        <v>1.1423558897243105</v>
      </c>
      <c r="AM383" t="str">
        <f>+LISTAS[[#This Row],[ID]]</f>
        <v>PLASTICOS386</v>
      </c>
      <c r="AO383" s="43"/>
      <c r="AP383" s="39">
        <f>LISTAS[[#This Row],[COSTO]]+(LISTAS[[#This Row],[COSTO]]*AO383)</f>
        <v>199.5</v>
      </c>
      <c r="AQ383" s="44">
        <f>IF(AO383="",0,AP383/LISTAS[[#This Row],[VENTA NETA]]-1)</f>
        <v>0</v>
      </c>
      <c r="AS383" s="39">
        <v>157.69999999999999</v>
      </c>
      <c r="AT383" s="48">
        <f>+LISTAS[[#This Row],[COSTO]]/AS383-1</f>
        <v>0.26506024096385561</v>
      </c>
      <c r="BA383" t="s">
        <v>5</v>
      </c>
      <c r="BB383" s="36"/>
    </row>
    <row r="384" spans="1:54" x14ac:dyDescent="0.35">
      <c r="A384" s="7" t="s">
        <v>766</v>
      </c>
      <c r="B384" t="s">
        <v>5</v>
      </c>
      <c r="C384">
        <v>387</v>
      </c>
      <c r="D384" t="s">
        <v>767</v>
      </c>
      <c r="E384" s="2">
        <v>944.3</v>
      </c>
      <c r="F384" s="7" t="str">
        <f>+_xlfn.XLOOKUP(LISTAS[[#This Row],[ID]],_01_CODIGOS_Y_COSTOS_xlsm[Producto y N°],_01_CODIGOS_Y_COSTOS_xlsm[FABRICA],"",0,1)</f>
        <v>FADER</v>
      </c>
      <c r="G384" s="26">
        <f>LISTAS[[#This Row],[Precio]]*(1-0.46)</f>
        <v>509.92200000000003</v>
      </c>
      <c r="H384" s="1">
        <f>+_xlfn.XLOOKUP(LISTAS[[#This Row],[ID]],_01_CODIGOS_Y_COSTOS_xlsm[Producto y N°],_01_CODIGOS_Y_COSTOS_xlsm[COSTO],0,0,1)</f>
        <v>215.7792</v>
      </c>
      <c r="I384" s="27">
        <f>+IFERROR(LISTAS[[#This Row],[VENTA NETA]]/LISTAS[[#This Row],[COSTO]]-1,0)</f>
        <v>1.3631656804733727</v>
      </c>
      <c r="J384" s="50" t="str">
        <f>IFERROR(VLOOKUP(LISTAS[[#This Row],[ID]],_01_CODIGOS_Y_COSTOS_xlsm[[Producto y N°]:[CODIGO]],2,0),"")</f>
        <v>F-1174</v>
      </c>
      <c r="O384" t="s">
        <v>766</v>
      </c>
      <c r="AB384" s="12" t="str">
        <f>+LISTAS[[#This Row],[Codigo]]&amp;LISTAS[[#This Row],[Fabrica]]</f>
        <v>F-1174FADER</v>
      </c>
      <c r="AC384" s="13" t="str">
        <f>+LISTAS[[#This Row],[Codigo]]</f>
        <v>F-1174</v>
      </c>
      <c r="AD384" s="13" t="str">
        <f>+LISTAS[[#This Row],[ID]]</f>
        <v>PLASTICOS387</v>
      </c>
      <c r="AH384" s="36"/>
      <c r="AI384" s="37">
        <f>+LISTAS[[#This Row],[Precio]]+(LISTAS[[#This Row],[Precio]]*AH384)</f>
        <v>944.3</v>
      </c>
      <c r="AJ384" s="38">
        <f t="shared" si="5"/>
        <v>472.15</v>
      </c>
      <c r="AL384" s="35">
        <f>+AJ384/LISTAS[[#This Row],[COSTO]]-1</f>
        <v>1.1881163708086784</v>
      </c>
      <c r="AM384" t="str">
        <f>+LISTAS[[#This Row],[ID]]</f>
        <v>PLASTICOS387</v>
      </c>
      <c r="AO384" s="43"/>
      <c r="AP384" s="39">
        <f>LISTAS[[#This Row],[COSTO]]+(LISTAS[[#This Row],[COSTO]]*AO384)</f>
        <v>215.7792</v>
      </c>
      <c r="AQ384" s="44">
        <f>IF(AO384="",0,AP384/LISTAS[[#This Row],[VENTA NETA]]-1)</f>
        <v>0</v>
      </c>
      <c r="AS384" s="39">
        <v>171</v>
      </c>
      <c r="AT384" s="48">
        <f>+LISTAS[[#This Row],[COSTO]]/AS384-1</f>
        <v>0.26186666666666669</v>
      </c>
      <c r="BA384" t="s">
        <v>5</v>
      </c>
      <c r="BB384" s="36"/>
    </row>
    <row r="385" spans="1:54" x14ac:dyDescent="0.35">
      <c r="A385" s="7" t="s">
        <v>768</v>
      </c>
      <c r="B385" t="s">
        <v>5</v>
      </c>
      <c r="C385">
        <v>388</v>
      </c>
      <c r="D385" t="s">
        <v>769</v>
      </c>
      <c r="E385" s="2">
        <v>1259.07</v>
      </c>
      <c r="F385" s="7" t="str">
        <f>+_xlfn.XLOOKUP(LISTAS[[#This Row],[ID]],_01_CODIGOS_Y_COSTOS_xlsm[Producto y N°],_01_CODIGOS_Y_COSTOS_xlsm[FABRICA],"",0,1)</f>
        <v>FADER</v>
      </c>
      <c r="G385" s="26">
        <f>LISTAS[[#This Row],[Precio]]*(1-0.46)</f>
        <v>679.89779999999996</v>
      </c>
      <c r="H385" s="1">
        <f>+_xlfn.XLOOKUP(LISTAS[[#This Row],[ID]],_01_CODIGOS_Y_COSTOS_xlsm[Producto y N°],_01_CODIGOS_Y_COSTOS_xlsm[COSTO],0,0,1)</f>
        <v>303.24</v>
      </c>
      <c r="I385" s="27">
        <f>+IFERROR(LISTAS[[#This Row],[VENTA NETA]]/LISTAS[[#This Row],[COSTO]]-1,0)</f>
        <v>1.2421111990502571</v>
      </c>
      <c r="J385" s="50" t="str">
        <f>IFERROR(VLOOKUP(LISTAS[[#This Row],[ID]],_01_CODIGOS_Y_COSTOS_xlsm[[Producto y N°]:[CODIGO]],2,0),"")</f>
        <v>S-377</v>
      </c>
      <c r="O385" t="s">
        <v>768</v>
      </c>
      <c r="AB385" s="12" t="str">
        <f>+LISTAS[[#This Row],[Codigo]]&amp;LISTAS[[#This Row],[Fabrica]]</f>
        <v>S-377FADER</v>
      </c>
      <c r="AC385" s="13" t="str">
        <f>+LISTAS[[#This Row],[Codigo]]</f>
        <v>S-377</v>
      </c>
      <c r="AD385" s="13" t="str">
        <f>+LISTAS[[#This Row],[ID]]</f>
        <v>PLASTICOS388</v>
      </c>
      <c r="AH385" s="36"/>
      <c r="AI385" s="37">
        <f>+LISTAS[[#This Row],[Precio]]+(LISTAS[[#This Row],[Precio]]*AH385)</f>
        <v>1259.07</v>
      </c>
      <c r="AJ385" s="38">
        <f t="shared" si="5"/>
        <v>629.53499999999997</v>
      </c>
      <c r="AL385" s="35">
        <f>+AJ385/LISTAS[[#This Row],[COSTO]]-1</f>
        <v>1.0760288880094975</v>
      </c>
      <c r="AM385" t="str">
        <f>+LISTAS[[#This Row],[ID]]</f>
        <v>PLASTICOS388</v>
      </c>
      <c r="AO385" s="43"/>
      <c r="AP385" s="39">
        <f>LISTAS[[#This Row],[COSTO]]+(LISTAS[[#This Row],[COSTO]]*AO385)</f>
        <v>303.24</v>
      </c>
      <c r="AQ385" s="44">
        <f>IF(AO385="",0,AP385/LISTAS[[#This Row],[VENTA NETA]]-1)</f>
        <v>0</v>
      </c>
      <c r="AS385" s="39">
        <v>233.7</v>
      </c>
      <c r="AT385" s="48">
        <f>+LISTAS[[#This Row],[COSTO]]/AS385-1</f>
        <v>0.29756097560975614</v>
      </c>
      <c r="BA385" t="s">
        <v>5</v>
      </c>
      <c r="BB385" s="36"/>
    </row>
    <row r="386" spans="1:54" x14ac:dyDescent="0.35">
      <c r="A386" s="7" t="s">
        <v>770</v>
      </c>
      <c r="B386" t="s">
        <v>5</v>
      </c>
      <c r="C386">
        <v>389</v>
      </c>
      <c r="D386" t="s">
        <v>771</v>
      </c>
      <c r="E386" s="2">
        <v>1030.92</v>
      </c>
      <c r="F386" s="7" t="str">
        <f>+_xlfn.XLOOKUP(LISTAS[[#This Row],[ID]],_01_CODIGOS_Y_COSTOS_xlsm[Producto y N°],_01_CODIGOS_Y_COSTOS_xlsm[FABRICA],"",0,1)</f>
        <v>FADER</v>
      </c>
      <c r="G386" s="26">
        <f>LISTAS[[#This Row],[Precio]]*(1-0.46)</f>
        <v>556.69680000000005</v>
      </c>
      <c r="H386" s="1">
        <f>+_xlfn.XLOOKUP(LISTAS[[#This Row],[ID]],_01_CODIGOS_Y_COSTOS_xlsm[Producto y N°],_01_CODIGOS_Y_COSTOS_xlsm[COSTO],0,0,1)</f>
        <v>198.51689999999999</v>
      </c>
      <c r="I386" s="27">
        <f>+IFERROR(LISTAS[[#This Row],[VENTA NETA]]/LISTAS[[#This Row],[COSTO]]-1,0)</f>
        <v>1.8042791319026241</v>
      </c>
      <c r="J386" s="50" t="str">
        <f>IFERROR(VLOOKUP(LISTAS[[#This Row],[ID]],_01_CODIGOS_Y_COSTOS_xlsm[[Producto y N°]:[CODIGO]],2,0),"")</f>
        <v>F-1173</v>
      </c>
      <c r="O386" t="s">
        <v>770</v>
      </c>
      <c r="AB386" s="12" t="str">
        <f>+LISTAS[[#This Row],[Codigo]]&amp;LISTAS[[#This Row],[Fabrica]]</f>
        <v>F-1173FADER</v>
      </c>
      <c r="AC386" s="13" t="str">
        <f>+LISTAS[[#This Row],[Codigo]]</f>
        <v>F-1173</v>
      </c>
      <c r="AD386" s="13" t="str">
        <f>+LISTAS[[#This Row],[ID]]</f>
        <v>PLASTICOS389</v>
      </c>
      <c r="AH386" s="36"/>
      <c r="AI386" s="37">
        <f>+LISTAS[[#This Row],[Precio]]+(LISTAS[[#This Row],[Precio]]*AH386)</f>
        <v>1030.92</v>
      </c>
      <c r="AJ386" s="38">
        <f t="shared" ref="AJ386:AJ449" si="6">+((100-50)*0.01)*AI386</f>
        <v>515.46</v>
      </c>
      <c r="AL386" s="35">
        <f>+AJ386/LISTAS[[#This Row],[COSTO]]-1</f>
        <v>1.5965547517616892</v>
      </c>
      <c r="AM386" t="str">
        <f>+LISTAS[[#This Row],[ID]]</f>
        <v>PLASTICOS389</v>
      </c>
      <c r="AO386" s="43"/>
      <c r="AP386" s="39">
        <f>LISTAS[[#This Row],[COSTO]]+(LISTAS[[#This Row],[COSTO]]*AO386)</f>
        <v>198.51689999999999</v>
      </c>
      <c r="AQ386" s="44">
        <f>IF(AO386="",0,AP386/LISTAS[[#This Row],[VENTA NETA]]-1)</f>
        <v>0</v>
      </c>
      <c r="AS386" s="39">
        <v>156.75</v>
      </c>
      <c r="AT386" s="48">
        <f>+LISTAS[[#This Row],[COSTO]]/AS386-1</f>
        <v>0.2664555023923445</v>
      </c>
      <c r="BA386" t="s">
        <v>5</v>
      </c>
      <c r="BB386" s="36"/>
    </row>
    <row r="387" spans="1:54" x14ac:dyDescent="0.35">
      <c r="A387" s="7" t="s">
        <v>772</v>
      </c>
      <c r="B387" t="s">
        <v>5</v>
      </c>
      <c r="C387">
        <v>390</v>
      </c>
      <c r="D387" t="s">
        <v>773</v>
      </c>
      <c r="E387" s="2">
        <v>800.33</v>
      </c>
      <c r="F387" s="7" t="str">
        <f>+_xlfn.XLOOKUP(LISTAS[[#This Row],[ID]],_01_CODIGOS_Y_COSTOS_xlsm[Producto y N°],_01_CODIGOS_Y_COSTOS_xlsm[FABRICA],"",0,1)</f>
        <v>FADER</v>
      </c>
      <c r="G387" s="26">
        <f>LISTAS[[#This Row],[Precio]]*(1-0.46)</f>
        <v>432.17820000000006</v>
      </c>
      <c r="H387" s="1">
        <f>+_xlfn.XLOOKUP(LISTAS[[#This Row],[ID]],_01_CODIGOS_Y_COSTOS_xlsm[Producto y N°],_01_CODIGOS_Y_COSTOS_xlsm[COSTO],0,0,1)</f>
        <v>187.53</v>
      </c>
      <c r="I387" s="27">
        <f>+IFERROR(LISTAS[[#This Row],[VENTA NETA]]/LISTAS[[#This Row],[COSTO]]-1,0)</f>
        <v>1.304581666933291</v>
      </c>
      <c r="J387" s="50" t="str">
        <f>IFERROR(VLOOKUP(LISTAS[[#This Row],[ID]],_01_CODIGOS_Y_COSTOS_xlsm[[Producto y N°]:[CODIGO]],2,0),"")</f>
        <v>S-370</v>
      </c>
      <c r="O387" t="s">
        <v>772</v>
      </c>
      <c r="AB387" s="12" t="str">
        <f>+LISTAS[[#This Row],[Codigo]]&amp;LISTAS[[#This Row],[Fabrica]]</f>
        <v>S-370FADER</v>
      </c>
      <c r="AC387" s="13" t="str">
        <f>+LISTAS[[#This Row],[Codigo]]</f>
        <v>S-370</v>
      </c>
      <c r="AD387" s="13" t="str">
        <f>+LISTAS[[#This Row],[ID]]</f>
        <v>PLASTICOS390</v>
      </c>
      <c r="AH387" s="36"/>
      <c r="AI387" s="37">
        <f>+LISTAS[[#This Row],[Precio]]+(LISTAS[[#This Row],[Precio]]*AH387)</f>
        <v>800.33</v>
      </c>
      <c r="AJ387" s="38">
        <f t="shared" si="6"/>
        <v>400.16500000000002</v>
      </c>
      <c r="AL387" s="35">
        <f>+AJ387/LISTAS[[#This Row],[COSTO]]-1</f>
        <v>1.1338719138271212</v>
      </c>
      <c r="AM387" t="str">
        <f>+LISTAS[[#This Row],[ID]]</f>
        <v>PLASTICOS390</v>
      </c>
      <c r="AO387" s="43"/>
      <c r="AP387" s="39">
        <f>LISTAS[[#This Row],[COSTO]]+(LISTAS[[#This Row],[COSTO]]*AO387)</f>
        <v>187.53</v>
      </c>
      <c r="AQ387" s="44">
        <f>IF(AO387="",0,AP387/LISTAS[[#This Row],[VENTA NETA]]-1)</f>
        <v>0</v>
      </c>
      <c r="AS387" s="39">
        <v>148.19999999999999</v>
      </c>
      <c r="AT387" s="48">
        <f>+LISTAS[[#This Row],[COSTO]]/AS387-1</f>
        <v>0.26538461538461555</v>
      </c>
      <c r="BA387" t="s">
        <v>5</v>
      </c>
      <c r="BB387" s="36"/>
    </row>
    <row r="388" spans="1:54" x14ac:dyDescent="0.35">
      <c r="A388" s="7" t="s">
        <v>774</v>
      </c>
      <c r="B388" t="s">
        <v>5</v>
      </c>
      <c r="C388">
        <v>391</v>
      </c>
      <c r="D388" t="s">
        <v>775</v>
      </c>
      <c r="E388" s="2">
        <v>2114.4299999999998</v>
      </c>
      <c r="F388" s="7" t="str">
        <f>+_xlfn.XLOOKUP(LISTAS[[#This Row],[ID]],_01_CODIGOS_Y_COSTOS_xlsm[Producto y N°],_01_CODIGOS_Y_COSTOS_xlsm[FABRICA],"",0,1)</f>
        <v>FADER</v>
      </c>
      <c r="G388" s="26">
        <f>LISTAS[[#This Row],[Precio]]*(1-0.46)</f>
        <v>1141.7922000000001</v>
      </c>
      <c r="H388" s="1">
        <f>+_xlfn.XLOOKUP(LISTAS[[#This Row],[ID]],_01_CODIGOS_Y_COSTOS_xlsm[Producto y N°],_01_CODIGOS_Y_COSTOS_xlsm[COSTO],0,0,1)</f>
        <v>483.78750000000002</v>
      </c>
      <c r="I388" s="27">
        <f>+IFERROR(LISTAS[[#This Row],[VENTA NETA]]/LISTAS[[#This Row],[COSTO]]-1,0)</f>
        <v>1.360110999147353</v>
      </c>
      <c r="J388" s="50" t="str">
        <f>IFERROR(VLOOKUP(LISTAS[[#This Row],[ID]],_01_CODIGOS_Y_COSTOS_xlsm[[Producto y N°]:[CODIGO]],2,0),"")</f>
        <v>S-372</v>
      </c>
      <c r="O388" t="s">
        <v>774</v>
      </c>
      <c r="AB388" s="12" t="str">
        <f>+LISTAS[[#This Row],[Codigo]]&amp;LISTAS[[#This Row],[Fabrica]]</f>
        <v>S-372FADER</v>
      </c>
      <c r="AC388" s="13" t="str">
        <f>+LISTAS[[#This Row],[Codigo]]</f>
        <v>S-372</v>
      </c>
      <c r="AD388" s="13" t="str">
        <f>+LISTAS[[#This Row],[ID]]</f>
        <v>PLASTICOS391</v>
      </c>
      <c r="AH388" s="36"/>
      <c r="AI388" s="37">
        <f>+LISTAS[[#This Row],[Precio]]+(LISTAS[[#This Row],[Precio]]*AH388)</f>
        <v>2114.4299999999998</v>
      </c>
      <c r="AJ388" s="38">
        <f t="shared" si="6"/>
        <v>1057.2149999999999</v>
      </c>
      <c r="AL388" s="35">
        <f>+AJ388/LISTAS[[#This Row],[COSTO]]-1</f>
        <v>1.1852879621734749</v>
      </c>
      <c r="AM388" t="str">
        <f>+LISTAS[[#This Row],[ID]]</f>
        <v>PLASTICOS391</v>
      </c>
      <c r="AO388" s="43"/>
      <c r="AP388" s="39">
        <f>LISTAS[[#This Row],[COSTO]]+(LISTAS[[#This Row],[COSTO]]*AO388)</f>
        <v>483.78750000000002</v>
      </c>
      <c r="AQ388" s="44">
        <f>IF(AO388="",0,AP388/LISTAS[[#This Row],[VENTA NETA]]-1)</f>
        <v>0</v>
      </c>
      <c r="AS388" s="39">
        <v>380</v>
      </c>
      <c r="AT388" s="48">
        <f>+LISTAS[[#This Row],[COSTO]]/AS388-1</f>
        <v>0.27312500000000006</v>
      </c>
      <c r="BA388" t="s">
        <v>5</v>
      </c>
      <c r="BB388" s="36"/>
    </row>
    <row r="389" spans="1:54" x14ac:dyDescent="0.35">
      <c r="A389" s="7" t="s">
        <v>776</v>
      </c>
      <c r="B389" t="s">
        <v>5</v>
      </c>
      <c r="C389">
        <v>392</v>
      </c>
      <c r="D389" t="s">
        <v>777</v>
      </c>
      <c r="E389" s="2">
        <v>2070.67</v>
      </c>
      <c r="F389" s="7" t="str">
        <f>+_xlfn.XLOOKUP(LISTAS[[#This Row],[ID]],_01_CODIGOS_Y_COSTOS_xlsm[Producto y N°],_01_CODIGOS_Y_COSTOS_xlsm[FABRICA],"",0,1)</f>
        <v>FADER</v>
      </c>
      <c r="G389" s="26">
        <f>LISTAS[[#This Row],[Precio]]*(1-0.46)</f>
        <v>1118.1618000000001</v>
      </c>
      <c r="H389" s="1">
        <f>+_xlfn.XLOOKUP(LISTAS[[#This Row],[ID]],_01_CODIGOS_Y_COSTOS_xlsm[Producto y N°],_01_CODIGOS_Y_COSTOS_xlsm[COSTO],0,0,1)</f>
        <v>420.94499999999999</v>
      </c>
      <c r="I389" s="27">
        <f>+IFERROR(LISTAS[[#This Row],[VENTA NETA]]/LISTAS[[#This Row],[COSTO]]-1,0)</f>
        <v>1.6563132950860564</v>
      </c>
      <c r="J389" s="50" t="str">
        <f>IFERROR(VLOOKUP(LISTAS[[#This Row],[ID]],_01_CODIGOS_Y_COSTOS_xlsm[[Producto y N°]:[CODIGO]],2,0),"")</f>
        <v>S-371</v>
      </c>
      <c r="O389" t="s">
        <v>776</v>
      </c>
      <c r="AB389" s="12" t="str">
        <f>+LISTAS[[#This Row],[Codigo]]&amp;LISTAS[[#This Row],[Fabrica]]</f>
        <v>S-371FADER</v>
      </c>
      <c r="AC389" s="13" t="str">
        <f>+LISTAS[[#This Row],[Codigo]]</f>
        <v>S-371</v>
      </c>
      <c r="AD389" s="13" t="str">
        <f>+LISTAS[[#This Row],[ID]]</f>
        <v>PLASTICOS392</v>
      </c>
      <c r="AH389" s="36"/>
      <c r="AI389" s="37">
        <f>+LISTAS[[#This Row],[Precio]]+(LISTAS[[#This Row],[Precio]]*AH389)</f>
        <v>2070.67</v>
      </c>
      <c r="AJ389" s="38">
        <f t="shared" si="6"/>
        <v>1035.335</v>
      </c>
      <c r="AL389" s="35">
        <f>+AJ389/LISTAS[[#This Row],[COSTO]]-1</f>
        <v>1.4595493473019041</v>
      </c>
      <c r="AM389" t="str">
        <f>+LISTAS[[#This Row],[ID]]</f>
        <v>PLASTICOS392</v>
      </c>
      <c r="AO389" s="43"/>
      <c r="AP389" s="39">
        <f>LISTAS[[#This Row],[COSTO]]+(LISTAS[[#This Row],[COSTO]]*AO389)</f>
        <v>420.94499999999999</v>
      </c>
      <c r="AQ389" s="44">
        <f>IF(AO389="",0,AP389/LISTAS[[#This Row],[VENTA NETA]]-1)</f>
        <v>0</v>
      </c>
      <c r="AS389" s="39">
        <v>332.5</v>
      </c>
      <c r="AT389" s="48">
        <f>+LISTAS[[#This Row],[COSTO]]/AS389-1</f>
        <v>0.26600000000000001</v>
      </c>
      <c r="BA389" t="s">
        <v>5</v>
      </c>
      <c r="BB389" s="36"/>
    </row>
    <row r="390" spans="1:54" x14ac:dyDescent="0.35">
      <c r="A390" s="7" t="s">
        <v>778</v>
      </c>
      <c r="B390" t="s">
        <v>5</v>
      </c>
      <c r="C390">
        <v>393</v>
      </c>
      <c r="D390" t="s">
        <v>6652</v>
      </c>
      <c r="E390" s="2">
        <v>654.84</v>
      </c>
      <c r="F390" s="7" t="str">
        <f>+_xlfn.XLOOKUP(LISTAS[[#This Row],[ID]],_01_CODIGOS_Y_COSTOS_xlsm[Producto y N°],_01_CODIGOS_Y_COSTOS_xlsm[FABRICA],"",0,1)</f>
        <v>FADER</v>
      </c>
      <c r="G390" s="26">
        <f>LISTAS[[#This Row],[Precio]]*(1-0.46)</f>
        <v>353.61360000000002</v>
      </c>
      <c r="H390" s="1">
        <f>+_xlfn.XLOOKUP(LISTAS[[#This Row],[ID]],_01_CODIGOS_Y_COSTOS_xlsm[Producto y N°],_01_CODIGOS_Y_COSTOS_xlsm[COSTO],0,0,1)</f>
        <v>151.62</v>
      </c>
      <c r="I390" s="27">
        <f>+IFERROR(LISTAS[[#This Row],[VENTA NETA]]/LISTAS[[#This Row],[COSTO]]-1,0)</f>
        <v>1.3322358527898697</v>
      </c>
      <c r="J390" s="50" t="str">
        <f>IFERROR(VLOOKUP(LISTAS[[#This Row],[ID]],_01_CODIGOS_Y_COSTOS_xlsm[[Producto y N°]:[CODIGO]],2,0),"")</f>
        <v>S-379</v>
      </c>
      <c r="O390" t="s">
        <v>778</v>
      </c>
      <c r="AB390" s="12" t="str">
        <f>+LISTAS[[#This Row],[Codigo]]&amp;LISTAS[[#This Row],[Fabrica]]</f>
        <v>S-379FADER</v>
      </c>
      <c r="AC390" s="13" t="str">
        <f>+LISTAS[[#This Row],[Codigo]]</f>
        <v>S-379</v>
      </c>
      <c r="AD390" s="13" t="str">
        <f>+LISTAS[[#This Row],[ID]]</f>
        <v>PLASTICOS393</v>
      </c>
      <c r="AH390" s="36"/>
      <c r="AI390" s="37">
        <f>+LISTAS[[#This Row],[Precio]]+(LISTAS[[#This Row],[Precio]]*AH390)</f>
        <v>654.84</v>
      </c>
      <c r="AJ390" s="38">
        <f t="shared" si="6"/>
        <v>327.42</v>
      </c>
      <c r="AL390" s="35">
        <f>+AJ390/LISTAS[[#This Row],[COSTO]]-1</f>
        <v>1.1594776414721015</v>
      </c>
      <c r="AM390" t="str">
        <f>+LISTAS[[#This Row],[ID]]</f>
        <v>PLASTICOS393</v>
      </c>
      <c r="AO390" s="43"/>
      <c r="AP390" s="39">
        <f>LISTAS[[#This Row],[COSTO]]+(LISTAS[[#This Row],[COSTO]]*AO390)</f>
        <v>151.62</v>
      </c>
      <c r="AQ390" s="44">
        <f>IF(AO390="",0,AP390/LISTAS[[#This Row],[VENTA NETA]]-1)</f>
        <v>0</v>
      </c>
      <c r="AS390" s="39">
        <v>118.75</v>
      </c>
      <c r="AT390" s="48">
        <f>+LISTAS[[#This Row],[COSTO]]/AS390-1</f>
        <v>0.27679999999999993</v>
      </c>
      <c r="BA390" t="s">
        <v>5</v>
      </c>
      <c r="BB390" s="36"/>
    </row>
    <row r="391" spans="1:54" x14ac:dyDescent="0.35">
      <c r="A391" s="7" t="s">
        <v>779</v>
      </c>
      <c r="B391" t="s">
        <v>5</v>
      </c>
      <c r="C391">
        <v>394</v>
      </c>
      <c r="D391" t="s">
        <v>780</v>
      </c>
      <c r="E391" s="2">
        <v>2766.12</v>
      </c>
      <c r="F391" s="7" t="str">
        <f>+_xlfn.XLOOKUP(LISTAS[[#This Row],[ID]],_01_CODIGOS_Y_COSTOS_xlsm[Producto y N°],_01_CODIGOS_Y_COSTOS_xlsm[FABRICA],"",0,1)</f>
        <v>FADER</v>
      </c>
      <c r="G391" s="26">
        <f>LISTAS[[#This Row],[Precio]]*(1-0.46)</f>
        <v>1493.7048</v>
      </c>
      <c r="H391" s="1">
        <f>+_xlfn.XLOOKUP(LISTAS[[#This Row],[ID]],_01_CODIGOS_Y_COSTOS_xlsm[Producto y N°],_01_CODIGOS_Y_COSTOS_xlsm[COSTO],0,0,1)</f>
        <v>420.94499999999999</v>
      </c>
      <c r="I391" s="27">
        <f>+IFERROR(LISTAS[[#This Row],[VENTA NETA]]/LISTAS[[#This Row],[COSTO]]-1,0)</f>
        <v>2.5484559740583688</v>
      </c>
      <c r="J391" s="50" t="str">
        <f>IFERROR(VLOOKUP(LISTAS[[#This Row],[ID]],_01_CODIGOS_Y_COSTOS_xlsm[[Producto y N°]:[CODIGO]],2,0),"")</f>
        <v>S-374</v>
      </c>
      <c r="O391" t="s">
        <v>779</v>
      </c>
      <c r="AB391" s="12" t="str">
        <f>+LISTAS[[#This Row],[Codigo]]&amp;LISTAS[[#This Row],[Fabrica]]</f>
        <v>S-374FADER</v>
      </c>
      <c r="AC391" s="13" t="str">
        <f>+LISTAS[[#This Row],[Codigo]]</f>
        <v>S-374</v>
      </c>
      <c r="AD391" s="13" t="str">
        <f>+LISTAS[[#This Row],[ID]]</f>
        <v>PLASTICOS394</v>
      </c>
      <c r="AH391" s="36"/>
      <c r="AI391" s="37">
        <f>+LISTAS[[#This Row],[Precio]]+(LISTAS[[#This Row],[Precio]]*AH391)</f>
        <v>2766.12</v>
      </c>
      <c r="AJ391" s="38">
        <f t="shared" si="6"/>
        <v>1383.06</v>
      </c>
      <c r="AL391" s="35">
        <f>+AJ391/LISTAS[[#This Row],[COSTO]]-1</f>
        <v>2.2856073833873785</v>
      </c>
      <c r="AM391" t="str">
        <f>+LISTAS[[#This Row],[ID]]</f>
        <v>PLASTICOS394</v>
      </c>
      <c r="AO391" s="43"/>
      <c r="AP391" s="39">
        <f>LISTAS[[#This Row],[COSTO]]+(LISTAS[[#This Row],[COSTO]]*AO391)</f>
        <v>420.94499999999999</v>
      </c>
      <c r="AQ391" s="44">
        <f>IF(AO391="",0,AP391/LISTAS[[#This Row],[VENTA NETA]]-1)</f>
        <v>0</v>
      </c>
      <c r="AS391" s="39">
        <v>511.1</v>
      </c>
      <c r="AT391" s="48">
        <f>+LISTAS[[#This Row],[COSTO]]/AS391-1</f>
        <v>-0.17639405204460967</v>
      </c>
      <c r="BA391" t="s">
        <v>5</v>
      </c>
      <c r="BB391" s="36"/>
    </row>
    <row r="392" spans="1:54" x14ac:dyDescent="0.35">
      <c r="A392" s="7" t="s">
        <v>781</v>
      </c>
      <c r="B392" t="s">
        <v>5</v>
      </c>
      <c r="C392">
        <v>395</v>
      </c>
      <c r="D392" t="s">
        <v>782</v>
      </c>
      <c r="E392" s="2">
        <v>1302.4100000000001</v>
      </c>
      <c r="F392" s="7" t="str">
        <f>+_xlfn.XLOOKUP(LISTAS[[#This Row],[ID]],_01_CODIGOS_Y_COSTOS_xlsm[Producto y N°],_01_CODIGOS_Y_COSTOS_xlsm[FABRICA],"",0,1)</f>
        <v>FADER</v>
      </c>
      <c r="G392" s="26">
        <f>LISTAS[[#This Row],[Precio]]*(1-0.46)</f>
        <v>703.30140000000006</v>
      </c>
      <c r="H392" s="1">
        <f>+_xlfn.XLOOKUP(LISTAS[[#This Row],[ID]],_01_CODIGOS_Y_COSTOS_xlsm[Producto y N°],_01_CODIGOS_Y_COSTOS_xlsm[COSTO],0,0,1)</f>
        <v>231.96260000000001</v>
      </c>
      <c r="I392" s="27">
        <f>+IFERROR(LISTAS[[#This Row],[VENTA NETA]]/LISTAS[[#This Row],[COSTO]]-1,0)</f>
        <v>2.0319603246385411</v>
      </c>
      <c r="J392" s="50" t="str">
        <f>IFERROR(VLOOKUP(LISTAS[[#This Row],[ID]],_01_CODIGOS_Y_COSTOS_xlsm[[Producto y N°]:[CODIGO]],2,0),"")</f>
        <v>F-1177</v>
      </c>
      <c r="O392" t="s">
        <v>781</v>
      </c>
      <c r="AB392" s="12" t="str">
        <f>+LISTAS[[#This Row],[Codigo]]&amp;LISTAS[[#This Row],[Fabrica]]</f>
        <v>F-1177FADER</v>
      </c>
      <c r="AC392" s="13" t="str">
        <f>+LISTAS[[#This Row],[Codigo]]</f>
        <v>F-1177</v>
      </c>
      <c r="AD392" s="13" t="str">
        <f>+LISTAS[[#This Row],[ID]]</f>
        <v>PLASTICOS395</v>
      </c>
      <c r="AH392" s="36"/>
      <c r="AI392" s="37">
        <f>+LISTAS[[#This Row],[Precio]]+(LISTAS[[#This Row],[Precio]]*AH392)</f>
        <v>1302.4100000000001</v>
      </c>
      <c r="AJ392" s="38">
        <f t="shared" si="6"/>
        <v>651.20500000000004</v>
      </c>
      <c r="AL392" s="35">
        <f>+AJ392/LISTAS[[#This Row],[COSTO]]-1</f>
        <v>1.8073706709616122</v>
      </c>
      <c r="AM392" t="str">
        <f>+LISTAS[[#This Row],[ID]]</f>
        <v>PLASTICOS395</v>
      </c>
      <c r="AO392" s="43"/>
      <c r="AP392" s="39">
        <f>LISTAS[[#This Row],[COSTO]]+(LISTAS[[#This Row],[COSTO]]*AO392)</f>
        <v>231.96260000000001</v>
      </c>
      <c r="AQ392" s="44">
        <f>IF(AO392="",0,AP392/LISTAS[[#This Row],[VENTA NETA]]-1)</f>
        <v>0</v>
      </c>
      <c r="AS392" s="39">
        <v>184.3193</v>
      </c>
      <c r="AT392" s="48">
        <f>+LISTAS[[#This Row],[COSTO]]/AS392-1</f>
        <v>0.25848242696234203</v>
      </c>
      <c r="BA392" t="s">
        <v>5</v>
      </c>
      <c r="BB392" s="36"/>
    </row>
    <row r="393" spans="1:54" x14ac:dyDescent="0.35">
      <c r="A393" s="7" t="s">
        <v>783</v>
      </c>
      <c r="B393" t="s">
        <v>5</v>
      </c>
      <c r="C393">
        <v>396</v>
      </c>
      <c r="D393" t="s">
        <v>784</v>
      </c>
      <c r="E393" s="2">
        <v>1423.86</v>
      </c>
      <c r="F393" s="7" t="str">
        <f>+_xlfn.XLOOKUP(LISTAS[[#This Row],[ID]],_01_CODIGOS_Y_COSTOS_xlsm[Producto y N°],_01_CODIGOS_Y_COSTOS_xlsm[FABRICA],"",0,1)</f>
        <v>FADER</v>
      </c>
      <c r="G393" s="26">
        <f>LISTAS[[#This Row],[Precio]]*(1-0.46)</f>
        <v>768.88440000000003</v>
      </c>
      <c r="H393" s="1">
        <f>+_xlfn.XLOOKUP(LISTAS[[#This Row],[ID]],_01_CODIGOS_Y_COSTOS_xlsm[Producto y N°],_01_CODIGOS_Y_COSTOS_xlsm[COSTO],0,0,1)</f>
        <v>285.9074</v>
      </c>
      <c r="I393" s="27">
        <f>+IFERROR(LISTAS[[#This Row],[VENTA NETA]]/LISTAS[[#This Row],[COSTO]]-1,0)</f>
        <v>1.6892777171909508</v>
      </c>
      <c r="J393" s="50" t="str">
        <f>IFERROR(VLOOKUP(LISTAS[[#This Row],[ID]],_01_CODIGOS_Y_COSTOS_xlsm[[Producto y N°]:[CODIGO]],2,0),"")</f>
        <v>F-1179</v>
      </c>
      <c r="O393" t="s">
        <v>783</v>
      </c>
      <c r="AB393" s="12" t="str">
        <f>+LISTAS[[#This Row],[Codigo]]&amp;LISTAS[[#This Row],[Fabrica]]</f>
        <v>F-1179FADER</v>
      </c>
      <c r="AC393" s="13" t="str">
        <f>+LISTAS[[#This Row],[Codigo]]</f>
        <v>F-1179</v>
      </c>
      <c r="AD393" s="13" t="str">
        <f>+LISTAS[[#This Row],[ID]]</f>
        <v>PLASTICOS396</v>
      </c>
      <c r="AH393" s="36"/>
      <c r="AI393" s="37">
        <f>+LISTAS[[#This Row],[Precio]]+(LISTAS[[#This Row],[Precio]]*AH393)</f>
        <v>1423.86</v>
      </c>
      <c r="AJ393" s="38">
        <f t="shared" si="6"/>
        <v>711.93</v>
      </c>
      <c r="AL393" s="35">
        <f>+AJ393/LISTAS[[#This Row],[COSTO]]-1</f>
        <v>1.4900719603619912</v>
      </c>
      <c r="AM393" t="str">
        <f>+LISTAS[[#This Row],[ID]]</f>
        <v>PLASTICOS396</v>
      </c>
      <c r="AO393" s="43"/>
      <c r="AP393" s="39">
        <f>LISTAS[[#This Row],[COSTO]]+(LISTAS[[#This Row],[COSTO]]*AO393)</f>
        <v>285.9074</v>
      </c>
      <c r="AQ393" s="44">
        <f>IF(AO393="",0,AP393/LISTAS[[#This Row],[VENTA NETA]]-1)</f>
        <v>0</v>
      </c>
      <c r="AS393" s="39">
        <v>228</v>
      </c>
      <c r="AT393" s="48">
        <f>+LISTAS[[#This Row],[COSTO]]/AS393-1</f>
        <v>0.25397982456140356</v>
      </c>
      <c r="BA393" t="s">
        <v>5</v>
      </c>
      <c r="BB393" s="36"/>
    </row>
    <row r="394" spans="1:54" x14ac:dyDescent="0.35">
      <c r="A394" s="7" t="s">
        <v>785</v>
      </c>
      <c r="B394" t="s">
        <v>5</v>
      </c>
      <c r="C394">
        <v>397</v>
      </c>
      <c r="D394" t="s">
        <v>786</v>
      </c>
      <c r="E394" s="2">
        <v>1302.4100000000001</v>
      </c>
      <c r="F394" s="7" t="str">
        <f>+_xlfn.XLOOKUP(LISTAS[[#This Row],[ID]],_01_CODIGOS_Y_COSTOS_xlsm[Producto y N°],_01_CODIGOS_Y_COSTOS_xlsm[FABRICA],"",0,1)</f>
        <v>FADER</v>
      </c>
      <c r="G394" s="26">
        <f>LISTAS[[#This Row],[Precio]]*(1-0.46)</f>
        <v>703.30140000000006</v>
      </c>
      <c r="H394" s="1">
        <f>+_xlfn.XLOOKUP(LISTAS[[#This Row],[ID]],_01_CODIGOS_Y_COSTOS_xlsm[Producto y N°],_01_CODIGOS_Y_COSTOS_xlsm[COSTO],0,0,1)</f>
        <v>231.96260000000001</v>
      </c>
      <c r="I394" s="27">
        <f>+IFERROR(LISTAS[[#This Row],[VENTA NETA]]/LISTAS[[#This Row],[COSTO]]-1,0)</f>
        <v>2.0319603246385411</v>
      </c>
      <c r="J394" s="50" t="str">
        <f>IFERROR(VLOOKUP(LISTAS[[#This Row],[ID]],_01_CODIGOS_Y_COSTOS_xlsm[[Producto y N°]:[CODIGO]],2,0),"")</f>
        <v>F-1178</v>
      </c>
      <c r="O394" t="s">
        <v>785</v>
      </c>
      <c r="AB394" s="12" t="str">
        <f>+LISTAS[[#This Row],[Codigo]]&amp;LISTAS[[#This Row],[Fabrica]]</f>
        <v>F-1178FADER</v>
      </c>
      <c r="AC394" s="13" t="str">
        <f>+LISTAS[[#This Row],[Codigo]]</f>
        <v>F-1178</v>
      </c>
      <c r="AD394" s="13" t="str">
        <f>+LISTAS[[#This Row],[ID]]</f>
        <v>PLASTICOS397</v>
      </c>
      <c r="AH394" s="36"/>
      <c r="AI394" s="37">
        <f>+LISTAS[[#This Row],[Precio]]+(LISTAS[[#This Row],[Precio]]*AH394)</f>
        <v>1302.4100000000001</v>
      </c>
      <c r="AJ394" s="38">
        <f t="shared" si="6"/>
        <v>651.20500000000004</v>
      </c>
      <c r="AL394" s="35">
        <f>+AJ394/LISTAS[[#This Row],[COSTO]]-1</f>
        <v>1.8073706709616122</v>
      </c>
      <c r="AM394" t="str">
        <f>+LISTAS[[#This Row],[ID]]</f>
        <v>PLASTICOS397</v>
      </c>
      <c r="AO394" s="43"/>
      <c r="AP394" s="39">
        <f>LISTAS[[#This Row],[COSTO]]+(LISTAS[[#This Row],[COSTO]]*AO394)</f>
        <v>231.96260000000001</v>
      </c>
      <c r="AQ394" s="44">
        <f>IF(AO394="",0,AP394/LISTAS[[#This Row],[VENTA NETA]]-1)</f>
        <v>0</v>
      </c>
      <c r="AS394" s="39">
        <v>184.3193</v>
      </c>
      <c r="AT394" s="48">
        <f>+LISTAS[[#This Row],[COSTO]]/AS394-1</f>
        <v>0.25848242696234203</v>
      </c>
      <c r="BA394" t="s">
        <v>5</v>
      </c>
      <c r="BB394" s="36"/>
    </row>
    <row r="395" spans="1:54" x14ac:dyDescent="0.35">
      <c r="A395" s="7" t="s">
        <v>787</v>
      </c>
      <c r="B395" t="s">
        <v>5</v>
      </c>
      <c r="C395">
        <v>398</v>
      </c>
      <c r="D395" t="s">
        <v>788</v>
      </c>
      <c r="E395" s="2">
        <v>860.93</v>
      </c>
      <c r="F395" s="7" t="str">
        <f>+_xlfn.XLOOKUP(LISTAS[[#This Row],[ID]],_01_CODIGOS_Y_COSTOS_xlsm[Producto y N°],_01_CODIGOS_Y_COSTOS_xlsm[FABRICA],"",0,1)</f>
        <v>FADER</v>
      </c>
      <c r="G395" s="26">
        <f>LISTAS[[#This Row],[Precio]]*(1-0.46)</f>
        <v>464.90219999999999</v>
      </c>
      <c r="H395" s="1">
        <f>+_xlfn.XLOOKUP(LISTAS[[#This Row],[ID]],_01_CODIGOS_Y_COSTOS_xlsm[Producto y N°],_01_CODIGOS_Y_COSTOS_xlsm[COSTO],0,0,1)</f>
        <v>0</v>
      </c>
      <c r="I395" s="27">
        <f>+IFERROR(LISTAS[[#This Row],[VENTA NETA]]/LISTAS[[#This Row],[COSTO]]-1,0)</f>
        <v>0</v>
      </c>
      <c r="J395" s="50" t="str">
        <f>IFERROR(VLOOKUP(LISTAS[[#This Row],[ID]],_01_CODIGOS_Y_COSTOS_xlsm[[Producto y N°]:[CODIGO]],2,0),"")</f>
        <v>0</v>
      </c>
      <c r="O395" t="s">
        <v>787</v>
      </c>
      <c r="AB395" s="12" t="str">
        <f>+LISTAS[[#This Row],[Codigo]]&amp;LISTAS[[#This Row],[Fabrica]]</f>
        <v>0FADER</v>
      </c>
      <c r="AC395" s="13" t="str">
        <f>+LISTAS[[#This Row],[Codigo]]</f>
        <v>0</v>
      </c>
      <c r="AD395" s="13" t="str">
        <f>+LISTAS[[#This Row],[ID]]</f>
        <v>PLASTICOS398</v>
      </c>
      <c r="AH395" s="36"/>
      <c r="AI395" s="37">
        <f>+LISTAS[[#This Row],[Precio]]+(LISTAS[[#This Row],[Precio]]*AH395)</f>
        <v>860.93</v>
      </c>
      <c r="AJ395" s="38">
        <f t="shared" si="6"/>
        <v>430.46499999999997</v>
      </c>
      <c r="AL395" s="35" t="e">
        <f>+AJ395/LISTAS[[#This Row],[COSTO]]-1</f>
        <v>#DIV/0!</v>
      </c>
      <c r="AM395" t="str">
        <f>+LISTAS[[#This Row],[ID]]</f>
        <v>PLASTICOS398</v>
      </c>
      <c r="AO395" s="43"/>
      <c r="AP395" s="39">
        <f>LISTAS[[#This Row],[COSTO]]+(LISTAS[[#This Row],[COSTO]]*AO395)</f>
        <v>0</v>
      </c>
      <c r="AQ395" s="44">
        <f>IF(AO395="",0,AP395/LISTAS[[#This Row],[VENTA NETA]]-1)</f>
        <v>0</v>
      </c>
      <c r="AS395" s="39">
        <v>0</v>
      </c>
      <c r="AT395" s="48" t="e">
        <f>+LISTAS[[#This Row],[COSTO]]/AS395-1</f>
        <v>#DIV/0!</v>
      </c>
      <c r="BA395" t="s">
        <v>5</v>
      </c>
      <c r="BB395" s="36"/>
    </row>
    <row r="396" spans="1:54" x14ac:dyDescent="0.35">
      <c r="A396" s="7" t="s">
        <v>789</v>
      </c>
      <c r="B396" t="s">
        <v>5</v>
      </c>
      <c r="C396">
        <v>399</v>
      </c>
      <c r="D396" t="s">
        <v>790</v>
      </c>
      <c r="E396" s="2">
        <v>1565.13</v>
      </c>
      <c r="F396" s="7" t="str">
        <f>+_xlfn.XLOOKUP(LISTAS[[#This Row],[ID]],_01_CODIGOS_Y_COSTOS_xlsm[Producto y N°],_01_CODIGOS_Y_COSTOS_xlsm[FABRICA],"",0,1)</f>
        <v>FADER</v>
      </c>
      <c r="G396" s="26">
        <f>LISTAS[[#This Row],[Precio]]*(1-0.46)</f>
        <v>845.17020000000014</v>
      </c>
      <c r="H396" s="1">
        <f>+_xlfn.XLOOKUP(LISTAS[[#This Row],[ID]],_01_CODIGOS_Y_COSTOS_xlsm[Producto y N°],_01_CODIGOS_Y_COSTOS_xlsm[COSTO],0,0,1)</f>
        <v>269.72399999999999</v>
      </c>
      <c r="I396" s="27">
        <f>+IFERROR(LISTAS[[#This Row],[VENTA NETA]]/LISTAS[[#This Row],[COSTO]]-1,0)</f>
        <v>2.1334630956088452</v>
      </c>
      <c r="J396" s="50" t="str">
        <f>IFERROR(VLOOKUP(LISTAS[[#This Row],[ID]],_01_CODIGOS_Y_COSTOS_xlsm[[Producto y N°]:[CODIGO]],2,0),"")</f>
        <v>F-1153</v>
      </c>
      <c r="O396" t="s">
        <v>789</v>
      </c>
      <c r="AB396" s="12" t="str">
        <f>+LISTAS[[#This Row],[Codigo]]&amp;LISTAS[[#This Row],[Fabrica]]</f>
        <v>F-1153FADER</v>
      </c>
      <c r="AC396" s="13" t="str">
        <f>+LISTAS[[#This Row],[Codigo]]</f>
        <v>F-1153</v>
      </c>
      <c r="AD396" s="13" t="str">
        <f>+LISTAS[[#This Row],[ID]]</f>
        <v>PLASTICOS399</v>
      </c>
      <c r="AH396" s="36"/>
      <c r="AI396" s="37">
        <f>+LISTAS[[#This Row],[Precio]]+(LISTAS[[#This Row],[Precio]]*AH396)</f>
        <v>1565.13</v>
      </c>
      <c r="AJ396" s="38">
        <f t="shared" si="6"/>
        <v>782.56500000000005</v>
      </c>
      <c r="AL396" s="35">
        <f>+AJ396/LISTAS[[#This Row],[COSTO]]-1</f>
        <v>1.9013547181563379</v>
      </c>
      <c r="AM396" t="str">
        <f>+LISTAS[[#This Row],[ID]]</f>
        <v>PLASTICOS399</v>
      </c>
      <c r="AO396" s="43"/>
      <c r="AP396" s="39">
        <f>LISTAS[[#This Row],[COSTO]]+(LISTAS[[#This Row],[COSTO]]*AO396)</f>
        <v>269.72399999999999</v>
      </c>
      <c r="AQ396" s="44">
        <f>IF(AO396="",0,AP396/LISTAS[[#This Row],[VENTA NETA]]-1)</f>
        <v>0</v>
      </c>
      <c r="AS396" s="39">
        <v>212.8</v>
      </c>
      <c r="AT396" s="48">
        <f>+LISTAS[[#This Row],[COSTO]]/AS396-1</f>
        <v>0.26749999999999985</v>
      </c>
      <c r="BA396" t="s">
        <v>5</v>
      </c>
      <c r="BB396" s="36"/>
    </row>
    <row r="397" spans="1:54" x14ac:dyDescent="0.35">
      <c r="A397" s="7" t="s">
        <v>791</v>
      </c>
      <c r="B397" t="s">
        <v>5</v>
      </c>
      <c r="C397">
        <v>400</v>
      </c>
      <c r="D397" t="s">
        <v>792</v>
      </c>
      <c r="E397" s="2">
        <v>1807.47</v>
      </c>
      <c r="F397" s="7" t="str">
        <f>+_xlfn.XLOOKUP(LISTAS[[#This Row],[ID]],_01_CODIGOS_Y_COSTOS_xlsm[Producto y N°],_01_CODIGOS_Y_COSTOS_xlsm[FABRICA],"",0,1)</f>
        <v>FADER</v>
      </c>
      <c r="G397" s="26">
        <f>LISTAS[[#This Row],[Precio]]*(1-0.46)</f>
        <v>976.03380000000004</v>
      </c>
      <c r="H397" s="1">
        <f>+_xlfn.XLOOKUP(LISTAS[[#This Row],[ID]],_01_CODIGOS_Y_COSTOS_xlsm[Producto y N°],_01_CODIGOS_Y_COSTOS_xlsm[COSTO],0,0,1)</f>
        <v>180.54750000000001</v>
      </c>
      <c r="I397" s="27">
        <f>+IFERROR(LISTAS[[#This Row],[VENTA NETA]]/LISTAS[[#This Row],[COSTO]]-1,0)</f>
        <v>4.4059668508287295</v>
      </c>
      <c r="J397" s="50" t="str">
        <f>IFERROR(VLOOKUP(LISTAS[[#This Row],[ID]],_01_CODIGOS_Y_COSTOS_xlsm[[Producto y N°]:[CODIGO]],2,0),"")</f>
        <v>S-350</v>
      </c>
      <c r="O397" t="s">
        <v>791</v>
      </c>
      <c r="AB397" s="12" t="str">
        <f>+LISTAS[[#This Row],[Codigo]]&amp;LISTAS[[#This Row],[Fabrica]]</f>
        <v>S-350FADER</v>
      </c>
      <c r="AC397" s="13" t="str">
        <f>+LISTAS[[#This Row],[Codigo]]</f>
        <v>S-350</v>
      </c>
      <c r="AD397" s="13" t="str">
        <f>+LISTAS[[#This Row],[ID]]</f>
        <v>PLASTICOS400</v>
      </c>
      <c r="AH397" s="36"/>
      <c r="AI397" s="37">
        <f>+LISTAS[[#This Row],[Precio]]+(LISTAS[[#This Row],[Precio]]*AH397)</f>
        <v>1807.47</v>
      </c>
      <c r="AJ397" s="38">
        <f t="shared" si="6"/>
        <v>903.73500000000001</v>
      </c>
      <c r="AL397" s="35">
        <f>+AJ397/LISTAS[[#This Row],[COSTO]]-1</f>
        <v>4.0055248618784525</v>
      </c>
      <c r="AM397" t="str">
        <f>+LISTAS[[#This Row],[ID]]</f>
        <v>PLASTICOS400</v>
      </c>
      <c r="AO397" s="43"/>
      <c r="AP397" s="39">
        <f>LISTAS[[#This Row],[COSTO]]+(LISTAS[[#This Row],[COSTO]]*AO397)</f>
        <v>180.54750000000001</v>
      </c>
      <c r="AQ397" s="44">
        <f>IF(AO397="",0,AP397/LISTAS[[#This Row],[VENTA NETA]]-1)</f>
        <v>0</v>
      </c>
      <c r="AS397" s="39">
        <v>142.5</v>
      </c>
      <c r="AT397" s="48">
        <f>+LISTAS[[#This Row],[COSTO]]/AS397-1</f>
        <v>0.26700000000000013</v>
      </c>
      <c r="BA397" t="s">
        <v>5</v>
      </c>
      <c r="BB397" s="36"/>
    </row>
    <row r="398" spans="1:54" x14ac:dyDescent="0.35">
      <c r="A398" s="7" t="s">
        <v>793</v>
      </c>
      <c r="B398" t="s">
        <v>5</v>
      </c>
      <c r="C398">
        <v>401</v>
      </c>
      <c r="D398" t="s">
        <v>794</v>
      </c>
      <c r="E398" s="2">
        <v>1525.96</v>
      </c>
      <c r="F398" s="7" t="str">
        <f>+_xlfn.XLOOKUP(LISTAS[[#This Row],[ID]],_01_CODIGOS_Y_COSTOS_xlsm[Producto y N°],_01_CODIGOS_Y_COSTOS_xlsm[FABRICA],"",0,1)</f>
        <v>FADER</v>
      </c>
      <c r="G398" s="26">
        <f>LISTAS[[#This Row],[Precio]]*(1-0.46)</f>
        <v>824.01840000000004</v>
      </c>
      <c r="H398" s="1">
        <f>+_xlfn.XLOOKUP(LISTAS[[#This Row],[ID]],_01_CODIGOS_Y_COSTOS_xlsm[Producto y N°],_01_CODIGOS_Y_COSTOS_xlsm[COSTO],0,0,1)</f>
        <v>233.04150000000001</v>
      </c>
      <c r="I398" s="27">
        <f>+IFERROR(LISTAS[[#This Row],[VENTA NETA]]/LISTAS[[#This Row],[COSTO]]-1,0)</f>
        <v>2.5359298665688299</v>
      </c>
      <c r="J398" s="50" t="str">
        <f>IFERROR(VLOOKUP(LISTAS[[#This Row],[ID]],_01_CODIGOS_Y_COSTOS_xlsm[[Producto y N°]:[CODIGO]],2,0),"")</f>
        <v>F-1180</v>
      </c>
      <c r="O398" t="s">
        <v>793</v>
      </c>
      <c r="AB398" s="12" t="str">
        <f>+LISTAS[[#This Row],[Codigo]]&amp;LISTAS[[#This Row],[Fabrica]]</f>
        <v>F-1180FADER</v>
      </c>
      <c r="AC398" s="13" t="str">
        <f>+LISTAS[[#This Row],[Codigo]]</f>
        <v>F-1180</v>
      </c>
      <c r="AD398" s="13" t="str">
        <f>+LISTAS[[#This Row],[ID]]</f>
        <v>PLASTICOS401</v>
      </c>
      <c r="AH398" s="36"/>
      <c r="AI398" s="37">
        <f>+LISTAS[[#This Row],[Precio]]+(LISTAS[[#This Row],[Precio]]*AH398)</f>
        <v>1525.96</v>
      </c>
      <c r="AJ398" s="38">
        <f t="shared" si="6"/>
        <v>762.98</v>
      </c>
      <c r="AL398" s="35">
        <f>+AJ398/LISTAS[[#This Row],[COSTO]]-1</f>
        <v>2.2740091357118795</v>
      </c>
      <c r="AM398" t="str">
        <f>+LISTAS[[#This Row],[ID]]</f>
        <v>PLASTICOS401</v>
      </c>
      <c r="AO398" s="43"/>
      <c r="AP398" s="39">
        <f>LISTAS[[#This Row],[COSTO]]+(LISTAS[[#This Row],[COSTO]]*AO398)</f>
        <v>233.04150000000001</v>
      </c>
      <c r="AQ398" s="44">
        <f>IF(AO398="",0,AP398/LISTAS[[#This Row],[VENTA NETA]]-1)</f>
        <v>0</v>
      </c>
      <c r="AS398" s="39">
        <v>184.3</v>
      </c>
      <c r="AT398" s="48">
        <f>+LISTAS[[#This Row],[COSTO]]/AS398-1</f>
        <v>0.26446825827455234</v>
      </c>
      <c r="BA398" t="s">
        <v>5</v>
      </c>
      <c r="BB398" s="36"/>
    </row>
    <row r="399" spans="1:54" x14ac:dyDescent="0.35">
      <c r="A399" s="7" t="s">
        <v>795</v>
      </c>
      <c r="B399" t="s">
        <v>5</v>
      </c>
      <c r="C399">
        <v>402</v>
      </c>
      <c r="D399" t="s">
        <v>796</v>
      </c>
      <c r="E399" s="2">
        <v>2127.79</v>
      </c>
      <c r="F399" s="7" t="str">
        <f>+_xlfn.XLOOKUP(LISTAS[[#This Row],[ID]],_01_CODIGOS_Y_COSTOS_xlsm[Producto y N°],_01_CODIGOS_Y_COSTOS_xlsm[FABRICA],"",0,1)</f>
        <v>FADER</v>
      </c>
      <c r="G399" s="26">
        <f>LISTAS[[#This Row],[Precio]]*(1-0.46)</f>
        <v>1149.0066000000002</v>
      </c>
      <c r="H399" s="1">
        <f>+_xlfn.XLOOKUP(LISTAS[[#This Row],[ID]],_01_CODIGOS_Y_COSTOS_xlsm[Producto y N°],_01_CODIGOS_Y_COSTOS_xlsm[COSTO],0,0,1)</f>
        <v>503.73750000000001</v>
      </c>
      <c r="I399" s="27">
        <f>+IFERROR(LISTAS[[#This Row],[VENTA NETA]]/LISTAS[[#This Row],[COSTO]]-1,0)</f>
        <v>1.2809630015633147</v>
      </c>
      <c r="J399" s="50" t="str">
        <f>IFERROR(VLOOKUP(LISTAS[[#This Row],[ID]],_01_CODIGOS_Y_COSTOS_xlsm[[Producto y N°]:[CODIGO]],2,0),"")</f>
        <v>S-380</v>
      </c>
      <c r="O399" t="s">
        <v>795</v>
      </c>
      <c r="AB399" s="12" t="str">
        <f>+LISTAS[[#This Row],[Codigo]]&amp;LISTAS[[#This Row],[Fabrica]]</f>
        <v>S-380FADER</v>
      </c>
      <c r="AC399" s="13" t="str">
        <f>+LISTAS[[#This Row],[Codigo]]</f>
        <v>S-380</v>
      </c>
      <c r="AD399" s="13" t="str">
        <f>+LISTAS[[#This Row],[ID]]</f>
        <v>PLASTICOS402</v>
      </c>
      <c r="AH399" s="36"/>
      <c r="AI399" s="37">
        <f>+LISTAS[[#This Row],[Precio]]+(LISTAS[[#This Row],[Precio]]*AH399)</f>
        <v>2127.79</v>
      </c>
      <c r="AJ399" s="38">
        <f t="shared" si="6"/>
        <v>1063.895</v>
      </c>
      <c r="AL399" s="35">
        <f>+AJ399/LISTAS[[#This Row],[COSTO]]-1</f>
        <v>1.1120027792252909</v>
      </c>
      <c r="AM399" t="str">
        <f>+LISTAS[[#This Row],[ID]]</f>
        <v>PLASTICOS402</v>
      </c>
      <c r="AO399" s="43"/>
      <c r="AP399" s="39">
        <f>LISTAS[[#This Row],[COSTO]]+(LISTAS[[#This Row],[COSTO]]*AO399)</f>
        <v>503.73750000000001</v>
      </c>
      <c r="AQ399" s="44">
        <f>IF(AO399="",0,AP399/LISTAS[[#This Row],[VENTA NETA]]-1)</f>
        <v>0</v>
      </c>
      <c r="AS399" s="39">
        <v>394.25</v>
      </c>
      <c r="AT399" s="48">
        <f>+LISTAS[[#This Row],[COSTO]]/AS399-1</f>
        <v>0.27771084337349405</v>
      </c>
      <c r="BA399" t="s">
        <v>5</v>
      </c>
      <c r="BB399" s="36"/>
    </row>
    <row r="400" spans="1:54" x14ac:dyDescent="0.35">
      <c r="A400" s="7" t="s">
        <v>797</v>
      </c>
      <c r="B400" t="s">
        <v>798</v>
      </c>
      <c r="C400">
        <v>1</v>
      </c>
      <c r="D400" t="s">
        <v>6811</v>
      </c>
      <c r="E400" s="2">
        <v>878.84</v>
      </c>
      <c r="F400" s="7" t="str">
        <f>+_xlfn.XLOOKUP(LISTAS[[#This Row],[ID]],_01_CODIGOS_Y_COSTOS_xlsm[Producto y N°],_01_CODIGOS_Y_COSTOS_xlsm[FABRICA],"",0,1)</f>
        <v>RESORTES</v>
      </c>
      <c r="G400" s="26">
        <f>LISTAS[[#This Row],[Precio]]*(1-0.46)</f>
        <v>474.57360000000006</v>
      </c>
      <c r="H400" s="1">
        <f>+_xlfn.XLOOKUP(LISTAS[[#This Row],[ID]],_01_CODIGOS_Y_COSTOS_xlsm[Producto y N°],_01_CODIGOS_Y_COSTOS_xlsm[COSTO],0,0,1)</f>
        <v>310.2</v>
      </c>
      <c r="I400" s="27">
        <f>+IFERROR(LISTAS[[#This Row],[VENTA NETA]]/LISTAS[[#This Row],[COSTO]]-1,0)</f>
        <v>0.52989555125725363</v>
      </c>
      <c r="J400" s="50" t="str">
        <f>IFERROR(VLOOKUP(LISTAS[[#This Row],[ID]],_01_CODIGOS_Y_COSTOS_xlsm[[Producto y N°]:[CODIGO]],2,0),"")</f>
        <v>1</v>
      </c>
      <c r="O400" t="s">
        <v>797</v>
      </c>
      <c r="AB400" s="12" t="str">
        <f>+LISTAS[[#This Row],[Codigo]]&amp;LISTAS[[#This Row],[Fabrica]]</f>
        <v>1RESORTES</v>
      </c>
      <c r="AC400" s="13" t="str">
        <f>+LISTAS[[#This Row],[Codigo]]</f>
        <v>1</v>
      </c>
      <c r="AD400" s="13" t="str">
        <f>+LISTAS[[#This Row],[ID]]</f>
        <v>RESORTES LINEA FERRETERIA1</v>
      </c>
      <c r="AH400" s="36"/>
      <c r="AI400" s="37">
        <f>+LISTAS[[#This Row],[Precio]]+(LISTAS[[#This Row],[Precio]]*AH400)</f>
        <v>878.84</v>
      </c>
      <c r="AJ400" s="38">
        <f t="shared" si="6"/>
        <v>439.42</v>
      </c>
      <c r="AL400" s="35">
        <f>+AJ400/LISTAS[[#This Row],[COSTO]]-1</f>
        <v>0.41656995486782722</v>
      </c>
      <c r="AM400" t="str">
        <f>+LISTAS[[#This Row],[ID]]</f>
        <v>RESORTES LINEA FERRETERIA1</v>
      </c>
      <c r="AO400" s="43"/>
      <c r="AP400" s="39">
        <f>LISTAS[[#This Row],[COSTO]]+(LISTAS[[#This Row],[COSTO]]*AO400)</f>
        <v>310.2</v>
      </c>
      <c r="AQ400" s="44">
        <f>IF(AO400="",0,AP400/LISTAS[[#This Row],[VENTA NETA]]-1)</f>
        <v>0</v>
      </c>
      <c r="AS400" s="39">
        <v>0</v>
      </c>
      <c r="AT400" s="48" t="e">
        <f>+LISTAS[[#This Row],[COSTO]]/AS400-1</f>
        <v>#DIV/0!</v>
      </c>
      <c r="BA400" t="s">
        <v>798</v>
      </c>
      <c r="BB400" s="36"/>
    </row>
    <row r="401" spans="1:54" x14ac:dyDescent="0.35">
      <c r="A401" s="7" t="s">
        <v>799</v>
      </c>
      <c r="B401" t="s">
        <v>798</v>
      </c>
      <c r="C401">
        <v>2</v>
      </c>
      <c r="D401" t="s">
        <v>6812</v>
      </c>
      <c r="E401" s="2">
        <v>1004.52</v>
      </c>
      <c r="F401" s="7" t="str">
        <f>+_xlfn.XLOOKUP(LISTAS[[#This Row],[ID]],_01_CODIGOS_Y_COSTOS_xlsm[Producto y N°],_01_CODIGOS_Y_COSTOS_xlsm[FABRICA],"",0,1)</f>
        <v>RESORTES</v>
      </c>
      <c r="G401" s="26">
        <f>LISTAS[[#This Row],[Precio]]*(1-0.46)</f>
        <v>542.44080000000008</v>
      </c>
      <c r="H401" s="1">
        <f>+_xlfn.XLOOKUP(LISTAS[[#This Row],[ID]],_01_CODIGOS_Y_COSTOS_xlsm[Producto y N°],_01_CODIGOS_Y_COSTOS_xlsm[COSTO],0,0,1)</f>
        <v>0</v>
      </c>
      <c r="I401" s="27">
        <f>+IFERROR(LISTAS[[#This Row],[VENTA NETA]]/LISTAS[[#This Row],[COSTO]]-1,0)</f>
        <v>0</v>
      </c>
      <c r="J401" s="50" t="str">
        <f>IFERROR(VLOOKUP(LISTAS[[#This Row],[ID]],_01_CODIGOS_Y_COSTOS_xlsm[[Producto y N°]:[CODIGO]],2,0),"")</f>
        <v>2</v>
      </c>
      <c r="O401" t="s">
        <v>799</v>
      </c>
      <c r="AB401" s="12" t="str">
        <f>+LISTAS[[#This Row],[Codigo]]&amp;LISTAS[[#This Row],[Fabrica]]</f>
        <v>2RESORTES</v>
      </c>
      <c r="AC401" s="13" t="str">
        <f>+LISTAS[[#This Row],[Codigo]]</f>
        <v>2</v>
      </c>
      <c r="AD401" s="13" t="str">
        <f>+LISTAS[[#This Row],[ID]]</f>
        <v>RESORTES LINEA FERRETERIA2</v>
      </c>
      <c r="AH401" s="36"/>
      <c r="AI401" s="37">
        <f>+LISTAS[[#This Row],[Precio]]+(LISTAS[[#This Row],[Precio]]*AH401)</f>
        <v>1004.52</v>
      </c>
      <c r="AJ401" s="38">
        <f t="shared" si="6"/>
        <v>502.26</v>
      </c>
      <c r="AL401" s="35" t="e">
        <f>+AJ401/LISTAS[[#This Row],[COSTO]]-1</f>
        <v>#DIV/0!</v>
      </c>
      <c r="AM401" t="str">
        <f>+LISTAS[[#This Row],[ID]]</f>
        <v>RESORTES LINEA FERRETERIA2</v>
      </c>
      <c r="AO401" s="43"/>
      <c r="AP401" s="39">
        <f>LISTAS[[#This Row],[COSTO]]+(LISTAS[[#This Row],[COSTO]]*AO401)</f>
        <v>0</v>
      </c>
      <c r="AQ401" s="44">
        <f>IF(AO401="",0,AP401/LISTAS[[#This Row],[VENTA NETA]]-1)</f>
        <v>0</v>
      </c>
      <c r="AS401" s="39">
        <v>0</v>
      </c>
      <c r="AT401" s="48" t="e">
        <f>+LISTAS[[#This Row],[COSTO]]/AS401-1</f>
        <v>#DIV/0!</v>
      </c>
      <c r="BA401" t="s">
        <v>798</v>
      </c>
      <c r="BB401" s="36"/>
    </row>
    <row r="402" spans="1:54" x14ac:dyDescent="0.35">
      <c r="A402" s="7" t="s">
        <v>800</v>
      </c>
      <c r="B402" t="s">
        <v>798</v>
      </c>
      <c r="C402">
        <v>3</v>
      </c>
      <c r="D402" t="s">
        <v>6813</v>
      </c>
      <c r="E402" s="2">
        <v>1004.52</v>
      </c>
      <c r="F402" s="7" t="str">
        <f>+_xlfn.XLOOKUP(LISTAS[[#This Row],[ID]],_01_CODIGOS_Y_COSTOS_xlsm[Producto y N°],_01_CODIGOS_Y_COSTOS_xlsm[FABRICA],"",0,1)</f>
        <v>RESORTES</v>
      </c>
      <c r="G402" s="26">
        <f>LISTAS[[#This Row],[Precio]]*(1-0.46)</f>
        <v>542.44080000000008</v>
      </c>
      <c r="H402" s="1">
        <f>+_xlfn.XLOOKUP(LISTAS[[#This Row],[ID]],_01_CODIGOS_Y_COSTOS_xlsm[Producto y N°],_01_CODIGOS_Y_COSTOS_xlsm[COSTO],0,0,1)</f>
        <v>310.2</v>
      </c>
      <c r="I402" s="27">
        <f>+IFERROR(LISTAS[[#This Row],[VENTA NETA]]/LISTAS[[#This Row],[COSTO]]-1,0)</f>
        <v>0.74868085106383009</v>
      </c>
      <c r="J402" s="50" t="str">
        <f>IFERROR(VLOOKUP(LISTAS[[#This Row],[ID]],_01_CODIGOS_Y_COSTOS_xlsm[[Producto y N°]:[CODIGO]],2,0),"")</f>
        <v>3</v>
      </c>
      <c r="O402" t="s">
        <v>800</v>
      </c>
      <c r="AB402" s="12" t="str">
        <f>+LISTAS[[#This Row],[Codigo]]&amp;LISTAS[[#This Row],[Fabrica]]</f>
        <v>3RESORTES</v>
      </c>
      <c r="AC402" s="13" t="str">
        <f>+LISTAS[[#This Row],[Codigo]]</f>
        <v>3</v>
      </c>
      <c r="AD402" s="13" t="str">
        <f>+LISTAS[[#This Row],[ID]]</f>
        <v>RESORTES LINEA FERRETERIA3</v>
      </c>
      <c r="AH402" s="36"/>
      <c r="AI402" s="37">
        <f>+LISTAS[[#This Row],[Precio]]+(LISTAS[[#This Row],[Precio]]*AH402)</f>
        <v>1004.52</v>
      </c>
      <c r="AJ402" s="38">
        <f t="shared" si="6"/>
        <v>502.26</v>
      </c>
      <c r="AL402" s="35">
        <f>+AJ402/LISTAS[[#This Row],[COSTO]]-1</f>
        <v>0.61914893617021272</v>
      </c>
      <c r="AM402" t="str">
        <f>+LISTAS[[#This Row],[ID]]</f>
        <v>RESORTES LINEA FERRETERIA3</v>
      </c>
      <c r="AO402" s="43"/>
      <c r="AP402" s="39">
        <f>LISTAS[[#This Row],[COSTO]]+(LISTAS[[#This Row],[COSTO]]*AO402)</f>
        <v>310.2</v>
      </c>
      <c r="AQ402" s="44">
        <f>IF(AO402="",0,AP402/LISTAS[[#This Row],[VENTA NETA]]-1)</f>
        <v>0</v>
      </c>
      <c r="AS402" s="39">
        <v>5.35</v>
      </c>
      <c r="AT402" s="48">
        <f>+LISTAS[[#This Row],[COSTO]]/AS402-1</f>
        <v>56.981308411214954</v>
      </c>
      <c r="BA402" t="s">
        <v>798</v>
      </c>
      <c r="BB402" s="36"/>
    </row>
    <row r="403" spans="1:54" x14ac:dyDescent="0.35">
      <c r="A403" s="7" t="s">
        <v>801</v>
      </c>
      <c r="B403" t="s">
        <v>798</v>
      </c>
      <c r="C403">
        <v>4</v>
      </c>
      <c r="D403" t="s">
        <v>6814</v>
      </c>
      <c r="E403" s="2">
        <v>1112.1199999999999</v>
      </c>
      <c r="F403" s="7" t="str">
        <f>+_xlfn.XLOOKUP(LISTAS[[#This Row],[ID]],_01_CODIGOS_Y_COSTOS_xlsm[Producto y N°],_01_CODIGOS_Y_COSTOS_xlsm[FABRICA],"",0,1)</f>
        <v>RESORTES</v>
      </c>
      <c r="G403" s="26">
        <f>LISTAS[[#This Row],[Precio]]*(1-0.46)</f>
        <v>600.54480000000001</v>
      </c>
      <c r="H403" s="1">
        <f>+_xlfn.XLOOKUP(LISTAS[[#This Row],[ID]],_01_CODIGOS_Y_COSTOS_xlsm[Producto y N°],_01_CODIGOS_Y_COSTOS_xlsm[COSTO],0,0,1)</f>
        <v>324.3</v>
      </c>
      <c r="I403" s="27">
        <f>+IFERROR(LISTAS[[#This Row],[VENTA NETA]]/LISTAS[[#This Row],[COSTO]]-1,0)</f>
        <v>0.85181868640148006</v>
      </c>
      <c r="J403" s="50" t="str">
        <f>IFERROR(VLOOKUP(LISTAS[[#This Row],[ID]],_01_CODIGOS_Y_COSTOS_xlsm[[Producto y N°]:[CODIGO]],2,0),"")</f>
        <v>4</v>
      </c>
      <c r="O403" t="s">
        <v>801</v>
      </c>
      <c r="AB403" s="12" t="str">
        <f>+LISTAS[[#This Row],[Codigo]]&amp;LISTAS[[#This Row],[Fabrica]]</f>
        <v>4RESORTES</v>
      </c>
      <c r="AC403" s="13" t="str">
        <f>+LISTAS[[#This Row],[Codigo]]</f>
        <v>4</v>
      </c>
      <c r="AD403" s="13" t="str">
        <f>+LISTAS[[#This Row],[ID]]</f>
        <v>RESORTES LINEA FERRETERIA4</v>
      </c>
      <c r="AH403" s="36"/>
      <c r="AI403" s="37">
        <f>+LISTAS[[#This Row],[Precio]]+(LISTAS[[#This Row],[Precio]]*AH403)</f>
        <v>1112.1199999999999</v>
      </c>
      <c r="AJ403" s="38">
        <f t="shared" si="6"/>
        <v>556.05999999999995</v>
      </c>
      <c r="AL403" s="35">
        <f>+AJ403/LISTAS[[#This Row],[COSTO]]-1</f>
        <v>0.71464693185322203</v>
      </c>
      <c r="AM403" t="str">
        <f>+LISTAS[[#This Row],[ID]]</f>
        <v>RESORTES LINEA FERRETERIA4</v>
      </c>
      <c r="AO403" s="43"/>
      <c r="AP403" s="39">
        <f>LISTAS[[#This Row],[COSTO]]+(LISTAS[[#This Row],[COSTO]]*AO403)</f>
        <v>324.3</v>
      </c>
      <c r="AQ403" s="44">
        <f>IF(AO403="",0,AP403/LISTAS[[#This Row],[VENTA NETA]]-1)</f>
        <v>0</v>
      </c>
      <c r="AS403" s="39">
        <v>0</v>
      </c>
      <c r="AT403" s="48" t="e">
        <f>+LISTAS[[#This Row],[COSTO]]/AS403-1</f>
        <v>#DIV/0!</v>
      </c>
      <c r="BA403" t="s">
        <v>798</v>
      </c>
      <c r="BB403" s="36"/>
    </row>
    <row r="404" spans="1:54" x14ac:dyDescent="0.35">
      <c r="A404" s="7" t="s">
        <v>802</v>
      </c>
      <c r="B404" t="s">
        <v>798</v>
      </c>
      <c r="C404">
        <v>5</v>
      </c>
      <c r="D404" t="s">
        <v>6815</v>
      </c>
      <c r="E404" s="2">
        <v>1112.1199999999999</v>
      </c>
      <c r="F404" s="7" t="str">
        <f>+_xlfn.XLOOKUP(LISTAS[[#This Row],[ID]],_01_CODIGOS_Y_COSTOS_xlsm[Producto y N°],_01_CODIGOS_Y_COSTOS_xlsm[FABRICA],"",0,1)</f>
        <v>RESORTES</v>
      </c>
      <c r="G404" s="26">
        <f>LISTAS[[#This Row],[Precio]]*(1-0.46)</f>
        <v>600.54480000000001</v>
      </c>
      <c r="H404" s="1">
        <f>+_xlfn.XLOOKUP(LISTAS[[#This Row],[ID]],_01_CODIGOS_Y_COSTOS_xlsm[Producto y N°],_01_CODIGOS_Y_COSTOS_xlsm[COSTO],0,0,1)</f>
        <v>310.2</v>
      </c>
      <c r="I404" s="27">
        <f>+IFERROR(LISTAS[[#This Row],[VENTA NETA]]/LISTAS[[#This Row],[COSTO]]-1,0)</f>
        <v>0.93599226305609284</v>
      </c>
      <c r="J404" s="50" t="str">
        <f>IFERROR(VLOOKUP(LISTAS[[#This Row],[ID]],_01_CODIGOS_Y_COSTOS_xlsm[[Producto y N°]:[CODIGO]],2,0),"")</f>
        <v>5</v>
      </c>
      <c r="O404" t="s">
        <v>802</v>
      </c>
      <c r="AB404" s="12" t="str">
        <f>+LISTAS[[#This Row],[Codigo]]&amp;LISTAS[[#This Row],[Fabrica]]</f>
        <v>5RESORTES</v>
      </c>
      <c r="AC404" s="13" t="str">
        <f>+LISTAS[[#This Row],[Codigo]]</f>
        <v>5</v>
      </c>
      <c r="AD404" s="13" t="str">
        <f>+LISTAS[[#This Row],[ID]]</f>
        <v>RESORTES LINEA FERRETERIA5</v>
      </c>
      <c r="AH404" s="36"/>
      <c r="AI404" s="37">
        <f>+LISTAS[[#This Row],[Precio]]+(LISTAS[[#This Row],[Precio]]*AH404)</f>
        <v>1112.1199999999999</v>
      </c>
      <c r="AJ404" s="38">
        <f t="shared" si="6"/>
        <v>556.05999999999995</v>
      </c>
      <c r="AL404" s="35">
        <f>+AJ404/LISTAS[[#This Row],[COSTO]]-1</f>
        <v>0.79258542875564131</v>
      </c>
      <c r="AM404" t="str">
        <f>+LISTAS[[#This Row],[ID]]</f>
        <v>RESORTES LINEA FERRETERIA5</v>
      </c>
      <c r="AO404" s="43"/>
      <c r="AP404" s="39">
        <f>LISTAS[[#This Row],[COSTO]]+(LISTAS[[#This Row],[COSTO]]*AO404)</f>
        <v>310.2</v>
      </c>
      <c r="AQ404" s="44">
        <f>IF(AO404="",0,AP404/LISTAS[[#This Row],[VENTA NETA]]-1)</f>
        <v>0</v>
      </c>
      <c r="AS404" s="39">
        <v>9.6300000000000008</v>
      </c>
      <c r="AT404" s="48">
        <f>+LISTAS[[#This Row],[COSTO]]/AS404-1</f>
        <v>31.211838006230529</v>
      </c>
      <c r="BA404" t="s">
        <v>798</v>
      </c>
      <c r="BB404" s="36"/>
    </row>
    <row r="405" spans="1:54" x14ac:dyDescent="0.35">
      <c r="A405" s="7" t="s">
        <v>803</v>
      </c>
      <c r="B405" t="s">
        <v>798</v>
      </c>
      <c r="C405">
        <v>6</v>
      </c>
      <c r="D405" t="s">
        <v>6816</v>
      </c>
      <c r="E405" s="2">
        <v>1165.72</v>
      </c>
      <c r="F405" s="7" t="str">
        <f>+_xlfn.XLOOKUP(LISTAS[[#This Row],[ID]],_01_CODIGOS_Y_COSTOS_xlsm[Producto y N°],_01_CODIGOS_Y_COSTOS_xlsm[FABRICA],"",0,1)</f>
        <v>RESORTES</v>
      </c>
      <c r="G405" s="26">
        <f>LISTAS[[#This Row],[Precio]]*(1-0.46)</f>
        <v>629.48880000000008</v>
      </c>
      <c r="H405" s="1">
        <f>+_xlfn.XLOOKUP(LISTAS[[#This Row],[ID]],_01_CODIGOS_Y_COSTOS_xlsm[Producto y N°],_01_CODIGOS_Y_COSTOS_xlsm[COSTO],0,0,1)</f>
        <v>310.2</v>
      </c>
      <c r="I405" s="27">
        <f>+IFERROR(LISTAS[[#This Row],[VENTA NETA]]/LISTAS[[#This Row],[COSTO]]-1,0)</f>
        <v>1.0292998065764025</v>
      </c>
      <c r="J405" s="50" t="str">
        <f>IFERROR(VLOOKUP(LISTAS[[#This Row],[ID]],_01_CODIGOS_Y_COSTOS_xlsm[[Producto y N°]:[CODIGO]],2,0),"")</f>
        <v>6</v>
      </c>
      <c r="O405" t="s">
        <v>803</v>
      </c>
      <c r="AB405" s="12" t="str">
        <f>+LISTAS[[#This Row],[Codigo]]&amp;LISTAS[[#This Row],[Fabrica]]</f>
        <v>6RESORTES</v>
      </c>
      <c r="AC405" s="13" t="str">
        <f>+LISTAS[[#This Row],[Codigo]]</f>
        <v>6</v>
      </c>
      <c r="AD405" s="13" t="str">
        <f>+LISTAS[[#This Row],[ID]]</f>
        <v>RESORTES LINEA FERRETERIA6</v>
      </c>
      <c r="AH405" s="36"/>
      <c r="AI405" s="37">
        <f>+LISTAS[[#This Row],[Precio]]+(LISTAS[[#This Row],[Precio]]*AH405)</f>
        <v>1165.72</v>
      </c>
      <c r="AJ405" s="38">
        <f t="shared" si="6"/>
        <v>582.86</v>
      </c>
      <c r="AL405" s="35">
        <f>+AJ405/LISTAS[[#This Row],[COSTO]]-1</f>
        <v>0.87898130238555772</v>
      </c>
      <c r="AM405" t="str">
        <f>+LISTAS[[#This Row],[ID]]</f>
        <v>RESORTES LINEA FERRETERIA6</v>
      </c>
      <c r="AO405" s="43"/>
      <c r="AP405" s="39">
        <f>LISTAS[[#This Row],[COSTO]]+(LISTAS[[#This Row],[COSTO]]*AO405)</f>
        <v>310.2</v>
      </c>
      <c r="AQ405" s="44">
        <f>IF(AO405="",0,AP405/LISTAS[[#This Row],[VENTA NETA]]-1)</f>
        <v>0</v>
      </c>
      <c r="AS405" s="39">
        <v>0</v>
      </c>
      <c r="AT405" s="48" t="e">
        <f>+LISTAS[[#This Row],[COSTO]]/AS405-1</f>
        <v>#DIV/0!</v>
      </c>
      <c r="BA405" t="s">
        <v>798</v>
      </c>
      <c r="BB405" s="36"/>
    </row>
    <row r="406" spans="1:54" x14ac:dyDescent="0.35">
      <c r="A406" s="7" t="s">
        <v>804</v>
      </c>
      <c r="B406" t="s">
        <v>798</v>
      </c>
      <c r="C406">
        <v>7</v>
      </c>
      <c r="D406" t="s">
        <v>6817</v>
      </c>
      <c r="E406" s="2">
        <v>1255.56</v>
      </c>
      <c r="F406" s="7" t="str">
        <f>+_xlfn.XLOOKUP(LISTAS[[#This Row],[ID]],_01_CODIGOS_Y_COSTOS_xlsm[Producto y N°],_01_CODIGOS_Y_COSTOS_xlsm[FABRICA],"",0,1)</f>
        <v>RESORTES</v>
      </c>
      <c r="G406" s="26">
        <f>LISTAS[[#This Row],[Precio]]*(1-0.46)</f>
        <v>678.00239999999997</v>
      </c>
      <c r="H406" s="1">
        <f>+_xlfn.XLOOKUP(LISTAS[[#This Row],[ID]],_01_CODIGOS_Y_COSTOS_xlsm[Producto y N°],_01_CODIGOS_Y_COSTOS_xlsm[COSTO],0,0,1)</f>
        <v>0</v>
      </c>
      <c r="I406" s="27">
        <f>+IFERROR(LISTAS[[#This Row],[VENTA NETA]]/LISTAS[[#This Row],[COSTO]]-1,0)</f>
        <v>0</v>
      </c>
      <c r="J406" s="50" t="str">
        <f>IFERROR(VLOOKUP(LISTAS[[#This Row],[ID]],_01_CODIGOS_Y_COSTOS_xlsm[[Producto y N°]:[CODIGO]],2,0),"")</f>
        <v>7</v>
      </c>
      <c r="O406" t="s">
        <v>804</v>
      </c>
      <c r="AB406" s="12" t="str">
        <f>+LISTAS[[#This Row],[Codigo]]&amp;LISTAS[[#This Row],[Fabrica]]</f>
        <v>7RESORTES</v>
      </c>
      <c r="AC406" s="13" t="str">
        <f>+LISTAS[[#This Row],[Codigo]]</f>
        <v>7</v>
      </c>
      <c r="AD406" s="13" t="str">
        <f>+LISTAS[[#This Row],[ID]]</f>
        <v>RESORTES LINEA FERRETERIA7</v>
      </c>
      <c r="AH406" s="36"/>
      <c r="AI406" s="37">
        <f>+LISTAS[[#This Row],[Precio]]+(LISTAS[[#This Row],[Precio]]*AH406)</f>
        <v>1255.56</v>
      </c>
      <c r="AJ406" s="38">
        <f t="shared" si="6"/>
        <v>627.78</v>
      </c>
      <c r="AL406" s="35" t="e">
        <f>+AJ406/LISTAS[[#This Row],[COSTO]]-1</f>
        <v>#DIV/0!</v>
      </c>
      <c r="AM406" t="str">
        <f>+LISTAS[[#This Row],[ID]]</f>
        <v>RESORTES LINEA FERRETERIA7</v>
      </c>
      <c r="AO406" s="43"/>
      <c r="AP406" s="39">
        <f>LISTAS[[#This Row],[COSTO]]+(LISTAS[[#This Row],[COSTO]]*AO406)</f>
        <v>0</v>
      </c>
      <c r="AQ406" s="44">
        <f>IF(AO406="",0,AP406/LISTAS[[#This Row],[VENTA NETA]]-1)</f>
        <v>0</v>
      </c>
      <c r="AS406" s="39">
        <v>13.38</v>
      </c>
      <c r="AT406" s="48">
        <f>+LISTAS[[#This Row],[COSTO]]/AS406-1</f>
        <v>-1</v>
      </c>
      <c r="BA406" t="s">
        <v>798</v>
      </c>
      <c r="BB406" s="36"/>
    </row>
    <row r="407" spans="1:54" x14ac:dyDescent="0.35">
      <c r="A407" s="7" t="s">
        <v>805</v>
      </c>
      <c r="B407" t="s">
        <v>798</v>
      </c>
      <c r="C407">
        <v>8</v>
      </c>
      <c r="D407" t="s">
        <v>6818</v>
      </c>
      <c r="E407" s="2">
        <v>2116.64</v>
      </c>
      <c r="F407" s="7" t="str">
        <f>+_xlfn.XLOOKUP(LISTAS[[#This Row],[ID]],_01_CODIGOS_Y_COSTOS_xlsm[Producto y N°],_01_CODIGOS_Y_COSTOS_xlsm[FABRICA],"",0,1)</f>
        <v>RESORTES</v>
      </c>
      <c r="G407" s="26">
        <f>LISTAS[[#This Row],[Precio]]*(1-0.46)</f>
        <v>1142.9856</v>
      </c>
      <c r="H407" s="1">
        <f>+_xlfn.XLOOKUP(LISTAS[[#This Row],[ID]],_01_CODIGOS_Y_COSTOS_xlsm[Producto y N°],_01_CODIGOS_Y_COSTOS_xlsm[COSTO],0,0,1)</f>
        <v>507.6</v>
      </c>
      <c r="I407" s="27">
        <f>+IFERROR(LISTAS[[#This Row],[VENTA NETA]]/LISTAS[[#This Row],[COSTO]]-1,0)</f>
        <v>1.2517446808510635</v>
      </c>
      <c r="J407" s="50" t="str">
        <f>IFERROR(VLOOKUP(LISTAS[[#This Row],[ID]],_01_CODIGOS_Y_COSTOS_xlsm[[Producto y N°]:[CODIGO]],2,0),"")</f>
        <v>8</v>
      </c>
      <c r="O407" t="s">
        <v>805</v>
      </c>
      <c r="AB407" s="12" t="str">
        <f>+LISTAS[[#This Row],[Codigo]]&amp;LISTAS[[#This Row],[Fabrica]]</f>
        <v>8RESORTES</v>
      </c>
      <c r="AC407" s="13" t="str">
        <f>+LISTAS[[#This Row],[Codigo]]</f>
        <v>8</v>
      </c>
      <c r="AD407" s="13" t="str">
        <f>+LISTAS[[#This Row],[ID]]</f>
        <v>RESORTES LINEA FERRETERIA8</v>
      </c>
      <c r="AH407" s="36"/>
      <c r="AI407" s="37">
        <f>+LISTAS[[#This Row],[Precio]]+(LISTAS[[#This Row],[Precio]]*AH407)</f>
        <v>2116.64</v>
      </c>
      <c r="AJ407" s="38">
        <f t="shared" si="6"/>
        <v>1058.32</v>
      </c>
      <c r="AL407" s="35">
        <f>+AJ407/LISTAS[[#This Row],[COSTO]]-1</f>
        <v>1.0849487785657996</v>
      </c>
      <c r="AM407" t="str">
        <f>+LISTAS[[#This Row],[ID]]</f>
        <v>RESORTES LINEA FERRETERIA8</v>
      </c>
      <c r="AO407" s="43"/>
      <c r="AP407" s="39">
        <f>LISTAS[[#This Row],[COSTO]]+(LISTAS[[#This Row],[COSTO]]*AO407)</f>
        <v>507.6</v>
      </c>
      <c r="AQ407" s="44">
        <f>IF(AO407="",0,AP407/LISTAS[[#This Row],[VENTA NETA]]-1)</f>
        <v>0</v>
      </c>
      <c r="AS407" s="39">
        <v>35.31</v>
      </c>
      <c r="AT407" s="48">
        <f>+LISTAS[[#This Row],[COSTO]]/AS407-1</f>
        <v>13.37553101104503</v>
      </c>
      <c r="BA407" t="s">
        <v>798</v>
      </c>
      <c r="BB407" s="36"/>
    </row>
    <row r="408" spans="1:54" x14ac:dyDescent="0.35">
      <c r="A408" s="7" t="s">
        <v>806</v>
      </c>
      <c r="B408" t="s">
        <v>798</v>
      </c>
      <c r="C408">
        <v>9</v>
      </c>
      <c r="D408" t="s">
        <v>6819</v>
      </c>
      <c r="E408" s="2">
        <v>1632.32</v>
      </c>
      <c r="F408" s="7" t="str">
        <f>+_xlfn.XLOOKUP(LISTAS[[#This Row],[ID]],_01_CODIGOS_Y_COSTOS_xlsm[Producto y N°],_01_CODIGOS_Y_COSTOS_xlsm[FABRICA],"",0,1)</f>
        <v>RESORTES</v>
      </c>
      <c r="G408" s="26">
        <f>LISTAS[[#This Row],[Precio]]*(1-0.46)</f>
        <v>881.45280000000002</v>
      </c>
      <c r="H408" s="1">
        <f>+_xlfn.XLOOKUP(LISTAS[[#This Row],[ID]],_01_CODIGOS_Y_COSTOS_xlsm[Producto y N°],_01_CODIGOS_Y_COSTOS_xlsm[COSTO],0,0,1)</f>
        <v>282</v>
      </c>
      <c r="I408" s="27">
        <f>+IFERROR(LISTAS[[#This Row],[VENTA NETA]]/LISTAS[[#This Row],[COSTO]]-1,0)</f>
        <v>2.1257191489361702</v>
      </c>
      <c r="J408" s="50" t="str">
        <f>IFERROR(VLOOKUP(LISTAS[[#This Row],[ID]],_01_CODIGOS_Y_COSTOS_xlsm[[Producto y N°]:[CODIGO]],2,0),"")</f>
        <v>9</v>
      </c>
      <c r="O408" t="s">
        <v>806</v>
      </c>
      <c r="AB408" s="12" t="str">
        <f>+LISTAS[[#This Row],[Codigo]]&amp;LISTAS[[#This Row],[Fabrica]]</f>
        <v>9RESORTES</v>
      </c>
      <c r="AC408" s="13" t="str">
        <f>+LISTAS[[#This Row],[Codigo]]</f>
        <v>9</v>
      </c>
      <c r="AD408" s="13" t="str">
        <f>+LISTAS[[#This Row],[ID]]</f>
        <v>RESORTES LINEA FERRETERIA9</v>
      </c>
      <c r="AH408" s="36"/>
      <c r="AI408" s="37">
        <f>+LISTAS[[#This Row],[Precio]]+(LISTAS[[#This Row],[Precio]]*AH408)</f>
        <v>1632.32</v>
      </c>
      <c r="AJ408" s="38">
        <f t="shared" si="6"/>
        <v>816.16</v>
      </c>
      <c r="AL408" s="35">
        <f>+AJ408/LISTAS[[#This Row],[COSTO]]-1</f>
        <v>1.8941843971631203</v>
      </c>
      <c r="AM408" t="str">
        <f>+LISTAS[[#This Row],[ID]]</f>
        <v>RESORTES LINEA FERRETERIA9</v>
      </c>
      <c r="AO408" s="43"/>
      <c r="AP408" s="39">
        <f>LISTAS[[#This Row],[COSTO]]+(LISTAS[[#This Row],[COSTO]]*AO408)</f>
        <v>282</v>
      </c>
      <c r="AQ408" s="44">
        <f>IF(AO408="",0,AP408/LISTAS[[#This Row],[VENTA NETA]]-1)</f>
        <v>0</v>
      </c>
      <c r="AS408" s="39">
        <v>0</v>
      </c>
      <c r="AT408" s="48" t="e">
        <f>+LISTAS[[#This Row],[COSTO]]/AS408-1</f>
        <v>#DIV/0!</v>
      </c>
      <c r="BA408" t="s">
        <v>798</v>
      </c>
      <c r="BB408" s="36"/>
    </row>
    <row r="409" spans="1:54" x14ac:dyDescent="0.35">
      <c r="A409" s="7" t="s">
        <v>807</v>
      </c>
      <c r="B409" t="s">
        <v>798</v>
      </c>
      <c r="C409">
        <v>10</v>
      </c>
      <c r="D409" t="s">
        <v>6820</v>
      </c>
      <c r="E409" s="2">
        <v>2331.84</v>
      </c>
      <c r="F409" s="7" t="str">
        <f>+_xlfn.XLOOKUP(LISTAS[[#This Row],[ID]],_01_CODIGOS_Y_COSTOS_xlsm[Producto y N°],_01_CODIGOS_Y_COSTOS_xlsm[FABRICA],"",0,1)</f>
        <v>RESORTES</v>
      </c>
      <c r="G409" s="26">
        <f>LISTAS[[#This Row],[Precio]]*(1-0.46)</f>
        <v>1259.1936000000001</v>
      </c>
      <c r="H409" s="1">
        <f>+_xlfn.XLOOKUP(LISTAS[[#This Row],[ID]],_01_CODIGOS_Y_COSTOS_xlsm[Producto y N°],_01_CODIGOS_Y_COSTOS_xlsm[COSTO],0,0,1)</f>
        <v>479.4</v>
      </c>
      <c r="I409" s="27">
        <f>+IFERROR(LISTAS[[#This Row],[VENTA NETA]]/LISTAS[[#This Row],[COSTO]]-1,0)</f>
        <v>1.6266032540675845</v>
      </c>
      <c r="J409" s="50" t="str">
        <f>IFERROR(VLOOKUP(LISTAS[[#This Row],[ID]],_01_CODIGOS_Y_COSTOS_xlsm[[Producto y N°]:[CODIGO]],2,0),"")</f>
        <v>10</v>
      </c>
      <c r="O409" t="s">
        <v>807</v>
      </c>
      <c r="AB409" s="12" t="str">
        <f>+LISTAS[[#This Row],[Codigo]]&amp;LISTAS[[#This Row],[Fabrica]]</f>
        <v>10RESORTES</v>
      </c>
      <c r="AC409" s="13" t="str">
        <f>+LISTAS[[#This Row],[Codigo]]</f>
        <v>10</v>
      </c>
      <c r="AD409" s="13" t="str">
        <f>+LISTAS[[#This Row],[ID]]</f>
        <v>RESORTES LINEA FERRETERIA10</v>
      </c>
      <c r="AH409" s="36"/>
      <c r="AI409" s="37">
        <f>+LISTAS[[#This Row],[Precio]]+(LISTAS[[#This Row],[Precio]]*AH409)</f>
        <v>2331.84</v>
      </c>
      <c r="AJ409" s="38">
        <f t="shared" si="6"/>
        <v>1165.92</v>
      </c>
      <c r="AL409" s="35">
        <f>+AJ409/LISTAS[[#This Row],[COSTO]]-1</f>
        <v>1.4320400500625783</v>
      </c>
      <c r="AM409" t="str">
        <f>+LISTAS[[#This Row],[ID]]</f>
        <v>RESORTES LINEA FERRETERIA10</v>
      </c>
      <c r="AO409" s="43"/>
      <c r="AP409" s="39">
        <f>LISTAS[[#This Row],[COSTO]]+(LISTAS[[#This Row],[COSTO]]*AO409)</f>
        <v>479.4</v>
      </c>
      <c r="AQ409" s="44">
        <f>IF(AO409="",0,AP409/LISTAS[[#This Row],[VENTA NETA]]-1)</f>
        <v>0</v>
      </c>
      <c r="AS409" s="39">
        <v>31.03</v>
      </c>
      <c r="AT409" s="48">
        <f>+LISTAS[[#This Row],[COSTO]]/AS409-1</f>
        <v>14.449564937157588</v>
      </c>
      <c r="BA409" t="s">
        <v>798</v>
      </c>
      <c r="BB409" s="36"/>
    </row>
    <row r="410" spans="1:54" x14ac:dyDescent="0.35">
      <c r="A410" s="7" t="s">
        <v>808</v>
      </c>
      <c r="B410" t="s">
        <v>798</v>
      </c>
      <c r="C410">
        <v>11</v>
      </c>
      <c r="D410" t="s">
        <v>6821</v>
      </c>
      <c r="E410" s="2">
        <v>2331.84</v>
      </c>
      <c r="F410" s="7" t="str">
        <f>+_xlfn.XLOOKUP(LISTAS[[#This Row],[ID]],_01_CODIGOS_Y_COSTOS_xlsm[Producto y N°],_01_CODIGOS_Y_COSTOS_xlsm[FABRICA],"",0,1)</f>
        <v>RESORTES</v>
      </c>
      <c r="G410" s="26">
        <f>LISTAS[[#This Row],[Precio]]*(1-0.46)</f>
        <v>1259.1936000000001</v>
      </c>
      <c r="H410" s="1">
        <f>+_xlfn.XLOOKUP(LISTAS[[#This Row],[ID]],_01_CODIGOS_Y_COSTOS_xlsm[Producto y N°],_01_CODIGOS_Y_COSTOS_xlsm[COSTO],0,0,1)</f>
        <v>549.9</v>
      </c>
      <c r="I410" s="27">
        <f>+IFERROR(LISTAS[[#This Row],[VENTA NETA]]/LISTAS[[#This Row],[COSTO]]-1,0)</f>
        <v>1.2898592471358432</v>
      </c>
      <c r="J410" s="50" t="str">
        <f>IFERROR(VLOOKUP(LISTAS[[#This Row],[ID]],_01_CODIGOS_Y_COSTOS_xlsm[[Producto y N°]:[CODIGO]],2,0),"")</f>
        <v>11</v>
      </c>
      <c r="O410" t="s">
        <v>808</v>
      </c>
      <c r="AB410" s="12" t="str">
        <f>+LISTAS[[#This Row],[Codigo]]&amp;LISTAS[[#This Row],[Fabrica]]</f>
        <v>11RESORTES</v>
      </c>
      <c r="AC410" s="13" t="str">
        <f>+LISTAS[[#This Row],[Codigo]]</f>
        <v>11</v>
      </c>
      <c r="AD410" s="13" t="str">
        <f>+LISTAS[[#This Row],[ID]]</f>
        <v>RESORTES LINEA FERRETERIA11</v>
      </c>
      <c r="AH410" s="36"/>
      <c r="AI410" s="37">
        <f>+LISTAS[[#This Row],[Precio]]+(LISTAS[[#This Row],[Precio]]*AH410)</f>
        <v>2331.84</v>
      </c>
      <c r="AJ410" s="38">
        <f t="shared" si="6"/>
        <v>1165.92</v>
      </c>
      <c r="AL410" s="35">
        <f>+AJ410/LISTAS[[#This Row],[COSTO]]-1</f>
        <v>1.1202400436442992</v>
      </c>
      <c r="AM410" t="str">
        <f>+LISTAS[[#This Row],[ID]]</f>
        <v>RESORTES LINEA FERRETERIA11</v>
      </c>
      <c r="AO410" s="43"/>
      <c r="AP410" s="39">
        <f>LISTAS[[#This Row],[COSTO]]+(LISTAS[[#This Row],[COSTO]]*AO410)</f>
        <v>549.9</v>
      </c>
      <c r="AQ410" s="44">
        <f>IF(AO410="",0,AP410/LISTAS[[#This Row],[VENTA NETA]]-1)</f>
        <v>0</v>
      </c>
      <c r="AS410" s="39">
        <v>0</v>
      </c>
      <c r="AT410" s="48" t="e">
        <f>+LISTAS[[#This Row],[COSTO]]/AS410-1</f>
        <v>#DIV/0!</v>
      </c>
      <c r="BA410" t="s">
        <v>798</v>
      </c>
      <c r="BB410" s="36"/>
    </row>
    <row r="411" spans="1:54" x14ac:dyDescent="0.35">
      <c r="A411" s="7" t="s">
        <v>809</v>
      </c>
      <c r="B411" t="s">
        <v>798</v>
      </c>
      <c r="C411">
        <v>12</v>
      </c>
      <c r="D411" t="s">
        <v>6822</v>
      </c>
      <c r="E411" s="2">
        <v>2690.44</v>
      </c>
      <c r="F411" s="7" t="str">
        <f>+_xlfn.XLOOKUP(LISTAS[[#This Row],[ID]],_01_CODIGOS_Y_COSTOS_xlsm[Producto y N°],_01_CODIGOS_Y_COSTOS_xlsm[FABRICA],"",0,1)</f>
        <v>RESORTES</v>
      </c>
      <c r="G411" s="26">
        <f>LISTAS[[#This Row],[Precio]]*(1-0.46)</f>
        <v>1452.8376000000001</v>
      </c>
      <c r="H411" s="1">
        <f>+_xlfn.XLOOKUP(LISTAS[[#This Row],[ID]],_01_CODIGOS_Y_COSTOS_xlsm[Producto y N°],_01_CODIGOS_Y_COSTOS_xlsm[COSTO],0,0,1)</f>
        <v>549.9</v>
      </c>
      <c r="I411" s="27">
        <f>+IFERROR(LISTAS[[#This Row],[VENTA NETA]]/LISTAS[[#This Row],[COSTO]]-1,0)</f>
        <v>1.6420032733224224</v>
      </c>
      <c r="J411" s="50" t="str">
        <f>IFERROR(VLOOKUP(LISTAS[[#This Row],[ID]],_01_CODIGOS_Y_COSTOS_xlsm[[Producto y N°]:[CODIGO]],2,0),"")</f>
        <v>12</v>
      </c>
      <c r="O411" t="s">
        <v>809</v>
      </c>
      <c r="AB411" s="12" t="str">
        <f>+LISTAS[[#This Row],[Codigo]]&amp;LISTAS[[#This Row],[Fabrica]]</f>
        <v>12RESORTES</v>
      </c>
      <c r="AC411" s="13" t="str">
        <f>+LISTAS[[#This Row],[Codigo]]</f>
        <v>12</v>
      </c>
      <c r="AD411" s="13" t="str">
        <f>+LISTAS[[#This Row],[ID]]</f>
        <v>RESORTES LINEA FERRETERIA12</v>
      </c>
      <c r="AH411" s="36"/>
      <c r="AI411" s="37">
        <f>+LISTAS[[#This Row],[Precio]]+(LISTAS[[#This Row],[Precio]]*AH411)</f>
        <v>2690.44</v>
      </c>
      <c r="AJ411" s="38">
        <f t="shared" si="6"/>
        <v>1345.22</v>
      </c>
      <c r="AL411" s="35">
        <f>+AJ411/LISTAS[[#This Row],[COSTO]]-1</f>
        <v>1.446299327150391</v>
      </c>
      <c r="AM411" t="str">
        <f>+LISTAS[[#This Row],[ID]]</f>
        <v>RESORTES LINEA FERRETERIA12</v>
      </c>
      <c r="AO411" s="43"/>
      <c r="AP411" s="39">
        <f>LISTAS[[#This Row],[COSTO]]+(LISTAS[[#This Row],[COSTO]]*AO411)</f>
        <v>549.9</v>
      </c>
      <c r="AQ411" s="44">
        <f>IF(AO411="",0,AP411/LISTAS[[#This Row],[VENTA NETA]]-1)</f>
        <v>0</v>
      </c>
      <c r="AS411" s="39">
        <v>40.130000000000003</v>
      </c>
      <c r="AT411" s="48">
        <f>+LISTAS[[#This Row],[COSTO]]/AS411-1</f>
        <v>12.702965362571641</v>
      </c>
      <c r="BA411" t="s">
        <v>798</v>
      </c>
      <c r="BB411" s="36"/>
    </row>
    <row r="412" spans="1:54" x14ac:dyDescent="0.35">
      <c r="A412" s="7" t="s">
        <v>810</v>
      </c>
      <c r="B412" t="s">
        <v>798</v>
      </c>
      <c r="C412">
        <v>13</v>
      </c>
      <c r="D412" t="s">
        <v>6823</v>
      </c>
      <c r="E412" s="2">
        <v>2690.44</v>
      </c>
      <c r="F412" s="7" t="str">
        <f>+_xlfn.XLOOKUP(LISTAS[[#This Row],[ID]],_01_CODIGOS_Y_COSTOS_xlsm[Producto y N°],_01_CODIGOS_Y_COSTOS_xlsm[FABRICA],"",0,1)</f>
        <v>RESORTES</v>
      </c>
      <c r="G412" s="26">
        <f>LISTAS[[#This Row],[Precio]]*(1-0.46)</f>
        <v>1452.8376000000001</v>
      </c>
      <c r="H412" s="1">
        <f>+_xlfn.XLOOKUP(LISTAS[[#This Row],[ID]],_01_CODIGOS_Y_COSTOS_xlsm[Producto y N°],_01_CODIGOS_Y_COSTOS_xlsm[COSTO],0,0,1)</f>
        <v>549.9</v>
      </c>
      <c r="I412" s="27">
        <f>+IFERROR(LISTAS[[#This Row],[VENTA NETA]]/LISTAS[[#This Row],[COSTO]]-1,0)</f>
        <v>1.6420032733224224</v>
      </c>
      <c r="J412" s="50" t="str">
        <f>IFERROR(VLOOKUP(LISTAS[[#This Row],[ID]],_01_CODIGOS_Y_COSTOS_xlsm[[Producto y N°]:[CODIGO]],2,0),"")</f>
        <v>13</v>
      </c>
      <c r="O412" t="s">
        <v>810</v>
      </c>
      <c r="AB412" s="12" t="str">
        <f>+LISTAS[[#This Row],[Codigo]]&amp;LISTAS[[#This Row],[Fabrica]]</f>
        <v>13RESORTES</v>
      </c>
      <c r="AC412" s="13" t="str">
        <f>+LISTAS[[#This Row],[Codigo]]</f>
        <v>13</v>
      </c>
      <c r="AD412" s="13" t="str">
        <f>+LISTAS[[#This Row],[ID]]</f>
        <v>RESORTES LINEA FERRETERIA13</v>
      </c>
      <c r="AH412" s="36"/>
      <c r="AI412" s="37">
        <f>+LISTAS[[#This Row],[Precio]]+(LISTAS[[#This Row],[Precio]]*AH412)</f>
        <v>2690.44</v>
      </c>
      <c r="AJ412" s="38">
        <f t="shared" si="6"/>
        <v>1345.22</v>
      </c>
      <c r="AL412" s="35">
        <f>+AJ412/LISTAS[[#This Row],[COSTO]]-1</f>
        <v>1.446299327150391</v>
      </c>
      <c r="AM412" t="str">
        <f>+LISTAS[[#This Row],[ID]]</f>
        <v>RESORTES LINEA FERRETERIA13</v>
      </c>
      <c r="AO412" s="43"/>
      <c r="AP412" s="39">
        <f>LISTAS[[#This Row],[COSTO]]+(LISTAS[[#This Row],[COSTO]]*AO412)</f>
        <v>549.9</v>
      </c>
      <c r="AQ412" s="44">
        <f>IF(AO412="",0,AP412/LISTAS[[#This Row],[VENTA NETA]]-1)</f>
        <v>0</v>
      </c>
      <c r="AS412" s="39">
        <v>0</v>
      </c>
      <c r="AT412" s="48" t="e">
        <f>+LISTAS[[#This Row],[COSTO]]/AS412-1</f>
        <v>#DIV/0!</v>
      </c>
      <c r="BA412" t="s">
        <v>798</v>
      </c>
      <c r="BB412" s="36"/>
    </row>
    <row r="413" spans="1:54" x14ac:dyDescent="0.35">
      <c r="A413" s="7" t="s">
        <v>811</v>
      </c>
      <c r="B413" t="s">
        <v>798</v>
      </c>
      <c r="C413">
        <v>14</v>
      </c>
      <c r="D413" t="s">
        <v>6824</v>
      </c>
      <c r="E413" s="2">
        <v>3408.08</v>
      </c>
      <c r="F413" s="7" t="str">
        <f>+_xlfn.XLOOKUP(LISTAS[[#This Row],[ID]],_01_CODIGOS_Y_COSTOS_xlsm[Producto y N°],_01_CODIGOS_Y_COSTOS_xlsm[FABRICA],"",0,1)</f>
        <v>RESORTES</v>
      </c>
      <c r="G413" s="26">
        <f>LISTAS[[#This Row],[Precio]]*(1-0.46)</f>
        <v>1840.3632</v>
      </c>
      <c r="H413" s="1">
        <f>+_xlfn.XLOOKUP(LISTAS[[#This Row],[ID]],_01_CODIGOS_Y_COSTOS_xlsm[Producto y N°],_01_CODIGOS_Y_COSTOS_xlsm[COSTO],0,0,1)</f>
        <v>676.8</v>
      </c>
      <c r="I413" s="27">
        <f>+IFERROR(LISTAS[[#This Row],[VENTA NETA]]/LISTAS[[#This Row],[COSTO]]-1,0)</f>
        <v>1.719212765957447</v>
      </c>
      <c r="J413" s="50" t="str">
        <f>IFERROR(VLOOKUP(LISTAS[[#This Row],[ID]],_01_CODIGOS_Y_COSTOS_xlsm[[Producto y N°]:[CODIGO]],2,0),"")</f>
        <v>14</v>
      </c>
      <c r="O413" t="s">
        <v>811</v>
      </c>
      <c r="AB413" s="12" t="str">
        <f>+LISTAS[[#This Row],[Codigo]]&amp;LISTAS[[#This Row],[Fabrica]]</f>
        <v>14RESORTES</v>
      </c>
      <c r="AC413" s="13" t="str">
        <f>+LISTAS[[#This Row],[Codigo]]</f>
        <v>14</v>
      </c>
      <c r="AD413" s="13" t="str">
        <f>+LISTAS[[#This Row],[ID]]</f>
        <v>RESORTES LINEA FERRETERIA14</v>
      </c>
      <c r="AH413" s="36"/>
      <c r="AI413" s="37">
        <f>+LISTAS[[#This Row],[Precio]]+(LISTAS[[#This Row],[Precio]]*AH413)</f>
        <v>3408.08</v>
      </c>
      <c r="AJ413" s="38">
        <f t="shared" si="6"/>
        <v>1704.04</v>
      </c>
      <c r="AL413" s="35">
        <f>+AJ413/LISTAS[[#This Row],[COSTO]]-1</f>
        <v>1.517789598108747</v>
      </c>
      <c r="AM413" t="str">
        <f>+LISTAS[[#This Row],[ID]]</f>
        <v>RESORTES LINEA FERRETERIA14</v>
      </c>
      <c r="AO413" s="43"/>
      <c r="AP413" s="39">
        <f>LISTAS[[#This Row],[COSTO]]+(LISTAS[[#This Row],[COSTO]]*AO413)</f>
        <v>676.8</v>
      </c>
      <c r="AQ413" s="44">
        <f>IF(AO413="",0,AP413/LISTAS[[#This Row],[VENTA NETA]]-1)</f>
        <v>0</v>
      </c>
      <c r="AS413" s="39">
        <v>0</v>
      </c>
      <c r="AT413" s="48" t="e">
        <f>+LISTAS[[#This Row],[COSTO]]/AS413-1</f>
        <v>#DIV/0!</v>
      </c>
      <c r="BA413" t="s">
        <v>798</v>
      </c>
      <c r="BB413" s="36"/>
    </row>
    <row r="414" spans="1:54" x14ac:dyDescent="0.35">
      <c r="A414" s="7" t="s">
        <v>812</v>
      </c>
      <c r="B414" t="s">
        <v>798</v>
      </c>
      <c r="C414">
        <v>15</v>
      </c>
      <c r="D414" t="s">
        <v>6825</v>
      </c>
      <c r="E414" s="2">
        <v>2152.52</v>
      </c>
      <c r="F414" s="7" t="str">
        <f>+_xlfn.XLOOKUP(LISTAS[[#This Row],[ID]],_01_CODIGOS_Y_COSTOS_xlsm[Producto y N°],_01_CODIGOS_Y_COSTOS_xlsm[FABRICA],"",0,1)</f>
        <v>RESORTES</v>
      </c>
      <c r="G414" s="26">
        <f>LISTAS[[#This Row],[Precio]]*(1-0.46)</f>
        <v>1162.3608000000002</v>
      </c>
      <c r="H414" s="1">
        <f>+_xlfn.XLOOKUP(LISTAS[[#This Row],[ID]],_01_CODIGOS_Y_COSTOS_xlsm[Producto y N°],_01_CODIGOS_Y_COSTOS_xlsm[COSTO],0,0,1)</f>
        <v>521.70000000000005</v>
      </c>
      <c r="I414" s="27">
        <f>+IFERROR(LISTAS[[#This Row],[VENTA NETA]]/LISTAS[[#This Row],[COSTO]]-1,0)</f>
        <v>1.2280253018976426</v>
      </c>
      <c r="J414" s="50" t="str">
        <f>IFERROR(VLOOKUP(LISTAS[[#This Row],[ID]],_01_CODIGOS_Y_COSTOS_xlsm[[Producto y N°]:[CODIGO]],2,0),"")</f>
        <v>15</v>
      </c>
      <c r="O414" t="s">
        <v>812</v>
      </c>
      <c r="AB414" s="12" t="str">
        <f>+LISTAS[[#This Row],[Codigo]]&amp;LISTAS[[#This Row],[Fabrica]]</f>
        <v>15RESORTES</v>
      </c>
      <c r="AC414" s="13" t="str">
        <f>+LISTAS[[#This Row],[Codigo]]</f>
        <v>15</v>
      </c>
      <c r="AD414" s="13" t="str">
        <f>+LISTAS[[#This Row],[ID]]</f>
        <v>RESORTES LINEA FERRETERIA15</v>
      </c>
      <c r="AH414" s="36"/>
      <c r="AI414" s="37">
        <f>+LISTAS[[#This Row],[Precio]]+(LISTAS[[#This Row],[Precio]]*AH414)</f>
        <v>2152.52</v>
      </c>
      <c r="AJ414" s="38">
        <f t="shared" si="6"/>
        <v>1076.26</v>
      </c>
      <c r="AL414" s="35">
        <f>+AJ414/LISTAS[[#This Row],[COSTO]]-1</f>
        <v>1.0629863906459649</v>
      </c>
      <c r="AM414" t="str">
        <f>+LISTAS[[#This Row],[ID]]</f>
        <v>RESORTES LINEA FERRETERIA15</v>
      </c>
      <c r="AO414" s="43"/>
      <c r="AP414" s="39">
        <f>LISTAS[[#This Row],[COSTO]]+(LISTAS[[#This Row],[COSTO]]*AO414)</f>
        <v>521.70000000000005</v>
      </c>
      <c r="AQ414" s="44">
        <f>IF(AO414="",0,AP414/LISTAS[[#This Row],[VENTA NETA]]-1)</f>
        <v>0</v>
      </c>
      <c r="AS414" s="39">
        <v>0</v>
      </c>
      <c r="AT414" s="48" t="e">
        <f>+LISTAS[[#This Row],[COSTO]]/AS414-1</f>
        <v>#DIV/0!</v>
      </c>
      <c r="BA414" t="s">
        <v>798</v>
      </c>
      <c r="BB414" s="36"/>
    </row>
    <row r="415" spans="1:54" x14ac:dyDescent="0.35">
      <c r="A415" s="7" t="s">
        <v>813</v>
      </c>
      <c r="B415" t="s">
        <v>798</v>
      </c>
      <c r="C415">
        <v>16</v>
      </c>
      <c r="D415" t="s">
        <v>6826</v>
      </c>
      <c r="E415" s="2">
        <v>2331.84</v>
      </c>
      <c r="F415" s="7" t="str">
        <f>+_xlfn.XLOOKUP(LISTAS[[#This Row],[ID]],_01_CODIGOS_Y_COSTOS_xlsm[Producto y N°],_01_CODIGOS_Y_COSTOS_xlsm[FABRICA],"",0,1)</f>
        <v>RESORTES</v>
      </c>
      <c r="G415" s="26">
        <f>LISTAS[[#This Row],[Precio]]*(1-0.46)</f>
        <v>1259.1936000000001</v>
      </c>
      <c r="H415" s="1">
        <f>+_xlfn.XLOOKUP(LISTAS[[#This Row],[ID]],_01_CODIGOS_Y_COSTOS_xlsm[Producto y N°],_01_CODIGOS_Y_COSTOS_xlsm[COSTO],0,0,1)</f>
        <v>507.6</v>
      </c>
      <c r="I415" s="27">
        <f>+IFERROR(LISTAS[[#This Row],[VENTA NETA]]/LISTAS[[#This Row],[COSTO]]-1,0)</f>
        <v>1.4806808510638296</v>
      </c>
      <c r="J415" s="50" t="str">
        <f>IFERROR(VLOOKUP(LISTAS[[#This Row],[ID]],_01_CODIGOS_Y_COSTOS_xlsm[[Producto y N°]:[CODIGO]],2,0),"")</f>
        <v>16</v>
      </c>
      <c r="O415" t="s">
        <v>813</v>
      </c>
      <c r="AB415" s="12" t="str">
        <f>+LISTAS[[#This Row],[Codigo]]&amp;LISTAS[[#This Row],[Fabrica]]</f>
        <v>16RESORTES</v>
      </c>
      <c r="AC415" s="13" t="str">
        <f>+LISTAS[[#This Row],[Codigo]]</f>
        <v>16</v>
      </c>
      <c r="AD415" s="13" t="str">
        <f>+LISTAS[[#This Row],[ID]]</f>
        <v>RESORTES LINEA FERRETERIA16</v>
      </c>
      <c r="AH415" s="36"/>
      <c r="AI415" s="37">
        <f>+LISTAS[[#This Row],[Precio]]+(LISTAS[[#This Row],[Precio]]*AH415)</f>
        <v>2331.84</v>
      </c>
      <c r="AJ415" s="38">
        <f t="shared" si="6"/>
        <v>1165.92</v>
      </c>
      <c r="AL415" s="35">
        <f>+AJ415/LISTAS[[#This Row],[COSTO]]-1</f>
        <v>1.2969267139479905</v>
      </c>
      <c r="AM415" t="str">
        <f>+LISTAS[[#This Row],[ID]]</f>
        <v>RESORTES LINEA FERRETERIA16</v>
      </c>
      <c r="AO415" s="43"/>
      <c r="AP415" s="39">
        <f>LISTAS[[#This Row],[COSTO]]+(LISTAS[[#This Row],[COSTO]]*AO415)</f>
        <v>507.6</v>
      </c>
      <c r="AQ415" s="44">
        <f>IF(AO415="",0,AP415/LISTAS[[#This Row],[VENTA NETA]]-1)</f>
        <v>0</v>
      </c>
      <c r="AS415" s="39">
        <v>0</v>
      </c>
      <c r="AT415" s="48" t="e">
        <f>+LISTAS[[#This Row],[COSTO]]/AS415-1</f>
        <v>#DIV/0!</v>
      </c>
      <c r="BA415" t="s">
        <v>798</v>
      </c>
      <c r="BB415" s="36"/>
    </row>
    <row r="416" spans="1:54" x14ac:dyDescent="0.35">
      <c r="A416" s="7" t="s">
        <v>814</v>
      </c>
      <c r="B416" t="s">
        <v>798</v>
      </c>
      <c r="C416">
        <v>17</v>
      </c>
      <c r="D416" t="s">
        <v>6827</v>
      </c>
      <c r="E416" s="2">
        <v>3497.56</v>
      </c>
      <c r="F416" s="7" t="str">
        <f>+_xlfn.XLOOKUP(LISTAS[[#This Row],[ID]],_01_CODIGOS_Y_COSTOS_xlsm[Producto y N°],_01_CODIGOS_Y_COSTOS_xlsm[FABRICA],"",0,1)</f>
        <v>RESORTES</v>
      </c>
      <c r="G416" s="26">
        <f>LISTAS[[#This Row],[Precio]]*(1-0.46)</f>
        <v>1888.6824000000001</v>
      </c>
      <c r="H416" s="1">
        <f>+_xlfn.XLOOKUP(LISTAS[[#This Row],[ID]],_01_CODIGOS_Y_COSTOS_xlsm[Producto y N°],_01_CODIGOS_Y_COSTOS_xlsm[COSTO],0,0,1)</f>
        <v>606.29999999999995</v>
      </c>
      <c r="I416" s="27">
        <f>+IFERROR(LISTAS[[#This Row],[VENTA NETA]]/LISTAS[[#This Row],[COSTO]]-1,0)</f>
        <v>2.1150954972785754</v>
      </c>
      <c r="J416" s="50" t="str">
        <f>IFERROR(VLOOKUP(LISTAS[[#This Row],[ID]],_01_CODIGOS_Y_COSTOS_xlsm[[Producto y N°]:[CODIGO]],2,0),"")</f>
        <v>17</v>
      </c>
      <c r="O416" t="s">
        <v>814</v>
      </c>
      <c r="AB416" s="12" t="str">
        <f>+LISTAS[[#This Row],[Codigo]]&amp;LISTAS[[#This Row],[Fabrica]]</f>
        <v>17RESORTES</v>
      </c>
      <c r="AC416" s="13" t="str">
        <f>+LISTAS[[#This Row],[Codigo]]</f>
        <v>17</v>
      </c>
      <c r="AD416" s="13" t="str">
        <f>+LISTAS[[#This Row],[ID]]</f>
        <v>RESORTES LINEA FERRETERIA17</v>
      </c>
      <c r="AH416" s="36"/>
      <c r="AI416" s="37">
        <f>+LISTAS[[#This Row],[Precio]]+(LISTAS[[#This Row],[Precio]]*AH416)</f>
        <v>3497.56</v>
      </c>
      <c r="AJ416" s="38">
        <f t="shared" si="6"/>
        <v>1748.78</v>
      </c>
      <c r="AL416" s="35">
        <f>+AJ416/LISTAS[[#This Row],[COSTO]]-1</f>
        <v>1.8843476826653474</v>
      </c>
      <c r="AM416" t="str">
        <f>+LISTAS[[#This Row],[ID]]</f>
        <v>RESORTES LINEA FERRETERIA17</v>
      </c>
      <c r="AO416" s="43"/>
      <c r="AP416" s="39">
        <f>LISTAS[[#This Row],[COSTO]]+(LISTAS[[#This Row],[COSTO]]*AO416)</f>
        <v>606.29999999999995</v>
      </c>
      <c r="AQ416" s="44">
        <f>IF(AO416="",0,AP416/LISTAS[[#This Row],[VENTA NETA]]-1)</f>
        <v>0</v>
      </c>
      <c r="AS416" s="39">
        <v>0</v>
      </c>
      <c r="AT416" s="48" t="e">
        <f>+LISTAS[[#This Row],[COSTO]]/AS416-1</f>
        <v>#DIV/0!</v>
      </c>
      <c r="BA416" t="s">
        <v>798</v>
      </c>
      <c r="BB416" s="36"/>
    </row>
    <row r="417" spans="1:54" x14ac:dyDescent="0.35">
      <c r="A417" s="7" t="s">
        <v>815</v>
      </c>
      <c r="B417" t="s">
        <v>798</v>
      </c>
      <c r="C417">
        <v>18</v>
      </c>
      <c r="D417" t="s">
        <v>6828</v>
      </c>
      <c r="E417" s="2">
        <v>2511.12</v>
      </c>
      <c r="F417" s="7" t="str">
        <f>+_xlfn.XLOOKUP(LISTAS[[#This Row],[ID]],_01_CODIGOS_Y_COSTOS_xlsm[Producto y N°],_01_CODIGOS_Y_COSTOS_xlsm[FABRICA],"",0,1)</f>
        <v>RESORTES</v>
      </c>
      <c r="G417" s="26">
        <f>LISTAS[[#This Row],[Precio]]*(1-0.46)</f>
        <v>1356.0047999999999</v>
      </c>
      <c r="H417" s="1">
        <f>+_xlfn.XLOOKUP(LISTAS[[#This Row],[ID]],_01_CODIGOS_Y_COSTOS_xlsm[Producto y N°],_01_CODIGOS_Y_COSTOS_xlsm[COSTO],0,0,1)</f>
        <v>549.9</v>
      </c>
      <c r="I417" s="27">
        <f>+IFERROR(LISTAS[[#This Row],[VENTA NETA]]/LISTAS[[#This Row],[COSTO]]-1,0)</f>
        <v>1.465911620294599</v>
      </c>
      <c r="J417" s="50" t="str">
        <f>IFERROR(VLOOKUP(LISTAS[[#This Row],[ID]],_01_CODIGOS_Y_COSTOS_xlsm[[Producto y N°]:[CODIGO]],2,0),"")</f>
        <v>18</v>
      </c>
      <c r="O417" t="s">
        <v>815</v>
      </c>
      <c r="AB417" s="12" t="str">
        <f>+LISTAS[[#This Row],[Codigo]]&amp;LISTAS[[#This Row],[Fabrica]]</f>
        <v>18RESORTES</v>
      </c>
      <c r="AC417" s="13" t="str">
        <f>+LISTAS[[#This Row],[Codigo]]</f>
        <v>18</v>
      </c>
      <c r="AD417" s="13" t="str">
        <f>+LISTAS[[#This Row],[ID]]</f>
        <v>RESORTES LINEA FERRETERIA18</v>
      </c>
      <c r="AH417" s="36"/>
      <c r="AI417" s="37">
        <f>+LISTAS[[#This Row],[Precio]]+(LISTAS[[#This Row],[Precio]]*AH417)</f>
        <v>2511.12</v>
      </c>
      <c r="AJ417" s="38">
        <f t="shared" si="6"/>
        <v>1255.56</v>
      </c>
      <c r="AL417" s="35">
        <f>+AJ417/LISTAS[[#This Row],[COSTO]]-1</f>
        <v>1.2832515002727769</v>
      </c>
      <c r="AM417" t="str">
        <f>+LISTAS[[#This Row],[ID]]</f>
        <v>RESORTES LINEA FERRETERIA18</v>
      </c>
      <c r="AO417" s="43"/>
      <c r="AP417" s="39">
        <f>LISTAS[[#This Row],[COSTO]]+(LISTAS[[#This Row],[COSTO]]*AO417)</f>
        <v>549.9</v>
      </c>
      <c r="AQ417" s="44">
        <f>IF(AO417="",0,AP417/LISTAS[[#This Row],[VENTA NETA]]-1)</f>
        <v>0</v>
      </c>
      <c r="AS417" s="39">
        <v>0</v>
      </c>
      <c r="AT417" s="48" t="e">
        <f>+LISTAS[[#This Row],[COSTO]]/AS417-1</f>
        <v>#DIV/0!</v>
      </c>
      <c r="BA417" t="s">
        <v>798</v>
      </c>
      <c r="BB417" s="36"/>
    </row>
    <row r="418" spans="1:54" x14ac:dyDescent="0.35">
      <c r="A418" s="7" t="s">
        <v>816</v>
      </c>
      <c r="B418" t="s">
        <v>798</v>
      </c>
      <c r="C418">
        <v>19</v>
      </c>
      <c r="D418" t="s">
        <v>6829</v>
      </c>
      <c r="E418" s="2">
        <v>2690.44</v>
      </c>
      <c r="F418" s="7" t="str">
        <f>+_xlfn.XLOOKUP(LISTAS[[#This Row],[ID]],_01_CODIGOS_Y_COSTOS_xlsm[Producto y N°],_01_CODIGOS_Y_COSTOS_xlsm[FABRICA],"",0,1)</f>
        <v>RESORTES</v>
      </c>
      <c r="G418" s="26">
        <f>LISTAS[[#This Row],[Precio]]*(1-0.46)</f>
        <v>1452.8376000000001</v>
      </c>
      <c r="H418" s="1">
        <f>+_xlfn.XLOOKUP(LISTAS[[#This Row],[ID]],_01_CODIGOS_Y_COSTOS_xlsm[Producto y N°],_01_CODIGOS_Y_COSTOS_xlsm[COSTO],0,0,1)</f>
        <v>549.9</v>
      </c>
      <c r="I418" s="27">
        <f>+IFERROR(LISTAS[[#This Row],[VENTA NETA]]/LISTAS[[#This Row],[COSTO]]-1,0)</f>
        <v>1.6420032733224224</v>
      </c>
      <c r="J418" s="50" t="str">
        <f>IFERROR(VLOOKUP(LISTAS[[#This Row],[ID]],_01_CODIGOS_Y_COSTOS_xlsm[[Producto y N°]:[CODIGO]],2,0),"")</f>
        <v>19</v>
      </c>
      <c r="O418" t="s">
        <v>816</v>
      </c>
      <c r="AB418" s="12" t="str">
        <f>+LISTAS[[#This Row],[Codigo]]&amp;LISTAS[[#This Row],[Fabrica]]</f>
        <v>19RESORTES</v>
      </c>
      <c r="AC418" s="13" t="str">
        <f>+LISTAS[[#This Row],[Codigo]]</f>
        <v>19</v>
      </c>
      <c r="AD418" s="13" t="str">
        <f>+LISTAS[[#This Row],[ID]]</f>
        <v>RESORTES LINEA FERRETERIA19</v>
      </c>
      <c r="AH418" s="36"/>
      <c r="AI418" s="37">
        <f>+LISTAS[[#This Row],[Precio]]+(LISTAS[[#This Row],[Precio]]*AH418)</f>
        <v>2690.44</v>
      </c>
      <c r="AJ418" s="38">
        <f t="shared" si="6"/>
        <v>1345.22</v>
      </c>
      <c r="AL418" s="35">
        <f>+AJ418/LISTAS[[#This Row],[COSTO]]-1</f>
        <v>1.446299327150391</v>
      </c>
      <c r="AM418" t="str">
        <f>+LISTAS[[#This Row],[ID]]</f>
        <v>RESORTES LINEA FERRETERIA19</v>
      </c>
      <c r="AO418" s="43"/>
      <c r="AP418" s="39">
        <f>LISTAS[[#This Row],[COSTO]]+(LISTAS[[#This Row],[COSTO]]*AO418)</f>
        <v>549.9</v>
      </c>
      <c r="AQ418" s="44">
        <f>IF(AO418="",0,AP418/LISTAS[[#This Row],[VENTA NETA]]-1)</f>
        <v>0</v>
      </c>
      <c r="AS418" s="39">
        <v>0</v>
      </c>
      <c r="AT418" s="48" t="e">
        <f>+LISTAS[[#This Row],[COSTO]]/AS418-1</f>
        <v>#DIV/0!</v>
      </c>
      <c r="BA418" t="s">
        <v>798</v>
      </c>
      <c r="BB418" s="36"/>
    </row>
    <row r="419" spans="1:54" x14ac:dyDescent="0.35">
      <c r="A419" s="7" t="s">
        <v>817</v>
      </c>
      <c r="B419" t="s">
        <v>798</v>
      </c>
      <c r="C419">
        <v>20</v>
      </c>
      <c r="D419" t="s">
        <v>6830</v>
      </c>
      <c r="E419" s="2">
        <v>2869.76</v>
      </c>
      <c r="F419" s="7" t="str">
        <f>+_xlfn.XLOOKUP(LISTAS[[#This Row],[ID]],_01_CODIGOS_Y_COSTOS_xlsm[Producto y N°],_01_CODIGOS_Y_COSTOS_xlsm[FABRICA],"",0,1)</f>
        <v>RESORTES</v>
      </c>
      <c r="G419" s="26">
        <f>LISTAS[[#This Row],[Precio]]*(1-0.46)</f>
        <v>1549.6704000000002</v>
      </c>
      <c r="H419" s="1">
        <f>+_xlfn.XLOOKUP(LISTAS[[#This Row],[ID]],_01_CODIGOS_Y_COSTOS_xlsm[Producto y N°],_01_CODIGOS_Y_COSTOS_xlsm[COSTO],0,0,1)</f>
        <v>606.29999999999995</v>
      </c>
      <c r="I419" s="27">
        <f>+IFERROR(LISTAS[[#This Row],[VENTA NETA]]/LISTAS[[#This Row],[COSTO]]-1,0)</f>
        <v>1.5559465611083629</v>
      </c>
      <c r="J419" s="50" t="str">
        <f>IFERROR(VLOOKUP(LISTAS[[#This Row],[ID]],_01_CODIGOS_Y_COSTOS_xlsm[[Producto y N°]:[CODIGO]],2,0),"")</f>
        <v>20</v>
      </c>
      <c r="O419" t="s">
        <v>817</v>
      </c>
      <c r="AB419" s="12" t="str">
        <f>+LISTAS[[#This Row],[Codigo]]&amp;LISTAS[[#This Row],[Fabrica]]</f>
        <v>20RESORTES</v>
      </c>
      <c r="AC419" s="13" t="str">
        <f>+LISTAS[[#This Row],[Codigo]]</f>
        <v>20</v>
      </c>
      <c r="AD419" s="13" t="str">
        <f>+LISTAS[[#This Row],[ID]]</f>
        <v>RESORTES LINEA FERRETERIA20</v>
      </c>
      <c r="AH419" s="36"/>
      <c r="AI419" s="37">
        <f>+LISTAS[[#This Row],[Precio]]+(LISTAS[[#This Row],[Precio]]*AH419)</f>
        <v>2869.76</v>
      </c>
      <c r="AJ419" s="38">
        <f t="shared" si="6"/>
        <v>1434.88</v>
      </c>
      <c r="AL419" s="35">
        <f>+AJ419/LISTAS[[#This Row],[COSTO]]-1</f>
        <v>1.3666171862114469</v>
      </c>
      <c r="AM419" t="str">
        <f>+LISTAS[[#This Row],[ID]]</f>
        <v>RESORTES LINEA FERRETERIA20</v>
      </c>
      <c r="AO419" s="43"/>
      <c r="AP419" s="39">
        <f>LISTAS[[#This Row],[COSTO]]+(LISTAS[[#This Row],[COSTO]]*AO419)</f>
        <v>606.29999999999995</v>
      </c>
      <c r="AQ419" s="44">
        <f>IF(AO419="",0,AP419/LISTAS[[#This Row],[VENTA NETA]]-1)</f>
        <v>0</v>
      </c>
      <c r="AS419" s="39">
        <v>0</v>
      </c>
      <c r="AT419" s="48" t="e">
        <f>+LISTAS[[#This Row],[COSTO]]/AS419-1</f>
        <v>#DIV/0!</v>
      </c>
      <c r="BA419" t="s">
        <v>798</v>
      </c>
      <c r="BB419" s="36"/>
    </row>
    <row r="420" spans="1:54" x14ac:dyDescent="0.35">
      <c r="A420" s="7" t="s">
        <v>818</v>
      </c>
      <c r="B420" t="s">
        <v>798</v>
      </c>
      <c r="C420">
        <v>21</v>
      </c>
      <c r="D420" t="s">
        <v>6831</v>
      </c>
      <c r="E420" s="2">
        <v>3946.04</v>
      </c>
      <c r="F420" s="7" t="str">
        <f>+_xlfn.XLOOKUP(LISTAS[[#This Row],[ID]],_01_CODIGOS_Y_COSTOS_xlsm[Producto y N°],_01_CODIGOS_Y_COSTOS_xlsm[FABRICA],"",0,1)</f>
        <v>RESORTES</v>
      </c>
      <c r="G420" s="26">
        <f>LISTAS[[#This Row],[Precio]]*(1-0.46)</f>
        <v>2130.8616000000002</v>
      </c>
      <c r="H420" s="1">
        <f>+_xlfn.XLOOKUP(LISTAS[[#This Row],[ID]],_01_CODIGOS_Y_COSTOS_xlsm[Producto y N°],_01_CODIGOS_Y_COSTOS_xlsm[COSTO],0,0,1)</f>
        <v>775.5</v>
      </c>
      <c r="I420" s="27">
        <f>+IFERROR(LISTAS[[#This Row],[VENTA NETA]]/LISTAS[[#This Row],[COSTO]]-1,0)</f>
        <v>1.7477261121856871</v>
      </c>
      <c r="J420" s="50" t="str">
        <f>IFERROR(VLOOKUP(LISTAS[[#This Row],[ID]],_01_CODIGOS_Y_COSTOS_xlsm[[Producto y N°]:[CODIGO]],2,0),"")</f>
        <v>21</v>
      </c>
      <c r="O420" t="s">
        <v>818</v>
      </c>
      <c r="AB420" s="12" t="str">
        <f>+LISTAS[[#This Row],[Codigo]]&amp;LISTAS[[#This Row],[Fabrica]]</f>
        <v>21RESORTES</v>
      </c>
      <c r="AC420" s="13" t="str">
        <f>+LISTAS[[#This Row],[Codigo]]</f>
        <v>21</v>
      </c>
      <c r="AD420" s="13" t="str">
        <f>+LISTAS[[#This Row],[ID]]</f>
        <v>RESORTES LINEA FERRETERIA21</v>
      </c>
      <c r="AH420" s="36"/>
      <c r="AI420" s="37">
        <f>+LISTAS[[#This Row],[Precio]]+(LISTAS[[#This Row],[Precio]]*AH420)</f>
        <v>3946.04</v>
      </c>
      <c r="AJ420" s="38">
        <f t="shared" si="6"/>
        <v>1973.02</v>
      </c>
      <c r="AL420" s="35">
        <f>+AJ420/LISTAS[[#This Row],[COSTO]]-1</f>
        <v>1.5441908446163763</v>
      </c>
      <c r="AM420" t="str">
        <f>+LISTAS[[#This Row],[ID]]</f>
        <v>RESORTES LINEA FERRETERIA21</v>
      </c>
      <c r="AO420" s="43"/>
      <c r="AP420" s="39">
        <f>LISTAS[[#This Row],[COSTO]]+(LISTAS[[#This Row],[COSTO]]*AO420)</f>
        <v>775.5</v>
      </c>
      <c r="AQ420" s="44">
        <f>IF(AO420="",0,AP420/LISTAS[[#This Row],[VENTA NETA]]-1)</f>
        <v>0</v>
      </c>
      <c r="AS420" s="39">
        <v>62.545499999999997</v>
      </c>
      <c r="AT420" s="48">
        <f>+LISTAS[[#This Row],[COSTO]]/AS420-1</f>
        <v>11.398973547257597</v>
      </c>
      <c r="BA420" t="s">
        <v>798</v>
      </c>
      <c r="BB420" s="36"/>
    </row>
    <row r="421" spans="1:54" x14ac:dyDescent="0.35">
      <c r="A421" s="7" t="s">
        <v>819</v>
      </c>
      <c r="B421" t="s">
        <v>798</v>
      </c>
      <c r="C421">
        <v>22</v>
      </c>
      <c r="D421" t="s">
        <v>6832</v>
      </c>
      <c r="E421" s="2">
        <v>2869.76</v>
      </c>
      <c r="F421" s="7" t="str">
        <f>+_xlfn.XLOOKUP(LISTAS[[#This Row],[ID]],_01_CODIGOS_Y_COSTOS_xlsm[Producto y N°],_01_CODIGOS_Y_COSTOS_xlsm[FABRICA],"",0,1)</f>
        <v>RESORTES</v>
      </c>
      <c r="G421" s="26">
        <f>LISTAS[[#This Row],[Precio]]*(1-0.46)</f>
        <v>1549.6704000000002</v>
      </c>
      <c r="H421" s="1">
        <f>+_xlfn.XLOOKUP(LISTAS[[#This Row],[ID]],_01_CODIGOS_Y_COSTOS_xlsm[Producto y N°],_01_CODIGOS_Y_COSTOS_xlsm[COSTO],0,0,1)</f>
        <v>600</v>
      </c>
      <c r="I421" s="27">
        <f>+IFERROR(LISTAS[[#This Row],[VENTA NETA]]/LISTAS[[#This Row],[COSTO]]-1,0)</f>
        <v>1.5827840000000002</v>
      </c>
      <c r="J421" s="50" t="str">
        <f>IFERROR(VLOOKUP(LISTAS[[#This Row],[ID]],_01_CODIGOS_Y_COSTOS_xlsm[[Producto y N°]:[CODIGO]],2,0),"")</f>
        <v>22</v>
      </c>
      <c r="O421" t="s">
        <v>819</v>
      </c>
      <c r="AB421" s="12" t="str">
        <f>+LISTAS[[#This Row],[Codigo]]&amp;LISTAS[[#This Row],[Fabrica]]</f>
        <v>22RESORTES</v>
      </c>
      <c r="AC421" s="13" t="str">
        <f>+LISTAS[[#This Row],[Codigo]]</f>
        <v>22</v>
      </c>
      <c r="AD421" s="13" t="str">
        <f>+LISTAS[[#This Row],[ID]]</f>
        <v>RESORTES LINEA FERRETERIA22</v>
      </c>
      <c r="AH421" s="36"/>
      <c r="AI421" s="37">
        <f>+LISTAS[[#This Row],[Precio]]+(LISTAS[[#This Row],[Precio]]*AH421)</f>
        <v>2869.76</v>
      </c>
      <c r="AJ421" s="38">
        <f t="shared" si="6"/>
        <v>1434.88</v>
      </c>
      <c r="AL421" s="35">
        <f>+AJ421/LISTAS[[#This Row],[COSTO]]-1</f>
        <v>1.3914666666666666</v>
      </c>
      <c r="AM421" t="str">
        <f>+LISTAS[[#This Row],[ID]]</f>
        <v>RESORTES LINEA FERRETERIA22</v>
      </c>
      <c r="AO421" s="43"/>
      <c r="AP421" s="39">
        <f>LISTAS[[#This Row],[COSTO]]+(LISTAS[[#This Row],[COSTO]]*AO421)</f>
        <v>600</v>
      </c>
      <c r="AQ421" s="44">
        <f>IF(AO421="",0,AP421/LISTAS[[#This Row],[VENTA NETA]]-1)</f>
        <v>0</v>
      </c>
      <c r="AS421" s="39">
        <v>0</v>
      </c>
      <c r="AT421" s="48" t="e">
        <f>+LISTAS[[#This Row],[COSTO]]/AS421-1</f>
        <v>#DIV/0!</v>
      </c>
      <c r="BA421" t="s">
        <v>798</v>
      </c>
      <c r="BB421" s="36"/>
    </row>
    <row r="422" spans="1:54" x14ac:dyDescent="0.35">
      <c r="A422" s="7" t="s">
        <v>820</v>
      </c>
      <c r="B422" t="s">
        <v>798</v>
      </c>
      <c r="C422">
        <v>23</v>
      </c>
      <c r="D422" t="s">
        <v>6833</v>
      </c>
      <c r="E422" s="2">
        <v>2869.76</v>
      </c>
      <c r="F422" s="7" t="str">
        <f>+_xlfn.XLOOKUP(LISTAS[[#This Row],[ID]],_01_CODIGOS_Y_COSTOS_xlsm[Producto y N°],_01_CODIGOS_Y_COSTOS_xlsm[FABRICA],"",0,1)</f>
        <v>RESORTES</v>
      </c>
      <c r="G422" s="26">
        <f>LISTAS[[#This Row],[Precio]]*(1-0.46)</f>
        <v>1549.6704000000002</v>
      </c>
      <c r="H422" s="1">
        <f>+_xlfn.XLOOKUP(LISTAS[[#This Row],[ID]],_01_CODIGOS_Y_COSTOS_xlsm[Producto y N°],_01_CODIGOS_Y_COSTOS_xlsm[COSTO],0,0,1)</f>
        <v>606.29999999999995</v>
      </c>
      <c r="I422" s="27">
        <f>+IFERROR(LISTAS[[#This Row],[VENTA NETA]]/LISTAS[[#This Row],[COSTO]]-1,0)</f>
        <v>1.5559465611083629</v>
      </c>
      <c r="J422" s="50" t="str">
        <f>IFERROR(VLOOKUP(LISTAS[[#This Row],[ID]],_01_CODIGOS_Y_COSTOS_xlsm[[Producto y N°]:[CODIGO]],2,0),"")</f>
        <v>23</v>
      </c>
      <c r="O422" t="s">
        <v>820</v>
      </c>
      <c r="AB422" s="12" t="str">
        <f>+LISTAS[[#This Row],[Codigo]]&amp;LISTAS[[#This Row],[Fabrica]]</f>
        <v>23RESORTES</v>
      </c>
      <c r="AC422" s="13" t="str">
        <f>+LISTAS[[#This Row],[Codigo]]</f>
        <v>23</v>
      </c>
      <c r="AD422" s="13" t="str">
        <f>+LISTAS[[#This Row],[ID]]</f>
        <v>RESORTES LINEA FERRETERIA23</v>
      </c>
      <c r="AH422" s="36"/>
      <c r="AI422" s="37">
        <f>+LISTAS[[#This Row],[Precio]]+(LISTAS[[#This Row],[Precio]]*AH422)</f>
        <v>2869.76</v>
      </c>
      <c r="AJ422" s="38">
        <f t="shared" si="6"/>
        <v>1434.88</v>
      </c>
      <c r="AL422" s="35">
        <f>+AJ422/LISTAS[[#This Row],[COSTO]]-1</f>
        <v>1.3666171862114469</v>
      </c>
      <c r="AM422" t="str">
        <f>+LISTAS[[#This Row],[ID]]</f>
        <v>RESORTES LINEA FERRETERIA23</v>
      </c>
      <c r="AO422" s="43"/>
      <c r="AP422" s="39">
        <f>LISTAS[[#This Row],[COSTO]]+(LISTAS[[#This Row],[COSTO]]*AO422)</f>
        <v>606.29999999999995</v>
      </c>
      <c r="AQ422" s="44">
        <f>IF(AO422="",0,AP422/LISTAS[[#This Row],[VENTA NETA]]-1)</f>
        <v>0</v>
      </c>
      <c r="AS422" s="39">
        <v>0</v>
      </c>
      <c r="AT422" s="48" t="e">
        <f>+LISTAS[[#This Row],[COSTO]]/AS422-1</f>
        <v>#DIV/0!</v>
      </c>
      <c r="BA422" t="s">
        <v>798</v>
      </c>
      <c r="BB422" s="36"/>
    </row>
    <row r="423" spans="1:54" x14ac:dyDescent="0.35">
      <c r="A423" s="7" t="s">
        <v>821</v>
      </c>
      <c r="B423" t="s">
        <v>798</v>
      </c>
      <c r="C423">
        <v>24</v>
      </c>
      <c r="D423" t="s">
        <v>6834</v>
      </c>
      <c r="E423" s="2">
        <v>3049.08</v>
      </c>
      <c r="F423" s="7" t="str">
        <f>+_xlfn.XLOOKUP(LISTAS[[#This Row],[ID]],_01_CODIGOS_Y_COSTOS_xlsm[Producto y N°],_01_CODIGOS_Y_COSTOS_xlsm[FABRICA],"",0,1)</f>
        <v>RESORTES</v>
      </c>
      <c r="G423" s="26">
        <f>LISTAS[[#This Row],[Precio]]*(1-0.46)</f>
        <v>1646.5032000000001</v>
      </c>
      <c r="H423" s="1">
        <f>+_xlfn.XLOOKUP(LISTAS[[#This Row],[ID]],_01_CODIGOS_Y_COSTOS_xlsm[Producto y N°],_01_CODIGOS_Y_COSTOS_xlsm[COSTO],0,0,1)</f>
        <v>606.29999999999995</v>
      </c>
      <c r="I423" s="27">
        <f>+IFERROR(LISTAS[[#This Row],[VENTA NETA]]/LISTAS[[#This Row],[COSTO]]-1,0)</f>
        <v>1.7156575952498767</v>
      </c>
      <c r="J423" s="50" t="str">
        <f>IFERROR(VLOOKUP(LISTAS[[#This Row],[ID]],_01_CODIGOS_Y_COSTOS_xlsm[[Producto y N°]:[CODIGO]],2,0),"")</f>
        <v>24</v>
      </c>
      <c r="O423" t="s">
        <v>821</v>
      </c>
      <c r="AB423" s="12" t="str">
        <f>+LISTAS[[#This Row],[Codigo]]&amp;LISTAS[[#This Row],[Fabrica]]</f>
        <v>24RESORTES</v>
      </c>
      <c r="AC423" s="13" t="str">
        <f>+LISTAS[[#This Row],[Codigo]]</f>
        <v>24</v>
      </c>
      <c r="AD423" s="13" t="str">
        <f>+LISTAS[[#This Row],[ID]]</f>
        <v>RESORTES LINEA FERRETERIA24</v>
      </c>
      <c r="AH423" s="36"/>
      <c r="AI423" s="37">
        <f>+LISTAS[[#This Row],[Precio]]+(LISTAS[[#This Row],[Precio]]*AH423)</f>
        <v>3049.08</v>
      </c>
      <c r="AJ423" s="38">
        <f t="shared" si="6"/>
        <v>1524.54</v>
      </c>
      <c r="AL423" s="35">
        <f>+AJ423/LISTAS[[#This Row],[COSTO]]-1</f>
        <v>1.5144977733795151</v>
      </c>
      <c r="AM423" t="str">
        <f>+LISTAS[[#This Row],[ID]]</f>
        <v>RESORTES LINEA FERRETERIA24</v>
      </c>
      <c r="AO423" s="43"/>
      <c r="AP423" s="39">
        <f>LISTAS[[#This Row],[COSTO]]+(LISTAS[[#This Row],[COSTO]]*AO423)</f>
        <v>606.29999999999995</v>
      </c>
      <c r="AQ423" s="44">
        <f>IF(AO423="",0,AP423/LISTAS[[#This Row],[VENTA NETA]]-1)</f>
        <v>0</v>
      </c>
      <c r="AS423" s="39">
        <v>0</v>
      </c>
      <c r="AT423" s="48" t="e">
        <f>+LISTAS[[#This Row],[COSTO]]/AS423-1</f>
        <v>#DIV/0!</v>
      </c>
      <c r="BA423" t="s">
        <v>798</v>
      </c>
      <c r="BB423" s="36"/>
    </row>
    <row r="424" spans="1:54" x14ac:dyDescent="0.35">
      <c r="A424" s="7" t="s">
        <v>822</v>
      </c>
      <c r="B424" t="s">
        <v>798</v>
      </c>
      <c r="C424">
        <v>25</v>
      </c>
      <c r="D424" t="s">
        <v>6835</v>
      </c>
      <c r="E424" s="2">
        <v>3049.08</v>
      </c>
      <c r="F424" s="7" t="str">
        <f>+_xlfn.XLOOKUP(LISTAS[[#This Row],[ID]],_01_CODIGOS_Y_COSTOS_xlsm[Producto y N°],_01_CODIGOS_Y_COSTOS_xlsm[FABRICA],"",0,1)</f>
        <v>RESORTES</v>
      </c>
      <c r="G424" s="26">
        <f>LISTAS[[#This Row],[Precio]]*(1-0.46)</f>
        <v>1646.5032000000001</v>
      </c>
      <c r="H424" s="1">
        <f>+_xlfn.XLOOKUP(LISTAS[[#This Row],[ID]],_01_CODIGOS_Y_COSTOS_xlsm[Producto y N°],_01_CODIGOS_Y_COSTOS_xlsm[COSTO],0,0,1)</f>
        <v>606.29999999999995</v>
      </c>
      <c r="I424" s="27">
        <f>+IFERROR(LISTAS[[#This Row],[VENTA NETA]]/LISTAS[[#This Row],[COSTO]]-1,0)</f>
        <v>1.7156575952498767</v>
      </c>
      <c r="J424" s="50" t="str">
        <f>IFERROR(VLOOKUP(LISTAS[[#This Row],[ID]],_01_CODIGOS_Y_COSTOS_xlsm[[Producto y N°]:[CODIGO]],2,0),"")</f>
        <v>25</v>
      </c>
      <c r="O424" t="s">
        <v>822</v>
      </c>
      <c r="AB424" s="12" t="str">
        <f>+LISTAS[[#This Row],[Codigo]]&amp;LISTAS[[#This Row],[Fabrica]]</f>
        <v>25RESORTES</v>
      </c>
      <c r="AC424" s="13" t="str">
        <f>+LISTAS[[#This Row],[Codigo]]</f>
        <v>25</v>
      </c>
      <c r="AD424" s="13" t="str">
        <f>+LISTAS[[#This Row],[ID]]</f>
        <v>RESORTES LINEA FERRETERIA25</v>
      </c>
      <c r="AH424" s="36"/>
      <c r="AI424" s="37">
        <f>+LISTAS[[#This Row],[Precio]]+(LISTAS[[#This Row],[Precio]]*AH424)</f>
        <v>3049.08</v>
      </c>
      <c r="AJ424" s="38">
        <f t="shared" si="6"/>
        <v>1524.54</v>
      </c>
      <c r="AL424" s="35">
        <f>+AJ424/LISTAS[[#This Row],[COSTO]]-1</f>
        <v>1.5144977733795151</v>
      </c>
      <c r="AM424" t="str">
        <f>+LISTAS[[#This Row],[ID]]</f>
        <v>RESORTES LINEA FERRETERIA25</v>
      </c>
      <c r="AO424" s="43"/>
      <c r="AP424" s="39">
        <f>LISTAS[[#This Row],[COSTO]]+(LISTAS[[#This Row],[COSTO]]*AO424)</f>
        <v>606.29999999999995</v>
      </c>
      <c r="AQ424" s="44">
        <f>IF(AO424="",0,AP424/LISTAS[[#This Row],[VENTA NETA]]-1)</f>
        <v>0</v>
      </c>
      <c r="AS424" s="39">
        <v>0</v>
      </c>
      <c r="AT424" s="48" t="e">
        <f>+LISTAS[[#This Row],[COSTO]]/AS424-1</f>
        <v>#DIV/0!</v>
      </c>
      <c r="BA424" t="s">
        <v>798</v>
      </c>
      <c r="BB424" s="36"/>
    </row>
    <row r="425" spans="1:54" x14ac:dyDescent="0.35">
      <c r="A425" s="7" t="s">
        <v>823</v>
      </c>
      <c r="B425" t="s">
        <v>798</v>
      </c>
      <c r="C425">
        <v>26</v>
      </c>
      <c r="D425" t="s">
        <v>6836</v>
      </c>
      <c r="E425" s="2">
        <v>4484.32</v>
      </c>
      <c r="F425" s="7" t="str">
        <f>+_xlfn.XLOOKUP(LISTAS[[#This Row],[ID]],_01_CODIGOS_Y_COSTOS_xlsm[Producto y N°],_01_CODIGOS_Y_COSTOS_xlsm[FABRICA],"",0,1)</f>
        <v>RESORTES</v>
      </c>
      <c r="G425" s="26">
        <f>LISTAS[[#This Row],[Precio]]*(1-0.46)</f>
        <v>2421.5328</v>
      </c>
      <c r="H425" s="1">
        <f>+_xlfn.XLOOKUP(LISTAS[[#This Row],[ID]],_01_CODIGOS_Y_COSTOS_xlsm[Producto y N°],_01_CODIGOS_Y_COSTOS_xlsm[COSTO],0,0,1)</f>
        <v>789.6</v>
      </c>
      <c r="I425" s="27">
        <f>+IFERROR(LISTAS[[#This Row],[VENTA NETA]]/LISTAS[[#This Row],[COSTO]]-1,0)</f>
        <v>2.0667841945288754</v>
      </c>
      <c r="J425" s="50" t="str">
        <f>IFERROR(VLOOKUP(LISTAS[[#This Row],[ID]],_01_CODIGOS_Y_COSTOS_xlsm[[Producto y N°]:[CODIGO]],2,0),"")</f>
        <v>26</v>
      </c>
      <c r="O425" t="s">
        <v>823</v>
      </c>
      <c r="AB425" s="12" t="str">
        <f>+LISTAS[[#This Row],[Codigo]]&amp;LISTAS[[#This Row],[Fabrica]]</f>
        <v>26RESORTES</v>
      </c>
      <c r="AC425" s="13" t="str">
        <f>+LISTAS[[#This Row],[Codigo]]</f>
        <v>26</v>
      </c>
      <c r="AD425" s="13" t="str">
        <f>+LISTAS[[#This Row],[ID]]</f>
        <v>RESORTES LINEA FERRETERIA26</v>
      </c>
      <c r="AH425" s="36"/>
      <c r="AI425" s="37">
        <f>+LISTAS[[#This Row],[Precio]]+(LISTAS[[#This Row],[Precio]]*AH425)</f>
        <v>4484.32</v>
      </c>
      <c r="AJ425" s="38">
        <f t="shared" si="6"/>
        <v>2242.16</v>
      </c>
      <c r="AL425" s="35">
        <f>+AJ425/LISTAS[[#This Row],[COSTO]]-1</f>
        <v>1.8396149949341436</v>
      </c>
      <c r="AM425" t="str">
        <f>+LISTAS[[#This Row],[ID]]</f>
        <v>RESORTES LINEA FERRETERIA26</v>
      </c>
      <c r="AO425" s="43"/>
      <c r="AP425" s="39">
        <f>LISTAS[[#This Row],[COSTO]]+(LISTAS[[#This Row],[COSTO]]*AO425)</f>
        <v>789.6</v>
      </c>
      <c r="AQ425" s="44">
        <f>IF(AO425="",0,AP425/LISTAS[[#This Row],[VENTA NETA]]-1)</f>
        <v>0</v>
      </c>
      <c r="AS425" s="39">
        <v>63.9</v>
      </c>
      <c r="AT425" s="48">
        <f>+LISTAS[[#This Row],[COSTO]]/AS425-1</f>
        <v>11.35680751173709</v>
      </c>
      <c r="BA425" t="s">
        <v>798</v>
      </c>
      <c r="BB425" s="36"/>
    </row>
    <row r="426" spans="1:54" x14ac:dyDescent="0.35">
      <c r="A426" s="7" t="s">
        <v>824</v>
      </c>
      <c r="B426" t="s">
        <v>798</v>
      </c>
      <c r="C426">
        <v>27</v>
      </c>
      <c r="D426" t="s">
        <v>6837</v>
      </c>
      <c r="E426" s="2">
        <v>3587.4</v>
      </c>
      <c r="F426" s="7" t="str">
        <f>+_xlfn.XLOOKUP(LISTAS[[#This Row],[ID]],_01_CODIGOS_Y_COSTOS_xlsm[Producto y N°],_01_CODIGOS_Y_COSTOS_xlsm[FABRICA],"",0,1)</f>
        <v>RESORTES</v>
      </c>
      <c r="G426" s="26">
        <f>LISTAS[[#This Row],[Precio]]*(1-0.46)</f>
        <v>1937.1960000000001</v>
      </c>
      <c r="H426" s="1">
        <f>+_xlfn.XLOOKUP(LISTAS[[#This Row],[ID]],_01_CODIGOS_Y_COSTOS_xlsm[Producto y N°],_01_CODIGOS_Y_COSTOS_xlsm[COSTO],0,0,1)</f>
        <v>480</v>
      </c>
      <c r="I426" s="27">
        <f>+IFERROR(LISTAS[[#This Row],[VENTA NETA]]/LISTAS[[#This Row],[COSTO]]-1,0)</f>
        <v>3.035825</v>
      </c>
      <c r="J426" s="50" t="str">
        <f>IFERROR(VLOOKUP(LISTAS[[#This Row],[ID]],_01_CODIGOS_Y_COSTOS_xlsm[[Producto y N°]:[CODIGO]],2,0),"")</f>
        <v>27</v>
      </c>
      <c r="O426" t="s">
        <v>824</v>
      </c>
      <c r="AB426" s="12" t="str">
        <f>+LISTAS[[#This Row],[Codigo]]&amp;LISTAS[[#This Row],[Fabrica]]</f>
        <v>27RESORTES</v>
      </c>
      <c r="AC426" s="13" t="str">
        <f>+LISTAS[[#This Row],[Codigo]]</f>
        <v>27</v>
      </c>
      <c r="AD426" s="13" t="str">
        <f>+LISTAS[[#This Row],[ID]]</f>
        <v>RESORTES LINEA FERRETERIA27</v>
      </c>
      <c r="AH426" s="36"/>
      <c r="AI426" s="37">
        <f>+LISTAS[[#This Row],[Precio]]+(LISTAS[[#This Row],[Precio]]*AH426)</f>
        <v>3587.4</v>
      </c>
      <c r="AJ426" s="38">
        <f t="shared" si="6"/>
        <v>1793.7</v>
      </c>
      <c r="AL426" s="35">
        <f>+AJ426/LISTAS[[#This Row],[COSTO]]-1</f>
        <v>2.7368749999999999</v>
      </c>
      <c r="AM426" t="str">
        <f>+LISTAS[[#This Row],[ID]]</f>
        <v>RESORTES LINEA FERRETERIA27</v>
      </c>
      <c r="AO426" s="43"/>
      <c r="AP426" s="39">
        <f>LISTAS[[#This Row],[COSTO]]+(LISTAS[[#This Row],[COSTO]]*AO426)</f>
        <v>480</v>
      </c>
      <c r="AQ426" s="44">
        <f>IF(AO426="",0,AP426/LISTAS[[#This Row],[VENTA NETA]]-1)</f>
        <v>0</v>
      </c>
      <c r="AS426" s="39">
        <v>0</v>
      </c>
      <c r="AT426" s="48" t="e">
        <f>+LISTAS[[#This Row],[COSTO]]/AS426-1</f>
        <v>#DIV/0!</v>
      </c>
      <c r="BA426" t="s">
        <v>798</v>
      </c>
      <c r="BB426" s="36"/>
    </row>
    <row r="427" spans="1:54" x14ac:dyDescent="0.35">
      <c r="A427" s="7" t="s">
        <v>825</v>
      </c>
      <c r="B427" t="s">
        <v>798</v>
      </c>
      <c r="C427">
        <v>28</v>
      </c>
      <c r="D427" t="s">
        <v>6838</v>
      </c>
      <c r="E427" s="2">
        <v>5022.28</v>
      </c>
      <c r="F427" s="7" t="str">
        <f>+_xlfn.XLOOKUP(LISTAS[[#This Row],[ID]],_01_CODIGOS_Y_COSTOS_xlsm[Producto y N°],_01_CODIGOS_Y_COSTOS_xlsm[FABRICA],"",0,1)</f>
        <v>RESORTES</v>
      </c>
      <c r="G427" s="26">
        <f>LISTAS[[#This Row],[Precio]]*(1-0.46)</f>
        <v>2712.0311999999999</v>
      </c>
      <c r="H427" s="1">
        <f>+_xlfn.XLOOKUP(LISTAS[[#This Row],[ID]],_01_CODIGOS_Y_COSTOS_xlsm[Producto y N°],_01_CODIGOS_Y_COSTOS_xlsm[COSTO],0,0,1)</f>
        <v>0</v>
      </c>
      <c r="I427" s="27">
        <f>+IFERROR(LISTAS[[#This Row],[VENTA NETA]]/LISTAS[[#This Row],[COSTO]]-1,0)</f>
        <v>0</v>
      </c>
      <c r="J427" s="50" t="str">
        <f>IFERROR(VLOOKUP(LISTAS[[#This Row],[ID]],_01_CODIGOS_Y_COSTOS_xlsm[[Producto y N°]:[CODIGO]],2,0),"")</f>
        <v>28</v>
      </c>
      <c r="O427" t="s">
        <v>825</v>
      </c>
      <c r="AB427" s="12" t="str">
        <f>+LISTAS[[#This Row],[Codigo]]&amp;LISTAS[[#This Row],[Fabrica]]</f>
        <v>28RESORTES</v>
      </c>
      <c r="AC427" s="13" t="str">
        <f>+LISTAS[[#This Row],[Codigo]]</f>
        <v>28</v>
      </c>
      <c r="AD427" s="13" t="str">
        <f>+LISTAS[[#This Row],[ID]]</f>
        <v>RESORTES LINEA FERRETERIA28</v>
      </c>
      <c r="AH427" s="36"/>
      <c r="AI427" s="37">
        <f>+LISTAS[[#This Row],[Precio]]+(LISTAS[[#This Row],[Precio]]*AH427)</f>
        <v>5022.28</v>
      </c>
      <c r="AJ427" s="38">
        <f t="shared" si="6"/>
        <v>2511.14</v>
      </c>
      <c r="AL427" s="35" t="e">
        <f>+AJ427/LISTAS[[#This Row],[COSTO]]-1</f>
        <v>#DIV/0!</v>
      </c>
      <c r="AM427" t="str">
        <f>+LISTAS[[#This Row],[ID]]</f>
        <v>RESORTES LINEA FERRETERIA28</v>
      </c>
      <c r="AO427" s="43"/>
      <c r="AP427" s="39">
        <f>LISTAS[[#This Row],[COSTO]]+(LISTAS[[#This Row],[COSTO]]*AO427)</f>
        <v>0</v>
      </c>
      <c r="AQ427" s="44">
        <f>IF(AO427="",0,AP427/LISTAS[[#This Row],[VENTA NETA]]-1)</f>
        <v>0</v>
      </c>
      <c r="AS427" s="39">
        <v>0</v>
      </c>
      <c r="AT427" s="48" t="e">
        <f>+LISTAS[[#This Row],[COSTO]]/AS427-1</f>
        <v>#DIV/0!</v>
      </c>
      <c r="BA427" t="s">
        <v>798</v>
      </c>
      <c r="BB427" s="36"/>
    </row>
    <row r="428" spans="1:54" x14ac:dyDescent="0.35">
      <c r="A428" s="7" t="s">
        <v>826</v>
      </c>
      <c r="B428" t="s">
        <v>798</v>
      </c>
      <c r="C428">
        <v>30</v>
      </c>
      <c r="D428" t="s">
        <v>6839</v>
      </c>
      <c r="E428" s="2">
        <v>1168.32</v>
      </c>
      <c r="F428" s="7" t="str">
        <f>+_xlfn.XLOOKUP(LISTAS[[#This Row],[ID]],_01_CODIGOS_Y_COSTOS_xlsm[Producto y N°],_01_CODIGOS_Y_COSTOS_xlsm[FABRICA],"",0,1)</f>
        <v>RESORTES</v>
      </c>
      <c r="G428" s="26">
        <f>LISTAS[[#This Row],[Precio]]*(1-0.46)</f>
        <v>630.89279999999997</v>
      </c>
      <c r="H428" s="1">
        <f>+_xlfn.XLOOKUP(LISTAS[[#This Row],[ID]],_01_CODIGOS_Y_COSTOS_xlsm[Producto y N°],_01_CODIGOS_Y_COSTOS_xlsm[COSTO],0,0,1)</f>
        <v>310.2</v>
      </c>
      <c r="I428" s="27">
        <f>+IFERROR(LISTAS[[#This Row],[VENTA NETA]]/LISTAS[[#This Row],[COSTO]]-1,0)</f>
        <v>1.0338259187620888</v>
      </c>
      <c r="J428" s="50" t="str">
        <f>IFERROR(VLOOKUP(LISTAS[[#This Row],[ID]],_01_CODIGOS_Y_COSTOS_xlsm[[Producto y N°]:[CODIGO]],2,0),"")</f>
        <v>30</v>
      </c>
      <c r="O428" t="s">
        <v>826</v>
      </c>
      <c r="AB428" s="12" t="str">
        <f>+LISTAS[[#This Row],[Codigo]]&amp;LISTAS[[#This Row],[Fabrica]]</f>
        <v>30RESORTES</v>
      </c>
      <c r="AC428" s="13" t="str">
        <f>+LISTAS[[#This Row],[Codigo]]</f>
        <v>30</v>
      </c>
      <c r="AD428" s="13" t="str">
        <f>+LISTAS[[#This Row],[ID]]</f>
        <v>RESORTES LINEA FERRETERIA30</v>
      </c>
      <c r="AH428" s="36"/>
      <c r="AI428" s="37">
        <f>+LISTAS[[#This Row],[Precio]]+(LISTAS[[#This Row],[Precio]]*AH428)</f>
        <v>1168.32</v>
      </c>
      <c r="AJ428" s="38">
        <f t="shared" si="6"/>
        <v>584.16</v>
      </c>
      <c r="AL428" s="35">
        <f>+AJ428/LISTAS[[#This Row],[COSTO]]-1</f>
        <v>0.88317214700193425</v>
      </c>
      <c r="AM428" t="str">
        <f>+LISTAS[[#This Row],[ID]]</f>
        <v>RESORTES LINEA FERRETERIA30</v>
      </c>
      <c r="AO428" s="43"/>
      <c r="AP428" s="39">
        <f>LISTAS[[#This Row],[COSTO]]+(LISTAS[[#This Row],[COSTO]]*AO428)</f>
        <v>310.2</v>
      </c>
      <c r="AQ428" s="44">
        <f>IF(AO428="",0,AP428/LISTAS[[#This Row],[VENTA NETA]]-1)</f>
        <v>0</v>
      </c>
      <c r="AS428" s="39">
        <v>0</v>
      </c>
      <c r="AT428" s="48" t="e">
        <f>+LISTAS[[#This Row],[COSTO]]/AS428-1</f>
        <v>#DIV/0!</v>
      </c>
      <c r="BA428" t="s">
        <v>798</v>
      </c>
      <c r="BB428" s="36"/>
    </row>
    <row r="429" spans="1:54" x14ac:dyDescent="0.35">
      <c r="A429" s="7" t="s">
        <v>827</v>
      </c>
      <c r="B429" t="s">
        <v>798</v>
      </c>
      <c r="C429">
        <v>31</v>
      </c>
      <c r="D429" t="s">
        <v>6840</v>
      </c>
      <c r="E429" s="2">
        <v>1168.32</v>
      </c>
      <c r="F429" s="7" t="str">
        <f>+_xlfn.XLOOKUP(LISTAS[[#This Row],[ID]],_01_CODIGOS_Y_COSTOS_xlsm[Producto y N°],_01_CODIGOS_Y_COSTOS_xlsm[FABRICA],"",0,1)</f>
        <v>RESORTES</v>
      </c>
      <c r="G429" s="26">
        <f>LISTAS[[#This Row],[Precio]]*(1-0.46)</f>
        <v>630.89279999999997</v>
      </c>
      <c r="H429" s="1">
        <f>+_xlfn.XLOOKUP(LISTAS[[#This Row],[ID]],_01_CODIGOS_Y_COSTOS_xlsm[Producto y N°],_01_CODIGOS_Y_COSTOS_xlsm[COSTO],0,0,1)</f>
        <v>0</v>
      </c>
      <c r="I429" s="27">
        <f>+IFERROR(LISTAS[[#This Row],[VENTA NETA]]/LISTAS[[#This Row],[COSTO]]-1,0)</f>
        <v>0</v>
      </c>
      <c r="J429" s="50" t="str">
        <f>IFERROR(VLOOKUP(LISTAS[[#This Row],[ID]],_01_CODIGOS_Y_COSTOS_xlsm[[Producto y N°]:[CODIGO]],2,0),"")</f>
        <v>31</v>
      </c>
      <c r="O429" t="s">
        <v>827</v>
      </c>
      <c r="AB429" s="12" t="str">
        <f>+LISTAS[[#This Row],[Codigo]]&amp;LISTAS[[#This Row],[Fabrica]]</f>
        <v>31RESORTES</v>
      </c>
      <c r="AC429" s="13" t="str">
        <f>+LISTAS[[#This Row],[Codigo]]</f>
        <v>31</v>
      </c>
      <c r="AD429" s="13" t="str">
        <f>+LISTAS[[#This Row],[ID]]</f>
        <v>RESORTES LINEA FERRETERIA31</v>
      </c>
      <c r="AH429" s="36"/>
      <c r="AI429" s="37">
        <f>+LISTAS[[#This Row],[Precio]]+(LISTAS[[#This Row],[Precio]]*AH429)</f>
        <v>1168.32</v>
      </c>
      <c r="AJ429" s="38">
        <f t="shared" si="6"/>
        <v>584.16</v>
      </c>
      <c r="AL429" s="35" t="e">
        <f>+AJ429/LISTAS[[#This Row],[COSTO]]-1</f>
        <v>#DIV/0!</v>
      </c>
      <c r="AM429" t="str">
        <f>+LISTAS[[#This Row],[ID]]</f>
        <v>RESORTES LINEA FERRETERIA31</v>
      </c>
      <c r="AO429" s="43"/>
      <c r="AP429" s="39">
        <f>LISTAS[[#This Row],[COSTO]]+(LISTAS[[#This Row],[COSTO]]*AO429)</f>
        <v>0</v>
      </c>
      <c r="AQ429" s="44">
        <f>IF(AO429="",0,AP429/LISTAS[[#This Row],[VENTA NETA]]-1)</f>
        <v>0</v>
      </c>
      <c r="AS429" s="39">
        <v>0</v>
      </c>
      <c r="AT429" s="48" t="e">
        <f>+LISTAS[[#This Row],[COSTO]]/AS429-1</f>
        <v>#DIV/0!</v>
      </c>
      <c r="BA429" t="s">
        <v>798</v>
      </c>
      <c r="BB429" s="36"/>
    </row>
    <row r="430" spans="1:54" x14ac:dyDescent="0.35">
      <c r="A430" s="7" t="s">
        <v>828</v>
      </c>
      <c r="B430" t="s">
        <v>798</v>
      </c>
      <c r="C430">
        <v>32</v>
      </c>
      <c r="D430" t="s">
        <v>6841</v>
      </c>
      <c r="E430" s="2">
        <v>1255.56</v>
      </c>
      <c r="F430" s="7" t="str">
        <f>+_xlfn.XLOOKUP(LISTAS[[#This Row],[ID]],_01_CODIGOS_Y_COSTOS_xlsm[Producto y N°],_01_CODIGOS_Y_COSTOS_xlsm[FABRICA],"",0,1)</f>
        <v>RESORTES</v>
      </c>
      <c r="G430" s="26">
        <f>LISTAS[[#This Row],[Precio]]*(1-0.46)</f>
        <v>678.00239999999997</v>
      </c>
      <c r="H430" s="1">
        <f>+_xlfn.XLOOKUP(LISTAS[[#This Row],[ID]],_01_CODIGOS_Y_COSTOS_xlsm[Producto y N°],_01_CODIGOS_Y_COSTOS_xlsm[COSTO],0,0,1)</f>
        <v>0</v>
      </c>
      <c r="I430" s="27">
        <f>+IFERROR(LISTAS[[#This Row],[VENTA NETA]]/LISTAS[[#This Row],[COSTO]]-1,0)</f>
        <v>0</v>
      </c>
      <c r="J430" s="50" t="str">
        <f>IFERROR(VLOOKUP(LISTAS[[#This Row],[ID]],_01_CODIGOS_Y_COSTOS_xlsm[[Producto y N°]:[CODIGO]],2,0),"")</f>
        <v>32</v>
      </c>
      <c r="O430" t="s">
        <v>828</v>
      </c>
      <c r="AB430" s="12" t="str">
        <f>+LISTAS[[#This Row],[Codigo]]&amp;LISTAS[[#This Row],[Fabrica]]</f>
        <v>32RESORTES</v>
      </c>
      <c r="AC430" s="13" t="str">
        <f>+LISTAS[[#This Row],[Codigo]]</f>
        <v>32</v>
      </c>
      <c r="AD430" s="13" t="str">
        <f>+LISTAS[[#This Row],[ID]]</f>
        <v>RESORTES LINEA FERRETERIA32</v>
      </c>
      <c r="AH430" s="36"/>
      <c r="AI430" s="37">
        <f>+LISTAS[[#This Row],[Precio]]+(LISTAS[[#This Row],[Precio]]*AH430)</f>
        <v>1255.56</v>
      </c>
      <c r="AJ430" s="38">
        <f t="shared" si="6"/>
        <v>627.78</v>
      </c>
      <c r="AL430" s="35" t="e">
        <f>+AJ430/LISTAS[[#This Row],[COSTO]]-1</f>
        <v>#DIV/0!</v>
      </c>
      <c r="AM430" t="str">
        <f>+LISTAS[[#This Row],[ID]]</f>
        <v>RESORTES LINEA FERRETERIA32</v>
      </c>
      <c r="AO430" s="43"/>
      <c r="AP430" s="39">
        <f>LISTAS[[#This Row],[COSTO]]+(LISTAS[[#This Row],[COSTO]]*AO430)</f>
        <v>0</v>
      </c>
      <c r="AQ430" s="44">
        <f>IF(AO430="",0,AP430/LISTAS[[#This Row],[VENTA NETA]]-1)</f>
        <v>0</v>
      </c>
      <c r="AS430" s="39">
        <v>0</v>
      </c>
      <c r="AT430" s="48" t="e">
        <f>+LISTAS[[#This Row],[COSTO]]/AS430-1</f>
        <v>#DIV/0!</v>
      </c>
      <c r="BA430" t="s">
        <v>798</v>
      </c>
      <c r="BB430" s="36"/>
    </row>
    <row r="431" spans="1:54" x14ac:dyDescent="0.35">
      <c r="A431" s="7" t="s">
        <v>829</v>
      </c>
      <c r="B431" t="s">
        <v>798</v>
      </c>
      <c r="C431">
        <v>33</v>
      </c>
      <c r="D431" t="s">
        <v>6842</v>
      </c>
      <c r="E431" s="2">
        <v>1372.04</v>
      </c>
      <c r="F431" s="7" t="str">
        <f>+_xlfn.XLOOKUP(LISTAS[[#This Row],[ID]],_01_CODIGOS_Y_COSTOS_xlsm[Producto y N°],_01_CODIGOS_Y_COSTOS_xlsm[FABRICA],"",0,1)</f>
        <v>RESORTES</v>
      </c>
      <c r="G431" s="26">
        <f>LISTAS[[#This Row],[Precio]]*(1-0.46)</f>
        <v>740.90160000000003</v>
      </c>
      <c r="H431" s="1">
        <f>+_xlfn.XLOOKUP(LISTAS[[#This Row],[ID]],_01_CODIGOS_Y_COSTOS_xlsm[Producto y N°],_01_CODIGOS_Y_COSTOS_xlsm[COSTO],0,0,1)</f>
        <v>338.4</v>
      </c>
      <c r="I431" s="27">
        <f>+IFERROR(LISTAS[[#This Row],[VENTA NETA]]/LISTAS[[#This Row],[COSTO]]-1,0)</f>
        <v>1.1894255319148939</v>
      </c>
      <c r="J431" s="50" t="str">
        <f>IFERROR(VLOOKUP(LISTAS[[#This Row],[ID]],_01_CODIGOS_Y_COSTOS_xlsm[[Producto y N°]:[CODIGO]],2,0),"")</f>
        <v>33</v>
      </c>
      <c r="O431" t="s">
        <v>829</v>
      </c>
      <c r="AB431" s="12" t="str">
        <f>+LISTAS[[#This Row],[Codigo]]&amp;LISTAS[[#This Row],[Fabrica]]</f>
        <v>33RESORTES</v>
      </c>
      <c r="AC431" s="13" t="str">
        <f>+LISTAS[[#This Row],[Codigo]]</f>
        <v>33</v>
      </c>
      <c r="AD431" s="13" t="str">
        <f>+LISTAS[[#This Row],[ID]]</f>
        <v>RESORTES LINEA FERRETERIA33</v>
      </c>
      <c r="AH431" s="36"/>
      <c r="AI431" s="37">
        <f>+LISTAS[[#This Row],[Precio]]+(LISTAS[[#This Row],[Precio]]*AH431)</f>
        <v>1372.04</v>
      </c>
      <c r="AJ431" s="38">
        <f t="shared" si="6"/>
        <v>686.02</v>
      </c>
      <c r="AL431" s="35">
        <f>+AJ431/LISTAS[[#This Row],[COSTO]]-1</f>
        <v>1.0272458628841608</v>
      </c>
      <c r="AM431" t="str">
        <f>+LISTAS[[#This Row],[ID]]</f>
        <v>RESORTES LINEA FERRETERIA33</v>
      </c>
      <c r="AO431" s="43"/>
      <c r="AP431" s="39">
        <f>LISTAS[[#This Row],[COSTO]]+(LISTAS[[#This Row],[COSTO]]*AO431)</f>
        <v>338.4</v>
      </c>
      <c r="AQ431" s="44">
        <f>IF(AO431="",0,AP431/LISTAS[[#This Row],[VENTA NETA]]-1)</f>
        <v>0</v>
      </c>
      <c r="AS431" s="39">
        <v>0</v>
      </c>
      <c r="AT431" s="48" t="e">
        <f>+LISTAS[[#This Row],[COSTO]]/AS431-1</f>
        <v>#DIV/0!</v>
      </c>
      <c r="BA431" t="s">
        <v>798</v>
      </c>
      <c r="BB431" s="36"/>
    </row>
    <row r="432" spans="1:54" x14ac:dyDescent="0.35">
      <c r="A432" s="7" t="s">
        <v>830</v>
      </c>
      <c r="B432" t="s">
        <v>798</v>
      </c>
      <c r="C432">
        <v>34</v>
      </c>
      <c r="D432" t="s">
        <v>6843</v>
      </c>
      <c r="E432" s="2">
        <v>1328.4</v>
      </c>
      <c r="F432" s="7" t="str">
        <f>+_xlfn.XLOOKUP(LISTAS[[#This Row],[ID]],_01_CODIGOS_Y_COSTOS_xlsm[Producto y N°],_01_CODIGOS_Y_COSTOS_xlsm[FABRICA],"",0,1)</f>
        <v>RESORTES</v>
      </c>
      <c r="G432" s="26">
        <f>LISTAS[[#This Row],[Precio]]*(1-0.46)</f>
        <v>717.33600000000013</v>
      </c>
      <c r="H432" s="1">
        <f>+_xlfn.XLOOKUP(LISTAS[[#This Row],[ID]],_01_CODIGOS_Y_COSTOS_xlsm[Producto y N°],_01_CODIGOS_Y_COSTOS_xlsm[COSTO],0,0,1)</f>
        <v>0</v>
      </c>
      <c r="I432" s="27">
        <f>+IFERROR(LISTAS[[#This Row],[VENTA NETA]]/LISTAS[[#This Row],[COSTO]]-1,0)</f>
        <v>0</v>
      </c>
      <c r="J432" s="50" t="str">
        <f>IFERROR(VLOOKUP(LISTAS[[#This Row],[ID]],_01_CODIGOS_Y_COSTOS_xlsm[[Producto y N°]:[CODIGO]],2,0),"")</f>
        <v>34</v>
      </c>
      <c r="O432" t="s">
        <v>830</v>
      </c>
      <c r="AB432" s="12" t="str">
        <f>+LISTAS[[#This Row],[Codigo]]&amp;LISTAS[[#This Row],[Fabrica]]</f>
        <v>34RESORTES</v>
      </c>
      <c r="AC432" s="13" t="str">
        <f>+LISTAS[[#This Row],[Codigo]]</f>
        <v>34</v>
      </c>
      <c r="AD432" s="13" t="str">
        <f>+LISTAS[[#This Row],[ID]]</f>
        <v>RESORTES LINEA FERRETERIA34</v>
      </c>
      <c r="AH432" s="36"/>
      <c r="AI432" s="37">
        <f>+LISTAS[[#This Row],[Precio]]+(LISTAS[[#This Row],[Precio]]*AH432)</f>
        <v>1328.4</v>
      </c>
      <c r="AJ432" s="38">
        <f t="shared" si="6"/>
        <v>664.2</v>
      </c>
      <c r="AL432" s="35" t="e">
        <f>+AJ432/LISTAS[[#This Row],[COSTO]]-1</f>
        <v>#DIV/0!</v>
      </c>
      <c r="AM432" t="str">
        <f>+LISTAS[[#This Row],[ID]]</f>
        <v>RESORTES LINEA FERRETERIA34</v>
      </c>
      <c r="AO432" s="43"/>
      <c r="AP432" s="39">
        <f>LISTAS[[#This Row],[COSTO]]+(LISTAS[[#This Row],[COSTO]]*AO432)</f>
        <v>0</v>
      </c>
      <c r="AQ432" s="44">
        <f>IF(AO432="",0,AP432/LISTAS[[#This Row],[VENTA NETA]]-1)</f>
        <v>0</v>
      </c>
      <c r="AS432" s="39">
        <v>0</v>
      </c>
      <c r="AT432" s="48" t="e">
        <f>+LISTAS[[#This Row],[COSTO]]/AS432-1</f>
        <v>#DIV/0!</v>
      </c>
      <c r="BA432" t="s">
        <v>798</v>
      </c>
      <c r="BB432" s="36"/>
    </row>
    <row r="433" spans="1:54" x14ac:dyDescent="0.35">
      <c r="A433" s="7" t="s">
        <v>831</v>
      </c>
      <c r="B433" t="s">
        <v>798</v>
      </c>
      <c r="C433">
        <v>38</v>
      </c>
      <c r="D433" t="s">
        <v>832</v>
      </c>
      <c r="E433" s="2">
        <v>1168.32</v>
      </c>
      <c r="F433" s="7" t="str">
        <f>+_xlfn.XLOOKUP(LISTAS[[#This Row],[ID]],_01_CODIGOS_Y_COSTOS_xlsm[Producto y N°],_01_CODIGOS_Y_COSTOS_xlsm[FABRICA],"",0,1)</f>
        <v>RESORTES</v>
      </c>
      <c r="G433" s="26">
        <f>LISTAS[[#This Row],[Precio]]*(1-0.46)</f>
        <v>630.89279999999997</v>
      </c>
      <c r="H433" s="1">
        <f>+_xlfn.XLOOKUP(LISTAS[[#This Row],[ID]],_01_CODIGOS_Y_COSTOS_xlsm[Producto y N°],_01_CODIGOS_Y_COSTOS_xlsm[COSTO],0,0,1)</f>
        <v>0</v>
      </c>
      <c r="I433" s="27">
        <f>+IFERROR(LISTAS[[#This Row],[VENTA NETA]]/LISTAS[[#This Row],[COSTO]]-1,0)</f>
        <v>0</v>
      </c>
      <c r="J433" s="50" t="str">
        <f>IFERROR(VLOOKUP(LISTAS[[#This Row],[ID]],_01_CODIGOS_Y_COSTOS_xlsm[[Producto y N°]:[CODIGO]],2,0),"")</f>
        <v>38</v>
      </c>
      <c r="O433" t="s">
        <v>831</v>
      </c>
      <c r="AB433" s="12" t="str">
        <f>+LISTAS[[#This Row],[Codigo]]&amp;LISTAS[[#This Row],[Fabrica]]</f>
        <v>38RESORTES</v>
      </c>
      <c r="AC433" s="13" t="str">
        <f>+LISTAS[[#This Row],[Codigo]]</f>
        <v>38</v>
      </c>
      <c r="AD433" s="13" t="str">
        <f>+LISTAS[[#This Row],[ID]]</f>
        <v>RESORTES LINEA FERRETERIA38</v>
      </c>
      <c r="AH433" s="36"/>
      <c r="AI433" s="37">
        <f>+LISTAS[[#This Row],[Precio]]+(LISTAS[[#This Row],[Precio]]*AH433)</f>
        <v>1168.32</v>
      </c>
      <c r="AJ433" s="38">
        <f t="shared" si="6"/>
        <v>584.16</v>
      </c>
      <c r="AL433" s="35" t="e">
        <f>+AJ433/LISTAS[[#This Row],[COSTO]]-1</f>
        <v>#DIV/0!</v>
      </c>
      <c r="AM433" t="str">
        <f>+LISTAS[[#This Row],[ID]]</f>
        <v>RESORTES LINEA FERRETERIA38</v>
      </c>
      <c r="AO433" s="43"/>
      <c r="AP433" s="39">
        <f>LISTAS[[#This Row],[COSTO]]+(LISTAS[[#This Row],[COSTO]]*AO433)</f>
        <v>0</v>
      </c>
      <c r="AQ433" s="44">
        <f>IF(AO433="",0,AP433/LISTAS[[#This Row],[VENTA NETA]]-1)</f>
        <v>0</v>
      </c>
      <c r="AS433" s="39">
        <v>0</v>
      </c>
      <c r="AT433" s="48" t="e">
        <f>+LISTAS[[#This Row],[COSTO]]/AS433-1</f>
        <v>#DIV/0!</v>
      </c>
      <c r="BA433" t="s">
        <v>798</v>
      </c>
      <c r="BB433" s="36"/>
    </row>
    <row r="434" spans="1:54" x14ac:dyDescent="0.35">
      <c r="A434" s="7" t="s">
        <v>833</v>
      </c>
      <c r="B434" t="s">
        <v>798</v>
      </c>
      <c r="C434">
        <v>39</v>
      </c>
      <c r="D434" t="s">
        <v>834</v>
      </c>
      <c r="E434" s="2">
        <v>1657.84</v>
      </c>
      <c r="F434" s="7" t="str">
        <f>+_xlfn.XLOOKUP(LISTAS[[#This Row],[ID]],_01_CODIGOS_Y_COSTOS_xlsm[Producto y N°],_01_CODIGOS_Y_COSTOS_xlsm[FABRICA],"",0,1)</f>
        <v>RESORTES</v>
      </c>
      <c r="G434" s="26">
        <f>LISTAS[[#This Row],[Precio]]*(1-0.46)</f>
        <v>895.23360000000002</v>
      </c>
      <c r="H434" s="1">
        <f>+_xlfn.XLOOKUP(LISTAS[[#This Row],[ID]],_01_CODIGOS_Y_COSTOS_xlsm[Producto y N°],_01_CODIGOS_Y_COSTOS_xlsm[COSTO],0,0,1)</f>
        <v>183.3</v>
      </c>
      <c r="I434" s="27">
        <f>+IFERROR(LISTAS[[#This Row],[VENTA NETA]]/LISTAS[[#This Row],[COSTO]]-1,0)</f>
        <v>3.8839803600654665</v>
      </c>
      <c r="J434" s="50" t="str">
        <f>IFERROR(VLOOKUP(LISTAS[[#This Row],[ID]],_01_CODIGOS_Y_COSTOS_xlsm[[Producto y N°]:[CODIGO]],2,0),"")</f>
        <v>39</v>
      </c>
      <c r="O434" t="s">
        <v>833</v>
      </c>
      <c r="AB434" s="12" t="str">
        <f>+LISTAS[[#This Row],[Codigo]]&amp;LISTAS[[#This Row],[Fabrica]]</f>
        <v>39RESORTES</v>
      </c>
      <c r="AC434" s="13" t="str">
        <f>+LISTAS[[#This Row],[Codigo]]</f>
        <v>39</v>
      </c>
      <c r="AD434" s="13" t="str">
        <f>+LISTAS[[#This Row],[ID]]</f>
        <v>RESORTES LINEA FERRETERIA39</v>
      </c>
      <c r="AH434" s="36"/>
      <c r="AI434" s="37">
        <f>+LISTAS[[#This Row],[Precio]]+(LISTAS[[#This Row],[Precio]]*AH434)</f>
        <v>1657.84</v>
      </c>
      <c r="AJ434" s="38">
        <f t="shared" si="6"/>
        <v>828.92</v>
      </c>
      <c r="AL434" s="35">
        <f>+AJ434/LISTAS[[#This Row],[COSTO]]-1</f>
        <v>3.5222040370976533</v>
      </c>
      <c r="AM434" t="str">
        <f>+LISTAS[[#This Row],[ID]]</f>
        <v>RESORTES LINEA FERRETERIA39</v>
      </c>
      <c r="AO434" s="43"/>
      <c r="AP434" s="39">
        <f>LISTAS[[#This Row],[COSTO]]+(LISTAS[[#This Row],[COSTO]]*AO434)</f>
        <v>183.3</v>
      </c>
      <c r="AQ434" s="44">
        <f>IF(AO434="",0,AP434/LISTAS[[#This Row],[VENTA NETA]]-1)</f>
        <v>0</v>
      </c>
      <c r="AS434" s="39">
        <v>0</v>
      </c>
      <c r="AT434" s="48" t="e">
        <f>+LISTAS[[#This Row],[COSTO]]/AS434-1</f>
        <v>#DIV/0!</v>
      </c>
      <c r="BA434" t="s">
        <v>798</v>
      </c>
      <c r="BB434" s="36"/>
    </row>
    <row r="435" spans="1:54" x14ac:dyDescent="0.35">
      <c r="A435" s="7" t="s">
        <v>835</v>
      </c>
      <c r="B435" t="s">
        <v>798</v>
      </c>
      <c r="C435">
        <v>80</v>
      </c>
      <c r="D435" t="s">
        <v>7292</v>
      </c>
      <c r="E435" s="2">
        <v>2331.84</v>
      </c>
      <c r="F435" s="7" t="str">
        <f>+_xlfn.XLOOKUP(LISTAS[[#This Row],[ID]],_01_CODIGOS_Y_COSTOS_xlsm[Producto y N°],_01_CODIGOS_Y_COSTOS_xlsm[FABRICA],"",0,1)</f>
        <v>RESORTES</v>
      </c>
      <c r="G435" s="26">
        <f>LISTAS[[#This Row],[Precio]]*(1-0.46)</f>
        <v>1259.1936000000001</v>
      </c>
      <c r="H435" s="1">
        <f>+_xlfn.XLOOKUP(LISTAS[[#This Row],[ID]],_01_CODIGOS_Y_COSTOS_xlsm[Producto y N°],_01_CODIGOS_Y_COSTOS_xlsm[COSTO],0,0,1)</f>
        <v>479.4</v>
      </c>
      <c r="I435" s="27">
        <f>+IFERROR(LISTAS[[#This Row],[VENTA NETA]]/LISTAS[[#This Row],[COSTO]]-1,0)</f>
        <v>1.6266032540675845</v>
      </c>
      <c r="J435" s="50" t="str">
        <f>IFERROR(VLOOKUP(LISTAS[[#This Row],[ID]],_01_CODIGOS_Y_COSTOS_xlsm[[Producto y N°]:[CODIGO]],2,0),"")</f>
        <v>80</v>
      </c>
      <c r="O435" t="s">
        <v>835</v>
      </c>
      <c r="AB435" s="12" t="str">
        <f>+LISTAS[[#This Row],[Codigo]]&amp;LISTAS[[#This Row],[Fabrica]]</f>
        <v>80RESORTES</v>
      </c>
      <c r="AC435" s="13" t="str">
        <f>+LISTAS[[#This Row],[Codigo]]</f>
        <v>80</v>
      </c>
      <c r="AD435" s="13" t="str">
        <f>+LISTAS[[#This Row],[ID]]</f>
        <v>RESORTES LINEA FERRETERIA80</v>
      </c>
      <c r="AH435" s="36"/>
      <c r="AI435" s="37">
        <f>+LISTAS[[#This Row],[Precio]]+(LISTAS[[#This Row],[Precio]]*AH435)</f>
        <v>2331.84</v>
      </c>
      <c r="AJ435" s="38">
        <f t="shared" si="6"/>
        <v>1165.92</v>
      </c>
      <c r="AL435" s="35">
        <f>+AJ435/LISTAS[[#This Row],[COSTO]]-1</f>
        <v>1.4320400500625783</v>
      </c>
      <c r="AM435" t="str">
        <f>+LISTAS[[#This Row],[ID]]</f>
        <v>RESORTES LINEA FERRETERIA80</v>
      </c>
      <c r="AO435" s="43"/>
      <c r="AP435" s="39">
        <f>LISTAS[[#This Row],[COSTO]]+(LISTAS[[#This Row],[COSTO]]*AO435)</f>
        <v>479.4</v>
      </c>
      <c r="AQ435" s="44">
        <f>IF(AO435="",0,AP435/LISTAS[[#This Row],[VENTA NETA]]-1)</f>
        <v>0</v>
      </c>
      <c r="AS435" s="39">
        <v>0</v>
      </c>
      <c r="AT435" s="48" t="e">
        <f>+LISTAS[[#This Row],[COSTO]]/AS435-1</f>
        <v>#DIV/0!</v>
      </c>
      <c r="BA435" t="s">
        <v>798</v>
      </c>
      <c r="BB435" s="36"/>
    </row>
    <row r="436" spans="1:54" x14ac:dyDescent="0.35">
      <c r="A436" s="7" t="s">
        <v>836</v>
      </c>
      <c r="B436" t="s">
        <v>798</v>
      </c>
      <c r="C436">
        <v>81</v>
      </c>
      <c r="D436" t="s">
        <v>7293</v>
      </c>
      <c r="E436" s="2">
        <v>2690.44</v>
      </c>
      <c r="F436" s="7" t="str">
        <f>+_xlfn.XLOOKUP(LISTAS[[#This Row],[ID]],_01_CODIGOS_Y_COSTOS_xlsm[Producto y N°],_01_CODIGOS_Y_COSTOS_xlsm[FABRICA],"",0,1)</f>
        <v>RESORTES</v>
      </c>
      <c r="G436" s="26">
        <f>LISTAS[[#This Row],[Precio]]*(1-0.46)</f>
        <v>1452.8376000000001</v>
      </c>
      <c r="H436" s="1">
        <f>+_xlfn.XLOOKUP(LISTAS[[#This Row],[ID]],_01_CODIGOS_Y_COSTOS_xlsm[Producto y N°],_01_CODIGOS_Y_COSTOS_xlsm[COSTO],0,0,1)</f>
        <v>549.9</v>
      </c>
      <c r="I436" s="27">
        <f>+IFERROR(LISTAS[[#This Row],[VENTA NETA]]/LISTAS[[#This Row],[COSTO]]-1,0)</f>
        <v>1.6420032733224224</v>
      </c>
      <c r="J436" s="50" t="str">
        <f>IFERROR(VLOOKUP(LISTAS[[#This Row],[ID]],_01_CODIGOS_Y_COSTOS_xlsm[[Producto y N°]:[CODIGO]],2,0),"")</f>
        <v>81</v>
      </c>
      <c r="O436" t="s">
        <v>836</v>
      </c>
      <c r="AB436" s="12" t="str">
        <f>+LISTAS[[#This Row],[Codigo]]&amp;LISTAS[[#This Row],[Fabrica]]</f>
        <v>81RESORTES</v>
      </c>
      <c r="AC436" s="13" t="str">
        <f>+LISTAS[[#This Row],[Codigo]]</f>
        <v>81</v>
      </c>
      <c r="AD436" s="13" t="str">
        <f>+LISTAS[[#This Row],[ID]]</f>
        <v>RESORTES LINEA FERRETERIA81</v>
      </c>
      <c r="AH436" s="36"/>
      <c r="AI436" s="37">
        <f>+LISTAS[[#This Row],[Precio]]+(LISTAS[[#This Row],[Precio]]*AH436)</f>
        <v>2690.44</v>
      </c>
      <c r="AJ436" s="38">
        <f t="shared" si="6"/>
        <v>1345.22</v>
      </c>
      <c r="AL436" s="35">
        <f>+AJ436/LISTAS[[#This Row],[COSTO]]-1</f>
        <v>1.446299327150391</v>
      </c>
      <c r="AM436" t="str">
        <f>+LISTAS[[#This Row],[ID]]</f>
        <v>RESORTES LINEA FERRETERIA81</v>
      </c>
      <c r="AO436" s="43"/>
      <c r="AP436" s="39">
        <f>LISTAS[[#This Row],[COSTO]]+(LISTAS[[#This Row],[COSTO]]*AO436)</f>
        <v>549.9</v>
      </c>
      <c r="AQ436" s="44">
        <f>IF(AO436="",0,AP436/LISTAS[[#This Row],[VENTA NETA]]-1)</f>
        <v>0</v>
      </c>
      <c r="AS436" s="39">
        <v>0</v>
      </c>
      <c r="AT436" s="48" t="e">
        <f>+LISTAS[[#This Row],[COSTO]]/AS436-1</f>
        <v>#DIV/0!</v>
      </c>
      <c r="BA436" t="s">
        <v>798</v>
      </c>
      <c r="BB436" s="36"/>
    </row>
    <row r="437" spans="1:54" x14ac:dyDescent="0.35">
      <c r="A437" s="7" t="s">
        <v>837</v>
      </c>
      <c r="B437" t="s">
        <v>798</v>
      </c>
      <c r="C437">
        <v>82</v>
      </c>
      <c r="D437" t="s">
        <v>6844</v>
      </c>
      <c r="E437" s="2">
        <v>4125.32</v>
      </c>
      <c r="F437" s="7" t="str">
        <f>+_xlfn.XLOOKUP(LISTAS[[#This Row],[ID]],_01_CODIGOS_Y_COSTOS_xlsm[Producto y N°],_01_CODIGOS_Y_COSTOS_xlsm[FABRICA],"",0,1)</f>
        <v>RESORTES</v>
      </c>
      <c r="G437" s="26">
        <f>LISTAS[[#This Row],[Precio]]*(1-0.46)</f>
        <v>2227.6727999999998</v>
      </c>
      <c r="H437" s="1">
        <f>+_xlfn.XLOOKUP(LISTAS[[#This Row],[ID]],_01_CODIGOS_Y_COSTOS_xlsm[Producto y N°],_01_CODIGOS_Y_COSTOS_xlsm[COSTO],0,0,1)</f>
        <v>846</v>
      </c>
      <c r="I437" s="27">
        <f>+IFERROR(LISTAS[[#This Row],[VENTA NETA]]/LISTAS[[#This Row],[COSTO]]-1,0)</f>
        <v>1.6331829787234042</v>
      </c>
      <c r="J437" s="50" t="str">
        <f>IFERROR(VLOOKUP(LISTAS[[#This Row],[ID]],_01_CODIGOS_Y_COSTOS_xlsm[[Producto y N°]:[CODIGO]],2,0),"")</f>
        <v>82</v>
      </c>
      <c r="O437" t="s">
        <v>837</v>
      </c>
      <c r="AB437" s="12" t="str">
        <f>+LISTAS[[#This Row],[Codigo]]&amp;LISTAS[[#This Row],[Fabrica]]</f>
        <v>82RESORTES</v>
      </c>
      <c r="AC437" s="13" t="str">
        <f>+LISTAS[[#This Row],[Codigo]]</f>
        <v>82</v>
      </c>
      <c r="AD437" s="13" t="str">
        <f>+LISTAS[[#This Row],[ID]]</f>
        <v>RESORTES LINEA FERRETERIA82</v>
      </c>
      <c r="AH437" s="36"/>
      <c r="AI437" s="37">
        <f>+LISTAS[[#This Row],[Precio]]+(LISTAS[[#This Row],[Precio]]*AH437)</f>
        <v>4125.32</v>
      </c>
      <c r="AJ437" s="38">
        <f t="shared" si="6"/>
        <v>2062.66</v>
      </c>
      <c r="AL437" s="35">
        <f>+AJ437/LISTAS[[#This Row],[COSTO]]-1</f>
        <v>1.4381323877068555</v>
      </c>
      <c r="AM437" t="str">
        <f>+LISTAS[[#This Row],[ID]]</f>
        <v>RESORTES LINEA FERRETERIA82</v>
      </c>
      <c r="AO437" s="43"/>
      <c r="AP437" s="39">
        <f>LISTAS[[#This Row],[COSTO]]+(LISTAS[[#This Row],[COSTO]]*AO437)</f>
        <v>846</v>
      </c>
      <c r="AQ437" s="44">
        <f>IF(AO437="",0,AP437/LISTAS[[#This Row],[VENTA NETA]]-1)</f>
        <v>0</v>
      </c>
      <c r="AS437" s="39">
        <v>0</v>
      </c>
      <c r="AT437" s="48" t="e">
        <f>+LISTAS[[#This Row],[COSTO]]/AS437-1</f>
        <v>#DIV/0!</v>
      </c>
      <c r="BA437" t="s">
        <v>798</v>
      </c>
      <c r="BB437" s="36"/>
    </row>
    <row r="438" spans="1:54" x14ac:dyDescent="0.35">
      <c r="A438" s="7" t="s">
        <v>838</v>
      </c>
      <c r="B438" t="s">
        <v>798</v>
      </c>
      <c r="C438">
        <v>83</v>
      </c>
      <c r="D438" t="s">
        <v>6845</v>
      </c>
      <c r="E438" s="2">
        <v>2690.44</v>
      </c>
      <c r="F438" s="7" t="str">
        <f>+_xlfn.XLOOKUP(LISTAS[[#This Row],[ID]],_01_CODIGOS_Y_COSTOS_xlsm[Producto y N°],_01_CODIGOS_Y_COSTOS_xlsm[FABRICA],"",0,1)</f>
        <v>RESORTES</v>
      </c>
      <c r="G438" s="26">
        <f>LISTAS[[#This Row],[Precio]]*(1-0.46)</f>
        <v>1452.8376000000001</v>
      </c>
      <c r="H438" s="1">
        <f>+_xlfn.XLOOKUP(LISTAS[[#This Row],[ID]],_01_CODIGOS_Y_COSTOS_xlsm[Producto y N°],_01_CODIGOS_Y_COSTOS_xlsm[COSTO],0,0,1)</f>
        <v>0</v>
      </c>
      <c r="I438" s="27">
        <f>+IFERROR(LISTAS[[#This Row],[VENTA NETA]]/LISTAS[[#This Row],[COSTO]]-1,0)</f>
        <v>0</v>
      </c>
      <c r="J438" s="50" t="str">
        <f>IFERROR(VLOOKUP(LISTAS[[#This Row],[ID]],_01_CODIGOS_Y_COSTOS_xlsm[[Producto y N°]:[CODIGO]],2,0),"")</f>
        <v>83</v>
      </c>
      <c r="O438" t="s">
        <v>838</v>
      </c>
      <c r="AB438" s="12" t="str">
        <f>+LISTAS[[#This Row],[Codigo]]&amp;LISTAS[[#This Row],[Fabrica]]</f>
        <v>83RESORTES</v>
      </c>
      <c r="AC438" s="13" t="str">
        <f>+LISTAS[[#This Row],[Codigo]]</f>
        <v>83</v>
      </c>
      <c r="AD438" s="13" t="str">
        <f>+LISTAS[[#This Row],[ID]]</f>
        <v>RESORTES LINEA FERRETERIA83</v>
      </c>
      <c r="AH438" s="36"/>
      <c r="AI438" s="37">
        <f>+LISTAS[[#This Row],[Precio]]+(LISTAS[[#This Row],[Precio]]*AH438)</f>
        <v>2690.44</v>
      </c>
      <c r="AJ438" s="38">
        <f t="shared" si="6"/>
        <v>1345.22</v>
      </c>
      <c r="AL438" s="35" t="e">
        <f>+AJ438/LISTAS[[#This Row],[COSTO]]-1</f>
        <v>#DIV/0!</v>
      </c>
      <c r="AM438" t="str">
        <f>+LISTAS[[#This Row],[ID]]</f>
        <v>RESORTES LINEA FERRETERIA83</v>
      </c>
      <c r="AO438" s="43"/>
      <c r="AP438" s="39">
        <f>LISTAS[[#This Row],[COSTO]]+(LISTAS[[#This Row],[COSTO]]*AO438)</f>
        <v>0</v>
      </c>
      <c r="AQ438" s="44">
        <f>IF(AO438="",0,AP438/LISTAS[[#This Row],[VENTA NETA]]-1)</f>
        <v>0</v>
      </c>
      <c r="AS438" s="39">
        <v>0</v>
      </c>
      <c r="AT438" s="48" t="e">
        <f>+LISTAS[[#This Row],[COSTO]]/AS438-1</f>
        <v>#DIV/0!</v>
      </c>
      <c r="BA438" t="s">
        <v>798</v>
      </c>
      <c r="BB438" s="36"/>
    </row>
    <row r="439" spans="1:54" x14ac:dyDescent="0.35">
      <c r="A439" s="7" t="s">
        <v>839</v>
      </c>
      <c r="B439" t="s">
        <v>798</v>
      </c>
      <c r="C439">
        <v>84</v>
      </c>
      <c r="D439" t="s">
        <v>7294</v>
      </c>
      <c r="E439" s="2">
        <v>2869.76</v>
      </c>
      <c r="F439" s="7" t="str">
        <f>+_xlfn.XLOOKUP(LISTAS[[#This Row],[ID]],_01_CODIGOS_Y_COSTOS_xlsm[Producto y N°],_01_CODIGOS_Y_COSTOS_xlsm[FABRICA],"",0,1)</f>
        <v>RESORTES</v>
      </c>
      <c r="G439" s="26">
        <f>LISTAS[[#This Row],[Precio]]*(1-0.46)</f>
        <v>1549.6704000000002</v>
      </c>
      <c r="H439" s="1">
        <f>+_xlfn.XLOOKUP(LISTAS[[#This Row],[ID]],_01_CODIGOS_Y_COSTOS_xlsm[Producto y N°],_01_CODIGOS_Y_COSTOS_xlsm[COSTO],0,0,1)</f>
        <v>479.4</v>
      </c>
      <c r="I439" s="27">
        <f>+IFERROR(LISTAS[[#This Row],[VENTA NETA]]/LISTAS[[#This Row],[COSTO]]-1,0)</f>
        <v>2.2325206508135174</v>
      </c>
      <c r="J439" s="50" t="str">
        <f>IFERROR(VLOOKUP(LISTAS[[#This Row],[ID]],_01_CODIGOS_Y_COSTOS_xlsm[[Producto y N°]:[CODIGO]],2,0),"")</f>
        <v>84</v>
      </c>
      <c r="O439" t="s">
        <v>839</v>
      </c>
      <c r="AB439" s="12" t="str">
        <f>+LISTAS[[#This Row],[Codigo]]&amp;LISTAS[[#This Row],[Fabrica]]</f>
        <v>84RESORTES</v>
      </c>
      <c r="AC439" s="13" t="str">
        <f>+LISTAS[[#This Row],[Codigo]]</f>
        <v>84</v>
      </c>
      <c r="AD439" s="13" t="str">
        <f>+LISTAS[[#This Row],[ID]]</f>
        <v>RESORTES LINEA FERRETERIA84</v>
      </c>
      <c r="AH439" s="36"/>
      <c r="AI439" s="37">
        <f>+LISTAS[[#This Row],[Precio]]+(LISTAS[[#This Row],[Precio]]*AH439)</f>
        <v>2869.76</v>
      </c>
      <c r="AJ439" s="38">
        <f t="shared" si="6"/>
        <v>1434.88</v>
      </c>
      <c r="AL439" s="35">
        <f>+AJ439/LISTAS[[#This Row],[COSTO]]-1</f>
        <v>1.9930746766791825</v>
      </c>
      <c r="AM439" t="str">
        <f>+LISTAS[[#This Row],[ID]]</f>
        <v>RESORTES LINEA FERRETERIA84</v>
      </c>
      <c r="AO439" s="43"/>
      <c r="AP439" s="39">
        <f>LISTAS[[#This Row],[COSTO]]+(LISTAS[[#This Row],[COSTO]]*AO439)</f>
        <v>479.4</v>
      </c>
      <c r="AQ439" s="44">
        <f>IF(AO439="",0,AP439/LISTAS[[#This Row],[VENTA NETA]]-1)</f>
        <v>0</v>
      </c>
      <c r="AS439" s="39">
        <v>0</v>
      </c>
      <c r="AT439" s="48" t="e">
        <f>+LISTAS[[#This Row],[COSTO]]/AS439-1</f>
        <v>#DIV/0!</v>
      </c>
      <c r="BA439" t="s">
        <v>798</v>
      </c>
      <c r="BB439" s="36"/>
    </row>
    <row r="440" spans="1:54" x14ac:dyDescent="0.35">
      <c r="A440" s="7" t="s">
        <v>840</v>
      </c>
      <c r="B440" t="s">
        <v>798</v>
      </c>
      <c r="C440">
        <v>85</v>
      </c>
      <c r="D440" t="s">
        <v>6846</v>
      </c>
      <c r="E440" s="2">
        <v>3946.04</v>
      </c>
      <c r="F440" s="7" t="str">
        <f>+_xlfn.XLOOKUP(LISTAS[[#This Row],[ID]],_01_CODIGOS_Y_COSTOS_xlsm[Producto y N°],_01_CODIGOS_Y_COSTOS_xlsm[FABRICA],"",0,1)</f>
        <v>RESORTES</v>
      </c>
      <c r="G440" s="26">
        <f>LISTAS[[#This Row],[Precio]]*(1-0.46)</f>
        <v>2130.8616000000002</v>
      </c>
      <c r="H440" s="1">
        <f>+_xlfn.XLOOKUP(LISTAS[[#This Row],[ID]],_01_CODIGOS_Y_COSTOS_xlsm[Producto y N°],_01_CODIGOS_Y_COSTOS_xlsm[COSTO],0,0,1)</f>
        <v>0</v>
      </c>
      <c r="I440" s="27">
        <f>+IFERROR(LISTAS[[#This Row],[VENTA NETA]]/LISTAS[[#This Row],[COSTO]]-1,0)</f>
        <v>0</v>
      </c>
      <c r="J440" s="50" t="str">
        <f>IFERROR(VLOOKUP(LISTAS[[#This Row],[ID]],_01_CODIGOS_Y_COSTOS_xlsm[[Producto y N°]:[CODIGO]],2,0),"")</f>
        <v>85</v>
      </c>
      <c r="O440" t="s">
        <v>840</v>
      </c>
      <c r="AB440" s="12" t="str">
        <f>+LISTAS[[#This Row],[Codigo]]&amp;LISTAS[[#This Row],[Fabrica]]</f>
        <v>85RESORTES</v>
      </c>
      <c r="AC440" s="13" t="str">
        <f>+LISTAS[[#This Row],[Codigo]]</f>
        <v>85</v>
      </c>
      <c r="AD440" s="13" t="str">
        <f>+LISTAS[[#This Row],[ID]]</f>
        <v>RESORTES LINEA FERRETERIA85</v>
      </c>
      <c r="AH440" s="36"/>
      <c r="AI440" s="37">
        <f>+LISTAS[[#This Row],[Precio]]+(LISTAS[[#This Row],[Precio]]*AH440)</f>
        <v>3946.04</v>
      </c>
      <c r="AJ440" s="38">
        <f t="shared" si="6"/>
        <v>1973.02</v>
      </c>
      <c r="AL440" s="35" t="e">
        <f>+AJ440/LISTAS[[#This Row],[COSTO]]-1</f>
        <v>#DIV/0!</v>
      </c>
      <c r="AM440" t="str">
        <f>+LISTAS[[#This Row],[ID]]</f>
        <v>RESORTES LINEA FERRETERIA85</v>
      </c>
      <c r="AO440" s="43"/>
      <c r="AP440" s="39">
        <f>LISTAS[[#This Row],[COSTO]]+(LISTAS[[#This Row],[COSTO]]*AO440)</f>
        <v>0</v>
      </c>
      <c r="AQ440" s="44">
        <f>IF(AO440="",0,AP440/LISTAS[[#This Row],[VENTA NETA]]-1)</f>
        <v>0</v>
      </c>
      <c r="AS440" s="39">
        <v>0</v>
      </c>
      <c r="AT440" s="48" t="e">
        <f>+LISTAS[[#This Row],[COSTO]]/AS440-1</f>
        <v>#DIV/0!</v>
      </c>
      <c r="BA440" t="s">
        <v>798</v>
      </c>
      <c r="BB440" s="36"/>
    </row>
    <row r="441" spans="1:54" x14ac:dyDescent="0.35">
      <c r="A441" s="7" t="s">
        <v>841</v>
      </c>
      <c r="B441" t="s">
        <v>798</v>
      </c>
      <c r="C441">
        <v>86</v>
      </c>
      <c r="D441" t="s">
        <v>7295</v>
      </c>
      <c r="E441" s="2">
        <v>3141.52</v>
      </c>
      <c r="F441" s="7" t="str">
        <f>+_xlfn.XLOOKUP(LISTAS[[#This Row],[ID]],_01_CODIGOS_Y_COSTOS_xlsm[Producto y N°],_01_CODIGOS_Y_COSTOS_xlsm[FABRICA],"",0,1)</f>
        <v>RESORTES</v>
      </c>
      <c r="G441" s="26">
        <f>LISTAS[[#This Row],[Precio]]*(1-0.46)</f>
        <v>1696.4208000000001</v>
      </c>
      <c r="H441" s="1">
        <f>+_xlfn.XLOOKUP(LISTAS[[#This Row],[ID]],_01_CODIGOS_Y_COSTOS_xlsm[Producto y N°],_01_CODIGOS_Y_COSTOS_xlsm[COSTO],0,0,1)</f>
        <v>0</v>
      </c>
      <c r="I441" s="27">
        <f>+IFERROR(LISTAS[[#This Row],[VENTA NETA]]/LISTAS[[#This Row],[COSTO]]-1,0)</f>
        <v>0</v>
      </c>
      <c r="J441" s="50" t="str">
        <f>IFERROR(VLOOKUP(LISTAS[[#This Row],[ID]],_01_CODIGOS_Y_COSTOS_xlsm[[Producto y N°]:[CODIGO]],2,0),"")</f>
        <v>86</v>
      </c>
      <c r="O441" t="s">
        <v>841</v>
      </c>
      <c r="AB441" s="12" t="str">
        <f>+LISTAS[[#This Row],[Codigo]]&amp;LISTAS[[#This Row],[Fabrica]]</f>
        <v>86RESORTES</v>
      </c>
      <c r="AC441" s="13" t="str">
        <f>+LISTAS[[#This Row],[Codigo]]</f>
        <v>86</v>
      </c>
      <c r="AD441" s="13" t="str">
        <f>+LISTAS[[#This Row],[ID]]</f>
        <v>RESORTES LINEA FERRETERIA86</v>
      </c>
      <c r="AH441" s="36"/>
      <c r="AI441" s="37">
        <f>+LISTAS[[#This Row],[Precio]]+(LISTAS[[#This Row],[Precio]]*AH441)</f>
        <v>3141.52</v>
      </c>
      <c r="AJ441" s="38">
        <f t="shared" si="6"/>
        <v>1570.76</v>
      </c>
      <c r="AL441" s="35" t="e">
        <f>+AJ441/LISTAS[[#This Row],[COSTO]]-1</f>
        <v>#DIV/0!</v>
      </c>
      <c r="AM441" t="str">
        <f>+LISTAS[[#This Row],[ID]]</f>
        <v>RESORTES LINEA FERRETERIA86</v>
      </c>
      <c r="AO441" s="43"/>
      <c r="AP441" s="39">
        <f>LISTAS[[#This Row],[COSTO]]+(LISTAS[[#This Row],[COSTO]]*AO441)</f>
        <v>0</v>
      </c>
      <c r="AQ441" s="44">
        <f>IF(AO441="",0,AP441/LISTAS[[#This Row],[VENTA NETA]]-1)</f>
        <v>0</v>
      </c>
      <c r="AS441" s="39">
        <v>0</v>
      </c>
      <c r="AT441" s="48" t="e">
        <f>+LISTAS[[#This Row],[COSTO]]/AS441-1</f>
        <v>#DIV/0!</v>
      </c>
      <c r="BA441" t="s">
        <v>798</v>
      </c>
      <c r="BB441" s="36"/>
    </row>
    <row r="442" spans="1:54" x14ac:dyDescent="0.35">
      <c r="A442" s="7" t="s">
        <v>842</v>
      </c>
      <c r="B442" t="s">
        <v>798</v>
      </c>
      <c r="C442">
        <v>87</v>
      </c>
      <c r="D442" t="s">
        <v>6847</v>
      </c>
      <c r="E442" s="2">
        <v>3228.76</v>
      </c>
      <c r="F442" s="7" t="str">
        <f>+_xlfn.XLOOKUP(LISTAS[[#This Row],[ID]],_01_CODIGOS_Y_COSTOS_xlsm[Producto y N°],_01_CODIGOS_Y_COSTOS_xlsm[FABRICA],"",0,1)</f>
        <v>RESORTES</v>
      </c>
      <c r="G442" s="26">
        <f>LISTAS[[#This Row],[Precio]]*(1-0.46)</f>
        <v>1743.5304000000003</v>
      </c>
      <c r="H442" s="1">
        <f>+_xlfn.XLOOKUP(LISTAS[[#This Row],[ID]],_01_CODIGOS_Y_COSTOS_xlsm[Producto y N°],_01_CODIGOS_Y_COSTOS_xlsm[COSTO],0,0,1)</f>
        <v>0</v>
      </c>
      <c r="I442" s="27">
        <f>+IFERROR(LISTAS[[#This Row],[VENTA NETA]]/LISTAS[[#This Row],[COSTO]]-1,0)</f>
        <v>0</v>
      </c>
      <c r="J442" s="50" t="str">
        <f>IFERROR(VLOOKUP(LISTAS[[#This Row],[ID]],_01_CODIGOS_Y_COSTOS_xlsm[[Producto y N°]:[CODIGO]],2,0),"")</f>
        <v>87</v>
      </c>
      <c r="O442" t="s">
        <v>842</v>
      </c>
      <c r="AB442" s="12" t="str">
        <f>+LISTAS[[#This Row],[Codigo]]&amp;LISTAS[[#This Row],[Fabrica]]</f>
        <v>87RESORTES</v>
      </c>
      <c r="AC442" s="13" t="str">
        <f>+LISTAS[[#This Row],[Codigo]]</f>
        <v>87</v>
      </c>
      <c r="AD442" s="13" t="str">
        <f>+LISTAS[[#This Row],[ID]]</f>
        <v>RESORTES LINEA FERRETERIA87</v>
      </c>
      <c r="AH442" s="36"/>
      <c r="AI442" s="37">
        <f>+LISTAS[[#This Row],[Precio]]+(LISTAS[[#This Row],[Precio]]*AH442)</f>
        <v>3228.76</v>
      </c>
      <c r="AJ442" s="38">
        <f t="shared" si="6"/>
        <v>1614.38</v>
      </c>
      <c r="AL442" s="35" t="e">
        <f>+AJ442/LISTAS[[#This Row],[COSTO]]-1</f>
        <v>#DIV/0!</v>
      </c>
      <c r="AM442" t="str">
        <f>+LISTAS[[#This Row],[ID]]</f>
        <v>RESORTES LINEA FERRETERIA87</v>
      </c>
      <c r="AO442" s="43"/>
      <c r="AP442" s="39">
        <f>LISTAS[[#This Row],[COSTO]]+(LISTAS[[#This Row],[COSTO]]*AO442)</f>
        <v>0</v>
      </c>
      <c r="AQ442" s="44">
        <f>IF(AO442="",0,AP442/LISTAS[[#This Row],[VENTA NETA]]-1)</f>
        <v>0</v>
      </c>
      <c r="AS442" s="39">
        <v>0</v>
      </c>
      <c r="AT442" s="48" t="e">
        <f>+LISTAS[[#This Row],[COSTO]]/AS442-1</f>
        <v>#DIV/0!</v>
      </c>
      <c r="BA442" t="s">
        <v>798</v>
      </c>
      <c r="BB442" s="36"/>
    </row>
    <row r="443" spans="1:54" x14ac:dyDescent="0.35">
      <c r="A443" s="7" t="s">
        <v>843</v>
      </c>
      <c r="B443" t="s">
        <v>798</v>
      </c>
      <c r="C443">
        <v>88</v>
      </c>
      <c r="D443" t="s">
        <v>6848</v>
      </c>
      <c r="E443" s="2">
        <v>3587.4</v>
      </c>
      <c r="F443" s="7" t="str">
        <f>+_xlfn.XLOOKUP(LISTAS[[#This Row],[ID]],_01_CODIGOS_Y_COSTOS_xlsm[Producto y N°],_01_CODIGOS_Y_COSTOS_xlsm[FABRICA],"",0,1)</f>
        <v>RESORTES</v>
      </c>
      <c r="G443" s="26">
        <f>LISTAS[[#This Row],[Precio]]*(1-0.46)</f>
        <v>1937.1960000000001</v>
      </c>
      <c r="H443" s="1">
        <f>+_xlfn.XLOOKUP(LISTAS[[#This Row],[ID]],_01_CODIGOS_Y_COSTOS_xlsm[Producto y N°],_01_CODIGOS_Y_COSTOS_xlsm[COSTO],0,0,1)</f>
        <v>0</v>
      </c>
      <c r="I443" s="27">
        <f>+IFERROR(LISTAS[[#This Row],[VENTA NETA]]/LISTAS[[#This Row],[COSTO]]-1,0)</f>
        <v>0</v>
      </c>
      <c r="J443" s="50" t="str">
        <f>IFERROR(VLOOKUP(LISTAS[[#This Row],[ID]],_01_CODIGOS_Y_COSTOS_xlsm[[Producto y N°]:[CODIGO]],2,0),"")</f>
        <v>88</v>
      </c>
      <c r="O443" t="s">
        <v>843</v>
      </c>
      <c r="AB443" s="12" t="str">
        <f>+LISTAS[[#This Row],[Codigo]]&amp;LISTAS[[#This Row],[Fabrica]]</f>
        <v>88RESORTES</v>
      </c>
      <c r="AC443" s="13" t="str">
        <f>+LISTAS[[#This Row],[Codigo]]</f>
        <v>88</v>
      </c>
      <c r="AD443" s="13" t="str">
        <f>+LISTAS[[#This Row],[ID]]</f>
        <v>RESORTES LINEA FERRETERIA88</v>
      </c>
      <c r="AH443" s="36"/>
      <c r="AI443" s="37">
        <f>+LISTAS[[#This Row],[Precio]]+(LISTAS[[#This Row],[Precio]]*AH443)</f>
        <v>3587.4</v>
      </c>
      <c r="AJ443" s="38">
        <f t="shared" si="6"/>
        <v>1793.7</v>
      </c>
      <c r="AL443" s="35" t="e">
        <f>+AJ443/LISTAS[[#This Row],[COSTO]]-1</f>
        <v>#DIV/0!</v>
      </c>
      <c r="AM443" t="str">
        <f>+LISTAS[[#This Row],[ID]]</f>
        <v>RESORTES LINEA FERRETERIA88</v>
      </c>
      <c r="AO443" s="43"/>
      <c r="AP443" s="39">
        <f>LISTAS[[#This Row],[COSTO]]+(LISTAS[[#This Row],[COSTO]]*AO443)</f>
        <v>0</v>
      </c>
      <c r="AQ443" s="44">
        <f>IF(AO443="",0,AP443/LISTAS[[#This Row],[VENTA NETA]]-1)</f>
        <v>0</v>
      </c>
      <c r="AS443" s="39">
        <v>0</v>
      </c>
      <c r="AT443" s="48" t="e">
        <f>+LISTAS[[#This Row],[COSTO]]/AS443-1</f>
        <v>#DIV/0!</v>
      </c>
      <c r="BA443" t="s">
        <v>798</v>
      </c>
      <c r="BB443" s="36"/>
    </row>
    <row r="444" spans="1:54" x14ac:dyDescent="0.35">
      <c r="A444" s="7" t="s">
        <v>844</v>
      </c>
      <c r="B444" t="s">
        <v>798</v>
      </c>
      <c r="C444">
        <v>89</v>
      </c>
      <c r="D444" t="s">
        <v>6849</v>
      </c>
      <c r="E444" s="2">
        <v>4673.28</v>
      </c>
      <c r="F444" s="7" t="str">
        <f>+_xlfn.XLOOKUP(LISTAS[[#This Row],[ID]],_01_CODIGOS_Y_COSTOS_xlsm[Producto y N°],_01_CODIGOS_Y_COSTOS_xlsm[FABRICA],"",0,1)</f>
        <v>RESORTES</v>
      </c>
      <c r="G444" s="26">
        <f>LISTAS[[#This Row],[Precio]]*(1-0.46)</f>
        <v>2523.5711999999999</v>
      </c>
      <c r="H444" s="1">
        <f>+_xlfn.XLOOKUP(LISTAS[[#This Row],[ID]],_01_CODIGOS_Y_COSTOS_xlsm[Producto y N°],_01_CODIGOS_Y_COSTOS_xlsm[COSTO],0,0,1)</f>
        <v>0</v>
      </c>
      <c r="I444" s="27">
        <f>+IFERROR(LISTAS[[#This Row],[VENTA NETA]]/LISTAS[[#This Row],[COSTO]]-1,0)</f>
        <v>0</v>
      </c>
      <c r="J444" s="50" t="str">
        <f>IFERROR(VLOOKUP(LISTAS[[#This Row],[ID]],_01_CODIGOS_Y_COSTOS_xlsm[[Producto y N°]:[CODIGO]],2,0),"")</f>
        <v>89</v>
      </c>
      <c r="O444" t="s">
        <v>844</v>
      </c>
      <c r="AB444" s="12" t="str">
        <f>+LISTAS[[#This Row],[Codigo]]&amp;LISTAS[[#This Row],[Fabrica]]</f>
        <v>89RESORTES</v>
      </c>
      <c r="AC444" s="13" t="str">
        <f>+LISTAS[[#This Row],[Codigo]]</f>
        <v>89</v>
      </c>
      <c r="AD444" s="13" t="str">
        <f>+LISTAS[[#This Row],[ID]]</f>
        <v>RESORTES LINEA FERRETERIA89</v>
      </c>
      <c r="AH444" s="36"/>
      <c r="AI444" s="37">
        <f>+LISTAS[[#This Row],[Precio]]+(LISTAS[[#This Row],[Precio]]*AH444)</f>
        <v>4673.28</v>
      </c>
      <c r="AJ444" s="38">
        <f t="shared" si="6"/>
        <v>2336.64</v>
      </c>
      <c r="AL444" s="35" t="e">
        <f>+AJ444/LISTAS[[#This Row],[COSTO]]-1</f>
        <v>#DIV/0!</v>
      </c>
      <c r="AM444" t="str">
        <f>+LISTAS[[#This Row],[ID]]</f>
        <v>RESORTES LINEA FERRETERIA89</v>
      </c>
      <c r="AO444" s="43"/>
      <c r="AP444" s="39">
        <f>LISTAS[[#This Row],[COSTO]]+(LISTAS[[#This Row],[COSTO]]*AO444)</f>
        <v>0</v>
      </c>
      <c r="AQ444" s="44">
        <f>IF(AO444="",0,AP444/LISTAS[[#This Row],[VENTA NETA]]-1)</f>
        <v>0</v>
      </c>
      <c r="AS444" s="39">
        <v>0</v>
      </c>
      <c r="AT444" s="48" t="e">
        <f>+LISTAS[[#This Row],[COSTO]]/AS444-1</f>
        <v>#DIV/0!</v>
      </c>
      <c r="BA444" t="s">
        <v>798</v>
      </c>
      <c r="BB444" s="36"/>
    </row>
    <row r="445" spans="1:54" x14ac:dyDescent="0.35">
      <c r="A445" s="7" t="s">
        <v>845</v>
      </c>
      <c r="B445" t="s">
        <v>798</v>
      </c>
      <c r="C445">
        <v>35</v>
      </c>
      <c r="D445" t="s">
        <v>5727</v>
      </c>
      <c r="E445" s="2">
        <v>842.6</v>
      </c>
      <c r="F445" s="7" t="str">
        <f>+_xlfn.XLOOKUP(LISTAS[[#This Row],[ID]],_01_CODIGOS_Y_COSTOS_xlsm[Producto y N°],_01_CODIGOS_Y_COSTOS_xlsm[FABRICA],"",0,1)</f>
        <v>RESORTES</v>
      </c>
      <c r="G445" s="26">
        <f>LISTAS[[#This Row],[Precio]]*(1-0.46)</f>
        <v>455.00400000000002</v>
      </c>
      <c r="H445" s="1">
        <f>+_xlfn.XLOOKUP(LISTAS[[#This Row],[ID]],_01_CODIGOS_Y_COSTOS_xlsm[Producto y N°],_01_CODIGOS_Y_COSTOS_xlsm[COSTO],0,0,1)</f>
        <v>0</v>
      </c>
      <c r="I445" s="27">
        <f>+IFERROR(LISTAS[[#This Row],[VENTA NETA]]/LISTAS[[#This Row],[COSTO]]-1,0)</f>
        <v>0</v>
      </c>
      <c r="J445" s="50" t="str">
        <f>IFERROR(VLOOKUP(LISTAS[[#This Row],[ID]],_01_CODIGOS_Y_COSTOS_xlsm[[Producto y N°]:[CODIGO]],2,0),"")</f>
        <v>35</v>
      </c>
      <c r="O445" t="s">
        <v>845</v>
      </c>
      <c r="AB445" s="12" t="str">
        <f>+LISTAS[[#This Row],[Codigo]]&amp;LISTAS[[#This Row],[Fabrica]]</f>
        <v>35RESORTES</v>
      </c>
      <c r="AC445" s="13" t="str">
        <f>+LISTAS[[#This Row],[Codigo]]</f>
        <v>35</v>
      </c>
      <c r="AD445" s="13" t="str">
        <f>+LISTAS[[#This Row],[ID]]</f>
        <v>RESORTES LINEA FERRETERIA35</v>
      </c>
      <c r="AH445" s="36"/>
      <c r="AI445" s="37">
        <f>+LISTAS[[#This Row],[Precio]]+(LISTAS[[#This Row],[Precio]]*AH445)</f>
        <v>842.6</v>
      </c>
      <c r="AJ445" s="38">
        <f t="shared" si="6"/>
        <v>421.3</v>
      </c>
      <c r="AL445" s="35" t="e">
        <f>+AJ445/LISTAS[[#This Row],[COSTO]]-1</f>
        <v>#DIV/0!</v>
      </c>
      <c r="AM445" t="str">
        <f>+LISTAS[[#This Row],[ID]]</f>
        <v>RESORTES LINEA FERRETERIA35</v>
      </c>
      <c r="AO445" s="43"/>
      <c r="AP445" s="39">
        <f>LISTAS[[#This Row],[COSTO]]+(LISTAS[[#This Row],[COSTO]]*AO445)</f>
        <v>0</v>
      </c>
      <c r="AQ445" s="44">
        <f>IF(AO445="",0,AP445/LISTAS[[#This Row],[VENTA NETA]]-1)</f>
        <v>0</v>
      </c>
      <c r="AS445" s="39">
        <v>0</v>
      </c>
      <c r="AT445" s="48" t="e">
        <f>+LISTAS[[#This Row],[COSTO]]/AS445-1</f>
        <v>#DIV/0!</v>
      </c>
      <c r="BA445" t="s">
        <v>798</v>
      </c>
      <c r="BB445" s="36"/>
    </row>
    <row r="446" spans="1:54" x14ac:dyDescent="0.35">
      <c r="A446" s="7" t="s">
        <v>846</v>
      </c>
      <c r="B446" t="s">
        <v>798</v>
      </c>
      <c r="C446">
        <v>36</v>
      </c>
      <c r="D446" t="s">
        <v>5728</v>
      </c>
      <c r="E446" s="2">
        <v>963.12</v>
      </c>
      <c r="F446" s="7" t="str">
        <f>+_xlfn.XLOOKUP(LISTAS[[#This Row],[ID]],_01_CODIGOS_Y_COSTOS_xlsm[Producto y N°],_01_CODIGOS_Y_COSTOS_xlsm[FABRICA],"",0,1)</f>
        <v>RESORTES</v>
      </c>
      <c r="G446" s="26">
        <f>LISTAS[[#This Row],[Precio]]*(1-0.46)</f>
        <v>520.08480000000009</v>
      </c>
      <c r="H446" s="1">
        <f>+_xlfn.XLOOKUP(LISTAS[[#This Row],[ID]],_01_CODIGOS_Y_COSTOS_xlsm[Producto y N°],_01_CODIGOS_Y_COSTOS_xlsm[COSTO],0,0,1)</f>
        <v>0</v>
      </c>
      <c r="I446" s="27">
        <f>+IFERROR(LISTAS[[#This Row],[VENTA NETA]]/LISTAS[[#This Row],[COSTO]]-1,0)</f>
        <v>0</v>
      </c>
      <c r="J446" s="50" t="str">
        <f>IFERROR(VLOOKUP(LISTAS[[#This Row],[ID]],_01_CODIGOS_Y_COSTOS_xlsm[[Producto y N°]:[CODIGO]],2,0),"")</f>
        <v>36</v>
      </c>
      <c r="O446" t="s">
        <v>846</v>
      </c>
      <c r="AB446" s="12" t="str">
        <f>+LISTAS[[#This Row],[Codigo]]&amp;LISTAS[[#This Row],[Fabrica]]</f>
        <v>36RESORTES</v>
      </c>
      <c r="AC446" s="13" t="str">
        <f>+LISTAS[[#This Row],[Codigo]]</f>
        <v>36</v>
      </c>
      <c r="AD446" s="13" t="str">
        <f>+LISTAS[[#This Row],[ID]]</f>
        <v>RESORTES LINEA FERRETERIA36</v>
      </c>
      <c r="AH446" s="36"/>
      <c r="AI446" s="37">
        <f>+LISTAS[[#This Row],[Precio]]+(LISTAS[[#This Row],[Precio]]*AH446)</f>
        <v>963.12</v>
      </c>
      <c r="AJ446" s="38">
        <f t="shared" si="6"/>
        <v>481.56</v>
      </c>
      <c r="AL446" s="35" t="e">
        <f>+AJ446/LISTAS[[#This Row],[COSTO]]-1</f>
        <v>#DIV/0!</v>
      </c>
      <c r="AM446" t="str">
        <f>+LISTAS[[#This Row],[ID]]</f>
        <v>RESORTES LINEA FERRETERIA36</v>
      </c>
      <c r="AO446" s="43"/>
      <c r="AP446" s="39">
        <f>LISTAS[[#This Row],[COSTO]]+(LISTAS[[#This Row],[COSTO]]*AO446)</f>
        <v>0</v>
      </c>
      <c r="AQ446" s="44">
        <f>IF(AO446="",0,AP446/LISTAS[[#This Row],[VENTA NETA]]-1)</f>
        <v>0</v>
      </c>
      <c r="AS446" s="39">
        <v>0</v>
      </c>
      <c r="AT446" s="48" t="e">
        <f>+LISTAS[[#This Row],[COSTO]]/AS446-1</f>
        <v>#DIV/0!</v>
      </c>
      <c r="BA446" t="s">
        <v>798</v>
      </c>
      <c r="BB446" s="36"/>
    </row>
    <row r="447" spans="1:54" x14ac:dyDescent="0.35">
      <c r="A447" s="7" t="s">
        <v>847</v>
      </c>
      <c r="B447" t="s">
        <v>798</v>
      </c>
      <c r="C447">
        <v>37</v>
      </c>
      <c r="D447" t="s">
        <v>5729</v>
      </c>
      <c r="E447" s="2">
        <v>1054.08</v>
      </c>
      <c r="F447" s="7" t="str">
        <f>+_xlfn.XLOOKUP(LISTAS[[#This Row],[ID]],_01_CODIGOS_Y_COSTOS_xlsm[Producto y N°],_01_CODIGOS_Y_COSTOS_xlsm[FABRICA],"",0,1)</f>
        <v>RESORTES</v>
      </c>
      <c r="G447" s="26">
        <f>LISTAS[[#This Row],[Precio]]*(1-0.46)</f>
        <v>569.20320000000004</v>
      </c>
      <c r="H447" s="1">
        <f>+_xlfn.XLOOKUP(LISTAS[[#This Row],[ID]],_01_CODIGOS_Y_COSTOS_xlsm[Producto y N°],_01_CODIGOS_Y_COSTOS_xlsm[COSTO],0,0,1)</f>
        <v>0</v>
      </c>
      <c r="I447" s="27">
        <f>+IFERROR(LISTAS[[#This Row],[VENTA NETA]]/LISTAS[[#This Row],[COSTO]]-1,0)</f>
        <v>0</v>
      </c>
      <c r="J447" s="50" t="str">
        <f>IFERROR(VLOOKUP(LISTAS[[#This Row],[ID]],_01_CODIGOS_Y_COSTOS_xlsm[[Producto y N°]:[CODIGO]],2,0),"")</f>
        <v>37</v>
      </c>
      <c r="O447" t="s">
        <v>847</v>
      </c>
      <c r="AB447" s="12" t="str">
        <f>+LISTAS[[#This Row],[Codigo]]&amp;LISTAS[[#This Row],[Fabrica]]</f>
        <v>37RESORTES</v>
      </c>
      <c r="AC447" s="13" t="str">
        <f>+LISTAS[[#This Row],[Codigo]]</f>
        <v>37</v>
      </c>
      <c r="AD447" s="13" t="str">
        <f>+LISTAS[[#This Row],[ID]]</f>
        <v>RESORTES LINEA FERRETERIA37</v>
      </c>
      <c r="AH447" s="36"/>
      <c r="AI447" s="37">
        <f>+LISTAS[[#This Row],[Precio]]+(LISTAS[[#This Row],[Precio]]*AH447)</f>
        <v>1054.08</v>
      </c>
      <c r="AJ447" s="38">
        <f t="shared" si="6"/>
        <v>527.04</v>
      </c>
      <c r="AL447" s="35" t="e">
        <f>+AJ447/LISTAS[[#This Row],[COSTO]]-1</f>
        <v>#DIV/0!</v>
      </c>
      <c r="AM447" t="str">
        <f>+LISTAS[[#This Row],[ID]]</f>
        <v>RESORTES LINEA FERRETERIA37</v>
      </c>
      <c r="AO447" s="43"/>
      <c r="AP447" s="39">
        <f>LISTAS[[#This Row],[COSTO]]+(LISTAS[[#This Row],[COSTO]]*AO447)</f>
        <v>0</v>
      </c>
      <c r="AQ447" s="44">
        <f>IF(AO447="",0,AP447/LISTAS[[#This Row],[VENTA NETA]]-1)</f>
        <v>0</v>
      </c>
      <c r="AS447" s="39">
        <v>0</v>
      </c>
      <c r="AT447" s="48" t="e">
        <f>+LISTAS[[#This Row],[COSTO]]/AS447-1</f>
        <v>#DIV/0!</v>
      </c>
      <c r="BA447" t="s">
        <v>798</v>
      </c>
      <c r="BB447" s="36"/>
    </row>
    <row r="448" spans="1:54" x14ac:dyDescent="0.35">
      <c r="A448" s="7" t="s">
        <v>848</v>
      </c>
      <c r="B448" t="s">
        <v>798</v>
      </c>
      <c r="C448">
        <v>40</v>
      </c>
      <c r="D448" t="s">
        <v>5730</v>
      </c>
      <c r="E448" s="2">
        <v>811.92</v>
      </c>
      <c r="F448" s="7" t="str">
        <f>+_xlfn.XLOOKUP(LISTAS[[#This Row],[ID]],_01_CODIGOS_Y_COSTOS_xlsm[Producto y N°],_01_CODIGOS_Y_COSTOS_xlsm[FABRICA],"",0,1)</f>
        <v>RESORTES</v>
      </c>
      <c r="G448" s="26">
        <f>LISTAS[[#This Row],[Precio]]*(1-0.46)</f>
        <v>438.43680000000001</v>
      </c>
      <c r="H448" s="1">
        <f>+_xlfn.XLOOKUP(LISTAS[[#This Row],[ID]],_01_CODIGOS_Y_COSTOS_xlsm[Producto y N°],_01_CODIGOS_Y_COSTOS_xlsm[COSTO],0,0,1)</f>
        <v>0</v>
      </c>
      <c r="I448" s="27">
        <f>+IFERROR(LISTAS[[#This Row],[VENTA NETA]]/LISTAS[[#This Row],[COSTO]]-1,0)</f>
        <v>0</v>
      </c>
      <c r="J448" s="50" t="str">
        <f>IFERROR(VLOOKUP(LISTAS[[#This Row],[ID]],_01_CODIGOS_Y_COSTOS_xlsm[[Producto y N°]:[CODIGO]],2,0),"")</f>
        <v>40</v>
      </c>
      <c r="O448" t="s">
        <v>848</v>
      </c>
      <c r="AB448" s="12" t="str">
        <f>+LISTAS[[#This Row],[Codigo]]&amp;LISTAS[[#This Row],[Fabrica]]</f>
        <v>40RESORTES</v>
      </c>
      <c r="AC448" s="13" t="str">
        <f>+LISTAS[[#This Row],[Codigo]]</f>
        <v>40</v>
      </c>
      <c r="AD448" s="13" t="str">
        <f>+LISTAS[[#This Row],[ID]]</f>
        <v>RESORTES LINEA FERRETERIA40</v>
      </c>
      <c r="AH448" s="36"/>
      <c r="AI448" s="37">
        <f>+LISTAS[[#This Row],[Precio]]+(LISTAS[[#This Row],[Precio]]*AH448)</f>
        <v>811.92</v>
      </c>
      <c r="AJ448" s="38">
        <f t="shared" si="6"/>
        <v>405.96</v>
      </c>
      <c r="AL448" s="35" t="e">
        <f>+AJ448/LISTAS[[#This Row],[COSTO]]-1</f>
        <v>#DIV/0!</v>
      </c>
      <c r="AM448" t="str">
        <f>+LISTAS[[#This Row],[ID]]</f>
        <v>RESORTES LINEA FERRETERIA40</v>
      </c>
      <c r="AO448" s="43"/>
      <c r="AP448" s="39">
        <f>LISTAS[[#This Row],[COSTO]]+(LISTAS[[#This Row],[COSTO]]*AO448)</f>
        <v>0</v>
      </c>
      <c r="AQ448" s="44">
        <f>IF(AO448="",0,AP448/LISTAS[[#This Row],[VENTA NETA]]-1)</f>
        <v>0</v>
      </c>
      <c r="AS448" s="39">
        <v>0</v>
      </c>
      <c r="AT448" s="48" t="e">
        <f>+LISTAS[[#This Row],[COSTO]]/AS448-1</f>
        <v>#DIV/0!</v>
      </c>
      <c r="BA448" t="s">
        <v>798</v>
      </c>
      <c r="BB448" s="36"/>
    </row>
    <row r="449" spans="1:54" x14ac:dyDescent="0.35">
      <c r="A449" s="7" t="s">
        <v>849</v>
      </c>
      <c r="B449" t="s">
        <v>798</v>
      </c>
      <c r="C449">
        <v>41</v>
      </c>
      <c r="D449" t="s">
        <v>5731</v>
      </c>
      <c r="E449" s="2">
        <v>811.92</v>
      </c>
      <c r="F449" s="7" t="str">
        <f>+_xlfn.XLOOKUP(LISTAS[[#This Row],[ID]],_01_CODIGOS_Y_COSTOS_xlsm[Producto y N°],_01_CODIGOS_Y_COSTOS_xlsm[FABRICA],"",0,1)</f>
        <v>RESORTES</v>
      </c>
      <c r="G449" s="26">
        <f>LISTAS[[#This Row],[Precio]]*(1-0.46)</f>
        <v>438.43680000000001</v>
      </c>
      <c r="H449" s="1">
        <f>+_xlfn.XLOOKUP(LISTAS[[#This Row],[ID]],_01_CODIGOS_Y_COSTOS_xlsm[Producto y N°],_01_CODIGOS_Y_COSTOS_xlsm[COSTO],0,0,1)</f>
        <v>0</v>
      </c>
      <c r="I449" s="27">
        <f>+IFERROR(LISTAS[[#This Row],[VENTA NETA]]/LISTAS[[#This Row],[COSTO]]-1,0)</f>
        <v>0</v>
      </c>
      <c r="J449" s="50" t="str">
        <f>IFERROR(VLOOKUP(LISTAS[[#This Row],[ID]],_01_CODIGOS_Y_COSTOS_xlsm[[Producto y N°]:[CODIGO]],2,0),"")</f>
        <v>41</v>
      </c>
      <c r="O449" t="s">
        <v>849</v>
      </c>
      <c r="AB449" s="12" t="str">
        <f>+LISTAS[[#This Row],[Codigo]]&amp;LISTAS[[#This Row],[Fabrica]]</f>
        <v>41RESORTES</v>
      </c>
      <c r="AC449" s="13" t="str">
        <f>+LISTAS[[#This Row],[Codigo]]</f>
        <v>41</v>
      </c>
      <c r="AD449" s="13" t="str">
        <f>+LISTAS[[#This Row],[ID]]</f>
        <v>RESORTES LINEA FERRETERIA41</v>
      </c>
      <c r="AH449" s="36"/>
      <c r="AI449" s="37">
        <f>+LISTAS[[#This Row],[Precio]]+(LISTAS[[#This Row],[Precio]]*AH449)</f>
        <v>811.92</v>
      </c>
      <c r="AJ449" s="38">
        <f t="shared" si="6"/>
        <v>405.96</v>
      </c>
      <c r="AL449" s="35" t="e">
        <f>+AJ449/LISTAS[[#This Row],[COSTO]]-1</f>
        <v>#DIV/0!</v>
      </c>
      <c r="AM449" t="str">
        <f>+LISTAS[[#This Row],[ID]]</f>
        <v>RESORTES LINEA FERRETERIA41</v>
      </c>
      <c r="AO449" s="43"/>
      <c r="AP449" s="39">
        <f>LISTAS[[#This Row],[COSTO]]+(LISTAS[[#This Row],[COSTO]]*AO449)</f>
        <v>0</v>
      </c>
      <c r="AQ449" s="44">
        <f>IF(AO449="",0,AP449/LISTAS[[#This Row],[VENTA NETA]]-1)</f>
        <v>0</v>
      </c>
      <c r="AS449" s="39">
        <v>0</v>
      </c>
      <c r="AT449" s="48" t="e">
        <f>+LISTAS[[#This Row],[COSTO]]/AS449-1</f>
        <v>#DIV/0!</v>
      </c>
      <c r="BA449" t="s">
        <v>798</v>
      </c>
      <c r="BB449" s="36"/>
    </row>
    <row r="450" spans="1:54" x14ac:dyDescent="0.35">
      <c r="A450" s="7" t="s">
        <v>850</v>
      </c>
      <c r="B450" t="s">
        <v>798</v>
      </c>
      <c r="C450">
        <v>42</v>
      </c>
      <c r="D450" t="s">
        <v>5732</v>
      </c>
      <c r="E450" s="2">
        <v>811.92</v>
      </c>
      <c r="F450" s="7" t="str">
        <f>+_xlfn.XLOOKUP(LISTAS[[#This Row],[ID]],_01_CODIGOS_Y_COSTOS_xlsm[Producto y N°],_01_CODIGOS_Y_COSTOS_xlsm[FABRICA],"",0,1)</f>
        <v>RESORTES</v>
      </c>
      <c r="G450" s="26">
        <f>LISTAS[[#This Row],[Precio]]*(1-0.46)</f>
        <v>438.43680000000001</v>
      </c>
      <c r="H450" s="1">
        <f>+_xlfn.XLOOKUP(LISTAS[[#This Row],[ID]],_01_CODIGOS_Y_COSTOS_xlsm[Producto y N°],_01_CODIGOS_Y_COSTOS_xlsm[COSTO],0,0,1)</f>
        <v>0</v>
      </c>
      <c r="I450" s="27">
        <f>+IFERROR(LISTAS[[#This Row],[VENTA NETA]]/LISTAS[[#This Row],[COSTO]]-1,0)</f>
        <v>0</v>
      </c>
      <c r="J450" s="50" t="str">
        <f>IFERROR(VLOOKUP(LISTAS[[#This Row],[ID]],_01_CODIGOS_Y_COSTOS_xlsm[[Producto y N°]:[CODIGO]],2,0),"")</f>
        <v>42</v>
      </c>
      <c r="O450" t="s">
        <v>850</v>
      </c>
      <c r="AB450" s="12" t="str">
        <f>+LISTAS[[#This Row],[Codigo]]&amp;LISTAS[[#This Row],[Fabrica]]</f>
        <v>42RESORTES</v>
      </c>
      <c r="AC450" s="13" t="str">
        <f>+LISTAS[[#This Row],[Codigo]]</f>
        <v>42</v>
      </c>
      <c r="AD450" s="13" t="str">
        <f>+LISTAS[[#This Row],[ID]]</f>
        <v>RESORTES LINEA FERRETERIA42</v>
      </c>
      <c r="AH450" s="36"/>
      <c r="AI450" s="37">
        <f>+LISTAS[[#This Row],[Precio]]+(LISTAS[[#This Row],[Precio]]*AH450)</f>
        <v>811.92</v>
      </c>
      <c r="AJ450" s="38">
        <f t="shared" ref="AJ450:AJ513" si="7">+((100-50)*0.01)*AI450</f>
        <v>405.96</v>
      </c>
      <c r="AL450" s="35" t="e">
        <f>+AJ450/LISTAS[[#This Row],[COSTO]]-1</f>
        <v>#DIV/0!</v>
      </c>
      <c r="AM450" t="str">
        <f>+LISTAS[[#This Row],[ID]]</f>
        <v>RESORTES LINEA FERRETERIA42</v>
      </c>
      <c r="AO450" s="43"/>
      <c r="AP450" s="39">
        <f>LISTAS[[#This Row],[COSTO]]+(LISTAS[[#This Row],[COSTO]]*AO450)</f>
        <v>0</v>
      </c>
      <c r="AQ450" s="44">
        <f>IF(AO450="",0,AP450/LISTAS[[#This Row],[VENTA NETA]]-1)</f>
        <v>0</v>
      </c>
      <c r="AS450" s="39">
        <v>0</v>
      </c>
      <c r="AT450" s="48" t="e">
        <f>+LISTAS[[#This Row],[COSTO]]/AS450-1</f>
        <v>#DIV/0!</v>
      </c>
      <c r="BA450" t="s">
        <v>798</v>
      </c>
      <c r="BB450" s="36"/>
    </row>
    <row r="451" spans="1:54" x14ac:dyDescent="0.35">
      <c r="A451" s="7" t="s">
        <v>851</v>
      </c>
      <c r="B451" t="s">
        <v>798</v>
      </c>
      <c r="C451">
        <v>43</v>
      </c>
      <c r="D451" t="s">
        <v>5733</v>
      </c>
      <c r="E451" s="2">
        <v>811.92</v>
      </c>
      <c r="F451" s="7" t="str">
        <f>+_xlfn.XLOOKUP(LISTAS[[#This Row],[ID]],_01_CODIGOS_Y_COSTOS_xlsm[Producto y N°],_01_CODIGOS_Y_COSTOS_xlsm[FABRICA],"",0,1)</f>
        <v>RESORTES</v>
      </c>
      <c r="G451" s="26">
        <f>LISTAS[[#This Row],[Precio]]*(1-0.46)</f>
        <v>438.43680000000001</v>
      </c>
      <c r="H451" s="1">
        <f>+_xlfn.XLOOKUP(LISTAS[[#This Row],[ID]],_01_CODIGOS_Y_COSTOS_xlsm[Producto y N°],_01_CODIGOS_Y_COSTOS_xlsm[COSTO],0,0,1)</f>
        <v>239.7</v>
      </c>
      <c r="I451" s="27">
        <f>+IFERROR(LISTAS[[#This Row],[VENTA NETA]]/LISTAS[[#This Row],[COSTO]]-1,0)</f>
        <v>0.82910638297872352</v>
      </c>
      <c r="J451" s="50" t="str">
        <f>IFERROR(VLOOKUP(LISTAS[[#This Row],[ID]],_01_CODIGOS_Y_COSTOS_xlsm[[Producto y N°]:[CODIGO]],2,0),"")</f>
        <v>43</v>
      </c>
      <c r="O451" t="s">
        <v>851</v>
      </c>
      <c r="AB451" s="12" t="str">
        <f>+LISTAS[[#This Row],[Codigo]]&amp;LISTAS[[#This Row],[Fabrica]]</f>
        <v>43RESORTES</v>
      </c>
      <c r="AC451" s="13" t="str">
        <f>+LISTAS[[#This Row],[Codigo]]</f>
        <v>43</v>
      </c>
      <c r="AD451" s="13" t="str">
        <f>+LISTAS[[#This Row],[ID]]</f>
        <v>RESORTES LINEA FERRETERIA43</v>
      </c>
      <c r="AH451" s="36"/>
      <c r="AI451" s="37">
        <f>+LISTAS[[#This Row],[Precio]]+(LISTAS[[#This Row],[Precio]]*AH451)</f>
        <v>811.92</v>
      </c>
      <c r="AJ451" s="38">
        <f t="shared" si="7"/>
        <v>405.96</v>
      </c>
      <c r="AL451" s="35">
        <f>+AJ451/LISTAS[[#This Row],[COSTO]]-1</f>
        <v>0.69361702127659575</v>
      </c>
      <c r="AM451" t="str">
        <f>+LISTAS[[#This Row],[ID]]</f>
        <v>RESORTES LINEA FERRETERIA43</v>
      </c>
      <c r="AO451" s="43"/>
      <c r="AP451" s="39">
        <f>LISTAS[[#This Row],[COSTO]]+(LISTAS[[#This Row],[COSTO]]*AO451)</f>
        <v>239.7</v>
      </c>
      <c r="AQ451" s="44">
        <f>IF(AO451="",0,AP451/LISTAS[[#This Row],[VENTA NETA]]-1)</f>
        <v>0</v>
      </c>
      <c r="AS451" s="39">
        <v>0</v>
      </c>
      <c r="AT451" s="48" t="e">
        <f>+LISTAS[[#This Row],[COSTO]]/AS451-1</f>
        <v>#DIV/0!</v>
      </c>
      <c r="BA451" t="s">
        <v>798</v>
      </c>
      <c r="BB451" s="36"/>
    </row>
    <row r="452" spans="1:54" x14ac:dyDescent="0.35">
      <c r="A452" s="7" t="s">
        <v>852</v>
      </c>
      <c r="B452" t="s">
        <v>798</v>
      </c>
      <c r="C452">
        <v>44</v>
      </c>
      <c r="D452" t="s">
        <v>5734</v>
      </c>
      <c r="E452" s="2">
        <v>811.92</v>
      </c>
      <c r="F452" s="7" t="str">
        <f>+_xlfn.XLOOKUP(LISTAS[[#This Row],[ID]],_01_CODIGOS_Y_COSTOS_xlsm[Producto y N°],_01_CODIGOS_Y_COSTOS_xlsm[FABRICA],"",0,1)</f>
        <v>RESORTES</v>
      </c>
      <c r="G452" s="26">
        <f>LISTAS[[#This Row],[Precio]]*(1-0.46)</f>
        <v>438.43680000000001</v>
      </c>
      <c r="H452" s="1">
        <f>+_xlfn.XLOOKUP(LISTAS[[#This Row],[ID]],_01_CODIGOS_Y_COSTOS_xlsm[Producto y N°],_01_CODIGOS_Y_COSTOS_xlsm[COSTO],0,0,1)</f>
        <v>225.6</v>
      </c>
      <c r="I452" s="27">
        <f>+IFERROR(LISTAS[[#This Row],[VENTA NETA]]/LISTAS[[#This Row],[COSTO]]-1,0)</f>
        <v>0.94342553191489364</v>
      </c>
      <c r="J452" s="50" t="str">
        <f>IFERROR(VLOOKUP(LISTAS[[#This Row],[ID]],_01_CODIGOS_Y_COSTOS_xlsm[[Producto y N°]:[CODIGO]],2,0),"")</f>
        <v>44</v>
      </c>
      <c r="O452" t="s">
        <v>852</v>
      </c>
      <c r="AB452" s="12" t="str">
        <f>+LISTAS[[#This Row],[Codigo]]&amp;LISTAS[[#This Row],[Fabrica]]</f>
        <v>44RESORTES</v>
      </c>
      <c r="AC452" s="13" t="str">
        <f>+LISTAS[[#This Row],[Codigo]]</f>
        <v>44</v>
      </c>
      <c r="AD452" s="13" t="str">
        <f>+LISTAS[[#This Row],[ID]]</f>
        <v>RESORTES LINEA FERRETERIA44</v>
      </c>
      <c r="AH452" s="36"/>
      <c r="AI452" s="37">
        <f>+LISTAS[[#This Row],[Precio]]+(LISTAS[[#This Row],[Precio]]*AH452)</f>
        <v>811.92</v>
      </c>
      <c r="AJ452" s="38">
        <f t="shared" si="7"/>
        <v>405.96</v>
      </c>
      <c r="AL452" s="35">
        <f>+AJ452/LISTAS[[#This Row],[COSTO]]-1</f>
        <v>0.7994680851063829</v>
      </c>
      <c r="AM452" t="str">
        <f>+LISTAS[[#This Row],[ID]]</f>
        <v>RESORTES LINEA FERRETERIA44</v>
      </c>
      <c r="AO452" s="43"/>
      <c r="AP452" s="39">
        <f>LISTAS[[#This Row],[COSTO]]+(LISTAS[[#This Row],[COSTO]]*AO452)</f>
        <v>225.6</v>
      </c>
      <c r="AQ452" s="44">
        <f>IF(AO452="",0,AP452/LISTAS[[#This Row],[VENTA NETA]]-1)</f>
        <v>0</v>
      </c>
      <c r="AS452" s="39">
        <v>0</v>
      </c>
      <c r="AT452" s="48" t="e">
        <f>+LISTAS[[#This Row],[COSTO]]/AS452-1</f>
        <v>#DIV/0!</v>
      </c>
      <c r="BA452" t="s">
        <v>798</v>
      </c>
      <c r="BB452" s="36"/>
    </row>
    <row r="453" spans="1:54" x14ac:dyDescent="0.35">
      <c r="A453" s="7" t="s">
        <v>853</v>
      </c>
      <c r="B453" t="s">
        <v>798</v>
      </c>
      <c r="C453">
        <v>45</v>
      </c>
      <c r="D453" t="s">
        <v>5735</v>
      </c>
      <c r="E453" s="2">
        <v>916.16</v>
      </c>
      <c r="F453" s="7" t="str">
        <f>+_xlfn.XLOOKUP(LISTAS[[#This Row],[ID]],_01_CODIGOS_Y_COSTOS_xlsm[Producto y N°],_01_CODIGOS_Y_COSTOS_xlsm[FABRICA],"",0,1)</f>
        <v>RESORTES</v>
      </c>
      <c r="G453" s="26">
        <f>LISTAS[[#This Row],[Precio]]*(1-0.46)</f>
        <v>494.72640000000001</v>
      </c>
      <c r="H453" s="1">
        <f>+_xlfn.XLOOKUP(LISTAS[[#This Row],[ID]],_01_CODIGOS_Y_COSTOS_xlsm[Producto y N°],_01_CODIGOS_Y_COSTOS_xlsm[COSTO],0,0,1)</f>
        <v>225.6</v>
      </c>
      <c r="I453" s="27">
        <f>+IFERROR(LISTAS[[#This Row],[VENTA NETA]]/LISTAS[[#This Row],[COSTO]]-1,0)</f>
        <v>1.1929361702127661</v>
      </c>
      <c r="J453" s="50" t="str">
        <f>IFERROR(VLOOKUP(LISTAS[[#This Row],[ID]],_01_CODIGOS_Y_COSTOS_xlsm[[Producto y N°]:[CODIGO]],2,0),"")</f>
        <v>45</v>
      </c>
      <c r="O453" t="s">
        <v>853</v>
      </c>
      <c r="AB453" s="12" t="str">
        <f>+LISTAS[[#This Row],[Codigo]]&amp;LISTAS[[#This Row],[Fabrica]]</f>
        <v>45RESORTES</v>
      </c>
      <c r="AC453" s="13" t="str">
        <f>+LISTAS[[#This Row],[Codigo]]</f>
        <v>45</v>
      </c>
      <c r="AD453" s="13" t="str">
        <f>+LISTAS[[#This Row],[ID]]</f>
        <v>RESORTES LINEA FERRETERIA45</v>
      </c>
      <c r="AH453" s="36"/>
      <c r="AI453" s="37">
        <f>+LISTAS[[#This Row],[Precio]]+(LISTAS[[#This Row],[Precio]]*AH453)</f>
        <v>916.16</v>
      </c>
      <c r="AJ453" s="38">
        <f t="shared" si="7"/>
        <v>458.08</v>
      </c>
      <c r="AL453" s="35">
        <f>+AJ453/LISTAS[[#This Row],[COSTO]]-1</f>
        <v>1.0304964539007093</v>
      </c>
      <c r="AM453" t="str">
        <f>+LISTAS[[#This Row],[ID]]</f>
        <v>RESORTES LINEA FERRETERIA45</v>
      </c>
      <c r="AO453" s="43"/>
      <c r="AP453" s="39">
        <f>LISTAS[[#This Row],[COSTO]]+(LISTAS[[#This Row],[COSTO]]*AO453)</f>
        <v>225.6</v>
      </c>
      <c r="AQ453" s="44">
        <f>IF(AO453="",0,AP453/LISTAS[[#This Row],[VENTA NETA]]-1)</f>
        <v>0</v>
      </c>
      <c r="AS453" s="39">
        <v>0</v>
      </c>
      <c r="AT453" s="48" t="e">
        <f>+LISTAS[[#This Row],[COSTO]]/AS453-1</f>
        <v>#DIV/0!</v>
      </c>
      <c r="BA453" t="s">
        <v>798</v>
      </c>
      <c r="BB453" s="36"/>
    </row>
    <row r="454" spans="1:54" x14ac:dyDescent="0.35">
      <c r="A454" s="7" t="s">
        <v>854</v>
      </c>
      <c r="B454" t="s">
        <v>798</v>
      </c>
      <c r="C454">
        <v>46</v>
      </c>
      <c r="D454" t="s">
        <v>5736</v>
      </c>
      <c r="E454" s="2">
        <v>1175.72</v>
      </c>
      <c r="F454" s="7" t="str">
        <f>+_xlfn.XLOOKUP(LISTAS[[#This Row],[ID]],_01_CODIGOS_Y_COSTOS_xlsm[Producto y N°],_01_CODIGOS_Y_COSTOS_xlsm[FABRICA],"",0,1)</f>
        <v>RESORTES</v>
      </c>
      <c r="G454" s="26">
        <f>LISTAS[[#This Row],[Precio]]*(1-0.46)</f>
        <v>634.88880000000006</v>
      </c>
      <c r="H454" s="1">
        <f>+_xlfn.XLOOKUP(LISTAS[[#This Row],[ID]],_01_CODIGOS_Y_COSTOS_xlsm[Producto y N°],_01_CODIGOS_Y_COSTOS_xlsm[COSTO],0,0,1)</f>
        <v>267.89999999999998</v>
      </c>
      <c r="I454" s="27">
        <f>+IFERROR(LISTAS[[#This Row],[VENTA NETA]]/LISTAS[[#This Row],[COSTO]]-1,0)</f>
        <v>1.3698723404255322</v>
      </c>
      <c r="J454" s="50" t="str">
        <f>IFERROR(VLOOKUP(LISTAS[[#This Row],[ID]],_01_CODIGOS_Y_COSTOS_xlsm[[Producto y N°]:[CODIGO]],2,0),"")</f>
        <v>46</v>
      </c>
      <c r="O454" t="s">
        <v>854</v>
      </c>
      <c r="AB454" s="12" t="str">
        <f>+LISTAS[[#This Row],[Codigo]]&amp;LISTAS[[#This Row],[Fabrica]]</f>
        <v>46RESORTES</v>
      </c>
      <c r="AC454" s="13" t="str">
        <f>+LISTAS[[#This Row],[Codigo]]</f>
        <v>46</v>
      </c>
      <c r="AD454" s="13" t="str">
        <f>+LISTAS[[#This Row],[ID]]</f>
        <v>RESORTES LINEA FERRETERIA46</v>
      </c>
      <c r="AH454" s="36"/>
      <c r="AI454" s="37">
        <f>+LISTAS[[#This Row],[Precio]]+(LISTAS[[#This Row],[Precio]]*AH454)</f>
        <v>1175.72</v>
      </c>
      <c r="AJ454" s="38">
        <f t="shared" si="7"/>
        <v>587.86</v>
      </c>
      <c r="AL454" s="35">
        <f>+AJ454/LISTAS[[#This Row],[COSTO]]-1</f>
        <v>1.1943262411347519</v>
      </c>
      <c r="AM454" t="str">
        <f>+LISTAS[[#This Row],[ID]]</f>
        <v>RESORTES LINEA FERRETERIA46</v>
      </c>
      <c r="AO454" s="43"/>
      <c r="AP454" s="39">
        <f>LISTAS[[#This Row],[COSTO]]+(LISTAS[[#This Row],[COSTO]]*AO454)</f>
        <v>267.89999999999998</v>
      </c>
      <c r="AQ454" s="44">
        <f>IF(AO454="",0,AP454/LISTAS[[#This Row],[VENTA NETA]]-1)</f>
        <v>0</v>
      </c>
      <c r="AS454" s="39">
        <v>0</v>
      </c>
      <c r="AT454" s="48" t="e">
        <f>+LISTAS[[#This Row],[COSTO]]/AS454-1</f>
        <v>#DIV/0!</v>
      </c>
      <c r="BA454" t="s">
        <v>798</v>
      </c>
      <c r="BB454" s="36"/>
    </row>
    <row r="455" spans="1:54" x14ac:dyDescent="0.35">
      <c r="A455" s="7" t="s">
        <v>855</v>
      </c>
      <c r="B455" t="s">
        <v>798</v>
      </c>
      <c r="C455">
        <v>47</v>
      </c>
      <c r="D455" t="s">
        <v>5737</v>
      </c>
      <c r="E455" s="2">
        <v>896.96</v>
      </c>
      <c r="F455" s="7" t="str">
        <f>+_xlfn.XLOOKUP(LISTAS[[#This Row],[ID]],_01_CODIGOS_Y_COSTOS_xlsm[Producto y N°],_01_CODIGOS_Y_COSTOS_xlsm[FABRICA],"",0,1)</f>
        <v>RESORTES</v>
      </c>
      <c r="G455" s="26">
        <f>LISTAS[[#This Row],[Precio]]*(1-0.46)</f>
        <v>484.35840000000007</v>
      </c>
      <c r="H455" s="1">
        <f>+_xlfn.XLOOKUP(LISTAS[[#This Row],[ID]],_01_CODIGOS_Y_COSTOS_xlsm[Producto y N°],_01_CODIGOS_Y_COSTOS_xlsm[COSTO],0,0,1)</f>
        <v>0</v>
      </c>
      <c r="I455" s="27">
        <f>+IFERROR(LISTAS[[#This Row],[VENTA NETA]]/LISTAS[[#This Row],[COSTO]]-1,0)</f>
        <v>0</v>
      </c>
      <c r="J455" s="50" t="str">
        <f>IFERROR(VLOOKUP(LISTAS[[#This Row],[ID]],_01_CODIGOS_Y_COSTOS_xlsm[[Producto y N°]:[CODIGO]],2,0),"")</f>
        <v>47</v>
      </c>
      <c r="O455" t="s">
        <v>855</v>
      </c>
      <c r="AB455" s="12" t="str">
        <f>+LISTAS[[#This Row],[Codigo]]&amp;LISTAS[[#This Row],[Fabrica]]</f>
        <v>47RESORTES</v>
      </c>
      <c r="AC455" s="13" t="str">
        <f>+LISTAS[[#This Row],[Codigo]]</f>
        <v>47</v>
      </c>
      <c r="AD455" s="13" t="str">
        <f>+LISTAS[[#This Row],[ID]]</f>
        <v>RESORTES LINEA FERRETERIA47</v>
      </c>
      <c r="AH455" s="36"/>
      <c r="AI455" s="37">
        <f>+LISTAS[[#This Row],[Precio]]+(LISTAS[[#This Row],[Precio]]*AH455)</f>
        <v>896.96</v>
      </c>
      <c r="AJ455" s="38">
        <f t="shared" si="7"/>
        <v>448.48</v>
      </c>
      <c r="AL455" s="35" t="e">
        <f>+AJ455/LISTAS[[#This Row],[COSTO]]-1</f>
        <v>#DIV/0!</v>
      </c>
      <c r="AM455" t="str">
        <f>+LISTAS[[#This Row],[ID]]</f>
        <v>RESORTES LINEA FERRETERIA47</v>
      </c>
      <c r="AO455" s="43"/>
      <c r="AP455" s="39">
        <f>LISTAS[[#This Row],[COSTO]]+(LISTAS[[#This Row],[COSTO]]*AO455)</f>
        <v>0</v>
      </c>
      <c r="AQ455" s="44">
        <f>IF(AO455="",0,AP455/LISTAS[[#This Row],[VENTA NETA]]-1)</f>
        <v>0</v>
      </c>
      <c r="AS455" s="39">
        <v>0</v>
      </c>
      <c r="AT455" s="48" t="e">
        <f>+LISTAS[[#This Row],[COSTO]]/AS455-1</f>
        <v>#DIV/0!</v>
      </c>
      <c r="BA455" t="s">
        <v>798</v>
      </c>
      <c r="BB455" s="36"/>
    </row>
    <row r="456" spans="1:54" x14ac:dyDescent="0.35">
      <c r="A456" s="7" t="s">
        <v>856</v>
      </c>
      <c r="B456" t="s">
        <v>798</v>
      </c>
      <c r="C456">
        <v>48</v>
      </c>
      <c r="D456" t="s">
        <v>5738</v>
      </c>
      <c r="E456" s="2">
        <v>1175.72</v>
      </c>
      <c r="F456" s="7" t="str">
        <f>+_xlfn.XLOOKUP(LISTAS[[#This Row],[ID]],_01_CODIGOS_Y_COSTOS_xlsm[Producto y N°],_01_CODIGOS_Y_COSTOS_xlsm[FABRICA],"",0,1)</f>
        <v>RESORTES</v>
      </c>
      <c r="G456" s="26">
        <f>LISTAS[[#This Row],[Precio]]*(1-0.46)</f>
        <v>634.88880000000006</v>
      </c>
      <c r="H456" s="1">
        <f>+_xlfn.XLOOKUP(LISTAS[[#This Row],[ID]],_01_CODIGOS_Y_COSTOS_xlsm[Producto y N°],_01_CODIGOS_Y_COSTOS_xlsm[COSTO],0,0,1)</f>
        <v>282</v>
      </c>
      <c r="I456" s="27">
        <f>+IFERROR(LISTAS[[#This Row],[VENTA NETA]]/LISTAS[[#This Row],[COSTO]]-1,0)</f>
        <v>1.2513787234042555</v>
      </c>
      <c r="J456" s="50" t="str">
        <f>IFERROR(VLOOKUP(LISTAS[[#This Row],[ID]],_01_CODIGOS_Y_COSTOS_xlsm[[Producto y N°]:[CODIGO]],2,0),"")</f>
        <v>48</v>
      </c>
      <c r="O456" t="s">
        <v>856</v>
      </c>
      <c r="AB456" s="12" t="str">
        <f>+LISTAS[[#This Row],[Codigo]]&amp;LISTAS[[#This Row],[Fabrica]]</f>
        <v>48RESORTES</v>
      </c>
      <c r="AC456" s="13" t="str">
        <f>+LISTAS[[#This Row],[Codigo]]</f>
        <v>48</v>
      </c>
      <c r="AD456" s="13" t="str">
        <f>+LISTAS[[#This Row],[ID]]</f>
        <v>RESORTES LINEA FERRETERIA48</v>
      </c>
      <c r="AH456" s="36"/>
      <c r="AI456" s="37">
        <f>+LISTAS[[#This Row],[Precio]]+(LISTAS[[#This Row],[Precio]]*AH456)</f>
        <v>1175.72</v>
      </c>
      <c r="AJ456" s="38">
        <f t="shared" si="7"/>
        <v>587.86</v>
      </c>
      <c r="AL456" s="35">
        <f>+AJ456/LISTAS[[#This Row],[COSTO]]-1</f>
        <v>1.084609929078014</v>
      </c>
      <c r="AM456" t="str">
        <f>+LISTAS[[#This Row],[ID]]</f>
        <v>RESORTES LINEA FERRETERIA48</v>
      </c>
      <c r="AO456" s="43"/>
      <c r="AP456" s="39">
        <f>LISTAS[[#This Row],[COSTO]]+(LISTAS[[#This Row],[COSTO]]*AO456)</f>
        <v>282</v>
      </c>
      <c r="AQ456" s="44">
        <f>IF(AO456="",0,AP456/LISTAS[[#This Row],[VENTA NETA]]-1)</f>
        <v>0</v>
      </c>
      <c r="AS456" s="39">
        <v>0</v>
      </c>
      <c r="AT456" s="48" t="e">
        <f>+LISTAS[[#This Row],[COSTO]]/AS456-1</f>
        <v>#DIV/0!</v>
      </c>
      <c r="BA456" t="s">
        <v>798</v>
      </c>
      <c r="BB456" s="36"/>
    </row>
    <row r="457" spans="1:54" x14ac:dyDescent="0.35">
      <c r="A457" s="7" t="s">
        <v>857</v>
      </c>
      <c r="B457" t="s">
        <v>798</v>
      </c>
      <c r="C457">
        <v>50</v>
      </c>
      <c r="D457" t="s">
        <v>5739</v>
      </c>
      <c r="E457" s="2">
        <v>1260.3599999999999</v>
      </c>
      <c r="F457" s="7" t="str">
        <f>+_xlfn.XLOOKUP(LISTAS[[#This Row],[ID]],_01_CODIGOS_Y_COSTOS_xlsm[Producto y N°],_01_CODIGOS_Y_COSTOS_xlsm[FABRICA],"",0,1)</f>
        <v>RESORTES</v>
      </c>
      <c r="G457" s="26">
        <f>LISTAS[[#This Row],[Precio]]*(1-0.46)</f>
        <v>680.59439999999995</v>
      </c>
      <c r="H457" s="1">
        <f>+_xlfn.XLOOKUP(LISTAS[[#This Row],[ID]],_01_CODIGOS_Y_COSTOS_xlsm[Producto y N°],_01_CODIGOS_Y_COSTOS_xlsm[COSTO],0,0,1)</f>
        <v>282</v>
      </c>
      <c r="I457" s="27">
        <f>+IFERROR(LISTAS[[#This Row],[VENTA NETA]]/LISTAS[[#This Row],[COSTO]]-1,0)</f>
        <v>1.4134553191489361</v>
      </c>
      <c r="J457" s="50" t="str">
        <f>IFERROR(VLOOKUP(LISTAS[[#This Row],[ID]],_01_CODIGOS_Y_COSTOS_xlsm[[Producto y N°]:[CODIGO]],2,0),"")</f>
        <v>50</v>
      </c>
      <c r="O457" t="s">
        <v>857</v>
      </c>
      <c r="AB457" s="12" t="str">
        <f>+LISTAS[[#This Row],[Codigo]]&amp;LISTAS[[#This Row],[Fabrica]]</f>
        <v>50RESORTES</v>
      </c>
      <c r="AC457" s="13" t="str">
        <f>+LISTAS[[#This Row],[Codigo]]</f>
        <v>50</v>
      </c>
      <c r="AD457" s="13" t="str">
        <f>+LISTAS[[#This Row],[ID]]</f>
        <v>RESORTES LINEA FERRETERIA50</v>
      </c>
      <c r="AH457" s="36"/>
      <c r="AI457" s="37">
        <f>+LISTAS[[#This Row],[Precio]]+(LISTAS[[#This Row],[Precio]]*AH457)</f>
        <v>1260.3599999999999</v>
      </c>
      <c r="AJ457" s="38">
        <f t="shared" si="7"/>
        <v>630.17999999999995</v>
      </c>
      <c r="AL457" s="35">
        <f>+AJ457/LISTAS[[#This Row],[COSTO]]-1</f>
        <v>1.2346808510638296</v>
      </c>
      <c r="AM457" t="str">
        <f>+LISTAS[[#This Row],[ID]]</f>
        <v>RESORTES LINEA FERRETERIA50</v>
      </c>
      <c r="AO457" s="43"/>
      <c r="AP457" s="39">
        <f>LISTAS[[#This Row],[COSTO]]+(LISTAS[[#This Row],[COSTO]]*AO457)</f>
        <v>282</v>
      </c>
      <c r="AQ457" s="44">
        <f>IF(AO457="",0,AP457/LISTAS[[#This Row],[VENTA NETA]]-1)</f>
        <v>0</v>
      </c>
      <c r="AS457" s="39">
        <v>0</v>
      </c>
      <c r="AT457" s="48" t="e">
        <f>+LISTAS[[#This Row],[COSTO]]/AS457-1</f>
        <v>#DIV/0!</v>
      </c>
      <c r="BA457" t="s">
        <v>798</v>
      </c>
      <c r="BB457" s="36"/>
    </row>
    <row r="458" spans="1:54" x14ac:dyDescent="0.35">
      <c r="A458" s="7" t="s">
        <v>858</v>
      </c>
      <c r="B458" t="s">
        <v>798</v>
      </c>
      <c r="C458">
        <v>51</v>
      </c>
      <c r="D458" t="s">
        <v>5740</v>
      </c>
      <c r="E458" s="2">
        <v>1175.72</v>
      </c>
      <c r="F458" s="7" t="str">
        <f>+_xlfn.XLOOKUP(LISTAS[[#This Row],[ID]],_01_CODIGOS_Y_COSTOS_xlsm[Producto y N°],_01_CODIGOS_Y_COSTOS_xlsm[FABRICA],"",0,1)</f>
        <v>RESORTES</v>
      </c>
      <c r="G458" s="26">
        <f>LISTAS[[#This Row],[Precio]]*(1-0.46)</f>
        <v>634.88880000000006</v>
      </c>
      <c r="H458" s="1">
        <f>+_xlfn.XLOOKUP(LISTAS[[#This Row],[ID]],_01_CODIGOS_Y_COSTOS_xlsm[Producto y N°],_01_CODIGOS_Y_COSTOS_xlsm[COSTO],0,0,1)</f>
        <v>282</v>
      </c>
      <c r="I458" s="27">
        <f>+IFERROR(LISTAS[[#This Row],[VENTA NETA]]/LISTAS[[#This Row],[COSTO]]-1,0)</f>
        <v>1.2513787234042555</v>
      </c>
      <c r="J458" s="50" t="str">
        <f>IFERROR(VLOOKUP(LISTAS[[#This Row],[ID]],_01_CODIGOS_Y_COSTOS_xlsm[[Producto y N°]:[CODIGO]],2,0),"")</f>
        <v>51</v>
      </c>
      <c r="O458" t="s">
        <v>858</v>
      </c>
      <c r="AB458" s="12" t="str">
        <f>+LISTAS[[#This Row],[Codigo]]&amp;LISTAS[[#This Row],[Fabrica]]</f>
        <v>51RESORTES</v>
      </c>
      <c r="AC458" s="13" t="str">
        <f>+LISTAS[[#This Row],[Codigo]]</f>
        <v>51</v>
      </c>
      <c r="AD458" s="13" t="str">
        <f>+LISTAS[[#This Row],[ID]]</f>
        <v>RESORTES LINEA FERRETERIA51</v>
      </c>
      <c r="AH458" s="36"/>
      <c r="AI458" s="37">
        <f>+LISTAS[[#This Row],[Precio]]+(LISTAS[[#This Row],[Precio]]*AH458)</f>
        <v>1175.72</v>
      </c>
      <c r="AJ458" s="38">
        <f t="shared" si="7"/>
        <v>587.86</v>
      </c>
      <c r="AL458" s="35">
        <f>+AJ458/LISTAS[[#This Row],[COSTO]]-1</f>
        <v>1.084609929078014</v>
      </c>
      <c r="AM458" t="str">
        <f>+LISTAS[[#This Row],[ID]]</f>
        <v>RESORTES LINEA FERRETERIA51</v>
      </c>
      <c r="AO458" s="43"/>
      <c r="AP458" s="39">
        <f>LISTAS[[#This Row],[COSTO]]+(LISTAS[[#This Row],[COSTO]]*AO458)</f>
        <v>282</v>
      </c>
      <c r="AQ458" s="44">
        <f>IF(AO458="",0,AP458/LISTAS[[#This Row],[VENTA NETA]]-1)</f>
        <v>0</v>
      </c>
      <c r="AS458" s="39">
        <v>0</v>
      </c>
      <c r="AT458" s="48" t="e">
        <f>+LISTAS[[#This Row],[COSTO]]/AS458-1</f>
        <v>#DIV/0!</v>
      </c>
      <c r="BA458" t="s">
        <v>798</v>
      </c>
      <c r="BB458" s="36"/>
    </row>
    <row r="459" spans="1:54" x14ac:dyDescent="0.35">
      <c r="A459" s="7" t="s">
        <v>859</v>
      </c>
      <c r="B459" t="s">
        <v>798</v>
      </c>
      <c r="C459">
        <v>52</v>
      </c>
      <c r="D459" t="s">
        <v>5741</v>
      </c>
      <c r="E459" s="2">
        <v>1260.3599999999999</v>
      </c>
      <c r="F459" s="7" t="str">
        <f>+_xlfn.XLOOKUP(LISTAS[[#This Row],[ID]],_01_CODIGOS_Y_COSTOS_xlsm[Producto y N°],_01_CODIGOS_Y_COSTOS_xlsm[FABRICA],"",0,1)</f>
        <v>RESORTES</v>
      </c>
      <c r="G459" s="26">
        <f>LISTAS[[#This Row],[Precio]]*(1-0.46)</f>
        <v>680.59439999999995</v>
      </c>
      <c r="H459" s="1">
        <f>+_xlfn.XLOOKUP(LISTAS[[#This Row],[ID]],_01_CODIGOS_Y_COSTOS_xlsm[Producto y N°],_01_CODIGOS_Y_COSTOS_xlsm[COSTO],0,0,1)</f>
        <v>394.8</v>
      </c>
      <c r="I459" s="27">
        <f>+IFERROR(LISTAS[[#This Row],[VENTA NETA]]/LISTAS[[#This Row],[COSTO]]-1,0)</f>
        <v>0.72389665653495427</v>
      </c>
      <c r="J459" s="50" t="str">
        <f>IFERROR(VLOOKUP(LISTAS[[#This Row],[ID]],_01_CODIGOS_Y_COSTOS_xlsm[[Producto y N°]:[CODIGO]],2,0),"")</f>
        <v>52</v>
      </c>
      <c r="O459" t="s">
        <v>859</v>
      </c>
      <c r="AB459" s="12" t="str">
        <f>+LISTAS[[#This Row],[Codigo]]&amp;LISTAS[[#This Row],[Fabrica]]</f>
        <v>52RESORTES</v>
      </c>
      <c r="AC459" s="13" t="str">
        <f>+LISTAS[[#This Row],[Codigo]]</f>
        <v>52</v>
      </c>
      <c r="AD459" s="13" t="str">
        <f>+LISTAS[[#This Row],[ID]]</f>
        <v>RESORTES LINEA FERRETERIA52</v>
      </c>
      <c r="AH459" s="36"/>
      <c r="AI459" s="37">
        <f>+LISTAS[[#This Row],[Precio]]+(LISTAS[[#This Row],[Precio]]*AH459)</f>
        <v>1260.3599999999999</v>
      </c>
      <c r="AJ459" s="38">
        <f t="shared" si="7"/>
        <v>630.17999999999995</v>
      </c>
      <c r="AL459" s="35">
        <f>+AJ459/LISTAS[[#This Row],[COSTO]]-1</f>
        <v>0.59620060790273532</v>
      </c>
      <c r="AM459" t="str">
        <f>+LISTAS[[#This Row],[ID]]</f>
        <v>RESORTES LINEA FERRETERIA52</v>
      </c>
      <c r="AO459" s="43"/>
      <c r="AP459" s="39">
        <f>LISTAS[[#This Row],[COSTO]]+(LISTAS[[#This Row],[COSTO]]*AO459)</f>
        <v>394.8</v>
      </c>
      <c r="AQ459" s="44">
        <f>IF(AO459="",0,AP459/LISTAS[[#This Row],[VENTA NETA]]-1)</f>
        <v>0</v>
      </c>
      <c r="AS459" s="39">
        <v>0</v>
      </c>
      <c r="AT459" s="48" t="e">
        <f>+LISTAS[[#This Row],[COSTO]]/AS459-1</f>
        <v>#DIV/0!</v>
      </c>
      <c r="BA459" t="s">
        <v>798</v>
      </c>
      <c r="BB459" s="36"/>
    </row>
    <row r="460" spans="1:54" x14ac:dyDescent="0.35">
      <c r="A460" s="7" t="s">
        <v>860</v>
      </c>
      <c r="B460" t="s">
        <v>798</v>
      </c>
      <c r="C460">
        <v>53</v>
      </c>
      <c r="D460" t="s">
        <v>5742</v>
      </c>
      <c r="E460" s="2">
        <v>1260.3599999999999</v>
      </c>
      <c r="F460" s="7" t="str">
        <f>+_xlfn.XLOOKUP(LISTAS[[#This Row],[ID]],_01_CODIGOS_Y_COSTOS_xlsm[Producto y N°],_01_CODIGOS_Y_COSTOS_xlsm[FABRICA],"",0,1)</f>
        <v>RESORTES</v>
      </c>
      <c r="G460" s="26">
        <f>LISTAS[[#This Row],[Precio]]*(1-0.46)</f>
        <v>680.59439999999995</v>
      </c>
      <c r="H460" s="1">
        <f>+_xlfn.XLOOKUP(LISTAS[[#This Row],[ID]],_01_CODIGOS_Y_COSTOS_xlsm[Producto y N°],_01_CODIGOS_Y_COSTOS_xlsm[COSTO],0,0,1)</f>
        <v>0</v>
      </c>
      <c r="I460" s="27">
        <f>+IFERROR(LISTAS[[#This Row],[VENTA NETA]]/LISTAS[[#This Row],[COSTO]]-1,0)</f>
        <v>0</v>
      </c>
      <c r="J460" s="50" t="str">
        <f>IFERROR(VLOOKUP(LISTAS[[#This Row],[ID]],_01_CODIGOS_Y_COSTOS_xlsm[[Producto y N°]:[CODIGO]],2,0),"")</f>
        <v>53</v>
      </c>
      <c r="O460" t="s">
        <v>860</v>
      </c>
      <c r="AB460" s="12" t="str">
        <f>+LISTAS[[#This Row],[Codigo]]&amp;LISTAS[[#This Row],[Fabrica]]</f>
        <v>53RESORTES</v>
      </c>
      <c r="AC460" s="13" t="str">
        <f>+LISTAS[[#This Row],[Codigo]]</f>
        <v>53</v>
      </c>
      <c r="AD460" s="13" t="str">
        <f>+LISTAS[[#This Row],[ID]]</f>
        <v>RESORTES LINEA FERRETERIA53</v>
      </c>
      <c r="AH460" s="36"/>
      <c r="AI460" s="37">
        <f>+LISTAS[[#This Row],[Precio]]+(LISTAS[[#This Row],[Precio]]*AH460)</f>
        <v>1260.3599999999999</v>
      </c>
      <c r="AJ460" s="38">
        <f t="shared" si="7"/>
        <v>630.17999999999995</v>
      </c>
      <c r="AL460" s="35" t="e">
        <f>+AJ460/LISTAS[[#This Row],[COSTO]]-1</f>
        <v>#DIV/0!</v>
      </c>
      <c r="AM460" t="str">
        <f>+LISTAS[[#This Row],[ID]]</f>
        <v>RESORTES LINEA FERRETERIA53</v>
      </c>
      <c r="AO460" s="43"/>
      <c r="AP460" s="39">
        <f>LISTAS[[#This Row],[COSTO]]+(LISTAS[[#This Row],[COSTO]]*AO460)</f>
        <v>0</v>
      </c>
      <c r="AQ460" s="44">
        <f>IF(AO460="",0,AP460/LISTAS[[#This Row],[VENTA NETA]]-1)</f>
        <v>0</v>
      </c>
      <c r="AS460" s="39">
        <v>0</v>
      </c>
      <c r="AT460" s="48" t="e">
        <f>+LISTAS[[#This Row],[COSTO]]/AS460-1</f>
        <v>#DIV/0!</v>
      </c>
      <c r="BA460" t="s">
        <v>798</v>
      </c>
      <c r="BB460" s="36"/>
    </row>
    <row r="461" spans="1:54" x14ac:dyDescent="0.35">
      <c r="A461" s="7" t="s">
        <v>861</v>
      </c>
      <c r="B461" t="s">
        <v>798</v>
      </c>
      <c r="C461">
        <v>55</v>
      </c>
      <c r="D461" t="s">
        <v>5743</v>
      </c>
      <c r="E461" s="2">
        <v>1175.72</v>
      </c>
      <c r="F461" s="7" t="str">
        <f>+_xlfn.XLOOKUP(LISTAS[[#This Row],[ID]],_01_CODIGOS_Y_COSTOS_xlsm[Producto y N°],_01_CODIGOS_Y_COSTOS_xlsm[FABRICA],"",0,1)</f>
        <v>RESORTES</v>
      </c>
      <c r="G461" s="26">
        <f>LISTAS[[#This Row],[Precio]]*(1-0.46)</f>
        <v>634.88880000000006</v>
      </c>
      <c r="H461" s="1">
        <f>+_xlfn.XLOOKUP(LISTAS[[#This Row],[ID]],_01_CODIGOS_Y_COSTOS_xlsm[Producto y N°],_01_CODIGOS_Y_COSTOS_xlsm[COSTO],0,0,1)</f>
        <v>282</v>
      </c>
      <c r="I461" s="27">
        <f>+IFERROR(LISTAS[[#This Row],[VENTA NETA]]/LISTAS[[#This Row],[COSTO]]-1,0)</f>
        <v>1.2513787234042555</v>
      </c>
      <c r="J461" s="50" t="str">
        <f>IFERROR(VLOOKUP(LISTAS[[#This Row],[ID]],_01_CODIGOS_Y_COSTOS_xlsm[[Producto y N°]:[CODIGO]],2,0),"")</f>
        <v>55</v>
      </c>
      <c r="O461" t="s">
        <v>861</v>
      </c>
      <c r="AB461" s="12" t="str">
        <f>+LISTAS[[#This Row],[Codigo]]&amp;LISTAS[[#This Row],[Fabrica]]</f>
        <v>55RESORTES</v>
      </c>
      <c r="AC461" s="13" t="str">
        <f>+LISTAS[[#This Row],[Codigo]]</f>
        <v>55</v>
      </c>
      <c r="AD461" s="13" t="str">
        <f>+LISTAS[[#This Row],[ID]]</f>
        <v>RESORTES LINEA FERRETERIA55</v>
      </c>
      <c r="AH461" s="36"/>
      <c r="AI461" s="37">
        <f>+LISTAS[[#This Row],[Precio]]+(LISTAS[[#This Row],[Precio]]*AH461)</f>
        <v>1175.72</v>
      </c>
      <c r="AJ461" s="38">
        <f t="shared" si="7"/>
        <v>587.86</v>
      </c>
      <c r="AL461" s="35">
        <f>+AJ461/LISTAS[[#This Row],[COSTO]]-1</f>
        <v>1.084609929078014</v>
      </c>
      <c r="AM461" t="str">
        <f>+LISTAS[[#This Row],[ID]]</f>
        <v>RESORTES LINEA FERRETERIA55</v>
      </c>
      <c r="AO461" s="43"/>
      <c r="AP461" s="39">
        <f>LISTAS[[#This Row],[COSTO]]+(LISTAS[[#This Row],[COSTO]]*AO461)</f>
        <v>282</v>
      </c>
      <c r="AQ461" s="44">
        <f>IF(AO461="",0,AP461/LISTAS[[#This Row],[VENTA NETA]]-1)</f>
        <v>0</v>
      </c>
      <c r="AS461" s="39">
        <v>0</v>
      </c>
      <c r="AT461" s="48" t="e">
        <f>+LISTAS[[#This Row],[COSTO]]/AS461-1</f>
        <v>#DIV/0!</v>
      </c>
      <c r="BA461" t="s">
        <v>798</v>
      </c>
      <c r="BB461" s="36"/>
    </row>
    <row r="462" spans="1:54" x14ac:dyDescent="0.35">
      <c r="A462" s="7" t="s">
        <v>862</v>
      </c>
      <c r="B462" t="s">
        <v>798</v>
      </c>
      <c r="C462">
        <v>56</v>
      </c>
      <c r="D462" t="s">
        <v>5744</v>
      </c>
      <c r="E462" s="2">
        <v>1175.72</v>
      </c>
      <c r="F462" s="7" t="str">
        <f>+_xlfn.XLOOKUP(LISTAS[[#This Row],[ID]],_01_CODIGOS_Y_COSTOS_xlsm[Producto y N°],_01_CODIGOS_Y_COSTOS_xlsm[FABRICA],"",0,1)</f>
        <v>RESORTES</v>
      </c>
      <c r="G462" s="26">
        <f>LISTAS[[#This Row],[Precio]]*(1-0.46)</f>
        <v>634.88880000000006</v>
      </c>
      <c r="H462" s="1">
        <f>+_xlfn.XLOOKUP(LISTAS[[#This Row],[ID]],_01_CODIGOS_Y_COSTOS_xlsm[Producto y N°],_01_CODIGOS_Y_COSTOS_xlsm[COSTO],0,0,1)</f>
        <v>282</v>
      </c>
      <c r="I462" s="27">
        <f>+IFERROR(LISTAS[[#This Row],[VENTA NETA]]/LISTAS[[#This Row],[COSTO]]-1,0)</f>
        <v>1.2513787234042555</v>
      </c>
      <c r="J462" s="50" t="str">
        <f>IFERROR(VLOOKUP(LISTAS[[#This Row],[ID]],_01_CODIGOS_Y_COSTOS_xlsm[[Producto y N°]:[CODIGO]],2,0),"")</f>
        <v>56</v>
      </c>
      <c r="O462" t="s">
        <v>862</v>
      </c>
      <c r="AB462" s="12" t="str">
        <f>+LISTAS[[#This Row],[Codigo]]&amp;LISTAS[[#This Row],[Fabrica]]</f>
        <v>56RESORTES</v>
      </c>
      <c r="AC462" s="13" t="str">
        <f>+LISTAS[[#This Row],[Codigo]]</f>
        <v>56</v>
      </c>
      <c r="AD462" s="13" t="str">
        <f>+LISTAS[[#This Row],[ID]]</f>
        <v>RESORTES LINEA FERRETERIA56</v>
      </c>
      <c r="AH462" s="36"/>
      <c r="AI462" s="37">
        <f>+LISTAS[[#This Row],[Precio]]+(LISTAS[[#This Row],[Precio]]*AH462)</f>
        <v>1175.72</v>
      </c>
      <c r="AJ462" s="38">
        <f t="shared" si="7"/>
        <v>587.86</v>
      </c>
      <c r="AL462" s="35">
        <f>+AJ462/LISTAS[[#This Row],[COSTO]]-1</f>
        <v>1.084609929078014</v>
      </c>
      <c r="AM462" t="str">
        <f>+LISTAS[[#This Row],[ID]]</f>
        <v>RESORTES LINEA FERRETERIA56</v>
      </c>
      <c r="AO462" s="43"/>
      <c r="AP462" s="39">
        <f>LISTAS[[#This Row],[COSTO]]+(LISTAS[[#This Row],[COSTO]]*AO462)</f>
        <v>282</v>
      </c>
      <c r="AQ462" s="44">
        <f>IF(AO462="",0,AP462/LISTAS[[#This Row],[VENTA NETA]]-1)</f>
        <v>0</v>
      </c>
      <c r="AS462" s="39">
        <v>0</v>
      </c>
      <c r="AT462" s="48" t="e">
        <f>+LISTAS[[#This Row],[COSTO]]/AS462-1</f>
        <v>#DIV/0!</v>
      </c>
      <c r="BA462" t="s">
        <v>798</v>
      </c>
      <c r="BB462" s="36"/>
    </row>
    <row r="463" spans="1:54" x14ac:dyDescent="0.35">
      <c r="A463" s="7" t="s">
        <v>863</v>
      </c>
      <c r="B463" t="s">
        <v>798</v>
      </c>
      <c r="C463">
        <v>57</v>
      </c>
      <c r="D463" t="s">
        <v>5745</v>
      </c>
      <c r="E463" s="2">
        <v>1660.4</v>
      </c>
      <c r="F463" s="7" t="str">
        <f>+_xlfn.XLOOKUP(LISTAS[[#This Row],[ID]],_01_CODIGOS_Y_COSTOS_xlsm[Producto y N°],_01_CODIGOS_Y_COSTOS_xlsm[FABRICA],"",0,1)</f>
        <v>RESORTES</v>
      </c>
      <c r="G463" s="26">
        <f>LISTAS[[#This Row],[Precio]]*(1-0.46)</f>
        <v>896.6160000000001</v>
      </c>
      <c r="H463" s="1">
        <f>+_xlfn.XLOOKUP(LISTAS[[#This Row],[ID]],_01_CODIGOS_Y_COSTOS_xlsm[Producto y N°],_01_CODIGOS_Y_COSTOS_xlsm[COSTO],0,0,1)</f>
        <v>451.2</v>
      </c>
      <c r="I463" s="27">
        <f>+IFERROR(LISTAS[[#This Row],[VENTA NETA]]/LISTAS[[#This Row],[COSTO]]-1,0)</f>
        <v>0.98718085106383002</v>
      </c>
      <c r="J463" s="50" t="str">
        <f>IFERROR(VLOOKUP(LISTAS[[#This Row],[ID]],_01_CODIGOS_Y_COSTOS_xlsm[[Producto y N°]:[CODIGO]],2,0),"")</f>
        <v>57</v>
      </c>
      <c r="O463" t="s">
        <v>863</v>
      </c>
      <c r="AB463" s="12" t="str">
        <f>+LISTAS[[#This Row],[Codigo]]&amp;LISTAS[[#This Row],[Fabrica]]</f>
        <v>57RESORTES</v>
      </c>
      <c r="AC463" s="13" t="str">
        <f>+LISTAS[[#This Row],[Codigo]]</f>
        <v>57</v>
      </c>
      <c r="AD463" s="13" t="str">
        <f>+LISTAS[[#This Row],[ID]]</f>
        <v>RESORTES LINEA FERRETERIA57</v>
      </c>
      <c r="AH463" s="36"/>
      <c r="AI463" s="37">
        <f>+LISTAS[[#This Row],[Precio]]+(LISTAS[[#This Row],[Precio]]*AH463)</f>
        <v>1660.4</v>
      </c>
      <c r="AJ463" s="38">
        <f t="shared" si="7"/>
        <v>830.2</v>
      </c>
      <c r="AL463" s="35">
        <f>+AJ463/LISTAS[[#This Row],[COSTO]]-1</f>
        <v>0.83998226950354615</v>
      </c>
      <c r="AM463" t="str">
        <f>+LISTAS[[#This Row],[ID]]</f>
        <v>RESORTES LINEA FERRETERIA57</v>
      </c>
      <c r="AO463" s="43"/>
      <c r="AP463" s="39">
        <f>LISTAS[[#This Row],[COSTO]]+(LISTAS[[#This Row],[COSTO]]*AO463)</f>
        <v>451.2</v>
      </c>
      <c r="AQ463" s="44">
        <f>IF(AO463="",0,AP463/LISTAS[[#This Row],[VENTA NETA]]-1)</f>
        <v>0</v>
      </c>
      <c r="AS463" s="39">
        <v>0</v>
      </c>
      <c r="AT463" s="48" t="e">
        <f>+LISTAS[[#This Row],[COSTO]]/AS463-1</f>
        <v>#DIV/0!</v>
      </c>
      <c r="BA463" t="s">
        <v>798</v>
      </c>
      <c r="BB463" s="36"/>
    </row>
    <row r="464" spans="1:54" x14ac:dyDescent="0.35">
      <c r="A464" s="7" t="s">
        <v>864</v>
      </c>
      <c r="B464" t="s">
        <v>798</v>
      </c>
      <c r="C464">
        <v>58</v>
      </c>
      <c r="D464" t="s">
        <v>5746</v>
      </c>
      <c r="E464" s="2">
        <v>1660.4</v>
      </c>
      <c r="F464" s="7" t="str">
        <f>+_xlfn.XLOOKUP(LISTAS[[#This Row],[ID]],_01_CODIGOS_Y_COSTOS_xlsm[Producto y N°],_01_CODIGOS_Y_COSTOS_xlsm[FABRICA],"",0,1)</f>
        <v>RESORTES</v>
      </c>
      <c r="G464" s="26">
        <f>LISTAS[[#This Row],[Precio]]*(1-0.46)</f>
        <v>896.6160000000001</v>
      </c>
      <c r="H464" s="1">
        <f>+_xlfn.XLOOKUP(LISTAS[[#This Row],[ID]],_01_CODIGOS_Y_COSTOS_xlsm[Producto y N°],_01_CODIGOS_Y_COSTOS_xlsm[COSTO],0,0,1)</f>
        <v>0</v>
      </c>
      <c r="I464" s="27">
        <f>+IFERROR(LISTAS[[#This Row],[VENTA NETA]]/LISTAS[[#This Row],[COSTO]]-1,0)</f>
        <v>0</v>
      </c>
      <c r="J464" s="50" t="str">
        <f>IFERROR(VLOOKUP(LISTAS[[#This Row],[ID]],_01_CODIGOS_Y_COSTOS_xlsm[[Producto y N°]:[CODIGO]],2,0),"")</f>
        <v>58</v>
      </c>
      <c r="O464" t="s">
        <v>864</v>
      </c>
      <c r="AB464" s="12" t="str">
        <f>+LISTAS[[#This Row],[Codigo]]&amp;LISTAS[[#This Row],[Fabrica]]</f>
        <v>58RESORTES</v>
      </c>
      <c r="AC464" s="13" t="str">
        <f>+LISTAS[[#This Row],[Codigo]]</f>
        <v>58</v>
      </c>
      <c r="AD464" s="13" t="str">
        <f>+LISTAS[[#This Row],[ID]]</f>
        <v>RESORTES LINEA FERRETERIA58</v>
      </c>
      <c r="AH464" s="36"/>
      <c r="AI464" s="37">
        <f>+LISTAS[[#This Row],[Precio]]+(LISTAS[[#This Row],[Precio]]*AH464)</f>
        <v>1660.4</v>
      </c>
      <c r="AJ464" s="38">
        <f t="shared" si="7"/>
        <v>830.2</v>
      </c>
      <c r="AL464" s="35" t="e">
        <f>+AJ464/LISTAS[[#This Row],[COSTO]]-1</f>
        <v>#DIV/0!</v>
      </c>
      <c r="AM464" t="str">
        <f>+LISTAS[[#This Row],[ID]]</f>
        <v>RESORTES LINEA FERRETERIA58</v>
      </c>
      <c r="AO464" s="43"/>
      <c r="AP464" s="39">
        <f>LISTAS[[#This Row],[COSTO]]+(LISTAS[[#This Row],[COSTO]]*AO464)</f>
        <v>0</v>
      </c>
      <c r="AQ464" s="44">
        <f>IF(AO464="",0,AP464/LISTAS[[#This Row],[VENTA NETA]]-1)</f>
        <v>0</v>
      </c>
      <c r="AS464" s="39">
        <v>0</v>
      </c>
      <c r="AT464" s="48" t="e">
        <f>+LISTAS[[#This Row],[COSTO]]/AS464-1</f>
        <v>#DIV/0!</v>
      </c>
      <c r="BA464" t="s">
        <v>798</v>
      </c>
      <c r="BB464" s="36"/>
    </row>
    <row r="465" spans="1:54" x14ac:dyDescent="0.35">
      <c r="A465" s="7" t="s">
        <v>865</v>
      </c>
      <c r="B465" t="s">
        <v>798</v>
      </c>
      <c r="C465">
        <v>59</v>
      </c>
      <c r="D465" t="s">
        <v>5747</v>
      </c>
      <c r="E465" s="2">
        <v>1260.3599999999999</v>
      </c>
      <c r="F465" s="7" t="str">
        <f>+_xlfn.XLOOKUP(LISTAS[[#This Row],[ID]],_01_CODIGOS_Y_COSTOS_xlsm[Producto y N°],_01_CODIGOS_Y_COSTOS_xlsm[FABRICA],"",0,1)</f>
        <v>RESORTES</v>
      </c>
      <c r="G465" s="26">
        <f>LISTAS[[#This Row],[Precio]]*(1-0.46)</f>
        <v>680.59439999999995</v>
      </c>
      <c r="H465" s="1">
        <f>+_xlfn.XLOOKUP(LISTAS[[#This Row],[ID]],_01_CODIGOS_Y_COSTOS_xlsm[Producto y N°],_01_CODIGOS_Y_COSTOS_xlsm[COSTO],0,0,1)</f>
        <v>282</v>
      </c>
      <c r="I465" s="27">
        <f>+IFERROR(LISTAS[[#This Row],[VENTA NETA]]/LISTAS[[#This Row],[COSTO]]-1,0)</f>
        <v>1.4134553191489361</v>
      </c>
      <c r="J465" s="50" t="str">
        <f>IFERROR(VLOOKUP(LISTAS[[#This Row],[ID]],_01_CODIGOS_Y_COSTOS_xlsm[[Producto y N°]:[CODIGO]],2,0),"")</f>
        <v>59</v>
      </c>
      <c r="O465" t="s">
        <v>865</v>
      </c>
      <c r="AB465" s="12" t="str">
        <f>+LISTAS[[#This Row],[Codigo]]&amp;LISTAS[[#This Row],[Fabrica]]</f>
        <v>59RESORTES</v>
      </c>
      <c r="AC465" s="13" t="str">
        <f>+LISTAS[[#This Row],[Codigo]]</f>
        <v>59</v>
      </c>
      <c r="AD465" s="13" t="str">
        <f>+LISTAS[[#This Row],[ID]]</f>
        <v>RESORTES LINEA FERRETERIA59</v>
      </c>
      <c r="AH465" s="36"/>
      <c r="AI465" s="37">
        <f>+LISTAS[[#This Row],[Precio]]+(LISTAS[[#This Row],[Precio]]*AH465)</f>
        <v>1260.3599999999999</v>
      </c>
      <c r="AJ465" s="38">
        <f t="shared" si="7"/>
        <v>630.17999999999995</v>
      </c>
      <c r="AL465" s="35">
        <f>+AJ465/LISTAS[[#This Row],[COSTO]]-1</f>
        <v>1.2346808510638296</v>
      </c>
      <c r="AM465" t="str">
        <f>+LISTAS[[#This Row],[ID]]</f>
        <v>RESORTES LINEA FERRETERIA59</v>
      </c>
      <c r="AO465" s="43"/>
      <c r="AP465" s="39">
        <f>LISTAS[[#This Row],[COSTO]]+(LISTAS[[#This Row],[COSTO]]*AO465)</f>
        <v>282</v>
      </c>
      <c r="AQ465" s="44">
        <f>IF(AO465="",0,AP465/LISTAS[[#This Row],[VENTA NETA]]-1)</f>
        <v>0</v>
      </c>
      <c r="AS465" s="39">
        <v>0</v>
      </c>
      <c r="AT465" s="48" t="e">
        <f>+LISTAS[[#This Row],[COSTO]]/AS465-1</f>
        <v>#DIV/0!</v>
      </c>
      <c r="BA465" t="s">
        <v>798</v>
      </c>
      <c r="BB465" s="36"/>
    </row>
    <row r="466" spans="1:54" x14ac:dyDescent="0.35">
      <c r="A466" s="7" t="s">
        <v>866</v>
      </c>
      <c r="B466" t="s">
        <v>798</v>
      </c>
      <c r="C466">
        <v>60</v>
      </c>
      <c r="D466" t="s">
        <v>5748</v>
      </c>
      <c r="E466" s="2">
        <v>1333.2</v>
      </c>
      <c r="F466" s="7" t="str">
        <f>+_xlfn.XLOOKUP(LISTAS[[#This Row],[ID]],_01_CODIGOS_Y_COSTOS_xlsm[Producto y N°],_01_CODIGOS_Y_COSTOS_xlsm[FABRICA],"",0,1)</f>
        <v>RESORTES</v>
      </c>
      <c r="G466" s="26">
        <f>LISTAS[[#This Row],[Precio]]*(1-0.46)</f>
        <v>719.92800000000011</v>
      </c>
      <c r="H466" s="1">
        <f>+_xlfn.XLOOKUP(LISTAS[[#This Row],[ID]],_01_CODIGOS_Y_COSTOS_xlsm[Producto y N°],_01_CODIGOS_Y_COSTOS_xlsm[COSTO],0,0,1)</f>
        <v>352.5</v>
      </c>
      <c r="I466" s="27">
        <f>+IFERROR(LISTAS[[#This Row],[VENTA NETA]]/LISTAS[[#This Row],[COSTO]]-1,0)</f>
        <v>1.042348936170213</v>
      </c>
      <c r="J466" s="50" t="str">
        <f>IFERROR(VLOOKUP(LISTAS[[#This Row],[ID]],_01_CODIGOS_Y_COSTOS_xlsm[[Producto y N°]:[CODIGO]],2,0),"")</f>
        <v>60</v>
      </c>
      <c r="O466" t="s">
        <v>866</v>
      </c>
      <c r="AB466" s="12" t="str">
        <f>+LISTAS[[#This Row],[Codigo]]&amp;LISTAS[[#This Row],[Fabrica]]</f>
        <v>60RESORTES</v>
      </c>
      <c r="AC466" s="13" t="str">
        <f>+LISTAS[[#This Row],[Codigo]]</f>
        <v>60</v>
      </c>
      <c r="AD466" s="13" t="str">
        <f>+LISTAS[[#This Row],[ID]]</f>
        <v>RESORTES LINEA FERRETERIA60</v>
      </c>
      <c r="AH466" s="36"/>
      <c r="AI466" s="37">
        <f>+LISTAS[[#This Row],[Precio]]+(LISTAS[[#This Row],[Precio]]*AH466)</f>
        <v>1333.2</v>
      </c>
      <c r="AJ466" s="38">
        <f t="shared" si="7"/>
        <v>666.6</v>
      </c>
      <c r="AL466" s="35">
        <f>+AJ466/LISTAS[[#This Row],[COSTO]]-1</f>
        <v>0.8910638297872342</v>
      </c>
      <c r="AM466" t="str">
        <f>+LISTAS[[#This Row],[ID]]</f>
        <v>RESORTES LINEA FERRETERIA60</v>
      </c>
      <c r="AO466" s="43"/>
      <c r="AP466" s="39">
        <f>LISTAS[[#This Row],[COSTO]]+(LISTAS[[#This Row],[COSTO]]*AO466)</f>
        <v>352.5</v>
      </c>
      <c r="AQ466" s="44">
        <f>IF(AO466="",0,AP466/LISTAS[[#This Row],[VENTA NETA]]-1)</f>
        <v>0</v>
      </c>
      <c r="AS466" s="39">
        <v>0</v>
      </c>
      <c r="AT466" s="48" t="e">
        <f>+LISTAS[[#This Row],[COSTO]]/AS466-1</f>
        <v>#DIV/0!</v>
      </c>
      <c r="BA466" t="s">
        <v>798</v>
      </c>
      <c r="BB466" s="36"/>
    </row>
    <row r="467" spans="1:54" x14ac:dyDescent="0.35">
      <c r="A467" s="7" t="s">
        <v>867</v>
      </c>
      <c r="B467" t="s">
        <v>798</v>
      </c>
      <c r="C467">
        <v>61</v>
      </c>
      <c r="D467" t="s">
        <v>5749</v>
      </c>
      <c r="E467" s="2">
        <v>1333.2</v>
      </c>
      <c r="F467" s="7" t="str">
        <f>+_xlfn.XLOOKUP(LISTAS[[#This Row],[ID]],_01_CODIGOS_Y_COSTOS_xlsm[Producto y N°],_01_CODIGOS_Y_COSTOS_xlsm[FABRICA],"",0,1)</f>
        <v>RESORTES</v>
      </c>
      <c r="G467" s="26">
        <f>LISTAS[[#This Row],[Precio]]*(1-0.46)</f>
        <v>719.92800000000011</v>
      </c>
      <c r="H467" s="1">
        <f>+_xlfn.XLOOKUP(LISTAS[[#This Row],[ID]],_01_CODIGOS_Y_COSTOS_xlsm[Producto y N°],_01_CODIGOS_Y_COSTOS_xlsm[COSTO],0,0,1)</f>
        <v>352.5</v>
      </c>
      <c r="I467" s="27">
        <f>+IFERROR(LISTAS[[#This Row],[VENTA NETA]]/LISTAS[[#This Row],[COSTO]]-1,0)</f>
        <v>1.042348936170213</v>
      </c>
      <c r="J467" s="50" t="str">
        <f>IFERROR(VLOOKUP(LISTAS[[#This Row],[ID]],_01_CODIGOS_Y_COSTOS_xlsm[[Producto y N°]:[CODIGO]],2,0),"")</f>
        <v>61</v>
      </c>
      <c r="O467" t="s">
        <v>867</v>
      </c>
      <c r="AB467" s="12" t="str">
        <f>+LISTAS[[#This Row],[Codigo]]&amp;LISTAS[[#This Row],[Fabrica]]</f>
        <v>61RESORTES</v>
      </c>
      <c r="AC467" s="13" t="str">
        <f>+LISTAS[[#This Row],[Codigo]]</f>
        <v>61</v>
      </c>
      <c r="AD467" s="13" t="str">
        <f>+LISTAS[[#This Row],[ID]]</f>
        <v>RESORTES LINEA FERRETERIA61</v>
      </c>
      <c r="AH467" s="36"/>
      <c r="AI467" s="37">
        <f>+LISTAS[[#This Row],[Precio]]+(LISTAS[[#This Row],[Precio]]*AH467)</f>
        <v>1333.2</v>
      </c>
      <c r="AJ467" s="38">
        <f t="shared" si="7"/>
        <v>666.6</v>
      </c>
      <c r="AL467" s="35">
        <f>+AJ467/LISTAS[[#This Row],[COSTO]]-1</f>
        <v>0.8910638297872342</v>
      </c>
      <c r="AM467" t="str">
        <f>+LISTAS[[#This Row],[ID]]</f>
        <v>RESORTES LINEA FERRETERIA61</v>
      </c>
      <c r="AO467" s="43"/>
      <c r="AP467" s="39">
        <f>LISTAS[[#This Row],[COSTO]]+(LISTAS[[#This Row],[COSTO]]*AO467)</f>
        <v>352.5</v>
      </c>
      <c r="AQ467" s="44">
        <f>IF(AO467="",0,AP467/LISTAS[[#This Row],[VENTA NETA]]-1)</f>
        <v>0</v>
      </c>
      <c r="AS467" s="39">
        <v>0</v>
      </c>
      <c r="AT467" s="48" t="e">
        <f>+LISTAS[[#This Row],[COSTO]]/AS467-1</f>
        <v>#DIV/0!</v>
      </c>
      <c r="BA467" t="s">
        <v>798</v>
      </c>
      <c r="BB467" s="36"/>
    </row>
    <row r="468" spans="1:54" x14ac:dyDescent="0.35">
      <c r="A468" s="7" t="s">
        <v>868</v>
      </c>
      <c r="B468" t="s">
        <v>798</v>
      </c>
      <c r="C468">
        <v>62</v>
      </c>
      <c r="D468" t="s">
        <v>5750</v>
      </c>
      <c r="E468" s="2">
        <v>1260.3599999999999</v>
      </c>
      <c r="F468" s="7" t="str">
        <f>+_xlfn.XLOOKUP(LISTAS[[#This Row],[ID]],_01_CODIGOS_Y_COSTOS_xlsm[Producto y N°],_01_CODIGOS_Y_COSTOS_xlsm[FABRICA],"",0,1)</f>
        <v>RESORTES</v>
      </c>
      <c r="G468" s="26">
        <f>LISTAS[[#This Row],[Precio]]*(1-0.46)</f>
        <v>680.59439999999995</v>
      </c>
      <c r="H468" s="1">
        <f>+_xlfn.XLOOKUP(LISTAS[[#This Row],[ID]],_01_CODIGOS_Y_COSTOS_xlsm[Producto y N°],_01_CODIGOS_Y_COSTOS_xlsm[COSTO],0,0,1)</f>
        <v>239.7</v>
      </c>
      <c r="I468" s="27">
        <f>+IFERROR(LISTAS[[#This Row],[VENTA NETA]]/LISTAS[[#This Row],[COSTO]]-1,0)</f>
        <v>1.8393591989987486</v>
      </c>
      <c r="J468" s="50" t="str">
        <f>IFERROR(VLOOKUP(LISTAS[[#This Row],[ID]],_01_CODIGOS_Y_COSTOS_xlsm[[Producto y N°]:[CODIGO]],2,0),"")</f>
        <v>62</v>
      </c>
      <c r="O468" t="s">
        <v>868</v>
      </c>
      <c r="AB468" s="12" t="str">
        <f>+LISTAS[[#This Row],[Codigo]]&amp;LISTAS[[#This Row],[Fabrica]]</f>
        <v>62RESORTES</v>
      </c>
      <c r="AC468" s="13" t="str">
        <f>+LISTAS[[#This Row],[Codigo]]</f>
        <v>62</v>
      </c>
      <c r="AD468" s="13" t="str">
        <f>+LISTAS[[#This Row],[ID]]</f>
        <v>RESORTES LINEA FERRETERIA62</v>
      </c>
      <c r="AH468" s="36"/>
      <c r="AI468" s="37">
        <f>+LISTAS[[#This Row],[Precio]]+(LISTAS[[#This Row],[Precio]]*AH468)</f>
        <v>1260.3599999999999</v>
      </c>
      <c r="AJ468" s="38">
        <f t="shared" si="7"/>
        <v>630.17999999999995</v>
      </c>
      <c r="AL468" s="35">
        <f>+AJ468/LISTAS[[#This Row],[COSTO]]-1</f>
        <v>1.6290362953692115</v>
      </c>
      <c r="AM468" t="str">
        <f>+LISTAS[[#This Row],[ID]]</f>
        <v>RESORTES LINEA FERRETERIA62</v>
      </c>
      <c r="AO468" s="43"/>
      <c r="AP468" s="39">
        <f>LISTAS[[#This Row],[COSTO]]+(LISTAS[[#This Row],[COSTO]]*AO468)</f>
        <v>239.7</v>
      </c>
      <c r="AQ468" s="44">
        <f>IF(AO468="",0,AP468/LISTAS[[#This Row],[VENTA NETA]]-1)</f>
        <v>0</v>
      </c>
      <c r="AS468" s="39">
        <v>0</v>
      </c>
      <c r="AT468" s="48" t="e">
        <f>+LISTAS[[#This Row],[COSTO]]/AS468-1</f>
        <v>#DIV/0!</v>
      </c>
      <c r="BA468" t="s">
        <v>798</v>
      </c>
      <c r="BB468" s="36"/>
    </row>
    <row r="469" spans="1:54" x14ac:dyDescent="0.35">
      <c r="A469" s="7" t="s">
        <v>869</v>
      </c>
      <c r="B469" t="s">
        <v>798</v>
      </c>
      <c r="C469">
        <v>63</v>
      </c>
      <c r="D469" t="s">
        <v>5751</v>
      </c>
      <c r="E469" s="2">
        <v>1260.3599999999999</v>
      </c>
      <c r="F469" s="7" t="str">
        <f>+_xlfn.XLOOKUP(LISTAS[[#This Row],[ID]],_01_CODIGOS_Y_COSTOS_xlsm[Producto y N°],_01_CODIGOS_Y_COSTOS_xlsm[FABRICA],"",0,1)</f>
        <v>RESORTES</v>
      </c>
      <c r="G469" s="26">
        <f>LISTAS[[#This Row],[Precio]]*(1-0.46)</f>
        <v>680.59439999999995</v>
      </c>
      <c r="H469" s="1">
        <f>+_xlfn.XLOOKUP(LISTAS[[#This Row],[ID]],_01_CODIGOS_Y_COSTOS_xlsm[Producto y N°],_01_CODIGOS_Y_COSTOS_xlsm[COSTO],0,0,1)</f>
        <v>239.7</v>
      </c>
      <c r="I469" s="27">
        <f>+IFERROR(LISTAS[[#This Row],[VENTA NETA]]/LISTAS[[#This Row],[COSTO]]-1,0)</f>
        <v>1.8393591989987486</v>
      </c>
      <c r="J469" s="50" t="str">
        <f>IFERROR(VLOOKUP(LISTAS[[#This Row],[ID]],_01_CODIGOS_Y_COSTOS_xlsm[[Producto y N°]:[CODIGO]],2,0),"")</f>
        <v>63</v>
      </c>
      <c r="O469" t="s">
        <v>869</v>
      </c>
      <c r="AB469" s="12" t="str">
        <f>+LISTAS[[#This Row],[Codigo]]&amp;LISTAS[[#This Row],[Fabrica]]</f>
        <v>63RESORTES</v>
      </c>
      <c r="AC469" s="13" t="str">
        <f>+LISTAS[[#This Row],[Codigo]]</f>
        <v>63</v>
      </c>
      <c r="AD469" s="13" t="str">
        <f>+LISTAS[[#This Row],[ID]]</f>
        <v>RESORTES LINEA FERRETERIA63</v>
      </c>
      <c r="AH469" s="36"/>
      <c r="AI469" s="37">
        <f>+LISTAS[[#This Row],[Precio]]+(LISTAS[[#This Row],[Precio]]*AH469)</f>
        <v>1260.3599999999999</v>
      </c>
      <c r="AJ469" s="38">
        <f t="shared" si="7"/>
        <v>630.17999999999995</v>
      </c>
      <c r="AL469" s="35">
        <f>+AJ469/LISTAS[[#This Row],[COSTO]]-1</f>
        <v>1.6290362953692115</v>
      </c>
      <c r="AM469" t="str">
        <f>+LISTAS[[#This Row],[ID]]</f>
        <v>RESORTES LINEA FERRETERIA63</v>
      </c>
      <c r="AO469" s="43"/>
      <c r="AP469" s="39">
        <f>LISTAS[[#This Row],[COSTO]]+(LISTAS[[#This Row],[COSTO]]*AO469)</f>
        <v>239.7</v>
      </c>
      <c r="AQ469" s="44">
        <f>IF(AO469="",0,AP469/LISTAS[[#This Row],[VENTA NETA]]-1)</f>
        <v>0</v>
      </c>
      <c r="AS469" s="39">
        <v>0</v>
      </c>
      <c r="AT469" s="48" t="e">
        <f>+LISTAS[[#This Row],[COSTO]]/AS469-1</f>
        <v>#DIV/0!</v>
      </c>
      <c r="BA469" t="s">
        <v>798</v>
      </c>
      <c r="BB469" s="36"/>
    </row>
    <row r="470" spans="1:54" x14ac:dyDescent="0.35">
      <c r="A470" s="7" t="s">
        <v>870</v>
      </c>
      <c r="B470" t="s">
        <v>798</v>
      </c>
      <c r="C470">
        <v>64</v>
      </c>
      <c r="D470" t="s">
        <v>5752</v>
      </c>
      <c r="E470" s="2">
        <v>1211.96</v>
      </c>
      <c r="F470" s="7" t="str">
        <f>+_xlfn.XLOOKUP(LISTAS[[#This Row],[ID]],_01_CODIGOS_Y_COSTOS_xlsm[Producto y N°],_01_CODIGOS_Y_COSTOS_xlsm[FABRICA],"",0,1)</f>
        <v>RESORTES</v>
      </c>
      <c r="G470" s="26">
        <f>LISTAS[[#This Row],[Precio]]*(1-0.46)</f>
        <v>654.4584000000001</v>
      </c>
      <c r="H470" s="1">
        <f>+_xlfn.XLOOKUP(LISTAS[[#This Row],[ID]],_01_CODIGOS_Y_COSTOS_xlsm[Producto y N°],_01_CODIGOS_Y_COSTOS_xlsm[COSTO],0,0,1)</f>
        <v>282</v>
      </c>
      <c r="I470" s="27">
        <f>+IFERROR(LISTAS[[#This Row],[VENTA NETA]]/LISTAS[[#This Row],[COSTO]]-1,0)</f>
        <v>1.3207744680851068</v>
      </c>
      <c r="J470" s="50" t="str">
        <f>IFERROR(VLOOKUP(LISTAS[[#This Row],[ID]],_01_CODIGOS_Y_COSTOS_xlsm[[Producto y N°]:[CODIGO]],2,0),"")</f>
        <v>64</v>
      </c>
      <c r="O470" t="s">
        <v>870</v>
      </c>
      <c r="AB470" s="12" t="str">
        <f>+LISTAS[[#This Row],[Codigo]]&amp;LISTAS[[#This Row],[Fabrica]]</f>
        <v>64RESORTES</v>
      </c>
      <c r="AC470" s="13" t="str">
        <f>+LISTAS[[#This Row],[Codigo]]</f>
        <v>64</v>
      </c>
      <c r="AD470" s="13" t="str">
        <f>+LISTAS[[#This Row],[ID]]</f>
        <v>RESORTES LINEA FERRETERIA64</v>
      </c>
      <c r="AH470" s="36"/>
      <c r="AI470" s="37">
        <f>+LISTAS[[#This Row],[Precio]]+(LISTAS[[#This Row],[Precio]]*AH470)</f>
        <v>1211.96</v>
      </c>
      <c r="AJ470" s="38">
        <f t="shared" si="7"/>
        <v>605.98</v>
      </c>
      <c r="AL470" s="35">
        <f>+AJ470/LISTAS[[#This Row],[COSTO]]-1</f>
        <v>1.1488652482269504</v>
      </c>
      <c r="AM470" t="str">
        <f>+LISTAS[[#This Row],[ID]]</f>
        <v>RESORTES LINEA FERRETERIA64</v>
      </c>
      <c r="AO470" s="43"/>
      <c r="AP470" s="39">
        <f>LISTAS[[#This Row],[COSTO]]+(LISTAS[[#This Row],[COSTO]]*AO470)</f>
        <v>282</v>
      </c>
      <c r="AQ470" s="44">
        <f>IF(AO470="",0,AP470/LISTAS[[#This Row],[VENTA NETA]]-1)</f>
        <v>0</v>
      </c>
      <c r="AS470" s="39">
        <v>0</v>
      </c>
      <c r="AT470" s="48" t="e">
        <f>+LISTAS[[#This Row],[COSTO]]/AS470-1</f>
        <v>#DIV/0!</v>
      </c>
      <c r="BA470" t="s">
        <v>798</v>
      </c>
      <c r="BB470" s="36"/>
    </row>
    <row r="471" spans="1:54" x14ac:dyDescent="0.35">
      <c r="A471" s="7" t="s">
        <v>871</v>
      </c>
      <c r="B471" t="s">
        <v>798</v>
      </c>
      <c r="C471">
        <v>65</v>
      </c>
      <c r="D471" t="s">
        <v>5753</v>
      </c>
      <c r="E471" s="2">
        <v>1660.4</v>
      </c>
      <c r="F471" s="7" t="str">
        <f>+_xlfn.XLOOKUP(LISTAS[[#This Row],[ID]],_01_CODIGOS_Y_COSTOS_xlsm[Producto y N°],_01_CODIGOS_Y_COSTOS_xlsm[FABRICA],"",0,1)</f>
        <v>RESORTES</v>
      </c>
      <c r="G471" s="26">
        <f>LISTAS[[#This Row],[Precio]]*(1-0.46)</f>
        <v>896.6160000000001</v>
      </c>
      <c r="H471" s="1">
        <f>+_xlfn.XLOOKUP(LISTAS[[#This Row],[ID]],_01_CODIGOS_Y_COSTOS_xlsm[Producto y N°],_01_CODIGOS_Y_COSTOS_xlsm[COSTO],0,0,1)</f>
        <v>423</v>
      </c>
      <c r="I471" s="27">
        <f>+IFERROR(LISTAS[[#This Row],[VENTA NETA]]/LISTAS[[#This Row],[COSTO]]-1,0)</f>
        <v>1.1196595744680855</v>
      </c>
      <c r="J471" s="50" t="str">
        <f>IFERROR(VLOOKUP(LISTAS[[#This Row],[ID]],_01_CODIGOS_Y_COSTOS_xlsm[[Producto y N°]:[CODIGO]],2,0),"")</f>
        <v>65</v>
      </c>
      <c r="O471" t="s">
        <v>871</v>
      </c>
      <c r="AB471" s="12" t="str">
        <f>+LISTAS[[#This Row],[Codigo]]&amp;LISTAS[[#This Row],[Fabrica]]</f>
        <v>65RESORTES</v>
      </c>
      <c r="AC471" s="13" t="str">
        <f>+LISTAS[[#This Row],[Codigo]]</f>
        <v>65</v>
      </c>
      <c r="AD471" s="13" t="str">
        <f>+LISTAS[[#This Row],[ID]]</f>
        <v>RESORTES LINEA FERRETERIA65</v>
      </c>
      <c r="AH471" s="36"/>
      <c r="AI471" s="37">
        <f>+LISTAS[[#This Row],[Precio]]+(LISTAS[[#This Row],[Precio]]*AH471)</f>
        <v>1660.4</v>
      </c>
      <c r="AJ471" s="38">
        <f t="shared" si="7"/>
        <v>830.2</v>
      </c>
      <c r="AL471" s="35">
        <f>+AJ471/LISTAS[[#This Row],[COSTO]]-1</f>
        <v>0.9626477541371159</v>
      </c>
      <c r="AM471" t="str">
        <f>+LISTAS[[#This Row],[ID]]</f>
        <v>RESORTES LINEA FERRETERIA65</v>
      </c>
      <c r="AO471" s="43"/>
      <c r="AP471" s="39">
        <f>LISTAS[[#This Row],[COSTO]]+(LISTAS[[#This Row],[COSTO]]*AO471)</f>
        <v>423</v>
      </c>
      <c r="AQ471" s="44">
        <f>IF(AO471="",0,AP471/LISTAS[[#This Row],[VENTA NETA]]-1)</f>
        <v>0</v>
      </c>
      <c r="AS471" s="39">
        <v>0</v>
      </c>
      <c r="AT471" s="48" t="e">
        <f>+LISTAS[[#This Row],[COSTO]]/AS471-1</f>
        <v>#DIV/0!</v>
      </c>
      <c r="BA471" t="s">
        <v>798</v>
      </c>
      <c r="BB471" s="36"/>
    </row>
    <row r="472" spans="1:54" x14ac:dyDescent="0.35">
      <c r="A472" s="7" t="s">
        <v>872</v>
      </c>
      <c r="B472" t="s">
        <v>798</v>
      </c>
      <c r="C472">
        <v>66</v>
      </c>
      <c r="D472" t="s">
        <v>5754</v>
      </c>
      <c r="E472" s="2">
        <v>1299.2</v>
      </c>
      <c r="F472" s="7" t="str">
        <f>+_xlfn.XLOOKUP(LISTAS[[#This Row],[ID]],_01_CODIGOS_Y_COSTOS_xlsm[Producto y N°],_01_CODIGOS_Y_COSTOS_xlsm[FABRICA],"",0,1)</f>
        <v>RESORTES</v>
      </c>
      <c r="G472" s="26">
        <f>LISTAS[[#This Row],[Precio]]*(1-0.46)</f>
        <v>701.5680000000001</v>
      </c>
      <c r="H472" s="1">
        <f>+_xlfn.XLOOKUP(LISTAS[[#This Row],[ID]],_01_CODIGOS_Y_COSTOS_xlsm[Producto y N°],_01_CODIGOS_Y_COSTOS_xlsm[COSTO],0,0,1)</f>
        <v>296.10000000000002</v>
      </c>
      <c r="I472" s="27">
        <f>+IFERROR(LISTAS[[#This Row],[VENTA NETA]]/LISTAS[[#This Row],[COSTO]]-1,0)</f>
        <v>1.3693617021276596</v>
      </c>
      <c r="J472" s="50" t="str">
        <f>IFERROR(VLOOKUP(LISTAS[[#This Row],[ID]],_01_CODIGOS_Y_COSTOS_xlsm[[Producto y N°]:[CODIGO]],2,0),"")</f>
        <v>66</v>
      </c>
      <c r="O472" t="s">
        <v>872</v>
      </c>
      <c r="AB472" s="12" t="str">
        <f>+LISTAS[[#This Row],[Codigo]]&amp;LISTAS[[#This Row],[Fabrica]]</f>
        <v>66RESORTES</v>
      </c>
      <c r="AC472" s="13" t="str">
        <f>+LISTAS[[#This Row],[Codigo]]</f>
        <v>66</v>
      </c>
      <c r="AD472" s="13" t="str">
        <f>+LISTAS[[#This Row],[ID]]</f>
        <v>RESORTES LINEA FERRETERIA66</v>
      </c>
      <c r="AH472" s="36"/>
      <c r="AI472" s="37">
        <f>+LISTAS[[#This Row],[Precio]]+(LISTAS[[#This Row],[Precio]]*AH472)</f>
        <v>1299.2</v>
      </c>
      <c r="AJ472" s="38">
        <f t="shared" si="7"/>
        <v>649.6</v>
      </c>
      <c r="AL472" s="35">
        <f>+AJ472/LISTAS[[#This Row],[COSTO]]-1</f>
        <v>1.1938534278959811</v>
      </c>
      <c r="AM472" t="str">
        <f>+LISTAS[[#This Row],[ID]]</f>
        <v>RESORTES LINEA FERRETERIA66</v>
      </c>
      <c r="AO472" s="43"/>
      <c r="AP472" s="39">
        <f>LISTAS[[#This Row],[COSTO]]+(LISTAS[[#This Row],[COSTO]]*AO472)</f>
        <v>296.10000000000002</v>
      </c>
      <c r="AQ472" s="44">
        <f>IF(AO472="",0,AP472/LISTAS[[#This Row],[VENTA NETA]]-1)</f>
        <v>0</v>
      </c>
      <c r="AS472" s="39">
        <v>0</v>
      </c>
      <c r="AT472" s="48" t="e">
        <f>+LISTAS[[#This Row],[COSTO]]/AS472-1</f>
        <v>#DIV/0!</v>
      </c>
      <c r="BA472" t="s">
        <v>798</v>
      </c>
      <c r="BB472" s="36"/>
    </row>
    <row r="473" spans="1:54" x14ac:dyDescent="0.35">
      <c r="A473" s="7" t="s">
        <v>873</v>
      </c>
      <c r="B473" t="s">
        <v>798</v>
      </c>
      <c r="C473">
        <v>68</v>
      </c>
      <c r="D473" t="s">
        <v>5755</v>
      </c>
      <c r="E473" s="2">
        <v>1740.28</v>
      </c>
      <c r="F473" s="7" t="str">
        <f>+_xlfn.XLOOKUP(LISTAS[[#This Row],[ID]],_01_CODIGOS_Y_COSTOS_xlsm[Producto y N°],_01_CODIGOS_Y_COSTOS_xlsm[FABRICA],"",0,1)</f>
        <v>RESORTES</v>
      </c>
      <c r="G473" s="26">
        <f>LISTAS[[#This Row],[Precio]]*(1-0.46)</f>
        <v>939.75120000000004</v>
      </c>
      <c r="H473" s="1">
        <f>+_xlfn.XLOOKUP(LISTAS[[#This Row],[ID]],_01_CODIGOS_Y_COSTOS_xlsm[Producto y N°],_01_CODIGOS_Y_COSTOS_xlsm[COSTO],0,0,1)</f>
        <v>507.6</v>
      </c>
      <c r="I473" s="27">
        <f>+IFERROR(LISTAS[[#This Row],[VENTA NETA]]/LISTAS[[#This Row],[COSTO]]-1,0)</f>
        <v>0.8513617021276596</v>
      </c>
      <c r="J473" s="50" t="str">
        <f>IFERROR(VLOOKUP(LISTAS[[#This Row],[ID]],_01_CODIGOS_Y_COSTOS_xlsm[[Producto y N°]:[CODIGO]],2,0),"")</f>
        <v>68</v>
      </c>
      <c r="O473" t="s">
        <v>873</v>
      </c>
      <c r="AB473" s="12" t="str">
        <f>+LISTAS[[#This Row],[Codigo]]&amp;LISTAS[[#This Row],[Fabrica]]</f>
        <v>68RESORTES</v>
      </c>
      <c r="AC473" s="13" t="str">
        <f>+LISTAS[[#This Row],[Codigo]]</f>
        <v>68</v>
      </c>
      <c r="AD473" s="13" t="str">
        <f>+LISTAS[[#This Row],[ID]]</f>
        <v>RESORTES LINEA FERRETERIA68</v>
      </c>
      <c r="AH473" s="36"/>
      <c r="AI473" s="37">
        <f>+LISTAS[[#This Row],[Precio]]+(LISTAS[[#This Row],[Precio]]*AH473)</f>
        <v>1740.28</v>
      </c>
      <c r="AJ473" s="38">
        <f t="shared" si="7"/>
        <v>870.14</v>
      </c>
      <c r="AL473" s="35">
        <f>+AJ473/LISTAS[[#This Row],[COSTO]]-1</f>
        <v>0.7142237982663513</v>
      </c>
      <c r="AM473" t="str">
        <f>+LISTAS[[#This Row],[ID]]</f>
        <v>RESORTES LINEA FERRETERIA68</v>
      </c>
      <c r="AO473" s="43"/>
      <c r="AP473" s="39">
        <f>LISTAS[[#This Row],[COSTO]]+(LISTAS[[#This Row],[COSTO]]*AO473)</f>
        <v>507.6</v>
      </c>
      <c r="AQ473" s="44">
        <f>IF(AO473="",0,AP473/LISTAS[[#This Row],[VENTA NETA]]-1)</f>
        <v>0</v>
      </c>
      <c r="AS473" s="39">
        <v>0</v>
      </c>
      <c r="AT473" s="48" t="e">
        <f>+LISTAS[[#This Row],[COSTO]]/AS473-1</f>
        <v>#DIV/0!</v>
      </c>
      <c r="BA473" t="s">
        <v>798</v>
      </c>
      <c r="BB473" s="36"/>
    </row>
    <row r="474" spans="1:54" x14ac:dyDescent="0.35">
      <c r="A474" s="7" t="s">
        <v>874</v>
      </c>
      <c r="B474" t="s">
        <v>798</v>
      </c>
      <c r="C474">
        <v>69</v>
      </c>
      <c r="D474" t="s">
        <v>5756</v>
      </c>
      <c r="E474" s="2">
        <v>1236.3599999999999</v>
      </c>
      <c r="F474" s="7" t="str">
        <f>+_xlfn.XLOOKUP(LISTAS[[#This Row],[ID]],_01_CODIGOS_Y_COSTOS_xlsm[Producto y N°],_01_CODIGOS_Y_COSTOS_xlsm[FABRICA],"",0,1)</f>
        <v>RESORTES</v>
      </c>
      <c r="G474" s="26">
        <f>LISTAS[[#This Row],[Precio]]*(1-0.46)</f>
        <v>667.63440000000003</v>
      </c>
      <c r="H474" s="1">
        <f>+_xlfn.XLOOKUP(LISTAS[[#This Row],[ID]],_01_CODIGOS_Y_COSTOS_xlsm[Producto y N°],_01_CODIGOS_Y_COSTOS_xlsm[COSTO],0,0,1)</f>
        <v>423</v>
      </c>
      <c r="I474" s="27">
        <f>+IFERROR(LISTAS[[#This Row],[VENTA NETA]]/LISTAS[[#This Row],[COSTO]]-1,0)</f>
        <v>0.57833191489361702</v>
      </c>
      <c r="J474" s="50" t="str">
        <f>IFERROR(VLOOKUP(LISTAS[[#This Row],[ID]],_01_CODIGOS_Y_COSTOS_xlsm[[Producto y N°]:[CODIGO]],2,0),"")</f>
        <v>69</v>
      </c>
      <c r="O474" t="s">
        <v>874</v>
      </c>
      <c r="AB474" s="12" t="str">
        <f>+LISTAS[[#This Row],[Codigo]]&amp;LISTAS[[#This Row],[Fabrica]]</f>
        <v>69RESORTES</v>
      </c>
      <c r="AC474" s="13" t="str">
        <f>+LISTAS[[#This Row],[Codigo]]</f>
        <v>69</v>
      </c>
      <c r="AD474" s="13" t="str">
        <f>+LISTAS[[#This Row],[ID]]</f>
        <v>RESORTES LINEA FERRETERIA69</v>
      </c>
      <c r="AH474" s="36"/>
      <c r="AI474" s="37">
        <f>+LISTAS[[#This Row],[Precio]]+(LISTAS[[#This Row],[Precio]]*AH474)</f>
        <v>1236.3599999999999</v>
      </c>
      <c r="AJ474" s="38">
        <f t="shared" si="7"/>
        <v>618.17999999999995</v>
      </c>
      <c r="AL474" s="35">
        <f>+AJ474/LISTAS[[#This Row],[COSTO]]-1</f>
        <v>0.46141843971631191</v>
      </c>
      <c r="AM474" t="str">
        <f>+LISTAS[[#This Row],[ID]]</f>
        <v>RESORTES LINEA FERRETERIA69</v>
      </c>
      <c r="AO474" s="43"/>
      <c r="AP474" s="39">
        <f>LISTAS[[#This Row],[COSTO]]+(LISTAS[[#This Row],[COSTO]]*AO474)</f>
        <v>423</v>
      </c>
      <c r="AQ474" s="44">
        <f>IF(AO474="",0,AP474/LISTAS[[#This Row],[VENTA NETA]]-1)</f>
        <v>0</v>
      </c>
      <c r="AS474" s="39">
        <v>0</v>
      </c>
      <c r="AT474" s="48" t="e">
        <f>+LISTAS[[#This Row],[COSTO]]/AS474-1</f>
        <v>#DIV/0!</v>
      </c>
      <c r="BA474" t="s">
        <v>798</v>
      </c>
      <c r="BB474" s="36"/>
    </row>
    <row r="475" spans="1:54" x14ac:dyDescent="0.35">
      <c r="A475" s="7" t="s">
        <v>875</v>
      </c>
      <c r="B475" t="s">
        <v>798</v>
      </c>
      <c r="C475">
        <v>70</v>
      </c>
      <c r="D475" t="s">
        <v>5757</v>
      </c>
      <c r="E475" s="2">
        <v>2245.6799999999998</v>
      </c>
      <c r="F475" s="7" t="str">
        <f>+_xlfn.XLOOKUP(LISTAS[[#This Row],[ID]],_01_CODIGOS_Y_COSTOS_xlsm[Producto y N°],_01_CODIGOS_Y_COSTOS_xlsm[FABRICA],"",0,1)</f>
        <v>RESORTES</v>
      </c>
      <c r="G475" s="26">
        <f>LISTAS[[#This Row],[Precio]]*(1-0.46)</f>
        <v>1212.6672000000001</v>
      </c>
      <c r="H475" s="1">
        <f>+_xlfn.XLOOKUP(LISTAS[[#This Row],[ID]],_01_CODIGOS_Y_COSTOS_xlsm[Producto y N°],_01_CODIGOS_Y_COSTOS_xlsm[COSTO],0,0,1)</f>
        <v>507.6</v>
      </c>
      <c r="I475" s="27">
        <f>+IFERROR(LISTAS[[#This Row],[VENTA NETA]]/LISTAS[[#This Row],[COSTO]]-1,0)</f>
        <v>1.3890212765957446</v>
      </c>
      <c r="J475" s="50" t="str">
        <f>IFERROR(VLOOKUP(LISTAS[[#This Row],[ID]],_01_CODIGOS_Y_COSTOS_xlsm[[Producto y N°]:[CODIGO]],2,0),"")</f>
        <v>70</v>
      </c>
      <c r="O475" t="s">
        <v>875</v>
      </c>
      <c r="AB475" s="12" t="str">
        <f>+LISTAS[[#This Row],[Codigo]]&amp;LISTAS[[#This Row],[Fabrica]]</f>
        <v>70RESORTES</v>
      </c>
      <c r="AC475" s="13" t="str">
        <f>+LISTAS[[#This Row],[Codigo]]</f>
        <v>70</v>
      </c>
      <c r="AD475" s="13" t="str">
        <f>+LISTAS[[#This Row],[ID]]</f>
        <v>RESORTES LINEA FERRETERIA70</v>
      </c>
      <c r="AH475" s="36"/>
      <c r="AI475" s="37">
        <f>+LISTAS[[#This Row],[Precio]]+(LISTAS[[#This Row],[Precio]]*AH475)</f>
        <v>2245.6799999999998</v>
      </c>
      <c r="AJ475" s="38">
        <f t="shared" si="7"/>
        <v>1122.8399999999999</v>
      </c>
      <c r="AL475" s="35">
        <f>+AJ475/LISTAS[[#This Row],[COSTO]]-1</f>
        <v>1.2120567375886524</v>
      </c>
      <c r="AM475" t="str">
        <f>+LISTAS[[#This Row],[ID]]</f>
        <v>RESORTES LINEA FERRETERIA70</v>
      </c>
      <c r="AO475" s="43"/>
      <c r="AP475" s="39">
        <f>LISTAS[[#This Row],[COSTO]]+(LISTAS[[#This Row],[COSTO]]*AO475)</f>
        <v>507.6</v>
      </c>
      <c r="AQ475" s="44">
        <f>IF(AO475="",0,AP475/LISTAS[[#This Row],[VENTA NETA]]-1)</f>
        <v>0</v>
      </c>
      <c r="AS475" s="39">
        <v>0</v>
      </c>
      <c r="AT475" s="48" t="e">
        <f>+LISTAS[[#This Row],[COSTO]]/AS475-1</f>
        <v>#DIV/0!</v>
      </c>
      <c r="BA475" t="s">
        <v>798</v>
      </c>
      <c r="BB475" s="36"/>
    </row>
    <row r="476" spans="1:54" x14ac:dyDescent="0.35">
      <c r="A476" s="7" t="s">
        <v>876</v>
      </c>
      <c r="B476" t="s">
        <v>798</v>
      </c>
      <c r="C476">
        <v>71</v>
      </c>
      <c r="D476" t="s">
        <v>5758</v>
      </c>
      <c r="E476" s="2">
        <v>1417.88</v>
      </c>
      <c r="F476" s="7" t="str">
        <f>+_xlfn.XLOOKUP(LISTAS[[#This Row],[ID]],_01_CODIGOS_Y_COSTOS_xlsm[Producto y N°],_01_CODIGOS_Y_COSTOS_xlsm[FABRICA],"",0,1)</f>
        <v>RESORTES</v>
      </c>
      <c r="G476" s="26">
        <f>LISTAS[[#This Row],[Precio]]*(1-0.46)</f>
        <v>765.65520000000015</v>
      </c>
      <c r="H476" s="1">
        <f>+_xlfn.XLOOKUP(LISTAS[[#This Row],[ID]],_01_CODIGOS_Y_COSTOS_xlsm[Producto y N°],_01_CODIGOS_Y_COSTOS_xlsm[COSTO],0,0,1)</f>
        <v>380.7</v>
      </c>
      <c r="I476" s="27">
        <f>+IFERROR(LISTAS[[#This Row],[VENTA NETA]]/LISTAS[[#This Row],[COSTO]]-1,0)</f>
        <v>1.0111773049645394</v>
      </c>
      <c r="J476" s="50" t="str">
        <f>IFERROR(VLOOKUP(LISTAS[[#This Row],[ID]],_01_CODIGOS_Y_COSTOS_xlsm[[Producto y N°]:[CODIGO]],2,0),"")</f>
        <v>71</v>
      </c>
      <c r="O476" t="s">
        <v>876</v>
      </c>
      <c r="AB476" s="12" t="str">
        <f>+LISTAS[[#This Row],[Codigo]]&amp;LISTAS[[#This Row],[Fabrica]]</f>
        <v>71RESORTES</v>
      </c>
      <c r="AC476" s="13" t="str">
        <f>+LISTAS[[#This Row],[Codigo]]</f>
        <v>71</v>
      </c>
      <c r="AD476" s="13" t="str">
        <f>+LISTAS[[#This Row],[ID]]</f>
        <v>RESORTES LINEA FERRETERIA71</v>
      </c>
      <c r="AH476" s="36"/>
      <c r="AI476" s="37">
        <f>+LISTAS[[#This Row],[Precio]]+(LISTAS[[#This Row],[Precio]]*AH476)</f>
        <v>1417.88</v>
      </c>
      <c r="AJ476" s="38">
        <f t="shared" si="7"/>
        <v>708.94</v>
      </c>
      <c r="AL476" s="35">
        <f>+AJ476/LISTAS[[#This Row],[COSTO]]-1</f>
        <v>0.86220120830049929</v>
      </c>
      <c r="AM476" t="str">
        <f>+LISTAS[[#This Row],[ID]]</f>
        <v>RESORTES LINEA FERRETERIA71</v>
      </c>
      <c r="AO476" s="43"/>
      <c r="AP476" s="39">
        <f>LISTAS[[#This Row],[COSTO]]+(LISTAS[[#This Row],[COSTO]]*AO476)</f>
        <v>380.7</v>
      </c>
      <c r="AQ476" s="44">
        <f>IF(AO476="",0,AP476/LISTAS[[#This Row],[VENTA NETA]]-1)</f>
        <v>0</v>
      </c>
      <c r="AS476" s="39">
        <v>0</v>
      </c>
      <c r="AT476" s="48" t="e">
        <f>+LISTAS[[#This Row],[COSTO]]/AS476-1</f>
        <v>#DIV/0!</v>
      </c>
      <c r="BA476" t="s">
        <v>798</v>
      </c>
      <c r="BB476" s="36"/>
    </row>
    <row r="477" spans="1:54" x14ac:dyDescent="0.35">
      <c r="A477" s="7" t="s">
        <v>877</v>
      </c>
      <c r="B477" t="s">
        <v>798</v>
      </c>
      <c r="C477">
        <v>72</v>
      </c>
      <c r="D477" t="s">
        <v>5759</v>
      </c>
      <c r="E477" s="2">
        <v>1417.88</v>
      </c>
      <c r="F477" s="7" t="str">
        <f>+_xlfn.XLOOKUP(LISTAS[[#This Row],[ID]],_01_CODIGOS_Y_COSTOS_xlsm[Producto y N°],_01_CODIGOS_Y_COSTOS_xlsm[FABRICA],"",0,1)</f>
        <v>RESORTES</v>
      </c>
      <c r="G477" s="26">
        <f>LISTAS[[#This Row],[Precio]]*(1-0.46)</f>
        <v>765.65520000000015</v>
      </c>
      <c r="H477" s="1">
        <f>+_xlfn.XLOOKUP(LISTAS[[#This Row],[ID]],_01_CODIGOS_Y_COSTOS_xlsm[Producto y N°],_01_CODIGOS_Y_COSTOS_xlsm[COSTO],0,0,1)</f>
        <v>394.8</v>
      </c>
      <c r="I477" s="27">
        <f>+IFERROR(LISTAS[[#This Row],[VENTA NETA]]/LISTAS[[#This Row],[COSTO]]-1,0)</f>
        <v>0.93934954407294868</v>
      </c>
      <c r="J477" s="50" t="str">
        <f>IFERROR(VLOOKUP(LISTAS[[#This Row],[ID]],_01_CODIGOS_Y_COSTOS_xlsm[[Producto y N°]:[CODIGO]],2,0),"")</f>
        <v>72</v>
      </c>
      <c r="O477" t="s">
        <v>877</v>
      </c>
      <c r="AB477" s="12" t="str">
        <f>+LISTAS[[#This Row],[Codigo]]&amp;LISTAS[[#This Row],[Fabrica]]</f>
        <v>72RESORTES</v>
      </c>
      <c r="AC477" s="13" t="str">
        <f>+LISTAS[[#This Row],[Codigo]]</f>
        <v>72</v>
      </c>
      <c r="AD477" s="13" t="str">
        <f>+LISTAS[[#This Row],[ID]]</f>
        <v>RESORTES LINEA FERRETERIA72</v>
      </c>
      <c r="AH477" s="36"/>
      <c r="AI477" s="37">
        <f>+LISTAS[[#This Row],[Precio]]+(LISTAS[[#This Row],[Precio]]*AH477)</f>
        <v>1417.88</v>
      </c>
      <c r="AJ477" s="38">
        <f t="shared" si="7"/>
        <v>708.94</v>
      </c>
      <c r="AL477" s="35">
        <f>+AJ477/LISTAS[[#This Row],[COSTO]]-1</f>
        <v>0.79569402228976704</v>
      </c>
      <c r="AM477" t="str">
        <f>+LISTAS[[#This Row],[ID]]</f>
        <v>RESORTES LINEA FERRETERIA72</v>
      </c>
      <c r="AO477" s="43"/>
      <c r="AP477" s="39">
        <f>LISTAS[[#This Row],[COSTO]]+(LISTAS[[#This Row],[COSTO]]*AO477)</f>
        <v>394.8</v>
      </c>
      <c r="AQ477" s="44">
        <f>IF(AO477="",0,AP477/LISTAS[[#This Row],[VENTA NETA]]-1)</f>
        <v>0</v>
      </c>
      <c r="AS477" s="39">
        <v>0</v>
      </c>
      <c r="AT477" s="48" t="e">
        <f>+LISTAS[[#This Row],[COSTO]]/AS477-1</f>
        <v>#DIV/0!</v>
      </c>
      <c r="BA477" t="s">
        <v>798</v>
      </c>
      <c r="BB477" s="36"/>
    </row>
    <row r="478" spans="1:54" x14ac:dyDescent="0.35">
      <c r="A478" s="7" t="s">
        <v>878</v>
      </c>
      <c r="B478" t="s">
        <v>798</v>
      </c>
      <c r="C478">
        <v>73</v>
      </c>
      <c r="D478" t="s">
        <v>5760</v>
      </c>
      <c r="E478" s="2">
        <v>1417.88</v>
      </c>
      <c r="F478" s="7" t="str">
        <f>+_xlfn.XLOOKUP(LISTAS[[#This Row],[ID]],_01_CODIGOS_Y_COSTOS_xlsm[Producto y N°],_01_CODIGOS_Y_COSTOS_xlsm[FABRICA],"",0,1)</f>
        <v>RESORTES</v>
      </c>
      <c r="G478" s="26">
        <f>LISTAS[[#This Row],[Precio]]*(1-0.46)</f>
        <v>765.65520000000015</v>
      </c>
      <c r="H478" s="1">
        <f>+_xlfn.XLOOKUP(LISTAS[[#This Row],[ID]],_01_CODIGOS_Y_COSTOS_xlsm[Producto y N°],_01_CODIGOS_Y_COSTOS_xlsm[COSTO],0,0,1)</f>
        <v>338.4</v>
      </c>
      <c r="I478" s="27">
        <f>+IFERROR(LISTAS[[#This Row],[VENTA NETA]]/LISTAS[[#This Row],[COSTO]]-1,0)</f>
        <v>1.262574468085107</v>
      </c>
      <c r="J478" s="50" t="str">
        <f>IFERROR(VLOOKUP(LISTAS[[#This Row],[ID]],_01_CODIGOS_Y_COSTOS_xlsm[[Producto y N°]:[CODIGO]],2,0),"")</f>
        <v>73</v>
      </c>
      <c r="O478" t="s">
        <v>878</v>
      </c>
      <c r="AB478" s="12" t="str">
        <f>+LISTAS[[#This Row],[Codigo]]&amp;LISTAS[[#This Row],[Fabrica]]</f>
        <v>73RESORTES</v>
      </c>
      <c r="AC478" s="13" t="str">
        <f>+LISTAS[[#This Row],[Codigo]]</f>
        <v>73</v>
      </c>
      <c r="AD478" s="13" t="str">
        <f>+LISTAS[[#This Row],[ID]]</f>
        <v>RESORTES LINEA FERRETERIA73</v>
      </c>
      <c r="AH478" s="36"/>
      <c r="AI478" s="37">
        <f>+LISTAS[[#This Row],[Precio]]+(LISTAS[[#This Row],[Precio]]*AH478)</f>
        <v>1417.88</v>
      </c>
      <c r="AJ478" s="38">
        <f t="shared" si="7"/>
        <v>708.94</v>
      </c>
      <c r="AL478" s="35">
        <f>+AJ478/LISTAS[[#This Row],[COSTO]]-1</f>
        <v>1.0949763593380619</v>
      </c>
      <c r="AM478" t="str">
        <f>+LISTAS[[#This Row],[ID]]</f>
        <v>RESORTES LINEA FERRETERIA73</v>
      </c>
      <c r="AO478" s="43"/>
      <c r="AP478" s="39">
        <f>LISTAS[[#This Row],[COSTO]]+(LISTAS[[#This Row],[COSTO]]*AO478)</f>
        <v>338.4</v>
      </c>
      <c r="AQ478" s="44">
        <f>IF(AO478="",0,AP478/LISTAS[[#This Row],[VENTA NETA]]-1)</f>
        <v>0</v>
      </c>
      <c r="AS478" s="39">
        <v>0</v>
      </c>
      <c r="AT478" s="48" t="e">
        <f>+LISTAS[[#This Row],[COSTO]]/AS478-1</f>
        <v>#DIV/0!</v>
      </c>
      <c r="BA478" t="s">
        <v>798</v>
      </c>
      <c r="BB478" s="36"/>
    </row>
    <row r="479" spans="1:54" x14ac:dyDescent="0.35">
      <c r="A479" s="7" t="s">
        <v>879</v>
      </c>
      <c r="B479" t="s">
        <v>798</v>
      </c>
      <c r="C479">
        <v>74</v>
      </c>
      <c r="D479" t="s">
        <v>5761</v>
      </c>
      <c r="E479" s="2">
        <v>1417.88</v>
      </c>
      <c r="F479" s="7" t="str">
        <f>+_xlfn.XLOOKUP(LISTAS[[#This Row],[ID]],_01_CODIGOS_Y_COSTOS_xlsm[Producto y N°],_01_CODIGOS_Y_COSTOS_xlsm[FABRICA],"",0,1)</f>
        <v>RESORTES</v>
      </c>
      <c r="G479" s="26">
        <f>LISTAS[[#This Row],[Precio]]*(1-0.46)</f>
        <v>765.65520000000015</v>
      </c>
      <c r="H479" s="1">
        <f>+_xlfn.XLOOKUP(LISTAS[[#This Row],[ID]],_01_CODIGOS_Y_COSTOS_xlsm[Producto y N°],_01_CODIGOS_Y_COSTOS_xlsm[COSTO],0,0,1)</f>
        <v>352.5</v>
      </c>
      <c r="I479" s="27">
        <f>+IFERROR(LISTAS[[#This Row],[VENTA NETA]]/LISTAS[[#This Row],[COSTO]]-1,0)</f>
        <v>1.1720714893617026</v>
      </c>
      <c r="J479" s="50" t="str">
        <f>IFERROR(VLOOKUP(LISTAS[[#This Row],[ID]],_01_CODIGOS_Y_COSTOS_xlsm[[Producto y N°]:[CODIGO]],2,0),"")</f>
        <v>74</v>
      </c>
      <c r="O479" t="s">
        <v>879</v>
      </c>
      <c r="AB479" s="12" t="str">
        <f>+LISTAS[[#This Row],[Codigo]]&amp;LISTAS[[#This Row],[Fabrica]]</f>
        <v>74RESORTES</v>
      </c>
      <c r="AC479" s="13" t="str">
        <f>+LISTAS[[#This Row],[Codigo]]</f>
        <v>74</v>
      </c>
      <c r="AD479" s="13" t="str">
        <f>+LISTAS[[#This Row],[ID]]</f>
        <v>RESORTES LINEA FERRETERIA74</v>
      </c>
      <c r="AH479" s="36"/>
      <c r="AI479" s="37">
        <f>+LISTAS[[#This Row],[Precio]]+(LISTAS[[#This Row],[Precio]]*AH479)</f>
        <v>1417.88</v>
      </c>
      <c r="AJ479" s="38">
        <f t="shared" si="7"/>
        <v>708.94</v>
      </c>
      <c r="AL479" s="35">
        <f>+AJ479/LISTAS[[#This Row],[COSTO]]-1</f>
        <v>1.0111773049645389</v>
      </c>
      <c r="AM479" t="str">
        <f>+LISTAS[[#This Row],[ID]]</f>
        <v>RESORTES LINEA FERRETERIA74</v>
      </c>
      <c r="AO479" s="43"/>
      <c r="AP479" s="39">
        <f>LISTAS[[#This Row],[COSTO]]+(LISTAS[[#This Row],[COSTO]]*AO479)</f>
        <v>352.5</v>
      </c>
      <c r="AQ479" s="44">
        <f>IF(AO479="",0,AP479/LISTAS[[#This Row],[VENTA NETA]]-1)</f>
        <v>0</v>
      </c>
      <c r="AS479" s="39">
        <v>0</v>
      </c>
      <c r="AT479" s="48" t="e">
        <f>+LISTAS[[#This Row],[COSTO]]/AS479-1</f>
        <v>#DIV/0!</v>
      </c>
      <c r="BA479" t="s">
        <v>798</v>
      </c>
      <c r="BB479" s="36"/>
    </row>
    <row r="480" spans="1:54" x14ac:dyDescent="0.35">
      <c r="A480" s="7" t="s">
        <v>880</v>
      </c>
      <c r="B480" t="s">
        <v>798</v>
      </c>
      <c r="C480">
        <v>75</v>
      </c>
      <c r="D480" t="s">
        <v>5762</v>
      </c>
      <c r="E480" s="2">
        <v>1660.4</v>
      </c>
      <c r="F480" s="7" t="str">
        <f>+_xlfn.XLOOKUP(LISTAS[[#This Row],[ID]],_01_CODIGOS_Y_COSTOS_xlsm[Producto y N°],_01_CODIGOS_Y_COSTOS_xlsm[FABRICA],"",0,1)</f>
        <v>RESORTES</v>
      </c>
      <c r="G480" s="26">
        <f>LISTAS[[#This Row],[Precio]]*(1-0.46)</f>
        <v>896.6160000000001</v>
      </c>
      <c r="H480" s="1">
        <f>+_xlfn.XLOOKUP(LISTAS[[#This Row],[ID]],_01_CODIGOS_Y_COSTOS_xlsm[Producto y N°],_01_CODIGOS_Y_COSTOS_xlsm[COSTO],0,0,1)</f>
        <v>130</v>
      </c>
      <c r="I480" s="27">
        <f>+IFERROR(LISTAS[[#This Row],[VENTA NETA]]/LISTAS[[#This Row],[COSTO]]-1,0)</f>
        <v>5.8970461538461549</v>
      </c>
      <c r="J480" s="50" t="str">
        <f>IFERROR(VLOOKUP(LISTAS[[#This Row],[ID]],_01_CODIGOS_Y_COSTOS_xlsm[[Producto y N°]:[CODIGO]],2,0),"")</f>
        <v>75</v>
      </c>
      <c r="O480" t="s">
        <v>880</v>
      </c>
      <c r="AB480" s="12" t="str">
        <f>+LISTAS[[#This Row],[Codigo]]&amp;LISTAS[[#This Row],[Fabrica]]</f>
        <v>75RESORTES</v>
      </c>
      <c r="AC480" s="13" t="str">
        <f>+LISTAS[[#This Row],[Codigo]]</f>
        <v>75</v>
      </c>
      <c r="AD480" s="13" t="str">
        <f>+LISTAS[[#This Row],[ID]]</f>
        <v>RESORTES LINEA FERRETERIA75</v>
      </c>
      <c r="AH480" s="36"/>
      <c r="AI480" s="37">
        <f>+LISTAS[[#This Row],[Precio]]+(LISTAS[[#This Row],[Precio]]*AH480)</f>
        <v>1660.4</v>
      </c>
      <c r="AJ480" s="38">
        <f t="shared" si="7"/>
        <v>830.2</v>
      </c>
      <c r="AL480" s="35">
        <f>+AJ480/LISTAS[[#This Row],[COSTO]]-1</f>
        <v>5.3861538461538467</v>
      </c>
      <c r="AM480" t="str">
        <f>+LISTAS[[#This Row],[ID]]</f>
        <v>RESORTES LINEA FERRETERIA75</v>
      </c>
      <c r="AO480" s="43"/>
      <c r="AP480" s="39">
        <f>LISTAS[[#This Row],[COSTO]]+(LISTAS[[#This Row],[COSTO]]*AO480)</f>
        <v>130</v>
      </c>
      <c r="AQ480" s="44">
        <f>IF(AO480="",0,AP480/LISTAS[[#This Row],[VENTA NETA]]-1)</f>
        <v>0</v>
      </c>
      <c r="AS480" s="39">
        <v>0</v>
      </c>
      <c r="AT480" s="48" t="e">
        <f>+LISTAS[[#This Row],[COSTO]]/AS480-1</f>
        <v>#DIV/0!</v>
      </c>
      <c r="BA480" t="s">
        <v>798</v>
      </c>
      <c r="BB480" s="36"/>
    </row>
    <row r="481" spans="1:54" x14ac:dyDescent="0.35">
      <c r="A481" s="7" t="s">
        <v>881</v>
      </c>
      <c r="B481" t="s">
        <v>798</v>
      </c>
      <c r="C481">
        <v>91</v>
      </c>
      <c r="D481" t="s">
        <v>5763</v>
      </c>
      <c r="E481" s="2">
        <v>811.92</v>
      </c>
      <c r="F481" s="7" t="str">
        <f>+_xlfn.XLOOKUP(LISTAS[[#This Row],[ID]],_01_CODIGOS_Y_COSTOS_xlsm[Producto y N°],_01_CODIGOS_Y_COSTOS_xlsm[FABRICA],"",0,1)</f>
        <v>RESORTES</v>
      </c>
      <c r="G481" s="26">
        <f>LISTAS[[#This Row],[Precio]]*(1-0.46)</f>
        <v>438.43680000000001</v>
      </c>
      <c r="H481" s="1">
        <f>+_xlfn.XLOOKUP(LISTAS[[#This Row],[ID]],_01_CODIGOS_Y_COSTOS_xlsm[Producto y N°],_01_CODIGOS_Y_COSTOS_xlsm[COSTO],0,0,1)</f>
        <v>0</v>
      </c>
      <c r="I481" s="27">
        <f>+IFERROR(LISTAS[[#This Row],[VENTA NETA]]/LISTAS[[#This Row],[COSTO]]-1,0)</f>
        <v>0</v>
      </c>
      <c r="J481" s="50" t="str">
        <f>IFERROR(VLOOKUP(LISTAS[[#This Row],[ID]],_01_CODIGOS_Y_COSTOS_xlsm[[Producto y N°]:[CODIGO]],2,0),"")</f>
        <v>91</v>
      </c>
      <c r="O481" t="s">
        <v>881</v>
      </c>
      <c r="AB481" s="12" t="str">
        <f>+LISTAS[[#This Row],[Codigo]]&amp;LISTAS[[#This Row],[Fabrica]]</f>
        <v>91RESORTES</v>
      </c>
      <c r="AC481" s="13" t="str">
        <f>+LISTAS[[#This Row],[Codigo]]</f>
        <v>91</v>
      </c>
      <c r="AD481" s="13" t="str">
        <f>+LISTAS[[#This Row],[ID]]</f>
        <v>RESORTES LINEA FERRETERIA91</v>
      </c>
      <c r="AH481" s="36"/>
      <c r="AI481" s="37">
        <f>+LISTAS[[#This Row],[Precio]]+(LISTAS[[#This Row],[Precio]]*AH481)</f>
        <v>811.92</v>
      </c>
      <c r="AJ481" s="38">
        <f t="shared" si="7"/>
        <v>405.96</v>
      </c>
      <c r="AL481" s="35" t="e">
        <f>+AJ481/LISTAS[[#This Row],[COSTO]]-1</f>
        <v>#DIV/0!</v>
      </c>
      <c r="AM481" t="str">
        <f>+LISTAS[[#This Row],[ID]]</f>
        <v>RESORTES LINEA FERRETERIA91</v>
      </c>
      <c r="AO481" s="43"/>
      <c r="AP481" s="39">
        <f>LISTAS[[#This Row],[COSTO]]+(LISTAS[[#This Row],[COSTO]]*AO481)</f>
        <v>0</v>
      </c>
      <c r="AQ481" s="44">
        <f>IF(AO481="",0,AP481/LISTAS[[#This Row],[VENTA NETA]]-1)</f>
        <v>0</v>
      </c>
      <c r="AS481" s="39">
        <v>0</v>
      </c>
      <c r="AT481" s="48" t="e">
        <f>+LISTAS[[#This Row],[COSTO]]/AS481-1</f>
        <v>#DIV/0!</v>
      </c>
      <c r="BA481" t="s">
        <v>798</v>
      </c>
      <c r="BB481" s="36"/>
    </row>
    <row r="482" spans="1:54" x14ac:dyDescent="0.35">
      <c r="A482" s="7" t="s">
        <v>882</v>
      </c>
      <c r="B482" t="s">
        <v>798</v>
      </c>
      <c r="C482">
        <v>92</v>
      </c>
      <c r="D482" t="s">
        <v>5764</v>
      </c>
      <c r="E482" s="2">
        <v>811.92</v>
      </c>
      <c r="F482" s="7" t="str">
        <f>+_xlfn.XLOOKUP(LISTAS[[#This Row],[ID]],_01_CODIGOS_Y_COSTOS_xlsm[Producto y N°],_01_CODIGOS_Y_COSTOS_xlsm[FABRICA],"",0,1)</f>
        <v>RESORTES</v>
      </c>
      <c r="G482" s="26">
        <f>LISTAS[[#This Row],[Precio]]*(1-0.46)</f>
        <v>438.43680000000001</v>
      </c>
      <c r="H482" s="1">
        <f>+_xlfn.XLOOKUP(LISTAS[[#This Row],[ID]],_01_CODIGOS_Y_COSTOS_xlsm[Producto y N°],_01_CODIGOS_Y_COSTOS_xlsm[COSTO],0,0,1)</f>
        <v>0</v>
      </c>
      <c r="I482" s="27">
        <f>+IFERROR(LISTAS[[#This Row],[VENTA NETA]]/LISTAS[[#This Row],[COSTO]]-1,0)</f>
        <v>0</v>
      </c>
      <c r="J482" s="50" t="str">
        <f>IFERROR(VLOOKUP(LISTAS[[#This Row],[ID]],_01_CODIGOS_Y_COSTOS_xlsm[[Producto y N°]:[CODIGO]],2,0),"")</f>
        <v>92</v>
      </c>
      <c r="O482" t="s">
        <v>882</v>
      </c>
      <c r="AB482" s="12" t="str">
        <f>+LISTAS[[#This Row],[Codigo]]&amp;LISTAS[[#This Row],[Fabrica]]</f>
        <v>92RESORTES</v>
      </c>
      <c r="AC482" s="13" t="str">
        <f>+LISTAS[[#This Row],[Codigo]]</f>
        <v>92</v>
      </c>
      <c r="AD482" s="13" t="str">
        <f>+LISTAS[[#This Row],[ID]]</f>
        <v>RESORTES LINEA FERRETERIA92</v>
      </c>
      <c r="AH482" s="36"/>
      <c r="AI482" s="37">
        <f>+LISTAS[[#This Row],[Precio]]+(LISTAS[[#This Row],[Precio]]*AH482)</f>
        <v>811.92</v>
      </c>
      <c r="AJ482" s="38">
        <f t="shared" si="7"/>
        <v>405.96</v>
      </c>
      <c r="AL482" s="35" t="e">
        <f>+AJ482/LISTAS[[#This Row],[COSTO]]-1</f>
        <v>#DIV/0!</v>
      </c>
      <c r="AM482" t="str">
        <f>+LISTAS[[#This Row],[ID]]</f>
        <v>RESORTES LINEA FERRETERIA92</v>
      </c>
      <c r="AO482" s="43"/>
      <c r="AP482" s="39">
        <f>LISTAS[[#This Row],[COSTO]]+(LISTAS[[#This Row],[COSTO]]*AO482)</f>
        <v>0</v>
      </c>
      <c r="AQ482" s="44">
        <f>IF(AO482="",0,AP482/LISTAS[[#This Row],[VENTA NETA]]-1)</f>
        <v>0</v>
      </c>
      <c r="AS482" s="39">
        <v>0</v>
      </c>
      <c r="AT482" s="48" t="e">
        <f>+LISTAS[[#This Row],[COSTO]]/AS482-1</f>
        <v>#DIV/0!</v>
      </c>
      <c r="BA482" t="s">
        <v>798</v>
      </c>
      <c r="BB482" s="36"/>
    </row>
    <row r="483" spans="1:54" x14ac:dyDescent="0.35">
      <c r="A483" s="7" t="s">
        <v>883</v>
      </c>
      <c r="B483" t="s">
        <v>798</v>
      </c>
      <c r="C483">
        <v>93</v>
      </c>
      <c r="D483" t="s">
        <v>5765</v>
      </c>
      <c r="E483" s="2">
        <v>811.92</v>
      </c>
      <c r="F483" s="7" t="str">
        <f>+_xlfn.XLOOKUP(LISTAS[[#This Row],[ID]],_01_CODIGOS_Y_COSTOS_xlsm[Producto y N°],_01_CODIGOS_Y_COSTOS_xlsm[FABRICA],"",0,1)</f>
        <v>RESORTES</v>
      </c>
      <c r="G483" s="26">
        <f>LISTAS[[#This Row],[Precio]]*(1-0.46)</f>
        <v>438.43680000000001</v>
      </c>
      <c r="H483" s="1">
        <f>+_xlfn.XLOOKUP(LISTAS[[#This Row],[ID]],_01_CODIGOS_Y_COSTOS_xlsm[Producto y N°],_01_CODIGOS_Y_COSTOS_xlsm[COSTO],0,0,1)</f>
        <v>0</v>
      </c>
      <c r="I483" s="27">
        <f>+IFERROR(LISTAS[[#This Row],[VENTA NETA]]/LISTAS[[#This Row],[COSTO]]-1,0)</f>
        <v>0</v>
      </c>
      <c r="J483" s="50" t="str">
        <f>IFERROR(VLOOKUP(LISTAS[[#This Row],[ID]],_01_CODIGOS_Y_COSTOS_xlsm[[Producto y N°]:[CODIGO]],2,0),"")</f>
        <v>93</v>
      </c>
      <c r="O483" t="s">
        <v>883</v>
      </c>
      <c r="AB483" s="12" t="str">
        <f>+LISTAS[[#This Row],[Codigo]]&amp;LISTAS[[#This Row],[Fabrica]]</f>
        <v>93RESORTES</v>
      </c>
      <c r="AC483" s="13" t="str">
        <f>+LISTAS[[#This Row],[Codigo]]</f>
        <v>93</v>
      </c>
      <c r="AD483" s="13" t="str">
        <f>+LISTAS[[#This Row],[ID]]</f>
        <v>RESORTES LINEA FERRETERIA93</v>
      </c>
      <c r="AH483" s="36"/>
      <c r="AI483" s="37">
        <f>+LISTAS[[#This Row],[Precio]]+(LISTAS[[#This Row],[Precio]]*AH483)</f>
        <v>811.92</v>
      </c>
      <c r="AJ483" s="38">
        <f t="shared" si="7"/>
        <v>405.96</v>
      </c>
      <c r="AL483" s="35" t="e">
        <f>+AJ483/LISTAS[[#This Row],[COSTO]]-1</f>
        <v>#DIV/0!</v>
      </c>
      <c r="AM483" t="str">
        <f>+LISTAS[[#This Row],[ID]]</f>
        <v>RESORTES LINEA FERRETERIA93</v>
      </c>
      <c r="AO483" s="43"/>
      <c r="AP483" s="39">
        <f>LISTAS[[#This Row],[COSTO]]+(LISTAS[[#This Row],[COSTO]]*AO483)</f>
        <v>0</v>
      </c>
      <c r="AQ483" s="44">
        <f>IF(AO483="",0,AP483/LISTAS[[#This Row],[VENTA NETA]]-1)</f>
        <v>0</v>
      </c>
      <c r="AS483" s="39">
        <v>0</v>
      </c>
      <c r="AT483" s="48" t="e">
        <f>+LISTAS[[#This Row],[COSTO]]/AS483-1</f>
        <v>#DIV/0!</v>
      </c>
      <c r="BA483" t="s">
        <v>798</v>
      </c>
      <c r="BB483" s="36"/>
    </row>
    <row r="484" spans="1:54" x14ac:dyDescent="0.35">
      <c r="A484" s="7" t="s">
        <v>884</v>
      </c>
      <c r="B484" t="s">
        <v>798</v>
      </c>
      <c r="C484">
        <v>94</v>
      </c>
      <c r="D484" t="s">
        <v>5766</v>
      </c>
      <c r="E484" s="2">
        <v>811.92</v>
      </c>
      <c r="F484" s="7" t="str">
        <f>+_xlfn.XLOOKUP(LISTAS[[#This Row],[ID]],_01_CODIGOS_Y_COSTOS_xlsm[Producto y N°],_01_CODIGOS_Y_COSTOS_xlsm[FABRICA],"",0,1)</f>
        <v>RESORTES</v>
      </c>
      <c r="G484" s="26">
        <f>LISTAS[[#This Row],[Precio]]*(1-0.46)</f>
        <v>438.43680000000001</v>
      </c>
      <c r="H484" s="1">
        <f>+_xlfn.XLOOKUP(LISTAS[[#This Row],[ID]],_01_CODIGOS_Y_COSTOS_xlsm[Producto y N°],_01_CODIGOS_Y_COSTOS_xlsm[COSTO],0,0,1)</f>
        <v>0</v>
      </c>
      <c r="I484" s="27">
        <f>+IFERROR(LISTAS[[#This Row],[VENTA NETA]]/LISTAS[[#This Row],[COSTO]]-1,0)</f>
        <v>0</v>
      </c>
      <c r="J484" s="50" t="str">
        <f>IFERROR(VLOOKUP(LISTAS[[#This Row],[ID]],_01_CODIGOS_Y_COSTOS_xlsm[[Producto y N°]:[CODIGO]],2,0),"")</f>
        <v>94</v>
      </c>
      <c r="O484" t="s">
        <v>884</v>
      </c>
      <c r="AB484" s="12" t="str">
        <f>+LISTAS[[#This Row],[Codigo]]&amp;LISTAS[[#This Row],[Fabrica]]</f>
        <v>94RESORTES</v>
      </c>
      <c r="AC484" s="13" t="str">
        <f>+LISTAS[[#This Row],[Codigo]]</f>
        <v>94</v>
      </c>
      <c r="AD484" s="13" t="str">
        <f>+LISTAS[[#This Row],[ID]]</f>
        <v>RESORTES LINEA FERRETERIA94</v>
      </c>
      <c r="AH484" s="36"/>
      <c r="AI484" s="37">
        <f>+LISTAS[[#This Row],[Precio]]+(LISTAS[[#This Row],[Precio]]*AH484)</f>
        <v>811.92</v>
      </c>
      <c r="AJ484" s="38">
        <f t="shared" si="7"/>
        <v>405.96</v>
      </c>
      <c r="AL484" s="35" t="e">
        <f>+AJ484/LISTAS[[#This Row],[COSTO]]-1</f>
        <v>#DIV/0!</v>
      </c>
      <c r="AM484" t="str">
        <f>+LISTAS[[#This Row],[ID]]</f>
        <v>RESORTES LINEA FERRETERIA94</v>
      </c>
      <c r="AO484" s="43"/>
      <c r="AP484" s="39">
        <f>LISTAS[[#This Row],[COSTO]]+(LISTAS[[#This Row],[COSTO]]*AO484)</f>
        <v>0</v>
      </c>
      <c r="AQ484" s="44">
        <f>IF(AO484="",0,AP484/LISTAS[[#This Row],[VENTA NETA]]-1)</f>
        <v>0</v>
      </c>
      <c r="AS484" s="39">
        <v>0</v>
      </c>
      <c r="AT484" s="48" t="e">
        <f>+LISTAS[[#This Row],[COSTO]]/AS484-1</f>
        <v>#DIV/0!</v>
      </c>
      <c r="BA484" t="s">
        <v>798</v>
      </c>
      <c r="BB484" s="36"/>
    </row>
    <row r="485" spans="1:54" x14ac:dyDescent="0.35">
      <c r="A485" s="7" t="s">
        <v>885</v>
      </c>
      <c r="B485" t="s">
        <v>798</v>
      </c>
      <c r="C485">
        <v>95</v>
      </c>
      <c r="D485" t="s">
        <v>5767</v>
      </c>
      <c r="E485" s="2">
        <v>811.92</v>
      </c>
      <c r="F485" s="7" t="str">
        <f>+_xlfn.XLOOKUP(LISTAS[[#This Row],[ID]],_01_CODIGOS_Y_COSTOS_xlsm[Producto y N°],_01_CODIGOS_Y_COSTOS_xlsm[FABRICA],"",0,1)</f>
        <v>RESORTES</v>
      </c>
      <c r="G485" s="26">
        <f>LISTAS[[#This Row],[Precio]]*(1-0.46)</f>
        <v>438.43680000000001</v>
      </c>
      <c r="H485" s="1">
        <f>+_xlfn.XLOOKUP(LISTAS[[#This Row],[ID]],_01_CODIGOS_Y_COSTOS_xlsm[Producto y N°],_01_CODIGOS_Y_COSTOS_xlsm[COSTO],0,0,1)</f>
        <v>0</v>
      </c>
      <c r="I485" s="27">
        <f>+IFERROR(LISTAS[[#This Row],[VENTA NETA]]/LISTAS[[#This Row],[COSTO]]-1,0)</f>
        <v>0</v>
      </c>
      <c r="J485" s="50" t="str">
        <f>IFERROR(VLOOKUP(LISTAS[[#This Row],[ID]],_01_CODIGOS_Y_COSTOS_xlsm[[Producto y N°]:[CODIGO]],2,0),"")</f>
        <v>95</v>
      </c>
      <c r="O485" t="s">
        <v>885</v>
      </c>
      <c r="AB485" s="12" t="str">
        <f>+LISTAS[[#This Row],[Codigo]]&amp;LISTAS[[#This Row],[Fabrica]]</f>
        <v>95RESORTES</v>
      </c>
      <c r="AC485" s="13" t="str">
        <f>+LISTAS[[#This Row],[Codigo]]</f>
        <v>95</v>
      </c>
      <c r="AD485" s="13" t="str">
        <f>+LISTAS[[#This Row],[ID]]</f>
        <v>RESORTES LINEA FERRETERIA95</v>
      </c>
      <c r="AH485" s="36"/>
      <c r="AI485" s="37">
        <f>+LISTAS[[#This Row],[Precio]]+(LISTAS[[#This Row],[Precio]]*AH485)</f>
        <v>811.92</v>
      </c>
      <c r="AJ485" s="38">
        <f t="shared" si="7"/>
        <v>405.96</v>
      </c>
      <c r="AL485" s="35" t="e">
        <f>+AJ485/LISTAS[[#This Row],[COSTO]]-1</f>
        <v>#DIV/0!</v>
      </c>
      <c r="AM485" t="str">
        <f>+LISTAS[[#This Row],[ID]]</f>
        <v>RESORTES LINEA FERRETERIA95</v>
      </c>
      <c r="AO485" s="43"/>
      <c r="AP485" s="39">
        <f>LISTAS[[#This Row],[COSTO]]+(LISTAS[[#This Row],[COSTO]]*AO485)</f>
        <v>0</v>
      </c>
      <c r="AQ485" s="44">
        <f>IF(AO485="",0,AP485/LISTAS[[#This Row],[VENTA NETA]]-1)</f>
        <v>0</v>
      </c>
      <c r="AS485" s="39">
        <v>0</v>
      </c>
      <c r="AT485" s="48" t="e">
        <f>+LISTAS[[#This Row],[COSTO]]/AS485-1</f>
        <v>#DIV/0!</v>
      </c>
      <c r="BA485" t="s">
        <v>798</v>
      </c>
      <c r="BB485" s="36"/>
    </row>
    <row r="486" spans="1:54" x14ac:dyDescent="0.35">
      <c r="A486" s="7" t="s">
        <v>886</v>
      </c>
      <c r="B486" t="s">
        <v>798</v>
      </c>
      <c r="C486">
        <v>96</v>
      </c>
      <c r="D486" t="s">
        <v>5768</v>
      </c>
      <c r="E486" s="2">
        <v>811.92</v>
      </c>
      <c r="F486" s="7" t="str">
        <f>+_xlfn.XLOOKUP(LISTAS[[#This Row],[ID]],_01_CODIGOS_Y_COSTOS_xlsm[Producto y N°],_01_CODIGOS_Y_COSTOS_xlsm[FABRICA],"",0,1)</f>
        <v>RESORTES</v>
      </c>
      <c r="G486" s="26">
        <f>LISTAS[[#This Row],[Precio]]*(1-0.46)</f>
        <v>438.43680000000001</v>
      </c>
      <c r="H486" s="1">
        <f>+_xlfn.XLOOKUP(LISTAS[[#This Row],[ID]],_01_CODIGOS_Y_COSTOS_xlsm[Producto y N°],_01_CODIGOS_Y_COSTOS_xlsm[COSTO],0,0,1)</f>
        <v>0</v>
      </c>
      <c r="I486" s="27">
        <f>+IFERROR(LISTAS[[#This Row],[VENTA NETA]]/LISTAS[[#This Row],[COSTO]]-1,0)</f>
        <v>0</v>
      </c>
      <c r="J486" s="50" t="str">
        <f>IFERROR(VLOOKUP(LISTAS[[#This Row],[ID]],_01_CODIGOS_Y_COSTOS_xlsm[[Producto y N°]:[CODIGO]],2,0),"")</f>
        <v>96</v>
      </c>
      <c r="O486" t="s">
        <v>886</v>
      </c>
      <c r="AB486" s="12" t="str">
        <f>+LISTAS[[#This Row],[Codigo]]&amp;LISTAS[[#This Row],[Fabrica]]</f>
        <v>96RESORTES</v>
      </c>
      <c r="AC486" s="13" t="str">
        <f>+LISTAS[[#This Row],[Codigo]]</f>
        <v>96</v>
      </c>
      <c r="AD486" s="13" t="str">
        <f>+LISTAS[[#This Row],[ID]]</f>
        <v>RESORTES LINEA FERRETERIA96</v>
      </c>
      <c r="AH486" s="36"/>
      <c r="AI486" s="37">
        <f>+LISTAS[[#This Row],[Precio]]+(LISTAS[[#This Row],[Precio]]*AH486)</f>
        <v>811.92</v>
      </c>
      <c r="AJ486" s="38">
        <f t="shared" si="7"/>
        <v>405.96</v>
      </c>
      <c r="AL486" s="35" t="e">
        <f>+AJ486/LISTAS[[#This Row],[COSTO]]-1</f>
        <v>#DIV/0!</v>
      </c>
      <c r="AM486" t="str">
        <f>+LISTAS[[#This Row],[ID]]</f>
        <v>RESORTES LINEA FERRETERIA96</v>
      </c>
      <c r="AO486" s="43"/>
      <c r="AP486" s="39">
        <f>LISTAS[[#This Row],[COSTO]]+(LISTAS[[#This Row],[COSTO]]*AO486)</f>
        <v>0</v>
      </c>
      <c r="AQ486" s="44">
        <f>IF(AO486="",0,AP486/LISTAS[[#This Row],[VENTA NETA]]-1)</f>
        <v>0</v>
      </c>
      <c r="AS486" s="39">
        <v>0</v>
      </c>
      <c r="AT486" s="48" t="e">
        <f>+LISTAS[[#This Row],[COSTO]]/AS486-1</f>
        <v>#DIV/0!</v>
      </c>
      <c r="BA486" t="s">
        <v>798</v>
      </c>
      <c r="BB486" s="36"/>
    </row>
    <row r="487" spans="1:54" x14ac:dyDescent="0.35">
      <c r="A487" s="7" t="s">
        <v>887</v>
      </c>
      <c r="B487" t="s">
        <v>798</v>
      </c>
      <c r="C487">
        <v>97</v>
      </c>
      <c r="D487" t="s">
        <v>5769</v>
      </c>
      <c r="E487" s="2">
        <v>811.92</v>
      </c>
      <c r="F487" s="7" t="str">
        <f>+_xlfn.XLOOKUP(LISTAS[[#This Row],[ID]],_01_CODIGOS_Y_COSTOS_xlsm[Producto y N°],_01_CODIGOS_Y_COSTOS_xlsm[FABRICA],"",0,1)</f>
        <v>RESORTES</v>
      </c>
      <c r="G487" s="26">
        <f>LISTAS[[#This Row],[Precio]]*(1-0.46)</f>
        <v>438.43680000000001</v>
      </c>
      <c r="H487" s="1">
        <f>+_xlfn.XLOOKUP(LISTAS[[#This Row],[ID]],_01_CODIGOS_Y_COSTOS_xlsm[Producto y N°],_01_CODIGOS_Y_COSTOS_xlsm[COSTO],0,0,1)</f>
        <v>0</v>
      </c>
      <c r="I487" s="27">
        <f>+IFERROR(LISTAS[[#This Row],[VENTA NETA]]/LISTAS[[#This Row],[COSTO]]-1,0)</f>
        <v>0</v>
      </c>
      <c r="J487" s="50" t="str">
        <f>IFERROR(VLOOKUP(LISTAS[[#This Row],[ID]],_01_CODIGOS_Y_COSTOS_xlsm[[Producto y N°]:[CODIGO]],2,0),"")</f>
        <v>97</v>
      </c>
      <c r="O487" t="s">
        <v>887</v>
      </c>
      <c r="AB487" s="12" t="str">
        <f>+LISTAS[[#This Row],[Codigo]]&amp;LISTAS[[#This Row],[Fabrica]]</f>
        <v>97RESORTES</v>
      </c>
      <c r="AC487" s="13" t="str">
        <f>+LISTAS[[#This Row],[Codigo]]</f>
        <v>97</v>
      </c>
      <c r="AD487" s="13" t="str">
        <f>+LISTAS[[#This Row],[ID]]</f>
        <v>RESORTES LINEA FERRETERIA97</v>
      </c>
      <c r="AH487" s="36"/>
      <c r="AI487" s="37">
        <f>+LISTAS[[#This Row],[Precio]]+(LISTAS[[#This Row],[Precio]]*AH487)</f>
        <v>811.92</v>
      </c>
      <c r="AJ487" s="38">
        <f t="shared" si="7"/>
        <v>405.96</v>
      </c>
      <c r="AL487" s="35" t="e">
        <f>+AJ487/LISTAS[[#This Row],[COSTO]]-1</f>
        <v>#DIV/0!</v>
      </c>
      <c r="AM487" t="str">
        <f>+LISTAS[[#This Row],[ID]]</f>
        <v>RESORTES LINEA FERRETERIA97</v>
      </c>
      <c r="AO487" s="43"/>
      <c r="AP487" s="39">
        <f>LISTAS[[#This Row],[COSTO]]+(LISTAS[[#This Row],[COSTO]]*AO487)</f>
        <v>0</v>
      </c>
      <c r="AQ487" s="44">
        <f>IF(AO487="",0,AP487/LISTAS[[#This Row],[VENTA NETA]]-1)</f>
        <v>0</v>
      </c>
      <c r="AS487" s="39">
        <v>0</v>
      </c>
      <c r="AT487" s="48" t="e">
        <f>+LISTAS[[#This Row],[COSTO]]/AS487-1</f>
        <v>#DIV/0!</v>
      </c>
      <c r="BA487" t="s">
        <v>798</v>
      </c>
      <c r="BB487" s="36"/>
    </row>
    <row r="488" spans="1:54" x14ac:dyDescent="0.35">
      <c r="A488" s="7" t="s">
        <v>888</v>
      </c>
      <c r="B488" t="s">
        <v>798</v>
      </c>
      <c r="C488">
        <v>98</v>
      </c>
      <c r="D488" t="s">
        <v>5770</v>
      </c>
      <c r="E488" s="2">
        <v>811.92</v>
      </c>
      <c r="F488" s="7" t="str">
        <f>+_xlfn.XLOOKUP(LISTAS[[#This Row],[ID]],_01_CODIGOS_Y_COSTOS_xlsm[Producto y N°],_01_CODIGOS_Y_COSTOS_xlsm[FABRICA],"",0,1)</f>
        <v>RESORTES</v>
      </c>
      <c r="G488" s="26">
        <f>LISTAS[[#This Row],[Precio]]*(1-0.46)</f>
        <v>438.43680000000001</v>
      </c>
      <c r="H488" s="1">
        <f>+_xlfn.XLOOKUP(LISTAS[[#This Row],[ID]],_01_CODIGOS_Y_COSTOS_xlsm[Producto y N°],_01_CODIGOS_Y_COSTOS_xlsm[COSTO],0,0,1)</f>
        <v>0</v>
      </c>
      <c r="I488" s="27">
        <f>+IFERROR(LISTAS[[#This Row],[VENTA NETA]]/LISTAS[[#This Row],[COSTO]]-1,0)</f>
        <v>0</v>
      </c>
      <c r="J488" s="50" t="str">
        <f>IFERROR(VLOOKUP(LISTAS[[#This Row],[ID]],_01_CODIGOS_Y_COSTOS_xlsm[[Producto y N°]:[CODIGO]],2,0),"")</f>
        <v>98</v>
      </c>
      <c r="O488" t="s">
        <v>888</v>
      </c>
      <c r="AB488" s="12" t="str">
        <f>+LISTAS[[#This Row],[Codigo]]&amp;LISTAS[[#This Row],[Fabrica]]</f>
        <v>98RESORTES</v>
      </c>
      <c r="AC488" s="13" t="str">
        <f>+LISTAS[[#This Row],[Codigo]]</f>
        <v>98</v>
      </c>
      <c r="AD488" s="13" t="str">
        <f>+LISTAS[[#This Row],[ID]]</f>
        <v>RESORTES LINEA FERRETERIA98</v>
      </c>
      <c r="AH488" s="36"/>
      <c r="AI488" s="37">
        <f>+LISTAS[[#This Row],[Precio]]+(LISTAS[[#This Row],[Precio]]*AH488)</f>
        <v>811.92</v>
      </c>
      <c r="AJ488" s="38">
        <f t="shared" si="7"/>
        <v>405.96</v>
      </c>
      <c r="AL488" s="35" t="e">
        <f>+AJ488/LISTAS[[#This Row],[COSTO]]-1</f>
        <v>#DIV/0!</v>
      </c>
      <c r="AM488" t="str">
        <f>+LISTAS[[#This Row],[ID]]</f>
        <v>RESORTES LINEA FERRETERIA98</v>
      </c>
      <c r="AO488" s="43"/>
      <c r="AP488" s="39">
        <f>LISTAS[[#This Row],[COSTO]]+(LISTAS[[#This Row],[COSTO]]*AO488)</f>
        <v>0</v>
      </c>
      <c r="AQ488" s="44">
        <f>IF(AO488="",0,AP488/LISTAS[[#This Row],[VENTA NETA]]-1)</f>
        <v>0</v>
      </c>
      <c r="AS488" s="39">
        <v>0</v>
      </c>
      <c r="AT488" s="48" t="e">
        <f>+LISTAS[[#This Row],[COSTO]]/AS488-1</f>
        <v>#DIV/0!</v>
      </c>
      <c r="BA488" t="s">
        <v>798</v>
      </c>
      <c r="BB488" s="36"/>
    </row>
    <row r="489" spans="1:54" x14ac:dyDescent="0.35">
      <c r="A489" s="7" t="s">
        <v>889</v>
      </c>
      <c r="B489" t="s">
        <v>798</v>
      </c>
      <c r="C489">
        <v>99</v>
      </c>
      <c r="D489" t="s">
        <v>5771</v>
      </c>
      <c r="E489" s="2">
        <v>811.92</v>
      </c>
      <c r="F489" s="7" t="str">
        <f>+_xlfn.XLOOKUP(LISTAS[[#This Row],[ID]],_01_CODIGOS_Y_COSTOS_xlsm[Producto y N°],_01_CODIGOS_Y_COSTOS_xlsm[FABRICA],"",0,1)</f>
        <v>RESORTES</v>
      </c>
      <c r="G489" s="26">
        <f>LISTAS[[#This Row],[Precio]]*(1-0.46)</f>
        <v>438.43680000000001</v>
      </c>
      <c r="H489" s="1">
        <f>+_xlfn.XLOOKUP(LISTAS[[#This Row],[ID]],_01_CODIGOS_Y_COSTOS_xlsm[Producto y N°],_01_CODIGOS_Y_COSTOS_xlsm[COSTO],0,0,1)</f>
        <v>0</v>
      </c>
      <c r="I489" s="27">
        <f>+IFERROR(LISTAS[[#This Row],[VENTA NETA]]/LISTAS[[#This Row],[COSTO]]-1,0)</f>
        <v>0</v>
      </c>
      <c r="J489" s="50" t="str">
        <f>IFERROR(VLOOKUP(LISTAS[[#This Row],[ID]],_01_CODIGOS_Y_COSTOS_xlsm[[Producto y N°]:[CODIGO]],2,0),"")</f>
        <v>99</v>
      </c>
      <c r="O489" t="s">
        <v>889</v>
      </c>
      <c r="AB489" s="12" t="str">
        <f>+LISTAS[[#This Row],[Codigo]]&amp;LISTAS[[#This Row],[Fabrica]]</f>
        <v>99RESORTES</v>
      </c>
      <c r="AC489" s="13" t="str">
        <f>+LISTAS[[#This Row],[Codigo]]</f>
        <v>99</v>
      </c>
      <c r="AD489" s="13" t="str">
        <f>+LISTAS[[#This Row],[ID]]</f>
        <v>RESORTES LINEA FERRETERIA99</v>
      </c>
      <c r="AH489" s="36"/>
      <c r="AI489" s="37">
        <f>+LISTAS[[#This Row],[Precio]]+(LISTAS[[#This Row],[Precio]]*AH489)</f>
        <v>811.92</v>
      </c>
      <c r="AJ489" s="38">
        <f t="shared" si="7"/>
        <v>405.96</v>
      </c>
      <c r="AL489" s="35" t="e">
        <f>+AJ489/LISTAS[[#This Row],[COSTO]]-1</f>
        <v>#DIV/0!</v>
      </c>
      <c r="AM489" t="str">
        <f>+LISTAS[[#This Row],[ID]]</f>
        <v>RESORTES LINEA FERRETERIA99</v>
      </c>
      <c r="AO489" s="43"/>
      <c r="AP489" s="39">
        <f>LISTAS[[#This Row],[COSTO]]+(LISTAS[[#This Row],[COSTO]]*AO489)</f>
        <v>0</v>
      </c>
      <c r="AQ489" s="44">
        <f>IF(AO489="",0,AP489/LISTAS[[#This Row],[VENTA NETA]]-1)</f>
        <v>0</v>
      </c>
      <c r="AS489" s="39">
        <v>0</v>
      </c>
      <c r="AT489" s="48" t="e">
        <f>+LISTAS[[#This Row],[COSTO]]/AS489-1</f>
        <v>#DIV/0!</v>
      </c>
      <c r="BA489" t="s">
        <v>798</v>
      </c>
      <c r="BB489" s="36"/>
    </row>
    <row r="490" spans="1:54" x14ac:dyDescent="0.35">
      <c r="A490" s="7" t="s">
        <v>890</v>
      </c>
      <c r="B490" t="s">
        <v>798</v>
      </c>
      <c r="C490">
        <v>100</v>
      </c>
      <c r="D490" t="s">
        <v>5772</v>
      </c>
      <c r="E490" s="2">
        <v>811.92</v>
      </c>
      <c r="F490" s="7" t="str">
        <f>+_xlfn.XLOOKUP(LISTAS[[#This Row],[ID]],_01_CODIGOS_Y_COSTOS_xlsm[Producto y N°],_01_CODIGOS_Y_COSTOS_xlsm[FABRICA],"",0,1)</f>
        <v>RESORTES</v>
      </c>
      <c r="G490" s="26">
        <f>LISTAS[[#This Row],[Precio]]*(1-0.46)</f>
        <v>438.43680000000001</v>
      </c>
      <c r="H490" s="1">
        <f>+_xlfn.XLOOKUP(LISTAS[[#This Row],[ID]],_01_CODIGOS_Y_COSTOS_xlsm[Producto y N°],_01_CODIGOS_Y_COSTOS_xlsm[COSTO],0,0,1)</f>
        <v>0</v>
      </c>
      <c r="I490" s="27">
        <f>+IFERROR(LISTAS[[#This Row],[VENTA NETA]]/LISTAS[[#This Row],[COSTO]]-1,0)</f>
        <v>0</v>
      </c>
      <c r="J490" s="50" t="str">
        <f>IFERROR(VLOOKUP(LISTAS[[#This Row],[ID]],_01_CODIGOS_Y_COSTOS_xlsm[[Producto y N°]:[CODIGO]],2,0),"")</f>
        <v>100</v>
      </c>
      <c r="O490" t="s">
        <v>890</v>
      </c>
      <c r="AB490" s="12" t="str">
        <f>+LISTAS[[#This Row],[Codigo]]&amp;LISTAS[[#This Row],[Fabrica]]</f>
        <v>100RESORTES</v>
      </c>
      <c r="AC490" s="13" t="str">
        <f>+LISTAS[[#This Row],[Codigo]]</f>
        <v>100</v>
      </c>
      <c r="AD490" s="13" t="str">
        <f>+LISTAS[[#This Row],[ID]]</f>
        <v>RESORTES LINEA FERRETERIA100</v>
      </c>
      <c r="AH490" s="36"/>
      <c r="AI490" s="37">
        <f>+LISTAS[[#This Row],[Precio]]+(LISTAS[[#This Row],[Precio]]*AH490)</f>
        <v>811.92</v>
      </c>
      <c r="AJ490" s="38">
        <f t="shared" si="7"/>
        <v>405.96</v>
      </c>
      <c r="AL490" s="35" t="e">
        <f>+AJ490/LISTAS[[#This Row],[COSTO]]-1</f>
        <v>#DIV/0!</v>
      </c>
      <c r="AM490" t="str">
        <f>+LISTAS[[#This Row],[ID]]</f>
        <v>RESORTES LINEA FERRETERIA100</v>
      </c>
      <c r="AO490" s="43"/>
      <c r="AP490" s="39">
        <f>LISTAS[[#This Row],[COSTO]]+(LISTAS[[#This Row],[COSTO]]*AO490)</f>
        <v>0</v>
      </c>
      <c r="AQ490" s="44">
        <f>IF(AO490="",0,AP490/LISTAS[[#This Row],[VENTA NETA]]-1)</f>
        <v>0</v>
      </c>
      <c r="AS490" s="39">
        <v>0</v>
      </c>
      <c r="AT490" s="48" t="e">
        <f>+LISTAS[[#This Row],[COSTO]]/AS490-1</f>
        <v>#DIV/0!</v>
      </c>
      <c r="BA490" t="s">
        <v>798</v>
      </c>
      <c r="BB490" s="36"/>
    </row>
    <row r="491" spans="1:54" x14ac:dyDescent="0.35">
      <c r="A491" s="7" t="s">
        <v>891</v>
      </c>
      <c r="B491" t="s">
        <v>798</v>
      </c>
      <c r="C491">
        <v>101</v>
      </c>
      <c r="D491" t="s">
        <v>5773</v>
      </c>
      <c r="E491" s="2">
        <v>811.92</v>
      </c>
      <c r="F491" s="7" t="str">
        <f>+_xlfn.XLOOKUP(LISTAS[[#This Row],[ID]],_01_CODIGOS_Y_COSTOS_xlsm[Producto y N°],_01_CODIGOS_Y_COSTOS_xlsm[FABRICA],"",0,1)</f>
        <v>RESORTES</v>
      </c>
      <c r="G491" s="26">
        <f>LISTAS[[#This Row],[Precio]]*(1-0.46)</f>
        <v>438.43680000000001</v>
      </c>
      <c r="H491" s="1">
        <f>+_xlfn.XLOOKUP(LISTAS[[#This Row],[ID]],_01_CODIGOS_Y_COSTOS_xlsm[Producto y N°],_01_CODIGOS_Y_COSTOS_xlsm[COSTO],0,0,1)</f>
        <v>0</v>
      </c>
      <c r="I491" s="27">
        <f>+IFERROR(LISTAS[[#This Row],[VENTA NETA]]/LISTAS[[#This Row],[COSTO]]-1,0)</f>
        <v>0</v>
      </c>
      <c r="J491" s="50" t="str">
        <f>IFERROR(VLOOKUP(LISTAS[[#This Row],[ID]],_01_CODIGOS_Y_COSTOS_xlsm[[Producto y N°]:[CODIGO]],2,0),"")</f>
        <v>101</v>
      </c>
      <c r="O491" t="s">
        <v>891</v>
      </c>
      <c r="AB491" s="12" t="str">
        <f>+LISTAS[[#This Row],[Codigo]]&amp;LISTAS[[#This Row],[Fabrica]]</f>
        <v>101RESORTES</v>
      </c>
      <c r="AC491" s="13" t="str">
        <f>+LISTAS[[#This Row],[Codigo]]</f>
        <v>101</v>
      </c>
      <c r="AD491" s="13" t="str">
        <f>+LISTAS[[#This Row],[ID]]</f>
        <v>RESORTES LINEA FERRETERIA101</v>
      </c>
      <c r="AH491" s="36"/>
      <c r="AI491" s="37">
        <f>+LISTAS[[#This Row],[Precio]]+(LISTAS[[#This Row],[Precio]]*AH491)</f>
        <v>811.92</v>
      </c>
      <c r="AJ491" s="38">
        <f t="shared" si="7"/>
        <v>405.96</v>
      </c>
      <c r="AL491" s="35" t="e">
        <f>+AJ491/LISTAS[[#This Row],[COSTO]]-1</f>
        <v>#DIV/0!</v>
      </c>
      <c r="AM491" t="str">
        <f>+LISTAS[[#This Row],[ID]]</f>
        <v>RESORTES LINEA FERRETERIA101</v>
      </c>
      <c r="AO491" s="43"/>
      <c r="AP491" s="39">
        <f>LISTAS[[#This Row],[COSTO]]+(LISTAS[[#This Row],[COSTO]]*AO491)</f>
        <v>0</v>
      </c>
      <c r="AQ491" s="44">
        <f>IF(AO491="",0,AP491/LISTAS[[#This Row],[VENTA NETA]]-1)</f>
        <v>0</v>
      </c>
      <c r="AS491" s="39">
        <v>0</v>
      </c>
      <c r="AT491" s="48" t="e">
        <f>+LISTAS[[#This Row],[COSTO]]/AS491-1</f>
        <v>#DIV/0!</v>
      </c>
      <c r="BA491" t="s">
        <v>798</v>
      </c>
      <c r="BB491" s="36"/>
    </row>
    <row r="492" spans="1:54" x14ac:dyDescent="0.35">
      <c r="A492" s="7" t="s">
        <v>892</v>
      </c>
      <c r="B492" t="s">
        <v>798</v>
      </c>
      <c r="C492">
        <v>102</v>
      </c>
      <c r="D492" t="s">
        <v>5774</v>
      </c>
      <c r="E492" s="2">
        <v>811.92</v>
      </c>
      <c r="F492" s="7" t="str">
        <f>+_xlfn.XLOOKUP(LISTAS[[#This Row],[ID]],_01_CODIGOS_Y_COSTOS_xlsm[Producto y N°],_01_CODIGOS_Y_COSTOS_xlsm[FABRICA],"",0,1)</f>
        <v>RESORTES</v>
      </c>
      <c r="G492" s="26">
        <f>LISTAS[[#This Row],[Precio]]*(1-0.46)</f>
        <v>438.43680000000001</v>
      </c>
      <c r="H492" s="1">
        <f>+_xlfn.XLOOKUP(LISTAS[[#This Row],[ID]],_01_CODIGOS_Y_COSTOS_xlsm[Producto y N°],_01_CODIGOS_Y_COSTOS_xlsm[COSTO],0,0,1)</f>
        <v>0</v>
      </c>
      <c r="I492" s="27">
        <f>+IFERROR(LISTAS[[#This Row],[VENTA NETA]]/LISTAS[[#This Row],[COSTO]]-1,0)</f>
        <v>0</v>
      </c>
      <c r="J492" s="50" t="str">
        <f>IFERROR(VLOOKUP(LISTAS[[#This Row],[ID]],_01_CODIGOS_Y_COSTOS_xlsm[[Producto y N°]:[CODIGO]],2,0),"")</f>
        <v>102</v>
      </c>
      <c r="O492" t="s">
        <v>892</v>
      </c>
      <c r="AB492" s="12" t="str">
        <f>+LISTAS[[#This Row],[Codigo]]&amp;LISTAS[[#This Row],[Fabrica]]</f>
        <v>102RESORTES</v>
      </c>
      <c r="AC492" s="13" t="str">
        <f>+LISTAS[[#This Row],[Codigo]]</f>
        <v>102</v>
      </c>
      <c r="AD492" s="13" t="str">
        <f>+LISTAS[[#This Row],[ID]]</f>
        <v>RESORTES LINEA FERRETERIA102</v>
      </c>
      <c r="AH492" s="36"/>
      <c r="AI492" s="37">
        <f>+LISTAS[[#This Row],[Precio]]+(LISTAS[[#This Row],[Precio]]*AH492)</f>
        <v>811.92</v>
      </c>
      <c r="AJ492" s="38">
        <f t="shared" si="7"/>
        <v>405.96</v>
      </c>
      <c r="AL492" s="35" t="e">
        <f>+AJ492/LISTAS[[#This Row],[COSTO]]-1</f>
        <v>#DIV/0!</v>
      </c>
      <c r="AM492" t="str">
        <f>+LISTAS[[#This Row],[ID]]</f>
        <v>RESORTES LINEA FERRETERIA102</v>
      </c>
      <c r="AO492" s="43"/>
      <c r="AP492" s="39">
        <f>LISTAS[[#This Row],[COSTO]]+(LISTAS[[#This Row],[COSTO]]*AO492)</f>
        <v>0</v>
      </c>
      <c r="AQ492" s="44">
        <f>IF(AO492="",0,AP492/LISTAS[[#This Row],[VENTA NETA]]-1)</f>
        <v>0</v>
      </c>
      <c r="AS492" s="39">
        <v>0</v>
      </c>
      <c r="AT492" s="48" t="e">
        <f>+LISTAS[[#This Row],[COSTO]]/AS492-1</f>
        <v>#DIV/0!</v>
      </c>
      <c r="BA492" t="s">
        <v>798</v>
      </c>
      <c r="BB492" s="36"/>
    </row>
    <row r="493" spans="1:54" x14ac:dyDescent="0.35">
      <c r="A493" s="7" t="s">
        <v>893</v>
      </c>
      <c r="B493" t="s">
        <v>798</v>
      </c>
      <c r="C493">
        <v>103</v>
      </c>
      <c r="D493" t="s">
        <v>5775</v>
      </c>
      <c r="E493" s="2">
        <v>848.52</v>
      </c>
      <c r="F493" s="7" t="str">
        <f>+_xlfn.XLOOKUP(LISTAS[[#This Row],[ID]],_01_CODIGOS_Y_COSTOS_xlsm[Producto y N°],_01_CODIGOS_Y_COSTOS_xlsm[FABRICA],"",0,1)</f>
        <v>RESORTES</v>
      </c>
      <c r="G493" s="26">
        <f>LISTAS[[#This Row],[Precio]]*(1-0.46)</f>
        <v>458.20080000000002</v>
      </c>
      <c r="H493" s="1">
        <f>+_xlfn.XLOOKUP(LISTAS[[#This Row],[ID]],_01_CODIGOS_Y_COSTOS_xlsm[Producto y N°],_01_CODIGOS_Y_COSTOS_xlsm[COSTO],0,0,1)</f>
        <v>267.89999999999998</v>
      </c>
      <c r="I493" s="27">
        <f>+IFERROR(LISTAS[[#This Row],[VENTA NETA]]/LISTAS[[#This Row],[COSTO]]-1,0)</f>
        <v>0.71034266517357247</v>
      </c>
      <c r="J493" s="50" t="str">
        <f>IFERROR(VLOOKUP(LISTAS[[#This Row],[ID]],_01_CODIGOS_Y_COSTOS_xlsm[[Producto y N°]:[CODIGO]],2,0),"")</f>
        <v>103</v>
      </c>
      <c r="O493" t="s">
        <v>893</v>
      </c>
      <c r="AB493" s="12" t="str">
        <f>+LISTAS[[#This Row],[Codigo]]&amp;LISTAS[[#This Row],[Fabrica]]</f>
        <v>103RESORTES</v>
      </c>
      <c r="AC493" s="13" t="str">
        <f>+LISTAS[[#This Row],[Codigo]]</f>
        <v>103</v>
      </c>
      <c r="AD493" s="13" t="str">
        <f>+LISTAS[[#This Row],[ID]]</f>
        <v>RESORTES LINEA FERRETERIA103</v>
      </c>
      <c r="AH493" s="36"/>
      <c r="AI493" s="37">
        <f>+LISTAS[[#This Row],[Precio]]+(LISTAS[[#This Row],[Precio]]*AH493)</f>
        <v>848.52</v>
      </c>
      <c r="AJ493" s="38">
        <f t="shared" si="7"/>
        <v>424.26</v>
      </c>
      <c r="AL493" s="35">
        <f>+AJ493/LISTAS[[#This Row],[COSTO]]-1</f>
        <v>0.58365061590145584</v>
      </c>
      <c r="AM493" t="str">
        <f>+LISTAS[[#This Row],[ID]]</f>
        <v>RESORTES LINEA FERRETERIA103</v>
      </c>
      <c r="AO493" s="43"/>
      <c r="AP493" s="39">
        <f>LISTAS[[#This Row],[COSTO]]+(LISTAS[[#This Row],[COSTO]]*AO493)</f>
        <v>267.89999999999998</v>
      </c>
      <c r="AQ493" s="44">
        <f>IF(AO493="",0,AP493/LISTAS[[#This Row],[VENTA NETA]]-1)</f>
        <v>0</v>
      </c>
      <c r="AS493" s="39">
        <v>0</v>
      </c>
      <c r="AT493" s="48" t="e">
        <f>+LISTAS[[#This Row],[COSTO]]/AS493-1</f>
        <v>#DIV/0!</v>
      </c>
      <c r="BA493" t="s">
        <v>798</v>
      </c>
      <c r="BB493" s="36"/>
    </row>
    <row r="494" spans="1:54" x14ac:dyDescent="0.35">
      <c r="A494" s="7" t="s">
        <v>894</v>
      </c>
      <c r="B494" t="s">
        <v>895</v>
      </c>
      <c r="C494">
        <v>269</v>
      </c>
      <c r="D494" t="s">
        <v>5776</v>
      </c>
      <c r="E494" s="2">
        <v>3408.08</v>
      </c>
      <c r="F494" s="7" t="str">
        <f>+_xlfn.XLOOKUP(LISTAS[[#This Row],[ID]],_01_CODIGOS_Y_COSTOS_xlsm[Producto y N°],_01_CODIGOS_Y_COSTOS_xlsm[FABRICA],"",0,1)</f>
        <v>RESORTES</v>
      </c>
      <c r="G494" s="26">
        <f>LISTAS[[#This Row],[Precio]]*(1-0.46)</f>
        <v>1840.3632</v>
      </c>
      <c r="H494" s="1">
        <f>+_xlfn.XLOOKUP(LISTAS[[#This Row],[ID]],_01_CODIGOS_Y_COSTOS_xlsm[Producto y N°],_01_CODIGOS_Y_COSTOS_xlsm[COSTO],0,0,1)</f>
        <v>0</v>
      </c>
      <c r="I494" s="27">
        <f>+IFERROR(LISTAS[[#This Row],[VENTA NETA]]/LISTAS[[#This Row],[COSTO]]-1,0)</f>
        <v>0</v>
      </c>
      <c r="J494" s="50" t="str">
        <f>IFERROR(VLOOKUP(LISTAS[[#This Row],[ID]],_01_CODIGOS_Y_COSTOS_xlsm[[Producto y N°]:[CODIGO]],2,0),"")</f>
        <v>269</v>
      </c>
      <c r="O494" t="s">
        <v>894</v>
      </c>
      <c r="AB494" s="12" t="str">
        <f>+LISTAS[[#This Row],[Codigo]]&amp;LISTAS[[#This Row],[Fabrica]]</f>
        <v>269RESORTES</v>
      </c>
      <c r="AC494" s="13" t="str">
        <f>+LISTAS[[#This Row],[Codigo]]</f>
        <v>269</v>
      </c>
      <c r="AD494" s="13" t="str">
        <f>+LISTAS[[#This Row],[ID]]</f>
        <v>RESORTES LINEA COMPLEMENTARIA269</v>
      </c>
      <c r="AH494" s="36"/>
      <c r="AI494" s="37">
        <f>+LISTAS[[#This Row],[Precio]]+(LISTAS[[#This Row],[Precio]]*AH494)</f>
        <v>3408.08</v>
      </c>
      <c r="AJ494" s="38">
        <f t="shared" si="7"/>
        <v>1704.04</v>
      </c>
      <c r="AL494" s="35" t="e">
        <f>+AJ494/LISTAS[[#This Row],[COSTO]]-1</f>
        <v>#DIV/0!</v>
      </c>
      <c r="AM494" t="str">
        <f>+LISTAS[[#This Row],[ID]]</f>
        <v>RESORTES LINEA COMPLEMENTARIA269</v>
      </c>
      <c r="AO494" s="43"/>
      <c r="AP494" s="39">
        <f>LISTAS[[#This Row],[COSTO]]+(LISTAS[[#This Row],[COSTO]]*AO494)</f>
        <v>0</v>
      </c>
      <c r="AQ494" s="44">
        <f>IF(AO494="",0,AP494/LISTAS[[#This Row],[VENTA NETA]]-1)</f>
        <v>0</v>
      </c>
      <c r="AS494" s="39">
        <v>0</v>
      </c>
      <c r="AT494" s="48" t="e">
        <f>+LISTAS[[#This Row],[COSTO]]/AS494-1</f>
        <v>#DIV/0!</v>
      </c>
      <c r="BA494" t="s">
        <v>895</v>
      </c>
      <c r="BB494" s="36"/>
    </row>
    <row r="495" spans="1:54" x14ac:dyDescent="0.35">
      <c r="A495" s="7" t="s">
        <v>896</v>
      </c>
      <c r="B495" t="s">
        <v>895</v>
      </c>
      <c r="C495">
        <v>270</v>
      </c>
      <c r="D495" t="s">
        <v>5777</v>
      </c>
      <c r="E495" s="2">
        <v>933.16</v>
      </c>
      <c r="F495" s="7" t="str">
        <f>+_xlfn.XLOOKUP(LISTAS[[#This Row],[ID]],_01_CODIGOS_Y_COSTOS_xlsm[Producto y N°],_01_CODIGOS_Y_COSTOS_xlsm[FABRICA],"",0,1)</f>
        <v>RESORTES</v>
      </c>
      <c r="G495" s="26">
        <f>LISTAS[[#This Row],[Precio]]*(1-0.46)</f>
        <v>503.90640000000002</v>
      </c>
      <c r="H495" s="1">
        <f>+_xlfn.XLOOKUP(LISTAS[[#This Row],[ID]],_01_CODIGOS_Y_COSTOS_xlsm[Producto y N°],_01_CODIGOS_Y_COSTOS_xlsm[COSTO],0,0,1)</f>
        <v>0</v>
      </c>
      <c r="I495" s="27">
        <f>+IFERROR(LISTAS[[#This Row],[VENTA NETA]]/LISTAS[[#This Row],[COSTO]]-1,0)</f>
        <v>0</v>
      </c>
      <c r="J495" s="50" t="str">
        <f>IFERROR(VLOOKUP(LISTAS[[#This Row],[ID]],_01_CODIGOS_Y_COSTOS_xlsm[[Producto y N°]:[CODIGO]],2,0),"")</f>
        <v>270</v>
      </c>
      <c r="O495" t="s">
        <v>896</v>
      </c>
      <c r="AB495" s="12" t="str">
        <f>+LISTAS[[#This Row],[Codigo]]&amp;LISTAS[[#This Row],[Fabrica]]</f>
        <v>270RESORTES</v>
      </c>
      <c r="AC495" s="13" t="str">
        <f>+LISTAS[[#This Row],[Codigo]]</f>
        <v>270</v>
      </c>
      <c r="AD495" s="13" t="str">
        <f>+LISTAS[[#This Row],[ID]]</f>
        <v>RESORTES LINEA COMPLEMENTARIA270</v>
      </c>
      <c r="AH495" s="36"/>
      <c r="AI495" s="37">
        <f>+LISTAS[[#This Row],[Precio]]+(LISTAS[[#This Row],[Precio]]*AH495)</f>
        <v>933.16</v>
      </c>
      <c r="AJ495" s="38">
        <f t="shared" si="7"/>
        <v>466.58</v>
      </c>
      <c r="AL495" s="35" t="e">
        <f>+AJ495/LISTAS[[#This Row],[COSTO]]-1</f>
        <v>#DIV/0!</v>
      </c>
      <c r="AM495" t="str">
        <f>+LISTAS[[#This Row],[ID]]</f>
        <v>RESORTES LINEA COMPLEMENTARIA270</v>
      </c>
      <c r="AO495" s="43"/>
      <c r="AP495" s="39">
        <f>LISTAS[[#This Row],[COSTO]]+(LISTAS[[#This Row],[COSTO]]*AO495)</f>
        <v>0</v>
      </c>
      <c r="AQ495" s="44">
        <f>IF(AO495="",0,AP495/LISTAS[[#This Row],[VENTA NETA]]-1)</f>
        <v>0</v>
      </c>
      <c r="AS495" s="39">
        <v>0</v>
      </c>
      <c r="AT495" s="48" t="e">
        <f>+LISTAS[[#This Row],[COSTO]]/AS495-1</f>
        <v>#DIV/0!</v>
      </c>
      <c r="BA495" t="s">
        <v>895</v>
      </c>
      <c r="BB495" s="36"/>
    </row>
    <row r="496" spans="1:54" x14ac:dyDescent="0.35">
      <c r="A496" s="7" t="s">
        <v>897</v>
      </c>
      <c r="B496" t="s">
        <v>895</v>
      </c>
      <c r="C496">
        <v>271</v>
      </c>
      <c r="D496" t="s">
        <v>5778</v>
      </c>
      <c r="E496" s="2">
        <v>933.16</v>
      </c>
      <c r="F496" s="7" t="str">
        <f>+_xlfn.XLOOKUP(LISTAS[[#This Row],[ID]],_01_CODIGOS_Y_COSTOS_xlsm[Producto y N°],_01_CODIGOS_Y_COSTOS_xlsm[FABRICA],"",0,1)</f>
        <v>RESORTES</v>
      </c>
      <c r="G496" s="26">
        <f>LISTAS[[#This Row],[Precio]]*(1-0.46)</f>
        <v>503.90640000000002</v>
      </c>
      <c r="H496" s="1">
        <f>+_xlfn.XLOOKUP(LISTAS[[#This Row],[ID]],_01_CODIGOS_Y_COSTOS_xlsm[Producto y N°],_01_CODIGOS_Y_COSTOS_xlsm[COSTO],0,0,1)</f>
        <v>0</v>
      </c>
      <c r="I496" s="27">
        <f>+IFERROR(LISTAS[[#This Row],[VENTA NETA]]/LISTAS[[#This Row],[COSTO]]-1,0)</f>
        <v>0</v>
      </c>
      <c r="J496" s="50" t="str">
        <f>IFERROR(VLOOKUP(LISTAS[[#This Row],[ID]],_01_CODIGOS_Y_COSTOS_xlsm[[Producto y N°]:[CODIGO]],2,0),"")</f>
        <v>271</v>
      </c>
      <c r="O496" t="s">
        <v>897</v>
      </c>
      <c r="AB496" s="12" t="str">
        <f>+LISTAS[[#This Row],[Codigo]]&amp;LISTAS[[#This Row],[Fabrica]]</f>
        <v>271RESORTES</v>
      </c>
      <c r="AC496" s="13" t="str">
        <f>+LISTAS[[#This Row],[Codigo]]</f>
        <v>271</v>
      </c>
      <c r="AD496" s="13" t="str">
        <f>+LISTAS[[#This Row],[ID]]</f>
        <v>RESORTES LINEA COMPLEMENTARIA271</v>
      </c>
      <c r="AH496" s="36"/>
      <c r="AI496" s="37">
        <f>+LISTAS[[#This Row],[Precio]]+(LISTAS[[#This Row],[Precio]]*AH496)</f>
        <v>933.16</v>
      </c>
      <c r="AJ496" s="38">
        <f t="shared" si="7"/>
        <v>466.58</v>
      </c>
      <c r="AL496" s="35" t="e">
        <f>+AJ496/LISTAS[[#This Row],[COSTO]]-1</f>
        <v>#DIV/0!</v>
      </c>
      <c r="AM496" t="str">
        <f>+LISTAS[[#This Row],[ID]]</f>
        <v>RESORTES LINEA COMPLEMENTARIA271</v>
      </c>
      <c r="AO496" s="43"/>
      <c r="AP496" s="39">
        <f>LISTAS[[#This Row],[COSTO]]+(LISTAS[[#This Row],[COSTO]]*AO496)</f>
        <v>0</v>
      </c>
      <c r="AQ496" s="44">
        <f>IF(AO496="",0,AP496/LISTAS[[#This Row],[VENTA NETA]]-1)</f>
        <v>0</v>
      </c>
      <c r="AS496" s="39">
        <v>0</v>
      </c>
      <c r="AT496" s="48" t="e">
        <f>+LISTAS[[#This Row],[COSTO]]/AS496-1</f>
        <v>#DIV/0!</v>
      </c>
      <c r="BA496" t="s">
        <v>895</v>
      </c>
      <c r="BB496" s="36"/>
    </row>
    <row r="497" spans="1:54" x14ac:dyDescent="0.35">
      <c r="A497" s="7" t="s">
        <v>898</v>
      </c>
      <c r="B497" t="s">
        <v>895</v>
      </c>
      <c r="C497">
        <v>272</v>
      </c>
      <c r="D497" t="s">
        <v>5779</v>
      </c>
      <c r="E497" s="2">
        <v>933.16</v>
      </c>
      <c r="F497" s="7" t="str">
        <f>+_xlfn.XLOOKUP(LISTAS[[#This Row],[ID]],_01_CODIGOS_Y_COSTOS_xlsm[Producto y N°],_01_CODIGOS_Y_COSTOS_xlsm[FABRICA],"",0,1)</f>
        <v>RESORTES</v>
      </c>
      <c r="G497" s="26">
        <f>LISTAS[[#This Row],[Precio]]*(1-0.46)</f>
        <v>503.90640000000002</v>
      </c>
      <c r="H497" s="1">
        <f>+_xlfn.XLOOKUP(LISTAS[[#This Row],[ID]],_01_CODIGOS_Y_COSTOS_xlsm[Producto y N°],_01_CODIGOS_Y_COSTOS_xlsm[COSTO],0,0,1)</f>
        <v>0</v>
      </c>
      <c r="I497" s="27">
        <f>+IFERROR(LISTAS[[#This Row],[VENTA NETA]]/LISTAS[[#This Row],[COSTO]]-1,0)</f>
        <v>0</v>
      </c>
      <c r="J497" s="50" t="str">
        <f>IFERROR(VLOOKUP(LISTAS[[#This Row],[ID]],_01_CODIGOS_Y_COSTOS_xlsm[[Producto y N°]:[CODIGO]],2,0),"")</f>
        <v>272</v>
      </c>
      <c r="O497" t="s">
        <v>898</v>
      </c>
      <c r="AB497" s="12" t="str">
        <f>+LISTAS[[#This Row],[Codigo]]&amp;LISTAS[[#This Row],[Fabrica]]</f>
        <v>272RESORTES</v>
      </c>
      <c r="AC497" s="13" t="str">
        <f>+LISTAS[[#This Row],[Codigo]]</f>
        <v>272</v>
      </c>
      <c r="AD497" s="13" t="str">
        <f>+LISTAS[[#This Row],[ID]]</f>
        <v>RESORTES LINEA COMPLEMENTARIA272</v>
      </c>
      <c r="AH497" s="36"/>
      <c r="AI497" s="37">
        <f>+LISTAS[[#This Row],[Precio]]+(LISTAS[[#This Row],[Precio]]*AH497)</f>
        <v>933.16</v>
      </c>
      <c r="AJ497" s="38">
        <f t="shared" si="7"/>
        <v>466.58</v>
      </c>
      <c r="AL497" s="35" t="e">
        <f>+AJ497/LISTAS[[#This Row],[COSTO]]-1</f>
        <v>#DIV/0!</v>
      </c>
      <c r="AM497" t="str">
        <f>+LISTAS[[#This Row],[ID]]</f>
        <v>RESORTES LINEA COMPLEMENTARIA272</v>
      </c>
      <c r="AO497" s="43"/>
      <c r="AP497" s="39">
        <f>LISTAS[[#This Row],[COSTO]]+(LISTAS[[#This Row],[COSTO]]*AO497)</f>
        <v>0</v>
      </c>
      <c r="AQ497" s="44">
        <f>IF(AO497="",0,AP497/LISTAS[[#This Row],[VENTA NETA]]-1)</f>
        <v>0</v>
      </c>
      <c r="AS497" s="39">
        <v>0</v>
      </c>
      <c r="AT497" s="48" t="e">
        <f>+LISTAS[[#This Row],[COSTO]]/AS497-1</f>
        <v>#DIV/0!</v>
      </c>
      <c r="BA497" t="s">
        <v>895</v>
      </c>
      <c r="BB497" s="36"/>
    </row>
    <row r="498" spans="1:54" x14ac:dyDescent="0.35">
      <c r="A498" s="7" t="s">
        <v>899</v>
      </c>
      <c r="B498" t="s">
        <v>895</v>
      </c>
      <c r="C498">
        <v>273</v>
      </c>
      <c r="D498" t="s">
        <v>5780</v>
      </c>
      <c r="E498" s="2">
        <v>1512.52</v>
      </c>
      <c r="F498" s="7" t="str">
        <f>+_xlfn.XLOOKUP(LISTAS[[#This Row],[ID]],_01_CODIGOS_Y_COSTOS_xlsm[Producto y N°],_01_CODIGOS_Y_COSTOS_xlsm[FABRICA],"",0,1)</f>
        <v>RESORTES</v>
      </c>
      <c r="G498" s="26">
        <f>LISTAS[[#This Row],[Precio]]*(1-0.46)</f>
        <v>816.76080000000002</v>
      </c>
      <c r="H498" s="1">
        <f>+_xlfn.XLOOKUP(LISTAS[[#This Row],[ID]],_01_CODIGOS_Y_COSTOS_xlsm[Producto y N°],_01_CODIGOS_Y_COSTOS_xlsm[COSTO],0,0,1)</f>
        <v>338.4</v>
      </c>
      <c r="I498" s="27">
        <f>+IFERROR(LISTAS[[#This Row],[VENTA NETA]]/LISTAS[[#This Row],[COSTO]]-1,0)</f>
        <v>1.4135957446808511</v>
      </c>
      <c r="J498" s="50" t="str">
        <f>IFERROR(VLOOKUP(LISTAS[[#This Row],[ID]],_01_CODIGOS_Y_COSTOS_xlsm[[Producto y N°]:[CODIGO]],2,0),"")</f>
        <v>273</v>
      </c>
      <c r="O498" t="s">
        <v>899</v>
      </c>
      <c r="AB498" s="12" t="str">
        <f>+LISTAS[[#This Row],[Codigo]]&amp;LISTAS[[#This Row],[Fabrica]]</f>
        <v>273RESORTES</v>
      </c>
      <c r="AC498" s="13" t="str">
        <f>+LISTAS[[#This Row],[Codigo]]</f>
        <v>273</v>
      </c>
      <c r="AD498" s="13" t="str">
        <f>+LISTAS[[#This Row],[ID]]</f>
        <v>RESORTES LINEA COMPLEMENTARIA273</v>
      </c>
      <c r="AH498" s="36"/>
      <c r="AI498" s="37">
        <f>+LISTAS[[#This Row],[Precio]]+(LISTAS[[#This Row],[Precio]]*AH498)</f>
        <v>1512.52</v>
      </c>
      <c r="AJ498" s="38">
        <f t="shared" si="7"/>
        <v>756.26</v>
      </c>
      <c r="AL498" s="35">
        <f>+AJ498/LISTAS[[#This Row],[COSTO]]-1</f>
        <v>1.2348108747044919</v>
      </c>
      <c r="AM498" t="str">
        <f>+LISTAS[[#This Row],[ID]]</f>
        <v>RESORTES LINEA COMPLEMENTARIA273</v>
      </c>
      <c r="AO498" s="43"/>
      <c r="AP498" s="39">
        <f>LISTAS[[#This Row],[COSTO]]+(LISTAS[[#This Row],[COSTO]]*AO498)</f>
        <v>338.4</v>
      </c>
      <c r="AQ498" s="44">
        <f>IF(AO498="",0,AP498/LISTAS[[#This Row],[VENTA NETA]]-1)</f>
        <v>0</v>
      </c>
      <c r="AS498" s="39">
        <v>0</v>
      </c>
      <c r="AT498" s="48" t="e">
        <f>+LISTAS[[#This Row],[COSTO]]/AS498-1</f>
        <v>#DIV/0!</v>
      </c>
      <c r="BA498" t="s">
        <v>895</v>
      </c>
      <c r="BB498" s="36"/>
    </row>
    <row r="499" spans="1:54" x14ac:dyDescent="0.35">
      <c r="A499" s="7" t="s">
        <v>900</v>
      </c>
      <c r="B499" t="s">
        <v>895</v>
      </c>
      <c r="C499">
        <v>274</v>
      </c>
      <c r="D499" t="s">
        <v>5781</v>
      </c>
      <c r="E499" s="2">
        <v>1279.96</v>
      </c>
      <c r="F499" s="7" t="str">
        <f>+_xlfn.XLOOKUP(LISTAS[[#This Row],[ID]],_01_CODIGOS_Y_COSTOS_xlsm[Producto y N°],_01_CODIGOS_Y_COSTOS_xlsm[FABRICA],"",0,1)</f>
        <v>RESORTES</v>
      </c>
      <c r="G499" s="26">
        <f>LISTAS[[#This Row],[Precio]]*(1-0.46)</f>
        <v>691.17840000000001</v>
      </c>
      <c r="H499" s="1">
        <f>+_xlfn.XLOOKUP(LISTAS[[#This Row],[ID]],_01_CODIGOS_Y_COSTOS_xlsm[Producto y N°],_01_CODIGOS_Y_COSTOS_xlsm[COSTO],0,0,1)</f>
        <v>324.3</v>
      </c>
      <c r="I499" s="27">
        <f>+IFERROR(LISTAS[[#This Row],[VENTA NETA]]/LISTAS[[#This Row],[COSTO]]-1,0)</f>
        <v>1.1312932469935246</v>
      </c>
      <c r="J499" s="50" t="str">
        <f>IFERROR(VLOOKUP(LISTAS[[#This Row],[ID]],_01_CODIGOS_Y_COSTOS_xlsm[[Producto y N°]:[CODIGO]],2,0),"")</f>
        <v>274</v>
      </c>
      <c r="O499" t="s">
        <v>900</v>
      </c>
      <c r="AB499" s="12" t="str">
        <f>+LISTAS[[#This Row],[Codigo]]&amp;LISTAS[[#This Row],[Fabrica]]</f>
        <v>274RESORTES</v>
      </c>
      <c r="AC499" s="13" t="str">
        <f>+LISTAS[[#This Row],[Codigo]]</f>
        <v>274</v>
      </c>
      <c r="AD499" s="13" t="str">
        <f>+LISTAS[[#This Row],[ID]]</f>
        <v>RESORTES LINEA COMPLEMENTARIA274</v>
      </c>
      <c r="AH499" s="36"/>
      <c r="AI499" s="37">
        <f>+LISTAS[[#This Row],[Precio]]+(LISTAS[[#This Row],[Precio]]*AH499)</f>
        <v>1279.96</v>
      </c>
      <c r="AJ499" s="38">
        <f t="shared" si="7"/>
        <v>639.98</v>
      </c>
      <c r="AL499" s="35">
        <f>+AJ499/LISTAS[[#This Row],[COSTO]]-1</f>
        <v>0.97341967314215228</v>
      </c>
      <c r="AM499" t="str">
        <f>+LISTAS[[#This Row],[ID]]</f>
        <v>RESORTES LINEA COMPLEMENTARIA274</v>
      </c>
      <c r="AO499" s="43"/>
      <c r="AP499" s="39">
        <f>LISTAS[[#This Row],[COSTO]]+(LISTAS[[#This Row],[COSTO]]*AO499)</f>
        <v>324.3</v>
      </c>
      <c r="AQ499" s="44">
        <f>IF(AO499="",0,AP499/LISTAS[[#This Row],[VENTA NETA]]-1)</f>
        <v>0</v>
      </c>
      <c r="AS499" s="39">
        <v>0</v>
      </c>
      <c r="AT499" s="48" t="e">
        <f>+LISTAS[[#This Row],[COSTO]]/AS499-1</f>
        <v>#DIV/0!</v>
      </c>
      <c r="BA499" t="s">
        <v>895</v>
      </c>
      <c r="BB499" s="36"/>
    </row>
    <row r="500" spans="1:54" x14ac:dyDescent="0.35">
      <c r="A500" s="7" t="s">
        <v>901</v>
      </c>
      <c r="B500" t="s">
        <v>895</v>
      </c>
      <c r="C500">
        <v>275</v>
      </c>
      <c r="D500" t="s">
        <v>5782</v>
      </c>
      <c r="E500" s="2">
        <v>1883.36</v>
      </c>
      <c r="F500" s="7" t="str">
        <f>+_xlfn.XLOOKUP(LISTAS[[#This Row],[ID]],_01_CODIGOS_Y_COSTOS_xlsm[Producto y N°],_01_CODIGOS_Y_COSTOS_xlsm[FABRICA],"",0,1)</f>
        <v>RESORTES</v>
      </c>
      <c r="G500" s="26">
        <f>LISTAS[[#This Row],[Precio]]*(1-0.46)</f>
        <v>1017.0144</v>
      </c>
      <c r="H500" s="1">
        <f>+_xlfn.XLOOKUP(LISTAS[[#This Row],[ID]],_01_CODIGOS_Y_COSTOS_xlsm[Producto y N°],_01_CODIGOS_Y_COSTOS_xlsm[COSTO],0,0,1)</f>
        <v>465.3</v>
      </c>
      <c r="I500" s="27">
        <f>+IFERROR(LISTAS[[#This Row],[VENTA NETA]]/LISTAS[[#This Row],[COSTO]]-1,0)</f>
        <v>1.1857176015473887</v>
      </c>
      <c r="J500" s="50" t="str">
        <f>IFERROR(VLOOKUP(LISTAS[[#This Row],[ID]],_01_CODIGOS_Y_COSTOS_xlsm[[Producto y N°]:[CODIGO]],2,0),"")</f>
        <v>275</v>
      </c>
      <c r="O500" t="s">
        <v>901</v>
      </c>
      <c r="AB500" s="12" t="str">
        <f>+LISTAS[[#This Row],[Codigo]]&amp;LISTAS[[#This Row],[Fabrica]]</f>
        <v>275RESORTES</v>
      </c>
      <c r="AC500" s="13" t="str">
        <f>+LISTAS[[#This Row],[Codigo]]</f>
        <v>275</v>
      </c>
      <c r="AD500" s="13" t="str">
        <f>+LISTAS[[#This Row],[ID]]</f>
        <v>RESORTES LINEA COMPLEMENTARIA275</v>
      </c>
      <c r="AH500" s="36"/>
      <c r="AI500" s="37">
        <f>+LISTAS[[#This Row],[Precio]]+(LISTAS[[#This Row],[Precio]]*AH500)</f>
        <v>1883.36</v>
      </c>
      <c r="AJ500" s="38">
        <f t="shared" si="7"/>
        <v>941.68</v>
      </c>
      <c r="AL500" s="35">
        <f>+AJ500/LISTAS[[#This Row],[COSTO]]-1</f>
        <v>1.02381259402536</v>
      </c>
      <c r="AM500" t="str">
        <f>+LISTAS[[#This Row],[ID]]</f>
        <v>RESORTES LINEA COMPLEMENTARIA275</v>
      </c>
      <c r="AO500" s="43"/>
      <c r="AP500" s="39">
        <f>LISTAS[[#This Row],[COSTO]]+(LISTAS[[#This Row],[COSTO]]*AO500)</f>
        <v>465.3</v>
      </c>
      <c r="AQ500" s="44">
        <f>IF(AO500="",0,AP500/LISTAS[[#This Row],[VENTA NETA]]-1)</f>
        <v>0</v>
      </c>
      <c r="AS500" s="39">
        <v>0</v>
      </c>
      <c r="AT500" s="48" t="e">
        <f>+LISTAS[[#This Row],[COSTO]]/AS500-1</f>
        <v>#DIV/0!</v>
      </c>
      <c r="BA500" t="s">
        <v>895</v>
      </c>
      <c r="BB500" s="36"/>
    </row>
    <row r="501" spans="1:54" x14ac:dyDescent="0.35">
      <c r="A501" s="7" t="s">
        <v>902</v>
      </c>
      <c r="B501" t="s">
        <v>895</v>
      </c>
      <c r="C501">
        <v>276</v>
      </c>
      <c r="D501" t="s">
        <v>5783</v>
      </c>
      <c r="E501" s="2">
        <v>2511.12</v>
      </c>
      <c r="F501" s="7" t="str">
        <f>+_xlfn.XLOOKUP(LISTAS[[#This Row],[ID]],_01_CODIGOS_Y_COSTOS_xlsm[Producto y N°],_01_CODIGOS_Y_COSTOS_xlsm[FABRICA],"",0,1)</f>
        <v>RESORTES</v>
      </c>
      <c r="G501" s="26">
        <f>LISTAS[[#This Row],[Precio]]*(1-0.46)</f>
        <v>1356.0047999999999</v>
      </c>
      <c r="H501" s="1">
        <f>+_xlfn.XLOOKUP(LISTAS[[#This Row],[ID]],_01_CODIGOS_Y_COSTOS_xlsm[Producto y N°],_01_CODIGOS_Y_COSTOS_xlsm[COSTO],0,0,1)</f>
        <v>606.29999999999995</v>
      </c>
      <c r="I501" s="27">
        <f>+IFERROR(LISTAS[[#This Row],[VENTA NETA]]/LISTAS[[#This Row],[COSTO]]-1,0)</f>
        <v>1.2365244928253341</v>
      </c>
      <c r="J501" s="50" t="str">
        <f>IFERROR(VLOOKUP(LISTAS[[#This Row],[ID]],_01_CODIGOS_Y_COSTOS_xlsm[[Producto y N°]:[CODIGO]],2,0),"")</f>
        <v>276</v>
      </c>
      <c r="O501" t="s">
        <v>902</v>
      </c>
      <c r="AB501" s="12" t="str">
        <f>+LISTAS[[#This Row],[Codigo]]&amp;LISTAS[[#This Row],[Fabrica]]</f>
        <v>276RESORTES</v>
      </c>
      <c r="AC501" s="13" t="str">
        <f>+LISTAS[[#This Row],[Codigo]]</f>
        <v>276</v>
      </c>
      <c r="AD501" s="13" t="str">
        <f>+LISTAS[[#This Row],[ID]]</f>
        <v>RESORTES LINEA COMPLEMENTARIA276</v>
      </c>
      <c r="AH501" s="36"/>
      <c r="AI501" s="37">
        <f>+LISTAS[[#This Row],[Precio]]+(LISTAS[[#This Row],[Precio]]*AH501)</f>
        <v>2511.12</v>
      </c>
      <c r="AJ501" s="38">
        <f t="shared" si="7"/>
        <v>1255.56</v>
      </c>
      <c r="AL501" s="35">
        <f>+AJ501/LISTAS[[#This Row],[COSTO]]-1</f>
        <v>1.0708560118753092</v>
      </c>
      <c r="AM501" t="str">
        <f>+LISTAS[[#This Row],[ID]]</f>
        <v>RESORTES LINEA COMPLEMENTARIA276</v>
      </c>
      <c r="AO501" s="43"/>
      <c r="AP501" s="39">
        <f>LISTAS[[#This Row],[COSTO]]+(LISTAS[[#This Row],[COSTO]]*AO501)</f>
        <v>606.29999999999995</v>
      </c>
      <c r="AQ501" s="44">
        <f>IF(AO501="",0,AP501/LISTAS[[#This Row],[VENTA NETA]]-1)</f>
        <v>0</v>
      </c>
      <c r="AS501" s="39">
        <v>0</v>
      </c>
      <c r="AT501" s="48" t="e">
        <f>+LISTAS[[#This Row],[COSTO]]/AS501-1</f>
        <v>#DIV/0!</v>
      </c>
      <c r="BA501" t="s">
        <v>895</v>
      </c>
      <c r="BB501" s="36"/>
    </row>
    <row r="502" spans="1:54" x14ac:dyDescent="0.35">
      <c r="A502" s="7" t="s">
        <v>903</v>
      </c>
      <c r="B502" t="s">
        <v>895</v>
      </c>
      <c r="C502">
        <v>277</v>
      </c>
      <c r="D502" t="s">
        <v>5784</v>
      </c>
      <c r="E502" s="2">
        <v>3138.92</v>
      </c>
      <c r="F502" s="7" t="str">
        <f>+_xlfn.XLOOKUP(LISTAS[[#This Row],[ID]],_01_CODIGOS_Y_COSTOS_xlsm[Producto y N°],_01_CODIGOS_Y_COSTOS_xlsm[FABRICA],"",0,1)</f>
        <v>RESORTES</v>
      </c>
      <c r="G502" s="26">
        <f>LISTAS[[#This Row],[Precio]]*(1-0.46)</f>
        <v>1695.0168000000001</v>
      </c>
      <c r="H502" s="1">
        <f>+_xlfn.XLOOKUP(LISTAS[[#This Row],[ID]],_01_CODIGOS_Y_COSTOS_xlsm[Producto y N°],_01_CODIGOS_Y_COSTOS_xlsm[COSTO],0,0,1)</f>
        <v>549.9</v>
      </c>
      <c r="I502" s="27">
        <f>+IFERROR(LISTAS[[#This Row],[VENTA NETA]]/LISTAS[[#This Row],[COSTO]]-1,0)</f>
        <v>2.0824091653027827</v>
      </c>
      <c r="J502" s="50" t="str">
        <f>IFERROR(VLOOKUP(LISTAS[[#This Row],[ID]],_01_CODIGOS_Y_COSTOS_xlsm[[Producto y N°]:[CODIGO]],2,0),"")</f>
        <v>277</v>
      </c>
      <c r="O502" t="s">
        <v>903</v>
      </c>
      <c r="AB502" s="12" t="str">
        <f>+LISTAS[[#This Row],[Codigo]]&amp;LISTAS[[#This Row],[Fabrica]]</f>
        <v>277RESORTES</v>
      </c>
      <c r="AC502" s="13" t="str">
        <f>+LISTAS[[#This Row],[Codigo]]</f>
        <v>277</v>
      </c>
      <c r="AD502" s="13" t="str">
        <f>+LISTAS[[#This Row],[ID]]</f>
        <v>RESORTES LINEA COMPLEMENTARIA277</v>
      </c>
      <c r="AH502" s="36"/>
      <c r="AI502" s="37">
        <f>+LISTAS[[#This Row],[Precio]]+(LISTAS[[#This Row],[Precio]]*AH502)</f>
        <v>3138.92</v>
      </c>
      <c r="AJ502" s="38">
        <f t="shared" si="7"/>
        <v>1569.46</v>
      </c>
      <c r="AL502" s="35">
        <f>+AJ502/LISTAS[[#This Row],[COSTO]]-1</f>
        <v>1.8540825604655393</v>
      </c>
      <c r="AM502" t="str">
        <f>+LISTAS[[#This Row],[ID]]</f>
        <v>RESORTES LINEA COMPLEMENTARIA277</v>
      </c>
      <c r="AO502" s="43"/>
      <c r="AP502" s="39">
        <f>LISTAS[[#This Row],[COSTO]]+(LISTAS[[#This Row],[COSTO]]*AO502)</f>
        <v>549.9</v>
      </c>
      <c r="AQ502" s="44">
        <f>IF(AO502="",0,AP502/LISTAS[[#This Row],[VENTA NETA]]-1)</f>
        <v>0</v>
      </c>
      <c r="AS502" s="39">
        <v>0</v>
      </c>
      <c r="AT502" s="48" t="e">
        <f>+LISTAS[[#This Row],[COSTO]]/AS502-1</f>
        <v>#DIV/0!</v>
      </c>
      <c r="BA502" t="s">
        <v>895</v>
      </c>
      <c r="BB502" s="36"/>
    </row>
    <row r="503" spans="1:54" x14ac:dyDescent="0.35">
      <c r="A503" s="7" t="s">
        <v>904</v>
      </c>
      <c r="B503" t="s">
        <v>895</v>
      </c>
      <c r="C503">
        <v>278</v>
      </c>
      <c r="D503" t="s">
        <v>5785</v>
      </c>
      <c r="E503" s="2">
        <v>1883.36</v>
      </c>
      <c r="F503" s="7" t="str">
        <f>+_xlfn.XLOOKUP(LISTAS[[#This Row],[ID]],_01_CODIGOS_Y_COSTOS_xlsm[Producto y N°],_01_CODIGOS_Y_COSTOS_xlsm[FABRICA],"",0,1)</f>
        <v>RESORTES</v>
      </c>
      <c r="G503" s="26">
        <f>LISTAS[[#This Row],[Precio]]*(1-0.46)</f>
        <v>1017.0144</v>
      </c>
      <c r="H503" s="1">
        <f>+_xlfn.XLOOKUP(LISTAS[[#This Row],[ID]],_01_CODIGOS_Y_COSTOS_xlsm[Producto y N°],_01_CODIGOS_Y_COSTOS_xlsm[COSTO],0,0,1)</f>
        <v>324.3</v>
      </c>
      <c r="I503" s="27">
        <f>+IFERROR(LISTAS[[#This Row],[VENTA NETA]]/LISTAS[[#This Row],[COSTO]]-1,0)</f>
        <v>2.1360296022201664</v>
      </c>
      <c r="J503" s="50" t="str">
        <f>IFERROR(VLOOKUP(LISTAS[[#This Row],[ID]],_01_CODIGOS_Y_COSTOS_xlsm[[Producto y N°]:[CODIGO]],2,0),"")</f>
        <v>278</v>
      </c>
      <c r="O503" t="s">
        <v>904</v>
      </c>
      <c r="AB503" s="12" t="str">
        <f>+LISTAS[[#This Row],[Codigo]]&amp;LISTAS[[#This Row],[Fabrica]]</f>
        <v>278RESORTES</v>
      </c>
      <c r="AC503" s="13" t="str">
        <f>+LISTAS[[#This Row],[Codigo]]</f>
        <v>278</v>
      </c>
      <c r="AD503" s="13" t="str">
        <f>+LISTAS[[#This Row],[ID]]</f>
        <v>RESORTES LINEA COMPLEMENTARIA278</v>
      </c>
      <c r="AH503" s="36"/>
      <c r="AI503" s="37">
        <f>+LISTAS[[#This Row],[Precio]]+(LISTAS[[#This Row],[Precio]]*AH503)</f>
        <v>1883.36</v>
      </c>
      <c r="AJ503" s="38">
        <f t="shared" si="7"/>
        <v>941.68</v>
      </c>
      <c r="AL503" s="35">
        <f>+AJ503/LISTAS[[#This Row],[COSTO]]-1</f>
        <v>1.9037311131668204</v>
      </c>
      <c r="AM503" t="str">
        <f>+LISTAS[[#This Row],[ID]]</f>
        <v>RESORTES LINEA COMPLEMENTARIA278</v>
      </c>
      <c r="AO503" s="43"/>
      <c r="AP503" s="39">
        <f>LISTAS[[#This Row],[COSTO]]+(LISTAS[[#This Row],[COSTO]]*AO503)</f>
        <v>324.3</v>
      </c>
      <c r="AQ503" s="44">
        <f>IF(AO503="",0,AP503/LISTAS[[#This Row],[VENTA NETA]]-1)</f>
        <v>0</v>
      </c>
      <c r="AS503" s="39">
        <v>0</v>
      </c>
      <c r="AT503" s="48" t="e">
        <f>+LISTAS[[#This Row],[COSTO]]/AS503-1</f>
        <v>#DIV/0!</v>
      </c>
      <c r="BA503" t="s">
        <v>895</v>
      </c>
      <c r="BB503" s="36"/>
    </row>
    <row r="504" spans="1:54" x14ac:dyDescent="0.35">
      <c r="A504" s="7" t="s">
        <v>905</v>
      </c>
      <c r="B504" t="s">
        <v>895</v>
      </c>
      <c r="C504">
        <v>279</v>
      </c>
      <c r="D504" t="s">
        <v>5786</v>
      </c>
      <c r="E504" s="2">
        <v>2959.6</v>
      </c>
      <c r="F504" s="7" t="str">
        <f>+_xlfn.XLOOKUP(LISTAS[[#This Row],[ID]],_01_CODIGOS_Y_COSTOS_xlsm[Producto y N°],_01_CODIGOS_Y_COSTOS_xlsm[FABRICA],"",0,1)</f>
        <v>RESORTES</v>
      </c>
      <c r="G504" s="26">
        <f>LISTAS[[#This Row],[Precio]]*(1-0.46)</f>
        <v>1598.184</v>
      </c>
      <c r="H504" s="1">
        <f>+_xlfn.XLOOKUP(LISTAS[[#This Row],[ID]],_01_CODIGOS_Y_COSTOS_xlsm[Producto y N°],_01_CODIGOS_Y_COSTOS_xlsm[COSTO],0,0,1)</f>
        <v>549.9</v>
      </c>
      <c r="I504" s="27">
        <f>+IFERROR(LISTAS[[#This Row],[VENTA NETA]]/LISTAS[[#This Row],[COSTO]]-1,0)</f>
        <v>1.9063175122749589</v>
      </c>
      <c r="J504" s="50" t="str">
        <f>IFERROR(VLOOKUP(LISTAS[[#This Row],[ID]],_01_CODIGOS_Y_COSTOS_xlsm[[Producto y N°]:[CODIGO]],2,0),"")</f>
        <v>279</v>
      </c>
      <c r="O504" t="s">
        <v>905</v>
      </c>
      <c r="AB504" s="12" t="str">
        <f>+LISTAS[[#This Row],[Codigo]]&amp;LISTAS[[#This Row],[Fabrica]]</f>
        <v>279RESORTES</v>
      </c>
      <c r="AC504" s="13" t="str">
        <f>+LISTAS[[#This Row],[Codigo]]</f>
        <v>279</v>
      </c>
      <c r="AD504" s="13" t="str">
        <f>+LISTAS[[#This Row],[ID]]</f>
        <v>RESORTES LINEA COMPLEMENTARIA279</v>
      </c>
      <c r="AH504" s="36"/>
      <c r="AI504" s="37">
        <f>+LISTAS[[#This Row],[Precio]]+(LISTAS[[#This Row],[Precio]]*AH504)</f>
        <v>2959.6</v>
      </c>
      <c r="AJ504" s="38">
        <f t="shared" si="7"/>
        <v>1479.8</v>
      </c>
      <c r="AL504" s="35">
        <f>+AJ504/LISTAS[[#This Row],[COSTO]]-1</f>
        <v>1.6910347335879252</v>
      </c>
      <c r="AM504" t="str">
        <f>+LISTAS[[#This Row],[ID]]</f>
        <v>RESORTES LINEA COMPLEMENTARIA279</v>
      </c>
      <c r="AO504" s="43"/>
      <c r="AP504" s="39">
        <f>LISTAS[[#This Row],[COSTO]]+(LISTAS[[#This Row],[COSTO]]*AO504)</f>
        <v>549.9</v>
      </c>
      <c r="AQ504" s="44">
        <f>IF(AO504="",0,AP504/LISTAS[[#This Row],[VENTA NETA]]-1)</f>
        <v>0</v>
      </c>
      <c r="AS504" s="39">
        <v>0</v>
      </c>
      <c r="AT504" s="48" t="e">
        <f>+LISTAS[[#This Row],[COSTO]]/AS504-1</f>
        <v>#DIV/0!</v>
      </c>
      <c r="BA504" t="s">
        <v>895</v>
      </c>
      <c r="BB504" s="36"/>
    </row>
    <row r="505" spans="1:54" x14ac:dyDescent="0.35">
      <c r="A505" s="7" t="s">
        <v>906</v>
      </c>
      <c r="B505" t="s">
        <v>895</v>
      </c>
      <c r="C505">
        <v>280</v>
      </c>
      <c r="D505" t="s">
        <v>5787</v>
      </c>
      <c r="E505" s="2">
        <v>4125.32</v>
      </c>
      <c r="F505" s="7" t="str">
        <f>+_xlfn.XLOOKUP(LISTAS[[#This Row],[ID]],_01_CODIGOS_Y_COSTOS_xlsm[Producto y N°],_01_CODIGOS_Y_COSTOS_xlsm[FABRICA],"",0,1)</f>
        <v>RESORTES</v>
      </c>
      <c r="G505" s="26">
        <f>LISTAS[[#This Row],[Precio]]*(1-0.46)</f>
        <v>2227.6727999999998</v>
      </c>
      <c r="H505" s="1">
        <f>+_xlfn.XLOOKUP(LISTAS[[#This Row],[ID]],_01_CODIGOS_Y_COSTOS_xlsm[Producto y N°],_01_CODIGOS_Y_COSTOS_xlsm[COSTO],0,0,1)</f>
        <v>719.1</v>
      </c>
      <c r="I505" s="27">
        <f>+IFERROR(LISTAS[[#This Row],[VENTA NETA]]/LISTAS[[#This Row],[COSTO]]-1,0)</f>
        <v>2.0978623279098869</v>
      </c>
      <c r="J505" s="50" t="str">
        <f>IFERROR(VLOOKUP(LISTAS[[#This Row],[ID]],_01_CODIGOS_Y_COSTOS_xlsm[[Producto y N°]:[CODIGO]],2,0),"")</f>
        <v>280</v>
      </c>
      <c r="O505" t="s">
        <v>906</v>
      </c>
      <c r="AB505" s="12" t="str">
        <f>+LISTAS[[#This Row],[Codigo]]&amp;LISTAS[[#This Row],[Fabrica]]</f>
        <v>280RESORTES</v>
      </c>
      <c r="AC505" s="13" t="str">
        <f>+LISTAS[[#This Row],[Codigo]]</f>
        <v>280</v>
      </c>
      <c r="AD505" s="13" t="str">
        <f>+LISTAS[[#This Row],[ID]]</f>
        <v>RESORTES LINEA COMPLEMENTARIA280</v>
      </c>
      <c r="AH505" s="36"/>
      <c r="AI505" s="37">
        <f>+LISTAS[[#This Row],[Precio]]+(LISTAS[[#This Row],[Precio]]*AH505)</f>
        <v>4125.32</v>
      </c>
      <c r="AJ505" s="38">
        <f t="shared" si="7"/>
        <v>2062.66</v>
      </c>
      <c r="AL505" s="35">
        <f>+AJ505/LISTAS[[#This Row],[COSTO]]-1</f>
        <v>1.8683910443610063</v>
      </c>
      <c r="AM505" t="str">
        <f>+LISTAS[[#This Row],[ID]]</f>
        <v>RESORTES LINEA COMPLEMENTARIA280</v>
      </c>
      <c r="AO505" s="43"/>
      <c r="AP505" s="39">
        <f>LISTAS[[#This Row],[COSTO]]+(LISTAS[[#This Row],[COSTO]]*AO505)</f>
        <v>719.1</v>
      </c>
      <c r="AQ505" s="44">
        <f>IF(AO505="",0,AP505/LISTAS[[#This Row],[VENTA NETA]]-1)</f>
        <v>0</v>
      </c>
      <c r="AS505" s="39">
        <v>0</v>
      </c>
      <c r="AT505" s="48" t="e">
        <f>+LISTAS[[#This Row],[COSTO]]/AS505-1</f>
        <v>#DIV/0!</v>
      </c>
      <c r="BA505" t="s">
        <v>895</v>
      </c>
      <c r="BB505" s="36"/>
    </row>
    <row r="506" spans="1:54" x14ac:dyDescent="0.35">
      <c r="A506" s="7" t="s">
        <v>907</v>
      </c>
      <c r="B506" t="s">
        <v>895</v>
      </c>
      <c r="C506">
        <v>281</v>
      </c>
      <c r="D506" t="s">
        <v>5788</v>
      </c>
      <c r="E506" s="2">
        <v>2152.52</v>
      </c>
      <c r="F506" s="7" t="str">
        <f>+_xlfn.XLOOKUP(LISTAS[[#This Row],[ID]],_01_CODIGOS_Y_COSTOS_xlsm[Producto y N°],_01_CODIGOS_Y_COSTOS_xlsm[FABRICA],"",0,1)</f>
        <v>RESORTES</v>
      </c>
      <c r="G506" s="26">
        <f>LISTAS[[#This Row],[Precio]]*(1-0.46)</f>
        <v>1162.3608000000002</v>
      </c>
      <c r="H506" s="1">
        <f>+_xlfn.XLOOKUP(LISTAS[[#This Row],[ID]],_01_CODIGOS_Y_COSTOS_xlsm[Producto y N°],_01_CODIGOS_Y_COSTOS_xlsm[COSTO],0,0,1)</f>
        <v>380.7</v>
      </c>
      <c r="I506" s="27">
        <f>+IFERROR(LISTAS[[#This Row],[VENTA NETA]]/LISTAS[[#This Row],[COSTO]]-1,0)</f>
        <v>2.0532198581560288</v>
      </c>
      <c r="J506" s="50" t="str">
        <f>IFERROR(VLOOKUP(LISTAS[[#This Row],[ID]],_01_CODIGOS_Y_COSTOS_xlsm[[Producto y N°]:[CODIGO]],2,0),"")</f>
        <v>281</v>
      </c>
      <c r="O506" t="s">
        <v>907</v>
      </c>
      <c r="AB506" s="12" t="str">
        <f>+LISTAS[[#This Row],[Codigo]]&amp;LISTAS[[#This Row],[Fabrica]]</f>
        <v>281RESORTES</v>
      </c>
      <c r="AC506" s="13" t="str">
        <f>+LISTAS[[#This Row],[Codigo]]</f>
        <v>281</v>
      </c>
      <c r="AD506" s="13" t="str">
        <f>+LISTAS[[#This Row],[ID]]</f>
        <v>RESORTES LINEA COMPLEMENTARIA281</v>
      </c>
      <c r="AH506" s="36"/>
      <c r="AI506" s="37">
        <f>+LISTAS[[#This Row],[Precio]]+(LISTAS[[#This Row],[Precio]]*AH506)</f>
        <v>2152.52</v>
      </c>
      <c r="AJ506" s="38">
        <f t="shared" si="7"/>
        <v>1076.26</v>
      </c>
      <c r="AL506" s="35">
        <f>+AJ506/LISTAS[[#This Row],[COSTO]]-1</f>
        <v>1.8270554242185448</v>
      </c>
      <c r="AM506" t="str">
        <f>+LISTAS[[#This Row],[ID]]</f>
        <v>RESORTES LINEA COMPLEMENTARIA281</v>
      </c>
      <c r="AO506" s="43"/>
      <c r="AP506" s="39">
        <f>LISTAS[[#This Row],[COSTO]]+(LISTAS[[#This Row],[COSTO]]*AO506)</f>
        <v>380.7</v>
      </c>
      <c r="AQ506" s="44">
        <f>IF(AO506="",0,AP506/LISTAS[[#This Row],[VENTA NETA]]-1)</f>
        <v>0</v>
      </c>
      <c r="AS506" s="39">
        <v>0</v>
      </c>
      <c r="AT506" s="48" t="e">
        <f>+LISTAS[[#This Row],[COSTO]]/AS506-1</f>
        <v>#DIV/0!</v>
      </c>
      <c r="BA506" t="s">
        <v>895</v>
      </c>
      <c r="BB506" s="36"/>
    </row>
    <row r="507" spans="1:54" x14ac:dyDescent="0.35">
      <c r="A507" s="7" t="s">
        <v>908</v>
      </c>
      <c r="B507" t="s">
        <v>895</v>
      </c>
      <c r="C507">
        <v>282</v>
      </c>
      <c r="D507" t="s">
        <v>5789</v>
      </c>
      <c r="E507" s="2">
        <v>2601</v>
      </c>
      <c r="F507" s="7" t="str">
        <f>+_xlfn.XLOOKUP(LISTAS[[#This Row],[ID]],_01_CODIGOS_Y_COSTOS_xlsm[Producto y N°],_01_CODIGOS_Y_COSTOS_xlsm[FABRICA],"",0,1)</f>
        <v>RESORTES</v>
      </c>
      <c r="G507" s="26">
        <f>LISTAS[[#This Row],[Precio]]*(1-0.46)</f>
        <v>1404.5400000000002</v>
      </c>
      <c r="H507" s="1">
        <f>+_xlfn.XLOOKUP(LISTAS[[#This Row],[ID]],_01_CODIGOS_Y_COSTOS_xlsm[Producto y N°],_01_CODIGOS_Y_COSTOS_xlsm[COSTO],0,0,1)</f>
        <v>606.29999999999995</v>
      </c>
      <c r="I507" s="27">
        <f>+IFERROR(LISTAS[[#This Row],[VENTA NETA]]/LISTAS[[#This Row],[COSTO]]-1,0)</f>
        <v>1.3165759524987637</v>
      </c>
      <c r="J507" s="50" t="str">
        <f>IFERROR(VLOOKUP(LISTAS[[#This Row],[ID]],_01_CODIGOS_Y_COSTOS_xlsm[[Producto y N°]:[CODIGO]],2,0),"")</f>
        <v>282</v>
      </c>
      <c r="O507" t="s">
        <v>908</v>
      </c>
      <c r="AB507" s="12" t="str">
        <f>+LISTAS[[#This Row],[Codigo]]&amp;LISTAS[[#This Row],[Fabrica]]</f>
        <v>282RESORTES</v>
      </c>
      <c r="AC507" s="13" t="str">
        <f>+LISTAS[[#This Row],[Codigo]]</f>
        <v>282</v>
      </c>
      <c r="AD507" s="13" t="str">
        <f>+LISTAS[[#This Row],[ID]]</f>
        <v>RESORTES LINEA COMPLEMENTARIA282</v>
      </c>
      <c r="AH507" s="36"/>
      <c r="AI507" s="37">
        <f>+LISTAS[[#This Row],[Precio]]+(LISTAS[[#This Row],[Precio]]*AH507)</f>
        <v>2601</v>
      </c>
      <c r="AJ507" s="38">
        <f t="shared" si="7"/>
        <v>1300.5</v>
      </c>
      <c r="AL507" s="35">
        <f>+AJ507/LISTAS[[#This Row],[COSTO]]-1</f>
        <v>1.1449777337951512</v>
      </c>
      <c r="AM507" t="str">
        <f>+LISTAS[[#This Row],[ID]]</f>
        <v>RESORTES LINEA COMPLEMENTARIA282</v>
      </c>
      <c r="AO507" s="43"/>
      <c r="AP507" s="39">
        <f>LISTAS[[#This Row],[COSTO]]+(LISTAS[[#This Row],[COSTO]]*AO507)</f>
        <v>606.29999999999995</v>
      </c>
      <c r="AQ507" s="44">
        <f>IF(AO507="",0,AP507/LISTAS[[#This Row],[VENTA NETA]]-1)</f>
        <v>0</v>
      </c>
      <c r="AS507" s="39">
        <v>0</v>
      </c>
      <c r="AT507" s="48" t="e">
        <f>+LISTAS[[#This Row],[COSTO]]/AS507-1</f>
        <v>#DIV/0!</v>
      </c>
      <c r="BA507" t="s">
        <v>895</v>
      </c>
      <c r="BB507" s="36"/>
    </row>
    <row r="508" spans="1:54" x14ac:dyDescent="0.35">
      <c r="A508" s="7" t="s">
        <v>909</v>
      </c>
      <c r="B508" t="s">
        <v>895</v>
      </c>
      <c r="C508">
        <v>283</v>
      </c>
      <c r="D508" t="s">
        <v>5790</v>
      </c>
      <c r="E508" s="2">
        <v>2017.92</v>
      </c>
      <c r="F508" s="7" t="str">
        <f>+_xlfn.XLOOKUP(LISTAS[[#This Row],[ID]],_01_CODIGOS_Y_COSTOS_xlsm[Producto y N°],_01_CODIGOS_Y_COSTOS_xlsm[FABRICA],"",0,1)</f>
        <v>RESORTES</v>
      </c>
      <c r="G508" s="26">
        <f>LISTAS[[#This Row],[Precio]]*(1-0.46)</f>
        <v>1089.6768000000002</v>
      </c>
      <c r="H508" s="1">
        <f>+_xlfn.XLOOKUP(LISTAS[[#This Row],[ID]],_01_CODIGOS_Y_COSTOS_xlsm[Producto y N°],_01_CODIGOS_Y_COSTOS_xlsm[COSTO],0,0,1)</f>
        <v>338.4</v>
      </c>
      <c r="I508" s="27">
        <f>+IFERROR(LISTAS[[#This Row],[VENTA NETA]]/LISTAS[[#This Row],[COSTO]]-1,0)</f>
        <v>2.2200851063829794</v>
      </c>
      <c r="J508" s="50" t="str">
        <f>IFERROR(VLOOKUP(LISTAS[[#This Row],[ID]],_01_CODIGOS_Y_COSTOS_xlsm[[Producto y N°]:[CODIGO]],2,0),"")</f>
        <v>283</v>
      </c>
      <c r="O508" t="s">
        <v>909</v>
      </c>
      <c r="AB508" s="12" t="str">
        <f>+LISTAS[[#This Row],[Codigo]]&amp;LISTAS[[#This Row],[Fabrica]]</f>
        <v>283RESORTES</v>
      </c>
      <c r="AC508" s="13" t="str">
        <f>+LISTAS[[#This Row],[Codigo]]</f>
        <v>283</v>
      </c>
      <c r="AD508" s="13" t="str">
        <f>+LISTAS[[#This Row],[ID]]</f>
        <v>RESORTES LINEA COMPLEMENTARIA283</v>
      </c>
      <c r="AH508" s="36"/>
      <c r="AI508" s="37">
        <f>+LISTAS[[#This Row],[Precio]]+(LISTAS[[#This Row],[Precio]]*AH508)</f>
        <v>2017.92</v>
      </c>
      <c r="AJ508" s="38">
        <f t="shared" si="7"/>
        <v>1008.96</v>
      </c>
      <c r="AL508" s="35">
        <f>+AJ508/LISTAS[[#This Row],[COSTO]]-1</f>
        <v>1.9815602836879438</v>
      </c>
      <c r="AM508" t="str">
        <f>+LISTAS[[#This Row],[ID]]</f>
        <v>RESORTES LINEA COMPLEMENTARIA283</v>
      </c>
      <c r="AO508" s="43"/>
      <c r="AP508" s="39">
        <f>LISTAS[[#This Row],[COSTO]]+(LISTAS[[#This Row],[COSTO]]*AO508)</f>
        <v>338.4</v>
      </c>
      <c r="AQ508" s="44">
        <f>IF(AO508="",0,AP508/LISTAS[[#This Row],[VENTA NETA]]-1)</f>
        <v>0</v>
      </c>
      <c r="AS508" s="39">
        <v>0</v>
      </c>
      <c r="AT508" s="48" t="e">
        <f>+LISTAS[[#This Row],[COSTO]]/AS508-1</f>
        <v>#DIV/0!</v>
      </c>
      <c r="BA508" t="s">
        <v>895</v>
      </c>
      <c r="BB508" s="36"/>
    </row>
    <row r="509" spans="1:54" x14ac:dyDescent="0.35">
      <c r="A509" s="7" t="s">
        <v>910</v>
      </c>
      <c r="B509" t="s">
        <v>895</v>
      </c>
      <c r="C509">
        <v>284</v>
      </c>
      <c r="D509" t="s">
        <v>5791</v>
      </c>
      <c r="E509" s="2">
        <v>2017.92</v>
      </c>
      <c r="F509" s="7" t="str">
        <f>+_xlfn.XLOOKUP(LISTAS[[#This Row],[ID]],_01_CODIGOS_Y_COSTOS_xlsm[Producto y N°],_01_CODIGOS_Y_COSTOS_xlsm[FABRICA],"",0,1)</f>
        <v>RESORTES</v>
      </c>
      <c r="G509" s="26">
        <f>LISTAS[[#This Row],[Precio]]*(1-0.46)</f>
        <v>1089.6768000000002</v>
      </c>
      <c r="H509" s="1">
        <f>+_xlfn.XLOOKUP(LISTAS[[#This Row],[ID]],_01_CODIGOS_Y_COSTOS_xlsm[Producto y N°],_01_CODIGOS_Y_COSTOS_xlsm[COSTO],0,0,1)</f>
        <v>0</v>
      </c>
      <c r="I509" s="27">
        <f>+IFERROR(LISTAS[[#This Row],[VENTA NETA]]/LISTAS[[#This Row],[COSTO]]-1,0)</f>
        <v>0</v>
      </c>
      <c r="J509" s="50" t="str">
        <f>IFERROR(VLOOKUP(LISTAS[[#This Row],[ID]],_01_CODIGOS_Y_COSTOS_xlsm[[Producto y N°]:[CODIGO]],2,0),"")</f>
        <v>284</v>
      </c>
      <c r="O509" t="s">
        <v>910</v>
      </c>
      <c r="AB509" s="12" t="str">
        <f>+LISTAS[[#This Row],[Codigo]]&amp;LISTAS[[#This Row],[Fabrica]]</f>
        <v>284RESORTES</v>
      </c>
      <c r="AC509" s="13" t="str">
        <f>+LISTAS[[#This Row],[Codigo]]</f>
        <v>284</v>
      </c>
      <c r="AD509" s="13" t="str">
        <f>+LISTAS[[#This Row],[ID]]</f>
        <v>RESORTES LINEA COMPLEMENTARIA284</v>
      </c>
      <c r="AH509" s="36"/>
      <c r="AI509" s="37">
        <f>+LISTAS[[#This Row],[Precio]]+(LISTAS[[#This Row],[Precio]]*AH509)</f>
        <v>2017.92</v>
      </c>
      <c r="AJ509" s="38">
        <f t="shared" si="7"/>
        <v>1008.96</v>
      </c>
      <c r="AL509" s="35" t="e">
        <f>+AJ509/LISTAS[[#This Row],[COSTO]]-1</f>
        <v>#DIV/0!</v>
      </c>
      <c r="AM509" t="str">
        <f>+LISTAS[[#This Row],[ID]]</f>
        <v>RESORTES LINEA COMPLEMENTARIA284</v>
      </c>
      <c r="AO509" s="43"/>
      <c r="AP509" s="39">
        <f>LISTAS[[#This Row],[COSTO]]+(LISTAS[[#This Row],[COSTO]]*AO509)</f>
        <v>0</v>
      </c>
      <c r="AQ509" s="44">
        <f>IF(AO509="",0,AP509/LISTAS[[#This Row],[VENTA NETA]]-1)</f>
        <v>0</v>
      </c>
      <c r="AS509" s="39">
        <v>0</v>
      </c>
      <c r="AT509" s="48" t="e">
        <f>+LISTAS[[#This Row],[COSTO]]/AS509-1</f>
        <v>#DIV/0!</v>
      </c>
      <c r="BA509" t="s">
        <v>895</v>
      </c>
      <c r="BB509" s="36"/>
    </row>
    <row r="510" spans="1:54" x14ac:dyDescent="0.35">
      <c r="A510" s="7" t="s">
        <v>911</v>
      </c>
      <c r="B510" t="s">
        <v>895</v>
      </c>
      <c r="C510">
        <v>285</v>
      </c>
      <c r="D510" t="s">
        <v>5792</v>
      </c>
      <c r="E510" s="2">
        <v>3228.76</v>
      </c>
      <c r="F510" s="7" t="str">
        <f>+_xlfn.XLOOKUP(LISTAS[[#This Row],[ID]],_01_CODIGOS_Y_COSTOS_xlsm[Producto y N°],_01_CODIGOS_Y_COSTOS_xlsm[FABRICA],"",0,1)</f>
        <v>RESORTES</v>
      </c>
      <c r="G510" s="26">
        <f>LISTAS[[#This Row],[Precio]]*(1-0.46)</f>
        <v>1743.5304000000003</v>
      </c>
      <c r="H510" s="1">
        <f>+_xlfn.XLOOKUP(LISTAS[[#This Row],[ID]],_01_CODIGOS_Y_COSTOS_xlsm[Producto y N°],_01_CODIGOS_Y_COSTOS_xlsm[COSTO],0,0,1)</f>
        <v>0</v>
      </c>
      <c r="I510" s="27">
        <f>+IFERROR(LISTAS[[#This Row],[VENTA NETA]]/LISTAS[[#This Row],[COSTO]]-1,0)</f>
        <v>0</v>
      </c>
      <c r="J510" s="50" t="str">
        <f>IFERROR(VLOOKUP(LISTAS[[#This Row],[ID]],_01_CODIGOS_Y_COSTOS_xlsm[[Producto y N°]:[CODIGO]],2,0),"")</f>
        <v>285</v>
      </c>
      <c r="O510" t="s">
        <v>911</v>
      </c>
      <c r="AB510" s="12" t="str">
        <f>+LISTAS[[#This Row],[Codigo]]&amp;LISTAS[[#This Row],[Fabrica]]</f>
        <v>285RESORTES</v>
      </c>
      <c r="AC510" s="13" t="str">
        <f>+LISTAS[[#This Row],[Codigo]]</f>
        <v>285</v>
      </c>
      <c r="AD510" s="13" t="str">
        <f>+LISTAS[[#This Row],[ID]]</f>
        <v>RESORTES LINEA COMPLEMENTARIA285</v>
      </c>
      <c r="AH510" s="36"/>
      <c r="AI510" s="37">
        <f>+LISTAS[[#This Row],[Precio]]+(LISTAS[[#This Row],[Precio]]*AH510)</f>
        <v>3228.76</v>
      </c>
      <c r="AJ510" s="38">
        <f t="shared" si="7"/>
        <v>1614.38</v>
      </c>
      <c r="AL510" s="35" t="e">
        <f>+AJ510/LISTAS[[#This Row],[COSTO]]-1</f>
        <v>#DIV/0!</v>
      </c>
      <c r="AM510" t="str">
        <f>+LISTAS[[#This Row],[ID]]</f>
        <v>RESORTES LINEA COMPLEMENTARIA285</v>
      </c>
      <c r="AO510" s="43"/>
      <c r="AP510" s="39">
        <f>LISTAS[[#This Row],[COSTO]]+(LISTAS[[#This Row],[COSTO]]*AO510)</f>
        <v>0</v>
      </c>
      <c r="AQ510" s="44">
        <f>IF(AO510="",0,AP510/LISTAS[[#This Row],[VENTA NETA]]-1)</f>
        <v>0</v>
      </c>
      <c r="AS510" s="39">
        <v>0</v>
      </c>
      <c r="AT510" s="48" t="e">
        <f>+LISTAS[[#This Row],[COSTO]]/AS510-1</f>
        <v>#DIV/0!</v>
      </c>
      <c r="BA510" t="s">
        <v>895</v>
      </c>
      <c r="BB510" s="36"/>
    </row>
    <row r="511" spans="1:54" x14ac:dyDescent="0.35">
      <c r="A511" s="7" t="s">
        <v>912</v>
      </c>
      <c r="B511" t="s">
        <v>895</v>
      </c>
      <c r="C511">
        <v>286</v>
      </c>
      <c r="D511" t="s">
        <v>5793</v>
      </c>
      <c r="E511" s="2">
        <v>2017.92</v>
      </c>
      <c r="F511" s="7" t="str">
        <f>+_xlfn.XLOOKUP(LISTAS[[#This Row],[ID]],_01_CODIGOS_Y_COSTOS_xlsm[Producto y N°],_01_CODIGOS_Y_COSTOS_xlsm[FABRICA],"",0,1)</f>
        <v>RESORTES</v>
      </c>
      <c r="G511" s="26">
        <f>LISTAS[[#This Row],[Precio]]*(1-0.46)</f>
        <v>1089.6768000000002</v>
      </c>
      <c r="H511" s="1">
        <f>+_xlfn.XLOOKUP(LISTAS[[#This Row],[ID]],_01_CODIGOS_Y_COSTOS_xlsm[Producto y N°],_01_CODIGOS_Y_COSTOS_xlsm[COSTO],0,0,1)</f>
        <v>423</v>
      </c>
      <c r="I511" s="27">
        <f>+IFERROR(LISTAS[[#This Row],[VENTA NETA]]/LISTAS[[#This Row],[COSTO]]-1,0)</f>
        <v>1.5760680851063835</v>
      </c>
      <c r="J511" s="50" t="str">
        <f>IFERROR(VLOOKUP(LISTAS[[#This Row],[ID]],_01_CODIGOS_Y_COSTOS_xlsm[[Producto y N°]:[CODIGO]],2,0),"")</f>
        <v>286</v>
      </c>
      <c r="O511" t="s">
        <v>912</v>
      </c>
      <c r="AB511" s="12" t="str">
        <f>+LISTAS[[#This Row],[Codigo]]&amp;LISTAS[[#This Row],[Fabrica]]</f>
        <v>286RESORTES</v>
      </c>
      <c r="AC511" s="13" t="str">
        <f>+LISTAS[[#This Row],[Codigo]]</f>
        <v>286</v>
      </c>
      <c r="AD511" s="13" t="str">
        <f>+LISTAS[[#This Row],[ID]]</f>
        <v>RESORTES LINEA COMPLEMENTARIA286</v>
      </c>
      <c r="AH511" s="36"/>
      <c r="AI511" s="37">
        <f>+LISTAS[[#This Row],[Precio]]+(LISTAS[[#This Row],[Precio]]*AH511)</f>
        <v>2017.92</v>
      </c>
      <c r="AJ511" s="38">
        <f t="shared" si="7"/>
        <v>1008.96</v>
      </c>
      <c r="AL511" s="35">
        <f>+AJ511/LISTAS[[#This Row],[COSTO]]-1</f>
        <v>1.3852482269503548</v>
      </c>
      <c r="AM511" t="str">
        <f>+LISTAS[[#This Row],[ID]]</f>
        <v>RESORTES LINEA COMPLEMENTARIA286</v>
      </c>
      <c r="AO511" s="43"/>
      <c r="AP511" s="39">
        <f>LISTAS[[#This Row],[COSTO]]+(LISTAS[[#This Row],[COSTO]]*AO511)</f>
        <v>423</v>
      </c>
      <c r="AQ511" s="44">
        <f>IF(AO511="",0,AP511/LISTAS[[#This Row],[VENTA NETA]]-1)</f>
        <v>0</v>
      </c>
      <c r="AS511" s="39">
        <v>0</v>
      </c>
      <c r="AT511" s="48" t="e">
        <f>+LISTAS[[#This Row],[COSTO]]/AS511-1</f>
        <v>#DIV/0!</v>
      </c>
      <c r="BA511" t="s">
        <v>895</v>
      </c>
      <c r="BB511" s="36"/>
    </row>
    <row r="512" spans="1:54" x14ac:dyDescent="0.35">
      <c r="A512" s="7" t="s">
        <v>913</v>
      </c>
      <c r="B512" t="s">
        <v>895</v>
      </c>
      <c r="C512">
        <v>287</v>
      </c>
      <c r="D512" t="s">
        <v>5794</v>
      </c>
      <c r="E512" s="2">
        <v>3094.2</v>
      </c>
      <c r="F512" s="7" t="str">
        <f>+_xlfn.XLOOKUP(LISTAS[[#This Row],[ID]],_01_CODIGOS_Y_COSTOS_xlsm[Producto y N°],_01_CODIGOS_Y_COSTOS_xlsm[FABRICA],"",0,1)</f>
        <v>RESORTES</v>
      </c>
      <c r="G512" s="26">
        <f>LISTAS[[#This Row],[Precio]]*(1-0.46)</f>
        <v>1670.8679999999999</v>
      </c>
      <c r="H512" s="1">
        <f>+_xlfn.XLOOKUP(LISTAS[[#This Row],[ID]],_01_CODIGOS_Y_COSTOS_xlsm[Producto y N°],_01_CODIGOS_Y_COSTOS_xlsm[COSTO],0,0,1)</f>
        <v>662.7</v>
      </c>
      <c r="I512" s="27">
        <f>+IFERROR(LISTAS[[#This Row],[VENTA NETA]]/LISTAS[[#This Row],[COSTO]]-1,0)</f>
        <v>1.5213037573562693</v>
      </c>
      <c r="J512" s="50" t="str">
        <f>IFERROR(VLOOKUP(LISTAS[[#This Row],[ID]],_01_CODIGOS_Y_COSTOS_xlsm[[Producto y N°]:[CODIGO]],2,0),"")</f>
        <v>287</v>
      </c>
      <c r="O512" t="s">
        <v>913</v>
      </c>
      <c r="AB512" s="12" t="str">
        <f>+LISTAS[[#This Row],[Codigo]]&amp;LISTAS[[#This Row],[Fabrica]]</f>
        <v>287RESORTES</v>
      </c>
      <c r="AC512" s="13" t="str">
        <f>+LISTAS[[#This Row],[Codigo]]</f>
        <v>287</v>
      </c>
      <c r="AD512" s="13" t="str">
        <f>+LISTAS[[#This Row],[ID]]</f>
        <v>RESORTES LINEA COMPLEMENTARIA287</v>
      </c>
      <c r="AH512" s="36"/>
      <c r="AI512" s="37">
        <f>+LISTAS[[#This Row],[Precio]]+(LISTAS[[#This Row],[Precio]]*AH512)</f>
        <v>3094.2</v>
      </c>
      <c r="AJ512" s="38">
        <f t="shared" si="7"/>
        <v>1547.1</v>
      </c>
      <c r="AL512" s="35">
        <f>+AJ512/LISTAS[[#This Row],[COSTO]]-1</f>
        <v>1.3345405160706201</v>
      </c>
      <c r="AM512" t="str">
        <f>+LISTAS[[#This Row],[ID]]</f>
        <v>RESORTES LINEA COMPLEMENTARIA287</v>
      </c>
      <c r="AO512" s="43"/>
      <c r="AP512" s="39">
        <f>LISTAS[[#This Row],[COSTO]]+(LISTAS[[#This Row],[COSTO]]*AO512)</f>
        <v>662.7</v>
      </c>
      <c r="AQ512" s="44">
        <f>IF(AO512="",0,AP512/LISTAS[[#This Row],[VENTA NETA]]-1)</f>
        <v>0</v>
      </c>
      <c r="AS512" s="39">
        <v>0</v>
      </c>
      <c r="AT512" s="48" t="e">
        <f>+LISTAS[[#This Row],[COSTO]]/AS512-1</f>
        <v>#DIV/0!</v>
      </c>
      <c r="BA512" t="s">
        <v>895</v>
      </c>
      <c r="BB512" s="36"/>
    </row>
    <row r="513" spans="1:54" x14ac:dyDescent="0.35">
      <c r="A513" s="7" t="s">
        <v>914</v>
      </c>
      <c r="B513" t="s">
        <v>895</v>
      </c>
      <c r="C513">
        <v>288</v>
      </c>
      <c r="D513" t="s">
        <v>5795</v>
      </c>
      <c r="E513" s="2">
        <v>2466.4</v>
      </c>
      <c r="F513" s="7" t="str">
        <f>+_xlfn.XLOOKUP(LISTAS[[#This Row],[ID]],_01_CODIGOS_Y_COSTOS_xlsm[Producto y N°],_01_CODIGOS_Y_COSTOS_xlsm[FABRICA],"",0,1)</f>
        <v>RESORTES</v>
      </c>
      <c r="G513" s="26">
        <f>LISTAS[[#This Row],[Precio]]*(1-0.46)</f>
        <v>1331.8560000000002</v>
      </c>
      <c r="H513" s="1">
        <f>+_xlfn.XLOOKUP(LISTAS[[#This Row],[ID]],_01_CODIGOS_Y_COSTOS_xlsm[Producto y N°],_01_CODIGOS_Y_COSTOS_xlsm[COSTO],0,0,1)</f>
        <v>0</v>
      </c>
      <c r="I513" s="27">
        <f>+IFERROR(LISTAS[[#This Row],[VENTA NETA]]/LISTAS[[#This Row],[COSTO]]-1,0)</f>
        <v>0</v>
      </c>
      <c r="J513" s="50" t="str">
        <f>IFERROR(VLOOKUP(LISTAS[[#This Row],[ID]],_01_CODIGOS_Y_COSTOS_xlsm[[Producto y N°]:[CODIGO]],2,0),"")</f>
        <v>288</v>
      </c>
      <c r="O513" t="s">
        <v>914</v>
      </c>
      <c r="AB513" s="12" t="str">
        <f>+LISTAS[[#This Row],[Codigo]]&amp;LISTAS[[#This Row],[Fabrica]]</f>
        <v>288RESORTES</v>
      </c>
      <c r="AC513" s="13" t="str">
        <f>+LISTAS[[#This Row],[Codigo]]</f>
        <v>288</v>
      </c>
      <c r="AD513" s="13" t="str">
        <f>+LISTAS[[#This Row],[ID]]</f>
        <v>RESORTES LINEA COMPLEMENTARIA288</v>
      </c>
      <c r="AH513" s="36"/>
      <c r="AI513" s="37">
        <f>+LISTAS[[#This Row],[Precio]]+(LISTAS[[#This Row],[Precio]]*AH513)</f>
        <v>2466.4</v>
      </c>
      <c r="AJ513" s="38">
        <f t="shared" si="7"/>
        <v>1233.2</v>
      </c>
      <c r="AL513" s="35" t="e">
        <f>+AJ513/LISTAS[[#This Row],[COSTO]]-1</f>
        <v>#DIV/0!</v>
      </c>
      <c r="AM513" t="str">
        <f>+LISTAS[[#This Row],[ID]]</f>
        <v>RESORTES LINEA COMPLEMENTARIA288</v>
      </c>
      <c r="AO513" s="43"/>
      <c r="AP513" s="39">
        <f>LISTAS[[#This Row],[COSTO]]+(LISTAS[[#This Row],[COSTO]]*AO513)</f>
        <v>0</v>
      </c>
      <c r="AQ513" s="44">
        <f>IF(AO513="",0,AP513/LISTAS[[#This Row],[VENTA NETA]]-1)</f>
        <v>0</v>
      </c>
      <c r="AS513" s="39">
        <v>0</v>
      </c>
      <c r="AT513" s="48" t="e">
        <f>+LISTAS[[#This Row],[COSTO]]/AS513-1</f>
        <v>#DIV/0!</v>
      </c>
      <c r="BA513" t="s">
        <v>895</v>
      </c>
      <c r="BB513" s="36"/>
    </row>
    <row r="514" spans="1:54" x14ac:dyDescent="0.35">
      <c r="A514" s="7" t="s">
        <v>915</v>
      </c>
      <c r="B514" t="s">
        <v>895</v>
      </c>
      <c r="C514">
        <v>289</v>
      </c>
      <c r="D514" t="s">
        <v>916</v>
      </c>
      <c r="E514" s="2">
        <v>4304.6400000000003</v>
      </c>
      <c r="F514" s="7" t="str">
        <f>+_xlfn.XLOOKUP(LISTAS[[#This Row],[ID]],_01_CODIGOS_Y_COSTOS_xlsm[Producto y N°],_01_CODIGOS_Y_COSTOS_xlsm[FABRICA],"",0,1)</f>
        <v>RESORTES</v>
      </c>
      <c r="G514" s="26">
        <f>LISTAS[[#This Row],[Precio]]*(1-0.46)</f>
        <v>2324.5056000000004</v>
      </c>
      <c r="H514" s="1">
        <f>+_xlfn.XLOOKUP(LISTAS[[#This Row],[ID]],_01_CODIGOS_Y_COSTOS_xlsm[Producto y N°],_01_CODIGOS_Y_COSTOS_xlsm[COSTO],0,0,1)</f>
        <v>0</v>
      </c>
      <c r="I514" s="27">
        <f>+IFERROR(LISTAS[[#This Row],[VENTA NETA]]/LISTAS[[#This Row],[COSTO]]-1,0)</f>
        <v>0</v>
      </c>
      <c r="J514" s="50" t="str">
        <f>IFERROR(VLOOKUP(LISTAS[[#This Row],[ID]],_01_CODIGOS_Y_COSTOS_xlsm[[Producto y N°]:[CODIGO]],2,0),"")</f>
        <v>289</v>
      </c>
      <c r="O514" t="s">
        <v>915</v>
      </c>
      <c r="AB514" s="12" t="str">
        <f>+LISTAS[[#This Row],[Codigo]]&amp;LISTAS[[#This Row],[Fabrica]]</f>
        <v>289RESORTES</v>
      </c>
      <c r="AC514" s="13" t="str">
        <f>+LISTAS[[#This Row],[Codigo]]</f>
        <v>289</v>
      </c>
      <c r="AD514" s="13" t="str">
        <f>+LISTAS[[#This Row],[ID]]</f>
        <v>RESORTES LINEA COMPLEMENTARIA289</v>
      </c>
      <c r="AH514" s="36"/>
      <c r="AI514" s="37">
        <f>+LISTAS[[#This Row],[Precio]]+(LISTAS[[#This Row],[Precio]]*AH514)</f>
        <v>4304.6400000000003</v>
      </c>
      <c r="AJ514" s="38">
        <f t="shared" ref="AJ514:AJ577" si="8">+((100-50)*0.01)*AI514</f>
        <v>2152.3200000000002</v>
      </c>
      <c r="AL514" s="35" t="e">
        <f>+AJ514/LISTAS[[#This Row],[COSTO]]-1</f>
        <v>#DIV/0!</v>
      </c>
      <c r="AM514" t="str">
        <f>+LISTAS[[#This Row],[ID]]</f>
        <v>RESORTES LINEA COMPLEMENTARIA289</v>
      </c>
      <c r="AO514" s="43"/>
      <c r="AP514" s="39">
        <f>LISTAS[[#This Row],[COSTO]]+(LISTAS[[#This Row],[COSTO]]*AO514)</f>
        <v>0</v>
      </c>
      <c r="AQ514" s="44">
        <f>IF(AO514="",0,AP514/LISTAS[[#This Row],[VENTA NETA]]-1)</f>
        <v>0</v>
      </c>
      <c r="AS514" s="39">
        <v>0</v>
      </c>
      <c r="AT514" s="48" t="e">
        <f>+LISTAS[[#This Row],[COSTO]]/AS514-1</f>
        <v>#DIV/0!</v>
      </c>
      <c r="BA514" t="s">
        <v>895</v>
      </c>
      <c r="BB514" s="36"/>
    </row>
    <row r="515" spans="1:54" x14ac:dyDescent="0.35">
      <c r="A515" s="7" t="s">
        <v>917</v>
      </c>
      <c r="B515" t="s">
        <v>895</v>
      </c>
      <c r="C515">
        <v>290</v>
      </c>
      <c r="D515" t="s">
        <v>918</v>
      </c>
      <c r="E515" s="2">
        <v>1300.32</v>
      </c>
      <c r="F515" s="7" t="str">
        <f>+_xlfn.XLOOKUP(LISTAS[[#This Row],[ID]],_01_CODIGOS_Y_COSTOS_xlsm[Producto y N°],_01_CODIGOS_Y_COSTOS_xlsm[FABRICA],"",0,1)</f>
        <v>RESORTES</v>
      </c>
      <c r="G515" s="26">
        <f>LISTAS[[#This Row],[Precio]]*(1-0.46)</f>
        <v>702.17280000000005</v>
      </c>
      <c r="H515" s="1">
        <f>+_xlfn.XLOOKUP(LISTAS[[#This Row],[ID]],_01_CODIGOS_Y_COSTOS_xlsm[Producto y N°],_01_CODIGOS_Y_COSTOS_xlsm[COSTO],0,0,1)</f>
        <v>0</v>
      </c>
      <c r="I515" s="27">
        <f>+IFERROR(LISTAS[[#This Row],[VENTA NETA]]/LISTAS[[#This Row],[COSTO]]-1,0)</f>
        <v>0</v>
      </c>
      <c r="J515" s="50" t="str">
        <f>IFERROR(VLOOKUP(LISTAS[[#This Row],[ID]],_01_CODIGOS_Y_COSTOS_xlsm[[Producto y N°]:[CODIGO]],2,0),"")</f>
        <v>290</v>
      </c>
      <c r="O515" t="s">
        <v>917</v>
      </c>
      <c r="AB515" s="12" t="str">
        <f>+LISTAS[[#This Row],[Codigo]]&amp;LISTAS[[#This Row],[Fabrica]]</f>
        <v>290RESORTES</v>
      </c>
      <c r="AC515" s="13" t="str">
        <f>+LISTAS[[#This Row],[Codigo]]</f>
        <v>290</v>
      </c>
      <c r="AD515" s="13" t="str">
        <f>+LISTAS[[#This Row],[ID]]</f>
        <v>RESORTES LINEA COMPLEMENTARIA290</v>
      </c>
      <c r="AH515" s="36"/>
      <c r="AI515" s="37">
        <f>+LISTAS[[#This Row],[Precio]]+(LISTAS[[#This Row],[Precio]]*AH515)</f>
        <v>1300.32</v>
      </c>
      <c r="AJ515" s="38">
        <f t="shared" si="8"/>
        <v>650.16</v>
      </c>
      <c r="AL515" s="35" t="e">
        <f>+AJ515/LISTAS[[#This Row],[COSTO]]-1</f>
        <v>#DIV/0!</v>
      </c>
      <c r="AM515" t="str">
        <f>+LISTAS[[#This Row],[ID]]</f>
        <v>RESORTES LINEA COMPLEMENTARIA290</v>
      </c>
      <c r="AO515" s="43"/>
      <c r="AP515" s="39">
        <f>LISTAS[[#This Row],[COSTO]]+(LISTAS[[#This Row],[COSTO]]*AO515)</f>
        <v>0</v>
      </c>
      <c r="AQ515" s="44">
        <f>IF(AO515="",0,AP515/LISTAS[[#This Row],[VENTA NETA]]-1)</f>
        <v>0</v>
      </c>
      <c r="AS515" s="39">
        <v>0</v>
      </c>
      <c r="AT515" s="48" t="e">
        <f>+LISTAS[[#This Row],[COSTO]]/AS515-1</f>
        <v>#DIV/0!</v>
      </c>
      <c r="BA515" t="s">
        <v>895</v>
      </c>
      <c r="BB515" s="36"/>
    </row>
    <row r="516" spans="1:54" x14ac:dyDescent="0.35">
      <c r="A516" s="7" t="s">
        <v>919</v>
      </c>
      <c r="B516" t="s">
        <v>895</v>
      </c>
      <c r="C516">
        <v>291</v>
      </c>
      <c r="D516" t="s">
        <v>920</v>
      </c>
      <c r="E516" s="2">
        <v>811.92</v>
      </c>
      <c r="F516" s="7" t="str">
        <f>+_xlfn.XLOOKUP(LISTAS[[#This Row],[ID]],_01_CODIGOS_Y_COSTOS_xlsm[Producto y N°],_01_CODIGOS_Y_COSTOS_xlsm[FABRICA],"",0,1)</f>
        <v>RESORTES</v>
      </c>
      <c r="G516" s="26">
        <f>LISTAS[[#This Row],[Precio]]*(1-0.46)</f>
        <v>438.43680000000001</v>
      </c>
      <c r="H516" s="1">
        <f>+_xlfn.XLOOKUP(LISTAS[[#This Row],[ID]],_01_CODIGOS_Y_COSTOS_xlsm[Producto y N°],_01_CODIGOS_Y_COSTOS_xlsm[COSTO],0,0,1)</f>
        <v>0</v>
      </c>
      <c r="I516" s="27">
        <f>+IFERROR(LISTAS[[#This Row],[VENTA NETA]]/LISTAS[[#This Row],[COSTO]]-1,0)</f>
        <v>0</v>
      </c>
      <c r="J516" s="50" t="str">
        <f>IFERROR(VLOOKUP(LISTAS[[#This Row],[ID]],_01_CODIGOS_Y_COSTOS_xlsm[[Producto y N°]:[CODIGO]],2,0),"")</f>
        <v>291</v>
      </c>
      <c r="O516" t="s">
        <v>919</v>
      </c>
      <c r="AB516" s="12" t="str">
        <f>+LISTAS[[#This Row],[Codigo]]&amp;LISTAS[[#This Row],[Fabrica]]</f>
        <v>291RESORTES</v>
      </c>
      <c r="AC516" s="13" t="str">
        <f>+LISTAS[[#This Row],[Codigo]]</f>
        <v>291</v>
      </c>
      <c r="AD516" s="13" t="str">
        <f>+LISTAS[[#This Row],[ID]]</f>
        <v>RESORTES LINEA COMPLEMENTARIA291</v>
      </c>
      <c r="AH516" s="36"/>
      <c r="AI516" s="37">
        <f>+LISTAS[[#This Row],[Precio]]+(LISTAS[[#This Row],[Precio]]*AH516)</f>
        <v>811.92</v>
      </c>
      <c r="AJ516" s="38">
        <f t="shared" si="8"/>
        <v>405.96</v>
      </c>
      <c r="AL516" s="35" t="e">
        <f>+AJ516/LISTAS[[#This Row],[COSTO]]-1</f>
        <v>#DIV/0!</v>
      </c>
      <c r="AM516" t="str">
        <f>+LISTAS[[#This Row],[ID]]</f>
        <v>RESORTES LINEA COMPLEMENTARIA291</v>
      </c>
      <c r="AO516" s="43"/>
      <c r="AP516" s="39">
        <f>LISTAS[[#This Row],[COSTO]]+(LISTAS[[#This Row],[COSTO]]*AO516)</f>
        <v>0</v>
      </c>
      <c r="AQ516" s="44">
        <f>IF(AO516="",0,AP516/LISTAS[[#This Row],[VENTA NETA]]-1)</f>
        <v>0</v>
      </c>
      <c r="AS516" s="39">
        <v>0</v>
      </c>
      <c r="AT516" s="48" t="e">
        <f>+LISTAS[[#This Row],[COSTO]]/AS516-1</f>
        <v>#DIV/0!</v>
      </c>
      <c r="BA516" t="s">
        <v>895</v>
      </c>
      <c r="BB516" s="36"/>
    </row>
    <row r="517" spans="1:54" x14ac:dyDescent="0.35">
      <c r="A517" s="7" t="s">
        <v>921</v>
      </c>
      <c r="B517" t="s">
        <v>895</v>
      </c>
      <c r="C517">
        <v>292</v>
      </c>
      <c r="D517" t="s">
        <v>922</v>
      </c>
      <c r="E517" s="2">
        <v>811.92</v>
      </c>
      <c r="F517" s="7" t="str">
        <f>+_xlfn.XLOOKUP(LISTAS[[#This Row],[ID]],_01_CODIGOS_Y_COSTOS_xlsm[Producto y N°],_01_CODIGOS_Y_COSTOS_xlsm[FABRICA],"",0,1)</f>
        <v>RESORTES</v>
      </c>
      <c r="G517" s="26">
        <f>LISTAS[[#This Row],[Precio]]*(1-0.46)</f>
        <v>438.43680000000001</v>
      </c>
      <c r="H517" s="1">
        <f>+_xlfn.XLOOKUP(LISTAS[[#This Row],[ID]],_01_CODIGOS_Y_COSTOS_xlsm[Producto y N°],_01_CODIGOS_Y_COSTOS_xlsm[COSTO],0,0,1)</f>
        <v>0</v>
      </c>
      <c r="I517" s="27">
        <f>+IFERROR(LISTAS[[#This Row],[VENTA NETA]]/LISTAS[[#This Row],[COSTO]]-1,0)</f>
        <v>0</v>
      </c>
      <c r="J517" s="50" t="str">
        <f>IFERROR(VLOOKUP(LISTAS[[#This Row],[ID]],_01_CODIGOS_Y_COSTOS_xlsm[[Producto y N°]:[CODIGO]],2,0),"")</f>
        <v>292</v>
      </c>
      <c r="O517" t="s">
        <v>921</v>
      </c>
      <c r="AB517" s="12" t="str">
        <f>+LISTAS[[#This Row],[Codigo]]&amp;LISTAS[[#This Row],[Fabrica]]</f>
        <v>292RESORTES</v>
      </c>
      <c r="AC517" s="13" t="str">
        <f>+LISTAS[[#This Row],[Codigo]]</f>
        <v>292</v>
      </c>
      <c r="AD517" s="13" t="str">
        <f>+LISTAS[[#This Row],[ID]]</f>
        <v>RESORTES LINEA COMPLEMENTARIA292</v>
      </c>
      <c r="AH517" s="36"/>
      <c r="AI517" s="37">
        <f>+LISTAS[[#This Row],[Precio]]+(LISTAS[[#This Row],[Precio]]*AH517)</f>
        <v>811.92</v>
      </c>
      <c r="AJ517" s="38">
        <f t="shared" si="8"/>
        <v>405.96</v>
      </c>
      <c r="AL517" s="35" t="e">
        <f>+AJ517/LISTAS[[#This Row],[COSTO]]-1</f>
        <v>#DIV/0!</v>
      </c>
      <c r="AM517" t="str">
        <f>+LISTAS[[#This Row],[ID]]</f>
        <v>RESORTES LINEA COMPLEMENTARIA292</v>
      </c>
      <c r="AO517" s="43"/>
      <c r="AP517" s="39">
        <f>LISTAS[[#This Row],[COSTO]]+(LISTAS[[#This Row],[COSTO]]*AO517)</f>
        <v>0</v>
      </c>
      <c r="AQ517" s="44">
        <f>IF(AO517="",0,AP517/LISTAS[[#This Row],[VENTA NETA]]-1)</f>
        <v>0</v>
      </c>
      <c r="AS517" s="39">
        <v>0</v>
      </c>
      <c r="AT517" s="48" t="e">
        <f>+LISTAS[[#This Row],[COSTO]]/AS517-1</f>
        <v>#DIV/0!</v>
      </c>
      <c r="BA517" t="s">
        <v>895</v>
      </c>
      <c r="BB517" s="36"/>
    </row>
    <row r="518" spans="1:54" x14ac:dyDescent="0.35">
      <c r="A518" s="7" t="s">
        <v>923</v>
      </c>
      <c r="B518" t="s">
        <v>895</v>
      </c>
      <c r="C518">
        <v>293</v>
      </c>
      <c r="D518" t="s">
        <v>924</v>
      </c>
      <c r="E518" s="2">
        <v>811.92</v>
      </c>
      <c r="F518" s="7" t="str">
        <f>+_xlfn.XLOOKUP(LISTAS[[#This Row],[ID]],_01_CODIGOS_Y_COSTOS_xlsm[Producto y N°],_01_CODIGOS_Y_COSTOS_xlsm[FABRICA],"",0,1)</f>
        <v>RESORTES</v>
      </c>
      <c r="G518" s="26">
        <f>LISTAS[[#This Row],[Precio]]*(1-0.46)</f>
        <v>438.43680000000001</v>
      </c>
      <c r="H518" s="1">
        <f>+_xlfn.XLOOKUP(LISTAS[[#This Row],[ID]],_01_CODIGOS_Y_COSTOS_xlsm[Producto y N°],_01_CODIGOS_Y_COSTOS_xlsm[COSTO],0,0,1)</f>
        <v>310.2</v>
      </c>
      <c r="I518" s="27">
        <f>+IFERROR(LISTAS[[#This Row],[VENTA NETA]]/LISTAS[[#This Row],[COSTO]]-1,0)</f>
        <v>0.41340038684719538</v>
      </c>
      <c r="J518" s="50" t="str">
        <f>IFERROR(VLOOKUP(LISTAS[[#This Row],[ID]],_01_CODIGOS_Y_COSTOS_xlsm[[Producto y N°]:[CODIGO]],2,0),"")</f>
        <v>293</v>
      </c>
      <c r="O518" t="s">
        <v>923</v>
      </c>
      <c r="AB518" s="12" t="str">
        <f>+LISTAS[[#This Row],[Codigo]]&amp;LISTAS[[#This Row],[Fabrica]]</f>
        <v>293RESORTES</v>
      </c>
      <c r="AC518" s="13" t="str">
        <f>+LISTAS[[#This Row],[Codigo]]</f>
        <v>293</v>
      </c>
      <c r="AD518" s="13" t="str">
        <f>+LISTAS[[#This Row],[ID]]</f>
        <v>RESORTES LINEA COMPLEMENTARIA293</v>
      </c>
      <c r="AH518" s="36"/>
      <c r="AI518" s="37">
        <f>+LISTAS[[#This Row],[Precio]]+(LISTAS[[#This Row],[Precio]]*AH518)</f>
        <v>811.92</v>
      </c>
      <c r="AJ518" s="38">
        <f t="shared" si="8"/>
        <v>405.96</v>
      </c>
      <c r="AL518" s="35">
        <f>+AJ518/LISTAS[[#This Row],[COSTO]]-1</f>
        <v>0.30870406189555122</v>
      </c>
      <c r="AM518" t="str">
        <f>+LISTAS[[#This Row],[ID]]</f>
        <v>RESORTES LINEA COMPLEMENTARIA293</v>
      </c>
      <c r="AO518" s="43"/>
      <c r="AP518" s="39">
        <f>LISTAS[[#This Row],[COSTO]]+(LISTAS[[#This Row],[COSTO]]*AO518)</f>
        <v>310.2</v>
      </c>
      <c r="AQ518" s="44">
        <f>IF(AO518="",0,AP518/LISTAS[[#This Row],[VENTA NETA]]-1)</f>
        <v>0</v>
      </c>
      <c r="AS518" s="39">
        <v>0</v>
      </c>
      <c r="AT518" s="48" t="e">
        <f>+LISTAS[[#This Row],[COSTO]]/AS518-1</f>
        <v>#DIV/0!</v>
      </c>
      <c r="BA518" t="s">
        <v>895</v>
      </c>
      <c r="BB518" s="36"/>
    </row>
    <row r="519" spans="1:54" x14ac:dyDescent="0.35">
      <c r="A519" s="7" t="s">
        <v>925</v>
      </c>
      <c r="B519" t="s">
        <v>895</v>
      </c>
      <c r="C519">
        <v>294</v>
      </c>
      <c r="D519" t="s">
        <v>926</v>
      </c>
      <c r="E519" s="2">
        <v>811.92</v>
      </c>
      <c r="F519" s="7" t="str">
        <f>+_xlfn.XLOOKUP(LISTAS[[#This Row],[ID]],_01_CODIGOS_Y_COSTOS_xlsm[Producto y N°],_01_CODIGOS_Y_COSTOS_xlsm[FABRICA],"",0,1)</f>
        <v>RESORTES</v>
      </c>
      <c r="G519" s="26">
        <f>LISTAS[[#This Row],[Precio]]*(1-0.46)</f>
        <v>438.43680000000001</v>
      </c>
      <c r="H519" s="1">
        <f>+_xlfn.XLOOKUP(LISTAS[[#This Row],[ID]],_01_CODIGOS_Y_COSTOS_xlsm[Producto y N°],_01_CODIGOS_Y_COSTOS_xlsm[COSTO],0,0,1)</f>
        <v>0</v>
      </c>
      <c r="I519" s="27">
        <f>+IFERROR(LISTAS[[#This Row],[VENTA NETA]]/LISTAS[[#This Row],[COSTO]]-1,0)</f>
        <v>0</v>
      </c>
      <c r="J519" s="50" t="str">
        <f>IFERROR(VLOOKUP(LISTAS[[#This Row],[ID]],_01_CODIGOS_Y_COSTOS_xlsm[[Producto y N°]:[CODIGO]],2,0),"")</f>
        <v>294</v>
      </c>
      <c r="O519" t="s">
        <v>925</v>
      </c>
      <c r="AB519" s="12" t="str">
        <f>+LISTAS[[#This Row],[Codigo]]&amp;LISTAS[[#This Row],[Fabrica]]</f>
        <v>294RESORTES</v>
      </c>
      <c r="AC519" s="13" t="str">
        <f>+LISTAS[[#This Row],[Codigo]]</f>
        <v>294</v>
      </c>
      <c r="AD519" s="13" t="str">
        <f>+LISTAS[[#This Row],[ID]]</f>
        <v>RESORTES LINEA COMPLEMENTARIA294</v>
      </c>
      <c r="AH519" s="36"/>
      <c r="AI519" s="37">
        <f>+LISTAS[[#This Row],[Precio]]+(LISTAS[[#This Row],[Precio]]*AH519)</f>
        <v>811.92</v>
      </c>
      <c r="AJ519" s="38">
        <f t="shared" si="8"/>
        <v>405.96</v>
      </c>
      <c r="AL519" s="35" t="e">
        <f>+AJ519/LISTAS[[#This Row],[COSTO]]-1</f>
        <v>#DIV/0!</v>
      </c>
      <c r="AM519" t="str">
        <f>+LISTAS[[#This Row],[ID]]</f>
        <v>RESORTES LINEA COMPLEMENTARIA294</v>
      </c>
      <c r="AO519" s="43"/>
      <c r="AP519" s="39">
        <f>LISTAS[[#This Row],[COSTO]]+(LISTAS[[#This Row],[COSTO]]*AO519)</f>
        <v>0</v>
      </c>
      <c r="AQ519" s="44">
        <f>IF(AO519="",0,AP519/LISTAS[[#This Row],[VENTA NETA]]-1)</f>
        <v>0</v>
      </c>
      <c r="AS519" s="39">
        <v>0</v>
      </c>
      <c r="AT519" s="48" t="e">
        <f>+LISTAS[[#This Row],[COSTO]]/AS519-1</f>
        <v>#DIV/0!</v>
      </c>
      <c r="BA519" t="s">
        <v>895</v>
      </c>
      <c r="BB519" s="36"/>
    </row>
    <row r="520" spans="1:54" x14ac:dyDescent="0.35">
      <c r="A520" s="7" t="s">
        <v>927</v>
      </c>
      <c r="B520" t="s">
        <v>895</v>
      </c>
      <c r="C520">
        <v>295</v>
      </c>
      <c r="D520" t="s">
        <v>928</v>
      </c>
      <c r="E520" s="2">
        <v>811.92</v>
      </c>
      <c r="F520" s="7" t="str">
        <f>+_xlfn.XLOOKUP(LISTAS[[#This Row],[ID]],_01_CODIGOS_Y_COSTOS_xlsm[Producto y N°],_01_CODIGOS_Y_COSTOS_xlsm[FABRICA],"",0,1)</f>
        <v>RESORTES</v>
      </c>
      <c r="G520" s="26">
        <f>LISTAS[[#This Row],[Precio]]*(1-0.46)</f>
        <v>438.43680000000001</v>
      </c>
      <c r="H520" s="1">
        <f>+_xlfn.XLOOKUP(LISTAS[[#This Row],[ID]],_01_CODIGOS_Y_COSTOS_xlsm[Producto y N°],_01_CODIGOS_Y_COSTOS_xlsm[COSTO],0,0,1)</f>
        <v>0</v>
      </c>
      <c r="I520" s="27">
        <f>+IFERROR(LISTAS[[#This Row],[VENTA NETA]]/LISTAS[[#This Row],[COSTO]]-1,0)</f>
        <v>0</v>
      </c>
      <c r="J520" s="50" t="str">
        <f>IFERROR(VLOOKUP(LISTAS[[#This Row],[ID]],_01_CODIGOS_Y_COSTOS_xlsm[[Producto y N°]:[CODIGO]],2,0),"")</f>
        <v>295</v>
      </c>
      <c r="O520" t="s">
        <v>927</v>
      </c>
      <c r="AB520" s="12" t="str">
        <f>+LISTAS[[#This Row],[Codigo]]&amp;LISTAS[[#This Row],[Fabrica]]</f>
        <v>295RESORTES</v>
      </c>
      <c r="AC520" s="13" t="str">
        <f>+LISTAS[[#This Row],[Codigo]]</f>
        <v>295</v>
      </c>
      <c r="AD520" s="13" t="str">
        <f>+LISTAS[[#This Row],[ID]]</f>
        <v>RESORTES LINEA COMPLEMENTARIA295</v>
      </c>
      <c r="AH520" s="36"/>
      <c r="AI520" s="37">
        <f>+LISTAS[[#This Row],[Precio]]+(LISTAS[[#This Row],[Precio]]*AH520)</f>
        <v>811.92</v>
      </c>
      <c r="AJ520" s="38">
        <f t="shared" si="8"/>
        <v>405.96</v>
      </c>
      <c r="AL520" s="35" t="e">
        <f>+AJ520/LISTAS[[#This Row],[COSTO]]-1</f>
        <v>#DIV/0!</v>
      </c>
      <c r="AM520" t="str">
        <f>+LISTAS[[#This Row],[ID]]</f>
        <v>RESORTES LINEA COMPLEMENTARIA295</v>
      </c>
      <c r="AO520" s="43"/>
      <c r="AP520" s="39">
        <f>LISTAS[[#This Row],[COSTO]]+(LISTAS[[#This Row],[COSTO]]*AO520)</f>
        <v>0</v>
      </c>
      <c r="AQ520" s="44">
        <f>IF(AO520="",0,AP520/LISTAS[[#This Row],[VENTA NETA]]-1)</f>
        <v>0</v>
      </c>
      <c r="AS520" s="39">
        <v>0</v>
      </c>
      <c r="AT520" s="48" t="e">
        <f>+LISTAS[[#This Row],[COSTO]]/AS520-1</f>
        <v>#DIV/0!</v>
      </c>
      <c r="BA520" t="s">
        <v>895</v>
      </c>
      <c r="BB520" s="36"/>
    </row>
    <row r="521" spans="1:54" x14ac:dyDescent="0.35">
      <c r="A521" s="7" t="s">
        <v>929</v>
      </c>
      <c r="B521" t="s">
        <v>895</v>
      </c>
      <c r="C521">
        <v>296</v>
      </c>
      <c r="D521" t="s">
        <v>930</v>
      </c>
      <c r="E521" s="2">
        <v>1300.32</v>
      </c>
      <c r="F521" s="7" t="str">
        <f>+_xlfn.XLOOKUP(LISTAS[[#This Row],[ID]],_01_CODIGOS_Y_COSTOS_xlsm[Producto y N°],_01_CODIGOS_Y_COSTOS_xlsm[FABRICA],"",0,1)</f>
        <v>RESORTES</v>
      </c>
      <c r="G521" s="26">
        <f>LISTAS[[#This Row],[Precio]]*(1-0.46)</f>
        <v>702.17280000000005</v>
      </c>
      <c r="H521" s="1">
        <f>+_xlfn.XLOOKUP(LISTAS[[#This Row],[ID]],_01_CODIGOS_Y_COSTOS_xlsm[Producto y N°],_01_CODIGOS_Y_COSTOS_xlsm[COSTO],0,0,1)</f>
        <v>126.9</v>
      </c>
      <c r="I521" s="27">
        <f>+IFERROR(LISTAS[[#This Row],[VENTA NETA]]/LISTAS[[#This Row],[COSTO]]-1,0)</f>
        <v>4.533276595744681</v>
      </c>
      <c r="J521" s="50" t="str">
        <f>IFERROR(VLOOKUP(LISTAS[[#This Row],[ID]],_01_CODIGOS_Y_COSTOS_xlsm[[Producto y N°]:[CODIGO]],2,0),"")</f>
        <v>296</v>
      </c>
      <c r="O521" t="s">
        <v>929</v>
      </c>
      <c r="AB521" s="12" t="str">
        <f>+LISTAS[[#This Row],[Codigo]]&amp;LISTAS[[#This Row],[Fabrica]]</f>
        <v>296RESORTES</v>
      </c>
      <c r="AC521" s="13" t="str">
        <f>+LISTAS[[#This Row],[Codigo]]</f>
        <v>296</v>
      </c>
      <c r="AD521" s="13" t="str">
        <f>+LISTAS[[#This Row],[ID]]</f>
        <v>RESORTES LINEA COMPLEMENTARIA296</v>
      </c>
      <c r="AH521" s="36"/>
      <c r="AI521" s="37">
        <f>+LISTAS[[#This Row],[Precio]]+(LISTAS[[#This Row],[Precio]]*AH521)</f>
        <v>1300.32</v>
      </c>
      <c r="AJ521" s="38">
        <f t="shared" si="8"/>
        <v>650.16</v>
      </c>
      <c r="AL521" s="35">
        <f>+AJ521/LISTAS[[#This Row],[COSTO]]-1</f>
        <v>4.1234042553191488</v>
      </c>
      <c r="AM521" t="str">
        <f>+LISTAS[[#This Row],[ID]]</f>
        <v>RESORTES LINEA COMPLEMENTARIA296</v>
      </c>
      <c r="AO521" s="43"/>
      <c r="AP521" s="39">
        <f>LISTAS[[#This Row],[COSTO]]+(LISTAS[[#This Row],[COSTO]]*AO521)</f>
        <v>126.9</v>
      </c>
      <c r="AQ521" s="44">
        <f>IF(AO521="",0,AP521/LISTAS[[#This Row],[VENTA NETA]]-1)</f>
        <v>0</v>
      </c>
      <c r="AS521" s="39">
        <v>0</v>
      </c>
      <c r="AT521" s="48" t="e">
        <f>+LISTAS[[#This Row],[COSTO]]/AS521-1</f>
        <v>#DIV/0!</v>
      </c>
      <c r="BA521" t="s">
        <v>895</v>
      </c>
      <c r="BB521" s="36"/>
    </row>
    <row r="522" spans="1:54" x14ac:dyDescent="0.35">
      <c r="A522" s="7" t="s">
        <v>931</v>
      </c>
      <c r="B522" t="s">
        <v>895</v>
      </c>
      <c r="C522">
        <v>297</v>
      </c>
      <c r="D522" t="s">
        <v>932</v>
      </c>
      <c r="E522" s="2">
        <v>1973.2</v>
      </c>
      <c r="F522" s="7" t="str">
        <f>+_xlfn.XLOOKUP(LISTAS[[#This Row],[ID]],_01_CODIGOS_Y_COSTOS_xlsm[Producto y N°],_01_CODIGOS_Y_COSTOS_xlsm[FABRICA],"",0,1)</f>
        <v>RESORTES</v>
      </c>
      <c r="G522" s="26">
        <f>LISTAS[[#This Row],[Precio]]*(1-0.46)</f>
        <v>1065.528</v>
      </c>
      <c r="H522" s="1">
        <f>+_xlfn.XLOOKUP(LISTAS[[#This Row],[ID]],_01_CODIGOS_Y_COSTOS_xlsm[Producto y N°],_01_CODIGOS_Y_COSTOS_xlsm[COSTO],0,0,1)</f>
        <v>0</v>
      </c>
      <c r="I522" s="27">
        <f>+IFERROR(LISTAS[[#This Row],[VENTA NETA]]/LISTAS[[#This Row],[COSTO]]-1,0)</f>
        <v>0</v>
      </c>
      <c r="J522" s="50" t="str">
        <f>IFERROR(VLOOKUP(LISTAS[[#This Row],[ID]],_01_CODIGOS_Y_COSTOS_xlsm[[Producto y N°]:[CODIGO]],2,0),"")</f>
        <v>297</v>
      </c>
      <c r="O522" t="s">
        <v>931</v>
      </c>
      <c r="AB522" s="12" t="str">
        <f>+LISTAS[[#This Row],[Codigo]]&amp;LISTAS[[#This Row],[Fabrica]]</f>
        <v>297RESORTES</v>
      </c>
      <c r="AC522" s="13" t="str">
        <f>+LISTAS[[#This Row],[Codigo]]</f>
        <v>297</v>
      </c>
      <c r="AD522" s="13" t="str">
        <f>+LISTAS[[#This Row],[ID]]</f>
        <v>RESORTES LINEA COMPLEMENTARIA297</v>
      </c>
      <c r="AH522" s="36"/>
      <c r="AI522" s="37">
        <f>+LISTAS[[#This Row],[Precio]]+(LISTAS[[#This Row],[Precio]]*AH522)</f>
        <v>1973.2</v>
      </c>
      <c r="AJ522" s="38">
        <f t="shared" si="8"/>
        <v>986.6</v>
      </c>
      <c r="AL522" s="35" t="e">
        <f>+AJ522/LISTAS[[#This Row],[COSTO]]-1</f>
        <v>#DIV/0!</v>
      </c>
      <c r="AM522" t="str">
        <f>+LISTAS[[#This Row],[ID]]</f>
        <v>RESORTES LINEA COMPLEMENTARIA297</v>
      </c>
      <c r="AO522" s="43"/>
      <c r="AP522" s="39">
        <f>LISTAS[[#This Row],[COSTO]]+(LISTAS[[#This Row],[COSTO]]*AO522)</f>
        <v>0</v>
      </c>
      <c r="AQ522" s="44">
        <f>IF(AO522="",0,AP522/LISTAS[[#This Row],[VENTA NETA]]-1)</f>
        <v>0</v>
      </c>
      <c r="AS522" s="39">
        <v>0</v>
      </c>
      <c r="AT522" s="48" t="e">
        <f>+LISTAS[[#This Row],[COSTO]]/AS522-1</f>
        <v>#DIV/0!</v>
      </c>
      <c r="BA522" t="s">
        <v>895</v>
      </c>
      <c r="BB522" s="36"/>
    </row>
    <row r="523" spans="1:54" x14ac:dyDescent="0.35">
      <c r="A523" s="7" t="s">
        <v>933</v>
      </c>
      <c r="B523" t="s">
        <v>895</v>
      </c>
      <c r="C523">
        <v>298</v>
      </c>
      <c r="D523" t="s">
        <v>932</v>
      </c>
      <c r="E523" s="2">
        <v>2152.52</v>
      </c>
      <c r="F523" s="7" t="str">
        <f>+_xlfn.XLOOKUP(LISTAS[[#This Row],[ID]],_01_CODIGOS_Y_COSTOS_xlsm[Producto y N°],_01_CODIGOS_Y_COSTOS_xlsm[FABRICA],"",0,1)</f>
        <v>RESORTES</v>
      </c>
      <c r="G523" s="26">
        <f>LISTAS[[#This Row],[Precio]]*(1-0.46)</f>
        <v>1162.3608000000002</v>
      </c>
      <c r="H523" s="1">
        <f>+_xlfn.XLOOKUP(LISTAS[[#This Row],[ID]],_01_CODIGOS_Y_COSTOS_xlsm[Producto y N°],_01_CODIGOS_Y_COSTOS_xlsm[COSTO],0,0,1)</f>
        <v>183.3</v>
      </c>
      <c r="I523" s="27">
        <f>+IFERROR(LISTAS[[#This Row],[VENTA NETA]]/LISTAS[[#This Row],[COSTO]]-1,0)</f>
        <v>5.3413027823240595</v>
      </c>
      <c r="J523" s="50" t="str">
        <f>IFERROR(VLOOKUP(LISTAS[[#This Row],[ID]],_01_CODIGOS_Y_COSTOS_xlsm[[Producto y N°]:[CODIGO]],2,0),"")</f>
        <v>298</v>
      </c>
      <c r="O523" t="s">
        <v>933</v>
      </c>
      <c r="AB523" s="12" t="str">
        <f>+LISTAS[[#This Row],[Codigo]]&amp;LISTAS[[#This Row],[Fabrica]]</f>
        <v>298RESORTES</v>
      </c>
      <c r="AC523" s="13" t="str">
        <f>+LISTAS[[#This Row],[Codigo]]</f>
        <v>298</v>
      </c>
      <c r="AD523" s="13" t="str">
        <f>+LISTAS[[#This Row],[ID]]</f>
        <v>RESORTES LINEA COMPLEMENTARIA298</v>
      </c>
      <c r="AH523" s="36"/>
      <c r="AI523" s="37">
        <f>+LISTAS[[#This Row],[Precio]]+(LISTAS[[#This Row],[Precio]]*AH523)</f>
        <v>2152.52</v>
      </c>
      <c r="AJ523" s="38">
        <f t="shared" si="8"/>
        <v>1076.26</v>
      </c>
      <c r="AL523" s="35">
        <f>+AJ523/LISTAS[[#This Row],[COSTO]]-1</f>
        <v>4.8715766503000539</v>
      </c>
      <c r="AM523" t="str">
        <f>+LISTAS[[#This Row],[ID]]</f>
        <v>RESORTES LINEA COMPLEMENTARIA298</v>
      </c>
      <c r="AO523" s="43"/>
      <c r="AP523" s="39">
        <f>LISTAS[[#This Row],[COSTO]]+(LISTAS[[#This Row],[COSTO]]*AO523)</f>
        <v>183.3</v>
      </c>
      <c r="AQ523" s="44">
        <f>IF(AO523="",0,AP523/LISTAS[[#This Row],[VENTA NETA]]-1)</f>
        <v>0</v>
      </c>
      <c r="AS523" s="39">
        <v>0</v>
      </c>
      <c r="AT523" s="48" t="e">
        <f>+LISTAS[[#This Row],[COSTO]]/AS523-1</f>
        <v>#DIV/0!</v>
      </c>
      <c r="BA523" t="s">
        <v>895</v>
      </c>
      <c r="BB523" s="36"/>
    </row>
    <row r="524" spans="1:54" x14ac:dyDescent="0.35">
      <c r="A524" s="7" t="s">
        <v>934</v>
      </c>
      <c r="B524" t="s">
        <v>895</v>
      </c>
      <c r="C524">
        <v>299</v>
      </c>
      <c r="D524" t="s">
        <v>935</v>
      </c>
      <c r="E524" s="2">
        <v>1883.36</v>
      </c>
      <c r="F524" s="7" t="str">
        <f>+_xlfn.XLOOKUP(LISTAS[[#This Row],[ID]],_01_CODIGOS_Y_COSTOS_xlsm[Producto y N°],_01_CODIGOS_Y_COSTOS_xlsm[FABRICA],"",0,1)</f>
        <v>RESORTES</v>
      </c>
      <c r="G524" s="26">
        <f>LISTAS[[#This Row],[Precio]]*(1-0.46)</f>
        <v>1017.0144</v>
      </c>
      <c r="H524" s="1">
        <f>+_xlfn.XLOOKUP(LISTAS[[#This Row],[ID]],_01_CODIGOS_Y_COSTOS_xlsm[Producto y N°],_01_CODIGOS_Y_COSTOS_xlsm[COSTO],0,0,1)</f>
        <v>0</v>
      </c>
      <c r="I524" s="27">
        <f>+IFERROR(LISTAS[[#This Row],[VENTA NETA]]/LISTAS[[#This Row],[COSTO]]-1,0)</f>
        <v>0</v>
      </c>
      <c r="J524" s="50" t="str">
        <f>IFERROR(VLOOKUP(LISTAS[[#This Row],[ID]],_01_CODIGOS_Y_COSTOS_xlsm[[Producto y N°]:[CODIGO]],2,0),"")</f>
        <v>299</v>
      </c>
      <c r="O524" t="s">
        <v>934</v>
      </c>
      <c r="AB524" s="12" t="str">
        <f>+LISTAS[[#This Row],[Codigo]]&amp;LISTAS[[#This Row],[Fabrica]]</f>
        <v>299RESORTES</v>
      </c>
      <c r="AC524" s="13" t="str">
        <f>+LISTAS[[#This Row],[Codigo]]</f>
        <v>299</v>
      </c>
      <c r="AD524" s="13" t="str">
        <f>+LISTAS[[#This Row],[ID]]</f>
        <v>RESORTES LINEA COMPLEMENTARIA299</v>
      </c>
      <c r="AH524" s="36"/>
      <c r="AI524" s="37">
        <f>+LISTAS[[#This Row],[Precio]]+(LISTAS[[#This Row],[Precio]]*AH524)</f>
        <v>1883.36</v>
      </c>
      <c r="AJ524" s="38">
        <f t="shared" si="8"/>
        <v>941.68</v>
      </c>
      <c r="AL524" s="35" t="e">
        <f>+AJ524/LISTAS[[#This Row],[COSTO]]-1</f>
        <v>#DIV/0!</v>
      </c>
      <c r="AM524" t="str">
        <f>+LISTAS[[#This Row],[ID]]</f>
        <v>RESORTES LINEA COMPLEMENTARIA299</v>
      </c>
      <c r="AO524" s="43"/>
      <c r="AP524" s="39">
        <f>LISTAS[[#This Row],[COSTO]]+(LISTAS[[#This Row],[COSTO]]*AO524)</f>
        <v>0</v>
      </c>
      <c r="AQ524" s="44">
        <f>IF(AO524="",0,AP524/LISTAS[[#This Row],[VENTA NETA]]-1)</f>
        <v>0</v>
      </c>
      <c r="AS524" s="39">
        <v>0</v>
      </c>
      <c r="AT524" s="48" t="e">
        <f>+LISTAS[[#This Row],[COSTO]]/AS524-1</f>
        <v>#DIV/0!</v>
      </c>
      <c r="BA524" t="s">
        <v>895</v>
      </c>
      <c r="BB524" s="36"/>
    </row>
    <row r="525" spans="1:54" x14ac:dyDescent="0.35">
      <c r="A525" s="7" t="s">
        <v>936</v>
      </c>
      <c r="B525" t="s">
        <v>895</v>
      </c>
      <c r="C525">
        <v>300</v>
      </c>
      <c r="D525" t="s">
        <v>5796</v>
      </c>
      <c r="E525" s="2">
        <v>811.92</v>
      </c>
      <c r="F525" s="7" t="str">
        <f>+_xlfn.XLOOKUP(LISTAS[[#This Row],[ID]],_01_CODIGOS_Y_COSTOS_xlsm[Producto y N°],_01_CODIGOS_Y_COSTOS_xlsm[FABRICA],"",0,1)</f>
        <v>RESORTES</v>
      </c>
      <c r="G525" s="26">
        <f>LISTAS[[#This Row],[Precio]]*(1-0.46)</f>
        <v>438.43680000000001</v>
      </c>
      <c r="H525" s="1">
        <f>+_xlfn.XLOOKUP(LISTAS[[#This Row],[ID]],_01_CODIGOS_Y_COSTOS_xlsm[Producto y N°],_01_CODIGOS_Y_COSTOS_xlsm[COSTO],0,0,1)</f>
        <v>0</v>
      </c>
      <c r="I525" s="27">
        <f>+IFERROR(LISTAS[[#This Row],[VENTA NETA]]/LISTAS[[#This Row],[COSTO]]-1,0)</f>
        <v>0</v>
      </c>
      <c r="J525" s="50" t="str">
        <f>IFERROR(VLOOKUP(LISTAS[[#This Row],[ID]],_01_CODIGOS_Y_COSTOS_xlsm[[Producto y N°]:[CODIGO]],2,0),"")</f>
        <v>300</v>
      </c>
      <c r="O525" t="s">
        <v>936</v>
      </c>
      <c r="AB525" s="12" t="str">
        <f>+LISTAS[[#This Row],[Codigo]]&amp;LISTAS[[#This Row],[Fabrica]]</f>
        <v>300RESORTES</v>
      </c>
      <c r="AC525" s="13" t="str">
        <f>+LISTAS[[#This Row],[Codigo]]</f>
        <v>300</v>
      </c>
      <c r="AD525" s="13" t="str">
        <f>+LISTAS[[#This Row],[ID]]</f>
        <v>RESORTES LINEA COMPLEMENTARIA300</v>
      </c>
      <c r="AH525" s="36"/>
      <c r="AI525" s="37">
        <f>+LISTAS[[#This Row],[Precio]]+(LISTAS[[#This Row],[Precio]]*AH525)</f>
        <v>811.92</v>
      </c>
      <c r="AJ525" s="38">
        <f t="shared" si="8"/>
        <v>405.96</v>
      </c>
      <c r="AL525" s="35" t="e">
        <f>+AJ525/LISTAS[[#This Row],[COSTO]]-1</f>
        <v>#DIV/0!</v>
      </c>
      <c r="AM525" t="str">
        <f>+LISTAS[[#This Row],[ID]]</f>
        <v>RESORTES LINEA COMPLEMENTARIA300</v>
      </c>
      <c r="AO525" s="43"/>
      <c r="AP525" s="39">
        <f>LISTAS[[#This Row],[COSTO]]+(LISTAS[[#This Row],[COSTO]]*AO525)</f>
        <v>0</v>
      </c>
      <c r="AQ525" s="44">
        <f>IF(AO525="",0,AP525/LISTAS[[#This Row],[VENTA NETA]]-1)</f>
        <v>0</v>
      </c>
      <c r="AS525" s="39">
        <v>0</v>
      </c>
      <c r="AT525" s="48" t="e">
        <f>+LISTAS[[#This Row],[COSTO]]/AS525-1</f>
        <v>#DIV/0!</v>
      </c>
      <c r="BA525" t="s">
        <v>895</v>
      </c>
      <c r="BB525" s="36"/>
    </row>
    <row r="526" spans="1:54" x14ac:dyDescent="0.35">
      <c r="A526" s="7" t="s">
        <v>937</v>
      </c>
      <c r="B526" t="s">
        <v>895</v>
      </c>
      <c r="C526">
        <v>302</v>
      </c>
      <c r="D526" t="s">
        <v>5797</v>
      </c>
      <c r="E526" s="2">
        <v>811.92</v>
      </c>
      <c r="F526" s="7" t="str">
        <f>+_xlfn.XLOOKUP(LISTAS[[#This Row],[ID]],_01_CODIGOS_Y_COSTOS_xlsm[Producto y N°],_01_CODIGOS_Y_COSTOS_xlsm[FABRICA],"",0,1)</f>
        <v>RESORTES</v>
      </c>
      <c r="G526" s="26">
        <f>LISTAS[[#This Row],[Precio]]*(1-0.46)</f>
        <v>438.43680000000001</v>
      </c>
      <c r="H526" s="1">
        <f>+_xlfn.XLOOKUP(LISTAS[[#This Row],[ID]],_01_CODIGOS_Y_COSTOS_xlsm[Producto y N°],_01_CODIGOS_Y_COSTOS_xlsm[COSTO],0,0,1)</f>
        <v>0</v>
      </c>
      <c r="I526" s="27">
        <f>+IFERROR(LISTAS[[#This Row],[VENTA NETA]]/LISTAS[[#This Row],[COSTO]]-1,0)</f>
        <v>0</v>
      </c>
      <c r="J526" s="50" t="str">
        <f>IFERROR(VLOOKUP(LISTAS[[#This Row],[ID]],_01_CODIGOS_Y_COSTOS_xlsm[[Producto y N°]:[CODIGO]],2,0),"")</f>
        <v>302</v>
      </c>
      <c r="O526" t="s">
        <v>937</v>
      </c>
      <c r="AB526" s="12" t="str">
        <f>+LISTAS[[#This Row],[Codigo]]&amp;LISTAS[[#This Row],[Fabrica]]</f>
        <v>302RESORTES</v>
      </c>
      <c r="AC526" s="13" t="str">
        <f>+LISTAS[[#This Row],[Codigo]]</f>
        <v>302</v>
      </c>
      <c r="AD526" s="13" t="str">
        <f>+LISTAS[[#This Row],[ID]]</f>
        <v>RESORTES LINEA COMPLEMENTARIA302</v>
      </c>
      <c r="AH526" s="36"/>
      <c r="AI526" s="37">
        <f>+LISTAS[[#This Row],[Precio]]+(LISTAS[[#This Row],[Precio]]*AH526)</f>
        <v>811.92</v>
      </c>
      <c r="AJ526" s="38">
        <f t="shared" si="8"/>
        <v>405.96</v>
      </c>
      <c r="AL526" s="35" t="e">
        <f>+AJ526/LISTAS[[#This Row],[COSTO]]-1</f>
        <v>#DIV/0!</v>
      </c>
      <c r="AM526" t="str">
        <f>+LISTAS[[#This Row],[ID]]</f>
        <v>RESORTES LINEA COMPLEMENTARIA302</v>
      </c>
      <c r="AO526" s="43"/>
      <c r="AP526" s="39">
        <f>LISTAS[[#This Row],[COSTO]]+(LISTAS[[#This Row],[COSTO]]*AO526)</f>
        <v>0</v>
      </c>
      <c r="AQ526" s="44">
        <f>IF(AO526="",0,AP526/LISTAS[[#This Row],[VENTA NETA]]-1)</f>
        <v>0</v>
      </c>
      <c r="AS526" s="39">
        <v>0</v>
      </c>
      <c r="AT526" s="48" t="e">
        <f>+LISTAS[[#This Row],[COSTO]]/AS526-1</f>
        <v>#DIV/0!</v>
      </c>
      <c r="BA526" t="s">
        <v>895</v>
      </c>
      <c r="BB526" s="36"/>
    </row>
    <row r="527" spans="1:54" x14ac:dyDescent="0.35">
      <c r="A527" s="7" t="s">
        <v>938</v>
      </c>
      <c r="B527" t="s">
        <v>895</v>
      </c>
      <c r="C527">
        <v>303</v>
      </c>
      <c r="D527" t="s">
        <v>5798</v>
      </c>
      <c r="E527" s="2">
        <v>811.92</v>
      </c>
      <c r="F527" s="7" t="str">
        <f>+_xlfn.XLOOKUP(LISTAS[[#This Row],[ID]],_01_CODIGOS_Y_COSTOS_xlsm[Producto y N°],_01_CODIGOS_Y_COSTOS_xlsm[FABRICA],"",0,1)</f>
        <v>RESORTES</v>
      </c>
      <c r="G527" s="26">
        <f>LISTAS[[#This Row],[Precio]]*(1-0.46)</f>
        <v>438.43680000000001</v>
      </c>
      <c r="H527" s="1">
        <f>+_xlfn.XLOOKUP(LISTAS[[#This Row],[ID]],_01_CODIGOS_Y_COSTOS_xlsm[Producto y N°],_01_CODIGOS_Y_COSTOS_xlsm[COSTO],0,0,1)</f>
        <v>0</v>
      </c>
      <c r="I527" s="27">
        <f>+IFERROR(LISTAS[[#This Row],[VENTA NETA]]/LISTAS[[#This Row],[COSTO]]-1,0)</f>
        <v>0</v>
      </c>
      <c r="J527" s="50" t="str">
        <f>IFERROR(VLOOKUP(LISTAS[[#This Row],[ID]],_01_CODIGOS_Y_COSTOS_xlsm[[Producto y N°]:[CODIGO]],2,0),"")</f>
        <v>303</v>
      </c>
      <c r="O527" t="s">
        <v>938</v>
      </c>
      <c r="AB527" s="12" t="str">
        <f>+LISTAS[[#This Row],[Codigo]]&amp;LISTAS[[#This Row],[Fabrica]]</f>
        <v>303RESORTES</v>
      </c>
      <c r="AC527" s="13" t="str">
        <f>+LISTAS[[#This Row],[Codigo]]</f>
        <v>303</v>
      </c>
      <c r="AD527" s="13" t="str">
        <f>+LISTAS[[#This Row],[ID]]</f>
        <v>RESORTES LINEA COMPLEMENTARIA303</v>
      </c>
      <c r="AH527" s="36"/>
      <c r="AI527" s="37">
        <f>+LISTAS[[#This Row],[Precio]]+(LISTAS[[#This Row],[Precio]]*AH527)</f>
        <v>811.92</v>
      </c>
      <c r="AJ527" s="38">
        <f t="shared" si="8"/>
        <v>405.96</v>
      </c>
      <c r="AL527" s="35" t="e">
        <f>+AJ527/LISTAS[[#This Row],[COSTO]]-1</f>
        <v>#DIV/0!</v>
      </c>
      <c r="AM527" t="str">
        <f>+LISTAS[[#This Row],[ID]]</f>
        <v>RESORTES LINEA COMPLEMENTARIA303</v>
      </c>
      <c r="AO527" s="43"/>
      <c r="AP527" s="39">
        <f>LISTAS[[#This Row],[COSTO]]+(LISTAS[[#This Row],[COSTO]]*AO527)</f>
        <v>0</v>
      </c>
      <c r="AQ527" s="44">
        <f>IF(AO527="",0,AP527/LISTAS[[#This Row],[VENTA NETA]]-1)</f>
        <v>0</v>
      </c>
      <c r="AS527" s="39">
        <v>0</v>
      </c>
      <c r="AT527" s="48" t="e">
        <f>+LISTAS[[#This Row],[COSTO]]/AS527-1</f>
        <v>#DIV/0!</v>
      </c>
      <c r="BA527" t="s">
        <v>895</v>
      </c>
      <c r="BB527" s="36"/>
    </row>
    <row r="528" spans="1:54" x14ac:dyDescent="0.35">
      <c r="A528" s="7" t="s">
        <v>939</v>
      </c>
      <c r="B528" t="s">
        <v>895</v>
      </c>
      <c r="C528">
        <v>304</v>
      </c>
      <c r="D528" t="s">
        <v>5799</v>
      </c>
      <c r="E528" s="2">
        <v>811.92</v>
      </c>
      <c r="F528" s="7" t="str">
        <f>+_xlfn.XLOOKUP(LISTAS[[#This Row],[ID]],_01_CODIGOS_Y_COSTOS_xlsm[Producto y N°],_01_CODIGOS_Y_COSTOS_xlsm[FABRICA],"",0,1)</f>
        <v>RESORTES</v>
      </c>
      <c r="G528" s="26">
        <f>LISTAS[[#This Row],[Precio]]*(1-0.46)</f>
        <v>438.43680000000001</v>
      </c>
      <c r="H528" s="1">
        <f>+_xlfn.XLOOKUP(LISTAS[[#This Row],[ID]],_01_CODIGOS_Y_COSTOS_xlsm[Producto y N°],_01_CODIGOS_Y_COSTOS_xlsm[COSTO],0,0,1)</f>
        <v>0</v>
      </c>
      <c r="I528" s="27">
        <f>+IFERROR(LISTAS[[#This Row],[VENTA NETA]]/LISTAS[[#This Row],[COSTO]]-1,0)</f>
        <v>0</v>
      </c>
      <c r="J528" s="50" t="str">
        <f>IFERROR(VLOOKUP(LISTAS[[#This Row],[ID]],_01_CODIGOS_Y_COSTOS_xlsm[[Producto y N°]:[CODIGO]],2,0),"")</f>
        <v>304</v>
      </c>
      <c r="O528" t="s">
        <v>939</v>
      </c>
      <c r="AB528" s="12" t="str">
        <f>+LISTAS[[#This Row],[Codigo]]&amp;LISTAS[[#This Row],[Fabrica]]</f>
        <v>304RESORTES</v>
      </c>
      <c r="AC528" s="13" t="str">
        <f>+LISTAS[[#This Row],[Codigo]]</f>
        <v>304</v>
      </c>
      <c r="AD528" s="13" t="str">
        <f>+LISTAS[[#This Row],[ID]]</f>
        <v>RESORTES LINEA COMPLEMENTARIA304</v>
      </c>
      <c r="AH528" s="36"/>
      <c r="AI528" s="37">
        <f>+LISTAS[[#This Row],[Precio]]+(LISTAS[[#This Row],[Precio]]*AH528)</f>
        <v>811.92</v>
      </c>
      <c r="AJ528" s="38">
        <f t="shared" si="8"/>
        <v>405.96</v>
      </c>
      <c r="AL528" s="35" t="e">
        <f>+AJ528/LISTAS[[#This Row],[COSTO]]-1</f>
        <v>#DIV/0!</v>
      </c>
      <c r="AM528" t="str">
        <f>+LISTAS[[#This Row],[ID]]</f>
        <v>RESORTES LINEA COMPLEMENTARIA304</v>
      </c>
      <c r="AO528" s="43"/>
      <c r="AP528" s="39">
        <f>LISTAS[[#This Row],[COSTO]]+(LISTAS[[#This Row],[COSTO]]*AO528)</f>
        <v>0</v>
      </c>
      <c r="AQ528" s="44">
        <f>IF(AO528="",0,AP528/LISTAS[[#This Row],[VENTA NETA]]-1)</f>
        <v>0</v>
      </c>
      <c r="AS528" s="39">
        <v>0</v>
      </c>
      <c r="AT528" s="48" t="e">
        <f>+LISTAS[[#This Row],[COSTO]]/AS528-1</f>
        <v>#DIV/0!</v>
      </c>
      <c r="BA528" t="s">
        <v>895</v>
      </c>
      <c r="BB528" s="36"/>
    </row>
    <row r="529" spans="1:54" x14ac:dyDescent="0.35">
      <c r="A529" s="7" t="s">
        <v>940</v>
      </c>
      <c r="B529" t="s">
        <v>895</v>
      </c>
      <c r="C529">
        <v>305</v>
      </c>
      <c r="D529" t="s">
        <v>5800</v>
      </c>
      <c r="E529" s="2">
        <v>811.92</v>
      </c>
      <c r="F529" s="7" t="str">
        <f>+_xlfn.XLOOKUP(LISTAS[[#This Row],[ID]],_01_CODIGOS_Y_COSTOS_xlsm[Producto y N°],_01_CODIGOS_Y_COSTOS_xlsm[FABRICA],"",0,1)</f>
        <v>RESORTES</v>
      </c>
      <c r="G529" s="26">
        <f>LISTAS[[#This Row],[Precio]]*(1-0.46)</f>
        <v>438.43680000000001</v>
      </c>
      <c r="H529" s="1">
        <f>+_xlfn.XLOOKUP(LISTAS[[#This Row],[ID]],_01_CODIGOS_Y_COSTOS_xlsm[Producto y N°],_01_CODIGOS_Y_COSTOS_xlsm[COSTO],0,0,1)</f>
        <v>0</v>
      </c>
      <c r="I529" s="27">
        <f>+IFERROR(LISTAS[[#This Row],[VENTA NETA]]/LISTAS[[#This Row],[COSTO]]-1,0)</f>
        <v>0</v>
      </c>
      <c r="J529" s="50" t="str">
        <f>IFERROR(VLOOKUP(LISTAS[[#This Row],[ID]],_01_CODIGOS_Y_COSTOS_xlsm[[Producto y N°]:[CODIGO]],2,0),"")</f>
        <v>305</v>
      </c>
      <c r="O529" t="s">
        <v>940</v>
      </c>
      <c r="AB529" s="12" t="str">
        <f>+LISTAS[[#This Row],[Codigo]]&amp;LISTAS[[#This Row],[Fabrica]]</f>
        <v>305RESORTES</v>
      </c>
      <c r="AC529" s="13" t="str">
        <f>+LISTAS[[#This Row],[Codigo]]</f>
        <v>305</v>
      </c>
      <c r="AD529" s="13" t="str">
        <f>+LISTAS[[#This Row],[ID]]</f>
        <v>RESORTES LINEA COMPLEMENTARIA305</v>
      </c>
      <c r="AH529" s="36"/>
      <c r="AI529" s="37">
        <f>+LISTAS[[#This Row],[Precio]]+(LISTAS[[#This Row],[Precio]]*AH529)</f>
        <v>811.92</v>
      </c>
      <c r="AJ529" s="38">
        <f t="shared" si="8"/>
        <v>405.96</v>
      </c>
      <c r="AL529" s="35" t="e">
        <f>+AJ529/LISTAS[[#This Row],[COSTO]]-1</f>
        <v>#DIV/0!</v>
      </c>
      <c r="AM529" t="str">
        <f>+LISTAS[[#This Row],[ID]]</f>
        <v>RESORTES LINEA COMPLEMENTARIA305</v>
      </c>
      <c r="AO529" s="43"/>
      <c r="AP529" s="39">
        <f>LISTAS[[#This Row],[COSTO]]+(LISTAS[[#This Row],[COSTO]]*AO529)</f>
        <v>0</v>
      </c>
      <c r="AQ529" s="44">
        <f>IF(AO529="",0,AP529/LISTAS[[#This Row],[VENTA NETA]]-1)</f>
        <v>0</v>
      </c>
      <c r="AS529" s="39">
        <v>0</v>
      </c>
      <c r="AT529" s="48" t="e">
        <f>+LISTAS[[#This Row],[COSTO]]/AS529-1</f>
        <v>#DIV/0!</v>
      </c>
      <c r="BA529" t="s">
        <v>895</v>
      </c>
      <c r="BB529" s="36"/>
    </row>
    <row r="530" spans="1:54" x14ac:dyDescent="0.35">
      <c r="A530" s="7" t="s">
        <v>941</v>
      </c>
      <c r="B530" t="s">
        <v>895</v>
      </c>
      <c r="C530">
        <v>306</v>
      </c>
      <c r="D530" t="s">
        <v>5801</v>
      </c>
      <c r="E530" s="2">
        <v>811.92</v>
      </c>
      <c r="F530" s="7" t="str">
        <f>+_xlfn.XLOOKUP(LISTAS[[#This Row],[ID]],_01_CODIGOS_Y_COSTOS_xlsm[Producto y N°],_01_CODIGOS_Y_COSTOS_xlsm[FABRICA],"",0,1)</f>
        <v>RESORTES</v>
      </c>
      <c r="G530" s="26">
        <f>LISTAS[[#This Row],[Precio]]*(1-0.46)</f>
        <v>438.43680000000001</v>
      </c>
      <c r="H530" s="1">
        <f>+_xlfn.XLOOKUP(LISTAS[[#This Row],[ID]],_01_CODIGOS_Y_COSTOS_xlsm[Producto y N°],_01_CODIGOS_Y_COSTOS_xlsm[COSTO],0,0,1)</f>
        <v>0</v>
      </c>
      <c r="I530" s="27">
        <f>+IFERROR(LISTAS[[#This Row],[VENTA NETA]]/LISTAS[[#This Row],[COSTO]]-1,0)</f>
        <v>0</v>
      </c>
      <c r="J530" s="50" t="str">
        <f>IFERROR(VLOOKUP(LISTAS[[#This Row],[ID]],_01_CODIGOS_Y_COSTOS_xlsm[[Producto y N°]:[CODIGO]],2,0),"")</f>
        <v>306</v>
      </c>
      <c r="O530" t="s">
        <v>941</v>
      </c>
      <c r="AB530" s="12" t="str">
        <f>+LISTAS[[#This Row],[Codigo]]&amp;LISTAS[[#This Row],[Fabrica]]</f>
        <v>306RESORTES</v>
      </c>
      <c r="AC530" s="13" t="str">
        <f>+LISTAS[[#This Row],[Codigo]]</f>
        <v>306</v>
      </c>
      <c r="AD530" s="13" t="str">
        <f>+LISTAS[[#This Row],[ID]]</f>
        <v>RESORTES LINEA COMPLEMENTARIA306</v>
      </c>
      <c r="AH530" s="36"/>
      <c r="AI530" s="37">
        <f>+LISTAS[[#This Row],[Precio]]+(LISTAS[[#This Row],[Precio]]*AH530)</f>
        <v>811.92</v>
      </c>
      <c r="AJ530" s="38">
        <f t="shared" si="8"/>
        <v>405.96</v>
      </c>
      <c r="AL530" s="35" t="e">
        <f>+AJ530/LISTAS[[#This Row],[COSTO]]-1</f>
        <v>#DIV/0!</v>
      </c>
      <c r="AM530" t="str">
        <f>+LISTAS[[#This Row],[ID]]</f>
        <v>RESORTES LINEA COMPLEMENTARIA306</v>
      </c>
      <c r="AO530" s="43"/>
      <c r="AP530" s="39">
        <f>LISTAS[[#This Row],[COSTO]]+(LISTAS[[#This Row],[COSTO]]*AO530)</f>
        <v>0</v>
      </c>
      <c r="AQ530" s="44">
        <f>IF(AO530="",0,AP530/LISTAS[[#This Row],[VENTA NETA]]-1)</f>
        <v>0</v>
      </c>
      <c r="AS530" s="39">
        <v>0</v>
      </c>
      <c r="AT530" s="48" t="e">
        <f>+LISTAS[[#This Row],[COSTO]]/AS530-1</f>
        <v>#DIV/0!</v>
      </c>
      <c r="BA530" t="s">
        <v>895</v>
      </c>
      <c r="BB530" s="36"/>
    </row>
    <row r="531" spans="1:54" x14ac:dyDescent="0.35">
      <c r="A531" s="7" t="s">
        <v>942</v>
      </c>
      <c r="B531" t="s">
        <v>895</v>
      </c>
      <c r="C531">
        <v>308</v>
      </c>
      <c r="D531" t="s">
        <v>5802</v>
      </c>
      <c r="E531" s="2">
        <v>811.92</v>
      </c>
      <c r="F531" s="7" t="str">
        <f>+_xlfn.XLOOKUP(LISTAS[[#This Row],[ID]],_01_CODIGOS_Y_COSTOS_xlsm[Producto y N°],_01_CODIGOS_Y_COSTOS_xlsm[FABRICA],"",0,1)</f>
        <v>RESORTES</v>
      </c>
      <c r="G531" s="26">
        <f>LISTAS[[#This Row],[Precio]]*(1-0.46)</f>
        <v>438.43680000000001</v>
      </c>
      <c r="H531" s="1">
        <f>+_xlfn.XLOOKUP(LISTAS[[#This Row],[ID]],_01_CODIGOS_Y_COSTOS_xlsm[Producto y N°],_01_CODIGOS_Y_COSTOS_xlsm[COSTO],0,0,1)</f>
        <v>0</v>
      </c>
      <c r="I531" s="27">
        <f>+IFERROR(LISTAS[[#This Row],[VENTA NETA]]/LISTAS[[#This Row],[COSTO]]-1,0)</f>
        <v>0</v>
      </c>
      <c r="J531" s="50" t="str">
        <f>IFERROR(VLOOKUP(LISTAS[[#This Row],[ID]],_01_CODIGOS_Y_COSTOS_xlsm[[Producto y N°]:[CODIGO]],2,0),"")</f>
        <v>308</v>
      </c>
      <c r="O531" t="s">
        <v>942</v>
      </c>
      <c r="AB531" s="12" t="str">
        <f>+LISTAS[[#This Row],[Codigo]]&amp;LISTAS[[#This Row],[Fabrica]]</f>
        <v>308RESORTES</v>
      </c>
      <c r="AC531" s="13" t="str">
        <f>+LISTAS[[#This Row],[Codigo]]</f>
        <v>308</v>
      </c>
      <c r="AD531" s="13" t="str">
        <f>+LISTAS[[#This Row],[ID]]</f>
        <v>RESORTES LINEA COMPLEMENTARIA308</v>
      </c>
      <c r="AH531" s="36"/>
      <c r="AI531" s="37">
        <f>+LISTAS[[#This Row],[Precio]]+(LISTAS[[#This Row],[Precio]]*AH531)</f>
        <v>811.92</v>
      </c>
      <c r="AJ531" s="38">
        <f t="shared" si="8"/>
        <v>405.96</v>
      </c>
      <c r="AL531" s="35" t="e">
        <f>+AJ531/LISTAS[[#This Row],[COSTO]]-1</f>
        <v>#DIV/0!</v>
      </c>
      <c r="AM531" t="str">
        <f>+LISTAS[[#This Row],[ID]]</f>
        <v>RESORTES LINEA COMPLEMENTARIA308</v>
      </c>
      <c r="AO531" s="43"/>
      <c r="AP531" s="39">
        <f>LISTAS[[#This Row],[COSTO]]+(LISTAS[[#This Row],[COSTO]]*AO531)</f>
        <v>0</v>
      </c>
      <c r="AQ531" s="44">
        <f>IF(AO531="",0,AP531/LISTAS[[#This Row],[VENTA NETA]]-1)</f>
        <v>0</v>
      </c>
      <c r="AS531" s="39">
        <v>0</v>
      </c>
      <c r="AT531" s="48" t="e">
        <f>+LISTAS[[#This Row],[COSTO]]/AS531-1</f>
        <v>#DIV/0!</v>
      </c>
      <c r="BA531" t="s">
        <v>895</v>
      </c>
      <c r="BB531" s="36"/>
    </row>
    <row r="532" spans="1:54" x14ac:dyDescent="0.35">
      <c r="A532" s="7" t="s">
        <v>943</v>
      </c>
      <c r="B532" t="s">
        <v>895</v>
      </c>
      <c r="C532">
        <v>309</v>
      </c>
      <c r="D532" t="s">
        <v>5803</v>
      </c>
      <c r="E532" s="2">
        <v>933.16</v>
      </c>
      <c r="F532" s="7" t="str">
        <f>+_xlfn.XLOOKUP(LISTAS[[#This Row],[ID]],_01_CODIGOS_Y_COSTOS_xlsm[Producto y N°],_01_CODIGOS_Y_COSTOS_xlsm[FABRICA],"",0,1)</f>
        <v>RESORTES</v>
      </c>
      <c r="G532" s="26">
        <f>LISTAS[[#This Row],[Precio]]*(1-0.46)</f>
        <v>503.90640000000002</v>
      </c>
      <c r="H532" s="1">
        <f>+_xlfn.XLOOKUP(LISTAS[[#This Row],[ID]],_01_CODIGOS_Y_COSTOS_xlsm[Producto y N°],_01_CODIGOS_Y_COSTOS_xlsm[COSTO],0,0,1)</f>
        <v>0</v>
      </c>
      <c r="I532" s="27">
        <f>+IFERROR(LISTAS[[#This Row],[VENTA NETA]]/LISTAS[[#This Row],[COSTO]]-1,0)</f>
        <v>0</v>
      </c>
      <c r="J532" s="50" t="str">
        <f>IFERROR(VLOOKUP(LISTAS[[#This Row],[ID]],_01_CODIGOS_Y_COSTOS_xlsm[[Producto y N°]:[CODIGO]],2,0),"")</f>
        <v>309</v>
      </c>
      <c r="O532" t="s">
        <v>943</v>
      </c>
      <c r="AB532" s="12" t="str">
        <f>+LISTAS[[#This Row],[Codigo]]&amp;LISTAS[[#This Row],[Fabrica]]</f>
        <v>309RESORTES</v>
      </c>
      <c r="AC532" s="13" t="str">
        <f>+LISTAS[[#This Row],[Codigo]]</f>
        <v>309</v>
      </c>
      <c r="AD532" s="13" t="str">
        <f>+LISTAS[[#This Row],[ID]]</f>
        <v>RESORTES LINEA COMPLEMENTARIA309</v>
      </c>
      <c r="AH532" s="36"/>
      <c r="AI532" s="37">
        <f>+LISTAS[[#This Row],[Precio]]+(LISTAS[[#This Row],[Precio]]*AH532)</f>
        <v>933.16</v>
      </c>
      <c r="AJ532" s="38">
        <f t="shared" si="8"/>
        <v>466.58</v>
      </c>
      <c r="AL532" s="35" t="e">
        <f>+AJ532/LISTAS[[#This Row],[COSTO]]-1</f>
        <v>#DIV/0!</v>
      </c>
      <c r="AM532" t="str">
        <f>+LISTAS[[#This Row],[ID]]</f>
        <v>RESORTES LINEA COMPLEMENTARIA309</v>
      </c>
      <c r="AO532" s="43"/>
      <c r="AP532" s="39">
        <f>LISTAS[[#This Row],[COSTO]]+(LISTAS[[#This Row],[COSTO]]*AO532)</f>
        <v>0</v>
      </c>
      <c r="AQ532" s="44">
        <f>IF(AO532="",0,AP532/LISTAS[[#This Row],[VENTA NETA]]-1)</f>
        <v>0</v>
      </c>
      <c r="AS532" s="39">
        <v>0</v>
      </c>
      <c r="AT532" s="48" t="e">
        <f>+LISTAS[[#This Row],[COSTO]]/AS532-1</f>
        <v>#DIV/0!</v>
      </c>
      <c r="BA532" t="s">
        <v>895</v>
      </c>
      <c r="BB532" s="36"/>
    </row>
    <row r="533" spans="1:54" x14ac:dyDescent="0.35">
      <c r="A533" s="7" t="s">
        <v>944</v>
      </c>
      <c r="B533" t="s">
        <v>895</v>
      </c>
      <c r="C533">
        <v>310</v>
      </c>
      <c r="D533" t="s">
        <v>5804</v>
      </c>
      <c r="E533" s="2">
        <v>811.92</v>
      </c>
      <c r="F533" s="7" t="str">
        <f>+_xlfn.XLOOKUP(LISTAS[[#This Row],[ID]],_01_CODIGOS_Y_COSTOS_xlsm[Producto y N°],_01_CODIGOS_Y_COSTOS_xlsm[FABRICA],"",0,1)</f>
        <v>RESORTES</v>
      </c>
      <c r="G533" s="26">
        <f>LISTAS[[#This Row],[Precio]]*(1-0.46)</f>
        <v>438.43680000000001</v>
      </c>
      <c r="H533" s="1">
        <f>+_xlfn.XLOOKUP(LISTAS[[#This Row],[ID]],_01_CODIGOS_Y_COSTOS_xlsm[Producto y N°],_01_CODIGOS_Y_COSTOS_xlsm[COSTO],0,0,1)</f>
        <v>0</v>
      </c>
      <c r="I533" s="27">
        <f>+IFERROR(LISTAS[[#This Row],[VENTA NETA]]/LISTAS[[#This Row],[COSTO]]-1,0)</f>
        <v>0</v>
      </c>
      <c r="J533" s="50" t="str">
        <f>IFERROR(VLOOKUP(LISTAS[[#This Row],[ID]],_01_CODIGOS_Y_COSTOS_xlsm[[Producto y N°]:[CODIGO]],2,0),"")</f>
        <v>310</v>
      </c>
      <c r="O533" t="s">
        <v>944</v>
      </c>
      <c r="AB533" s="12" t="str">
        <f>+LISTAS[[#This Row],[Codigo]]&amp;LISTAS[[#This Row],[Fabrica]]</f>
        <v>310RESORTES</v>
      </c>
      <c r="AC533" s="13" t="str">
        <f>+LISTAS[[#This Row],[Codigo]]</f>
        <v>310</v>
      </c>
      <c r="AD533" s="13" t="str">
        <f>+LISTAS[[#This Row],[ID]]</f>
        <v>RESORTES LINEA COMPLEMENTARIA310</v>
      </c>
      <c r="AH533" s="36"/>
      <c r="AI533" s="37">
        <f>+LISTAS[[#This Row],[Precio]]+(LISTAS[[#This Row],[Precio]]*AH533)</f>
        <v>811.92</v>
      </c>
      <c r="AJ533" s="38">
        <f t="shared" si="8"/>
        <v>405.96</v>
      </c>
      <c r="AL533" s="35" t="e">
        <f>+AJ533/LISTAS[[#This Row],[COSTO]]-1</f>
        <v>#DIV/0!</v>
      </c>
      <c r="AM533" t="str">
        <f>+LISTAS[[#This Row],[ID]]</f>
        <v>RESORTES LINEA COMPLEMENTARIA310</v>
      </c>
      <c r="AO533" s="43"/>
      <c r="AP533" s="39">
        <f>LISTAS[[#This Row],[COSTO]]+(LISTAS[[#This Row],[COSTO]]*AO533)</f>
        <v>0</v>
      </c>
      <c r="AQ533" s="44">
        <f>IF(AO533="",0,AP533/LISTAS[[#This Row],[VENTA NETA]]-1)</f>
        <v>0</v>
      </c>
      <c r="AS533" s="39">
        <v>0</v>
      </c>
      <c r="AT533" s="48" t="e">
        <f>+LISTAS[[#This Row],[COSTO]]/AS533-1</f>
        <v>#DIV/0!</v>
      </c>
      <c r="BA533" t="s">
        <v>895</v>
      </c>
      <c r="BB533" s="36"/>
    </row>
    <row r="534" spans="1:54" x14ac:dyDescent="0.35">
      <c r="A534" s="7" t="s">
        <v>945</v>
      </c>
      <c r="B534" t="s">
        <v>895</v>
      </c>
      <c r="C534">
        <v>312</v>
      </c>
      <c r="D534" t="s">
        <v>5805</v>
      </c>
      <c r="E534" s="2">
        <v>811.92</v>
      </c>
      <c r="F534" s="7" t="str">
        <f>+_xlfn.XLOOKUP(LISTAS[[#This Row],[ID]],_01_CODIGOS_Y_COSTOS_xlsm[Producto y N°],_01_CODIGOS_Y_COSTOS_xlsm[FABRICA],"",0,1)</f>
        <v>RESORTES</v>
      </c>
      <c r="G534" s="26">
        <f>LISTAS[[#This Row],[Precio]]*(1-0.46)</f>
        <v>438.43680000000001</v>
      </c>
      <c r="H534" s="1">
        <f>+_xlfn.XLOOKUP(LISTAS[[#This Row],[ID]],_01_CODIGOS_Y_COSTOS_xlsm[Producto y N°],_01_CODIGOS_Y_COSTOS_xlsm[COSTO],0,0,1)</f>
        <v>0</v>
      </c>
      <c r="I534" s="27">
        <f>+IFERROR(LISTAS[[#This Row],[VENTA NETA]]/LISTAS[[#This Row],[COSTO]]-1,0)</f>
        <v>0</v>
      </c>
      <c r="J534" s="50" t="str">
        <f>IFERROR(VLOOKUP(LISTAS[[#This Row],[ID]],_01_CODIGOS_Y_COSTOS_xlsm[[Producto y N°]:[CODIGO]],2,0),"")</f>
        <v>312</v>
      </c>
      <c r="O534" t="s">
        <v>945</v>
      </c>
      <c r="AB534" s="12" t="str">
        <f>+LISTAS[[#This Row],[Codigo]]&amp;LISTAS[[#This Row],[Fabrica]]</f>
        <v>312RESORTES</v>
      </c>
      <c r="AC534" s="13" t="str">
        <f>+LISTAS[[#This Row],[Codigo]]</f>
        <v>312</v>
      </c>
      <c r="AD534" s="13" t="str">
        <f>+LISTAS[[#This Row],[ID]]</f>
        <v>RESORTES LINEA COMPLEMENTARIA312</v>
      </c>
      <c r="AH534" s="36"/>
      <c r="AI534" s="37">
        <f>+LISTAS[[#This Row],[Precio]]+(LISTAS[[#This Row],[Precio]]*AH534)</f>
        <v>811.92</v>
      </c>
      <c r="AJ534" s="38">
        <f t="shared" si="8"/>
        <v>405.96</v>
      </c>
      <c r="AL534" s="35" t="e">
        <f>+AJ534/LISTAS[[#This Row],[COSTO]]-1</f>
        <v>#DIV/0!</v>
      </c>
      <c r="AM534" t="str">
        <f>+LISTAS[[#This Row],[ID]]</f>
        <v>RESORTES LINEA COMPLEMENTARIA312</v>
      </c>
      <c r="AO534" s="43"/>
      <c r="AP534" s="39">
        <f>LISTAS[[#This Row],[COSTO]]+(LISTAS[[#This Row],[COSTO]]*AO534)</f>
        <v>0</v>
      </c>
      <c r="AQ534" s="44">
        <f>IF(AO534="",0,AP534/LISTAS[[#This Row],[VENTA NETA]]-1)</f>
        <v>0</v>
      </c>
      <c r="AS534" s="39">
        <v>0</v>
      </c>
      <c r="AT534" s="48" t="e">
        <f>+LISTAS[[#This Row],[COSTO]]/AS534-1</f>
        <v>#DIV/0!</v>
      </c>
      <c r="BA534" t="s">
        <v>895</v>
      </c>
      <c r="BB534" s="36"/>
    </row>
    <row r="535" spans="1:54" x14ac:dyDescent="0.35">
      <c r="A535" s="7" t="s">
        <v>946</v>
      </c>
      <c r="B535" t="s">
        <v>895</v>
      </c>
      <c r="C535">
        <v>313</v>
      </c>
      <c r="D535" t="s">
        <v>5806</v>
      </c>
      <c r="E535" s="2">
        <v>811.92</v>
      </c>
      <c r="F535" s="7" t="str">
        <f>+_xlfn.XLOOKUP(LISTAS[[#This Row],[ID]],_01_CODIGOS_Y_COSTOS_xlsm[Producto y N°],_01_CODIGOS_Y_COSTOS_xlsm[FABRICA],"",0,1)</f>
        <v>RESORTES</v>
      </c>
      <c r="G535" s="26">
        <f>LISTAS[[#This Row],[Precio]]*(1-0.46)</f>
        <v>438.43680000000001</v>
      </c>
      <c r="H535" s="1">
        <f>+_xlfn.XLOOKUP(LISTAS[[#This Row],[ID]],_01_CODIGOS_Y_COSTOS_xlsm[Producto y N°],_01_CODIGOS_Y_COSTOS_xlsm[COSTO],0,0,1)</f>
        <v>0</v>
      </c>
      <c r="I535" s="27">
        <f>+IFERROR(LISTAS[[#This Row],[VENTA NETA]]/LISTAS[[#This Row],[COSTO]]-1,0)</f>
        <v>0</v>
      </c>
      <c r="J535" s="50" t="str">
        <f>IFERROR(VLOOKUP(LISTAS[[#This Row],[ID]],_01_CODIGOS_Y_COSTOS_xlsm[[Producto y N°]:[CODIGO]],2,0),"")</f>
        <v>313</v>
      </c>
      <c r="O535" t="s">
        <v>946</v>
      </c>
      <c r="AB535" s="12" t="str">
        <f>+LISTAS[[#This Row],[Codigo]]&amp;LISTAS[[#This Row],[Fabrica]]</f>
        <v>313RESORTES</v>
      </c>
      <c r="AC535" s="13" t="str">
        <f>+LISTAS[[#This Row],[Codigo]]</f>
        <v>313</v>
      </c>
      <c r="AD535" s="13" t="str">
        <f>+LISTAS[[#This Row],[ID]]</f>
        <v>RESORTES LINEA COMPLEMENTARIA313</v>
      </c>
      <c r="AH535" s="36"/>
      <c r="AI535" s="37">
        <f>+LISTAS[[#This Row],[Precio]]+(LISTAS[[#This Row],[Precio]]*AH535)</f>
        <v>811.92</v>
      </c>
      <c r="AJ535" s="38">
        <f t="shared" si="8"/>
        <v>405.96</v>
      </c>
      <c r="AL535" s="35" t="e">
        <f>+AJ535/LISTAS[[#This Row],[COSTO]]-1</f>
        <v>#DIV/0!</v>
      </c>
      <c r="AM535" t="str">
        <f>+LISTAS[[#This Row],[ID]]</f>
        <v>RESORTES LINEA COMPLEMENTARIA313</v>
      </c>
      <c r="AO535" s="43"/>
      <c r="AP535" s="39">
        <f>LISTAS[[#This Row],[COSTO]]+(LISTAS[[#This Row],[COSTO]]*AO535)</f>
        <v>0</v>
      </c>
      <c r="AQ535" s="44">
        <f>IF(AO535="",0,AP535/LISTAS[[#This Row],[VENTA NETA]]-1)</f>
        <v>0</v>
      </c>
      <c r="AS535" s="39">
        <v>0</v>
      </c>
      <c r="AT535" s="48" t="e">
        <f>+LISTAS[[#This Row],[COSTO]]/AS535-1</f>
        <v>#DIV/0!</v>
      </c>
      <c r="BA535" t="s">
        <v>895</v>
      </c>
      <c r="BB535" s="36"/>
    </row>
    <row r="536" spans="1:54" x14ac:dyDescent="0.35">
      <c r="A536" s="7" t="s">
        <v>947</v>
      </c>
      <c r="B536" t="s">
        <v>895</v>
      </c>
      <c r="C536">
        <v>316</v>
      </c>
      <c r="D536" t="s">
        <v>5807</v>
      </c>
      <c r="E536" s="2">
        <v>811.92</v>
      </c>
      <c r="F536" s="7" t="str">
        <f>+_xlfn.XLOOKUP(LISTAS[[#This Row],[ID]],_01_CODIGOS_Y_COSTOS_xlsm[Producto y N°],_01_CODIGOS_Y_COSTOS_xlsm[FABRICA],"",0,1)</f>
        <v>RESORTES</v>
      </c>
      <c r="G536" s="26">
        <f>LISTAS[[#This Row],[Precio]]*(1-0.46)</f>
        <v>438.43680000000001</v>
      </c>
      <c r="H536" s="1">
        <f>+_xlfn.XLOOKUP(LISTAS[[#This Row],[ID]],_01_CODIGOS_Y_COSTOS_xlsm[Producto y N°],_01_CODIGOS_Y_COSTOS_xlsm[COSTO],0,0,1)</f>
        <v>0</v>
      </c>
      <c r="I536" s="27">
        <f>+IFERROR(LISTAS[[#This Row],[VENTA NETA]]/LISTAS[[#This Row],[COSTO]]-1,0)</f>
        <v>0</v>
      </c>
      <c r="J536" s="50" t="str">
        <f>IFERROR(VLOOKUP(LISTAS[[#This Row],[ID]],_01_CODIGOS_Y_COSTOS_xlsm[[Producto y N°]:[CODIGO]],2,0),"")</f>
        <v>316</v>
      </c>
      <c r="O536" t="s">
        <v>947</v>
      </c>
      <c r="AB536" s="12" t="str">
        <f>+LISTAS[[#This Row],[Codigo]]&amp;LISTAS[[#This Row],[Fabrica]]</f>
        <v>316RESORTES</v>
      </c>
      <c r="AC536" s="13" t="str">
        <f>+LISTAS[[#This Row],[Codigo]]</f>
        <v>316</v>
      </c>
      <c r="AD536" s="13" t="str">
        <f>+LISTAS[[#This Row],[ID]]</f>
        <v>RESORTES LINEA COMPLEMENTARIA316</v>
      </c>
      <c r="AH536" s="36"/>
      <c r="AI536" s="37">
        <f>+LISTAS[[#This Row],[Precio]]+(LISTAS[[#This Row],[Precio]]*AH536)</f>
        <v>811.92</v>
      </c>
      <c r="AJ536" s="38">
        <f t="shared" si="8"/>
        <v>405.96</v>
      </c>
      <c r="AL536" s="35" t="e">
        <f>+AJ536/LISTAS[[#This Row],[COSTO]]-1</f>
        <v>#DIV/0!</v>
      </c>
      <c r="AM536" t="str">
        <f>+LISTAS[[#This Row],[ID]]</f>
        <v>RESORTES LINEA COMPLEMENTARIA316</v>
      </c>
      <c r="AO536" s="43"/>
      <c r="AP536" s="39">
        <f>LISTAS[[#This Row],[COSTO]]+(LISTAS[[#This Row],[COSTO]]*AO536)</f>
        <v>0</v>
      </c>
      <c r="AQ536" s="44">
        <f>IF(AO536="",0,AP536/LISTAS[[#This Row],[VENTA NETA]]-1)</f>
        <v>0</v>
      </c>
      <c r="AS536" s="39">
        <v>0</v>
      </c>
      <c r="AT536" s="48" t="e">
        <f>+LISTAS[[#This Row],[COSTO]]/AS536-1</f>
        <v>#DIV/0!</v>
      </c>
      <c r="BA536" t="s">
        <v>895</v>
      </c>
      <c r="BB536" s="36"/>
    </row>
    <row r="537" spans="1:54" x14ac:dyDescent="0.35">
      <c r="A537" s="7" t="s">
        <v>948</v>
      </c>
      <c r="B537" t="s">
        <v>895</v>
      </c>
      <c r="C537">
        <v>317</v>
      </c>
      <c r="D537" t="s">
        <v>5808</v>
      </c>
      <c r="E537" s="2">
        <v>1046.32</v>
      </c>
      <c r="F537" s="7" t="str">
        <f>+_xlfn.XLOOKUP(LISTAS[[#This Row],[ID]],_01_CODIGOS_Y_COSTOS_xlsm[Producto y N°],_01_CODIGOS_Y_COSTOS_xlsm[FABRICA],"",0,1)</f>
        <v>RESORTES</v>
      </c>
      <c r="G537" s="26">
        <f>LISTAS[[#This Row],[Precio]]*(1-0.46)</f>
        <v>565.01279999999997</v>
      </c>
      <c r="H537" s="1">
        <f>+_xlfn.XLOOKUP(LISTAS[[#This Row],[ID]],_01_CODIGOS_Y_COSTOS_xlsm[Producto y N°],_01_CODIGOS_Y_COSTOS_xlsm[COSTO],0,0,1)</f>
        <v>0</v>
      </c>
      <c r="I537" s="27">
        <f>+IFERROR(LISTAS[[#This Row],[VENTA NETA]]/LISTAS[[#This Row],[COSTO]]-1,0)</f>
        <v>0</v>
      </c>
      <c r="J537" s="50" t="str">
        <f>IFERROR(VLOOKUP(LISTAS[[#This Row],[ID]],_01_CODIGOS_Y_COSTOS_xlsm[[Producto y N°]:[CODIGO]],2,0),"")</f>
        <v>317</v>
      </c>
      <c r="O537" t="s">
        <v>948</v>
      </c>
      <c r="AB537" s="12" t="str">
        <f>+LISTAS[[#This Row],[Codigo]]&amp;LISTAS[[#This Row],[Fabrica]]</f>
        <v>317RESORTES</v>
      </c>
      <c r="AC537" s="13" t="str">
        <f>+LISTAS[[#This Row],[Codigo]]</f>
        <v>317</v>
      </c>
      <c r="AD537" s="13" t="str">
        <f>+LISTAS[[#This Row],[ID]]</f>
        <v>RESORTES LINEA COMPLEMENTARIA317</v>
      </c>
      <c r="AH537" s="36"/>
      <c r="AI537" s="37">
        <f>+LISTAS[[#This Row],[Precio]]+(LISTAS[[#This Row],[Precio]]*AH537)</f>
        <v>1046.32</v>
      </c>
      <c r="AJ537" s="38">
        <f t="shared" si="8"/>
        <v>523.16</v>
      </c>
      <c r="AL537" s="35" t="e">
        <f>+AJ537/LISTAS[[#This Row],[COSTO]]-1</f>
        <v>#DIV/0!</v>
      </c>
      <c r="AM537" t="str">
        <f>+LISTAS[[#This Row],[ID]]</f>
        <v>RESORTES LINEA COMPLEMENTARIA317</v>
      </c>
      <c r="AO537" s="43"/>
      <c r="AP537" s="39">
        <f>LISTAS[[#This Row],[COSTO]]+(LISTAS[[#This Row],[COSTO]]*AO537)</f>
        <v>0</v>
      </c>
      <c r="AQ537" s="44">
        <f>IF(AO537="",0,AP537/LISTAS[[#This Row],[VENTA NETA]]-1)</f>
        <v>0</v>
      </c>
      <c r="AS537" s="39">
        <v>0</v>
      </c>
      <c r="AT537" s="48" t="e">
        <f>+LISTAS[[#This Row],[COSTO]]/AS537-1</f>
        <v>#DIV/0!</v>
      </c>
      <c r="BA537" t="s">
        <v>895</v>
      </c>
      <c r="BB537" s="36"/>
    </row>
    <row r="538" spans="1:54" x14ac:dyDescent="0.35">
      <c r="A538" s="7" t="s">
        <v>949</v>
      </c>
      <c r="B538" t="s">
        <v>895</v>
      </c>
      <c r="C538">
        <v>318</v>
      </c>
      <c r="D538" t="s">
        <v>5809</v>
      </c>
      <c r="E538" s="2">
        <v>811.92</v>
      </c>
      <c r="F538" s="7" t="str">
        <f>+_xlfn.XLOOKUP(LISTAS[[#This Row],[ID]],_01_CODIGOS_Y_COSTOS_xlsm[Producto y N°],_01_CODIGOS_Y_COSTOS_xlsm[FABRICA],"",0,1)</f>
        <v>RESORTES</v>
      </c>
      <c r="G538" s="26">
        <f>LISTAS[[#This Row],[Precio]]*(1-0.46)</f>
        <v>438.43680000000001</v>
      </c>
      <c r="H538" s="1">
        <f>+_xlfn.XLOOKUP(LISTAS[[#This Row],[ID]],_01_CODIGOS_Y_COSTOS_xlsm[Producto y N°],_01_CODIGOS_Y_COSTOS_xlsm[COSTO],0,0,1)</f>
        <v>0</v>
      </c>
      <c r="I538" s="27">
        <f>+IFERROR(LISTAS[[#This Row],[VENTA NETA]]/LISTAS[[#This Row],[COSTO]]-1,0)</f>
        <v>0</v>
      </c>
      <c r="J538" s="50" t="str">
        <f>IFERROR(VLOOKUP(LISTAS[[#This Row],[ID]],_01_CODIGOS_Y_COSTOS_xlsm[[Producto y N°]:[CODIGO]],2,0),"")</f>
        <v>318</v>
      </c>
      <c r="O538" t="s">
        <v>949</v>
      </c>
      <c r="AB538" s="12" t="str">
        <f>+LISTAS[[#This Row],[Codigo]]&amp;LISTAS[[#This Row],[Fabrica]]</f>
        <v>318RESORTES</v>
      </c>
      <c r="AC538" s="13" t="str">
        <f>+LISTAS[[#This Row],[Codigo]]</f>
        <v>318</v>
      </c>
      <c r="AD538" s="13" t="str">
        <f>+LISTAS[[#This Row],[ID]]</f>
        <v>RESORTES LINEA COMPLEMENTARIA318</v>
      </c>
      <c r="AH538" s="36"/>
      <c r="AI538" s="37">
        <f>+LISTAS[[#This Row],[Precio]]+(LISTAS[[#This Row],[Precio]]*AH538)</f>
        <v>811.92</v>
      </c>
      <c r="AJ538" s="38">
        <f t="shared" si="8"/>
        <v>405.96</v>
      </c>
      <c r="AL538" s="35" t="e">
        <f>+AJ538/LISTAS[[#This Row],[COSTO]]-1</f>
        <v>#DIV/0!</v>
      </c>
      <c r="AM538" t="str">
        <f>+LISTAS[[#This Row],[ID]]</f>
        <v>RESORTES LINEA COMPLEMENTARIA318</v>
      </c>
      <c r="AO538" s="43"/>
      <c r="AP538" s="39">
        <f>LISTAS[[#This Row],[COSTO]]+(LISTAS[[#This Row],[COSTO]]*AO538)</f>
        <v>0</v>
      </c>
      <c r="AQ538" s="44">
        <f>IF(AO538="",0,AP538/LISTAS[[#This Row],[VENTA NETA]]-1)</f>
        <v>0</v>
      </c>
      <c r="AS538" s="39">
        <v>0</v>
      </c>
      <c r="AT538" s="48" t="e">
        <f>+LISTAS[[#This Row],[COSTO]]/AS538-1</f>
        <v>#DIV/0!</v>
      </c>
      <c r="BA538" t="s">
        <v>895</v>
      </c>
      <c r="BB538" s="36"/>
    </row>
    <row r="539" spans="1:54" x14ac:dyDescent="0.35">
      <c r="A539" s="7" t="s">
        <v>950</v>
      </c>
      <c r="B539" t="s">
        <v>895</v>
      </c>
      <c r="C539">
        <v>320</v>
      </c>
      <c r="D539" t="s">
        <v>5810</v>
      </c>
      <c r="E539" s="2">
        <v>811.92</v>
      </c>
      <c r="F539" s="7" t="str">
        <f>+_xlfn.XLOOKUP(LISTAS[[#This Row],[ID]],_01_CODIGOS_Y_COSTOS_xlsm[Producto y N°],_01_CODIGOS_Y_COSTOS_xlsm[FABRICA],"",0,1)</f>
        <v>RESORTES</v>
      </c>
      <c r="G539" s="26">
        <f>LISTAS[[#This Row],[Precio]]*(1-0.46)</f>
        <v>438.43680000000001</v>
      </c>
      <c r="H539" s="1">
        <f>+_xlfn.XLOOKUP(LISTAS[[#This Row],[ID]],_01_CODIGOS_Y_COSTOS_xlsm[Producto y N°],_01_CODIGOS_Y_COSTOS_xlsm[COSTO],0,0,1)</f>
        <v>0</v>
      </c>
      <c r="I539" s="27">
        <f>+IFERROR(LISTAS[[#This Row],[VENTA NETA]]/LISTAS[[#This Row],[COSTO]]-1,0)</f>
        <v>0</v>
      </c>
      <c r="J539" s="50" t="str">
        <f>IFERROR(VLOOKUP(LISTAS[[#This Row],[ID]],_01_CODIGOS_Y_COSTOS_xlsm[[Producto y N°]:[CODIGO]],2,0),"")</f>
        <v>320</v>
      </c>
      <c r="O539" t="s">
        <v>950</v>
      </c>
      <c r="AB539" s="12" t="str">
        <f>+LISTAS[[#This Row],[Codigo]]&amp;LISTAS[[#This Row],[Fabrica]]</f>
        <v>320RESORTES</v>
      </c>
      <c r="AC539" s="13" t="str">
        <f>+LISTAS[[#This Row],[Codigo]]</f>
        <v>320</v>
      </c>
      <c r="AD539" s="13" t="str">
        <f>+LISTAS[[#This Row],[ID]]</f>
        <v>RESORTES LINEA COMPLEMENTARIA320</v>
      </c>
      <c r="AH539" s="36"/>
      <c r="AI539" s="37">
        <f>+LISTAS[[#This Row],[Precio]]+(LISTAS[[#This Row],[Precio]]*AH539)</f>
        <v>811.92</v>
      </c>
      <c r="AJ539" s="38">
        <f t="shared" si="8"/>
        <v>405.96</v>
      </c>
      <c r="AL539" s="35" t="e">
        <f>+AJ539/LISTAS[[#This Row],[COSTO]]-1</f>
        <v>#DIV/0!</v>
      </c>
      <c r="AM539" t="str">
        <f>+LISTAS[[#This Row],[ID]]</f>
        <v>RESORTES LINEA COMPLEMENTARIA320</v>
      </c>
      <c r="AO539" s="43"/>
      <c r="AP539" s="39">
        <f>LISTAS[[#This Row],[COSTO]]+(LISTAS[[#This Row],[COSTO]]*AO539)</f>
        <v>0</v>
      </c>
      <c r="AQ539" s="44">
        <f>IF(AO539="",0,AP539/LISTAS[[#This Row],[VENTA NETA]]-1)</f>
        <v>0</v>
      </c>
      <c r="AS539" s="39">
        <v>0</v>
      </c>
      <c r="AT539" s="48" t="e">
        <f>+LISTAS[[#This Row],[COSTO]]/AS539-1</f>
        <v>#DIV/0!</v>
      </c>
      <c r="BA539" t="s">
        <v>895</v>
      </c>
      <c r="BB539" s="36"/>
    </row>
    <row r="540" spans="1:54" x14ac:dyDescent="0.35">
      <c r="A540" s="7" t="s">
        <v>951</v>
      </c>
      <c r="B540" t="s">
        <v>895</v>
      </c>
      <c r="C540">
        <v>322</v>
      </c>
      <c r="D540" t="s">
        <v>5811</v>
      </c>
      <c r="E540" s="2">
        <v>811.92</v>
      </c>
      <c r="F540" s="7" t="str">
        <f>+_xlfn.XLOOKUP(LISTAS[[#This Row],[ID]],_01_CODIGOS_Y_COSTOS_xlsm[Producto y N°],_01_CODIGOS_Y_COSTOS_xlsm[FABRICA],"",0,1)</f>
        <v>RESORTES</v>
      </c>
      <c r="G540" s="26">
        <f>LISTAS[[#This Row],[Precio]]*(1-0.46)</f>
        <v>438.43680000000001</v>
      </c>
      <c r="H540" s="1">
        <f>+_xlfn.XLOOKUP(LISTAS[[#This Row],[ID]],_01_CODIGOS_Y_COSTOS_xlsm[Producto y N°],_01_CODIGOS_Y_COSTOS_xlsm[COSTO],0,0,1)</f>
        <v>225.6</v>
      </c>
      <c r="I540" s="27">
        <f>+IFERROR(LISTAS[[#This Row],[VENTA NETA]]/LISTAS[[#This Row],[COSTO]]-1,0)</f>
        <v>0.94342553191489364</v>
      </c>
      <c r="J540" s="50" t="str">
        <f>IFERROR(VLOOKUP(LISTAS[[#This Row],[ID]],_01_CODIGOS_Y_COSTOS_xlsm[[Producto y N°]:[CODIGO]],2,0),"")</f>
        <v>322</v>
      </c>
      <c r="O540" t="s">
        <v>951</v>
      </c>
      <c r="AB540" s="12" t="str">
        <f>+LISTAS[[#This Row],[Codigo]]&amp;LISTAS[[#This Row],[Fabrica]]</f>
        <v>322RESORTES</v>
      </c>
      <c r="AC540" s="13" t="str">
        <f>+LISTAS[[#This Row],[Codigo]]</f>
        <v>322</v>
      </c>
      <c r="AD540" s="13" t="str">
        <f>+LISTAS[[#This Row],[ID]]</f>
        <v>RESORTES LINEA COMPLEMENTARIA322</v>
      </c>
      <c r="AH540" s="36"/>
      <c r="AI540" s="37">
        <f>+LISTAS[[#This Row],[Precio]]+(LISTAS[[#This Row],[Precio]]*AH540)</f>
        <v>811.92</v>
      </c>
      <c r="AJ540" s="38">
        <f t="shared" si="8"/>
        <v>405.96</v>
      </c>
      <c r="AL540" s="35">
        <f>+AJ540/LISTAS[[#This Row],[COSTO]]-1</f>
        <v>0.7994680851063829</v>
      </c>
      <c r="AM540" t="str">
        <f>+LISTAS[[#This Row],[ID]]</f>
        <v>RESORTES LINEA COMPLEMENTARIA322</v>
      </c>
      <c r="AO540" s="43"/>
      <c r="AP540" s="39">
        <f>LISTAS[[#This Row],[COSTO]]+(LISTAS[[#This Row],[COSTO]]*AO540)</f>
        <v>225.6</v>
      </c>
      <c r="AQ540" s="44">
        <f>IF(AO540="",0,AP540/LISTAS[[#This Row],[VENTA NETA]]-1)</f>
        <v>0</v>
      </c>
      <c r="AS540" s="39">
        <v>0</v>
      </c>
      <c r="AT540" s="48" t="e">
        <f>+LISTAS[[#This Row],[COSTO]]/AS540-1</f>
        <v>#DIV/0!</v>
      </c>
      <c r="BA540" t="s">
        <v>895</v>
      </c>
      <c r="BB540" s="36"/>
    </row>
    <row r="541" spans="1:54" x14ac:dyDescent="0.35">
      <c r="A541" s="7" t="s">
        <v>952</v>
      </c>
      <c r="B541" t="s">
        <v>895</v>
      </c>
      <c r="C541">
        <v>324</v>
      </c>
      <c r="D541" t="s">
        <v>5812</v>
      </c>
      <c r="E541" s="2">
        <v>811.92</v>
      </c>
      <c r="F541" s="7" t="str">
        <f>+_xlfn.XLOOKUP(LISTAS[[#This Row],[ID]],_01_CODIGOS_Y_COSTOS_xlsm[Producto y N°],_01_CODIGOS_Y_COSTOS_xlsm[FABRICA],"",0,1)</f>
        <v>RESORTES</v>
      </c>
      <c r="G541" s="26">
        <f>LISTAS[[#This Row],[Precio]]*(1-0.46)</f>
        <v>438.43680000000001</v>
      </c>
      <c r="H541" s="1">
        <f>+_xlfn.XLOOKUP(LISTAS[[#This Row],[ID]],_01_CODIGOS_Y_COSTOS_xlsm[Producto y N°],_01_CODIGOS_Y_COSTOS_xlsm[COSTO],0,0,1)</f>
        <v>225.6</v>
      </c>
      <c r="I541" s="27">
        <f>+IFERROR(LISTAS[[#This Row],[VENTA NETA]]/LISTAS[[#This Row],[COSTO]]-1,0)</f>
        <v>0.94342553191489364</v>
      </c>
      <c r="J541" s="50" t="str">
        <f>IFERROR(VLOOKUP(LISTAS[[#This Row],[ID]],_01_CODIGOS_Y_COSTOS_xlsm[[Producto y N°]:[CODIGO]],2,0),"")</f>
        <v>324</v>
      </c>
      <c r="O541" t="s">
        <v>952</v>
      </c>
      <c r="AB541" s="12" t="str">
        <f>+LISTAS[[#This Row],[Codigo]]&amp;LISTAS[[#This Row],[Fabrica]]</f>
        <v>324RESORTES</v>
      </c>
      <c r="AC541" s="13" t="str">
        <f>+LISTAS[[#This Row],[Codigo]]</f>
        <v>324</v>
      </c>
      <c r="AD541" s="13" t="str">
        <f>+LISTAS[[#This Row],[ID]]</f>
        <v>RESORTES LINEA COMPLEMENTARIA324</v>
      </c>
      <c r="AH541" s="36"/>
      <c r="AI541" s="37">
        <f>+LISTAS[[#This Row],[Precio]]+(LISTAS[[#This Row],[Precio]]*AH541)</f>
        <v>811.92</v>
      </c>
      <c r="AJ541" s="38">
        <f t="shared" si="8"/>
        <v>405.96</v>
      </c>
      <c r="AL541" s="35">
        <f>+AJ541/LISTAS[[#This Row],[COSTO]]-1</f>
        <v>0.7994680851063829</v>
      </c>
      <c r="AM541" t="str">
        <f>+LISTAS[[#This Row],[ID]]</f>
        <v>RESORTES LINEA COMPLEMENTARIA324</v>
      </c>
      <c r="AO541" s="43"/>
      <c r="AP541" s="39">
        <f>LISTAS[[#This Row],[COSTO]]+(LISTAS[[#This Row],[COSTO]]*AO541)</f>
        <v>225.6</v>
      </c>
      <c r="AQ541" s="44">
        <f>IF(AO541="",0,AP541/LISTAS[[#This Row],[VENTA NETA]]-1)</f>
        <v>0</v>
      </c>
      <c r="AS541" s="39">
        <v>0</v>
      </c>
      <c r="AT541" s="48" t="e">
        <f>+LISTAS[[#This Row],[COSTO]]/AS541-1</f>
        <v>#DIV/0!</v>
      </c>
      <c r="BA541" t="s">
        <v>895</v>
      </c>
      <c r="BB541" s="36"/>
    </row>
    <row r="542" spans="1:54" x14ac:dyDescent="0.35">
      <c r="A542" s="7" t="s">
        <v>953</v>
      </c>
      <c r="B542" t="s">
        <v>895</v>
      </c>
      <c r="C542">
        <v>326</v>
      </c>
      <c r="D542" t="s">
        <v>5813</v>
      </c>
      <c r="E542" s="2">
        <v>811.92</v>
      </c>
      <c r="F542" s="7" t="str">
        <f>+_xlfn.XLOOKUP(LISTAS[[#This Row],[ID]],_01_CODIGOS_Y_COSTOS_xlsm[Producto y N°],_01_CODIGOS_Y_COSTOS_xlsm[FABRICA],"",0,1)</f>
        <v>RESORTES</v>
      </c>
      <c r="G542" s="26">
        <f>LISTAS[[#This Row],[Precio]]*(1-0.46)</f>
        <v>438.43680000000001</v>
      </c>
      <c r="H542" s="1">
        <f>+_xlfn.XLOOKUP(LISTAS[[#This Row],[ID]],_01_CODIGOS_Y_COSTOS_xlsm[Producto y N°],_01_CODIGOS_Y_COSTOS_xlsm[COSTO],0,0,1)</f>
        <v>267.89999999999998</v>
      </c>
      <c r="I542" s="27">
        <f>+IFERROR(LISTAS[[#This Row],[VENTA NETA]]/LISTAS[[#This Row],[COSTO]]-1,0)</f>
        <v>0.63656886898096321</v>
      </c>
      <c r="J542" s="50" t="str">
        <f>IFERROR(VLOOKUP(LISTAS[[#This Row],[ID]],_01_CODIGOS_Y_COSTOS_xlsm[[Producto y N°]:[CODIGO]],2,0),"")</f>
        <v>326</v>
      </c>
      <c r="O542" t="s">
        <v>953</v>
      </c>
      <c r="AB542" s="12" t="str">
        <f>+LISTAS[[#This Row],[Codigo]]&amp;LISTAS[[#This Row],[Fabrica]]</f>
        <v>326RESORTES</v>
      </c>
      <c r="AC542" s="13" t="str">
        <f>+LISTAS[[#This Row],[Codigo]]</f>
        <v>326</v>
      </c>
      <c r="AD542" s="13" t="str">
        <f>+LISTAS[[#This Row],[ID]]</f>
        <v>RESORTES LINEA COMPLEMENTARIA326</v>
      </c>
      <c r="AH542" s="36"/>
      <c r="AI542" s="37">
        <f>+LISTAS[[#This Row],[Precio]]+(LISTAS[[#This Row],[Precio]]*AH542)</f>
        <v>811.92</v>
      </c>
      <c r="AJ542" s="38">
        <f t="shared" si="8"/>
        <v>405.96</v>
      </c>
      <c r="AL542" s="35">
        <f>+AJ542/LISTAS[[#This Row],[COSTO]]-1</f>
        <v>0.51534154535274368</v>
      </c>
      <c r="AM542" t="str">
        <f>+LISTAS[[#This Row],[ID]]</f>
        <v>RESORTES LINEA COMPLEMENTARIA326</v>
      </c>
      <c r="AO542" s="43"/>
      <c r="AP542" s="39">
        <f>LISTAS[[#This Row],[COSTO]]+(LISTAS[[#This Row],[COSTO]]*AO542)</f>
        <v>267.89999999999998</v>
      </c>
      <c r="AQ542" s="44">
        <f>IF(AO542="",0,AP542/LISTAS[[#This Row],[VENTA NETA]]-1)</f>
        <v>0</v>
      </c>
      <c r="AS542" s="39">
        <v>0</v>
      </c>
      <c r="AT542" s="48" t="e">
        <f>+LISTAS[[#This Row],[COSTO]]/AS542-1</f>
        <v>#DIV/0!</v>
      </c>
      <c r="BA542" t="s">
        <v>895</v>
      </c>
      <c r="BB542" s="36"/>
    </row>
    <row r="543" spans="1:54" x14ac:dyDescent="0.35">
      <c r="A543" s="7" t="s">
        <v>954</v>
      </c>
      <c r="B543" t="s">
        <v>895</v>
      </c>
      <c r="C543">
        <v>327</v>
      </c>
      <c r="D543" t="s">
        <v>5814</v>
      </c>
      <c r="E543" s="2">
        <v>916.16</v>
      </c>
      <c r="F543" s="7" t="str">
        <f>+_xlfn.XLOOKUP(LISTAS[[#This Row],[ID]],_01_CODIGOS_Y_COSTOS_xlsm[Producto y N°],_01_CODIGOS_Y_COSTOS_xlsm[FABRICA],"",0,1)</f>
        <v>RESORTES</v>
      </c>
      <c r="G543" s="26">
        <f>LISTAS[[#This Row],[Precio]]*(1-0.46)</f>
        <v>494.72640000000001</v>
      </c>
      <c r="H543" s="1">
        <f>+_xlfn.XLOOKUP(LISTAS[[#This Row],[ID]],_01_CODIGOS_Y_COSTOS_xlsm[Producto y N°],_01_CODIGOS_Y_COSTOS_xlsm[COSTO],0,0,1)</f>
        <v>239.7</v>
      </c>
      <c r="I543" s="27">
        <f>+IFERROR(LISTAS[[#This Row],[VENTA NETA]]/LISTAS[[#This Row],[COSTO]]-1,0)</f>
        <v>1.063939924906133</v>
      </c>
      <c r="J543" s="50" t="str">
        <f>IFERROR(VLOOKUP(LISTAS[[#This Row],[ID]],_01_CODIGOS_Y_COSTOS_xlsm[[Producto y N°]:[CODIGO]],2,0),"")</f>
        <v>327</v>
      </c>
      <c r="O543" t="s">
        <v>954</v>
      </c>
      <c r="AB543" s="12" t="str">
        <f>+LISTAS[[#This Row],[Codigo]]&amp;LISTAS[[#This Row],[Fabrica]]</f>
        <v>327RESORTES</v>
      </c>
      <c r="AC543" s="13" t="str">
        <f>+LISTAS[[#This Row],[Codigo]]</f>
        <v>327</v>
      </c>
      <c r="AD543" s="13" t="str">
        <f>+LISTAS[[#This Row],[ID]]</f>
        <v>RESORTES LINEA COMPLEMENTARIA327</v>
      </c>
      <c r="AH543" s="36"/>
      <c r="AI543" s="37">
        <f>+LISTAS[[#This Row],[Precio]]+(LISTAS[[#This Row],[Precio]]*AH543)</f>
        <v>916.16</v>
      </c>
      <c r="AJ543" s="38">
        <f t="shared" si="8"/>
        <v>458.08</v>
      </c>
      <c r="AL543" s="35">
        <f>+AJ543/LISTAS[[#This Row],[COSTO]]-1</f>
        <v>0.91105548602419684</v>
      </c>
      <c r="AM543" t="str">
        <f>+LISTAS[[#This Row],[ID]]</f>
        <v>RESORTES LINEA COMPLEMENTARIA327</v>
      </c>
      <c r="AO543" s="43"/>
      <c r="AP543" s="39">
        <f>LISTAS[[#This Row],[COSTO]]+(LISTAS[[#This Row],[COSTO]]*AO543)</f>
        <v>239.7</v>
      </c>
      <c r="AQ543" s="44">
        <f>IF(AO543="",0,AP543/LISTAS[[#This Row],[VENTA NETA]]-1)</f>
        <v>0</v>
      </c>
      <c r="AS543" s="39">
        <v>0</v>
      </c>
      <c r="AT543" s="48" t="e">
        <f>+LISTAS[[#This Row],[COSTO]]/AS543-1</f>
        <v>#DIV/0!</v>
      </c>
      <c r="BA543" t="s">
        <v>895</v>
      </c>
      <c r="BB543" s="36"/>
    </row>
    <row r="544" spans="1:54" x14ac:dyDescent="0.35">
      <c r="A544" s="7" t="s">
        <v>955</v>
      </c>
      <c r="B544" t="s">
        <v>895</v>
      </c>
      <c r="C544">
        <v>328</v>
      </c>
      <c r="D544" t="s">
        <v>5815</v>
      </c>
      <c r="E544" s="2">
        <v>811.92</v>
      </c>
      <c r="F544" s="7" t="str">
        <f>+_xlfn.XLOOKUP(LISTAS[[#This Row],[ID]],_01_CODIGOS_Y_COSTOS_xlsm[Producto y N°],_01_CODIGOS_Y_COSTOS_xlsm[FABRICA],"",0,1)</f>
        <v>RESORTES</v>
      </c>
      <c r="G544" s="26">
        <f>LISTAS[[#This Row],[Precio]]*(1-0.46)</f>
        <v>438.43680000000001</v>
      </c>
      <c r="H544" s="1">
        <f>+_xlfn.XLOOKUP(LISTAS[[#This Row],[ID]],_01_CODIGOS_Y_COSTOS_xlsm[Producto y N°],_01_CODIGOS_Y_COSTOS_xlsm[COSTO],0,0,1)</f>
        <v>0</v>
      </c>
      <c r="I544" s="27">
        <f>+IFERROR(LISTAS[[#This Row],[VENTA NETA]]/LISTAS[[#This Row],[COSTO]]-1,0)</f>
        <v>0</v>
      </c>
      <c r="J544" s="50" t="str">
        <f>IFERROR(VLOOKUP(LISTAS[[#This Row],[ID]],_01_CODIGOS_Y_COSTOS_xlsm[[Producto y N°]:[CODIGO]],2,0),"")</f>
        <v>328</v>
      </c>
      <c r="O544" t="s">
        <v>955</v>
      </c>
      <c r="AB544" s="12" t="str">
        <f>+LISTAS[[#This Row],[Codigo]]&amp;LISTAS[[#This Row],[Fabrica]]</f>
        <v>328RESORTES</v>
      </c>
      <c r="AC544" s="13" t="str">
        <f>+LISTAS[[#This Row],[Codigo]]</f>
        <v>328</v>
      </c>
      <c r="AD544" s="13" t="str">
        <f>+LISTAS[[#This Row],[ID]]</f>
        <v>RESORTES LINEA COMPLEMENTARIA328</v>
      </c>
      <c r="AH544" s="36"/>
      <c r="AI544" s="37">
        <f>+LISTAS[[#This Row],[Precio]]+(LISTAS[[#This Row],[Precio]]*AH544)</f>
        <v>811.92</v>
      </c>
      <c r="AJ544" s="38">
        <f t="shared" si="8"/>
        <v>405.96</v>
      </c>
      <c r="AL544" s="35" t="e">
        <f>+AJ544/LISTAS[[#This Row],[COSTO]]-1</f>
        <v>#DIV/0!</v>
      </c>
      <c r="AM544" t="str">
        <f>+LISTAS[[#This Row],[ID]]</f>
        <v>RESORTES LINEA COMPLEMENTARIA328</v>
      </c>
      <c r="AO544" s="43"/>
      <c r="AP544" s="39">
        <f>LISTAS[[#This Row],[COSTO]]+(LISTAS[[#This Row],[COSTO]]*AO544)</f>
        <v>0</v>
      </c>
      <c r="AQ544" s="44">
        <f>IF(AO544="",0,AP544/LISTAS[[#This Row],[VENTA NETA]]-1)</f>
        <v>0</v>
      </c>
      <c r="AS544" s="39">
        <v>0</v>
      </c>
      <c r="AT544" s="48" t="e">
        <f>+LISTAS[[#This Row],[COSTO]]/AS544-1</f>
        <v>#DIV/0!</v>
      </c>
      <c r="BA544" t="s">
        <v>895</v>
      </c>
      <c r="BB544" s="36"/>
    </row>
    <row r="545" spans="1:54" x14ac:dyDescent="0.35">
      <c r="A545" s="7" t="s">
        <v>956</v>
      </c>
      <c r="B545" t="s">
        <v>895</v>
      </c>
      <c r="C545">
        <v>330</v>
      </c>
      <c r="D545" t="s">
        <v>5816</v>
      </c>
      <c r="E545" s="2">
        <v>811.92</v>
      </c>
      <c r="F545" s="7" t="str">
        <f>+_xlfn.XLOOKUP(LISTAS[[#This Row],[ID]],_01_CODIGOS_Y_COSTOS_xlsm[Producto y N°],_01_CODIGOS_Y_COSTOS_xlsm[FABRICA],"",0,1)</f>
        <v>RESORTES</v>
      </c>
      <c r="G545" s="26">
        <f>LISTAS[[#This Row],[Precio]]*(1-0.46)</f>
        <v>438.43680000000001</v>
      </c>
      <c r="H545" s="1">
        <f>+_xlfn.XLOOKUP(LISTAS[[#This Row],[ID]],_01_CODIGOS_Y_COSTOS_xlsm[Producto y N°],_01_CODIGOS_Y_COSTOS_xlsm[COSTO],0,0,1)</f>
        <v>211.5</v>
      </c>
      <c r="I545" s="27">
        <f>+IFERROR(LISTAS[[#This Row],[VENTA NETA]]/LISTAS[[#This Row],[COSTO]]-1,0)</f>
        <v>1.0729872340425533</v>
      </c>
      <c r="J545" s="50" t="str">
        <f>IFERROR(VLOOKUP(LISTAS[[#This Row],[ID]],_01_CODIGOS_Y_COSTOS_xlsm[[Producto y N°]:[CODIGO]],2,0),"")</f>
        <v>330</v>
      </c>
      <c r="O545" t="s">
        <v>956</v>
      </c>
      <c r="AB545" s="12" t="str">
        <f>+LISTAS[[#This Row],[Codigo]]&amp;LISTAS[[#This Row],[Fabrica]]</f>
        <v>330RESORTES</v>
      </c>
      <c r="AC545" s="13" t="str">
        <f>+LISTAS[[#This Row],[Codigo]]</f>
        <v>330</v>
      </c>
      <c r="AD545" s="13" t="str">
        <f>+LISTAS[[#This Row],[ID]]</f>
        <v>RESORTES LINEA COMPLEMENTARIA330</v>
      </c>
      <c r="AH545" s="36"/>
      <c r="AI545" s="37">
        <f>+LISTAS[[#This Row],[Precio]]+(LISTAS[[#This Row],[Precio]]*AH545)</f>
        <v>811.92</v>
      </c>
      <c r="AJ545" s="38">
        <f t="shared" si="8"/>
        <v>405.96</v>
      </c>
      <c r="AL545" s="35">
        <f>+AJ545/LISTAS[[#This Row],[COSTO]]-1</f>
        <v>0.91943262411347515</v>
      </c>
      <c r="AM545" t="str">
        <f>+LISTAS[[#This Row],[ID]]</f>
        <v>RESORTES LINEA COMPLEMENTARIA330</v>
      </c>
      <c r="AO545" s="43"/>
      <c r="AP545" s="39">
        <f>LISTAS[[#This Row],[COSTO]]+(LISTAS[[#This Row],[COSTO]]*AO545)</f>
        <v>211.5</v>
      </c>
      <c r="AQ545" s="44">
        <f>IF(AO545="",0,AP545/LISTAS[[#This Row],[VENTA NETA]]-1)</f>
        <v>0</v>
      </c>
      <c r="AS545" s="39">
        <v>0</v>
      </c>
      <c r="AT545" s="48" t="e">
        <f>+LISTAS[[#This Row],[COSTO]]/AS545-1</f>
        <v>#DIV/0!</v>
      </c>
      <c r="BA545" t="s">
        <v>895</v>
      </c>
      <c r="BB545" s="36"/>
    </row>
    <row r="546" spans="1:54" x14ac:dyDescent="0.35">
      <c r="A546" s="7" t="s">
        <v>957</v>
      </c>
      <c r="B546" t="s">
        <v>895</v>
      </c>
      <c r="C546">
        <v>332</v>
      </c>
      <c r="D546" t="s">
        <v>5817</v>
      </c>
      <c r="E546" s="2">
        <v>811.92</v>
      </c>
      <c r="F546" s="7" t="str">
        <f>+_xlfn.XLOOKUP(LISTAS[[#This Row],[ID]],_01_CODIGOS_Y_COSTOS_xlsm[Producto y N°],_01_CODIGOS_Y_COSTOS_xlsm[FABRICA],"",0,1)</f>
        <v>RESORTES</v>
      </c>
      <c r="G546" s="26">
        <f>LISTAS[[#This Row],[Precio]]*(1-0.46)</f>
        <v>438.43680000000001</v>
      </c>
      <c r="H546" s="1">
        <f>+_xlfn.XLOOKUP(LISTAS[[#This Row],[ID]],_01_CODIGOS_Y_COSTOS_xlsm[Producto y N°],_01_CODIGOS_Y_COSTOS_xlsm[COSTO],0,0,1)</f>
        <v>0</v>
      </c>
      <c r="I546" s="27">
        <f>+IFERROR(LISTAS[[#This Row],[VENTA NETA]]/LISTAS[[#This Row],[COSTO]]-1,0)</f>
        <v>0</v>
      </c>
      <c r="J546" s="50" t="str">
        <f>IFERROR(VLOOKUP(LISTAS[[#This Row],[ID]],_01_CODIGOS_Y_COSTOS_xlsm[[Producto y N°]:[CODIGO]],2,0),"")</f>
        <v>332</v>
      </c>
      <c r="O546" t="s">
        <v>957</v>
      </c>
      <c r="AB546" s="12" t="str">
        <f>+LISTAS[[#This Row],[Codigo]]&amp;LISTAS[[#This Row],[Fabrica]]</f>
        <v>332RESORTES</v>
      </c>
      <c r="AC546" s="13" t="str">
        <f>+LISTAS[[#This Row],[Codigo]]</f>
        <v>332</v>
      </c>
      <c r="AD546" s="13" t="str">
        <f>+LISTAS[[#This Row],[ID]]</f>
        <v>RESORTES LINEA COMPLEMENTARIA332</v>
      </c>
      <c r="AH546" s="36"/>
      <c r="AI546" s="37">
        <f>+LISTAS[[#This Row],[Precio]]+(LISTAS[[#This Row],[Precio]]*AH546)</f>
        <v>811.92</v>
      </c>
      <c r="AJ546" s="38">
        <f t="shared" si="8"/>
        <v>405.96</v>
      </c>
      <c r="AL546" s="35" t="e">
        <f>+AJ546/LISTAS[[#This Row],[COSTO]]-1</f>
        <v>#DIV/0!</v>
      </c>
      <c r="AM546" t="str">
        <f>+LISTAS[[#This Row],[ID]]</f>
        <v>RESORTES LINEA COMPLEMENTARIA332</v>
      </c>
      <c r="AO546" s="43"/>
      <c r="AP546" s="39">
        <f>LISTAS[[#This Row],[COSTO]]+(LISTAS[[#This Row],[COSTO]]*AO546)</f>
        <v>0</v>
      </c>
      <c r="AQ546" s="44">
        <f>IF(AO546="",0,AP546/LISTAS[[#This Row],[VENTA NETA]]-1)</f>
        <v>0</v>
      </c>
      <c r="AS546" s="39">
        <v>0</v>
      </c>
      <c r="AT546" s="48" t="e">
        <f>+LISTAS[[#This Row],[COSTO]]/AS546-1</f>
        <v>#DIV/0!</v>
      </c>
      <c r="BA546" t="s">
        <v>895</v>
      </c>
      <c r="BB546" s="36"/>
    </row>
    <row r="547" spans="1:54" x14ac:dyDescent="0.35">
      <c r="A547" s="7" t="s">
        <v>958</v>
      </c>
      <c r="B547" t="s">
        <v>895</v>
      </c>
      <c r="C547">
        <v>334</v>
      </c>
      <c r="D547" t="s">
        <v>5818</v>
      </c>
      <c r="E547" s="2">
        <v>811.92</v>
      </c>
      <c r="F547" s="7" t="str">
        <f>+_xlfn.XLOOKUP(LISTAS[[#This Row],[ID]],_01_CODIGOS_Y_COSTOS_xlsm[Producto y N°],_01_CODIGOS_Y_COSTOS_xlsm[FABRICA],"",0,1)</f>
        <v>RESORTES</v>
      </c>
      <c r="G547" s="26">
        <f>LISTAS[[#This Row],[Precio]]*(1-0.46)</f>
        <v>438.43680000000001</v>
      </c>
      <c r="H547" s="1">
        <f>+_xlfn.XLOOKUP(LISTAS[[#This Row],[ID]],_01_CODIGOS_Y_COSTOS_xlsm[Producto y N°],_01_CODIGOS_Y_COSTOS_xlsm[COSTO],0,0,1)</f>
        <v>0</v>
      </c>
      <c r="I547" s="27">
        <f>+IFERROR(LISTAS[[#This Row],[VENTA NETA]]/LISTAS[[#This Row],[COSTO]]-1,0)</f>
        <v>0</v>
      </c>
      <c r="J547" s="50" t="str">
        <f>IFERROR(VLOOKUP(LISTAS[[#This Row],[ID]],_01_CODIGOS_Y_COSTOS_xlsm[[Producto y N°]:[CODIGO]],2,0),"")</f>
        <v>334</v>
      </c>
      <c r="O547" t="s">
        <v>958</v>
      </c>
      <c r="AB547" s="12" t="str">
        <f>+LISTAS[[#This Row],[Codigo]]&amp;LISTAS[[#This Row],[Fabrica]]</f>
        <v>334RESORTES</v>
      </c>
      <c r="AC547" s="13" t="str">
        <f>+LISTAS[[#This Row],[Codigo]]</f>
        <v>334</v>
      </c>
      <c r="AD547" s="13" t="str">
        <f>+LISTAS[[#This Row],[ID]]</f>
        <v>RESORTES LINEA COMPLEMENTARIA334</v>
      </c>
      <c r="AH547" s="36"/>
      <c r="AI547" s="37">
        <f>+LISTAS[[#This Row],[Precio]]+(LISTAS[[#This Row],[Precio]]*AH547)</f>
        <v>811.92</v>
      </c>
      <c r="AJ547" s="38">
        <f t="shared" si="8"/>
        <v>405.96</v>
      </c>
      <c r="AL547" s="35" t="e">
        <f>+AJ547/LISTAS[[#This Row],[COSTO]]-1</f>
        <v>#DIV/0!</v>
      </c>
      <c r="AM547" t="str">
        <f>+LISTAS[[#This Row],[ID]]</f>
        <v>RESORTES LINEA COMPLEMENTARIA334</v>
      </c>
      <c r="AO547" s="43"/>
      <c r="AP547" s="39">
        <f>LISTAS[[#This Row],[COSTO]]+(LISTAS[[#This Row],[COSTO]]*AO547)</f>
        <v>0</v>
      </c>
      <c r="AQ547" s="44">
        <f>IF(AO547="",0,AP547/LISTAS[[#This Row],[VENTA NETA]]-1)</f>
        <v>0</v>
      </c>
      <c r="AS547" s="39">
        <v>0</v>
      </c>
      <c r="AT547" s="48" t="e">
        <f>+LISTAS[[#This Row],[COSTO]]/AS547-1</f>
        <v>#DIV/0!</v>
      </c>
      <c r="BA547" t="s">
        <v>895</v>
      </c>
      <c r="BB547" s="36"/>
    </row>
    <row r="548" spans="1:54" x14ac:dyDescent="0.35">
      <c r="A548" s="7" t="s">
        <v>959</v>
      </c>
      <c r="B548" t="s">
        <v>895</v>
      </c>
      <c r="C548">
        <v>336</v>
      </c>
      <c r="D548" t="s">
        <v>5819</v>
      </c>
      <c r="E548" s="2">
        <v>811.92</v>
      </c>
      <c r="F548" s="7" t="str">
        <f>+_xlfn.XLOOKUP(LISTAS[[#This Row],[ID]],_01_CODIGOS_Y_COSTOS_xlsm[Producto y N°],_01_CODIGOS_Y_COSTOS_xlsm[FABRICA],"",0,1)</f>
        <v>RESORTES</v>
      </c>
      <c r="G548" s="26">
        <f>LISTAS[[#This Row],[Precio]]*(1-0.46)</f>
        <v>438.43680000000001</v>
      </c>
      <c r="H548" s="1">
        <f>+_xlfn.XLOOKUP(LISTAS[[#This Row],[ID]],_01_CODIGOS_Y_COSTOS_xlsm[Producto y N°],_01_CODIGOS_Y_COSTOS_xlsm[COSTO],0,0,1)</f>
        <v>0</v>
      </c>
      <c r="I548" s="27">
        <f>+IFERROR(LISTAS[[#This Row],[VENTA NETA]]/LISTAS[[#This Row],[COSTO]]-1,0)</f>
        <v>0</v>
      </c>
      <c r="J548" s="50" t="str">
        <f>IFERROR(VLOOKUP(LISTAS[[#This Row],[ID]],_01_CODIGOS_Y_COSTOS_xlsm[[Producto y N°]:[CODIGO]],2,0),"")</f>
        <v>336</v>
      </c>
      <c r="O548" t="s">
        <v>959</v>
      </c>
      <c r="AB548" s="12" t="str">
        <f>+LISTAS[[#This Row],[Codigo]]&amp;LISTAS[[#This Row],[Fabrica]]</f>
        <v>336RESORTES</v>
      </c>
      <c r="AC548" s="13" t="str">
        <f>+LISTAS[[#This Row],[Codigo]]</f>
        <v>336</v>
      </c>
      <c r="AD548" s="13" t="str">
        <f>+LISTAS[[#This Row],[ID]]</f>
        <v>RESORTES LINEA COMPLEMENTARIA336</v>
      </c>
      <c r="AH548" s="36"/>
      <c r="AI548" s="37">
        <f>+LISTAS[[#This Row],[Precio]]+(LISTAS[[#This Row],[Precio]]*AH548)</f>
        <v>811.92</v>
      </c>
      <c r="AJ548" s="38">
        <f t="shared" si="8"/>
        <v>405.96</v>
      </c>
      <c r="AL548" s="35" t="e">
        <f>+AJ548/LISTAS[[#This Row],[COSTO]]-1</f>
        <v>#DIV/0!</v>
      </c>
      <c r="AM548" t="str">
        <f>+LISTAS[[#This Row],[ID]]</f>
        <v>RESORTES LINEA COMPLEMENTARIA336</v>
      </c>
      <c r="AO548" s="43"/>
      <c r="AP548" s="39">
        <f>LISTAS[[#This Row],[COSTO]]+(LISTAS[[#This Row],[COSTO]]*AO548)</f>
        <v>0</v>
      </c>
      <c r="AQ548" s="44">
        <f>IF(AO548="",0,AP548/LISTAS[[#This Row],[VENTA NETA]]-1)</f>
        <v>0</v>
      </c>
      <c r="AS548" s="39">
        <v>0</v>
      </c>
      <c r="AT548" s="48" t="e">
        <f>+LISTAS[[#This Row],[COSTO]]/AS548-1</f>
        <v>#DIV/0!</v>
      </c>
      <c r="BA548" t="s">
        <v>895</v>
      </c>
      <c r="BB548" s="36"/>
    </row>
    <row r="549" spans="1:54" x14ac:dyDescent="0.35">
      <c r="A549" s="7" t="s">
        <v>960</v>
      </c>
      <c r="B549" t="s">
        <v>895</v>
      </c>
      <c r="C549">
        <v>338</v>
      </c>
      <c r="D549" t="s">
        <v>5820</v>
      </c>
      <c r="E549" s="2">
        <v>811.92</v>
      </c>
      <c r="F549" s="7" t="str">
        <f>+_xlfn.XLOOKUP(LISTAS[[#This Row],[ID]],_01_CODIGOS_Y_COSTOS_xlsm[Producto y N°],_01_CODIGOS_Y_COSTOS_xlsm[FABRICA],"",0,1)</f>
        <v>RESORTES</v>
      </c>
      <c r="G549" s="26">
        <f>LISTAS[[#This Row],[Precio]]*(1-0.46)</f>
        <v>438.43680000000001</v>
      </c>
      <c r="H549" s="1">
        <f>+_xlfn.XLOOKUP(LISTAS[[#This Row],[ID]],_01_CODIGOS_Y_COSTOS_xlsm[Producto y N°],_01_CODIGOS_Y_COSTOS_xlsm[COSTO],0,0,1)</f>
        <v>0</v>
      </c>
      <c r="I549" s="27">
        <f>+IFERROR(LISTAS[[#This Row],[VENTA NETA]]/LISTAS[[#This Row],[COSTO]]-1,0)</f>
        <v>0</v>
      </c>
      <c r="J549" s="50" t="str">
        <f>IFERROR(VLOOKUP(LISTAS[[#This Row],[ID]],_01_CODIGOS_Y_COSTOS_xlsm[[Producto y N°]:[CODIGO]],2,0),"")</f>
        <v>338</v>
      </c>
      <c r="O549" t="s">
        <v>960</v>
      </c>
      <c r="AB549" s="12" t="str">
        <f>+LISTAS[[#This Row],[Codigo]]&amp;LISTAS[[#This Row],[Fabrica]]</f>
        <v>338RESORTES</v>
      </c>
      <c r="AC549" s="13" t="str">
        <f>+LISTAS[[#This Row],[Codigo]]</f>
        <v>338</v>
      </c>
      <c r="AD549" s="13" t="str">
        <f>+LISTAS[[#This Row],[ID]]</f>
        <v>RESORTES LINEA COMPLEMENTARIA338</v>
      </c>
      <c r="AH549" s="36"/>
      <c r="AI549" s="37">
        <f>+LISTAS[[#This Row],[Precio]]+(LISTAS[[#This Row],[Precio]]*AH549)</f>
        <v>811.92</v>
      </c>
      <c r="AJ549" s="38">
        <f t="shared" si="8"/>
        <v>405.96</v>
      </c>
      <c r="AL549" s="35" t="e">
        <f>+AJ549/LISTAS[[#This Row],[COSTO]]-1</f>
        <v>#DIV/0!</v>
      </c>
      <c r="AM549" t="str">
        <f>+LISTAS[[#This Row],[ID]]</f>
        <v>RESORTES LINEA COMPLEMENTARIA338</v>
      </c>
      <c r="AO549" s="43"/>
      <c r="AP549" s="39">
        <f>LISTAS[[#This Row],[COSTO]]+(LISTAS[[#This Row],[COSTO]]*AO549)</f>
        <v>0</v>
      </c>
      <c r="AQ549" s="44">
        <f>IF(AO549="",0,AP549/LISTAS[[#This Row],[VENTA NETA]]-1)</f>
        <v>0</v>
      </c>
      <c r="AS549" s="39">
        <v>0</v>
      </c>
      <c r="AT549" s="48" t="e">
        <f>+LISTAS[[#This Row],[COSTO]]/AS549-1</f>
        <v>#DIV/0!</v>
      </c>
      <c r="BA549" t="s">
        <v>895</v>
      </c>
      <c r="BB549" s="36"/>
    </row>
    <row r="550" spans="1:54" x14ac:dyDescent="0.35">
      <c r="A550" s="7" t="s">
        <v>961</v>
      </c>
      <c r="B550" t="s">
        <v>895</v>
      </c>
      <c r="C550">
        <v>340</v>
      </c>
      <c r="D550" t="s">
        <v>5821</v>
      </c>
      <c r="E550" s="2">
        <v>1175.72</v>
      </c>
      <c r="F550" s="7" t="str">
        <f>+_xlfn.XLOOKUP(LISTAS[[#This Row],[ID]],_01_CODIGOS_Y_COSTOS_xlsm[Producto y N°],_01_CODIGOS_Y_COSTOS_xlsm[FABRICA],"",0,1)</f>
        <v>RESORTES</v>
      </c>
      <c r="G550" s="26">
        <f>LISTAS[[#This Row],[Precio]]*(1-0.46)</f>
        <v>634.88880000000006</v>
      </c>
      <c r="H550" s="1">
        <f>+_xlfn.XLOOKUP(LISTAS[[#This Row],[ID]],_01_CODIGOS_Y_COSTOS_xlsm[Producto y N°],_01_CODIGOS_Y_COSTOS_xlsm[COSTO],0,0,1)</f>
        <v>0</v>
      </c>
      <c r="I550" s="27">
        <f>+IFERROR(LISTAS[[#This Row],[VENTA NETA]]/LISTAS[[#This Row],[COSTO]]-1,0)</f>
        <v>0</v>
      </c>
      <c r="J550" s="50" t="str">
        <f>IFERROR(VLOOKUP(LISTAS[[#This Row],[ID]],_01_CODIGOS_Y_COSTOS_xlsm[[Producto y N°]:[CODIGO]],2,0),"")</f>
        <v>340</v>
      </c>
      <c r="O550" t="s">
        <v>961</v>
      </c>
      <c r="AB550" s="12" t="str">
        <f>+LISTAS[[#This Row],[Codigo]]&amp;LISTAS[[#This Row],[Fabrica]]</f>
        <v>340RESORTES</v>
      </c>
      <c r="AC550" s="13" t="str">
        <f>+LISTAS[[#This Row],[Codigo]]</f>
        <v>340</v>
      </c>
      <c r="AD550" s="13" t="str">
        <f>+LISTAS[[#This Row],[ID]]</f>
        <v>RESORTES LINEA COMPLEMENTARIA340</v>
      </c>
      <c r="AH550" s="36"/>
      <c r="AI550" s="37">
        <f>+LISTAS[[#This Row],[Precio]]+(LISTAS[[#This Row],[Precio]]*AH550)</f>
        <v>1175.72</v>
      </c>
      <c r="AJ550" s="38">
        <f t="shared" si="8"/>
        <v>587.86</v>
      </c>
      <c r="AL550" s="35" t="e">
        <f>+AJ550/LISTAS[[#This Row],[COSTO]]-1</f>
        <v>#DIV/0!</v>
      </c>
      <c r="AM550" t="str">
        <f>+LISTAS[[#This Row],[ID]]</f>
        <v>RESORTES LINEA COMPLEMENTARIA340</v>
      </c>
      <c r="AO550" s="43"/>
      <c r="AP550" s="39">
        <f>LISTAS[[#This Row],[COSTO]]+(LISTAS[[#This Row],[COSTO]]*AO550)</f>
        <v>0</v>
      </c>
      <c r="AQ550" s="44">
        <f>IF(AO550="",0,AP550/LISTAS[[#This Row],[VENTA NETA]]-1)</f>
        <v>0</v>
      </c>
      <c r="AS550" s="39">
        <v>0</v>
      </c>
      <c r="AT550" s="48" t="e">
        <f>+LISTAS[[#This Row],[COSTO]]/AS550-1</f>
        <v>#DIV/0!</v>
      </c>
      <c r="BA550" t="s">
        <v>895</v>
      </c>
      <c r="BB550" s="36"/>
    </row>
    <row r="551" spans="1:54" x14ac:dyDescent="0.35">
      <c r="A551" s="7" t="s">
        <v>962</v>
      </c>
      <c r="B551" t="s">
        <v>895</v>
      </c>
      <c r="C551">
        <v>341</v>
      </c>
      <c r="D551" t="s">
        <v>5822</v>
      </c>
      <c r="E551" s="2">
        <v>933.16</v>
      </c>
      <c r="F551" s="7" t="str">
        <f>+_xlfn.XLOOKUP(LISTAS[[#This Row],[ID]],_01_CODIGOS_Y_COSTOS_xlsm[Producto y N°],_01_CODIGOS_Y_COSTOS_xlsm[FABRICA],"",0,1)</f>
        <v>RESORTES</v>
      </c>
      <c r="G551" s="26">
        <f>LISTAS[[#This Row],[Precio]]*(1-0.46)</f>
        <v>503.90640000000002</v>
      </c>
      <c r="H551" s="1">
        <f>+_xlfn.XLOOKUP(LISTAS[[#This Row],[ID]],_01_CODIGOS_Y_COSTOS_xlsm[Producto y N°],_01_CODIGOS_Y_COSTOS_xlsm[COSTO],0,0,1)</f>
        <v>0</v>
      </c>
      <c r="I551" s="27">
        <f>+IFERROR(LISTAS[[#This Row],[VENTA NETA]]/LISTAS[[#This Row],[COSTO]]-1,0)</f>
        <v>0</v>
      </c>
      <c r="J551" s="50" t="str">
        <f>IFERROR(VLOOKUP(LISTAS[[#This Row],[ID]],_01_CODIGOS_Y_COSTOS_xlsm[[Producto y N°]:[CODIGO]],2,0),"")</f>
        <v>341</v>
      </c>
      <c r="O551" t="s">
        <v>962</v>
      </c>
      <c r="AB551" s="12" t="str">
        <f>+LISTAS[[#This Row],[Codigo]]&amp;LISTAS[[#This Row],[Fabrica]]</f>
        <v>341RESORTES</v>
      </c>
      <c r="AC551" s="13" t="str">
        <f>+LISTAS[[#This Row],[Codigo]]</f>
        <v>341</v>
      </c>
      <c r="AD551" s="13" t="str">
        <f>+LISTAS[[#This Row],[ID]]</f>
        <v>RESORTES LINEA COMPLEMENTARIA341</v>
      </c>
      <c r="AH551" s="36"/>
      <c r="AI551" s="37">
        <f>+LISTAS[[#This Row],[Precio]]+(LISTAS[[#This Row],[Precio]]*AH551)</f>
        <v>933.16</v>
      </c>
      <c r="AJ551" s="38">
        <f t="shared" si="8"/>
        <v>466.58</v>
      </c>
      <c r="AL551" s="35" t="e">
        <f>+AJ551/LISTAS[[#This Row],[COSTO]]-1</f>
        <v>#DIV/0!</v>
      </c>
      <c r="AM551" t="str">
        <f>+LISTAS[[#This Row],[ID]]</f>
        <v>RESORTES LINEA COMPLEMENTARIA341</v>
      </c>
      <c r="AO551" s="43"/>
      <c r="AP551" s="39">
        <f>LISTAS[[#This Row],[COSTO]]+(LISTAS[[#This Row],[COSTO]]*AO551)</f>
        <v>0</v>
      </c>
      <c r="AQ551" s="44">
        <f>IF(AO551="",0,AP551/LISTAS[[#This Row],[VENTA NETA]]-1)</f>
        <v>0</v>
      </c>
      <c r="AS551" s="39">
        <v>0</v>
      </c>
      <c r="AT551" s="48" t="e">
        <f>+LISTAS[[#This Row],[COSTO]]/AS551-1</f>
        <v>#DIV/0!</v>
      </c>
      <c r="BA551" t="s">
        <v>895</v>
      </c>
      <c r="BB551" s="36"/>
    </row>
    <row r="552" spans="1:54" x14ac:dyDescent="0.35">
      <c r="A552" s="7" t="s">
        <v>963</v>
      </c>
      <c r="B552" t="s">
        <v>895</v>
      </c>
      <c r="C552">
        <v>342</v>
      </c>
      <c r="D552" t="s">
        <v>5772</v>
      </c>
      <c r="E552" s="2">
        <v>933.16</v>
      </c>
      <c r="F552" s="7" t="str">
        <f>+_xlfn.XLOOKUP(LISTAS[[#This Row],[ID]],_01_CODIGOS_Y_COSTOS_xlsm[Producto y N°],_01_CODIGOS_Y_COSTOS_xlsm[FABRICA],"",0,1)</f>
        <v>RESORTES</v>
      </c>
      <c r="G552" s="26">
        <f>LISTAS[[#This Row],[Precio]]*(1-0.46)</f>
        <v>503.90640000000002</v>
      </c>
      <c r="H552" s="1">
        <f>+_xlfn.XLOOKUP(LISTAS[[#This Row],[ID]],_01_CODIGOS_Y_COSTOS_xlsm[Producto y N°],_01_CODIGOS_Y_COSTOS_xlsm[COSTO],0,0,1)</f>
        <v>0</v>
      </c>
      <c r="I552" s="27">
        <f>+IFERROR(LISTAS[[#This Row],[VENTA NETA]]/LISTAS[[#This Row],[COSTO]]-1,0)</f>
        <v>0</v>
      </c>
      <c r="J552" s="50" t="str">
        <f>IFERROR(VLOOKUP(LISTAS[[#This Row],[ID]],_01_CODIGOS_Y_COSTOS_xlsm[[Producto y N°]:[CODIGO]],2,0),"")</f>
        <v>342</v>
      </c>
      <c r="O552" t="s">
        <v>963</v>
      </c>
      <c r="AB552" s="12" t="str">
        <f>+LISTAS[[#This Row],[Codigo]]&amp;LISTAS[[#This Row],[Fabrica]]</f>
        <v>342RESORTES</v>
      </c>
      <c r="AC552" s="13" t="str">
        <f>+LISTAS[[#This Row],[Codigo]]</f>
        <v>342</v>
      </c>
      <c r="AD552" s="13" t="str">
        <f>+LISTAS[[#This Row],[ID]]</f>
        <v>RESORTES LINEA COMPLEMENTARIA342</v>
      </c>
      <c r="AH552" s="36"/>
      <c r="AI552" s="37">
        <f>+LISTAS[[#This Row],[Precio]]+(LISTAS[[#This Row],[Precio]]*AH552)</f>
        <v>933.16</v>
      </c>
      <c r="AJ552" s="38">
        <f t="shared" si="8"/>
        <v>466.58</v>
      </c>
      <c r="AL552" s="35" t="e">
        <f>+AJ552/LISTAS[[#This Row],[COSTO]]-1</f>
        <v>#DIV/0!</v>
      </c>
      <c r="AM552" t="str">
        <f>+LISTAS[[#This Row],[ID]]</f>
        <v>RESORTES LINEA COMPLEMENTARIA342</v>
      </c>
      <c r="AO552" s="43"/>
      <c r="AP552" s="39">
        <f>LISTAS[[#This Row],[COSTO]]+(LISTAS[[#This Row],[COSTO]]*AO552)</f>
        <v>0</v>
      </c>
      <c r="AQ552" s="44">
        <f>IF(AO552="",0,AP552/LISTAS[[#This Row],[VENTA NETA]]-1)</f>
        <v>0</v>
      </c>
      <c r="AS552" s="39">
        <v>0</v>
      </c>
      <c r="AT552" s="48" t="e">
        <f>+LISTAS[[#This Row],[COSTO]]/AS552-1</f>
        <v>#DIV/0!</v>
      </c>
      <c r="BA552" t="s">
        <v>895</v>
      </c>
      <c r="BB552" s="36"/>
    </row>
    <row r="553" spans="1:54" x14ac:dyDescent="0.35">
      <c r="A553" s="7" t="s">
        <v>964</v>
      </c>
      <c r="B553" t="s">
        <v>895</v>
      </c>
      <c r="C553">
        <v>343</v>
      </c>
      <c r="D553" t="s">
        <v>5823</v>
      </c>
      <c r="E553" s="2">
        <v>1030.04</v>
      </c>
      <c r="F553" s="7" t="str">
        <f>+_xlfn.XLOOKUP(LISTAS[[#This Row],[ID]],_01_CODIGOS_Y_COSTOS_xlsm[Producto y N°],_01_CODIGOS_Y_COSTOS_xlsm[FABRICA],"",0,1)</f>
        <v>RESORTES</v>
      </c>
      <c r="G553" s="26">
        <f>LISTAS[[#This Row],[Precio]]*(1-0.46)</f>
        <v>556.22159999999997</v>
      </c>
      <c r="H553" s="1">
        <f>+_xlfn.XLOOKUP(LISTAS[[#This Row],[ID]],_01_CODIGOS_Y_COSTOS_xlsm[Producto y N°],_01_CODIGOS_Y_COSTOS_xlsm[COSTO],0,0,1)</f>
        <v>0</v>
      </c>
      <c r="I553" s="27">
        <f>+IFERROR(LISTAS[[#This Row],[VENTA NETA]]/LISTAS[[#This Row],[COSTO]]-1,0)</f>
        <v>0</v>
      </c>
      <c r="J553" s="50" t="str">
        <f>IFERROR(VLOOKUP(LISTAS[[#This Row],[ID]],_01_CODIGOS_Y_COSTOS_xlsm[[Producto y N°]:[CODIGO]],2,0),"")</f>
        <v>343</v>
      </c>
      <c r="O553" t="s">
        <v>964</v>
      </c>
      <c r="AB553" s="12" t="str">
        <f>+LISTAS[[#This Row],[Codigo]]&amp;LISTAS[[#This Row],[Fabrica]]</f>
        <v>343RESORTES</v>
      </c>
      <c r="AC553" s="13" t="str">
        <f>+LISTAS[[#This Row],[Codigo]]</f>
        <v>343</v>
      </c>
      <c r="AD553" s="13" t="str">
        <f>+LISTAS[[#This Row],[ID]]</f>
        <v>RESORTES LINEA COMPLEMENTARIA343</v>
      </c>
      <c r="AH553" s="36"/>
      <c r="AI553" s="37">
        <f>+LISTAS[[#This Row],[Precio]]+(LISTAS[[#This Row],[Precio]]*AH553)</f>
        <v>1030.04</v>
      </c>
      <c r="AJ553" s="38">
        <f t="shared" si="8"/>
        <v>515.02</v>
      </c>
      <c r="AL553" s="35" t="e">
        <f>+AJ553/LISTAS[[#This Row],[COSTO]]-1</f>
        <v>#DIV/0!</v>
      </c>
      <c r="AM553" t="str">
        <f>+LISTAS[[#This Row],[ID]]</f>
        <v>RESORTES LINEA COMPLEMENTARIA343</v>
      </c>
      <c r="AO553" s="43"/>
      <c r="AP553" s="39">
        <f>LISTAS[[#This Row],[COSTO]]+(LISTAS[[#This Row],[COSTO]]*AO553)</f>
        <v>0</v>
      </c>
      <c r="AQ553" s="44">
        <f>IF(AO553="",0,AP553/LISTAS[[#This Row],[VENTA NETA]]-1)</f>
        <v>0</v>
      </c>
      <c r="AS553" s="39">
        <v>0</v>
      </c>
      <c r="AT553" s="48" t="e">
        <f>+LISTAS[[#This Row],[COSTO]]/AS553-1</f>
        <v>#DIV/0!</v>
      </c>
      <c r="BA553" t="s">
        <v>895</v>
      </c>
      <c r="BB553" s="36"/>
    </row>
    <row r="554" spans="1:54" x14ac:dyDescent="0.35">
      <c r="A554" s="7" t="s">
        <v>965</v>
      </c>
      <c r="B554" t="s">
        <v>895</v>
      </c>
      <c r="C554">
        <v>344</v>
      </c>
      <c r="D554" t="s">
        <v>5824</v>
      </c>
      <c r="E554" s="2">
        <v>811.92</v>
      </c>
      <c r="F554" s="7" t="str">
        <f>+_xlfn.XLOOKUP(LISTAS[[#This Row],[ID]],_01_CODIGOS_Y_COSTOS_xlsm[Producto y N°],_01_CODIGOS_Y_COSTOS_xlsm[FABRICA],"",0,1)</f>
        <v>RESORTES</v>
      </c>
      <c r="G554" s="26">
        <f>LISTAS[[#This Row],[Precio]]*(1-0.46)</f>
        <v>438.43680000000001</v>
      </c>
      <c r="H554" s="1">
        <f>+_xlfn.XLOOKUP(LISTAS[[#This Row],[ID]],_01_CODIGOS_Y_COSTOS_xlsm[Producto y N°],_01_CODIGOS_Y_COSTOS_xlsm[COSTO],0,0,1)</f>
        <v>0</v>
      </c>
      <c r="I554" s="27">
        <f>+IFERROR(LISTAS[[#This Row],[VENTA NETA]]/LISTAS[[#This Row],[COSTO]]-1,0)</f>
        <v>0</v>
      </c>
      <c r="J554" s="50" t="str">
        <f>IFERROR(VLOOKUP(LISTAS[[#This Row],[ID]],_01_CODIGOS_Y_COSTOS_xlsm[[Producto y N°]:[CODIGO]],2,0),"")</f>
        <v>344</v>
      </c>
      <c r="O554" t="s">
        <v>965</v>
      </c>
      <c r="AB554" s="12" t="str">
        <f>+LISTAS[[#This Row],[Codigo]]&amp;LISTAS[[#This Row],[Fabrica]]</f>
        <v>344RESORTES</v>
      </c>
      <c r="AC554" s="13" t="str">
        <f>+LISTAS[[#This Row],[Codigo]]</f>
        <v>344</v>
      </c>
      <c r="AD554" s="13" t="str">
        <f>+LISTAS[[#This Row],[ID]]</f>
        <v>RESORTES LINEA COMPLEMENTARIA344</v>
      </c>
      <c r="AH554" s="36"/>
      <c r="AI554" s="37">
        <f>+LISTAS[[#This Row],[Precio]]+(LISTAS[[#This Row],[Precio]]*AH554)</f>
        <v>811.92</v>
      </c>
      <c r="AJ554" s="38">
        <f t="shared" si="8"/>
        <v>405.96</v>
      </c>
      <c r="AL554" s="35" t="e">
        <f>+AJ554/LISTAS[[#This Row],[COSTO]]-1</f>
        <v>#DIV/0!</v>
      </c>
      <c r="AM554" t="str">
        <f>+LISTAS[[#This Row],[ID]]</f>
        <v>RESORTES LINEA COMPLEMENTARIA344</v>
      </c>
      <c r="AO554" s="43"/>
      <c r="AP554" s="39">
        <f>LISTAS[[#This Row],[COSTO]]+(LISTAS[[#This Row],[COSTO]]*AO554)</f>
        <v>0</v>
      </c>
      <c r="AQ554" s="44">
        <f>IF(AO554="",0,AP554/LISTAS[[#This Row],[VENTA NETA]]-1)</f>
        <v>0</v>
      </c>
      <c r="AS554" s="39">
        <v>0</v>
      </c>
      <c r="AT554" s="48" t="e">
        <f>+LISTAS[[#This Row],[COSTO]]/AS554-1</f>
        <v>#DIV/0!</v>
      </c>
      <c r="BA554" t="s">
        <v>895</v>
      </c>
      <c r="BB554" s="36"/>
    </row>
    <row r="555" spans="1:54" x14ac:dyDescent="0.35">
      <c r="A555" s="7" t="s">
        <v>966</v>
      </c>
      <c r="B555" t="s">
        <v>895</v>
      </c>
      <c r="C555">
        <v>346</v>
      </c>
      <c r="D555" t="s">
        <v>5825</v>
      </c>
      <c r="E555" s="2">
        <v>811.92</v>
      </c>
      <c r="F555" s="7" t="str">
        <f>+_xlfn.XLOOKUP(LISTAS[[#This Row],[ID]],_01_CODIGOS_Y_COSTOS_xlsm[Producto y N°],_01_CODIGOS_Y_COSTOS_xlsm[FABRICA],"",0,1)</f>
        <v>RESORTES</v>
      </c>
      <c r="G555" s="26">
        <f>LISTAS[[#This Row],[Precio]]*(1-0.46)</f>
        <v>438.43680000000001</v>
      </c>
      <c r="H555" s="1">
        <f>+_xlfn.XLOOKUP(LISTAS[[#This Row],[ID]],_01_CODIGOS_Y_COSTOS_xlsm[Producto y N°],_01_CODIGOS_Y_COSTOS_xlsm[COSTO],0,0,1)</f>
        <v>0</v>
      </c>
      <c r="I555" s="27">
        <f>+IFERROR(LISTAS[[#This Row],[VENTA NETA]]/LISTAS[[#This Row],[COSTO]]-1,0)</f>
        <v>0</v>
      </c>
      <c r="J555" s="50" t="str">
        <f>IFERROR(VLOOKUP(LISTAS[[#This Row],[ID]],_01_CODIGOS_Y_COSTOS_xlsm[[Producto y N°]:[CODIGO]],2,0),"")</f>
        <v>346</v>
      </c>
      <c r="O555" t="s">
        <v>966</v>
      </c>
      <c r="AB555" s="12" t="str">
        <f>+LISTAS[[#This Row],[Codigo]]&amp;LISTAS[[#This Row],[Fabrica]]</f>
        <v>346RESORTES</v>
      </c>
      <c r="AC555" s="13" t="str">
        <f>+LISTAS[[#This Row],[Codigo]]</f>
        <v>346</v>
      </c>
      <c r="AD555" s="13" t="str">
        <f>+LISTAS[[#This Row],[ID]]</f>
        <v>RESORTES LINEA COMPLEMENTARIA346</v>
      </c>
      <c r="AH555" s="36"/>
      <c r="AI555" s="37">
        <f>+LISTAS[[#This Row],[Precio]]+(LISTAS[[#This Row],[Precio]]*AH555)</f>
        <v>811.92</v>
      </c>
      <c r="AJ555" s="38">
        <f t="shared" si="8"/>
        <v>405.96</v>
      </c>
      <c r="AL555" s="35" t="e">
        <f>+AJ555/LISTAS[[#This Row],[COSTO]]-1</f>
        <v>#DIV/0!</v>
      </c>
      <c r="AM555" t="str">
        <f>+LISTAS[[#This Row],[ID]]</f>
        <v>RESORTES LINEA COMPLEMENTARIA346</v>
      </c>
      <c r="AO555" s="43"/>
      <c r="AP555" s="39">
        <f>LISTAS[[#This Row],[COSTO]]+(LISTAS[[#This Row],[COSTO]]*AO555)</f>
        <v>0</v>
      </c>
      <c r="AQ555" s="44">
        <f>IF(AO555="",0,AP555/LISTAS[[#This Row],[VENTA NETA]]-1)</f>
        <v>0</v>
      </c>
      <c r="AS555" s="39">
        <v>0</v>
      </c>
      <c r="AT555" s="48" t="e">
        <f>+LISTAS[[#This Row],[COSTO]]/AS555-1</f>
        <v>#DIV/0!</v>
      </c>
      <c r="BA555" t="s">
        <v>895</v>
      </c>
      <c r="BB555" s="36"/>
    </row>
    <row r="556" spans="1:54" x14ac:dyDescent="0.35">
      <c r="A556" s="7" t="s">
        <v>967</v>
      </c>
      <c r="B556" t="s">
        <v>895</v>
      </c>
      <c r="C556">
        <v>348</v>
      </c>
      <c r="D556" t="s">
        <v>5826</v>
      </c>
      <c r="E556" s="2">
        <v>811.92</v>
      </c>
      <c r="F556" s="7" t="str">
        <f>+_xlfn.XLOOKUP(LISTAS[[#This Row],[ID]],_01_CODIGOS_Y_COSTOS_xlsm[Producto y N°],_01_CODIGOS_Y_COSTOS_xlsm[FABRICA],"",0,1)</f>
        <v>RESORTES</v>
      </c>
      <c r="G556" s="26">
        <f>LISTAS[[#This Row],[Precio]]*(1-0.46)</f>
        <v>438.43680000000001</v>
      </c>
      <c r="H556" s="1">
        <f>+_xlfn.XLOOKUP(LISTAS[[#This Row],[ID]],_01_CODIGOS_Y_COSTOS_xlsm[Producto y N°],_01_CODIGOS_Y_COSTOS_xlsm[COSTO],0,0,1)</f>
        <v>0</v>
      </c>
      <c r="I556" s="27">
        <f>+IFERROR(LISTAS[[#This Row],[VENTA NETA]]/LISTAS[[#This Row],[COSTO]]-1,0)</f>
        <v>0</v>
      </c>
      <c r="J556" s="50" t="str">
        <f>IFERROR(VLOOKUP(LISTAS[[#This Row],[ID]],_01_CODIGOS_Y_COSTOS_xlsm[[Producto y N°]:[CODIGO]],2,0),"")</f>
        <v>348</v>
      </c>
      <c r="O556" t="s">
        <v>967</v>
      </c>
      <c r="AB556" s="12" t="str">
        <f>+LISTAS[[#This Row],[Codigo]]&amp;LISTAS[[#This Row],[Fabrica]]</f>
        <v>348RESORTES</v>
      </c>
      <c r="AC556" s="13" t="str">
        <f>+LISTAS[[#This Row],[Codigo]]</f>
        <v>348</v>
      </c>
      <c r="AD556" s="13" t="str">
        <f>+LISTAS[[#This Row],[ID]]</f>
        <v>RESORTES LINEA COMPLEMENTARIA348</v>
      </c>
      <c r="AH556" s="36"/>
      <c r="AI556" s="37">
        <f>+LISTAS[[#This Row],[Precio]]+(LISTAS[[#This Row],[Precio]]*AH556)</f>
        <v>811.92</v>
      </c>
      <c r="AJ556" s="38">
        <f t="shared" si="8"/>
        <v>405.96</v>
      </c>
      <c r="AL556" s="35" t="e">
        <f>+AJ556/LISTAS[[#This Row],[COSTO]]-1</f>
        <v>#DIV/0!</v>
      </c>
      <c r="AM556" t="str">
        <f>+LISTAS[[#This Row],[ID]]</f>
        <v>RESORTES LINEA COMPLEMENTARIA348</v>
      </c>
      <c r="AO556" s="43"/>
      <c r="AP556" s="39">
        <f>LISTAS[[#This Row],[COSTO]]+(LISTAS[[#This Row],[COSTO]]*AO556)</f>
        <v>0</v>
      </c>
      <c r="AQ556" s="44">
        <f>IF(AO556="",0,AP556/LISTAS[[#This Row],[VENTA NETA]]-1)</f>
        <v>0</v>
      </c>
      <c r="AS556" s="39">
        <v>0</v>
      </c>
      <c r="AT556" s="48" t="e">
        <f>+LISTAS[[#This Row],[COSTO]]/AS556-1</f>
        <v>#DIV/0!</v>
      </c>
      <c r="BA556" t="s">
        <v>895</v>
      </c>
      <c r="BB556" s="36"/>
    </row>
    <row r="557" spans="1:54" x14ac:dyDescent="0.35">
      <c r="A557" s="7" t="s">
        <v>968</v>
      </c>
      <c r="B557" t="s">
        <v>895</v>
      </c>
      <c r="C557">
        <v>349</v>
      </c>
      <c r="D557" t="s">
        <v>5827</v>
      </c>
      <c r="E557" s="2">
        <v>1175.72</v>
      </c>
      <c r="F557" s="7" t="str">
        <f>+_xlfn.XLOOKUP(LISTAS[[#This Row],[ID]],_01_CODIGOS_Y_COSTOS_xlsm[Producto y N°],_01_CODIGOS_Y_COSTOS_xlsm[FABRICA],"",0,1)</f>
        <v>RESORTES</v>
      </c>
      <c r="G557" s="26">
        <f>LISTAS[[#This Row],[Precio]]*(1-0.46)</f>
        <v>634.88880000000006</v>
      </c>
      <c r="H557" s="1">
        <f>+_xlfn.XLOOKUP(LISTAS[[#This Row],[ID]],_01_CODIGOS_Y_COSTOS_xlsm[Producto y N°],_01_CODIGOS_Y_COSTOS_xlsm[COSTO],0,0,1)</f>
        <v>0</v>
      </c>
      <c r="I557" s="27">
        <f>+IFERROR(LISTAS[[#This Row],[VENTA NETA]]/LISTAS[[#This Row],[COSTO]]-1,0)</f>
        <v>0</v>
      </c>
      <c r="J557" s="50" t="str">
        <f>IFERROR(VLOOKUP(LISTAS[[#This Row],[ID]],_01_CODIGOS_Y_COSTOS_xlsm[[Producto y N°]:[CODIGO]],2,0),"")</f>
        <v>349</v>
      </c>
      <c r="O557" t="s">
        <v>968</v>
      </c>
      <c r="AB557" s="12" t="str">
        <f>+LISTAS[[#This Row],[Codigo]]&amp;LISTAS[[#This Row],[Fabrica]]</f>
        <v>349RESORTES</v>
      </c>
      <c r="AC557" s="13" t="str">
        <f>+LISTAS[[#This Row],[Codigo]]</f>
        <v>349</v>
      </c>
      <c r="AD557" s="13" t="str">
        <f>+LISTAS[[#This Row],[ID]]</f>
        <v>RESORTES LINEA COMPLEMENTARIA349</v>
      </c>
      <c r="AH557" s="36"/>
      <c r="AI557" s="37">
        <f>+LISTAS[[#This Row],[Precio]]+(LISTAS[[#This Row],[Precio]]*AH557)</f>
        <v>1175.72</v>
      </c>
      <c r="AJ557" s="38">
        <f t="shared" si="8"/>
        <v>587.86</v>
      </c>
      <c r="AL557" s="35" t="e">
        <f>+AJ557/LISTAS[[#This Row],[COSTO]]-1</f>
        <v>#DIV/0!</v>
      </c>
      <c r="AM557" t="str">
        <f>+LISTAS[[#This Row],[ID]]</f>
        <v>RESORTES LINEA COMPLEMENTARIA349</v>
      </c>
      <c r="AO557" s="43"/>
      <c r="AP557" s="39">
        <f>LISTAS[[#This Row],[COSTO]]+(LISTAS[[#This Row],[COSTO]]*AO557)</f>
        <v>0</v>
      </c>
      <c r="AQ557" s="44">
        <f>IF(AO557="",0,AP557/LISTAS[[#This Row],[VENTA NETA]]-1)</f>
        <v>0</v>
      </c>
      <c r="AS557" s="39">
        <v>0</v>
      </c>
      <c r="AT557" s="48" t="e">
        <f>+LISTAS[[#This Row],[COSTO]]/AS557-1</f>
        <v>#DIV/0!</v>
      </c>
      <c r="BA557" t="s">
        <v>895</v>
      </c>
      <c r="BB557" s="36"/>
    </row>
    <row r="558" spans="1:54" x14ac:dyDescent="0.35">
      <c r="A558" s="7" t="s">
        <v>969</v>
      </c>
      <c r="B558" t="s">
        <v>895</v>
      </c>
      <c r="C558">
        <v>350</v>
      </c>
      <c r="D558" t="s">
        <v>5828</v>
      </c>
      <c r="E558" s="2">
        <v>1175.72</v>
      </c>
      <c r="F558" s="7" t="str">
        <f>+_xlfn.XLOOKUP(LISTAS[[#This Row],[ID]],_01_CODIGOS_Y_COSTOS_xlsm[Producto y N°],_01_CODIGOS_Y_COSTOS_xlsm[FABRICA],"",0,1)</f>
        <v>RESORTES</v>
      </c>
      <c r="G558" s="26">
        <f>LISTAS[[#This Row],[Precio]]*(1-0.46)</f>
        <v>634.88880000000006</v>
      </c>
      <c r="H558" s="1">
        <f>+_xlfn.XLOOKUP(LISTAS[[#This Row],[ID]],_01_CODIGOS_Y_COSTOS_xlsm[Producto y N°],_01_CODIGOS_Y_COSTOS_xlsm[COSTO],0,0,1)</f>
        <v>0</v>
      </c>
      <c r="I558" s="27">
        <f>+IFERROR(LISTAS[[#This Row],[VENTA NETA]]/LISTAS[[#This Row],[COSTO]]-1,0)</f>
        <v>0</v>
      </c>
      <c r="J558" s="50" t="str">
        <f>IFERROR(VLOOKUP(LISTAS[[#This Row],[ID]],_01_CODIGOS_Y_COSTOS_xlsm[[Producto y N°]:[CODIGO]],2,0),"")</f>
        <v>350</v>
      </c>
      <c r="O558" t="s">
        <v>969</v>
      </c>
      <c r="AB558" s="12" t="str">
        <f>+LISTAS[[#This Row],[Codigo]]&amp;LISTAS[[#This Row],[Fabrica]]</f>
        <v>350RESORTES</v>
      </c>
      <c r="AC558" s="13" t="str">
        <f>+LISTAS[[#This Row],[Codigo]]</f>
        <v>350</v>
      </c>
      <c r="AD558" s="13" t="str">
        <f>+LISTAS[[#This Row],[ID]]</f>
        <v>RESORTES LINEA COMPLEMENTARIA350</v>
      </c>
      <c r="AH558" s="36"/>
      <c r="AI558" s="37">
        <f>+LISTAS[[#This Row],[Precio]]+(LISTAS[[#This Row],[Precio]]*AH558)</f>
        <v>1175.72</v>
      </c>
      <c r="AJ558" s="38">
        <f t="shared" si="8"/>
        <v>587.86</v>
      </c>
      <c r="AL558" s="35" t="e">
        <f>+AJ558/LISTAS[[#This Row],[COSTO]]-1</f>
        <v>#DIV/0!</v>
      </c>
      <c r="AM558" t="str">
        <f>+LISTAS[[#This Row],[ID]]</f>
        <v>RESORTES LINEA COMPLEMENTARIA350</v>
      </c>
      <c r="AO558" s="43"/>
      <c r="AP558" s="39">
        <f>LISTAS[[#This Row],[COSTO]]+(LISTAS[[#This Row],[COSTO]]*AO558)</f>
        <v>0</v>
      </c>
      <c r="AQ558" s="44">
        <f>IF(AO558="",0,AP558/LISTAS[[#This Row],[VENTA NETA]]-1)</f>
        <v>0</v>
      </c>
      <c r="AS558" s="39">
        <v>0</v>
      </c>
      <c r="AT558" s="48" t="e">
        <f>+LISTAS[[#This Row],[COSTO]]/AS558-1</f>
        <v>#DIV/0!</v>
      </c>
      <c r="BA558" t="s">
        <v>895</v>
      </c>
      <c r="BB558" s="36"/>
    </row>
    <row r="559" spans="1:54" x14ac:dyDescent="0.35">
      <c r="A559" s="7" t="s">
        <v>970</v>
      </c>
      <c r="B559" t="s">
        <v>895</v>
      </c>
      <c r="C559">
        <v>352</v>
      </c>
      <c r="D559" t="s">
        <v>5829</v>
      </c>
      <c r="E559" s="2">
        <v>1054.44</v>
      </c>
      <c r="F559" s="7" t="str">
        <f>+_xlfn.XLOOKUP(LISTAS[[#This Row],[ID]],_01_CODIGOS_Y_COSTOS_xlsm[Producto y N°],_01_CODIGOS_Y_COSTOS_xlsm[FABRICA],"",0,1)</f>
        <v>RESORTES</v>
      </c>
      <c r="G559" s="26">
        <f>LISTAS[[#This Row],[Precio]]*(1-0.46)</f>
        <v>569.39760000000001</v>
      </c>
      <c r="H559" s="1">
        <f>+_xlfn.XLOOKUP(LISTAS[[#This Row],[ID]],_01_CODIGOS_Y_COSTOS_xlsm[Producto y N°],_01_CODIGOS_Y_COSTOS_xlsm[COSTO],0,0,1)</f>
        <v>0</v>
      </c>
      <c r="I559" s="27">
        <f>+IFERROR(LISTAS[[#This Row],[VENTA NETA]]/LISTAS[[#This Row],[COSTO]]-1,0)</f>
        <v>0</v>
      </c>
      <c r="J559" s="50" t="str">
        <f>IFERROR(VLOOKUP(LISTAS[[#This Row],[ID]],_01_CODIGOS_Y_COSTOS_xlsm[[Producto y N°]:[CODIGO]],2,0),"")</f>
        <v>352</v>
      </c>
      <c r="O559" t="s">
        <v>970</v>
      </c>
      <c r="AB559" s="12" t="str">
        <f>+LISTAS[[#This Row],[Codigo]]&amp;LISTAS[[#This Row],[Fabrica]]</f>
        <v>352RESORTES</v>
      </c>
      <c r="AC559" s="13" t="str">
        <f>+LISTAS[[#This Row],[Codigo]]</f>
        <v>352</v>
      </c>
      <c r="AD559" s="13" t="str">
        <f>+LISTAS[[#This Row],[ID]]</f>
        <v>RESORTES LINEA COMPLEMENTARIA352</v>
      </c>
      <c r="AH559" s="36"/>
      <c r="AI559" s="37">
        <f>+LISTAS[[#This Row],[Precio]]+(LISTAS[[#This Row],[Precio]]*AH559)</f>
        <v>1054.44</v>
      </c>
      <c r="AJ559" s="38">
        <f t="shared" si="8"/>
        <v>527.22</v>
      </c>
      <c r="AL559" s="35" t="e">
        <f>+AJ559/LISTAS[[#This Row],[COSTO]]-1</f>
        <v>#DIV/0!</v>
      </c>
      <c r="AM559" t="str">
        <f>+LISTAS[[#This Row],[ID]]</f>
        <v>RESORTES LINEA COMPLEMENTARIA352</v>
      </c>
      <c r="AO559" s="43"/>
      <c r="AP559" s="39">
        <f>LISTAS[[#This Row],[COSTO]]+(LISTAS[[#This Row],[COSTO]]*AO559)</f>
        <v>0</v>
      </c>
      <c r="AQ559" s="44">
        <f>IF(AO559="",0,AP559/LISTAS[[#This Row],[VENTA NETA]]-1)</f>
        <v>0</v>
      </c>
      <c r="AS559" s="39">
        <v>0</v>
      </c>
      <c r="AT559" s="48" t="e">
        <f>+LISTAS[[#This Row],[COSTO]]/AS559-1</f>
        <v>#DIV/0!</v>
      </c>
      <c r="BA559" t="s">
        <v>895</v>
      </c>
      <c r="BB559" s="36"/>
    </row>
    <row r="560" spans="1:54" x14ac:dyDescent="0.35">
      <c r="A560" s="7" t="s">
        <v>971</v>
      </c>
      <c r="B560" t="s">
        <v>895</v>
      </c>
      <c r="C560">
        <v>353</v>
      </c>
      <c r="D560" t="s">
        <v>5829</v>
      </c>
      <c r="E560" s="2">
        <v>1054.44</v>
      </c>
      <c r="F560" s="7" t="str">
        <f>+_xlfn.XLOOKUP(LISTAS[[#This Row],[ID]],_01_CODIGOS_Y_COSTOS_xlsm[Producto y N°],_01_CODIGOS_Y_COSTOS_xlsm[FABRICA],"",0,1)</f>
        <v>RESORTES</v>
      </c>
      <c r="G560" s="26">
        <f>LISTAS[[#This Row],[Precio]]*(1-0.46)</f>
        <v>569.39760000000001</v>
      </c>
      <c r="H560" s="1">
        <f>+_xlfn.XLOOKUP(LISTAS[[#This Row],[ID]],_01_CODIGOS_Y_COSTOS_xlsm[Producto y N°],_01_CODIGOS_Y_COSTOS_xlsm[COSTO],0,0,1)</f>
        <v>0</v>
      </c>
      <c r="I560" s="27">
        <f>+IFERROR(LISTAS[[#This Row],[VENTA NETA]]/LISTAS[[#This Row],[COSTO]]-1,0)</f>
        <v>0</v>
      </c>
      <c r="J560" s="50" t="str">
        <f>IFERROR(VLOOKUP(LISTAS[[#This Row],[ID]],_01_CODIGOS_Y_COSTOS_xlsm[[Producto y N°]:[CODIGO]],2,0),"")</f>
        <v>353</v>
      </c>
      <c r="O560" t="s">
        <v>971</v>
      </c>
      <c r="AB560" s="12" t="str">
        <f>+LISTAS[[#This Row],[Codigo]]&amp;LISTAS[[#This Row],[Fabrica]]</f>
        <v>353RESORTES</v>
      </c>
      <c r="AC560" s="13" t="str">
        <f>+LISTAS[[#This Row],[Codigo]]</f>
        <v>353</v>
      </c>
      <c r="AD560" s="13" t="str">
        <f>+LISTAS[[#This Row],[ID]]</f>
        <v>RESORTES LINEA COMPLEMENTARIA353</v>
      </c>
      <c r="AH560" s="36"/>
      <c r="AI560" s="37">
        <f>+LISTAS[[#This Row],[Precio]]+(LISTAS[[#This Row],[Precio]]*AH560)</f>
        <v>1054.44</v>
      </c>
      <c r="AJ560" s="38">
        <f t="shared" si="8"/>
        <v>527.22</v>
      </c>
      <c r="AL560" s="35" t="e">
        <f>+AJ560/LISTAS[[#This Row],[COSTO]]-1</f>
        <v>#DIV/0!</v>
      </c>
      <c r="AM560" t="str">
        <f>+LISTAS[[#This Row],[ID]]</f>
        <v>RESORTES LINEA COMPLEMENTARIA353</v>
      </c>
      <c r="AO560" s="43"/>
      <c r="AP560" s="39">
        <f>LISTAS[[#This Row],[COSTO]]+(LISTAS[[#This Row],[COSTO]]*AO560)</f>
        <v>0</v>
      </c>
      <c r="AQ560" s="44">
        <f>IF(AO560="",0,AP560/LISTAS[[#This Row],[VENTA NETA]]-1)</f>
        <v>0</v>
      </c>
      <c r="AS560" s="39">
        <v>0</v>
      </c>
      <c r="AT560" s="48" t="e">
        <f>+LISTAS[[#This Row],[COSTO]]/AS560-1</f>
        <v>#DIV/0!</v>
      </c>
      <c r="BA560" t="s">
        <v>895</v>
      </c>
      <c r="BB560" s="36"/>
    </row>
    <row r="561" spans="1:54" x14ac:dyDescent="0.35">
      <c r="A561" s="7" t="s">
        <v>972</v>
      </c>
      <c r="B561" t="s">
        <v>895</v>
      </c>
      <c r="C561">
        <v>354</v>
      </c>
      <c r="D561" t="s">
        <v>5830</v>
      </c>
      <c r="E561" s="2">
        <v>1054.44</v>
      </c>
      <c r="F561" s="7" t="str">
        <f>+_xlfn.XLOOKUP(LISTAS[[#This Row],[ID]],_01_CODIGOS_Y_COSTOS_xlsm[Producto y N°],_01_CODIGOS_Y_COSTOS_xlsm[FABRICA],"",0,1)</f>
        <v>RESORTES</v>
      </c>
      <c r="G561" s="26">
        <f>LISTAS[[#This Row],[Precio]]*(1-0.46)</f>
        <v>569.39760000000001</v>
      </c>
      <c r="H561" s="1">
        <f>+_xlfn.XLOOKUP(LISTAS[[#This Row],[ID]],_01_CODIGOS_Y_COSTOS_xlsm[Producto y N°],_01_CODIGOS_Y_COSTOS_xlsm[COSTO],0,0,1)</f>
        <v>0</v>
      </c>
      <c r="I561" s="27">
        <f>+IFERROR(LISTAS[[#This Row],[VENTA NETA]]/LISTAS[[#This Row],[COSTO]]-1,0)</f>
        <v>0</v>
      </c>
      <c r="J561" s="50" t="str">
        <f>IFERROR(VLOOKUP(LISTAS[[#This Row],[ID]],_01_CODIGOS_Y_COSTOS_xlsm[[Producto y N°]:[CODIGO]],2,0),"")</f>
        <v>354</v>
      </c>
      <c r="O561" t="s">
        <v>972</v>
      </c>
      <c r="AB561" s="12" t="str">
        <f>+LISTAS[[#This Row],[Codigo]]&amp;LISTAS[[#This Row],[Fabrica]]</f>
        <v>354RESORTES</v>
      </c>
      <c r="AC561" s="13" t="str">
        <f>+LISTAS[[#This Row],[Codigo]]</f>
        <v>354</v>
      </c>
      <c r="AD561" s="13" t="str">
        <f>+LISTAS[[#This Row],[ID]]</f>
        <v>RESORTES LINEA COMPLEMENTARIA354</v>
      </c>
      <c r="AH561" s="36"/>
      <c r="AI561" s="37">
        <f>+LISTAS[[#This Row],[Precio]]+(LISTAS[[#This Row],[Precio]]*AH561)</f>
        <v>1054.44</v>
      </c>
      <c r="AJ561" s="38">
        <f t="shared" si="8"/>
        <v>527.22</v>
      </c>
      <c r="AL561" s="35" t="e">
        <f>+AJ561/LISTAS[[#This Row],[COSTO]]-1</f>
        <v>#DIV/0!</v>
      </c>
      <c r="AM561" t="str">
        <f>+LISTAS[[#This Row],[ID]]</f>
        <v>RESORTES LINEA COMPLEMENTARIA354</v>
      </c>
      <c r="AO561" s="43"/>
      <c r="AP561" s="39">
        <f>LISTAS[[#This Row],[COSTO]]+(LISTAS[[#This Row],[COSTO]]*AO561)</f>
        <v>0</v>
      </c>
      <c r="AQ561" s="44">
        <f>IF(AO561="",0,AP561/LISTAS[[#This Row],[VENTA NETA]]-1)</f>
        <v>0</v>
      </c>
      <c r="AS561" s="39">
        <v>0</v>
      </c>
      <c r="AT561" s="48" t="e">
        <f>+LISTAS[[#This Row],[COSTO]]/AS561-1</f>
        <v>#DIV/0!</v>
      </c>
      <c r="BA561" t="s">
        <v>895</v>
      </c>
      <c r="BB561" s="36"/>
    </row>
    <row r="562" spans="1:54" x14ac:dyDescent="0.35">
      <c r="A562" s="7" t="s">
        <v>973</v>
      </c>
      <c r="B562" t="s">
        <v>895</v>
      </c>
      <c r="C562">
        <v>355</v>
      </c>
      <c r="D562" t="s">
        <v>5831</v>
      </c>
      <c r="E562" s="2">
        <v>1054.44</v>
      </c>
      <c r="F562" s="7" t="str">
        <f>+_xlfn.XLOOKUP(LISTAS[[#This Row],[ID]],_01_CODIGOS_Y_COSTOS_xlsm[Producto y N°],_01_CODIGOS_Y_COSTOS_xlsm[FABRICA],"",0,1)</f>
        <v>RESORTES</v>
      </c>
      <c r="G562" s="26">
        <f>LISTAS[[#This Row],[Precio]]*(1-0.46)</f>
        <v>569.39760000000001</v>
      </c>
      <c r="H562" s="1">
        <f>+_xlfn.XLOOKUP(LISTAS[[#This Row],[ID]],_01_CODIGOS_Y_COSTOS_xlsm[Producto y N°],_01_CODIGOS_Y_COSTOS_xlsm[COSTO],0,0,1)</f>
        <v>0</v>
      </c>
      <c r="I562" s="27">
        <f>+IFERROR(LISTAS[[#This Row],[VENTA NETA]]/LISTAS[[#This Row],[COSTO]]-1,0)</f>
        <v>0</v>
      </c>
      <c r="J562" s="50" t="str">
        <f>IFERROR(VLOOKUP(LISTAS[[#This Row],[ID]],_01_CODIGOS_Y_COSTOS_xlsm[[Producto y N°]:[CODIGO]],2,0),"")</f>
        <v>355</v>
      </c>
      <c r="O562" t="s">
        <v>973</v>
      </c>
      <c r="AB562" s="12" t="str">
        <f>+LISTAS[[#This Row],[Codigo]]&amp;LISTAS[[#This Row],[Fabrica]]</f>
        <v>355RESORTES</v>
      </c>
      <c r="AC562" s="13" t="str">
        <f>+LISTAS[[#This Row],[Codigo]]</f>
        <v>355</v>
      </c>
      <c r="AD562" s="13" t="str">
        <f>+LISTAS[[#This Row],[ID]]</f>
        <v>RESORTES LINEA COMPLEMENTARIA355</v>
      </c>
      <c r="AH562" s="36"/>
      <c r="AI562" s="37">
        <f>+LISTAS[[#This Row],[Precio]]+(LISTAS[[#This Row],[Precio]]*AH562)</f>
        <v>1054.44</v>
      </c>
      <c r="AJ562" s="38">
        <f t="shared" si="8"/>
        <v>527.22</v>
      </c>
      <c r="AL562" s="35" t="e">
        <f>+AJ562/LISTAS[[#This Row],[COSTO]]-1</f>
        <v>#DIV/0!</v>
      </c>
      <c r="AM562" t="str">
        <f>+LISTAS[[#This Row],[ID]]</f>
        <v>RESORTES LINEA COMPLEMENTARIA355</v>
      </c>
      <c r="AO562" s="43"/>
      <c r="AP562" s="39">
        <f>LISTAS[[#This Row],[COSTO]]+(LISTAS[[#This Row],[COSTO]]*AO562)</f>
        <v>0</v>
      </c>
      <c r="AQ562" s="44">
        <f>IF(AO562="",0,AP562/LISTAS[[#This Row],[VENTA NETA]]-1)</f>
        <v>0</v>
      </c>
      <c r="AS562" s="39">
        <v>0</v>
      </c>
      <c r="AT562" s="48" t="e">
        <f>+LISTAS[[#This Row],[COSTO]]/AS562-1</f>
        <v>#DIV/0!</v>
      </c>
      <c r="BA562" t="s">
        <v>895</v>
      </c>
      <c r="BB562" s="36"/>
    </row>
    <row r="563" spans="1:54" x14ac:dyDescent="0.35">
      <c r="A563" s="7" t="s">
        <v>974</v>
      </c>
      <c r="B563" t="s">
        <v>895</v>
      </c>
      <c r="C563">
        <v>356</v>
      </c>
      <c r="D563" t="s">
        <v>5832</v>
      </c>
      <c r="E563" s="2">
        <v>1054.44</v>
      </c>
      <c r="F563" s="7" t="str">
        <f>+_xlfn.XLOOKUP(LISTAS[[#This Row],[ID]],_01_CODIGOS_Y_COSTOS_xlsm[Producto y N°],_01_CODIGOS_Y_COSTOS_xlsm[FABRICA],"",0,1)</f>
        <v>RESORTES</v>
      </c>
      <c r="G563" s="26">
        <f>LISTAS[[#This Row],[Precio]]*(1-0.46)</f>
        <v>569.39760000000001</v>
      </c>
      <c r="H563" s="1">
        <f>+_xlfn.XLOOKUP(LISTAS[[#This Row],[ID]],_01_CODIGOS_Y_COSTOS_xlsm[Producto y N°],_01_CODIGOS_Y_COSTOS_xlsm[COSTO],0,0,1)</f>
        <v>0</v>
      </c>
      <c r="I563" s="27">
        <f>+IFERROR(LISTAS[[#This Row],[VENTA NETA]]/LISTAS[[#This Row],[COSTO]]-1,0)</f>
        <v>0</v>
      </c>
      <c r="J563" s="50" t="str">
        <f>IFERROR(VLOOKUP(LISTAS[[#This Row],[ID]],_01_CODIGOS_Y_COSTOS_xlsm[[Producto y N°]:[CODIGO]],2,0),"")</f>
        <v>356</v>
      </c>
      <c r="O563" t="s">
        <v>974</v>
      </c>
      <c r="AB563" s="12" t="str">
        <f>+LISTAS[[#This Row],[Codigo]]&amp;LISTAS[[#This Row],[Fabrica]]</f>
        <v>356RESORTES</v>
      </c>
      <c r="AC563" s="13" t="str">
        <f>+LISTAS[[#This Row],[Codigo]]</f>
        <v>356</v>
      </c>
      <c r="AD563" s="13" t="str">
        <f>+LISTAS[[#This Row],[ID]]</f>
        <v>RESORTES LINEA COMPLEMENTARIA356</v>
      </c>
      <c r="AH563" s="36"/>
      <c r="AI563" s="37">
        <f>+LISTAS[[#This Row],[Precio]]+(LISTAS[[#This Row],[Precio]]*AH563)</f>
        <v>1054.44</v>
      </c>
      <c r="AJ563" s="38">
        <f t="shared" si="8"/>
        <v>527.22</v>
      </c>
      <c r="AL563" s="35" t="e">
        <f>+AJ563/LISTAS[[#This Row],[COSTO]]-1</f>
        <v>#DIV/0!</v>
      </c>
      <c r="AM563" t="str">
        <f>+LISTAS[[#This Row],[ID]]</f>
        <v>RESORTES LINEA COMPLEMENTARIA356</v>
      </c>
      <c r="AO563" s="43"/>
      <c r="AP563" s="39">
        <f>LISTAS[[#This Row],[COSTO]]+(LISTAS[[#This Row],[COSTO]]*AO563)</f>
        <v>0</v>
      </c>
      <c r="AQ563" s="44">
        <f>IF(AO563="",0,AP563/LISTAS[[#This Row],[VENTA NETA]]-1)</f>
        <v>0</v>
      </c>
      <c r="AS563" s="39">
        <v>0</v>
      </c>
      <c r="AT563" s="48" t="e">
        <f>+LISTAS[[#This Row],[COSTO]]/AS563-1</f>
        <v>#DIV/0!</v>
      </c>
      <c r="BA563" t="s">
        <v>895</v>
      </c>
      <c r="BB563" s="36"/>
    </row>
    <row r="564" spans="1:54" x14ac:dyDescent="0.35">
      <c r="A564" s="7" t="s">
        <v>975</v>
      </c>
      <c r="B564" t="s">
        <v>895</v>
      </c>
      <c r="C564">
        <v>358</v>
      </c>
      <c r="D564" t="s">
        <v>5833</v>
      </c>
      <c r="E564" s="2">
        <v>1054.44</v>
      </c>
      <c r="F564" s="7" t="str">
        <f>+_xlfn.XLOOKUP(LISTAS[[#This Row],[ID]],_01_CODIGOS_Y_COSTOS_xlsm[Producto y N°],_01_CODIGOS_Y_COSTOS_xlsm[FABRICA],"",0,1)</f>
        <v>RESORTES</v>
      </c>
      <c r="G564" s="26">
        <f>LISTAS[[#This Row],[Precio]]*(1-0.46)</f>
        <v>569.39760000000001</v>
      </c>
      <c r="H564" s="1">
        <f>+_xlfn.XLOOKUP(LISTAS[[#This Row],[ID]],_01_CODIGOS_Y_COSTOS_xlsm[Producto y N°],_01_CODIGOS_Y_COSTOS_xlsm[COSTO],0,0,1)</f>
        <v>0</v>
      </c>
      <c r="I564" s="27">
        <f>+IFERROR(LISTAS[[#This Row],[VENTA NETA]]/LISTAS[[#This Row],[COSTO]]-1,0)</f>
        <v>0</v>
      </c>
      <c r="J564" s="50" t="str">
        <f>IFERROR(VLOOKUP(LISTAS[[#This Row],[ID]],_01_CODIGOS_Y_COSTOS_xlsm[[Producto y N°]:[CODIGO]],2,0),"")</f>
        <v>358</v>
      </c>
      <c r="O564" t="s">
        <v>975</v>
      </c>
      <c r="AB564" s="12" t="str">
        <f>+LISTAS[[#This Row],[Codigo]]&amp;LISTAS[[#This Row],[Fabrica]]</f>
        <v>358RESORTES</v>
      </c>
      <c r="AC564" s="13" t="str">
        <f>+LISTAS[[#This Row],[Codigo]]</f>
        <v>358</v>
      </c>
      <c r="AD564" s="13" t="str">
        <f>+LISTAS[[#This Row],[ID]]</f>
        <v>RESORTES LINEA COMPLEMENTARIA358</v>
      </c>
      <c r="AH564" s="36"/>
      <c r="AI564" s="37">
        <f>+LISTAS[[#This Row],[Precio]]+(LISTAS[[#This Row],[Precio]]*AH564)</f>
        <v>1054.44</v>
      </c>
      <c r="AJ564" s="38">
        <f t="shared" si="8"/>
        <v>527.22</v>
      </c>
      <c r="AL564" s="35" t="e">
        <f>+AJ564/LISTAS[[#This Row],[COSTO]]-1</f>
        <v>#DIV/0!</v>
      </c>
      <c r="AM564" t="str">
        <f>+LISTAS[[#This Row],[ID]]</f>
        <v>RESORTES LINEA COMPLEMENTARIA358</v>
      </c>
      <c r="AO564" s="43"/>
      <c r="AP564" s="39">
        <f>LISTAS[[#This Row],[COSTO]]+(LISTAS[[#This Row],[COSTO]]*AO564)</f>
        <v>0</v>
      </c>
      <c r="AQ564" s="44">
        <f>IF(AO564="",0,AP564/LISTAS[[#This Row],[VENTA NETA]]-1)</f>
        <v>0</v>
      </c>
      <c r="AS564" s="39">
        <v>0</v>
      </c>
      <c r="AT564" s="48" t="e">
        <f>+LISTAS[[#This Row],[COSTO]]/AS564-1</f>
        <v>#DIV/0!</v>
      </c>
      <c r="BA564" t="s">
        <v>895</v>
      </c>
      <c r="BB564" s="36"/>
    </row>
    <row r="565" spans="1:54" x14ac:dyDescent="0.35">
      <c r="A565" s="7" t="s">
        <v>976</v>
      </c>
      <c r="B565" t="s">
        <v>895</v>
      </c>
      <c r="C565">
        <v>360</v>
      </c>
      <c r="D565" t="s">
        <v>5834</v>
      </c>
      <c r="E565" s="2">
        <v>1054.44</v>
      </c>
      <c r="F565" s="7" t="str">
        <f>+_xlfn.XLOOKUP(LISTAS[[#This Row],[ID]],_01_CODIGOS_Y_COSTOS_xlsm[Producto y N°],_01_CODIGOS_Y_COSTOS_xlsm[FABRICA],"",0,1)</f>
        <v>RESORTES</v>
      </c>
      <c r="G565" s="26">
        <f>LISTAS[[#This Row],[Precio]]*(1-0.46)</f>
        <v>569.39760000000001</v>
      </c>
      <c r="H565" s="1">
        <f>+_xlfn.XLOOKUP(LISTAS[[#This Row],[ID]],_01_CODIGOS_Y_COSTOS_xlsm[Producto y N°],_01_CODIGOS_Y_COSTOS_xlsm[COSTO],0,0,1)</f>
        <v>0</v>
      </c>
      <c r="I565" s="27">
        <f>+IFERROR(LISTAS[[#This Row],[VENTA NETA]]/LISTAS[[#This Row],[COSTO]]-1,0)</f>
        <v>0</v>
      </c>
      <c r="J565" s="50" t="str">
        <f>IFERROR(VLOOKUP(LISTAS[[#This Row],[ID]],_01_CODIGOS_Y_COSTOS_xlsm[[Producto y N°]:[CODIGO]],2,0),"")</f>
        <v>360</v>
      </c>
      <c r="O565" t="s">
        <v>976</v>
      </c>
      <c r="AB565" s="12" t="str">
        <f>+LISTAS[[#This Row],[Codigo]]&amp;LISTAS[[#This Row],[Fabrica]]</f>
        <v>360RESORTES</v>
      </c>
      <c r="AC565" s="13" t="str">
        <f>+LISTAS[[#This Row],[Codigo]]</f>
        <v>360</v>
      </c>
      <c r="AD565" s="13" t="str">
        <f>+LISTAS[[#This Row],[ID]]</f>
        <v>RESORTES LINEA COMPLEMENTARIA360</v>
      </c>
      <c r="AH565" s="36"/>
      <c r="AI565" s="37">
        <f>+LISTAS[[#This Row],[Precio]]+(LISTAS[[#This Row],[Precio]]*AH565)</f>
        <v>1054.44</v>
      </c>
      <c r="AJ565" s="38">
        <f t="shared" si="8"/>
        <v>527.22</v>
      </c>
      <c r="AL565" s="35" t="e">
        <f>+AJ565/LISTAS[[#This Row],[COSTO]]-1</f>
        <v>#DIV/0!</v>
      </c>
      <c r="AM565" t="str">
        <f>+LISTAS[[#This Row],[ID]]</f>
        <v>RESORTES LINEA COMPLEMENTARIA360</v>
      </c>
      <c r="AO565" s="43"/>
      <c r="AP565" s="39">
        <f>LISTAS[[#This Row],[COSTO]]+(LISTAS[[#This Row],[COSTO]]*AO565)</f>
        <v>0</v>
      </c>
      <c r="AQ565" s="44">
        <f>IF(AO565="",0,AP565/LISTAS[[#This Row],[VENTA NETA]]-1)</f>
        <v>0</v>
      </c>
      <c r="AS565" s="39">
        <v>0</v>
      </c>
      <c r="AT565" s="48" t="e">
        <f>+LISTAS[[#This Row],[COSTO]]/AS565-1</f>
        <v>#DIV/0!</v>
      </c>
      <c r="BA565" t="s">
        <v>895</v>
      </c>
      <c r="BB565" s="36"/>
    </row>
    <row r="566" spans="1:54" x14ac:dyDescent="0.35">
      <c r="A566" s="7" t="s">
        <v>977</v>
      </c>
      <c r="B566" t="s">
        <v>895</v>
      </c>
      <c r="C566">
        <v>362</v>
      </c>
      <c r="D566" t="s">
        <v>5835</v>
      </c>
      <c r="E566" s="2">
        <v>1054.44</v>
      </c>
      <c r="F566" s="7" t="str">
        <f>+_xlfn.XLOOKUP(LISTAS[[#This Row],[ID]],_01_CODIGOS_Y_COSTOS_xlsm[Producto y N°],_01_CODIGOS_Y_COSTOS_xlsm[FABRICA],"",0,1)</f>
        <v>RESORTES</v>
      </c>
      <c r="G566" s="26">
        <f>LISTAS[[#This Row],[Precio]]*(1-0.46)</f>
        <v>569.39760000000001</v>
      </c>
      <c r="H566" s="1">
        <f>+_xlfn.XLOOKUP(LISTAS[[#This Row],[ID]],_01_CODIGOS_Y_COSTOS_xlsm[Producto y N°],_01_CODIGOS_Y_COSTOS_xlsm[COSTO],0,0,1)</f>
        <v>282</v>
      </c>
      <c r="I566" s="27">
        <f>+IFERROR(LISTAS[[#This Row],[VENTA NETA]]/LISTAS[[#This Row],[COSTO]]-1,0)</f>
        <v>1.0191404255319148</v>
      </c>
      <c r="J566" s="50" t="str">
        <f>IFERROR(VLOOKUP(LISTAS[[#This Row],[ID]],_01_CODIGOS_Y_COSTOS_xlsm[[Producto y N°]:[CODIGO]],2,0),"")</f>
        <v>362</v>
      </c>
      <c r="O566" t="s">
        <v>977</v>
      </c>
      <c r="AB566" s="12" t="str">
        <f>+LISTAS[[#This Row],[Codigo]]&amp;LISTAS[[#This Row],[Fabrica]]</f>
        <v>362RESORTES</v>
      </c>
      <c r="AC566" s="13" t="str">
        <f>+LISTAS[[#This Row],[Codigo]]</f>
        <v>362</v>
      </c>
      <c r="AD566" s="13" t="str">
        <f>+LISTAS[[#This Row],[ID]]</f>
        <v>RESORTES LINEA COMPLEMENTARIA362</v>
      </c>
      <c r="AH566" s="36"/>
      <c r="AI566" s="37">
        <f>+LISTAS[[#This Row],[Precio]]+(LISTAS[[#This Row],[Precio]]*AH566)</f>
        <v>1054.44</v>
      </c>
      <c r="AJ566" s="38">
        <f t="shared" si="8"/>
        <v>527.22</v>
      </c>
      <c r="AL566" s="35">
        <f>+AJ566/LISTAS[[#This Row],[COSTO]]-1</f>
        <v>0.86957446808510652</v>
      </c>
      <c r="AM566" t="str">
        <f>+LISTAS[[#This Row],[ID]]</f>
        <v>RESORTES LINEA COMPLEMENTARIA362</v>
      </c>
      <c r="AO566" s="43"/>
      <c r="AP566" s="39">
        <f>LISTAS[[#This Row],[COSTO]]+(LISTAS[[#This Row],[COSTO]]*AO566)</f>
        <v>282</v>
      </c>
      <c r="AQ566" s="44">
        <f>IF(AO566="",0,AP566/LISTAS[[#This Row],[VENTA NETA]]-1)</f>
        <v>0</v>
      </c>
      <c r="AS566" s="39">
        <v>0</v>
      </c>
      <c r="AT566" s="48" t="e">
        <f>+LISTAS[[#This Row],[COSTO]]/AS566-1</f>
        <v>#DIV/0!</v>
      </c>
      <c r="BA566" t="s">
        <v>895</v>
      </c>
      <c r="BB566" s="36"/>
    </row>
    <row r="567" spans="1:54" x14ac:dyDescent="0.35">
      <c r="A567" s="7" t="s">
        <v>978</v>
      </c>
      <c r="B567" t="s">
        <v>895</v>
      </c>
      <c r="C567">
        <v>364</v>
      </c>
      <c r="D567" t="s">
        <v>5836</v>
      </c>
      <c r="E567" s="2">
        <v>1054.44</v>
      </c>
      <c r="F567" s="7" t="str">
        <f>+_xlfn.XLOOKUP(LISTAS[[#This Row],[ID]],_01_CODIGOS_Y_COSTOS_xlsm[Producto y N°],_01_CODIGOS_Y_COSTOS_xlsm[FABRICA],"",0,1)</f>
        <v>RESORTES</v>
      </c>
      <c r="G567" s="26">
        <f>LISTAS[[#This Row],[Precio]]*(1-0.46)</f>
        <v>569.39760000000001</v>
      </c>
      <c r="H567" s="1">
        <f>+_xlfn.XLOOKUP(LISTAS[[#This Row],[ID]],_01_CODIGOS_Y_COSTOS_xlsm[Producto y N°],_01_CODIGOS_Y_COSTOS_xlsm[COSTO],0,0,1)</f>
        <v>0</v>
      </c>
      <c r="I567" s="27">
        <f>+IFERROR(LISTAS[[#This Row],[VENTA NETA]]/LISTAS[[#This Row],[COSTO]]-1,0)</f>
        <v>0</v>
      </c>
      <c r="J567" s="50" t="str">
        <f>IFERROR(VLOOKUP(LISTAS[[#This Row],[ID]],_01_CODIGOS_Y_COSTOS_xlsm[[Producto y N°]:[CODIGO]],2,0),"")</f>
        <v>364</v>
      </c>
      <c r="O567" t="s">
        <v>978</v>
      </c>
      <c r="AB567" s="12" t="str">
        <f>+LISTAS[[#This Row],[Codigo]]&amp;LISTAS[[#This Row],[Fabrica]]</f>
        <v>364RESORTES</v>
      </c>
      <c r="AC567" s="13" t="str">
        <f>+LISTAS[[#This Row],[Codigo]]</f>
        <v>364</v>
      </c>
      <c r="AD567" s="13" t="str">
        <f>+LISTAS[[#This Row],[ID]]</f>
        <v>RESORTES LINEA COMPLEMENTARIA364</v>
      </c>
      <c r="AH567" s="36"/>
      <c r="AI567" s="37">
        <f>+LISTAS[[#This Row],[Precio]]+(LISTAS[[#This Row],[Precio]]*AH567)</f>
        <v>1054.44</v>
      </c>
      <c r="AJ567" s="38">
        <f t="shared" si="8"/>
        <v>527.22</v>
      </c>
      <c r="AL567" s="35" t="e">
        <f>+AJ567/LISTAS[[#This Row],[COSTO]]-1</f>
        <v>#DIV/0!</v>
      </c>
      <c r="AM567" t="str">
        <f>+LISTAS[[#This Row],[ID]]</f>
        <v>RESORTES LINEA COMPLEMENTARIA364</v>
      </c>
      <c r="AO567" s="43"/>
      <c r="AP567" s="39">
        <f>LISTAS[[#This Row],[COSTO]]+(LISTAS[[#This Row],[COSTO]]*AO567)</f>
        <v>0</v>
      </c>
      <c r="AQ567" s="44">
        <f>IF(AO567="",0,AP567/LISTAS[[#This Row],[VENTA NETA]]-1)</f>
        <v>0</v>
      </c>
      <c r="AS567" s="39">
        <v>0</v>
      </c>
      <c r="AT567" s="48" t="e">
        <f>+LISTAS[[#This Row],[COSTO]]/AS567-1</f>
        <v>#DIV/0!</v>
      </c>
      <c r="BA567" t="s">
        <v>895</v>
      </c>
      <c r="BB567" s="36"/>
    </row>
    <row r="568" spans="1:54" x14ac:dyDescent="0.35">
      <c r="A568" s="7" t="s">
        <v>979</v>
      </c>
      <c r="B568" t="s">
        <v>895</v>
      </c>
      <c r="C568">
        <v>365</v>
      </c>
      <c r="D568" t="s">
        <v>5837</v>
      </c>
      <c r="E568" s="2">
        <v>1175.72</v>
      </c>
      <c r="F568" s="7" t="str">
        <f>+_xlfn.XLOOKUP(LISTAS[[#This Row],[ID]],_01_CODIGOS_Y_COSTOS_xlsm[Producto y N°],_01_CODIGOS_Y_COSTOS_xlsm[FABRICA],"",0,1)</f>
        <v>RESORTES</v>
      </c>
      <c r="G568" s="26">
        <f>LISTAS[[#This Row],[Precio]]*(1-0.46)</f>
        <v>634.88880000000006</v>
      </c>
      <c r="H568" s="1">
        <f>+_xlfn.XLOOKUP(LISTAS[[#This Row],[ID]],_01_CODIGOS_Y_COSTOS_xlsm[Producto y N°],_01_CODIGOS_Y_COSTOS_xlsm[COSTO],0,0,1)</f>
        <v>239.7</v>
      </c>
      <c r="I568" s="27">
        <f>+IFERROR(LISTAS[[#This Row],[VENTA NETA]]/LISTAS[[#This Row],[COSTO]]-1,0)</f>
        <v>1.6486808510638302</v>
      </c>
      <c r="J568" s="50" t="str">
        <f>IFERROR(VLOOKUP(LISTAS[[#This Row],[ID]],_01_CODIGOS_Y_COSTOS_xlsm[[Producto y N°]:[CODIGO]],2,0),"")</f>
        <v>365</v>
      </c>
      <c r="O568" t="s">
        <v>979</v>
      </c>
      <c r="AB568" s="12" t="str">
        <f>+LISTAS[[#This Row],[Codigo]]&amp;LISTAS[[#This Row],[Fabrica]]</f>
        <v>365RESORTES</v>
      </c>
      <c r="AC568" s="13" t="str">
        <f>+LISTAS[[#This Row],[Codigo]]</f>
        <v>365</v>
      </c>
      <c r="AD568" s="13" t="str">
        <f>+LISTAS[[#This Row],[ID]]</f>
        <v>RESORTES LINEA COMPLEMENTARIA365</v>
      </c>
      <c r="AH568" s="36"/>
      <c r="AI568" s="37">
        <f>+LISTAS[[#This Row],[Precio]]+(LISTAS[[#This Row],[Precio]]*AH568)</f>
        <v>1175.72</v>
      </c>
      <c r="AJ568" s="38">
        <f t="shared" si="8"/>
        <v>587.86</v>
      </c>
      <c r="AL568" s="35">
        <f>+AJ568/LISTAS[[#This Row],[COSTO]]-1</f>
        <v>1.4524822695035464</v>
      </c>
      <c r="AM568" t="str">
        <f>+LISTAS[[#This Row],[ID]]</f>
        <v>RESORTES LINEA COMPLEMENTARIA365</v>
      </c>
      <c r="AO568" s="43"/>
      <c r="AP568" s="39">
        <f>LISTAS[[#This Row],[COSTO]]+(LISTAS[[#This Row],[COSTO]]*AO568)</f>
        <v>239.7</v>
      </c>
      <c r="AQ568" s="44">
        <f>IF(AO568="",0,AP568/LISTAS[[#This Row],[VENTA NETA]]-1)</f>
        <v>0</v>
      </c>
      <c r="AS568" s="39">
        <v>0</v>
      </c>
      <c r="AT568" s="48" t="e">
        <f>+LISTAS[[#This Row],[COSTO]]/AS568-1</f>
        <v>#DIV/0!</v>
      </c>
      <c r="BA568" t="s">
        <v>895</v>
      </c>
      <c r="BB568" s="36"/>
    </row>
    <row r="569" spans="1:54" x14ac:dyDescent="0.35">
      <c r="A569" s="7" t="s">
        <v>980</v>
      </c>
      <c r="B569" t="s">
        <v>895</v>
      </c>
      <c r="C569">
        <v>366</v>
      </c>
      <c r="D569" t="s">
        <v>5838</v>
      </c>
      <c r="E569" s="2">
        <v>909.16</v>
      </c>
      <c r="F569" s="7" t="str">
        <f>+_xlfn.XLOOKUP(LISTAS[[#This Row],[ID]],_01_CODIGOS_Y_COSTOS_xlsm[Producto y N°],_01_CODIGOS_Y_COSTOS_xlsm[FABRICA],"",0,1)</f>
        <v>RESORTES</v>
      </c>
      <c r="G569" s="26">
        <f>LISTAS[[#This Row],[Precio]]*(1-0.46)</f>
        <v>490.94640000000004</v>
      </c>
      <c r="H569" s="1">
        <f>+_xlfn.XLOOKUP(LISTAS[[#This Row],[ID]],_01_CODIGOS_Y_COSTOS_xlsm[Producto y N°],_01_CODIGOS_Y_COSTOS_xlsm[COSTO],0,0,1)</f>
        <v>0</v>
      </c>
      <c r="I569" s="27">
        <f>+IFERROR(LISTAS[[#This Row],[VENTA NETA]]/LISTAS[[#This Row],[COSTO]]-1,0)</f>
        <v>0</v>
      </c>
      <c r="J569" s="50" t="str">
        <f>IFERROR(VLOOKUP(LISTAS[[#This Row],[ID]],_01_CODIGOS_Y_COSTOS_xlsm[[Producto y N°]:[CODIGO]],2,0),"")</f>
        <v>366</v>
      </c>
      <c r="O569" t="s">
        <v>980</v>
      </c>
      <c r="AB569" s="12" t="str">
        <f>+LISTAS[[#This Row],[Codigo]]&amp;LISTAS[[#This Row],[Fabrica]]</f>
        <v>366RESORTES</v>
      </c>
      <c r="AC569" s="13" t="str">
        <f>+LISTAS[[#This Row],[Codigo]]</f>
        <v>366</v>
      </c>
      <c r="AD569" s="13" t="str">
        <f>+LISTAS[[#This Row],[ID]]</f>
        <v>RESORTES LINEA COMPLEMENTARIA366</v>
      </c>
      <c r="AH569" s="36"/>
      <c r="AI569" s="37">
        <f>+LISTAS[[#This Row],[Precio]]+(LISTAS[[#This Row],[Precio]]*AH569)</f>
        <v>909.16</v>
      </c>
      <c r="AJ569" s="38">
        <f t="shared" si="8"/>
        <v>454.58</v>
      </c>
      <c r="AL569" s="35" t="e">
        <f>+AJ569/LISTAS[[#This Row],[COSTO]]-1</f>
        <v>#DIV/0!</v>
      </c>
      <c r="AM569" t="str">
        <f>+LISTAS[[#This Row],[ID]]</f>
        <v>RESORTES LINEA COMPLEMENTARIA366</v>
      </c>
      <c r="AO569" s="43"/>
      <c r="AP569" s="39">
        <f>LISTAS[[#This Row],[COSTO]]+(LISTAS[[#This Row],[COSTO]]*AO569)</f>
        <v>0</v>
      </c>
      <c r="AQ569" s="44">
        <f>IF(AO569="",0,AP569/LISTAS[[#This Row],[VENTA NETA]]-1)</f>
        <v>0</v>
      </c>
      <c r="AS569" s="39">
        <v>0</v>
      </c>
      <c r="AT569" s="48" t="e">
        <f>+LISTAS[[#This Row],[COSTO]]/AS569-1</f>
        <v>#DIV/0!</v>
      </c>
      <c r="BA569" t="s">
        <v>895</v>
      </c>
      <c r="BB569" s="36"/>
    </row>
    <row r="570" spans="1:54" x14ac:dyDescent="0.35">
      <c r="A570" s="7" t="s">
        <v>981</v>
      </c>
      <c r="B570" t="s">
        <v>895</v>
      </c>
      <c r="C570">
        <v>367</v>
      </c>
      <c r="D570" t="s">
        <v>5839</v>
      </c>
      <c r="E570" s="2">
        <v>1175.72</v>
      </c>
      <c r="F570" s="7" t="str">
        <f>+_xlfn.XLOOKUP(LISTAS[[#This Row],[ID]],_01_CODIGOS_Y_COSTOS_xlsm[Producto y N°],_01_CODIGOS_Y_COSTOS_xlsm[FABRICA],"",0,1)</f>
        <v>RESORTES</v>
      </c>
      <c r="G570" s="26">
        <f>LISTAS[[#This Row],[Precio]]*(1-0.46)</f>
        <v>634.88880000000006</v>
      </c>
      <c r="H570" s="1">
        <f>+_xlfn.XLOOKUP(LISTAS[[#This Row],[ID]],_01_CODIGOS_Y_COSTOS_xlsm[Producto y N°],_01_CODIGOS_Y_COSTOS_xlsm[COSTO],0,0,1)</f>
        <v>239.7</v>
      </c>
      <c r="I570" s="27">
        <f>+IFERROR(LISTAS[[#This Row],[VENTA NETA]]/LISTAS[[#This Row],[COSTO]]-1,0)</f>
        <v>1.6486808510638302</v>
      </c>
      <c r="J570" s="50" t="str">
        <f>IFERROR(VLOOKUP(LISTAS[[#This Row],[ID]],_01_CODIGOS_Y_COSTOS_xlsm[[Producto y N°]:[CODIGO]],2,0),"")</f>
        <v>367</v>
      </c>
      <c r="O570" t="s">
        <v>981</v>
      </c>
      <c r="AB570" s="12" t="str">
        <f>+LISTAS[[#This Row],[Codigo]]&amp;LISTAS[[#This Row],[Fabrica]]</f>
        <v>367RESORTES</v>
      </c>
      <c r="AC570" s="13" t="str">
        <f>+LISTAS[[#This Row],[Codigo]]</f>
        <v>367</v>
      </c>
      <c r="AD570" s="13" t="str">
        <f>+LISTAS[[#This Row],[ID]]</f>
        <v>RESORTES LINEA COMPLEMENTARIA367</v>
      </c>
      <c r="AH570" s="36"/>
      <c r="AI570" s="37">
        <f>+LISTAS[[#This Row],[Precio]]+(LISTAS[[#This Row],[Precio]]*AH570)</f>
        <v>1175.72</v>
      </c>
      <c r="AJ570" s="38">
        <f t="shared" si="8"/>
        <v>587.86</v>
      </c>
      <c r="AL570" s="35">
        <f>+AJ570/LISTAS[[#This Row],[COSTO]]-1</f>
        <v>1.4524822695035464</v>
      </c>
      <c r="AM570" t="str">
        <f>+LISTAS[[#This Row],[ID]]</f>
        <v>RESORTES LINEA COMPLEMENTARIA367</v>
      </c>
      <c r="AO570" s="43"/>
      <c r="AP570" s="39">
        <f>LISTAS[[#This Row],[COSTO]]+(LISTAS[[#This Row],[COSTO]]*AO570)</f>
        <v>239.7</v>
      </c>
      <c r="AQ570" s="44">
        <f>IF(AO570="",0,AP570/LISTAS[[#This Row],[VENTA NETA]]-1)</f>
        <v>0</v>
      </c>
      <c r="AS570" s="39">
        <v>0</v>
      </c>
      <c r="AT570" s="48" t="e">
        <f>+LISTAS[[#This Row],[COSTO]]/AS570-1</f>
        <v>#DIV/0!</v>
      </c>
      <c r="BA570" t="s">
        <v>895</v>
      </c>
      <c r="BB570" s="36"/>
    </row>
    <row r="571" spans="1:54" x14ac:dyDescent="0.35">
      <c r="A571" s="7" t="s">
        <v>982</v>
      </c>
      <c r="B571" t="s">
        <v>895</v>
      </c>
      <c r="C571">
        <v>368</v>
      </c>
      <c r="D571" t="s">
        <v>5840</v>
      </c>
      <c r="E571" s="2">
        <v>1175.72</v>
      </c>
      <c r="F571" s="7" t="str">
        <f>+_xlfn.XLOOKUP(LISTAS[[#This Row],[ID]],_01_CODIGOS_Y_COSTOS_xlsm[Producto y N°],_01_CODIGOS_Y_COSTOS_xlsm[FABRICA],"",0,1)</f>
        <v>RESORTES</v>
      </c>
      <c r="G571" s="26">
        <f>LISTAS[[#This Row],[Precio]]*(1-0.46)</f>
        <v>634.88880000000006</v>
      </c>
      <c r="H571" s="1">
        <f>+_xlfn.XLOOKUP(LISTAS[[#This Row],[ID]],_01_CODIGOS_Y_COSTOS_xlsm[Producto y N°],_01_CODIGOS_Y_COSTOS_xlsm[COSTO],0,0,1)</f>
        <v>310.2</v>
      </c>
      <c r="I571" s="27">
        <f>+IFERROR(LISTAS[[#This Row],[VENTA NETA]]/LISTAS[[#This Row],[COSTO]]-1,0)</f>
        <v>1.0467079303675053</v>
      </c>
      <c r="J571" s="50" t="str">
        <f>IFERROR(VLOOKUP(LISTAS[[#This Row],[ID]],_01_CODIGOS_Y_COSTOS_xlsm[[Producto y N°]:[CODIGO]],2,0),"")</f>
        <v>368</v>
      </c>
      <c r="O571" t="s">
        <v>982</v>
      </c>
      <c r="AB571" s="12" t="str">
        <f>+LISTAS[[#This Row],[Codigo]]&amp;LISTAS[[#This Row],[Fabrica]]</f>
        <v>368RESORTES</v>
      </c>
      <c r="AC571" s="13" t="str">
        <f>+LISTAS[[#This Row],[Codigo]]</f>
        <v>368</v>
      </c>
      <c r="AD571" s="13" t="str">
        <f>+LISTAS[[#This Row],[ID]]</f>
        <v>RESORTES LINEA COMPLEMENTARIA368</v>
      </c>
      <c r="AH571" s="36"/>
      <c r="AI571" s="37">
        <f>+LISTAS[[#This Row],[Precio]]+(LISTAS[[#This Row],[Precio]]*AH571)</f>
        <v>1175.72</v>
      </c>
      <c r="AJ571" s="38">
        <f t="shared" si="8"/>
        <v>587.86</v>
      </c>
      <c r="AL571" s="35">
        <f>+AJ571/LISTAS[[#This Row],[COSTO]]-1</f>
        <v>0.89509993552546763</v>
      </c>
      <c r="AM571" t="str">
        <f>+LISTAS[[#This Row],[ID]]</f>
        <v>RESORTES LINEA COMPLEMENTARIA368</v>
      </c>
      <c r="AO571" s="43"/>
      <c r="AP571" s="39">
        <f>LISTAS[[#This Row],[COSTO]]+(LISTAS[[#This Row],[COSTO]]*AO571)</f>
        <v>310.2</v>
      </c>
      <c r="AQ571" s="44">
        <f>IF(AO571="",0,AP571/LISTAS[[#This Row],[VENTA NETA]]-1)</f>
        <v>0</v>
      </c>
      <c r="AS571" s="39">
        <v>0</v>
      </c>
      <c r="AT571" s="48" t="e">
        <f>+LISTAS[[#This Row],[COSTO]]/AS571-1</f>
        <v>#DIV/0!</v>
      </c>
      <c r="BA571" t="s">
        <v>895</v>
      </c>
      <c r="BB571" s="36"/>
    </row>
    <row r="572" spans="1:54" x14ac:dyDescent="0.35">
      <c r="A572" s="7" t="s">
        <v>983</v>
      </c>
      <c r="B572" t="s">
        <v>895</v>
      </c>
      <c r="C572">
        <v>370</v>
      </c>
      <c r="D572" t="s">
        <v>5841</v>
      </c>
      <c r="E572" s="2">
        <v>1465.92</v>
      </c>
      <c r="F572" s="7" t="str">
        <f>+_xlfn.XLOOKUP(LISTAS[[#This Row],[ID]],_01_CODIGOS_Y_COSTOS_xlsm[Producto y N°],_01_CODIGOS_Y_COSTOS_xlsm[FABRICA],"",0,1)</f>
        <v>RESORTES</v>
      </c>
      <c r="G572" s="26">
        <f>LISTAS[[#This Row],[Precio]]*(1-0.46)</f>
        <v>791.59680000000014</v>
      </c>
      <c r="H572" s="1">
        <f>+_xlfn.XLOOKUP(LISTAS[[#This Row],[ID]],_01_CODIGOS_Y_COSTOS_xlsm[Producto y N°],_01_CODIGOS_Y_COSTOS_xlsm[COSTO],0,0,1)</f>
        <v>282</v>
      </c>
      <c r="I572" s="27">
        <f>+IFERROR(LISTAS[[#This Row],[VENTA NETA]]/LISTAS[[#This Row],[COSTO]]-1,0)</f>
        <v>1.8070808510638301</v>
      </c>
      <c r="J572" s="50" t="str">
        <f>IFERROR(VLOOKUP(LISTAS[[#This Row],[ID]],_01_CODIGOS_Y_COSTOS_xlsm[[Producto y N°]:[CODIGO]],2,0),"")</f>
        <v>370</v>
      </c>
      <c r="O572" t="s">
        <v>983</v>
      </c>
      <c r="AB572" s="12" t="str">
        <f>+LISTAS[[#This Row],[Codigo]]&amp;LISTAS[[#This Row],[Fabrica]]</f>
        <v>370RESORTES</v>
      </c>
      <c r="AC572" s="13" t="str">
        <f>+LISTAS[[#This Row],[Codigo]]</f>
        <v>370</v>
      </c>
      <c r="AD572" s="13" t="str">
        <f>+LISTAS[[#This Row],[ID]]</f>
        <v>RESORTES LINEA COMPLEMENTARIA370</v>
      </c>
      <c r="AH572" s="36"/>
      <c r="AI572" s="37">
        <f>+LISTAS[[#This Row],[Precio]]+(LISTAS[[#This Row],[Precio]]*AH572)</f>
        <v>1465.92</v>
      </c>
      <c r="AJ572" s="38">
        <f t="shared" si="8"/>
        <v>732.96</v>
      </c>
      <c r="AL572" s="35">
        <f>+AJ572/LISTAS[[#This Row],[COSTO]]-1</f>
        <v>1.5991489361702129</v>
      </c>
      <c r="AM572" t="str">
        <f>+LISTAS[[#This Row],[ID]]</f>
        <v>RESORTES LINEA COMPLEMENTARIA370</v>
      </c>
      <c r="AO572" s="43"/>
      <c r="AP572" s="39">
        <f>LISTAS[[#This Row],[COSTO]]+(LISTAS[[#This Row],[COSTO]]*AO572)</f>
        <v>282</v>
      </c>
      <c r="AQ572" s="44">
        <f>IF(AO572="",0,AP572/LISTAS[[#This Row],[VENTA NETA]]-1)</f>
        <v>0</v>
      </c>
      <c r="AS572" s="39">
        <v>0</v>
      </c>
      <c r="AT572" s="48" t="e">
        <f>+LISTAS[[#This Row],[COSTO]]/AS572-1</f>
        <v>#DIV/0!</v>
      </c>
      <c r="BA572" t="s">
        <v>895</v>
      </c>
      <c r="BB572" s="36"/>
    </row>
    <row r="573" spans="1:54" x14ac:dyDescent="0.35">
      <c r="A573" s="7" t="s">
        <v>984</v>
      </c>
      <c r="B573" t="s">
        <v>895</v>
      </c>
      <c r="C573">
        <v>371</v>
      </c>
      <c r="D573" t="s">
        <v>5842</v>
      </c>
      <c r="E573" s="2">
        <v>1054.44</v>
      </c>
      <c r="F573" s="7" t="str">
        <f>+_xlfn.XLOOKUP(LISTAS[[#This Row],[ID]],_01_CODIGOS_Y_COSTOS_xlsm[Producto y N°],_01_CODIGOS_Y_COSTOS_xlsm[FABRICA],"",0,1)</f>
        <v>RESORTES</v>
      </c>
      <c r="G573" s="26">
        <f>LISTAS[[#This Row],[Precio]]*(1-0.46)</f>
        <v>569.39760000000001</v>
      </c>
      <c r="H573" s="1">
        <f>+_xlfn.XLOOKUP(LISTAS[[#This Row],[ID]],_01_CODIGOS_Y_COSTOS_xlsm[Producto y N°],_01_CODIGOS_Y_COSTOS_xlsm[COSTO],0,0,1)</f>
        <v>0</v>
      </c>
      <c r="I573" s="27">
        <f>+IFERROR(LISTAS[[#This Row],[VENTA NETA]]/LISTAS[[#This Row],[COSTO]]-1,0)</f>
        <v>0</v>
      </c>
      <c r="J573" s="50" t="str">
        <f>IFERROR(VLOOKUP(LISTAS[[#This Row],[ID]],_01_CODIGOS_Y_COSTOS_xlsm[[Producto y N°]:[CODIGO]],2,0),"")</f>
        <v>371</v>
      </c>
      <c r="O573" t="s">
        <v>984</v>
      </c>
      <c r="AB573" s="12" t="str">
        <f>+LISTAS[[#This Row],[Codigo]]&amp;LISTAS[[#This Row],[Fabrica]]</f>
        <v>371RESORTES</v>
      </c>
      <c r="AC573" s="13" t="str">
        <f>+LISTAS[[#This Row],[Codigo]]</f>
        <v>371</v>
      </c>
      <c r="AD573" s="13" t="str">
        <f>+LISTAS[[#This Row],[ID]]</f>
        <v>RESORTES LINEA COMPLEMENTARIA371</v>
      </c>
      <c r="AH573" s="36"/>
      <c r="AI573" s="37">
        <f>+LISTAS[[#This Row],[Precio]]+(LISTAS[[#This Row],[Precio]]*AH573)</f>
        <v>1054.44</v>
      </c>
      <c r="AJ573" s="38">
        <f t="shared" si="8"/>
        <v>527.22</v>
      </c>
      <c r="AL573" s="35" t="e">
        <f>+AJ573/LISTAS[[#This Row],[COSTO]]-1</f>
        <v>#DIV/0!</v>
      </c>
      <c r="AM573" t="str">
        <f>+LISTAS[[#This Row],[ID]]</f>
        <v>RESORTES LINEA COMPLEMENTARIA371</v>
      </c>
      <c r="AO573" s="43"/>
      <c r="AP573" s="39">
        <f>LISTAS[[#This Row],[COSTO]]+(LISTAS[[#This Row],[COSTO]]*AO573)</f>
        <v>0</v>
      </c>
      <c r="AQ573" s="44">
        <f>IF(AO573="",0,AP573/LISTAS[[#This Row],[VENTA NETA]]-1)</f>
        <v>0</v>
      </c>
      <c r="AS573" s="39">
        <v>0</v>
      </c>
      <c r="AT573" s="48" t="e">
        <f>+LISTAS[[#This Row],[COSTO]]/AS573-1</f>
        <v>#DIV/0!</v>
      </c>
      <c r="BA573" t="s">
        <v>895</v>
      </c>
      <c r="BB573" s="36"/>
    </row>
    <row r="574" spans="1:54" x14ac:dyDescent="0.35">
      <c r="A574" s="7" t="s">
        <v>985</v>
      </c>
      <c r="B574" t="s">
        <v>895</v>
      </c>
      <c r="C574">
        <v>372</v>
      </c>
      <c r="D574" t="s">
        <v>5843</v>
      </c>
      <c r="E574" s="2">
        <v>1636</v>
      </c>
      <c r="F574" s="7" t="str">
        <f>+_xlfn.XLOOKUP(LISTAS[[#This Row],[ID]],_01_CODIGOS_Y_COSTOS_xlsm[Producto y N°],_01_CODIGOS_Y_COSTOS_xlsm[FABRICA],"",0,1)</f>
        <v>RESORTES</v>
      </c>
      <c r="G574" s="26">
        <f>LISTAS[[#This Row],[Precio]]*(1-0.46)</f>
        <v>883.44</v>
      </c>
      <c r="H574" s="1">
        <f>+_xlfn.XLOOKUP(LISTAS[[#This Row],[ID]],_01_CODIGOS_Y_COSTOS_xlsm[Producto y N°],_01_CODIGOS_Y_COSTOS_xlsm[COSTO],0,0,1)</f>
        <v>0</v>
      </c>
      <c r="I574" s="27">
        <f>+IFERROR(LISTAS[[#This Row],[VENTA NETA]]/LISTAS[[#This Row],[COSTO]]-1,0)</f>
        <v>0</v>
      </c>
      <c r="J574" s="50" t="str">
        <f>IFERROR(VLOOKUP(LISTAS[[#This Row],[ID]],_01_CODIGOS_Y_COSTOS_xlsm[[Producto y N°]:[CODIGO]],2,0),"")</f>
        <v>372</v>
      </c>
      <c r="O574" t="s">
        <v>985</v>
      </c>
      <c r="AB574" s="12" t="str">
        <f>+LISTAS[[#This Row],[Codigo]]&amp;LISTAS[[#This Row],[Fabrica]]</f>
        <v>372RESORTES</v>
      </c>
      <c r="AC574" s="13" t="str">
        <f>+LISTAS[[#This Row],[Codigo]]</f>
        <v>372</v>
      </c>
      <c r="AD574" s="13" t="str">
        <f>+LISTAS[[#This Row],[ID]]</f>
        <v>RESORTES LINEA COMPLEMENTARIA372</v>
      </c>
      <c r="AH574" s="36"/>
      <c r="AI574" s="37">
        <f>+LISTAS[[#This Row],[Precio]]+(LISTAS[[#This Row],[Precio]]*AH574)</f>
        <v>1636</v>
      </c>
      <c r="AJ574" s="38">
        <f t="shared" si="8"/>
        <v>818</v>
      </c>
      <c r="AL574" s="35" t="e">
        <f>+AJ574/LISTAS[[#This Row],[COSTO]]-1</f>
        <v>#DIV/0!</v>
      </c>
      <c r="AM574" t="str">
        <f>+LISTAS[[#This Row],[ID]]</f>
        <v>RESORTES LINEA COMPLEMENTARIA372</v>
      </c>
      <c r="AO574" s="43"/>
      <c r="AP574" s="39">
        <f>LISTAS[[#This Row],[COSTO]]+(LISTAS[[#This Row],[COSTO]]*AO574)</f>
        <v>0</v>
      </c>
      <c r="AQ574" s="44">
        <f>IF(AO574="",0,AP574/LISTAS[[#This Row],[VENTA NETA]]-1)</f>
        <v>0</v>
      </c>
      <c r="AS574" s="39">
        <v>0</v>
      </c>
      <c r="AT574" s="48" t="e">
        <f>+LISTAS[[#This Row],[COSTO]]/AS574-1</f>
        <v>#DIV/0!</v>
      </c>
      <c r="BA574" t="s">
        <v>895</v>
      </c>
      <c r="BB574" s="36"/>
    </row>
    <row r="575" spans="1:54" x14ac:dyDescent="0.35">
      <c r="A575" s="7" t="s">
        <v>986</v>
      </c>
      <c r="B575" t="s">
        <v>895</v>
      </c>
      <c r="C575">
        <v>374</v>
      </c>
      <c r="D575" t="s">
        <v>5844</v>
      </c>
      <c r="E575" s="2">
        <v>1636</v>
      </c>
      <c r="F575" s="7" t="str">
        <f>+_xlfn.XLOOKUP(LISTAS[[#This Row],[ID]],_01_CODIGOS_Y_COSTOS_xlsm[Producto y N°],_01_CODIGOS_Y_COSTOS_xlsm[FABRICA],"",0,1)</f>
        <v>RESORTES</v>
      </c>
      <c r="G575" s="26">
        <f>LISTAS[[#This Row],[Precio]]*(1-0.46)</f>
        <v>883.44</v>
      </c>
      <c r="H575" s="1">
        <f>+_xlfn.XLOOKUP(LISTAS[[#This Row],[ID]],_01_CODIGOS_Y_COSTOS_xlsm[Producto y N°],_01_CODIGOS_Y_COSTOS_xlsm[COSTO],0,0,1)</f>
        <v>310.2</v>
      </c>
      <c r="I575" s="27">
        <f>+IFERROR(LISTAS[[#This Row],[VENTA NETA]]/LISTAS[[#This Row],[COSTO]]-1,0)</f>
        <v>1.8479690522243715</v>
      </c>
      <c r="J575" s="50" t="str">
        <f>IFERROR(VLOOKUP(LISTAS[[#This Row],[ID]],_01_CODIGOS_Y_COSTOS_xlsm[[Producto y N°]:[CODIGO]],2,0),"")</f>
        <v>374</v>
      </c>
      <c r="O575" t="s">
        <v>986</v>
      </c>
      <c r="AB575" s="12" t="str">
        <f>+LISTAS[[#This Row],[Codigo]]&amp;LISTAS[[#This Row],[Fabrica]]</f>
        <v>374RESORTES</v>
      </c>
      <c r="AC575" s="13" t="str">
        <f>+LISTAS[[#This Row],[Codigo]]</f>
        <v>374</v>
      </c>
      <c r="AD575" s="13" t="str">
        <f>+LISTAS[[#This Row],[ID]]</f>
        <v>RESORTES LINEA COMPLEMENTARIA374</v>
      </c>
      <c r="AH575" s="36"/>
      <c r="AI575" s="37">
        <f>+LISTAS[[#This Row],[Precio]]+(LISTAS[[#This Row],[Precio]]*AH575)</f>
        <v>1636</v>
      </c>
      <c r="AJ575" s="38">
        <f t="shared" si="8"/>
        <v>818</v>
      </c>
      <c r="AL575" s="35">
        <f>+AJ575/LISTAS[[#This Row],[COSTO]]-1</f>
        <v>1.6370083816892329</v>
      </c>
      <c r="AM575" t="str">
        <f>+LISTAS[[#This Row],[ID]]</f>
        <v>RESORTES LINEA COMPLEMENTARIA374</v>
      </c>
      <c r="AO575" s="43"/>
      <c r="AP575" s="39">
        <f>LISTAS[[#This Row],[COSTO]]+(LISTAS[[#This Row],[COSTO]]*AO575)</f>
        <v>310.2</v>
      </c>
      <c r="AQ575" s="44">
        <f>IF(AO575="",0,AP575/LISTAS[[#This Row],[VENTA NETA]]-1)</f>
        <v>0</v>
      </c>
      <c r="AS575" s="39">
        <v>0</v>
      </c>
      <c r="AT575" s="48" t="e">
        <f>+LISTAS[[#This Row],[COSTO]]/AS575-1</f>
        <v>#DIV/0!</v>
      </c>
      <c r="BA575" t="s">
        <v>895</v>
      </c>
      <c r="BB575" s="36"/>
    </row>
    <row r="576" spans="1:54" x14ac:dyDescent="0.35">
      <c r="A576" s="7" t="s">
        <v>987</v>
      </c>
      <c r="B576" t="s">
        <v>895</v>
      </c>
      <c r="C576">
        <v>375</v>
      </c>
      <c r="D576" t="s">
        <v>5845</v>
      </c>
      <c r="E576" s="2">
        <v>1901.84</v>
      </c>
      <c r="F576" s="7" t="str">
        <f>+_xlfn.XLOOKUP(LISTAS[[#This Row],[ID]],_01_CODIGOS_Y_COSTOS_xlsm[Producto y N°],_01_CODIGOS_Y_COSTOS_xlsm[FABRICA],"",0,1)</f>
        <v>RESORTES</v>
      </c>
      <c r="G576" s="26">
        <f>LISTAS[[#This Row],[Precio]]*(1-0.46)</f>
        <v>1026.9936</v>
      </c>
      <c r="H576" s="1">
        <f>+_xlfn.XLOOKUP(LISTAS[[#This Row],[ID]],_01_CODIGOS_Y_COSTOS_xlsm[Producto y N°],_01_CODIGOS_Y_COSTOS_xlsm[COSTO],0,0,1)</f>
        <v>310.2</v>
      </c>
      <c r="I576" s="27">
        <f>+IFERROR(LISTAS[[#This Row],[VENTA NETA]]/LISTAS[[#This Row],[COSTO]]-1,0)</f>
        <v>2.3107466150870408</v>
      </c>
      <c r="J576" s="50" t="str">
        <f>IFERROR(VLOOKUP(LISTAS[[#This Row],[ID]],_01_CODIGOS_Y_COSTOS_xlsm[[Producto y N°]:[CODIGO]],2,0),"")</f>
        <v>375</v>
      </c>
      <c r="O576" t="s">
        <v>987</v>
      </c>
      <c r="AB576" s="12" t="str">
        <f>+LISTAS[[#This Row],[Codigo]]&amp;LISTAS[[#This Row],[Fabrica]]</f>
        <v>375RESORTES</v>
      </c>
      <c r="AC576" s="13" t="str">
        <f>+LISTAS[[#This Row],[Codigo]]</f>
        <v>375</v>
      </c>
      <c r="AD576" s="13" t="str">
        <f>+LISTAS[[#This Row],[ID]]</f>
        <v>RESORTES LINEA COMPLEMENTARIA375</v>
      </c>
      <c r="AH576" s="36"/>
      <c r="AI576" s="37">
        <f>+LISTAS[[#This Row],[Precio]]+(LISTAS[[#This Row],[Precio]]*AH576)</f>
        <v>1901.84</v>
      </c>
      <c r="AJ576" s="38">
        <f t="shared" si="8"/>
        <v>950.92</v>
      </c>
      <c r="AL576" s="35">
        <f>+AJ576/LISTAS[[#This Row],[COSTO]]-1</f>
        <v>2.0655061250805931</v>
      </c>
      <c r="AM576" t="str">
        <f>+LISTAS[[#This Row],[ID]]</f>
        <v>RESORTES LINEA COMPLEMENTARIA375</v>
      </c>
      <c r="AO576" s="43"/>
      <c r="AP576" s="39">
        <f>LISTAS[[#This Row],[COSTO]]+(LISTAS[[#This Row],[COSTO]]*AO576)</f>
        <v>310.2</v>
      </c>
      <c r="AQ576" s="44">
        <f>IF(AO576="",0,AP576/LISTAS[[#This Row],[VENTA NETA]]-1)</f>
        <v>0</v>
      </c>
      <c r="AS576" s="39">
        <v>0</v>
      </c>
      <c r="AT576" s="48" t="e">
        <f>+LISTAS[[#This Row],[COSTO]]/AS576-1</f>
        <v>#DIV/0!</v>
      </c>
      <c r="BA576" t="s">
        <v>895</v>
      </c>
      <c r="BB576" s="36"/>
    </row>
    <row r="577" spans="1:54" x14ac:dyDescent="0.35">
      <c r="A577" s="7" t="s">
        <v>988</v>
      </c>
      <c r="B577" t="s">
        <v>895</v>
      </c>
      <c r="C577">
        <v>376</v>
      </c>
      <c r="D577" t="s">
        <v>5846</v>
      </c>
      <c r="E577" s="2">
        <v>1175.72</v>
      </c>
      <c r="F577" s="7" t="str">
        <f>+_xlfn.XLOOKUP(LISTAS[[#This Row],[ID]],_01_CODIGOS_Y_COSTOS_xlsm[Producto y N°],_01_CODIGOS_Y_COSTOS_xlsm[FABRICA],"",0,1)</f>
        <v>RESORTES</v>
      </c>
      <c r="G577" s="26">
        <f>LISTAS[[#This Row],[Precio]]*(1-0.46)</f>
        <v>634.88880000000006</v>
      </c>
      <c r="H577" s="1">
        <f>+_xlfn.XLOOKUP(LISTAS[[#This Row],[ID]],_01_CODIGOS_Y_COSTOS_xlsm[Producto y N°],_01_CODIGOS_Y_COSTOS_xlsm[COSTO],0,0,1)</f>
        <v>0</v>
      </c>
      <c r="I577" s="27">
        <f>+IFERROR(LISTAS[[#This Row],[VENTA NETA]]/LISTAS[[#This Row],[COSTO]]-1,0)</f>
        <v>0</v>
      </c>
      <c r="J577" s="50" t="str">
        <f>IFERROR(VLOOKUP(LISTAS[[#This Row],[ID]],_01_CODIGOS_Y_COSTOS_xlsm[[Producto y N°]:[CODIGO]],2,0),"")</f>
        <v>376</v>
      </c>
      <c r="O577" t="s">
        <v>988</v>
      </c>
      <c r="AB577" s="12" t="str">
        <f>+LISTAS[[#This Row],[Codigo]]&amp;LISTAS[[#This Row],[Fabrica]]</f>
        <v>376RESORTES</v>
      </c>
      <c r="AC577" s="13" t="str">
        <f>+LISTAS[[#This Row],[Codigo]]</f>
        <v>376</v>
      </c>
      <c r="AD577" s="13" t="str">
        <f>+LISTAS[[#This Row],[ID]]</f>
        <v>RESORTES LINEA COMPLEMENTARIA376</v>
      </c>
      <c r="AH577" s="36"/>
      <c r="AI577" s="37">
        <f>+LISTAS[[#This Row],[Precio]]+(LISTAS[[#This Row],[Precio]]*AH577)</f>
        <v>1175.72</v>
      </c>
      <c r="AJ577" s="38">
        <f t="shared" si="8"/>
        <v>587.86</v>
      </c>
      <c r="AL577" s="35" t="e">
        <f>+AJ577/LISTAS[[#This Row],[COSTO]]-1</f>
        <v>#DIV/0!</v>
      </c>
      <c r="AM577" t="str">
        <f>+LISTAS[[#This Row],[ID]]</f>
        <v>RESORTES LINEA COMPLEMENTARIA376</v>
      </c>
      <c r="AO577" s="43"/>
      <c r="AP577" s="39">
        <f>LISTAS[[#This Row],[COSTO]]+(LISTAS[[#This Row],[COSTO]]*AO577)</f>
        <v>0</v>
      </c>
      <c r="AQ577" s="44">
        <f>IF(AO577="",0,AP577/LISTAS[[#This Row],[VENTA NETA]]-1)</f>
        <v>0</v>
      </c>
      <c r="AS577" s="39">
        <v>0</v>
      </c>
      <c r="AT577" s="48" t="e">
        <f>+LISTAS[[#This Row],[COSTO]]/AS577-1</f>
        <v>#DIV/0!</v>
      </c>
      <c r="BA577" t="s">
        <v>895</v>
      </c>
      <c r="BB577" s="36"/>
    </row>
    <row r="578" spans="1:54" x14ac:dyDescent="0.35">
      <c r="A578" s="7" t="s">
        <v>989</v>
      </c>
      <c r="B578" t="s">
        <v>895</v>
      </c>
      <c r="C578">
        <v>377</v>
      </c>
      <c r="D578" t="s">
        <v>5847</v>
      </c>
      <c r="E578" s="2">
        <v>1175.72</v>
      </c>
      <c r="F578" s="7" t="str">
        <f>+_xlfn.XLOOKUP(LISTAS[[#This Row],[ID]],_01_CODIGOS_Y_COSTOS_xlsm[Producto y N°],_01_CODIGOS_Y_COSTOS_xlsm[FABRICA],"",0,1)</f>
        <v>RESORTES</v>
      </c>
      <c r="G578" s="26">
        <f>LISTAS[[#This Row],[Precio]]*(1-0.46)</f>
        <v>634.88880000000006</v>
      </c>
      <c r="H578" s="1">
        <f>+_xlfn.XLOOKUP(LISTAS[[#This Row],[ID]],_01_CODIGOS_Y_COSTOS_xlsm[Producto y N°],_01_CODIGOS_Y_COSTOS_xlsm[COSTO],0,0,1)</f>
        <v>282</v>
      </c>
      <c r="I578" s="27">
        <f>+IFERROR(LISTAS[[#This Row],[VENTA NETA]]/LISTAS[[#This Row],[COSTO]]-1,0)</f>
        <v>1.2513787234042555</v>
      </c>
      <c r="J578" s="50" t="str">
        <f>IFERROR(VLOOKUP(LISTAS[[#This Row],[ID]],_01_CODIGOS_Y_COSTOS_xlsm[[Producto y N°]:[CODIGO]],2,0),"")</f>
        <v>377</v>
      </c>
      <c r="O578" t="s">
        <v>989</v>
      </c>
      <c r="AB578" s="12" t="str">
        <f>+LISTAS[[#This Row],[Codigo]]&amp;LISTAS[[#This Row],[Fabrica]]</f>
        <v>377RESORTES</v>
      </c>
      <c r="AC578" s="13" t="str">
        <f>+LISTAS[[#This Row],[Codigo]]</f>
        <v>377</v>
      </c>
      <c r="AD578" s="13" t="str">
        <f>+LISTAS[[#This Row],[ID]]</f>
        <v>RESORTES LINEA COMPLEMENTARIA377</v>
      </c>
      <c r="AH578" s="36"/>
      <c r="AI578" s="37">
        <f>+LISTAS[[#This Row],[Precio]]+(LISTAS[[#This Row],[Precio]]*AH578)</f>
        <v>1175.72</v>
      </c>
      <c r="AJ578" s="38">
        <f t="shared" ref="AJ578:AJ641" si="9">+((100-50)*0.01)*AI578</f>
        <v>587.86</v>
      </c>
      <c r="AL578" s="35">
        <f>+AJ578/LISTAS[[#This Row],[COSTO]]-1</f>
        <v>1.084609929078014</v>
      </c>
      <c r="AM578" t="str">
        <f>+LISTAS[[#This Row],[ID]]</f>
        <v>RESORTES LINEA COMPLEMENTARIA377</v>
      </c>
      <c r="AO578" s="43"/>
      <c r="AP578" s="39">
        <f>LISTAS[[#This Row],[COSTO]]+(LISTAS[[#This Row],[COSTO]]*AO578)</f>
        <v>282</v>
      </c>
      <c r="AQ578" s="44">
        <f>IF(AO578="",0,AP578/LISTAS[[#This Row],[VENTA NETA]]-1)</f>
        <v>0</v>
      </c>
      <c r="AS578" s="39">
        <v>0</v>
      </c>
      <c r="AT578" s="48" t="e">
        <f>+LISTAS[[#This Row],[COSTO]]/AS578-1</f>
        <v>#DIV/0!</v>
      </c>
      <c r="BA578" t="s">
        <v>895</v>
      </c>
      <c r="BB578" s="36"/>
    </row>
    <row r="579" spans="1:54" x14ac:dyDescent="0.35">
      <c r="A579" s="7" t="s">
        <v>990</v>
      </c>
      <c r="B579" t="s">
        <v>895</v>
      </c>
      <c r="C579">
        <v>378</v>
      </c>
      <c r="D579" t="s">
        <v>5848</v>
      </c>
      <c r="E579" s="2">
        <v>1175.72</v>
      </c>
      <c r="F579" s="7" t="str">
        <f>+_xlfn.XLOOKUP(LISTAS[[#This Row],[ID]],_01_CODIGOS_Y_COSTOS_xlsm[Producto y N°],_01_CODIGOS_Y_COSTOS_xlsm[FABRICA],"",0,1)</f>
        <v>RESORTES</v>
      </c>
      <c r="G579" s="26">
        <f>LISTAS[[#This Row],[Precio]]*(1-0.46)</f>
        <v>634.88880000000006</v>
      </c>
      <c r="H579" s="1">
        <f>+_xlfn.XLOOKUP(LISTAS[[#This Row],[ID]],_01_CODIGOS_Y_COSTOS_xlsm[Producto y N°],_01_CODIGOS_Y_COSTOS_xlsm[COSTO],0,0,1)</f>
        <v>282</v>
      </c>
      <c r="I579" s="27">
        <f>+IFERROR(LISTAS[[#This Row],[VENTA NETA]]/LISTAS[[#This Row],[COSTO]]-1,0)</f>
        <v>1.2513787234042555</v>
      </c>
      <c r="J579" s="50" t="str">
        <f>IFERROR(VLOOKUP(LISTAS[[#This Row],[ID]],_01_CODIGOS_Y_COSTOS_xlsm[[Producto y N°]:[CODIGO]],2,0),"")</f>
        <v>378</v>
      </c>
      <c r="O579" t="s">
        <v>990</v>
      </c>
      <c r="AB579" s="12" t="str">
        <f>+LISTAS[[#This Row],[Codigo]]&amp;LISTAS[[#This Row],[Fabrica]]</f>
        <v>378RESORTES</v>
      </c>
      <c r="AC579" s="13" t="str">
        <f>+LISTAS[[#This Row],[Codigo]]</f>
        <v>378</v>
      </c>
      <c r="AD579" s="13" t="str">
        <f>+LISTAS[[#This Row],[ID]]</f>
        <v>RESORTES LINEA COMPLEMENTARIA378</v>
      </c>
      <c r="AH579" s="36"/>
      <c r="AI579" s="37">
        <f>+LISTAS[[#This Row],[Precio]]+(LISTAS[[#This Row],[Precio]]*AH579)</f>
        <v>1175.72</v>
      </c>
      <c r="AJ579" s="38">
        <f t="shared" si="9"/>
        <v>587.86</v>
      </c>
      <c r="AL579" s="35">
        <f>+AJ579/LISTAS[[#This Row],[COSTO]]-1</f>
        <v>1.084609929078014</v>
      </c>
      <c r="AM579" t="str">
        <f>+LISTAS[[#This Row],[ID]]</f>
        <v>RESORTES LINEA COMPLEMENTARIA378</v>
      </c>
      <c r="AO579" s="43"/>
      <c r="AP579" s="39">
        <f>LISTAS[[#This Row],[COSTO]]+(LISTAS[[#This Row],[COSTO]]*AO579)</f>
        <v>282</v>
      </c>
      <c r="AQ579" s="44">
        <f>IF(AO579="",0,AP579/LISTAS[[#This Row],[VENTA NETA]]-1)</f>
        <v>0</v>
      </c>
      <c r="AS579" s="39">
        <v>0</v>
      </c>
      <c r="AT579" s="48" t="e">
        <f>+LISTAS[[#This Row],[COSTO]]/AS579-1</f>
        <v>#DIV/0!</v>
      </c>
      <c r="BA579" t="s">
        <v>895</v>
      </c>
      <c r="BB579" s="36"/>
    </row>
    <row r="580" spans="1:54" x14ac:dyDescent="0.35">
      <c r="A580" s="7" t="s">
        <v>991</v>
      </c>
      <c r="B580" t="s">
        <v>895</v>
      </c>
      <c r="C580">
        <v>380</v>
      </c>
      <c r="D580" t="s">
        <v>5849</v>
      </c>
      <c r="E580" s="2">
        <v>1310.6400000000001</v>
      </c>
      <c r="F580" s="7" t="str">
        <f>+_xlfn.XLOOKUP(LISTAS[[#This Row],[ID]],_01_CODIGOS_Y_COSTOS_xlsm[Producto y N°],_01_CODIGOS_Y_COSTOS_xlsm[FABRICA],"",0,1)</f>
        <v>RESORTES</v>
      </c>
      <c r="G580" s="26">
        <f>LISTAS[[#This Row],[Precio]]*(1-0.46)</f>
        <v>707.74560000000008</v>
      </c>
      <c r="H580" s="1">
        <f>+_xlfn.XLOOKUP(LISTAS[[#This Row],[ID]],_01_CODIGOS_Y_COSTOS_xlsm[Producto y N°],_01_CODIGOS_Y_COSTOS_xlsm[COSTO],0,0,1)</f>
        <v>0</v>
      </c>
      <c r="I580" s="27">
        <f>+IFERROR(LISTAS[[#This Row],[VENTA NETA]]/LISTAS[[#This Row],[COSTO]]-1,0)</f>
        <v>0</v>
      </c>
      <c r="J580" s="50" t="str">
        <f>IFERROR(VLOOKUP(LISTAS[[#This Row],[ID]],_01_CODIGOS_Y_COSTOS_xlsm[[Producto y N°]:[CODIGO]],2,0),"")</f>
        <v>380</v>
      </c>
      <c r="O580" t="s">
        <v>991</v>
      </c>
      <c r="AB580" s="12" t="str">
        <f>+LISTAS[[#This Row],[Codigo]]&amp;LISTAS[[#This Row],[Fabrica]]</f>
        <v>380RESORTES</v>
      </c>
      <c r="AC580" s="13" t="str">
        <f>+LISTAS[[#This Row],[Codigo]]</f>
        <v>380</v>
      </c>
      <c r="AD580" s="13" t="str">
        <f>+LISTAS[[#This Row],[ID]]</f>
        <v>RESORTES LINEA COMPLEMENTARIA380</v>
      </c>
      <c r="AH580" s="36"/>
      <c r="AI580" s="37">
        <f>+LISTAS[[#This Row],[Precio]]+(LISTAS[[#This Row],[Precio]]*AH580)</f>
        <v>1310.6400000000001</v>
      </c>
      <c r="AJ580" s="38">
        <f t="shared" si="9"/>
        <v>655.32000000000005</v>
      </c>
      <c r="AL580" s="35" t="e">
        <f>+AJ580/LISTAS[[#This Row],[COSTO]]-1</f>
        <v>#DIV/0!</v>
      </c>
      <c r="AM580" t="str">
        <f>+LISTAS[[#This Row],[ID]]</f>
        <v>RESORTES LINEA COMPLEMENTARIA380</v>
      </c>
      <c r="AO580" s="43"/>
      <c r="AP580" s="39">
        <f>LISTAS[[#This Row],[COSTO]]+(LISTAS[[#This Row],[COSTO]]*AO580)</f>
        <v>0</v>
      </c>
      <c r="AQ580" s="44">
        <f>IF(AO580="",0,AP580/LISTAS[[#This Row],[VENTA NETA]]-1)</f>
        <v>0</v>
      </c>
      <c r="AS580" s="39">
        <v>0</v>
      </c>
      <c r="AT580" s="48" t="e">
        <f>+LISTAS[[#This Row],[COSTO]]/AS580-1</f>
        <v>#DIV/0!</v>
      </c>
      <c r="BA580" t="s">
        <v>895</v>
      </c>
      <c r="BB580" s="36"/>
    </row>
    <row r="581" spans="1:54" x14ac:dyDescent="0.35">
      <c r="A581" s="7" t="s">
        <v>992</v>
      </c>
      <c r="B581" t="s">
        <v>895</v>
      </c>
      <c r="C581">
        <v>381</v>
      </c>
      <c r="D581" t="s">
        <v>5850</v>
      </c>
      <c r="E581" s="2">
        <v>1310.6400000000001</v>
      </c>
      <c r="F581" s="7" t="str">
        <f>+_xlfn.XLOOKUP(LISTAS[[#This Row],[ID]],_01_CODIGOS_Y_COSTOS_xlsm[Producto y N°],_01_CODIGOS_Y_COSTOS_xlsm[FABRICA],"",0,1)</f>
        <v>RESORTES</v>
      </c>
      <c r="G581" s="26">
        <f>LISTAS[[#This Row],[Precio]]*(1-0.46)</f>
        <v>707.74560000000008</v>
      </c>
      <c r="H581" s="1">
        <f>+_xlfn.XLOOKUP(LISTAS[[#This Row],[ID]],_01_CODIGOS_Y_COSTOS_xlsm[Producto y N°],_01_CODIGOS_Y_COSTOS_xlsm[COSTO],0,0,1)</f>
        <v>0</v>
      </c>
      <c r="I581" s="27">
        <f>+IFERROR(LISTAS[[#This Row],[VENTA NETA]]/LISTAS[[#This Row],[COSTO]]-1,0)</f>
        <v>0</v>
      </c>
      <c r="J581" s="50" t="str">
        <f>IFERROR(VLOOKUP(LISTAS[[#This Row],[ID]],_01_CODIGOS_Y_COSTOS_xlsm[[Producto y N°]:[CODIGO]],2,0),"")</f>
        <v>381</v>
      </c>
      <c r="O581" t="s">
        <v>992</v>
      </c>
      <c r="AB581" s="12" t="str">
        <f>+LISTAS[[#This Row],[Codigo]]&amp;LISTAS[[#This Row],[Fabrica]]</f>
        <v>381RESORTES</v>
      </c>
      <c r="AC581" s="13" t="str">
        <f>+LISTAS[[#This Row],[Codigo]]</f>
        <v>381</v>
      </c>
      <c r="AD581" s="13" t="str">
        <f>+LISTAS[[#This Row],[ID]]</f>
        <v>RESORTES LINEA COMPLEMENTARIA381</v>
      </c>
      <c r="AH581" s="36"/>
      <c r="AI581" s="37">
        <f>+LISTAS[[#This Row],[Precio]]+(LISTAS[[#This Row],[Precio]]*AH581)</f>
        <v>1310.6400000000001</v>
      </c>
      <c r="AJ581" s="38">
        <f t="shared" si="9"/>
        <v>655.32000000000005</v>
      </c>
      <c r="AL581" s="35" t="e">
        <f>+AJ581/LISTAS[[#This Row],[COSTO]]-1</f>
        <v>#DIV/0!</v>
      </c>
      <c r="AM581" t="str">
        <f>+LISTAS[[#This Row],[ID]]</f>
        <v>RESORTES LINEA COMPLEMENTARIA381</v>
      </c>
      <c r="AO581" s="43"/>
      <c r="AP581" s="39">
        <f>LISTAS[[#This Row],[COSTO]]+(LISTAS[[#This Row],[COSTO]]*AO581)</f>
        <v>0</v>
      </c>
      <c r="AQ581" s="44">
        <f>IF(AO581="",0,AP581/LISTAS[[#This Row],[VENTA NETA]]-1)</f>
        <v>0</v>
      </c>
      <c r="AS581" s="39">
        <v>0</v>
      </c>
      <c r="AT581" s="48" t="e">
        <f>+LISTAS[[#This Row],[COSTO]]/AS581-1</f>
        <v>#DIV/0!</v>
      </c>
      <c r="BA581" t="s">
        <v>895</v>
      </c>
      <c r="BB581" s="36"/>
    </row>
    <row r="582" spans="1:54" x14ac:dyDescent="0.35">
      <c r="A582" s="7" t="s">
        <v>993</v>
      </c>
      <c r="B582" t="s">
        <v>895</v>
      </c>
      <c r="C582">
        <v>382</v>
      </c>
      <c r="D582" t="s">
        <v>5851</v>
      </c>
      <c r="E582" s="2">
        <v>1310.6400000000001</v>
      </c>
      <c r="F582" s="7" t="str">
        <f>+_xlfn.XLOOKUP(LISTAS[[#This Row],[ID]],_01_CODIGOS_Y_COSTOS_xlsm[Producto y N°],_01_CODIGOS_Y_COSTOS_xlsm[FABRICA],"",0,1)</f>
        <v>RESORTES</v>
      </c>
      <c r="G582" s="26">
        <f>LISTAS[[#This Row],[Precio]]*(1-0.46)</f>
        <v>707.74560000000008</v>
      </c>
      <c r="H582" s="1">
        <f>+_xlfn.XLOOKUP(LISTAS[[#This Row],[ID]],_01_CODIGOS_Y_COSTOS_xlsm[Producto y N°],_01_CODIGOS_Y_COSTOS_xlsm[COSTO],0,0,1)</f>
        <v>0</v>
      </c>
      <c r="I582" s="27">
        <f>+IFERROR(LISTAS[[#This Row],[VENTA NETA]]/LISTAS[[#This Row],[COSTO]]-1,0)</f>
        <v>0</v>
      </c>
      <c r="J582" s="50" t="str">
        <f>IFERROR(VLOOKUP(LISTAS[[#This Row],[ID]],_01_CODIGOS_Y_COSTOS_xlsm[[Producto y N°]:[CODIGO]],2,0),"")</f>
        <v>382</v>
      </c>
      <c r="O582" t="s">
        <v>993</v>
      </c>
      <c r="AB582" s="12" t="str">
        <f>+LISTAS[[#This Row],[Codigo]]&amp;LISTAS[[#This Row],[Fabrica]]</f>
        <v>382RESORTES</v>
      </c>
      <c r="AC582" s="13" t="str">
        <f>+LISTAS[[#This Row],[Codigo]]</f>
        <v>382</v>
      </c>
      <c r="AD582" s="13" t="str">
        <f>+LISTAS[[#This Row],[ID]]</f>
        <v>RESORTES LINEA COMPLEMENTARIA382</v>
      </c>
      <c r="AH582" s="36"/>
      <c r="AI582" s="37">
        <f>+LISTAS[[#This Row],[Precio]]+(LISTAS[[#This Row],[Precio]]*AH582)</f>
        <v>1310.6400000000001</v>
      </c>
      <c r="AJ582" s="38">
        <f t="shared" si="9"/>
        <v>655.32000000000005</v>
      </c>
      <c r="AL582" s="35" t="e">
        <f>+AJ582/LISTAS[[#This Row],[COSTO]]-1</f>
        <v>#DIV/0!</v>
      </c>
      <c r="AM582" t="str">
        <f>+LISTAS[[#This Row],[ID]]</f>
        <v>RESORTES LINEA COMPLEMENTARIA382</v>
      </c>
      <c r="AO582" s="43"/>
      <c r="AP582" s="39">
        <f>LISTAS[[#This Row],[COSTO]]+(LISTAS[[#This Row],[COSTO]]*AO582)</f>
        <v>0</v>
      </c>
      <c r="AQ582" s="44">
        <f>IF(AO582="",0,AP582/LISTAS[[#This Row],[VENTA NETA]]-1)</f>
        <v>0</v>
      </c>
      <c r="AS582" s="39">
        <v>0</v>
      </c>
      <c r="AT582" s="48" t="e">
        <f>+LISTAS[[#This Row],[COSTO]]/AS582-1</f>
        <v>#DIV/0!</v>
      </c>
      <c r="BA582" t="s">
        <v>895</v>
      </c>
      <c r="BB582" s="36"/>
    </row>
    <row r="583" spans="1:54" x14ac:dyDescent="0.35">
      <c r="A583" s="7" t="s">
        <v>994</v>
      </c>
      <c r="B583" t="s">
        <v>895</v>
      </c>
      <c r="C583">
        <v>383</v>
      </c>
      <c r="D583" t="s">
        <v>5852</v>
      </c>
      <c r="E583" s="2">
        <v>1310.6400000000001</v>
      </c>
      <c r="F583" s="7" t="str">
        <f>+_xlfn.XLOOKUP(LISTAS[[#This Row],[ID]],_01_CODIGOS_Y_COSTOS_xlsm[Producto y N°],_01_CODIGOS_Y_COSTOS_xlsm[FABRICA],"",0,1)</f>
        <v>RESORTES</v>
      </c>
      <c r="G583" s="26">
        <f>LISTAS[[#This Row],[Precio]]*(1-0.46)</f>
        <v>707.74560000000008</v>
      </c>
      <c r="H583" s="1">
        <f>+_xlfn.XLOOKUP(LISTAS[[#This Row],[ID]],_01_CODIGOS_Y_COSTOS_xlsm[Producto y N°],_01_CODIGOS_Y_COSTOS_xlsm[COSTO],0,0,1)</f>
        <v>380.7</v>
      </c>
      <c r="I583" s="27">
        <f>+IFERROR(LISTAS[[#This Row],[VENTA NETA]]/LISTAS[[#This Row],[COSTO]]-1,0)</f>
        <v>0.85906382978723439</v>
      </c>
      <c r="J583" s="50" t="str">
        <f>IFERROR(VLOOKUP(LISTAS[[#This Row],[ID]],_01_CODIGOS_Y_COSTOS_xlsm[[Producto y N°]:[CODIGO]],2,0),"")</f>
        <v>383</v>
      </c>
      <c r="O583" t="s">
        <v>994</v>
      </c>
      <c r="AB583" s="12" t="str">
        <f>+LISTAS[[#This Row],[Codigo]]&amp;LISTAS[[#This Row],[Fabrica]]</f>
        <v>383RESORTES</v>
      </c>
      <c r="AC583" s="13" t="str">
        <f>+LISTAS[[#This Row],[Codigo]]</f>
        <v>383</v>
      </c>
      <c r="AD583" s="13" t="str">
        <f>+LISTAS[[#This Row],[ID]]</f>
        <v>RESORTES LINEA COMPLEMENTARIA383</v>
      </c>
      <c r="AH583" s="36"/>
      <c r="AI583" s="37">
        <f>+LISTAS[[#This Row],[Precio]]+(LISTAS[[#This Row],[Precio]]*AH583)</f>
        <v>1310.6400000000001</v>
      </c>
      <c r="AJ583" s="38">
        <f t="shared" si="9"/>
        <v>655.32000000000005</v>
      </c>
      <c r="AL583" s="35">
        <f>+AJ583/LISTAS[[#This Row],[COSTO]]-1</f>
        <v>0.7213553979511429</v>
      </c>
      <c r="AM583" t="str">
        <f>+LISTAS[[#This Row],[ID]]</f>
        <v>RESORTES LINEA COMPLEMENTARIA383</v>
      </c>
      <c r="AO583" s="43"/>
      <c r="AP583" s="39">
        <f>LISTAS[[#This Row],[COSTO]]+(LISTAS[[#This Row],[COSTO]]*AO583)</f>
        <v>380.7</v>
      </c>
      <c r="AQ583" s="44">
        <f>IF(AO583="",0,AP583/LISTAS[[#This Row],[VENTA NETA]]-1)</f>
        <v>0</v>
      </c>
      <c r="AS583" s="39">
        <v>0</v>
      </c>
      <c r="AT583" s="48" t="e">
        <f>+LISTAS[[#This Row],[COSTO]]/AS583-1</f>
        <v>#DIV/0!</v>
      </c>
      <c r="BA583" t="s">
        <v>895</v>
      </c>
      <c r="BB583" s="36"/>
    </row>
    <row r="584" spans="1:54" x14ac:dyDescent="0.35">
      <c r="A584" s="7" t="s">
        <v>995</v>
      </c>
      <c r="B584" t="s">
        <v>895</v>
      </c>
      <c r="C584">
        <v>384</v>
      </c>
      <c r="D584" t="s">
        <v>5853</v>
      </c>
      <c r="E584" s="2">
        <v>1636</v>
      </c>
      <c r="F584" s="7" t="str">
        <f>+_xlfn.XLOOKUP(LISTAS[[#This Row],[ID]],_01_CODIGOS_Y_COSTOS_xlsm[Producto y N°],_01_CODIGOS_Y_COSTOS_xlsm[FABRICA],"",0,1)</f>
        <v>RESORTES</v>
      </c>
      <c r="G584" s="26">
        <f>LISTAS[[#This Row],[Precio]]*(1-0.46)</f>
        <v>883.44</v>
      </c>
      <c r="H584" s="1">
        <f>+_xlfn.XLOOKUP(LISTAS[[#This Row],[ID]],_01_CODIGOS_Y_COSTOS_xlsm[Producto y N°],_01_CODIGOS_Y_COSTOS_xlsm[COSTO],0,0,1)</f>
        <v>0</v>
      </c>
      <c r="I584" s="27">
        <f>+IFERROR(LISTAS[[#This Row],[VENTA NETA]]/LISTAS[[#This Row],[COSTO]]-1,0)</f>
        <v>0</v>
      </c>
      <c r="J584" s="50" t="str">
        <f>IFERROR(VLOOKUP(LISTAS[[#This Row],[ID]],_01_CODIGOS_Y_COSTOS_xlsm[[Producto y N°]:[CODIGO]],2,0),"")</f>
        <v>384</v>
      </c>
      <c r="O584" t="s">
        <v>995</v>
      </c>
      <c r="AB584" s="12" t="str">
        <f>+LISTAS[[#This Row],[Codigo]]&amp;LISTAS[[#This Row],[Fabrica]]</f>
        <v>384RESORTES</v>
      </c>
      <c r="AC584" s="13" t="str">
        <f>+LISTAS[[#This Row],[Codigo]]</f>
        <v>384</v>
      </c>
      <c r="AD584" s="13" t="str">
        <f>+LISTAS[[#This Row],[ID]]</f>
        <v>RESORTES LINEA COMPLEMENTARIA384</v>
      </c>
      <c r="AH584" s="36"/>
      <c r="AI584" s="37">
        <f>+LISTAS[[#This Row],[Precio]]+(LISTAS[[#This Row],[Precio]]*AH584)</f>
        <v>1636</v>
      </c>
      <c r="AJ584" s="38">
        <f t="shared" si="9"/>
        <v>818</v>
      </c>
      <c r="AL584" s="35" t="e">
        <f>+AJ584/LISTAS[[#This Row],[COSTO]]-1</f>
        <v>#DIV/0!</v>
      </c>
      <c r="AM584" t="str">
        <f>+LISTAS[[#This Row],[ID]]</f>
        <v>RESORTES LINEA COMPLEMENTARIA384</v>
      </c>
      <c r="AO584" s="43"/>
      <c r="AP584" s="39">
        <f>LISTAS[[#This Row],[COSTO]]+(LISTAS[[#This Row],[COSTO]]*AO584)</f>
        <v>0</v>
      </c>
      <c r="AQ584" s="44">
        <f>IF(AO584="",0,AP584/LISTAS[[#This Row],[VENTA NETA]]-1)</f>
        <v>0</v>
      </c>
      <c r="AS584" s="39">
        <v>0</v>
      </c>
      <c r="AT584" s="48" t="e">
        <f>+LISTAS[[#This Row],[COSTO]]/AS584-1</f>
        <v>#DIV/0!</v>
      </c>
      <c r="BA584" t="s">
        <v>895</v>
      </c>
      <c r="BB584" s="36"/>
    </row>
    <row r="585" spans="1:54" x14ac:dyDescent="0.35">
      <c r="A585" s="7" t="s">
        <v>996</v>
      </c>
      <c r="B585" t="s">
        <v>895</v>
      </c>
      <c r="C585">
        <v>385</v>
      </c>
      <c r="D585" t="s">
        <v>5854</v>
      </c>
      <c r="E585" s="2">
        <v>1897.76</v>
      </c>
      <c r="F585" s="7" t="str">
        <f>+_xlfn.XLOOKUP(LISTAS[[#This Row],[ID]],_01_CODIGOS_Y_COSTOS_xlsm[Producto y N°],_01_CODIGOS_Y_COSTOS_xlsm[FABRICA],"",0,1)</f>
        <v>RESORTES</v>
      </c>
      <c r="G585" s="26">
        <f>LISTAS[[#This Row],[Precio]]*(1-0.46)</f>
        <v>1024.7904000000001</v>
      </c>
      <c r="H585" s="1">
        <f>+_xlfn.XLOOKUP(LISTAS[[#This Row],[ID]],_01_CODIGOS_Y_COSTOS_xlsm[Producto y N°],_01_CODIGOS_Y_COSTOS_xlsm[COSTO],0,0,1)</f>
        <v>0</v>
      </c>
      <c r="I585" s="27">
        <f>+IFERROR(LISTAS[[#This Row],[VENTA NETA]]/LISTAS[[#This Row],[COSTO]]-1,0)</f>
        <v>0</v>
      </c>
      <c r="J585" s="50" t="str">
        <f>IFERROR(VLOOKUP(LISTAS[[#This Row],[ID]],_01_CODIGOS_Y_COSTOS_xlsm[[Producto y N°]:[CODIGO]],2,0),"")</f>
        <v>385</v>
      </c>
      <c r="O585" t="s">
        <v>996</v>
      </c>
      <c r="AB585" s="12" t="str">
        <f>+LISTAS[[#This Row],[Codigo]]&amp;LISTAS[[#This Row],[Fabrica]]</f>
        <v>385RESORTES</v>
      </c>
      <c r="AC585" s="13" t="str">
        <f>+LISTAS[[#This Row],[Codigo]]</f>
        <v>385</v>
      </c>
      <c r="AD585" s="13" t="str">
        <f>+LISTAS[[#This Row],[ID]]</f>
        <v>RESORTES LINEA COMPLEMENTARIA385</v>
      </c>
      <c r="AH585" s="36"/>
      <c r="AI585" s="37">
        <f>+LISTAS[[#This Row],[Precio]]+(LISTAS[[#This Row],[Precio]]*AH585)</f>
        <v>1897.76</v>
      </c>
      <c r="AJ585" s="38">
        <f t="shared" si="9"/>
        <v>948.88</v>
      </c>
      <c r="AL585" s="35" t="e">
        <f>+AJ585/LISTAS[[#This Row],[COSTO]]-1</f>
        <v>#DIV/0!</v>
      </c>
      <c r="AM585" t="str">
        <f>+LISTAS[[#This Row],[ID]]</f>
        <v>RESORTES LINEA COMPLEMENTARIA385</v>
      </c>
      <c r="AO585" s="43"/>
      <c r="AP585" s="39">
        <f>LISTAS[[#This Row],[COSTO]]+(LISTAS[[#This Row],[COSTO]]*AO585)</f>
        <v>0</v>
      </c>
      <c r="AQ585" s="44">
        <f>IF(AO585="",0,AP585/LISTAS[[#This Row],[VENTA NETA]]-1)</f>
        <v>0</v>
      </c>
      <c r="AS585" s="39">
        <v>0</v>
      </c>
      <c r="AT585" s="48" t="e">
        <f>+LISTAS[[#This Row],[COSTO]]/AS585-1</f>
        <v>#DIV/0!</v>
      </c>
      <c r="BA585" t="s">
        <v>895</v>
      </c>
      <c r="BB585" s="36"/>
    </row>
    <row r="586" spans="1:54" x14ac:dyDescent="0.35">
      <c r="A586" s="7" t="s">
        <v>997</v>
      </c>
      <c r="B586" t="s">
        <v>895</v>
      </c>
      <c r="C586">
        <v>386</v>
      </c>
      <c r="D586" t="s">
        <v>5855</v>
      </c>
      <c r="E586" s="2">
        <v>2290.4</v>
      </c>
      <c r="F586" s="7" t="str">
        <f>+_xlfn.XLOOKUP(LISTAS[[#This Row],[ID]],_01_CODIGOS_Y_COSTOS_xlsm[Producto y N°],_01_CODIGOS_Y_COSTOS_xlsm[FABRICA],"",0,1)</f>
        <v>RESORTES</v>
      </c>
      <c r="G586" s="26">
        <f>LISTAS[[#This Row],[Precio]]*(1-0.46)</f>
        <v>1236.816</v>
      </c>
      <c r="H586" s="1">
        <f>+_xlfn.XLOOKUP(LISTAS[[#This Row],[ID]],_01_CODIGOS_Y_COSTOS_xlsm[Producto y N°],_01_CODIGOS_Y_COSTOS_xlsm[COSTO],0,0,1)</f>
        <v>423</v>
      </c>
      <c r="I586" s="27">
        <f>+IFERROR(LISTAS[[#This Row],[VENTA NETA]]/LISTAS[[#This Row],[COSTO]]-1,0)</f>
        <v>1.9239148936170212</v>
      </c>
      <c r="J586" s="50" t="str">
        <f>IFERROR(VLOOKUP(LISTAS[[#This Row],[ID]],_01_CODIGOS_Y_COSTOS_xlsm[[Producto y N°]:[CODIGO]],2,0),"")</f>
        <v>386</v>
      </c>
      <c r="O586" t="s">
        <v>997</v>
      </c>
      <c r="AB586" s="12" t="str">
        <f>+LISTAS[[#This Row],[Codigo]]&amp;LISTAS[[#This Row],[Fabrica]]</f>
        <v>386RESORTES</v>
      </c>
      <c r="AC586" s="13" t="str">
        <f>+LISTAS[[#This Row],[Codigo]]</f>
        <v>386</v>
      </c>
      <c r="AD586" s="13" t="str">
        <f>+LISTAS[[#This Row],[ID]]</f>
        <v>RESORTES LINEA COMPLEMENTARIA386</v>
      </c>
      <c r="AH586" s="36"/>
      <c r="AI586" s="37">
        <f>+LISTAS[[#This Row],[Precio]]+(LISTAS[[#This Row],[Precio]]*AH586)</f>
        <v>2290.4</v>
      </c>
      <c r="AJ586" s="38">
        <f t="shared" si="9"/>
        <v>1145.2</v>
      </c>
      <c r="AL586" s="35">
        <f>+AJ586/LISTAS[[#This Row],[COSTO]]-1</f>
        <v>1.7073286052009458</v>
      </c>
      <c r="AM586" t="str">
        <f>+LISTAS[[#This Row],[ID]]</f>
        <v>RESORTES LINEA COMPLEMENTARIA386</v>
      </c>
      <c r="AO586" s="43"/>
      <c r="AP586" s="39">
        <f>LISTAS[[#This Row],[COSTO]]+(LISTAS[[#This Row],[COSTO]]*AO586)</f>
        <v>423</v>
      </c>
      <c r="AQ586" s="44">
        <f>IF(AO586="",0,AP586/LISTAS[[#This Row],[VENTA NETA]]-1)</f>
        <v>0</v>
      </c>
      <c r="AS586" s="39">
        <v>0</v>
      </c>
      <c r="AT586" s="48" t="e">
        <f>+LISTAS[[#This Row],[COSTO]]/AS586-1</f>
        <v>#DIV/0!</v>
      </c>
      <c r="BA586" t="s">
        <v>895</v>
      </c>
      <c r="BB586" s="36"/>
    </row>
    <row r="587" spans="1:54" x14ac:dyDescent="0.35">
      <c r="A587" s="7" t="s">
        <v>998</v>
      </c>
      <c r="B587" t="s">
        <v>895</v>
      </c>
      <c r="C587">
        <v>387</v>
      </c>
      <c r="D587" t="s">
        <v>5856</v>
      </c>
      <c r="E587" s="2">
        <v>2748.88</v>
      </c>
      <c r="F587" s="7" t="str">
        <f>+_xlfn.XLOOKUP(LISTAS[[#This Row],[ID]],_01_CODIGOS_Y_COSTOS_xlsm[Producto y N°],_01_CODIGOS_Y_COSTOS_xlsm[FABRICA],"",0,1)</f>
        <v>RESORTES</v>
      </c>
      <c r="G587" s="26">
        <f>LISTAS[[#This Row],[Precio]]*(1-0.46)</f>
        <v>1484.3952000000002</v>
      </c>
      <c r="H587" s="1">
        <f>+_xlfn.XLOOKUP(LISTAS[[#This Row],[ID]],_01_CODIGOS_Y_COSTOS_xlsm[Producto y N°],_01_CODIGOS_Y_COSTOS_xlsm[COSTO],0,0,1)</f>
        <v>423</v>
      </c>
      <c r="I587" s="27">
        <f>+IFERROR(LISTAS[[#This Row],[VENTA NETA]]/LISTAS[[#This Row],[COSTO]]-1,0)</f>
        <v>2.5092085106382984</v>
      </c>
      <c r="J587" s="50" t="str">
        <f>IFERROR(VLOOKUP(LISTAS[[#This Row],[ID]],_01_CODIGOS_Y_COSTOS_xlsm[[Producto y N°]:[CODIGO]],2,0),"")</f>
        <v>387</v>
      </c>
      <c r="O587" t="s">
        <v>998</v>
      </c>
      <c r="AB587" s="12" t="str">
        <f>+LISTAS[[#This Row],[Codigo]]&amp;LISTAS[[#This Row],[Fabrica]]</f>
        <v>387RESORTES</v>
      </c>
      <c r="AC587" s="13" t="str">
        <f>+LISTAS[[#This Row],[Codigo]]</f>
        <v>387</v>
      </c>
      <c r="AD587" s="13" t="str">
        <f>+LISTAS[[#This Row],[ID]]</f>
        <v>RESORTES LINEA COMPLEMENTARIA387</v>
      </c>
      <c r="AH587" s="36"/>
      <c r="AI587" s="37">
        <f>+LISTAS[[#This Row],[Precio]]+(LISTAS[[#This Row],[Precio]]*AH587)</f>
        <v>2748.88</v>
      </c>
      <c r="AJ587" s="38">
        <f t="shared" si="9"/>
        <v>1374.44</v>
      </c>
      <c r="AL587" s="35">
        <f>+AJ587/LISTAS[[#This Row],[COSTO]]-1</f>
        <v>2.2492671394799055</v>
      </c>
      <c r="AM587" t="str">
        <f>+LISTAS[[#This Row],[ID]]</f>
        <v>RESORTES LINEA COMPLEMENTARIA387</v>
      </c>
      <c r="AO587" s="43"/>
      <c r="AP587" s="39">
        <f>LISTAS[[#This Row],[COSTO]]+(LISTAS[[#This Row],[COSTO]]*AO587)</f>
        <v>423</v>
      </c>
      <c r="AQ587" s="44">
        <f>IF(AO587="",0,AP587/LISTAS[[#This Row],[VENTA NETA]]-1)</f>
        <v>0</v>
      </c>
      <c r="AS587" s="39">
        <v>0</v>
      </c>
      <c r="AT587" s="48" t="e">
        <f>+LISTAS[[#This Row],[COSTO]]/AS587-1</f>
        <v>#DIV/0!</v>
      </c>
      <c r="BA587" t="s">
        <v>895</v>
      </c>
      <c r="BB587" s="36"/>
    </row>
    <row r="588" spans="1:54" x14ac:dyDescent="0.35">
      <c r="A588" s="7" t="s">
        <v>999</v>
      </c>
      <c r="B588" t="s">
        <v>895</v>
      </c>
      <c r="C588">
        <v>388</v>
      </c>
      <c r="D588" t="s">
        <v>5857</v>
      </c>
      <c r="E588" s="2">
        <v>1732.12</v>
      </c>
      <c r="F588" s="7" t="str">
        <f>+_xlfn.XLOOKUP(LISTAS[[#This Row],[ID]],_01_CODIGOS_Y_COSTOS_xlsm[Producto y N°],_01_CODIGOS_Y_COSTOS_xlsm[FABRICA],"",0,1)</f>
        <v>RESORTES</v>
      </c>
      <c r="G588" s="26">
        <f>LISTAS[[#This Row],[Precio]]*(1-0.46)</f>
        <v>935.34479999999996</v>
      </c>
      <c r="H588" s="1">
        <f>+_xlfn.XLOOKUP(LISTAS[[#This Row],[ID]],_01_CODIGOS_Y_COSTOS_xlsm[Producto y N°],_01_CODIGOS_Y_COSTOS_xlsm[COSTO],0,0,1)</f>
        <v>0</v>
      </c>
      <c r="I588" s="27">
        <f>+IFERROR(LISTAS[[#This Row],[VENTA NETA]]/LISTAS[[#This Row],[COSTO]]-1,0)</f>
        <v>0</v>
      </c>
      <c r="J588" s="50" t="str">
        <f>IFERROR(VLOOKUP(LISTAS[[#This Row],[ID]],_01_CODIGOS_Y_COSTOS_xlsm[[Producto y N°]:[CODIGO]],2,0),"")</f>
        <v>388</v>
      </c>
      <c r="O588" t="s">
        <v>999</v>
      </c>
      <c r="AB588" s="12" t="str">
        <f>+LISTAS[[#This Row],[Codigo]]&amp;LISTAS[[#This Row],[Fabrica]]</f>
        <v>388RESORTES</v>
      </c>
      <c r="AC588" s="13" t="str">
        <f>+LISTAS[[#This Row],[Codigo]]</f>
        <v>388</v>
      </c>
      <c r="AD588" s="13" t="str">
        <f>+LISTAS[[#This Row],[ID]]</f>
        <v>RESORTES LINEA COMPLEMENTARIA388</v>
      </c>
      <c r="AH588" s="36"/>
      <c r="AI588" s="37">
        <f>+LISTAS[[#This Row],[Precio]]+(LISTAS[[#This Row],[Precio]]*AH588)</f>
        <v>1732.12</v>
      </c>
      <c r="AJ588" s="38">
        <f t="shared" si="9"/>
        <v>866.06</v>
      </c>
      <c r="AL588" s="35" t="e">
        <f>+AJ588/LISTAS[[#This Row],[COSTO]]-1</f>
        <v>#DIV/0!</v>
      </c>
      <c r="AM588" t="str">
        <f>+LISTAS[[#This Row],[ID]]</f>
        <v>RESORTES LINEA COMPLEMENTARIA388</v>
      </c>
      <c r="AO588" s="43"/>
      <c r="AP588" s="39">
        <f>LISTAS[[#This Row],[COSTO]]+(LISTAS[[#This Row],[COSTO]]*AO588)</f>
        <v>0</v>
      </c>
      <c r="AQ588" s="44">
        <f>IF(AO588="",0,AP588/LISTAS[[#This Row],[VENTA NETA]]-1)</f>
        <v>0</v>
      </c>
      <c r="AS588" s="39">
        <v>0</v>
      </c>
      <c r="AT588" s="48" t="e">
        <f>+LISTAS[[#This Row],[COSTO]]/AS588-1</f>
        <v>#DIV/0!</v>
      </c>
      <c r="BA588" t="s">
        <v>895</v>
      </c>
      <c r="BB588" s="36"/>
    </row>
    <row r="589" spans="1:54" x14ac:dyDescent="0.35">
      <c r="A589" s="7" t="s">
        <v>1000</v>
      </c>
      <c r="B589" t="s">
        <v>895</v>
      </c>
      <c r="C589">
        <v>389</v>
      </c>
      <c r="D589" t="s">
        <v>5858</v>
      </c>
      <c r="E589" s="2">
        <v>2421.2800000000002</v>
      </c>
      <c r="F589" s="7" t="str">
        <f>+_xlfn.XLOOKUP(LISTAS[[#This Row],[ID]],_01_CODIGOS_Y_COSTOS_xlsm[Producto y N°],_01_CODIGOS_Y_COSTOS_xlsm[FABRICA],"",0,1)</f>
        <v>RESORTES</v>
      </c>
      <c r="G589" s="26">
        <f>LISTAS[[#This Row],[Precio]]*(1-0.46)</f>
        <v>1307.4912000000002</v>
      </c>
      <c r="H589" s="1">
        <f>+_xlfn.XLOOKUP(LISTAS[[#This Row],[ID]],_01_CODIGOS_Y_COSTOS_xlsm[Producto y N°],_01_CODIGOS_Y_COSTOS_xlsm[COSTO],0,0,1)</f>
        <v>0</v>
      </c>
      <c r="I589" s="27">
        <f>+IFERROR(LISTAS[[#This Row],[VENTA NETA]]/LISTAS[[#This Row],[COSTO]]-1,0)</f>
        <v>0</v>
      </c>
      <c r="J589" s="50" t="str">
        <f>IFERROR(VLOOKUP(LISTAS[[#This Row],[ID]],_01_CODIGOS_Y_COSTOS_xlsm[[Producto y N°]:[CODIGO]],2,0),"")</f>
        <v>389</v>
      </c>
      <c r="O589" t="s">
        <v>1000</v>
      </c>
      <c r="AB589" s="12" t="str">
        <f>+LISTAS[[#This Row],[Codigo]]&amp;LISTAS[[#This Row],[Fabrica]]</f>
        <v>389RESORTES</v>
      </c>
      <c r="AC589" s="13" t="str">
        <f>+LISTAS[[#This Row],[Codigo]]</f>
        <v>389</v>
      </c>
      <c r="AD589" s="13" t="str">
        <f>+LISTAS[[#This Row],[ID]]</f>
        <v>RESORTES LINEA COMPLEMENTARIA389</v>
      </c>
      <c r="AH589" s="36"/>
      <c r="AI589" s="37">
        <f>+LISTAS[[#This Row],[Precio]]+(LISTAS[[#This Row],[Precio]]*AH589)</f>
        <v>2421.2800000000002</v>
      </c>
      <c r="AJ589" s="38">
        <f t="shared" si="9"/>
        <v>1210.6400000000001</v>
      </c>
      <c r="AL589" s="35" t="e">
        <f>+AJ589/LISTAS[[#This Row],[COSTO]]-1</f>
        <v>#DIV/0!</v>
      </c>
      <c r="AM589" t="str">
        <f>+LISTAS[[#This Row],[ID]]</f>
        <v>RESORTES LINEA COMPLEMENTARIA389</v>
      </c>
      <c r="AO589" s="43"/>
      <c r="AP589" s="39">
        <f>LISTAS[[#This Row],[COSTO]]+(LISTAS[[#This Row],[COSTO]]*AO589)</f>
        <v>0</v>
      </c>
      <c r="AQ589" s="44">
        <f>IF(AO589="",0,AP589/LISTAS[[#This Row],[VENTA NETA]]-1)</f>
        <v>0</v>
      </c>
      <c r="AS589" s="39">
        <v>0</v>
      </c>
      <c r="AT589" s="48" t="e">
        <f>+LISTAS[[#This Row],[COSTO]]/AS589-1</f>
        <v>#DIV/0!</v>
      </c>
      <c r="BA589" t="s">
        <v>895</v>
      </c>
      <c r="BB589" s="36"/>
    </row>
    <row r="590" spans="1:54" x14ac:dyDescent="0.35">
      <c r="A590" s="7" t="s">
        <v>1001</v>
      </c>
      <c r="B590" t="s">
        <v>895</v>
      </c>
      <c r="C590">
        <v>393</v>
      </c>
      <c r="D590" t="s">
        <v>1002</v>
      </c>
      <c r="E590" s="2">
        <v>811.92</v>
      </c>
      <c r="F590" s="7" t="str">
        <f>+_xlfn.XLOOKUP(LISTAS[[#This Row],[ID]],_01_CODIGOS_Y_COSTOS_xlsm[Producto y N°],_01_CODIGOS_Y_COSTOS_xlsm[FABRICA],"",0,1)</f>
        <v>RESORTES</v>
      </c>
      <c r="G590" s="26">
        <f>LISTAS[[#This Row],[Precio]]*(1-0.46)</f>
        <v>438.43680000000001</v>
      </c>
      <c r="H590" s="1">
        <f>+_xlfn.XLOOKUP(LISTAS[[#This Row],[ID]],_01_CODIGOS_Y_COSTOS_xlsm[Producto y N°],_01_CODIGOS_Y_COSTOS_xlsm[COSTO],0,0,1)</f>
        <v>0</v>
      </c>
      <c r="I590" s="27">
        <f>+IFERROR(LISTAS[[#This Row],[VENTA NETA]]/LISTAS[[#This Row],[COSTO]]-1,0)</f>
        <v>0</v>
      </c>
      <c r="J590" s="50" t="str">
        <f>IFERROR(VLOOKUP(LISTAS[[#This Row],[ID]],_01_CODIGOS_Y_COSTOS_xlsm[[Producto y N°]:[CODIGO]],2,0),"")</f>
        <v>393</v>
      </c>
      <c r="O590" t="s">
        <v>1001</v>
      </c>
      <c r="AB590" s="12" t="str">
        <f>+LISTAS[[#This Row],[Codigo]]&amp;LISTAS[[#This Row],[Fabrica]]</f>
        <v>393RESORTES</v>
      </c>
      <c r="AC590" s="13" t="str">
        <f>+LISTAS[[#This Row],[Codigo]]</f>
        <v>393</v>
      </c>
      <c r="AD590" s="13" t="str">
        <f>+LISTAS[[#This Row],[ID]]</f>
        <v>RESORTES LINEA COMPLEMENTARIA393</v>
      </c>
      <c r="AH590" s="36"/>
      <c r="AI590" s="37">
        <f>+LISTAS[[#This Row],[Precio]]+(LISTAS[[#This Row],[Precio]]*AH590)</f>
        <v>811.92</v>
      </c>
      <c r="AJ590" s="38">
        <f t="shared" si="9"/>
        <v>405.96</v>
      </c>
      <c r="AL590" s="35" t="e">
        <f>+AJ590/LISTAS[[#This Row],[COSTO]]-1</f>
        <v>#DIV/0!</v>
      </c>
      <c r="AM590" t="str">
        <f>+LISTAS[[#This Row],[ID]]</f>
        <v>RESORTES LINEA COMPLEMENTARIA393</v>
      </c>
      <c r="AO590" s="43"/>
      <c r="AP590" s="39">
        <f>LISTAS[[#This Row],[COSTO]]+(LISTAS[[#This Row],[COSTO]]*AO590)</f>
        <v>0</v>
      </c>
      <c r="AQ590" s="44">
        <f>IF(AO590="",0,AP590/LISTAS[[#This Row],[VENTA NETA]]-1)</f>
        <v>0</v>
      </c>
      <c r="AS590" s="39">
        <v>0</v>
      </c>
      <c r="AT590" s="48" t="e">
        <f>+LISTAS[[#This Row],[COSTO]]/AS590-1</f>
        <v>#DIV/0!</v>
      </c>
      <c r="BA590" t="s">
        <v>895</v>
      </c>
      <c r="BB590" s="36"/>
    </row>
    <row r="591" spans="1:54" x14ac:dyDescent="0.35">
      <c r="A591" s="7" t="s">
        <v>1003</v>
      </c>
      <c r="B591" t="s">
        <v>895</v>
      </c>
      <c r="C591">
        <v>394</v>
      </c>
      <c r="D591" t="s">
        <v>1004</v>
      </c>
      <c r="E591" s="2">
        <v>811.92</v>
      </c>
      <c r="F591" s="7" t="str">
        <f>+_xlfn.XLOOKUP(LISTAS[[#This Row],[ID]],_01_CODIGOS_Y_COSTOS_xlsm[Producto y N°],_01_CODIGOS_Y_COSTOS_xlsm[FABRICA],"",0,1)</f>
        <v>RESORTES</v>
      </c>
      <c r="G591" s="26">
        <f>LISTAS[[#This Row],[Precio]]*(1-0.46)</f>
        <v>438.43680000000001</v>
      </c>
      <c r="H591" s="1">
        <f>+_xlfn.XLOOKUP(LISTAS[[#This Row],[ID]],_01_CODIGOS_Y_COSTOS_xlsm[Producto y N°],_01_CODIGOS_Y_COSTOS_xlsm[COSTO],0,0,1)</f>
        <v>0</v>
      </c>
      <c r="I591" s="27">
        <f>+IFERROR(LISTAS[[#This Row],[VENTA NETA]]/LISTAS[[#This Row],[COSTO]]-1,0)</f>
        <v>0</v>
      </c>
      <c r="J591" s="50" t="str">
        <f>IFERROR(VLOOKUP(LISTAS[[#This Row],[ID]],_01_CODIGOS_Y_COSTOS_xlsm[[Producto y N°]:[CODIGO]],2,0),"")</f>
        <v>394</v>
      </c>
      <c r="O591" t="s">
        <v>1003</v>
      </c>
      <c r="AB591" s="12" t="str">
        <f>+LISTAS[[#This Row],[Codigo]]&amp;LISTAS[[#This Row],[Fabrica]]</f>
        <v>394RESORTES</v>
      </c>
      <c r="AC591" s="13" t="str">
        <f>+LISTAS[[#This Row],[Codigo]]</f>
        <v>394</v>
      </c>
      <c r="AD591" s="13" t="str">
        <f>+LISTAS[[#This Row],[ID]]</f>
        <v>RESORTES LINEA COMPLEMENTARIA394</v>
      </c>
      <c r="AH591" s="36"/>
      <c r="AI591" s="37">
        <f>+LISTAS[[#This Row],[Precio]]+(LISTAS[[#This Row],[Precio]]*AH591)</f>
        <v>811.92</v>
      </c>
      <c r="AJ591" s="38">
        <f t="shared" si="9"/>
        <v>405.96</v>
      </c>
      <c r="AL591" s="35" t="e">
        <f>+AJ591/LISTAS[[#This Row],[COSTO]]-1</f>
        <v>#DIV/0!</v>
      </c>
      <c r="AM591" t="str">
        <f>+LISTAS[[#This Row],[ID]]</f>
        <v>RESORTES LINEA COMPLEMENTARIA394</v>
      </c>
      <c r="AO591" s="43"/>
      <c r="AP591" s="39">
        <f>LISTAS[[#This Row],[COSTO]]+(LISTAS[[#This Row],[COSTO]]*AO591)</f>
        <v>0</v>
      </c>
      <c r="AQ591" s="44">
        <f>IF(AO591="",0,AP591/LISTAS[[#This Row],[VENTA NETA]]-1)</f>
        <v>0</v>
      </c>
      <c r="AS591" s="39">
        <v>0</v>
      </c>
      <c r="AT591" s="48" t="e">
        <f>+LISTAS[[#This Row],[COSTO]]/AS591-1</f>
        <v>#DIV/0!</v>
      </c>
      <c r="BA591" t="s">
        <v>895</v>
      </c>
      <c r="BB591" s="36"/>
    </row>
    <row r="592" spans="1:54" x14ac:dyDescent="0.35">
      <c r="A592" s="7" t="s">
        <v>1005</v>
      </c>
      <c r="B592" t="s">
        <v>895</v>
      </c>
      <c r="C592">
        <v>395</v>
      </c>
      <c r="D592" t="s">
        <v>1006</v>
      </c>
      <c r="E592" s="2">
        <v>811.92</v>
      </c>
      <c r="F592" s="7" t="str">
        <f>+_xlfn.XLOOKUP(LISTAS[[#This Row],[ID]],_01_CODIGOS_Y_COSTOS_xlsm[Producto y N°],_01_CODIGOS_Y_COSTOS_xlsm[FABRICA],"",0,1)</f>
        <v>RESORTES</v>
      </c>
      <c r="G592" s="26">
        <f>LISTAS[[#This Row],[Precio]]*(1-0.46)</f>
        <v>438.43680000000001</v>
      </c>
      <c r="H592" s="1">
        <f>+_xlfn.XLOOKUP(LISTAS[[#This Row],[ID]],_01_CODIGOS_Y_COSTOS_xlsm[Producto y N°],_01_CODIGOS_Y_COSTOS_xlsm[COSTO],0,0,1)</f>
        <v>0</v>
      </c>
      <c r="I592" s="27">
        <f>+IFERROR(LISTAS[[#This Row],[VENTA NETA]]/LISTAS[[#This Row],[COSTO]]-1,0)</f>
        <v>0</v>
      </c>
      <c r="J592" s="50" t="str">
        <f>IFERROR(VLOOKUP(LISTAS[[#This Row],[ID]],_01_CODIGOS_Y_COSTOS_xlsm[[Producto y N°]:[CODIGO]],2,0),"")</f>
        <v>395</v>
      </c>
      <c r="O592" t="s">
        <v>1005</v>
      </c>
      <c r="AB592" s="12" t="str">
        <f>+LISTAS[[#This Row],[Codigo]]&amp;LISTAS[[#This Row],[Fabrica]]</f>
        <v>395RESORTES</v>
      </c>
      <c r="AC592" s="13" t="str">
        <f>+LISTAS[[#This Row],[Codigo]]</f>
        <v>395</v>
      </c>
      <c r="AD592" s="13" t="str">
        <f>+LISTAS[[#This Row],[ID]]</f>
        <v>RESORTES LINEA COMPLEMENTARIA395</v>
      </c>
      <c r="AH592" s="36"/>
      <c r="AI592" s="37">
        <f>+LISTAS[[#This Row],[Precio]]+(LISTAS[[#This Row],[Precio]]*AH592)</f>
        <v>811.92</v>
      </c>
      <c r="AJ592" s="38">
        <f t="shared" si="9"/>
        <v>405.96</v>
      </c>
      <c r="AL592" s="35" t="e">
        <f>+AJ592/LISTAS[[#This Row],[COSTO]]-1</f>
        <v>#DIV/0!</v>
      </c>
      <c r="AM592" t="str">
        <f>+LISTAS[[#This Row],[ID]]</f>
        <v>RESORTES LINEA COMPLEMENTARIA395</v>
      </c>
      <c r="AO592" s="43"/>
      <c r="AP592" s="39">
        <f>LISTAS[[#This Row],[COSTO]]+(LISTAS[[#This Row],[COSTO]]*AO592)</f>
        <v>0</v>
      </c>
      <c r="AQ592" s="44">
        <f>IF(AO592="",0,AP592/LISTAS[[#This Row],[VENTA NETA]]-1)</f>
        <v>0</v>
      </c>
      <c r="AS592" s="39">
        <v>0</v>
      </c>
      <c r="AT592" s="48" t="e">
        <f>+LISTAS[[#This Row],[COSTO]]/AS592-1</f>
        <v>#DIV/0!</v>
      </c>
      <c r="BA592" t="s">
        <v>895</v>
      </c>
      <c r="BB592" s="36"/>
    </row>
    <row r="593" spans="1:54" x14ac:dyDescent="0.35">
      <c r="A593" s="7" t="s">
        <v>1007</v>
      </c>
      <c r="B593" t="s">
        <v>895</v>
      </c>
      <c r="C593">
        <v>396</v>
      </c>
      <c r="D593" t="s">
        <v>1008</v>
      </c>
      <c r="E593" s="2">
        <v>811.92</v>
      </c>
      <c r="F593" s="7" t="str">
        <f>+_xlfn.XLOOKUP(LISTAS[[#This Row],[ID]],_01_CODIGOS_Y_COSTOS_xlsm[Producto y N°],_01_CODIGOS_Y_COSTOS_xlsm[FABRICA],"",0,1)</f>
        <v>RESORTES</v>
      </c>
      <c r="G593" s="26">
        <f>LISTAS[[#This Row],[Precio]]*(1-0.46)</f>
        <v>438.43680000000001</v>
      </c>
      <c r="H593" s="1">
        <f>+_xlfn.XLOOKUP(LISTAS[[#This Row],[ID]],_01_CODIGOS_Y_COSTOS_xlsm[Producto y N°],_01_CODIGOS_Y_COSTOS_xlsm[COSTO],0,0,1)</f>
        <v>0</v>
      </c>
      <c r="I593" s="27">
        <f>+IFERROR(LISTAS[[#This Row],[VENTA NETA]]/LISTAS[[#This Row],[COSTO]]-1,0)</f>
        <v>0</v>
      </c>
      <c r="J593" s="50" t="str">
        <f>IFERROR(VLOOKUP(LISTAS[[#This Row],[ID]],_01_CODIGOS_Y_COSTOS_xlsm[[Producto y N°]:[CODIGO]],2,0),"")</f>
        <v>396</v>
      </c>
      <c r="O593" t="s">
        <v>1007</v>
      </c>
      <c r="AB593" s="12" t="str">
        <f>+LISTAS[[#This Row],[Codigo]]&amp;LISTAS[[#This Row],[Fabrica]]</f>
        <v>396RESORTES</v>
      </c>
      <c r="AC593" s="13" t="str">
        <f>+LISTAS[[#This Row],[Codigo]]</f>
        <v>396</v>
      </c>
      <c r="AD593" s="13" t="str">
        <f>+LISTAS[[#This Row],[ID]]</f>
        <v>RESORTES LINEA COMPLEMENTARIA396</v>
      </c>
      <c r="AH593" s="36"/>
      <c r="AI593" s="37">
        <f>+LISTAS[[#This Row],[Precio]]+(LISTAS[[#This Row],[Precio]]*AH593)</f>
        <v>811.92</v>
      </c>
      <c r="AJ593" s="38">
        <f t="shared" si="9"/>
        <v>405.96</v>
      </c>
      <c r="AL593" s="35" t="e">
        <f>+AJ593/LISTAS[[#This Row],[COSTO]]-1</f>
        <v>#DIV/0!</v>
      </c>
      <c r="AM593" t="str">
        <f>+LISTAS[[#This Row],[ID]]</f>
        <v>RESORTES LINEA COMPLEMENTARIA396</v>
      </c>
      <c r="AO593" s="43"/>
      <c r="AP593" s="39">
        <f>LISTAS[[#This Row],[COSTO]]+(LISTAS[[#This Row],[COSTO]]*AO593)</f>
        <v>0</v>
      </c>
      <c r="AQ593" s="44">
        <f>IF(AO593="",0,AP593/LISTAS[[#This Row],[VENTA NETA]]-1)</f>
        <v>0</v>
      </c>
      <c r="AS593" s="39">
        <v>0</v>
      </c>
      <c r="AT593" s="48" t="e">
        <f>+LISTAS[[#This Row],[COSTO]]/AS593-1</f>
        <v>#DIV/0!</v>
      </c>
      <c r="BA593" t="s">
        <v>895</v>
      </c>
      <c r="BB593" s="36"/>
    </row>
    <row r="594" spans="1:54" x14ac:dyDescent="0.35">
      <c r="A594" s="7" t="s">
        <v>1009</v>
      </c>
      <c r="B594" t="s">
        <v>895</v>
      </c>
      <c r="C594">
        <v>397</v>
      </c>
      <c r="D594" t="s">
        <v>1010</v>
      </c>
      <c r="E594" s="2">
        <v>811.92</v>
      </c>
      <c r="F594" s="7" t="str">
        <f>+_xlfn.XLOOKUP(LISTAS[[#This Row],[ID]],_01_CODIGOS_Y_COSTOS_xlsm[Producto y N°],_01_CODIGOS_Y_COSTOS_xlsm[FABRICA],"",0,1)</f>
        <v>RESORTES</v>
      </c>
      <c r="G594" s="26">
        <f>LISTAS[[#This Row],[Precio]]*(1-0.46)</f>
        <v>438.43680000000001</v>
      </c>
      <c r="H594" s="1">
        <f>+_xlfn.XLOOKUP(LISTAS[[#This Row],[ID]],_01_CODIGOS_Y_COSTOS_xlsm[Producto y N°],_01_CODIGOS_Y_COSTOS_xlsm[COSTO],0,0,1)</f>
        <v>0</v>
      </c>
      <c r="I594" s="27">
        <f>+IFERROR(LISTAS[[#This Row],[VENTA NETA]]/LISTAS[[#This Row],[COSTO]]-1,0)</f>
        <v>0</v>
      </c>
      <c r="J594" s="50" t="str">
        <f>IFERROR(VLOOKUP(LISTAS[[#This Row],[ID]],_01_CODIGOS_Y_COSTOS_xlsm[[Producto y N°]:[CODIGO]],2,0),"")</f>
        <v>397</v>
      </c>
      <c r="O594" t="s">
        <v>1009</v>
      </c>
      <c r="AB594" s="12" t="str">
        <f>+LISTAS[[#This Row],[Codigo]]&amp;LISTAS[[#This Row],[Fabrica]]</f>
        <v>397RESORTES</v>
      </c>
      <c r="AC594" s="13" t="str">
        <f>+LISTAS[[#This Row],[Codigo]]</f>
        <v>397</v>
      </c>
      <c r="AD594" s="13" t="str">
        <f>+LISTAS[[#This Row],[ID]]</f>
        <v>RESORTES LINEA COMPLEMENTARIA397</v>
      </c>
      <c r="AH594" s="36"/>
      <c r="AI594" s="37">
        <f>+LISTAS[[#This Row],[Precio]]+(LISTAS[[#This Row],[Precio]]*AH594)</f>
        <v>811.92</v>
      </c>
      <c r="AJ594" s="38">
        <f t="shared" si="9"/>
        <v>405.96</v>
      </c>
      <c r="AL594" s="35" t="e">
        <f>+AJ594/LISTAS[[#This Row],[COSTO]]-1</f>
        <v>#DIV/0!</v>
      </c>
      <c r="AM594" t="str">
        <f>+LISTAS[[#This Row],[ID]]</f>
        <v>RESORTES LINEA COMPLEMENTARIA397</v>
      </c>
      <c r="AO594" s="43"/>
      <c r="AP594" s="39">
        <f>LISTAS[[#This Row],[COSTO]]+(LISTAS[[#This Row],[COSTO]]*AO594)</f>
        <v>0</v>
      </c>
      <c r="AQ594" s="44">
        <f>IF(AO594="",0,AP594/LISTAS[[#This Row],[VENTA NETA]]-1)</f>
        <v>0</v>
      </c>
      <c r="AS594" s="39">
        <v>0</v>
      </c>
      <c r="AT594" s="48" t="e">
        <f>+LISTAS[[#This Row],[COSTO]]/AS594-1</f>
        <v>#DIV/0!</v>
      </c>
      <c r="BA594" t="s">
        <v>895</v>
      </c>
      <c r="BB594" s="36"/>
    </row>
    <row r="595" spans="1:54" x14ac:dyDescent="0.35">
      <c r="A595" s="7" t="s">
        <v>1011</v>
      </c>
      <c r="B595" t="s">
        <v>895</v>
      </c>
      <c r="C595">
        <v>398</v>
      </c>
      <c r="D595" t="s">
        <v>1012</v>
      </c>
      <c r="E595" s="2">
        <v>811.92</v>
      </c>
      <c r="F595" s="7" t="str">
        <f>+_xlfn.XLOOKUP(LISTAS[[#This Row],[ID]],_01_CODIGOS_Y_COSTOS_xlsm[Producto y N°],_01_CODIGOS_Y_COSTOS_xlsm[FABRICA],"",0,1)</f>
        <v>RESORTES</v>
      </c>
      <c r="G595" s="26">
        <f>LISTAS[[#This Row],[Precio]]*(1-0.46)</f>
        <v>438.43680000000001</v>
      </c>
      <c r="H595" s="1">
        <f>+_xlfn.XLOOKUP(LISTAS[[#This Row],[ID]],_01_CODIGOS_Y_COSTOS_xlsm[Producto y N°],_01_CODIGOS_Y_COSTOS_xlsm[COSTO],0,0,1)</f>
        <v>0</v>
      </c>
      <c r="I595" s="27">
        <f>+IFERROR(LISTAS[[#This Row],[VENTA NETA]]/LISTAS[[#This Row],[COSTO]]-1,0)</f>
        <v>0</v>
      </c>
      <c r="J595" s="50" t="str">
        <f>IFERROR(VLOOKUP(LISTAS[[#This Row],[ID]],_01_CODIGOS_Y_COSTOS_xlsm[[Producto y N°]:[CODIGO]],2,0),"")</f>
        <v>398</v>
      </c>
      <c r="O595" t="s">
        <v>1011</v>
      </c>
      <c r="AB595" s="12" t="str">
        <f>+LISTAS[[#This Row],[Codigo]]&amp;LISTAS[[#This Row],[Fabrica]]</f>
        <v>398RESORTES</v>
      </c>
      <c r="AC595" s="13" t="str">
        <f>+LISTAS[[#This Row],[Codigo]]</f>
        <v>398</v>
      </c>
      <c r="AD595" s="13" t="str">
        <f>+LISTAS[[#This Row],[ID]]</f>
        <v>RESORTES LINEA COMPLEMENTARIA398</v>
      </c>
      <c r="AH595" s="36"/>
      <c r="AI595" s="37">
        <f>+LISTAS[[#This Row],[Precio]]+(LISTAS[[#This Row],[Precio]]*AH595)</f>
        <v>811.92</v>
      </c>
      <c r="AJ595" s="38">
        <f t="shared" si="9"/>
        <v>405.96</v>
      </c>
      <c r="AL595" s="35" t="e">
        <f>+AJ595/LISTAS[[#This Row],[COSTO]]-1</f>
        <v>#DIV/0!</v>
      </c>
      <c r="AM595" t="str">
        <f>+LISTAS[[#This Row],[ID]]</f>
        <v>RESORTES LINEA COMPLEMENTARIA398</v>
      </c>
      <c r="AO595" s="43"/>
      <c r="AP595" s="39">
        <f>LISTAS[[#This Row],[COSTO]]+(LISTAS[[#This Row],[COSTO]]*AO595)</f>
        <v>0</v>
      </c>
      <c r="AQ595" s="44">
        <f>IF(AO595="",0,AP595/LISTAS[[#This Row],[VENTA NETA]]-1)</f>
        <v>0</v>
      </c>
      <c r="AS595" s="39">
        <v>0</v>
      </c>
      <c r="AT595" s="48" t="e">
        <f>+LISTAS[[#This Row],[COSTO]]/AS595-1</f>
        <v>#DIV/0!</v>
      </c>
      <c r="BA595" t="s">
        <v>895</v>
      </c>
      <c r="BB595" s="36"/>
    </row>
    <row r="596" spans="1:54" x14ac:dyDescent="0.35">
      <c r="A596" s="7" t="s">
        <v>1013</v>
      </c>
      <c r="B596" t="s">
        <v>895</v>
      </c>
      <c r="C596">
        <v>399</v>
      </c>
      <c r="D596" t="s">
        <v>1014</v>
      </c>
      <c r="E596" s="2">
        <v>916.16</v>
      </c>
      <c r="F596" s="7" t="str">
        <f>+_xlfn.XLOOKUP(LISTAS[[#This Row],[ID]],_01_CODIGOS_Y_COSTOS_xlsm[Producto y N°],_01_CODIGOS_Y_COSTOS_xlsm[FABRICA],"",0,1)</f>
        <v>RESORTES</v>
      </c>
      <c r="G596" s="26">
        <f>LISTAS[[#This Row],[Precio]]*(1-0.46)</f>
        <v>494.72640000000001</v>
      </c>
      <c r="H596" s="1">
        <f>+_xlfn.XLOOKUP(LISTAS[[#This Row],[ID]],_01_CODIGOS_Y_COSTOS_xlsm[Producto y N°],_01_CODIGOS_Y_COSTOS_xlsm[COSTO],0,0,1)</f>
        <v>0</v>
      </c>
      <c r="I596" s="27">
        <f>+IFERROR(LISTAS[[#This Row],[VENTA NETA]]/LISTAS[[#This Row],[COSTO]]-1,0)</f>
        <v>0</v>
      </c>
      <c r="J596" s="50" t="str">
        <f>IFERROR(VLOOKUP(LISTAS[[#This Row],[ID]],_01_CODIGOS_Y_COSTOS_xlsm[[Producto y N°]:[CODIGO]],2,0),"")</f>
        <v>399</v>
      </c>
      <c r="O596" t="s">
        <v>1013</v>
      </c>
      <c r="AB596" s="12" t="str">
        <f>+LISTAS[[#This Row],[Codigo]]&amp;LISTAS[[#This Row],[Fabrica]]</f>
        <v>399RESORTES</v>
      </c>
      <c r="AC596" s="13" t="str">
        <f>+LISTAS[[#This Row],[Codigo]]</f>
        <v>399</v>
      </c>
      <c r="AD596" s="13" t="str">
        <f>+LISTAS[[#This Row],[ID]]</f>
        <v>RESORTES LINEA COMPLEMENTARIA399</v>
      </c>
      <c r="AH596" s="36"/>
      <c r="AI596" s="37">
        <f>+LISTAS[[#This Row],[Precio]]+(LISTAS[[#This Row],[Precio]]*AH596)</f>
        <v>916.16</v>
      </c>
      <c r="AJ596" s="38">
        <f t="shared" si="9"/>
        <v>458.08</v>
      </c>
      <c r="AL596" s="35" t="e">
        <f>+AJ596/LISTAS[[#This Row],[COSTO]]-1</f>
        <v>#DIV/0!</v>
      </c>
      <c r="AM596" t="str">
        <f>+LISTAS[[#This Row],[ID]]</f>
        <v>RESORTES LINEA COMPLEMENTARIA399</v>
      </c>
      <c r="AO596" s="43"/>
      <c r="AP596" s="39">
        <f>LISTAS[[#This Row],[COSTO]]+(LISTAS[[#This Row],[COSTO]]*AO596)</f>
        <v>0</v>
      </c>
      <c r="AQ596" s="44">
        <f>IF(AO596="",0,AP596/LISTAS[[#This Row],[VENTA NETA]]-1)</f>
        <v>0</v>
      </c>
      <c r="AS596" s="39">
        <v>0</v>
      </c>
      <c r="AT596" s="48" t="e">
        <f>+LISTAS[[#This Row],[COSTO]]/AS596-1</f>
        <v>#DIV/0!</v>
      </c>
      <c r="BA596" t="s">
        <v>895</v>
      </c>
      <c r="BB596" s="36"/>
    </row>
    <row r="597" spans="1:54" x14ac:dyDescent="0.35">
      <c r="A597" s="7" t="s">
        <v>1015</v>
      </c>
      <c r="B597" t="s">
        <v>895</v>
      </c>
      <c r="C597">
        <v>400</v>
      </c>
      <c r="D597" t="s">
        <v>1016</v>
      </c>
      <c r="E597" s="2">
        <v>2239.7600000000002</v>
      </c>
      <c r="F597" s="7" t="str">
        <f>+_xlfn.XLOOKUP(LISTAS[[#This Row],[ID]],_01_CODIGOS_Y_COSTOS_xlsm[Producto y N°],_01_CODIGOS_Y_COSTOS_xlsm[FABRICA],"",0,1)</f>
        <v>RESORTES</v>
      </c>
      <c r="G597" s="26">
        <f>LISTAS[[#This Row],[Precio]]*(1-0.46)</f>
        <v>1209.4704000000002</v>
      </c>
      <c r="H597" s="1">
        <f>+_xlfn.XLOOKUP(LISTAS[[#This Row],[ID]],_01_CODIGOS_Y_COSTOS_xlsm[Producto y N°],_01_CODIGOS_Y_COSTOS_xlsm[COSTO],0,0,1)</f>
        <v>0</v>
      </c>
      <c r="I597" s="27">
        <f>+IFERROR(LISTAS[[#This Row],[VENTA NETA]]/LISTAS[[#This Row],[COSTO]]-1,0)</f>
        <v>0</v>
      </c>
      <c r="J597" s="50" t="str">
        <f>IFERROR(VLOOKUP(LISTAS[[#This Row],[ID]],_01_CODIGOS_Y_COSTOS_xlsm[[Producto y N°]:[CODIGO]],2,0),"")</f>
        <v>400</v>
      </c>
      <c r="O597" t="s">
        <v>1015</v>
      </c>
      <c r="AB597" s="12" t="str">
        <f>+LISTAS[[#This Row],[Codigo]]&amp;LISTAS[[#This Row],[Fabrica]]</f>
        <v>400RESORTES</v>
      </c>
      <c r="AC597" s="13" t="str">
        <f>+LISTAS[[#This Row],[Codigo]]</f>
        <v>400</v>
      </c>
      <c r="AD597" s="13" t="str">
        <f>+LISTAS[[#This Row],[ID]]</f>
        <v>RESORTES LINEA COMPLEMENTARIA400</v>
      </c>
      <c r="AH597" s="36"/>
      <c r="AI597" s="37">
        <f>+LISTAS[[#This Row],[Precio]]+(LISTAS[[#This Row],[Precio]]*AH597)</f>
        <v>2239.7600000000002</v>
      </c>
      <c r="AJ597" s="38">
        <f t="shared" si="9"/>
        <v>1119.8800000000001</v>
      </c>
      <c r="AL597" s="35" t="e">
        <f>+AJ597/LISTAS[[#This Row],[COSTO]]-1</f>
        <v>#DIV/0!</v>
      </c>
      <c r="AM597" t="str">
        <f>+LISTAS[[#This Row],[ID]]</f>
        <v>RESORTES LINEA COMPLEMENTARIA400</v>
      </c>
      <c r="AO597" s="43"/>
      <c r="AP597" s="39">
        <f>LISTAS[[#This Row],[COSTO]]+(LISTAS[[#This Row],[COSTO]]*AO597)</f>
        <v>0</v>
      </c>
      <c r="AQ597" s="44">
        <f>IF(AO597="",0,AP597/LISTAS[[#This Row],[VENTA NETA]]-1)</f>
        <v>0</v>
      </c>
      <c r="AS597" s="39">
        <v>0</v>
      </c>
      <c r="AT597" s="48" t="e">
        <f>+LISTAS[[#This Row],[COSTO]]/AS597-1</f>
        <v>#DIV/0!</v>
      </c>
      <c r="BA597" t="s">
        <v>895</v>
      </c>
      <c r="BB597" s="36"/>
    </row>
    <row r="598" spans="1:54" x14ac:dyDescent="0.35">
      <c r="A598" s="7" t="s">
        <v>1017</v>
      </c>
      <c r="B598" t="s">
        <v>895</v>
      </c>
      <c r="C598">
        <v>401</v>
      </c>
      <c r="D598" t="s">
        <v>1018</v>
      </c>
      <c r="E598" s="2">
        <v>2351.8000000000002</v>
      </c>
      <c r="F598" s="7" t="str">
        <f>+_xlfn.XLOOKUP(LISTAS[[#This Row],[ID]],_01_CODIGOS_Y_COSTOS_xlsm[Producto y N°],_01_CODIGOS_Y_COSTOS_xlsm[FABRICA],"",0,1)</f>
        <v>RESORTES</v>
      </c>
      <c r="G598" s="26">
        <f>LISTAS[[#This Row],[Precio]]*(1-0.46)</f>
        <v>1269.9720000000002</v>
      </c>
      <c r="H598" s="1">
        <f>+_xlfn.XLOOKUP(LISTAS[[#This Row],[ID]],_01_CODIGOS_Y_COSTOS_xlsm[Producto y N°],_01_CODIGOS_Y_COSTOS_xlsm[COSTO],0,0,1)</f>
        <v>0</v>
      </c>
      <c r="I598" s="27">
        <f>+IFERROR(LISTAS[[#This Row],[VENTA NETA]]/LISTAS[[#This Row],[COSTO]]-1,0)</f>
        <v>0</v>
      </c>
      <c r="J598" s="50" t="str">
        <f>IFERROR(VLOOKUP(LISTAS[[#This Row],[ID]],_01_CODIGOS_Y_COSTOS_xlsm[[Producto y N°]:[CODIGO]],2,0),"")</f>
        <v>401</v>
      </c>
      <c r="O598" t="s">
        <v>1017</v>
      </c>
      <c r="AB598" s="12" t="str">
        <f>+LISTAS[[#This Row],[Codigo]]&amp;LISTAS[[#This Row],[Fabrica]]</f>
        <v>401RESORTES</v>
      </c>
      <c r="AC598" s="13" t="str">
        <f>+LISTAS[[#This Row],[Codigo]]</f>
        <v>401</v>
      </c>
      <c r="AD598" s="13" t="str">
        <f>+LISTAS[[#This Row],[ID]]</f>
        <v>RESORTES LINEA COMPLEMENTARIA401</v>
      </c>
      <c r="AH598" s="36"/>
      <c r="AI598" s="37">
        <f>+LISTAS[[#This Row],[Precio]]+(LISTAS[[#This Row],[Precio]]*AH598)</f>
        <v>2351.8000000000002</v>
      </c>
      <c r="AJ598" s="38">
        <f t="shared" si="9"/>
        <v>1175.9000000000001</v>
      </c>
      <c r="AL598" s="35" t="e">
        <f>+AJ598/LISTAS[[#This Row],[COSTO]]-1</f>
        <v>#DIV/0!</v>
      </c>
      <c r="AM598" t="str">
        <f>+LISTAS[[#This Row],[ID]]</f>
        <v>RESORTES LINEA COMPLEMENTARIA401</v>
      </c>
      <c r="AO598" s="43"/>
      <c r="AP598" s="39">
        <f>LISTAS[[#This Row],[COSTO]]+(LISTAS[[#This Row],[COSTO]]*AO598)</f>
        <v>0</v>
      </c>
      <c r="AQ598" s="44">
        <f>IF(AO598="",0,AP598/LISTAS[[#This Row],[VENTA NETA]]-1)</f>
        <v>0</v>
      </c>
      <c r="AS598" s="39">
        <v>0</v>
      </c>
      <c r="AT598" s="48" t="e">
        <f>+LISTAS[[#This Row],[COSTO]]/AS598-1</f>
        <v>#DIV/0!</v>
      </c>
      <c r="BA598" t="s">
        <v>895</v>
      </c>
      <c r="BB598" s="36"/>
    </row>
    <row r="599" spans="1:54" x14ac:dyDescent="0.35">
      <c r="A599" s="7" t="s">
        <v>1019</v>
      </c>
      <c r="B599" t="s">
        <v>895</v>
      </c>
      <c r="C599">
        <v>402</v>
      </c>
      <c r="D599" t="s">
        <v>1020</v>
      </c>
      <c r="E599" s="2">
        <v>3223.6</v>
      </c>
      <c r="F599" s="7" t="str">
        <f>+_xlfn.XLOOKUP(LISTAS[[#This Row],[ID]],_01_CODIGOS_Y_COSTOS_xlsm[Producto y N°],_01_CODIGOS_Y_COSTOS_xlsm[FABRICA],"",0,1)</f>
        <v>RESORTES</v>
      </c>
      <c r="G599" s="26">
        <f>LISTAS[[#This Row],[Precio]]*(1-0.46)</f>
        <v>1740.7440000000001</v>
      </c>
      <c r="H599" s="1">
        <f>+_xlfn.XLOOKUP(LISTAS[[#This Row],[ID]],_01_CODIGOS_Y_COSTOS_xlsm[Producto y N°],_01_CODIGOS_Y_COSTOS_xlsm[COSTO],0,0,1)</f>
        <v>0</v>
      </c>
      <c r="I599" s="27">
        <f>+IFERROR(LISTAS[[#This Row],[VENTA NETA]]/LISTAS[[#This Row],[COSTO]]-1,0)</f>
        <v>0</v>
      </c>
      <c r="J599" s="50" t="str">
        <f>IFERROR(VLOOKUP(LISTAS[[#This Row],[ID]],_01_CODIGOS_Y_COSTOS_xlsm[[Producto y N°]:[CODIGO]],2,0),"")</f>
        <v>402</v>
      </c>
      <c r="O599" t="s">
        <v>1019</v>
      </c>
      <c r="AB599" s="12" t="str">
        <f>+LISTAS[[#This Row],[Codigo]]&amp;LISTAS[[#This Row],[Fabrica]]</f>
        <v>402RESORTES</v>
      </c>
      <c r="AC599" s="13" t="str">
        <f>+LISTAS[[#This Row],[Codigo]]</f>
        <v>402</v>
      </c>
      <c r="AD599" s="13" t="str">
        <f>+LISTAS[[#This Row],[ID]]</f>
        <v>RESORTES LINEA COMPLEMENTARIA402</v>
      </c>
      <c r="AH599" s="36"/>
      <c r="AI599" s="37">
        <f>+LISTAS[[#This Row],[Precio]]+(LISTAS[[#This Row],[Precio]]*AH599)</f>
        <v>3223.6</v>
      </c>
      <c r="AJ599" s="38">
        <f t="shared" si="9"/>
        <v>1611.8</v>
      </c>
      <c r="AL599" s="35" t="e">
        <f>+AJ599/LISTAS[[#This Row],[COSTO]]-1</f>
        <v>#DIV/0!</v>
      </c>
      <c r="AM599" t="str">
        <f>+LISTAS[[#This Row],[ID]]</f>
        <v>RESORTES LINEA COMPLEMENTARIA402</v>
      </c>
      <c r="AO599" s="43"/>
      <c r="AP599" s="39">
        <f>LISTAS[[#This Row],[COSTO]]+(LISTAS[[#This Row],[COSTO]]*AO599)</f>
        <v>0</v>
      </c>
      <c r="AQ599" s="44">
        <f>IF(AO599="",0,AP599/LISTAS[[#This Row],[VENTA NETA]]-1)</f>
        <v>0</v>
      </c>
      <c r="AS599" s="39">
        <v>0</v>
      </c>
      <c r="AT599" s="48" t="e">
        <f>+LISTAS[[#This Row],[COSTO]]/AS599-1</f>
        <v>#DIV/0!</v>
      </c>
      <c r="BA599" t="s">
        <v>895</v>
      </c>
      <c r="BB599" s="36"/>
    </row>
    <row r="600" spans="1:54" x14ac:dyDescent="0.35">
      <c r="A600" s="7" t="s">
        <v>1021</v>
      </c>
      <c r="B600" t="s">
        <v>895</v>
      </c>
      <c r="C600">
        <v>403</v>
      </c>
      <c r="D600" t="s">
        <v>1022</v>
      </c>
      <c r="E600" s="2">
        <v>1506.6</v>
      </c>
      <c r="F600" s="7" t="str">
        <f>+_xlfn.XLOOKUP(LISTAS[[#This Row],[ID]],_01_CODIGOS_Y_COSTOS_xlsm[Producto y N°],_01_CODIGOS_Y_COSTOS_xlsm[FABRICA],"",0,1)</f>
        <v>RESORTES</v>
      </c>
      <c r="G600" s="26">
        <f>LISTAS[[#This Row],[Precio]]*(1-0.46)</f>
        <v>813.56399999999996</v>
      </c>
      <c r="H600" s="1">
        <f>+_xlfn.XLOOKUP(LISTAS[[#This Row],[ID]],_01_CODIGOS_Y_COSTOS_xlsm[Producto y N°],_01_CODIGOS_Y_COSTOS_xlsm[COSTO],0,0,1)</f>
        <v>0</v>
      </c>
      <c r="I600" s="27">
        <f>+IFERROR(LISTAS[[#This Row],[VENTA NETA]]/LISTAS[[#This Row],[COSTO]]-1,0)</f>
        <v>0</v>
      </c>
      <c r="J600" s="50" t="str">
        <f>IFERROR(VLOOKUP(LISTAS[[#This Row],[ID]],_01_CODIGOS_Y_COSTOS_xlsm[[Producto y N°]:[CODIGO]],2,0),"")</f>
        <v>403</v>
      </c>
      <c r="O600" t="s">
        <v>1021</v>
      </c>
      <c r="AB600" s="12" t="str">
        <f>+LISTAS[[#This Row],[Codigo]]&amp;LISTAS[[#This Row],[Fabrica]]</f>
        <v>403RESORTES</v>
      </c>
      <c r="AC600" s="13" t="str">
        <f>+LISTAS[[#This Row],[Codigo]]</f>
        <v>403</v>
      </c>
      <c r="AD600" s="13" t="str">
        <f>+LISTAS[[#This Row],[ID]]</f>
        <v>RESORTES LINEA COMPLEMENTARIA403</v>
      </c>
      <c r="AH600" s="36"/>
      <c r="AI600" s="37">
        <f>+LISTAS[[#This Row],[Precio]]+(LISTAS[[#This Row],[Precio]]*AH600)</f>
        <v>1506.6</v>
      </c>
      <c r="AJ600" s="38">
        <f t="shared" si="9"/>
        <v>753.3</v>
      </c>
      <c r="AL600" s="35" t="e">
        <f>+AJ600/LISTAS[[#This Row],[COSTO]]-1</f>
        <v>#DIV/0!</v>
      </c>
      <c r="AM600" t="str">
        <f>+LISTAS[[#This Row],[ID]]</f>
        <v>RESORTES LINEA COMPLEMENTARIA403</v>
      </c>
      <c r="AO600" s="43"/>
      <c r="AP600" s="39">
        <f>LISTAS[[#This Row],[COSTO]]+(LISTAS[[#This Row],[COSTO]]*AO600)</f>
        <v>0</v>
      </c>
      <c r="AQ600" s="44">
        <f>IF(AO600="",0,AP600/LISTAS[[#This Row],[VENTA NETA]]-1)</f>
        <v>0</v>
      </c>
      <c r="AS600" s="39">
        <v>0</v>
      </c>
      <c r="AT600" s="48" t="e">
        <f>+LISTAS[[#This Row],[COSTO]]/AS600-1</f>
        <v>#DIV/0!</v>
      </c>
      <c r="BA600" t="s">
        <v>895</v>
      </c>
      <c r="BB600" s="36"/>
    </row>
    <row r="601" spans="1:54" x14ac:dyDescent="0.35">
      <c r="A601" s="7" t="s">
        <v>1023</v>
      </c>
      <c r="B601" t="s">
        <v>895</v>
      </c>
      <c r="C601">
        <v>404</v>
      </c>
      <c r="D601" t="s">
        <v>1020</v>
      </c>
      <c r="E601" s="2">
        <v>1506.6</v>
      </c>
      <c r="F601" s="7" t="str">
        <f>+_xlfn.XLOOKUP(LISTAS[[#This Row],[ID]],_01_CODIGOS_Y_COSTOS_xlsm[Producto y N°],_01_CODIGOS_Y_COSTOS_xlsm[FABRICA],"",0,1)</f>
        <v>RESORTES</v>
      </c>
      <c r="G601" s="26">
        <f>LISTAS[[#This Row],[Precio]]*(1-0.46)</f>
        <v>813.56399999999996</v>
      </c>
      <c r="H601" s="1">
        <f>+_xlfn.XLOOKUP(LISTAS[[#This Row],[ID]],_01_CODIGOS_Y_COSTOS_xlsm[Producto y N°],_01_CODIGOS_Y_COSTOS_xlsm[COSTO],0,0,1)</f>
        <v>0</v>
      </c>
      <c r="I601" s="27">
        <f>+IFERROR(LISTAS[[#This Row],[VENTA NETA]]/LISTAS[[#This Row],[COSTO]]-1,0)</f>
        <v>0</v>
      </c>
      <c r="J601" s="50" t="str">
        <f>IFERROR(VLOOKUP(LISTAS[[#This Row],[ID]],_01_CODIGOS_Y_COSTOS_xlsm[[Producto y N°]:[CODIGO]],2,0),"")</f>
        <v>404</v>
      </c>
      <c r="O601" t="s">
        <v>1023</v>
      </c>
      <c r="AB601" s="12" t="str">
        <f>+LISTAS[[#This Row],[Codigo]]&amp;LISTAS[[#This Row],[Fabrica]]</f>
        <v>404RESORTES</v>
      </c>
      <c r="AC601" s="13" t="str">
        <f>+LISTAS[[#This Row],[Codigo]]</f>
        <v>404</v>
      </c>
      <c r="AD601" s="13" t="str">
        <f>+LISTAS[[#This Row],[ID]]</f>
        <v>RESORTES LINEA COMPLEMENTARIA404</v>
      </c>
      <c r="AH601" s="36"/>
      <c r="AI601" s="37">
        <f>+LISTAS[[#This Row],[Precio]]+(LISTAS[[#This Row],[Precio]]*AH601)</f>
        <v>1506.6</v>
      </c>
      <c r="AJ601" s="38">
        <f t="shared" si="9"/>
        <v>753.3</v>
      </c>
      <c r="AL601" s="35" t="e">
        <f>+AJ601/LISTAS[[#This Row],[COSTO]]-1</f>
        <v>#DIV/0!</v>
      </c>
      <c r="AM601" t="str">
        <f>+LISTAS[[#This Row],[ID]]</f>
        <v>RESORTES LINEA COMPLEMENTARIA404</v>
      </c>
      <c r="AO601" s="43"/>
      <c r="AP601" s="39">
        <f>LISTAS[[#This Row],[COSTO]]+(LISTAS[[#This Row],[COSTO]]*AO601)</f>
        <v>0</v>
      </c>
      <c r="AQ601" s="44">
        <f>IF(AO601="",0,AP601/LISTAS[[#This Row],[VENTA NETA]]-1)</f>
        <v>0</v>
      </c>
      <c r="AS601" s="39">
        <v>0</v>
      </c>
      <c r="AT601" s="48" t="e">
        <f>+LISTAS[[#This Row],[COSTO]]/AS601-1</f>
        <v>#DIV/0!</v>
      </c>
      <c r="BA601" t="s">
        <v>895</v>
      </c>
      <c r="BB601" s="36"/>
    </row>
    <row r="602" spans="1:54" x14ac:dyDescent="0.35">
      <c r="A602" s="7" t="s">
        <v>1024</v>
      </c>
      <c r="B602" t="s">
        <v>895</v>
      </c>
      <c r="C602">
        <v>405</v>
      </c>
      <c r="D602" t="s">
        <v>1025</v>
      </c>
      <c r="E602" s="2">
        <v>2195.04</v>
      </c>
      <c r="F602" s="7" t="str">
        <f>+_xlfn.XLOOKUP(LISTAS[[#This Row],[ID]],_01_CODIGOS_Y_COSTOS_xlsm[Producto y N°],_01_CODIGOS_Y_COSTOS_xlsm[FABRICA],"",0,1)</f>
        <v>RESORTES</v>
      </c>
      <c r="G602" s="26">
        <f>LISTAS[[#This Row],[Precio]]*(1-0.46)</f>
        <v>1185.3216</v>
      </c>
      <c r="H602" s="1">
        <f>+_xlfn.XLOOKUP(LISTAS[[#This Row],[ID]],_01_CODIGOS_Y_COSTOS_xlsm[Producto y N°],_01_CODIGOS_Y_COSTOS_xlsm[COSTO],0,0,1)</f>
        <v>0</v>
      </c>
      <c r="I602" s="27">
        <f>+IFERROR(LISTAS[[#This Row],[VENTA NETA]]/LISTAS[[#This Row],[COSTO]]-1,0)</f>
        <v>0</v>
      </c>
      <c r="J602" s="50" t="str">
        <f>IFERROR(VLOOKUP(LISTAS[[#This Row],[ID]],_01_CODIGOS_Y_COSTOS_xlsm[[Producto y N°]:[CODIGO]],2,0),"")</f>
        <v>405</v>
      </c>
      <c r="O602" t="s">
        <v>1024</v>
      </c>
      <c r="AB602" s="12" t="str">
        <f>+LISTAS[[#This Row],[Codigo]]&amp;LISTAS[[#This Row],[Fabrica]]</f>
        <v>405RESORTES</v>
      </c>
      <c r="AC602" s="13" t="str">
        <f>+LISTAS[[#This Row],[Codigo]]</f>
        <v>405</v>
      </c>
      <c r="AD602" s="13" t="str">
        <f>+LISTAS[[#This Row],[ID]]</f>
        <v>RESORTES LINEA COMPLEMENTARIA405</v>
      </c>
      <c r="AH602" s="36"/>
      <c r="AI602" s="37">
        <f>+LISTAS[[#This Row],[Precio]]+(LISTAS[[#This Row],[Precio]]*AH602)</f>
        <v>2195.04</v>
      </c>
      <c r="AJ602" s="38">
        <f t="shared" si="9"/>
        <v>1097.52</v>
      </c>
      <c r="AL602" s="35" t="e">
        <f>+AJ602/LISTAS[[#This Row],[COSTO]]-1</f>
        <v>#DIV/0!</v>
      </c>
      <c r="AM602" t="str">
        <f>+LISTAS[[#This Row],[ID]]</f>
        <v>RESORTES LINEA COMPLEMENTARIA405</v>
      </c>
      <c r="AO602" s="43"/>
      <c r="AP602" s="39">
        <f>LISTAS[[#This Row],[COSTO]]+(LISTAS[[#This Row],[COSTO]]*AO602)</f>
        <v>0</v>
      </c>
      <c r="AQ602" s="44">
        <f>IF(AO602="",0,AP602/LISTAS[[#This Row],[VENTA NETA]]-1)</f>
        <v>0</v>
      </c>
      <c r="AS602" s="39">
        <v>0</v>
      </c>
      <c r="AT602" s="48" t="e">
        <f>+LISTAS[[#This Row],[COSTO]]/AS602-1</f>
        <v>#DIV/0!</v>
      </c>
      <c r="BA602" t="s">
        <v>895</v>
      </c>
      <c r="BB602" s="36"/>
    </row>
    <row r="603" spans="1:54" x14ac:dyDescent="0.35">
      <c r="A603" s="7" t="s">
        <v>1026</v>
      </c>
      <c r="B603" t="s">
        <v>895</v>
      </c>
      <c r="C603">
        <v>407</v>
      </c>
      <c r="D603" t="s">
        <v>1027</v>
      </c>
      <c r="E603" s="2">
        <v>1657.84</v>
      </c>
      <c r="F603" s="7" t="str">
        <f>+_xlfn.XLOOKUP(LISTAS[[#This Row],[ID]],_01_CODIGOS_Y_COSTOS_xlsm[Producto y N°],_01_CODIGOS_Y_COSTOS_xlsm[FABRICA],"",0,1)</f>
        <v>RESORTES</v>
      </c>
      <c r="G603" s="26">
        <f>LISTAS[[#This Row],[Precio]]*(1-0.46)</f>
        <v>895.23360000000002</v>
      </c>
      <c r="H603" s="1">
        <f>+_xlfn.XLOOKUP(LISTAS[[#This Row],[ID]],_01_CODIGOS_Y_COSTOS_xlsm[Producto y N°],_01_CODIGOS_Y_COSTOS_xlsm[COSTO],0,0,1)</f>
        <v>126.9</v>
      </c>
      <c r="I603" s="27">
        <f>+IFERROR(LISTAS[[#This Row],[VENTA NETA]]/LISTAS[[#This Row],[COSTO]]-1,0)</f>
        <v>6.0546382978723399</v>
      </c>
      <c r="J603" s="50" t="str">
        <f>IFERROR(VLOOKUP(LISTAS[[#This Row],[ID]],_01_CODIGOS_Y_COSTOS_xlsm[[Producto y N°]:[CODIGO]],2,0),"")</f>
        <v>407</v>
      </c>
      <c r="O603" t="s">
        <v>1026</v>
      </c>
      <c r="AB603" s="12" t="str">
        <f>+LISTAS[[#This Row],[Codigo]]&amp;LISTAS[[#This Row],[Fabrica]]</f>
        <v>407RESORTES</v>
      </c>
      <c r="AC603" s="13" t="str">
        <f>+LISTAS[[#This Row],[Codigo]]</f>
        <v>407</v>
      </c>
      <c r="AD603" s="13" t="str">
        <f>+LISTAS[[#This Row],[ID]]</f>
        <v>RESORTES LINEA COMPLEMENTARIA407</v>
      </c>
      <c r="AH603" s="36"/>
      <c r="AI603" s="37">
        <f>+LISTAS[[#This Row],[Precio]]+(LISTAS[[#This Row],[Precio]]*AH603)</f>
        <v>1657.84</v>
      </c>
      <c r="AJ603" s="38">
        <f t="shared" si="9"/>
        <v>828.92</v>
      </c>
      <c r="AL603" s="35">
        <f>+AJ603/LISTAS[[#This Row],[COSTO]]-1</f>
        <v>5.5320724980299438</v>
      </c>
      <c r="AM603" t="str">
        <f>+LISTAS[[#This Row],[ID]]</f>
        <v>RESORTES LINEA COMPLEMENTARIA407</v>
      </c>
      <c r="AO603" s="43"/>
      <c r="AP603" s="39">
        <f>LISTAS[[#This Row],[COSTO]]+(LISTAS[[#This Row],[COSTO]]*AO603)</f>
        <v>126.9</v>
      </c>
      <c r="AQ603" s="44">
        <f>IF(AO603="",0,AP603/LISTAS[[#This Row],[VENTA NETA]]-1)</f>
        <v>0</v>
      </c>
      <c r="AS603" s="39">
        <v>0</v>
      </c>
      <c r="AT603" s="48" t="e">
        <f>+LISTAS[[#This Row],[COSTO]]/AS603-1</f>
        <v>#DIV/0!</v>
      </c>
      <c r="BA603" t="s">
        <v>895</v>
      </c>
      <c r="BB603" s="36"/>
    </row>
    <row r="604" spans="1:54" x14ac:dyDescent="0.35">
      <c r="A604" s="7" t="s">
        <v>1028</v>
      </c>
      <c r="B604" t="s">
        <v>895</v>
      </c>
      <c r="C604">
        <v>408</v>
      </c>
      <c r="D604" t="s">
        <v>834</v>
      </c>
      <c r="E604" s="2">
        <v>1657.84</v>
      </c>
      <c r="F604" s="7" t="str">
        <f>+_xlfn.XLOOKUP(LISTAS[[#This Row],[ID]],_01_CODIGOS_Y_COSTOS_xlsm[Producto y N°],_01_CODIGOS_Y_COSTOS_xlsm[FABRICA],"",0,1)</f>
        <v>RESORTES</v>
      </c>
      <c r="G604" s="26">
        <f>LISTAS[[#This Row],[Precio]]*(1-0.46)</f>
        <v>895.23360000000002</v>
      </c>
      <c r="H604" s="1">
        <f>+_xlfn.XLOOKUP(LISTAS[[#This Row],[ID]],_01_CODIGOS_Y_COSTOS_xlsm[Producto y N°],_01_CODIGOS_Y_COSTOS_xlsm[COSTO],0,0,1)</f>
        <v>0</v>
      </c>
      <c r="I604" s="27">
        <f>+IFERROR(LISTAS[[#This Row],[VENTA NETA]]/LISTAS[[#This Row],[COSTO]]-1,0)</f>
        <v>0</v>
      </c>
      <c r="J604" s="50" t="str">
        <f>IFERROR(VLOOKUP(LISTAS[[#This Row],[ID]],_01_CODIGOS_Y_COSTOS_xlsm[[Producto y N°]:[CODIGO]],2,0),"")</f>
        <v>408</v>
      </c>
      <c r="O604" t="s">
        <v>1028</v>
      </c>
      <c r="AB604" s="12" t="str">
        <f>+LISTAS[[#This Row],[Codigo]]&amp;LISTAS[[#This Row],[Fabrica]]</f>
        <v>408RESORTES</v>
      </c>
      <c r="AC604" s="13" t="str">
        <f>+LISTAS[[#This Row],[Codigo]]</f>
        <v>408</v>
      </c>
      <c r="AD604" s="13" t="str">
        <f>+LISTAS[[#This Row],[ID]]</f>
        <v>RESORTES LINEA COMPLEMENTARIA408</v>
      </c>
      <c r="AH604" s="36"/>
      <c r="AI604" s="37">
        <f>+LISTAS[[#This Row],[Precio]]+(LISTAS[[#This Row],[Precio]]*AH604)</f>
        <v>1657.84</v>
      </c>
      <c r="AJ604" s="38">
        <f t="shared" si="9"/>
        <v>828.92</v>
      </c>
      <c r="AL604" s="35" t="e">
        <f>+AJ604/LISTAS[[#This Row],[COSTO]]-1</f>
        <v>#DIV/0!</v>
      </c>
      <c r="AM604" t="str">
        <f>+LISTAS[[#This Row],[ID]]</f>
        <v>RESORTES LINEA COMPLEMENTARIA408</v>
      </c>
      <c r="AO604" s="43"/>
      <c r="AP604" s="39">
        <f>LISTAS[[#This Row],[COSTO]]+(LISTAS[[#This Row],[COSTO]]*AO604)</f>
        <v>0</v>
      </c>
      <c r="AQ604" s="44">
        <f>IF(AO604="",0,AP604/LISTAS[[#This Row],[VENTA NETA]]-1)</f>
        <v>0</v>
      </c>
      <c r="AS604" s="39">
        <v>0</v>
      </c>
      <c r="AT604" s="48" t="e">
        <f>+LISTAS[[#This Row],[COSTO]]/AS604-1</f>
        <v>#DIV/0!</v>
      </c>
      <c r="BA604" t="s">
        <v>895</v>
      </c>
      <c r="BB604" s="36"/>
    </row>
    <row r="605" spans="1:54" x14ac:dyDescent="0.35">
      <c r="A605" s="7" t="s">
        <v>1029</v>
      </c>
      <c r="B605" t="s">
        <v>895</v>
      </c>
      <c r="C605">
        <v>410</v>
      </c>
      <c r="D605" t="s">
        <v>1030</v>
      </c>
      <c r="E605" s="2">
        <v>1657.84</v>
      </c>
      <c r="F605" s="7" t="str">
        <f>+_xlfn.XLOOKUP(LISTAS[[#This Row],[ID]],_01_CODIGOS_Y_COSTOS_xlsm[Producto y N°],_01_CODIGOS_Y_COSTOS_xlsm[FABRICA],"",0,1)</f>
        <v>RESORTES</v>
      </c>
      <c r="G605" s="26">
        <f>LISTAS[[#This Row],[Precio]]*(1-0.46)</f>
        <v>895.23360000000002</v>
      </c>
      <c r="H605" s="1">
        <f>+_xlfn.XLOOKUP(LISTAS[[#This Row],[ID]],_01_CODIGOS_Y_COSTOS_xlsm[Producto y N°],_01_CODIGOS_Y_COSTOS_xlsm[COSTO],0,0,1)</f>
        <v>0</v>
      </c>
      <c r="I605" s="27">
        <f>+IFERROR(LISTAS[[#This Row],[VENTA NETA]]/LISTAS[[#This Row],[COSTO]]-1,0)</f>
        <v>0</v>
      </c>
      <c r="J605" s="50" t="str">
        <f>IFERROR(VLOOKUP(LISTAS[[#This Row],[ID]],_01_CODIGOS_Y_COSTOS_xlsm[[Producto y N°]:[CODIGO]],2,0),"")</f>
        <v>410</v>
      </c>
      <c r="O605" t="s">
        <v>1029</v>
      </c>
      <c r="AB605" s="12" t="str">
        <f>+LISTAS[[#This Row],[Codigo]]&amp;LISTAS[[#This Row],[Fabrica]]</f>
        <v>410RESORTES</v>
      </c>
      <c r="AC605" s="13" t="str">
        <f>+LISTAS[[#This Row],[Codigo]]</f>
        <v>410</v>
      </c>
      <c r="AD605" s="13" t="str">
        <f>+LISTAS[[#This Row],[ID]]</f>
        <v>RESORTES LINEA COMPLEMENTARIA410</v>
      </c>
      <c r="AH605" s="36"/>
      <c r="AI605" s="37">
        <f>+LISTAS[[#This Row],[Precio]]+(LISTAS[[#This Row],[Precio]]*AH605)</f>
        <v>1657.84</v>
      </c>
      <c r="AJ605" s="38">
        <f t="shared" si="9"/>
        <v>828.92</v>
      </c>
      <c r="AL605" s="35" t="e">
        <f>+AJ605/LISTAS[[#This Row],[COSTO]]-1</f>
        <v>#DIV/0!</v>
      </c>
      <c r="AM605" t="str">
        <f>+LISTAS[[#This Row],[ID]]</f>
        <v>RESORTES LINEA COMPLEMENTARIA410</v>
      </c>
      <c r="AO605" s="43"/>
      <c r="AP605" s="39">
        <f>LISTAS[[#This Row],[COSTO]]+(LISTAS[[#This Row],[COSTO]]*AO605)</f>
        <v>0</v>
      </c>
      <c r="AQ605" s="44">
        <f>IF(AO605="",0,AP605/LISTAS[[#This Row],[VENTA NETA]]-1)</f>
        <v>0</v>
      </c>
      <c r="AS605" s="39">
        <v>0</v>
      </c>
      <c r="AT605" s="48" t="e">
        <f>+LISTAS[[#This Row],[COSTO]]/AS605-1</f>
        <v>#DIV/0!</v>
      </c>
      <c r="BA605" t="s">
        <v>895</v>
      </c>
      <c r="BB605" s="36"/>
    </row>
    <row r="606" spans="1:54" x14ac:dyDescent="0.35">
      <c r="A606" s="7" t="s">
        <v>1031</v>
      </c>
      <c r="B606" t="s">
        <v>895</v>
      </c>
      <c r="C606">
        <v>411</v>
      </c>
      <c r="D606" t="s">
        <v>1032</v>
      </c>
      <c r="E606" s="2">
        <v>1989.4</v>
      </c>
      <c r="F606" s="7" t="str">
        <f>+_xlfn.XLOOKUP(LISTAS[[#This Row],[ID]],_01_CODIGOS_Y_COSTOS_xlsm[Producto y N°],_01_CODIGOS_Y_COSTOS_xlsm[FABRICA],"",0,1)</f>
        <v>RESORTES</v>
      </c>
      <c r="G606" s="26">
        <f>LISTAS[[#This Row],[Precio]]*(1-0.46)</f>
        <v>1074.2760000000001</v>
      </c>
      <c r="H606" s="1">
        <f>+_xlfn.XLOOKUP(LISTAS[[#This Row],[ID]],_01_CODIGOS_Y_COSTOS_xlsm[Producto y N°],_01_CODIGOS_Y_COSTOS_xlsm[COSTO],0,0,1)</f>
        <v>0</v>
      </c>
      <c r="I606" s="27">
        <f>+IFERROR(LISTAS[[#This Row],[VENTA NETA]]/LISTAS[[#This Row],[COSTO]]-1,0)</f>
        <v>0</v>
      </c>
      <c r="J606" s="50" t="str">
        <f>IFERROR(VLOOKUP(LISTAS[[#This Row],[ID]],_01_CODIGOS_Y_COSTOS_xlsm[[Producto y N°]:[CODIGO]],2,0),"")</f>
        <v>411</v>
      </c>
      <c r="O606" t="s">
        <v>1031</v>
      </c>
      <c r="AB606" s="12" t="str">
        <f>+LISTAS[[#This Row],[Codigo]]&amp;LISTAS[[#This Row],[Fabrica]]</f>
        <v>411RESORTES</v>
      </c>
      <c r="AC606" s="13" t="str">
        <f>+LISTAS[[#This Row],[Codigo]]</f>
        <v>411</v>
      </c>
      <c r="AD606" s="13" t="str">
        <f>+LISTAS[[#This Row],[ID]]</f>
        <v>RESORTES LINEA COMPLEMENTARIA411</v>
      </c>
      <c r="AH606" s="36"/>
      <c r="AI606" s="37">
        <f>+LISTAS[[#This Row],[Precio]]+(LISTAS[[#This Row],[Precio]]*AH606)</f>
        <v>1989.4</v>
      </c>
      <c r="AJ606" s="38">
        <f t="shared" si="9"/>
        <v>994.7</v>
      </c>
      <c r="AL606" s="35" t="e">
        <f>+AJ606/LISTAS[[#This Row],[COSTO]]-1</f>
        <v>#DIV/0!</v>
      </c>
      <c r="AM606" t="str">
        <f>+LISTAS[[#This Row],[ID]]</f>
        <v>RESORTES LINEA COMPLEMENTARIA411</v>
      </c>
      <c r="AO606" s="43"/>
      <c r="AP606" s="39">
        <f>LISTAS[[#This Row],[COSTO]]+(LISTAS[[#This Row],[COSTO]]*AO606)</f>
        <v>0</v>
      </c>
      <c r="AQ606" s="44">
        <f>IF(AO606="",0,AP606/LISTAS[[#This Row],[VENTA NETA]]-1)</f>
        <v>0</v>
      </c>
      <c r="AS606" s="39">
        <v>0</v>
      </c>
      <c r="AT606" s="48" t="e">
        <f>+LISTAS[[#This Row],[COSTO]]/AS606-1</f>
        <v>#DIV/0!</v>
      </c>
      <c r="BA606" t="s">
        <v>895</v>
      </c>
      <c r="BB606" s="36"/>
    </row>
    <row r="607" spans="1:54" x14ac:dyDescent="0.35">
      <c r="A607" s="7" t="s">
        <v>1033</v>
      </c>
      <c r="B607" t="s">
        <v>1034</v>
      </c>
      <c r="C607">
        <v>110</v>
      </c>
      <c r="D607" t="s">
        <v>5859</v>
      </c>
      <c r="E607" s="2">
        <v>2836.12</v>
      </c>
      <c r="F607" s="7" t="str">
        <f>+_xlfn.XLOOKUP(LISTAS[[#This Row],[ID]],_01_CODIGOS_Y_COSTOS_xlsm[Producto y N°],_01_CODIGOS_Y_COSTOS_xlsm[FABRICA],"",0,1)</f>
        <v>RESORTES</v>
      </c>
      <c r="G607" s="26">
        <f>LISTAS[[#This Row],[Precio]]*(1-0.46)</f>
        <v>1531.5047999999999</v>
      </c>
      <c r="H607" s="1">
        <f>+_xlfn.XLOOKUP(LISTAS[[#This Row],[ID]],_01_CODIGOS_Y_COSTOS_xlsm[Producto y N°],_01_CODIGOS_Y_COSTOS_xlsm[COSTO],0,0,1)</f>
        <v>0</v>
      </c>
      <c r="I607" s="27">
        <f>+IFERROR(LISTAS[[#This Row],[VENTA NETA]]/LISTAS[[#This Row],[COSTO]]-1,0)</f>
        <v>0</v>
      </c>
      <c r="J607" s="50" t="str">
        <f>IFERROR(VLOOKUP(LISTAS[[#This Row],[ID]],_01_CODIGOS_Y_COSTOS_xlsm[[Producto y N°]:[CODIGO]],2,0),"")</f>
        <v>110</v>
      </c>
      <c r="O607" t="s">
        <v>1033</v>
      </c>
      <c r="AB607" s="12" t="str">
        <f>+LISTAS[[#This Row],[Codigo]]&amp;LISTAS[[#This Row],[Fabrica]]</f>
        <v>110RESORTES</v>
      </c>
      <c r="AC607" s="13" t="str">
        <f>+LISTAS[[#This Row],[Codigo]]</f>
        <v>110</v>
      </c>
      <c r="AD607" s="13" t="str">
        <f>+LISTAS[[#This Row],[ID]]</f>
        <v>RESORTES LINEA PESADA110</v>
      </c>
      <c r="AH607" s="36"/>
      <c r="AI607" s="37">
        <f>+LISTAS[[#This Row],[Precio]]+(LISTAS[[#This Row],[Precio]]*AH607)</f>
        <v>2836.12</v>
      </c>
      <c r="AJ607" s="38">
        <f t="shared" si="9"/>
        <v>1418.06</v>
      </c>
      <c r="AL607" s="35" t="e">
        <f>+AJ607/LISTAS[[#This Row],[COSTO]]-1</f>
        <v>#DIV/0!</v>
      </c>
      <c r="AM607" t="str">
        <f>+LISTAS[[#This Row],[ID]]</f>
        <v>RESORTES LINEA PESADA110</v>
      </c>
      <c r="AO607" s="43"/>
      <c r="AP607" s="39">
        <f>LISTAS[[#This Row],[COSTO]]+(LISTAS[[#This Row],[COSTO]]*AO607)</f>
        <v>0</v>
      </c>
      <c r="AQ607" s="44">
        <f>IF(AO607="",0,AP607/LISTAS[[#This Row],[VENTA NETA]]-1)</f>
        <v>0</v>
      </c>
      <c r="AS607" s="39">
        <v>0</v>
      </c>
      <c r="AT607" s="48" t="e">
        <f>+LISTAS[[#This Row],[COSTO]]/AS607-1</f>
        <v>#DIV/0!</v>
      </c>
      <c r="BA607" t="s">
        <v>1034</v>
      </c>
      <c r="BB607" s="36"/>
    </row>
    <row r="608" spans="1:54" x14ac:dyDescent="0.35">
      <c r="A608" s="7" t="s">
        <v>1035</v>
      </c>
      <c r="B608" t="s">
        <v>1034</v>
      </c>
      <c r="C608">
        <v>112</v>
      </c>
      <c r="D608" t="s">
        <v>5860</v>
      </c>
      <c r="E608" s="2">
        <v>2836.12</v>
      </c>
      <c r="F608" s="7" t="str">
        <f>+_xlfn.XLOOKUP(LISTAS[[#This Row],[ID]],_01_CODIGOS_Y_COSTOS_xlsm[Producto y N°],_01_CODIGOS_Y_COSTOS_xlsm[FABRICA],"",0,1)</f>
        <v>RESORTES</v>
      </c>
      <c r="G608" s="26">
        <f>LISTAS[[#This Row],[Precio]]*(1-0.46)</f>
        <v>1531.5047999999999</v>
      </c>
      <c r="H608" s="1">
        <f>+_xlfn.XLOOKUP(LISTAS[[#This Row],[ID]],_01_CODIGOS_Y_COSTOS_xlsm[Producto y N°],_01_CODIGOS_Y_COSTOS_xlsm[COSTO],0,0,1)</f>
        <v>0</v>
      </c>
      <c r="I608" s="27">
        <f>+IFERROR(LISTAS[[#This Row],[VENTA NETA]]/LISTAS[[#This Row],[COSTO]]-1,0)</f>
        <v>0</v>
      </c>
      <c r="J608" s="50" t="str">
        <f>IFERROR(VLOOKUP(LISTAS[[#This Row],[ID]],_01_CODIGOS_Y_COSTOS_xlsm[[Producto y N°]:[CODIGO]],2,0),"")</f>
        <v>112</v>
      </c>
      <c r="O608" t="s">
        <v>1035</v>
      </c>
      <c r="AB608" s="12" t="str">
        <f>+LISTAS[[#This Row],[Codigo]]&amp;LISTAS[[#This Row],[Fabrica]]</f>
        <v>112RESORTES</v>
      </c>
      <c r="AC608" s="13" t="str">
        <f>+LISTAS[[#This Row],[Codigo]]</f>
        <v>112</v>
      </c>
      <c r="AD608" s="13" t="str">
        <f>+LISTAS[[#This Row],[ID]]</f>
        <v>RESORTES LINEA PESADA112</v>
      </c>
      <c r="AH608" s="36"/>
      <c r="AI608" s="37">
        <f>+LISTAS[[#This Row],[Precio]]+(LISTAS[[#This Row],[Precio]]*AH608)</f>
        <v>2836.12</v>
      </c>
      <c r="AJ608" s="38">
        <f t="shared" si="9"/>
        <v>1418.06</v>
      </c>
      <c r="AL608" s="35" t="e">
        <f>+AJ608/LISTAS[[#This Row],[COSTO]]-1</f>
        <v>#DIV/0!</v>
      </c>
      <c r="AM608" t="str">
        <f>+LISTAS[[#This Row],[ID]]</f>
        <v>RESORTES LINEA PESADA112</v>
      </c>
      <c r="AO608" s="43"/>
      <c r="AP608" s="39">
        <f>LISTAS[[#This Row],[COSTO]]+(LISTAS[[#This Row],[COSTO]]*AO608)</f>
        <v>0</v>
      </c>
      <c r="AQ608" s="44">
        <f>IF(AO608="",0,AP608/LISTAS[[#This Row],[VENTA NETA]]-1)</f>
        <v>0</v>
      </c>
      <c r="AS608" s="39">
        <v>0</v>
      </c>
      <c r="AT608" s="48" t="e">
        <f>+LISTAS[[#This Row],[COSTO]]/AS608-1</f>
        <v>#DIV/0!</v>
      </c>
      <c r="BA608" t="s">
        <v>1034</v>
      </c>
      <c r="BB608" s="36"/>
    </row>
    <row r="609" spans="1:54" x14ac:dyDescent="0.35">
      <c r="A609" s="7" t="s">
        <v>1036</v>
      </c>
      <c r="B609" t="s">
        <v>1034</v>
      </c>
      <c r="C609">
        <v>114</v>
      </c>
      <c r="D609" t="s">
        <v>5861</v>
      </c>
      <c r="E609" s="2">
        <v>2448.2800000000002</v>
      </c>
      <c r="F609" s="7" t="str">
        <f>+_xlfn.XLOOKUP(LISTAS[[#This Row],[ID]],_01_CODIGOS_Y_COSTOS_xlsm[Producto y N°],_01_CODIGOS_Y_COSTOS_xlsm[FABRICA],"",0,1)</f>
        <v>RESORTES</v>
      </c>
      <c r="G609" s="26">
        <f>LISTAS[[#This Row],[Precio]]*(1-0.46)</f>
        <v>1322.0712000000001</v>
      </c>
      <c r="H609" s="1">
        <f>+_xlfn.XLOOKUP(LISTAS[[#This Row],[ID]],_01_CODIGOS_Y_COSTOS_xlsm[Producto y N°],_01_CODIGOS_Y_COSTOS_xlsm[COSTO],0,0,1)</f>
        <v>451.2</v>
      </c>
      <c r="I609" s="27">
        <f>+IFERROR(LISTAS[[#This Row],[VENTA NETA]]/LISTAS[[#This Row],[COSTO]]-1,0)</f>
        <v>1.9301223404255321</v>
      </c>
      <c r="J609" s="50" t="str">
        <f>IFERROR(VLOOKUP(LISTAS[[#This Row],[ID]],_01_CODIGOS_Y_COSTOS_xlsm[[Producto y N°]:[CODIGO]],2,0),"")</f>
        <v>114</v>
      </c>
      <c r="O609" t="s">
        <v>1036</v>
      </c>
      <c r="AB609" s="12" t="str">
        <f>+LISTAS[[#This Row],[Codigo]]&amp;LISTAS[[#This Row],[Fabrica]]</f>
        <v>114RESORTES</v>
      </c>
      <c r="AC609" s="13" t="str">
        <f>+LISTAS[[#This Row],[Codigo]]</f>
        <v>114</v>
      </c>
      <c r="AD609" s="13" t="str">
        <f>+LISTAS[[#This Row],[ID]]</f>
        <v>RESORTES LINEA PESADA114</v>
      </c>
      <c r="AH609" s="36"/>
      <c r="AI609" s="37">
        <f>+LISTAS[[#This Row],[Precio]]+(LISTAS[[#This Row],[Precio]]*AH609)</f>
        <v>2448.2800000000002</v>
      </c>
      <c r="AJ609" s="38">
        <f t="shared" si="9"/>
        <v>1224.1400000000001</v>
      </c>
      <c r="AL609" s="35">
        <f>+AJ609/LISTAS[[#This Row],[COSTO]]-1</f>
        <v>1.7130762411347522</v>
      </c>
      <c r="AM609" t="str">
        <f>+LISTAS[[#This Row],[ID]]</f>
        <v>RESORTES LINEA PESADA114</v>
      </c>
      <c r="AO609" s="43"/>
      <c r="AP609" s="39">
        <f>LISTAS[[#This Row],[COSTO]]+(LISTAS[[#This Row],[COSTO]]*AO609)</f>
        <v>451.2</v>
      </c>
      <c r="AQ609" s="44">
        <f>IF(AO609="",0,AP609/LISTAS[[#This Row],[VENTA NETA]]-1)</f>
        <v>0</v>
      </c>
      <c r="AS609" s="39">
        <v>0</v>
      </c>
      <c r="AT609" s="48" t="e">
        <f>+LISTAS[[#This Row],[COSTO]]/AS609-1</f>
        <v>#DIV/0!</v>
      </c>
      <c r="BA609" t="s">
        <v>1034</v>
      </c>
      <c r="BB609" s="36"/>
    </row>
    <row r="610" spans="1:54" x14ac:dyDescent="0.35">
      <c r="A610" s="7" t="s">
        <v>1037</v>
      </c>
      <c r="B610" t="s">
        <v>1034</v>
      </c>
      <c r="C610">
        <v>116</v>
      </c>
      <c r="D610" t="s">
        <v>5862</v>
      </c>
      <c r="E610" s="2">
        <v>2645.72</v>
      </c>
      <c r="F610" s="7" t="str">
        <f>+_xlfn.XLOOKUP(LISTAS[[#This Row],[ID]],_01_CODIGOS_Y_COSTOS_xlsm[Producto y N°],_01_CODIGOS_Y_COSTOS_xlsm[FABRICA],"",0,1)</f>
        <v>RESORTES</v>
      </c>
      <c r="G610" s="26">
        <f>LISTAS[[#This Row],[Precio]]*(1-0.46)</f>
        <v>1428.6887999999999</v>
      </c>
      <c r="H610" s="1">
        <f>+_xlfn.XLOOKUP(LISTAS[[#This Row],[ID]],_01_CODIGOS_Y_COSTOS_xlsm[Producto y N°],_01_CODIGOS_Y_COSTOS_xlsm[COSTO],0,0,1)</f>
        <v>507.6</v>
      </c>
      <c r="I610" s="27">
        <f>+IFERROR(LISTAS[[#This Row],[VENTA NETA]]/LISTAS[[#This Row],[COSTO]]-1,0)</f>
        <v>1.8145957446808509</v>
      </c>
      <c r="J610" s="50" t="str">
        <f>IFERROR(VLOOKUP(LISTAS[[#This Row],[ID]],_01_CODIGOS_Y_COSTOS_xlsm[[Producto y N°]:[CODIGO]],2,0),"")</f>
        <v>116</v>
      </c>
      <c r="O610" t="s">
        <v>1037</v>
      </c>
      <c r="AB610" s="12" t="str">
        <f>+LISTAS[[#This Row],[Codigo]]&amp;LISTAS[[#This Row],[Fabrica]]</f>
        <v>116RESORTES</v>
      </c>
      <c r="AC610" s="13" t="str">
        <f>+LISTAS[[#This Row],[Codigo]]</f>
        <v>116</v>
      </c>
      <c r="AD610" s="13" t="str">
        <f>+LISTAS[[#This Row],[ID]]</f>
        <v>RESORTES LINEA PESADA116</v>
      </c>
      <c r="AH610" s="36"/>
      <c r="AI610" s="37">
        <f>+LISTAS[[#This Row],[Precio]]+(LISTAS[[#This Row],[Precio]]*AH610)</f>
        <v>2645.72</v>
      </c>
      <c r="AJ610" s="38">
        <f t="shared" si="9"/>
        <v>1322.86</v>
      </c>
      <c r="AL610" s="35">
        <f>+AJ610/LISTAS[[#This Row],[COSTO]]-1</f>
        <v>1.6061071710007879</v>
      </c>
      <c r="AM610" t="str">
        <f>+LISTAS[[#This Row],[ID]]</f>
        <v>RESORTES LINEA PESADA116</v>
      </c>
      <c r="AO610" s="43"/>
      <c r="AP610" s="39">
        <f>LISTAS[[#This Row],[COSTO]]+(LISTAS[[#This Row],[COSTO]]*AO610)</f>
        <v>507.6</v>
      </c>
      <c r="AQ610" s="44">
        <f>IF(AO610="",0,AP610/LISTAS[[#This Row],[VENTA NETA]]-1)</f>
        <v>0</v>
      </c>
      <c r="AS610" s="39">
        <v>0</v>
      </c>
      <c r="AT610" s="48" t="e">
        <f>+LISTAS[[#This Row],[COSTO]]/AS610-1</f>
        <v>#DIV/0!</v>
      </c>
      <c r="BA610" t="s">
        <v>1034</v>
      </c>
      <c r="BB610" s="36"/>
    </row>
    <row r="611" spans="1:54" x14ac:dyDescent="0.35">
      <c r="A611" s="7" t="s">
        <v>1038</v>
      </c>
      <c r="B611" t="s">
        <v>1034</v>
      </c>
      <c r="C611">
        <v>118</v>
      </c>
      <c r="D611" t="s">
        <v>5863</v>
      </c>
      <c r="E611" s="2">
        <v>2170.2399999999998</v>
      </c>
      <c r="F611" s="7" t="str">
        <f>+_xlfn.XLOOKUP(LISTAS[[#This Row],[ID]],_01_CODIGOS_Y_COSTOS_xlsm[Producto y N°],_01_CODIGOS_Y_COSTOS_xlsm[FABRICA],"",0,1)</f>
        <v>RESORTES</v>
      </c>
      <c r="G611" s="26">
        <f>LISTAS[[#This Row],[Precio]]*(1-0.46)</f>
        <v>1171.9295999999999</v>
      </c>
      <c r="H611" s="1">
        <f>+_xlfn.XLOOKUP(LISTAS[[#This Row],[ID]],_01_CODIGOS_Y_COSTOS_xlsm[Producto y N°],_01_CODIGOS_Y_COSTOS_xlsm[COSTO],0,0,1)</f>
        <v>394.8</v>
      </c>
      <c r="I611" s="27">
        <f>+IFERROR(LISTAS[[#This Row],[VENTA NETA]]/LISTAS[[#This Row],[COSTO]]-1,0)</f>
        <v>1.9684133738601823</v>
      </c>
      <c r="J611" s="50" t="str">
        <f>IFERROR(VLOOKUP(LISTAS[[#This Row],[ID]],_01_CODIGOS_Y_COSTOS_xlsm[[Producto y N°]:[CODIGO]],2,0),"")</f>
        <v>118</v>
      </c>
      <c r="O611" t="s">
        <v>1038</v>
      </c>
      <c r="AB611" s="12" t="str">
        <f>+LISTAS[[#This Row],[Codigo]]&amp;LISTAS[[#This Row],[Fabrica]]</f>
        <v>118RESORTES</v>
      </c>
      <c r="AC611" s="13" t="str">
        <f>+LISTAS[[#This Row],[Codigo]]</f>
        <v>118</v>
      </c>
      <c r="AD611" s="13" t="str">
        <f>+LISTAS[[#This Row],[ID]]</f>
        <v>RESORTES LINEA PESADA118</v>
      </c>
      <c r="AH611" s="36"/>
      <c r="AI611" s="37">
        <f>+LISTAS[[#This Row],[Precio]]+(LISTAS[[#This Row],[Precio]]*AH611)</f>
        <v>2170.2399999999998</v>
      </c>
      <c r="AJ611" s="38">
        <f t="shared" si="9"/>
        <v>1085.1199999999999</v>
      </c>
      <c r="AL611" s="35">
        <f>+AJ611/LISTAS[[#This Row],[COSTO]]-1</f>
        <v>1.7485309017223907</v>
      </c>
      <c r="AM611" t="str">
        <f>+LISTAS[[#This Row],[ID]]</f>
        <v>RESORTES LINEA PESADA118</v>
      </c>
      <c r="AO611" s="43"/>
      <c r="AP611" s="39">
        <f>LISTAS[[#This Row],[COSTO]]+(LISTAS[[#This Row],[COSTO]]*AO611)</f>
        <v>394.8</v>
      </c>
      <c r="AQ611" s="44">
        <f>IF(AO611="",0,AP611/LISTAS[[#This Row],[VENTA NETA]]-1)</f>
        <v>0</v>
      </c>
      <c r="AS611" s="39">
        <v>0</v>
      </c>
      <c r="AT611" s="48" t="e">
        <f>+LISTAS[[#This Row],[COSTO]]/AS611-1</f>
        <v>#DIV/0!</v>
      </c>
      <c r="BA611" t="s">
        <v>1034</v>
      </c>
      <c r="BB611" s="36"/>
    </row>
    <row r="612" spans="1:54" x14ac:dyDescent="0.35">
      <c r="A612" s="7" t="s">
        <v>1039</v>
      </c>
      <c r="B612" t="s">
        <v>1034</v>
      </c>
      <c r="C612">
        <v>120</v>
      </c>
      <c r="D612" t="s">
        <v>5757</v>
      </c>
      <c r="E612" s="2">
        <v>2869.76</v>
      </c>
      <c r="F612" s="7" t="str">
        <f>+_xlfn.XLOOKUP(LISTAS[[#This Row],[ID]],_01_CODIGOS_Y_COSTOS_xlsm[Producto y N°],_01_CODIGOS_Y_COSTOS_xlsm[FABRICA],"",0,1)</f>
        <v>RESORTES</v>
      </c>
      <c r="G612" s="26">
        <f>LISTAS[[#This Row],[Precio]]*(1-0.46)</f>
        <v>1549.6704000000002</v>
      </c>
      <c r="H612" s="1">
        <f>+_xlfn.XLOOKUP(LISTAS[[#This Row],[ID]],_01_CODIGOS_Y_COSTOS_xlsm[Producto y N°],_01_CODIGOS_Y_COSTOS_xlsm[COSTO],0,0,1)</f>
        <v>0</v>
      </c>
      <c r="I612" s="27">
        <f>+IFERROR(LISTAS[[#This Row],[VENTA NETA]]/LISTAS[[#This Row],[COSTO]]-1,0)</f>
        <v>0</v>
      </c>
      <c r="J612" s="50" t="str">
        <f>IFERROR(VLOOKUP(LISTAS[[#This Row],[ID]],_01_CODIGOS_Y_COSTOS_xlsm[[Producto y N°]:[CODIGO]],2,0),"")</f>
        <v>120</v>
      </c>
      <c r="O612" t="s">
        <v>1039</v>
      </c>
      <c r="AB612" s="12" t="str">
        <f>+LISTAS[[#This Row],[Codigo]]&amp;LISTAS[[#This Row],[Fabrica]]</f>
        <v>120RESORTES</v>
      </c>
      <c r="AC612" s="13" t="str">
        <f>+LISTAS[[#This Row],[Codigo]]</f>
        <v>120</v>
      </c>
      <c r="AD612" s="13" t="str">
        <f>+LISTAS[[#This Row],[ID]]</f>
        <v>RESORTES LINEA PESADA120</v>
      </c>
      <c r="AH612" s="36"/>
      <c r="AI612" s="37">
        <f>+LISTAS[[#This Row],[Precio]]+(LISTAS[[#This Row],[Precio]]*AH612)</f>
        <v>2869.76</v>
      </c>
      <c r="AJ612" s="38">
        <f t="shared" si="9"/>
        <v>1434.88</v>
      </c>
      <c r="AL612" s="35" t="e">
        <f>+AJ612/LISTAS[[#This Row],[COSTO]]-1</f>
        <v>#DIV/0!</v>
      </c>
      <c r="AM612" t="str">
        <f>+LISTAS[[#This Row],[ID]]</f>
        <v>RESORTES LINEA PESADA120</v>
      </c>
      <c r="AO612" s="43"/>
      <c r="AP612" s="39">
        <f>LISTAS[[#This Row],[COSTO]]+(LISTAS[[#This Row],[COSTO]]*AO612)</f>
        <v>0</v>
      </c>
      <c r="AQ612" s="44">
        <f>IF(AO612="",0,AP612/LISTAS[[#This Row],[VENTA NETA]]-1)</f>
        <v>0</v>
      </c>
      <c r="AS612" s="39">
        <v>0</v>
      </c>
      <c r="AT612" s="48" t="e">
        <f>+LISTAS[[#This Row],[COSTO]]/AS612-1</f>
        <v>#DIV/0!</v>
      </c>
      <c r="BA612" t="s">
        <v>1034</v>
      </c>
      <c r="BB612" s="36"/>
    </row>
    <row r="613" spans="1:54" x14ac:dyDescent="0.35">
      <c r="A613" s="7" t="s">
        <v>1040</v>
      </c>
      <c r="B613" t="s">
        <v>1034</v>
      </c>
      <c r="C613">
        <v>122</v>
      </c>
      <c r="D613" t="s">
        <v>5864</v>
      </c>
      <c r="E613" s="2">
        <v>2170.2399999999998</v>
      </c>
      <c r="F613" s="7" t="str">
        <f>+_xlfn.XLOOKUP(LISTAS[[#This Row],[ID]],_01_CODIGOS_Y_COSTOS_xlsm[Producto y N°],_01_CODIGOS_Y_COSTOS_xlsm[FABRICA],"",0,1)</f>
        <v>RESORTES</v>
      </c>
      <c r="G613" s="26">
        <f>LISTAS[[#This Row],[Precio]]*(1-0.46)</f>
        <v>1171.9295999999999</v>
      </c>
      <c r="H613" s="1">
        <f>+_xlfn.XLOOKUP(LISTAS[[#This Row],[ID]],_01_CODIGOS_Y_COSTOS_xlsm[Producto y N°],_01_CODIGOS_Y_COSTOS_xlsm[COSTO],0,0,1)</f>
        <v>0</v>
      </c>
      <c r="I613" s="27">
        <f>+IFERROR(LISTAS[[#This Row],[VENTA NETA]]/LISTAS[[#This Row],[COSTO]]-1,0)</f>
        <v>0</v>
      </c>
      <c r="J613" s="50" t="str">
        <f>IFERROR(VLOOKUP(LISTAS[[#This Row],[ID]],_01_CODIGOS_Y_COSTOS_xlsm[[Producto y N°]:[CODIGO]],2,0),"")</f>
        <v>122</v>
      </c>
      <c r="O613" t="s">
        <v>1040</v>
      </c>
      <c r="AB613" s="12" t="str">
        <f>+LISTAS[[#This Row],[Codigo]]&amp;LISTAS[[#This Row],[Fabrica]]</f>
        <v>122RESORTES</v>
      </c>
      <c r="AC613" s="13" t="str">
        <f>+LISTAS[[#This Row],[Codigo]]</f>
        <v>122</v>
      </c>
      <c r="AD613" s="13" t="str">
        <f>+LISTAS[[#This Row],[ID]]</f>
        <v>RESORTES LINEA PESADA122</v>
      </c>
      <c r="AH613" s="36"/>
      <c r="AI613" s="37">
        <f>+LISTAS[[#This Row],[Precio]]+(LISTAS[[#This Row],[Precio]]*AH613)</f>
        <v>2170.2399999999998</v>
      </c>
      <c r="AJ613" s="38">
        <f t="shared" si="9"/>
        <v>1085.1199999999999</v>
      </c>
      <c r="AL613" s="35" t="e">
        <f>+AJ613/LISTAS[[#This Row],[COSTO]]-1</f>
        <v>#DIV/0!</v>
      </c>
      <c r="AM613" t="str">
        <f>+LISTAS[[#This Row],[ID]]</f>
        <v>RESORTES LINEA PESADA122</v>
      </c>
      <c r="AO613" s="43"/>
      <c r="AP613" s="39">
        <f>LISTAS[[#This Row],[COSTO]]+(LISTAS[[#This Row],[COSTO]]*AO613)</f>
        <v>0</v>
      </c>
      <c r="AQ613" s="44">
        <f>IF(AO613="",0,AP613/LISTAS[[#This Row],[VENTA NETA]]-1)</f>
        <v>0</v>
      </c>
      <c r="AS613" s="39">
        <v>0</v>
      </c>
      <c r="AT613" s="48" t="e">
        <f>+LISTAS[[#This Row],[COSTO]]/AS613-1</f>
        <v>#DIV/0!</v>
      </c>
      <c r="BA613" t="s">
        <v>1034</v>
      </c>
      <c r="BB613" s="36"/>
    </row>
    <row r="614" spans="1:54" x14ac:dyDescent="0.35">
      <c r="A614" s="7" t="s">
        <v>1041</v>
      </c>
      <c r="B614" t="s">
        <v>1034</v>
      </c>
      <c r="C614">
        <v>124</v>
      </c>
      <c r="D614" t="s">
        <v>5865</v>
      </c>
      <c r="E614" s="2">
        <v>2170.2399999999998</v>
      </c>
      <c r="F614" s="7" t="str">
        <f>+_xlfn.XLOOKUP(LISTAS[[#This Row],[ID]],_01_CODIGOS_Y_COSTOS_xlsm[Producto y N°],_01_CODIGOS_Y_COSTOS_xlsm[FABRICA],"",0,1)</f>
        <v>RESORTES</v>
      </c>
      <c r="G614" s="26">
        <f>LISTAS[[#This Row],[Precio]]*(1-0.46)</f>
        <v>1171.9295999999999</v>
      </c>
      <c r="H614" s="1">
        <f>+_xlfn.XLOOKUP(LISTAS[[#This Row],[ID]],_01_CODIGOS_Y_COSTOS_xlsm[Producto y N°],_01_CODIGOS_Y_COSTOS_xlsm[COSTO],0,0,1)</f>
        <v>0</v>
      </c>
      <c r="I614" s="27">
        <f>+IFERROR(LISTAS[[#This Row],[VENTA NETA]]/LISTAS[[#This Row],[COSTO]]-1,0)</f>
        <v>0</v>
      </c>
      <c r="J614" s="50" t="str">
        <f>IFERROR(VLOOKUP(LISTAS[[#This Row],[ID]],_01_CODIGOS_Y_COSTOS_xlsm[[Producto y N°]:[CODIGO]],2,0),"")</f>
        <v>124</v>
      </c>
      <c r="O614" t="s">
        <v>1041</v>
      </c>
      <c r="AB614" s="12" t="str">
        <f>+LISTAS[[#This Row],[Codigo]]&amp;LISTAS[[#This Row],[Fabrica]]</f>
        <v>124RESORTES</v>
      </c>
      <c r="AC614" s="13" t="str">
        <f>+LISTAS[[#This Row],[Codigo]]</f>
        <v>124</v>
      </c>
      <c r="AD614" s="13" t="str">
        <f>+LISTAS[[#This Row],[ID]]</f>
        <v>RESORTES LINEA PESADA124</v>
      </c>
      <c r="AH614" s="36"/>
      <c r="AI614" s="37">
        <f>+LISTAS[[#This Row],[Precio]]+(LISTAS[[#This Row],[Precio]]*AH614)</f>
        <v>2170.2399999999998</v>
      </c>
      <c r="AJ614" s="38">
        <f t="shared" si="9"/>
        <v>1085.1199999999999</v>
      </c>
      <c r="AL614" s="35" t="e">
        <f>+AJ614/LISTAS[[#This Row],[COSTO]]-1</f>
        <v>#DIV/0!</v>
      </c>
      <c r="AM614" t="str">
        <f>+LISTAS[[#This Row],[ID]]</f>
        <v>RESORTES LINEA PESADA124</v>
      </c>
      <c r="AO614" s="43"/>
      <c r="AP614" s="39">
        <f>LISTAS[[#This Row],[COSTO]]+(LISTAS[[#This Row],[COSTO]]*AO614)</f>
        <v>0</v>
      </c>
      <c r="AQ614" s="44">
        <f>IF(AO614="",0,AP614/LISTAS[[#This Row],[VENTA NETA]]-1)</f>
        <v>0</v>
      </c>
      <c r="AS614" s="39">
        <v>0</v>
      </c>
      <c r="AT614" s="48" t="e">
        <f>+LISTAS[[#This Row],[COSTO]]/AS614-1</f>
        <v>#DIV/0!</v>
      </c>
      <c r="BA614" t="s">
        <v>1034</v>
      </c>
      <c r="BB614" s="36"/>
    </row>
    <row r="615" spans="1:54" x14ac:dyDescent="0.35">
      <c r="A615" s="7" t="s">
        <v>1042</v>
      </c>
      <c r="B615" t="s">
        <v>1034</v>
      </c>
      <c r="C615">
        <v>125</v>
      </c>
      <c r="D615" t="s">
        <v>5866</v>
      </c>
      <c r="E615" s="2">
        <v>2170.2399999999998</v>
      </c>
      <c r="F615" s="7" t="str">
        <f>+_xlfn.XLOOKUP(LISTAS[[#This Row],[ID]],_01_CODIGOS_Y_COSTOS_xlsm[Producto y N°],_01_CODIGOS_Y_COSTOS_xlsm[FABRICA],"",0,1)</f>
        <v>RESORTES</v>
      </c>
      <c r="G615" s="26">
        <f>LISTAS[[#This Row],[Precio]]*(1-0.46)</f>
        <v>1171.9295999999999</v>
      </c>
      <c r="H615" s="1">
        <f>+_xlfn.XLOOKUP(LISTAS[[#This Row],[ID]],_01_CODIGOS_Y_COSTOS_xlsm[Producto y N°],_01_CODIGOS_Y_COSTOS_xlsm[COSTO],0,0,1)</f>
        <v>0</v>
      </c>
      <c r="I615" s="27">
        <f>+IFERROR(LISTAS[[#This Row],[VENTA NETA]]/LISTAS[[#This Row],[COSTO]]-1,0)</f>
        <v>0</v>
      </c>
      <c r="J615" s="50" t="str">
        <f>IFERROR(VLOOKUP(LISTAS[[#This Row],[ID]],_01_CODIGOS_Y_COSTOS_xlsm[[Producto y N°]:[CODIGO]],2,0),"")</f>
        <v>125</v>
      </c>
      <c r="O615" t="s">
        <v>1042</v>
      </c>
      <c r="AB615" s="12" t="str">
        <f>+LISTAS[[#This Row],[Codigo]]&amp;LISTAS[[#This Row],[Fabrica]]</f>
        <v>125RESORTES</v>
      </c>
      <c r="AC615" s="13" t="str">
        <f>+LISTAS[[#This Row],[Codigo]]</f>
        <v>125</v>
      </c>
      <c r="AD615" s="13" t="str">
        <f>+LISTAS[[#This Row],[ID]]</f>
        <v>RESORTES LINEA PESADA125</v>
      </c>
      <c r="AH615" s="36"/>
      <c r="AI615" s="37">
        <f>+LISTAS[[#This Row],[Precio]]+(LISTAS[[#This Row],[Precio]]*AH615)</f>
        <v>2170.2399999999998</v>
      </c>
      <c r="AJ615" s="38">
        <f t="shared" si="9"/>
        <v>1085.1199999999999</v>
      </c>
      <c r="AL615" s="35" t="e">
        <f>+AJ615/LISTAS[[#This Row],[COSTO]]-1</f>
        <v>#DIV/0!</v>
      </c>
      <c r="AM615" t="str">
        <f>+LISTAS[[#This Row],[ID]]</f>
        <v>RESORTES LINEA PESADA125</v>
      </c>
      <c r="AO615" s="43"/>
      <c r="AP615" s="39">
        <f>LISTAS[[#This Row],[COSTO]]+(LISTAS[[#This Row],[COSTO]]*AO615)</f>
        <v>0</v>
      </c>
      <c r="AQ615" s="44">
        <f>IF(AO615="",0,AP615/LISTAS[[#This Row],[VENTA NETA]]-1)</f>
        <v>0</v>
      </c>
      <c r="AS615" s="39">
        <v>0</v>
      </c>
      <c r="AT615" s="48" t="e">
        <f>+LISTAS[[#This Row],[COSTO]]/AS615-1</f>
        <v>#DIV/0!</v>
      </c>
      <c r="BA615" t="s">
        <v>1034</v>
      </c>
      <c r="BB615" s="36"/>
    </row>
    <row r="616" spans="1:54" x14ac:dyDescent="0.35">
      <c r="A616" s="7" t="s">
        <v>1043</v>
      </c>
      <c r="B616" t="s">
        <v>1034</v>
      </c>
      <c r="C616">
        <v>126</v>
      </c>
      <c r="D616" t="s">
        <v>5867</v>
      </c>
      <c r="E616" s="2">
        <v>2466.4</v>
      </c>
      <c r="F616" s="7" t="str">
        <f>+_xlfn.XLOOKUP(LISTAS[[#This Row],[ID]],_01_CODIGOS_Y_COSTOS_xlsm[Producto y N°],_01_CODIGOS_Y_COSTOS_xlsm[FABRICA],"",0,1)</f>
        <v>RESORTES</v>
      </c>
      <c r="G616" s="26">
        <f>LISTAS[[#This Row],[Precio]]*(1-0.46)</f>
        <v>1331.8560000000002</v>
      </c>
      <c r="H616" s="1">
        <f>+_xlfn.XLOOKUP(LISTAS[[#This Row],[ID]],_01_CODIGOS_Y_COSTOS_xlsm[Producto y N°],_01_CODIGOS_Y_COSTOS_xlsm[COSTO],0,0,1)</f>
        <v>0</v>
      </c>
      <c r="I616" s="27">
        <f>+IFERROR(LISTAS[[#This Row],[VENTA NETA]]/LISTAS[[#This Row],[COSTO]]-1,0)</f>
        <v>0</v>
      </c>
      <c r="J616" s="50" t="str">
        <f>IFERROR(VLOOKUP(LISTAS[[#This Row],[ID]],_01_CODIGOS_Y_COSTOS_xlsm[[Producto y N°]:[CODIGO]],2,0),"")</f>
        <v>126</v>
      </c>
      <c r="O616" t="s">
        <v>1043</v>
      </c>
      <c r="AB616" s="12" t="str">
        <f>+LISTAS[[#This Row],[Codigo]]&amp;LISTAS[[#This Row],[Fabrica]]</f>
        <v>126RESORTES</v>
      </c>
      <c r="AC616" s="13" t="str">
        <f>+LISTAS[[#This Row],[Codigo]]</f>
        <v>126</v>
      </c>
      <c r="AD616" s="13" t="str">
        <f>+LISTAS[[#This Row],[ID]]</f>
        <v>RESORTES LINEA PESADA126</v>
      </c>
      <c r="AH616" s="36"/>
      <c r="AI616" s="37">
        <f>+LISTAS[[#This Row],[Precio]]+(LISTAS[[#This Row],[Precio]]*AH616)</f>
        <v>2466.4</v>
      </c>
      <c r="AJ616" s="38">
        <f t="shared" si="9"/>
        <v>1233.2</v>
      </c>
      <c r="AL616" s="35" t="e">
        <f>+AJ616/LISTAS[[#This Row],[COSTO]]-1</f>
        <v>#DIV/0!</v>
      </c>
      <c r="AM616" t="str">
        <f>+LISTAS[[#This Row],[ID]]</f>
        <v>RESORTES LINEA PESADA126</v>
      </c>
      <c r="AO616" s="43"/>
      <c r="AP616" s="39">
        <f>LISTAS[[#This Row],[COSTO]]+(LISTAS[[#This Row],[COSTO]]*AO616)</f>
        <v>0</v>
      </c>
      <c r="AQ616" s="44">
        <f>IF(AO616="",0,AP616/LISTAS[[#This Row],[VENTA NETA]]-1)</f>
        <v>0</v>
      </c>
      <c r="AS616" s="39">
        <v>0</v>
      </c>
      <c r="AT616" s="48" t="e">
        <f>+LISTAS[[#This Row],[COSTO]]/AS616-1</f>
        <v>#DIV/0!</v>
      </c>
      <c r="BA616" t="s">
        <v>1034</v>
      </c>
      <c r="BB616" s="36"/>
    </row>
    <row r="617" spans="1:54" x14ac:dyDescent="0.35">
      <c r="A617" s="7" t="s">
        <v>1044</v>
      </c>
      <c r="B617" t="s">
        <v>1034</v>
      </c>
      <c r="C617">
        <v>128</v>
      </c>
      <c r="D617" t="s">
        <v>5868</v>
      </c>
      <c r="E617" s="2">
        <v>2636.84</v>
      </c>
      <c r="F617" s="7" t="str">
        <f>+_xlfn.XLOOKUP(LISTAS[[#This Row],[ID]],_01_CODIGOS_Y_COSTOS_xlsm[Producto y N°],_01_CODIGOS_Y_COSTOS_xlsm[FABRICA],"",0,1)</f>
        <v>RESORTES</v>
      </c>
      <c r="G617" s="26">
        <f>LISTAS[[#This Row],[Precio]]*(1-0.46)</f>
        <v>1423.8936000000001</v>
      </c>
      <c r="H617" s="1">
        <f>+_xlfn.XLOOKUP(LISTAS[[#This Row],[ID]],_01_CODIGOS_Y_COSTOS_xlsm[Producto y N°],_01_CODIGOS_Y_COSTOS_xlsm[COSTO],0,0,1)</f>
        <v>0</v>
      </c>
      <c r="I617" s="27">
        <f>+IFERROR(LISTAS[[#This Row],[VENTA NETA]]/LISTAS[[#This Row],[COSTO]]-1,0)</f>
        <v>0</v>
      </c>
      <c r="J617" s="50" t="str">
        <f>IFERROR(VLOOKUP(LISTAS[[#This Row],[ID]],_01_CODIGOS_Y_COSTOS_xlsm[[Producto y N°]:[CODIGO]],2,0),"")</f>
        <v>128</v>
      </c>
      <c r="O617" t="s">
        <v>1044</v>
      </c>
      <c r="AB617" s="12" t="str">
        <f>+LISTAS[[#This Row],[Codigo]]&amp;LISTAS[[#This Row],[Fabrica]]</f>
        <v>128RESORTES</v>
      </c>
      <c r="AC617" s="13" t="str">
        <f>+LISTAS[[#This Row],[Codigo]]</f>
        <v>128</v>
      </c>
      <c r="AD617" s="13" t="str">
        <f>+LISTAS[[#This Row],[ID]]</f>
        <v>RESORTES LINEA PESADA128</v>
      </c>
      <c r="AH617" s="36"/>
      <c r="AI617" s="37">
        <f>+LISTAS[[#This Row],[Precio]]+(LISTAS[[#This Row],[Precio]]*AH617)</f>
        <v>2636.84</v>
      </c>
      <c r="AJ617" s="38">
        <f t="shared" si="9"/>
        <v>1318.42</v>
      </c>
      <c r="AL617" s="35" t="e">
        <f>+AJ617/LISTAS[[#This Row],[COSTO]]-1</f>
        <v>#DIV/0!</v>
      </c>
      <c r="AM617" t="str">
        <f>+LISTAS[[#This Row],[ID]]</f>
        <v>RESORTES LINEA PESADA128</v>
      </c>
      <c r="AO617" s="43"/>
      <c r="AP617" s="39">
        <f>LISTAS[[#This Row],[COSTO]]+(LISTAS[[#This Row],[COSTO]]*AO617)</f>
        <v>0</v>
      </c>
      <c r="AQ617" s="44">
        <f>IF(AO617="",0,AP617/LISTAS[[#This Row],[VENTA NETA]]-1)</f>
        <v>0</v>
      </c>
      <c r="AS617" s="39">
        <v>0</v>
      </c>
      <c r="AT617" s="48" t="e">
        <f>+LISTAS[[#This Row],[COSTO]]/AS617-1</f>
        <v>#DIV/0!</v>
      </c>
      <c r="BA617" t="s">
        <v>1034</v>
      </c>
      <c r="BB617" s="36"/>
    </row>
    <row r="618" spans="1:54" x14ac:dyDescent="0.35">
      <c r="A618" s="7" t="s">
        <v>1045</v>
      </c>
      <c r="B618" t="s">
        <v>1034</v>
      </c>
      <c r="C618">
        <v>130</v>
      </c>
      <c r="D618" t="s">
        <v>5869</v>
      </c>
      <c r="E618" s="2">
        <v>2780.28</v>
      </c>
      <c r="F618" s="7" t="str">
        <f>+_xlfn.XLOOKUP(LISTAS[[#This Row],[ID]],_01_CODIGOS_Y_COSTOS_xlsm[Producto y N°],_01_CODIGOS_Y_COSTOS_xlsm[FABRICA],"",0,1)</f>
        <v>RESORTES</v>
      </c>
      <c r="G618" s="26">
        <f>LISTAS[[#This Row],[Precio]]*(1-0.46)</f>
        <v>1501.3512000000003</v>
      </c>
      <c r="H618" s="1">
        <f>+_xlfn.XLOOKUP(LISTAS[[#This Row],[ID]],_01_CODIGOS_Y_COSTOS_xlsm[Producto y N°],_01_CODIGOS_Y_COSTOS_xlsm[COSTO],0,0,1)</f>
        <v>0</v>
      </c>
      <c r="I618" s="27">
        <f>+IFERROR(LISTAS[[#This Row],[VENTA NETA]]/LISTAS[[#This Row],[COSTO]]-1,0)</f>
        <v>0</v>
      </c>
      <c r="J618" s="50" t="str">
        <f>IFERROR(VLOOKUP(LISTAS[[#This Row],[ID]],_01_CODIGOS_Y_COSTOS_xlsm[[Producto y N°]:[CODIGO]],2,0),"")</f>
        <v>130</v>
      </c>
      <c r="O618" t="s">
        <v>1045</v>
      </c>
      <c r="AB618" s="12" t="str">
        <f>+LISTAS[[#This Row],[Codigo]]&amp;LISTAS[[#This Row],[Fabrica]]</f>
        <v>130RESORTES</v>
      </c>
      <c r="AC618" s="13" t="str">
        <f>+LISTAS[[#This Row],[Codigo]]</f>
        <v>130</v>
      </c>
      <c r="AD618" s="13" t="str">
        <f>+LISTAS[[#This Row],[ID]]</f>
        <v>RESORTES LINEA PESADA130</v>
      </c>
      <c r="AH618" s="36"/>
      <c r="AI618" s="37">
        <f>+LISTAS[[#This Row],[Precio]]+(LISTAS[[#This Row],[Precio]]*AH618)</f>
        <v>2780.28</v>
      </c>
      <c r="AJ618" s="38">
        <f t="shared" si="9"/>
        <v>1390.14</v>
      </c>
      <c r="AL618" s="35" t="e">
        <f>+AJ618/LISTAS[[#This Row],[COSTO]]-1</f>
        <v>#DIV/0!</v>
      </c>
      <c r="AM618" t="str">
        <f>+LISTAS[[#This Row],[ID]]</f>
        <v>RESORTES LINEA PESADA130</v>
      </c>
      <c r="AO618" s="43"/>
      <c r="AP618" s="39">
        <f>LISTAS[[#This Row],[COSTO]]+(LISTAS[[#This Row],[COSTO]]*AO618)</f>
        <v>0</v>
      </c>
      <c r="AQ618" s="44">
        <f>IF(AO618="",0,AP618/LISTAS[[#This Row],[VENTA NETA]]-1)</f>
        <v>0</v>
      </c>
      <c r="AS618" s="39">
        <v>0</v>
      </c>
      <c r="AT618" s="48" t="e">
        <f>+LISTAS[[#This Row],[COSTO]]/AS618-1</f>
        <v>#DIV/0!</v>
      </c>
      <c r="BA618" t="s">
        <v>1034</v>
      </c>
      <c r="BB618" s="36"/>
    </row>
    <row r="619" spans="1:54" x14ac:dyDescent="0.35">
      <c r="A619" s="7" t="s">
        <v>1046</v>
      </c>
      <c r="B619" t="s">
        <v>1034</v>
      </c>
      <c r="C619">
        <v>132</v>
      </c>
      <c r="D619" t="s">
        <v>5870</v>
      </c>
      <c r="E619" s="2">
        <v>2780.28</v>
      </c>
      <c r="F619" s="7" t="str">
        <f>+_xlfn.XLOOKUP(LISTAS[[#This Row],[ID]],_01_CODIGOS_Y_COSTOS_xlsm[Producto y N°],_01_CODIGOS_Y_COSTOS_xlsm[FABRICA],"",0,1)</f>
        <v>RESORTES</v>
      </c>
      <c r="G619" s="26">
        <f>LISTAS[[#This Row],[Precio]]*(1-0.46)</f>
        <v>1501.3512000000003</v>
      </c>
      <c r="H619" s="1">
        <f>+_xlfn.XLOOKUP(LISTAS[[#This Row],[ID]],_01_CODIGOS_Y_COSTOS_xlsm[Producto y N°],_01_CODIGOS_Y_COSTOS_xlsm[COSTO],0,0,1)</f>
        <v>230</v>
      </c>
      <c r="I619" s="27">
        <f>+IFERROR(LISTAS[[#This Row],[VENTA NETA]]/LISTAS[[#This Row],[COSTO]]-1,0)</f>
        <v>5.5276139130434796</v>
      </c>
      <c r="J619" s="50" t="str">
        <f>IFERROR(VLOOKUP(LISTAS[[#This Row],[ID]],_01_CODIGOS_Y_COSTOS_xlsm[[Producto y N°]:[CODIGO]],2,0),"")</f>
        <v>132</v>
      </c>
      <c r="O619" t="s">
        <v>1046</v>
      </c>
      <c r="AB619" s="12" t="str">
        <f>+LISTAS[[#This Row],[Codigo]]&amp;LISTAS[[#This Row],[Fabrica]]</f>
        <v>132RESORTES</v>
      </c>
      <c r="AC619" s="13" t="str">
        <f>+LISTAS[[#This Row],[Codigo]]</f>
        <v>132</v>
      </c>
      <c r="AD619" s="13" t="str">
        <f>+LISTAS[[#This Row],[ID]]</f>
        <v>RESORTES LINEA PESADA132</v>
      </c>
      <c r="AH619" s="36"/>
      <c r="AI619" s="37">
        <f>+LISTAS[[#This Row],[Precio]]+(LISTAS[[#This Row],[Precio]]*AH619)</f>
        <v>2780.28</v>
      </c>
      <c r="AJ619" s="38">
        <f t="shared" si="9"/>
        <v>1390.14</v>
      </c>
      <c r="AL619" s="35">
        <f>+AJ619/LISTAS[[#This Row],[COSTO]]-1</f>
        <v>5.0440869565217392</v>
      </c>
      <c r="AM619" t="str">
        <f>+LISTAS[[#This Row],[ID]]</f>
        <v>RESORTES LINEA PESADA132</v>
      </c>
      <c r="AO619" s="43"/>
      <c r="AP619" s="39">
        <f>LISTAS[[#This Row],[COSTO]]+(LISTAS[[#This Row],[COSTO]]*AO619)</f>
        <v>230</v>
      </c>
      <c r="AQ619" s="44">
        <f>IF(AO619="",0,AP619/LISTAS[[#This Row],[VENTA NETA]]-1)</f>
        <v>0</v>
      </c>
      <c r="AS619" s="39">
        <v>0</v>
      </c>
      <c r="AT619" s="48" t="e">
        <f>+LISTAS[[#This Row],[COSTO]]/AS619-1</f>
        <v>#DIV/0!</v>
      </c>
      <c r="BA619" t="s">
        <v>1034</v>
      </c>
      <c r="BB619" s="36"/>
    </row>
    <row r="620" spans="1:54" x14ac:dyDescent="0.35">
      <c r="A620" s="7" t="s">
        <v>1047</v>
      </c>
      <c r="B620" t="s">
        <v>1034</v>
      </c>
      <c r="C620">
        <v>134</v>
      </c>
      <c r="D620" t="s">
        <v>5871</v>
      </c>
      <c r="E620" s="2">
        <v>2869.76</v>
      </c>
      <c r="F620" s="7" t="str">
        <f>+_xlfn.XLOOKUP(LISTAS[[#This Row],[ID]],_01_CODIGOS_Y_COSTOS_xlsm[Producto y N°],_01_CODIGOS_Y_COSTOS_xlsm[FABRICA],"",0,1)</f>
        <v>RESORTES</v>
      </c>
      <c r="G620" s="26">
        <f>LISTAS[[#This Row],[Precio]]*(1-0.46)</f>
        <v>1549.6704000000002</v>
      </c>
      <c r="H620" s="1">
        <f>+_xlfn.XLOOKUP(LISTAS[[#This Row],[ID]],_01_CODIGOS_Y_COSTOS_xlsm[Producto y N°],_01_CODIGOS_Y_COSTOS_xlsm[COSTO],0,0,1)</f>
        <v>0</v>
      </c>
      <c r="I620" s="27">
        <f>+IFERROR(LISTAS[[#This Row],[VENTA NETA]]/LISTAS[[#This Row],[COSTO]]-1,0)</f>
        <v>0</v>
      </c>
      <c r="J620" s="50" t="str">
        <f>IFERROR(VLOOKUP(LISTAS[[#This Row],[ID]],_01_CODIGOS_Y_COSTOS_xlsm[[Producto y N°]:[CODIGO]],2,0),"")</f>
        <v>134</v>
      </c>
      <c r="O620" t="s">
        <v>1047</v>
      </c>
      <c r="AB620" s="12" t="str">
        <f>+LISTAS[[#This Row],[Codigo]]&amp;LISTAS[[#This Row],[Fabrica]]</f>
        <v>134RESORTES</v>
      </c>
      <c r="AC620" s="13" t="str">
        <f>+LISTAS[[#This Row],[Codigo]]</f>
        <v>134</v>
      </c>
      <c r="AD620" s="13" t="str">
        <f>+LISTAS[[#This Row],[ID]]</f>
        <v>RESORTES LINEA PESADA134</v>
      </c>
      <c r="AH620" s="36"/>
      <c r="AI620" s="37">
        <f>+LISTAS[[#This Row],[Precio]]+(LISTAS[[#This Row],[Precio]]*AH620)</f>
        <v>2869.76</v>
      </c>
      <c r="AJ620" s="38">
        <f t="shared" si="9"/>
        <v>1434.88</v>
      </c>
      <c r="AL620" s="35" t="e">
        <f>+AJ620/LISTAS[[#This Row],[COSTO]]-1</f>
        <v>#DIV/0!</v>
      </c>
      <c r="AM620" t="str">
        <f>+LISTAS[[#This Row],[ID]]</f>
        <v>RESORTES LINEA PESADA134</v>
      </c>
      <c r="AO620" s="43"/>
      <c r="AP620" s="39">
        <f>LISTAS[[#This Row],[COSTO]]+(LISTAS[[#This Row],[COSTO]]*AO620)</f>
        <v>0</v>
      </c>
      <c r="AQ620" s="44">
        <f>IF(AO620="",0,AP620/LISTAS[[#This Row],[VENTA NETA]]-1)</f>
        <v>0</v>
      </c>
      <c r="AS620" s="39">
        <v>0</v>
      </c>
      <c r="AT620" s="48" t="e">
        <f>+LISTAS[[#This Row],[COSTO]]/AS620-1</f>
        <v>#DIV/0!</v>
      </c>
      <c r="BA620" t="s">
        <v>1034</v>
      </c>
      <c r="BB620" s="36"/>
    </row>
    <row r="621" spans="1:54" x14ac:dyDescent="0.35">
      <c r="A621" s="7" t="s">
        <v>1048</v>
      </c>
      <c r="B621" t="s">
        <v>1034</v>
      </c>
      <c r="C621">
        <v>136</v>
      </c>
      <c r="D621" t="s">
        <v>5872</v>
      </c>
      <c r="E621" s="2">
        <v>2493.4</v>
      </c>
      <c r="F621" s="7" t="str">
        <f>+_xlfn.XLOOKUP(LISTAS[[#This Row],[ID]],_01_CODIGOS_Y_COSTOS_xlsm[Producto y N°],_01_CODIGOS_Y_COSTOS_xlsm[FABRICA],"",0,1)</f>
        <v>RESORTES</v>
      </c>
      <c r="G621" s="26">
        <f>LISTAS[[#This Row],[Precio]]*(1-0.46)</f>
        <v>1346.4360000000001</v>
      </c>
      <c r="H621" s="1">
        <f>+_xlfn.XLOOKUP(LISTAS[[#This Row],[ID]],_01_CODIGOS_Y_COSTOS_xlsm[Producto y N°],_01_CODIGOS_Y_COSTOS_xlsm[COSTO],0,0,1)</f>
        <v>817.8</v>
      </c>
      <c r="I621" s="27">
        <f>+IFERROR(LISTAS[[#This Row],[VENTA NETA]]/LISTAS[[#This Row],[COSTO]]-1,0)</f>
        <v>0.64641232575201779</v>
      </c>
      <c r="J621" s="50" t="str">
        <f>IFERROR(VLOOKUP(LISTAS[[#This Row],[ID]],_01_CODIGOS_Y_COSTOS_xlsm[[Producto y N°]:[CODIGO]],2,0),"")</f>
        <v>136</v>
      </c>
      <c r="O621" t="s">
        <v>1048</v>
      </c>
      <c r="AB621" s="12" t="str">
        <f>+LISTAS[[#This Row],[Codigo]]&amp;LISTAS[[#This Row],[Fabrica]]</f>
        <v>136RESORTES</v>
      </c>
      <c r="AC621" s="13" t="str">
        <f>+LISTAS[[#This Row],[Codigo]]</f>
        <v>136</v>
      </c>
      <c r="AD621" s="13" t="str">
        <f>+LISTAS[[#This Row],[ID]]</f>
        <v>RESORTES LINEA PESADA136</v>
      </c>
      <c r="AH621" s="36"/>
      <c r="AI621" s="37">
        <f>+LISTAS[[#This Row],[Precio]]+(LISTAS[[#This Row],[Precio]]*AH621)</f>
        <v>2493.4</v>
      </c>
      <c r="AJ621" s="38">
        <f t="shared" si="9"/>
        <v>1246.7</v>
      </c>
      <c r="AL621" s="35">
        <f>+AJ621/LISTAS[[#This Row],[COSTO]]-1</f>
        <v>0.52445585717779419</v>
      </c>
      <c r="AM621" t="str">
        <f>+LISTAS[[#This Row],[ID]]</f>
        <v>RESORTES LINEA PESADA136</v>
      </c>
      <c r="AO621" s="43"/>
      <c r="AP621" s="39">
        <f>LISTAS[[#This Row],[COSTO]]+(LISTAS[[#This Row],[COSTO]]*AO621)</f>
        <v>817.8</v>
      </c>
      <c r="AQ621" s="44">
        <f>IF(AO621="",0,AP621/LISTAS[[#This Row],[VENTA NETA]]-1)</f>
        <v>0</v>
      </c>
      <c r="AS621" s="39">
        <v>0</v>
      </c>
      <c r="AT621" s="48" t="e">
        <f>+LISTAS[[#This Row],[COSTO]]/AS621-1</f>
        <v>#DIV/0!</v>
      </c>
      <c r="BA621" t="s">
        <v>1034</v>
      </c>
      <c r="BB621" s="36"/>
    </row>
    <row r="622" spans="1:54" x14ac:dyDescent="0.35">
      <c r="A622" s="7" t="s">
        <v>1049</v>
      </c>
      <c r="B622" t="s">
        <v>1034</v>
      </c>
      <c r="C622">
        <v>138</v>
      </c>
      <c r="D622" t="s">
        <v>5873</v>
      </c>
      <c r="E622" s="2">
        <v>4954.24</v>
      </c>
      <c r="F622" s="7" t="str">
        <f>+_xlfn.XLOOKUP(LISTAS[[#This Row],[ID]],_01_CODIGOS_Y_COSTOS_xlsm[Producto y N°],_01_CODIGOS_Y_COSTOS_xlsm[FABRICA],"",0,1)</f>
        <v>RESORTES</v>
      </c>
      <c r="G622" s="26">
        <f>LISTAS[[#This Row],[Precio]]*(1-0.46)</f>
        <v>2675.2896000000001</v>
      </c>
      <c r="H622" s="1">
        <f>+_xlfn.XLOOKUP(LISTAS[[#This Row],[ID]],_01_CODIGOS_Y_COSTOS_xlsm[Producto y N°],_01_CODIGOS_Y_COSTOS_xlsm[COSTO],0,0,1)</f>
        <v>0</v>
      </c>
      <c r="I622" s="27">
        <f>+IFERROR(LISTAS[[#This Row],[VENTA NETA]]/LISTAS[[#This Row],[COSTO]]-1,0)</f>
        <v>0</v>
      </c>
      <c r="J622" s="50" t="str">
        <f>IFERROR(VLOOKUP(LISTAS[[#This Row],[ID]],_01_CODIGOS_Y_COSTOS_xlsm[[Producto y N°]:[CODIGO]],2,0),"")</f>
        <v>138</v>
      </c>
      <c r="O622" t="s">
        <v>1049</v>
      </c>
      <c r="AB622" s="12" t="str">
        <f>+LISTAS[[#This Row],[Codigo]]&amp;LISTAS[[#This Row],[Fabrica]]</f>
        <v>138RESORTES</v>
      </c>
      <c r="AC622" s="13" t="str">
        <f>+LISTAS[[#This Row],[Codigo]]</f>
        <v>138</v>
      </c>
      <c r="AD622" s="13" t="str">
        <f>+LISTAS[[#This Row],[ID]]</f>
        <v>RESORTES LINEA PESADA138</v>
      </c>
      <c r="AH622" s="36"/>
      <c r="AI622" s="37">
        <f>+LISTAS[[#This Row],[Precio]]+(LISTAS[[#This Row],[Precio]]*AH622)</f>
        <v>4954.24</v>
      </c>
      <c r="AJ622" s="38">
        <f t="shared" si="9"/>
        <v>2477.12</v>
      </c>
      <c r="AL622" s="35" t="e">
        <f>+AJ622/LISTAS[[#This Row],[COSTO]]-1</f>
        <v>#DIV/0!</v>
      </c>
      <c r="AM622" t="str">
        <f>+LISTAS[[#This Row],[ID]]</f>
        <v>RESORTES LINEA PESADA138</v>
      </c>
      <c r="AO622" s="43"/>
      <c r="AP622" s="39">
        <f>LISTAS[[#This Row],[COSTO]]+(LISTAS[[#This Row],[COSTO]]*AO622)</f>
        <v>0</v>
      </c>
      <c r="AQ622" s="44">
        <f>IF(AO622="",0,AP622/LISTAS[[#This Row],[VENTA NETA]]-1)</f>
        <v>0</v>
      </c>
      <c r="AS622" s="39">
        <v>0</v>
      </c>
      <c r="AT622" s="48" t="e">
        <f>+LISTAS[[#This Row],[COSTO]]/AS622-1</f>
        <v>#DIV/0!</v>
      </c>
      <c r="BA622" t="s">
        <v>1034</v>
      </c>
      <c r="BB622" s="36"/>
    </row>
    <row r="623" spans="1:54" x14ac:dyDescent="0.35">
      <c r="A623" s="7" t="s">
        <v>1050</v>
      </c>
      <c r="B623" t="s">
        <v>1034</v>
      </c>
      <c r="C623">
        <v>140</v>
      </c>
      <c r="D623" t="s">
        <v>5874</v>
      </c>
      <c r="E623" s="2">
        <v>5362.8</v>
      </c>
      <c r="F623" s="7" t="str">
        <f>+_xlfn.XLOOKUP(LISTAS[[#This Row],[ID]],_01_CODIGOS_Y_COSTOS_xlsm[Producto y N°],_01_CODIGOS_Y_COSTOS_xlsm[FABRICA],"",0,1)</f>
        <v>RESORTES</v>
      </c>
      <c r="G623" s="26">
        <f>LISTAS[[#This Row],[Precio]]*(1-0.46)</f>
        <v>2895.9120000000003</v>
      </c>
      <c r="H623" s="1">
        <f>+_xlfn.XLOOKUP(LISTAS[[#This Row],[ID]],_01_CODIGOS_Y_COSTOS_xlsm[Producto y N°],_01_CODIGOS_Y_COSTOS_xlsm[COSTO],0,0,1)</f>
        <v>0</v>
      </c>
      <c r="I623" s="27">
        <f>+IFERROR(LISTAS[[#This Row],[VENTA NETA]]/LISTAS[[#This Row],[COSTO]]-1,0)</f>
        <v>0</v>
      </c>
      <c r="J623" s="50" t="str">
        <f>IFERROR(VLOOKUP(LISTAS[[#This Row],[ID]],_01_CODIGOS_Y_COSTOS_xlsm[[Producto y N°]:[CODIGO]],2,0),"")</f>
        <v>140</v>
      </c>
      <c r="O623" t="s">
        <v>1050</v>
      </c>
      <c r="AB623" s="12" t="str">
        <f>+LISTAS[[#This Row],[Codigo]]&amp;LISTAS[[#This Row],[Fabrica]]</f>
        <v>140RESORTES</v>
      </c>
      <c r="AC623" s="13" t="str">
        <f>+LISTAS[[#This Row],[Codigo]]</f>
        <v>140</v>
      </c>
      <c r="AD623" s="13" t="str">
        <f>+LISTAS[[#This Row],[ID]]</f>
        <v>RESORTES LINEA PESADA140</v>
      </c>
      <c r="AH623" s="36"/>
      <c r="AI623" s="37">
        <f>+LISTAS[[#This Row],[Precio]]+(LISTAS[[#This Row],[Precio]]*AH623)</f>
        <v>5362.8</v>
      </c>
      <c r="AJ623" s="38">
        <f t="shared" si="9"/>
        <v>2681.4</v>
      </c>
      <c r="AL623" s="35" t="e">
        <f>+AJ623/LISTAS[[#This Row],[COSTO]]-1</f>
        <v>#DIV/0!</v>
      </c>
      <c r="AM623" t="str">
        <f>+LISTAS[[#This Row],[ID]]</f>
        <v>RESORTES LINEA PESADA140</v>
      </c>
      <c r="AO623" s="43"/>
      <c r="AP623" s="39">
        <f>LISTAS[[#This Row],[COSTO]]+(LISTAS[[#This Row],[COSTO]]*AO623)</f>
        <v>0</v>
      </c>
      <c r="AQ623" s="44">
        <f>IF(AO623="",0,AP623/LISTAS[[#This Row],[VENTA NETA]]-1)</f>
        <v>0</v>
      </c>
      <c r="AS623" s="39">
        <v>0</v>
      </c>
      <c r="AT623" s="48" t="e">
        <f>+LISTAS[[#This Row],[COSTO]]/AS623-1</f>
        <v>#DIV/0!</v>
      </c>
      <c r="BA623" t="s">
        <v>1034</v>
      </c>
      <c r="BB623" s="36"/>
    </row>
    <row r="624" spans="1:54" x14ac:dyDescent="0.35">
      <c r="A624" s="7" t="s">
        <v>1051</v>
      </c>
      <c r="B624" t="s">
        <v>1034</v>
      </c>
      <c r="C624">
        <v>145</v>
      </c>
      <c r="D624" t="s">
        <v>5875</v>
      </c>
      <c r="E624" s="2">
        <v>3165.92</v>
      </c>
      <c r="F624" s="7" t="str">
        <f>+_xlfn.XLOOKUP(LISTAS[[#This Row],[ID]],_01_CODIGOS_Y_COSTOS_xlsm[Producto y N°],_01_CODIGOS_Y_COSTOS_xlsm[FABRICA],"",0,1)</f>
        <v>RESORTES</v>
      </c>
      <c r="G624" s="26">
        <f>LISTAS[[#This Row],[Precio]]*(1-0.46)</f>
        <v>1709.5968000000003</v>
      </c>
      <c r="H624" s="1">
        <f>+_xlfn.XLOOKUP(LISTAS[[#This Row],[ID]],_01_CODIGOS_Y_COSTOS_xlsm[Producto y N°],_01_CODIGOS_Y_COSTOS_xlsm[COSTO],0,0,1)</f>
        <v>0</v>
      </c>
      <c r="I624" s="27">
        <f>+IFERROR(LISTAS[[#This Row],[VENTA NETA]]/LISTAS[[#This Row],[COSTO]]-1,0)</f>
        <v>0</v>
      </c>
      <c r="J624" s="50" t="str">
        <f>IFERROR(VLOOKUP(LISTAS[[#This Row],[ID]],_01_CODIGOS_Y_COSTOS_xlsm[[Producto y N°]:[CODIGO]],2,0),"")</f>
        <v>145</v>
      </c>
      <c r="O624" t="s">
        <v>1051</v>
      </c>
      <c r="AB624" s="12" t="str">
        <f>+LISTAS[[#This Row],[Codigo]]&amp;LISTAS[[#This Row],[Fabrica]]</f>
        <v>145RESORTES</v>
      </c>
      <c r="AC624" s="13" t="str">
        <f>+LISTAS[[#This Row],[Codigo]]</f>
        <v>145</v>
      </c>
      <c r="AD624" s="13" t="str">
        <f>+LISTAS[[#This Row],[ID]]</f>
        <v>RESORTES LINEA PESADA145</v>
      </c>
      <c r="AH624" s="36"/>
      <c r="AI624" s="37">
        <f>+LISTAS[[#This Row],[Precio]]+(LISTAS[[#This Row],[Precio]]*AH624)</f>
        <v>3165.92</v>
      </c>
      <c r="AJ624" s="38">
        <f t="shared" si="9"/>
        <v>1582.96</v>
      </c>
      <c r="AL624" s="35" t="e">
        <f>+AJ624/LISTAS[[#This Row],[COSTO]]-1</f>
        <v>#DIV/0!</v>
      </c>
      <c r="AM624" t="str">
        <f>+LISTAS[[#This Row],[ID]]</f>
        <v>RESORTES LINEA PESADA145</v>
      </c>
      <c r="AO624" s="43"/>
      <c r="AP624" s="39">
        <f>LISTAS[[#This Row],[COSTO]]+(LISTAS[[#This Row],[COSTO]]*AO624)</f>
        <v>0</v>
      </c>
      <c r="AQ624" s="44">
        <f>IF(AO624="",0,AP624/LISTAS[[#This Row],[VENTA NETA]]-1)</f>
        <v>0</v>
      </c>
      <c r="AS624" s="39">
        <v>0</v>
      </c>
      <c r="AT624" s="48" t="e">
        <f>+LISTAS[[#This Row],[COSTO]]/AS624-1</f>
        <v>#DIV/0!</v>
      </c>
      <c r="BA624" t="s">
        <v>1034</v>
      </c>
      <c r="BB624" s="36"/>
    </row>
    <row r="625" spans="1:54" x14ac:dyDescent="0.35">
      <c r="A625" s="7" t="s">
        <v>1052</v>
      </c>
      <c r="B625" t="s">
        <v>1034</v>
      </c>
      <c r="C625">
        <v>146</v>
      </c>
      <c r="D625" t="s">
        <v>5876</v>
      </c>
      <c r="E625" s="2">
        <v>4439.24</v>
      </c>
      <c r="F625" s="7" t="str">
        <f>+_xlfn.XLOOKUP(LISTAS[[#This Row],[ID]],_01_CODIGOS_Y_COSTOS_xlsm[Producto y N°],_01_CODIGOS_Y_COSTOS_xlsm[FABRICA],"",0,1)</f>
        <v>RESORTES</v>
      </c>
      <c r="G625" s="26">
        <f>LISTAS[[#This Row],[Precio]]*(1-0.46)</f>
        <v>2397.1896000000002</v>
      </c>
      <c r="H625" s="1">
        <f>+_xlfn.XLOOKUP(LISTAS[[#This Row],[ID]],_01_CODIGOS_Y_COSTOS_xlsm[Producto y N°],_01_CODIGOS_Y_COSTOS_xlsm[COSTO],0,0,1)</f>
        <v>0</v>
      </c>
      <c r="I625" s="27">
        <f>+IFERROR(LISTAS[[#This Row],[VENTA NETA]]/LISTAS[[#This Row],[COSTO]]-1,0)</f>
        <v>0</v>
      </c>
      <c r="J625" s="50" t="str">
        <f>IFERROR(VLOOKUP(LISTAS[[#This Row],[ID]],_01_CODIGOS_Y_COSTOS_xlsm[[Producto y N°]:[CODIGO]],2,0),"")</f>
        <v>146</v>
      </c>
      <c r="O625" t="s">
        <v>1052</v>
      </c>
      <c r="AB625" s="12" t="str">
        <f>+LISTAS[[#This Row],[Codigo]]&amp;LISTAS[[#This Row],[Fabrica]]</f>
        <v>146RESORTES</v>
      </c>
      <c r="AC625" s="13" t="str">
        <f>+LISTAS[[#This Row],[Codigo]]</f>
        <v>146</v>
      </c>
      <c r="AD625" s="13" t="str">
        <f>+LISTAS[[#This Row],[ID]]</f>
        <v>RESORTES LINEA PESADA146</v>
      </c>
      <c r="AH625" s="36"/>
      <c r="AI625" s="37">
        <f>+LISTAS[[#This Row],[Precio]]+(LISTAS[[#This Row],[Precio]]*AH625)</f>
        <v>4439.24</v>
      </c>
      <c r="AJ625" s="38">
        <f t="shared" si="9"/>
        <v>2219.62</v>
      </c>
      <c r="AL625" s="35" t="e">
        <f>+AJ625/LISTAS[[#This Row],[COSTO]]-1</f>
        <v>#DIV/0!</v>
      </c>
      <c r="AM625" t="str">
        <f>+LISTAS[[#This Row],[ID]]</f>
        <v>RESORTES LINEA PESADA146</v>
      </c>
      <c r="AO625" s="43"/>
      <c r="AP625" s="39">
        <f>LISTAS[[#This Row],[COSTO]]+(LISTAS[[#This Row],[COSTO]]*AO625)</f>
        <v>0</v>
      </c>
      <c r="AQ625" s="44">
        <f>IF(AO625="",0,AP625/LISTAS[[#This Row],[VENTA NETA]]-1)</f>
        <v>0</v>
      </c>
      <c r="AS625" s="39">
        <v>0</v>
      </c>
      <c r="AT625" s="48" t="e">
        <f>+LISTAS[[#This Row],[COSTO]]/AS625-1</f>
        <v>#DIV/0!</v>
      </c>
      <c r="BA625" t="s">
        <v>1034</v>
      </c>
      <c r="BB625" s="36"/>
    </row>
    <row r="626" spans="1:54" x14ac:dyDescent="0.35">
      <c r="A626" s="7" t="s">
        <v>1053</v>
      </c>
      <c r="B626" t="s">
        <v>1034</v>
      </c>
      <c r="C626">
        <v>149</v>
      </c>
      <c r="D626" t="s">
        <v>5877</v>
      </c>
      <c r="E626" s="2">
        <v>4439.24</v>
      </c>
      <c r="F626" s="7" t="str">
        <f>+_xlfn.XLOOKUP(LISTAS[[#This Row],[ID]],_01_CODIGOS_Y_COSTOS_xlsm[Producto y N°],_01_CODIGOS_Y_COSTOS_xlsm[FABRICA],"",0,1)</f>
        <v>RESORTES</v>
      </c>
      <c r="G626" s="26">
        <f>LISTAS[[#This Row],[Precio]]*(1-0.46)</f>
        <v>2397.1896000000002</v>
      </c>
      <c r="H626" s="1">
        <f>+_xlfn.XLOOKUP(LISTAS[[#This Row],[ID]],_01_CODIGOS_Y_COSTOS_xlsm[Producto y N°],_01_CODIGOS_Y_COSTOS_xlsm[COSTO],0,0,1)</f>
        <v>0</v>
      </c>
      <c r="I626" s="27">
        <f>+IFERROR(LISTAS[[#This Row],[VENTA NETA]]/LISTAS[[#This Row],[COSTO]]-1,0)</f>
        <v>0</v>
      </c>
      <c r="J626" s="50" t="str">
        <f>IFERROR(VLOOKUP(LISTAS[[#This Row],[ID]],_01_CODIGOS_Y_COSTOS_xlsm[[Producto y N°]:[CODIGO]],2,0),"")</f>
        <v>149</v>
      </c>
      <c r="O626" t="s">
        <v>1053</v>
      </c>
      <c r="AB626" s="12" t="str">
        <f>+LISTAS[[#This Row],[Codigo]]&amp;LISTAS[[#This Row],[Fabrica]]</f>
        <v>149RESORTES</v>
      </c>
      <c r="AC626" s="13" t="str">
        <f>+LISTAS[[#This Row],[Codigo]]</f>
        <v>149</v>
      </c>
      <c r="AD626" s="13" t="str">
        <f>+LISTAS[[#This Row],[ID]]</f>
        <v>RESORTES LINEA PESADA149</v>
      </c>
      <c r="AH626" s="36"/>
      <c r="AI626" s="37">
        <f>+LISTAS[[#This Row],[Precio]]+(LISTAS[[#This Row],[Precio]]*AH626)</f>
        <v>4439.24</v>
      </c>
      <c r="AJ626" s="38">
        <f t="shared" si="9"/>
        <v>2219.62</v>
      </c>
      <c r="AL626" s="35" t="e">
        <f>+AJ626/LISTAS[[#This Row],[COSTO]]-1</f>
        <v>#DIV/0!</v>
      </c>
      <c r="AM626" t="str">
        <f>+LISTAS[[#This Row],[ID]]</f>
        <v>RESORTES LINEA PESADA149</v>
      </c>
      <c r="AO626" s="43"/>
      <c r="AP626" s="39">
        <f>LISTAS[[#This Row],[COSTO]]+(LISTAS[[#This Row],[COSTO]]*AO626)</f>
        <v>0</v>
      </c>
      <c r="AQ626" s="44">
        <f>IF(AO626="",0,AP626/LISTAS[[#This Row],[VENTA NETA]]-1)</f>
        <v>0</v>
      </c>
      <c r="AS626" s="39">
        <v>0</v>
      </c>
      <c r="AT626" s="48" t="e">
        <f>+LISTAS[[#This Row],[COSTO]]/AS626-1</f>
        <v>#DIV/0!</v>
      </c>
      <c r="BA626" t="s">
        <v>1034</v>
      </c>
      <c r="BB626" s="36"/>
    </row>
    <row r="627" spans="1:54" x14ac:dyDescent="0.35">
      <c r="A627" s="7" t="s">
        <v>1054</v>
      </c>
      <c r="B627" t="s">
        <v>1034</v>
      </c>
      <c r="C627">
        <v>151</v>
      </c>
      <c r="D627" t="s">
        <v>5878</v>
      </c>
      <c r="E627" s="2">
        <v>3990.76</v>
      </c>
      <c r="F627" s="7" t="str">
        <f>+_xlfn.XLOOKUP(LISTAS[[#This Row],[ID]],_01_CODIGOS_Y_COSTOS_xlsm[Producto y N°],_01_CODIGOS_Y_COSTOS_xlsm[FABRICA],"",0,1)</f>
        <v>RESORTES</v>
      </c>
      <c r="G627" s="26">
        <f>LISTAS[[#This Row],[Precio]]*(1-0.46)</f>
        <v>2155.0104000000001</v>
      </c>
      <c r="H627" s="1">
        <f>+_xlfn.XLOOKUP(LISTAS[[#This Row],[ID]],_01_CODIGOS_Y_COSTOS_xlsm[Producto y N°],_01_CODIGOS_Y_COSTOS_xlsm[COSTO],0,0,1)</f>
        <v>0</v>
      </c>
      <c r="I627" s="27">
        <f>+IFERROR(LISTAS[[#This Row],[VENTA NETA]]/LISTAS[[#This Row],[COSTO]]-1,0)</f>
        <v>0</v>
      </c>
      <c r="J627" s="50" t="str">
        <f>IFERROR(VLOOKUP(LISTAS[[#This Row],[ID]],_01_CODIGOS_Y_COSTOS_xlsm[[Producto y N°]:[CODIGO]],2,0),"")</f>
        <v>151</v>
      </c>
      <c r="O627" t="s">
        <v>1054</v>
      </c>
      <c r="AB627" s="12" t="str">
        <f>+LISTAS[[#This Row],[Codigo]]&amp;LISTAS[[#This Row],[Fabrica]]</f>
        <v>151RESORTES</v>
      </c>
      <c r="AC627" s="13" t="str">
        <f>+LISTAS[[#This Row],[Codigo]]</f>
        <v>151</v>
      </c>
      <c r="AD627" s="13" t="str">
        <f>+LISTAS[[#This Row],[ID]]</f>
        <v>RESORTES LINEA PESADA151</v>
      </c>
      <c r="AH627" s="36"/>
      <c r="AI627" s="37">
        <f>+LISTAS[[#This Row],[Precio]]+(LISTAS[[#This Row],[Precio]]*AH627)</f>
        <v>3990.76</v>
      </c>
      <c r="AJ627" s="38">
        <f t="shared" si="9"/>
        <v>1995.38</v>
      </c>
      <c r="AL627" s="35" t="e">
        <f>+AJ627/LISTAS[[#This Row],[COSTO]]-1</f>
        <v>#DIV/0!</v>
      </c>
      <c r="AM627" t="str">
        <f>+LISTAS[[#This Row],[ID]]</f>
        <v>RESORTES LINEA PESADA151</v>
      </c>
      <c r="AO627" s="43"/>
      <c r="AP627" s="39">
        <f>LISTAS[[#This Row],[COSTO]]+(LISTAS[[#This Row],[COSTO]]*AO627)</f>
        <v>0</v>
      </c>
      <c r="AQ627" s="44">
        <f>IF(AO627="",0,AP627/LISTAS[[#This Row],[VENTA NETA]]-1)</f>
        <v>0</v>
      </c>
      <c r="AS627" s="39">
        <v>0</v>
      </c>
      <c r="AT627" s="48" t="e">
        <f>+LISTAS[[#This Row],[COSTO]]/AS627-1</f>
        <v>#DIV/0!</v>
      </c>
      <c r="BA627" t="s">
        <v>1034</v>
      </c>
      <c r="BB627" s="36"/>
    </row>
    <row r="628" spans="1:54" x14ac:dyDescent="0.35">
      <c r="A628" s="7" t="s">
        <v>1055</v>
      </c>
      <c r="B628" t="s">
        <v>1034</v>
      </c>
      <c r="C628">
        <v>153</v>
      </c>
      <c r="D628" t="s">
        <v>5879</v>
      </c>
      <c r="E628" s="2">
        <v>3901.28</v>
      </c>
      <c r="F628" s="7" t="str">
        <f>+_xlfn.XLOOKUP(LISTAS[[#This Row],[ID]],_01_CODIGOS_Y_COSTOS_xlsm[Producto y N°],_01_CODIGOS_Y_COSTOS_xlsm[FABRICA],"",0,1)</f>
        <v>RESORTES</v>
      </c>
      <c r="G628" s="26">
        <f>LISTAS[[#This Row],[Precio]]*(1-0.46)</f>
        <v>2106.6912000000002</v>
      </c>
      <c r="H628" s="1">
        <f>+_xlfn.XLOOKUP(LISTAS[[#This Row],[ID]],_01_CODIGOS_Y_COSTOS_xlsm[Producto y N°],_01_CODIGOS_Y_COSTOS_xlsm[COSTO],0,0,1)</f>
        <v>0</v>
      </c>
      <c r="I628" s="27">
        <f>+IFERROR(LISTAS[[#This Row],[VENTA NETA]]/LISTAS[[#This Row],[COSTO]]-1,0)</f>
        <v>0</v>
      </c>
      <c r="J628" s="50" t="str">
        <f>IFERROR(VLOOKUP(LISTAS[[#This Row],[ID]],_01_CODIGOS_Y_COSTOS_xlsm[[Producto y N°]:[CODIGO]],2,0),"")</f>
        <v>153</v>
      </c>
      <c r="O628" t="s">
        <v>1055</v>
      </c>
      <c r="AB628" s="12" t="str">
        <f>+LISTAS[[#This Row],[Codigo]]&amp;LISTAS[[#This Row],[Fabrica]]</f>
        <v>153RESORTES</v>
      </c>
      <c r="AC628" s="13" t="str">
        <f>+LISTAS[[#This Row],[Codigo]]</f>
        <v>153</v>
      </c>
      <c r="AD628" s="13" t="str">
        <f>+LISTAS[[#This Row],[ID]]</f>
        <v>RESORTES LINEA PESADA153</v>
      </c>
      <c r="AH628" s="36"/>
      <c r="AI628" s="37">
        <f>+LISTAS[[#This Row],[Precio]]+(LISTAS[[#This Row],[Precio]]*AH628)</f>
        <v>3901.28</v>
      </c>
      <c r="AJ628" s="38">
        <f t="shared" si="9"/>
        <v>1950.64</v>
      </c>
      <c r="AL628" s="35" t="e">
        <f>+AJ628/LISTAS[[#This Row],[COSTO]]-1</f>
        <v>#DIV/0!</v>
      </c>
      <c r="AM628" t="str">
        <f>+LISTAS[[#This Row],[ID]]</f>
        <v>RESORTES LINEA PESADA153</v>
      </c>
      <c r="AO628" s="43"/>
      <c r="AP628" s="39">
        <f>LISTAS[[#This Row],[COSTO]]+(LISTAS[[#This Row],[COSTO]]*AO628)</f>
        <v>0</v>
      </c>
      <c r="AQ628" s="44">
        <f>IF(AO628="",0,AP628/LISTAS[[#This Row],[VENTA NETA]]-1)</f>
        <v>0</v>
      </c>
      <c r="AS628" s="39">
        <v>0</v>
      </c>
      <c r="AT628" s="48" t="e">
        <f>+LISTAS[[#This Row],[COSTO]]/AS628-1</f>
        <v>#DIV/0!</v>
      </c>
      <c r="BA628" t="s">
        <v>1034</v>
      </c>
      <c r="BB628" s="36"/>
    </row>
    <row r="629" spans="1:54" x14ac:dyDescent="0.35">
      <c r="A629" s="7" t="s">
        <v>1056</v>
      </c>
      <c r="B629" t="s">
        <v>1034</v>
      </c>
      <c r="C629">
        <v>157</v>
      </c>
      <c r="D629" t="s">
        <v>5880</v>
      </c>
      <c r="E629" s="2">
        <v>3990.76</v>
      </c>
      <c r="F629" s="7" t="str">
        <f>+_xlfn.XLOOKUP(LISTAS[[#This Row],[ID]],_01_CODIGOS_Y_COSTOS_xlsm[Producto y N°],_01_CODIGOS_Y_COSTOS_xlsm[FABRICA],"",0,1)</f>
        <v>RESORTES</v>
      </c>
      <c r="G629" s="26">
        <f>LISTAS[[#This Row],[Precio]]*(1-0.46)</f>
        <v>2155.0104000000001</v>
      </c>
      <c r="H629" s="1">
        <f>+_xlfn.XLOOKUP(LISTAS[[#This Row],[ID]],_01_CODIGOS_Y_COSTOS_xlsm[Producto y N°],_01_CODIGOS_Y_COSTOS_xlsm[COSTO],0,0,1)</f>
        <v>0</v>
      </c>
      <c r="I629" s="27">
        <f>+IFERROR(LISTAS[[#This Row],[VENTA NETA]]/LISTAS[[#This Row],[COSTO]]-1,0)</f>
        <v>0</v>
      </c>
      <c r="J629" s="50" t="str">
        <f>IFERROR(VLOOKUP(LISTAS[[#This Row],[ID]],_01_CODIGOS_Y_COSTOS_xlsm[[Producto y N°]:[CODIGO]],2,0),"")</f>
        <v>157</v>
      </c>
      <c r="O629" t="s">
        <v>1056</v>
      </c>
      <c r="AB629" s="12" t="str">
        <f>+LISTAS[[#This Row],[Codigo]]&amp;LISTAS[[#This Row],[Fabrica]]</f>
        <v>157RESORTES</v>
      </c>
      <c r="AC629" s="13" t="str">
        <f>+LISTAS[[#This Row],[Codigo]]</f>
        <v>157</v>
      </c>
      <c r="AD629" s="13" t="str">
        <f>+LISTAS[[#This Row],[ID]]</f>
        <v>RESORTES LINEA PESADA157</v>
      </c>
      <c r="AH629" s="36"/>
      <c r="AI629" s="37">
        <f>+LISTAS[[#This Row],[Precio]]+(LISTAS[[#This Row],[Precio]]*AH629)</f>
        <v>3990.76</v>
      </c>
      <c r="AJ629" s="38">
        <f t="shared" si="9"/>
        <v>1995.38</v>
      </c>
      <c r="AL629" s="35" t="e">
        <f>+AJ629/LISTAS[[#This Row],[COSTO]]-1</f>
        <v>#DIV/0!</v>
      </c>
      <c r="AM629" t="str">
        <f>+LISTAS[[#This Row],[ID]]</f>
        <v>RESORTES LINEA PESADA157</v>
      </c>
      <c r="AO629" s="43"/>
      <c r="AP629" s="39">
        <f>LISTAS[[#This Row],[COSTO]]+(LISTAS[[#This Row],[COSTO]]*AO629)</f>
        <v>0</v>
      </c>
      <c r="AQ629" s="44">
        <f>IF(AO629="",0,AP629/LISTAS[[#This Row],[VENTA NETA]]-1)</f>
        <v>0</v>
      </c>
      <c r="AS629" s="39">
        <v>0</v>
      </c>
      <c r="AT629" s="48" t="e">
        <f>+LISTAS[[#This Row],[COSTO]]/AS629-1</f>
        <v>#DIV/0!</v>
      </c>
      <c r="BA629" t="s">
        <v>1034</v>
      </c>
      <c r="BB629" s="36"/>
    </row>
    <row r="630" spans="1:54" x14ac:dyDescent="0.35">
      <c r="A630" s="7" t="s">
        <v>1057</v>
      </c>
      <c r="B630" t="s">
        <v>1034</v>
      </c>
      <c r="C630">
        <v>161</v>
      </c>
      <c r="D630" t="s">
        <v>5881</v>
      </c>
      <c r="E630" s="2">
        <v>4304.6400000000003</v>
      </c>
      <c r="F630" s="7" t="str">
        <f>+_xlfn.XLOOKUP(LISTAS[[#This Row],[ID]],_01_CODIGOS_Y_COSTOS_xlsm[Producto y N°],_01_CODIGOS_Y_COSTOS_xlsm[FABRICA],"",0,1)</f>
        <v>RESORTES</v>
      </c>
      <c r="G630" s="26">
        <f>LISTAS[[#This Row],[Precio]]*(1-0.46)</f>
        <v>2324.5056000000004</v>
      </c>
      <c r="H630" s="1">
        <f>+_xlfn.XLOOKUP(LISTAS[[#This Row],[ID]],_01_CODIGOS_Y_COSTOS_xlsm[Producto y N°],_01_CODIGOS_Y_COSTOS_xlsm[COSTO],0,0,1)</f>
        <v>0</v>
      </c>
      <c r="I630" s="27">
        <f>+IFERROR(LISTAS[[#This Row],[VENTA NETA]]/LISTAS[[#This Row],[COSTO]]-1,0)</f>
        <v>0</v>
      </c>
      <c r="J630" s="50" t="str">
        <f>IFERROR(VLOOKUP(LISTAS[[#This Row],[ID]],_01_CODIGOS_Y_COSTOS_xlsm[[Producto y N°]:[CODIGO]],2,0),"")</f>
        <v>161</v>
      </c>
      <c r="O630" t="s">
        <v>1057</v>
      </c>
      <c r="AB630" s="12" t="str">
        <f>+LISTAS[[#This Row],[Codigo]]&amp;LISTAS[[#This Row],[Fabrica]]</f>
        <v>161RESORTES</v>
      </c>
      <c r="AC630" s="13" t="str">
        <f>+LISTAS[[#This Row],[Codigo]]</f>
        <v>161</v>
      </c>
      <c r="AD630" s="13" t="str">
        <f>+LISTAS[[#This Row],[ID]]</f>
        <v>RESORTES LINEA PESADA161</v>
      </c>
      <c r="AH630" s="36"/>
      <c r="AI630" s="37">
        <f>+LISTAS[[#This Row],[Precio]]+(LISTAS[[#This Row],[Precio]]*AH630)</f>
        <v>4304.6400000000003</v>
      </c>
      <c r="AJ630" s="38">
        <f t="shared" si="9"/>
        <v>2152.3200000000002</v>
      </c>
      <c r="AL630" s="35" t="e">
        <f>+AJ630/LISTAS[[#This Row],[COSTO]]-1</f>
        <v>#DIV/0!</v>
      </c>
      <c r="AM630" t="str">
        <f>+LISTAS[[#This Row],[ID]]</f>
        <v>RESORTES LINEA PESADA161</v>
      </c>
      <c r="AO630" s="43"/>
      <c r="AP630" s="39">
        <f>LISTAS[[#This Row],[COSTO]]+(LISTAS[[#This Row],[COSTO]]*AO630)</f>
        <v>0</v>
      </c>
      <c r="AQ630" s="44">
        <f>IF(AO630="",0,AP630/LISTAS[[#This Row],[VENTA NETA]]-1)</f>
        <v>0</v>
      </c>
      <c r="AS630" s="39">
        <v>0</v>
      </c>
      <c r="AT630" s="48" t="e">
        <f>+LISTAS[[#This Row],[COSTO]]/AS630-1</f>
        <v>#DIV/0!</v>
      </c>
      <c r="BA630" t="s">
        <v>1034</v>
      </c>
      <c r="BB630" s="36"/>
    </row>
    <row r="631" spans="1:54" x14ac:dyDescent="0.35">
      <c r="A631" s="7" t="s">
        <v>1058</v>
      </c>
      <c r="B631" t="s">
        <v>1034</v>
      </c>
      <c r="C631">
        <v>163</v>
      </c>
      <c r="D631" t="s">
        <v>5882</v>
      </c>
      <c r="E631" s="2">
        <v>4439.24</v>
      </c>
      <c r="F631" s="7" t="str">
        <f>+_xlfn.XLOOKUP(LISTAS[[#This Row],[ID]],_01_CODIGOS_Y_COSTOS_xlsm[Producto y N°],_01_CODIGOS_Y_COSTOS_xlsm[FABRICA],"",0,1)</f>
        <v>RESORTES</v>
      </c>
      <c r="G631" s="26">
        <f>LISTAS[[#This Row],[Precio]]*(1-0.46)</f>
        <v>2397.1896000000002</v>
      </c>
      <c r="H631" s="1">
        <f>+_xlfn.XLOOKUP(LISTAS[[#This Row],[ID]],_01_CODIGOS_Y_COSTOS_xlsm[Producto y N°],_01_CODIGOS_Y_COSTOS_xlsm[COSTO],0,0,1)</f>
        <v>0</v>
      </c>
      <c r="I631" s="27">
        <f>+IFERROR(LISTAS[[#This Row],[VENTA NETA]]/LISTAS[[#This Row],[COSTO]]-1,0)</f>
        <v>0</v>
      </c>
      <c r="J631" s="50" t="str">
        <f>IFERROR(VLOOKUP(LISTAS[[#This Row],[ID]],_01_CODIGOS_Y_COSTOS_xlsm[[Producto y N°]:[CODIGO]],2,0),"")</f>
        <v>163</v>
      </c>
      <c r="O631" t="s">
        <v>1058</v>
      </c>
      <c r="AB631" s="12" t="str">
        <f>+LISTAS[[#This Row],[Codigo]]&amp;LISTAS[[#This Row],[Fabrica]]</f>
        <v>163RESORTES</v>
      </c>
      <c r="AC631" s="13" t="str">
        <f>+LISTAS[[#This Row],[Codigo]]</f>
        <v>163</v>
      </c>
      <c r="AD631" s="13" t="str">
        <f>+LISTAS[[#This Row],[ID]]</f>
        <v>RESORTES LINEA PESADA163</v>
      </c>
      <c r="AH631" s="36"/>
      <c r="AI631" s="37">
        <f>+LISTAS[[#This Row],[Precio]]+(LISTAS[[#This Row],[Precio]]*AH631)</f>
        <v>4439.24</v>
      </c>
      <c r="AJ631" s="38">
        <f t="shared" si="9"/>
        <v>2219.62</v>
      </c>
      <c r="AL631" s="35" t="e">
        <f>+AJ631/LISTAS[[#This Row],[COSTO]]-1</f>
        <v>#DIV/0!</v>
      </c>
      <c r="AM631" t="str">
        <f>+LISTAS[[#This Row],[ID]]</f>
        <v>RESORTES LINEA PESADA163</v>
      </c>
      <c r="AO631" s="43"/>
      <c r="AP631" s="39">
        <f>LISTAS[[#This Row],[COSTO]]+(LISTAS[[#This Row],[COSTO]]*AO631)</f>
        <v>0</v>
      </c>
      <c r="AQ631" s="44">
        <f>IF(AO631="",0,AP631/LISTAS[[#This Row],[VENTA NETA]]-1)</f>
        <v>0</v>
      </c>
      <c r="AS631" s="39">
        <v>0</v>
      </c>
      <c r="AT631" s="48" t="e">
        <f>+LISTAS[[#This Row],[COSTO]]/AS631-1</f>
        <v>#DIV/0!</v>
      </c>
      <c r="BA631" t="s">
        <v>1034</v>
      </c>
      <c r="BB631" s="36"/>
    </row>
    <row r="632" spans="1:54" x14ac:dyDescent="0.35">
      <c r="A632" s="7" t="s">
        <v>1059</v>
      </c>
      <c r="B632" t="s">
        <v>1034</v>
      </c>
      <c r="C632">
        <v>165</v>
      </c>
      <c r="D632" t="s">
        <v>5883</v>
      </c>
      <c r="E632" s="2">
        <v>7659.48</v>
      </c>
      <c r="F632" s="7" t="str">
        <f>+_xlfn.XLOOKUP(LISTAS[[#This Row],[ID]],_01_CODIGOS_Y_COSTOS_xlsm[Producto y N°],_01_CODIGOS_Y_COSTOS_xlsm[FABRICA],"",0,1)</f>
        <v>RESORTES</v>
      </c>
      <c r="G632" s="26">
        <f>LISTAS[[#This Row],[Precio]]*(1-0.46)</f>
        <v>4136.1192000000001</v>
      </c>
      <c r="H632" s="1">
        <f>+_xlfn.XLOOKUP(LISTAS[[#This Row],[ID]],_01_CODIGOS_Y_COSTOS_xlsm[Producto y N°],_01_CODIGOS_Y_COSTOS_xlsm[COSTO],0,0,1)</f>
        <v>0</v>
      </c>
      <c r="I632" s="27">
        <f>+IFERROR(LISTAS[[#This Row],[VENTA NETA]]/LISTAS[[#This Row],[COSTO]]-1,0)</f>
        <v>0</v>
      </c>
      <c r="J632" s="50" t="str">
        <f>IFERROR(VLOOKUP(LISTAS[[#This Row],[ID]],_01_CODIGOS_Y_COSTOS_xlsm[[Producto y N°]:[CODIGO]],2,0),"")</f>
        <v>165</v>
      </c>
      <c r="O632" t="s">
        <v>1059</v>
      </c>
      <c r="AB632" s="12" t="str">
        <f>+LISTAS[[#This Row],[Codigo]]&amp;LISTAS[[#This Row],[Fabrica]]</f>
        <v>165RESORTES</v>
      </c>
      <c r="AC632" s="13" t="str">
        <f>+LISTAS[[#This Row],[Codigo]]</f>
        <v>165</v>
      </c>
      <c r="AD632" s="13" t="str">
        <f>+LISTAS[[#This Row],[ID]]</f>
        <v>RESORTES LINEA PESADA165</v>
      </c>
      <c r="AH632" s="36"/>
      <c r="AI632" s="37">
        <f>+LISTAS[[#This Row],[Precio]]+(LISTAS[[#This Row],[Precio]]*AH632)</f>
        <v>7659.48</v>
      </c>
      <c r="AJ632" s="38">
        <f t="shared" si="9"/>
        <v>3829.74</v>
      </c>
      <c r="AL632" s="35" t="e">
        <f>+AJ632/LISTAS[[#This Row],[COSTO]]-1</f>
        <v>#DIV/0!</v>
      </c>
      <c r="AM632" t="str">
        <f>+LISTAS[[#This Row],[ID]]</f>
        <v>RESORTES LINEA PESADA165</v>
      </c>
      <c r="AO632" s="43"/>
      <c r="AP632" s="39">
        <f>LISTAS[[#This Row],[COSTO]]+(LISTAS[[#This Row],[COSTO]]*AO632)</f>
        <v>0</v>
      </c>
      <c r="AQ632" s="44">
        <f>IF(AO632="",0,AP632/LISTAS[[#This Row],[VENTA NETA]]-1)</f>
        <v>0</v>
      </c>
      <c r="AS632" s="39">
        <v>0</v>
      </c>
      <c r="AT632" s="48" t="e">
        <f>+LISTAS[[#This Row],[COSTO]]/AS632-1</f>
        <v>#DIV/0!</v>
      </c>
      <c r="BA632" t="s">
        <v>1034</v>
      </c>
      <c r="BB632" s="36"/>
    </row>
    <row r="633" spans="1:54" x14ac:dyDescent="0.35">
      <c r="A633" s="7" t="s">
        <v>1060</v>
      </c>
      <c r="B633" t="s">
        <v>1034</v>
      </c>
      <c r="C633">
        <v>167</v>
      </c>
      <c r="D633" t="s">
        <v>5884</v>
      </c>
      <c r="E633" s="2">
        <v>9016.7199999999993</v>
      </c>
      <c r="F633" s="7" t="str">
        <f>+_xlfn.XLOOKUP(LISTAS[[#This Row],[ID]],_01_CODIGOS_Y_COSTOS_xlsm[Producto y N°],_01_CODIGOS_Y_COSTOS_xlsm[FABRICA],"",0,1)</f>
        <v>RESORTES</v>
      </c>
      <c r="G633" s="26">
        <f>LISTAS[[#This Row],[Precio]]*(1-0.46)</f>
        <v>4869.0288</v>
      </c>
      <c r="H633" s="1">
        <f>+_xlfn.XLOOKUP(LISTAS[[#This Row],[ID]],_01_CODIGOS_Y_COSTOS_xlsm[Producto y N°],_01_CODIGOS_Y_COSTOS_xlsm[COSTO],0,0,1)</f>
        <v>0</v>
      </c>
      <c r="I633" s="27">
        <f>+IFERROR(LISTAS[[#This Row],[VENTA NETA]]/LISTAS[[#This Row],[COSTO]]-1,0)</f>
        <v>0</v>
      </c>
      <c r="J633" s="50" t="str">
        <f>IFERROR(VLOOKUP(LISTAS[[#This Row],[ID]],_01_CODIGOS_Y_COSTOS_xlsm[[Producto y N°]:[CODIGO]],2,0),"")</f>
        <v>167</v>
      </c>
      <c r="O633" t="s">
        <v>1060</v>
      </c>
      <c r="AB633" s="12" t="str">
        <f>+LISTAS[[#This Row],[Codigo]]&amp;LISTAS[[#This Row],[Fabrica]]</f>
        <v>167RESORTES</v>
      </c>
      <c r="AC633" s="13" t="str">
        <f>+LISTAS[[#This Row],[Codigo]]</f>
        <v>167</v>
      </c>
      <c r="AD633" s="13" t="str">
        <f>+LISTAS[[#This Row],[ID]]</f>
        <v>RESORTES LINEA PESADA167</v>
      </c>
      <c r="AH633" s="36"/>
      <c r="AI633" s="37">
        <f>+LISTAS[[#This Row],[Precio]]+(LISTAS[[#This Row],[Precio]]*AH633)</f>
        <v>9016.7199999999993</v>
      </c>
      <c r="AJ633" s="38">
        <f t="shared" si="9"/>
        <v>4508.3599999999997</v>
      </c>
      <c r="AL633" s="35" t="e">
        <f>+AJ633/LISTAS[[#This Row],[COSTO]]-1</f>
        <v>#DIV/0!</v>
      </c>
      <c r="AM633" t="str">
        <f>+LISTAS[[#This Row],[ID]]</f>
        <v>RESORTES LINEA PESADA167</v>
      </c>
      <c r="AO633" s="43"/>
      <c r="AP633" s="39">
        <f>LISTAS[[#This Row],[COSTO]]+(LISTAS[[#This Row],[COSTO]]*AO633)</f>
        <v>0</v>
      </c>
      <c r="AQ633" s="44">
        <f>IF(AO633="",0,AP633/LISTAS[[#This Row],[VENTA NETA]]-1)</f>
        <v>0</v>
      </c>
      <c r="AS633" s="39">
        <v>166</v>
      </c>
      <c r="AT633" s="48">
        <f>+LISTAS[[#This Row],[COSTO]]/AS633-1</f>
        <v>-1</v>
      </c>
      <c r="BA633" t="s">
        <v>1034</v>
      </c>
      <c r="BB633" s="36"/>
    </row>
    <row r="634" spans="1:54" x14ac:dyDescent="0.35">
      <c r="A634" s="7" t="s">
        <v>1061</v>
      </c>
      <c r="B634" t="s">
        <v>1034</v>
      </c>
      <c r="C634">
        <v>169</v>
      </c>
      <c r="D634" t="s">
        <v>5885</v>
      </c>
      <c r="E634" s="2">
        <v>9123.6</v>
      </c>
      <c r="F634" s="7" t="str">
        <f>+_xlfn.XLOOKUP(LISTAS[[#This Row],[ID]],_01_CODIGOS_Y_COSTOS_xlsm[Producto y N°],_01_CODIGOS_Y_COSTOS_xlsm[FABRICA],"",0,1)</f>
        <v>RESORTES</v>
      </c>
      <c r="G634" s="26">
        <f>LISTAS[[#This Row],[Precio]]*(1-0.46)</f>
        <v>4926.7440000000006</v>
      </c>
      <c r="H634" s="1">
        <f>+_xlfn.XLOOKUP(LISTAS[[#This Row],[ID]],_01_CODIGOS_Y_COSTOS_xlsm[Producto y N°],_01_CODIGOS_Y_COSTOS_xlsm[COSTO],0,0,1)</f>
        <v>0</v>
      </c>
      <c r="I634" s="27">
        <f>+IFERROR(LISTAS[[#This Row],[VENTA NETA]]/LISTAS[[#This Row],[COSTO]]-1,0)</f>
        <v>0</v>
      </c>
      <c r="J634" s="50" t="str">
        <f>IFERROR(VLOOKUP(LISTAS[[#This Row],[ID]],_01_CODIGOS_Y_COSTOS_xlsm[[Producto y N°]:[CODIGO]],2,0),"")</f>
        <v>169</v>
      </c>
      <c r="O634" t="s">
        <v>1061</v>
      </c>
      <c r="AB634" s="12" t="str">
        <f>+LISTAS[[#This Row],[Codigo]]&amp;LISTAS[[#This Row],[Fabrica]]</f>
        <v>169RESORTES</v>
      </c>
      <c r="AC634" s="13" t="str">
        <f>+LISTAS[[#This Row],[Codigo]]</f>
        <v>169</v>
      </c>
      <c r="AD634" s="13" t="str">
        <f>+LISTAS[[#This Row],[ID]]</f>
        <v>RESORTES LINEA PESADA169</v>
      </c>
      <c r="AH634" s="36"/>
      <c r="AI634" s="37">
        <f>+LISTAS[[#This Row],[Precio]]+(LISTAS[[#This Row],[Precio]]*AH634)</f>
        <v>9123.6</v>
      </c>
      <c r="AJ634" s="38">
        <f t="shared" si="9"/>
        <v>4561.8</v>
      </c>
      <c r="AL634" s="35" t="e">
        <f>+AJ634/LISTAS[[#This Row],[COSTO]]-1</f>
        <v>#DIV/0!</v>
      </c>
      <c r="AM634" t="str">
        <f>+LISTAS[[#This Row],[ID]]</f>
        <v>RESORTES LINEA PESADA169</v>
      </c>
      <c r="AO634" s="43"/>
      <c r="AP634" s="39">
        <f>LISTAS[[#This Row],[COSTO]]+(LISTAS[[#This Row],[COSTO]]*AO634)</f>
        <v>0</v>
      </c>
      <c r="AQ634" s="44">
        <f>IF(AO634="",0,AP634/LISTAS[[#This Row],[VENTA NETA]]-1)</f>
        <v>0</v>
      </c>
      <c r="AS634" s="39">
        <v>147</v>
      </c>
      <c r="AT634" s="48">
        <f>+LISTAS[[#This Row],[COSTO]]/AS634-1</f>
        <v>-1</v>
      </c>
      <c r="BA634" t="s">
        <v>1034</v>
      </c>
      <c r="BB634" s="36"/>
    </row>
    <row r="635" spans="1:54" x14ac:dyDescent="0.35">
      <c r="A635" s="7" t="s">
        <v>1062</v>
      </c>
      <c r="B635" t="s">
        <v>1034</v>
      </c>
      <c r="C635">
        <v>170</v>
      </c>
      <c r="D635" t="s">
        <v>5886</v>
      </c>
      <c r="E635" s="2">
        <v>5380.92</v>
      </c>
      <c r="F635" s="7" t="str">
        <f>+_xlfn.XLOOKUP(LISTAS[[#This Row],[ID]],_01_CODIGOS_Y_COSTOS_xlsm[Producto y N°],_01_CODIGOS_Y_COSTOS_xlsm[FABRICA],"",0,1)</f>
        <v>RESORTES</v>
      </c>
      <c r="G635" s="26">
        <f>LISTAS[[#This Row],[Precio]]*(1-0.46)</f>
        <v>2905.6968000000002</v>
      </c>
      <c r="H635" s="1">
        <f>+_xlfn.XLOOKUP(LISTAS[[#This Row],[ID]],_01_CODIGOS_Y_COSTOS_xlsm[Producto y N°],_01_CODIGOS_Y_COSTOS_xlsm[COSTO],0,0,1)</f>
        <v>0</v>
      </c>
      <c r="I635" s="27">
        <f>+IFERROR(LISTAS[[#This Row],[VENTA NETA]]/LISTAS[[#This Row],[COSTO]]-1,0)</f>
        <v>0</v>
      </c>
      <c r="J635" s="50" t="str">
        <f>IFERROR(VLOOKUP(LISTAS[[#This Row],[ID]],_01_CODIGOS_Y_COSTOS_xlsm[[Producto y N°]:[CODIGO]],2,0),"")</f>
        <v>170</v>
      </c>
      <c r="O635" t="s">
        <v>1062</v>
      </c>
      <c r="AB635" s="12" t="str">
        <f>+LISTAS[[#This Row],[Codigo]]&amp;LISTAS[[#This Row],[Fabrica]]</f>
        <v>170RESORTES</v>
      </c>
      <c r="AC635" s="13" t="str">
        <f>+LISTAS[[#This Row],[Codigo]]</f>
        <v>170</v>
      </c>
      <c r="AD635" s="13" t="str">
        <f>+LISTAS[[#This Row],[ID]]</f>
        <v>RESORTES LINEA PESADA170</v>
      </c>
      <c r="AH635" s="36"/>
      <c r="AI635" s="37">
        <f>+LISTAS[[#This Row],[Precio]]+(LISTAS[[#This Row],[Precio]]*AH635)</f>
        <v>5380.92</v>
      </c>
      <c r="AJ635" s="38">
        <f t="shared" si="9"/>
        <v>2690.46</v>
      </c>
      <c r="AL635" s="35" t="e">
        <f>+AJ635/LISTAS[[#This Row],[COSTO]]-1</f>
        <v>#DIV/0!</v>
      </c>
      <c r="AM635" t="str">
        <f>+LISTAS[[#This Row],[ID]]</f>
        <v>RESORTES LINEA PESADA170</v>
      </c>
      <c r="AO635" s="43"/>
      <c r="AP635" s="39">
        <f>LISTAS[[#This Row],[COSTO]]+(LISTAS[[#This Row],[COSTO]]*AO635)</f>
        <v>0</v>
      </c>
      <c r="AQ635" s="44">
        <f>IF(AO635="",0,AP635/LISTAS[[#This Row],[VENTA NETA]]-1)</f>
        <v>0</v>
      </c>
      <c r="AS635" s="39">
        <v>0</v>
      </c>
      <c r="AT635" s="48" t="e">
        <f>+LISTAS[[#This Row],[COSTO]]/AS635-1</f>
        <v>#DIV/0!</v>
      </c>
      <c r="BA635" t="s">
        <v>1034</v>
      </c>
      <c r="BB635" s="36"/>
    </row>
    <row r="636" spans="1:54" x14ac:dyDescent="0.35">
      <c r="A636" s="7" t="s">
        <v>1063</v>
      </c>
      <c r="B636" t="s">
        <v>1034</v>
      </c>
      <c r="C636">
        <v>172</v>
      </c>
      <c r="D636" t="s">
        <v>5887</v>
      </c>
      <c r="E636" s="2">
        <v>7174.8</v>
      </c>
      <c r="F636" s="7" t="str">
        <f>+_xlfn.XLOOKUP(LISTAS[[#This Row],[ID]],_01_CODIGOS_Y_COSTOS_xlsm[Producto y N°],_01_CODIGOS_Y_COSTOS_xlsm[FABRICA],"",0,1)</f>
        <v>RESORTES</v>
      </c>
      <c r="G636" s="26">
        <f>LISTAS[[#This Row],[Precio]]*(1-0.46)</f>
        <v>3874.3920000000003</v>
      </c>
      <c r="H636" s="1">
        <f>+_xlfn.XLOOKUP(LISTAS[[#This Row],[ID]],_01_CODIGOS_Y_COSTOS_xlsm[Producto y N°],_01_CODIGOS_Y_COSTOS_xlsm[COSTO],0,0,1)</f>
        <v>817.8</v>
      </c>
      <c r="I636" s="27">
        <f>+IFERROR(LISTAS[[#This Row],[VENTA NETA]]/LISTAS[[#This Row],[COSTO]]-1,0)</f>
        <v>3.7375788701393988</v>
      </c>
      <c r="J636" s="50" t="str">
        <f>IFERROR(VLOOKUP(LISTAS[[#This Row],[ID]],_01_CODIGOS_Y_COSTOS_xlsm[[Producto y N°]:[CODIGO]],2,0),"")</f>
        <v>172</v>
      </c>
      <c r="O636" t="s">
        <v>1063</v>
      </c>
      <c r="AB636" s="12" t="str">
        <f>+LISTAS[[#This Row],[Codigo]]&amp;LISTAS[[#This Row],[Fabrica]]</f>
        <v>172RESORTES</v>
      </c>
      <c r="AC636" s="13" t="str">
        <f>+LISTAS[[#This Row],[Codigo]]</f>
        <v>172</v>
      </c>
      <c r="AD636" s="13" t="str">
        <f>+LISTAS[[#This Row],[ID]]</f>
        <v>RESORTES LINEA PESADA172</v>
      </c>
      <c r="AH636" s="36"/>
      <c r="AI636" s="37">
        <f>+LISTAS[[#This Row],[Precio]]+(LISTAS[[#This Row],[Precio]]*AH636)</f>
        <v>7174.8</v>
      </c>
      <c r="AJ636" s="38">
        <f t="shared" si="9"/>
        <v>3587.4</v>
      </c>
      <c r="AL636" s="35">
        <f>+AJ636/LISTAS[[#This Row],[COSTO]]-1</f>
        <v>3.386647101980925</v>
      </c>
      <c r="AM636" t="str">
        <f>+LISTAS[[#This Row],[ID]]</f>
        <v>RESORTES LINEA PESADA172</v>
      </c>
      <c r="AO636" s="43"/>
      <c r="AP636" s="39">
        <f>LISTAS[[#This Row],[COSTO]]+(LISTAS[[#This Row],[COSTO]]*AO636)</f>
        <v>817.8</v>
      </c>
      <c r="AQ636" s="44">
        <f>IF(AO636="",0,AP636/LISTAS[[#This Row],[VENTA NETA]]-1)</f>
        <v>0</v>
      </c>
      <c r="AS636" s="39">
        <v>0</v>
      </c>
      <c r="AT636" s="48" t="e">
        <f>+LISTAS[[#This Row],[COSTO]]/AS636-1</f>
        <v>#DIV/0!</v>
      </c>
      <c r="BA636" t="s">
        <v>1034</v>
      </c>
      <c r="BB636" s="36"/>
    </row>
    <row r="637" spans="1:54" x14ac:dyDescent="0.35">
      <c r="A637" s="7" t="s">
        <v>1064</v>
      </c>
      <c r="B637" t="s">
        <v>1034</v>
      </c>
      <c r="C637">
        <v>174</v>
      </c>
      <c r="D637" t="s">
        <v>5888</v>
      </c>
      <c r="E637" s="2">
        <v>5380.92</v>
      </c>
      <c r="F637" s="7" t="str">
        <f>+_xlfn.XLOOKUP(LISTAS[[#This Row],[ID]],_01_CODIGOS_Y_COSTOS_xlsm[Producto y N°],_01_CODIGOS_Y_COSTOS_xlsm[FABRICA],"",0,1)</f>
        <v>RESORTES</v>
      </c>
      <c r="G637" s="26">
        <f>LISTAS[[#This Row],[Precio]]*(1-0.46)</f>
        <v>2905.6968000000002</v>
      </c>
      <c r="H637" s="1">
        <f>+_xlfn.XLOOKUP(LISTAS[[#This Row],[ID]],_01_CODIGOS_Y_COSTOS_xlsm[Producto y N°],_01_CODIGOS_Y_COSTOS_xlsm[COSTO],0,0,1)</f>
        <v>0</v>
      </c>
      <c r="I637" s="27">
        <f>+IFERROR(LISTAS[[#This Row],[VENTA NETA]]/LISTAS[[#This Row],[COSTO]]-1,0)</f>
        <v>0</v>
      </c>
      <c r="J637" s="50" t="str">
        <f>IFERROR(VLOOKUP(LISTAS[[#This Row],[ID]],_01_CODIGOS_Y_COSTOS_xlsm[[Producto y N°]:[CODIGO]],2,0),"")</f>
        <v>174</v>
      </c>
      <c r="O637" t="s">
        <v>1064</v>
      </c>
      <c r="AB637" s="12" t="str">
        <f>+LISTAS[[#This Row],[Codigo]]&amp;LISTAS[[#This Row],[Fabrica]]</f>
        <v>174RESORTES</v>
      </c>
      <c r="AC637" s="13" t="str">
        <f>+LISTAS[[#This Row],[Codigo]]</f>
        <v>174</v>
      </c>
      <c r="AD637" s="13" t="str">
        <f>+LISTAS[[#This Row],[ID]]</f>
        <v>RESORTES LINEA PESADA174</v>
      </c>
      <c r="AH637" s="36"/>
      <c r="AI637" s="37">
        <f>+LISTAS[[#This Row],[Precio]]+(LISTAS[[#This Row],[Precio]]*AH637)</f>
        <v>5380.92</v>
      </c>
      <c r="AJ637" s="38">
        <f t="shared" si="9"/>
        <v>2690.46</v>
      </c>
      <c r="AL637" s="35" t="e">
        <f>+AJ637/LISTAS[[#This Row],[COSTO]]-1</f>
        <v>#DIV/0!</v>
      </c>
      <c r="AM637" t="str">
        <f>+LISTAS[[#This Row],[ID]]</f>
        <v>RESORTES LINEA PESADA174</v>
      </c>
      <c r="AO637" s="43"/>
      <c r="AP637" s="39">
        <f>LISTAS[[#This Row],[COSTO]]+(LISTAS[[#This Row],[COSTO]]*AO637)</f>
        <v>0</v>
      </c>
      <c r="AQ637" s="44">
        <f>IF(AO637="",0,AP637/LISTAS[[#This Row],[VENTA NETA]]-1)</f>
        <v>0</v>
      </c>
      <c r="AS637" s="39">
        <v>0</v>
      </c>
      <c r="AT637" s="48" t="e">
        <f>+LISTAS[[#This Row],[COSTO]]/AS637-1</f>
        <v>#DIV/0!</v>
      </c>
      <c r="BA637" t="s">
        <v>1034</v>
      </c>
      <c r="BB637" s="36"/>
    </row>
    <row r="638" spans="1:54" x14ac:dyDescent="0.35">
      <c r="A638" s="7" t="s">
        <v>1065</v>
      </c>
      <c r="B638" t="s">
        <v>1034</v>
      </c>
      <c r="C638">
        <v>176</v>
      </c>
      <c r="D638" t="s">
        <v>5889</v>
      </c>
      <c r="E638" s="2">
        <v>7623.24</v>
      </c>
      <c r="F638" s="7" t="str">
        <f>+_xlfn.XLOOKUP(LISTAS[[#This Row],[ID]],_01_CODIGOS_Y_COSTOS_xlsm[Producto y N°],_01_CODIGOS_Y_COSTOS_xlsm[FABRICA],"",0,1)</f>
        <v>RESORTES</v>
      </c>
      <c r="G638" s="26">
        <f>LISTAS[[#This Row],[Precio]]*(1-0.46)</f>
        <v>4116.5496000000003</v>
      </c>
      <c r="H638" s="1">
        <f>+_xlfn.XLOOKUP(LISTAS[[#This Row],[ID]],_01_CODIGOS_Y_COSTOS_xlsm[Producto y N°],_01_CODIGOS_Y_COSTOS_xlsm[COSTO],0,0,1)</f>
        <v>817.8</v>
      </c>
      <c r="I638" s="27">
        <f>+IFERROR(LISTAS[[#This Row],[VENTA NETA]]/LISTAS[[#This Row],[COSTO]]-1,0)</f>
        <v>4.0336874541452685</v>
      </c>
      <c r="J638" s="50" t="str">
        <f>IFERROR(VLOOKUP(LISTAS[[#This Row],[ID]],_01_CODIGOS_Y_COSTOS_xlsm[[Producto y N°]:[CODIGO]],2,0),"")</f>
        <v>176</v>
      </c>
      <c r="O638" t="s">
        <v>1065</v>
      </c>
      <c r="AB638" s="12" t="str">
        <f>+LISTAS[[#This Row],[Codigo]]&amp;LISTAS[[#This Row],[Fabrica]]</f>
        <v>176RESORTES</v>
      </c>
      <c r="AC638" s="13" t="str">
        <f>+LISTAS[[#This Row],[Codigo]]</f>
        <v>176</v>
      </c>
      <c r="AD638" s="13" t="str">
        <f>+LISTAS[[#This Row],[ID]]</f>
        <v>RESORTES LINEA PESADA176</v>
      </c>
      <c r="AH638" s="36"/>
      <c r="AI638" s="37">
        <f>+LISTAS[[#This Row],[Precio]]+(LISTAS[[#This Row],[Precio]]*AH638)</f>
        <v>7623.24</v>
      </c>
      <c r="AJ638" s="38">
        <f t="shared" si="9"/>
        <v>3811.62</v>
      </c>
      <c r="AL638" s="35">
        <f>+AJ638/LISTAS[[#This Row],[COSTO]]-1</f>
        <v>3.6608217168011743</v>
      </c>
      <c r="AM638" t="str">
        <f>+LISTAS[[#This Row],[ID]]</f>
        <v>RESORTES LINEA PESADA176</v>
      </c>
      <c r="AO638" s="43"/>
      <c r="AP638" s="39">
        <f>LISTAS[[#This Row],[COSTO]]+(LISTAS[[#This Row],[COSTO]]*AO638)</f>
        <v>817.8</v>
      </c>
      <c r="AQ638" s="44">
        <f>IF(AO638="",0,AP638/LISTAS[[#This Row],[VENTA NETA]]-1)</f>
        <v>0</v>
      </c>
      <c r="AS638" s="39">
        <v>0</v>
      </c>
      <c r="AT638" s="48" t="e">
        <f>+LISTAS[[#This Row],[COSTO]]/AS638-1</f>
        <v>#DIV/0!</v>
      </c>
      <c r="BA638" t="s">
        <v>1034</v>
      </c>
      <c r="BB638" s="36"/>
    </row>
    <row r="639" spans="1:54" x14ac:dyDescent="0.35">
      <c r="A639" s="7" t="s">
        <v>1066</v>
      </c>
      <c r="B639" t="s">
        <v>1034</v>
      </c>
      <c r="C639">
        <v>178</v>
      </c>
      <c r="D639" t="s">
        <v>5890</v>
      </c>
      <c r="E639" s="2">
        <v>8519.84</v>
      </c>
      <c r="F639" s="7" t="str">
        <f>+_xlfn.XLOOKUP(LISTAS[[#This Row],[ID]],_01_CODIGOS_Y_COSTOS_xlsm[Producto y N°],_01_CODIGOS_Y_COSTOS_xlsm[FABRICA],"",0,1)</f>
        <v>RESORTES</v>
      </c>
      <c r="G639" s="26">
        <f>LISTAS[[#This Row],[Precio]]*(1-0.46)</f>
        <v>4600.7136</v>
      </c>
      <c r="H639" s="1">
        <f>+_xlfn.XLOOKUP(LISTAS[[#This Row],[ID]],_01_CODIGOS_Y_COSTOS_xlsm[Producto y N°],_01_CODIGOS_Y_COSTOS_xlsm[COSTO],0,0,1)</f>
        <v>0</v>
      </c>
      <c r="I639" s="27">
        <f>+IFERROR(LISTAS[[#This Row],[VENTA NETA]]/LISTAS[[#This Row],[COSTO]]-1,0)</f>
        <v>0</v>
      </c>
      <c r="J639" s="50" t="str">
        <f>IFERROR(VLOOKUP(LISTAS[[#This Row],[ID]],_01_CODIGOS_Y_COSTOS_xlsm[[Producto y N°]:[CODIGO]],2,0),"")</f>
        <v>178</v>
      </c>
      <c r="O639" t="s">
        <v>1066</v>
      </c>
      <c r="AB639" s="12" t="str">
        <f>+LISTAS[[#This Row],[Codigo]]&amp;LISTAS[[#This Row],[Fabrica]]</f>
        <v>178RESORTES</v>
      </c>
      <c r="AC639" s="13" t="str">
        <f>+LISTAS[[#This Row],[Codigo]]</f>
        <v>178</v>
      </c>
      <c r="AD639" s="13" t="str">
        <f>+LISTAS[[#This Row],[ID]]</f>
        <v>RESORTES LINEA PESADA178</v>
      </c>
      <c r="AH639" s="36"/>
      <c r="AI639" s="37">
        <f>+LISTAS[[#This Row],[Precio]]+(LISTAS[[#This Row],[Precio]]*AH639)</f>
        <v>8519.84</v>
      </c>
      <c r="AJ639" s="38">
        <f t="shared" si="9"/>
        <v>4259.92</v>
      </c>
      <c r="AL639" s="35" t="e">
        <f>+AJ639/LISTAS[[#This Row],[COSTO]]-1</f>
        <v>#DIV/0!</v>
      </c>
      <c r="AM639" t="str">
        <f>+LISTAS[[#This Row],[ID]]</f>
        <v>RESORTES LINEA PESADA178</v>
      </c>
      <c r="AO639" s="43"/>
      <c r="AP639" s="39">
        <f>LISTAS[[#This Row],[COSTO]]+(LISTAS[[#This Row],[COSTO]]*AO639)</f>
        <v>0</v>
      </c>
      <c r="AQ639" s="44">
        <f>IF(AO639="",0,AP639/LISTAS[[#This Row],[VENTA NETA]]-1)</f>
        <v>0</v>
      </c>
      <c r="AS639" s="39">
        <v>228</v>
      </c>
      <c r="AT639" s="48">
        <f>+LISTAS[[#This Row],[COSTO]]/AS639-1</f>
        <v>-1</v>
      </c>
      <c r="BA639" t="s">
        <v>1034</v>
      </c>
      <c r="BB639" s="36"/>
    </row>
    <row r="640" spans="1:54" x14ac:dyDescent="0.35">
      <c r="A640" s="7" t="s">
        <v>1067</v>
      </c>
      <c r="B640" t="s">
        <v>1034</v>
      </c>
      <c r="C640">
        <v>179</v>
      </c>
      <c r="D640" t="s">
        <v>5891</v>
      </c>
      <c r="E640" s="2">
        <v>8196</v>
      </c>
      <c r="F640" s="7" t="str">
        <f>+_xlfn.XLOOKUP(LISTAS[[#This Row],[ID]],_01_CODIGOS_Y_COSTOS_xlsm[Producto y N°],_01_CODIGOS_Y_COSTOS_xlsm[FABRICA],"",0,1)</f>
        <v>RESORTES</v>
      </c>
      <c r="G640" s="26">
        <f>LISTAS[[#This Row],[Precio]]*(1-0.46)</f>
        <v>4425.84</v>
      </c>
      <c r="H640" s="1">
        <f>+_xlfn.XLOOKUP(LISTAS[[#This Row],[ID]],_01_CODIGOS_Y_COSTOS_xlsm[Producto y N°],_01_CODIGOS_Y_COSTOS_xlsm[COSTO],0,0,1)</f>
        <v>0</v>
      </c>
      <c r="I640" s="27">
        <f>+IFERROR(LISTAS[[#This Row],[VENTA NETA]]/LISTAS[[#This Row],[COSTO]]-1,0)</f>
        <v>0</v>
      </c>
      <c r="J640" s="50" t="str">
        <f>IFERROR(VLOOKUP(LISTAS[[#This Row],[ID]],_01_CODIGOS_Y_COSTOS_xlsm[[Producto y N°]:[CODIGO]],2,0),"")</f>
        <v>179</v>
      </c>
      <c r="O640" t="s">
        <v>1067</v>
      </c>
      <c r="AB640" s="12" t="str">
        <f>+LISTAS[[#This Row],[Codigo]]&amp;LISTAS[[#This Row],[Fabrica]]</f>
        <v>179RESORTES</v>
      </c>
      <c r="AC640" s="13" t="str">
        <f>+LISTAS[[#This Row],[Codigo]]</f>
        <v>179</v>
      </c>
      <c r="AD640" s="13" t="str">
        <f>+LISTAS[[#This Row],[ID]]</f>
        <v>RESORTES LINEA PESADA179</v>
      </c>
      <c r="AH640" s="36"/>
      <c r="AI640" s="37">
        <f>+LISTAS[[#This Row],[Precio]]+(LISTAS[[#This Row],[Precio]]*AH640)</f>
        <v>8196</v>
      </c>
      <c r="AJ640" s="38">
        <f t="shared" si="9"/>
        <v>4098</v>
      </c>
      <c r="AL640" s="35" t="e">
        <f>+AJ640/LISTAS[[#This Row],[COSTO]]-1</f>
        <v>#DIV/0!</v>
      </c>
      <c r="AM640" t="str">
        <f>+LISTAS[[#This Row],[ID]]</f>
        <v>RESORTES LINEA PESADA179</v>
      </c>
      <c r="AO640" s="43"/>
      <c r="AP640" s="39">
        <f>LISTAS[[#This Row],[COSTO]]+(LISTAS[[#This Row],[COSTO]]*AO640)</f>
        <v>0</v>
      </c>
      <c r="AQ640" s="44">
        <f>IF(AO640="",0,AP640/LISTAS[[#This Row],[VENTA NETA]]-1)</f>
        <v>0</v>
      </c>
      <c r="AS640" s="39">
        <v>0</v>
      </c>
      <c r="AT640" s="48" t="e">
        <f>+LISTAS[[#This Row],[COSTO]]/AS640-1</f>
        <v>#DIV/0!</v>
      </c>
      <c r="BA640" t="s">
        <v>1034</v>
      </c>
      <c r="BB640" s="36"/>
    </row>
    <row r="641" spans="1:54" x14ac:dyDescent="0.35">
      <c r="A641" s="7" t="s">
        <v>1068</v>
      </c>
      <c r="B641" t="s">
        <v>1034</v>
      </c>
      <c r="C641">
        <v>180</v>
      </c>
      <c r="D641" t="s">
        <v>5892</v>
      </c>
      <c r="E641" s="2">
        <v>11030.96</v>
      </c>
      <c r="F641" s="7" t="str">
        <f>+_xlfn.XLOOKUP(LISTAS[[#This Row],[ID]],_01_CODIGOS_Y_COSTOS_xlsm[Producto y N°],_01_CODIGOS_Y_COSTOS_xlsm[FABRICA],"",0,1)</f>
        <v>RESORTES</v>
      </c>
      <c r="G641" s="26">
        <f>LISTAS[[#This Row],[Precio]]*(1-0.46)</f>
        <v>5956.7183999999997</v>
      </c>
      <c r="H641" s="1">
        <f>+_xlfn.XLOOKUP(LISTAS[[#This Row],[ID]],_01_CODIGOS_Y_COSTOS_xlsm[Producto y N°],_01_CODIGOS_Y_COSTOS_xlsm[COSTO],0,0,1)</f>
        <v>0</v>
      </c>
      <c r="I641" s="27">
        <f>+IFERROR(LISTAS[[#This Row],[VENTA NETA]]/LISTAS[[#This Row],[COSTO]]-1,0)</f>
        <v>0</v>
      </c>
      <c r="J641" s="50" t="str">
        <f>IFERROR(VLOOKUP(LISTAS[[#This Row],[ID]],_01_CODIGOS_Y_COSTOS_xlsm[[Producto y N°]:[CODIGO]],2,0),"")</f>
        <v>180</v>
      </c>
      <c r="O641" t="s">
        <v>1068</v>
      </c>
      <c r="AB641" s="12" t="str">
        <f>+LISTAS[[#This Row],[Codigo]]&amp;LISTAS[[#This Row],[Fabrica]]</f>
        <v>180RESORTES</v>
      </c>
      <c r="AC641" s="13" t="str">
        <f>+LISTAS[[#This Row],[Codigo]]</f>
        <v>180</v>
      </c>
      <c r="AD641" s="13" t="str">
        <f>+LISTAS[[#This Row],[ID]]</f>
        <v>RESORTES LINEA PESADA180</v>
      </c>
      <c r="AH641" s="36"/>
      <c r="AI641" s="37">
        <f>+LISTAS[[#This Row],[Precio]]+(LISTAS[[#This Row],[Precio]]*AH641)</f>
        <v>11030.96</v>
      </c>
      <c r="AJ641" s="38">
        <f t="shared" si="9"/>
        <v>5515.48</v>
      </c>
      <c r="AL641" s="35" t="e">
        <f>+AJ641/LISTAS[[#This Row],[COSTO]]-1</f>
        <v>#DIV/0!</v>
      </c>
      <c r="AM641" t="str">
        <f>+LISTAS[[#This Row],[ID]]</f>
        <v>RESORTES LINEA PESADA180</v>
      </c>
      <c r="AO641" s="43"/>
      <c r="AP641" s="39">
        <f>LISTAS[[#This Row],[COSTO]]+(LISTAS[[#This Row],[COSTO]]*AO641)</f>
        <v>0</v>
      </c>
      <c r="AQ641" s="44">
        <f>IF(AO641="",0,AP641/LISTAS[[#This Row],[VENTA NETA]]-1)</f>
        <v>0</v>
      </c>
      <c r="AS641" s="39">
        <v>0</v>
      </c>
      <c r="AT641" s="48" t="e">
        <f>+LISTAS[[#This Row],[COSTO]]/AS641-1</f>
        <v>#DIV/0!</v>
      </c>
      <c r="BA641" t="s">
        <v>1034</v>
      </c>
      <c r="BB641" s="36"/>
    </row>
    <row r="642" spans="1:54" x14ac:dyDescent="0.35">
      <c r="A642" s="7" t="s">
        <v>1069</v>
      </c>
      <c r="B642" t="s">
        <v>1034</v>
      </c>
      <c r="C642">
        <v>182</v>
      </c>
      <c r="D642" t="s">
        <v>5893</v>
      </c>
      <c r="E642" s="2">
        <v>10941.48</v>
      </c>
      <c r="F642" s="7" t="str">
        <f>+_xlfn.XLOOKUP(LISTAS[[#This Row],[ID]],_01_CODIGOS_Y_COSTOS_xlsm[Producto y N°],_01_CODIGOS_Y_COSTOS_xlsm[FABRICA],"",0,1)</f>
        <v>RESORTES</v>
      </c>
      <c r="G642" s="26">
        <f>LISTAS[[#This Row],[Precio]]*(1-0.46)</f>
        <v>5908.3991999999998</v>
      </c>
      <c r="H642" s="1">
        <f>+_xlfn.XLOOKUP(LISTAS[[#This Row],[ID]],_01_CODIGOS_Y_COSTOS_xlsm[Producto y N°],_01_CODIGOS_Y_COSTOS_xlsm[COSTO],0,0,1)</f>
        <v>0</v>
      </c>
      <c r="I642" s="27">
        <f>+IFERROR(LISTAS[[#This Row],[VENTA NETA]]/LISTAS[[#This Row],[COSTO]]-1,0)</f>
        <v>0</v>
      </c>
      <c r="J642" s="50" t="str">
        <f>IFERROR(VLOOKUP(LISTAS[[#This Row],[ID]],_01_CODIGOS_Y_COSTOS_xlsm[[Producto y N°]:[CODIGO]],2,0),"")</f>
        <v>182</v>
      </c>
      <c r="O642" t="s">
        <v>1069</v>
      </c>
      <c r="AB642" s="12" t="str">
        <f>+LISTAS[[#This Row],[Codigo]]&amp;LISTAS[[#This Row],[Fabrica]]</f>
        <v>182RESORTES</v>
      </c>
      <c r="AC642" s="13" t="str">
        <f>+LISTAS[[#This Row],[Codigo]]</f>
        <v>182</v>
      </c>
      <c r="AD642" s="13" t="str">
        <f>+LISTAS[[#This Row],[ID]]</f>
        <v>RESORTES LINEA PESADA182</v>
      </c>
      <c r="AH642" s="36"/>
      <c r="AI642" s="37">
        <f>+LISTAS[[#This Row],[Precio]]+(LISTAS[[#This Row],[Precio]]*AH642)</f>
        <v>10941.48</v>
      </c>
      <c r="AJ642" s="38">
        <f t="shared" ref="AJ642:AJ705" si="10">+((100-50)*0.01)*AI642</f>
        <v>5470.74</v>
      </c>
      <c r="AL642" s="35" t="e">
        <f>+AJ642/LISTAS[[#This Row],[COSTO]]-1</f>
        <v>#DIV/0!</v>
      </c>
      <c r="AM642" t="str">
        <f>+LISTAS[[#This Row],[ID]]</f>
        <v>RESORTES LINEA PESADA182</v>
      </c>
      <c r="AO642" s="43"/>
      <c r="AP642" s="39">
        <f>LISTAS[[#This Row],[COSTO]]+(LISTAS[[#This Row],[COSTO]]*AO642)</f>
        <v>0</v>
      </c>
      <c r="AQ642" s="44">
        <f>IF(AO642="",0,AP642/LISTAS[[#This Row],[VENTA NETA]]-1)</f>
        <v>0</v>
      </c>
      <c r="AS642" s="39">
        <v>0</v>
      </c>
      <c r="AT642" s="48" t="e">
        <f>+LISTAS[[#This Row],[COSTO]]/AS642-1</f>
        <v>#DIV/0!</v>
      </c>
      <c r="BA642" t="s">
        <v>1034</v>
      </c>
      <c r="BB642" s="36"/>
    </row>
    <row r="643" spans="1:54" x14ac:dyDescent="0.35">
      <c r="A643" s="7" t="s">
        <v>1070</v>
      </c>
      <c r="B643" t="s">
        <v>1034</v>
      </c>
      <c r="C643">
        <v>184</v>
      </c>
      <c r="D643" t="s">
        <v>5894</v>
      </c>
      <c r="E643" s="2">
        <v>13901.12</v>
      </c>
      <c r="F643" s="7" t="str">
        <f>+_xlfn.XLOOKUP(LISTAS[[#This Row],[ID]],_01_CODIGOS_Y_COSTOS_xlsm[Producto y N°],_01_CODIGOS_Y_COSTOS_xlsm[FABRICA],"",0,1)</f>
        <v>RESORTES</v>
      </c>
      <c r="G643" s="26">
        <f>LISTAS[[#This Row],[Precio]]*(1-0.46)</f>
        <v>7506.604800000001</v>
      </c>
      <c r="H643" s="1">
        <f>+_xlfn.XLOOKUP(LISTAS[[#This Row],[ID]],_01_CODIGOS_Y_COSTOS_xlsm[Producto y N°],_01_CODIGOS_Y_COSTOS_xlsm[COSTO],0,0,1)</f>
        <v>0</v>
      </c>
      <c r="I643" s="27">
        <f>+IFERROR(LISTAS[[#This Row],[VENTA NETA]]/LISTAS[[#This Row],[COSTO]]-1,0)</f>
        <v>0</v>
      </c>
      <c r="J643" s="50" t="str">
        <f>IFERROR(VLOOKUP(LISTAS[[#This Row],[ID]],_01_CODIGOS_Y_COSTOS_xlsm[[Producto y N°]:[CODIGO]],2,0),"")</f>
        <v>184</v>
      </c>
      <c r="O643" t="s">
        <v>1070</v>
      </c>
      <c r="AB643" s="12" t="str">
        <f>+LISTAS[[#This Row],[Codigo]]&amp;LISTAS[[#This Row],[Fabrica]]</f>
        <v>184RESORTES</v>
      </c>
      <c r="AC643" s="13" t="str">
        <f>+LISTAS[[#This Row],[Codigo]]</f>
        <v>184</v>
      </c>
      <c r="AD643" s="13" t="str">
        <f>+LISTAS[[#This Row],[ID]]</f>
        <v>RESORTES LINEA PESADA184</v>
      </c>
      <c r="AH643" s="36"/>
      <c r="AI643" s="37">
        <f>+LISTAS[[#This Row],[Precio]]+(LISTAS[[#This Row],[Precio]]*AH643)</f>
        <v>13901.12</v>
      </c>
      <c r="AJ643" s="38">
        <f t="shared" si="10"/>
        <v>6950.56</v>
      </c>
      <c r="AL643" s="35" t="e">
        <f>+AJ643/LISTAS[[#This Row],[COSTO]]-1</f>
        <v>#DIV/0!</v>
      </c>
      <c r="AM643" t="str">
        <f>+LISTAS[[#This Row],[ID]]</f>
        <v>RESORTES LINEA PESADA184</v>
      </c>
      <c r="AO643" s="43"/>
      <c r="AP643" s="39">
        <f>LISTAS[[#This Row],[COSTO]]+(LISTAS[[#This Row],[COSTO]]*AO643)</f>
        <v>0</v>
      </c>
      <c r="AQ643" s="44">
        <f>IF(AO643="",0,AP643/LISTAS[[#This Row],[VENTA NETA]]-1)</f>
        <v>0</v>
      </c>
      <c r="AS643" s="39">
        <v>0</v>
      </c>
      <c r="AT643" s="48" t="e">
        <f>+LISTAS[[#This Row],[COSTO]]/AS643-1</f>
        <v>#DIV/0!</v>
      </c>
      <c r="BA643" t="s">
        <v>1034</v>
      </c>
      <c r="BB643" s="36"/>
    </row>
    <row r="644" spans="1:54" x14ac:dyDescent="0.35">
      <c r="A644" s="7" t="s">
        <v>1071</v>
      </c>
      <c r="B644" t="s">
        <v>1034</v>
      </c>
      <c r="C644">
        <v>188</v>
      </c>
      <c r="D644" t="s">
        <v>5895</v>
      </c>
      <c r="E644" s="2">
        <v>15694.6</v>
      </c>
      <c r="F644" s="7" t="str">
        <f>+_xlfn.XLOOKUP(LISTAS[[#This Row],[ID]],_01_CODIGOS_Y_COSTOS_xlsm[Producto y N°],_01_CODIGOS_Y_COSTOS_xlsm[FABRICA],"",0,1)</f>
        <v>RESORTES</v>
      </c>
      <c r="G644" s="26">
        <f>LISTAS[[#This Row],[Precio]]*(1-0.46)</f>
        <v>8475.0840000000007</v>
      </c>
      <c r="H644" s="1">
        <f>+_xlfn.XLOOKUP(LISTAS[[#This Row],[ID]],_01_CODIGOS_Y_COSTOS_xlsm[Producto y N°],_01_CODIGOS_Y_COSTOS_xlsm[COSTO],0,0,1)</f>
        <v>0</v>
      </c>
      <c r="I644" s="27">
        <f>+IFERROR(LISTAS[[#This Row],[VENTA NETA]]/LISTAS[[#This Row],[COSTO]]-1,0)</f>
        <v>0</v>
      </c>
      <c r="J644" s="50" t="str">
        <f>IFERROR(VLOOKUP(LISTAS[[#This Row],[ID]],_01_CODIGOS_Y_COSTOS_xlsm[[Producto y N°]:[CODIGO]],2,0),"")</f>
        <v>188</v>
      </c>
      <c r="O644" t="s">
        <v>1071</v>
      </c>
      <c r="AB644" s="12" t="str">
        <f>+LISTAS[[#This Row],[Codigo]]&amp;LISTAS[[#This Row],[Fabrica]]</f>
        <v>188RESORTES</v>
      </c>
      <c r="AC644" s="13" t="str">
        <f>+LISTAS[[#This Row],[Codigo]]</f>
        <v>188</v>
      </c>
      <c r="AD644" s="13" t="str">
        <f>+LISTAS[[#This Row],[ID]]</f>
        <v>RESORTES LINEA PESADA188</v>
      </c>
      <c r="AH644" s="36"/>
      <c r="AI644" s="37">
        <f>+LISTAS[[#This Row],[Precio]]+(LISTAS[[#This Row],[Precio]]*AH644)</f>
        <v>15694.6</v>
      </c>
      <c r="AJ644" s="38">
        <f t="shared" si="10"/>
        <v>7847.3</v>
      </c>
      <c r="AL644" s="35" t="e">
        <f>+AJ644/LISTAS[[#This Row],[COSTO]]-1</f>
        <v>#DIV/0!</v>
      </c>
      <c r="AM644" t="str">
        <f>+LISTAS[[#This Row],[ID]]</f>
        <v>RESORTES LINEA PESADA188</v>
      </c>
      <c r="AO644" s="43"/>
      <c r="AP644" s="39">
        <f>LISTAS[[#This Row],[COSTO]]+(LISTAS[[#This Row],[COSTO]]*AO644)</f>
        <v>0</v>
      </c>
      <c r="AQ644" s="44">
        <f>IF(AO644="",0,AP644/LISTAS[[#This Row],[VENTA NETA]]-1)</f>
        <v>0</v>
      </c>
      <c r="AS644" s="39">
        <v>0</v>
      </c>
      <c r="AT644" s="48" t="e">
        <f>+LISTAS[[#This Row],[COSTO]]/AS644-1</f>
        <v>#DIV/0!</v>
      </c>
      <c r="BA644" t="s">
        <v>1034</v>
      </c>
      <c r="BB644" s="36"/>
    </row>
    <row r="645" spans="1:54" x14ac:dyDescent="0.35">
      <c r="A645" s="7" t="s">
        <v>1072</v>
      </c>
      <c r="B645" t="s">
        <v>1034</v>
      </c>
      <c r="C645">
        <v>190</v>
      </c>
      <c r="D645" t="s">
        <v>5896</v>
      </c>
      <c r="E645" s="2">
        <v>17219.32</v>
      </c>
      <c r="F645" s="7" t="str">
        <f>+_xlfn.XLOOKUP(LISTAS[[#This Row],[ID]],_01_CODIGOS_Y_COSTOS_xlsm[Producto y N°],_01_CODIGOS_Y_COSTOS_xlsm[FABRICA],"",0,1)</f>
        <v>RESORTES</v>
      </c>
      <c r="G645" s="26">
        <f>LISTAS[[#This Row],[Precio]]*(1-0.46)</f>
        <v>9298.4328000000005</v>
      </c>
      <c r="H645" s="1">
        <f>+_xlfn.XLOOKUP(LISTAS[[#This Row],[ID]],_01_CODIGOS_Y_COSTOS_xlsm[Producto y N°],_01_CODIGOS_Y_COSTOS_xlsm[COSTO],0,0,1)</f>
        <v>0</v>
      </c>
      <c r="I645" s="27">
        <f>+IFERROR(LISTAS[[#This Row],[VENTA NETA]]/LISTAS[[#This Row],[COSTO]]-1,0)</f>
        <v>0</v>
      </c>
      <c r="J645" s="50" t="str">
        <f>IFERROR(VLOOKUP(LISTAS[[#This Row],[ID]],_01_CODIGOS_Y_COSTOS_xlsm[[Producto y N°]:[CODIGO]],2,0),"")</f>
        <v>190</v>
      </c>
      <c r="O645" t="s">
        <v>1072</v>
      </c>
      <c r="AB645" s="12" t="str">
        <f>+LISTAS[[#This Row],[Codigo]]&amp;LISTAS[[#This Row],[Fabrica]]</f>
        <v>190RESORTES</v>
      </c>
      <c r="AC645" s="13" t="str">
        <f>+LISTAS[[#This Row],[Codigo]]</f>
        <v>190</v>
      </c>
      <c r="AD645" s="13" t="str">
        <f>+LISTAS[[#This Row],[ID]]</f>
        <v>RESORTES LINEA PESADA190</v>
      </c>
      <c r="AH645" s="36"/>
      <c r="AI645" s="37">
        <f>+LISTAS[[#This Row],[Precio]]+(LISTAS[[#This Row],[Precio]]*AH645)</f>
        <v>17219.32</v>
      </c>
      <c r="AJ645" s="38">
        <f t="shared" si="10"/>
        <v>8609.66</v>
      </c>
      <c r="AL645" s="35" t="e">
        <f>+AJ645/LISTAS[[#This Row],[COSTO]]-1</f>
        <v>#DIV/0!</v>
      </c>
      <c r="AM645" t="str">
        <f>+LISTAS[[#This Row],[ID]]</f>
        <v>RESORTES LINEA PESADA190</v>
      </c>
      <c r="AO645" s="43"/>
      <c r="AP645" s="39">
        <f>LISTAS[[#This Row],[COSTO]]+(LISTAS[[#This Row],[COSTO]]*AO645)</f>
        <v>0</v>
      </c>
      <c r="AQ645" s="44">
        <f>IF(AO645="",0,AP645/LISTAS[[#This Row],[VENTA NETA]]-1)</f>
        <v>0</v>
      </c>
      <c r="AS645" s="39">
        <v>0</v>
      </c>
      <c r="AT645" s="48" t="e">
        <f>+LISTAS[[#This Row],[COSTO]]/AS645-1</f>
        <v>#DIV/0!</v>
      </c>
      <c r="BA645" t="s">
        <v>1034</v>
      </c>
      <c r="BB645" s="36"/>
    </row>
    <row r="646" spans="1:54" x14ac:dyDescent="0.35">
      <c r="A646" s="7" t="s">
        <v>1073</v>
      </c>
      <c r="B646" t="s">
        <v>1034</v>
      </c>
      <c r="C646">
        <v>194</v>
      </c>
      <c r="D646" t="s">
        <v>5897</v>
      </c>
      <c r="E646" s="2">
        <v>13901.12</v>
      </c>
      <c r="F646" s="7" t="str">
        <f>+_xlfn.XLOOKUP(LISTAS[[#This Row],[ID]],_01_CODIGOS_Y_COSTOS_xlsm[Producto y N°],_01_CODIGOS_Y_COSTOS_xlsm[FABRICA],"",0,1)</f>
        <v>RESORTES</v>
      </c>
      <c r="G646" s="26">
        <f>LISTAS[[#This Row],[Precio]]*(1-0.46)</f>
        <v>7506.604800000001</v>
      </c>
      <c r="H646" s="1">
        <f>+_xlfn.XLOOKUP(LISTAS[[#This Row],[ID]],_01_CODIGOS_Y_COSTOS_xlsm[Producto y N°],_01_CODIGOS_Y_COSTOS_xlsm[COSTO],0,0,1)</f>
        <v>0</v>
      </c>
      <c r="I646" s="27">
        <f>+IFERROR(LISTAS[[#This Row],[VENTA NETA]]/LISTAS[[#This Row],[COSTO]]-1,0)</f>
        <v>0</v>
      </c>
      <c r="J646" s="50" t="str">
        <f>IFERROR(VLOOKUP(LISTAS[[#This Row],[ID]],_01_CODIGOS_Y_COSTOS_xlsm[[Producto y N°]:[CODIGO]],2,0),"")</f>
        <v>194</v>
      </c>
      <c r="O646" t="s">
        <v>1073</v>
      </c>
      <c r="AB646" s="12" t="str">
        <f>+LISTAS[[#This Row],[Codigo]]&amp;LISTAS[[#This Row],[Fabrica]]</f>
        <v>194RESORTES</v>
      </c>
      <c r="AC646" s="13" t="str">
        <f>+LISTAS[[#This Row],[Codigo]]</f>
        <v>194</v>
      </c>
      <c r="AD646" s="13" t="str">
        <f>+LISTAS[[#This Row],[ID]]</f>
        <v>RESORTES LINEA PESADA194</v>
      </c>
      <c r="AH646" s="36"/>
      <c r="AI646" s="37">
        <f>+LISTAS[[#This Row],[Precio]]+(LISTAS[[#This Row],[Precio]]*AH646)</f>
        <v>13901.12</v>
      </c>
      <c r="AJ646" s="38">
        <f t="shared" si="10"/>
        <v>6950.56</v>
      </c>
      <c r="AL646" s="35" t="e">
        <f>+AJ646/LISTAS[[#This Row],[COSTO]]-1</f>
        <v>#DIV/0!</v>
      </c>
      <c r="AM646" t="str">
        <f>+LISTAS[[#This Row],[ID]]</f>
        <v>RESORTES LINEA PESADA194</v>
      </c>
      <c r="AO646" s="43"/>
      <c r="AP646" s="39">
        <f>LISTAS[[#This Row],[COSTO]]+(LISTAS[[#This Row],[COSTO]]*AO646)</f>
        <v>0</v>
      </c>
      <c r="AQ646" s="44">
        <f>IF(AO646="",0,AP646/LISTAS[[#This Row],[VENTA NETA]]-1)</f>
        <v>0</v>
      </c>
      <c r="AS646" s="39">
        <v>317</v>
      </c>
      <c r="AT646" s="48">
        <f>+LISTAS[[#This Row],[COSTO]]/AS646-1</f>
        <v>-1</v>
      </c>
      <c r="BA646" t="s">
        <v>1034</v>
      </c>
      <c r="BB646" s="36"/>
    </row>
    <row r="647" spans="1:54" x14ac:dyDescent="0.35">
      <c r="A647" s="7" t="s">
        <v>1074</v>
      </c>
      <c r="B647" t="s">
        <v>1034</v>
      </c>
      <c r="C647">
        <v>196</v>
      </c>
      <c r="D647" t="s">
        <v>5898</v>
      </c>
      <c r="E647" s="2">
        <v>20627.400000000001</v>
      </c>
      <c r="F647" s="7" t="str">
        <f>+_xlfn.XLOOKUP(LISTAS[[#This Row],[ID]],_01_CODIGOS_Y_COSTOS_xlsm[Producto y N°],_01_CODIGOS_Y_COSTOS_xlsm[FABRICA],"",0,1)</f>
        <v>RESORTES</v>
      </c>
      <c r="G647" s="26">
        <f>LISTAS[[#This Row],[Precio]]*(1-0.46)</f>
        <v>11138.796000000002</v>
      </c>
      <c r="H647" s="1">
        <f>+_xlfn.XLOOKUP(LISTAS[[#This Row],[ID]],_01_CODIGOS_Y_COSTOS_xlsm[Producto y N°],_01_CODIGOS_Y_COSTOS_xlsm[COSTO],0,0,1)</f>
        <v>0</v>
      </c>
      <c r="I647" s="27">
        <f>+IFERROR(LISTAS[[#This Row],[VENTA NETA]]/LISTAS[[#This Row],[COSTO]]-1,0)</f>
        <v>0</v>
      </c>
      <c r="J647" s="50" t="str">
        <f>IFERROR(VLOOKUP(LISTAS[[#This Row],[ID]],_01_CODIGOS_Y_COSTOS_xlsm[[Producto y N°]:[CODIGO]],2,0),"")</f>
        <v>196</v>
      </c>
      <c r="O647" t="s">
        <v>1074</v>
      </c>
      <c r="AB647" s="12" t="str">
        <f>+LISTAS[[#This Row],[Codigo]]&amp;LISTAS[[#This Row],[Fabrica]]</f>
        <v>196RESORTES</v>
      </c>
      <c r="AC647" s="13" t="str">
        <f>+LISTAS[[#This Row],[Codigo]]</f>
        <v>196</v>
      </c>
      <c r="AD647" s="13" t="str">
        <f>+LISTAS[[#This Row],[ID]]</f>
        <v>RESORTES LINEA PESADA196</v>
      </c>
      <c r="AH647" s="36"/>
      <c r="AI647" s="37">
        <f>+LISTAS[[#This Row],[Precio]]+(LISTAS[[#This Row],[Precio]]*AH647)</f>
        <v>20627.400000000001</v>
      </c>
      <c r="AJ647" s="38">
        <f t="shared" si="10"/>
        <v>10313.700000000001</v>
      </c>
      <c r="AL647" s="35" t="e">
        <f>+AJ647/LISTAS[[#This Row],[COSTO]]-1</f>
        <v>#DIV/0!</v>
      </c>
      <c r="AM647" t="str">
        <f>+LISTAS[[#This Row],[ID]]</f>
        <v>RESORTES LINEA PESADA196</v>
      </c>
      <c r="AO647" s="43"/>
      <c r="AP647" s="39">
        <f>LISTAS[[#This Row],[COSTO]]+(LISTAS[[#This Row],[COSTO]]*AO647)</f>
        <v>0</v>
      </c>
      <c r="AQ647" s="44">
        <f>IF(AO647="",0,AP647/LISTAS[[#This Row],[VENTA NETA]]-1)</f>
        <v>0</v>
      </c>
      <c r="AS647" s="39">
        <v>410</v>
      </c>
      <c r="AT647" s="48">
        <f>+LISTAS[[#This Row],[COSTO]]/AS647-1</f>
        <v>-1</v>
      </c>
      <c r="BA647" t="s">
        <v>1034</v>
      </c>
      <c r="BB647" s="36"/>
    </row>
    <row r="648" spans="1:54" x14ac:dyDescent="0.35">
      <c r="A648" s="7" t="s">
        <v>1075</v>
      </c>
      <c r="B648" t="s">
        <v>1034</v>
      </c>
      <c r="C648">
        <v>198</v>
      </c>
      <c r="D648" t="s">
        <v>5899</v>
      </c>
      <c r="E648" s="2">
        <v>22420.92</v>
      </c>
      <c r="F648" s="7" t="str">
        <f>+_xlfn.XLOOKUP(LISTAS[[#This Row],[ID]],_01_CODIGOS_Y_COSTOS_xlsm[Producto y N°],_01_CODIGOS_Y_COSTOS_xlsm[FABRICA],"",0,1)</f>
        <v>RESORTES</v>
      </c>
      <c r="G648" s="26">
        <f>LISTAS[[#This Row],[Precio]]*(1-0.46)</f>
        <v>12107.2968</v>
      </c>
      <c r="H648" s="1">
        <f>+_xlfn.XLOOKUP(LISTAS[[#This Row],[ID]],_01_CODIGOS_Y_COSTOS_xlsm[Producto y N°],_01_CODIGOS_Y_COSTOS_xlsm[COSTO],0,0,1)</f>
        <v>3800</v>
      </c>
      <c r="I648" s="27">
        <f>+IFERROR(LISTAS[[#This Row],[VENTA NETA]]/LISTAS[[#This Row],[COSTO]]-1,0)</f>
        <v>2.1861307368421055</v>
      </c>
      <c r="J648" s="50" t="str">
        <f>IFERROR(VLOOKUP(LISTAS[[#This Row],[ID]],_01_CODIGOS_Y_COSTOS_xlsm[[Producto y N°]:[CODIGO]],2,0),"")</f>
        <v>198</v>
      </c>
      <c r="O648" t="s">
        <v>1075</v>
      </c>
      <c r="AB648" s="12" t="str">
        <f>+LISTAS[[#This Row],[Codigo]]&amp;LISTAS[[#This Row],[Fabrica]]</f>
        <v>198RESORTES</v>
      </c>
      <c r="AC648" s="13" t="str">
        <f>+LISTAS[[#This Row],[Codigo]]</f>
        <v>198</v>
      </c>
      <c r="AD648" s="13" t="str">
        <f>+LISTAS[[#This Row],[ID]]</f>
        <v>RESORTES LINEA PESADA198</v>
      </c>
      <c r="AH648" s="36"/>
      <c r="AI648" s="37">
        <f>+LISTAS[[#This Row],[Precio]]+(LISTAS[[#This Row],[Precio]]*AH648)</f>
        <v>22420.92</v>
      </c>
      <c r="AJ648" s="38">
        <f t="shared" si="10"/>
        <v>11210.46</v>
      </c>
      <c r="AL648" s="35">
        <f>+AJ648/LISTAS[[#This Row],[COSTO]]-1</f>
        <v>1.9501210526315789</v>
      </c>
      <c r="AM648" t="str">
        <f>+LISTAS[[#This Row],[ID]]</f>
        <v>RESORTES LINEA PESADA198</v>
      </c>
      <c r="AO648" s="43"/>
      <c r="AP648" s="39">
        <f>LISTAS[[#This Row],[COSTO]]+(LISTAS[[#This Row],[COSTO]]*AO648)</f>
        <v>3800</v>
      </c>
      <c r="AQ648" s="44">
        <f>IF(AO648="",0,AP648/LISTAS[[#This Row],[VENTA NETA]]-1)</f>
        <v>0</v>
      </c>
      <c r="AS648" s="39">
        <v>466</v>
      </c>
      <c r="AT648" s="48">
        <f>+LISTAS[[#This Row],[COSTO]]/AS648-1</f>
        <v>7.1545064377682408</v>
      </c>
      <c r="BA648" t="s">
        <v>1034</v>
      </c>
      <c r="BB648" s="36"/>
    </row>
    <row r="649" spans="1:54" x14ac:dyDescent="0.35">
      <c r="A649" s="7" t="s">
        <v>5900</v>
      </c>
      <c r="B649" t="s">
        <v>4923</v>
      </c>
      <c r="C649">
        <v>400</v>
      </c>
      <c r="D649" t="s">
        <v>5901</v>
      </c>
      <c r="E649" s="2">
        <v>3622.9167000000002</v>
      </c>
      <c r="F649" s="7" t="str">
        <f>+_xlfn.XLOOKUP(LISTAS[[#This Row],[ID]],_01_CODIGOS_Y_COSTOS_xlsm[Producto y N°],_01_CODIGOS_Y_COSTOS_xlsm[FABRICA],"",0,1)</f>
        <v>ResortesGenerales</v>
      </c>
      <c r="G649" s="26">
        <f>LISTAS[[#This Row],[Precio]]*(1-0.46)</f>
        <v>1956.3750180000002</v>
      </c>
      <c r="H649" s="1">
        <f>+_xlfn.XLOOKUP(LISTAS[[#This Row],[ID]],_01_CODIGOS_Y_COSTOS_xlsm[Producto y N°],_01_CODIGOS_Y_COSTOS_xlsm[COSTO],0,0,1)</f>
        <v>1042.5</v>
      </c>
      <c r="I649" s="27">
        <f>+IFERROR(LISTAS[[#This Row],[VENTA NETA]]/LISTAS[[#This Row],[COSTO]]-1,0)</f>
        <v>0.87661872230215843</v>
      </c>
      <c r="J649" s="50" t="str">
        <f>IFERROR(VLOOKUP(LISTAS[[#This Row],[ID]],_01_CODIGOS_Y_COSTOS_xlsm[[Producto y N°]:[CODIGO]],2,0),"")</f>
        <v>2100</v>
      </c>
      <c r="O649" t="s">
        <v>5900</v>
      </c>
      <c r="AB649" s="12" t="str">
        <f>+LISTAS[[#This Row],[Codigo]]&amp;LISTAS[[#This Row],[Fabrica]]</f>
        <v>2100ResortesGenerales</v>
      </c>
      <c r="AC649" s="13" t="str">
        <f>+LISTAS[[#This Row],[Codigo]]</f>
        <v>2100</v>
      </c>
      <c r="AD649" s="13" t="str">
        <f>+LISTAS[[#This Row],[ID]]</f>
        <v>RESORTES LINEA AUTOMOTOR400</v>
      </c>
      <c r="AH649" s="36">
        <v>0.61754682049267173</v>
      </c>
      <c r="AI649" s="37">
        <f>+LISTAS[[#This Row],[Precio]]+(LISTAS[[#This Row],[Precio]]*AH649)</f>
        <v>5860.237388994803</v>
      </c>
      <c r="AJ649" s="38">
        <f t="shared" si="10"/>
        <v>2930.1186944974015</v>
      </c>
      <c r="AL649" s="35">
        <f>+AJ649/LISTAS[[#This Row],[COSTO]]-1</f>
        <v>1.8106654143859968</v>
      </c>
      <c r="AM649" t="str">
        <f>+LISTAS[[#This Row],[ID]]</f>
        <v>RESORTES LINEA AUTOMOTOR400</v>
      </c>
      <c r="AO649" s="43">
        <v>0.85</v>
      </c>
      <c r="AP649" s="39">
        <f>LISTAS[[#This Row],[COSTO]]+(LISTAS[[#This Row],[COSTO]]*AO649)</f>
        <v>1928.625</v>
      </c>
      <c r="AQ649" s="44">
        <f>IF(AO649="",0,AP649/LISTAS[[#This Row],[VENTA NETA]]-1)</f>
        <v>-1.4184406233304414E-2</v>
      </c>
      <c r="AS649" s="39">
        <v>772.5</v>
      </c>
      <c r="AT649" s="48">
        <f>+LISTAS[[#This Row],[COSTO]]/AS649-1</f>
        <v>0.34951456310679618</v>
      </c>
      <c r="BA649" t="s">
        <v>4923</v>
      </c>
      <c r="BB649" s="36"/>
    </row>
    <row r="650" spans="1:54" x14ac:dyDescent="0.35">
      <c r="A650" s="7" t="s">
        <v>5902</v>
      </c>
      <c r="B650" t="s">
        <v>4923</v>
      </c>
      <c r="C650">
        <v>401</v>
      </c>
      <c r="D650" t="s">
        <v>5903</v>
      </c>
      <c r="E650" s="2">
        <v>4009.3611000000001</v>
      </c>
      <c r="F650" s="7" t="str">
        <f>+_xlfn.XLOOKUP(LISTAS[[#This Row],[ID]],_01_CODIGOS_Y_COSTOS_xlsm[Producto y N°],_01_CODIGOS_Y_COSTOS_xlsm[FABRICA],"",0,1)</f>
        <v>ResortesGenerales</v>
      </c>
      <c r="G650" s="26">
        <f>LISTAS[[#This Row],[Precio]]*(1-0.46)</f>
        <v>2165.0549940000001</v>
      </c>
      <c r="H650" s="1">
        <f>+_xlfn.XLOOKUP(LISTAS[[#This Row],[ID]],_01_CODIGOS_Y_COSTOS_xlsm[Producto y N°],_01_CODIGOS_Y_COSTOS_xlsm[COSTO],0,0,1)</f>
        <v>1153.7</v>
      </c>
      <c r="I650" s="27">
        <f>+IFERROR(LISTAS[[#This Row],[VENTA NETA]]/LISTAS[[#This Row],[COSTO]]-1,0)</f>
        <v>0.87661869983531249</v>
      </c>
      <c r="J650" s="50" t="str">
        <f>IFERROR(VLOOKUP(LISTAS[[#This Row],[ID]],_01_CODIGOS_Y_COSTOS_xlsm[[Producto y N°]:[CODIGO]],2,0),"")</f>
        <v>2101</v>
      </c>
      <c r="O650" t="s">
        <v>5902</v>
      </c>
      <c r="AB650" s="12" t="str">
        <f>+LISTAS[[#This Row],[Codigo]]&amp;LISTAS[[#This Row],[Fabrica]]</f>
        <v>2101ResortesGenerales</v>
      </c>
      <c r="AC650" s="13" t="str">
        <f>+LISTAS[[#This Row],[Codigo]]</f>
        <v>2101</v>
      </c>
      <c r="AD650" s="13" t="str">
        <f>+LISTAS[[#This Row],[ID]]</f>
        <v>RESORTES LINEA AUTOMOTOR401</v>
      </c>
      <c r="AH650" s="36">
        <v>0.70480530279407705</v>
      </c>
      <c r="AI650" s="37">
        <f>+LISTAS[[#This Row],[Precio]]+(LISTAS[[#This Row],[Precio]]*AH650)</f>
        <v>6835.1800640962938</v>
      </c>
      <c r="AJ650" s="38">
        <f t="shared" si="10"/>
        <v>3417.5900320481469</v>
      </c>
      <c r="AL650" s="35">
        <f>+AJ650/LISTAS[[#This Row],[COSTO]]-1</f>
        <v>1.9622865840757102</v>
      </c>
      <c r="AM650" t="str">
        <f>+LISTAS[[#This Row],[ID]]</f>
        <v>RESORTES LINEA AUTOMOTOR401</v>
      </c>
      <c r="AO650" s="43">
        <v>0.85</v>
      </c>
      <c r="AP650" s="39">
        <f>LISTAS[[#This Row],[COSTO]]+(LISTAS[[#This Row],[COSTO]]*AO650)</f>
        <v>2134.3450000000003</v>
      </c>
      <c r="AQ650" s="44">
        <f>IF(AO650="",0,AP650/LISTAS[[#This Row],[VENTA NETA]]-1)</f>
        <v>-1.4184394431137393E-2</v>
      </c>
      <c r="AS650" s="39">
        <v>854.9</v>
      </c>
      <c r="AT650" s="48">
        <f>+LISTAS[[#This Row],[COSTO]]/AS650-1</f>
        <v>0.34951456310679618</v>
      </c>
      <c r="BA650" t="s">
        <v>4923</v>
      </c>
      <c r="BB650" s="36"/>
    </row>
    <row r="651" spans="1:54" x14ac:dyDescent="0.35">
      <c r="A651" s="7" t="s">
        <v>5904</v>
      </c>
      <c r="B651" t="s">
        <v>4923</v>
      </c>
      <c r="C651">
        <v>402</v>
      </c>
      <c r="D651" t="s">
        <v>5905</v>
      </c>
      <c r="E651" s="2">
        <v>2656.8056000000001</v>
      </c>
      <c r="F651" s="7" t="str">
        <f>+_xlfn.XLOOKUP(LISTAS[[#This Row],[ID]],_01_CODIGOS_Y_COSTOS_xlsm[Producto y N°],_01_CODIGOS_Y_COSTOS_xlsm[FABRICA],"",0,1)</f>
        <v>ResortesGenerales</v>
      </c>
      <c r="G651" s="26">
        <f>LISTAS[[#This Row],[Precio]]*(1-0.46)</f>
        <v>1434.6750240000001</v>
      </c>
      <c r="H651" s="1">
        <f>+_xlfn.XLOOKUP(LISTAS[[#This Row],[ID]],_01_CODIGOS_Y_COSTOS_xlsm[Producto y N°],_01_CODIGOS_Y_COSTOS_xlsm[COSTO],0,0,1)</f>
        <v>764.5</v>
      </c>
      <c r="I651" s="27">
        <f>+IFERROR(LISTAS[[#This Row],[VENTA NETA]]/LISTAS[[#This Row],[COSTO]]-1,0)</f>
        <v>0.87661873642903876</v>
      </c>
      <c r="J651" s="50" t="str">
        <f>IFERROR(VLOOKUP(LISTAS[[#This Row],[ID]],_01_CODIGOS_Y_COSTOS_xlsm[[Producto y N°]:[CODIGO]],2,0),"")</f>
        <v>2102</v>
      </c>
      <c r="O651" t="s">
        <v>5904</v>
      </c>
      <c r="AB651" s="12" t="str">
        <f>+LISTAS[[#This Row],[Codigo]]&amp;LISTAS[[#This Row],[Fabrica]]</f>
        <v>2102ResortesGenerales</v>
      </c>
      <c r="AC651" s="13" t="str">
        <f>+LISTAS[[#This Row],[Codigo]]</f>
        <v>2102</v>
      </c>
      <c r="AD651" s="13" t="str">
        <f>+LISTAS[[#This Row],[ID]]</f>
        <v>RESORTES LINEA AUTOMOTOR402</v>
      </c>
      <c r="AH651" s="36">
        <v>-0.17582654313328105</v>
      </c>
      <c r="AI651" s="37">
        <f>+LISTAS[[#This Row],[Precio]]+(LISTAS[[#This Row],[Precio]]*AH651)</f>
        <v>2189.6686555748574</v>
      </c>
      <c r="AJ651" s="38">
        <f t="shared" si="10"/>
        <v>1094.8343277874287</v>
      </c>
      <c r="AL651" s="35">
        <f>+AJ651/LISTAS[[#This Row],[COSTO]]-1</f>
        <v>0.43209199187368053</v>
      </c>
      <c r="AM651" t="str">
        <f>+LISTAS[[#This Row],[ID]]</f>
        <v>RESORTES LINEA AUTOMOTOR402</v>
      </c>
      <c r="AO651" s="43">
        <v>0.85</v>
      </c>
      <c r="AP651" s="39">
        <f>LISTAS[[#This Row],[COSTO]]+(LISTAS[[#This Row],[COSTO]]*AO651)</f>
        <v>1414.3249999999998</v>
      </c>
      <c r="AQ651" s="44">
        <f>IF(AO651="",0,AP651/LISTAS[[#This Row],[VENTA NETA]]-1)</f>
        <v>-1.4184413654363848E-2</v>
      </c>
      <c r="AS651" s="39">
        <v>566.5</v>
      </c>
      <c r="AT651" s="48">
        <f>+LISTAS[[#This Row],[COSTO]]/AS651-1</f>
        <v>0.34951456310679618</v>
      </c>
      <c r="BA651" t="s">
        <v>4923</v>
      </c>
      <c r="BB651" s="36"/>
    </row>
    <row r="652" spans="1:54" x14ac:dyDescent="0.35">
      <c r="A652" s="7" t="s">
        <v>5906</v>
      </c>
      <c r="B652" t="s">
        <v>4923</v>
      </c>
      <c r="C652">
        <v>405</v>
      </c>
      <c r="D652" t="s">
        <v>5907</v>
      </c>
      <c r="E652" s="2">
        <v>4492.4166999999998</v>
      </c>
      <c r="F652" s="7" t="str">
        <f>+_xlfn.XLOOKUP(LISTAS[[#This Row],[ID]],_01_CODIGOS_Y_COSTOS_xlsm[Producto y N°],_01_CODIGOS_Y_COSTOS_xlsm[FABRICA],"",0,1)</f>
        <v>ResortesGenerales</v>
      </c>
      <c r="G652" s="26">
        <f>LISTAS[[#This Row],[Precio]]*(1-0.46)</f>
        <v>2425.9050179999999</v>
      </c>
      <c r="H652" s="1">
        <f>+_xlfn.XLOOKUP(LISTAS[[#This Row],[ID]],_01_CODIGOS_Y_COSTOS_xlsm[Producto y N°],_01_CODIGOS_Y_COSTOS_xlsm[COSTO],0,0,1)</f>
        <v>1292.7</v>
      </c>
      <c r="I652" s="27">
        <f>+IFERROR(LISTAS[[#This Row],[VENTA NETA]]/LISTAS[[#This Row],[COSTO]]-1,0)</f>
        <v>0.8766187189603154</v>
      </c>
      <c r="J652" s="50" t="str">
        <f>IFERROR(VLOOKUP(LISTAS[[#This Row],[ID]],_01_CODIGOS_Y_COSTOS_xlsm[[Producto y N°]:[CODIGO]],2,0),"")</f>
        <v>2105</v>
      </c>
      <c r="M652" s="29"/>
      <c r="N652" s="92" t="str">
        <f>+IF(M652="","",LISTAS[[#This Row],[% GANANCIA]])</f>
        <v/>
      </c>
      <c r="O652" t="s">
        <v>5906</v>
      </c>
      <c r="AB652" s="12" t="str">
        <f>+LISTAS[[#This Row],[Codigo]]&amp;LISTAS[[#This Row],[Fabrica]]</f>
        <v>2105ResortesGenerales</v>
      </c>
      <c r="AC652" s="13" t="str">
        <f>+LISTAS[[#This Row],[Codigo]]</f>
        <v>2105</v>
      </c>
      <c r="AD652" s="13" t="str">
        <f>+LISTAS[[#This Row],[ID]]</f>
        <v>RESORTES LINEA AUTOMOTOR405</v>
      </c>
      <c r="AH652" s="36">
        <v>1.0466217775833999</v>
      </c>
      <c r="AI652" s="37">
        <f>+LISTAS[[#This Row],[Precio]]+(LISTAS[[#This Row],[Precio]]*AH652)</f>
        <v>9194.2778521993496</v>
      </c>
      <c r="AJ652" s="38">
        <f t="shared" si="10"/>
        <v>4597.1389260996748</v>
      </c>
      <c r="AL652" s="35">
        <f>+AJ652/LISTAS[[#This Row],[COSTO]]-1</f>
        <v>2.5562303133748547</v>
      </c>
      <c r="AM652" t="str">
        <f>+LISTAS[[#This Row],[ID]]</f>
        <v>RESORTES LINEA AUTOMOTOR405</v>
      </c>
      <c r="AO652" s="43">
        <v>0.85</v>
      </c>
      <c r="AP652" s="39">
        <f>LISTAS[[#This Row],[COSTO]]+(LISTAS[[#This Row],[COSTO]]*AO652)</f>
        <v>2391.4949999999999</v>
      </c>
      <c r="AQ652" s="44">
        <f>IF(AO652="",0,AP652/LISTAS[[#This Row],[VENTA NETA]]-1)</f>
        <v>-1.4184404477784907E-2</v>
      </c>
      <c r="AS652" s="39">
        <v>957.9</v>
      </c>
      <c r="AT652" s="48">
        <f>+LISTAS[[#This Row],[COSTO]]/AS652-1</f>
        <v>0.34951456310679618</v>
      </c>
      <c r="BA652" t="s">
        <v>4923</v>
      </c>
      <c r="BB652" s="36"/>
    </row>
    <row r="653" spans="1:54" x14ac:dyDescent="0.35">
      <c r="A653" s="7" t="s">
        <v>5908</v>
      </c>
      <c r="B653" t="s">
        <v>4923</v>
      </c>
      <c r="C653">
        <v>406</v>
      </c>
      <c r="D653" t="s">
        <v>5909</v>
      </c>
      <c r="E653" s="2">
        <v>1449.1667</v>
      </c>
      <c r="F653" s="7" t="str">
        <f>+_xlfn.XLOOKUP(LISTAS[[#This Row],[ID]],_01_CODIGOS_Y_COSTOS_xlsm[Producto y N°],_01_CODIGOS_Y_COSTOS_xlsm[FABRICA],"",0,1)</f>
        <v>ResortesGenerales</v>
      </c>
      <c r="G653" s="26">
        <f>LISTAS[[#This Row],[Precio]]*(1-0.46)</f>
        <v>782.55001800000002</v>
      </c>
      <c r="H653" s="1">
        <f>+_xlfn.XLOOKUP(LISTAS[[#This Row],[ID]],_01_CODIGOS_Y_COSTOS_xlsm[Producto y N°],_01_CODIGOS_Y_COSTOS_xlsm[COSTO],0,0,1)</f>
        <v>417</v>
      </c>
      <c r="I653" s="27">
        <f>+IFERROR(LISTAS[[#This Row],[VENTA NETA]]/LISTAS[[#This Row],[COSTO]]-1,0)</f>
        <v>0.87661874820143892</v>
      </c>
      <c r="J653" s="50" t="str">
        <f>IFERROR(VLOOKUP(LISTAS[[#This Row],[ID]],_01_CODIGOS_Y_COSTOS_xlsm[[Producto y N°]:[CODIGO]],2,0),"")</f>
        <v>2106</v>
      </c>
      <c r="M653" s="29"/>
      <c r="N653" s="92" t="str">
        <f>+IF(M653="","",LISTAS[[#This Row],[% GANANCIA]])</f>
        <v/>
      </c>
      <c r="O653" t="s">
        <v>5908</v>
      </c>
      <c r="AB653" s="12" t="str">
        <f>+LISTAS[[#This Row],[Codigo]]&amp;LISTAS[[#This Row],[Fabrica]]</f>
        <v>2106ResortesGenerales</v>
      </c>
      <c r="AC653" s="13" t="str">
        <f>+LISTAS[[#This Row],[Codigo]]</f>
        <v>2106</v>
      </c>
      <c r="AD653" s="13" t="str">
        <f>+LISTAS[[#This Row],[ID]]</f>
        <v>RESORTES LINEA AUTOMOTOR406</v>
      </c>
      <c r="AH653" s="36">
        <v>-4.862880001400538E-2</v>
      </c>
      <c r="AI653" s="37">
        <f>+LISTAS[[#This Row],[Precio]]+(LISTAS[[#This Row],[Precio]]*AH653)</f>
        <v>1378.695462358744</v>
      </c>
      <c r="AJ653" s="38">
        <f t="shared" si="10"/>
        <v>689.34773117937198</v>
      </c>
      <c r="AL653" s="35">
        <f>+AJ653/LISTAS[[#This Row],[COSTO]]-1</f>
        <v>0.65311206517834997</v>
      </c>
      <c r="AM653" t="str">
        <f>+LISTAS[[#This Row],[ID]]</f>
        <v>RESORTES LINEA AUTOMOTOR406</v>
      </c>
      <c r="AO653" s="43">
        <v>0.85</v>
      </c>
      <c r="AP653" s="39">
        <f>LISTAS[[#This Row],[COSTO]]+(LISTAS[[#This Row],[COSTO]]*AO653)</f>
        <v>771.45</v>
      </c>
      <c r="AQ653" s="44">
        <f>IF(AO653="",0,AP653/LISTAS[[#This Row],[VENTA NETA]]-1)</f>
        <v>-1.4184419838579543E-2</v>
      </c>
      <c r="AS653" s="39">
        <v>309</v>
      </c>
      <c r="AT653" s="48">
        <f>+LISTAS[[#This Row],[COSTO]]/AS653-1</f>
        <v>0.34951456310679618</v>
      </c>
      <c r="BA653" t="s">
        <v>4923</v>
      </c>
      <c r="BB653" s="36"/>
    </row>
    <row r="654" spans="1:54" x14ac:dyDescent="0.35">
      <c r="A654" s="7" t="s">
        <v>5910</v>
      </c>
      <c r="B654" t="s">
        <v>4923</v>
      </c>
      <c r="C654">
        <v>409</v>
      </c>
      <c r="D654" t="s">
        <v>5911</v>
      </c>
      <c r="E654" s="2">
        <v>3139.8611000000001</v>
      </c>
      <c r="F654" s="7" t="str">
        <f>+_xlfn.XLOOKUP(LISTAS[[#This Row],[ID]],_01_CODIGOS_Y_COSTOS_xlsm[Producto y N°],_01_CODIGOS_Y_COSTOS_xlsm[FABRICA],"",0,1)</f>
        <v>ResortesGenerales</v>
      </c>
      <c r="G654" s="26">
        <f>LISTAS[[#This Row],[Precio]]*(1-0.46)</f>
        <v>1695.5249940000001</v>
      </c>
      <c r="H654" s="1">
        <f>+_xlfn.XLOOKUP(LISTAS[[#This Row],[ID]],_01_CODIGOS_Y_COSTOS_xlsm[Producto y N°],_01_CODIGOS_Y_COSTOS_xlsm[COSTO],0,0,1)</f>
        <v>903.5</v>
      </c>
      <c r="I654" s="27">
        <f>+IFERROR(LISTAS[[#This Row],[VENTA NETA]]/LISTAS[[#This Row],[COSTO]]-1,0)</f>
        <v>0.87661869839513007</v>
      </c>
      <c r="J654" s="50" t="str">
        <f>IFERROR(VLOOKUP(LISTAS[[#This Row],[ID]],_01_CODIGOS_Y_COSTOS_xlsm[[Producto y N°]:[CODIGO]],2,0),"")</f>
        <v>2109</v>
      </c>
      <c r="M654" s="29"/>
      <c r="O654" t="s">
        <v>5910</v>
      </c>
      <c r="AB654" s="12" t="str">
        <f>+LISTAS[[#This Row],[Codigo]]&amp;LISTAS[[#This Row],[Fabrica]]</f>
        <v>2109ResortesGenerales</v>
      </c>
      <c r="AC654" s="13" t="str">
        <f>+LISTAS[[#This Row],[Codigo]]</f>
        <v>2109</v>
      </c>
      <c r="AD654" s="13" t="str">
        <f>+LISTAS[[#This Row],[ID]]</f>
        <v>RESORTES LINEA AUTOMOTOR409</v>
      </c>
      <c r="AH654" s="36">
        <v>1.0617915470103427</v>
      </c>
      <c r="AI654" s="37">
        <f>+LISTAS[[#This Row],[Precio]]+(LISTAS[[#This Row],[Precio]]*AH654)</f>
        <v>6473.7390747665968</v>
      </c>
      <c r="AJ654" s="38">
        <f t="shared" si="10"/>
        <v>3236.8695373832984</v>
      </c>
      <c r="AL654" s="35">
        <f>+AJ654/LISTAS[[#This Row],[COSTO]]-1</f>
        <v>2.5825894160302139</v>
      </c>
      <c r="AM654" t="str">
        <f>+LISTAS[[#This Row],[ID]]</f>
        <v>RESORTES LINEA AUTOMOTOR409</v>
      </c>
      <c r="AO654" s="43">
        <v>0.85</v>
      </c>
      <c r="AP654" s="39">
        <f>LISTAS[[#This Row],[COSTO]]+(LISTAS[[#This Row],[COSTO]]*AO654)</f>
        <v>1671.4749999999999</v>
      </c>
      <c r="AQ654" s="44">
        <f>IF(AO654="",0,AP654/LISTAS[[#This Row],[VENTA NETA]]-1)</f>
        <v>-1.4184393674588458E-2</v>
      </c>
      <c r="AS654" s="39">
        <v>669.5</v>
      </c>
      <c r="AT654" s="48">
        <f>+LISTAS[[#This Row],[COSTO]]/AS654-1</f>
        <v>0.34951456310679618</v>
      </c>
      <c r="BA654" t="s">
        <v>4923</v>
      </c>
      <c r="BB654" s="36"/>
    </row>
    <row r="655" spans="1:54" x14ac:dyDescent="0.35">
      <c r="A655" s="7" t="s">
        <v>5912</v>
      </c>
      <c r="B655" t="s">
        <v>4923</v>
      </c>
      <c r="C655">
        <v>414</v>
      </c>
      <c r="D655" t="s">
        <v>5913</v>
      </c>
      <c r="E655" s="2">
        <v>1062.7221999999999</v>
      </c>
      <c r="F655" s="7" t="str">
        <f>+_xlfn.XLOOKUP(LISTAS[[#This Row],[ID]],_01_CODIGOS_Y_COSTOS_xlsm[Producto y N°],_01_CODIGOS_Y_COSTOS_xlsm[FABRICA],"",0,1)</f>
        <v>ResortesGenerales</v>
      </c>
      <c r="G655" s="26">
        <f>LISTAS[[#This Row],[Precio]]*(1-0.46)</f>
        <v>573.86998800000003</v>
      </c>
      <c r="H655" s="1">
        <f>+_xlfn.XLOOKUP(LISTAS[[#This Row],[ID]],_01_CODIGOS_Y_COSTOS_xlsm[Producto y N°],_01_CODIGOS_Y_COSTOS_xlsm[COSTO],0,0,1)</f>
        <v>305.8</v>
      </c>
      <c r="I655" s="27">
        <f>+IFERROR(LISTAS[[#This Row],[VENTA NETA]]/LISTAS[[#This Row],[COSTO]]-1,0)</f>
        <v>0.8766186657946371</v>
      </c>
      <c r="J655" s="50" t="str">
        <f>IFERROR(VLOOKUP(LISTAS[[#This Row],[ID]],_01_CODIGOS_Y_COSTOS_xlsm[[Producto y N°]:[CODIGO]],2,0),"")</f>
        <v>2115</v>
      </c>
      <c r="M655" s="29"/>
      <c r="N655" s="92" t="str">
        <f>+IF(M655="","",LISTAS[[#This Row],[% GANANCIA]])</f>
        <v/>
      </c>
      <c r="O655" t="s">
        <v>5912</v>
      </c>
      <c r="AB655" s="12" t="str">
        <f>+LISTAS[[#This Row],[Codigo]]&amp;LISTAS[[#This Row],[Fabrica]]</f>
        <v>2115ResortesGenerales</v>
      </c>
      <c r="AC655" s="13" t="str">
        <f>+LISTAS[[#This Row],[Codigo]]</f>
        <v>2115</v>
      </c>
      <c r="AD655" s="13" t="str">
        <f>+LISTAS[[#This Row],[ID]]</f>
        <v>RESORTES LINEA AUTOMOTOR414</v>
      </c>
      <c r="AH655" s="36">
        <v>-0.10512123831871911</v>
      </c>
      <c r="AI655" s="37">
        <f>+LISTAS[[#This Row],[Precio]]+(LISTAS[[#This Row],[Precio]]*AH655)</f>
        <v>951.00752634720652</v>
      </c>
      <c r="AJ655" s="38">
        <f t="shared" si="10"/>
        <v>475.50376317360326</v>
      </c>
      <c r="AL655" s="35">
        <f>+AJ655/LISTAS[[#This Row],[COSTO]]-1</f>
        <v>0.55495017388359469</v>
      </c>
      <c r="AM655" t="str">
        <f>+LISTAS[[#This Row],[ID]]</f>
        <v>RESORTES LINEA AUTOMOTOR414</v>
      </c>
      <c r="AO655" s="43">
        <v>0.85</v>
      </c>
      <c r="AP655" s="39">
        <f>LISTAS[[#This Row],[COSTO]]+(LISTAS[[#This Row],[COSTO]]*AO655)</f>
        <v>565.73</v>
      </c>
      <c r="AQ655" s="44">
        <f>IF(AO655="",0,AP655/LISTAS[[#This Row],[VENTA NETA]]-1)</f>
        <v>-1.4184376549066013E-2</v>
      </c>
      <c r="AS655" s="39">
        <v>226.6</v>
      </c>
      <c r="AT655" s="48">
        <f>+LISTAS[[#This Row],[COSTO]]/AS655-1</f>
        <v>0.34951456310679618</v>
      </c>
      <c r="BA655" t="s">
        <v>4923</v>
      </c>
      <c r="BB655" s="36"/>
    </row>
    <row r="656" spans="1:54" x14ac:dyDescent="0.35">
      <c r="A656" s="7" t="s">
        <v>5914</v>
      </c>
      <c r="B656" t="s">
        <v>4923</v>
      </c>
      <c r="C656">
        <v>415</v>
      </c>
      <c r="D656" t="s">
        <v>5915</v>
      </c>
      <c r="E656" s="2">
        <v>676.27779999999996</v>
      </c>
      <c r="F656" s="7" t="str">
        <f>+_xlfn.XLOOKUP(LISTAS[[#This Row],[ID]],_01_CODIGOS_Y_COSTOS_xlsm[Producto y N°],_01_CODIGOS_Y_COSTOS_xlsm[FABRICA],"",0,1)</f>
        <v>ResortesGenerales</v>
      </c>
      <c r="G656" s="26">
        <f>LISTAS[[#This Row],[Precio]]*(1-0.46)</f>
        <v>365.19001200000002</v>
      </c>
      <c r="H656" s="1">
        <f>+_xlfn.XLOOKUP(LISTAS[[#This Row],[ID]],_01_CODIGOS_Y_COSTOS_xlsm[Producto y N°],_01_CODIGOS_Y_COSTOS_xlsm[COSTO],0,0,1)</f>
        <v>194.6</v>
      </c>
      <c r="I656" s="27">
        <f>+IFERROR(LISTAS[[#This Row],[VENTA NETA]]/LISTAS[[#This Row],[COSTO]]-1,0)</f>
        <v>0.87661876670092509</v>
      </c>
      <c r="J656" s="50" t="str">
        <f>IFERROR(VLOOKUP(LISTAS[[#This Row],[ID]],_01_CODIGOS_Y_COSTOS_xlsm[[Producto y N°]:[CODIGO]],2,0),"")</f>
        <v>2116</v>
      </c>
      <c r="M656" s="29"/>
      <c r="N656" s="92" t="str">
        <f>+IF(M656="","",LISTAS[[#This Row],[% GANANCIA]])</f>
        <v/>
      </c>
      <c r="O656" t="s">
        <v>5914</v>
      </c>
      <c r="AB656" s="12" t="str">
        <f>+LISTAS[[#This Row],[Codigo]]&amp;LISTAS[[#This Row],[Fabrica]]</f>
        <v>2116ResortesGenerales</v>
      </c>
      <c r="AC656" s="13" t="str">
        <f>+LISTAS[[#This Row],[Codigo]]</f>
        <v>2116</v>
      </c>
      <c r="AD656" s="13" t="str">
        <f>+LISTAS[[#This Row],[ID]]</f>
        <v>RESORTES LINEA AUTOMOTOR415</v>
      </c>
      <c r="AH656" s="36">
        <v>-0.43053169711191208</v>
      </c>
      <c r="AI656" s="37">
        <f>+LISTAS[[#This Row],[Precio]]+(LISTAS[[#This Row],[Precio]]*AH656)</f>
        <v>385.11877104688972</v>
      </c>
      <c r="AJ656" s="38">
        <f t="shared" si="10"/>
        <v>192.55938552344486</v>
      </c>
      <c r="AL656" s="35">
        <f>+AJ656/LISTAS[[#This Row],[COSTO]]-1</f>
        <v>-1.0486199776747918E-2</v>
      </c>
      <c r="AM656" t="str">
        <f>+LISTAS[[#This Row],[ID]]</f>
        <v>RESORTES LINEA AUTOMOTOR415</v>
      </c>
      <c r="AO656" s="43">
        <v>0.85</v>
      </c>
      <c r="AP656" s="39">
        <f>LISTAS[[#This Row],[COSTO]]+(LISTAS[[#This Row],[COSTO]]*AO656)</f>
        <v>360.01</v>
      </c>
      <c r="AQ656" s="44">
        <f>IF(AO656="",0,AP656/LISTAS[[#This Row],[VENTA NETA]]-1)</f>
        <v>-1.4184429556633238E-2</v>
      </c>
      <c r="AS656" s="39">
        <v>144.19999999999999</v>
      </c>
      <c r="AT656" s="48">
        <f>+LISTAS[[#This Row],[COSTO]]/AS656-1</f>
        <v>0.34951456310679618</v>
      </c>
      <c r="BA656" t="s">
        <v>4923</v>
      </c>
      <c r="BB656" s="36"/>
    </row>
    <row r="657" spans="1:54" x14ac:dyDescent="0.35">
      <c r="A657" s="7" t="s">
        <v>5916</v>
      </c>
      <c r="B657" t="s">
        <v>4923</v>
      </c>
      <c r="C657">
        <v>420</v>
      </c>
      <c r="D657" t="s">
        <v>5917</v>
      </c>
      <c r="E657" s="2">
        <v>5796.6666999999998</v>
      </c>
      <c r="F657" s="7" t="str">
        <f>+_xlfn.XLOOKUP(LISTAS[[#This Row],[ID]],_01_CODIGOS_Y_COSTOS_xlsm[Producto y N°],_01_CODIGOS_Y_COSTOS_xlsm[FABRICA],"",0,1)</f>
        <v>ResortesGenerales</v>
      </c>
      <c r="G657" s="26">
        <f>LISTAS[[#This Row],[Precio]]*(1-0.46)</f>
        <v>3130.200018</v>
      </c>
      <c r="H657" s="1">
        <f>+_xlfn.XLOOKUP(LISTAS[[#This Row],[ID]],_01_CODIGOS_Y_COSTOS_xlsm[Producto y N°],_01_CODIGOS_Y_COSTOS_xlsm[COSTO],0,0,1)</f>
        <v>1668</v>
      </c>
      <c r="I657" s="27">
        <f>+IFERROR(LISTAS[[#This Row],[VENTA NETA]]/LISTAS[[#This Row],[COSTO]]-1,0)</f>
        <v>0.87661871582733819</v>
      </c>
      <c r="J657" s="50" t="str">
        <f>IFERROR(VLOOKUP(LISTAS[[#This Row],[ID]],_01_CODIGOS_Y_COSTOS_xlsm[[Producto y N°]:[CODIGO]],2,0),"")</f>
        <v>2121</v>
      </c>
      <c r="M657" s="29"/>
      <c r="N657" s="92" t="str">
        <f>+IF(M657="","",LISTAS[[#This Row],[% GANANCIA]])</f>
        <v/>
      </c>
      <c r="O657" t="s">
        <v>5916</v>
      </c>
      <c r="AB657" s="12" t="str">
        <f>+LISTAS[[#This Row],[Codigo]]&amp;LISTAS[[#This Row],[Fabrica]]</f>
        <v>2121ResortesGenerales</v>
      </c>
      <c r="AC657" s="13" t="str">
        <f>+LISTAS[[#This Row],[Codigo]]</f>
        <v>2121</v>
      </c>
      <c r="AD657" s="13" t="str">
        <f>+LISTAS[[#This Row],[ID]]</f>
        <v>RESORTES LINEA AUTOMOTOR420</v>
      </c>
      <c r="AH657" s="36">
        <v>0.79737143471376393</v>
      </c>
      <c r="AI657" s="37">
        <f>+LISTAS[[#This Row],[Precio]]+(LISTAS[[#This Row],[Precio]]*AH657)</f>
        <v>10418.763143136499</v>
      </c>
      <c r="AJ657" s="38">
        <f t="shared" si="10"/>
        <v>5209.3815715682495</v>
      </c>
      <c r="AL657" s="35">
        <f>+AJ657/LISTAS[[#This Row],[COSTO]]-1</f>
        <v>2.1231304385900778</v>
      </c>
      <c r="AM657" t="str">
        <f>+LISTAS[[#This Row],[ID]]</f>
        <v>RESORTES LINEA AUTOMOTOR420</v>
      </c>
      <c r="AO657" s="43">
        <v>0.85</v>
      </c>
      <c r="AP657" s="39">
        <f>LISTAS[[#This Row],[COSTO]]+(LISTAS[[#This Row],[COSTO]]*AO657)</f>
        <v>3085.8</v>
      </c>
      <c r="AQ657" s="44">
        <f>IF(AO657="",0,AP657/LISTAS[[#This Row],[VENTA NETA]]-1)</f>
        <v>-1.418440283198541E-2</v>
      </c>
      <c r="AS657" s="39">
        <v>1236</v>
      </c>
      <c r="AT657" s="48">
        <f>+LISTAS[[#This Row],[COSTO]]/AS657-1</f>
        <v>0.34951456310679618</v>
      </c>
      <c r="BA657" t="s">
        <v>4923</v>
      </c>
      <c r="BB657" s="36"/>
    </row>
    <row r="658" spans="1:54" x14ac:dyDescent="0.35">
      <c r="A658" s="7" t="s">
        <v>5918</v>
      </c>
      <c r="B658" t="s">
        <v>4923</v>
      </c>
      <c r="C658">
        <v>421</v>
      </c>
      <c r="D658" t="s">
        <v>5919</v>
      </c>
      <c r="E658" s="2">
        <v>0</v>
      </c>
      <c r="F658" s="7" t="str">
        <f>+_xlfn.XLOOKUP(LISTAS[[#This Row],[ID]],_01_CODIGOS_Y_COSTOS_xlsm[Producto y N°],_01_CODIGOS_Y_COSTOS_xlsm[FABRICA],"",0,1)</f>
        <v>ResortesGenerales</v>
      </c>
      <c r="G658" s="26">
        <f>LISTAS[[#This Row],[Precio]]*(1-0.46)</f>
        <v>0</v>
      </c>
      <c r="H658" s="1">
        <f>+_xlfn.XLOOKUP(LISTAS[[#This Row],[ID]],_01_CODIGOS_Y_COSTOS_xlsm[Producto y N°],_01_CODIGOS_Y_COSTOS_xlsm[COSTO],0,0,1)</f>
        <v>0</v>
      </c>
      <c r="I658" s="27">
        <f>+IFERROR(LISTAS[[#This Row],[VENTA NETA]]/LISTAS[[#This Row],[COSTO]]-1,0)</f>
        <v>0</v>
      </c>
      <c r="J658" s="50" t="str">
        <f>IFERROR(VLOOKUP(LISTAS[[#This Row],[ID]],_01_CODIGOS_Y_COSTOS_xlsm[[Producto y N°]:[CODIGO]],2,0),"")</f>
        <v>2122</v>
      </c>
      <c r="M658" s="29"/>
      <c r="N658" s="92" t="str">
        <f>+IF(M658="","",LISTAS[[#This Row],[% GANANCIA]])</f>
        <v/>
      </c>
      <c r="O658" t="s">
        <v>5918</v>
      </c>
      <c r="AB658" s="12" t="str">
        <f>+LISTAS[[#This Row],[Codigo]]&amp;LISTAS[[#This Row],[Fabrica]]</f>
        <v>2122ResortesGenerales</v>
      </c>
      <c r="AC658" s="13" t="str">
        <f>+LISTAS[[#This Row],[Codigo]]</f>
        <v>2122</v>
      </c>
      <c r="AD658" s="13" t="str">
        <f>+LISTAS[[#This Row],[ID]]</f>
        <v>RESORTES LINEA AUTOMOTOR421</v>
      </c>
      <c r="AH658" s="36">
        <v>-1</v>
      </c>
      <c r="AI658" s="37">
        <f>+LISTAS[[#This Row],[Precio]]+(LISTAS[[#This Row],[Precio]]*AH658)</f>
        <v>0</v>
      </c>
      <c r="AJ658" s="38">
        <f t="shared" si="10"/>
        <v>0</v>
      </c>
      <c r="AL658" s="35" t="e">
        <f>+AJ658/LISTAS[[#This Row],[COSTO]]-1</f>
        <v>#DIV/0!</v>
      </c>
      <c r="AM658" t="str">
        <f>+LISTAS[[#This Row],[ID]]</f>
        <v>RESORTES LINEA AUTOMOTOR421</v>
      </c>
      <c r="AO658" s="43">
        <v>0.85</v>
      </c>
      <c r="AP658" s="39">
        <f>LISTAS[[#This Row],[COSTO]]+(LISTAS[[#This Row],[COSTO]]*AO658)</f>
        <v>0</v>
      </c>
      <c r="AQ658" s="44" t="e">
        <f>IF(AO658="",0,AP658/LISTAS[[#This Row],[VENTA NETA]]-1)</f>
        <v>#DIV/0!</v>
      </c>
      <c r="AS658" s="39">
        <v>0</v>
      </c>
      <c r="AT658" s="48" t="e">
        <f>+LISTAS[[#This Row],[COSTO]]/AS658-1</f>
        <v>#DIV/0!</v>
      </c>
      <c r="BA658" t="s">
        <v>4923</v>
      </c>
      <c r="BB658" s="36"/>
    </row>
    <row r="659" spans="1:54" x14ac:dyDescent="0.35">
      <c r="A659" s="7" t="s">
        <v>5920</v>
      </c>
      <c r="B659" t="s">
        <v>4923</v>
      </c>
      <c r="C659">
        <v>429</v>
      </c>
      <c r="D659" t="s">
        <v>5921</v>
      </c>
      <c r="E659" s="2">
        <v>6714.4722000000002</v>
      </c>
      <c r="F659" s="7" t="str">
        <f>+_xlfn.XLOOKUP(LISTAS[[#This Row],[ID]],_01_CODIGOS_Y_COSTOS_xlsm[Producto y N°],_01_CODIGOS_Y_COSTOS_xlsm[FABRICA],"",0,1)</f>
        <v>ResortesGenerales</v>
      </c>
      <c r="G659" s="26">
        <f>LISTAS[[#This Row],[Precio]]*(1-0.46)</f>
        <v>3625.8149880000005</v>
      </c>
      <c r="H659" s="1">
        <f>+_xlfn.XLOOKUP(LISTAS[[#This Row],[ID]],_01_CODIGOS_Y_COSTOS_xlsm[Producto y N°],_01_CODIGOS_Y_COSTOS_xlsm[COSTO],0,0,1)</f>
        <v>1932.1</v>
      </c>
      <c r="I659" s="27">
        <f>+IFERROR(LISTAS[[#This Row],[VENTA NETA]]/LISTAS[[#This Row],[COSTO]]-1,0)</f>
        <v>0.87661869882511301</v>
      </c>
      <c r="J659" s="50" t="str">
        <f>IFERROR(VLOOKUP(LISTAS[[#This Row],[ID]],_01_CODIGOS_Y_COSTOS_xlsm[[Producto y N°]:[CODIGO]],2,0),"")</f>
        <v>2130</v>
      </c>
      <c r="M659" s="29"/>
      <c r="N659" s="92" t="str">
        <f>+IF(M659="","",LISTAS[[#This Row],[% GANANCIA]])</f>
        <v/>
      </c>
      <c r="O659" t="s">
        <v>5920</v>
      </c>
      <c r="AB659" s="12" t="str">
        <f>+LISTAS[[#This Row],[Codigo]]&amp;LISTAS[[#This Row],[Fabrica]]</f>
        <v>2130ResortesGenerales</v>
      </c>
      <c r="AC659" s="13" t="str">
        <f>+LISTAS[[#This Row],[Codigo]]</f>
        <v>2130</v>
      </c>
      <c r="AD659" s="13" t="str">
        <f>+LISTAS[[#This Row],[ID]]</f>
        <v>RESORTES LINEA AUTOMOTOR429</v>
      </c>
      <c r="AH659" s="36">
        <v>0.71313778186003529</v>
      </c>
      <c r="AI659" s="37">
        <f>+LISTAS[[#This Row],[Precio]]+(LISTAS[[#This Row],[Precio]]*AH659)</f>
        <v>11502.816011068871</v>
      </c>
      <c r="AJ659" s="38">
        <f t="shared" si="10"/>
        <v>5751.4080055344357</v>
      </c>
      <c r="AL659" s="35">
        <f>+AJ659/LISTAS[[#This Row],[COSTO]]-1</f>
        <v>1.9767651806502955</v>
      </c>
      <c r="AM659" t="str">
        <f>+LISTAS[[#This Row],[ID]]</f>
        <v>RESORTES LINEA AUTOMOTOR429</v>
      </c>
      <c r="AO659" s="43">
        <v>0.85</v>
      </c>
      <c r="AP659" s="39">
        <f>LISTAS[[#This Row],[COSTO]]+(LISTAS[[#This Row],[COSTO]]*AO659)</f>
        <v>3574.3849999999998</v>
      </c>
      <c r="AQ659" s="44">
        <f>IF(AO659="",0,AP659/LISTAS[[#This Row],[VENTA NETA]]-1)</f>
        <v>-1.4184393900464776E-2</v>
      </c>
      <c r="AS659" s="39">
        <v>1431.7</v>
      </c>
      <c r="AT659" s="48">
        <f>+LISTAS[[#This Row],[COSTO]]/AS659-1</f>
        <v>0.34951456310679596</v>
      </c>
      <c r="BA659" t="s">
        <v>4923</v>
      </c>
      <c r="BB659" s="36"/>
    </row>
    <row r="660" spans="1:54" x14ac:dyDescent="0.35">
      <c r="A660" s="7" t="s">
        <v>5922</v>
      </c>
      <c r="B660" t="s">
        <v>4923</v>
      </c>
      <c r="C660">
        <v>440</v>
      </c>
      <c r="D660" t="s">
        <v>5923</v>
      </c>
      <c r="E660" s="2">
        <v>2946.6388999999999</v>
      </c>
      <c r="F660" s="7" t="str">
        <f>+_xlfn.XLOOKUP(LISTAS[[#This Row],[ID]],_01_CODIGOS_Y_COSTOS_xlsm[Producto y N°],_01_CODIGOS_Y_COSTOS_xlsm[FABRICA],"",0,1)</f>
        <v>ResortesGenerales</v>
      </c>
      <c r="G660" s="26">
        <f>LISTAS[[#This Row],[Precio]]*(1-0.46)</f>
        <v>1591.1850060000002</v>
      </c>
      <c r="H660" s="1">
        <f>+_xlfn.XLOOKUP(LISTAS[[#This Row],[ID]],_01_CODIGOS_Y_COSTOS_xlsm[Producto y N°],_01_CODIGOS_Y_COSTOS_xlsm[COSTO],0,0,1)</f>
        <v>847.9</v>
      </c>
      <c r="I660" s="27">
        <f>+IFERROR(LISTAS[[#This Row],[VENTA NETA]]/LISTAS[[#This Row],[COSTO]]-1,0)</f>
        <v>0.87661871211227771</v>
      </c>
      <c r="J660" s="50" t="str">
        <f>IFERROR(VLOOKUP(LISTAS[[#This Row],[ID]],_01_CODIGOS_Y_COSTOS_xlsm[[Producto y N°]:[CODIGO]],2,0),"")</f>
        <v>2141</v>
      </c>
      <c r="M660" s="29"/>
      <c r="N660" s="29"/>
      <c r="O660" t="s">
        <v>5922</v>
      </c>
      <c r="AB660" s="12" t="str">
        <f>+LISTAS[[#This Row],[Codigo]]&amp;LISTAS[[#This Row],[Fabrica]]</f>
        <v>2141ResortesGenerales</v>
      </c>
      <c r="AC660" s="13" t="str">
        <f>+LISTAS[[#This Row],[Codigo]]</f>
        <v>2141</v>
      </c>
      <c r="AD660" s="13" t="str">
        <f>+LISTAS[[#This Row],[ID]]</f>
        <v>RESORTES LINEA AUTOMOTOR440</v>
      </c>
      <c r="AH660" s="36">
        <v>-3.2612307058572654E-3</v>
      </c>
      <c r="AI660" s="37">
        <f>+LISTAS[[#This Row],[Precio]]+(LISTAS[[#This Row],[Precio]]*AH660)</f>
        <v>2937.0292307402465</v>
      </c>
      <c r="AJ660" s="38">
        <f t="shared" si="10"/>
        <v>1468.5146153701232</v>
      </c>
      <c r="AL660" s="35">
        <f>+AJ660/LISTAS[[#This Row],[COSTO]]-1</f>
        <v>0.73194317180106538</v>
      </c>
      <c r="AM660" t="str">
        <f>+LISTAS[[#This Row],[ID]]</f>
        <v>RESORTES LINEA AUTOMOTOR440</v>
      </c>
      <c r="AO660" s="43">
        <v>0.85</v>
      </c>
      <c r="AP660" s="39">
        <f>LISTAS[[#This Row],[COSTO]]+(LISTAS[[#This Row],[COSTO]]*AO660)</f>
        <v>1568.6149999999998</v>
      </c>
      <c r="AQ660" s="44">
        <f>IF(AO660="",0,AP660/LISTAS[[#This Row],[VENTA NETA]]-1)</f>
        <v>-1.4184400880409287E-2</v>
      </c>
      <c r="AS660" s="39">
        <v>628.29999999999995</v>
      </c>
      <c r="AT660" s="48">
        <f>+LISTAS[[#This Row],[COSTO]]/AS660-1</f>
        <v>0.34951456310679618</v>
      </c>
      <c r="BA660" t="s">
        <v>4923</v>
      </c>
      <c r="BB660" s="36"/>
    </row>
    <row r="661" spans="1:54" x14ac:dyDescent="0.35">
      <c r="A661" s="7" t="s">
        <v>5924</v>
      </c>
      <c r="B661" t="s">
        <v>4923</v>
      </c>
      <c r="C661">
        <v>441</v>
      </c>
      <c r="D661" t="s">
        <v>5925</v>
      </c>
      <c r="E661" s="2">
        <v>2946.6388999999999</v>
      </c>
      <c r="F661" s="7" t="str">
        <f>+_xlfn.XLOOKUP(LISTAS[[#This Row],[ID]],_01_CODIGOS_Y_COSTOS_xlsm[Producto y N°],_01_CODIGOS_Y_COSTOS_xlsm[FABRICA],"",0,1)</f>
        <v>ResortesGenerales</v>
      </c>
      <c r="G661" s="26">
        <f>LISTAS[[#This Row],[Precio]]*(1-0.46)</f>
        <v>1591.1850060000002</v>
      </c>
      <c r="H661" s="1">
        <f>+_xlfn.XLOOKUP(LISTAS[[#This Row],[ID]],_01_CODIGOS_Y_COSTOS_xlsm[Producto y N°],_01_CODIGOS_Y_COSTOS_xlsm[COSTO],0,0,1)</f>
        <v>847.9</v>
      </c>
      <c r="I661" s="27">
        <f>+IFERROR(LISTAS[[#This Row],[VENTA NETA]]/LISTAS[[#This Row],[COSTO]]-1,0)</f>
        <v>0.87661871211227771</v>
      </c>
      <c r="J661" s="50" t="str">
        <f>IFERROR(VLOOKUP(LISTAS[[#This Row],[ID]],_01_CODIGOS_Y_COSTOS_xlsm[[Producto y N°]:[CODIGO]],2,0),"")</f>
        <v>2142</v>
      </c>
      <c r="M661" s="29"/>
      <c r="N661" s="29"/>
      <c r="O661" t="s">
        <v>5924</v>
      </c>
      <c r="AB661" s="12" t="str">
        <f>+LISTAS[[#This Row],[Codigo]]&amp;LISTAS[[#This Row],[Fabrica]]</f>
        <v>2142ResortesGenerales</v>
      </c>
      <c r="AC661" s="13" t="str">
        <f>+LISTAS[[#This Row],[Codigo]]</f>
        <v>2142</v>
      </c>
      <c r="AD661" s="13" t="str">
        <f>+LISTAS[[#This Row],[ID]]</f>
        <v>RESORTES LINEA AUTOMOTOR441</v>
      </c>
      <c r="AH661" s="36">
        <v>-3.2612307058572654E-3</v>
      </c>
      <c r="AI661" s="37">
        <f>+LISTAS[[#This Row],[Precio]]+(LISTAS[[#This Row],[Precio]]*AH661)</f>
        <v>2937.0292307402465</v>
      </c>
      <c r="AJ661" s="38">
        <f t="shared" si="10"/>
        <v>1468.5146153701232</v>
      </c>
      <c r="AL661" s="35">
        <f>+AJ661/LISTAS[[#This Row],[COSTO]]-1</f>
        <v>0.73194317180106538</v>
      </c>
      <c r="AM661" t="str">
        <f>+LISTAS[[#This Row],[ID]]</f>
        <v>RESORTES LINEA AUTOMOTOR441</v>
      </c>
      <c r="AO661" s="43">
        <v>0.85</v>
      </c>
      <c r="AP661" s="39">
        <f>LISTAS[[#This Row],[COSTO]]+(LISTAS[[#This Row],[COSTO]]*AO661)</f>
        <v>1568.6149999999998</v>
      </c>
      <c r="AQ661" s="44">
        <f>IF(AO661="",0,AP661/LISTAS[[#This Row],[VENTA NETA]]-1)</f>
        <v>-1.4184400880409287E-2</v>
      </c>
      <c r="AS661" s="39">
        <v>628.29999999999995</v>
      </c>
      <c r="AT661" s="48">
        <f>+LISTAS[[#This Row],[COSTO]]/AS661-1</f>
        <v>0.34951456310679618</v>
      </c>
      <c r="BA661" t="s">
        <v>4923</v>
      </c>
      <c r="BB661" s="36"/>
    </row>
    <row r="662" spans="1:54" x14ac:dyDescent="0.35">
      <c r="A662" s="7" t="s">
        <v>5926</v>
      </c>
      <c r="B662" t="s">
        <v>4923</v>
      </c>
      <c r="C662">
        <v>442</v>
      </c>
      <c r="D662" t="s">
        <v>5927</v>
      </c>
      <c r="E662" s="2">
        <v>1787.3055999999999</v>
      </c>
      <c r="F662" s="7" t="str">
        <f>+_xlfn.XLOOKUP(LISTAS[[#This Row],[ID]],_01_CODIGOS_Y_COSTOS_xlsm[Producto y N°],_01_CODIGOS_Y_COSTOS_xlsm[FABRICA],"",0,1)</f>
        <v>ResortesGenerales</v>
      </c>
      <c r="G662" s="26">
        <f>LISTAS[[#This Row],[Precio]]*(1-0.46)</f>
        <v>965.14502400000003</v>
      </c>
      <c r="H662" s="1">
        <f>+_xlfn.XLOOKUP(LISTAS[[#This Row],[ID]],_01_CODIGOS_Y_COSTOS_xlsm[Producto y N°],_01_CODIGOS_Y_COSTOS_xlsm[COSTO],0,0,1)</f>
        <v>514.29999999999995</v>
      </c>
      <c r="I662" s="27">
        <f>+IFERROR(LISTAS[[#This Row],[VENTA NETA]]/LISTAS[[#This Row],[COSTO]]-1,0)</f>
        <v>0.87661875170134196</v>
      </c>
      <c r="J662" s="50" t="str">
        <f>IFERROR(VLOOKUP(LISTAS[[#This Row],[ID]],_01_CODIGOS_Y_COSTOS_xlsm[[Producto y N°]:[CODIGO]],2,0),"")</f>
        <v>2143</v>
      </c>
      <c r="M662" s="29"/>
      <c r="N662" s="29"/>
      <c r="O662" t="s">
        <v>5926</v>
      </c>
      <c r="AB662" s="12" t="str">
        <f>+LISTAS[[#This Row],[Codigo]]&amp;LISTAS[[#This Row],[Fabrica]]</f>
        <v>2143ResortesGenerales</v>
      </c>
      <c r="AC662" s="13" t="str">
        <f>+LISTAS[[#This Row],[Codigo]]</f>
        <v>2143</v>
      </c>
      <c r="AD662" s="13" t="str">
        <f>+LISTAS[[#This Row],[ID]]</f>
        <v>RESORTES LINEA AUTOMOTOR442</v>
      </c>
      <c r="AH662" s="36">
        <v>-2.441532218054876E-3</v>
      </c>
      <c r="AI662" s="37">
        <f>+LISTAS[[#This Row],[Precio]]+(LISTAS[[#This Row],[Precio]]*AH662)</f>
        <v>1782.9418357940899</v>
      </c>
      <c r="AJ662" s="38">
        <f t="shared" si="10"/>
        <v>891.47091789704496</v>
      </c>
      <c r="AL662" s="35">
        <f>+AJ662/LISTAS[[#This Row],[COSTO]]-1</f>
        <v>0.73336752459079335</v>
      </c>
      <c r="AM662" t="str">
        <f>+LISTAS[[#This Row],[ID]]</f>
        <v>RESORTES LINEA AUTOMOTOR442</v>
      </c>
      <c r="AO662" s="43">
        <v>0.85</v>
      </c>
      <c r="AP662" s="39">
        <f>LISTAS[[#This Row],[COSTO]]+(LISTAS[[#This Row],[COSTO]]*AO662)</f>
        <v>951.45499999999993</v>
      </c>
      <c r="AQ662" s="44">
        <f>IF(AO662="",0,AP662/LISTAS[[#This Row],[VENTA NETA]]-1)</f>
        <v>-1.418442167713041E-2</v>
      </c>
      <c r="AS662" s="39">
        <v>381.1</v>
      </c>
      <c r="AT662" s="48">
        <f>+LISTAS[[#This Row],[COSTO]]/AS662-1</f>
        <v>0.34951456310679596</v>
      </c>
      <c r="BA662" t="s">
        <v>4923</v>
      </c>
      <c r="BB662" s="36"/>
    </row>
    <row r="663" spans="1:54" x14ac:dyDescent="0.35">
      <c r="A663" s="7" t="s">
        <v>5928</v>
      </c>
      <c r="B663" t="s">
        <v>4923</v>
      </c>
      <c r="C663">
        <v>443</v>
      </c>
      <c r="D663" t="s">
        <v>5929</v>
      </c>
      <c r="E663" s="2">
        <v>3526.3056000000001</v>
      </c>
      <c r="F663" s="7" t="str">
        <f>+_xlfn.XLOOKUP(LISTAS[[#This Row],[ID]],_01_CODIGOS_Y_COSTOS_xlsm[Producto y N°],_01_CODIGOS_Y_COSTOS_xlsm[FABRICA],"",0,1)</f>
        <v>ResortesGenerales</v>
      </c>
      <c r="G663" s="26">
        <f>LISTAS[[#This Row],[Precio]]*(1-0.46)</f>
        <v>1904.2050240000001</v>
      </c>
      <c r="H663" s="1">
        <f>+_xlfn.XLOOKUP(LISTAS[[#This Row],[ID]],_01_CODIGOS_Y_COSTOS_xlsm[Producto y N°],_01_CODIGOS_Y_COSTOS_xlsm[COSTO],0,0,1)</f>
        <v>1014.7</v>
      </c>
      <c r="I663" s="27">
        <f>+IFERROR(LISTAS[[#This Row],[VENTA NETA]]/LISTAS[[#This Row],[COSTO]]-1,0)</f>
        <v>0.87661872868828228</v>
      </c>
      <c r="J663" s="50" t="str">
        <f>IFERROR(VLOOKUP(LISTAS[[#This Row],[ID]],_01_CODIGOS_Y_COSTOS_xlsm[[Producto y N°]:[CODIGO]],2,0),"")</f>
        <v>2144</v>
      </c>
      <c r="M663" s="29"/>
      <c r="N663" s="29"/>
      <c r="O663" t="s">
        <v>5928</v>
      </c>
      <c r="AB663" s="12" t="str">
        <f>+LISTAS[[#This Row],[Codigo]]&amp;LISTAS[[#This Row],[Fabrica]]</f>
        <v>2144ResortesGenerales</v>
      </c>
      <c r="AC663" s="13" t="str">
        <f>+LISTAS[[#This Row],[Codigo]]</f>
        <v>2144</v>
      </c>
      <c r="AD663" s="13" t="str">
        <f>+LISTAS[[#This Row],[ID]]</f>
        <v>RESORTES LINEA AUTOMOTOR443</v>
      </c>
      <c r="AH663" s="36">
        <v>9.2922273359841157E-3</v>
      </c>
      <c r="AI663" s="37">
        <f>+LISTAS[[#This Row],[Precio]]+(LISTAS[[#This Row],[Precio]]*AH663)</f>
        <v>3559.0728332913541</v>
      </c>
      <c r="AJ663" s="38">
        <f t="shared" si="10"/>
        <v>1779.536416645677</v>
      </c>
      <c r="AL663" s="35">
        <f>+AJ663/LISTAS[[#This Row],[COSTO]]-1</f>
        <v>0.75375620049835113</v>
      </c>
      <c r="AM663" t="str">
        <f>+LISTAS[[#This Row],[ID]]</f>
        <v>RESORTES LINEA AUTOMOTOR443</v>
      </c>
      <c r="AO663" s="43">
        <v>0.85</v>
      </c>
      <c r="AP663" s="39">
        <f>LISTAS[[#This Row],[COSTO]]+(LISTAS[[#This Row],[COSTO]]*AO663)</f>
        <v>1877.1950000000002</v>
      </c>
      <c r="AQ663" s="44">
        <f>IF(AO663="",0,AP663/LISTAS[[#This Row],[VENTA NETA]]-1)</f>
        <v>-1.4184409588029689E-2</v>
      </c>
      <c r="AS663" s="39">
        <v>751.9</v>
      </c>
      <c r="AT663" s="48">
        <f>+LISTAS[[#This Row],[COSTO]]/AS663-1</f>
        <v>0.34951456310679618</v>
      </c>
      <c r="BA663" t="s">
        <v>4923</v>
      </c>
      <c r="BB663" s="36"/>
    </row>
    <row r="664" spans="1:54" x14ac:dyDescent="0.35">
      <c r="A664" s="7" t="s">
        <v>5930</v>
      </c>
      <c r="B664" t="s">
        <v>4923</v>
      </c>
      <c r="C664">
        <v>460</v>
      </c>
      <c r="D664" t="s">
        <v>5931</v>
      </c>
      <c r="E664" s="2">
        <v>6183.1111000000001</v>
      </c>
      <c r="F664" s="7" t="str">
        <f>+_xlfn.XLOOKUP(LISTAS[[#This Row],[ID]],_01_CODIGOS_Y_COSTOS_xlsm[Producto y N°],_01_CODIGOS_Y_COSTOS_xlsm[FABRICA],"",0,1)</f>
        <v>ResortesGenerales</v>
      </c>
      <c r="G664" s="26">
        <f>LISTAS[[#This Row],[Precio]]*(1-0.46)</f>
        <v>3338.8799940000004</v>
      </c>
      <c r="H664" s="1">
        <f>+_xlfn.XLOOKUP(LISTAS[[#This Row],[ID]],_01_CODIGOS_Y_COSTOS_xlsm[Producto y N°],_01_CODIGOS_Y_COSTOS_xlsm[COSTO],0,0,1)</f>
        <v>1779.2</v>
      </c>
      <c r="I664" s="27">
        <f>+IFERROR(LISTAS[[#This Row],[VENTA NETA]]/LISTAS[[#This Row],[COSTO]]-1,0)</f>
        <v>0.87661870166366929</v>
      </c>
      <c r="J664" s="50" t="str">
        <f>IFERROR(VLOOKUP(LISTAS[[#This Row],[ID]],_01_CODIGOS_Y_COSTOS_xlsm[[Producto y N°]:[CODIGO]],2,0),"")</f>
        <v>2202</v>
      </c>
      <c r="M664" s="29"/>
      <c r="N664" s="92"/>
      <c r="O664" t="s">
        <v>5930</v>
      </c>
      <c r="AB664" s="12" t="str">
        <f>+LISTAS[[#This Row],[Codigo]]&amp;LISTAS[[#This Row],[Fabrica]]</f>
        <v>2202ResortesGenerales</v>
      </c>
      <c r="AC664" s="13" t="str">
        <f>+LISTAS[[#This Row],[Codigo]]</f>
        <v>2202</v>
      </c>
      <c r="AD664" s="13" t="str">
        <f>+LISTAS[[#This Row],[ID]]</f>
        <v>RESORTES LINEA AUTOMOTOR460</v>
      </c>
      <c r="AH664" s="36">
        <v>0.50043464287023909</v>
      </c>
      <c r="AI664" s="37">
        <f>+LISTAS[[#This Row],[Precio]]+(LISTAS[[#This Row],[Precio]]*AH664)</f>
        <v>9277.3540951555115</v>
      </c>
      <c r="AJ664" s="38">
        <f t="shared" si="10"/>
        <v>4638.6770475777557</v>
      </c>
      <c r="AL664" s="35">
        <f>+AJ664/LISTAS[[#This Row],[COSTO]]-1</f>
        <v>1.6071701031799437</v>
      </c>
      <c r="AM664" t="str">
        <f>+LISTAS[[#This Row],[ID]]</f>
        <v>RESORTES LINEA AUTOMOTOR460</v>
      </c>
      <c r="AO664" s="43">
        <v>0.85</v>
      </c>
      <c r="AP664" s="39">
        <f>LISTAS[[#This Row],[COSTO]]+(LISTAS[[#This Row],[COSTO]]*AO664)</f>
        <v>3291.52</v>
      </c>
      <c r="AQ664" s="44">
        <f>IF(AO664="",0,AP664/LISTAS[[#This Row],[VENTA NETA]]-1)</f>
        <v>-1.4184395391600435E-2</v>
      </c>
      <c r="AS664" s="39">
        <v>1318.4</v>
      </c>
      <c r="AT664" s="48">
        <f>+LISTAS[[#This Row],[COSTO]]/AS664-1</f>
        <v>0.34951456310679596</v>
      </c>
      <c r="BA664" t="s">
        <v>4923</v>
      </c>
      <c r="BB664" s="36"/>
    </row>
    <row r="665" spans="1:54" x14ac:dyDescent="0.35">
      <c r="A665" s="7" t="s">
        <v>5932</v>
      </c>
      <c r="B665" t="s">
        <v>4923</v>
      </c>
      <c r="C665">
        <v>461</v>
      </c>
      <c r="D665" t="s">
        <v>5933</v>
      </c>
      <c r="E665" s="2">
        <v>5651.75</v>
      </c>
      <c r="F665" s="7" t="str">
        <f>+_xlfn.XLOOKUP(LISTAS[[#This Row],[ID]],_01_CODIGOS_Y_COSTOS_xlsm[Producto y N°],_01_CODIGOS_Y_COSTOS_xlsm[FABRICA],"",0,1)</f>
        <v>ResortesGenerales</v>
      </c>
      <c r="G665" s="26">
        <f>LISTAS[[#This Row],[Precio]]*(1-0.46)</f>
        <v>3051.9450000000002</v>
      </c>
      <c r="H665" s="1">
        <f>+_xlfn.XLOOKUP(LISTAS[[#This Row],[ID]],_01_CODIGOS_Y_COSTOS_xlsm[Producto y N°],_01_CODIGOS_Y_COSTOS_xlsm[COSTO],0,0,1)</f>
        <v>1626.3</v>
      </c>
      <c r="I665" s="27">
        <f>+IFERROR(LISTAS[[#This Row],[VENTA NETA]]/LISTAS[[#This Row],[COSTO]]-1,0)</f>
        <v>0.87661870503597128</v>
      </c>
      <c r="J665" s="50" t="str">
        <f>IFERROR(VLOOKUP(LISTAS[[#This Row],[ID]],_01_CODIGOS_Y_COSTOS_xlsm[[Producto y N°]:[CODIGO]],2,0),"")</f>
        <v>2203</v>
      </c>
      <c r="M665" s="29"/>
      <c r="N665" s="92"/>
      <c r="O665" t="s">
        <v>5932</v>
      </c>
      <c r="AB665" s="12" t="str">
        <f>+LISTAS[[#This Row],[Codigo]]&amp;LISTAS[[#This Row],[Fabrica]]</f>
        <v>2203ResortesGenerales</v>
      </c>
      <c r="AC665" s="13" t="str">
        <f>+LISTAS[[#This Row],[Codigo]]</f>
        <v>2203</v>
      </c>
      <c r="AD665" s="13" t="str">
        <f>+LISTAS[[#This Row],[ID]]</f>
        <v>RESORTES LINEA AUTOMOTOR461</v>
      </c>
      <c r="AH665" s="36">
        <v>0.40191842120929477</v>
      </c>
      <c r="AI665" s="37">
        <f>+LISTAS[[#This Row],[Precio]]+(LISTAS[[#This Row],[Precio]]*AH665)</f>
        <v>7923.2924370696319</v>
      </c>
      <c r="AJ665" s="38">
        <f t="shared" si="10"/>
        <v>3961.6462185348159</v>
      </c>
      <c r="AL665" s="35">
        <f>+AJ665/LISTAS[[#This Row],[COSTO]]-1</f>
        <v>1.4359873446072777</v>
      </c>
      <c r="AM665" t="str">
        <f>+LISTAS[[#This Row],[ID]]</f>
        <v>RESORTES LINEA AUTOMOTOR461</v>
      </c>
      <c r="AO665" s="43">
        <v>0.85</v>
      </c>
      <c r="AP665" s="39">
        <f>LISTAS[[#This Row],[COSTO]]+(LISTAS[[#This Row],[COSTO]]*AO665)</f>
        <v>3008.6549999999997</v>
      </c>
      <c r="AQ665" s="44">
        <f>IF(AO665="",0,AP665/LISTAS[[#This Row],[VENTA NETA]]-1)</f>
        <v>-1.4184397163120699E-2</v>
      </c>
      <c r="AS665" s="39">
        <v>1205.0999999999999</v>
      </c>
      <c r="AT665" s="48">
        <f>+LISTAS[[#This Row],[COSTO]]/AS665-1</f>
        <v>0.34951456310679618</v>
      </c>
      <c r="BA665" t="s">
        <v>4923</v>
      </c>
      <c r="BB665" s="36"/>
    </row>
    <row r="666" spans="1:54" x14ac:dyDescent="0.35">
      <c r="A666" s="7" t="s">
        <v>5934</v>
      </c>
      <c r="B666" t="s">
        <v>4923</v>
      </c>
      <c r="C666">
        <v>462</v>
      </c>
      <c r="D666" t="s">
        <v>5935</v>
      </c>
      <c r="E666" s="2">
        <v>3429.6943999999999</v>
      </c>
      <c r="F666" s="7" t="str">
        <f>+_xlfn.XLOOKUP(LISTAS[[#This Row],[ID]],_01_CODIGOS_Y_COSTOS_xlsm[Producto y N°],_01_CODIGOS_Y_COSTOS_xlsm[FABRICA],"",0,1)</f>
        <v>ResortesGenerales</v>
      </c>
      <c r="G666" s="26">
        <f>LISTAS[[#This Row],[Precio]]*(1-0.46)</f>
        <v>1852.0349760000001</v>
      </c>
      <c r="H666" s="1">
        <f>+_xlfn.XLOOKUP(LISTAS[[#This Row],[ID]],_01_CODIGOS_Y_COSTOS_xlsm[Producto y N°],_01_CODIGOS_Y_COSTOS_xlsm[COSTO],0,0,1)</f>
        <v>986.9</v>
      </c>
      <c r="I666" s="27">
        <f>+IFERROR(LISTAS[[#This Row],[VENTA NETA]]/LISTAS[[#This Row],[COSTO]]-1,0)</f>
        <v>0.87661868071739812</v>
      </c>
      <c r="J666" s="50" t="str">
        <f>IFERROR(VLOOKUP(LISTAS[[#This Row],[ID]],_01_CODIGOS_Y_COSTOS_xlsm[[Producto y N°]:[CODIGO]],2,0),"")</f>
        <v>2207</v>
      </c>
      <c r="M666" s="29"/>
      <c r="N666" s="29"/>
      <c r="O666" t="s">
        <v>5934</v>
      </c>
      <c r="AB666" s="12" t="str">
        <f>+LISTAS[[#This Row],[Codigo]]&amp;LISTAS[[#This Row],[Fabrica]]</f>
        <v>2207ResortesGenerales</v>
      </c>
      <c r="AC666" s="13" t="str">
        <f>+LISTAS[[#This Row],[Codigo]]</f>
        <v>2207</v>
      </c>
      <c r="AD666" s="13" t="str">
        <f>+LISTAS[[#This Row],[ID]]</f>
        <v>RESORTES LINEA AUTOMOTOR462</v>
      </c>
      <c r="AH666" s="36">
        <v>0.36719649697214507</v>
      </c>
      <c r="AI666" s="37">
        <f>+LISTAS[[#This Row],[Precio]]+(LISTAS[[#This Row],[Precio]]*AH666)</f>
        <v>4689.0661693649827</v>
      </c>
      <c r="AJ666" s="38">
        <f t="shared" si="10"/>
        <v>2344.5330846824913</v>
      </c>
      <c r="AL666" s="35">
        <f>+AJ666/LISTAS[[#This Row],[COSTO]]-1</f>
        <v>1.3756541541012175</v>
      </c>
      <c r="AM666" t="str">
        <f>+LISTAS[[#This Row],[ID]]</f>
        <v>RESORTES LINEA AUTOMOTOR462</v>
      </c>
      <c r="AO666" s="43">
        <v>0.85</v>
      </c>
      <c r="AP666" s="39">
        <f>LISTAS[[#This Row],[COSTO]]+(LISTAS[[#This Row],[COSTO]]*AO666)</f>
        <v>1825.7649999999999</v>
      </c>
      <c r="AQ666" s="44">
        <f>IF(AO666="",0,AP666/LISTAS[[#This Row],[VENTA NETA]]-1)</f>
        <v>-1.4184384388213789E-2</v>
      </c>
      <c r="AS666" s="39">
        <v>731.3</v>
      </c>
      <c r="AT666" s="48">
        <f>+LISTAS[[#This Row],[COSTO]]/AS666-1</f>
        <v>0.34951456310679618</v>
      </c>
      <c r="BA666" t="s">
        <v>4923</v>
      </c>
      <c r="BB666" s="36"/>
    </row>
    <row r="667" spans="1:54" x14ac:dyDescent="0.35">
      <c r="A667" s="7" t="s">
        <v>5936</v>
      </c>
      <c r="B667" t="s">
        <v>4923</v>
      </c>
      <c r="C667">
        <v>463</v>
      </c>
      <c r="D667" t="s">
        <v>5937</v>
      </c>
      <c r="E667" s="2">
        <v>1352.5555999999999</v>
      </c>
      <c r="F667" s="7" t="str">
        <f>+_xlfn.XLOOKUP(LISTAS[[#This Row],[ID]],_01_CODIGOS_Y_COSTOS_xlsm[Producto y N°],_01_CODIGOS_Y_COSTOS_xlsm[FABRICA],"",0,1)</f>
        <v>ResortesGenerales</v>
      </c>
      <c r="G667" s="26">
        <f>LISTAS[[#This Row],[Precio]]*(1-0.46)</f>
        <v>730.38002400000005</v>
      </c>
      <c r="H667" s="1">
        <f>+_xlfn.XLOOKUP(LISTAS[[#This Row],[ID]],_01_CODIGOS_Y_COSTOS_xlsm[Producto y N°],_01_CODIGOS_Y_COSTOS_xlsm[COSTO],0,0,1)</f>
        <v>389.2</v>
      </c>
      <c r="I667" s="27">
        <f>+IFERROR(LISTAS[[#This Row],[VENTA NETA]]/LISTAS[[#This Row],[COSTO]]-1,0)</f>
        <v>0.87661876670092509</v>
      </c>
      <c r="J667" s="50" t="str">
        <f>IFERROR(VLOOKUP(LISTAS[[#This Row],[ID]],_01_CODIGOS_Y_COSTOS_xlsm[[Producto y N°]:[CODIGO]],2,0),"")</f>
        <v>2208</v>
      </c>
      <c r="M667" s="29"/>
      <c r="N667" s="92"/>
      <c r="O667" t="s">
        <v>5936</v>
      </c>
      <c r="AB667" s="12" t="str">
        <f>+LISTAS[[#This Row],[Codigo]]&amp;LISTAS[[#This Row],[Fabrica]]</f>
        <v>2208ResortesGenerales</v>
      </c>
      <c r="AC667" s="13" t="str">
        <f>+LISTAS[[#This Row],[Codigo]]</f>
        <v>2208</v>
      </c>
      <c r="AD667" s="13" t="str">
        <f>+LISTAS[[#This Row],[ID]]</f>
        <v>RESORTES LINEA AUTOMOTOR463</v>
      </c>
      <c r="AH667" s="36">
        <v>-5.6400477497170698E-2</v>
      </c>
      <c r="AI667" s="37">
        <f>+LISTAS[[#This Row],[Precio]]+(LISTAS[[#This Row],[Precio]]*AH667)</f>
        <v>1276.2708183185277</v>
      </c>
      <c r="AJ667" s="38">
        <f t="shared" si="10"/>
        <v>638.13540915926387</v>
      </c>
      <c r="AL667" s="35">
        <f>+AJ667/LISTAS[[#This Row],[COSTO]]-1</f>
        <v>0.63960793720263065</v>
      </c>
      <c r="AM667" t="str">
        <f>+LISTAS[[#This Row],[ID]]</f>
        <v>RESORTES LINEA AUTOMOTOR463</v>
      </c>
      <c r="AO667" s="43">
        <v>0.85</v>
      </c>
      <c r="AP667" s="39">
        <f>LISTAS[[#This Row],[COSTO]]+(LISTAS[[#This Row],[COSTO]]*AO667)</f>
        <v>720.02</v>
      </c>
      <c r="AQ667" s="44">
        <f>IF(AO667="",0,AP667/LISTAS[[#This Row],[VENTA NETA]]-1)</f>
        <v>-1.4184429556633238E-2</v>
      </c>
      <c r="AS667" s="39">
        <v>288.39999999999998</v>
      </c>
      <c r="AT667" s="48">
        <f>+LISTAS[[#This Row],[COSTO]]/AS667-1</f>
        <v>0.34951456310679618</v>
      </c>
      <c r="BA667" t="s">
        <v>4923</v>
      </c>
      <c r="BB667" s="36"/>
    </row>
    <row r="668" spans="1:54" x14ac:dyDescent="0.35">
      <c r="A668" s="7" t="s">
        <v>5938</v>
      </c>
      <c r="B668" t="s">
        <v>4923</v>
      </c>
      <c r="C668">
        <v>464</v>
      </c>
      <c r="D668" t="s">
        <v>5939</v>
      </c>
      <c r="E668" s="2">
        <v>1352.5555999999999</v>
      </c>
      <c r="F668" s="7" t="str">
        <f>+_xlfn.XLOOKUP(LISTAS[[#This Row],[ID]],_01_CODIGOS_Y_COSTOS_xlsm[Producto y N°],_01_CODIGOS_Y_COSTOS_xlsm[FABRICA],"",0,1)</f>
        <v>ResortesGenerales</v>
      </c>
      <c r="G668" s="26">
        <f>LISTAS[[#This Row],[Precio]]*(1-0.46)</f>
        <v>730.38002400000005</v>
      </c>
      <c r="H668" s="1">
        <f>+_xlfn.XLOOKUP(LISTAS[[#This Row],[ID]],_01_CODIGOS_Y_COSTOS_xlsm[Producto y N°],_01_CODIGOS_Y_COSTOS_xlsm[COSTO],0,0,1)</f>
        <v>389.2</v>
      </c>
      <c r="I668" s="27">
        <f>+IFERROR(LISTAS[[#This Row],[VENTA NETA]]/LISTAS[[#This Row],[COSTO]]-1,0)</f>
        <v>0.87661876670092509</v>
      </c>
      <c r="J668" s="50" t="str">
        <f>IFERROR(VLOOKUP(LISTAS[[#This Row],[ID]],_01_CODIGOS_Y_COSTOS_xlsm[[Producto y N°]:[CODIGO]],2,0),"")</f>
        <v>2209</v>
      </c>
      <c r="M668" s="29"/>
      <c r="N668" s="92"/>
      <c r="O668" t="s">
        <v>5938</v>
      </c>
      <c r="AB668" s="12" t="str">
        <f>+LISTAS[[#This Row],[Codigo]]&amp;LISTAS[[#This Row],[Fabrica]]</f>
        <v>2209ResortesGenerales</v>
      </c>
      <c r="AC668" s="13" t="str">
        <f>+LISTAS[[#This Row],[Codigo]]</f>
        <v>2209</v>
      </c>
      <c r="AD668" s="13" t="str">
        <f>+LISTAS[[#This Row],[ID]]</f>
        <v>RESORTES LINEA AUTOMOTOR464</v>
      </c>
      <c r="AH668" s="36">
        <v>-5.6400477497170698E-2</v>
      </c>
      <c r="AI668" s="37">
        <f>+LISTAS[[#This Row],[Precio]]+(LISTAS[[#This Row],[Precio]]*AH668)</f>
        <v>1276.2708183185277</v>
      </c>
      <c r="AJ668" s="38">
        <f t="shared" si="10"/>
        <v>638.13540915926387</v>
      </c>
      <c r="AL668" s="35">
        <f>+AJ668/LISTAS[[#This Row],[COSTO]]-1</f>
        <v>0.63960793720263065</v>
      </c>
      <c r="AM668" t="str">
        <f>+LISTAS[[#This Row],[ID]]</f>
        <v>RESORTES LINEA AUTOMOTOR464</v>
      </c>
      <c r="AO668" s="43">
        <v>0.85</v>
      </c>
      <c r="AP668" s="39">
        <f>LISTAS[[#This Row],[COSTO]]+(LISTAS[[#This Row],[COSTO]]*AO668)</f>
        <v>720.02</v>
      </c>
      <c r="AQ668" s="44">
        <f>IF(AO668="",0,AP668/LISTAS[[#This Row],[VENTA NETA]]-1)</f>
        <v>-1.4184429556633238E-2</v>
      </c>
      <c r="AS668" s="39">
        <v>288.39999999999998</v>
      </c>
      <c r="AT668" s="48">
        <f>+LISTAS[[#This Row],[COSTO]]/AS668-1</f>
        <v>0.34951456310679618</v>
      </c>
      <c r="BA668" t="s">
        <v>4923</v>
      </c>
      <c r="BB668" s="36"/>
    </row>
    <row r="669" spans="1:54" x14ac:dyDescent="0.35">
      <c r="A669" s="7" t="s">
        <v>5940</v>
      </c>
      <c r="B669" t="s">
        <v>4923</v>
      </c>
      <c r="C669">
        <v>465</v>
      </c>
      <c r="D669" t="s">
        <v>5941</v>
      </c>
      <c r="E669" s="2">
        <v>3236.4722000000002</v>
      </c>
      <c r="F669" s="7" t="str">
        <f>+_xlfn.XLOOKUP(LISTAS[[#This Row],[ID]],_01_CODIGOS_Y_COSTOS_xlsm[Producto y N°],_01_CODIGOS_Y_COSTOS_xlsm[FABRICA],"",0,1)</f>
        <v>ResortesGenerales</v>
      </c>
      <c r="G669" s="26">
        <f>LISTAS[[#This Row],[Precio]]*(1-0.46)</f>
        <v>1747.6949880000002</v>
      </c>
      <c r="H669" s="1">
        <f>+_xlfn.XLOOKUP(LISTAS[[#This Row],[ID]],_01_CODIGOS_Y_COSTOS_xlsm[Producto y N°],_01_CODIGOS_Y_COSTOS_xlsm[COSTO],0,0,1)</f>
        <v>931.3</v>
      </c>
      <c r="I669" s="27">
        <f>+IFERROR(LISTAS[[#This Row],[VENTA NETA]]/LISTAS[[#This Row],[COSTO]]-1,0)</f>
        <v>0.87661869215075727</v>
      </c>
      <c r="J669" s="50" t="str">
        <f>IFERROR(VLOOKUP(LISTAS[[#This Row],[ID]],_01_CODIGOS_Y_COSTOS_xlsm[[Producto y N°]:[CODIGO]],2,0),"")</f>
        <v>2211</v>
      </c>
      <c r="M669" s="29"/>
      <c r="N669" s="29"/>
      <c r="O669" t="s">
        <v>5940</v>
      </c>
      <c r="AB669" s="12" t="str">
        <f>+LISTAS[[#This Row],[Codigo]]&amp;LISTAS[[#This Row],[Fabrica]]</f>
        <v>2211ResortesGenerales</v>
      </c>
      <c r="AC669" s="13" t="str">
        <f>+LISTAS[[#This Row],[Codigo]]</f>
        <v>2211</v>
      </c>
      <c r="AD669" s="13" t="str">
        <f>+LISTAS[[#This Row],[ID]]</f>
        <v>RESORTES LINEA AUTOMOTOR465</v>
      </c>
      <c r="AH669" s="36">
        <v>1.2578988574174845</v>
      </c>
      <c r="AI669" s="37">
        <f>+LISTAS[[#This Row],[Precio]]+(LISTAS[[#This Row],[Precio]]*AH669)</f>
        <v>7307.6268824434528</v>
      </c>
      <c r="AJ669" s="38">
        <f t="shared" si="10"/>
        <v>3653.8134412217264</v>
      </c>
      <c r="AL669" s="35">
        <f>+AJ669/LISTAS[[#This Row],[COSTO]]-1</f>
        <v>2.9233474081624897</v>
      </c>
      <c r="AM669" t="str">
        <f>+LISTAS[[#This Row],[ID]]</f>
        <v>RESORTES LINEA AUTOMOTOR465</v>
      </c>
      <c r="AO669" s="43">
        <v>0.85</v>
      </c>
      <c r="AP669" s="39">
        <f>LISTAS[[#This Row],[COSTO]]+(LISTAS[[#This Row],[COSTO]]*AO669)</f>
        <v>1722.9049999999997</v>
      </c>
      <c r="AQ669" s="44">
        <f>IF(AO669="",0,AP669/LISTAS[[#This Row],[VENTA NETA]]-1)</f>
        <v>-1.418439039432684E-2</v>
      </c>
      <c r="AS669" s="39">
        <v>690.1</v>
      </c>
      <c r="AT669" s="48">
        <f>+LISTAS[[#This Row],[COSTO]]/AS669-1</f>
        <v>0.34951456310679596</v>
      </c>
      <c r="BA669" t="s">
        <v>4923</v>
      </c>
      <c r="BB669" s="36"/>
    </row>
    <row r="670" spans="1:54" x14ac:dyDescent="0.35">
      <c r="A670" s="7" t="s">
        <v>5942</v>
      </c>
      <c r="B670" t="s">
        <v>4923</v>
      </c>
      <c r="C670">
        <v>466</v>
      </c>
      <c r="D670" t="s">
        <v>5943</v>
      </c>
      <c r="E670" s="2">
        <v>3429.6943999999999</v>
      </c>
      <c r="F670" s="7" t="str">
        <f>+_xlfn.XLOOKUP(LISTAS[[#This Row],[ID]],_01_CODIGOS_Y_COSTOS_xlsm[Producto y N°],_01_CODIGOS_Y_COSTOS_xlsm[FABRICA],"",0,1)</f>
        <v>ResortesGenerales</v>
      </c>
      <c r="G670" s="26">
        <f>LISTAS[[#This Row],[Precio]]*(1-0.46)</f>
        <v>1852.0349760000001</v>
      </c>
      <c r="H670" s="1">
        <f>+_xlfn.XLOOKUP(LISTAS[[#This Row],[ID]],_01_CODIGOS_Y_COSTOS_xlsm[Producto y N°],_01_CODIGOS_Y_COSTOS_xlsm[COSTO],0,0,1)</f>
        <v>986.9</v>
      </c>
      <c r="I670" s="27">
        <f>+IFERROR(LISTAS[[#This Row],[VENTA NETA]]/LISTAS[[#This Row],[COSTO]]-1,0)</f>
        <v>0.87661868071739812</v>
      </c>
      <c r="J670" s="50" t="str">
        <f>IFERROR(VLOOKUP(LISTAS[[#This Row],[ID]],_01_CODIGOS_Y_COSTOS_xlsm[[Producto y N°]:[CODIGO]],2,0),"")</f>
        <v>2212</v>
      </c>
      <c r="M670" s="29"/>
      <c r="N670" s="29"/>
      <c r="O670" t="s">
        <v>5942</v>
      </c>
      <c r="AB670" s="12" t="str">
        <f>+LISTAS[[#This Row],[Codigo]]&amp;LISTAS[[#This Row],[Fabrica]]</f>
        <v>2212ResortesGenerales</v>
      </c>
      <c r="AC670" s="13" t="str">
        <f>+LISTAS[[#This Row],[Codigo]]</f>
        <v>2212</v>
      </c>
      <c r="AD670" s="13" t="str">
        <f>+LISTAS[[#This Row],[ID]]</f>
        <v>RESORTES LINEA AUTOMOTOR466</v>
      </c>
      <c r="AH670" s="36">
        <v>0.53127765673306238</v>
      </c>
      <c r="AI670" s="37">
        <f>+LISTAS[[#This Row],[Precio]]+(LISTAS[[#This Row],[Precio]]*AH670)</f>
        <v>5251.8144041425057</v>
      </c>
      <c r="AJ670" s="38">
        <f t="shared" si="10"/>
        <v>2625.9072020712529</v>
      </c>
      <c r="AL670" s="35">
        <f>+AJ670/LISTAS[[#This Row],[COSTO]]-1</f>
        <v>1.6607631999911368</v>
      </c>
      <c r="AM670" t="str">
        <f>+LISTAS[[#This Row],[ID]]</f>
        <v>RESORTES LINEA AUTOMOTOR466</v>
      </c>
      <c r="AO670" s="43">
        <v>0.85</v>
      </c>
      <c r="AP670" s="39">
        <f>LISTAS[[#This Row],[COSTO]]+(LISTAS[[#This Row],[COSTO]]*AO670)</f>
        <v>1825.7649999999999</v>
      </c>
      <c r="AQ670" s="44">
        <f>IF(AO670="",0,AP670/LISTAS[[#This Row],[VENTA NETA]]-1)</f>
        <v>-1.4184384388213789E-2</v>
      </c>
      <c r="AS670" s="39">
        <v>731.3</v>
      </c>
      <c r="AT670" s="48">
        <f>+LISTAS[[#This Row],[COSTO]]/AS670-1</f>
        <v>0.34951456310679618</v>
      </c>
      <c r="BA670" t="s">
        <v>4923</v>
      </c>
      <c r="BB670" s="36"/>
    </row>
    <row r="671" spans="1:54" x14ac:dyDescent="0.35">
      <c r="A671" s="7" t="s">
        <v>5944</v>
      </c>
      <c r="B671" t="s">
        <v>4923</v>
      </c>
      <c r="C671">
        <v>467</v>
      </c>
      <c r="D671" t="s">
        <v>5945</v>
      </c>
      <c r="E671" s="2">
        <v>2511.8888999999999</v>
      </c>
      <c r="F671" s="7" t="str">
        <f>+_xlfn.XLOOKUP(LISTAS[[#This Row],[ID]],_01_CODIGOS_Y_COSTOS_xlsm[Producto y N°],_01_CODIGOS_Y_COSTOS_xlsm[FABRICA],"",0,1)</f>
        <v>ResortesGenerales</v>
      </c>
      <c r="G671" s="26">
        <f>LISTAS[[#This Row],[Precio]]*(1-0.46)</f>
        <v>1356.4200060000001</v>
      </c>
      <c r="H671" s="1">
        <f>+_xlfn.XLOOKUP(LISTAS[[#This Row],[ID]],_01_CODIGOS_Y_COSTOS_xlsm[Producto y N°],_01_CODIGOS_Y_COSTOS_xlsm[COSTO],0,0,1)</f>
        <v>722.8</v>
      </c>
      <c r="I671" s="27">
        <f>+IFERROR(LISTAS[[#This Row],[VENTA NETA]]/LISTAS[[#This Row],[COSTO]]-1,0)</f>
        <v>0.8766187133370229</v>
      </c>
      <c r="J671" s="50" t="str">
        <f>IFERROR(VLOOKUP(LISTAS[[#This Row],[ID]],_01_CODIGOS_Y_COSTOS_xlsm[[Producto y N°]:[CODIGO]],2,0),"")</f>
        <v>2215</v>
      </c>
      <c r="M671" s="29"/>
      <c r="N671" s="92"/>
      <c r="O671" t="s">
        <v>5944</v>
      </c>
      <c r="AB671" s="12" t="str">
        <f>+LISTAS[[#This Row],[Codigo]]&amp;LISTAS[[#This Row],[Fabrica]]</f>
        <v>2215ResortesGenerales</v>
      </c>
      <c r="AC671" s="13" t="str">
        <f>+LISTAS[[#This Row],[Codigo]]</f>
        <v>2215</v>
      </c>
      <c r="AD671" s="13" t="str">
        <f>+LISTAS[[#This Row],[ID]]</f>
        <v>RESORTES LINEA AUTOMOTOR467</v>
      </c>
      <c r="AH671" s="36">
        <v>-6.6365022491157943E-2</v>
      </c>
      <c r="AI671" s="37">
        <f>+LISTAS[[#This Row],[Precio]]+(LISTAS[[#This Row],[Precio]]*AH671)</f>
        <v>2345.1873366562099</v>
      </c>
      <c r="AJ671" s="38">
        <f t="shared" si="10"/>
        <v>1172.593668328105</v>
      </c>
      <c r="AL671" s="35">
        <f>+AJ671/LISTAS[[#This Row],[COSTO]]-1</f>
        <v>0.62229339835100306</v>
      </c>
      <c r="AM671" t="str">
        <f>+LISTAS[[#This Row],[ID]]</f>
        <v>RESORTES LINEA AUTOMOTOR467</v>
      </c>
      <c r="AO671" s="43">
        <v>0.85</v>
      </c>
      <c r="AP671" s="39">
        <f>LISTAS[[#This Row],[COSTO]]+(LISTAS[[#This Row],[COSTO]]*AO671)</f>
        <v>1337.1799999999998</v>
      </c>
      <c r="AQ671" s="44">
        <f>IF(AO671="",0,AP671/LISTAS[[#This Row],[VENTA NETA]]-1)</f>
        <v>-1.4184401523785972E-2</v>
      </c>
      <c r="AS671" s="39">
        <v>535.6</v>
      </c>
      <c r="AT671" s="48">
        <f>+LISTAS[[#This Row],[COSTO]]/AS671-1</f>
        <v>0.34951456310679596</v>
      </c>
      <c r="BA671" t="s">
        <v>4923</v>
      </c>
      <c r="BB671" s="36"/>
    </row>
    <row r="672" spans="1:54" x14ac:dyDescent="0.35">
      <c r="A672" s="7" t="s">
        <v>5946</v>
      </c>
      <c r="B672" t="s">
        <v>4923</v>
      </c>
      <c r="C672">
        <v>470</v>
      </c>
      <c r="D672" t="s">
        <v>5947</v>
      </c>
      <c r="E672" s="2">
        <v>4250.8888999999999</v>
      </c>
      <c r="F672" s="7" t="str">
        <f>+_xlfn.XLOOKUP(LISTAS[[#This Row],[ID]],_01_CODIGOS_Y_COSTOS_xlsm[Producto y N°],_01_CODIGOS_Y_COSTOS_xlsm[FABRICA],"",0,1)</f>
        <v>ResortesGenerales</v>
      </c>
      <c r="G672" s="26">
        <f>LISTAS[[#This Row],[Precio]]*(1-0.46)</f>
        <v>2295.4800060000002</v>
      </c>
      <c r="H672" s="1">
        <f>+_xlfn.XLOOKUP(LISTAS[[#This Row],[ID]],_01_CODIGOS_Y_COSTOS_xlsm[Producto y N°],_01_CODIGOS_Y_COSTOS_xlsm[COSTO],0,0,1)</f>
        <v>1223.2</v>
      </c>
      <c r="I672" s="27">
        <f>+IFERROR(LISTAS[[#This Row],[VENTA NETA]]/LISTAS[[#This Row],[COSTO]]-1,0)</f>
        <v>0.87661870994113822</v>
      </c>
      <c r="J672" s="50" t="str">
        <f>IFERROR(VLOOKUP(LISTAS[[#This Row],[ID]],_01_CODIGOS_Y_COSTOS_xlsm[[Producto y N°]:[CODIGO]],2,0),"")</f>
        <v>2224</v>
      </c>
      <c r="M672" s="29"/>
      <c r="N672" s="29"/>
      <c r="O672" t="s">
        <v>5946</v>
      </c>
      <c r="AB672" s="12" t="str">
        <f>+LISTAS[[#This Row],[Codigo]]&amp;LISTAS[[#This Row],[Fabrica]]</f>
        <v>2224ResortesGenerales</v>
      </c>
      <c r="AC672" s="13" t="str">
        <f>+LISTAS[[#This Row],[Codigo]]</f>
        <v>2224</v>
      </c>
      <c r="AD672" s="13" t="str">
        <f>+LISTAS[[#This Row],[ID]]</f>
        <v>RESORTES LINEA AUTOMOTOR470</v>
      </c>
      <c r="AH672" s="36">
        <v>0.69455340469786986</v>
      </c>
      <c r="AI672" s="37">
        <f>+LISTAS[[#This Row],[Precio]]+(LISTAS[[#This Row],[Precio]]*AH672)</f>
        <v>7203.358258487382</v>
      </c>
      <c r="AJ672" s="38">
        <f t="shared" si="10"/>
        <v>3601.679129243691</v>
      </c>
      <c r="AL672" s="35">
        <f>+AJ672/LISTAS[[#This Row],[COSTO]]-1</f>
        <v>1.9444728002319254</v>
      </c>
      <c r="AM672" t="str">
        <f>+LISTAS[[#This Row],[ID]]</f>
        <v>RESORTES LINEA AUTOMOTOR470</v>
      </c>
      <c r="AO672" s="43">
        <v>0.85</v>
      </c>
      <c r="AP672" s="39">
        <f>LISTAS[[#This Row],[COSTO]]+(LISTAS[[#This Row],[COSTO]]*AO672)</f>
        <v>2262.92</v>
      </c>
      <c r="AQ672" s="44">
        <f>IF(AO672="",0,AP672/LISTAS[[#This Row],[VENTA NETA]]-1)</f>
        <v>-1.4184399739877396E-2</v>
      </c>
      <c r="AS672" s="39">
        <v>906.4</v>
      </c>
      <c r="AT672" s="48">
        <f>+LISTAS[[#This Row],[COSTO]]/AS672-1</f>
        <v>0.34951456310679618</v>
      </c>
      <c r="BA672" t="s">
        <v>4923</v>
      </c>
      <c r="BB672" s="36"/>
    </row>
    <row r="673" spans="1:54" x14ac:dyDescent="0.35">
      <c r="A673" s="7" t="s">
        <v>5948</v>
      </c>
      <c r="B673" t="s">
        <v>4923</v>
      </c>
      <c r="C673">
        <v>473</v>
      </c>
      <c r="D673" t="s">
        <v>5949</v>
      </c>
      <c r="E673" s="2">
        <v>1932.2221999999999</v>
      </c>
      <c r="F673" s="7" t="str">
        <f>+_xlfn.XLOOKUP(LISTAS[[#This Row],[ID]],_01_CODIGOS_Y_COSTOS_xlsm[Producto y N°],_01_CODIGOS_Y_COSTOS_xlsm[FABRICA],"",0,1)</f>
        <v>ResortesGenerales</v>
      </c>
      <c r="G673" s="26">
        <f>LISTAS[[#This Row],[Precio]]*(1-0.46)</f>
        <v>1043.3999880000001</v>
      </c>
      <c r="H673" s="1">
        <f>+_xlfn.XLOOKUP(LISTAS[[#This Row],[ID]],_01_CODIGOS_Y_COSTOS_xlsm[Producto y N°],_01_CODIGOS_Y_COSTOS_xlsm[COSTO],0,0,1)</f>
        <v>556</v>
      </c>
      <c r="I673" s="27">
        <f>+IFERROR(LISTAS[[#This Row],[VENTA NETA]]/LISTAS[[#This Row],[COSTO]]-1,0)</f>
        <v>0.87661868345323768</v>
      </c>
      <c r="J673" s="50" t="str">
        <f>IFERROR(VLOOKUP(LISTAS[[#This Row],[ID]],_01_CODIGOS_Y_COSTOS_xlsm[[Producto y N°]:[CODIGO]],2,0),"")</f>
        <v>2229</v>
      </c>
      <c r="M673" s="29"/>
      <c r="N673" s="92"/>
      <c r="O673" t="s">
        <v>5948</v>
      </c>
      <c r="AB673" s="12" t="str">
        <f>+LISTAS[[#This Row],[Codigo]]&amp;LISTAS[[#This Row],[Fabrica]]</f>
        <v>2229ResortesGenerales</v>
      </c>
      <c r="AC673" s="13" t="str">
        <f>+LISTAS[[#This Row],[Codigo]]</f>
        <v>2229</v>
      </c>
      <c r="AD673" s="13" t="str">
        <f>+LISTAS[[#This Row],[ID]]</f>
        <v>RESORTES LINEA AUTOMOTOR473</v>
      </c>
      <c r="AH673" s="36">
        <v>0.62705229396596573</v>
      </c>
      <c r="AI673" s="37">
        <f>+LISTAS[[#This Row],[Precio]]+(LISTAS[[#This Row],[Precio]]*AH673)</f>
        <v>3143.826562961965</v>
      </c>
      <c r="AJ673" s="38">
        <f t="shared" si="10"/>
        <v>1571.9132814809825</v>
      </c>
      <c r="AL673" s="35">
        <f>+AJ673/LISTAS[[#This Row],[COSTO]]-1</f>
        <v>1.8271821609370189</v>
      </c>
      <c r="AM673" t="str">
        <f>+LISTAS[[#This Row],[ID]]</f>
        <v>RESORTES LINEA AUTOMOTOR473</v>
      </c>
      <c r="AO673" s="43">
        <v>0.85</v>
      </c>
      <c r="AP673" s="39">
        <f>LISTAS[[#This Row],[COSTO]]+(LISTAS[[#This Row],[COSTO]]*AO673)</f>
        <v>1028.5999999999999</v>
      </c>
      <c r="AQ673" s="44">
        <f>IF(AO673="",0,AP673/LISTAS[[#This Row],[VENTA NETA]]-1)</f>
        <v>-1.4184385825390833E-2</v>
      </c>
      <c r="AS673" s="39">
        <v>412</v>
      </c>
      <c r="AT673" s="48">
        <f>+LISTAS[[#This Row],[COSTO]]/AS673-1</f>
        <v>0.34951456310679618</v>
      </c>
      <c r="BA673" t="s">
        <v>4923</v>
      </c>
      <c r="BB673" s="36"/>
    </row>
    <row r="674" spans="1:54" x14ac:dyDescent="0.35">
      <c r="A674" s="7" t="s">
        <v>5950</v>
      </c>
      <c r="B674" t="s">
        <v>4923</v>
      </c>
      <c r="C674">
        <v>478</v>
      </c>
      <c r="D674" t="s">
        <v>5951</v>
      </c>
      <c r="E674" s="2">
        <v>5796.6666999999998</v>
      </c>
      <c r="F674" s="7" t="str">
        <f>+_xlfn.XLOOKUP(LISTAS[[#This Row],[ID]],_01_CODIGOS_Y_COSTOS_xlsm[Producto y N°],_01_CODIGOS_Y_COSTOS_xlsm[FABRICA],"",0,1)</f>
        <v>ResortesGenerales</v>
      </c>
      <c r="G674" s="26">
        <f>LISTAS[[#This Row],[Precio]]*(1-0.46)</f>
        <v>3130.200018</v>
      </c>
      <c r="H674" s="1">
        <f>+_xlfn.XLOOKUP(LISTAS[[#This Row],[ID]],_01_CODIGOS_Y_COSTOS_xlsm[Producto y N°],_01_CODIGOS_Y_COSTOS_xlsm[COSTO],0,0,1)</f>
        <v>1668</v>
      </c>
      <c r="I674" s="27">
        <f>+IFERROR(LISTAS[[#This Row],[VENTA NETA]]/LISTAS[[#This Row],[COSTO]]-1,0)</f>
        <v>0.87661871582733819</v>
      </c>
      <c r="J674" s="50" t="str">
        <f>IFERROR(VLOOKUP(LISTAS[[#This Row],[ID]],_01_CODIGOS_Y_COSTOS_xlsm[[Producto y N°]:[CODIGO]],2,0),"")</f>
        <v>2235</v>
      </c>
      <c r="M674" s="29"/>
      <c r="N674" s="92"/>
      <c r="O674" t="s">
        <v>5950</v>
      </c>
      <c r="AB674" s="12" t="str">
        <f>+LISTAS[[#This Row],[Codigo]]&amp;LISTAS[[#This Row],[Fabrica]]</f>
        <v>2235ResortesGenerales</v>
      </c>
      <c r="AC674" s="13" t="str">
        <f>+LISTAS[[#This Row],[Codigo]]</f>
        <v>2235</v>
      </c>
      <c r="AD674" s="13" t="str">
        <f>+LISTAS[[#This Row],[ID]]</f>
        <v>RESORTES LINEA AUTOMOTOR478</v>
      </c>
      <c r="AH674" s="36">
        <v>0.61768043788069882</v>
      </c>
      <c r="AI674" s="37">
        <f>+LISTAS[[#This Row],[Precio]]+(LISTAS[[#This Row],[Precio]]*AH674)</f>
        <v>9377.1543255044653</v>
      </c>
      <c r="AJ674" s="38">
        <f t="shared" si="10"/>
        <v>4688.5771627522327</v>
      </c>
      <c r="AL674" s="35">
        <f>+AJ674/LISTAS[[#This Row],[COSTO]]-1</f>
        <v>1.8108975795876696</v>
      </c>
      <c r="AM674" t="str">
        <f>+LISTAS[[#This Row],[ID]]</f>
        <v>RESORTES LINEA AUTOMOTOR478</v>
      </c>
      <c r="AO674" s="43">
        <v>0.85</v>
      </c>
      <c r="AP674" s="39">
        <f>LISTAS[[#This Row],[COSTO]]+(LISTAS[[#This Row],[COSTO]]*AO674)</f>
        <v>3085.8</v>
      </c>
      <c r="AQ674" s="44">
        <f>IF(AO674="",0,AP674/LISTAS[[#This Row],[VENTA NETA]]-1)</f>
        <v>-1.418440283198541E-2</v>
      </c>
      <c r="AS674" s="39">
        <v>1236</v>
      </c>
      <c r="AT674" s="48">
        <f>+LISTAS[[#This Row],[COSTO]]/AS674-1</f>
        <v>0.34951456310679618</v>
      </c>
      <c r="BA674" t="s">
        <v>4923</v>
      </c>
      <c r="BB674" s="36"/>
    </row>
    <row r="675" spans="1:54" x14ac:dyDescent="0.35">
      <c r="A675" s="7" t="s">
        <v>5952</v>
      </c>
      <c r="B675" t="s">
        <v>4923</v>
      </c>
      <c r="C675">
        <v>479</v>
      </c>
      <c r="D675" t="s">
        <v>5953</v>
      </c>
      <c r="E675" s="2">
        <v>2994.9443999999999</v>
      </c>
      <c r="F675" s="7" t="str">
        <f>+_xlfn.XLOOKUP(LISTAS[[#This Row],[ID]],_01_CODIGOS_Y_COSTOS_xlsm[Producto y N°],_01_CODIGOS_Y_COSTOS_xlsm[FABRICA],"",0,1)</f>
        <v>ResortesGenerales</v>
      </c>
      <c r="G675" s="26">
        <f>LISTAS[[#This Row],[Precio]]*(1-0.46)</f>
        <v>1617.269976</v>
      </c>
      <c r="H675" s="1">
        <f>+_xlfn.XLOOKUP(LISTAS[[#This Row],[ID]],_01_CODIGOS_Y_COSTOS_xlsm[Producto y N°],_01_CODIGOS_Y_COSTOS_xlsm[COSTO],0,0,1)</f>
        <v>861.8</v>
      </c>
      <c r="I675" s="27">
        <f>+IFERROR(LISTAS[[#This Row],[VENTA NETA]]/LISTAS[[#This Row],[COSTO]]-1,0)</f>
        <v>0.87661867718728259</v>
      </c>
      <c r="J675" s="50" t="str">
        <f>IFERROR(VLOOKUP(LISTAS[[#This Row],[ID]],_01_CODIGOS_Y_COSTOS_xlsm[[Producto y N°]:[CODIGO]],2,0),"")</f>
        <v>2236</v>
      </c>
      <c r="M675" s="29"/>
      <c r="N675" s="92"/>
      <c r="O675" t="s">
        <v>5952</v>
      </c>
      <c r="AB675" s="12" t="str">
        <f>+LISTAS[[#This Row],[Codigo]]&amp;LISTAS[[#This Row],[Fabrica]]</f>
        <v>2236ResortesGenerales</v>
      </c>
      <c r="AC675" s="13" t="str">
        <f>+LISTAS[[#This Row],[Codigo]]</f>
        <v>2236</v>
      </c>
      <c r="AD675" s="13" t="str">
        <f>+LISTAS[[#This Row],[ID]]</f>
        <v>RESORTES LINEA AUTOMOTOR479</v>
      </c>
      <c r="AH675" s="36">
        <v>0.28436961560160401</v>
      </c>
      <c r="AI675" s="37">
        <f>+LISTAS[[#This Row],[Precio]]+(LISTAS[[#This Row],[Precio]]*AH675)</f>
        <v>3846.6155877761767</v>
      </c>
      <c r="AJ675" s="38">
        <f t="shared" si="10"/>
        <v>1923.3077938880883</v>
      </c>
      <c r="AL675" s="35">
        <f>+AJ675/LISTAS[[#This Row],[COSTO]]-1</f>
        <v>1.2317333417127969</v>
      </c>
      <c r="AM675" t="str">
        <f>+LISTAS[[#This Row],[ID]]</f>
        <v>RESORTES LINEA AUTOMOTOR479</v>
      </c>
      <c r="AO675" s="43">
        <v>0.85</v>
      </c>
      <c r="AP675" s="39">
        <f>LISTAS[[#This Row],[COSTO]]+(LISTAS[[#This Row],[COSTO]]*AO675)</f>
        <v>1594.33</v>
      </c>
      <c r="AQ675" s="44">
        <f>IF(AO675="",0,AP675/LISTAS[[#This Row],[VENTA NETA]]-1)</f>
        <v>-1.4184382533791728E-2</v>
      </c>
      <c r="AS675" s="39">
        <v>638.6</v>
      </c>
      <c r="AT675" s="48">
        <f>+LISTAS[[#This Row],[COSTO]]/AS675-1</f>
        <v>0.34951456310679596</v>
      </c>
      <c r="BA675" t="s">
        <v>4923</v>
      </c>
      <c r="BB675" s="36"/>
    </row>
    <row r="676" spans="1:54" x14ac:dyDescent="0.35">
      <c r="A676" s="7" t="s">
        <v>5954</v>
      </c>
      <c r="B676" t="s">
        <v>4923</v>
      </c>
      <c r="C676">
        <v>480</v>
      </c>
      <c r="D676" t="s">
        <v>5955</v>
      </c>
      <c r="E676" s="2">
        <v>3188.1667000000002</v>
      </c>
      <c r="F676" s="7" t="str">
        <f>+_xlfn.XLOOKUP(LISTAS[[#This Row],[ID]],_01_CODIGOS_Y_COSTOS_xlsm[Producto y N°],_01_CODIGOS_Y_COSTOS_xlsm[FABRICA],"",0,1)</f>
        <v>ResortesGenerales</v>
      </c>
      <c r="G676" s="26">
        <f>LISTAS[[#This Row],[Precio]]*(1-0.46)</f>
        <v>1721.6100180000003</v>
      </c>
      <c r="H676" s="1">
        <f>+_xlfn.XLOOKUP(LISTAS[[#This Row],[ID]],_01_CODIGOS_Y_COSTOS_xlsm[Producto y N°],_01_CODIGOS_Y_COSTOS_xlsm[COSTO],0,0,1)</f>
        <v>917.4</v>
      </c>
      <c r="I676" s="27">
        <f>+IFERROR(LISTAS[[#This Row],[VENTA NETA]]/LISTAS[[#This Row],[COSTO]]-1,0)</f>
        <v>0.87661872465663881</v>
      </c>
      <c r="J676" s="50" t="str">
        <f>IFERROR(VLOOKUP(LISTAS[[#This Row],[ID]],_01_CODIGOS_Y_COSTOS_xlsm[[Producto y N°]:[CODIGO]],2,0),"")</f>
        <v>2237</v>
      </c>
      <c r="M676" s="29"/>
      <c r="N676" s="92"/>
      <c r="O676" t="s">
        <v>5954</v>
      </c>
      <c r="AB676" s="12" t="str">
        <f>+LISTAS[[#This Row],[Codigo]]&amp;LISTAS[[#This Row],[Fabrica]]</f>
        <v>2237ResortesGenerales</v>
      </c>
      <c r="AC676" s="13" t="str">
        <f>+LISTAS[[#This Row],[Codigo]]</f>
        <v>2237</v>
      </c>
      <c r="AD676" s="13" t="str">
        <f>+LISTAS[[#This Row],[ID]]</f>
        <v>RESORTES LINEA AUTOMOTOR480</v>
      </c>
      <c r="AH676" s="36">
        <v>0.1849982406842996</v>
      </c>
      <c r="AI676" s="37">
        <f>+LISTAS[[#This Row],[Precio]]+(LISTAS[[#This Row],[Precio]]*AH676)</f>
        <v>3777.9719305082695</v>
      </c>
      <c r="AJ676" s="38">
        <f t="shared" si="10"/>
        <v>1888.9859652541347</v>
      </c>
      <c r="AL676" s="35">
        <f>+AJ676/LISTAS[[#This Row],[COSTO]]-1</f>
        <v>1.0590647103271582</v>
      </c>
      <c r="AM676" t="str">
        <f>+LISTAS[[#This Row],[ID]]</f>
        <v>RESORTES LINEA AUTOMOTOR480</v>
      </c>
      <c r="AO676" s="43">
        <v>0.85</v>
      </c>
      <c r="AP676" s="39">
        <f>LISTAS[[#This Row],[COSTO]]+(LISTAS[[#This Row],[COSTO]]*AO676)</f>
        <v>1697.19</v>
      </c>
      <c r="AQ676" s="44">
        <f>IF(AO676="",0,AP676/LISTAS[[#This Row],[VENTA NETA]]-1)</f>
        <v>-1.4184407470147709E-2</v>
      </c>
      <c r="AS676" s="39">
        <v>679.8</v>
      </c>
      <c r="AT676" s="48">
        <f>+LISTAS[[#This Row],[COSTO]]/AS676-1</f>
        <v>0.34951456310679618</v>
      </c>
      <c r="BA676" t="s">
        <v>4923</v>
      </c>
      <c r="BB676" s="36"/>
    </row>
    <row r="677" spans="1:54" x14ac:dyDescent="0.35">
      <c r="A677" s="7" t="s">
        <v>5956</v>
      </c>
      <c r="B677" t="s">
        <v>4923</v>
      </c>
      <c r="C677">
        <v>481</v>
      </c>
      <c r="D677" t="s">
        <v>5915</v>
      </c>
      <c r="E677" s="2">
        <v>0</v>
      </c>
      <c r="F677" s="7" t="str">
        <f>+_xlfn.XLOOKUP(LISTAS[[#This Row],[ID]],_01_CODIGOS_Y_COSTOS_xlsm[Producto y N°],_01_CODIGOS_Y_COSTOS_xlsm[FABRICA],"",0,1)</f>
        <v>ResortesGenerales</v>
      </c>
      <c r="G677" s="26">
        <f>LISTAS[[#This Row],[Precio]]*(1-0.46)</f>
        <v>0</v>
      </c>
      <c r="H677" s="1">
        <f>+_xlfn.XLOOKUP(LISTAS[[#This Row],[ID]],_01_CODIGOS_Y_COSTOS_xlsm[Producto y N°],_01_CODIGOS_Y_COSTOS_xlsm[COSTO],0,0,1)</f>
        <v>0</v>
      </c>
      <c r="I677" s="27">
        <f>+IFERROR(LISTAS[[#This Row],[VENTA NETA]]/LISTAS[[#This Row],[COSTO]]-1,0)</f>
        <v>0</v>
      </c>
      <c r="J677" s="50" t="str">
        <f>IFERROR(VLOOKUP(LISTAS[[#This Row],[ID]],_01_CODIGOS_Y_COSTOS_xlsm[[Producto y N°]:[CODIGO]],2,0),"")</f>
        <v>0</v>
      </c>
      <c r="M677" s="29"/>
      <c r="N677" s="92"/>
      <c r="O677" t="s">
        <v>5956</v>
      </c>
      <c r="AB677" s="12" t="str">
        <f>+LISTAS[[#This Row],[Codigo]]&amp;LISTAS[[#This Row],[Fabrica]]</f>
        <v>0ResortesGenerales</v>
      </c>
      <c r="AC677" s="13" t="str">
        <f>+LISTAS[[#This Row],[Codigo]]</f>
        <v>0</v>
      </c>
      <c r="AD677" s="13" t="str">
        <f>+LISTAS[[#This Row],[ID]]</f>
        <v>RESORTES LINEA AUTOMOTOR481</v>
      </c>
      <c r="AH677" s="36">
        <v>-1</v>
      </c>
      <c r="AI677" s="37">
        <f>+LISTAS[[#This Row],[Precio]]+(LISTAS[[#This Row],[Precio]]*AH677)</f>
        <v>0</v>
      </c>
      <c r="AJ677" s="38">
        <f t="shared" si="10"/>
        <v>0</v>
      </c>
      <c r="AL677" s="35" t="e">
        <f>+AJ677/LISTAS[[#This Row],[COSTO]]-1</f>
        <v>#DIV/0!</v>
      </c>
      <c r="AM677" t="str">
        <f>+LISTAS[[#This Row],[ID]]</f>
        <v>RESORTES LINEA AUTOMOTOR481</v>
      </c>
      <c r="AO677" s="43">
        <v>0.85</v>
      </c>
      <c r="AP677" s="39">
        <f>LISTAS[[#This Row],[COSTO]]+(LISTAS[[#This Row],[COSTO]]*AO677)</f>
        <v>0</v>
      </c>
      <c r="AQ677" s="44" t="e">
        <f>IF(AO677="",0,AP677/LISTAS[[#This Row],[VENTA NETA]]-1)</f>
        <v>#DIV/0!</v>
      </c>
      <c r="AS677" s="39">
        <v>0</v>
      </c>
      <c r="AT677" s="48" t="e">
        <f>+LISTAS[[#This Row],[COSTO]]/AS677-1</f>
        <v>#DIV/0!</v>
      </c>
      <c r="BA677" t="s">
        <v>4923</v>
      </c>
      <c r="BB677" s="36"/>
    </row>
    <row r="678" spans="1:54" x14ac:dyDescent="0.35">
      <c r="A678" s="7" t="s">
        <v>5957</v>
      </c>
      <c r="B678" t="s">
        <v>4923</v>
      </c>
      <c r="C678">
        <v>482</v>
      </c>
      <c r="D678" t="s">
        <v>5958</v>
      </c>
      <c r="E678" s="2">
        <v>7294.1388999999999</v>
      </c>
      <c r="F678" s="7" t="str">
        <f>+_xlfn.XLOOKUP(LISTAS[[#This Row],[ID]],_01_CODIGOS_Y_COSTOS_xlsm[Producto y N°],_01_CODIGOS_Y_COSTOS_xlsm[FABRICA],"",0,1)</f>
        <v>ResortesGenerales</v>
      </c>
      <c r="G678" s="26">
        <f>LISTAS[[#This Row],[Precio]]*(1-0.46)</f>
        <v>3938.8350060000002</v>
      </c>
      <c r="H678" s="1">
        <f>+_xlfn.XLOOKUP(LISTAS[[#This Row],[ID]],_01_CODIGOS_Y_COSTOS_xlsm[Producto y N°],_01_CODIGOS_Y_COSTOS_xlsm[COSTO],0,0,1)</f>
        <v>2098.9</v>
      </c>
      <c r="I678" s="27">
        <f>+IFERROR(LISTAS[[#This Row],[VENTA NETA]]/LISTAS[[#This Row],[COSTO]]-1,0)</f>
        <v>0.87661870789461149</v>
      </c>
      <c r="J678" s="50" t="str">
        <f>IFERROR(VLOOKUP(LISTAS[[#This Row],[ID]],_01_CODIGOS_Y_COSTOS_xlsm[[Producto y N°]:[CODIGO]],2,0),"")</f>
        <v>2239</v>
      </c>
      <c r="M678" s="29"/>
      <c r="N678" s="92"/>
      <c r="O678" t="s">
        <v>5957</v>
      </c>
      <c r="AB678" s="12" t="str">
        <f>+LISTAS[[#This Row],[Codigo]]&amp;LISTAS[[#This Row],[Fabrica]]</f>
        <v>2239ResortesGenerales</v>
      </c>
      <c r="AC678" s="13" t="str">
        <f>+LISTAS[[#This Row],[Codigo]]</f>
        <v>2239</v>
      </c>
      <c r="AD678" s="13" t="str">
        <f>+LISTAS[[#This Row],[ID]]</f>
        <v>RESORTES LINEA AUTOMOTOR482</v>
      </c>
      <c r="AH678" s="36">
        <v>0.98579394550983057</v>
      </c>
      <c r="AI678" s="37">
        <f>+LISTAS[[#This Row],[Precio]]+(LISTAS[[#This Row],[Precio]]*AH678)</f>
        <v>14484.656865327735</v>
      </c>
      <c r="AJ678" s="38">
        <f t="shared" si="10"/>
        <v>7242.3284326638677</v>
      </c>
      <c r="AL678" s="35">
        <f>+AJ678/LISTAS[[#This Row],[COSTO]]-1</f>
        <v>2.4505352483033338</v>
      </c>
      <c r="AM678" t="str">
        <f>+LISTAS[[#This Row],[ID]]</f>
        <v>RESORTES LINEA AUTOMOTOR482</v>
      </c>
      <c r="AO678" s="43">
        <v>0.85</v>
      </c>
      <c r="AP678" s="39">
        <f>LISTAS[[#This Row],[COSTO]]+(LISTAS[[#This Row],[COSTO]]*AO678)</f>
        <v>3882.9650000000001</v>
      </c>
      <c r="AQ678" s="44">
        <f>IF(AO678="",0,AP678/LISTAS[[#This Row],[VENTA NETA]]-1)</f>
        <v>-1.4184398664806697E-2</v>
      </c>
      <c r="AS678" s="39">
        <v>1555.3</v>
      </c>
      <c r="AT678" s="48">
        <f>+LISTAS[[#This Row],[COSTO]]/AS678-1</f>
        <v>0.34951456310679618</v>
      </c>
      <c r="BA678" t="s">
        <v>4923</v>
      </c>
      <c r="BB678" s="36"/>
    </row>
    <row r="679" spans="1:54" x14ac:dyDescent="0.35">
      <c r="A679" s="7" t="s">
        <v>5959</v>
      </c>
      <c r="B679" t="s">
        <v>4923</v>
      </c>
      <c r="C679">
        <v>484</v>
      </c>
      <c r="D679" t="s">
        <v>5960</v>
      </c>
      <c r="E679" s="2">
        <v>1883.9167</v>
      </c>
      <c r="F679" s="7" t="str">
        <f>+_xlfn.XLOOKUP(LISTAS[[#This Row],[ID]],_01_CODIGOS_Y_COSTOS_xlsm[Producto y N°],_01_CODIGOS_Y_COSTOS_xlsm[FABRICA],"",0,1)</f>
        <v>ResortesGenerales</v>
      </c>
      <c r="G679" s="26">
        <f>LISTAS[[#This Row],[Precio]]*(1-0.46)</f>
        <v>1017.315018</v>
      </c>
      <c r="H679" s="1">
        <f>+_xlfn.XLOOKUP(LISTAS[[#This Row],[ID]],_01_CODIGOS_Y_COSTOS_xlsm[Producto y N°],_01_CODIGOS_Y_COSTOS_xlsm[COSTO],0,0,1)</f>
        <v>542.1</v>
      </c>
      <c r="I679" s="27">
        <f>+IFERROR(LISTAS[[#This Row],[VENTA NETA]]/LISTAS[[#This Row],[COSTO]]-1,0)</f>
        <v>0.87661873824017711</v>
      </c>
      <c r="J679" s="50" t="str">
        <f>IFERROR(VLOOKUP(LISTAS[[#This Row],[ID]],_01_CODIGOS_Y_COSTOS_xlsm[[Producto y N°]:[CODIGO]],2,0),"")</f>
        <v>2241</v>
      </c>
      <c r="M679" s="29"/>
      <c r="N679" s="92"/>
      <c r="O679" t="s">
        <v>5959</v>
      </c>
      <c r="AB679" s="12" t="str">
        <f>+LISTAS[[#This Row],[Codigo]]&amp;LISTAS[[#This Row],[Fabrica]]</f>
        <v>2241ResortesGenerales</v>
      </c>
      <c r="AC679" s="13" t="str">
        <f>+LISTAS[[#This Row],[Codigo]]</f>
        <v>2241</v>
      </c>
      <c r="AD679" s="13" t="str">
        <f>+LISTAS[[#This Row],[ID]]</f>
        <v>RESORTES LINEA AUTOMOTOR484</v>
      </c>
      <c r="AH679" s="36">
        <v>-4.4162912151100797E-2</v>
      </c>
      <c r="AI679" s="37">
        <f>+LISTAS[[#This Row],[Precio]]+(LISTAS[[#This Row],[Precio]]*AH679)</f>
        <v>1800.7174522779083</v>
      </c>
      <c r="AJ679" s="38">
        <f t="shared" si="10"/>
        <v>900.35872613895413</v>
      </c>
      <c r="AL679" s="35">
        <f>+AJ679/LISTAS[[#This Row],[COSTO]]-1</f>
        <v>0.66087202755756147</v>
      </c>
      <c r="AM679" t="str">
        <f>+LISTAS[[#This Row],[ID]]</f>
        <v>RESORTES LINEA AUTOMOTOR484</v>
      </c>
      <c r="AO679" s="43">
        <v>0.85</v>
      </c>
      <c r="AP679" s="39">
        <f>LISTAS[[#This Row],[COSTO]]+(LISTAS[[#This Row],[COSTO]]*AO679)</f>
        <v>1002.885</v>
      </c>
      <c r="AQ679" s="44">
        <f>IF(AO679="",0,AP679/LISTAS[[#This Row],[VENTA NETA]]-1)</f>
        <v>-1.4184414605781459E-2</v>
      </c>
      <c r="AS679" s="39">
        <v>401.7</v>
      </c>
      <c r="AT679" s="48">
        <f>+LISTAS[[#This Row],[COSTO]]/AS679-1</f>
        <v>0.34951456310679618</v>
      </c>
      <c r="BA679" t="s">
        <v>4923</v>
      </c>
      <c r="BB679" s="36"/>
    </row>
    <row r="680" spans="1:54" x14ac:dyDescent="0.35">
      <c r="A680" s="7" t="s">
        <v>5961</v>
      </c>
      <c r="B680" t="s">
        <v>4923</v>
      </c>
      <c r="C680">
        <v>485</v>
      </c>
      <c r="D680" t="s">
        <v>5962</v>
      </c>
      <c r="E680" s="2">
        <v>1883.9167</v>
      </c>
      <c r="F680" s="7" t="str">
        <f>+_xlfn.XLOOKUP(LISTAS[[#This Row],[ID]],_01_CODIGOS_Y_COSTOS_xlsm[Producto y N°],_01_CODIGOS_Y_COSTOS_xlsm[FABRICA],"",0,1)</f>
        <v>ResortesGenerales</v>
      </c>
      <c r="G680" s="26">
        <f>LISTAS[[#This Row],[Precio]]*(1-0.46)</f>
        <v>1017.315018</v>
      </c>
      <c r="H680" s="1">
        <f>+_xlfn.XLOOKUP(LISTAS[[#This Row],[ID]],_01_CODIGOS_Y_COSTOS_xlsm[Producto y N°],_01_CODIGOS_Y_COSTOS_xlsm[COSTO],0,0,1)</f>
        <v>542.1</v>
      </c>
      <c r="I680" s="27">
        <f>+IFERROR(LISTAS[[#This Row],[VENTA NETA]]/LISTAS[[#This Row],[COSTO]]-1,0)</f>
        <v>0.87661873824017711</v>
      </c>
      <c r="J680" s="50" t="str">
        <f>IFERROR(VLOOKUP(LISTAS[[#This Row],[ID]],_01_CODIGOS_Y_COSTOS_xlsm[[Producto y N°]:[CODIGO]],2,0),"")</f>
        <v>2242</v>
      </c>
      <c r="M680" s="29"/>
      <c r="N680" s="29"/>
      <c r="O680" t="s">
        <v>5961</v>
      </c>
      <c r="AB680" s="12" t="str">
        <f>+LISTAS[[#This Row],[Codigo]]&amp;LISTAS[[#This Row],[Fabrica]]</f>
        <v>2242ResortesGenerales</v>
      </c>
      <c r="AC680" s="13" t="str">
        <f>+LISTAS[[#This Row],[Codigo]]</f>
        <v>2242</v>
      </c>
      <c r="AD680" s="13" t="str">
        <f>+LISTAS[[#This Row],[ID]]</f>
        <v>RESORTES LINEA AUTOMOTOR485</v>
      </c>
      <c r="AH680" s="36">
        <v>0.58637598661681634</v>
      </c>
      <c r="AI680" s="37">
        <f>+LISTAS[[#This Row],[Precio]]+(LISTAS[[#This Row],[Precio]]*AH680)</f>
        <v>2988.6002136663965</v>
      </c>
      <c r="AJ680" s="38">
        <f t="shared" si="10"/>
        <v>1494.3001068331982</v>
      </c>
      <c r="AL680" s="35">
        <f>+AJ680/LISTAS[[#This Row],[COSTO]]-1</f>
        <v>1.7565026873883012</v>
      </c>
      <c r="AM680" t="str">
        <f>+LISTAS[[#This Row],[ID]]</f>
        <v>RESORTES LINEA AUTOMOTOR485</v>
      </c>
      <c r="AO680" s="43">
        <v>0.85</v>
      </c>
      <c r="AP680" s="39">
        <f>LISTAS[[#This Row],[COSTO]]+(LISTAS[[#This Row],[COSTO]]*AO680)</f>
        <v>1002.885</v>
      </c>
      <c r="AQ680" s="44">
        <f>IF(AO680="",0,AP680/LISTAS[[#This Row],[VENTA NETA]]-1)</f>
        <v>-1.4184414605781459E-2</v>
      </c>
      <c r="AS680" s="39">
        <v>401.7</v>
      </c>
      <c r="AT680" s="48">
        <f>+LISTAS[[#This Row],[COSTO]]/AS680-1</f>
        <v>0.34951456310679618</v>
      </c>
      <c r="BA680" t="s">
        <v>4923</v>
      </c>
      <c r="BB680" s="36"/>
    </row>
    <row r="681" spans="1:54" x14ac:dyDescent="0.35">
      <c r="A681" s="7" t="s">
        <v>5963</v>
      </c>
      <c r="B681" t="s">
        <v>4923</v>
      </c>
      <c r="C681">
        <v>487</v>
      </c>
      <c r="D681" t="s">
        <v>5964</v>
      </c>
      <c r="E681" s="2">
        <v>3767.8332999999998</v>
      </c>
      <c r="F681" s="7" t="str">
        <f>+_xlfn.XLOOKUP(LISTAS[[#This Row],[ID]],_01_CODIGOS_Y_COSTOS_xlsm[Producto y N°],_01_CODIGOS_Y_COSTOS_xlsm[FABRICA],"",0,1)</f>
        <v>ResortesGenerales</v>
      </c>
      <c r="G681" s="26">
        <f>LISTAS[[#This Row],[Precio]]*(1-0.46)</f>
        <v>2034.6299819999999</v>
      </c>
      <c r="H681" s="1">
        <f>+_xlfn.XLOOKUP(LISTAS[[#This Row],[ID]],_01_CODIGOS_Y_COSTOS_xlsm[Producto y N°],_01_CODIGOS_Y_COSTOS_xlsm[COSTO],0,0,1)</f>
        <v>1084.2</v>
      </c>
      <c r="I681" s="27">
        <f>+IFERROR(LISTAS[[#This Row],[VENTA NETA]]/LISTAS[[#This Row],[COSTO]]-1,0)</f>
        <v>0.87661868843386825</v>
      </c>
      <c r="J681" s="50" t="str">
        <f>IFERROR(VLOOKUP(LISTAS[[#This Row],[ID]],_01_CODIGOS_Y_COSTOS_xlsm[[Producto y N°]:[CODIGO]],2,0),"")</f>
        <v>2244</v>
      </c>
      <c r="M681" s="29"/>
      <c r="N681" s="92"/>
      <c r="O681" t="s">
        <v>5963</v>
      </c>
      <c r="AB681" s="12" t="str">
        <f>+LISTAS[[#This Row],[Codigo]]&amp;LISTAS[[#This Row],[Fabrica]]</f>
        <v>2244ResortesGenerales</v>
      </c>
      <c r="AC681" s="13" t="str">
        <f>+LISTAS[[#This Row],[Codigo]]</f>
        <v>2244</v>
      </c>
      <c r="AD681" s="13" t="str">
        <f>+LISTAS[[#This Row],[ID]]</f>
        <v>RESORTES LINEA AUTOMOTOR487</v>
      </c>
      <c r="AH681" s="36">
        <v>0.68224869331237836</v>
      </c>
      <c r="AI681" s="37">
        <f>+LISTAS[[#This Row],[Precio]]+(LISTAS[[#This Row],[Precio]]*AH681)</f>
        <v>6338.4326455438659</v>
      </c>
      <c r="AJ681" s="38">
        <f t="shared" si="10"/>
        <v>3169.2163227719329</v>
      </c>
      <c r="AL681" s="35">
        <f>+AJ681/LISTAS[[#This Row],[COSTO]]-1</f>
        <v>1.9230919782069109</v>
      </c>
      <c r="AM681" t="str">
        <f>+LISTAS[[#This Row],[ID]]</f>
        <v>RESORTES LINEA AUTOMOTOR487</v>
      </c>
      <c r="AO681" s="43">
        <v>0.85</v>
      </c>
      <c r="AP681" s="39">
        <f>LISTAS[[#This Row],[COSTO]]+(LISTAS[[#This Row],[COSTO]]*AO681)</f>
        <v>2005.77</v>
      </c>
      <c r="AQ681" s="44">
        <f>IF(AO681="",0,AP681/LISTAS[[#This Row],[VENTA NETA]]-1)</f>
        <v>-1.418438844178993E-2</v>
      </c>
      <c r="AS681" s="39">
        <v>803.4</v>
      </c>
      <c r="AT681" s="48">
        <f>+LISTAS[[#This Row],[COSTO]]/AS681-1</f>
        <v>0.34951456310679618</v>
      </c>
      <c r="BA681" t="s">
        <v>4923</v>
      </c>
      <c r="BB681" s="36"/>
    </row>
    <row r="682" spans="1:54" x14ac:dyDescent="0.35">
      <c r="A682" s="7" t="s">
        <v>5965</v>
      </c>
      <c r="B682" t="s">
        <v>4923</v>
      </c>
      <c r="C682">
        <v>488</v>
      </c>
      <c r="D682" t="s">
        <v>5966</v>
      </c>
      <c r="E682" s="2">
        <v>3381.3888999999999</v>
      </c>
      <c r="F682" s="7" t="str">
        <f>+_xlfn.XLOOKUP(LISTAS[[#This Row],[ID]],_01_CODIGOS_Y_COSTOS_xlsm[Producto y N°],_01_CODIGOS_Y_COSTOS_xlsm[FABRICA],"",0,1)</f>
        <v>ResortesGenerales</v>
      </c>
      <c r="G682" s="26">
        <f>LISTAS[[#This Row],[Precio]]*(1-0.46)</f>
        <v>1825.950006</v>
      </c>
      <c r="H682" s="1">
        <f>+_xlfn.XLOOKUP(LISTAS[[#This Row],[ID]],_01_CODIGOS_Y_COSTOS_xlsm[Producto y N°],_01_CODIGOS_Y_COSTOS_xlsm[COSTO],0,0,1)</f>
        <v>973</v>
      </c>
      <c r="I682" s="27">
        <f>+IFERROR(LISTAS[[#This Row],[VENTA NETA]]/LISTAS[[#This Row],[COSTO]]-1,0)</f>
        <v>0.87661871120246659</v>
      </c>
      <c r="J682" s="50" t="str">
        <f>IFERROR(VLOOKUP(LISTAS[[#This Row],[ID]],_01_CODIGOS_Y_COSTOS_xlsm[[Producto y N°]:[CODIGO]],2,0),"")</f>
        <v>2245</v>
      </c>
      <c r="M682" s="29"/>
      <c r="N682" s="92"/>
      <c r="O682" t="s">
        <v>5965</v>
      </c>
      <c r="AB682" s="12" t="str">
        <f>+LISTAS[[#This Row],[Codigo]]&amp;LISTAS[[#This Row],[Fabrica]]</f>
        <v>2245ResortesGenerales</v>
      </c>
      <c r="AC682" s="13" t="str">
        <f>+LISTAS[[#This Row],[Codigo]]</f>
        <v>2245</v>
      </c>
      <c r="AD682" s="13" t="str">
        <f>+LISTAS[[#This Row],[ID]]</f>
        <v>RESORTES LINEA AUTOMOTOR488</v>
      </c>
      <c r="AH682" s="36">
        <v>0.37242831759432105</v>
      </c>
      <c r="AI682" s="37">
        <f>+LISTAS[[#This Row],[Precio]]+(LISTAS[[#This Row],[Precio]]*AH682)</f>
        <v>4640.7138791591115</v>
      </c>
      <c r="AJ682" s="38">
        <f t="shared" si="10"/>
        <v>2320.3569395795557</v>
      </c>
      <c r="AL682" s="35">
        <f>+AJ682/LISTAS[[#This Row],[COSTO]]-1</f>
        <v>1.3847450560940961</v>
      </c>
      <c r="AM682" t="str">
        <f>+LISTAS[[#This Row],[ID]]</f>
        <v>RESORTES LINEA AUTOMOTOR488</v>
      </c>
      <c r="AO682" s="43">
        <v>0.85</v>
      </c>
      <c r="AP682" s="39">
        <f>LISTAS[[#This Row],[COSTO]]+(LISTAS[[#This Row],[COSTO]]*AO682)</f>
        <v>1800.05</v>
      </c>
      <c r="AQ682" s="44">
        <f>IF(AO682="",0,AP682/LISTAS[[#This Row],[VENTA NETA]]-1)</f>
        <v>-1.4184400402471931E-2</v>
      </c>
      <c r="AS682" s="39">
        <v>721</v>
      </c>
      <c r="AT682" s="48">
        <f>+LISTAS[[#This Row],[COSTO]]/AS682-1</f>
        <v>0.34951456310679618</v>
      </c>
      <c r="BA682" t="s">
        <v>4923</v>
      </c>
      <c r="BB682" s="36"/>
    </row>
    <row r="683" spans="1:54" x14ac:dyDescent="0.35">
      <c r="A683" s="7" t="s">
        <v>5967</v>
      </c>
      <c r="B683" t="s">
        <v>4923</v>
      </c>
      <c r="C683">
        <v>491</v>
      </c>
      <c r="D683" t="s">
        <v>5968</v>
      </c>
      <c r="E683" s="2">
        <v>6086.5</v>
      </c>
      <c r="F683" s="7" t="str">
        <f>+_xlfn.XLOOKUP(LISTAS[[#This Row],[ID]],_01_CODIGOS_Y_COSTOS_xlsm[Producto y N°],_01_CODIGOS_Y_COSTOS_xlsm[FABRICA],"",0,1)</f>
        <v>ResortesGenerales</v>
      </c>
      <c r="G683" s="26">
        <f>LISTAS[[#This Row],[Precio]]*(1-0.46)</f>
        <v>3286.71</v>
      </c>
      <c r="H683" s="1">
        <f>+_xlfn.XLOOKUP(LISTAS[[#This Row],[ID]],_01_CODIGOS_Y_COSTOS_xlsm[Producto y N°],_01_CODIGOS_Y_COSTOS_xlsm[COSTO],0,0,1)</f>
        <v>1751.4</v>
      </c>
      <c r="I683" s="27">
        <f>+IFERROR(LISTAS[[#This Row],[VENTA NETA]]/LISTAS[[#This Row],[COSTO]]-1,0)</f>
        <v>0.87661870503597106</v>
      </c>
      <c r="J683" s="50" t="str">
        <f>IFERROR(VLOOKUP(LISTAS[[#This Row],[ID]],_01_CODIGOS_Y_COSTOS_xlsm[[Producto y N°]:[CODIGO]],2,0),"")</f>
        <v>2249</v>
      </c>
      <c r="M683" s="29"/>
      <c r="N683" s="92"/>
      <c r="O683" t="s">
        <v>5967</v>
      </c>
      <c r="AB683" s="12" t="str">
        <f>+LISTAS[[#This Row],[Codigo]]&amp;LISTAS[[#This Row],[Fabrica]]</f>
        <v>2249ResortesGenerales</v>
      </c>
      <c r="AC683" s="13" t="str">
        <f>+LISTAS[[#This Row],[Codigo]]</f>
        <v>2249</v>
      </c>
      <c r="AD683" s="13" t="str">
        <f>+LISTAS[[#This Row],[ID]]</f>
        <v>RESORTES LINEA AUTOMOTOR491</v>
      </c>
      <c r="AH683" s="36">
        <v>0.74206603622375344</v>
      </c>
      <c r="AI683" s="37">
        <f>+LISTAS[[#This Row],[Precio]]+(LISTAS[[#This Row],[Precio]]*AH683)</f>
        <v>10603.084929475875</v>
      </c>
      <c r="AJ683" s="38">
        <f t="shared" si="10"/>
        <v>5301.5424647379377</v>
      </c>
      <c r="AL683" s="35">
        <f>+AJ683/LISTAS[[#This Row],[COSTO]]-1</f>
        <v>2.0270312120234881</v>
      </c>
      <c r="AM683" t="str">
        <f>+LISTAS[[#This Row],[ID]]</f>
        <v>RESORTES LINEA AUTOMOTOR491</v>
      </c>
      <c r="AO683" s="43">
        <v>0.85</v>
      </c>
      <c r="AP683" s="39">
        <f>LISTAS[[#This Row],[COSTO]]+(LISTAS[[#This Row],[COSTO]]*AO683)</f>
        <v>3240.09</v>
      </c>
      <c r="AQ683" s="44">
        <f>IF(AO683="",0,AP683/LISTAS[[#This Row],[VENTA NETA]]-1)</f>
        <v>-1.4184397163120588E-2</v>
      </c>
      <c r="AS683" s="39">
        <v>1297.8</v>
      </c>
      <c r="AT683" s="48">
        <f>+LISTAS[[#This Row],[COSTO]]/AS683-1</f>
        <v>0.34951456310679618</v>
      </c>
      <c r="BA683" t="s">
        <v>4923</v>
      </c>
      <c r="BB683" s="36"/>
    </row>
    <row r="684" spans="1:54" x14ac:dyDescent="0.35">
      <c r="A684" s="7" t="s">
        <v>5969</v>
      </c>
      <c r="B684" t="s">
        <v>4923</v>
      </c>
      <c r="C684">
        <v>504</v>
      </c>
      <c r="D684" t="s">
        <v>5970</v>
      </c>
      <c r="E684" s="2">
        <v>1497.4721999999999</v>
      </c>
      <c r="F684" s="7" t="str">
        <f>+_xlfn.XLOOKUP(LISTAS[[#This Row],[ID]],_01_CODIGOS_Y_COSTOS_xlsm[Producto y N°],_01_CODIGOS_Y_COSTOS_xlsm[FABRICA],"",0,1)</f>
        <v>ResortesGenerales</v>
      </c>
      <c r="G684" s="26">
        <f>LISTAS[[#This Row],[Precio]]*(1-0.46)</f>
        <v>808.63498800000002</v>
      </c>
      <c r="H684" s="1">
        <f>+_xlfn.XLOOKUP(LISTAS[[#This Row],[ID]],_01_CODIGOS_Y_COSTOS_xlsm[Producto y N°],_01_CODIGOS_Y_COSTOS_xlsm[COSTO],0,0,1)</f>
        <v>430.9</v>
      </c>
      <c r="I684" s="27">
        <f>+IFERROR(LISTAS[[#This Row],[VENTA NETA]]/LISTAS[[#This Row],[COSTO]]-1,0)</f>
        <v>0.87661867718728259</v>
      </c>
      <c r="J684" s="50" t="str">
        <f>IFERROR(VLOOKUP(LISTAS[[#This Row],[ID]],_01_CODIGOS_Y_COSTOS_xlsm[[Producto y N°]:[CODIGO]],2,0),"")</f>
        <v>2265</v>
      </c>
      <c r="M684" s="29"/>
      <c r="N684" s="29"/>
      <c r="O684" t="s">
        <v>5969</v>
      </c>
      <c r="AB684" s="12" t="str">
        <f>+LISTAS[[#This Row],[Codigo]]&amp;LISTAS[[#This Row],[Fabrica]]</f>
        <v>2265ResortesGenerales</v>
      </c>
      <c r="AC684" s="13" t="str">
        <f>+LISTAS[[#This Row],[Codigo]]</f>
        <v>2265</v>
      </c>
      <c r="AD684" s="13" t="str">
        <f>+LISTAS[[#This Row],[ID]]</f>
        <v>RESORTES LINEA AUTOMOTOR504</v>
      </c>
      <c r="AH684" s="36">
        <v>0.18813055176475157</v>
      </c>
      <c r="AI684" s="37">
        <f>+LISTAS[[#This Row],[Precio]]+(LISTAS[[#This Row],[Precio]]*AH684)</f>
        <v>1779.1924712383764</v>
      </c>
      <c r="AJ684" s="38">
        <f t="shared" si="10"/>
        <v>889.59623561918818</v>
      </c>
      <c r="AL684" s="35">
        <f>+AJ684/LISTAS[[#This Row],[COSTO]]-1</f>
        <v>1.0645073929431148</v>
      </c>
      <c r="AM684" t="str">
        <f>+LISTAS[[#This Row],[ID]]</f>
        <v>RESORTES LINEA AUTOMOTOR504</v>
      </c>
      <c r="AO684" s="43">
        <v>0.85</v>
      </c>
      <c r="AP684" s="39">
        <f>LISTAS[[#This Row],[COSTO]]+(LISTAS[[#This Row],[COSTO]]*AO684)</f>
        <v>797.16499999999996</v>
      </c>
      <c r="AQ684" s="44">
        <f>IF(AO684="",0,AP684/LISTAS[[#This Row],[VENTA NETA]]-1)</f>
        <v>-1.4184382533791728E-2</v>
      </c>
      <c r="AS684" s="39">
        <v>319.3</v>
      </c>
      <c r="AT684" s="48">
        <f>+LISTAS[[#This Row],[COSTO]]/AS684-1</f>
        <v>0.34951456310679596</v>
      </c>
      <c r="BA684" t="s">
        <v>4923</v>
      </c>
      <c r="BB684" s="36"/>
    </row>
    <row r="685" spans="1:54" x14ac:dyDescent="0.35">
      <c r="A685" s="7" t="s">
        <v>5971</v>
      </c>
      <c r="B685" t="s">
        <v>4923</v>
      </c>
      <c r="C685">
        <v>505</v>
      </c>
      <c r="D685" t="s">
        <v>5972</v>
      </c>
      <c r="E685" s="2">
        <v>1980.5278000000001</v>
      </c>
      <c r="F685" s="7" t="str">
        <f>+_xlfn.XLOOKUP(LISTAS[[#This Row],[ID]],_01_CODIGOS_Y_COSTOS_xlsm[Producto y N°],_01_CODIGOS_Y_COSTOS_xlsm[FABRICA],"",0,1)</f>
        <v>ResortesGenerales</v>
      </c>
      <c r="G685" s="26">
        <f>LISTAS[[#This Row],[Precio]]*(1-0.46)</f>
        <v>1069.4850120000001</v>
      </c>
      <c r="H685" s="1">
        <f>+_xlfn.XLOOKUP(LISTAS[[#This Row],[ID]],_01_CODIGOS_Y_COSTOS_xlsm[Producto y N°],_01_CODIGOS_Y_COSTOS_xlsm[COSTO],0,0,1)</f>
        <v>569.9</v>
      </c>
      <c r="I685" s="27">
        <f>+IFERROR(LISTAS[[#This Row],[VENTA NETA]]/LISTAS[[#This Row],[COSTO]]-1,0)</f>
        <v>0.87661872609229707</v>
      </c>
      <c r="J685" s="50" t="str">
        <f>IFERROR(VLOOKUP(LISTAS[[#This Row],[ID]],_01_CODIGOS_Y_COSTOS_xlsm[[Producto y N°]:[CODIGO]],2,0),"")</f>
        <v>2266</v>
      </c>
      <c r="M685" s="29"/>
      <c r="N685" s="29"/>
      <c r="O685" t="s">
        <v>5971</v>
      </c>
      <c r="AB685" s="12" t="str">
        <f>+LISTAS[[#This Row],[Codigo]]&amp;LISTAS[[#This Row],[Fabrica]]</f>
        <v>2266ResortesGenerales</v>
      </c>
      <c r="AC685" s="13" t="str">
        <f>+LISTAS[[#This Row],[Codigo]]</f>
        <v>2266</v>
      </c>
      <c r="AD685" s="13" t="str">
        <f>+LISTAS[[#This Row],[ID]]</f>
        <v>RESORTES LINEA AUTOMOTOR505</v>
      </c>
      <c r="AH685" s="36">
        <v>0.57139847168886515</v>
      </c>
      <c r="AI685" s="37">
        <f>+LISTAS[[#This Row],[Precio]]+(LISTAS[[#This Row],[Precio]]*AH685)</f>
        <v>3112.1983580573105</v>
      </c>
      <c r="AJ685" s="38">
        <f t="shared" si="10"/>
        <v>1556.0991790286553</v>
      </c>
      <c r="AL685" s="35">
        <f>+AJ685/LISTAS[[#This Row],[COSTO]]-1</f>
        <v>1.7304775908556858</v>
      </c>
      <c r="AM685" t="str">
        <f>+LISTAS[[#This Row],[ID]]</f>
        <v>RESORTES LINEA AUTOMOTOR505</v>
      </c>
      <c r="AO685" s="43">
        <v>0.85</v>
      </c>
      <c r="AP685" s="39">
        <f>LISTAS[[#This Row],[COSTO]]+(LISTAS[[#This Row],[COSTO]]*AO685)</f>
        <v>1054.3150000000001</v>
      </c>
      <c r="AQ685" s="44">
        <f>IF(AO685="",0,AP685/LISTAS[[#This Row],[VENTA NETA]]-1)</f>
        <v>-1.4184408224320211E-2</v>
      </c>
      <c r="AS685" s="39">
        <v>422.3</v>
      </c>
      <c r="AT685" s="48">
        <f>+LISTAS[[#This Row],[COSTO]]/AS685-1</f>
        <v>0.34951456310679596</v>
      </c>
      <c r="BA685" t="s">
        <v>4923</v>
      </c>
      <c r="BB685" s="36"/>
    </row>
    <row r="686" spans="1:54" x14ac:dyDescent="0.35">
      <c r="A686" s="7" t="s">
        <v>5973</v>
      </c>
      <c r="B686" t="s">
        <v>4923</v>
      </c>
      <c r="C686">
        <v>506</v>
      </c>
      <c r="D686" t="s">
        <v>5974</v>
      </c>
      <c r="E686" s="2">
        <v>1980.5278000000001</v>
      </c>
      <c r="F686" s="7" t="str">
        <f>+_xlfn.XLOOKUP(LISTAS[[#This Row],[ID]],_01_CODIGOS_Y_COSTOS_xlsm[Producto y N°],_01_CODIGOS_Y_COSTOS_xlsm[FABRICA],"",0,1)</f>
        <v>ResortesGenerales</v>
      </c>
      <c r="G686" s="26">
        <f>LISTAS[[#This Row],[Precio]]*(1-0.46)</f>
        <v>1069.4850120000001</v>
      </c>
      <c r="H686" s="1">
        <f>+_xlfn.XLOOKUP(LISTAS[[#This Row],[ID]],_01_CODIGOS_Y_COSTOS_xlsm[Producto y N°],_01_CODIGOS_Y_COSTOS_xlsm[COSTO],0,0,1)</f>
        <v>569.9</v>
      </c>
      <c r="I686" s="27">
        <f>+IFERROR(LISTAS[[#This Row],[VENTA NETA]]/LISTAS[[#This Row],[COSTO]]-1,0)</f>
        <v>0.87661872609229707</v>
      </c>
      <c r="J686" s="50" t="str">
        <f>IFERROR(VLOOKUP(LISTAS[[#This Row],[ID]],_01_CODIGOS_Y_COSTOS_xlsm[[Producto y N°]:[CODIGO]],2,0),"")</f>
        <v>2267</v>
      </c>
      <c r="M686" s="29"/>
      <c r="N686" s="29"/>
      <c r="O686" t="s">
        <v>5973</v>
      </c>
      <c r="AB686" s="12" t="str">
        <f>+LISTAS[[#This Row],[Codigo]]&amp;LISTAS[[#This Row],[Fabrica]]</f>
        <v>2267ResortesGenerales</v>
      </c>
      <c r="AC686" s="13" t="str">
        <f>+LISTAS[[#This Row],[Codigo]]</f>
        <v>2267</v>
      </c>
      <c r="AD686" s="13" t="str">
        <f>+LISTAS[[#This Row],[ID]]</f>
        <v>RESORTES LINEA AUTOMOTOR506</v>
      </c>
      <c r="AH686" s="36">
        <v>0.57139847168886515</v>
      </c>
      <c r="AI686" s="37">
        <f>+LISTAS[[#This Row],[Precio]]+(LISTAS[[#This Row],[Precio]]*AH686)</f>
        <v>3112.1983580573105</v>
      </c>
      <c r="AJ686" s="38">
        <f t="shared" si="10"/>
        <v>1556.0991790286553</v>
      </c>
      <c r="AL686" s="35">
        <f>+AJ686/LISTAS[[#This Row],[COSTO]]-1</f>
        <v>1.7304775908556858</v>
      </c>
      <c r="AM686" t="str">
        <f>+LISTAS[[#This Row],[ID]]</f>
        <v>RESORTES LINEA AUTOMOTOR506</v>
      </c>
      <c r="AO686" s="43">
        <v>0.85</v>
      </c>
      <c r="AP686" s="39">
        <f>LISTAS[[#This Row],[COSTO]]+(LISTAS[[#This Row],[COSTO]]*AO686)</f>
        <v>1054.3150000000001</v>
      </c>
      <c r="AQ686" s="44">
        <f>IF(AO686="",0,AP686/LISTAS[[#This Row],[VENTA NETA]]-1)</f>
        <v>-1.4184408224320211E-2</v>
      </c>
      <c r="AS686" s="39">
        <v>422.3</v>
      </c>
      <c r="AT686" s="48">
        <f>+LISTAS[[#This Row],[COSTO]]/AS686-1</f>
        <v>0.34951456310679596</v>
      </c>
      <c r="BA686" t="s">
        <v>4923</v>
      </c>
      <c r="BB686" s="36"/>
    </row>
    <row r="687" spans="1:54" x14ac:dyDescent="0.35">
      <c r="A687" s="7" t="s">
        <v>5975</v>
      </c>
      <c r="B687" t="s">
        <v>4923</v>
      </c>
      <c r="C687">
        <v>507</v>
      </c>
      <c r="D687" t="s">
        <v>5976</v>
      </c>
      <c r="E687" s="2">
        <v>1159.3333</v>
      </c>
      <c r="F687" s="7" t="str">
        <f>+_xlfn.XLOOKUP(LISTAS[[#This Row],[ID]],_01_CODIGOS_Y_COSTOS_xlsm[Producto y N°],_01_CODIGOS_Y_COSTOS_xlsm[FABRICA],"",0,1)</f>
        <v>ResortesGenerales</v>
      </c>
      <c r="G687" s="26">
        <f>LISTAS[[#This Row],[Precio]]*(1-0.46)</f>
        <v>626.03998200000001</v>
      </c>
      <c r="H687" s="1">
        <f>+_xlfn.XLOOKUP(LISTAS[[#This Row],[ID]],_01_CODIGOS_Y_COSTOS_xlsm[Producto y N°],_01_CODIGOS_Y_COSTOS_xlsm[COSTO],0,0,1)</f>
        <v>333.6</v>
      </c>
      <c r="I687" s="27">
        <f>+IFERROR(LISTAS[[#This Row],[VENTA NETA]]/LISTAS[[#This Row],[COSTO]]-1,0)</f>
        <v>0.8766186510791365</v>
      </c>
      <c r="J687" s="50" t="str">
        <f>IFERROR(VLOOKUP(LISTAS[[#This Row],[ID]],_01_CODIGOS_Y_COSTOS_xlsm[[Producto y N°]:[CODIGO]],2,0),"")</f>
        <v>2268</v>
      </c>
      <c r="M687" s="29"/>
      <c r="N687" s="92"/>
      <c r="O687" t="s">
        <v>5975</v>
      </c>
      <c r="AB687" s="12" t="str">
        <f>+LISTAS[[#This Row],[Codigo]]&amp;LISTAS[[#This Row],[Fabrica]]</f>
        <v>2268ResortesGenerales</v>
      </c>
      <c r="AC687" s="13" t="str">
        <f>+LISTAS[[#This Row],[Codigo]]</f>
        <v>2268</v>
      </c>
      <c r="AD687" s="13" t="str">
        <f>+LISTAS[[#This Row],[ID]]</f>
        <v>RESORTES LINEA AUTOMOTOR507</v>
      </c>
      <c r="AH687" s="36">
        <v>-8.0156992182127795E-2</v>
      </c>
      <c r="AI687" s="37">
        <f>+LISTAS[[#This Row],[Precio]]+(LISTAS[[#This Row],[Precio]]*AH687)</f>
        <v>1066.4046297354196</v>
      </c>
      <c r="AJ687" s="38">
        <f t="shared" si="10"/>
        <v>533.20231486770979</v>
      </c>
      <c r="AL687" s="35">
        <f>+AJ687/LISTAS[[#This Row],[COSTO]]-1</f>
        <v>0.59832828197754728</v>
      </c>
      <c r="AM687" t="str">
        <f>+LISTAS[[#This Row],[ID]]</f>
        <v>RESORTES LINEA AUTOMOTOR507</v>
      </c>
      <c r="AO687" s="43">
        <v>0.85</v>
      </c>
      <c r="AP687" s="39">
        <f>LISTAS[[#This Row],[COSTO]]+(LISTAS[[#This Row],[COSTO]]*AO687)</f>
        <v>617.16000000000008</v>
      </c>
      <c r="AQ687" s="44">
        <f>IF(AO687="",0,AP687/LISTAS[[#This Row],[VENTA NETA]]-1)</f>
        <v>-1.4184368818795257E-2</v>
      </c>
      <c r="AS687" s="39">
        <v>247.2</v>
      </c>
      <c r="AT687" s="48">
        <f>+LISTAS[[#This Row],[COSTO]]/AS687-1</f>
        <v>0.34951456310679618</v>
      </c>
      <c r="BA687" t="s">
        <v>4923</v>
      </c>
      <c r="BB687" s="36"/>
    </row>
    <row r="688" spans="1:54" x14ac:dyDescent="0.35">
      <c r="A688" s="7" t="s">
        <v>5977</v>
      </c>
      <c r="B688" t="s">
        <v>4923</v>
      </c>
      <c r="C688">
        <v>508</v>
      </c>
      <c r="D688" t="s">
        <v>5978</v>
      </c>
      <c r="E688" s="2">
        <v>1739</v>
      </c>
      <c r="F688" s="7" t="str">
        <f>+_xlfn.XLOOKUP(LISTAS[[#This Row],[ID]],_01_CODIGOS_Y_COSTOS_xlsm[Producto y N°],_01_CODIGOS_Y_COSTOS_xlsm[FABRICA],"",0,1)</f>
        <v>ResortesGenerales</v>
      </c>
      <c r="G688" s="26">
        <f>LISTAS[[#This Row],[Precio]]*(1-0.46)</f>
        <v>939.06000000000006</v>
      </c>
      <c r="H688" s="1">
        <f>+_xlfn.XLOOKUP(LISTAS[[#This Row],[ID]],_01_CODIGOS_Y_COSTOS_xlsm[Producto y N°],_01_CODIGOS_Y_COSTOS_xlsm[COSTO],0,0,1)</f>
        <v>500.4</v>
      </c>
      <c r="I688" s="27">
        <f>+IFERROR(LISTAS[[#This Row],[VENTA NETA]]/LISTAS[[#This Row],[COSTO]]-1,0)</f>
        <v>0.8766187050359715</v>
      </c>
      <c r="J688" s="50" t="str">
        <f>IFERROR(VLOOKUP(LISTAS[[#This Row],[ID]],_01_CODIGOS_Y_COSTOS_xlsm[[Producto y N°]:[CODIGO]],2,0),"")</f>
        <v>2269</v>
      </c>
      <c r="M688" s="29"/>
      <c r="N688" s="29"/>
      <c r="O688" t="s">
        <v>5977</v>
      </c>
      <c r="AB688" s="12" t="str">
        <f>+LISTAS[[#This Row],[Codigo]]&amp;LISTAS[[#This Row],[Fabrica]]</f>
        <v>2269ResortesGenerales</v>
      </c>
      <c r="AC688" s="13" t="str">
        <f>+LISTAS[[#This Row],[Codigo]]</f>
        <v>2269</v>
      </c>
      <c r="AD688" s="13" t="str">
        <f>+LISTAS[[#This Row],[ID]]</f>
        <v>RESORTES LINEA AUTOMOTOR508</v>
      </c>
      <c r="AH688" s="36">
        <v>0.37976451172680847</v>
      </c>
      <c r="AI688" s="37">
        <f>+LISTAS[[#This Row],[Precio]]+(LISTAS[[#This Row],[Precio]]*AH688)</f>
        <v>2399.41048589292</v>
      </c>
      <c r="AJ688" s="38">
        <f t="shared" si="10"/>
        <v>1199.70524294646</v>
      </c>
      <c r="AL688" s="35">
        <f>+AJ688/LISTAS[[#This Row],[COSTO]]-1</f>
        <v>1.3974924918994005</v>
      </c>
      <c r="AM688" t="str">
        <f>+LISTAS[[#This Row],[ID]]</f>
        <v>RESORTES LINEA AUTOMOTOR508</v>
      </c>
      <c r="AO688" s="43">
        <v>0.85</v>
      </c>
      <c r="AP688" s="39">
        <f>LISTAS[[#This Row],[COSTO]]+(LISTAS[[#This Row],[COSTO]]*AO688)</f>
        <v>925.74</v>
      </c>
      <c r="AQ688" s="44">
        <f>IF(AO688="",0,AP688/LISTAS[[#This Row],[VENTA NETA]]-1)</f>
        <v>-1.4184397163120588E-2</v>
      </c>
      <c r="AS688" s="39">
        <v>370.8</v>
      </c>
      <c r="AT688" s="48">
        <f>+LISTAS[[#This Row],[COSTO]]/AS688-1</f>
        <v>0.34951456310679596</v>
      </c>
      <c r="BA688" t="s">
        <v>4923</v>
      </c>
      <c r="BB688" s="36"/>
    </row>
    <row r="689" spans="1:54" x14ac:dyDescent="0.35">
      <c r="A689" s="7" t="s">
        <v>5979</v>
      </c>
      <c r="B689" t="s">
        <v>4923</v>
      </c>
      <c r="C689">
        <v>511</v>
      </c>
      <c r="D689" t="s">
        <v>5980</v>
      </c>
      <c r="E689" s="2">
        <v>1980.5278000000001</v>
      </c>
      <c r="F689" s="7" t="str">
        <f>+_xlfn.XLOOKUP(LISTAS[[#This Row],[ID]],_01_CODIGOS_Y_COSTOS_xlsm[Producto y N°],_01_CODIGOS_Y_COSTOS_xlsm[FABRICA],"",0,1)</f>
        <v>ResortesGenerales</v>
      </c>
      <c r="G689" s="26">
        <f>LISTAS[[#This Row],[Precio]]*(1-0.46)</f>
        <v>1069.4850120000001</v>
      </c>
      <c r="H689" s="1">
        <f>+_xlfn.XLOOKUP(LISTAS[[#This Row],[ID]],_01_CODIGOS_Y_COSTOS_xlsm[Producto y N°],_01_CODIGOS_Y_COSTOS_xlsm[COSTO],0,0,1)</f>
        <v>569.9</v>
      </c>
      <c r="I689" s="27">
        <f>+IFERROR(LISTAS[[#This Row],[VENTA NETA]]/LISTAS[[#This Row],[COSTO]]-1,0)</f>
        <v>0.87661872609229707</v>
      </c>
      <c r="J689" s="50" t="str">
        <f>IFERROR(VLOOKUP(LISTAS[[#This Row],[ID]],_01_CODIGOS_Y_COSTOS_xlsm[[Producto y N°]:[CODIGO]],2,0),"")</f>
        <v>2278</v>
      </c>
      <c r="M689" s="29"/>
      <c r="N689" s="29"/>
      <c r="O689" t="s">
        <v>5979</v>
      </c>
      <c r="AB689" s="12" t="str">
        <f>+LISTAS[[#This Row],[Codigo]]&amp;LISTAS[[#This Row],[Fabrica]]</f>
        <v>2278ResortesGenerales</v>
      </c>
      <c r="AC689" s="13" t="str">
        <f>+LISTAS[[#This Row],[Codigo]]</f>
        <v>2278</v>
      </c>
      <c r="AD689" s="13" t="str">
        <f>+LISTAS[[#This Row],[ID]]</f>
        <v>RESORTES LINEA AUTOMOTOR511</v>
      </c>
      <c r="AH689" s="36">
        <v>-3.8784056911252973E-2</v>
      </c>
      <c r="AI689" s="37">
        <f>+LISTAS[[#This Row],[Precio]]+(LISTAS[[#This Row],[Precio]]*AH689)</f>
        <v>1903.7148970904814</v>
      </c>
      <c r="AJ689" s="38">
        <f t="shared" si="10"/>
        <v>951.85744854524069</v>
      </c>
      <c r="AL689" s="35">
        <f>+AJ689/LISTAS[[#This Row],[COSTO]]-1</f>
        <v>0.67021836909149091</v>
      </c>
      <c r="AM689" t="str">
        <f>+LISTAS[[#This Row],[ID]]</f>
        <v>RESORTES LINEA AUTOMOTOR511</v>
      </c>
      <c r="AO689" s="43">
        <v>0.85</v>
      </c>
      <c r="AP689" s="39">
        <f>LISTAS[[#This Row],[COSTO]]+(LISTAS[[#This Row],[COSTO]]*AO689)</f>
        <v>1054.3150000000001</v>
      </c>
      <c r="AQ689" s="44">
        <f>IF(AO689="",0,AP689/LISTAS[[#This Row],[VENTA NETA]]-1)</f>
        <v>-1.4184408224320211E-2</v>
      </c>
      <c r="AS689" s="39">
        <v>422.3</v>
      </c>
      <c r="AT689" s="48">
        <f>+LISTAS[[#This Row],[COSTO]]/AS689-1</f>
        <v>0.34951456310679596</v>
      </c>
      <c r="BA689" t="s">
        <v>4923</v>
      </c>
      <c r="BB689" s="36"/>
    </row>
    <row r="690" spans="1:54" x14ac:dyDescent="0.35">
      <c r="A690" s="7" t="s">
        <v>5981</v>
      </c>
      <c r="B690" t="s">
        <v>4923</v>
      </c>
      <c r="C690">
        <v>512</v>
      </c>
      <c r="D690" t="s">
        <v>5982</v>
      </c>
      <c r="E690" s="2">
        <v>1980.5278000000001</v>
      </c>
      <c r="F690" s="7" t="str">
        <f>+_xlfn.XLOOKUP(LISTAS[[#This Row],[ID]],_01_CODIGOS_Y_COSTOS_xlsm[Producto y N°],_01_CODIGOS_Y_COSTOS_xlsm[FABRICA],"",0,1)</f>
        <v>ResortesGenerales</v>
      </c>
      <c r="G690" s="26">
        <f>LISTAS[[#This Row],[Precio]]*(1-0.46)</f>
        <v>1069.4850120000001</v>
      </c>
      <c r="H690" s="1">
        <f>+_xlfn.XLOOKUP(LISTAS[[#This Row],[ID]],_01_CODIGOS_Y_COSTOS_xlsm[Producto y N°],_01_CODIGOS_Y_COSTOS_xlsm[COSTO],0,0,1)</f>
        <v>569.9</v>
      </c>
      <c r="I690" s="27">
        <f>+IFERROR(LISTAS[[#This Row],[VENTA NETA]]/LISTAS[[#This Row],[COSTO]]-1,0)</f>
        <v>0.87661872609229707</v>
      </c>
      <c r="J690" s="50" t="str">
        <f>IFERROR(VLOOKUP(LISTAS[[#This Row],[ID]],_01_CODIGOS_Y_COSTOS_xlsm[[Producto y N°]:[CODIGO]],2,0),"")</f>
        <v>2279</v>
      </c>
      <c r="M690" s="29"/>
      <c r="N690" s="29"/>
      <c r="O690" t="s">
        <v>5981</v>
      </c>
      <c r="AB690" s="12" t="str">
        <f>+LISTAS[[#This Row],[Codigo]]&amp;LISTAS[[#This Row],[Fabrica]]</f>
        <v>2279ResortesGenerales</v>
      </c>
      <c r="AC690" s="13" t="str">
        <f>+LISTAS[[#This Row],[Codigo]]</f>
        <v>2279</v>
      </c>
      <c r="AD690" s="13" t="str">
        <f>+LISTAS[[#This Row],[ID]]</f>
        <v>RESORTES LINEA AUTOMOTOR512</v>
      </c>
      <c r="AH690" s="36">
        <v>-3.8784056911252973E-2</v>
      </c>
      <c r="AI690" s="37">
        <f>+LISTAS[[#This Row],[Precio]]+(LISTAS[[#This Row],[Precio]]*AH690)</f>
        <v>1903.7148970904814</v>
      </c>
      <c r="AJ690" s="38">
        <f t="shared" si="10"/>
        <v>951.85744854524069</v>
      </c>
      <c r="AL690" s="35">
        <f>+AJ690/LISTAS[[#This Row],[COSTO]]-1</f>
        <v>0.67021836909149091</v>
      </c>
      <c r="AM690" t="str">
        <f>+LISTAS[[#This Row],[ID]]</f>
        <v>RESORTES LINEA AUTOMOTOR512</v>
      </c>
      <c r="AO690" s="43">
        <v>0.85</v>
      </c>
      <c r="AP690" s="39">
        <f>LISTAS[[#This Row],[COSTO]]+(LISTAS[[#This Row],[COSTO]]*AO690)</f>
        <v>1054.3150000000001</v>
      </c>
      <c r="AQ690" s="44">
        <f>IF(AO690="",0,AP690/LISTAS[[#This Row],[VENTA NETA]]-1)</f>
        <v>-1.4184408224320211E-2</v>
      </c>
      <c r="AS690" s="39">
        <v>422.3</v>
      </c>
      <c r="AT690" s="48">
        <f>+LISTAS[[#This Row],[COSTO]]/AS690-1</f>
        <v>0.34951456310679596</v>
      </c>
      <c r="BA690" t="s">
        <v>4923</v>
      </c>
      <c r="BB690" s="36"/>
    </row>
    <row r="691" spans="1:54" x14ac:dyDescent="0.35">
      <c r="A691" s="7" t="s">
        <v>5983</v>
      </c>
      <c r="B691" t="s">
        <v>4923</v>
      </c>
      <c r="C691">
        <v>513</v>
      </c>
      <c r="D691" t="s">
        <v>5984</v>
      </c>
      <c r="E691" s="2">
        <v>1594.0833</v>
      </c>
      <c r="F691" s="7" t="str">
        <f>+_xlfn.XLOOKUP(LISTAS[[#This Row],[ID]],_01_CODIGOS_Y_COSTOS_xlsm[Producto y N°],_01_CODIGOS_Y_COSTOS_xlsm[FABRICA],"",0,1)</f>
        <v>ResortesGenerales</v>
      </c>
      <c r="G691" s="26">
        <f>LISTAS[[#This Row],[Precio]]*(1-0.46)</f>
        <v>860.80498200000011</v>
      </c>
      <c r="H691" s="1">
        <f>+_xlfn.XLOOKUP(LISTAS[[#This Row],[ID]],_01_CODIGOS_Y_COSTOS_xlsm[Producto y N°],_01_CODIGOS_Y_COSTOS_xlsm[COSTO],0,0,1)</f>
        <v>458.7</v>
      </c>
      <c r="I691" s="27">
        <f>+IFERROR(LISTAS[[#This Row],[VENTA NETA]]/LISTAS[[#This Row],[COSTO]]-1,0)</f>
        <v>0.87661866579463732</v>
      </c>
      <c r="J691" s="50" t="str">
        <f>IFERROR(VLOOKUP(LISTAS[[#This Row],[ID]],_01_CODIGOS_Y_COSTOS_xlsm[[Producto y N°]:[CODIGO]],2,0),"")</f>
        <v>2280</v>
      </c>
      <c r="M691" s="29"/>
      <c r="N691" s="29"/>
      <c r="O691" t="s">
        <v>5983</v>
      </c>
      <c r="AB691" s="12" t="str">
        <f>+LISTAS[[#This Row],[Codigo]]&amp;LISTAS[[#This Row],[Fabrica]]</f>
        <v>2280ResortesGenerales</v>
      </c>
      <c r="AC691" s="13" t="str">
        <f>+LISTAS[[#This Row],[Codigo]]</f>
        <v>2280</v>
      </c>
      <c r="AD691" s="13" t="str">
        <f>+LISTAS[[#This Row],[ID]]</f>
        <v>RESORTES LINEA AUTOMOTOR513</v>
      </c>
      <c r="AH691" s="36">
        <v>-1.1556046100170358E-2</v>
      </c>
      <c r="AI691" s="37">
        <f>+LISTAS[[#This Row],[Precio]]+(LISTAS[[#This Row],[Precio]]*AH691)</f>
        <v>1575.6619998976882</v>
      </c>
      <c r="AJ691" s="38">
        <f t="shared" si="10"/>
        <v>787.83099994884412</v>
      </c>
      <c r="AL691" s="35">
        <f>+AJ691/LISTAS[[#This Row],[COSTO]]-1</f>
        <v>0.71752997590766099</v>
      </c>
      <c r="AM691" t="str">
        <f>+LISTAS[[#This Row],[ID]]</f>
        <v>RESORTES LINEA AUTOMOTOR513</v>
      </c>
      <c r="AO691" s="43">
        <v>0.85</v>
      </c>
      <c r="AP691" s="39">
        <f>LISTAS[[#This Row],[COSTO]]+(LISTAS[[#This Row],[COSTO]]*AO691)</f>
        <v>848.59500000000003</v>
      </c>
      <c r="AQ691" s="44">
        <f>IF(AO691="",0,AP691/LISTAS[[#This Row],[VENTA NETA]]-1)</f>
        <v>-1.4184376549066124E-2</v>
      </c>
      <c r="AS691" s="39">
        <v>339.9</v>
      </c>
      <c r="AT691" s="48">
        <f>+LISTAS[[#This Row],[COSTO]]/AS691-1</f>
        <v>0.34951456310679618</v>
      </c>
      <c r="BA691" t="s">
        <v>4923</v>
      </c>
      <c r="BB691" s="36"/>
    </row>
    <row r="692" spans="1:54" x14ac:dyDescent="0.35">
      <c r="A692" s="7" t="s">
        <v>5985</v>
      </c>
      <c r="B692" t="s">
        <v>4923</v>
      </c>
      <c r="C692">
        <v>524</v>
      </c>
      <c r="D692" t="s">
        <v>5986</v>
      </c>
      <c r="E692" s="2">
        <v>1255.9444000000001</v>
      </c>
      <c r="F692" s="7" t="str">
        <f>+_xlfn.XLOOKUP(LISTAS[[#This Row],[ID]],_01_CODIGOS_Y_COSTOS_xlsm[Producto y N°],_01_CODIGOS_Y_COSTOS_xlsm[FABRICA],"",0,1)</f>
        <v>ResortesGenerales</v>
      </c>
      <c r="G692" s="26">
        <f>LISTAS[[#This Row],[Precio]]*(1-0.46)</f>
        <v>678.2099760000001</v>
      </c>
      <c r="H692" s="1">
        <f>+_xlfn.XLOOKUP(LISTAS[[#This Row],[ID]],_01_CODIGOS_Y_COSTOS_xlsm[Producto y N°],_01_CODIGOS_Y_COSTOS_xlsm[COSTO],0,0,1)</f>
        <v>361.4</v>
      </c>
      <c r="I692" s="27">
        <f>+IFERROR(LISTAS[[#This Row],[VENTA NETA]]/LISTAS[[#This Row],[COSTO]]-1,0)</f>
        <v>0.87661863862755984</v>
      </c>
      <c r="J692" s="50" t="str">
        <f>IFERROR(VLOOKUP(LISTAS[[#This Row],[ID]],_01_CODIGOS_Y_COSTOS_xlsm[[Producto y N°]:[CODIGO]],2,0),"")</f>
        <v>22004</v>
      </c>
      <c r="M692" s="29"/>
      <c r="N692" s="29"/>
      <c r="O692" t="s">
        <v>5985</v>
      </c>
      <c r="AB692" s="12" t="str">
        <f>+LISTAS[[#This Row],[Codigo]]&amp;LISTAS[[#This Row],[Fabrica]]</f>
        <v>22004ResortesGenerales</v>
      </c>
      <c r="AC692" s="13" t="str">
        <f>+LISTAS[[#This Row],[Codigo]]</f>
        <v>22004</v>
      </c>
      <c r="AD692" s="13" t="str">
        <f>+LISTAS[[#This Row],[ID]]</f>
        <v>RESORTES LINEA AUTOMOTOR524</v>
      </c>
      <c r="AH692" s="36">
        <v>-6.5461899187120975E-2</v>
      </c>
      <c r="AI692" s="37">
        <f>+LISTAS[[#This Row],[Precio]]+(LISTAS[[#This Row],[Precio]]*AH692)</f>
        <v>1173.727894302571</v>
      </c>
      <c r="AJ692" s="38">
        <f t="shared" si="10"/>
        <v>586.86394715128552</v>
      </c>
      <c r="AL692" s="35">
        <f>+AJ692/LISTAS[[#This Row],[COSTO]]-1</f>
        <v>0.62386260971578733</v>
      </c>
      <c r="AM692" t="str">
        <f>+LISTAS[[#This Row],[ID]]</f>
        <v>RESORTES LINEA AUTOMOTOR524</v>
      </c>
      <c r="AO692" s="43">
        <v>0.85</v>
      </c>
      <c r="AP692" s="39">
        <f>LISTAS[[#This Row],[COSTO]]+(LISTAS[[#This Row],[COSTO]]*AO692)</f>
        <v>668.58999999999992</v>
      </c>
      <c r="AQ692" s="44">
        <f>IF(AO692="",0,AP692/LISTAS[[#This Row],[VENTA NETA]]-1)</f>
        <v>-1.4184362277797291E-2</v>
      </c>
      <c r="AS692" s="39">
        <v>267.8</v>
      </c>
      <c r="AT692" s="48">
        <f>+LISTAS[[#This Row],[COSTO]]/AS692-1</f>
        <v>0.34951456310679596</v>
      </c>
      <c r="BA692" t="s">
        <v>4923</v>
      </c>
      <c r="BB692" s="36"/>
    </row>
    <row r="693" spans="1:54" x14ac:dyDescent="0.35">
      <c r="A693" s="7" t="s">
        <v>5987</v>
      </c>
      <c r="B693" t="s">
        <v>4923</v>
      </c>
      <c r="C693">
        <v>526</v>
      </c>
      <c r="D693" t="s">
        <v>5988</v>
      </c>
      <c r="E693" s="2">
        <v>1497.4721999999999</v>
      </c>
      <c r="F693" s="7" t="str">
        <f>+_xlfn.XLOOKUP(LISTAS[[#This Row],[ID]],_01_CODIGOS_Y_COSTOS_xlsm[Producto y N°],_01_CODIGOS_Y_COSTOS_xlsm[FABRICA],"",0,1)</f>
        <v>ResortesGenerales</v>
      </c>
      <c r="G693" s="26">
        <f>LISTAS[[#This Row],[Precio]]*(1-0.46)</f>
        <v>808.63498800000002</v>
      </c>
      <c r="H693" s="1">
        <f>+_xlfn.XLOOKUP(LISTAS[[#This Row],[ID]],_01_CODIGOS_Y_COSTOS_xlsm[Producto y N°],_01_CODIGOS_Y_COSTOS_xlsm[COSTO],0,0,1)</f>
        <v>430.9</v>
      </c>
      <c r="I693" s="27">
        <f>+IFERROR(LISTAS[[#This Row],[VENTA NETA]]/LISTAS[[#This Row],[COSTO]]-1,0)</f>
        <v>0.87661867718728259</v>
      </c>
      <c r="J693" s="50" t="str">
        <f>IFERROR(VLOOKUP(LISTAS[[#This Row],[ID]],_01_CODIGOS_Y_COSTOS_xlsm[[Producto y N°]:[CODIGO]],2,0),"")</f>
        <v>22010</v>
      </c>
      <c r="M693" s="29"/>
      <c r="N693" s="92"/>
      <c r="O693" t="s">
        <v>5987</v>
      </c>
      <c r="AB693" s="12" t="str">
        <f>+LISTAS[[#This Row],[Codigo]]&amp;LISTAS[[#This Row],[Fabrica]]</f>
        <v>22010ResortesGenerales</v>
      </c>
      <c r="AC693" s="13" t="str">
        <f>+LISTAS[[#This Row],[Codigo]]</f>
        <v>22010</v>
      </c>
      <c r="AD693" s="13" t="str">
        <f>+LISTAS[[#This Row],[ID]]</f>
        <v>RESORTES LINEA AUTOMOTOR526</v>
      </c>
      <c r="AH693" s="36">
        <v>-7.1461740275917673E-2</v>
      </c>
      <c r="AI693" s="37">
        <f>+LISTAS[[#This Row],[Precio]]+(LISTAS[[#This Row],[Precio]]*AH693)</f>
        <v>1390.4602305731928</v>
      </c>
      <c r="AJ693" s="38">
        <f t="shared" si="10"/>
        <v>695.2301152865964</v>
      </c>
      <c r="AL693" s="35">
        <f>+AJ693/LISTAS[[#This Row],[COSTO]]-1</f>
        <v>0.61343725988998932</v>
      </c>
      <c r="AM693" t="str">
        <f>+LISTAS[[#This Row],[ID]]</f>
        <v>RESORTES LINEA AUTOMOTOR526</v>
      </c>
      <c r="AO693" s="43">
        <v>0.85</v>
      </c>
      <c r="AP693" s="39">
        <f>LISTAS[[#This Row],[COSTO]]+(LISTAS[[#This Row],[COSTO]]*AO693)</f>
        <v>797.16499999999996</v>
      </c>
      <c r="AQ693" s="44">
        <f>IF(AO693="",0,AP693/LISTAS[[#This Row],[VENTA NETA]]-1)</f>
        <v>-1.4184382533791728E-2</v>
      </c>
      <c r="AS693" s="39">
        <v>319.3</v>
      </c>
      <c r="AT693" s="48">
        <f>+LISTAS[[#This Row],[COSTO]]/AS693-1</f>
        <v>0.34951456310679596</v>
      </c>
      <c r="BA693" t="s">
        <v>4923</v>
      </c>
      <c r="BB693" s="36"/>
    </row>
    <row r="694" spans="1:54" x14ac:dyDescent="0.35">
      <c r="A694" s="7" t="s">
        <v>5989</v>
      </c>
      <c r="B694" t="s">
        <v>4923</v>
      </c>
      <c r="C694">
        <v>545</v>
      </c>
      <c r="D694" t="s">
        <v>5990</v>
      </c>
      <c r="E694" s="2">
        <v>4250.8888999999999</v>
      </c>
      <c r="F694" s="7" t="str">
        <f>+_xlfn.XLOOKUP(LISTAS[[#This Row],[ID]],_01_CODIGOS_Y_COSTOS_xlsm[Producto y N°],_01_CODIGOS_Y_COSTOS_xlsm[FABRICA],"",0,1)</f>
        <v>ResortesGenerales</v>
      </c>
      <c r="G694" s="26">
        <f>LISTAS[[#This Row],[Precio]]*(1-0.46)</f>
        <v>2295.4800060000002</v>
      </c>
      <c r="H694" s="1">
        <f>+_xlfn.XLOOKUP(LISTAS[[#This Row],[ID]],_01_CODIGOS_Y_COSTOS_xlsm[Producto y N°],_01_CODIGOS_Y_COSTOS_xlsm[COSTO],0,0,1)</f>
        <v>1223.2</v>
      </c>
      <c r="I694" s="27">
        <f>+IFERROR(LISTAS[[#This Row],[VENTA NETA]]/LISTAS[[#This Row],[COSTO]]-1,0)</f>
        <v>0.87661870994113822</v>
      </c>
      <c r="J694" s="50" t="str">
        <f>IFERROR(VLOOKUP(LISTAS[[#This Row],[ID]],_01_CODIGOS_Y_COSTOS_xlsm[[Producto y N°]:[CODIGO]],2,0),"")</f>
        <v>2319</v>
      </c>
      <c r="M694" s="29"/>
      <c r="N694" s="29"/>
      <c r="O694" t="s">
        <v>5989</v>
      </c>
      <c r="AB694" s="12" t="str">
        <f>+LISTAS[[#This Row],[Codigo]]&amp;LISTAS[[#This Row],[Fabrica]]</f>
        <v>2319ResortesGenerales</v>
      </c>
      <c r="AC694" s="13" t="str">
        <f>+LISTAS[[#This Row],[Codigo]]</f>
        <v>2319</v>
      </c>
      <c r="AD694" s="13" t="str">
        <f>+LISTAS[[#This Row],[ID]]</f>
        <v>RESORTES LINEA AUTOMOTOR545</v>
      </c>
      <c r="AH694" s="36">
        <v>0.69455340469786986</v>
      </c>
      <c r="AI694" s="37">
        <f>+LISTAS[[#This Row],[Precio]]+(LISTAS[[#This Row],[Precio]]*AH694)</f>
        <v>7203.358258487382</v>
      </c>
      <c r="AJ694" s="38">
        <f t="shared" si="10"/>
        <v>3601.679129243691</v>
      </c>
      <c r="AL694" s="35">
        <f>+AJ694/LISTAS[[#This Row],[COSTO]]-1</f>
        <v>1.9444728002319254</v>
      </c>
      <c r="AM694" t="str">
        <f>+LISTAS[[#This Row],[ID]]</f>
        <v>RESORTES LINEA AUTOMOTOR545</v>
      </c>
      <c r="AO694" s="43">
        <v>0.85</v>
      </c>
      <c r="AP694" s="39">
        <f>LISTAS[[#This Row],[COSTO]]+(LISTAS[[#This Row],[COSTO]]*AO694)</f>
        <v>2262.92</v>
      </c>
      <c r="AQ694" s="44">
        <f>IF(AO694="",0,AP694/LISTAS[[#This Row],[VENTA NETA]]-1)</f>
        <v>-1.4184399739877396E-2</v>
      </c>
      <c r="AS694" s="39">
        <v>906.4</v>
      </c>
      <c r="AT694" s="48">
        <f>+LISTAS[[#This Row],[COSTO]]/AS694-1</f>
        <v>0.34951456310679618</v>
      </c>
      <c r="BA694" t="s">
        <v>4923</v>
      </c>
      <c r="BB694" s="36"/>
    </row>
    <row r="695" spans="1:54" x14ac:dyDescent="0.35">
      <c r="A695" s="7" t="s">
        <v>5991</v>
      </c>
      <c r="B695" t="s">
        <v>4923</v>
      </c>
      <c r="C695">
        <v>547</v>
      </c>
      <c r="D695" t="s">
        <v>5992</v>
      </c>
      <c r="E695" s="2">
        <v>5217</v>
      </c>
      <c r="F695" s="7" t="str">
        <f>+_xlfn.XLOOKUP(LISTAS[[#This Row],[ID]],_01_CODIGOS_Y_COSTOS_xlsm[Producto y N°],_01_CODIGOS_Y_COSTOS_xlsm[FABRICA],"",0,1)</f>
        <v>ResortesGenerales</v>
      </c>
      <c r="G695" s="26">
        <f>LISTAS[[#This Row],[Precio]]*(1-0.46)</f>
        <v>2817.1800000000003</v>
      </c>
      <c r="H695" s="1">
        <f>+_xlfn.XLOOKUP(LISTAS[[#This Row],[ID]],_01_CODIGOS_Y_COSTOS_xlsm[Producto y N°],_01_CODIGOS_Y_COSTOS_xlsm[COSTO],0,0,1)</f>
        <v>1501.2</v>
      </c>
      <c r="I695" s="27">
        <f>+IFERROR(LISTAS[[#This Row],[VENTA NETA]]/LISTAS[[#This Row],[COSTO]]-1,0)</f>
        <v>0.87661870503597128</v>
      </c>
      <c r="J695" s="50" t="str">
        <f>IFERROR(VLOOKUP(LISTAS[[#This Row],[ID]],_01_CODIGOS_Y_COSTOS_xlsm[[Producto y N°]:[CODIGO]],2,0),"")</f>
        <v>2321</v>
      </c>
      <c r="M695" s="29"/>
      <c r="N695" s="29"/>
      <c r="O695" t="s">
        <v>5991</v>
      </c>
      <c r="AB695" s="12" t="str">
        <f>+LISTAS[[#This Row],[Codigo]]&amp;LISTAS[[#This Row],[Fabrica]]</f>
        <v>2321ResortesGenerales</v>
      </c>
      <c r="AC695" s="13" t="str">
        <f>+LISTAS[[#This Row],[Codigo]]</f>
        <v>2321</v>
      </c>
      <c r="AD695" s="13" t="str">
        <f>+LISTAS[[#This Row],[ID]]</f>
        <v>RESORTES LINEA AUTOMOTOR547</v>
      </c>
      <c r="AH695" s="36">
        <v>0.76471782104536734</v>
      </c>
      <c r="AI695" s="37">
        <f>+LISTAS[[#This Row],[Precio]]+(LISTAS[[#This Row],[Precio]]*AH695)</f>
        <v>9206.5328723936818</v>
      </c>
      <c r="AJ695" s="38">
        <f t="shared" si="10"/>
        <v>4603.2664361968409</v>
      </c>
      <c r="AL695" s="35">
        <f>+AJ695/LISTAS[[#This Row],[COSTO]]-1</f>
        <v>2.0663911778556092</v>
      </c>
      <c r="AM695" t="str">
        <f>+LISTAS[[#This Row],[ID]]</f>
        <v>RESORTES LINEA AUTOMOTOR547</v>
      </c>
      <c r="AO695" s="43">
        <v>0.85</v>
      </c>
      <c r="AP695" s="39">
        <f>LISTAS[[#This Row],[COSTO]]+(LISTAS[[#This Row],[COSTO]]*AO695)</f>
        <v>2777.2200000000003</v>
      </c>
      <c r="AQ695" s="44">
        <f>IF(AO695="",0,AP695/LISTAS[[#This Row],[VENTA NETA]]-1)</f>
        <v>-1.4184397163120588E-2</v>
      </c>
      <c r="AS695" s="39">
        <v>1112.4000000000001</v>
      </c>
      <c r="AT695" s="48">
        <f>+LISTAS[[#This Row],[COSTO]]/AS695-1</f>
        <v>0.34951456310679596</v>
      </c>
      <c r="BA695" t="s">
        <v>4923</v>
      </c>
      <c r="BB695" s="36"/>
    </row>
    <row r="696" spans="1:54" x14ac:dyDescent="0.35">
      <c r="A696" s="7" t="s">
        <v>5993</v>
      </c>
      <c r="B696" t="s">
        <v>4923</v>
      </c>
      <c r="C696">
        <v>548</v>
      </c>
      <c r="D696" t="s">
        <v>5994</v>
      </c>
      <c r="E696" s="2">
        <v>4782.25</v>
      </c>
      <c r="F696" s="7" t="str">
        <f>+_xlfn.XLOOKUP(LISTAS[[#This Row],[ID]],_01_CODIGOS_Y_COSTOS_xlsm[Producto y N°],_01_CODIGOS_Y_COSTOS_xlsm[FABRICA],"",0,1)</f>
        <v>ResortesGenerales</v>
      </c>
      <c r="G696" s="26">
        <f>LISTAS[[#This Row],[Precio]]*(1-0.46)</f>
        <v>2582.415</v>
      </c>
      <c r="H696" s="1">
        <f>+_xlfn.XLOOKUP(LISTAS[[#This Row],[ID]],_01_CODIGOS_Y_COSTOS_xlsm[Producto y N°],_01_CODIGOS_Y_COSTOS_xlsm[COSTO],0,0,1)</f>
        <v>1376.1</v>
      </c>
      <c r="I696" s="27">
        <f>+IFERROR(LISTAS[[#This Row],[VENTA NETA]]/LISTAS[[#This Row],[COSTO]]-1,0)</f>
        <v>0.87661870503597128</v>
      </c>
      <c r="J696" s="50" t="str">
        <f>IFERROR(VLOOKUP(LISTAS[[#This Row],[ID]],_01_CODIGOS_Y_COSTOS_xlsm[[Producto y N°]:[CODIGO]],2,0),"")</f>
        <v>2324</v>
      </c>
      <c r="M696" s="29"/>
      <c r="N696" s="29"/>
      <c r="O696" t="s">
        <v>5993</v>
      </c>
      <c r="AB696" s="12" t="str">
        <f>+LISTAS[[#This Row],[Codigo]]&amp;LISTAS[[#This Row],[Fabrica]]</f>
        <v>2324ResortesGenerales</v>
      </c>
      <c r="AC696" s="13" t="str">
        <f>+LISTAS[[#This Row],[Codigo]]</f>
        <v>2324</v>
      </c>
      <c r="AD696" s="13" t="str">
        <f>+LISTAS[[#This Row],[ID]]</f>
        <v>RESORTES LINEA AUTOMOTOR548</v>
      </c>
      <c r="AH696" s="36">
        <v>0.84071453865221457</v>
      </c>
      <c r="AI696" s="37">
        <f>+LISTAS[[#This Row],[Precio]]+(LISTAS[[#This Row],[Precio]]*AH696)</f>
        <v>8802.7571024695535</v>
      </c>
      <c r="AJ696" s="38">
        <f t="shared" si="10"/>
        <v>4401.3785512347768</v>
      </c>
      <c r="AL696" s="35">
        <f>+AJ696/LISTAS[[#This Row],[COSTO]]-1</f>
        <v>2.1984438276540783</v>
      </c>
      <c r="AM696" t="str">
        <f>+LISTAS[[#This Row],[ID]]</f>
        <v>RESORTES LINEA AUTOMOTOR548</v>
      </c>
      <c r="AO696" s="43">
        <v>0.85</v>
      </c>
      <c r="AP696" s="39">
        <f>LISTAS[[#This Row],[COSTO]]+(LISTAS[[#This Row],[COSTO]]*AO696)</f>
        <v>2545.7849999999999</v>
      </c>
      <c r="AQ696" s="44">
        <f>IF(AO696="",0,AP696/LISTAS[[#This Row],[VENTA NETA]]-1)</f>
        <v>-1.4184397163120588E-2</v>
      </c>
      <c r="AS696" s="39">
        <v>1019.7</v>
      </c>
      <c r="AT696" s="48">
        <f>+LISTAS[[#This Row],[COSTO]]/AS696-1</f>
        <v>0.34951456310679596</v>
      </c>
      <c r="BA696" t="s">
        <v>4923</v>
      </c>
      <c r="BB696" s="36"/>
    </row>
    <row r="697" spans="1:54" x14ac:dyDescent="0.35">
      <c r="A697" s="7" t="s">
        <v>5995</v>
      </c>
      <c r="B697" t="s">
        <v>4923</v>
      </c>
      <c r="C697">
        <v>550</v>
      </c>
      <c r="D697" t="s">
        <v>5996</v>
      </c>
      <c r="E697" s="2">
        <v>2125.4443999999999</v>
      </c>
      <c r="F697" s="7" t="str">
        <f>+_xlfn.XLOOKUP(LISTAS[[#This Row],[ID]],_01_CODIGOS_Y_COSTOS_xlsm[Producto y N°],_01_CODIGOS_Y_COSTOS_xlsm[FABRICA],"",0,1)</f>
        <v>ResortesGenerales</v>
      </c>
      <c r="G697" s="26">
        <f>LISTAS[[#This Row],[Precio]]*(1-0.46)</f>
        <v>1147.7399760000001</v>
      </c>
      <c r="H697" s="1">
        <f>+_xlfn.XLOOKUP(LISTAS[[#This Row],[ID]],_01_CODIGOS_Y_COSTOS_xlsm[Producto y N°],_01_CODIGOS_Y_COSTOS_xlsm[COSTO],0,0,1)</f>
        <v>611.6</v>
      </c>
      <c r="I697" s="27">
        <f>+IFERROR(LISTAS[[#This Row],[VENTA NETA]]/LISTAS[[#This Row],[COSTO]]-1,0)</f>
        <v>0.8766186657946371</v>
      </c>
      <c r="J697" s="50" t="str">
        <f>IFERROR(VLOOKUP(LISTAS[[#This Row],[ID]],_01_CODIGOS_Y_COSTOS_xlsm[[Producto y N°]:[CODIGO]],2,0),"")</f>
        <v>2336</v>
      </c>
      <c r="M697" s="29"/>
      <c r="N697" s="29"/>
      <c r="O697" t="s">
        <v>5995</v>
      </c>
      <c r="AB697" s="12" t="str">
        <f>+LISTAS[[#This Row],[Codigo]]&amp;LISTAS[[#This Row],[Fabrica]]</f>
        <v>2336ResortesGenerales</v>
      </c>
      <c r="AC697" s="13" t="str">
        <f>+LISTAS[[#This Row],[Codigo]]</f>
        <v>2336</v>
      </c>
      <c r="AD697" s="13" t="str">
        <f>+LISTAS[[#This Row],[ID]]</f>
        <v>RESORTES LINEA AUTOMOTOR550</v>
      </c>
      <c r="AH697" s="36">
        <v>-5.103919864429951E-2</v>
      </c>
      <c r="AI697" s="37">
        <f>+LISTAS[[#This Row],[Precio]]+(LISTAS[[#This Row],[Precio]]*AH697)</f>
        <v>2016.9634210609859</v>
      </c>
      <c r="AJ697" s="38">
        <f t="shared" si="10"/>
        <v>1008.4817105304929</v>
      </c>
      <c r="AL697" s="35">
        <f>+AJ697/LISTAS[[#This Row],[COSTO]]-1</f>
        <v>0.64892366012180003</v>
      </c>
      <c r="AM697" t="str">
        <f>+LISTAS[[#This Row],[ID]]</f>
        <v>RESORTES LINEA AUTOMOTOR550</v>
      </c>
      <c r="AO697" s="43">
        <v>0.85</v>
      </c>
      <c r="AP697" s="39">
        <f>LISTAS[[#This Row],[COSTO]]+(LISTAS[[#This Row],[COSTO]]*AO697)</f>
        <v>1131.46</v>
      </c>
      <c r="AQ697" s="44">
        <f>IF(AO697="",0,AP697/LISTAS[[#This Row],[VENTA NETA]]-1)</f>
        <v>-1.4184376549066013E-2</v>
      </c>
      <c r="AS697" s="39">
        <v>453.2</v>
      </c>
      <c r="AT697" s="48">
        <f>+LISTAS[[#This Row],[COSTO]]/AS697-1</f>
        <v>0.34951456310679618</v>
      </c>
      <c r="BA697" t="s">
        <v>4923</v>
      </c>
      <c r="BB697" s="36"/>
    </row>
    <row r="698" spans="1:54" x14ac:dyDescent="0.35">
      <c r="A698" s="7" t="s">
        <v>5997</v>
      </c>
      <c r="B698" t="s">
        <v>4923</v>
      </c>
      <c r="C698">
        <v>555</v>
      </c>
      <c r="D698" t="s">
        <v>5998</v>
      </c>
      <c r="E698" s="2">
        <v>4927.1666999999998</v>
      </c>
      <c r="F698" s="7" t="str">
        <f>+_xlfn.XLOOKUP(LISTAS[[#This Row],[ID]],_01_CODIGOS_Y_COSTOS_xlsm[Producto y N°],_01_CODIGOS_Y_COSTOS_xlsm[FABRICA],"",0,1)</f>
        <v>ResortesGenerales</v>
      </c>
      <c r="G698" s="26">
        <f>LISTAS[[#This Row],[Precio]]*(1-0.46)</f>
        <v>2660.6700180000003</v>
      </c>
      <c r="H698" s="1">
        <f>+_xlfn.XLOOKUP(LISTAS[[#This Row],[ID]],_01_CODIGOS_Y_COSTOS_xlsm[Producto y N°],_01_CODIGOS_Y_COSTOS_xlsm[COSTO],0,0,1)</f>
        <v>1417.8</v>
      </c>
      <c r="I698" s="27">
        <f>+IFERROR(LISTAS[[#This Row],[VENTA NETA]]/LISTAS[[#This Row],[COSTO]]-1,0)</f>
        <v>0.87661871773169731</v>
      </c>
      <c r="J698" s="50" t="str">
        <f>IFERROR(VLOOKUP(LISTAS[[#This Row],[ID]],_01_CODIGOS_Y_COSTOS_xlsm[[Producto y N°]:[CODIGO]],2,0),"")</f>
        <v>2332</v>
      </c>
      <c r="M698" s="29"/>
      <c r="N698" s="92"/>
      <c r="O698" t="s">
        <v>5997</v>
      </c>
      <c r="AB698" s="12" t="str">
        <f>+LISTAS[[#This Row],[Codigo]]&amp;LISTAS[[#This Row],[Fabrica]]</f>
        <v>2332ResortesGenerales</v>
      </c>
      <c r="AC698" s="13" t="str">
        <f>+LISTAS[[#This Row],[Codigo]]</f>
        <v>2332</v>
      </c>
      <c r="AD698" s="13" t="str">
        <f>+LISTAS[[#This Row],[ID]]</f>
        <v>RESORTES LINEA AUTOMOTOR555</v>
      </c>
      <c r="AH698" s="36">
        <v>2.0551904029631096</v>
      </c>
      <c r="AI698" s="37">
        <f>+LISTAS[[#This Row],[Precio]]+(LISTAS[[#This Row],[Precio]]*AH698)</f>
        <v>15053.432415639414</v>
      </c>
      <c r="AJ698" s="38">
        <f t="shared" si="10"/>
        <v>7526.7162078197071</v>
      </c>
      <c r="AL698" s="35">
        <f>+AJ698/LISTAS[[#This Row],[COSTO]]-1</f>
        <v>4.3087291633655713</v>
      </c>
      <c r="AM698" t="str">
        <f>+LISTAS[[#This Row],[ID]]</f>
        <v>RESORTES LINEA AUTOMOTOR555</v>
      </c>
      <c r="AO698" s="43">
        <v>0.85</v>
      </c>
      <c r="AP698" s="39">
        <f>LISTAS[[#This Row],[COSTO]]+(LISTAS[[#This Row],[COSTO]]*AO698)</f>
        <v>2622.93</v>
      </c>
      <c r="AQ698" s="44">
        <f>IF(AO698="",0,AP698/LISTAS[[#This Row],[VENTA NETA]]-1)</f>
        <v>-1.4184403832373516E-2</v>
      </c>
      <c r="AS698" s="39">
        <v>1050.5999999999999</v>
      </c>
      <c r="AT698" s="48">
        <f>+LISTAS[[#This Row],[COSTO]]/AS698-1</f>
        <v>0.34951456310679618</v>
      </c>
      <c r="BA698" t="s">
        <v>4923</v>
      </c>
      <c r="BB698" s="36"/>
    </row>
    <row r="699" spans="1:54" x14ac:dyDescent="0.35">
      <c r="A699" s="7" t="s">
        <v>5999</v>
      </c>
      <c r="B699" t="s">
        <v>4923</v>
      </c>
      <c r="C699">
        <v>575</v>
      </c>
      <c r="D699" t="s">
        <v>6000</v>
      </c>
      <c r="E699" s="2">
        <v>3864.4443999999999</v>
      </c>
      <c r="F699" s="7" t="str">
        <f>+_xlfn.XLOOKUP(LISTAS[[#This Row],[ID]],_01_CODIGOS_Y_COSTOS_xlsm[Producto y N°],_01_CODIGOS_Y_COSTOS_xlsm[FABRICA],"",0,1)</f>
        <v>ResortesGenerales</v>
      </c>
      <c r="G699" s="26">
        <f>LISTAS[[#This Row],[Precio]]*(1-0.46)</f>
        <v>2086.7999760000002</v>
      </c>
      <c r="H699" s="1">
        <f>+_xlfn.XLOOKUP(LISTAS[[#This Row],[ID]],_01_CODIGOS_Y_COSTOS_xlsm[Producto y N°],_01_CODIGOS_Y_COSTOS_xlsm[COSTO],0,0,1)</f>
        <v>1112</v>
      </c>
      <c r="I699" s="27">
        <f>+IFERROR(LISTAS[[#This Row],[VENTA NETA]]/LISTAS[[#This Row],[COSTO]]-1,0)</f>
        <v>0.87661868345323768</v>
      </c>
      <c r="J699" s="50" t="str">
        <f>IFERROR(VLOOKUP(LISTAS[[#This Row],[ID]],_01_CODIGOS_Y_COSTOS_xlsm[[Producto y N°]:[CODIGO]],2,0),"")</f>
        <v>2510</v>
      </c>
      <c r="M699" s="29"/>
      <c r="N699" s="29"/>
      <c r="O699" t="s">
        <v>5999</v>
      </c>
      <c r="AB699" s="12" t="str">
        <f>+LISTAS[[#This Row],[Codigo]]&amp;LISTAS[[#This Row],[Fabrica]]</f>
        <v>2510ResortesGenerales</v>
      </c>
      <c r="AC699" s="13" t="str">
        <f>+LISTAS[[#This Row],[Codigo]]</f>
        <v>2510</v>
      </c>
      <c r="AD699" s="13" t="str">
        <f>+LISTAS[[#This Row],[ID]]</f>
        <v>RESORTES LINEA AUTOMOTOR575</v>
      </c>
      <c r="AH699" s="36">
        <v>0.96069146225415247</v>
      </c>
      <c r="AI699" s="37">
        <f>+LISTAS[[#This Row],[Precio]]+(LISTAS[[#This Row],[Precio]]*AH699)</f>
        <v>7576.9831414358705</v>
      </c>
      <c r="AJ699" s="38">
        <f t="shared" si="10"/>
        <v>3788.4915707179352</v>
      </c>
      <c r="AL699" s="35">
        <f>+AJ699/LISTAS[[#This Row],[COSTO]]-1</f>
        <v>2.406916880142028</v>
      </c>
      <c r="AM699" t="str">
        <f>+LISTAS[[#This Row],[ID]]</f>
        <v>RESORTES LINEA AUTOMOTOR575</v>
      </c>
      <c r="AO699" s="43">
        <v>0.85</v>
      </c>
      <c r="AP699" s="39">
        <f>LISTAS[[#This Row],[COSTO]]+(LISTAS[[#This Row],[COSTO]]*AO699)</f>
        <v>2057.1999999999998</v>
      </c>
      <c r="AQ699" s="44">
        <f>IF(AO699="",0,AP699/LISTAS[[#This Row],[VENTA NETA]]-1)</f>
        <v>-1.4184385825390833E-2</v>
      </c>
      <c r="AS699" s="39">
        <v>824</v>
      </c>
      <c r="AT699" s="48">
        <f>+LISTAS[[#This Row],[COSTO]]/AS699-1</f>
        <v>0.34951456310679618</v>
      </c>
      <c r="BA699" t="s">
        <v>4923</v>
      </c>
      <c r="BB699" s="36"/>
    </row>
    <row r="700" spans="1:54" x14ac:dyDescent="0.35">
      <c r="A700" s="7" t="s">
        <v>6001</v>
      </c>
      <c r="B700" t="s">
        <v>4923</v>
      </c>
      <c r="C700">
        <v>576</v>
      </c>
      <c r="D700" t="s">
        <v>6002</v>
      </c>
      <c r="E700" s="2">
        <v>2463.5832999999998</v>
      </c>
      <c r="F700" s="7" t="str">
        <f>+_xlfn.XLOOKUP(LISTAS[[#This Row],[ID]],_01_CODIGOS_Y_COSTOS_xlsm[Producto y N°],_01_CODIGOS_Y_COSTOS_xlsm[FABRICA],"",0,1)</f>
        <v>ResortesGenerales</v>
      </c>
      <c r="G700" s="26">
        <f>LISTAS[[#This Row],[Precio]]*(1-0.46)</f>
        <v>1330.3349820000001</v>
      </c>
      <c r="H700" s="1">
        <f>+_xlfn.XLOOKUP(LISTAS[[#This Row],[ID]],_01_CODIGOS_Y_COSTOS_xlsm[Producto y N°],_01_CODIGOS_Y_COSTOS_xlsm[COSTO],0,0,1)</f>
        <v>708.9</v>
      </c>
      <c r="I700" s="27">
        <f>+IFERROR(LISTAS[[#This Row],[VENTA NETA]]/LISTAS[[#This Row],[COSTO]]-1,0)</f>
        <v>0.87661867964451989</v>
      </c>
      <c r="J700" s="50" t="str">
        <f>IFERROR(VLOOKUP(LISTAS[[#This Row],[ID]],_01_CODIGOS_Y_COSTOS_xlsm[[Producto y N°]:[CODIGO]],2,0),"")</f>
        <v>2543</v>
      </c>
      <c r="M700" s="29"/>
      <c r="N700" s="92"/>
      <c r="O700" t="s">
        <v>6001</v>
      </c>
      <c r="AB700" s="12" t="str">
        <f>+LISTAS[[#This Row],[Codigo]]&amp;LISTAS[[#This Row],[Fabrica]]</f>
        <v>2543ResortesGenerales</v>
      </c>
      <c r="AC700" s="13" t="str">
        <f>+LISTAS[[#This Row],[Codigo]]</f>
        <v>2543</v>
      </c>
      <c r="AD700" s="13" t="str">
        <f>+LISTAS[[#This Row],[ID]]</f>
        <v>RESORTES LINEA AUTOMOTOR576</v>
      </c>
      <c r="AH700" s="36">
        <v>0.22218529028502632</v>
      </c>
      <c r="AI700" s="37">
        <f>+LISTAS[[#This Row],[Precio]]+(LISTAS[[#This Row],[Precio]]*AH700)</f>
        <v>3010.955270651843</v>
      </c>
      <c r="AJ700" s="38">
        <f t="shared" si="10"/>
        <v>1505.4776353259215</v>
      </c>
      <c r="AL700" s="35">
        <f>+AJ700/LISTAS[[#This Row],[COSTO]]-1</f>
        <v>1.1236812460515186</v>
      </c>
      <c r="AM700" t="str">
        <f>+LISTAS[[#This Row],[ID]]</f>
        <v>RESORTES LINEA AUTOMOTOR576</v>
      </c>
      <c r="AO700" s="43">
        <v>0.85</v>
      </c>
      <c r="AP700" s="39">
        <f>LISTAS[[#This Row],[COSTO]]+(LISTAS[[#This Row],[COSTO]]*AO700)</f>
        <v>1311.4649999999999</v>
      </c>
      <c r="AQ700" s="44">
        <f>IF(AO700="",0,AP700/LISTAS[[#This Row],[VENTA NETA]]-1)</f>
        <v>-1.4184383824614955E-2</v>
      </c>
      <c r="AS700" s="39">
        <v>525.29999999999995</v>
      </c>
      <c r="AT700" s="48">
        <f>+LISTAS[[#This Row],[COSTO]]/AS700-1</f>
        <v>0.34951456310679618</v>
      </c>
      <c r="BA700" t="s">
        <v>4923</v>
      </c>
      <c r="BB700" s="36"/>
    </row>
    <row r="701" spans="1:54" x14ac:dyDescent="0.35">
      <c r="A701" s="7" t="s">
        <v>6003</v>
      </c>
      <c r="B701" t="s">
        <v>4923</v>
      </c>
      <c r="C701">
        <v>583</v>
      </c>
      <c r="D701" t="s">
        <v>6000</v>
      </c>
      <c r="E701" s="2">
        <v>1835.6111000000001</v>
      </c>
      <c r="F701" s="7" t="str">
        <f>+_xlfn.XLOOKUP(LISTAS[[#This Row],[ID]],_01_CODIGOS_Y_COSTOS_xlsm[Producto y N°],_01_CODIGOS_Y_COSTOS_xlsm[FABRICA],"",0,1)</f>
        <v>ResortesGenerales</v>
      </c>
      <c r="G701" s="26">
        <f>LISTAS[[#This Row],[Precio]]*(1-0.46)</f>
        <v>991.22999400000015</v>
      </c>
      <c r="H701" s="1">
        <f>+_xlfn.XLOOKUP(LISTAS[[#This Row],[ID]],_01_CODIGOS_Y_COSTOS_xlsm[Producto y N°],_01_CODIGOS_Y_COSTOS_xlsm[COSTO],0,0,1)</f>
        <v>528.20000000000005</v>
      </c>
      <c r="I701" s="27">
        <f>+IFERROR(LISTAS[[#This Row],[VENTA NETA]]/LISTAS[[#This Row],[COSTO]]-1,0)</f>
        <v>0.87661869367663781</v>
      </c>
      <c r="J701" s="50" t="str">
        <f>IFERROR(VLOOKUP(LISTAS[[#This Row],[ID]],_01_CODIGOS_Y_COSTOS_xlsm[[Producto y N°]:[CODIGO]],2,0),"")</f>
        <v>2504</v>
      </c>
      <c r="M701" s="29"/>
      <c r="N701" s="29"/>
      <c r="O701" t="s">
        <v>6003</v>
      </c>
      <c r="AB701" s="12" t="str">
        <f>+LISTAS[[#This Row],[Codigo]]&amp;LISTAS[[#This Row],[Fabrica]]</f>
        <v>2504ResortesGenerales</v>
      </c>
      <c r="AC701" s="13" t="str">
        <f>+LISTAS[[#This Row],[Codigo]]</f>
        <v>2504</v>
      </c>
      <c r="AD701" s="13" t="str">
        <f>+LISTAS[[#This Row],[ID]]</f>
        <v>RESORTES LINEA AUTOMOTOR583</v>
      </c>
      <c r="AH701" s="36">
        <v>0.28059935196812535</v>
      </c>
      <c r="AI701" s="37">
        <f>+LISTAS[[#This Row],[Precio]]+(LISTAS[[#This Row],[Precio]]*AH701)</f>
        <v>2350.6823851254976</v>
      </c>
      <c r="AJ701" s="38">
        <f t="shared" si="10"/>
        <v>1175.3411925627488</v>
      </c>
      <c r="AL701" s="35">
        <f>+AJ701/LISTAS[[#This Row],[COSTO]]-1</f>
        <v>1.2251821139014551</v>
      </c>
      <c r="AM701" t="str">
        <f>+LISTAS[[#This Row],[ID]]</f>
        <v>RESORTES LINEA AUTOMOTOR583</v>
      </c>
      <c r="AO701" s="43">
        <v>0.85</v>
      </c>
      <c r="AP701" s="39">
        <f>LISTAS[[#This Row],[COSTO]]+(LISTAS[[#This Row],[COSTO]]*AO701)</f>
        <v>977.17000000000007</v>
      </c>
      <c r="AQ701" s="44">
        <f>IF(AO701="",0,AP701/LISTAS[[#This Row],[VENTA NETA]]-1)</f>
        <v>-1.418439119589443E-2</v>
      </c>
      <c r="AS701" s="39">
        <v>391.4</v>
      </c>
      <c r="AT701" s="48">
        <f>+LISTAS[[#This Row],[COSTO]]/AS701-1</f>
        <v>0.34951456310679641</v>
      </c>
      <c r="BA701" t="s">
        <v>4923</v>
      </c>
      <c r="BB701" s="36"/>
    </row>
    <row r="702" spans="1:54" x14ac:dyDescent="0.35">
      <c r="A702" s="7" t="s">
        <v>6004</v>
      </c>
      <c r="B702" t="s">
        <v>4923</v>
      </c>
      <c r="C702">
        <v>584</v>
      </c>
      <c r="D702" t="s">
        <v>6005</v>
      </c>
      <c r="E702" s="2">
        <v>2705.1111000000001</v>
      </c>
      <c r="F702" s="7" t="str">
        <f>+_xlfn.XLOOKUP(LISTAS[[#This Row],[ID]],_01_CODIGOS_Y_COSTOS_xlsm[Producto y N°],_01_CODIGOS_Y_COSTOS_xlsm[FABRICA],"",0,1)</f>
        <v>ResortesGenerales</v>
      </c>
      <c r="G702" s="26">
        <f>LISTAS[[#This Row],[Precio]]*(1-0.46)</f>
        <v>1460.7599940000002</v>
      </c>
      <c r="H702" s="1">
        <f>+_xlfn.XLOOKUP(LISTAS[[#This Row],[ID]],_01_CODIGOS_Y_COSTOS_xlsm[Producto y N°],_01_CODIGOS_Y_COSTOS_xlsm[COSTO],0,0,1)</f>
        <v>778.4</v>
      </c>
      <c r="I702" s="27">
        <f>+IFERROR(LISTAS[[#This Row],[VENTA NETA]]/LISTAS[[#This Row],[COSTO]]-1,0)</f>
        <v>0.87661869732785247</v>
      </c>
      <c r="J702" s="50" t="str">
        <f>IFERROR(VLOOKUP(LISTAS[[#This Row],[ID]],_01_CODIGOS_Y_COSTOS_xlsm[[Producto y N°]:[CODIGO]],2,0),"")</f>
        <v>2511</v>
      </c>
      <c r="M702" s="29"/>
      <c r="N702" s="29"/>
      <c r="O702" t="s">
        <v>6004</v>
      </c>
      <c r="AB702" s="12" t="str">
        <f>+LISTAS[[#This Row],[Codigo]]&amp;LISTAS[[#This Row],[Fabrica]]</f>
        <v>2511ResortesGenerales</v>
      </c>
      <c r="AC702" s="13" t="str">
        <f>+LISTAS[[#This Row],[Codigo]]</f>
        <v>2511</v>
      </c>
      <c r="AD702" s="13" t="str">
        <f>+LISTAS[[#This Row],[ID]]</f>
        <v>RESORTES LINEA AUTOMOTOR584</v>
      </c>
      <c r="AH702" s="36">
        <v>0.8871990450056586</v>
      </c>
      <c r="AI702" s="37">
        <f>+LISTAS[[#This Row],[Precio]]+(LISTAS[[#This Row],[Precio]]*AH702)</f>
        <v>5105.0830845542068</v>
      </c>
      <c r="AJ702" s="38">
        <f t="shared" si="10"/>
        <v>2552.5415422771034</v>
      </c>
      <c r="AL702" s="35">
        <f>+AJ702/LISTAS[[#This Row],[COSTO]]-1</f>
        <v>2.2792157531823016</v>
      </c>
      <c r="AM702" t="str">
        <f>+LISTAS[[#This Row],[ID]]</f>
        <v>RESORTES LINEA AUTOMOTOR584</v>
      </c>
      <c r="AO702" s="43">
        <v>0.85</v>
      </c>
      <c r="AP702" s="39">
        <f>LISTAS[[#This Row],[COSTO]]+(LISTAS[[#This Row],[COSTO]]*AO702)</f>
        <v>1440.04</v>
      </c>
      <c r="AQ702" s="44">
        <f>IF(AO702="",0,AP702/LISTAS[[#This Row],[VENTA NETA]]-1)</f>
        <v>-1.4184393113931493E-2</v>
      </c>
      <c r="AS702" s="39">
        <v>576.79999999999995</v>
      </c>
      <c r="AT702" s="48">
        <f>+LISTAS[[#This Row],[COSTO]]/AS702-1</f>
        <v>0.34951456310679618</v>
      </c>
      <c r="BA702" t="s">
        <v>4923</v>
      </c>
      <c r="BB702" s="36"/>
    </row>
    <row r="703" spans="1:54" x14ac:dyDescent="0.35">
      <c r="A703" s="7" t="s">
        <v>6006</v>
      </c>
      <c r="B703" t="s">
        <v>4923</v>
      </c>
      <c r="C703">
        <v>585</v>
      </c>
      <c r="D703" t="s">
        <v>6007</v>
      </c>
      <c r="E703" s="2">
        <v>1352.5555999999999</v>
      </c>
      <c r="F703" s="7" t="str">
        <f>+_xlfn.XLOOKUP(LISTAS[[#This Row],[ID]],_01_CODIGOS_Y_COSTOS_xlsm[Producto y N°],_01_CODIGOS_Y_COSTOS_xlsm[FABRICA],"",0,1)</f>
        <v>ResortesGenerales</v>
      </c>
      <c r="G703" s="26">
        <f>LISTAS[[#This Row],[Precio]]*(1-0.46)</f>
        <v>730.38002400000005</v>
      </c>
      <c r="H703" s="1">
        <f>+_xlfn.XLOOKUP(LISTAS[[#This Row],[ID]],_01_CODIGOS_Y_COSTOS_xlsm[Producto y N°],_01_CODIGOS_Y_COSTOS_xlsm[COSTO],0,0,1)</f>
        <v>389.2</v>
      </c>
      <c r="I703" s="27">
        <f>+IFERROR(LISTAS[[#This Row],[VENTA NETA]]/LISTAS[[#This Row],[COSTO]]-1,0)</f>
        <v>0.87661876670092509</v>
      </c>
      <c r="J703" s="50" t="str">
        <f>IFERROR(VLOOKUP(LISTAS[[#This Row],[ID]],_01_CODIGOS_Y_COSTOS_xlsm[[Producto y N°]:[CODIGO]],2,0),"")</f>
        <v>2512</v>
      </c>
      <c r="M703" s="29"/>
      <c r="N703" s="29"/>
      <c r="O703" t="s">
        <v>6006</v>
      </c>
      <c r="AB703" s="12" t="str">
        <f>+LISTAS[[#This Row],[Codigo]]&amp;LISTAS[[#This Row],[Fabrica]]</f>
        <v>2512ResortesGenerales</v>
      </c>
      <c r="AC703" s="13" t="str">
        <f>+LISTAS[[#This Row],[Codigo]]</f>
        <v>2512</v>
      </c>
      <c r="AD703" s="13" t="str">
        <f>+LISTAS[[#This Row],[ID]]</f>
        <v>RESORTES LINEA AUTOMOTOR585</v>
      </c>
      <c r="AH703" s="36">
        <v>7.8524141646111545E-2</v>
      </c>
      <c r="AI703" s="37">
        <f>+LISTAS[[#This Row],[Precio]]+(LISTAS[[#This Row],[Precio]]*AH703)</f>
        <v>1458.7638675186413</v>
      </c>
      <c r="AJ703" s="38">
        <f t="shared" si="10"/>
        <v>729.38193375932065</v>
      </c>
      <c r="AL703" s="35">
        <f>+AJ703/LISTAS[[#This Row],[COSTO]]-1</f>
        <v>0.87405430051212907</v>
      </c>
      <c r="AM703" t="str">
        <f>+LISTAS[[#This Row],[ID]]</f>
        <v>RESORTES LINEA AUTOMOTOR585</v>
      </c>
      <c r="AO703" s="43">
        <v>0.85</v>
      </c>
      <c r="AP703" s="39">
        <f>LISTAS[[#This Row],[COSTO]]+(LISTAS[[#This Row],[COSTO]]*AO703)</f>
        <v>720.02</v>
      </c>
      <c r="AQ703" s="44">
        <f>IF(AO703="",0,AP703/LISTAS[[#This Row],[VENTA NETA]]-1)</f>
        <v>-1.4184429556633238E-2</v>
      </c>
      <c r="AS703" s="39">
        <v>288.39999999999998</v>
      </c>
      <c r="AT703" s="48">
        <f>+LISTAS[[#This Row],[COSTO]]/AS703-1</f>
        <v>0.34951456310679618</v>
      </c>
      <c r="BA703" t="s">
        <v>4923</v>
      </c>
      <c r="BB703" s="36"/>
    </row>
    <row r="704" spans="1:54" x14ac:dyDescent="0.35">
      <c r="A704" s="7" t="s">
        <v>6008</v>
      </c>
      <c r="B704" t="s">
        <v>4923</v>
      </c>
      <c r="C704">
        <v>589</v>
      </c>
      <c r="D704" t="s">
        <v>6009</v>
      </c>
      <c r="E704" s="2">
        <v>1739</v>
      </c>
      <c r="F704" s="7" t="str">
        <f>+_xlfn.XLOOKUP(LISTAS[[#This Row],[ID]],_01_CODIGOS_Y_COSTOS_xlsm[Producto y N°],_01_CODIGOS_Y_COSTOS_xlsm[FABRICA],"",0,1)</f>
        <v>ResortesGenerales</v>
      </c>
      <c r="G704" s="26">
        <f>LISTAS[[#This Row],[Precio]]*(1-0.46)</f>
        <v>939.06000000000006</v>
      </c>
      <c r="H704" s="1">
        <f>+_xlfn.XLOOKUP(LISTAS[[#This Row],[ID]],_01_CODIGOS_Y_COSTOS_xlsm[Producto y N°],_01_CODIGOS_Y_COSTOS_xlsm[COSTO],0,0,1)</f>
        <v>500.4</v>
      </c>
      <c r="I704" s="27">
        <f>+IFERROR(LISTAS[[#This Row],[VENTA NETA]]/LISTAS[[#This Row],[COSTO]]-1,0)</f>
        <v>0.8766187050359715</v>
      </c>
      <c r="J704" s="50" t="str">
        <f>IFERROR(VLOOKUP(LISTAS[[#This Row],[ID]],_01_CODIGOS_Y_COSTOS_xlsm[[Producto y N°]:[CODIGO]],2,0),"")</f>
        <v>2517</v>
      </c>
      <c r="M704" s="29"/>
      <c r="N704" s="92"/>
      <c r="O704" t="s">
        <v>6008</v>
      </c>
      <c r="AB704" s="12" t="str">
        <f>+LISTAS[[#This Row],[Codigo]]&amp;LISTAS[[#This Row],[Fabrica]]</f>
        <v>2517ResortesGenerales</v>
      </c>
      <c r="AC704" s="13" t="str">
        <f>+LISTAS[[#This Row],[Codigo]]</f>
        <v>2517</v>
      </c>
      <c r="AD704" s="13" t="str">
        <f>+LISTAS[[#This Row],[ID]]</f>
        <v>RESORTES LINEA AUTOMOTOR589</v>
      </c>
      <c r="AH704" s="36">
        <v>7.8302495163450558E-2</v>
      </c>
      <c r="AI704" s="37">
        <f>+LISTAS[[#This Row],[Precio]]+(LISTAS[[#This Row],[Precio]]*AH704)</f>
        <v>1875.1680390892404</v>
      </c>
      <c r="AJ704" s="38">
        <f t="shared" si="10"/>
        <v>937.58401954462022</v>
      </c>
      <c r="AL704" s="35">
        <f>+AJ704/LISTAS[[#This Row],[COSTO]]-1</f>
        <v>0.87366910380619567</v>
      </c>
      <c r="AM704" t="str">
        <f>+LISTAS[[#This Row],[ID]]</f>
        <v>RESORTES LINEA AUTOMOTOR589</v>
      </c>
      <c r="AO704" s="43">
        <v>0.85</v>
      </c>
      <c r="AP704" s="39">
        <f>LISTAS[[#This Row],[COSTO]]+(LISTAS[[#This Row],[COSTO]]*AO704)</f>
        <v>925.74</v>
      </c>
      <c r="AQ704" s="44">
        <f>IF(AO704="",0,AP704/LISTAS[[#This Row],[VENTA NETA]]-1)</f>
        <v>-1.4184397163120588E-2</v>
      </c>
      <c r="AS704" s="39">
        <v>370.8</v>
      </c>
      <c r="AT704" s="48">
        <f>+LISTAS[[#This Row],[COSTO]]/AS704-1</f>
        <v>0.34951456310679596</v>
      </c>
      <c r="BA704" t="s">
        <v>4923</v>
      </c>
      <c r="BB704" s="36"/>
    </row>
    <row r="705" spans="1:54" x14ac:dyDescent="0.35">
      <c r="A705" s="7" t="s">
        <v>6010</v>
      </c>
      <c r="B705" t="s">
        <v>4923</v>
      </c>
      <c r="C705">
        <v>590</v>
      </c>
      <c r="D705" t="s">
        <v>6011</v>
      </c>
      <c r="E705" s="2">
        <v>2705.1111000000001</v>
      </c>
      <c r="F705" s="7" t="str">
        <f>+_xlfn.XLOOKUP(LISTAS[[#This Row],[ID]],_01_CODIGOS_Y_COSTOS_xlsm[Producto y N°],_01_CODIGOS_Y_COSTOS_xlsm[FABRICA],"",0,1)</f>
        <v>ResortesGenerales</v>
      </c>
      <c r="G705" s="26">
        <f>LISTAS[[#This Row],[Precio]]*(1-0.46)</f>
        <v>1460.7599940000002</v>
      </c>
      <c r="H705" s="1">
        <f>+_xlfn.XLOOKUP(LISTAS[[#This Row],[ID]],_01_CODIGOS_Y_COSTOS_xlsm[Producto y N°],_01_CODIGOS_Y_COSTOS_xlsm[COSTO],0,0,1)</f>
        <v>778.4</v>
      </c>
      <c r="I705" s="27">
        <f>+IFERROR(LISTAS[[#This Row],[VENTA NETA]]/LISTAS[[#This Row],[COSTO]]-1,0)</f>
        <v>0.87661869732785247</v>
      </c>
      <c r="J705" s="50" t="str">
        <f>IFERROR(VLOOKUP(LISTAS[[#This Row],[ID]],_01_CODIGOS_Y_COSTOS_xlsm[[Producto y N°]:[CODIGO]],2,0),"")</f>
        <v>2518</v>
      </c>
      <c r="M705" s="29"/>
      <c r="N705" s="29"/>
      <c r="O705" t="s">
        <v>6010</v>
      </c>
      <c r="AB705" s="12" t="str">
        <f>+LISTAS[[#This Row],[Codigo]]&amp;LISTAS[[#This Row],[Fabrica]]</f>
        <v>2518ResortesGenerales</v>
      </c>
      <c r="AC705" s="13" t="str">
        <f>+LISTAS[[#This Row],[Codigo]]</f>
        <v>2518</v>
      </c>
      <c r="AD705" s="13" t="str">
        <f>+LISTAS[[#This Row],[ID]]</f>
        <v>RESORTES LINEA AUTOMOTOR590</v>
      </c>
      <c r="AH705" s="36">
        <v>0.20776829263452812</v>
      </c>
      <c r="AI705" s="37">
        <f>+LISTAS[[#This Row],[Precio]]+(LISTAS[[#This Row],[Precio]]*AH705)</f>
        <v>3267.1474146337105</v>
      </c>
      <c r="AJ705" s="38">
        <f t="shared" si="10"/>
        <v>1633.5737073168552</v>
      </c>
      <c r="AL705" s="35">
        <f>+AJ705/LISTAS[[#This Row],[COSTO]]-1</f>
        <v>1.0986301481460115</v>
      </c>
      <c r="AM705" t="str">
        <f>+LISTAS[[#This Row],[ID]]</f>
        <v>RESORTES LINEA AUTOMOTOR590</v>
      </c>
      <c r="AO705" s="43">
        <v>0.85</v>
      </c>
      <c r="AP705" s="39">
        <f>LISTAS[[#This Row],[COSTO]]+(LISTAS[[#This Row],[COSTO]]*AO705)</f>
        <v>1440.04</v>
      </c>
      <c r="AQ705" s="44">
        <f>IF(AO705="",0,AP705/LISTAS[[#This Row],[VENTA NETA]]-1)</f>
        <v>-1.4184393113931493E-2</v>
      </c>
      <c r="AS705" s="39">
        <v>576.79999999999995</v>
      </c>
      <c r="AT705" s="48">
        <f>+LISTAS[[#This Row],[COSTO]]/AS705-1</f>
        <v>0.34951456310679618</v>
      </c>
      <c r="BA705" t="s">
        <v>4923</v>
      </c>
      <c r="BB705" s="36"/>
    </row>
    <row r="706" spans="1:54" x14ac:dyDescent="0.35">
      <c r="A706" s="7" t="s">
        <v>6012</v>
      </c>
      <c r="B706" t="s">
        <v>4923</v>
      </c>
      <c r="C706">
        <v>594</v>
      </c>
      <c r="D706" t="s">
        <v>6013</v>
      </c>
      <c r="E706" s="2">
        <v>1207.6388999999999</v>
      </c>
      <c r="F706" s="7" t="str">
        <f>+_xlfn.XLOOKUP(LISTAS[[#This Row],[ID]],_01_CODIGOS_Y_COSTOS_xlsm[Producto y N°],_01_CODIGOS_Y_COSTOS_xlsm[FABRICA],"",0,1)</f>
        <v>ResortesGenerales</v>
      </c>
      <c r="G706" s="26">
        <f>LISTAS[[#This Row],[Precio]]*(1-0.46)</f>
        <v>652.12500599999998</v>
      </c>
      <c r="H706" s="1">
        <f>+_xlfn.XLOOKUP(LISTAS[[#This Row],[ID]],_01_CODIGOS_Y_COSTOS_xlsm[Producto y N°],_01_CODIGOS_Y_COSTOS_xlsm[COSTO],0,0,1)</f>
        <v>347.5</v>
      </c>
      <c r="I706" s="27">
        <f>+IFERROR(LISTAS[[#This Row],[VENTA NETA]]/LISTAS[[#This Row],[COSTO]]-1,0)</f>
        <v>0.8766187223021582</v>
      </c>
      <c r="J706" s="50" t="str">
        <f>IFERROR(VLOOKUP(LISTAS[[#This Row],[ID]],_01_CODIGOS_Y_COSTOS_xlsm[[Producto y N°]:[CODIGO]],2,0),"")</f>
        <v>2522</v>
      </c>
      <c r="M706" s="29"/>
      <c r="N706" s="92"/>
      <c r="O706" t="s">
        <v>6012</v>
      </c>
      <c r="AB706" s="12" t="str">
        <f>+LISTAS[[#This Row],[Codigo]]&amp;LISTAS[[#This Row],[Fabrica]]</f>
        <v>2522ResortesGenerales</v>
      </c>
      <c r="AC706" s="13" t="str">
        <f>+LISTAS[[#This Row],[Codigo]]</f>
        <v>2522</v>
      </c>
      <c r="AD706" s="13" t="str">
        <f>+LISTAS[[#This Row],[ID]]</f>
        <v>RESORTES LINEA AUTOMOTOR594</v>
      </c>
      <c r="AH706" s="36">
        <v>7.8364546995114415E-2</v>
      </c>
      <c r="AI706" s="37">
        <f>+LISTAS[[#This Row],[Precio]]+(LISTAS[[#This Row],[Precio]]*AH706)</f>
        <v>1302.2749753321782</v>
      </c>
      <c r="AJ706" s="38">
        <f t="shared" ref="AJ706:AJ769" si="11">+((100-50)*0.01)*AI706</f>
        <v>651.1374876660891</v>
      </c>
      <c r="AL706" s="35">
        <f>+AJ706/LISTAS[[#This Row],[COSTO]]-1</f>
        <v>0.87377694292399744</v>
      </c>
      <c r="AM706" t="str">
        <f>+LISTAS[[#This Row],[ID]]</f>
        <v>RESORTES LINEA AUTOMOTOR594</v>
      </c>
      <c r="AO706" s="43">
        <v>0.85</v>
      </c>
      <c r="AP706" s="39">
        <f>LISTAS[[#This Row],[COSTO]]+(LISTAS[[#This Row],[COSTO]]*AO706)</f>
        <v>642.875</v>
      </c>
      <c r="AQ706" s="44">
        <f>IF(AO706="",0,AP706/LISTAS[[#This Row],[VENTA NETA]]-1)</f>
        <v>-1.4184406233304303E-2</v>
      </c>
      <c r="AS706" s="39">
        <v>257.5</v>
      </c>
      <c r="AT706" s="48">
        <f>+LISTAS[[#This Row],[COSTO]]/AS706-1</f>
        <v>0.34951456310679618</v>
      </c>
      <c r="BA706" t="s">
        <v>4923</v>
      </c>
      <c r="BB706" s="36"/>
    </row>
    <row r="707" spans="1:54" x14ac:dyDescent="0.35">
      <c r="A707" s="7" t="s">
        <v>6014</v>
      </c>
      <c r="B707" t="s">
        <v>4923</v>
      </c>
      <c r="C707">
        <v>595</v>
      </c>
      <c r="D707" t="s">
        <v>6015</v>
      </c>
      <c r="E707" s="2">
        <v>1014.4167</v>
      </c>
      <c r="F707" s="7" t="str">
        <f>+_xlfn.XLOOKUP(LISTAS[[#This Row],[ID]],_01_CODIGOS_Y_COSTOS_xlsm[Producto y N°],_01_CODIGOS_Y_COSTOS_xlsm[FABRICA],"",0,1)</f>
        <v>ResortesGenerales</v>
      </c>
      <c r="G707" s="26">
        <f>LISTAS[[#This Row],[Precio]]*(1-0.46)</f>
        <v>547.78501800000004</v>
      </c>
      <c r="H707" s="1">
        <f>+_xlfn.XLOOKUP(LISTAS[[#This Row],[ID]],_01_CODIGOS_Y_COSTOS_xlsm[Producto y N°],_01_CODIGOS_Y_COSTOS_xlsm[COSTO],0,0,1)</f>
        <v>291.89999999999998</v>
      </c>
      <c r="I707" s="27">
        <f>+IFERROR(LISTAS[[#This Row],[VENTA NETA]]/LISTAS[[#This Row],[COSTO]]-1,0)</f>
        <v>0.87661876670092531</v>
      </c>
      <c r="J707" s="50" t="str">
        <f>IFERROR(VLOOKUP(LISTAS[[#This Row],[ID]],_01_CODIGOS_Y_COSTOS_xlsm[[Producto y N°]:[CODIGO]],2,0),"")</f>
        <v>2541</v>
      </c>
      <c r="M707" s="29"/>
      <c r="N707" s="92"/>
      <c r="O707" t="s">
        <v>6014</v>
      </c>
      <c r="AB707" s="12" t="str">
        <f>+LISTAS[[#This Row],[Codigo]]&amp;LISTAS[[#This Row],[Fabrica]]</f>
        <v>2541ResortesGenerales</v>
      </c>
      <c r="AC707" s="13" t="str">
        <f>+LISTAS[[#This Row],[Codigo]]</f>
        <v>2541</v>
      </c>
      <c r="AD707" s="13" t="str">
        <f>+LISTAS[[#This Row],[ID]]</f>
        <v>RESORTES LINEA AUTOMOTOR595</v>
      </c>
      <c r="AH707" s="36">
        <v>-9.4173780524103745E-2</v>
      </c>
      <c r="AI707" s="37">
        <f>+LISTAS[[#This Row],[Precio]]+(LISTAS[[#This Row],[Precio]]*AH707)</f>
        <v>918.88524433421435</v>
      </c>
      <c r="AJ707" s="38">
        <f t="shared" si="11"/>
        <v>459.44262216710717</v>
      </c>
      <c r="AL707" s="35">
        <f>+AJ707/LISTAS[[#This Row],[COSTO]]-1</f>
        <v>0.57397266929464608</v>
      </c>
      <c r="AM707" t="str">
        <f>+LISTAS[[#This Row],[ID]]</f>
        <v>RESORTES LINEA AUTOMOTOR595</v>
      </c>
      <c r="AO707" s="43">
        <v>0.85</v>
      </c>
      <c r="AP707" s="39">
        <f>LISTAS[[#This Row],[COSTO]]+(LISTAS[[#This Row],[COSTO]]*AO707)</f>
        <v>540.01499999999999</v>
      </c>
      <c r="AQ707" s="44">
        <f>IF(AO707="",0,AP707/LISTAS[[#This Row],[VENTA NETA]]-1)</f>
        <v>-1.4184429556633238E-2</v>
      </c>
      <c r="AS707" s="39">
        <v>216.3</v>
      </c>
      <c r="AT707" s="48">
        <f>+LISTAS[[#This Row],[COSTO]]/AS707-1</f>
        <v>0.34951456310679596</v>
      </c>
      <c r="BA707" t="s">
        <v>4923</v>
      </c>
      <c r="BB707" s="36"/>
    </row>
    <row r="708" spans="1:54" x14ac:dyDescent="0.35">
      <c r="A708" s="7" t="s">
        <v>6016</v>
      </c>
      <c r="B708" t="s">
        <v>4923</v>
      </c>
      <c r="C708">
        <v>598</v>
      </c>
      <c r="D708" t="s">
        <v>6017</v>
      </c>
      <c r="E708" s="2">
        <v>3091.5556000000001</v>
      </c>
      <c r="F708" s="7" t="str">
        <f>+_xlfn.XLOOKUP(LISTAS[[#This Row],[ID]],_01_CODIGOS_Y_COSTOS_xlsm[Producto y N°],_01_CODIGOS_Y_COSTOS_xlsm[FABRICA],"",0,1)</f>
        <v>ResortesGenerales</v>
      </c>
      <c r="G708" s="26">
        <f>LISTAS[[#This Row],[Precio]]*(1-0.46)</f>
        <v>1669.4400240000002</v>
      </c>
      <c r="H708" s="1">
        <f>+_xlfn.XLOOKUP(LISTAS[[#This Row],[ID]],_01_CODIGOS_Y_COSTOS_xlsm[Producto y N°],_01_CODIGOS_Y_COSTOS_xlsm[COSTO],0,0,1)</f>
        <v>889.6</v>
      </c>
      <c r="I708" s="27">
        <f>+IFERROR(LISTAS[[#This Row],[VENTA NETA]]/LISTAS[[#This Row],[COSTO]]-1,0)</f>
        <v>0.87661873201438878</v>
      </c>
      <c r="J708" s="50" t="str">
        <f>IFERROR(VLOOKUP(LISTAS[[#This Row],[ID]],_01_CODIGOS_Y_COSTOS_xlsm[[Producto y N°]:[CODIGO]],2,0),"")</f>
        <v>2526</v>
      </c>
      <c r="M708" s="29"/>
      <c r="N708" s="29"/>
      <c r="O708" t="s">
        <v>6016</v>
      </c>
      <c r="AB708" s="12" t="str">
        <f>+LISTAS[[#This Row],[Codigo]]&amp;LISTAS[[#This Row],[Fabrica]]</f>
        <v>2526ResortesGenerales</v>
      </c>
      <c r="AC708" s="13" t="str">
        <f>+LISTAS[[#This Row],[Codigo]]</f>
        <v>2526</v>
      </c>
      <c r="AD708" s="13" t="str">
        <f>+LISTAS[[#This Row],[ID]]</f>
        <v>RESORTES LINEA AUTOMOTOR598</v>
      </c>
      <c r="AH708" s="36">
        <v>0.50043464287023909</v>
      </c>
      <c r="AI708" s="37">
        <f>+LISTAS[[#This Row],[Precio]]+(LISTAS[[#This Row],[Precio]]*AH708)</f>
        <v>4638.677122599488</v>
      </c>
      <c r="AJ708" s="38">
        <f t="shared" si="11"/>
        <v>2319.338561299744</v>
      </c>
      <c r="AL708" s="35">
        <f>+AJ708/LISTAS[[#This Row],[COSTO]]-1</f>
        <v>1.6071701453459353</v>
      </c>
      <c r="AM708" t="str">
        <f>+LISTAS[[#This Row],[ID]]</f>
        <v>RESORTES LINEA AUTOMOTOR598</v>
      </c>
      <c r="AO708" s="43">
        <v>0.85</v>
      </c>
      <c r="AP708" s="39">
        <f>LISTAS[[#This Row],[COSTO]]+(LISTAS[[#This Row],[COSTO]]*AO708)</f>
        <v>1645.76</v>
      </c>
      <c r="AQ708" s="44">
        <f>IF(AO708="",0,AP708/LISTAS[[#This Row],[VENTA NETA]]-1)</f>
        <v>-1.4184411335282698E-2</v>
      </c>
      <c r="AS708" s="39">
        <v>659.2</v>
      </c>
      <c r="AT708" s="48">
        <f>+LISTAS[[#This Row],[COSTO]]/AS708-1</f>
        <v>0.34951456310679596</v>
      </c>
      <c r="BA708" t="s">
        <v>4923</v>
      </c>
      <c r="BB708" s="36"/>
    </row>
    <row r="709" spans="1:54" x14ac:dyDescent="0.35">
      <c r="A709" s="7" t="s">
        <v>6018</v>
      </c>
      <c r="B709" t="s">
        <v>4923</v>
      </c>
      <c r="C709">
        <v>599</v>
      </c>
      <c r="D709" t="s">
        <v>6019</v>
      </c>
      <c r="E709" s="2">
        <v>1545.7778000000001</v>
      </c>
      <c r="F709" s="7" t="str">
        <f>+_xlfn.XLOOKUP(LISTAS[[#This Row],[ID]],_01_CODIGOS_Y_COSTOS_xlsm[Producto y N°],_01_CODIGOS_Y_COSTOS_xlsm[FABRICA],"",0,1)</f>
        <v>ResortesGenerales</v>
      </c>
      <c r="G709" s="26">
        <f>LISTAS[[#This Row],[Precio]]*(1-0.46)</f>
        <v>834.72001200000011</v>
      </c>
      <c r="H709" s="1">
        <f>+_xlfn.XLOOKUP(LISTAS[[#This Row],[ID]],_01_CODIGOS_Y_COSTOS_xlsm[Producto y N°],_01_CODIGOS_Y_COSTOS_xlsm[COSTO],0,0,1)</f>
        <v>444.8</v>
      </c>
      <c r="I709" s="27">
        <f>+IFERROR(LISTAS[[#This Row],[VENTA NETA]]/LISTAS[[#This Row],[COSTO]]-1,0)</f>
        <v>0.87661873201438878</v>
      </c>
      <c r="J709" s="50" t="str">
        <f>IFERROR(VLOOKUP(LISTAS[[#This Row],[ID]],_01_CODIGOS_Y_COSTOS_xlsm[[Producto y N°]:[CODIGO]],2,0),"")</f>
        <v>2527</v>
      </c>
      <c r="M709" s="29"/>
      <c r="N709" s="29"/>
      <c r="O709" t="s">
        <v>6018</v>
      </c>
      <c r="AB709" s="12" t="str">
        <f>+LISTAS[[#This Row],[Codigo]]&amp;LISTAS[[#This Row],[Fabrica]]</f>
        <v>2527ResortesGenerales</v>
      </c>
      <c r="AC709" s="13" t="str">
        <f>+LISTAS[[#This Row],[Codigo]]</f>
        <v>2527</v>
      </c>
      <c r="AD709" s="13" t="str">
        <f>+LISTAS[[#This Row],[ID]]</f>
        <v>RESORTES LINEA AUTOMOTOR599</v>
      </c>
      <c r="AH709" s="36">
        <v>0.38030662015374661</v>
      </c>
      <c r="AI709" s="37">
        <f>+LISTAS[[#This Row],[Precio]]+(LISTAS[[#This Row],[Precio]]*AH709)</f>
        <v>2133.6473306266944</v>
      </c>
      <c r="AJ709" s="38">
        <f t="shared" si="11"/>
        <v>1066.8236653133472</v>
      </c>
      <c r="AL709" s="35">
        <f>+AJ709/LISTAS[[#This Row],[COSTO]]-1</f>
        <v>1.3984344993555466</v>
      </c>
      <c r="AM709" t="str">
        <f>+LISTAS[[#This Row],[ID]]</f>
        <v>RESORTES LINEA AUTOMOTOR599</v>
      </c>
      <c r="AO709" s="43">
        <v>0.85</v>
      </c>
      <c r="AP709" s="39">
        <f>LISTAS[[#This Row],[COSTO]]+(LISTAS[[#This Row],[COSTO]]*AO709)</f>
        <v>822.88</v>
      </c>
      <c r="AQ709" s="44">
        <f>IF(AO709="",0,AP709/LISTAS[[#This Row],[VENTA NETA]]-1)</f>
        <v>-1.4184411335282698E-2</v>
      </c>
      <c r="AS709" s="39">
        <v>329.6</v>
      </c>
      <c r="AT709" s="48">
        <f>+LISTAS[[#This Row],[COSTO]]/AS709-1</f>
        <v>0.34951456310679596</v>
      </c>
      <c r="BA709" t="s">
        <v>4923</v>
      </c>
      <c r="BB709" s="36"/>
    </row>
    <row r="710" spans="1:54" x14ac:dyDescent="0.35">
      <c r="A710" s="7" t="s">
        <v>6020</v>
      </c>
      <c r="B710" t="s">
        <v>4923</v>
      </c>
      <c r="C710">
        <v>600</v>
      </c>
      <c r="D710" t="s">
        <v>6021</v>
      </c>
      <c r="E710" s="2">
        <v>1159.3333</v>
      </c>
      <c r="F710" s="7" t="str">
        <f>+_xlfn.XLOOKUP(LISTAS[[#This Row],[ID]],_01_CODIGOS_Y_COSTOS_xlsm[Producto y N°],_01_CODIGOS_Y_COSTOS_xlsm[FABRICA],"",0,1)</f>
        <v>ResortesGenerales</v>
      </c>
      <c r="G710" s="26">
        <f>LISTAS[[#This Row],[Precio]]*(1-0.46)</f>
        <v>626.03998200000001</v>
      </c>
      <c r="H710" s="1">
        <f>+_xlfn.XLOOKUP(LISTAS[[#This Row],[ID]],_01_CODIGOS_Y_COSTOS_xlsm[Producto y N°],_01_CODIGOS_Y_COSTOS_xlsm[COSTO],0,0,1)</f>
        <v>333.6</v>
      </c>
      <c r="I710" s="27">
        <f>+IFERROR(LISTAS[[#This Row],[VENTA NETA]]/LISTAS[[#This Row],[COSTO]]-1,0)</f>
        <v>0.8766186510791365</v>
      </c>
      <c r="J710" s="50" t="str">
        <f>IFERROR(VLOOKUP(LISTAS[[#This Row],[ID]],_01_CODIGOS_Y_COSTOS_xlsm[[Producto y N°]:[CODIGO]],2,0),"")</f>
        <v>2528</v>
      </c>
      <c r="M710" s="29"/>
      <c r="N710" s="92"/>
      <c r="O710" t="s">
        <v>6020</v>
      </c>
      <c r="AB710" s="12" t="str">
        <f>+LISTAS[[#This Row],[Codigo]]&amp;LISTAS[[#This Row],[Fabrica]]</f>
        <v>2528ResortesGenerales</v>
      </c>
      <c r="AC710" s="13" t="str">
        <f>+LISTAS[[#This Row],[Codigo]]</f>
        <v>2528</v>
      </c>
      <c r="AD710" s="13" t="str">
        <f>+LISTAS[[#This Row],[ID]]</f>
        <v>RESORTES LINEA AUTOMOTOR600</v>
      </c>
      <c r="AH710" s="36">
        <v>3.5229965115309847E-2</v>
      </c>
      <c r="AI710" s="37">
        <f>+LISTAS[[#This Row],[Precio]]+(LISTAS[[#This Row],[Precio]]*AH710)</f>
        <v>1200.176571716017</v>
      </c>
      <c r="AJ710" s="38">
        <f t="shared" si="11"/>
        <v>600.08828585800848</v>
      </c>
      <c r="AL710" s="35">
        <f>+AJ710/LISTAS[[#This Row],[COSTO]]-1</f>
        <v>0.79882579693647604</v>
      </c>
      <c r="AM710" t="str">
        <f>+LISTAS[[#This Row],[ID]]</f>
        <v>RESORTES LINEA AUTOMOTOR600</v>
      </c>
      <c r="AO710" s="43">
        <v>0.85</v>
      </c>
      <c r="AP710" s="39">
        <f>LISTAS[[#This Row],[COSTO]]+(LISTAS[[#This Row],[COSTO]]*AO710)</f>
        <v>617.16000000000008</v>
      </c>
      <c r="AQ710" s="44">
        <f>IF(AO710="",0,AP710/LISTAS[[#This Row],[VENTA NETA]]-1)</f>
        <v>-1.4184368818795257E-2</v>
      </c>
      <c r="AS710" s="39">
        <v>247.2</v>
      </c>
      <c r="AT710" s="48">
        <f>+LISTAS[[#This Row],[COSTO]]/AS710-1</f>
        <v>0.34951456310679618</v>
      </c>
      <c r="BA710" t="s">
        <v>4923</v>
      </c>
      <c r="BB710" s="36"/>
    </row>
    <row r="711" spans="1:54" x14ac:dyDescent="0.35">
      <c r="A711" s="7" t="s">
        <v>6022</v>
      </c>
      <c r="B711" t="s">
        <v>4923</v>
      </c>
      <c r="C711">
        <v>601</v>
      </c>
      <c r="D711" t="s">
        <v>6023</v>
      </c>
      <c r="E711" s="2">
        <v>1159.3333</v>
      </c>
      <c r="F711" s="7" t="str">
        <f>+_xlfn.XLOOKUP(LISTAS[[#This Row],[ID]],_01_CODIGOS_Y_COSTOS_xlsm[Producto y N°],_01_CODIGOS_Y_COSTOS_xlsm[FABRICA],"",0,1)</f>
        <v>ResortesGenerales</v>
      </c>
      <c r="G711" s="26">
        <f>LISTAS[[#This Row],[Precio]]*(1-0.46)</f>
        <v>626.03998200000001</v>
      </c>
      <c r="H711" s="1">
        <f>+_xlfn.XLOOKUP(LISTAS[[#This Row],[ID]],_01_CODIGOS_Y_COSTOS_xlsm[Producto y N°],_01_CODIGOS_Y_COSTOS_xlsm[COSTO],0,0,1)</f>
        <v>333.6</v>
      </c>
      <c r="I711" s="27">
        <f>+IFERROR(LISTAS[[#This Row],[VENTA NETA]]/LISTAS[[#This Row],[COSTO]]-1,0)</f>
        <v>0.8766186510791365</v>
      </c>
      <c r="J711" s="50" t="str">
        <f>IFERROR(VLOOKUP(LISTAS[[#This Row],[ID]],_01_CODIGOS_Y_COSTOS_xlsm[[Producto y N°]:[CODIGO]],2,0),"")</f>
        <v>2529</v>
      </c>
      <c r="M711" s="29"/>
      <c r="N711" s="92"/>
      <c r="O711" t="s">
        <v>6022</v>
      </c>
      <c r="AB711" s="12" t="str">
        <f>+LISTAS[[#This Row],[Codigo]]&amp;LISTAS[[#This Row],[Fabrica]]</f>
        <v>2529ResortesGenerales</v>
      </c>
      <c r="AC711" s="13" t="str">
        <f>+LISTAS[[#This Row],[Codigo]]</f>
        <v>2529</v>
      </c>
      <c r="AD711" s="13" t="str">
        <f>+LISTAS[[#This Row],[ID]]</f>
        <v>RESORTES LINEA AUTOMOTOR601</v>
      </c>
      <c r="AH711" s="36">
        <v>3.5229965115309847E-2</v>
      </c>
      <c r="AI711" s="37">
        <f>+LISTAS[[#This Row],[Precio]]+(LISTAS[[#This Row],[Precio]]*AH711)</f>
        <v>1200.176571716017</v>
      </c>
      <c r="AJ711" s="38">
        <f t="shared" si="11"/>
        <v>600.08828585800848</v>
      </c>
      <c r="AL711" s="35">
        <f>+AJ711/LISTAS[[#This Row],[COSTO]]-1</f>
        <v>0.79882579693647604</v>
      </c>
      <c r="AM711" t="str">
        <f>+LISTAS[[#This Row],[ID]]</f>
        <v>RESORTES LINEA AUTOMOTOR601</v>
      </c>
      <c r="AO711" s="43">
        <v>0.85</v>
      </c>
      <c r="AP711" s="39">
        <f>LISTAS[[#This Row],[COSTO]]+(LISTAS[[#This Row],[COSTO]]*AO711)</f>
        <v>617.16000000000008</v>
      </c>
      <c r="AQ711" s="44">
        <f>IF(AO711="",0,AP711/LISTAS[[#This Row],[VENTA NETA]]-1)</f>
        <v>-1.4184368818795257E-2</v>
      </c>
      <c r="AS711" s="39">
        <v>247.2</v>
      </c>
      <c r="AT711" s="48">
        <f>+LISTAS[[#This Row],[COSTO]]/AS711-1</f>
        <v>0.34951456310679618</v>
      </c>
      <c r="BA711" t="s">
        <v>4923</v>
      </c>
      <c r="BB711" s="36"/>
    </row>
    <row r="712" spans="1:54" x14ac:dyDescent="0.35">
      <c r="A712" s="7" t="s">
        <v>6024</v>
      </c>
      <c r="B712" t="s">
        <v>4923</v>
      </c>
      <c r="C712">
        <v>606</v>
      </c>
      <c r="D712" t="s">
        <v>6025</v>
      </c>
      <c r="E712" s="2">
        <v>1883.9167</v>
      </c>
      <c r="F712" s="7" t="str">
        <f>+_xlfn.XLOOKUP(LISTAS[[#This Row],[ID]],_01_CODIGOS_Y_COSTOS_xlsm[Producto y N°],_01_CODIGOS_Y_COSTOS_xlsm[FABRICA],"",0,1)</f>
        <v>ResortesGenerales</v>
      </c>
      <c r="G712" s="26">
        <f>LISTAS[[#This Row],[Precio]]*(1-0.46)</f>
        <v>1017.315018</v>
      </c>
      <c r="H712" s="1">
        <f>+_xlfn.XLOOKUP(LISTAS[[#This Row],[ID]],_01_CODIGOS_Y_COSTOS_xlsm[Producto y N°],_01_CODIGOS_Y_COSTOS_xlsm[COSTO],0,0,1)</f>
        <v>542.1</v>
      </c>
      <c r="I712" s="27">
        <f>+IFERROR(LISTAS[[#This Row],[VENTA NETA]]/LISTAS[[#This Row],[COSTO]]-1,0)</f>
        <v>0.87661873824017711</v>
      </c>
      <c r="J712" s="50" t="str">
        <f>IFERROR(VLOOKUP(LISTAS[[#This Row],[ID]],_01_CODIGOS_Y_COSTOS_xlsm[[Producto y N°]:[CODIGO]],2,0),"")</f>
        <v>2534</v>
      </c>
      <c r="M712" s="29"/>
      <c r="N712" s="29"/>
      <c r="O712" t="s">
        <v>6024</v>
      </c>
      <c r="AB712" s="12" t="str">
        <f>+LISTAS[[#This Row],[Codigo]]&amp;LISTAS[[#This Row],[Fabrica]]</f>
        <v>2534ResortesGenerales</v>
      </c>
      <c r="AC712" s="13" t="str">
        <f>+LISTAS[[#This Row],[Codigo]]</f>
        <v>2534</v>
      </c>
      <c r="AD712" s="13" t="str">
        <f>+LISTAS[[#This Row],[ID]]</f>
        <v>RESORTES LINEA AUTOMOTOR606</v>
      </c>
      <c r="AH712" s="36">
        <v>0.314299334914655</v>
      </c>
      <c r="AI712" s="37">
        <f>+LISTAS[[#This Row],[Precio]]+(LISTAS[[#This Row],[Precio]]*AH712)</f>
        <v>2476.0304658446116</v>
      </c>
      <c r="AJ712" s="38">
        <f t="shared" si="11"/>
        <v>1238.0152329223058</v>
      </c>
      <c r="AL712" s="35">
        <f>+AJ712/LISTAS[[#This Row],[COSTO]]-1</f>
        <v>1.2837395921828181</v>
      </c>
      <c r="AM712" t="str">
        <f>+LISTAS[[#This Row],[ID]]</f>
        <v>RESORTES LINEA AUTOMOTOR606</v>
      </c>
      <c r="AO712" s="43">
        <v>0.85</v>
      </c>
      <c r="AP712" s="39">
        <f>LISTAS[[#This Row],[COSTO]]+(LISTAS[[#This Row],[COSTO]]*AO712)</f>
        <v>1002.885</v>
      </c>
      <c r="AQ712" s="44">
        <f>IF(AO712="",0,AP712/LISTAS[[#This Row],[VENTA NETA]]-1)</f>
        <v>-1.4184414605781459E-2</v>
      </c>
      <c r="AS712" s="39">
        <v>401.7</v>
      </c>
      <c r="AT712" s="48">
        <f>+LISTAS[[#This Row],[COSTO]]/AS712-1</f>
        <v>0.34951456310679618</v>
      </c>
      <c r="BA712" t="s">
        <v>4923</v>
      </c>
      <c r="BB712" s="36"/>
    </row>
    <row r="713" spans="1:54" x14ac:dyDescent="0.35">
      <c r="A713" s="7" t="s">
        <v>6026</v>
      </c>
      <c r="B713" t="s">
        <v>4923</v>
      </c>
      <c r="C713">
        <v>607</v>
      </c>
      <c r="D713" t="s">
        <v>6027</v>
      </c>
      <c r="E713" s="2">
        <v>1255.9444000000001</v>
      </c>
      <c r="F713" s="7" t="str">
        <f>+_xlfn.XLOOKUP(LISTAS[[#This Row],[ID]],_01_CODIGOS_Y_COSTOS_xlsm[Producto y N°],_01_CODIGOS_Y_COSTOS_xlsm[FABRICA],"",0,1)</f>
        <v>ResortesGenerales</v>
      </c>
      <c r="G713" s="26">
        <f>LISTAS[[#This Row],[Precio]]*(1-0.46)</f>
        <v>678.2099760000001</v>
      </c>
      <c r="H713" s="1">
        <f>+_xlfn.XLOOKUP(LISTAS[[#This Row],[ID]],_01_CODIGOS_Y_COSTOS_xlsm[Producto y N°],_01_CODIGOS_Y_COSTOS_xlsm[COSTO],0,0,1)</f>
        <v>361.4</v>
      </c>
      <c r="I713" s="27">
        <f>+IFERROR(LISTAS[[#This Row],[VENTA NETA]]/LISTAS[[#This Row],[COSTO]]-1,0)</f>
        <v>0.87661863862755984</v>
      </c>
      <c r="J713" s="50" t="str">
        <f>IFERROR(VLOOKUP(LISTAS[[#This Row],[ID]],_01_CODIGOS_Y_COSTOS_xlsm[[Producto y N°]:[CODIGO]],2,0),"")</f>
        <v>2535</v>
      </c>
      <c r="M713" s="29"/>
      <c r="N713" s="29"/>
      <c r="O713" t="s">
        <v>6026</v>
      </c>
      <c r="AB713" s="12" t="str">
        <f>+LISTAS[[#This Row],[Codigo]]&amp;LISTAS[[#This Row],[Fabrica]]</f>
        <v>2535ResortesGenerales</v>
      </c>
      <c r="AC713" s="13" t="str">
        <f>+LISTAS[[#This Row],[Codigo]]</f>
        <v>2535</v>
      </c>
      <c r="AD713" s="13" t="str">
        <f>+LISTAS[[#This Row],[ID]]</f>
        <v>RESORTES LINEA AUTOMOTOR607</v>
      </c>
      <c r="AH713" s="36">
        <v>-6.5461899187120975E-2</v>
      </c>
      <c r="AI713" s="37">
        <f>+LISTAS[[#This Row],[Precio]]+(LISTAS[[#This Row],[Precio]]*AH713)</f>
        <v>1173.727894302571</v>
      </c>
      <c r="AJ713" s="38">
        <f t="shared" si="11"/>
        <v>586.86394715128552</v>
      </c>
      <c r="AL713" s="35">
        <f>+AJ713/LISTAS[[#This Row],[COSTO]]-1</f>
        <v>0.62386260971578733</v>
      </c>
      <c r="AM713" t="str">
        <f>+LISTAS[[#This Row],[ID]]</f>
        <v>RESORTES LINEA AUTOMOTOR607</v>
      </c>
      <c r="AO713" s="43">
        <v>0.85</v>
      </c>
      <c r="AP713" s="39">
        <f>LISTAS[[#This Row],[COSTO]]+(LISTAS[[#This Row],[COSTO]]*AO713)</f>
        <v>668.58999999999992</v>
      </c>
      <c r="AQ713" s="44">
        <f>IF(AO713="",0,AP713/LISTAS[[#This Row],[VENTA NETA]]-1)</f>
        <v>-1.4184362277797291E-2</v>
      </c>
      <c r="AS713" s="39">
        <v>267.8</v>
      </c>
      <c r="AT713" s="48">
        <f>+LISTAS[[#This Row],[COSTO]]/AS713-1</f>
        <v>0.34951456310679596</v>
      </c>
      <c r="BA713" t="s">
        <v>4923</v>
      </c>
      <c r="BB713" s="36"/>
    </row>
    <row r="714" spans="1:54" x14ac:dyDescent="0.35">
      <c r="A714" s="7" t="s">
        <v>6028</v>
      </c>
      <c r="B714" t="s">
        <v>4923</v>
      </c>
      <c r="C714">
        <v>608</v>
      </c>
      <c r="D714" t="s">
        <v>6029</v>
      </c>
      <c r="E714" s="2">
        <v>1739</v>
      </c>
      <c r="F714" s="7" t="str">
        <f>+_xlfn.XLOOKUP(LISTAS[[#This Row],[ID]],_01_CODIGOS_Y_COSTOS_xlsm[Producto y N°],_01_CODIGOS_Y_COSTOS_xlsm[FABRICA],"",0,1)</f>
        <v>ResortesGenerales</v>
      </c>
      <c r="G714" s="26">
        <f>LISTAS[[#This Row],[Precio]]*(1-0.46)</f>
        <v>939.06000000000006</v>
      </c>
      <c r="H714" s="1">
        <f>+_xlfn.XLOOKUP(LISTAS[[#This Row],[ID]],_01_CODIGOS_Y_COSTOS_xlsm[Producto y N°],_01_CODIGOS_Y_COSTOS_xlsm[COSTO],0,0,1)</f>
        <v>500.4</v>
      </c>
      <c r="I714" s="27">
        <f>+IFERROR(LISTAS[[#This Row],[VENTA NETA]]/LISTAS[[#This Row],[COSTO]]-1,0)</f>
        <v>0.8766187050359715</v>
      </c>
      <c r="J714" s="50" t="str">
        <f>IFERROR(VLOOKUP(LISTAS[[#This Row],[ID]],_01_CODIGOS_Y_COSTOS_xlsm[[Producto y N°]:[CODIGO]],2,0),"")</f>
        <v>2536</v>
      </c>
      <c r="M714" s="29"/>
      <c r="N714" s="92"/>
      <c r="O714" t="s">
        <v>6028</v>
      </c>
      <c r="AB714" s="12" t="str">
        <f>+LISTAS[[#This Row],[Codigo]]&amp;LISTAS[[#This Row],[Fabrica]]</f>
        <v>2536ResortesGenerales</v>
      </c>
      <c r="AC714" s="13" t="str">
        <f>+LISTAS[[#This Row],[Codigo]]</f>
        <v>2536</v>
      </c>
      <c r="AD714" s="13" t="str">
        <f>+LISTAS[[#This Row],[ID]]</f>
        <v>RESORTES LINEA AUTOMOTOR608</v>
      </c>
      <c r="AH714" s="36">
        <v>-2.9402571887837126E-2</v>
      </c>
      <c r="AI714" s="37">
        <f>+LISTAS[[#This Row],[Precio]]+(LISTAS[[#This Row],[Precio]]*AH714)</f>
        <v>1687.8689274870512</v>
      </c>
      <c r="AJ714" s="38">
        <f t="shared" si="11"/>
        <v>843.93446374352561</v>
      </c>
      <c r="AL714" s="35">
        <f>+AJ714/LISTAS[[#This Row],[COSTO]]-1</f>
        <v>0.68651971171767712</v>
      </c>
      <c r="AM714" t="str">
        <f>+LISTAS[[#This Row],[ID]]</f>
        <v>RESORTES LINEA AUTOMOTOR608</v>
      </c>
      <c r="AO714" s="43">
        <v>0.85</v>
      </c>
      <c r="AP714" s="39">
        <f>LISTAS[[#This Row],[COSTO]]+(LISTAS[[#This Row],[COSTO]]*AO714)</f>
        <v>925.74</v>
      </c>
      <c r="AQ714" s="44">
        <f>IF(AO714="",0,AP714/LISTAS[[#This Row],[VENTA NETA]]-1)</f>
        <v>-1.4184397163120588E-2</v>
      </c>
      <c r="AS714" s="39">
        <v>370.8</v>
      </c>
      <c r="AT714" s="48">
        <f>+LISTAS[[#This Row],[COSTO]]/AS714-1</f>
        <v>0.34951456310679596</v>
      </c>
      <c r="BA714" t="s">
        <v>4923</v>
      </c>
      <c r="BB714" s="36"/>
    </row>
    <row r="715" spans="1:54" x14ac:dyDescent="0.35">
      <c r="A715" s="7" t="s">
        <v>6030</v>
      </c>
      <c r="B715" t="s">
        <v>4923</v>
      </c>
      <c r="C715">
        <v>609</v>
      </c>
      <c r="D715" t="s">
        <v>6031</v>
      </c>
      <c r="E715" s="2">
        <v>3816.1388999999999</v>
      </c>
      <c r="F715" s="7" t="str">
        <f>+_xlfn.XLOOKUP(LISTAS[[#This Row],[ID]],_01_CODIGOS_Y_COSTOS_xlsm[Producto y N°],_01_CODIGOS_Y_COSTOS_xlsm[FABRICA],"",0,1)</f>
        <v>ResortesGenerales</v>
      </c>
      <c r="G715" s="26">
        <f>LISTAS[[#This Row],[Precio]]*(1-0.46)</f>
        <v>2060.7150059999999</v>
      </c>
      <c r="H715" s="1">
        <f>+_xlfn.XLOOKUP(LISTAS[[#This Row],[ID]],_01_CODIGOS_Y_COSTOS_xlsm[Producto y N°],_01_CODIGOS_Y_COSTOS_xlsm[COSTO],0,0,1)</f>
        <v>1098.0999999999999</v>
      </c>
      <c r="I715" s="27">
        <f>+IFERROR(LISTAS[[#This Row],[VENTA NETA]]/LISTAS[[#This Row],[COSTO]]-1,0)</f>
        <v>0.87661871049995455</v>
      </c>
      <c r="J715" s="50" t="str">
        <f>IFERROR(VLOOKUP(LISTAS[[#This Row],[ID]],_01_CODIGOS_Y_COSTOS_xlsm[[Producto y N°]:[CODIGO]],2,0),"")</f>
        <v>2537</v>
      </c>
      <c r="M715" s="29"/>
      <c r="N715" s="92"/>
      <c r="O715" t="s">
        <v>6030</v>
      </c>
      <c r="AB715" s="12" t="str">
        <f>+LISTAS[[#This Row],[Codigo]]&amp;LISTAS[[#This Row],[Fabrica]]</f>
        <v>2537ResortesGenerales</v>
      </c>
      <c r="AC715" s="13" t="str">
        <f>+LISTAS[[#This Row],[Codigo]]</f>
        <v>2537</v>
      </c>
      <c r="AD715" s="13" t="str">
        <f>+LISTAS[[#This Row],[ID]]</f>
        <v>RESORTES LINEA AUTOMOTOR609</v>
      </c>
      <c r="AH715" s="36">
        <v>0.89318897906896244</v>
      </c>
      <c r="AI715" s="37">
        <f>+LISTAS[[#This Row],[Precio]]+(LISTAS[[#This Row],[Precio]]*AH715)</f>
        <v>7224.6721080763527</v>
      </c>
      <c r="AJ715" s="38">
        <f t="shared" si="11"/>
        <v>3612.3360540381764</v>
      </c>
      <c r="AL715" s="35">
        <f>+AJ715/LISTAS[[#This Row],[COSTO]]-1</f>
        <v>2.2896239450306681</v>
      </c>
      <c r="AM715" t="str">
        <f>+LISTAS[[#This Row],[ID]]</f>
        <v>RESORTES LINEA AUTOMOTOR609</v>
      </c>
      <c r="AO715" s="43">
        <v>0.85</v>
      </c>
      <c r="AP715" s="39">
        <f>LISTAS[[#This Row],[COSTO]]+(LISTAS[[#This Row],[COSTO]]*AO715)</f>
        <v>2031.4849999999997</v>
      </c>
      <c r="AQ715" s="44">
        <f>IF(AO715="",0,AP715/LISTAS[[#This Row],[VENTA NETA]]-1)</f>
        <v>-1.4184400033432021E-2</v>
      </c>
      <c r="AS715" s="39">
        <v>813.7</v>
      </c>
      <c r="AT715" s="48">
        <f>+LISTAS[[#This Row],[COSTO]]/AS715-1</f>
        <v>0.34951456310679596</v>
      </c>
      <c r="BA715" t="s">
        <v>4923</v>
      </c>
      <c r="BB715" s="36"/>
    </row>
    <row r="716" spans="1:54" x14ac:dyDescent="0.35">
      <c r="A716" s="7" t="s">
        <v>6032</v>
      </c>
      <c r="B716" t="s">
        <v>4923</v>
      </c>
      <c r="C716">
        <v>612</v>
      </c>
      <c r="D716" t="s">
        <v>6033</v>
      </c>
      <c r="E716" s="2">
        <v>1207.6388999999999</v>
      </c>
      <c r="F716" s="7" t="str">
        <f>+_xlfn.XLOOKUP(LISTAS[[#This Row],[ID]],_01_CODIGOS_Y_COSTOS_xlsm[Producto y N°],_01_CODIGOS_Y_COSTOS_xlsm[FABRICA],"",0,1)</f>
        <v>ResortesGenerales</v>
      </c>
      <c r="G716" s="26">
        <f>LISTAS[[#This Row],[Precio]]*(1-0.46)</f>
        <v>652.12500599999998</v>
      </c>
      <c r="H716" s="1">
        <f>+_xlfn.XLOOKUP(LISTAS[[#This Row],[ID]],_01_CODIGOS_Y_COSTOS_xlsm[Producto y N°],_01_CODIGOS_Y_COSTOS_xlsm[COSTO],0,0,1)</f>
        <v>347.5</v>
      </c>
      <c r="I716" s="27">
        <f>+IFERROR(LISTAS[[#This Row],[VENTA NETA]]/LISTAS[[#This Row],[COSTO]]-1,0)</f>
        <v>0.8766187223021582</v>
      </c>
      <c r="J716" s="50" t="str">
        <f>IFERROR(VLOOKUP(LISTAS[[#This Row],[ID]],_01_CODIGOS_Y_COSTOS_xlsm[[Producto y N°]:[CODIGO]],2,0),"")</f>
        <v>2522</v>
      </c>
      <c r="M716" s="29"/>
      <c r="N716" s="92"/>
      <c r="O716" t="s">
        <v>6032</v>
      </c>
      <c r="AB716" s="12" t="str">
        <f>+LISTAS[[#This Row],[Codigo]]&amp;LISTAS[[#This Row],[Fabrica]]</f>
        <v>2522ResortesGenerales</v>
      </c>
      <c r="AC716" s="13" t="str">
        <f>+LISTAS[[#This Row],[Codigo]]</f>
        <v>2522</v>
      </c>
      <c r="AD716" s="13" t="str">
        <f>+LISTAS[[#This Row],[ID]]</f>
        <v>RESORTES LINEA AUTOMOTOR612</v>
      </c>
      <c r="AH716" s="36">
        <v>-3.7032016387400502E-2</v>
      </c>
      <c r="AI716" s="37">
        <f>+LISTAS[[#This Row],[Precio]]+(LISTAS[[#This Row],[Precio]]*AH716)</f>
        <v>1162.9175964651376</v>
      </c>
      <c r="AJ716" s="38">
        <f t="shared" si="11"/>
        <v>581.45879823256882</v>
      </c>
      <c r="AL716" s="35">
        <f>+AJ716/LISTAS[[#This Row],[COSTO]]-1</f>
        <v>0.67326272872681669</v>
      </c>
      <c r="AM716" t="str">
        <f>+LISTAS[[#This Row],[ID]]</f>
        <v>RESORTES LINEA AUTOMOTOR612</v>
      </c>
      <c r="AO716" s="43">
        <v>0.85</v>
      </c>
      <c r="AP716" s="39">
        <f>LISTAS[[#This Row],[COSTO]]+(LISTAS[[#This Row],[COSTO]]*AO716)</f>
        <v>642.875</v>
      </c>
      <c r="AQ716" s="44">
        <f>IF(AO716="",0,AP716/LISTAS[[#This Row],[VENTA NETA]]-1)</f>
        <v>-1.4184406233304303E-2</v>
      </c>
      <c r="AS716" s="39">
        <v>257.5</v>
      </c>
      <c r="AT716" s="48">
        <f>+LISTAS[[#This Row],[COSTO]]/AS716-1</f>
        <v>0.34951456310679618</v>
      </c>
      <c r="BA716" t="s">
        <v>4923</v>
      </c>
      <c r="BB716" s="36"/>
    </row>
    <row r="717" spans="1:54" x14ac:dyDescent="0.35">
      <c r="A717" s="7" t="s">
        <v>6034</v>
      </c>
      <c r="B717" t="s">
        <v>4923</v>
      </c>
      <c r="C717">
        <v>613</v>
      </c>
      <c r="D717" t="s">
        <v>6035</v>
      </c>
      <c r="E717" s="2">
        <v>1207.6388999999999</v>
      </c>
      <c r="F717" s="7" t="str">
        <f>+_xlfn.XLOOKUP(LISTAS[[#This Row],[ID]],_01_CODIGOS_Y_COSTOS_xlsm[Producto y N°],_01_CODIGOS_Y_COSTOS_xlsm[FABRICA],"",0,1)</f>
        <v>ResortesGenerales</v>
      </c>
      <c r="G717" s="26">
        <f>LISTAS[[#This Row],[Precio]]*(1-0.46)</f>
        <v>652.12500599999998</v>
      </c>
      <c r="H717" s="1">
        <f>+_xlfn.XLOOKUP(LISTAS[[#This Row],[ID]],_01_CODIGOS_Y_COSTOS_xlsm[Producto y N°],_01_CODIGOS_Y_COSTOS_xlsm[COSTO],0,0,1)</f>
        <v>347.5</v>
      </c>
      <c r="I717" s="27">
        <f>+IFERROR(LISTAS[[#This Row],[VENTA NETA]]/LISTAS[[#This Row],[COSTO]]-1,0)</f>
        <v>0.8766187223021582</v>
      </c>
      <c r="J717" s="50" t="str">
        <f>IFERROR(VLOOKUP(LISTAS[[#This Row],[ID]],_01_CODIGOS_Y_COSTOS_xlsm[[Producto y N°]:[CODIGO]],2,0),"")</f>
        <v>2523</v>
      </c>
      <c r="M717" s="29"/>
      <c r="N717" s="92"/>
      <c r="O717" t="s">
        <v>6034</v>
      </c>
      <c r="AB717" s="12" t="str">
        <f>+LISTAS[[#This Row],[Codigo]]&amp;LISTAS[[#This Row],[Fabrica]]</f>
        <v>2523ResortesGenerales</v>
      </c>
      <c r="AC717" s="13" t="str">
        <f>+LISTAS[[#This Row],[Codigo]]</f>
        <v>2523</v>
      </c>
      <c r="AD717" s="13" t="str">
        <f>+LISTAS[[#This Row],[ID]]</f>
        <v>RESORTES LINEA AUTOMOTOR613</v>
      </c>
      <c r="AH717" s="36">
        <v>-3.7032016387400502E-2</v>
      </c>
      <c r="AI717" s="37">
        <f>+LISTAS[[#This Row],[Precio]]+(LISTAS[[#This Row],[Precio]]*AH717)</f>
        <v>1162.9175964651376</v>
      </c>
      <c r="AJ717" s="38">
        <f t="shared" si="11"/>
        <v>581.45879823256882</v>
      </c>
      <c r="AL717" s="35">
        <f>+AJ717/LISTAS[[#This Row],[COSTO]]-1</f>
        <v>0.67326272872681669</v>
      </c>
      <c r="AM717" t="str">
        <f>+LISTAS[[#This Row],[ID]]</f>
        <v>RESORTES LINEA AUTOMOTOR613</v>
      </c>
      <c r="AO717" s="43">
        <v>0.85</v>
      </c>
      <c r="AP717" s="39">
        <f>LISTAS[[#This Row],[COSTO]]+(LISTAS[[#This Row],[COSTO]]*AO717)</f>
        <v>642.875</v>
      </c>
      <c r="AQ717" s="44">
        <f>IF(AO717="",0,AP717/LISTAS[[#This Row],[VENTA NETA]]-1)</f>
        <v>-1.4184406233304303E-2</v>
      </c>
      <c r="AS717" s="39">
        <v>257.5</v>
      </c>
      <c r="AT717" s="48">
        <f>+LISTAS[[#This Row],[COSTO]]/AS717-1</f>
        <v>0.34951456310679618</v>
      </c>
      <c r="BA717" t="s">
        <v>4923</v>
      </c>
      <c r="BB717" s="36"/>
    </row>
    <row r="718" spans="1:54" x14ac:dyDescent="0.35">
      <c r="A718" s="7" t="s">
        <v>6036</v>
      </c>
      <c r="B718" t="s">
        <v>4923</v>
      </c>
      <c r="C718">
        <v>615</v>
      </c>
      <c r="D718" t="s">
        <v>6037</v>
      </c>
      <c r="E718" s="2">
        <v>2463.5832999999998</v>
      </c>
      <c r="F718" s="7" t="str">
        <f>+_xlfn.XLOOKUP(LISTAS[[#This Row],[ID]],_01_CODIGOS_Y_COSTOS_xlsm[Producto y N°],_01_CODIGOS_Y_COSTOS_xlsm[FABRICA],"",0,1)</f>
        <v>ResortesGenerales</v>
      </c>
      <c r="G718" s="26">
        <f>LISTAS[[#This Row],[Precio]]*(1-0.46)</f>
        <v>1330.3349820000001</v>
      </c>
      <c r="H718" s="1">
        <f>+_xlfn.XLOOKUP(LISTAS[[#This Row],[ID]],_01_CODIGOS_Y_COSTOS_xlsm[Producto y N°],_01_CODIGOS_Y_COSTOS_xlsm[COSTO],0,0,1)</f>
        <v>708.9</v>
      </c>
      <c r="I718" s="27">
        <f>+IFERROR(LISTAS[[#This Row],[VENTA NETA]]/LISTAS[[#This Row],[COSTO]]-1,0)</f>
        <v>0.87661867964451989</v>
      </c>
      <c r="J718" s="50" t="str">
        <f>IFERROR(VLOOKUP(LISTAS[[#This Row],[ID]],_01_CODIGOS_Y_COSTOS_xlsm[[Producto y N°]:[CODIGO]],2,0),"")</f>
        <v>2543</v>
      </c>
      <c r="M718" s="29"/>
      <c r="N718" s="92"/>
      <c r="O718" t="s">
        <v>6036</v>
      </c>
      <c r="AB718" s="12" t="str">
        <f>+LISTAS[[#This Row],[Codigo]]&amp;LISTAS[[#This Row],[Fabrica]]</f>
        <v>2543ResortesGenerales</v>
      </c>
      <c r="AC718" s="13" t="str">
        <f>+LISTAS[[#This Row],[Codigo]]</f>
        <v>2543</v>
      </c>
      <c r="AD718" s="13" t="str">
        <f>+LISTAS[[#This Row],[ID]]</f>
        <v>RESORTES LINEA AUTOMOTOR615</v>
      </c>
      <c r="AH718" s="36">
        <v>0.22218529028502632</v>
      </c>
      <c r="AI718" s="37">
        <f>+LISTAS[[#This Row],[Precio]]+(LISTAS[[#This Row],[Precio]]*AH718)</f>
        <v>3010.955270651843</v>
      </c>
      <c r="AJ718" s="38">
        <f t="shared" si="11"/>
        <v>1505.4776353259215</v>
      </c>
      <c r="AL718" s="35">
        <f>+AJ718/LISTAS[[#This Row],[COSTO]]-1</f>
        <v>1.1236812460515186</v>
      </c>
      <c r="AM718" t="str">
        <f>+LISTAS[[#This Row],[ID]]</f>
        <v>RESORTES LINEA AUTOMOTOR615</v>
      </c>
      <c r="AO718" s="43">
        <v>0.85</v>
      </c>
      <c r="AP718" s="39">
        <f>LISTAS[[#This Row],[COSTO]]+(LISTAS[[#This Row],[COSTO]]*AO718)</f>
        <v>1311.4649999999999</v>
      </c>
      <c r="AQ718" s="44">
        <f>IF(AO718="",0,AP718/LISTAS[[#This Row],[VENTA NETA]]-1)</f>
        <v>-1.4184383824614955E-2</v>
      </c>
      <c r="AS718" s="39">
        <v>525.29999999999995</v>
      </c>
      <c r="AT718" s="48">
        <f>+LISTAS[[#This Row],[COSTO]]/AS718-1</f>
        <v>0.34951456310679618</v>
      </c>
      <c r="BA718" t="s">
        <v>4923</v>
      </c>
      <c r="BB718" s="36"/>
    </row>
    <row r="719" spans="1:54" x14ac:dyDescent="0.35">
      <c r="A719" s="7" t="s">
        <v>6038</v>
      </c>
      <c r="B719" t="s">
        <v>4923</v>
      </c>
      <c r="C719">
        <v>631</v>
      </c>
      <c r="D719" t="s">
        <v>6039</v>
      </c>
      <c r="E719" s="2">
        <v>1594.0833</v>
      </c>
      <c r="F719" s="7" t="str">
        <f>+_xlfn.XLOOKUP(LISTAS[[#This Row],[ID]],_01_CODIGOS_Y_COSTOS_xlsm[Producto y N°],_01_CODIGOS_Y_COSTOS_xlsm[FABRICA],"",0,1)</f>
        <v>ResortesGenerales</v>
      </c>
      <c r="G719" s="26">
        <f>LISTAS[[#This Row],[Precio]]*(1-0.46)</f>
        <v>860.80498200000011</v>
      </c>
      <c r="H719" s="1">
        <f>+_xlfn.XLOOKUP(LISTAS[[#This Row],[ID]],_01_CODIGOS_Y_COSTOS_xlsm[Producto y N°],_01_CODIGOS_Y_COSTOS_xlsm[COSTO],0,0,1)</f>
        <v>458.7</v>
      </c>
      <c r="I719" s="27">
        <f>+IFERROR(LISTAS[[#This Row],[VENTA NETA]]/LISTAS[[#This Row],[COSTO]]-1,0)</f>
        <v>0.87661866579463732</v>
      </c>
      <c r="J719" s="50" t="str">
        <f>IFERROR(VLOOKUP(LISTAS[[#This Row],[ID]],_01_CODIGOS_Y_COSTOS_xlsm[[Producto y N°]:[CODIGO]],2,0),"")</f>
        <v>2559</v>
      </c>
      <c r="M719" s="29"/>
      <c r="N719" s="92"/>
      <c r="O719" t="s">
        <v>6038</v>
      </c>
      <c r="AB719" s="12" t="str">
        <f>+LISTAS[[#This Row],[Codigo]]&amp;LISTAS[[#This Row],[Fabrica]]</f>
        <v>2559ResortesGenerales</v>
      </c>
      <c r="AC719" s="13" t="str">
        <f>+LISTAS[[#This Row],[Codigo]]</f>
        <v>2559</v>
      </c>
      <c r="AD719" s="13" t="str">
        <f>+LISTAS[[#This Row],[ID]]</f>
        <v>RESORTES LINEA AUTOMOTOR631</v>
      </c>
      <c r="AH719" s="36">
        <v>1.6894190694905165E-2</v>
      </c>
      <c r="AI719" s="37">
        <f>+LISTAS[[#This Row],[Precio]]+(LISTAS[[#This Row],[Precio]]*AH719)</f>
        <v>1621.0140472537637</v>
      </c>
      <c r="AJ719" s="38">
        <f t="shared" si="11"/>
        <v>810.50702362688185</v>
      </c>
      <c r="AL719" s="35">
        <f>+AJ719/LISTAS[[#This Row],[COSTO]]-1</f>
        <v>0.76696538832980576</v>
      </c>
      <c r="AM719" t="str">
        <f>+LISTAS[[#This Row],[ID]]</f>
        <v>RESORTES LINEA AUTOMOTOR631</v>
      </c>
      <c r="AO719" s="43">
        <v>0.85</v>
      </c>
      <c r="AP719" s="39">
        <f>LISTAS[[#This Row],[COSTO]]+(LISTAS[[#This Row],[COSTO]]*AO719)</f>
        <v>848.59500000000003</v>
      </c>
      <c r="AQ719" s="44">
        <f>IF(AO719="",0,AP719/LISTAS[[#This Row],[VENTA NETA]]-1)</f>
        <v>-1.4184376549066124E-2</v>
      </c>
      <c r="AS719" s="39">
        <v>339.9</v>
      </c>
      <c r="AT719" s="48">
        <f>+LISTAS[[#This Row],[COSTO]]/AS719-1</f>
        <v>0.34951456310679618</v>
      </c>
      <c r="BA719" t="s">
        <v>4923</v>
      </c>
      <c r="BB719" s="36"/>
    </row>
    <row r="720" spans="1:54" x14ac:dyDescent="0.35">
      <c r="A720" s="7" t="s">
        <v>6040</v>
      </c>
      <c r="B720" t="s">
        <v>4923</v>
      </c>
      <c r="C720">
        <v>632</v>
      </c>
      <c r="D720" t="s">
        <v>6041</v>
      </c>
      <c r="E720" s="2">
        <v>1594.0833</v>
      </c>
      <c r="F720" s="7" t="str">
        <f>+_xlfn.XLOOKUP(LISTAS[[#This Row],[ID]],_01_CODIGOS_Y_COSTOS_xlsm[Producto y N°],_01_CODIGOS_Y_COSTOS_xlsm[FABRICA],"",0,1)</f>
        <v>ResortesGenerales</v>
      </c>
      <c r="G720" s="26">
        <f>LISTAS[[#This Row],[Precio]]*(1-0.46)</f>
        <v>860.80498200000011</v>
      </c>
      <c r="H720" s="1">
        <f>+_xlfn.XLOOKUP(LISTAS[[#This Row],[ID]],_01_CODIGOS_Y_COSTOS_xlsm[Producto y N°],_01_CODIGOS_Y_COSTOS_xlsm[COSTO],0,0,1)</f>
        <v>458.7</v>
      </c>
      <c r="I720" s="27">
        <f>+IFERROR(LISTAS[[#This Row],[VENTA NETA]]/LISTAS[[#This Row],[COSTO]]-1,0)</f>
        <v>0.87661866579463732</v>
      </c>
      <c r="J720" s="50" t="str">
        <f>IFERROR(VLOOKUP(LISTAS[[#This Row],[ID]],_01_CODIGOS_Y_COSTOS_xlsm[[Producto y N°]:[CODIGO]],2,0),"")</f>
        <v>2560</v>
      </c>
      <c r="M720" s="29"/>
      <c r="N720" s="92"/>
      <c r="O720" t="s">
        <v>6040</v>
      </c>
      <c r="AB720" s="12" t="str">
        <f>+LISTAS[[#This Row],[Codigo]]&amp;LISTAS[[#This Row],[Fabrica]]</f>
        <v>2560ResortesGenerales</v>
      </c>
      <c r="AC720" s="13" t="str">
        <f>+LISTAS[[#This Row],[Codigo]]</f>
        <v>2560</v>
      </c>
      <c r="AD720" s="13" t="str">
        <f>+LISTAS[[#This Row],[ID]]</f>
        <v>RESORTES LINEA AUTOMOTOR632</v>
      </c>
      <c r="AH720" s="36">
        <v>1.6894190694905165E-2</v>
      </c>
      <c r="AI720" s="37">
        <f>+LISTAS[[#This Row],[Precio]]+(LISTAS[[#This Row],[Precio]]*AH720)</f>
        <v>1621.0140472537637</v>
      </c>
      <c r="AJ720" s="38">
        <f t="shared" si="11"/>
        <v>810.50702362688185</v>
      </c>
      <c r="AL720" s="35">
        <f>+AJ720/LISTAS[[#This Row],[COSTO]]-1</f>
        <v>0.76696538832980576</v>
      </c>
      <c r="AM720" t="str">
        <f>+LISTAS[[#This Row],[ID]]</f>
        <v>RESORTES LINEA AUTOMOTOR632</v>
      </c>
      <c r="AO720" s="43">
        <v>0.85</v>
      </c>
      <c r="AP720" s="39">
        <f>LISTAS[[#This Row],[COSTO]]+(LISTAS[[#This Row],[COSTO]]*AO720)</f>
        <v>848.59500000000003</v>
      </c>
      <c r="AQ720" s="44">
        <f>IF(AO720="",0,AP720/LISTAS[[#This Row],[VENTA NETA]]-1)</f>
        <v>-1.4184376549066124E-2</v>
      </c>
      <c r="AS720" s="39">
        <v>339.9</v>
      </c>
      <c r="AT720" s="48">
        <f>+LISTAS[[#This Row],[COSTO]]/AS720-1</f>
        <v>0.34951456310679618</v>
      </c>
      <c r="BA720" t="s">
        <v>4923</v>
      </c>
      <c r="BB720" s="36"/>
    </row>
    <row r="721" spans="1:54" x14ac:dyDescent="0.35">
      <c r="A721" s="7" t="s">
        <v>6042</v>
      </c>
      <c r="B721" t="s">
        <v>4923</v>
      </c>
      <c r="C721">
        <v>633</v>
      </c>
      <c r="D721" t="s">
        <v>6043</v>
      </c>
      <c r="E721" s="2">
        <v>7245.8333000000002</v>
      </c>
      <c r="F721" s="7" t="str">
        <f>+_xlfn.XLOOKUP(LISTAS[[#This Row],[ID]],_01_CODIGOS_Y_COSTOS_xlsm[Producto y N°],_01_CODIGOS_Y_COSTOS_xlsm[FABRICA],"",0,1)</f>
        <v>ResortesGenerales</v>
      </c>
      <c r="G721" s="26">
        <f>LISTAS[[#This Row],[Precio]]*(1-0.46)</f>
        <v>3912.7499820000003</v>
      </c>
      <c r="H721" s="1">
        <f>+_xlfn.XLOOKUP(LISTAS[[#This Row],[ID]],_01_CODIGOS_Y_COSTOS_xlsm[Producto y N°],_01_CODIGOS_Y_COSTOS_xlsm[COSTO],0,0,1)</f>
        <v>2085</v>
      </c>
      <c r="I721" s="27">
        <f>+IFERROR(LISTAS[[#This Row],[VENTA NETA]]/LISTAS[[#This Row],[COSTO]]-1,0)</f>
        <v>0.87661869640287793</v>
      </c>
      <c r="J721" s="50" t="str">
        <f>IFERROR(VLOOKUP(LISTAS[[#This Row],[ID]],_01_CODIGOS_Y_COSTOS_xlsm[[Producto y N°]:[CODIGO]],2,0),"")</f>
        <v>2561</v>
      </c>
      <c r="M721" s="29"/>
      <c r="N721" s="92"/>
      <c r="O721" t="s">
        <v>6042</v>
      </c>
      <c r="AB721" s="12" t="str">
        <f>+LISTAS[[#This Row],[Codigo]]&amp;LISTAS[[#This Row],[Fabrica]]</f>
        <v>2561ResortesGenerales</v>
      </c>
      <c r="AC721" s="13" t="str">
        <f>+LISTAS[[#This Row],[Codigo]]</f>
        <v>2561</v>
      </c>
      <c r="AD721" s="13" t="str">
        <f>+LISTAS[[#This Row],[ID]]</f>
        <v>RESORTES LINEA AUTOMOTOR633</v>
      </c>
      <c r="AH721" s="36">
        <v>1.4509969736741217</v>
      </c>
      <c r="AI721" s="37">
        <f>+LISTAS[[#This Row],[Precio]]+(LISTAS[[#This Row],[Precio]]*AH721)</f>
        <v>17759.515490047175</v>
      </c>
      <c r="AJ721" s="38">
        <f t="shared" si="11"/>
        <v>8879.7577450235876</v>
      </c>
      <c r="AL721" s="35">
        <f>+AJ721/LISTAS[[#This Row],[COSTO]]-1</f>
        <v>3.2588766163182674</v>
      </c>
      <c r="AM721" t="str">
        <f>+LISTAS[[#This Row],[ID]]</f>
        <v>RESORTES LINEA AUTOMOTOR633</v>
      </c>
      <c r="AO721" s="43">
        <v>0.85</v>
      </c>
      <c r="AP721" s="39">
        <f>LISTAS[[#This Row],[COSTO]]+(LISTAS[[#This Row],[COSTO]]*AO721)</f>
        <v>3857.25</v>
      </c>
      <c r="AQ721" s="44">
        <f>IF(AO721="",0,AP721/LISTAS[[#This Row],[VENTA NETA]]-1)</f>
        <v>-1.418439262802873E-2</v>
      </c>
      <c r="AS721" s="39">
        <v>1545</v>
      </c>
      <c r="AT721" s="48">
        <f>+LISTAS[[#This Row],[COSTO]]/AS721-1</f>
        <v>0.34951456310679618</v>
      </c>
      <c r="BA721" t="s">
        <v>4923</v>
      </c>
      <c r="BB721" s="36"/>
    </row>
    <row r="722" spans="1:54" x14ac:dyDescent="0.35">
      <c r="A722" s="7" t="s">
        <v>6044</v>
      </c>
      <c r="B722" t="s">
        <v>4923</v>
      </c>
      <c r="C722">
        <v>658</v>
      </c>
      <c r="D722" t="s">
        <v>6045</v>
      </c>
      <c r="E722" s="2">
        <v>2173.75</v>
      </c>
      <c r="F722" s="7" t="str">
        <f>+_xlfn.XLOOKUP(LISTAS[[#This Row],[ID]],_01_CODIGOS_Y_COSTOS_xlsm[Producto y N°],_01_CODIGOS_Y_COSTOS_xlsm[FABRICA],"",0,1)</f>
        <v>ResortesGenerales</v>
      </c>
      <c r="G722" s="26">
        <f>LISTAS[[#This Row],[Precio]]*(1-0.46)</f>
        <v>1173.825</v>
      </c>
      <c r="H722" s="1">
        <f>+_xlfn.XLOOKUP(LISTAS[[#This Row],[ID]],_01_CODIGOS_Y_COSTOS_xlsm[Producto y N°],_01_CODIGOS_Y_COSTOS_xlsm[COSTO],0,0,1)</f>
        <v>625.5</v>
      </c>
      <c r="I722" s="27">
        <f>+IFERROR(LISTAS[[#This Row],[VENTA NETA]]/LISTAS[[#This Row],[COSTO]]-1,0)</f>
        <v>0.87661870503597128</v>
      </c>
      <c r="J722" s="50" t="str">
        <f>IFERROR(VLOOKUP(LISTAS[[#This Row],[ID]],_01_CODIGOS_Y_COSTOS_xlsm[[Producto y N°]:[CODIGO]],2,0),"")</f>
        <v>2615</v>
      </c>
      <c r="M722" s="29"/>
      <c r="N722" s="29"/>
      <c r="O722" t="s">
        <v>6044</v>
      </c>
      <c r="AB722" s="12" t="str">
        <f>+LISTAS[[#This Row],[Codigo]]&amp;LISTAS[[#This Row],[Fabrica]]</f>
        <v>2615ResortesGenerales</v>
      </c>
      <c r="AC722" s="13" t="str">
        <f>+LISTAS[[#This Row],[Codigo]]</f>
        <v>2615</v>
      </c>
      <c r="AD722" s="13" t="str">
        <f>+LISTAS[[#This Row],[ID]]</f>
        <v>RESORTES LINEA AUTOMOTOR658</v>
      </c>
      <c r="AH722" s="36">
        <v>0.73334237050267892</v>
      </c>
      <c r="AI722" s="37">
        <f>+LISTAS[[#This Row],[Precio]]+(LISTAS[[#This Row],[Precio]]*AH722)</f>
        <v>3767.8529778801985</v>
      </c>
      <c r="AJ722" s="38">
        <f t="shared" si="11"/>
        <v>1883.9264889400993</v>
      </c>
      <c r="AL722" s="35">
        <f>+AJ722/LISTAS[[#This Row],[COSTO]]-1</f>
        <v>2.0118728839969613</v>
      </c>
      <c r="AM722" t="str">
        <f>+LISTAS[[#This Row],[ID]]</f>
        <v>RESORTES LINEA AUTOMOTOR658</v>
      </c>
      <c r="AO722" s="43">
        <v>0.85</v>
      </c>
      <c r="AP722" s="39">
        <f>LISTAS[[#This Row],[COSTO]]+(LISTAS[[#This Row],[COSTO]]*AO722)</f>
        <v>1157.175</v>
      </c>
      <c r="AQ722" s="44">
        <f>IF(AO722="",0,AP722/LISTAS[[#This Row],[VENTA NETA]]-1)</f>
        <v>-1.4184397163120699E-2</v>
      </c>
      <c r="AS722" s="39">
        <v>463.5</v>
      </c>
      <c r="AT722" s="48">
        <f>+LISTAS[[#This Row],[COSTO]]/AS722-1</f>
        <v>0.34951456310679618</v>
      </c>
      <c r="BA722" t="s">
        <v>4923</v>
      </c>
      <c r="BB722" s="36"/>
    </row>
    <row r="723" spans="1:54" x14ac:dyDescent="0.35">
      <c r="A723" s="7" t="s">
        <v>6046</v>
      </c>
      <c r="B723" t="s">
        <v>4923</v>
      </c>
      <c r="C723">
        <v>659</v>
      </c>
      <c r="D723" t="s">
        <v>6047</v>
      </c>
      <c r="E723" s="2">
        <v>2270.3611000000001</v>
      </c>
      <c r="F723" s="7" t="str">
        <f>+_xlfn.XLOOKUP(LISTAS[[#This Row],[ID]],_01_CODIGOS_Y_COSTOS_xlsm[Producto y N°],_01_CODIGOS_Y_COSTOS_xlsm[FABRICA],"",0,1)</f>
        <v>ResortesGenerales</v>
      </c>
      <c r="G723" s="26">
        <f>LISTAS[[#This Row],[Precio]]*(1-0.46)</f>
        <v>1225.9949940000001</v>
      </c>
      <c r="H723" s="1">
        <f>+_xlfn.XLOOKUP(LISTAS[[#This Row],[ID]],_01_CODIGOS_Y_COSTOS_xlsm[Producto y N°],_01_CODIGOS_Y_COSTOS_xlsm[COSTO],0,0,1)</f>
        <v>653.29999999999995</v>
      </c>
      <c r="I723" s="27">
        <f>+IFERROR(LISTAS[[#This Row],[VENTA NETA]]/LISTAS[[#This Row],[COSTO]]-1,0)</f>
        <v>0.87661869585182961</v>
      </c>
      <c r="J723" s="50" t="str">
        <f>IFERROR(VLOOKUP(LISTAS[[#This Row],[ID]],_01_CODIGOS_Y_COSTOS_xlsm[[Producto y N°]:[CODIGO]],2,0),"")</f>
        <v>2616</v>
      </c>
      <c r="M723" s="29"/>
      <c r="N723" s="29"/>
      <c r="O723" t="s">
        <v>6046</v>
      </c>
      <c r="AB723" s="12" t="str">
        <f>+LISTAS[[#This Row],[Codigo]]&amp;LISTAS[[#This Row],[Fabrica]]</f>
        <v>2616ResortesGenerales</v>
      </c>
      <c r="AC723" s="13" t="str">
        <f>+LISTAS[[#This Row],[Codigo]]</f>
        <v>2616</v>
      </c>
      <c r="AD723" s="13" t="str">
        <f>+LISTAS[[#This Row],[ID]]</f>
        <v>RESORTES LINEA AUTOMOTOR659</v>
      </c>
      <c r="AH723" s="36">
        <v>0.44830384735334983</v>
      </c>
      <c r="AI723" s="37">
        <f>+LISTAS[[#This Row],[Precio]]+(LISTAS[[#This Row],[Precio]]*AH723)</f>
        <v>3288.1727160113833</v>
      </c>
      <c r="AJ723" s="38">
        <f t="shared" si="11"/>
        <v>1644.0863580056916</v>
      </c>
      <c r="AL723" s="35">
        <f>+AJ723/LISTAS[[#This Row],[COSTO]]-1</f>
        <v>1.5165871085346576</v>
      </c>
      <c r="AM723" t="str">
        <f>+LISTAS[[#This Row],[ID]]</f>
        <v>RESORTES LINEA AUTOMOTOR659</v>
      </c>
      <c r="AO723" s="43">
        <v>0.85</v>
      </c>
      <c r="AP723" s="39">
        <f>LISTAS[[#This Row],[COSTO]]+(LISTAS[[#This Row],[COSTO]]*AO723)</f>
        <v>1208.605</v>
      </c>
      <c r="AQ723" s="44">
        <f>IF(AO723="",0,AP723/LISTAS[[#This Row],[VENTA NETA]]-1)</f>
        <v>-1.418439233855473E-2</v>
      </c>
      <c r="AS723" s="39">
        <v>484.1</v>
      </c>
      <c r="AT723" s="48">
        <f>+LISTAS[[#This Row],[COSTO]]/AS723-1</f>
        <v>0.34951456310679596</v>
      </c>
      <c r="BA723" t="s">
        <v>4923</v>
      </c>
      <c r="BB723" s="36"/>
    </row>
    <row r="724" spans="1:54" x14ac:dyDescent="0.35">
      <c r="A724" s="7" t="s">
        <v>6048</v>
      </c>
      <c r="B724" t="s">
        <v>4923</v>
      </c>
      <c r="C724">
        <v>660</v>
      </c>
      <c r="D724" t="s">
        <v>6049</v>
      </c>
      <c r="E724" s="2">
        <v>1883.9167</v>
      </c>
      <c r="F724" s="7" t="str">
        <f>+_xlfn.XLOOKUP(LISTAS[[#This Row],[ID]],_01_CODIGOS_Y_COSTOS_xlsm[Producto y N°],_01_CODIGOS_Y_COSTOS_xlsm[FABRICA],"",0,1)</f>
        <v>ResortesGenerales</v>
      </c>
      <c r="G724" s="26">
        <f>LISTAS[[#This Row],[Precio]]*(1-0.46)</f>
        <v>1017.315018</v>
      </c>
      <c r="H724" s="1">
        <f>+_xlfn.XLOOKUP(LISTAS[[#This Row],[ID]],_01_CODIGOS_Y_COSTOS_xlsm[Producto y N°],_01_CODIGOS_Y_COSTOS_xlsm[COSTO],0,0,1)</f>
        <v>542.1</v>
      </c>
      <c r="I724" s="27">
        <f>+IFERROR(LISTAS[[#This Row],[VENTA NETA]]/LISTAS[[#This Row],[COSTO]]-1,0)</f>
        <v>0.87661873824017711</v>
      </c>
      <c r="J724" s="50" t="str">
        <f>IFERROR(VLOOKUP(LISTAS[[#This Row],[ID]],_01_CODIGOS_Y_COSTOS_xlsm[[Producto y N°]:[CODIGO]],2,0),"")</f>
        <v>2617</v>
      </c>
      <c r="M724" s="29"/>
      <c r="N724" s="29"/>
      <c r="O724" t="s">
        <v>6048</v>
      </c>
      <c r="AB724" s="12" t="str">
        <f>+LISTAS[[#This Row],[Codigo]]&amp;LISTAS[[#This Row],[Fabrica]]</f>
        <v>2617ResortesGenerales</v>
      </c>
      <c r="AC724" s="13" t="str">
        <f>+LISTAS[[#This Row],[Codigo]]</f>
        <v>2617</v>
      </c>
      <c r="AD724" s="13" t="str">
        <f>+LISTAS[[#This Row],[ID]]</f>
        <v>RESORTES LINEA AUTOMOTOR660</v>
      </c>
      <c r="AH724" s="36">
        <v>-4.4162912151100797E-2</v>
      </c>
      <c r="AI724" s="37">
        <f>+LISTAS[[#This Row],[Precio]]+(LISTAS[[#This Row],[Precio]]*AH724)</f>
        <v>1800.7174522779083</v>
      </c>
      <c r="AJ724" s="38">
        <f t="shared" si="11"/>
        <v>900.35872613895413</v>
      </c>
      <c r="AL724" s="35">
        <f>+AJ724/LISTAS[[#This Row],[COSTO]]-1</f>
        <v>0.66087202755756147</v>
      </c>
      <c r="AM724" t="str">
        <f>+LISTAS[[#This Row],[ID]]</f>
        <v>RESORTES LINEA AUTOMOTOR660</v>
      </c>
      <c r="AO724" s="43">
        <v>0.85</v>
      </c>
      <c r="AP724" s="39">
        <f>LISTAS[[#This Row],[COSTO]]+(LISTAS[[#This Row],[COSTO]]*AO724)</f>
        <v>1002.885</v>
      </c>
      <c r="AQ724" s="44">
        <f>IF(AO724="",0,AP724/LISTAS[[#This Row],[VENTA NETA]]-1)</f>
        <v>-1.4184414605781459E-2</v>
      </c>
      <c r="AS724" s="39">
        <v>401.7</v>
      </c>
      <c r="AT724" s="48">
        <f>+LISTAS[[#This Row],[COSTO]]/AS724-1</f>
        <v>0.34951456310679618</v>
      </c>
      <c r="BA724" t="s">
        <v>4923</v>
      </c>
      <c r="BB724" s="36"/>
    </row>
    <row r="725" spans="1:54" x14ac:dyDescent="0.35">
      <c r="A725" s="7" t="s">
        <v>6050</v>
      </c>
      <c r="B725" t="s">
        <v>4923</v>
      </c>
      <c r="C725">
        <v>664</v>
      </c>
      <c r="D725" t="s">
        <v>6051</v>
      </c>
      <c r="E725" s="2">
        <v>3622.9167000000002</v>
      </c>
      <c r="F725" s="7" t="str">
        <f>+_xlfn.XLOOKUP(LISTAS[[#This Row],[ID]],_01_CODIGOS_Y_COSTOS_xlsm[Producto y N°],_01_CODIGOS_Y_COSTOS_xlsm[FABRICA],"",0,1)</f>
        <v>ResortesGenerales</v>
      </c>
      <c r="G725" s="26">
        <f>LISTAS[[#This Row],[Precio]]*(1-0.46)</f>
        <v>1956.3750180000002</v>
      </c>
      <c r="H725" s="1">
        <f>+_xlfn.XLOOKUP(LISTAS[[#This Row],[ID]],_01_CODIGOS_Y_COSTOS_xlsm[Producto y N°],_01_CODIGOS_Y_COSTOS_xlsm[COSTO],0,0,1)</f>
        <v>1042.5</v>
      </c>
      <c r="I725" s="27">
        <f>+IFERROR(LISTAS[[#This Row],[VENTA NETA]]/LISTAS[[#This Row],[COSTO]]-1,0)</f>
        <v>0.87661872230215843</v>
      </c>
      <c r="J725" s="50" t="str">
        <f>IFERROR(VLOOKUP(LISTAS[[#This Row],[ID]],_01_CODIGOS_Y_COSTOS_xlsm[[Producto y N°]:[CODIGO]],2,0),"")</f>
        <v>2622</v>
      </c>
      <c r="M725" s="29"/>
      <c r="N725" s="92"/>
      <c r="O725" t="s">
        <v>6050</v>
      </c>
      <c r="AB725" s="12" t="str">
        <f>+LISTAS[[#This Row],[Codigo]]&amp;LISTAS[[#This Row],[Fabrica]]</f>
        <v>2622ResortesGenerales</v>
      </c>
      <c r="AC725" s="13" t="str">
        <f>+LISTAS[[#This Row],[Codigo]]</f>
        <v>2622</v>
      </c>
      <c r="AD725" s="13" t="str">
        <f>+LISTAS[[#This Row],[ID]]</f>
        <v>RESORTES LINEA AUTOMOTOR664</v>
      </c>
      <c r="AH725" s="36">
        <v>0.61754682049267173</v>
      </c>
      <c r="AI725" s="37">
        <f>+LISTAS[[#This Row],[Precio]]+(LISTAS[[#This Row],[Precio]]*AH725)</f>
        <v>5860.237388994803</v>
      </c>
      <c r="AJ725" s="38">
        <f t="shared" si="11"/>
        <v>2930.1186944974015</v>
      </c>
      <c r="AL725" s="35">
        <f>+AJ725/LISTAS[[#This Row],[COSTO]]-1</f>
        <v>1.8106654143859968</v>
      </c>
      <c r="AM725" t="str">
        <f>+LISTAS[[#This Row],[ID]]</f>
        <v>RESORTES LINEA AUTOMOTOR664</v>
      </c>
      <c r="AO725" s="43">
        <v>0.85</v>
      </c>
      <c r="AP725" s="39">
        <f>LISTAS[[#This Row],[COSTO]]+(LISTAS[[#This Row],[COSTO]]*AO725)</f>
        <v>1928.625</v>
      </c>
      <c r="AQ725" s="44">
        <f>IF(AO725="",0,AP725/LISTAS[[#This Row],[VENTA NETA]]-1)</f>
        <v>-1.4184406233304414E-2</v>
      </c>
      <c r="AS725" s="39">
        <v>772.5</v>
      </c>
      <c r="AT725" s="48">
        <f>+LISTAS[[#This Row],[COSTO]]/AS725-1</f>
        <v>0.34951456310679618</v>
      </c>
      <c r="BA725" t="s">
        <v>4923</v>
      </c>
      <c r="BB725" s="36"/>
    </row>
    <row r="726" spans="1:54" x14ac:dyDescent="0.35">
      <c r="A726" s="7" t="s">
        <v>6052</v>
      </c>
      <c r="B726" t="s">
        <v>4923</v>
      </c>
      <c r="C726">
        <v>665</v>
      </c>
      <c r="D726" t="s">
        <v>6053</v>
      </c>
      <c r="E726" s="2">
        <v>2463.5832999999998</v>
      </c>
      <c r="F726" s="7" t="str">
        <f>+_xlfn.XLOOKUP(LISTAS[[#This Row],[ID]],_01_CODIGOS_Y_COSTOS_xlsm[Producto y N°],_01_CODIGOS_Y_COSTOS_xlsm[FABRICA],"",0,1)</f>
        <v>ResortesGenerales</v>
      </c>
      <c r="G726" s="26">
        <f>LISTAS[[#This Row],[Precio]]*(1-0.46)</f>
        <v>1330.3349820000001</v>
      </c>
      <c r="H726" s="1">
        <f>+_xlfn.XLOOKUP(LISTAS[[#This Row],[ID]],_01_CODIGOS_Y_COSTOS_xlsm[Producto y N°],_01_CODIGOS_Y_COSTOS_xlsm[COSTO],0,0,1)</f>
        <v>708.9</v>
      </c>
      <c r="I726" s="27">
        <f>+IFERROR(LISTAS[[#This Row],[VENTA NETA]]/LISTAS[[#This Row],[COSTO]]-1,0)</f>
        <v>0.87661867964451989</v>
      </c>
      <c r="J726" s="50" t="str">
        <f>IFERROR(VLOOKUP(LISTAS[[#This Row],[ID]],_01_CODIGOS_Y_COSTOS_xlsm[[Producto y N°]:[CODIGO]],2,0),"")</f>
        <v>2623</v>
      </c>
      <c r="M726" s="29"/>
      <c r="N726" s="29"/>
      <c r="O726" t="s">
        <v>6052</v>
      </c>
      <c r="AB726" s="12" t="str">
        <f>+LISTAS[[#This Row],[Codigo]]&amp;LISTAS[[#This Row],[Fabrica]]</f>
        <v>2623ResortesGenerales</v>
      </c>
      <c r="AC726" s="13" t="str">
        <f>+LISTAS[[#This Row],[Codigo]]</f>
        <v>2623</v>
      </c>
      <c r="AD726" s="13" t="str">
        <f>+LISTAS[[#This Row],[ID]]</f>
        <v>RESORTES LINEA AUTOMOTOR665</v>
      </c>
      <c r="AH726" s="36">
        <v>0.71869913027301058</v>
      </c>
      <c r="AI726" s="37">
        <f>+LISTAS[[#This Row],[Precio]]+(LISTAS[[#This Row],[Precio]]*AH726)</f>
        <v>4234.1584750651127</v>
      </c>
      <c r="AJ726" s="38">
        <f t="shared" si="11"/>
        <v>2117.0792375325564</v>
      </c>
      <c r="AL726" s="35">
        <f>+AJ726/LISTAS[[#This Row],[COSTO]]-1</f>
        <v>1.9864286042214085</v>
      </c>
      <c r="AM726" t="str">
        <f>+LISTAS[[#This Row],[ID]]</f>
        <v>RESORTES LINEA AUTOMOTOR665</v>
      </c>
      <c r="AO726" s="43">
        <v>0.85</v>
      </c>
      <c r="AP726" s="39">
        <f>LISTAS[[#This Row],[COSTO]]+(LISTAS[[#This Row],[COSTO]]*AO726)</f>
        <v>1311.4649999999999</v>
      </c>
      <c r="AQ726" s="44">
        <f>IF(AO726="",0,AP726/LISTAS[[#This Row],[VENTA NETA]]-1)</f>
        <v>-1.4184383824614955E-2</v>
      </c>
      <c r="AS726" s="39">
        <v>525.29999999999995</v>
      </c>
      <c r="AT726" s="48">
        <f>+LISTAS[[#This Row],[COSTO]]/AS726-1</f>
        <v>0.34951456310679618</v>
      </c>
      <c r="BA726" t="s">
        <v>4923</v>
      </c>
      <c r="BB726" s="36"/>
    </row>
    <row r="727" spans="1:54" x14ac:dyDescent="0.35">
      <c r="A727" s="7" t="s">
        <v>6054</v>
      </c>
      <c r="B727" t="s">
        <v>4923</v>
      </c>
      <c r="C727">
        <v>666</v>
      </c>
      <c r="D727" t="s">
        <v>6055</v>
      </c>
      <c r="E727" s="2">
        <v>3139.8611000000001</v>
      </c>
      <c r="F727" s="7" t="str">
        <f>+_xlfn.XLOOKUP(LISTAS[[#This Row],[ID]],_01_CODIGOS_Y_COSTOS_xlsm[Producto y N°],_01_CODIGOS_Y_COSTOS_xlsm[FABRICA],"",0,1)</f>
        <v>ResortesGenerales</v>
      </c>
      <c r="G727" s="26">
        <f>LISTAS[[#This Row],[Precio]]*(1-0.46)</f>
        <v>1695.5249940000001</v>
      </c>
      <c r="H727" s="1">
        <f>+_xlfn.XLOOKUP(LISTAS[[#This Row],[ID]],_01_CODIGOS_Y_COSTOS_xlsm[Producto y N°],_01_CODIGOS_Y_COSTOS_xlsm[COSTO],0,0,1)</f>
        <v>903.5</v>
      </c>
      <c r="I727" s="27">
        <f>+IFERROR(LISTAS[[#This Row],[VENTA NETA]]/LISTAS[[#This Row],[COSTO]]-1,0)</f>
        <v>0.87661869839513007</v>
      </c>
      <c r="J727" s="50" t="str">
        <f>IFERROR(VLOOKUP(LISTAS[[#This Row],[ID]],_01_CODIGOS_Y_COSTOS_xlsm[[Producto y N°]:[CODIGO]],2,0),"")</f>
        <v>2624</v>
      </c>
      <c r="M727" s="29"/>
      <c r="N727" s="29"/>
      <c r="O727" t="s">
        <v>6054</v>
      </c>
      <c r="AB727" s="12" t="str">
        <f>+LISTAS[[#This Row],[Codigo]]&amp;LISTAS[[#This Row],[Fabrica]]</f>
        <v>2624ResortesGenerales</v>
      </c>
      <c r="AC727" s="13" t="str">
        <f>+LISTAS[[#This Row],[Codigo]]</f>
        <v>2624</v>
      </c>
      <c r="AD727" s="13" t="str">
        <f>+LISTAS[[#This Row],[ID]]</f>
        <v>RESORTES LINEA AUTOMOTOR666</v>
      </c>
      <c r="AH727" s="36">
        <v>0.75246757853584945</v>
      </c>
      <c r="AI727" s="37">
        <f>+LISTAS[[#This Row],[Precio]]+(LISTAS[[#This Row],[Precio]]*AH727)</f>
        <v>5502.5047788559086</v>
      </c>
      <c r="AJ727" s="38">
        <f t="shared" si="11"/>
        <v>2751.2523894279543</v>
      </c>
      <c r="AL727" s="35">
        <f>+AJ727/LISTAS[[#This Row],[COSTO]]-1</f>
        <v>2.0451050242700104</v>
      </c>
      <c r="AM727" t="str">
        <f>+LISTAS[[#This Row],[ID]]</f>
        <v>RESORTES LINEA AUTOMOTOR666</v>
      </c>
      <c r="AO727" s="43">
        <v>0.85</v>
      </c>
      <c r="AP727" s="39">
        <f>LISTAS[[#This Row],[COSTO]]+(LISTAS[[#This Row],[COSTO]]*AO727)</f>
        <v>1671.4749999999999</v>
      </c>
      <c r="AQ727" s="44">
        <f>IF(AO727="",0,AP727/LISTAS[[#This Row],[VENTA NETA]]-1)</f>
        <v>-1.4184393674588458E-2</v>
      </c>
      <c r="AS727" s="39">
        <v>669.5</v>
      </c>
      <c r="AT727" s="48">
        <f>+LISTAS[[#This Row],[COSTO]]/AS727-1</f>
        <v>0.34951456310679618</v>
      </c>
      <c r="BA727" t="s">
        <v>4923</v>
      </c>
      <c r="BB727" s="36"/>
    </row>
    <row r="728" spans="1:54" x14ac:dyDescent="0.35">
      <c r="A728" s="7" t="s">
        <v>6056</v>
      </c>
      <c r="B728" t="s">
        <v>4923</v>
      </c>
      <c r="C728">
        <v>668</v>
      </c>
      <c r="D728" t="s">
        <v>6057</v>
      </c>
      <c r="E728" s="2">
        <v>1207.6388999999999</v>
      </c>
      <c r="F728" s="7" t="str">
        <f>+_xlfn.XLOOKUP(LISTAS[[#This Row],[ID]],_01_CODIGOS_Y_COSTOS_xlsm[Producto y N°],_01_CODIGOS_Y_COSTOS_xlsm[FABRICA],"",0,1)</f>
        <v>ResortesGenerales</v>
      </c>
      <c r="G728" s="26">
        <f>LISTAS[[#This Row],[Precio]]*(1-0.46)</f>
        <v>652.12500599999998</v>
      </c>
      <c r="H728" s="1">
        <f>+_xlfn.XLOOKUP(LISTAS[[#This Row],[ID]],_01_CODIGOS_Y_COSTOS_xlsm[Producto y N°],_01_CODIGOS_Y_COSTOS_xlsm[COSTO],0,0,1)</f>
        <v>347.5</v>
      </c>
      <c r="I728" s="27">
        <f>+IFERROR(LISTAS[[#This Row],[VENTA NETA]]/LISTAS[[#This Row],[COSTO]]-1,0)</f>
        <v>0.8766187223021582</v>
      </c>
      <c r="J728" s="50" t="str">
        <f>IFERROR(VLOOKUP(LISTAS[[#This Row],[ID]],_01_CODIGOS_Y_COSTOS_xlsm[[Producto y N°]:[CODIGO]],2,0),"")</f>
        <v>2626</v>
      </c>
      <c r="M728" s="29"/>
      <c r="N728" s="92"/>
      <c r="O728" t="s">
        <v>6056</v>
      </c>
      <c r="AB728" s="12" t="str">
        <f>+LISTAS[[#This Row],[Codigo]]&amp;LISTAS[[#This Row],[Fabrica]]</f>
        <v>2626ResortesGenerales</v>
      </c>
      <c r="AC728" s="13" t="str">
        <f>+LISTAS[[#This Row],[Codigo]]</f>
        <v>2626</v>
      </c>
      <c r="AD728" s="13" t="str">
        <f>+LISTAS[[#This Row],[ID]]</f>
        <v>RESORTES LINEA AUTOMOTOR668</v>
      </c>
      <c r="AH728" s="36">
        <v>1.6907683728728529E-2</v>
      </c>
      <c r="AI728" s="37">
        <f>+LISTAS[[#This Row],[Precio]]+(LISTAS[[#This Row],[Precio]]*AH728)</f>
        <v>1228.0572765797097</v>
      </c>
      <c r="AJ728" s="38">
        <f t="shared" si="11"/>
        <v>614.02863828985483</v>
      </c>
      <c r="AL728" s="35">
        <f>+AJ728/LISTAS[[#This Row],[COSTO]]-1</f>
        <v>0.76698888716504987</v>
      </c>
      <c r="AM728" t="str">
        <f>+LISTAS[[#This Row],[ID]]</f>
        <v>RESORTES LINEA AUTOMOTOR668</v>
      </c>
      <c r="AO728" s="43">
        <v>0.85</v>
      </c>
      <c r="AP728" s="39">
        <f>LISTAS[[#This Row],[COSTO]]+(LISTAS[[#This Row],[COSTO]]*AO728)</f>
        <v>642.875</v>
      </c>
      <c r="AQ728" s="44">
        <f>IF(AO728="",0,AP728/LISTAS[[#This Row],[VENTA NETA]]-1)</f>
        <v>-1.4184406233304303E-2</v>
      </c>
      <c r="AS728" s="39">
        <v>257.5</v>
      </c>
      <c r="AT728" s="48">
        <f>+LISTAS[[#This Row],[COSTO]]/AS728-1</f>
        <v>0.34951456310679618</v>
      </c>
      <c r="BA728" t="s">
        <v>4923</v>
      </c>
      <c r="BB728" s="36"/>
    </row>
    <row r="729" spans="1:54" x14ac:dyDescent="0.35">
      <c r="A729" s="7" t="s">
        <v>6058</v>
      </c>
      <c r="B729" t="s">
        <v>4923</v>
      </c>
      <c r="C729">
        <v>685</v>
      </c>
      <c r="D729" t="s">
        <v>6059</v>
      </c>
      <c r="E729" s="2">
        <v>1111.0278000000001</v>
      </c>
      <c r="F729" s="7" t="str">
        <f>+_xlfn.XLOOKUP(LISTAS[[#This Row],[ID]],_01_CODIGOS_Y_COSTOS_xlsm[Producto y N°],_01_CODIGOS_Y_COSTOS_xlsm[FABRICA],"",0,1)</f>
        <v>ResortesGenerales</v>
      </c>
      <c r="G729" s="26">
        <f>LISTAS[[#This Row],[Precio]]*(1-0.46)</f>
        <v>599.95501200000012</v>
      </c>
      <c r="H729" s="1">
        <f>+_xlfn.XLOOKUP(LISTAS[[#This Row],[ID]],_01_CODIGOS_Y_COSTOS_xlsm[Producto y N°],_01_CODIGOS_Y_COSTOS_xlsm[COSTO],0,0,1)</f>
        <v>319.7</v>
      </c>
      <c r="I729" s="27">
        <f>+IFERROR(LISTAS[[#This Row],[VENTA NETA]]/LISTAS[[#This Row],[COSTO]]-1,0)</f>
        <v>0.8766187425711609</v>
      </c>
      <c r="J729" s="50" t="str">
        <f>IFERROR(VLOOKUP(LISTAS[[#This Row],[ID]],_01_CODIGOS_Y_COSTOS_xlsm[[Producto y N°]:[CODIGO]],2,0),"")</f>
        <v>2700</v>
      </c>
      <c r="M729" s="29"/>
      <c r="N729" s="29"/>
      <c r="O729" t="s">
        <v>6058</v>
      </c>
      <c r="AB729" s="12" t="str">
        <f>+LISTAS[[#This Row],[Codigo]]&amp;LISTAS[[#This Row],[Fabrica]]</f>
        <v>2700ResortesGenerales</v>
      </c>
      <c r="AC729" s="13" t="str">
        <f>+LISTAS[[#This Row],[Codigo]]</f>
        <v>2700</v>
      </c>
      <c r="AD729" s="13" t="str">
        <f>+LISTAS[[#This Row],[ID]]</f>
        <v>RESORTES LINEA AUTOMOTOR685</v>
      </c>
      <c r="AH729" s="36">
        <v>-6.4444930969569714E-2</v>
      </c>
      <c r="AI729" s="37">
        <f>+LISTAS[[#This Row],[Precio]]+(LISTAS[[#This Row],[Precio]]*AH729)</f>
        <v>1039.4276901237272</v>
      </c>
      <c r="AJ729" s="38">
        <f t="shared" si="11"/>
        <v>519.71384506186359</v>
      </c>
      <c r="AL729" s="35">
        <f>+AJ729/LISTAS[[#This Row],[COSTO]]-1</f>
        <v>0.62562979374996441</v>
      </c>
      <c r="AM729" t="str">
        <f>+LISTAS[[#This Row],[ID]]</f>
        <v>RESORTES LINEA AUTOMOTOR685</v>
      </c>
      <c r="AO729" s="43">
        <v>0.85</v>
      </c>
      <c r="AP729" s="39">
        <f>LISTAS[[#This Row],[COSTO]]+(LISTAS[[#This Row],[COSTO]]*AO729)</f>
        <v>591.44499999999994</v>
      </c>
      <c r="AQ729" s="44">
        <f>IF(AO729="",0,AP729/LISTAS[[#This Row],[VENTA NETA]]-1)</f>
        <v>-1.4184416880911321E-2</v>
      </c>
      <c r="AS729" s="39">
        <v>236.9</v>
      </c>
      <c r="AT729" s="48">
        <f>+LISTAS[[#This Row],[COSTO]]/AS729-1</f>
        <v>0.34951456310679596</v>
      </c>
      <c r="BA729" t="s">
        <v>4923</v>
      </c>
      <c r="BB729" s="36"/>
    </row>
    <row r="730" spans="1:54" x14ac:dyDescent="0.35">
      <c r="A730" s="7" t="s">
        <v>6060</v>
      </c>
      <c r="B730" t="s">
        <v>4923</v>
      </c>
      <c r="C730">
        <v>686</v>
      </c>
      <c r="D730" t="s">
        <v>6061</v>
      </c>
      <c r="E730" s="2">
        <v>4589.0277999999998</v>
      </c>
      <c r="F730" s="7" t="str">
        <f>+_xlfn.XLOOKUP(LISTAS[[#This Row],[ID]],_01_CODIGOS_Y_COSTOS_xlsm[Producto y N°],_01_CODIGOS_Y_COSTOS_xlsm[FABRICA],"",0,1)</f>
        <v>ResortesGenerales</v>
      </c>
      <c r="G730" s="26">
        <f>LISTAS[[#This Row],[Precio]]*(1-0.46)</f>
        <v>2478.0750120000002</v>
      </c>
      <c r="H730" s="1">
        <f>+_xlfn.XLOOKUP(LISTAS[[#This Row],[ID]],_01_CODIGOS_Y_COSTOS_xlsm[Producto y N°],_01_CODIGOS_Y_COSTOS_xlsm[COSTO],0,0,1)</f>
        <v>1320.5</v>
      </c>
      <c r="I730" s="27">
        <f>+IFERROR(LISTAS[[#This Row],[VENTA NETA]]/LISTAS[[#This Row],[COSTO]]-1,0)</f>
        <v>0.87661871412343828</v>
      </c>
      <c r="J730" s="50" t="str">
        <f>IFERROR(VLOOKUP(LISTAS[[#This Row],[ID]],_01_CODIGOS_Y_COSTOS_xlsm[[Producto y N°]:[CODIGO]],2,0),"")</f>
        <v>2701</v>
      </c>
      <c r="M730" s="29"/>
      <c r="N730" s="29"/>
      <c r="O730" t="s">
        <v>6060</v>
      </c>
      <c r="AB730" s="12" t="str">
        <f>+LISTAS[[#This Row],[Codigo]]&amp;LISTAS[[#This Row],[Fabrica]]</f>
        <v>2701ResortesGenerales</v>
      </c>
      <c r="AC730" s="13" t="str">
        <f>+LISTAS[[#This Row],[Codigo]]</f>
        <v>2701</v>
      </c>
      <c r="AD730" s="13" t="str">
        <f>+LISTAS[[#This Row],[ID]]</f>
        <v>RESORTES LINEA AUTOMOTOR686</v>
      </c>
      <c r="AH730" s="36">
        <v>0.4635246134002351</v>
      </c>
      <c r="AI730" s="37">
        <f>+LISTAS[[#This Row],[Precio]]+(LISTAS[[#This Row],[Precio]]*AH730)</f>
        <v>6716.155136877931</v>
      </c>
      <c r="AJ730" s="38">
        <f t="shared" si="11"/>
        <v>3358.0775684389655</v>
      </c>
      <c r="AL730" s="35">
        <f>+AJ730/LISTAS[[#This Row],[COSTO]]-1</f>
        <v>1.5430348871177322</v>
      </c>
      <c r="AM730" t="str">
        <f>+LISTAS[[#This Row],[ID]]</f>
        <v>RESORTES LINEA AUTOMOTOR686</v>
      </c>
      <c r="AO730" s="43">
        <v>0.85</v>
      </c>
      <c r="AP730" s="39">
        <f>LISTAS[[#This Row],[COSTO]]+(LISTAS[[#This Row],[COSTO]]*AO730)</f>
        <v>2442.9250000000002</v>
      </c>
      <c r="AQ730" s="44">
        <f>IF(AO730="",0,AP730/LISTAS[[#This Row],[VENTA NETA]]-1)</f>
        <v>-1.4184401936901514E-2</v>
      </c>
      <c r="AS730" s="39">
        <v>978.5</v>
      </c>
      <c r="AT730" s="48">
        <f>+LISTAS[[#This Row],[COSTO]]/AS730-1</f>
        <v>0.34951456310679618</v>
      </c>
      <c r="BA730" t="s">
        <v>4923</v>
      </c>
      <c r="BB730" s="36"/>
    </row>
    <row r="731" spans="1:54" x14ac:dyDescent="0.35">
      <c r="A731" s="7" t="s">
        <v>6062</v>
      </c>
      <c r="B731" t="s">
        <v>4923</v>
      </c>
      <c r="C731">
        <v>687</v>
      </c>
      <c r="D731" t="s">
        <v>6063</v>
      </c>
      <c r="E731" s="2">
        <v>4009.3611000000001</v>
      </c>
      <c r="F731" s="7" t="str">
        <f>+_xlfn.XLOOKUP(LISTAS[[#This Row],[ID]],_01_CODIGOS_Y_COSTOS_xlsm[Producto y N°],_01_CODIGOS_Y_COSTOS_xlsm[FABRICA],"",0,1)</f>
        <v>ResortesGenerales</v>
      </c>
      <c r="G731" s="26">
        <f>LISTAS[[#This Row],[Precio]]*(1-0.46)</f>
        <v>2165.0549940000001</v>
      </c>
      <c r="H731" s="1">
        <f>+_xlfn.XLOOKUP(LISTAS[[#This Row],[ID]],_01_CODIGOS_Y_COSTOS_xlsm[Producto y N°],_01_CODIGOS_Y_COSTOS_xlsm[COSTO],0,0,1)</f>
        <v>1153.7</v>
      </c>
      <c r="I731" s="27">
        <f>+IFERROR(LISTAS[[#This Row],[VENTA NETA]]/LISTAS[[#This Row],[COSTO]]-1,0)</f>
        <v>0.87661869983531249</v>
      </c>
      <c r="J731" s="50" t="str">
        <f>IFERROR(VLOOKUP(LISTAS[[#This Row],[ID]],_01_CODIGOS_Y_COSTOS_xlsm[[Producto y N°]:[CODIGO]],2,0),"")</f>
        <v>2702</v>
      </c>
      <c r="M731" s="29"/>
      <c r="N731" s="29"/>
      <c r="O731" t="s">
        <v>6062</v>
      </c>
      <c r="AB731" s="12" t="str">
        <f>+LISTAS[[#This Row],[Codigo]]&amp;LISTAS[[#This Row],[Fabrica]]</f>
        <v>2702ResortesGenerales</v>
      </c>
      <c r="AC731" s="13" t="str">
        <f>+LISTAS[[#This Row],[Codigo]]</f>
        <v>2702</v>
      </c>
      <c r="AD731" s="13" t="str">
        <f>+LISTAS[[#This Row],[ID]]</f>
        <v>RESORTES LINEA AUTOMOTOR687</v>
      </c>
      <c r="AH731" s="36">
        <v>0.27865834644441589</v>
      </c>
      <c r="AI731" s="37">
        <f>+LISTAS[[#This Row],[Precio]]+(LISTAS[[#This Row],[Precio]]*AH731)</f>
        <v>5126.6030344245646</v>
      </c>
      <c r="AJ731" s="38">
        <f t="shared" si="11"/>
        <v>2563.3015172122823</v>
      </c>
      <c r="AL731" s="35">
        <f>+AJ731/LISTAS[[#This Row],[COSTO]]-1</f>
        <v>1.2218094107760096</v>
      </c>
      <c r="AM731" t="str">
        <f>+LISTAS[[#This Row],[ID]]</f>
        <v>RESORTES LINEA AUTOMOTOR687</v>
      </c>
      <c r="AO731" s="43">
        <v>0.85</v>
      </c>
      <c r="AP731" s="39">
        <f>LISTAS[[#This Row],[COSTO]]+(LISTAS[[#This Row],[COSTO]]*AO731)</f>
        <v>2134.3450000000003</v>
      </c>
      <c r="AQ731" s="44">
        <f>IF(AO731="",0,AP731/LISTAS[[#This Row],[VENTA NETA]]-1)</f>
        <v>-1.4184394431137393E-2</v>
      </c>
      <c r="AS731" s="39">
        <v>854.9</v>
      </c>
      <c r="AT731" s="48">
        <f>+LISTAS[[#This Row],[COSTO]]/AS731-1</f>
        <v>0.34951456310679618</v>
      </c>
      <c r="BA731" t="s">
        <v>4923</v>
      </c>
      <c r="BB731" s="36"/>
    </row>
    <row r="732" spans="1:54" x14ac:dyDescent="0.35">
      <c r="A732" s="7" t="s">
        <v>6064</v>
      </c>
      <c r="B732" t="s">
        <v>4923</v>
      </c>
      <c r="C732">
        <v>690</v>
      </c>
      <c r="D732" t="s">
        <v>6065</v>
      </c>
      <c r="E732" s="2">
        <v>0</v>
      </c>
      <c r="F732" s="7" t="str">
        <f>+_xlfn.XLOOKUP(LISTAS[[#This Row],[ID]],_01_CODIGOS_Y_COSTOS_xlsm[Producto y N°],_01_CODIGOS_Y_COSTOS_xlsm[FABRICA],"",0,1)</f>
        <v>ResortesGenerales</v>
      </c>
      <c r="G732" s="26">
        <f>LISTAS[[#This Row],[Precio]]*(1-0.46)</f>
        <v>0</v>
      </c>
      <c r="H732" s="1">
        <f>+_xlfn.XLOOKUP(LISTAS[[#This Row],[ID]],_01_CODIGOS_Y_COSTOS_xlsm[Producto y N°],_01_CODIGOS_Y_COSTOS_xlsm[COSTO],0,0,1)</f>
        <v>0</v>
      </c>
      <c r="I732" s="27">
        <f>+IFERROR(LISTAS[[#This Row],[VENTA NETA]]/LISTAS[[#This Row],[COSTO]]-1,0)</f>
        <v>0</v>
      </c>
      <c r="J732" s="50" t="str">
        <f>IFERROR(VLOOKUP(LISTAS[[#This Row],[ID]],_01_CODIGOS_Y_COSTOS_xlsm[[Producto y N°]:[CODIGO]],2,0),"")</f>
        <v>2704</v>
      </c>
      <c r="M732" s="29"/>
      <c r="N732" s="92"/>
      <c r="O732" t="s">
        <v>6064</v>
      </c>
      <c r="AB732" s="12" t="str">
        <f>+LISTAS[[#This Row],[Codigo]]&amp;LISTAS[[#This Row],[Fabrica]]</f>
        <v>2704ResortesGenerales</v>
      </c>
      <c r="AC732" s="13" t="str">
        <f>+LISTAS[[#This Row],[Codigo]]</f>
        <v>2704</v>
      </c>
      <c r="AD732" s="13" t="str">
        <f>+LISTAS[[#This Row],[ID]]</f>
        <v>RESORTES LINEA AUTOMOTOR690</v>
      </c>
      <c r="AH732" s="36">
        <v>-1</v>
      </c>
      <c r="AI732" s="37">
        <f>+LISTAS[[#This Row],[Precio]]+(LISTAS[[#This Row],[Precio]]*AH732)</f>
        <v>0</v>
      </c>
      <c r="AJ732" s="38">
        <f t="shared" si="11"/>
        <v>0</v>
      </c>
      <c r="AL732" s="35" t="e">
        <f>+AJ732/LISTAS[[#This Row],[COSTO]]-1</f>
        <v>#DIV/0!</v>
      </c>
      <c r="AM732" t="str">
        <f>+LISTAS[[#This Row],[ID]]</f>
        <v>RESORTES LINEA AUTOMOTOR690</v>
      </c>
      <c r="AO732" s="43">
        <v>0.85</v>
      </c>
      <c r="AP732" s="39">
        <f>LISTAS[[#This Row],[COSTO]]+(LISTAS[[#This Row],[COSTO]]*AO732)</f>
        <v>0</v>
      </c>
      <c r="AQ732" s="44" t="e">
        <f>IF(AO732="",0,AP732/LISTAS[[#This Row],[VENTA NETA]]-1)</f>
        <v>#DIV/0!</v>
      </c>
      <c r="AS732" s="39">
        <v>0</v>
      </c>
      <c r="AT732" s="48" t="e">
        <f>+LISTAS[[#This Row],[COSTO]]/AS732-1</f>
        <v>#DIV/0!</v>
      </c>
      <c r="BA732" t="s">
        <v>4923</v>
      </c>
      <c r="BB732" s="36"/>
    </row>
    <row r="733" spans="1:54" x14ac:dyDescent="0.35">
      <c r="A733" s="7" t="s">
        <v>6066</v>
      </c>
      <c r="B733" t="s">
        <v>4923</v>
      </c>
      <c r="C733">
        <v>698</v>
      </c>
      <c r="D733" t="s">
        <v>6067</v>
      </c>
      <c r="E733" s="2">
        <v>5989.8888999999999</v>
      </c>
      <c r="F733" s="7" t="str">
        <f>+_xlfn.XLOOKUP(LISTAS[[#This Row],[ID]],_01_CODIGOS_Y_COSTOS_xlsm[Producto y N°],_01_CODIGOS_Y_COSTOS_xlsm[FABRICA],"",0,1)</f>
        <v>ResortesGenerales</v>
      </c>
      <c r="G733" s="26">
        <f>LISTAS[[#This Row],[Precio]]*(1-0.46)</f>
        <v>3234.5400060000002</v>
      </c>
      <c r="H733" s="1">
        <f>+_xlfn.XLOOKUP(LISTAS[[#This Row],[ID]],_01_CODIGOS_Y_COSTOS_xlsm[Producto y N°],_01_CODIGOS_Y_COSTOS_xlsm[COSTO],0,0,1)</f>
        <v>1723.6</v>
      </c>
      <c r="I733" s="27">
        <f>+IFERROR(LISTAS[[#This Row],[VENTA NETA]]/LISTAS[[#This Row],[COSTO]]-1,0)</f>
        <v>0.87661870851705759</v>
      </c>
      <c r="J733" s="50" t="str">
        <f>IFERROR(VLOOKUP(LISTAS[[#This Row],[ID]],_01_CODIGOS_Y_COSTOS_xlsm[[Producto y N°]:[CODIGO]],2,0),"")</f>
        <v>2713</v>
      </c>
      <c r="M733" s="29"/>
      <c r="N733" s="29"/>
      <c r="O733" t="s">
        <v>6066</v>
      </c>
      <c r="AB733" s="12" t="str">
        <f>+LISTAS[[#This Row],[Codigo]]&amp;LISTAS[[#This Row],[Fabrica]]</f>
        <v>2713ResortesGenerales</v>
      </c>
      <c r="AC733" s="13" t="str">
        <f>+LISTAS[[#This Row],[Codigo]]</f>
        <v>2713</v>
      </c>
      <c r="AD733" s="13" t="str">
        <f>+LISTAS[[#This Row],[ID]]</f>
        <v>RESORTES LINEA AUTOMOTOR698</v>
      </c>
      <c r="AH733" s="36">
        <v>0.71441419437893194</v>
      </c>
      <c r="AI733" s="37">
        <f>+LISTAS[[#This Row],[Precio]]+(LISTAS[[#This Row],[Precio]]*AH733)</f>
        <v>10269.150552912808</v>
      </c>
      <c r="AJ733" s="38">
        <f t="shared" si="11"/>
        <v>5134.575276456404</v>
      </c>
      <c r="AL733" s="35">
        <f>+AJ733/LISTAS[[#This Row],[COSTO]]-1</f>
        <v>1.9789831030728733</v>
      </c>
      <c r="AM733" t="str">
        <f>+LISTAS[[#This Row],[ID]]</f>
        <v>RESORTES LINEA AUTOMOTOR698</v>
      </c>
      <c r="AO733" s="43">
        <v>0.85</v>
      </c>
      <c r="AP733" s="39">
        <f>LISTAS[[#This Row],[COSTO]]+(LISTAS[[#This Row],[COSTO]]*AO733)</f>
        <v>3188.66</v>
      </c>
      <c r="AQ733" s="44">
        <f>IF(AO733="",0,AP733/LISTAS[[#This Row],[VENTA NETA]]-1)</f>
        <v>-1.4184398991786806E-2</v>
      </c>
      <c r="AS733" s="39">
        <v>1277.2</v>
      </c>
      <c r="AT733" s="48">
        <f>+LISTAS[[#This Row],[COSTO]]/AS733-1</f>
        <v>0.34951456310679596</v>
      </c>
      <c r="BA733" t="s">
        <v>4923</v>
      </c>
      <c r="BB733" s="36"/>
    </row>
    <row r="734" spans="1:54" x14ac:dyDescent="0.35">
      <c r="A734" s="7" t="s">
        <v>6068</v>
      </c>
      <c r="B734" t="s">
        <v>4923</v>
      </c>
      <c r="C734">
        <v>700</v>
      </c>
      <c r="D734" t="s">
        <v>6069</v>
      </c>
      <c r="E734" s="2">
        <v>4009.3611000000001</v>
      </c>
      <c r="F734" s="7" t="str">
        <f>+_xlfn.XLOOKUP(LISTAS[[#This Row],[ID]],_01_CODIGOS_Y_COSTOS_xlsm[Producto y N°],_01_CODIGOS_Y_COSTOS_xlsm[FABRICA],"",0,1)</f>
        <v>ResortesGenerales</v>
      </c>
      <c r="G734" s="26">
        <f>LISTAS[[#This Row],[Precio]]*(1-0.46)</f>
        <v>2165.0549940000001</v>
      </c>
      <c r="H734" s="1">
        <f>+_xlfn.XLOOKUP(LISTAS[[#This Row],[ID]],_01_CODIGOS_Y_COSTOS_xlsm[Producto y N°],_01_CODIGOS_Y_COSTOS_xlsm[COSTO],0,0,1)</f>
        <v>1153.7</v>
      </c>
      <c r="I734" s="27">
        <f>+IFERROR(LISTAS[[#This Row],[VENTA NETA]]/LISTAS[[#This Row],[COSTO]]-1,0)</f>
        <v>0.87661869983531249</v>
      </c>
      <c r="J734" s="50" t="str">
        <f>IFERROR(VLOOKUP(LISTAS[[#This Row],[ID]],_01_CODIGOS_Y_COSTOS_xlsm[[Producto y N°]:[CODIGO]],2,0),"")</f>
        <v>2715</v>
      </c>
      <c r="M734" s="29"/>
      <c r="N734" s="92"/>
      <c r="O734" t="s">
        <v>6068</v>
      </c>
      <c r="AB734" s="12" t="str">
        <f>+LISTAS[[#This Row],[Codigo]]&amp;LISTAS[[#This Row],[Fabrica]]</f>
        <v>2715ResortesGenerales</v>
      </c>
      <c r="AC734" s="13" t="str">
        <f>+LISTAS[[#This Row],[Codigo]]</f>
        <v>2715</v>
      </c>
      <c r="AD734" s="13" t="str">
        <f>+LISTAS[[#This Row],[ID]]</f>
        <v>RESORTES LINEA AUTOMOTOR700</v>
      </c>
      <c r="AH734" s="36">
        <v>0.5982719612491274</v>
      </c>
      <c r="AI734" s="37">
        <f>+LISTAS[[#This Row],[Precio]]+(LISTAS[[#This Row],[Precio]]*AH734)</f>
        <v>6408.0494286529593</v>
      </c>
      <c r="AJ734" s="38">
        <f t="shared" si="11"/>
        <v>3204.0247143264796</v>
      </c>
      <c r="AL734" s="35">
        <f>+AJ734/LISTAS[[#This Row],[COSTO]]-1</f>
        <v>1.7771731943542339</v>
      </c>
      <c r="AM734" t="str">
        <f>+LISTAS[[#This Row],[ID]]</f>
        <v>RESORTES LINEA AUTOMOTOR700</v>
      </c>
      <c r="AO734" s="43">
        <v>0.85</v>
      </c>
      <c r="AP734" s="39">
        <f>LISTAS[[#This Row],[COSTO]]+(LISTAS[[#This Row],[COSTO]]*AO734)</f>
        <v>2134.3450000000003</v>
      </c>
      <c r="AQ734" s="44">
        <f>IF(AO734="",0,AP734/LISTAS[[#This Row],[VENTA NETA]]-1)</f>
        <v>-1.4184394431137393E-2</v>
      </c>
      <c r="AS734" s="39">
        <v>854.9</v>
      </c>
      <c r="AT734" s="48">
        <f>+LISTAS[[#This Row],[COSTO]]/AS734-1</f>
        <v>0.34951456310679618</v>
      </c>
      <c r="BA734" t="s">
        <v>4923</v>
      </c>
      <c r="BB734" s="36"/>
    </row>
    <row r="735" spans="1:54" x14ac:dyDescent="0.35">
      <c r="A735" s="7" t="s">
        <v>6070</v>
      </c>
      <c r="B735" t="s">
        <v>4923</v>
      </c>
      <c r="C735">
        <v>702</v>
      </c>
      <c r="D735" t="s">
        <v>6071</v>
      </c>
      <c r="E735" s="2">
        <v>2125.4443999999999</v>
      </c>
      <c r="F735" s="7" t="str">
        <f>+_xlfn.XLOOKUP(LISTAS[[#This Row],[ID]],_01_CODIGOS_Y_COSTOS_xlsm[Producto y N°],_01_CODIGOS_Y_COSTOS_xlsm[FABRICA],"",0,1)</f>
        <v>ResortesGenerales</v>
      </c>
      <c r="G735" s="26">
        <f>LISTAS[[#This Row],[Precio]]*(1-0.46)</f>
        <v>1147.7399760000001</v>
      </c>
      <c r="H735" s="1">
        <f>+_xlfn.XLOOKUP(LISTAS[[#This Row],[ID]],_01_CODIGOS_Y_COSTOS_xlsm[Producto y N°],_01_CODIGOS_Y_COSTOS_xlsm[COSTO],0,0,1)</f>
        <v>611.6</v>
      </c>
      <c r="I735" s="27">
        <f>+IFERROR(LISTAS[[#This Row],[VENTA NETA]]/LISTAS[[#This Row],[COSTO]]-1,0)</f>
        <v>0.8766186657946371</v>
      </c>
      <c r="J735" s="50" t="str">
        <f>IFERROR(VLOOKUP(LISTAS[[#This Row],[ID]],_01_CODIGOS_Y_COSTOS_xlsm[[Producto y N°]:[CODIGO]],2,0),"")</f>
        <v>2717</v>
      </c>
      <c r="M735" s="29"/>
      <c r="N735" s="92"/>
      <c r="O735" t="s">
        <v>6070</v>
      </c>
      <c r="AB735" s="12" t="str">
        <f>+LISTAS[[#This Row],[Codigo]]&amp;LISTAS[[#This Row],[Fabrica]]</f>
        <v>2717ResortesGenerales</v>
      </c>
      <c r="AC735" s="13" t="str">
        <f>+LISTAS[[#This Row],[Codigo]]</f>
        <v>2717</v>
      </c>
      <c r="AD735" s="13" t="str">
        <f>+LISTAS[[#This Row],[ID]]</f>
        <v>RESORTES LINEA AUTOMOTOR702</v>
      </c>
      <c r="AH735" s="36">
        <v>-5.103919864429951E-2</v>
      </c>
      <c r="AI735" s="37">
        <f>+LISTAS[[#This Row],[Precio]]+(LISTAS[[#This Row],[Precio]]*AH735)</f>
        <v>2016.9634210609859</v>
      </c>
      <c r="AJ735" s="38">
        <f t="shared" si="11"/>
        <v>1008.4817105304929</v>
      </c>
      <c r="AL735" s="35">
        <f>+AJ735/LISTAS[[#This Row],[COSTO]]-1</f>
        <v>0.64892366012180003</v>
      </c>
      <c r="AM735" t="str">
        <f>+LISTAS[[#This Row],[ID]]</f>
        <v>RESORTES LINEA AUTOMOTOR702</v>
      </c>
      <c r="AO735" s="43">
        <v>0.85</v>
      </c>
      <c r="AP735" s="39">
        <f>LISTAS[[#This Row],[COSTO]]+(LISTAS[[#This Row],[COSTO]]*AO735)</f>
        <v>1131.46</v>
      </c>
      <c r="AQ735" s="44">
        <f>IF(AO735="",0,AP735/LISTAS[[#This Row],[VENTA NETA]]-1)</f>
        <v>-1.4184376549066013E-2</v>
      </c>
      <c r="AS735" s="39">
        <v>453.2</v>
      </c>
      <c r="AT735" s="48">
        <f>+LISTAS[[#This Row],[COSTO]]/AS735-1</f>
        <v>0.34951456310679618</v>
      </c>
      <c r="BA735" t="s">
        <v>4923</v>
      </c>
      <c r="BB735" s="36"/>
    </row>
    <row r="736" spans="1:54" x14ac:dyDescent="0.35">
      <c r="A736" s="7" t="s">
        <v>6072</v>
      </c>
      <c r="B736" t="s">
        <v>4923</v>
      </c>
      <c r="C736">
        <v>706</v>
      </c>
      <c r="D736" t="s">
        <v>6073</v>
      </c>
      <c r="E736" s="2">
        <v>1352.5555999999999</v>
      </c>
      <c r="F736" s="7" t="str">
        <f>+_xlfn.XLOOKUP(LISTAS[[#This Row],[ID]],_01_CODIGOS_Y_COSTOS_xlsm[Producto y N°],_01_CODIGOS_Y_COSTOS_xlsm[FABRICA],"",0,1)</f>
        <v>ResortesGenerales</v>
      </c>
      <c r="G736" s="26">
        <f>LISTAS[[#This Row],[Precio]]*(1-0.46)</f>
        <v>730.38002400000005</v>
      </c>
      <c r="H736" s="1">
        <f>+_xlfn.XLOOKUP(LISTAS[[#This Row],[ID]],_01_CODIGOS_Y_COSTOS_xlsm[Producto y N°],_01_CODIGOS_Y_COSTOS_xlsm[COSTO],0,0,1)</f>
        <v>389.2</v>
      </c>
      <c r="I736" s="27">
        <f>+IFERROR(LISTAS[[#This Row],[VENTA NETA]]/LISTAS[[#This Row],[COSTO]]-1,0)</f>
        <v>0.87661876670092509</v>
      </c>
      <c r="J736" s="50" t="str">
        <f>IFERROR(VLOOKUP(LISTAS[[#This Row],[ID]],_01_CODIGOS_Y_COSTOS_xlsm[[Producto y N°]:[CODIGO]],2,0),"")</f>
        <v>2721</v>
      </c>
      <c r="M736" s="29"/>
      <c r="N736" s="92"/>
      <c r="O736" t="s">
        <v>6072</v>
      </c>
      <c r="AB736" s="12" t="str">
        <f>+LISTAS[[#This Row],[Codigo]]&amp;LISTAS[[#This Row],[Fabrica]]</f>
        <v>2721ResortesGenerales</v>
      </c>
      <c r="AC736" s="13" t="str">
        <f>+LISTAS[[#This Row],[Codigo]]</f>
        <v>2721</v>
      </c>
      <c r="AD736" s="13" t="str">
        <f>+LISTAS[[#This Row],[ID]]</f>
        <v>RESORTES LINEA AUTOMOTOR706</v>
      </c>
      <c r="AH736" s="36">
        <v>4.1356560897073846E-2</v>
      </c>
      <c r="AI736" s="37">
        <f>+LISTAS[[#This Row],[Precio]]+(LISTAS[[#This Row],[Precio]]*AH736)</f>
        <v>1408.4926480380782</v>
      </c>
      <c r="AJ736" s="38">
        <f t="shared" si="11"/>
        <v>704.24632401903909</v>
      </c>
      <c r="AL736" s="35">
        <f>+AJ736/LISTAS[[#This Row],[COSTO]]-1</f>
        <v>0.80947154167276247</v>
      </c>
      <c r="AM736" t="str">
        <f>+LISTAS[[#This Row],[ID]]</f>
        <v>RESORTES LINEA AUTOMOTOR706</v>
      </c>
      <c r="AO736" s="43">
        <v>0.85</v>
      </c>
      <c r="AP736" s="39">
        <f>LISTAS[[#This Row],[COSTO]]+(LISTAS[[#This Row],[COSTO]]*AO736)</f>
        <v>720.02</v>
      </c>
      <c r="AQ736" s="44">
        <f>IF(AO736="",0,AP736/LISTAS[[#This Row],[VENTA NETA]]-1)</f>
        <v>-1.4184429556633238E-2</v>
      </c>
      <c r="AS736" s="39">
        <v>288.39999999999998</v>
      </c>
      <c r="AT736" s="48">
        <f>+LISTAS[[#This Row],[COSTO]]/AS736-1</f>
        <v>0.34951456310679618</v>
      </c>
      <c r="BA736" t="s">
        <v>4923</v>
      </c>
      <c r="BB736" s="36"/>
    </row>
    <row r="737" spans="1:54" x14ac:dyDescent="0.35">
      <c r="A737" s="7" t="s">
        <v>6074</v>
      </c>
      <c r="B737" t="s">
        <v>4923</v>
      </c>
      <c r="C737">
        <v>707</v>
      </c>
      <c r="D737" t="s">
        <v>6075</v>
      </c>
      <c r="E737" s="2">
        <v>1352.5555999999999</v>
      </c>
      <c r="F737" s="7" t="str">
        <f>+_xlfn.XLOOKUP(LISTAS[[#This Row],[ID]],_01_CODIGOS_Y_COSTOS_xlsm[Producto y N°],_01_CODIGOS_Y_COSTOS_xlsm[FABRICA],"",0,1)</f>
        <v>ResortesGenerales</v>
      </c>
      <c r="G737" s="26">
        <f>LISTAS[[#This Row],[Precio]]*(1-0.46)</f>
        <v>730.38002400000005</v>
      </c>
      <c r="H737" s="1">
        <f>+_xlfn.XLOOKUP(LISTAS[[#This Row],[ID]],_01_CODIGOS_Y_COSTOS_xlsm[Producto y N°],_01_CODIGOS_Y_COSTOS_xlsm[COSTO],0,0,1)</f>
        <v>389.2</v>
      </c>
      <c r="I737" s="27">
        <f>+IFERROR(LISTAS[[#This Row],[VENTA NETA]]/LISTAS[[#This Row],[COSTO]]-1,0)</f>
        <v>0.87661876670092509</v>
      </c>
      <c r="J737" s="50" t="str">
        <f>IFERROR(VLOOKUP(LISTAS[[#This Row],[ID]],_01_CODIGOS_Y_COSTOS_xlsm[[Producto y N°]:[CODIGO]],2,0),"")</f>
        <v>2722</v>
      </c>
      <c r="M737" s="29"/>
      <c r="N737" s="92"/>
      <c r="O737" t="s">
        <v>6074</v>
      </c>
      <c r="AB737" s="12" t="str">
        <f>+LISTAS[[#This Row],[Codigo]]&amp;LISTAS[[#This Row],[Fabrica]]</f>
        <v>2722ResortesGenerales</v>
      </c>
      <c r="AC737" s="13" t="str">
        <f>+LISTAS[[#This Row],[Codigo]]</f>
        <v>2722</v>
      </c>
      <c r="AD737" s="13" t="str">
        <f>+LISTAS[[#This Row],[ID]]</f>
        <v>RESORTES LINEA AUTOMOTOR707</v>
      </c>
      <c r="AH737" s="36">
        <v>-0.16132028153953848</v>
      </c>
      <c r="AI737" s="37">
        <f>+LISTAS[[#This Row],[Precio]]+(LISTAS[[#This Row],[Precio]]*AH737)</f>
        <v>1134.3609498101205</v>
      </c>
      <c r="AJ737" s="38">
        <f t="shared" si="11"/>
        <v>567.18047490506024</v>
      </c>
      <c r="AL737" s="35">
        <f>+AJ737/LISTAS[[#This Row],[COSTO]]-1</f>
        <v>0.45729823973550943</v>
      </c>
      <c r="AM737" t="str">
        <f>+LISTAS[[#This Row],[ID]]</f>
        <v>RESORTES LINEA AUTOMOTOR707</v>
      </c>
      <c r="AO737" s="43">
        <v>0.85</v>
      </c>
      <c r="AP737" s="39">
        <f>LISTAS[[#This Row],[COSTO]]+(LISTAS[[#This Row],[COSTO]]*AO737)</f>
        <v>720.02</v>
      </c>
      <c r="AQ737" s="44">
        <f>IF(AO737="",0,AP737/LISTAS[[#This Row],[VENTA NETA]]-1)</f>
        <v>-1.4184429556633238E-2</v>
      </c>
      <c r="AS737" s="39">
        <v>288.39999999999998</v>
      </c>
      <c r="AT737" s="48">
        <f>+LISTAS[[#This Row],[COSTO]]/AS737-1</f>
        <v>0.34951456310679618</v>
      </c>
      <c r="BA737" t="s">
        <v>4923</v>
      </c>
      <c r="BB737" s="36"/>
    </row>
    <row r="738" spans="1:54" x14ac:dyDescent="0.35">
      <c r="A738" s="7" t="s">
        <v>6076</v>
      </c>
      <c r="B738" t="s">
        <v>4923</v>
      </c>
      <c r="C738">
        <v>708</v>
      </c>
      <c r="D738" t="s">
        <v>6077</v>
      </c>
      <c r="E738" s="2">
        <v>2560.1943999999999</v>
      </c>
      <c r="F738" s="7" t="str">
        <f>+_xlfn.XLOOKUP(LISTAS[[#This Row],[ID]],_01_CODIGOS_Y_COSTOS_xlsm[Producto y N°],_01_CODIGOS_Y_COSTOS_xlsm[FABRICA],"",0,1)</f>
        <v>ResortesGenerales</v>
      </c>
      <c r="G738" s="26">
        <f>LISTAS[[#This Row],[Precio]]*(1-0.46)</f>
        <v>1382.5049759999999</v>
      </c>
      <c r="H738" s="1">
        <f>+_xlfn.XLOOKUP(LISTAS[[#This Row],[ID]],_01_CODIGOS_Y_COSTOS_xlsm[Producto y N°],_01_CODIGOS_Y_COSTOS_xlsm[COSTO],0,0,1)</f>
        <v>736.7</v>
      </c>
      <c r="I738" s="27">
        <f>+IFERROR(LISTAS[[#This Row],[VENTA NETA]]/LISTAS[[#This Row],[COSTO]]-1,0)</f>
        <v>0.87661867245825964</v>
      </c>
      <c r="J738" s="50" t="str">
        <f>IFERROR(VLOOKUP(LISTAS[[#This Row],[ID]],_01_CODIGOS_Y_COSTOS_xlsm[[Producto y N°]:[CODIGO]],2,0),"")</f>
        <v>2723</v>
      </c>
      <c r="M738" s="29"/>
      <c r="N738" s="29"/>
      <c r="O738" t="s">
        <v>6076</v>
      </c>
      <c r="AB738" s="12" t="str">
        <f>+LISTAS[[#This Row],[Codigo]]&amp;LISTAS[[#This Row],[Fabrica]]</f>
        <v>2723ResortesGenerales</v>
      </c>
      <c r="AC738" s="13" t="str">
        <f>+LISTAS[[#This Row],[Codigo]]</f>
        <v>2723</v>
      </c>
      <c r="AD738" s="13" t="str">
        <f>+LISTAS[[#This Row],[ID]]</f>
        <v>RESORTES LINEA AUTOMOTOR708</v>
      </c>
      <c r="AH738" s="36">
        <v>0.58750089565730201</v>
      </c>
      <c r="AI738" s="37">
        <f>+LISTAS[[#This Row],[Precio]]+(LISTAS[[#This Row],[Precio]]*AH738)</f>
        <v>4064.3109030568085</v>
      </c>
      <c r="AJ738" s="38">
        <f t="shared" si="11"/>
        <v>2032.1554515284042</v>
      </c>
      <c r="AL738" s="35">
        <f>+AJ738/LISTAS[[#This Row],[COSTO]]-1</f>
        <v>1.7584572438284298</v>
      </c>
      <c r="AM738" t="str">
        <f>+LISTAS[[#This Row],[ID]]</f>
        <v>RESORTES LINEA AUTOMOTOR708</v>
      </c>
      <c r="AO738" s="43">
        <v>0.85</v>
      </c>
      <c r="AP738" s="39">
        <f>LISTAS[[#This Row],[COSTO]]+(LISTAS[[#This Row],[COSTO]]*AO738)</f>
        <v>1362.895</v>
      </c>
      <c r="AQ738" s="44">
        <f>IF(AO738="",0,AP738/LISTAS[[#This Row],[VENTA NETA]]-1)</f>
        <v>-1.4184380049565903E-2</v>
      </c>
      <c r="AS738" s="39">
        <v>545.9</v>
      </c>
      <c r="AT738" s="48">
        <f>+LISTAS[[#This Row],[COSTO]]/AS738-1</f>
        <v>0.34951456310679618</v>
      </c>
      <c r="BA738" t="s">
        <v>4923</v>
      </c>
      <c r="BB738" s="36"/>
    </row>
    <row r="739" spans="1:54" x14ac:dyDescent="0.35">
      <c r="A739" s="7" t="s">
        <v>6078</v>
      </c>
      <c r="B739" t="s">
        <v>4923</v>
      </c>
      <c r="C739">
        <v>709</v>
      </c>
      <c r="D739" t="s">
        <v>6079</v>
      </c>
      <c r="E739" s="2">
        <v>1352.5555999999999</v>
      </c>
      <c r="F739" s="7" t="str">
        <f>+_xlfn.XLOOKUP(LISTAS[[#This Row],[ID]],_01_CODIGOS_Y_COSTOS_xlsm[Producto y N°],_01_CODIGOS_Y_COSTOS_xlsm[FABRICA],"",0,1)</f>
        <v>ResortesGenerales</v>
      </c>
      <c r="G739" s="26">
        <f>LISTAS[[#This Row],[Precio]]*(1-0.46)</f>
        <v>730.38002400000005</v>
      </c>
      <c r="H739" s="1">
        <f>+_xlfn.XLOOKUP(LISTAS[[#This Row],[ID]],_01_CODIGOS_Y_COSTOS_xlsm[Producto y N°],_01_CODIGOS_Y_COSTOS_xlsm[COSTO],0,0,1)</f>
        <v>389.2</v>
      </c>
      <c r="I739" s="27">
        <f>+IFERROR(LISTAS[[#This Row],[VENTA NETA]]/LISTAS[[#This Row],[COSTO]]-1,0)</f>
        <v>0.87661876670092509</v>
      </c>
      <c r="J739" s="50" t="str">
        <f>IFERROR(VLOOKUP(LISTAS[[#This Row],[ID]],_01_CODIGOS_Y_COSTOS_xlsm[[Producto y N°]:[CODIGO]],2,0),"")</f>
        <v>2724</v>
      </c>
      <c r="M739" s="29"/>
      <c r="N739" s="92"/>
      <c r="O739" t="s">
        <v>6078</v>
      </c>
      <c r="AB739" s="12" t="str">
        <f>+LISTAS[[#This Row],[Codigo]]&amp;LISTAS[[#This Row],[Fabrica]]</f>
        <v>2724ResortesGenerales</v>
      </c>
      <c r="AC739" s="13" t="str">
        <f>+LISTAS[[#This Row],[Codigo]]</f>
        <v>2724</v>
      </c>
      <c r="AD739" s="13" t="str">
        <f>+LISTAS[[#This Row],[ID]]</f>
        <v>RESORTES LINEA AUTOMOTOR709</v>
      </c>
      <c r="AH739" s="36">
        <v>0.13893660577617584</v>
      </c>
      <c r="AI739" s="37">
        <f>+LISTAS[[#This Row],[Precio]]+(LISTAS[[#This Row],[Precio]]*AH739)</f>
        <v>1540.4750841875589</v>
      </c>
      <c r="AJ739" s="38">
        <f t="shared" si="11"/>
        <v>770.23754209377944</v>
      </c>
      <c r="AL739" s="35">
        <f>+AJ739/LISTAS[[#This Row],[COSTO]]-1</f>
        <v>0.97902760044650416</v>
      </c>
      <c r="AM739" t="str">
        <f>+LISTAS[[#This Row],[ID]]</f>
        <v>RESORTES LINEA AUTOMOTOR709</v>
      </c>
      <c r="AO739" s="43">
        <v>0.85</v>
      </c>
      <c r="AP739" s="39">
        <f>LISTAS[[#This Row],[COSTO]]+(LISTAS[[#This Row],[COSTO]]*AO739)</f>
        <v>720.02</v>
      </c>
      <c r="AQ739" s="44">
        <f>IF(AO739="",0,AP739/LISTAS[[#This Row],[VENTA NETA]]-1)</f>
        <v>-1.4184429556633238E-2</v>
      </c>
      <c r="AS739" s="39">
        <v>288.39999999999998</v>
      </c>
      <c r="AT739" s="48">
        <f>+LISTAS[[#This Row],[COSTO]]/AS739-1</f>
        <v>0.34951456310679618</v>
      </c>
      <c r="BA739" t="s">
        <v>4923</v>
      </c>
      <c r="BB739" s="36"/>
    </row>
    <row r="740" spans="1:54" x14ac:dyDescent="0.35">
      <c r="A740" s="7" t="s">
        <v>6080</v>
      </c>
      <c r="B740" t="s">
        <v>4923</v>
      </c>
      <c r="C740">
        <v>710</v>
      </c>
      <c r="D740" t="s">
        <v>6081</v>
      </c>
      <c r="E740" s="2">
        <v>1739</v>
      </c>
      <c r="F740" s="7" t="str">
        <f>+_xlfn.XLOOKUP(LISTAS[[#This Row],[ID]],_01_CODIGOS_Y_COSTOS_xlsm[Producto y N°],_01_CODIGOS_Y_COSTOS_xlsm[FABRICA],"",0,1)</f>
        <v>ResortesGenerales</v>
      </c>
      <c r="G740" s="26">
        <f>LISTAS[[#This Row],[Precio]]*(1-0.46)</f>
        <v>939.06000000000006</v>
      </c>
      <c r="H740" s="1">
        <f>+_xlfn.XLOOKUP(LISTAS[[#This Row],[ID]],_01_CODIGOS_Y_COSTOS_xlsm[Producto y N°],_01_CODIGOS_Y_COSTOS_xlsm[COSTO],0,0,1)</f>
        <v>500.4</v>
      </c>
      <c r="I740" s="27">
        <f>+IFERROR(LISTAS[[#This Row],[VENTA NETA]]/LISTAS[[#This Row],[COSTO]]-1,0)</f>
        <v>0.8766187050359715</v>
      </c>
      <c r="J740" s="50" t="str">
        <f>IFERROR(VLOOKUP(LISTAS[[#This Row],[ID]],_01_CODIGOS_Y_COSTOS_xlsm[[Producto y N°]:[CODIGO]],2,0),"")</f>
        <v>2725</v>
      </c>
      <c r="O740" t="s">
        <v>6080</v>
      </c>
      <c r="AB740" s="12" t="str">
        <f>+LISTAS[[#This Row],[Codigo]]&amp;LISTAS[[#This Row],[Fabrica]]</f>
        <v>2725ResortesGenerales</v>
      </c>
      <c r="AC740" s="13" t="str">
        <f>+LISTAS[[#This Row],[Codigo]]</f>
        <v>2725</v>
      </c>
      <c r="AD740" s="13" t="str">
        <f>+LISTAS[[#This Row],[ID]]</f>
        <v>RESORTES LINEA AUTOMOTOR710</v>
      </c>
      <c r="AH740" s="36">
        <v>-2.9402571887837126E-2</v>
      </c>
      <c r="AI740" s="37">
        <f>+LISTAS[[#This Row],[Precio]]+(LISTAS[[#This Row],[Precio]]*AH740)</f>
        <v>1687.8689274870512</v>
      </c>
      <c r="AJ740" s="38">
        <f t="shared" si="11"/>
        <v>843.93446374352561</v>
      </c>
      <c r="AL740" s="35">
        <f>+AJ740/LISTAS[[#This Row],[COSTO]]-1</f>
        <v>0.68651971171767712</v>
      </c>
      <c r="AM740" t="str">
        <f>+LISTAS[[#This Row],[ID]]</f>
        <v>RESORTES LINEA AUTOMOTOR710</v>
      </c>
      <c r="AO740" s="43">
        <v>0.85</v>
      </c>
      <c r="AP740" s="39">
        <f>LISTAS[[#This Row],[COSTO]]+(LISTAS[[#This Row],[COSTO]]*AO740)</f>
        <v>925.74</v>
      </c>
      <c r="AQ740" s="44">
        <f>IF(AO740="",0,AP740/LISTAS[[#This Row],[VENTA NETA]]-1)</f>
        <v>-1.4184397163120588E-2</v>
      </c>
      <c r="AS740" s="39">
        <v>370.8</v>
      </c>
      <c r="AT740" s="48">
        <f>+LISTAS[[#This Row],[COSTO]]/AS740-1</f>
        <v>0.34951456310679596</v>
      </c>
      <c r="BA740" t="s">
        <v>4923</v>
      </c>
      <c r="BB740" s="36"/>
    </row>
    <row r="741" spans="1:54" x14ac:dyDescent="0.35">
      <c r="A741" s="7" t="s">
        <v>6082</v>
      </c>
      <c r="B741" t="s">
        <v>4923</v>
      </c>
      <c r="C741">
        <v>793</v>
      </c>
      <c r="D741" t="s">
        <v>6083</v>
      </c>
      <c r="E741" s="2">
        <v>3639.52</v>
      </c>
      <c r="F741" s="7" t="str">
        <f>+_xlfn.XLOOKUP(LISTAS[[#This Row],[ID]],_01_CODIGOS_Y_COSTOS_xlsm[Producto y N°],_01_CODIGOS_Y_COSTOS_xlsm[FABRICA],"",0,1)</f>
        <v>ResortesGenerales</v>
      </c>
      <c r="G741" s="26">
        <f>LISTAS[[#This Row],[Precio]]*(1-0.46)</f>
        <v>1965.3408000000002</v>
      </c>
      <c r="H741" s="1">
        <f>+_xlfn.XLOOKUP(LISTAS[[#This Row],[ID]],_01_CODIGOS_Y_COSTOS_xlsm[Producto y N°],_01_CODIGOS_Y_COSTOS_xlsm[COSTO],0,0,1)</f>
        <v>0</v>
      </c>
      <c r="I741" s="27">
        <f>+IFERROR(LISTAS[[#This Row],[VENTA NETA]]/LISTAS[[#This Row],[COSTO]]-1,0)</f>
        <v>0</v>
      </c>
      <c r="J741" s="50" t="str">
        <f>IFERROR(VLOOKUP(LISTAS[[#This Row],[ID]],_01_CODIGOS_Y_COSTOS_xlsm[[Producto y N°]:[CODIGO]],2,0),"")</f>
        <v>0</v>
      </c>
      <c r="O741" t="s">
        <v>6082</v>
      </c>
      <c r="AB741" s="12" t="str">
        <f>+LISTAS[[#This Row],[Codigo]]&amp;LISTAS[[#This Row],[Fabrica]]</f>
        <v>0ResortesGenerales</v>
      </c>
      <c r="AC741" s="13" t="str">
        <f>+LISTAS[[#This Row],[Codigo]]</f>
        <v>0</v>
      </c>
      <c r="AD741" s="13" t="str">
        <f>+LISTAS[[#This Row],[ID]]</f>
        <v>RESORTES LINEA AUTOMOTOR793</v>
      </c>
      <c r="AH741" s="36"/>
      <c r="AI741" s="37">
        <f>+LISTAS[[#This Row],[Precio]]+(LISTAS[[#This Row],[Precio]]*AH741)</f>
        <v>3639.52</v>
      </c>
      <c r="AJ741" s="38">
        <f t="shared" si="11"/>
        <v>1819.76</v>
      </c>
      <c r="AL741" s="35" t="e">
        <f>+AJ741/LISTAS[[#This Row],[COSTO]]-1</f>
        <v>#DIV/0!</v>
      </c>
      <c r="AM741" t="str">
        <f>+LISTAS[[#This Row],[ID]]</f>
        <v>RESORTES LINEA AUTOMOTOR793</v>
      </c>
      <c r="AO741" s="43">
        <v>0.85</v>
      </c>
      <c r="AP741" s="39">
        <f>LISTAS[[#This Row],[COSTO]]+(LISTAS[[#This Row],[COSTO]]*AO741)</f>
        <v>0</v>
      </c>
      <c r="AQ741" s="44">
        <f>IF(AO741="",0,AP741/LISTAS[[#This Row],[VENTA NETA]]-1)</f>
        <v>-1</v>
      </c>
      <c r="AS741" s="39">
        <v>0</v>
      </c>
      <c r="AT741" s="48" t="e">
        <f>+LISTAS[[#This Row],[COSTO]]/AS741-1</f>
        <v>#DIV/0!</v>
      </c>
      <c r="BA741" t="s">
        <v>4923</v>
      </c>
      <c r="BB741" s="36"/>
    </row>
    <row r="742" spans="1:54" x14ac:dyDescent="0.35">
      <c r="A742" s="7" t="s">
        <v>6084</v>
      </c>
      <c r="B742" t="s">
        <v>4923</v>
      </c>
      <c r="C742">
        <v>794</v>
      </c>
      <c r="D742" t="s">
        <v>6085</v>
      </c>
      <c r="E742" s="2">
        <v>4991.24</v>
      </c>
      <c r="F742" s="7" t="str">
        <f>+_xlfn.XLOOKUP(LISTAS[[#This Row],[ID]],_01_CODIGOS_Y_COSTOS_xlsm[Producto y N°],_01_CODIGOS_Y_COSTOS_xlsm[FABRICA],"",0,1)</f>
        <v>ResortesGenerales</v>
      </c>
      <c r="G742" s="26">
        <f>LISTAS[[#This Row],[Precio]]*(1-0.46)</f>
        <v>2695.2696000000001</v>
      </c>
      <c r="H742" s="1">
        <f>+_xlfn.XLOOKUP(LISTAS[[#This Row],[ID]],_01_CODIGOS_Y_COSTOS_xlsm[Producto y N°],_01_CODIGOS_Y_COSTOS_xlsm[COSTO],0,0,1)</f>
        <v>0</v>
      </c>
      <c r="I742" s="27">
        <f>+IFERROR(LISTAS[[#This Row],[VENTA NETA]]/LISTAS[[#This Row],[COSTO]]-1,0)</f>
        <v>0</v>
      </c>
      <c r="J742" s="50" t="str">
        <f>IFERROR(VLOOKUP(LISTAS[[#This Row],[ID]],_01_CODIGOS_Y_COSTOS_xlsm[[Producto y N°]:[CODIGO]],2,0),"")</f>
        <v>0</v>
      </c>
      <c r="O742" t="s">
        <v>6084</v>
      </c>
      <c r="AB742" s="12" t="str">
        <f>+LISTAS[[#This Row],[Codigo]]&amp;LISTAS[[#This Row],[Fabrica]]</f>
        <v>0ResortesGenerales</v>
      </c>
      <c r="AC742" s="13" t="str">
        <f>+LISTAS[[#This Row],[Codigo]]</f>
        <v>0</v>
      </c>
      <c r="AD742" s="13" t="str">
        <f>+LISTAS[[#This Row],[ID]]</f>
        <v>RESORTES LINEA AUTOMOTOR794</v>
      </c>
      <c r="AH742" s="36"/>
      <c r="AI742" s="37">
        <f>+LISTAS[[#This Row],[Precio]]+(LISTAS[[#This Row],[Precio]]*AH742)</f>
        <v>4991.24</v>
      </c>
      <c r="AJ742" s="38">
        <f t="shared" si="11"/>
        <v>2495.62</v>
      </c>
      <c r="AL742" s="35" t="e">
        <f>+AJ742/LISTAS[[#This Row],[COSTO]]-1</f>
        <v>#DIV/0!</v>
      </c>
      <c r="AM742" t="str">
        <f>+LISTAS[[#This Row],[ID]]</f>
        <v>RESORTES LINEA AUTOMOTOR794</v>
      </c>
      <c r="AO742" s="43">
        <v>0.85</v>
      </c>
      <c r="AP742" s="39">
        <f>LISTAS[[#This Row],[COSTO]]+(LISTAS[[#This Row],[COSTO]]*AO742)</f>
        <v>0</v>
      </c>
      <c r="AQ742" s="44">
        <f>IF(AO742="",0,AP742/LISTAS[[#This Row],[VENTA NETA]]-1)</f>
        <v>-1</v>
      </c>
      <c r="AS742" s="39">
        <v>0</v>
      </c>
      <c r="AT742" s="48" t="e">
        <f>+LISTAS[[#This Row],[COSTO]]/AS742-1</f>
        <v>#DIV/0!</v>
      </c>
      <c r="BA742" t="s">
        <v>4923</v>
      </c>
      <c r="BB742" s="36"/>
    </row>
    <row r="743" spans="1:54" x14ac:dyDescent="0.35">
      <c r="A743" s="7" t="s">
        <v>6086</v>
      </c>
      <c r="B743" t="s">
        <v>4923</v>
      </c>
      <c r="C743">
        <v>795</v>
      </c>
      <c r="D743" t="s">
        <v>6087</v>
      </c>
      <c r="E743" s="2">
        <v>4759.3999999999996</v>
      </c>
      <c r="F743" s="7" t="str">
        <f>+_xlfn.XLOOKUP(LISTAS[[#This Row],[ID]],_01_CODIGOS_Y_COSTOS_xlsm[Producto y N°],_01_CODIGOS_Y_COSTOS_xlsm[FABRICA],"",0,1)</f>
        <v>ResortesGenerales</v>
      </c>
      <c r="G743" s="26">
        <f>LISTAS[[#This Row],[Precio]]*(1-0.46)</f>
        <v>2570.076</v>
      </c>
      <c r="H743" s="1">
        <f>+_xlfn.XLOOKUP(LISTAS[[#This Row],[ID]],_01_CODIGOS_Y_COSTOS_xlsm[Producto y N°],_01_CODIGOS_Y_COSTOS_xlsm[COSTO],0,0,1)</f>
        <v>0</v>
      </c>
      <c r="I743" s="27">
        <f>+IFERROR(LISTAS[[#This Row],[VENTA NETA]]/LISTAS[[#This Row],[COSTO]]-1,0)</f>
        <v>0</v>
      </c>
      <c r="J743" s="50" t="str">
        <f>IFERROR(VLOOKUP(LISTAS[[#This Row],[ID]],_01_CODIGOS_Y_COSTOS_xlsm[[Producto y N°]:[CODIGO]],2,0),"")</f>
        <v>0</v>
      </c>
      <c r="O743" t="s">
        <v>6086</v>
      </c>
      <c r="AB743" s="12" t="str">
        <f>+LISTAS[[#This Row],[Codigo]]&amp;LISTAS[[#This Row],[Fabrica]]</f>
        <v>0ResortesGenerales</v>
      </c>
      <c r="AC743" s="13" t="str">
        <f>+LISTAS[[#This Row],[Codigo]]</f>
        <v>0</v>
      </c>
      <c r="AD743" s="13" t="str">
        <f>+LISTAS[[#This Row],[ID]]</f>
        <v>RESORTES LINEA AUTOMOTOR795</v>
      </c>
      <c r="AH743" s="36"/>
      <c r="AI743" s="37">
        <f>+LISTAS[[#This Row],[Precio]]+(LISTAS[[#This Row],[Precio]]*AH743)</f>
        <v>4759.3999999999996</v>
      </c>
      <c r="AJ743" s="38">
        <f t="shared" si="11"/>
        <v>2379.6999999999998</v>
      </c>
      <c r="AL743" s="35" t="e">
        <f>+AJ743/LISTAS[[#This Row],[COSTO]]-1</f>
        <v>#DIV/0!</v>
      </c>
      <c r="AM743" t="str">
        <f>+LISTAS[[#This Row],[ID]]</f>
        <v>RESORTES LINEA AUTOMOTOR795</v>
      </c>
      <c r="AO743" s="43">
        <v>0.85</v>
      </c>
      <c r="AP743" s="39">
        <f>LISTAS[[#This Row],[COSTO]]+(LISTAS[[#This Row],[COSTO]]*AO743)</f>
        <v>0</v>
      </c>
      <c r="AQ743" s="44">
        <f>IF(AO743="",0,AP743/LISTAS[[#This Row],[VENTA NETA]]-1)</f>
        <v>-1</v>
      </c>
      <c r="AS743" s="39">
        <v>0</v>
      </c>
      <c r="AT743" s="48" t="e">
        <f>+LISTAS[[#This Row],[COSTO]]/AS743-1</f>
        <v>#DIV/0!</v>
      </c>
      <c r="BA743" t="s">
        <v>4923</v>
      </c>
      <c r="BB743" s="36"/>
    </row>
    <row r="744" spans="1:54" x14ac:dyDescent="0.35">
      <c r="A744" s="7" t="s">
        <v>6088</v>
      </c>
      <c r="B744" t="s">
        <v>4923</v>
      </c>
      <c r="C744">
        <v>796</v>
      </c>
      <c r="D744" t="s">
        <v>6089</v>
      </c>
      <c r="E744" s="2">
        <v>2239.7600000000002</v>
      </c>
      <c r="F744" s="7" t="str">
        <f>+_xlfn.XLOOKUP(LISTAS[[#This Row],[ID]],_01_CODIGOS_Y_COSTOS_xlsm[Producto y N°],_01_CODIGOS_Y_COSTOS_xlsm[FABRICA],"",0,1)</f>
        <v>ResortesGenerales</v>
      </c>
      <c r="G744" s="26">
        <f>LISTAS[[#This Row],[Precio]]*(1-0.46)</f>
        <v>1209.4704000000002</v>
      </c>
      <c r="H744" s="1">
        <f>+_xlfn.XLOOKUP(LISTAS[[#This Row],[ID]],_01_CODIGOS_Y_COSTOS_xlsm[Producto y N°],_01_CODIGOS_Y_COSTOS_xlsm[COSTO],0,0,1)</f>
        <v>0</v>
      </c>
      <c r="I744" s="27">
        <f>+IFERROR(LISTAS[[#This Row],[VENTA NETA]]/LISTAS[[#This Row],[COSTO]]-1,0)</f>
        <v>0</v>
      </c>
      <c r="J744" s="50" t="str">
        <f>IFERROR(VLOOKUP(LISTAS[[#This Row],[ID]],_01_CODIGOS_Y_COSTOS_xlsm[[Producto y N°]:[CODIGO]],2,0),"")</f>
        <v>0</v>
      </c>
      <c r="O744" t="s">
        <v>6088</v>
      </c>
      <c r="AB744" s="12" t="str">
        <f>+LISTAS[[#This Row],[Codigo]]&amp;LISTAS[[#This Row],[Fabrica]]</f>
        <v>0ResortesGenerales</v>
      </c>
      <c r="AC744" s="13" t="str">
        <f>+LISTAS[[#This Row],[Codigo]]</f>
        <v>0</v>
      </c>
      <c r="AD744" s="13" t="str">
        <f>+LISTAS[[#This Row],[ID]]</f>
        <v>RESORTES LINEA AUTOMOTOR796</v>
      </c>
      <c r="AH744" s="36"/>
      <c r="AI744" s="37">
        <f>+LISTAS[[#This Row],[Precio]]+(LISTAS[[#This Row],[Precio]]*AH744)</f>
        <v>2239.7600000000002</v>
      </c>
      <c r="AJ744" s="38">
        <f t="shared" si="11"/>
        <v>1119.8800000000001</v>
      </c>
      <c r="AL744" s="35" t="e">
        <f>+AJ744/LISTAS[[#This Row],[COSTO]]-1</f>
        <v>#DIV/0!</v>
      </c>
      <c r="AM744" t="str">
        <f>+LISTAS[[#This Row],[ID]]</f>
        <v>RESORTES LINEA AUTOMOTOR796</v>
      </c>
      <c r="AO744" s="43">
        <v>0.85</v>
      </c>
      <c r="AP744" s="39">
        <f>LISTAS[[#This Row],[COSTO]]+(LISTAS[[#This Row],[COSTO]]*AO744)</f>
        <v>0</v>
      </c>
      <c r="AQ744" s="44">
        <f>IF(AO744="",0,AP744/LISTAS[[#This Row],[VENTA NETA]]-1)</f>
        <v>-1</v>
      </c>
      <c r="AS744" s="39">
        <v>0</v>
      </c>
      <c r="AT744" s="48" t="e">
        <f>+LISTAS[[#This Row],[COSTO]]/AS744-1</f>
        <v>#DIV/0!</v>
      </c>
      <c r="BA744" t="s">
        <v>4923</v>
      </c>
      <c r="BB744" s="36"/>
    </row>
    <row r="745" spans="1:54" x14ac:dyDescent="0.35">
      <c r="A745" s="7" t="s">
        <v>6090</v>
      </c>
      <c r="B745" t="s">
        <v>4923</v>
      </c>
      <c r="C745">
        <v>797</v>
      </c>
      <c r="D745" t="s">
        <v>6091</v>
      </c>
      <c r="E745" s="2">
        <v>2239.7600000000002</v>
      </c>
      <c r="F745" s="7" t="str">
        <f>+_xlfn.XLOOKUP(LISTAS[[#This Row],[ID]],_01_CODIGOS_Y_COSTOS_xlsm[Producto y N°],_01_CODIGOS_Y_COSTOS_xlsm[FABRICA],"",0,1)</f>
        <v>ResortesGenerales</v>
      </c>
      <c r="G745" s="26">
        <f>LISTAS[[#This Row],[Precio]]*(1-0.46)</f>
        <v>1209.4704000000002</v>
      </c>
      <c r="H745" s="1">
        <f>+_xlfn.XLOOKUP(LISTAS[[#This Row],[ID]],_01_CODIGOS_Y_COSTOS_xlsm[Producto y N°],_01_CODIGOS_Y_COSTOS_xlsm[COSTO],0,0,1)</f>
        <v>0</v>
      </c>
      <c r="I745" s="27">
        <f>+IFERROR(LISTAS[[#This Row],[VENTA NETA]]/LISTAS[[#This Row],[COSTO]]-1,0)</f>
        <v>0</v>
      </c>
      <c r="J745" s="50" t="str">
        <f>IFERROR(VLOOKUP(LISTAS[[#This Row],[ID]],_01_CODIGOS_Y_COSTOS_xlsm[[Producto y N°]:[CODIGO]],2,0),"")</f>
        <v>0</v>
      </c>
      <c r="O745" t="s">
        <v>6090</v>
      </c>
      <c r="AB745" s="12" t="str">
        <f>+LISTAS[[#This Row],[Codigo]]&amp;LISTAS[[#This Row],[Fabrica]]</f>
        <v>0ResortesGenerales</v>
      </c>
      <c r="AC745" s="13" t="str">
        <f>+LISTAS[[#This Row],[Codigo]]</f>
        <v>0</v>
      </c>
      <c r="AD745" s="13" t="str">
        <f>+LISTAS[[#This Row],[ID]]</f>
        <v>RESORTES LINEA AUTOMOTOR797</v>
      </c>
      <c r="AH745" s="36"/>
      <c r="AI745" s="37">
        <f>+LISTAS[[#This Row],[Precio]]+(LISTAS[[#This Row],[Precio]]*AH745)</f>
        <v>2239.7600000000002</v>
      </c>
      <c r="AJ745" s="38">
        <f t="shared" si="11"/>
        <v>1119.8800000000001</v>
      </c>
      <c r="AL745" s="35" t="e">
        <f>+AJ745/LISTAS[[#This Row],[COSTO]]-1</f>
        <v>#DIV/0!</v>
      </c>
      <c r="AM745" t="str">
        <f>+LISTAS[[#This Row],[ID]]</f>
        <v>RESORTES LINEA AUTOMOTOR797</v>
      </c>
      <c r="AO745" s="43">
        <v>0.85</v>
      </c>
      <c r="AP745" s="39">
        <f>LISTAS[[#This Row],[COSTO]]+(LISTAS[[#This Row],[COSTO]]*AO745)</f>
        <v>0</v>
      </c>
      <c r="AQ745" s="44">
        <f>IF(AO745="",0,AP745/LISTAS[[#This Row],[VENTA NETA]]-1)</f>
        <v>-1</v>
      </c>
      <c r="AS745" s="39">
        <v>0</v>
      </c>
      <c r="AT745" s="48" t="e">
        <f>+LISTAS[[#This Row],[COSTO]]/AS745-1</f>
        <v>#DIV/0!</v>
      </c>
      <c r="BA745" t="s">
        <v>4923</v>
      </c>
      <c r="BB745" s="36"/>
    </row>
    <row r="746" spans="1:54" x14ac:dyDescent="0.35">
      <c r="A746" s="7" t="s">
        <v>1076</v>
      </c>
      <c r="B746" t="s">
        <v>1077</v>
      </c>
      <c r="C746">
        <v>200</v>
      </c>
      <c r="D746" t="s">
        <v>1078</v>
      </c>
      <c r="E746" s="2">
        <v>4011.48</v>
      </c>
      <c r="F746" s="7" t="str">
        <f>+_xlfn.XLOOKUP(LISTAS[[#This Row],[ID]],_01_CODIGOS_Y_COSTOS_xlsm[Producto y N°],_01_CODIGOS_Y_COSTOS_xlsm[FABRICA],"",0,1)</f>
        <v>RESORTES</v>
      </c>
      <c r="G746" s="26">
        <f>LISTAS[[#This Row],[Precio]]*(1-0.46)</f>
        <v>2166.1992</v>
      </c>
      <c r="H746" s="1">
        <f>+_xlfn.XLOOKUP(LISTAS[[#This Row],[ID]],_01_CODIGOS_Y_COSTOS_xlsm[Producto y N°],_01_CODIGOS_Y_COSTOS_xlsm[COSTO],0,0,1)</f>
        <v>0</v>
      </c>
      <c r="I746" s="27">
        <f>+IFERROR(LISTAS[[#This Row],[VENTA NETA]]/LISTAS[[#This Row],[COSTO]]-1,0)</f>
        <v>0</v>
      </c>
      <c r="J746" s="50" t="str">
        <f>IFERROR(VLOOKUP(LISTAS[[#This Row],[ID]],_01_CODIGOS_Y_COSTOS_xlsm[[Producto y N°]:[CODIGO]],2,0),"")</f>
        <v>200</v>
      </c>
      <c r="O746" t="s">
        <v>1076</v>
      </c>
      <c r="AB746" s="12" t="str">
        <f>+LISTAS[[#This Row],[Codigo]]&amp;LISTAS[[#This Row],[Fabrica]]</f>
        <v>200RESORTES</v>
      </c>
      <c r="AC746" s="13" t="str">
        <f>+LISTAS[[#This Row],[Codigo]]</f>
        <v>200</v>
      </c>
      <c r="AD746" s="13" t="str">
        <f>+LISTAS[[#This Row],[ID]]</f>
        <v>RESORTES LINEA HORNO200</v>
      </c>
      <c r="AH746" s="36"/>
      <c r="AI746" s="37">
        <f>+LISTAS[[#This Row],[Precio]]+(LISTAS[[#This Row],[Precio]]*AH746)</f>
        <v>4011.48</v>
      </c>
      <c r="AJ746" s="38">
        <f t="shared" si="11"/>
        <v>2005.74</v>
      </c>
      <c r="AL746" s="35" t="e">
        <f>+AJ746/LISTAS[[#This Row],[COSTO]]-1</f>
        <v>#DIV/0!</v>
      </c>
      <c r="AM746" t="str">
        <f>+LISTAS[[#This Row],[ID]]</f>
        <v>RESORTES LINEA HORNO200</v>
      </c>
      <c r="AO746" s="43"/>
      <c r="AP746" s="39">
        <f>LISTAS[[#This Row],[COSTO]]+(LISTAS[[#This Row],[COSTO]]*AO746)</f>
        <v>0</v>
      </c>
      <c r="AQ746" s="44">
        <f>IF(AO746="",0,AP746/LISTAS[[#This Row],[VENTA NETA]]-1)</f>
        <v>0</v>
      </c>
      <c r="AS746" s="39">
        <v>0</v>
      </c>
      <c r="AT746" s="48" t="e">
        <f>+LISTAS[[#This Row],[COSTO]]/AS746-1</f>
        <v>#DIV/0!</v>
      </c>
      <c r="BA746" t="s">
        <v>1077</v>
      </c>
      <c r="BB746" s="36"/>
    </row>
    <row r="747" spans="1:54" x14ac:dyDescent="0.35">
      <c r="A747" s="7" t="s">
        <v>1079</v>
      </c>
      <c r="B747" t="s">
        <v>1077</v>
      </c>
      <c r="C747">
        <v>203</v>
      </c>
      <c r="D747" t="s">
        <v>1080</v>
      </c>
      <c r="E747" s="2">
        <v>4244.3999999999996</v>
      </c>
      <c r="F747" s="7" t="str">
        <f>+_xlfn.XLOOKUP(LISTAS[[#This Row],[ID]],_01_CODIGOS_Y_COSTOS_xlsm[Producto y N°],_01_CODIGOS_Y_COSTOS_xlsm[FABRICA],"",0,1)</f>
        <v>RESORTES</v>
      </c>
      <c r="G747" s="26">
        <f>LISTAS[[#This Row],[Precio]]*(1-0.46)</f>
        <v>2291.9760000000001</v>
      </c>
      <c r="H747" s="1">
        <f>+_xlfn.XLOOKUP(LISTAS[[#This Row],[ID]],_01_CODIGOS_Y_COSTOS_xlsm[Producto y N°],_01_CODIGOS_Y_COSTOS_xlsm[COSTO],0,0,1)</f>
        <v>0</v>
      </c>
      <c r="I747" s="27">
        <f>+IFERROR(LISTAS[[#This Row],[VENTA NETA]]/LISTAS[[#This Row],[COSTO]]-1,0)</f>
        <v>0</v>
      </c>
      <c r="J747" s="50" t="str">
        <f>IFERROR(VLOOKUP(LISTAS[[#This Row],[ID]],_01_CODIGOS_Y_COSTOS_xlsm[[Producto y N°]:[CODIGO]],2,0),"")</f>
        <v>203</v>
      </c>
      <c r="O747" t="s">
        <v>1079</v>
      </c>
      <c r="AB747" s="12" t="str">
        <f>+LISTAS[[#This Row],[Codigo]]&amp;LISTAS[[#This Row],[Fabrica]]</f>
        <v>203RESORTES</v>
      </c>
      <c r="AC747" s="13" t="str">
        <f>+LISTAS[[#This Row],[Codigo]]</f>
        <v>203</v>
      </c>
      <c r="AD747" s="13" t="str">
        <f>+LISTAS[[#This Row],[ID]]</f>
        <v>RESORTES LINEA HORNO203</v>
      </c>
      <c r="AH747" s="36"/>
      <c r="AI747" s="37">
        <f>+LISTAS[[#This Row],[Precio]]+(LISTAS[[#This Row],[Precio]]*AH747)</f>
        <v>4244.3999999999996</v>
      </c>
      <c r="AJ747" s="38">
        <f t="shared" si="11"/>
        <v>2122.1999999999998</v>
      </c>
      <c r="AL747" s="35" t="e">
        <f>+AJ747/LISTAS[[#This Row],[COSTO]]-1</f>
        <v>#DIV/0!</v>
      </c>
      <c r="AM747" t="str">
        <f>+LISTAS[[#This Row],[ID]]</f>
        <v>RESORTES LINEA HORNO203</v>
      </c>
      <c r="AO747" s="43"/>
      <c r="AP747" s="39">
        <f>LISTAS[[#This Row],[COSTO]]+(LISTAS[[#This Row],[COSTO]]*AO747)</f>
        <v>0</v>
      </c>
      <c r="AQ747" s="44">
        <f>IF(AO747="",0,AP747/LISTAS[[#This Row],[VENTA NETA]]-1)</f>
        <v>0</v>
      </c>
      <c r="AS747" s="39">
        <v>0</v>
      </c>
      <c r="AT747" s="48" t="e">
        <f>+LISTAS[[#This Row],[COSTO]]/AS747-1</f>
        <v>#DIV/0!</v>
      </c>
      <c r="BA747" t="s">
        <v>1077</v>
      </c>
      <c r="BB747" s="36"/>
    </row>
    <row r="748" spans="1:54" x14ac:dyDescent="0.35">
      <c r="A748" s="7" t="s">
        <v>1081</v>
      </c>
      <c r="B748" t="s">
        <v>1077</v>
      </c>
      <c r="C748">
        <v>205</v>
      </c>
      <c r="D748" t="s">
        <v>1082</v>
      </c>
      <c r="E748" s="2">
        <v>4011.48</v>
      </c>
      <c r="F748" s="7" t="str">
        <f>+_xlfn.XLOOKUP(LISTAS[[#This Row],[ID]],_01_CODIGOS_Y_COSTOS_xlsm[Producto y N°],_01_CODIGOS_Y_COSTOS_xlsm[FABRICA],"",0,1)</f>
        <v>RESORTES</v>
      </c>
      <c r="G748" s="26">
        <f>LISTAS[[#This Row],[Precio]]*(1-0.46)</f>
        <v>2166.1992</v>
      </c>
      <c r="H748" s="1">
        <f>+_xlfn.XLOOKUP(LISTAS[[#This Row],[ID]],_01_CODIGOS_Y_COSTOS_xlsm[Producto y N°],_01_CODIGOS_Y_COSTOS_xlsm[COSTO],0,0,1)</f>
        <v>0</v>
      </c>
      <c r="I748" s="27">
        <f>+IFERROR(LISTAS[[#This Row],[VENTA NETA]]/LISTAS[[#This Row],[COSTO]]-1,0)</f>
        <v>0</v>
      </c>
      <c r="J748" s="50" t="str">
        <f>IFERROR(VLOOKUP(LISTAS[[#This Row],[ID]],_01_CODIGOS_Y_COSTOS_xlsm[[Producto y N°]:[CODIGO]],2,0),"")</f>
        <v>205</v>
      </c>
      <c r="O748" t="s">
        <v>1081</v>
      </c>
      <c r="AB748" s="12" t="str">
        <f>+LISTAS[[#This Row],[Codigo]]&amp;LISTAS[[#This Row],[Fabrica]]</f>
        <v>205RESORTES</v>
      </c>
      <c r="AC748" s="13" t="str">
        <f>+LISTAS[[#This Row],[Codigo]]</f>
        <v>205</v>
      </c>
      <c r="AD748" s="13" t="str">
        <f>+LISTAS[[#This Row],[ID]]</f>
        <v>RESORTES LINEA HORNO205</v>
      </c>
      <c r="AH748" s="36"/>
      <c r="AI748" s="37">
        <f>+LISTAS[[#This Row],[Precio]]+(LISTAS[[#This Row],[Precio]]*AH748)</f>
        <v>4011.48</v>
      </c>
      <c r="AJ748" s="38">
        <f t="shared" si="11"/>
        <v>2005.74</v>
      </c>
      <c r="AL748" s="35" t="e">
        <f>+AJ748/LISTAS[[#This Row],[COSTO]]-1</f>
        <v>#DIV/0!</v>
      </c>
      <c r="AM748" t="str">
        <f>+LISTAS[[#This Row],[ID]]</f>
        <v>RESORTES LINEA HORNO205</v>
      </c>
      <c r="AO748" s="43"/>
      <c r="AP748" s="39">
        <f>LISTAS[[#This Row],[COSTO]]+(LISTAS[[#This Row],[COSTO]]*AO748)</f>
        <v>0</v>
      </c>
      <c r="AQ748" s="44">
        <f>IF(AO748="",0,AP748/LISTAS[[#This Row],[VENTA NETA]]-1)</f>
        <v>0</v>
      </c>
      <c r="AS748" s="39">
        <v>0</v>
      </c>
      <c r="AT748" s="48" t="e">
        <f>+LISTAS[[#This Row],[COSTO]]/AS748-1</f>
        <v>#DIV/0!</v>
      </c>
      <c r="BA748" t="s">
        <v>1077</v>
      </c>
      <c r="BB748" s="36"/>
    </row>
    <row r="749" spans="1:54" x14ac:dyDescent="0.35">
      <c r="A749" s="7" t="s">
        <v>1083</v>
      </c>
      <c r="B749" t="s">
        <v>1077</v>
      </c>
      <c r="C749">
        <v>208</v>
      </c>
      <c r="D749" t="s">
        <v>1084</v>
      </c>
      <c r="E749" s="2">
        <v>4244.3999999999996</v>
      </c>
      <c r="F749" s="7" t="str">
        <f>+_xlfn.XLOOKUP(LISTAS[[#This Row],[ID]],_01_CODIGOS_Y_COSTOS_xlsm[Producto y N°],_01_CODIGOS_Y_COSTOS_xlsm[FABRICA],"",0,1)</f>
        <v>RESORTES</v>
      </c>
      <c r="G749" s="26">
        <f>LISTAS[[#This Row],[Precio]]*(1-0.46)</f>
        <v>2291.9760000000001</v>
      </c>
      <c r="H749" s="1">
        <f>+_xlfn.XLOOKUP(LISTAS[[#This Row],[ID]],_01_CODIGOS_Y_COSTOS_xlsm[Producto y N°],_01_CODIGOS_Y_COSTOS_xlsm[COSTO],0,0,1)</f>
        <v>0</v>
      </c>
      <c r="I749" s="27">
        <f>+IFERROR(LISTAS[[#This Row],[VENTA NETA]]/LISTAS[[#This Row],[COSTO]]-1,0)</f>
        <v>0</v>
      </c>
      <c r="J749" s="50" t="str">
        <f>IFERROR(VLOOKUP(LISTAS[[#This Row],[ID]],_01_CODIGOS_Y_COSTOS_xlsm[[Producto y N°]:[CODIGO]],2,0),"")</f>
        <v>208</v>
      </c>
      <c r="O749" t="s">
        <v>1083</v>
      </c>
      <c r="AB749" s="12" t="str">
        <f>+LISTAS[[#This Row],[Codigo]]&amp;LISTAS[[#This Row],[Fabrica]]</f>
        <v>208RESORTES</v>
      </c>
      <c r="AC749" s="13" t="str">
        <f>+LISTAS[[#This Row],[Codigo]]</f>
        <v>208</v>
      </c>
      <c r="AD749" s="13" t="str">
        <f>+LISTAS[[#This Row],[ID]]</f>
        <v>RESORTES LINEA HORNO208</v>
      </c>
      <c r="AH749" s="36"/>
      <c r="AI749" s="37">
        <f>+LISTAS[[#This Row],[Precio]]+(LISTAS[[#This Row],[Precio]]*AH749)</f>
        <v>4244.3999999999996</v>
      </c>
      <c r="AJ749" s="38">
        <f t="shared" si="11"/>
        <v>2122.1999999999998</v>
      </c>
      <c r="AL749" s="35" t="e">
        <f>+AJ749/LISTAS[[#This Row],[COSTO]]-1</f>
        <v>#DIV/0!</v>
      </c>
      <c r="AM749" t="str">
        <f>+LISTAS[[#This Row],[ID]]</f>
        <v>RESORTES LINEA HORNO208</v>
      </c>
      <c r="AO749" s="43"/>
      <c r="AP749" s="39">
        <f>LISTAS[[#This Row],[COSTO]]+(LISTAS[[#This Row],[COSTO]]*AO749)</f>
        <v>0</v>
      </c>
      <c r="AQ749" s="44">
        <f>IF(AO749="",0,AP749/LISTAS[[#This Row],[VENTA NETA]]-1)</f>
        <v>0</v>
      </c>
      <c r="AS749" s="39">
        <v>0</v>
      </c>
      <c r="AT749" s="48" t="e">
        <f>+LISTAS[[#This Row],[COSTO]]/AS749-1</f>
        <v>#DIV/0!</v>
      </c>
      <c r="BA749" t="s">
        <v>1077</v>
      </c>
      <c r="BB749" s="36"/>
    </row>
    <row r="750" spans="1:54" x14ac:dyDescent="0.35">
      <c r="A750" s="7" t="s">
        <v>1085</v>
      </c>
      <c r="B750" t="s">
        <v>1077</v>
      </c>
      <c r="C750">
        <v>210</v>
      </c>
      <c r="D750" t="s">
        <v>1086</v>
      </c>
      <c r="E750" s="2">
        <v>4083.56</v>
      </c>
      <c r="F750" s="7" t="str">
        <f>+_xlfn.XLOOKUP(LISTAS[[#This Row],[ID]],_01_CODIGOS_Y_COSTOS_xlsm[Producto y N°],_01_CODIGOS_Y_COSTOS_xlsm[FABRICA],"",0,1)</f>
        <v>RESORTES</v>
      </c>
      <c r="G750" s="26">
        <f>LISTAS[[#This Row],[Precio]]*(1-0.46)</f>
        <v>2205.1224000000002</v>
      </c>
      <c r="H750" s="1">
        <f>+_xlfn.XLOOKUP(LISTAS[[#This Row],[ID]],_01_CODIGOS_Y_COSTOS_xlsm[Producto y N°],_01_CODIGOS_Y_COSTOS_xlsm[COSTO],0,0,1)</f>
        <v>0</v>
      </c>
      <c r="I750" s="27">
        <f>+IFERROR(LISTAS[[#This Row],[VENTA NETA]]/LISTAS[[#This Row],[COSTO]]-1,0)</f>
        <v>0</v>
      </c>
      <c r="J750" s="50" t="str">
        <f>IFERROR(VLOOKUP(LISTAS[[#This Row],[ID]],_01_CODIGOS_Y_COSTOS_xlsm[[Producto y N°]:[CODIGO]],2,0),"")</f>
        <v>210</v>
      </c>
      <c r="O750" t="s">
        <v>1085</v>
      </c>
      <c r="AB750" s="12" t="str">
        <f>+LISTAS[[#This Row],[Codigo]]&amp;LISTAS[[#This Row],[Fabrica]]</f>
        <v>210RESORTES</v>
      </c>
      <c r="AC750" s="13" t="str">
        <f>+LISTAS[[#This Row],[Codigo]]</f>
        <v>210</v>
      </c>
      <c r="AD750" s="13" t="str">
        <f>+LISTAS[[#This Row],[ID]]</f>
        <v>RESORTES LINEA HORNO210</v>
      </c>
      <c r="AH750" s="36"/>
      <c r="AI750" s="37">
        <f>+LISTAS[[#This Row],[Precio]]+(LISTAS[[#This Row],[Precio]]*AH750)</f>
        <v>4083.56</v>
      </c>
      <c r="AJ750" s="38">
        <f t="shared" si="11"/>
        <v>2041.78</v>
      </c>
      <c r="AL750" s="35" t="e">
        <f>+AJ750/LISTAS[[#This Row],[COSTO]]-1</f>
        <v>#DIV/0!</v>
      </c>
      <c r="AM750" t="str">
        <f>+LISTAS[[#This Row],[ID]]</f>
        <v>RESORTES LINEA HORNO210</v>
      </c>
      <c r="AO750" s="43"/>
      <c r="AP750" s="39">
        <f>LISTAS[[#This Row],[COSTO]]+(LISTAS[[#This Row],[COSTO]]*AO750)</f>
        <v>0</v>
      </c>
      <c r="AQ750" s="44">
        <f>IF(AO750="",0,AP750/LISTAS[[#This Row],[VENTA NETA]]-1)</f>
        <v>0</v>
      </c>
      <c r="AS750" s="39">
        <v>0</v>
      </c>
      <c r="AT750" s="48" t="e">
        <f>+LISTAS[[#This Row],[COSTO]]/AS750-1</f>
        <v>#DIV/0!</v>
      </c>
      <c r="BA750" t="s">
        <v>1077</v>
      </c>
      <c r="BB750" s="36"/>
    </row>
    <row r="751" spans="1:54" x14ac:dyDescent="0.35">
      <c r="A751" s="7" t="s">
        <v>1087</v>
      </c>
      <c r="B751" t="s">
        <v>1077</v>
      </c>
      <c r="C751">
        <v>211</v>
      </c>
      <c r="D751" t="s">
        <v>1088</v>
      </c>
      <c r="E751" s="2">
        <v>4011.48</v>
      </c>
      <c r="F751" s="7" t="str">
        <f>+_xlfn.XLOOKUP(LISTAS[[#This Row],[ID]],_01_CODIGOS_Y_COSTOS_xlsm[Producto y N°],_01_CODIGOS_Y_COSTOS_xlsm[FABRICA],"",0,1)</f>
        <v>RESORTES</v>
      </c>
      <c r="G751" s="26">
        <f>LISTAS[[#This Row],[Precio]]*(1-0.46)</f>
        <v>2166.1992</v>
      </c>
      <c r="H751" s="1">
        <f>+_xlfn.XLOOKUP(LISTAS[[#This Row],[ID]],_01_CODIGOS_Y_COSTOS_xlsm[Producto y N°],_01_CODIGOS_Y_COSTOS_xlsm[COSTO],0,0,1)</f>
        <v>0</v>
      </c>
      <c r="I751" s="27">
        <f>+IFERROR(LISTAS[[#This Row],[VENTA NETA]]/LISTAS[[#This Row],[COSTO]]-1,0)</f>
        <v>0</v>
      </c>
      <c r="J751" s="50" t="str">
        <f>IFERROR(VLOOKUP(LISTAS[[#This Row],[ID]],_01_CODIGOS_Y_COSTOS_xlsm[[Producto y N°]:[CODIGO]],2,0),"")</f>
        <v>211</v>
      </c>
      <c r="O751" t="s">
        <v>1087</v>
      </c>
      <c r="AB751" s="12" t="str">
        <f>+LISTAS[[#This Row],[Codigo]]&amp;LISTAS[[#This Row],[Fabrica]]</f>
        <v>211RESORTES</v>
      </c>
      <c r="AC751" s="13" t="str">
        <f>+LISTAS[[#This Row],[Codigo]]</f>
        <v>211</v>
      </c>
      <c r="AD751" s="13" t="str">
        <f>+LISTAS[[#This Row],[ID]]</f>
        <v>RESORTES LINEA HORNO211</v>
      </c>
      <c r="AH751" s="36"/>
      <c r="AI751" s="37">
        <f>+LISTAS[[#This Row],[Precio]]+(LISTAS[[#This Row],[Precio]]*AH751)</f>
        <v>4011.48</v>
      </c>
      <c r="AJ751" s="38">
        <f t="shared" si="11"/>
        <v>2005.74</v>
      </c>
      <c r="AL751" s="35" t="e">
        <f>+AJ751/LISTAS[[#This Row],[COSTO]]-1</f>
        <v>#DIV/0!</v>
      </c>
      <c r="AM751" t="str">
        <f>+LISTAS[[#This Row],[ID]]</f>
        <v>RESORTES LINEA HORNO211</v>
      </c>
      <c r="AO751" s="43"/>
      <c r="AP751" s="39">
        <f>LISTAS[[#This Row],[COSTO]]+(LISTAS[[#This Row],[COSTO]]*AO751)</f>
        <v>0</v>
      </c>
      <c r="AQ751" s="44">
        <f>IF(AO751="",0,AP751/LISTAS[[#This Row],[VENTA NETA]]-1)</f>
        <v>0</v>
      </c>
      <c r="AS751" s="39">
        <v>0</v>
      </c>
      <c r="AT751" s="48" t="e">
        <f>+LISTAS[[#This Row],[COSTO]]/AS751-1</f>
        <v>#DIV/0!</v>
      </c>
      <c r="BA751" t="s">
        <v>1077</v>
      </c>
      <c r="BB751" s="36"/>
    </row>
    <row r="752" spans="1:54" x14ac:dyDescent="0.35">
      <c r="A752" s="7" t="s">
        <v>1089</v>
      </c>
      <c r="B752" t="s">
        <v>1077</v>
      </c>
      <c r="C752">
        <v>214</v>
      </c>
      <c r="D752" t="s">
        <v>1090</v>
      </c>
      <c r="E752" s="2">
        <v>5372.04</v>
      </c>
      <c r="F752" s="7" t="str">
        <f>+_xlfn.XLOOKUP(LISTAS[[#This Row],[ID]],_01_CODIGOS_Y_COSTOS_xlsm[Producto y N°],_01_CODIGOS_Y_COSTOS_xlsm[FABRICA],"",0,1)</f>
        <v>RESORTES</v>
      </c>
      <c r="G752" s="26">
        <f>LISTAS[[#This Row],[Precio]]*(1-0.46)</f>
        <v>2900.9016000000001</v>
      </c>
      <c r="H752" s="1">
        <f>+_xlfn.XLOOKUP(LISTAS[[#This Row],[ID]],_01_CODIGOS_Y_COSTOS_xlsm[Producto y N°],_01_CODIGOS_Y_COSTOS_xlsm[COSTO],0,0,1)</f>
        <v>0</v>
      </c>
      <c r="I752" s="27">
        <f>+IFERROR(LISTAS[[#This Row],[VENTA NETA]]/LISTAS[[#This Row],[COSTO]]-1,0)</f>
        <v>0</v>
      </c>
      <c r="J752" s="50" t="str">
        <f>IFERROR(VLOOKUP(LISTAS[[#This Row],[ID]],_01_CODIGOS_Y_COSTOS_xlsm[[Producto y N°]:[CODIGO]],2,0),"")</f>
        <v>214</v>
      </c>
      <c r="O752" t="s">
        <v>1089</v>
      </c>
      <c r="AB752" s="12" t="str">
        <f>+LISTAS[[#This Row],[Codigo]]&amp;LISTAS[[#This Row],[Fabrica]]</f>
        <v>214RESORTES</v>
      </c>
      <c r="AC752" s="13" t="str">
        <f>+LISTAS[[#This Row],[Codigo]]</f>
        <v>214</v>
      </c>
      <c r="AD752" s="13" t="str">
        <f>+LISTAS[[#This Row],[ID]]</f>
        <v>RESORTES LINEA HORNO214</v>
      </c>
      <c r="AH752" s="36"/>
      <c r="AI752" s="37">
        <f>+LISTAS[[#This Row],[Precio]]+(LISTAS[[#This Row],[Precio]]*AH752)</f>
        <v>5372.04</v>
      </c>
      <c r="AJ752" s="38">
        <f t="shared" si="11"/>
        <v>2686.02</v>
      </c>
      <c r="AL752" s="35" t="e">
        <f>+AJ752/LISTAS[[#This Row],[COSTO]]-1</f>
        <v>#DIV/0!</v>
      </c>
      <c r="AM752" t="str">
        <f>+LISTAS[[#This Row],[ID]]</f>
        <v>RESORTES LINEA HORNO214</v>
      </c>
      <c r="AO752" s="43"/>
      <c r="AP752" s="39">
        <f>LISTAS[[#This Row],[COSTO]]+(LISTAS[[#This Row],[COSTO]]*AO752)</f>
        <v>0</v>
      </c>
      <c r="AQ752" s="44">
        <f>IF(AO752="",0,AP752/LISTAS[[#This Row],[VENTA NETA]]-1)</f>
        <v>0</v>
      </c>
      <c r="AS752" s="39">
        <v>0</v>
      </c>
      <c r="AT752" s="48" t="e">
        <f>+LISTAS[[#This Row],[COSTO]]/AS752-1</f>
        <v>#DIV/0!</v>
      </c>
      <c r="BA752" t="s">
        <v>1077</v>
      </c>
      <c r="BB752" s="36"/>
    </row>
    <row r="753" spans="1:54" x14ac:dyDescent="0.35">
      <c r="A753" s="7" t="s">
        <v>1091</v>
      </c>
      <c r="B753" t="s">
        <v>1077</v>
      </c>
      <c r="C753">
        <v>216</v>
      </c>
      <c r="D753" t="s">
        <v>1092</v>
      </c>
      <c r="E753" s="2">
        <v>5013.3999999999996</v>
      </c>
      <c r="F753" s="7" t="str">
        <f>+_xlfn.XLOOKUP(LISTAS[[#This Row],[ID]],_01_CODIGOS_Y_COSTOS_xlsm[Producto y N°],_01_CODIGOS_Y_COSTOS_xlsm[FABRICA],"",0,1)</f>
        <v>RESORTES</v>
      </c>
      <c r="G753" s="26">
        <f>LISTAS[[#This Row],[Precio]]*(1-0.46)</f>
        <v>2707.2359999999999</v>
      </c>
      <c r="H753" s="1">
        <f>+_xlfn.XLOOKUP(LISTAS[[#This Row],[ID]],_01_CODIGOS_Y_COSTOS_xlsm[Producto y N°],_01_CODIGOS_Y_COSTOS_xlsm[COSTO],0,0,1)</f>
        <v>0</v>
      </c>
      <c r="I753" s="27">
        <f>+IFERROR(LISTAS[[#This Row],[VENTA NETA]]/LISTAS[[#This Row],[COSTO]]-1,0)</f>
        <v>0</v>
      </c>
      <c r="J753" s="50" t="str">
        <f>IFERROR(VLOOKUP(LISTAS[[#This Row],[ID]],_01_CODIGOS_Y_COSTOS_xlsm[[Producto y N°]:[CODIGO]],2,0),"")</f>
        <v>216</v>
      </c>
      <c r="O753" t="s">
        <v>1091</v>
      </c>
      <c r="AB753" s="12" t="str">
        <f>+LISTAS[[#This Row],[Codigo]]&amp;LISTAS[[#This Row],[Fabrica]]</f>
        <v>216RESORTES</v>
      </c>
      <c r="AC753" s="13" t="str">
        <f>+LISTAS[[#This Row],[Codigo]]</f>
        <v>216</v>
      </c>
      <c r="AD753" s="13" t="str">
        <f>+LISTAS[[#This Row],[ID]]</f>
        <v>RESORTES LINEA HORNO216</v>
      </c>
      <c r="AH753" s="36"/>
      <c r="AI753" s="37">
        <f>+LISTAS[[#This Row],[Precio]]+(LISTAS[[#This Row],[Precio]]*AH753)</f>
        <v>5013.3999999999996</v>
      </c>
      <c r="AJ753" s="38">
        <f t="shared" si="11"/>
        <v>2506.6999999999998</v>
      </c>
      <c r="AL753" s="35" t="e">
        <f>+AJ753/LISTAS[[#This Row],[COSTO]]-1</f>
        <v>#DIV/0!</v>
      </c>
      <c r="AM753" t="str">
        <f>+LISTAS[[#This Row],[ID]]</f>
        <v>RESORTES LINEA HORNO216</v>
      </c>
      <c r="AO753" s="43"/>
      <c r="AP753" s="39">
        <f>LISTAS[[#This Row],[COSTO]]+(LISTAS[[#This Row],[COSTO]]*AO753)</f>
        <v>0</v>
      </c>
      <c r="AQ753" s="44">
        <f>IF(AO753="",0,AP753/LISTAS[[#This Row],[VENTA NETA]]-1)</f>
        <v>0</v>
      </c>
      <c r="AS753" s="39">
        <v>0</v>
      </c>
      <c r="AT753" s="48" t="e">
        <f>+LISTAS[[#This Row],[COSTO]]/AS753-1</f>
        <v>#DIV/0!</v>
      </c>
      <c r="BA753" t="s">
        <v>1077</v>
      </c>
      <c r="BB753" s="36"/>
    </row>
    <row r="754" spans="1:54" x14ac:dyDescent="0.35">
      <c r="A754" s="7" t="s">
        <v>1093</v>
      </c>
      <c r="B754" t="s">
        <v>1077</v>
      </c>
      <c r="C754">
        <v>219</v>
      </c>
      <c r="D754" t="s">
        <v>1094</v>
      </c>
      <c r="E754" s="2">
        <v>4244.3999999999996</v>
      </c>
      <c r="F754" s="7" t="str">
        <f>+_xlfn.XLOOKUP(LISTAS[[#This Row],[ID]],_01_CODIGOS_Y_COSTOS_xlsm[Producto y N°],_01_CODIGOS_Y_COSTOS_xlsm[FABRICA],"",0,1)</f>
        <v>RESORTES</v>
      </c>
      <c r="G754" s="26">
        <f>LISTAS[[#This Row],[Precio]]*(1-0.46)</f>
        <v>2291.9760000000001</v>
      </c>
      <c r="H754" s="1">
        <f>+_xlfn.XLOOKUP(LISTAS[[#This Row],[ID]],_01_CODIGOS_Y_COSTOS_xlsm[Producto y N°],_01_CODIGOS_Y_COSTOS_xlsm[COSTO],0,0,1)</f>
        <v>0</v>
      </c>
      <c r="I754" s="27">
        <f>+IFERROR(LISTAS[[#This Row],[VENTA NETA]]/LISTAS[[#This Row],[COSTO]]-1,0)</f>
        <v>0</v>
      </c>
      <c r="J754" s="50" t="str">
        <f>IFERROR(VLOOKUP(LISTAS[[#This Row],[ID]],_01_CODIGOS_Y_COSTOS_xlsm[[Producto y N°]:[CODIGO]],2,0),"")</f>
        <v>219</v>
      </c>
      <c r="O754" t="s">
        <v>1093</v>
      </c>
      <c r="AB754" s="12" t="str">
        <f>+LISTAS[[#This Row],[Codigo]]&amp;LISTAS[[#This Row],[Fabrica]]</f>
        <v>219RESORTES</v>
      </c>
      <c r="AC754" s="13" t="str">
        <f>+LISTAS[[#This Row],[Codigo]]</f>
        <v>219</v>
      </c>
      <c r="AD754" s="13" t="str">
        <f>+LISTAS[[#This Row],[ID]]</f>
        <v>RESORTES LINEA HORNO219</v>
      </c>
      <c r="AH754" s="36"/>
      <c r="AI754" s="37">
        <f>+LISTAS[[#This Row],[Precio]]+(LISTAS[[#This Row],[Precio]]*AH754)</f>
        <v>4244.3999999999996</v>
      </c>
      <c r="AJ754" s="38">
        <f t="shared" si="11"/>
        <v>2122.1999999999998</v>
      </c>
      <c r="AL754" s="35" t="e">
        <f>+AJ754/LISTAS[[#This Row],[COSTO]]-1</f>
        <v>#DIV/0!</v>
      </c>
      <c r="AM754" t="str">
        <f>+LISTAS[[#This Row],[ID]]</f>
        <v>RESORTES LINEA HORNO219</v>
      </c>
      <c r="AO754" s="43"/>
      <c r="AP754" s="39">
        <f>LISTAS[[#This Row],[COSTO]]+(LISTAS[[#This Row],[COSTO]]*AO754)</f>
        <v>0</v>
      </c>
      <c r="AQ754" s="44">
        <f>IF(AO754="",0,AP754/LISTAS[[#This Row],[VENTA NETA]]-1)</f>
        <v>0</v>
      </c>
      <c r="AS754" s="39">
        <v>0</v>
      </c>
      <c r="AT754" s="48" t="e">
        <f>+LISTAS[[#This Row],[COSTO]]/AS754-1</f>
        <v>#DIV/0!</v>
      </c>
      <c r="BA754" t="s">
        <v>1077</v>
      </c>
      <c r="BB754" s="36"/>
    </row>
    <row r="755" spans="1:54" x14ac:dyDescent="0.35">
      <c r="A755" s="7" t="s">
        <v>1095</v>
      </c>
      <c r="B755" t="s">
        <v>1077</v>
      </c>
      <c r="C755">
        <v>220</v>
      </c>
      <c r="D755" t="s">
        <v>1096</v>
      </c>
      <c r="E755" s="2">
        <v>5379.44</v>
      </c>
      <c r="F755" s="7" t="str">
        <f>+_xlfn.XLOOKUP(LISTAS[[#This Row],[ID]],_01_CODIGOS_Y_COSTOS_xlsm[Producto y N°],_01_CODIGOS_Y_COSTOS_xlsm[FABRICA],"",0,1)</f>
        <v>RESORTES</v>
      </c>
      <c r="G755" s="26">
        <f>LISTAS[[#This Row],[Precio]]*(1-0.46)</f>
        <v>2904.8975999999998</v>
      </c>
      <c r="H755" s="1">
        <f>+_xlfn.XLOOKUP(LISTAS[[#This Row],[ID]],_01_CODIGOS_Y_COSTOS_xlsm[Producto y N°],_01_CODIGOS_Y_COSTOS_xlsm[COSTO],0,0,1)</f>
        <v>0</v>
      </c>
      <c r="I755" s="27">
        <f>+IFERROR(LISTAS[[#This Row],[VENTA NETA]]/LISTAS[[#This Row],[COSTO]]-1,0)</f>
        <v>0</v>
      </c>
      <c r="J755" s="50" t="str">
        <f>IFERROR(VLOOKUP(LISTAS[[#This Row],[ID]],_01_CODIGOS_Y_COSTOS_xlsm[[Producto y N°]:[CODIGO]],2,0),"")</f>
        <v>220</v>
      </c>
      <c r="O755" t="s">
        <v>1095</v>
      </c>
      <c r="AB755" s="12" t="str">
        <f>+LISTAS[[#This Row],[Codigo]]&amp;LISTAS[[#This Row],[Fabrica]]</f>
        <v>220RESORTES</v>
      </c>
      <c r="AC755" s="13" t="str">
        <f>+LISTAS[[#This Row],[Codigo]]</f>
        <v>220</v>
      </c>
      <c r="AD755" s="13" t="str">
        <f>+LISTAS[[#This Row],[ID]]</f>
        <v>RESORTES LINEA HORNO220</v>
      </c>
      <c r="AH755" s="36"/>
      <c r="AI755" s="37">
        <f>+LISTAS[[#This Row],[Precio]]+(LISTAS[[#This Row],[Precio]]*AH755)</f>
        <v>5379.44</v>
      </c>
      <c r="AJ755" s="38">
        <f t="shared" si="11"/>
        <v>2689.72</v>
      </c>
      <c r="AL755" s="35" t="e">
        <f>+AJ755/LISTAS[[#This Row],[COSTO]]-1</f>
        <v>#DIV/0!</v>
      </c>
      <c r="AM755" t="str">
        <f>+LISTAS[[#This Row],[ID]]</f>
        <v>RESORTES LINEA HORNO220</v>
      </c>
      <c r="AO755" s="43"/>
      <c r="AP755" s="39">
        <f>LISTAS[[#This Row],[COSTO]]+(LISTAS[[#This Row],[COSTO]]*AO755)</f>
        <v>0</v>
      </c>
      <c r="AQ755" s="44">
        <f>IF(AO755="",0,AP755/LISTAS[[#This Row],[VENTA NETA]]-1)</f>
        <v>0</v>
      </c>
      <c r="AS755" s="39">
        <v>0</v>
      </c>
      <c r="AT755" s="48" t="e">
        <f>+LISTAS[[#This Row],[COSTO]]/AS755-1</f>
        <v>#DIV/0!</v>
      </c>
      <c r="BA755" t="s">
        <v>1077</v>
      </c>
      <c r="BB755" s="36"/>
    </row>
    <row r="756" spans="1:54" x14ac:dyDescent="0.35">
      <c r="A756" s="7" t="s">
        <v>1097</v>
      </c>
      <c r="B756" t="s">
        <v>1077</v>
      </c>
      <c r="C756">
        <v>221</v>
      </c>
      <c r="D756" t="s">
        <v>1098</v>
      </c>
      <c r="E756" s="2">
        <v>2902.32</v>
      </c>
      <c r="F756" s="7" t="str">
        <f>+_xlfn.XLOOKUP(LISTAS[[#This Row],[ID]],_01_CODIGOS_Y_COSTOS_xlsm[Producto y N°],_01_CODIGOS_Y_COSTOS_xlsm[FABRICA],"",0,1)</f>
        <v>RESORTES</v>
      </c>
      <c r="G756" s="26">
        <f>LISTAS[[#This Row],[Precio]]*(1-0.46)</f>
        <v>1567.2528000000002</v>
      </c>
      <c r="H756" s="1">
        <f>+_xlfn.XLOOKUP(LISTAS[[#This Row],[ID]],_01_CODIGOS_Y_COSTOS_xlsm[Producto y N°],_01_CODIGOS_Y_COSTOS_xlsm[COSTO],0,0,1)</f>
        <v>0</v>
      </c>
      <c r="I756" s="27">
        <f>+IFERROR(LISTAS[[#This Row],[VENTA NETA]]/LISTAS[[#This Row],[COSTO]]-1,0)</f>
        <v>0</v>
      </c>
      <c r="J756" s="50" t="str">
        <f>IFERROR(VLOOKUP(LISTAS[[#This Row],[ID]],_01_CODIGOS_Y_COSTOS_xlsm[[Producto y N°]:[CODIGO]],2,0),"")</f>
        <v>221</v>
      </c>
      <c r="O756" t="s">
        <v>1097</v>
      </c>
      <c r="AB756" s="12" t="str">
        <f>+LISTAS[[#This Row],[Codigo]]&amp;LISTAS[[#This Row],[Fabrica]]</f>
        <v>221RESORTES</v>
      </c>
      <c r="AC756" s="13" t="str">
        <f>+LISTAS[[#This Row],[Codigo]]</f>
        <v>221</v>
      </c>
      <c r="AD756" s="13" t="str">
        <f>+LISTAS[[#This Row],[ID]]</f>
        <v>RESORTES LINEA HORNO221</v>
      </c>
      <c r="AH756" s="36"/>
      <c r="AI756" s="37">
        <f>+LISTAS[[#This Row],[Precio]]+(LISTAS[[#This Row],[Precio]]*AH756)</f>
        <v>2902.32</v>
      </c>
      <c r="AJ756" s="38">
        <f t="shared" si="11"/>
        <v>1451.16</v>
      </c>
      <c r="AL756" s="35" t="e">
        <f>+AJ756/LISTAS[[#This Row],[COSTO]]-1</f>
        <v>#DIV/0!</v>
      </c>
      <c r="AM756" t="str">
        <f>+LISTAS[[#This Row],[ID]]</f>
        <v>RESORTES LINEA HORNO221</v>
      </c>
      <c r="AO756" s="43"/>
      <c r="AP756" s="39">
        <f>LISTAS[[#This Row],[COSTO]]+(LISTAS[[#This Row],[COSTO]]*AO756)</f>
        <v>0</v>
      </c>
      <c r="AQ756" s="44">
        <f>IF(AO756="",0,AP756/LISTAS[[#This Row],[VENTA NETA]]-1)</f>
        <v>0</v>
      </c>
      <c r="AS756" s="39">
        <v>0</v>
      </c>
      <c r="AT756" s="48" t="e">
        <f>+LISTAS[[#This Row],[COSTO]]/AS756-1</f>
        <v>#DIV/0!</v>
      </c>
      <c r="BA756" t="s">
        <v>1077</v>
      </c>
      <c r="BB756" s="36"/>
    </row>
    <row r="757" spans="1:54" x14ac:dyDescent="0.35">
      <c r="A757" s="7" t="s">
        <v>1099</v>
      </c>
      <c r="B757" t="s">
        <v>1077</v>
      </c>
      <c r="C757">
        <v>223</v>
      </c>
      <c r="D757" t="s">
        <v>1100</v>
      </c>
      <c r="E757" s="2">
        <v>5379.44</v>
      </c>
      <c r="F757" s="7" t="str">
        <f>+_xlfn.XLOOKUP(LISTAS[[#This Row],[ID]],_01_CODIGOS_Y_COSTOS_xlsm[Producto y N°],_01_CODIGOS_Y_COSTOS_xlsm[FABRICA],"",0,1)</f>
        <v>RESORTES</v>
      </c>
      <c r="G757" s="26">
        <f>LISTAS[[#This Row],[Precio]]*(1-0.46)</f>
        <v>2904.8975999999998</v>
      </c>
      <c r="H757" s="1">
        <f>+_xlfn.XLOOKUP(LISTAS[[#This Row],[ID]],_01_CODIGOS_Y_COSTOS_xlsm[Producto y N°],_01_CODIGOS_Y_COSTOS_xlsm[COSTO],0,0,1)</f>
        <v>0</v>
      </c>
      <c r="I757" s="27">
        <f>+IFERROR(LISTAS[[#This Row],[VENTA NETA]]/LISTAS[[#This Row],[COSTO]]-1,0)</f>
        <v>0</v>
      </c>
      <c r="J757" s="50" t="str">
        <f>IFERROR(VLOOKUP(LISTAS[[#This Row],[ID]],_01_CODIGOS_Y_COSTOS_xlsm[[Producto y N°]:[CODIGO]],2,0),"")</f>
        <v>223</v>
      </c>
      <c r="O757" t="s">
        <v>1099</v>
      </c>
      <c r="AB757" s="12" t="str">
        <f>+LISTAS[[#This Row],[Codigo]]&amp;LISTAS[[#This Row],[Fabrica]]</f>
        <v>223RESORTES</v>
      </c>
      <c r="AC757" s="13" t="str">
        <f>+LISTAS[[#This Row],[Codigo]]</f>
        <v>223</v>
      </c>
      <c r="AD757" s="13" t="str">
        <f>+LISTAS[[#This Row],[ID]]</f>
        <v>RESORTES LINEA HORNO223</v>
      </c>
      <c r="AH757" s="36"/>
      <c r="AI757" s="37">
        <f>+LISTAS[[#This Row],[Precio]]+(LISTAS[[#This Row],[Precio]]*AH757)</f>
        <v>5379.44</v>
      </c>
      <c r="AJ757" s="38">
        <f t="shared" si="11"/>
        <v>2689.72</v>
      </c>
      <c r="AL757" s="35" t="e">
        <f>+AJ757/LISTAS[[#This Row],[COSTO]]-1</f>
        <v>#DIV/0!</v>
      </c>
      <c r="AM757" t="str">
        <f>+LISTAS[[#This Row],[ID]]</f>
        <v>RESORTES LINEA HORNO223</v>
      </c>
      <c r="AO757" s="43"/>
      <c r="AP757" s="39">
        <f>LISTAS[[#This Row],[COSTO]]+(LISTAS[[#This Row],[COSTO]]*AO757)</f>
        <v>0</v>
      </c>
      <c r="AQ757" s="44">
        <f>IF(AO757="",0,AP757/LISTAS[[#This Row],[VENTA NETA]]-1)</f>
        <v>0</v>
      </c>
      <c r="AS757" s="39">
        <v>0</v>
      </c>
      <c r="AT757" s="48" t="e">
        <f>+LISTAS[[#This Row],[COSTO]]/AS757-1</f>
        <v>#DIV/0!</v>
      </c>
      <c r="BA757" t="s">
        <v>1077</v>
      </c>
      <c r="BB757" s="36"/>
    </row>
    <row r="758" spans="1:54" x14ac:dyDescent="0.35">
      <c r="A758" s="7" t="s">
        <v>1101</v>
      </c>
      <c r="B758" t="s">
        <v>1077</v>
      </c>
      <c r="C758">
        <v>224</v>
      </c>
      <c r="D758" t="s">
        <v>1102</v>
      </c>
      <c r="E758" s="2">
        <v>4643.68</v>
      </c>
      <c r="F758" s="7" t="str">
        <f>+_xlfn.XLOOKUP(LISTAS[[#This Row],[ID]],_01_CODIGOS_Y_COSTOS_xlsm[Producto y N°],_01_CODIGOS_Y_COSTOS_xlsm[FABRICA],"",0,1)</f>
        <v>RESORTES</v>
      </c>
      <c r="G758" s="26">
        <f>LISTAS[[#This Row],[Precio]]*(1-0.46)</f>
        <v>2507.5872000000004</v>
      </c>
      <c r="H758" s="1">
        <f>+_xlfn.XLOOKUP(LISTAS[[#This Row],[ID]],_01_CODIGOS_Y_COSTOS_xlsm[Producto y N°],_01_CODIGOS_Y_COSTOS_xlsm[COSTO],0,0,1)</f>
        <v>0</v>
      </c>
      <c r="I758" s="27">
        <f>+IFERROR(LISTAS[[#This Row],[VENTA NETA]]/LISTAS[[#This Row],[COSTO]]-1,0)</f>
        <v>0</v>
      </c>
      <c r="J758" s="50" t="str">
        <f>IFERROR(VLOOKUP(LISTAS[[#This Row],[ID]],_01_CODIGOS_Y_COSTOS_xlsm[[Producto y N°]:[CODIGO]],2,0),"")</f>
        <v>224</v>
      </c>
      <c r="O758" t="s">
        <v>1101</v>
      </c>
      <c r="AB758" s="12" t="str">
        <f>+LISTAS[[#This Row],[Codigo]]&amp;LISTAS[[#This Row],[Fabrica]]</f>
        <v>224RESORTES</v>
      </c>
      <c r="AC758" s="13" t="str">
        <f>+LISTAS[[#This Row],[Codigo]]</f>
        <v>224</v>
      </c>
      <c r="AD758" s="13" t="str">
        <f>+LISTAS[[#This Row],[ID]]</f>
        <v>RESORTES LINEA HORNO224</v>
      </c>
      <c r="AH758" s="36"/>
      <c r="AI758" s="37">
        <f>+LISTAS[[#This Row],[Precio]]+(LISTAS[[#This Row],[Precio]]*AH758)</f>
        <v>4643.68</v>
      </c>
      <c r="AJ758" s="38">
        <f t="shared" si="11"/>
        <v>2321.84</v>
      </c>
      <c r="AL758" s="35" t="e">
        <f>+AJ758/LISTAS[[#This Row],[COSTO]]-1</f>
        <v>#DIV/0!</v>
      </c>
      <c r="AM758" t="str">
        <f>+LISTAS[[#This Row],[ID]]</f>
        <v>RESORTES LINEA HORNO224</v>
      </c>
      <c r="AO758" s="43"/>
      <c r="AP758" s="39">
        <f>LISTAS[[#This Row],[COSTO]]+(LISTAS[[#This Row],[COSTO]]*AO758)</f>
        <v>0</v>
      </c>
      <c r="AQ758" s="44">
        <f>IF(AO758="",0,AP758/LISTAS[[#This Row],[VENTA NETA]]-1)</f>
        <v>0</v>
      </c>
      <c r="AS758" s="39">
        <v>0</v>
      </c>
      <c r="AT758" s="48" t="e">
        <f>+LISTAS[[#This Row],[COSTO]]/AS758-1</f>
        <v>#DIV/0!</v>
      </c>
      <c r="BA758" t="s">
        <v>1077</v>
      </c>
      <c r="BB758" s="36"/>
    </row>
    <row r="759" spans="1:54" x14ac:dyDescent="0.35">
      <c r="A759" s="7" t="s">
        <v>1103</v>
      </c>
      <c r="B759" t="s">
        <v>1077</v>
      </c>
      <c r="C759">
        <v>232</v>
      </c>
      <c r="D759" t="s">
        <v>1104</v>
      </c>
      <c r="E759" s="2">
        <v>2894.92</v>
      </c>
      <c r="F759" s="7" t="str">
        <f>+_xlfn.XLOOKUP(LISTAS[[#This Row],[ID]],_01_CODIGOS_Y_COSTOS_xlsm[Producto y N°],_01_CODIGOS_Y_COSTOS_xlsm[FABRICA],"",0,1)</f>
        <v>RESORTES</v>
      </c>
      <c r="G759" s="26">
        <f>LISTAS[[#This Row],[Precio]]*(1-0.46)</f>
        <v>1563.2568000000001</v>
      </c>
      <c r="H759" s="1">
        <f>+_xlfn.XLOOKUP(LISTAS[[#This Row],[ID]],_01_CODIGOS_Y_COSTOS_xlsm[Producto y N°],_01_CODIGOS_Y_COSTOS_xlsm[COSTO],0,0,1)</f>
        <v>0</v>
      </c>
      <c r="I759" s="27">
        <f>+IFERROR(LISTAS[[#This Row],[VENTA NETA]]/LISTAS[[#This Row],[COSTO]]-1,0)</f>
        <v>0</v>
      </c>
      <c r="J759" s="50" t="str">
        <f>IFERROR(VLOOKUP(LISTAS[[#This Row],[ID]],_01_CODIGOS_Y_COSTOS_xlsm[[Producto y N°]:[CODIGO]],2,0),"")</f>
        <v>232</v>
      </c>
      <c r="O759" t="s">
        <v>1103</v>
      </c>
      <c r="AB759" s="12" t="str">
        <f>+LISTAS[[#This Row],[Codigo]]&amp;LISTAS[[#This Row],[Fabrica]]</f>
        <v>232RESORTES</v>
      </c>
      <c r="AC759" s="13" t="str">
        <f>+LISTAS[[#This Row],[Codigo]]</f>
        <v>232</v>
      </c>
      <c r="AD759" s="13" t="str">
        <f>+LISTAS[[#This Row],[ID]]</f>
        <v>RESORTES LINEA HORNO232</v>
      </c>
      <c r="AH759" s="36"/>
      <c r="AI759" s="37">
        <f>+LISTAS[[#This Row],[Precio]]+(LISTAS[[#This Row],[Precio]]*AH759)</f>
        <v>2894.92</v>
      </c>
      <c r="AJ759" s="38">
        <f t="shared" si="11"/>
        <v>1447.46</v>
      </c>
      <c r="AL759" s="35" t="e">
        <f>+AJ759/LISTAS[[#This Row],[COSTO]]-1</f>
        <v>#DIV/0!</v>
      </c>
      <c r="AM759" t="str">
        <f>+LISTAS[[#This Row],[ID]]</f>
        <v>RESORTES LINEA HORNO232</v>
      </c>
      <c r="AO759" s="43"/>
      <c r="AP759" s="39">
        <f>LISTAS[[#This Row],[COSTO]]+(LISTAS[[#This Row],[COSTO]]*AO759)</f>
        <v>0</v>
      </c>
      <c r="AQ759" s="44">
        <f>IF(AO759="",0,AP759/LISTAS[[#This Row],[VENTA NETA]]-1)</f>
        <v>0</v>
      </c>
      <c r="AS759" s="39">
        <v>0</v>
      </c>
      <c r="AT759" s="48" t="e">
        <f>+LISTAS[[#This Row],[COSTO]]/AS759-1</f>
        <v>#DIV/0!</v>
      </c>
      <c r="BA759" t="s">
        <v>1077</v>
      </c>
      <c r="BB759" s="36"/>
    </row>
    <row r="760" spans="1:54" x14ac:dyDescent="0.35">
      <c r="A760" s="7" t="s">
        <v>1105</v>
      </c>
      <c r="B760" t="s">
        <v>1077</v>
      </c>
      <c r="C760">
        <v>233</v>
      </c>
      <c r="D760" t="s">
        <v>1106</v>
      </c>
      <c r="E760" s="2">
        <v>4244.3999999999996</v>
      </c>
      <c r="F760" s="7" t="str">
        <f>+_xlfn.XLOOKUP(LISTAS[[#This Row],[ID]],_01_CODIGOS_Y_COSTOS_xlsm[Producto y N°],_01_CODIGOS_Y_COSTOS_xlsm[FABRICA],"",0,1)</f>
        <v>RESORTES</v>
      </c>
      <c r="G760" s="26">
        <f>LISTAS[[#This Row],[Precio]]*(1-0.46)</f>
        <v>2291.9760000000001</v>
      </c>
      <c r="H760" s="1">
        <f>+_xlfn.XLOOKUP(LISTAS[[#This Row],[ID]],_01_CODIGOS_Y_COSTOS_xlsm[Producto y N°],_01_CODIGOS_Y_COSTOS_xlsm[COSTO],0,0,1)</f>
        <v>0</v>
      </c>
      <c r="I760" s="27">
        <f>+IFERROR(LISTAS[[#This Row],[VENTA NETA]]/LISTAS[[#This Row],[COSTO]]-1,0)</f>
        <v>0</v>
      </c>
      <c r="J760" s="50" t="str">
        <f>IFERROR(VLOOKUP(LISTAS[[#This Row],[ID]],_01_CODIGOS_Y_COSTOS_xlsm[[Producto y N°]:[CODIGO]],2,0),"")</f>
        <v>233</v>
      </c>
      <c r="O760" t="s">
        <v>1105</v>
      </c>
      <c r="AB760" s="12" t="str">
        <f>+LISTAS[[#This Row],[Codigo]]&amp;LISTAS[[#This Row],[Fabrica]]</f>
        <v>233RESORTES</v>
      </c>
      <c r="AC760" s="13" t="str">
        <f>+LISTAS[[#This Row],[Codigo]]</f>
        <v>233</v>
      </c>
      <c r="AD760" s="13" t="str">
        <f>+LISTAS[[#This Row],[ID]]</f>
        <v>RESORTES LINEA HORNO233</v>
      </c>
      <c r="AH760" s="36"/>
      <c r="AI760" s="37">
        <f>+LISTAS[[#This Row],[Precio]]+(LISTAS[[#This Row],[Precio]]*AH760)</f>
        <v>4244.3999999999996</v>
      </c>
      <c r="AJ760" s="38">
        <f t="shared" si="11"/>
        <v>2122.1999999999998</v>
      </c>
      <c r="AL760" s="35" t="e">
        <f>+AJ760/LISTAS[[#This Row],[COSTO]]-1</f>
        <v>#DIV/0!</v>
      </c>
      <c r="AM760" t="str">
        <f>+LISTAS[[#This Row],[ID]]</f>
        <v>RESORTES LINEA HORNO233</v>
      </c>
      <c r="AO760" s="43"/>
      <c r="AP760" s="39">
        <f>LISTAS[[#This Row],[COSTO]]+(LISTAS[[#This Row],[COSTO]]*AO760)</f>
        <v>0</v>
      </c>
      <c r="AQ760" s="44">
        <f>IF(AO760="",0,AP760/LISTAS[[#This Row],[VENTA NETA]]-1)</f>
        <v>0</v>
      </c>
      <c r="AS760" s="39">
        <v>0</v>
      </c>
      <c r="AT760" s="48" t="e">
        <f>+LISTAS[[#This Row],[COSTO]]/AS760-1</f>
        <v>#DIV/0!</v>
      </c>
      <c r="BA760" t="s">
        <v>1077</v>
      </c>
      <c r="BB760" s="36"/>
    </row>
    <row r="761" spans="1:54" x14ac:dyDescent="0.35">
      <c r="A761" s="7" t="s">
        <v>1107</v>
      </c>
      <c r="B761" t="s">
        <v>1077</v>
      </c>
      <c r="C761">
        <v>234</v>
      </c>
      <c r="D761" t="s">
        <v>1108</v>
      </c>
      <c r="E761" s="2">
        <v>4244.3999999999996</v>
      </c>
      <c r="F761" s="7" t="str">
        <f>+_xlfn.XLOOKUP(LISTAS[[#This Row],[ID]],_01_CODIGOS_Y_COSTOS_xlsm[Producto y N°],_01_CODIGOS_Y_COSTOS_xlsm[FABRICA],"",0,1)</f>
        <v>RESORTES</v>
      </c>
      <c r="G761" s="26">
        <f>LISTAS[[#This Row],[Precio]]*(1-0.46)</f>
        <v>2291.9760000000001</v>
      </c>
      <c r="H761" s="1">
        <f>+_xlfn.XLOOKUP(LISTAS[[#This Row],[ID]],_01_CODIGOS_Y_COSTOS_xlsm[Producto y N°],_01_CODIGOS_Y_COSTOS_xlsm[COSTO],0,0,1)</f>
        <v>0</v>
      </c>
      <c r="I761" s="27">
        <f>+IFERROR(LISTAS[[#This Row],[VENTA NETA]]/LISTAS[[#This Row],[COSTO]]-1,0)</f>
        <v>0</v>
      </c>
      <c r="J761" s="50" t="str">
        <f>IFERROR(VLOOKUP(LISTAS[[#This Row],[ID]],_01_CODIGOS_Y_COSTOS_xlsm[[Producto y N°]:[CODIGO]],2,0),"")</f>
        <v>234</v>
      </c>
      <c r="O761" t="s">
        <v>1107</v>
      </c>
      <c r="AB761" s="12" t="str">
        <f>+LISTAS[[#This Row],[Codigo]]&amp;LISTAS[[#This Row],[Fabrica]]</f>
        <v>234RESORTES</v>
      </c>
      <c r="AC761" s="13" t="str">
        <f>+LISTAS[[#This Row],[Codigo]]</f>
        <v>234</v>
      </c>
      <c r="AD761" s="13" t="str">
        <f>+LISTAS[[#This Row],[ID]]</f>
        <v>RESORTES LINEA HORNO234</v>
      </c>
      <c r="AH761" s="36"/>
      <c r="AI761" s="37">
        <f>+LISTAS[[#This Row],[Precio]]+(LISTAS[[#This Row],[Precio]]*AH761)</f>
        <v>4244.3999999999996</v>
      </c>
      <c r="AJ761" s="38">
        <f t="shared" si="11"/>
        <v>2122.1999999999998</v>
      </c>
      <c r="AL761" s="35" t="e">
        <f>+AJ761/LISTAS[[#This Row],[COSTO]]-1</f>
        <v>#DIV/0!</v>
      </c>
      <c r="AM761" t="str">
        <f>+LISTAS[[#This Row],[ID]]</f>
        <v>RESORTES LINEA HORNO234</v>
      </c>
      <c r="AO761" s="43"/>
      <c r="AP761" s="39">
        <f>LISTAS[[#This Row],[COSTO]]+(LISTAS[[#This Row],[COSTO]]*AO761)</f>
        <v>0</v>
      </c>
      <c r="AQ761" s="44">
        <f>IF(AO761="",0,AP761/LISTAS[[#This Row],[VENTA NETA]]-1)</f>
        <v>0</v>
      </c>
      <c r="AS761" s="39">
        <v>0</v>
      </c>
      <c r="AT761" s="48" t="e">
        <f>+LISTAS[[#This Row],[COSTO]]/AS761-1</f>
        <v>#DIV/0!</v>
      </c>
      <c r="BA761" t="s">
        <v>1077</v>
      </c>
      <c r="BB761" s="36"/>
    </row>
    <row r="762" spans="1:54" x14ac:dyDescent="0.35">
      <c r="A762" s="7" t="s">
        <v>1109</v>
      </c>
      <c r="B762" t="s">
        <v>1077</v>
      </c>
      <c r="C762">
        <v>235</v>
      </c>
      <c r="D762" t="s">
        <v>1110</v>
      </c>
      <c r="E762" s="2">
        <v>3153.72</v>
      </c>
      <c r="F762" s="7" t="str">
        <f>+_xlfn.XLOOKUP(LISTAS[[#This Row],[ID]],_01_CODIGOS_Y_COSTOS_xlsm[Producto y N°],_01_CODIGOS_Y_COSTOS_xlsm[FABRICA],"",0,1)</f>
        <v>RESORTES</v>
      </c>
      <c r="G762" s="26">
        <f>LISTAS[[#This Row],[Precio]]*(1-0.46)</f>
        <v>1703.0088000000001</v>
      </c>
      <c r="H762" s="1">
        <f>+_xlfn.XLOOKUP(LISTAS[[#This Row],[ID]],_01_CODIGOS_Y_COSTOS_xlsm[Producto y N°],_01_CODIGOS_Y_COSTOS_xlsm[COSTO],0,0,1)</f>
        <v>0</v>
      </c>
      <c r="I762" s="27">
        <f>+IFERROR(LISTAS[[#This Row],[VENTA NETA]]/LISTAS[[#This Row],[COSTO]]-1,0)</f>
        <v>0</v>
      </c>
      <c r="J762" s="50" t="str">
        <f>IFERROR(VLOOKUP(LISTAS[[#This Row],[ID]],_01_CODIGOS_Y_COSTOS_xlsm[[Producto y N°]:[CODIGO]],2,0),"")</f>
        <v>235</v>
      </c>
      <c r="O762" t="s">
        <v>1109</v>
      </c>
      <c r="AB762" s="12" t="str">
        <f>+LISTAS[[#This Row],[Codigo]]&amp;LISTAS[[#This Row],[Fabrica]]</f>
        <v>235RESORTES</v>
      </c>
      <c r="AC762" s="13" t="str">
        <f>+LISTAS[[#This Row],[Codigo]]</f>
        <v>235</v>
      </c>
      <c r="AD762" s="13" t="str">
        <f>+LISTAS[[#This Row],[ID]]</f>
        <v>RESORTES LINEA HORNO235</v>
      </c>
      <c r="AH762" s="36"/>
      <c r="AI762" s="37">
        <f>+LISTAS[[#This Row],[Precio]]+(LISTAS[[#This Row],[Precio]]*AH762)</f>
        <v>3153.72</v>
      </c>
      <c r="AJ762" s="38">
        <f t="shared" si="11"/>
        <v>1576.86</v>
      </c>
      <c r="AL762" s="35" t="e">
        <f>+AJ762/LISTAS[[#This Row],[COSTO]]-1</f>
        <v>#DIV/0!</v>
      </c>
      <c r="AM762" t="str">
        <f>+LISTAS[[#This Row],[ID]]</f>
        <v>RESORTES LINEA HORNO235</v>
      </c>
      <c r="AO762" s="43"/>
      <c r="AP762" s="39">
        <f>LISTAS[[#This Row],[COSTO]]+(LISTAS[[#This Row],[COSTO]]*AO762)</f>
        <v>0</v>
      </c>
      <c r="AQ762" s="44">
        <f>IF(AO762="",0,AP762/LISTAS[[#This Row],[VENTA NETA]]-1)</f>
        <v>0</v>
      </c>
      <c r="AS762" s="39">
        <v>0</v>
      </c>
      <c r="AT762" s="48" t="e">
        <f>+LISTAS[[#This Row],[COSTO]]/AS762-1</f>
        <v>#DIV/0!</v>
      </c>
      <c r="BA762" t="s">
        <v>1077</v>
      </c>
      <c r="BB762" s="36"/>
    </row>
    <row r="763" spans="1:54" x14ac:dyDescent="0.35">
      <c r="A763" s="7" t="s">
        <v>1111</v>
      </c>
      <c r="B763" t="s">
        <v>1077</v>
      </c>
      <c r="C763">
        <v>236</v>
      </c>
      <c r="D763" t="s">
        <v>1112</v>
      </c>
      <c r="E763" s="2">
        <v>5372.04</v>
      </c>
      <c r="F763" s="7" t="str">
        <f>+_xlfn.XLOOKUP(LISTAS[[#This Row],[ID]],_01_CODIGOS_Y_COSTOS_xlsm[Producto y N°],_01_CODIGOS_Y_COSTOS_xlsm[FABRICA],"",0,1)</f>
        <v>RESORTES</v>
      </c>
      <c r="G763" s="26">
        <f>LISTAS[[#This Row],[Precio]]*(1-0.46)</f>
        <v>2900.9016000000001</v>
      </c>
      <c r="H763" s="1">
        <f>+_xlfn.XLOOKUP(LISTAS[[#This Row],[ID]],_01_CODIGOS_Y_COSTOS_xlsm[Producto y N°],_01_CODIGOS_Y_COSTOS_xlsm[COSTO],0,0,1)</f>
        <v>0</v>
      </c>
      <c r="I763" s="27">
        <f>+IFERROR(LISTAS[[#This Row],[VENTA NETA]]/LISTAS[[#This Row],[COSTO]]-1,0)</f>
        <v>0</v>
      </c>
      <c r="J763" s="50" t="str">
        <f>IFERROR(VLOOKUP(LISTAS[[#This Row],[ID]],_01_CODIGOS_Y_COSTOS_xlsm[[Producto y N°]:[CODIGO]],2,0),"")</f>
        <v>236</v>
      </c>
      <c r="O763" t="s">
        <v>1111</v>
      </c>
      <c r="AB763" s="12" t="str">
        <f>+LISTAS[[#This Row],[Codigo]]&amp;LISTAS[[#This Row],[Fabrica]]</f>
        <v>236RESORTES</v>
      </c>
      <c r="AC763" s="13" t="str">
        <f>+LISTAS[[#This Row],[Codigo]]</f>
        <v>236</v>
      </c>
      <c r="AD763" s="13" t="str">
        <f>+LISTAS[[#This Row],[ID]]</f>
        <v>RESORTES LINEA HORNO236</v>
      </c>
      <c r="AH763" s="36"/>
      <c r="AI763" s="37">
        <f>+LISTAS[[#This Row],[Precio]]+(LISTAS[[#This Row],[Precio]]*AH763)</f>
        <v>5372.04</v>
      </c>
      <c r="AJ763" s="38">
        <f t="shared" si="11"/>
        <v>2686.02</v>
      </c>
      <c r="AL763" s="35" t="e">
        <f>+AJ763/LISTAS[[#This Row],[COSTO]]-1</f>
        <v>#DIV/0!</v>
      </c>
      <c r="AM763" t="str">
        <f>+LISTAS[[#This Row],[ID]]</f>
        <v>RESORTES LINEA HORNO236</v>
      </c>
      <c r="AO763" s="43"/>
      <c r="AP763" s="39">
        <f>LISTAS[[#This Row],[COSTO]]+(LISTAS[[#This Row],[COSTO]]*AO763)</f>
        <v>0</v>
      </c>
      <c r="AQ763" s="44">
        <f>IF(AO763="",0,AP763/LISTAS[[#This Row],[VENTA NETA]]-1)</f>
        <v>0</v>
      </c>
      <c r="AS763" s="39">
        <v>0</v>
      </c>
      <c r="AT763" s="48" t="e">
        <f>+LISTAS[[#This Row],[COSTO]]/AS763-1</f>
        <v>#DIV/0!</v>
      </c>
      <c r="BA763" t="s">
        <v>1077</v>
      </c>
      <c r="BB763" s="36"/>
    </row>
    <row r="764" spans="1:54" x14ac:dyDescent="0.35">
      <c r="A764" s="7" t="s">
        <v>1113</v>
      </c>
      <c r="B764" t="s">
        <v>1077</v>
      </c>
      <c r="C764">
        <v>238</v>
      </c>
      <c r="D764" t="s">
        <v>1114</v>
      </c>
      <c r="E764" s="2">
        <v>4244.3999999999996</v>
      </c>
      <c r="F764" s="7" t="str">
        <f>+_xlfn.XLOOKUP(LISTAS[[#This Row],[ID]],_01_CODIGOS_Y_COSTOS_xlsm[Producto y N°],_01_CODIGOS_Y_COSTOS_xlsm[FABRICA],"",0,1)</f>
        <v>RESORTES</v>
      </c>
      <c r="G764" s="26">
        <f>LISTAS[[#This Row],[Precio]]*(1-0.46)</f>
        <v>2291.9760000000001</v>
      </c>
      <c r="H764" s="1">
        <f>+_xlfn.XLOOKUP(LISTAS[[#This Row],[ID]],_01_CODIGOS_Y_COSTOS_xlsm[Producto y N°],_01_CODIGOS_Y_COSTOS_xlsm[COSTO],0,0,1)</f>
        <v>0</v>
      </c>
      <c r="I764" s="27">
        <f>+IFERROR(LISTAS[[#This Row],[VENTA NETA]]/LISTAS[[#This Row],[COSTO]]-1,0)</f>
        <v>0</v>
      </c>
      <c r="J764" s="50" t="str">
        <f>IFERROR(VLOOKUP(LISTAS[[#This Row],[ID]],_01_CODIGOS_Y_COSTOS_xlsm[[Producto y N°]:[CODIGO]],2,0),"")</f>
        <v>238</v>
      </c>
      <c r="O764" t="s">
        <v>1113</v>
      </c>
      <c r="AB764" s="12" t="str">
        <f>+LISTAS[[#This Row],[Codigo]]&amp;LISTAS[[#This Row],[Fabrica]]</f>
        <v>238RESORTES</v>
      </c>
      <c r="AC764" s="13" t="str">
        <f>+LISTAS[[#This Row],[Codigo]]</f>
        <v>238</v>
      </c>
      <c r="AD764" s="13" t="str">
        <f>+LISTAS[[#This Row],[ID]]</f>
        <v>RESORTES LINEA HORNO238</v>
      </c>
      <c r="AH764" s="36"/>
      <c r="AI764" s="37">
        <f>+LISTAS[[#This Row],[Precio]]+(LISTAS[[#This Row],[Precio]]*AH764)</f>
        <v>4244.3999999999996</v>
      </c>
      <c r="AJ764" s="38">
        <f t="shared" si="11"/>
        <v>2122.1999999999998</v>
      </c>
      <c r="AL764" s="35" t="e">
        <f>+AJ764/LISTAS[[#This Row],[COSTO]]-1</f>
        <v>#DIV/0!</v>
      </c>
      <c r="AM764" t="str">
        <f>+LISTAS[[#This Row],[ID]]</f>
        <v>RESORTES LINEA HORNO238</v>
      </c>
      <c r="AO764" s="43"/>
      <c r="AP764" s="39">
        <f>LISTAS[[#This Row],[COSTO]]+(LISTAS[[#This Row],[COSTO]]*AO764)</f>
        <v>0</v>
      </c>
      <c r="AQ764" s="44">
        <f>IF(AO764="",0,AP764/LISTAS[[#This Row],[VENTA NETA]]-1)</f>
        <v>0</v>
      </c>
      <c r="AS764" s="39">
        <v>0</v>
      </c>
      <c r="AT764" s="48" t="e">
        <f>+LISTAS[[#This Row],[COSTO]]/AS764-1</f>
        <v>#DIV/0!</v>
      </c>
      <c r="BA764" t="s">
        <v>1077</v>
      </c>
      <c r="BB764" s="36"/>
    </row>
    <row r="765" spans="1:54" x14ac:dyDescent="0.35">
      <c r="A765" s="7" t="s">
        <v>1115</v>
      </c>
      <c r="B765" t="s">
        <v>1077</v>
      </c>
      <c r="C765">
        <v>239</v>
      </c>
      <c r="D765" t="s">
        <v>1116</v>
      </c>
      <c r="E765" s="2">
        <v>5383.12</v>
      </c>
      <c r="F765" s="7" t="str">
        <f>+_xlfn.XLOOKUP(LISTAS[[#This Row],[ID]],_01_CODIGOS_Y_COSTOS_xlsm[Producto y N°],_01_CODIGOS_Y_COSTOS_xlsm[FABRICA],"",0,1)</f>
        <v>RESORTES</v>
      </c>
      <c r="G765" s="26">
        <f>LISTAS[[#This Row],[Precio]]*(1-0.46)</f>
        <v>2906.8848000000003</v>
      </c>
      <c r="H765" s="1">
        <f>+_xlfn.XLOOKUP(LISTAS[[#This Row],[ID]],_01_CODIGOS_Y_COSTOS_xlsm[Producto y N°],_01_CODIGOS_Y_COSTOS_xlsm[COSTO],0,0,1)</f>
        <v>0</v>
      </c>
      <c r="I765" s="27">
        <f>+IFERROR(LISTAS[[#This Row],[VENTA NETA]]/LISTAS[[#This Row],[COSTO]]-1,0)</f>
        <v>0</v>
      </c>
      <c r="J765" s="50" t="str">
        <f>IFERROR(VLOOKUP(LISTAS[[#This Row],[ID]],_01_CODIGOS_Y_COSTOS_xlsm[[Producto y N°]:[CODIGO]],2,0),"")</f>
        <v>239</v>
      </c>
      <c r="O765" t="s">
        <v>1115</v>
      </c>
      <c r="AB765" s="12" t="str">
        <f>+LISTAS[[#This Row],[Codigo]]&amp;LISTAS[[#This Row],[Fabrica]]</f>
        <v>239RESORTES</v>
      </c>
      <c r="AC765" s="13" t="str">
        <f>+LISTAS[[#This Row],[Codigo]]</f>
        <v>239</v>
      </c>
      <c r="AD765" s="13" t="str">
        <f>+LISTAS[[#This Row],[ID]]</f>
        <v>RESORTES LINEA HORNO239</v>
      </c>
      <c r="AH765" s="36"/>
      <c r="AI765" s="37">
        <f>+LISTAS[[#This Row],[Precio]]+(LISTAS[[#This Row],[Precio]]*AH765)</f>
        <v>5383.12</v>
      </c>
      <c r="AJ765" s="38">
        <f t="shared" si="11"/>
        <v>2691.56</v>
      </c>
      <c r="AL765" s="35" t="e">
        <f>+AJ765/LISTAS[[#This Row],[COSTO]]-1</f>
        <v>#DIV/0!</v>
      </c>
      <c r="AM765" t="str">
        <f>+LISTAS[[#This Row],[ID]]</f>
        <v>RESORTES LINEA HORNO239</v>
      </c>
      <c r="AO765" s="43"/>
      <c r="AP765" s="39">
        <f>LISTAS[[#This Row],[COSTO]]+(LISTAS[[#This Row],[COSTO]]*AO765)</f>
        <v>0</v>
      </c>
      <c r="AQ765" s="44">
        <f>IF(AO765="",0,AP765/LISTAS[[#This Row],[VENTA NETA]]-1)</f>
        <v>0</v>
      </c>
      <c r="AS765" s="39">
        <v>0</v>
      </c>
      <c r="AT765" s="48" t="e">
        <f>+LISTAS[[#This Row],[COSTO]]/AS765-1</f>
        <v>#DIV/0!</v>
      </c>
      <c r="BA765" t="s">
        <v>1077</v>
      </c>
      <c r="BB765" s="36"/>
    </row>
    <row r="766" spans="1:54" x14ac:dyDescent="0.35">
      <c r="A766" s="7" t="s">
        <v>1117</v>
      </c>
      <c r="B766" t="s">
        <v>1077</v>
      </c>
      <c r="C766">
        <v>240</v>
      </c>
      <c r="D766" t="s">
        <v>1118</v>
      </c>
      <c r="E766" s="2">
        <v>5383.12</v>
      </c>
      <c r="F766" s="7" t="str">
        <f>+_xlfn.XLOOKUP(LISTAS[[#This Row],[ID]],_01_CODIGOS_Y_COSTOS_xlsm[Producto y N°],_01_CODIGOS_Y_COSTOS_xlsm[FABRICA],"",0,1)</f>
        <v>RESORTES</v>
      </c>
      <c r="G766" s="26">
        <f>LISTAS[[#This Row],[Precio]]*(1-0.46)</f>
        <v>2906.8848000000003</v>
      </c>
      <c r="H766" s="1">
        <f>+_xlfn.XLOOKUP(LISTAS[[#This Row],[ID]],_01_CODIGOS_Y_COSTOS_xlsm[Producto y N°],_01_CODIGOS_Y_COSTOS_xlsm[COSTO],0,0,1)</f>
        <v>0</v>
      </c>
      <c r="I766" s="27">
        <f>+IFERROR(LISTAS[[#This Row],[VENTA NETA]]/LISTAS[[#This Row],[COSTO]]-1,0)</f>
        <v>0</v>
      </c>
      <c r="J766" s="50" t="str">
        <f>IFERROR(VLOOKUP(LISTAS[[#This Row],[ID]],_01_CODIGOS_Y_COSTOS_xlsm[[Producto y N°]:[CODIGO]],2,0),"")</f>
        <v>240</v>
      </c>
      <c r="O766" t="s">
        <v>1117</v>
      </c>
      <c r="AB766" s="12" t="str">
        <f>+LISTAS[[#This Row],[Codigo]]&amp;LISTAS[[#This Row],[Fabrica]]</f>
        <v>240RESORTES</v>
      </c>
      <c r="AC766" s="13" t="str">
        <f>+LISTAS[[#This Row],[Codigo]]</f>
        <v>240</v>
      </c>
      <c r="AD766" s="13" t="str">
        <f>+LISTAS[[#This Row],[ID]]</f>
        <v>RESORTES LINEA HORNO240</v>
      </c>
      <c r="AH766" s="36"/>
      <c r="AI766" s="37">
        <f>+LISTAS[[#This Row],[Precio]]+(LISTAS[[#This Row],[Precio]]*AH766)</f>
        <v>5383.12</v>
      </c>
      <c r="AJ766" s="38">
        <f t="shared" si="11"/>
        <v>2691.56</v>
      </c>
      <c r="AL766" s="35" t="e">
        <f>+AJ766/LISTAS[[#This Row],[COSTO]]-1</f>
        <v>#DIV/0!</v>
      </c>
      <c r="AM766" t="str">
        <f>+LISTAS[[#This Row],[ID]]</f>
        <v>RESORTES LINEA HORNO240</v>
      </c>
      <c r="AO766" s="43"/>
      <c r="AP766" s="39">
        <f>LISTAS[[#This Row],[COSTO]]+(LISTAS[[#This Row],[COSTO]]*AO766)</f>
        <v>0</v>
      </c>
      <c r="AQ766" s="44">
        <f>IF(AO766="",0,AP766/LISTAS[[#This Row],[VENTA NETA]]-1)</f>
        <v>0</v>
      </c>
      <c r="AS766" s="39">
        <v>0</v>
      </c>
      <c r="AT766" s="48" t="e">
        <f>+LISTAS[[#This Row],[COSTO]]/AS766-1</f>
        <v>#DIV/0!</v>
      </c>
      <c r="BA766" t="s">
        <v>1077</v>
      </c>
      <c r="BB766" s="36"/>
    </row>
    <row r="767" spans="1:54" x14ac:dyDescent="0.35">
      <c r="A767" s="7" t="s">
        <v>1119</v>
      </c>
      <c r="B767" t="s">
        <v>1077</v>
      </c>
      <c r="C767">
        <v>242</v>
      </c>
      <c r="D767" t="s">
        <v>1120</v>
      </c>
      <c r="E767" s="2">
        <v>1035.2</v>
      </c>
      <c r="F767" s="7" t="str">
        <f>+_xlfn.XLOOKUP(LISTAS[[#This Row],[ID]],_01_CODIGOS_Y_COSTOS_xlsm[Producto y N°],_01_CODIGOS_Y_COSTOS_xlsm[FABRICA],"",0,1)</f>
        <v>RESORTES</v>
      </c>
      <c r="G767" s="26">
        <f>LISTAS[[#This Row],[Precio]]*(1-0.46)</f>
        <v>559.00800000000004</v>
      </c>
      <c r="H767" s="1">
        <f>+_xlfn.XLOOKUP(LISTAS[[#This Row],[ID]],_01_CODIGOS_Y_COSTOS_xlsm[Producto y N°],_01_CODIGOS_Y_COSTOS_xlsm[COSTO],0,0,1)</f>
        <v>0</v>
      </c>
      <c r="I767" s="27">
        <f>+IFERROR(LISTAS[[#This Row],[VENTA NETA]]/LISTAS[[#This Row],[COSTO]]-1,0)</f>
        <v>0</v>
      </c>
      <c r="J767" s="50" t="str">
        <f>IFERROR(VLOOKUP(LISTAS[[#This Row],[ID]],_01_CODIGOS_Y_COSTOS_xlsm[[Producto y N°]:[CODIGO]],2,0),"")</f>
        <v>242</v>
      </c>
      <c r="O767" t="s">
        <v>1119</v>
      </c>
      <c r="AB767" s="12" t="str">
        <f>+LISTAS[[#This Row],[Codigo]]&amp;LISTAS[[#This Row],[Fabrica]]</f>
        <v>242RESORTES</v>
      </c>
      <c r="AC767" s="13" t="str">
        <f>+LISTAS[[#This Row],[Codigo]]</f>
        <v>242</v>
      </c>
      <c r="AD767" s="13" t="str">
        <f>+LISTAS[[#This Row],[ID]]</f>
        <v>RESORTES LINEA HORNO242</v>
      </c>
      <c r="AH767" s="36"/>
      <c r="AI767" s="37">
        <f>+LISTAS[[#This Row],[Precio]]+(LISTAS[[#This Row],[Precio]]*AH767)</f>
        <v>1035.2</v>
      </c>
      <c r="AJ767" s="38">
        <f t="shared" si="11"/>
        <v>517.6</v>
      </c>
      <c r="AL767" s="35" t="e">
        <f>+AJ767/LISTAS[[#This Row],[COSTO]]-1</f>
        <v>#DIV/0!</v>
      </c>
      <c r="AM767" t="str">
        <f>+LISTAS[[#This Row],[ID]]</f>
        <v>RESORTES LINEA HORNO242</v>
      </c>
      <c r="AO767" s="43"/>
      <c r="AP767" s="39">
        <f>LISTAS[[#This Row],[COSTO]]+(LISTAS[[#This Row],[COSTO]]*AO767)</f>
        <v>0</v>
      </c>
      <c r="AQ767" s="44">
        <f>IF(AO767="",0,AP767/LISTAS[[#This Row],[VENTA NETA]]-1)</f>
        <v>0</v>
      </c>
      <c r="AS767" s="39">
        <v>0</v>
      </c>
      <c r="AT767" s="48" t="e">
        <f>+LISTAS[[#This Row],[COSTO]]/AS767-1</f>
        <v>#DIV/0!</v>
      </c>
      <c r="BA767" t="s">
        <v>1077</v>
      </c>
      <c r="BB767" s="36"/>
    </row>
    <row r="768" spans="1:54" x14ac:dyDescent="0.35">
      <c r="A768" s="7" t="s">
        <v>1121</v>
      </c>
      <c r="B768" t="s">
        <v>1077</v>
      </c>
      <c r="C768">
        <v>243</v>
      </c>
      <c r="D768" t="s">
        <v>1120</v>
      </c>
      <c r="E768" s="2">
        <v>1294.04</v>
      </c>
      <c r="F768" s="7" t="str">
        <f>+_xlfn.XLOOKUP(LISTAS[[#This Row],[ID]],_01_CODIGOS_Y_COSTOS_xlsm[Producto y N°],_01_CODIGOS_Y_COSTOS_xlsm[FABRICA],"",0,1)</f>
        <v>RESORTES</v>
      </c>
      <c r="G768" s="26">
        <f>LISTAS[[#This Row],[Precio]]*(1-0.46)</f>
        <v>698.78160000000003</v>
      </c>
      <c r="H768" s="1">
        <f>+_xlfn.XLOOKUP(LISTAS[[#This Row],[ID]],_01_CODIGOS_Y_COSTOS_xlsm[Producto y N°],_01_CODIGOS_Y_COSTOS_xlsm[COSTO],0,0,1)</f>
        <v>0</v>
      </c>
      <c r="I768" s="27">
        <f>+IFERROR(LISTAS[[#This Row],[VENTA NETA]]/LISTAS[[#This Row],[COSTO]]-1,0)</f>
        <v>0</v>
      </c>
      <c r="J768" s="50" t="str">
        <f>IFERROR(VLOOKUP(LISTAS[[#This Row],[ID]],_01_CODIGOS_Y_COSTOS_xlsm[[Producto y N°]:[CODIGO]],2,0),"")</f>
        <v>243</v>
      </c>
      <c r="O768" t="s">
        <v>1121</v>
      </c>
      <c r="AB768" s="12" t="str">
        <f>+LISTAS[[#This Row],[Codigo]]&amp;LISTAS[[#This Row],[Fabrica]]</f>
        <v>243RESORTES</v>
      </c>
      <c r="AC768" s="13" t="str">
        <f>+LISTAS[[#This Row],[Codigo]]</f>
        <v>243</v>
      </c>
      <c r="AD768" s="13" t="str">
        <f>+LISTAS[[#This Row],[ID]]</f>
        <v>RESORTES LINEA HORNO243</v>
      </c>
      <c r="AH768" s="36"/>
      <c r="AI768" s="37">
        <f>+LISTAS[[#This Row],[Precio]]+(LISTAS[[#This Row],[Precio]]*AH768)</f>
        <v>1294.04</v>
      </c>
      <c r="AJ768" s="38">
        <f t="shared" si="11"/>
        <v>647.02</v>
      </c>
      <c r="AL768" s="35" t="e">
        <f>+AJ768/LISTAS[[#This Row],[COSTO]]-1</f>
        <v>#DIV/0!</v>
      </c>
      <c r="AM768" t="str">
        <f>+LISTAS[[#This Row],[ID]]</f>
        <v>RESORTES LINEA HORNO243</v>
      </c>
      <c r="AO768" s="43"/>
      <c r="AP768" s="39">
        <f>LISTAS[[#This Row],[COSTO]]+(LISTAS[[#This Row],[COSTO]]*AO768)</f>
        <v>0</v>
      </c>
      <c r="AQ768" s="44">
        <f>IF(AO768="",0,AP768/LISTAS[[#This Row],[VENTA NETA]]-1)</f>
        <v>0</v>
      </c>
      <c r="AS768" s="39">
        <v>0</v>
      </c>
      <c r="AT768" s="48" t="e">
        <f>+LISTAS[[#This Row],[COSTO]]/AS768-1</f>
        <v>#DIV/0!</v>
      </c>
      <c r="BA768" t="s">
        <v>1077</v>
      </c>
      <c r="BB768" s="36"/>
    </row>
    <row r="769" spans="1:54" x14ac:dyDescent="0.35">
      <c r="A769" s="7" t="s">
        <v>1122</v>
      </c>
      <c r="B769" t="s">
        <v>1077</v>
      </c>
      <c r="C769">
        <v>245</v>
      </c>
      <c r="D769" t="s">
        <v>1123</v>
      </c>
      <c r="E769" s="2">
        <v>4455.12</v>
      </c>
      <c r="F769" s="7" t="str">
        <f>+_xlfn.XLOOKUP(LISTAS[[#This Row],[ID]],_01_CODIGOS_Y_COSTOS_xlsm[Producto y N°],_01_CODIGOS_Y_COSTOS_xlsm[FABRICA],"",0,1)</f>
        <v>RESORTES</v>
      </c>
      <c r="G769" s="26">
        <f>LISTAS[[#This Row],[Precio]]*(1-0.46)</f>
        <v>2405.7647999999999</v>
      </c>
      <c r="H769" s="1">
        <f>+_xlfn.XLOOKUP(LISTAS[[#This Row],[ID]],_01_CODIGOS_Y_COSTOS_xlsm[Producto y N°],_01_CODIGOS_Y_COSTOS_xlsm[COSTO],0,0,1)</f>
        <v>0</v>
      </c>
      <c r="I769" s="27">
        <f>+IFERROR(LISTAS[[#This Row],[VENTA NETA]]/LISTAS[[#This Row],[COSTO]]-1,0)</f>
        <v>0</v>
      </c>
      <c r="J769" s="50" t="str">
        <f>IFERROR(VLOOKUP(LISTAS[[#This Row],[ID]],_01_CODIGOS_Y_COSTOS_xlsm[[Producto y N°]:[CODIGO]],2,0),"")</f>
        <v>245</v>
      </c>
      <c r="O769" t="s">
        <v>1122</v>
      </c>
      <c r="AB769" s="12" t="str">
        <f>+LISTAS[[#This Row],[Codigo]]&amp;LISTAS[[#This Row],[Fabrica]]</f>
        <v>245RESORTES</v>
      </c>
      <c r="AC769" s="13" t="str">
        <f>+LISTAS[[#This Row],[Codigo]]</f>
        <v>245</v>
      </c>
      <c r="AD769" s="13" t="str">
        <f>+LISTAS[[#This Row],[ID]]</f>
        <v>RESORTES LINEA HORNO245</v>
      </c>
      <c r="AH769" s="36"/>
      <c r="AI769" s="37">
        <f>+LISTAS[[#This Row],[Precio]]+(LISTAS[[#This Row],[Precio]]*AH769)</f>
        <v>4455.12</v>
      </c>
      <c r="AJ769" s="38">
        <f t="shared" si="11"/>
        <v>2227.56</v>
      </c>
      <c r="AL769" s="35" t="e">
        <f>+AJ769/LISTAS[[#This Row],[COSTO]]-1</f>
        <v>#DIV/0!</v>
      </c>
      <c r="AM769" t="str">
        <f>+LISTAS[[#This Row],[ID]]</f>
        <v>RESORTES LINEA HORNO245</v>
      </c>
      <c r="AO769" s="43"/>
      <c r="AP769" s="39">
        <f>LISTAS[[#This Row],[COSTO]]+(LISTAS[[#This Row],[COSTO]]*AO769)</f>
        <v>0</v>
      </c>
      <c r="AQ769" s="44">
        <f>IF(AO769="",0,AP769/LISTAS[[#This Row],[VENTA NETA]]-1)</f>
        <v>0</v>
      </c>
      <c r="AS769" s="39">
        <v>0</v>
      </c>
      <c r="AT769" s="48" t="e">
        <f>+LISTAS[[#This Row],[COSTO]]/AS769-1</f>
        <v>#DIV/0!</v>
      </c>
      <c r="BA769" t="s">
        <v>1077</v>
      </c>
      <c r="BB769" s="36"/>
    </row>
    <row r="770" spans="1:54" x14ac:dyDescent="0.35">
      <c r="A770" s="7" t="s">
        <v>1124</v>
      </c>
      <c r="B770" t="s">
        <v>1077</v>
      </c>
      <c r="C770">
        <v>246</v>
      </c>
      <c r="D770" t="s">
        <v>1125</v>
      </c>
      <c r="E770" s="2">
        <v>4455.12</v>
      </c>
      <c r="F770" s="7" t="str">
        <f>+_xlfn.XLOOKUP(LISTAS[[#This Row],[ID]],_01_CODIGOS_Y_COSTOS_xlsm[Producto y N°],_01_CODIGOS_Y_COSTOS_xlsm[FABRICA],"",0,1)</f>
        <v>RESORTES</v>
      </c>
      <c r="G770" s="26">
        <f>LISTAS[[#This Row],[Precio]]*(1-0.46)</f>
        <v>2405.7647999999999</v>
      </c>
      <c r="H770" s="1">
        <f>+_xlfn.XLOOKUP(LISTAS[[#This Row],[ID]],_01_CODIGOS_Y_COSTOS_xlsm[Producto y N°],_01_CODIGOS_Y_COSTOS_xlsm[COSTO],0,0,1)</f>
        <v>0</v>
      </c>
      <c r="I770" s="27">
        <f>+IFERROR(LISTAS[[#This Row],[VENTA NETA]]/LISTAS[[#This Row],[COSTO]]-1,0)</f>
        <v>0</v>
      </c>
      <c r="J770" s="50" t="str">
        <f>IFERROR(VLOOKUP(LISTAS[[#This Row],[ID]],_01_CODIGOS_Y_COSTOS_xlsm[[Producto y N°]:[CODIGO]],2,0),"")</f>
        <v>246</v>
      </c>
      <c r="O770" t="s">
        <v>1124</v>
      </c>
      <c r="AB770" s="12" t="str">
        <f>+LISTAS[[#This Row],[Codigo]]&amp;LISTAS[[#This Row],[Fabrica]]</f>
        <v>246RESORTES</v>
      </c>
      <c r="AC770" s="13" t="str">
        <f>+LISTAS[[#This Row],[Codigo]]</f>
        <v>246</v>
      </c>
      <c r="AD770" s="13" t="str">
        <f>+LISTAS[[#This Row],[ID]]</f>
        <v>RESORTES LINEA HORNO246</v>
      </c>
      <c r="AH770" s="36"/>
      <c r="AI770" s="37">
        <f>+LISTAS[[#This Row],[Precio]]+(LISTAS[[#This Row],[Precio]]*AH770)</f>
        <v>4455.12</v>
      </c>
      <c r="AJ770" s="38">
        <f t="shared" ref="AJ770:AJ833" si="12">+((100-50)*0.01)*AI770</f>
        <v>2227.56</v>
      </c>
      <c r="AL770" s="35" t="e">
        <f>+AJ770/LISTAS[[#This Row],[COSTO]]-1</f>
        <v>#DIV/0!</v>
      </c>
      <c r="AM770" t="str">
        <f>+LISTAS[[#This Row],[ID]]</f>
        <v>RESORTES LINEA HORNO246</v>
      </c>
      <c r="AO770" s="43"/>
      <c r="AP770" s="39">
        <f>LISTAS[[#This Row],[COSTO]]+(LISTAS[[#This Row],[COSTO]]*AO770)</f>
        <v>0</v>
      </c>
      <c r="AQ770" s="44">
        <f>IF(AO770="",0,AP770/LISTAS[[#This Row],[VENTA NETA]]-1)</f>
        <v>0</v>
      </c>
      <c r="AS770" s="39">
        <v>0</v>
      </c>
      <c r="AT770" s="48" t="e">
        <f>+LISTAS[[#This Row],[COSTO]]/AS770-1</f>
        <v>#DIV/0!</v>
      </c>
      <c r="BA770" t="s">
        <v>1077</v>
      </c>
      <c r="BB770" s="36"/>
    </row>
    <row r="771" spans="1:54" x14ac:dyDescent="0.35">
      <c r="A771" s="7" t="s">
        <v>1126</v>
      </c>
      <c r="B771" t="s">
        <v>1077</v>
      </c>
      <c r="C771">
        <v>247</v>
      </c>
      <c r="D771" t="s">
        <v>1127</v>
      </c>
      <c r="E771" s="2">
        <v>4455.12</v>
      </c>
      <c r="F771" s="7" t="str">
        <f>+_xlfn.XLOOKUP(LISTAS[[#This Row],[ID]],_01_CODIGOS_Y_COSTOS_xlsm[Producto y N°],_01_CODIGOS_Y_COSTOS_xlsm[FABRICA],"",0,1)</f>
        <v>RESORTES</v>
      </c>
      <c r="G771" s="26">
        <f>LISTAS[[#This Row],[Precio]]*(1-0.46)</f>
        <v>2405.7647999999999</v>
      </c>
      <c r="H771" s="1">
        <f>+_xlfn.XLOOKUP(LISTAS[[#This Row],[ID]],_01_CODIGOS_Y_COSTOS_xlsm[Producto y N°],_01_CODIGOS_Y_COSTOS_xlsm[COSTO],0,0,1)</f>
        <v>0</v>
      </c>
      <c r="I771" s="27">
        <f>+IFERROR(LISTAS[[#This Row],[VENTA NETA]]/LISTAS[[#This Row],[COSTO]]-1,0)</f>
        <v>0</v>
      </c>
      <c r="J771" s="50" t="str">
        <f>IFERROR(VLOOKUP(LISTAS[[#This Row],[ID]],_01_CODIGOS_Y_COSTOS_xlsm[[Producto y N°]:[CODIGO]],2,0),"")</f>
        <v>247</v>
      </c>
      <c r="O771" t="s">
        <v>1126</v>
      </c>
      <c r="AB771" s="12" t="str">
        <f>+LISTAS[[#This Row],[Codigo]]&amp;LISTAS[[#This Row],[Fabrica]]</f>
        <v>247RESORTES</v>
      </c>
      <c r="AC771" s="13" t="str">
        <f>+LISTAS[[#This Row],[Codigo]]</f>
        <v>247</v>
      </c>
      <c r="AD771" s="13" t="str">
        <f>+LISTAS[[#This Row],[ID]]</f>
        <v>RESORTES LINEA HORNO247</v>
      </c>
      <c r="AH771" s="36"/>
      <c r="AI771" s="37">
        <f>+LISTAS[[#This Row],[Precio]]+(LISTAS[[#This Row],[Precio]]*AH771)</f>
        <v>4455.12</v>
      </c>
      <c r="AJ771" s="38">
        <f t="shared" si="12"/>
        <v>2227.56</v>
      </c>
      <c r="AL771" s="35" t="e">
        <f>+AJ771/LISTAS[[#This Row],[COSTO]]-1</f>
        <v>#DIV/0!</v>
      </c>
      <c r="AM771" t="str">
        <f>+LISTAS[[#This Row],[ID]]</f>
        <v>RESORTES LINEA HORNO247</v>
      </c>
      <c r="AO771" s="43"/>
      <c r="AP771" s="39">
        <f>LISTAS[[#This Row],[COSTO]]+(LISTAS[[#This Row],[COSTO]]*AO771)</f>
        <v>0</v>
      </c>
      <c r="AQ771" s="44">
        <f>IF(AO771="",0,AP771/LISTAS[[#This Row],[VENTA NETA]]-1)</f>
        <v>0</v>
      </c>
      <c r="AS771" s="39">
        <v>0</v>
      </c>
      <c r="AT771" s="48" t="e">
        <f>+LISTAS[[#This Row],[COSTO]]/AS771-1</f>
        <v>#DIV/0!</v>
      </c>
      <c r="BA771" t="s">
        <v>1077</v>
      </c>
      <c r="BB771" s="36"/>
    </row>
    <row r="772" spans="1:54" x14ac:dyDescent="0.35">
      <c r="A772" s="7" t="s">
        <v>1128</v>
      </c>
      <c r="B772" t="s">
        <v>1077</v>
      </c>
      <c r="C772">
        <v>248</v>
      </c>
      <c r="D772" t="s">
        <v>1129</v>
      </c>
      <c r="E772" s="2">
        <v>12943.88</v>
      </c>
      <c r="F772" s="7" t="str">
        <f>+_xlfn.XLOOKUP(LISTAS[[#This Row],[ID]],_01_CODIGOS_Y_COSTOS_xlsm[Producto y N°],_01_CODIGOS_Y_COSTOS_xlsm[FABRICA],"",0,1)</f>
        <v>RESORTES</v>
      </c>
      <c r="G772" s="26">
        <f>LISTAS[[#This Row],[Precio]]*(1-0.46)</f>
        <v>6989.6952000000001</v>
      </c>
      <c r="H772" s="1">
        <f>+_xlfn.XLOOKUP(LISTAS[[#This Row],[ID]],_01_CODIGOS_Y_COSTOS_xlsm[Producto y N°],_01_CODIGOS_Y_COSTOS_xlsm[COSTO],0,0,1)</f>
        <v>0</v>
      </c>
      <c r="I772" s="27">
        <f>+IFERROR(LISTAS[[#This Row],[VENTA NETA]]/LISTAS[[#This Row],[COSTO]]-1,0)</f>
        <v>0</v>
      </c>
      <c r="J772" s="50" t="str">
        <f>IFERROR(VLOOKUP(LISTAS[[#This Row],[ID]],_01_CODIGOS_Y_COSTOS_xlsm[[Producto y N°]:[CODIGO]],2,0),"")</f>
        <v>248</v>
      </c>
      <c r="O772" t="s">
        <v>1128</v>
      </c>
      <c r="AB772" s="12" t="str">
        <f>+LISTAS[[#This Row],[Codigo]]&amp;LISTAS[[#This Row],[Fabrica]]</f>
        <v>248RESORTES</v>
      </c>
      <c r="AC772" s="13" t="str">
        <f>+LISTAS[[#This Row],[Codigo]]</f>
        <v>248</v>
      </c>
      <c r="AD772" s="13" t="str">
        <f>+LISTAS[[#This Row],[ID]]</f>
        <v>RESORTES LINEA HORNO248</v>
      </c>
      <c r="AH772" s="36"/>
      <c r="AI772" s="37">
        <f>+LISTAS[[#This Row],[Precio]]+(LISTAS[[#This Row],[Precio]]*AH772)</f>
        <v>12943.88</v>
      </c>
      <c r="AJ772" s="38">
        <f t="shared" si="12"/>
        <v>6471.94</v>
      </c>
      <c r="AL772" s="35" t="e">
        <f>+AJ772/LISTAS[[#This Row],[COSTO]]-1</f>
        <v>#DIV/0!</v>
      </c>
      <c r="AM772" t="str">
        <f>+LISTAS[[#This Row],[ID]]</f>
        <v>RESORTES LINEA HORNO248</v>
      </c>
      <c r="AO772" s="43"/>
      <c r="AP772" s="39">
        <f>LISTAS[[#This Row],[COSTO]]+(LISTAS[[#This Row],[COSTO]]*AO772)</f>
        <v>0</v>
      </c>
      <c r="AQ772" s="44">
        <f>IF(AO772="",0,AP772/LISTAS[[#This Row],[VENTA NETA]]-1)</f>
        <v>0</v>
      </c>
      <c r="AS772" s="39">
        <v>0</v>
      </c>
      <c r="AT772" s="48" t="e">
        <f>+LISTAS[[#This Row],[COSTO]]/AS772-1</f>
        <v>#DIV/0!</v>
      </c>
      <c r="BA772" t="s">
        <v>1077</v>
      </c>
      <c r="BB772" s="36"/>
    </row>
    <row r="773" spans="1:54" x14ac:dyDescent="0.35">
      <c r="A773" s="7" t="s">
        <v>1130</v>
      </c>
      <c r="B773" t="s">
        <v>1131</v>
      </c>
      <c r="C773">
        <v>800</v>
      </c>
      <c r="D773" t="s">
        <v>1132</v>
      </c>
      <c r="E773" s="2">
        <v>3110.4</v>
      </c>
      <c r="F773" s="7" t="str">
        <f>+_xlfn.XLOOKUP(LISTAS[[#This Row],[ID]],_01_CODIGOS_Y_COSTOS_xlsm[Producto y N°],_01_CODIGOS_Y_COSTOS_xlsm[FABRICA],"",0,1)</f>
        <v>RESORTES</v>
      </c>
      <c r="G773" s="26">
        <f>LISTAS[[#This Row],[Precio]]*(1-0.46)</f>
        <v>1679.6160000000002</v>
      </c>
      <c r="H773" s="1">
        <f>+_xlfn.XLOOKUP(LISTAS[[#This Row],[ID]],_01_CODIGOS_Y_COSTOS_xlsm[Producto y N°],_01_CODIGOS_Y_COSTOS_xlsm[COSTO],0,0,1)</f>
        <v>747.3</v>
      </c>
      <c r="I773" s="27">
        <f>+IFERROR(LISTAS[[#This Row],[VENTA NETA]]/LISTAS[[#This Row],[COSTO]]-1,0)</f>
        <v>1.2475792854275394</v>
      </c>
      <c r="J773" s="50" t="str">
        <f>IFERROR(VLOOKUP(LISTAS[[#This Row],[ID]],_01_CODIGOS_Y_COSTOS_xlsm[[Producto y N°]:[CODIGO]],2,0),"")</f>
        <v>800</v>
      </c>
      <c r="O773" t="s">
        <v>1130</v>
      </c>
      <c r="AB773" s="12" t="str">
        <f>+LISTAS[[#This Row],[Codigo]]&amp;LISTAS[[#This Row],[Fabrica]]</f>
        <v>800RESORTES</v>
      </c>
      <c r="AC773" s="13" t="str">
        <f>+LISTAS[[#This Row],[Codigo]]</f>
        <v>800</v>
      </c>
      <c r="AD773" s="13" t="str">
        <f>+LISTAS[[#This Row],[ID]]</f>
        <v>RESORTES LINEA BULONERA800</v>
      </c>
      <c r="AH773" s="36"/>
      <c r="AI773" s="37">
        <f>+LISTAS[[#This Row],[Precio]]+(LISTAS[[#This Row],[Precio]]*AH773)</f>
        <v>3110.4</v>
      </c>
      <c r="AJ773" s="38">
        <f t="shared" si="12"/>
        <v>1555.2</v>
      </c>
      <c r="AL773" s="35">
        <f>+AJ773/LISTAS[[#This Row],[COSTO]]-1</f>
        <v>1.0810919309514255</v>
      </c>
      <c r="AM773" t="str">
        <f>+LISTAS[[#This Row],[ID]]</f>
        <v>RESORTES LINEA BULONERA800</v>
      </c>
      <c r="AO773" s="43"/>
      <c r="AP773" s="39">
        <f>LISTAS[[#This Row],[COSTO]]+(LISTAS[[#This Row],[COSTO]]*AO773)</f>
        <v>747.3</v>
      </c>
      <c r="AQ773" s="44">
        <f>IF(AO773="",0,AP773/LISTAS[[#This Row],[VENTA NETA]]-1)</f>
        <v>0</v>
      </c>
      <c r="AS773" s="39">
        <v>0</v>
      </c>
      <c r="AT773" s="48" t="e">
        <f>+LISTAS[[#This Row],[COSTO]]/AS773-1</f>
        <v>#DIV/0!</v>
      </c>
      <c r="BA773" t="s">
        <v>1131</v>
      </c>
      <c r="BB773" s="36"/>
    </row>
    <row r="774" spans="1:54" x14ac:dyDescent="0.35">
      <c r="A774" s="7" t="s">
        <v>1133</v>
      </c>
      <c r="B774" t="s">
        <v>1131</v>
      </c>
      <c r="C774">
        <v>801</v>
      </c>
      <c r="D774" t="s">
        <v>1134</v>
      </c>
      <c r="E774" s="2">
        <v>3110.4</v>
      </c>
      <c r="F774" s="7" t="str">
        <f>+_xlfn.XLOOKUP(LISTAS[[#This Row],[ID]],_01_CODIGOS_Y_COSTOS_xlsm[Producto y N°],_01_CODIGOS_Y_COSTOS_xlsm[FABRICA],"",0,1)</f>
        <v>RESORTES</v>
      </c>
      <c r="G774" s="26">
        <f>LISTAS[[#This Row],[Precio]]*(1-0.46)</f>
        <v>1679.6160000000002</v>
      </c>
      <c r="H774" s="1">
        <f>+_xlfn.XLOOKUP(LISTAS[[#This Row],[ID]],_01_CODIGOS_Y_COSTOS_xlsm[Producto y N°],_01_CODIGOS_Y_COSTOS_xlsm[COSTO],0,0,1)</f>
        <v>747.3</v>
      </c>
      <c r="I774" s="27">
        <f>+IFERROR(LISTAS[[#This Row],[VENTA NETA]]/LISTAS[[#This Row],[COSTO]]-1,0)</f>
        <v>1.2475792854275394</v>
      </c>
      <c r="J774" s="50" t="str">
        <f>IFERROR(VLOOKUP(LISTAS[[#This Row],[ID]],_01_CODIGOS_Y_COSTOS_xlsm[[Producto y N°]:[CODIGO]],2,0),"")</f>
        <v>801</v>
      </c>
      <c r="O774" t="s">
        <v>1133</v>
      </c>
      <c r="AB774" s="12" t="str">
        <f>+LISTAS[[#This Row],[Codigo]]&amp;LISTAS[[#This Row],[Fabrica]]</f>
        <v>801RESORTES</v>
      </c>
      <c r="AC774" s="13" t="str">
        <f>+LISTAS[[#This Row],[Codigo]]</f>
        <v>801</v>
      </c>
      <c r="AD774" s="13" t="str">
        <f>+LISTAS[[#This Row],[ID]]</f>
        <v>RESORTES LINEA BULONERA801</v>
      </c>
      <c r="AH774" s="36"/>
      <c r="AI774" s="37">
        <f>+LISTAS[[#This Row],[Precio]]+(LISTAS[[#This Row],[Precio]]*AH774)</f>
        <v>3110.4</v>
      </c>
      <c r="AJ774" s="38">
        <f t="shared" si="12"/>
        <v>1555.2</v>
      </c>
      <c r="AL774" s="35">
        <f>+AJ774/LISTAS[[#This Row],[COSTO]]-1</f>
        <v>1.0810919309514255</v>
      </c>
      <c r="AM774" t="str">
        <f>+LISTAS[[#This Row],[ID]]</f>
        <v>RESORTES LINEA BULONERA801</v>
      </c>
      <c r="AO774" s="43"/>
      <c r="AP774" s="39">
        <f>LISTAS[[#This Row],[COSTO]]+(LISTAS[[#This Row],[COSTO]]*AO774)</f>
        <v>747.3</v>
      </c>
      <c r="AQ774" s="44">
        <f>IF(AO774="",0,AP774/LISTAS[[#This Row],[VENTA NETA]]-1)</f>
        <v>0</v>
      </c>
      <c r="AS774" s="39">
        <v>0</v>
      </c>
      <c r="AT774" s="48" t="e">
        <f>+LISTAS[[#This Row],[COSTO]]/AS774-1</f>
        <v>#DIV/0!</v>
      </c>
      <c r="BA774" t="s">
        <v>1131</v>
      </c>
      <c r="BB774" s="36"/>
    </row>
    <row r="775" spans="1:54" x14ac:dyDescent="0.35">
      <c r="A775" s="7" t="s">
        <v>1135</v>
      </c>
      <c r="B775" t="s">
        <v>1131</v>
      </c>
      <c r="C775">
        <v>803</v>
      </c>
      <c r="D775" t="s">
        <v>1136</v>
      </c>
      <c r="E775" s="2">
        <v>3110.4</v>
      </c>
      <c r="F775" s="7" t="str">
        <f>+_xlfn.XLOOKUP(LISTAS[[#This Row],[ID]],_01_CODIGOS_Y_COSTOS_xlsm[Producto y N°],_01_CODIGOS_Y_COSTOS_xlsm[FABRICA],"",0,1)</f>
        <v>RESORTES</v>
      </c>
      <c r="G775" s="26">
        <f>LISTAS[[#This Row],[Precio]]*(1-0.46)</f>
        <v>1679.6160000000002</v>
      </c>
      <c r="H775" s="1">
        <f>+_xlfn.XLOOKUP(LISTAS[[#This Row],[ID]],_01_CODIGOS_Y_COSTOS_xlsm[Producto y N°],_01_CODIGOS_Y_COSTOS_xlsm[COSTO],0,0,1)</f>
        <v>747.3</v>
      </c>
      <c r="I775" s="27">
        <f>+IFERROR(LISTAS[[#This Row],[VENTA NETA]]/LISTAS[[#This Row],[COSTO]]-1,0)</f>
        <v>1.2475792854275394</v>
      </c>
      <c r="J775" s="50" t="str">
        <f>IFERROR(VLOOKUP(LISTAS[[#This Row],[ID]],_01_CODIGOS_Y_COSTOS_xlsm[[Producto y N°]:[CODIGO]],2,0),"")</f>
        <v>803</v>
      </c>
      <c r="O775" t="s">
        <v>1135</v>
      </c>
      <c r="AB775" s="12" t="str">
        <f>+LISTAS[[#This Row],[Codigo]]&amp;LISTAS[[#This Row],[Fabrica]]</f>
        <v>803RESORTES</v>
      </c>
      <c r="AC775" s="13" t="str">
        <f>+LISTAS[[#This Row],[Codigo]]</f>
        <v>803</v>
      </c>
      <c r="AD775" s="13" t="str">
        <f>+LISTAS[[#This Row],[ID]]</f>
        <v>RESORTES LINEA BULONERA803</v>
      </c>
      <c r="AH775" s="36"/>
      <c r="AI775" s="37">
        <f>+LISTAS[[#This Row],[Precio]]+(LISTAS[[#This Row],[Precio]]*AH775)</f>
        <v>3110.4</v>
      </c>
      <c r="AJ775" s="38">
        <f t="shared" si="12"/>
        <v>1555.2</v>
      </c>
      <c r="AL775" s="35">
        <f>+AJ775/LISTAS[[#This Row],[COSTO]]-1</f>
        <v>1.0810919309514255</v>
      </c>
      <c r="AM775" t="str">
        <f>+LISTAS[[#This Row],[ID]]</f>
        <v>RESORTES LINEA BULONERA803</v>
      </c>
      <c r="AO775" s="43"/>
      <c r="AP775" s="39">
        <f>LISTAS[[#This Row],[COSTO]]+(LISTAS[[#This Row],[COSTO]]*AO775)</f>
        <v>747.3</v>
      </c>
      <c r="AQ775" s="44">
        <f>IF(AO775="",0,AP775/LISTAS[[#This Row],[VENTA NETA]]-1)</f>
        <v>0</v>
      </c>
      <c r="AS775" s="39">
        <v>0</v>
      </c>
      <c r="AT775" s="48" t="e">
        <f>+LISTAS[[#This Row],[COSTO]]/AS775-1</f>
        <v>#DIV/0!</v>
      </c>
      <c r="BA775" t="s">
        <v>1131</v>
      </c>
      <c r="BB775" s="36"/>
    </row>
    <row r="776" spans="1:54" x14ac:dyDescent="0.35">
      <c r="A776" s="7" t="s">
        <v>1137</v>
      </c>
      <c r="B776" t="s">
        <v>1131</v>
      </c>
      <c r="C776">
        <v>805</v>
      </c>
      <c r="D776" t="s">
        <v>1138</v>
      </c>
      <c r="E776" s="2">
        <v>3265.92</v>
      </c>
      <c r="F776" s="7" t="str">
        <f>+_xlfn.XLOOKUP(LISTAS[[#This Row],[ID]],_01_CODIGOS_Y_COSTOS_xlsm[Producto y N°],_01_CODIGOS_Y_COSTOS_xlsm[FABRICA],"",0,1)</f>
        <v>RESORTES</v>
      </c>
      <c r="G776" s="26">
        <f>LISTAS[[#This Row],[Precio]]*(1-0.46)</f>
        <v>1763.5968000000003</v>
      </c>
      <c r="H776" s="1">
        <f>+_xlfn.XLOOKUP(LISTAS[[#This Row],[ID]],_01_CODIGOS_Y_COSTOS_xlsm[Producto y N°],_01_CODIGOS_Y_COSTOS_xlsm[COSTO],0,0,1)</f>
        <v>775.5</v>
      </c>
      <c r="I776" s="27">
        <f>+IFERROR(LISTAS[[#This Row],[VENTA NETA]]/LISTAS[[#This Row],[COSTO]]-1,0)</f>
        <v>1.2741415860735015</v>
      </c>
      <c r="J776" s="50" t="str">
        <f>IFERROR(VLOOKUP(LISTAS[[#This Row],[ID]],_01_CODIGOS_Y_COSTOS_xlsm[[Producto y N°]:[CODIGO]],2,0),"")</f>
        <v>805</v>
      </c>
      <c r="O776" t="s">
        <v>1137</v>
      </c>
      <c r="AB776" s="12" t="str">
        <f>+LISTAS[[#This Row],[Codigo]]&amp;LISTAS[[#This Row],[Fabrica]]</f>
        <v>805RESORTES</v>
      </c>
      <c r="AC776" s="13" t="str">
        <f>+LISTAS[[#This Row],[Codigo]]</f>
        <v>805</v>
      </c>
      <c r="AD776" s="13" t="str">
        <f>+LISTAS[[#This Row],[ID]]</f>
        <v>RESORTES LINEA BULONERA805</v>
      </c>
      <c r="AH776" s="36"/>
      <c r="AI776" s="37">
        <f>+LISTAS[[#This Row],[Precio]]+(LISTAS[[#This Row],[Precio]]*AH776)</f>
        <v>3265.92</v>
      </c>
      <c r="AJ776" s="38">
        <f t="shared" si="12"/>
        <v>1632.96</v>
      </c>
      <c r="AL776" s="35">
        <f>+AJ776/LISTAS[[#This Row],[COSTO]]-1</f>
        <v>1.1056866537717602</v>
      </c>
      <c r="AM776" t="str">
        <f>+LISTAS[[#This Row],[ID]]</f>
        <v>RESORTES LINEA BULONERA805</v>
      </c>
      <c r="AO776" s="43"/>
      <c r="AP776" s="39">
        <f>LISTAS[[#This Row],[COSTO]]+(LISTAS[[#This Row],[COSTO]]*AO776)</f>
        <v>775.5</v>
      </c>
      <c r="AQ776" s="44">
        <f>IF(AO776="",0,AP776/LISTAS[[#This Row],[VENTA NETA]]-1)</f>
        <v>0</v>
      </c>
      <c r="AS776" s="39">
        <v>0</v>
      </c>
      <c r="AT776" s="48" t="e">
        <f>+LISTAS[[#This Row],[COSTO]]/AS776-1</f>
        <v>#DIV/0!</v>
      </c>
      <c r="BA776" t="s">
        <v>1131</v>
      </c>
      <c r="BB776" s="36"/>
    </row>
    <row r="777" spans="1:54" x14ac:dyDescent="0.35">
      <c r="A777" s="7" t="s">
        <v>1139</v>
      </c>
      <c r="B777" t="s">
        <v>1131</v>
      </c>
      <c r="C777">
        <v>807</v>
      </c>
      <c r="D777" t="s">
        <v>1140</v>
      </c>
      <c r="E777" s="2">
        <v>3732.48</v>
      </c>
      <c r="F777" s="7" t="str">
        <f>+_xlfn.XLOOKUP(LISTAS[[#This Row],[ID]],_01_CODIGOS_Y_COSTOS_xlsm[Producto y N°],_01_CODIGOS_Y_COSTOS_xlsm[FABRICA],"",0,1)</f>
        <v>RESORTES</v>
      </c>
      <c r="G777" s="26">
        <f>LISTAS[[#This Row],[Precio]]*(1-0.46)</f>
        <v>2015.5392000000002</v>
      </c>
      <c r="H777" s="1">
        <f>+_xlfn.XLOOKUP(LISTAS[[#This Row],[ID]],_01_CODIGOS_Y_COSTOS_xlsm[Producto y N°],_01_CODIGOS_Y_COSTOS_xlsm[COSTO],0,0,1)</f>
        <v>888.3</v>
      </c>
      <c r="I777" s="27">
        <f>+IFERROR(LISTAS[[#This Row],[VENTA NETA]]/LISTAS[[#This Row],[COSTO]]-1,0)</f>
        <v>1.268984802431611</v>
      </c>
      <c r="J777" s="50" t="str">
        <f>IFERROR(VLOOKUP(LISTAS[[#This Row],[ID]],_01_CODIGOS_Y_COSTOS_xlsm[[Producto y N°]:[CODIGO]],2,0),"")</f>
        <v>807</v>
      </c>
      <c r="O777" t="s">
        <v>1139</v>
      </c>
      <c r="AB777" s="12" t="str">
        <f>+LISTAS[[#This Row],[Codigo]]&amp;LISTAS[[#This Row],[Fabrica]]</f>
        <v>807RESORTES</v>
      </c>
      <c r="AC777" s="13" t="str">
        <f>+LISTAS[[#This Row],[Codigo]]</f>
        <v>807</v>
      </c>
      <c r="AD777" s="13" t="str">
        <f>+LISTAS[[#This Row],[ID]]</f>
        <v>RESORTES LINEA BULONERA807</v>
      </c>
      <c r="AH777" s="36"/>
      <c r="AI777" s="37">
        <f>+LISTAS[[#This Row],[Precio]]+(LISTAS[[#This Row],[Precio]]*AH777)</f>
        <v>3732.48</v>
      </c>
      <c r="AJ777" s="38">
        <f t="shared" si="12"/>
        <v>1866.24</v>
      </c>
      <c r="AL777" s="35">
        <f>+AJ777/LISTAS[[#This Row],[COSTO]]-1</f>
        <v>1.1009118541033436</v>
      </c>
      <c r="AM777" t="str">
        <f>+LISTAS[[#This Row],[ID]]</f>
        <v>RESORTES LINEA BULONERA807</v>
      </c>
      <c r="AO777" s="43"/>
      <c r="AP777" s="39">
        <f>LISTAS[[#This Row],[COSTO]]+(LISTAS[[#This Row],[COSTO]]*AO777)</f>
        <v>888.3</v>
      </c>
      <c r="AQ777" s="44">
        <f>IF(AO777="",0,AP777/LISTAS[[#This Row],[VENTA NETA]]-1)</f>
        <v>0</v>
      </c>
      <c r="AS777" s="39">
        <v>0</v>
      </c>
      <c r="AT777" s="48" t="e">
        <f>+LISTAS[[#This Row],[COSTO]]/AS777-1</f>
        <v>#DIV/0!</v>
      </c>
      <c r="BA777" t="s">
        <v>1131</v>
      </c>
      <c r="BB777" s="36"/>
    </row>
    <row r="778" spans="1:54" x14ac:dyDescent="0.35">
      <c r="A778" s="7" t="s">
        <v>1141</v>
      </c>
      <c r="B778" t="s">
        <v>1131</v>
      </c>
      <c r="C778">
        <v>808</v>
      </c>
      <c r="D778" t="s">
        <v>1142</v>
      </c>
      <c r="E778" s="2">
        <v>4587.84</v>
      </c>
      <c r="F778" s="7" t="str">
        <f>+_xlfn.XLOOKUP(LISTAS[[#This Row],[ID]],_01_CODIGOS_Y_COSTOS_xlsm[Producto y N°],_01_CODIGOS_Y_COSTOS_xlsm[FABRICA],"",0,1)</f>
        <v>RESORTES</v>
      </c>
      <c r="G778" s="26">
        <f>LISTAS[[#This Row],[Precio]]*(1-0.46)</f>
        <v>2477.4336000000003</v>
      </c>
      <c r="H778" s="1">
        <f>+_xlfn.XLOOKUP(LISTAS[[#This Row],[ID]],_01_CODIGOS_Y_COSTOS_xlsm[Producto y N°],_01_CODIGOS_Y_COSTOS_xlsm[COSTO],0,0,1)</f>
        <v>1099.8</v>
      </c>
      <c r="I778" s="27">
        <f>+IFERROR(LISTAS[[#This Row],[VENTA NETA]]/LISTAS[[#This Row],[COSTO]]-1,0)</f>
        <v>1.2526219312602294</v>
      </c>
      <c r="J778" s="50" t="str">
        <f>IFERROR(VLOOKUP(LISTAS[[#This Row],[ID]],_01_CODIGOS_Y_COSTOS_xlsm[[Producto y N°]:[CODIGO]],2,0),"")</f>
        <v>808</v>
      </c>
      <c r="O778" t="s">
        <v>1141</v>
      </c>
      <c r="AB778" s="12" t="str">
        <f>+LISTAS[[#This Row],[Codigo]]&amp;LISTAS[[#This Row],[Fabrica]]</f>
        <v>808RESORTES</v>
      </c>
      <c r="AC778" s="13" t="str">
        <f>+LISTAS[[#This Row],[Codigo]]</f>
        <v>808</v>
      </c>
      <c r="AD778" s="13" t="str">
        <f>+LISTAS[[#This Row],[ID]]</f>
        <v>RESORTES LINEA BULONERA808</v>
      </c>
      <c r="AH778" s="36"/>
      <c r="AI778" s="37">
        <f>+LISTAS[[#This Row],[Precio]]+(LISTAS[[#This Row],[Precio]]*AH778)</f>
        <v>4587.84</v>
      </c>
      <c r="AJ778" s="38">
        <f t="shared" si="12"/>
        <v>2293.92</v>
      </c>
      <c r="AL778" s="35">
        <f>+AJ778/LISTAS[[#This Row],[COSTO]]-1</f>
        <v>1.0857610474631754</v>
      </c>
      <c r="AM778" t="str">
        <f>+LISTAS[[#This Row],[ID]]</f>
        <v>RESORTES LINEA BULONERA808</v>
      </c>
      <c r="AO778" s="43"/>
      <c r="AP778" s="39">
        <f>LISTAS[[#This Row],[COSTO]]+(LISTAS[[#This Row],[COSTO]]*AO778)</f>
        <v>1099.8</v>
      </c>
      <c r="AQ778" s="44">
        <f>IF(AO778="",0,AP778/LISTAS[[#This Row],[VENTA NETA]]-1)</f>
        <v>0</v>
      </c>
      <c r="AS778" s="39">
        <v>0</v>
      </c>
      <c r="AT778" s="48" t="e">
        <f>+LISTAS[[#This Row],[COSTO]]/AS778-1</f>
        <v>#DIV/0!</v>
      </c>
      <c r="BA778" t="s">
        <v>1131</v>
      </c>
      <c r="BB778" s="36"/>
    </row>
    <row r="779" spans="1:54" x14ac:dyDescent="0.35">
      <c r="A779" s="7" t="s">
        <v>1143</v>
      </c>
      <c r="B779" t="s">
        <v>1131</v>
      </c>
      <c r="C779">
        <v>809</v>
      </c>
      <c r="D779" t="s">
        <v>1144</v>
      </c>
      <c r="E779" s="2">
        <v>5054.3999999999996</v>
      </c>
      <c r="F779" s="7" t="str">
        <f>+_xlfn.XLOOKUP(LISTAS[[#This Row],[ID]],_01_CODIGOS_Y_COSTOS_xlsm[Producto y N°],_01_CODIGOS_Y_COSTOS_xlsm[FABRICA],"",0,1)</f>
        <v>RESORTES</v>
      </c>
      <c r="G779" s="26">
        <f>LISTAS[[#This Row],[Precio]]*(1-0.46)</f>
        <v>2729.3760000000002</v>
      </c>
      <c r="H779" s="1">
        <f>+_xlfn.XLOOKUP(LISTAS[[#This Row],[ID]],_01_CODIGOS_Y_COSTOS_xlsm[Producto y N°],_01_CODIGOS_Y_COSTOS_xlsm[COSTO],0,0,1)</f>
        <v>1057.5</v>
      </c>
      <c r="I779" s="27">
        <f>+IFERROR(LISTAS[[#This Row],[VENTA NETA]]/LISTAS[[#This Row],[COSTO]]-1,0)</f>
        <v>1.5809702127659575</v>
      </c>
      <c r="J779" s="50" t="str">
        <f>IFERROR(VLOOKUP(LISTAS[[#This Row],[ID]],_01_CODIGOS_Y_COSTOS_xlsm[[Producto y N°]:[CODIGO]],2,0),"")</f>
        <v>809</v>
      </c>
      <c r="O779" t="s">
        <v>1143</v>
      </c>
      <c r="AB779" s="12" t="str">
        <f>+LISTAS[[#This Row],[Codigo]]&amp;LISTAS[[#This Row],[Fabrica]]</f>
        <v>809RESORTES</v>
      </c>
      <c r="AC779" s="13" t="str">
        <f>+LISTAS[[#This Row],[Codigo]]</f>
        <v>809</v>
      </c>
      <c r="AD779" s="13" t="str">
        <f>+LISTAS[[#This Row],[ID]]</f>
        <v>RESORTES LINEA BULONERA809</v>
      </c>
      <c r="AH779" s="36"/>
      <c r="AI779" s="37">
        <f>+LISTAS[[#This Row],[Precio]]+(LISTAS[[#This Row],[Precio]]*AH779)</f>
        <v>5054.3999999999996</v>
      </c>
      <c r="AJ779" s="38">
        <f t="shared" si="12"/>
        <v>2527.1999999999998</v>
      </c>
      <c r="AL779" s="35">
        <f>+AJ779/LISTAS[[#This Row],[COSTO]]-1</f>
        <v>1.389787234042553</v>
      </c>
      <c r="AM779" t="str">
        <f>+LISTAS[[#This Row],[ID]]</f>
        <v>RESORTES LINEA BULONERA809</v>
      </c>
      <c r="AO779" s="43"/>
      <c r="AP779" s="39">
        <f>LISTAS[[#This Row],[COSTO]]+(LISTAS[[#This Row],[COSTO]]*AO779)</f>
        <v>1057.5</v>
      </c>
      <c r="AQ779" s="44">
        <f>IF(AO779="",0,AP779/LISTAS[[#This Row],[VENTA NETA]]-1)</f>
        <v>0</v>
      </c>
      <c r="AS779" s="39">
        <v>0</v>
      </c>
      <c r="AT779" s="48" t="e">
        <f>+LISTAS[[#This Row],[COSTO]]/AS779-1</f>
        <v>#DIV/0!</v>
      </c>
      <c r="BA779" t="s">
        <v>1131</v>
      </c>
      <c r="BB779" s="36"/>
    </row>
    <row r="780" spans="1:54" x14ac:dyDescent="0.35">
      <c r="A780" s="7" t="s">
        <v>1145</v>
      </c>
      <c r="B780" t="s">
        <v>1131</v>
      </c>
      <c r="C780">
        <v>810</v>
      </c>
      <c r="D780" t="s">
        <v>1146</v>
      </c>
      <c r="E780" s="2">
        <v>5054.3999999999996</v>
      </c>
      <c r="F780" s="7" t="str">
        <f>+_xlfn.XLOOKUP(LISTAS[[#This Row],[ID]],_01_CODIGOS_Y_COSTOS_xlsm[Producto y N°],_01_CODIGOS_Y_COSTOS_xlsm[FABRICA],"",0,1)</f>
        <v>RESORTES</v>
      </c>
      <c r="G780" s="26">
        <f>LISTAS[[#This Row],[Precio]]*(1-0.46)</f>
        <v>2729.3760000000002</v>
      </c>
      <c r="H780" s="1">
        <f>+_xlfn.XLOOKUP(LISTAS[[#This Row],[ID]],_01_CODIGOS_Y_COSTOS_xlsm[Producto y N°],_01_CODIGOS_Y_COSTOS_xlsm[COSTO],0,0,1)</f>
        <v>1198.5</v>
      </c>
      <c r="I780" s="27">
        <f>+IFERROR(LISTAS[[#This Row],[VENTA NETA]]/LISTAS[[#This Row],[COSTO]]-1,0)</f>
        <v>1.2773266583229037</v>
      </c>
      <c r="J780" s="50" t="str">
        <f>IFERROR(VLOOKUP(LISTAS[[#This Row],[ID]],_01_CODIGOS_Y_COSTOS_xlsm[[Producto y N°]:[CODIGO]],2,0),"")</f>
        <v>810</v>
      </c>
      <c r="O780" t="s">
        <v>1145</v>
      </c>
      <c r="AB780" s="12" t="str">
        <f>+LISTAS[[#This Row],[Codigo]]&amp;LISTAS[[#This Row],[Fabrica]]</f>
        <v>810RESORTES</v>
      </c>
      <c r="AC780" s="13" t="str">
        <f>+LISTAS[[#This Row],[Codigo]]</f>
        <v>810</v>
      </c>
      <c r="AD780" s="13" t="str">
        <f>+LISTAS[[#This Row],[ID]]</f>
        <v>RESORTES LINEA BULONERA810</v>
      </c>
      <c r="AH780" s="36"/>
      <c r="AI780" s="37">
        <f>+LISTAS[[#This Row],[Precio]]+(LISTAS[[#This Row],[Precio]]*AH780)</f>
        <v>5054.3999999999996</v>
      </c>
      <c r="AJ780" s="38">
        <f t="shared" si="12"/>
        <v>2527.1999999999998</v>
      </c>
      <c r="AL780" s="35">
        <f>+AJ780/LISTAS[[#This Row],[COSTO]]-1</f>
        <v>1.1086357947434293</v>
      </c>
      <c r="AM780" t="str">
        <f>+LISTAS[[#This Row],[ID]]</f>
        <v>RESORTES LINEA BULONERA810</v>
      </c>
      <c r="AO780" s="43"/>
      <c r="AP780" s="39">
        <f>LISTAS[[#This Row],[COSTO]]+(LISTAS[[#This Row],[COSTO]]*AO780)</f>
        <v>1198.5</v>
      </c>
      <c r="AQ780" s="44">
        <f>IF(AO780="",0,AP780/LISTAS[[#This Row],[VENTA NETA]]-1)</f>
        <v>0</v>
      </c>
      <c r="AS780" s="39">
        <v>0</v>
      </c>
      <c r="AT780" s="48" t="e">
        <f>+LISTAS[[#This Row],[COSTO]]/AS780-1</f>
        <v>#DIV/0!</v>
      </c>
      <c r="BA780" t="s">
        <v>1131</v>
      </c>
      <c r="BB780" s="36"/>
    </row>
    <row r="781" spans="1:54" x14ac:dyDescent="0.35">
      <c r="A781" s="7" t="s">
        <v>1147</v>
      </c>
      <c r="B781" t="s">
        <v>1131</v>
      </c>
      <c r="C781">
        <v>812</v>
      </c>
      <c r="D781" t="s">
        <v>1148</v>
      </c>
      <c r="E781" s="2">
        <v>6220.8</v>
      </c>
      <c r="F781" s="7" t="str">
        <f>+_xlfn.XLOOKUP(LISTAS[[#This Row],[ID]],_01_CODIGOS_Y_COSTOS_xlsm[Producto y N°],_01_CODIGOS_Y_COSTOS_xlsm[FABRICA],"",0,1)</f>
        <v>RESORTES</v>
      </c>
      <c r="G781" s="26">
        <f>LISTAS[[#This Row],[Precio]]*(1-0.46)</f>
        <v>3359.2320000000004</v>
      </c>
      <c r="H781" s="1">
        <f>+_xlfn.XLOOKUP(LISTAS[[#This Row],[ID]],_01_CODIGOS_Y_COSTOS_xlsm[Producto y N°],_01_CODIGOS_Y_COSTOS_xlsm[COSTO],0,0,1)</f>
        <v>1480.5</v>
      </c>
      <c r="I781" s="27">
        <f>+IFERROR(LISTAS[[#This Row],[VENTA NETA]]/LISTAS[[#This Row],[COSTO]]-1,0)</f>
        <v>1.268984802431611</v>
      </c>
      <c r="J781" s="50" t="str">
        <f>IFERROR(VLOOKUP(LISTAS[[#This Row],[ID]],_01_CODIGOS_Y_COSTOS_xlsm[[Producto y N°]:[CODIGO]],2,0),"")</f>
        <v>812</v>
      </c>
      <c r="O781" t="s">
        <v>1147</v>
      </c>
      <c r="AB781" s="12" t="str">
        <f>+LISTAS[[#This Row],[Codigo]]&amp;LISTAS[[#This Row],[Fabrica]]</f>
        <v>812RESORTES</v>
      </c>
      <c r="AC781" s="13" t="str">
        <f>+LISTAS[[#This Row],[Codigo]]</f>
        <v>812</v>
      </c>
      <c r="AD781" s="13" t="str">
        <f>+LISTAS[[#This Row],[ID]]</f>
        <v>RESORTES LINEA BULONERA812</v>
      </c>
      <c r="AH781" s="36"/>
      <c r="AI781" s="37">
        <f>+LISTAS[[#This Row],[Precio]]+(LISTAS[[#This Row],[Precio]]*AH781)</f>
        <v>6220.8</v>
      </c>
      <c r="AJ781" s="38">
        <f t="shared" si="12"/>
        <v>3110.4</v>
      </c>
      <c r="AL781" s="35">
        <f>+AJ781/LISTAS[[#This Row],[COSTO]]-1</f>
        <v>1.1009118541033436</v>
      </c>
      <c r="AM781" t="str">
        <f>+LISTAS[[#This Row],[ID]]</f>
        <v>RESORTES LINEA BULONERA812</v>
      </c>
      <c r="AO781" s="43"/>
      <c r="AP781" s="39">
        <f>LISTAS[[#This Row],[COSTO]]+(LISTAS[[#This Row],[COSTO]]*AO781)</f>
        <v>1480.5</v>
      </c>
      <c r="AQ781" s="44">
        <f>IF(AO781="",0,AP781/LISTAS[[#This Row],[VENTA NETA]]-1)</f>
        <v>0</v>
      </c>
      <c r="AS781" s="39">
        <v>0</v>
      </c>
      <c r="AT781" s="48" t="e">
        <f>+LISTAS[[#This Row],[COSTO]]/AS781-1</f>
        <v>#DIV/0!</v>
      </c>
      <c r="BA781" t="s">
        <v>1131</v>
      </c>
      <c r="BB781" s="36"/>
    </row>
    <row r="782" spans="1:54" x14ac:dyDescent="0.35">
      <c r="A782" s="7" t="s">
        <v>1149</v>
      </c>
      <c r="B782" t="s">
        <v>1131</v>
      </c>
      <c r="C782">
        <v>813</v>
      </c>
      <c r="D782" t="s">
        <v>1150</v>
      </c>
      <c r="E782" s="2">
        <v>5365.44</v>
      </c>
      <c r="F782" s="7" t="str">
        <f>+_xlfn.XLOOKUP(LISTAS[[#This Row],[ID]],_01_CODIGOS_Y_COSTOS_xlsm[Producto y N°],_01_CODIGOS_Y_COSTOS_xlsm[FABRICA],"",0,1)</f>
        <v>RESORTES</v>
      </c>
      <c r="G782" s="26">
        <f>LISTAS[[#This Row],[Precio]]*(1-0.46)</f>
        <v>2897.3375999999998</v>
      </c>
      <c r="H782" s="1">
        <f>+_xlfn.XLOOKUP(LISTAS[[#This Row],[ID]],_01_CODIGOS_Y_COSTOS_xlsm[Producto y N°],_01_CODIGOS_Y_COSTOS_xlsm[COSTO],0,0,1)</f>
        <v>775.5</v>
      </c>
      <c r="I782" s="27">
        <f>+IFERROR(LISTAS[[#This Row],[VENTA NETA]]/LISTAS[[#This Row],[COSTO]]-1,0)</f>
        <v>2.7360897485493227</v>
      </c>
      <c r="J782" s="50" t="str">
        <f>IFERROR(VLOOKUP(LISTAS[[#This Row],[ID]],_01_CODIGOS_Y_COSTOS_xlsm[[Producto y N°]:[CODIGO]],2,0),"")</f>
        <v>813</v>
      </c>
      <c r="O782" t="s">
        <v>1149</v>
      </c>
      <c r="AB782" s="12" t="str">
        <f>+LISTAS[[#This Row],[Codigo]]&amp;LISTAS[[#This Row],[Fabrica]]</f>
        <v>813RESORTES</v>
      </c>
      <c r="AC782" s="13" t="str">
        <f>+LISTAS[[#This Row],[Codigo]]</f>
        <v>813</v>
      </c>
      <c r="AD782" s="13" t="str">
        <f>+LISTAS[[#This Row],[ID]]</f>
        <v>RESORTES LINEA BULONERA813</v>
      </c>
      <c r="AH782" s="36"/>
      <c r="AI782" s="37">
        <f>+LISTAS[[#This Row],[Precio]]+(LISTAS[[#This Row],[Precio]]*AH782)</f>
        <v>5365.44</v>
      </c>
      <c r="AJ782" s="38">
        <f t="shared" si="12"/>
        <v>2682.72</v>
      </c>
      <c r="AL782" s="35">
        <f>+AJ782/LISTAS[[#This Row],[COSTO]]-1</f>
        <v>2.4593423597678914</v>
      </c>
      <c r="AM782" t="str">
        <f>+LISTAS[[#This Row],[ID]]</f>
        <v>RESORTES LINEA BULONERA813</v>
      </c>
      <c r="AO782" s="43"/>
      <c r="AP782" s="39">
        <f>LISTAS[[#This Row],[COSTO]]+(LISTAS[[#This Row],[COSTO]]*AO782)</f>
        <v>775.5</v>
      </c>
      <c r="AQ782" s="44">
        <f>IF(AO782="",0,AP782/LISTAS[[#This Row],[VENTA NETA]]-1)</f>
        <v>0</v>
      </c>
      <c r="AS782" s="39">
        <v>0</v>
      </c>
      <c r="AT782" s="48" t="e">
        <f>+LISTAS[[#This Row],[COSTO]]/AS782-1</f>
        <v>#DIV/0!</v>
      </c>
      <c r="BA782" t="s">
        <v>1131</v>
      </c>
      <c r="BB782" s="36"/>
    </row>
    <row r="783" spans="1:54" x14ac:dyDescent="0.35">
      <c r="A783" s="7" t="s">
        <v>1151</v>
      </c>
      <c r="B783" t="s">
        <v>1131</v>
      </c>
      <c r="C783">
        <v>814</v>
      </c>
      <c r="D783" t="s">
        <v>1152</v>
      </c>
      <c r="E783" s="2">
        <v>5365.44</v>
      </c>
      <c r="F783" s="7" t="str">
        <f>+_xlfn.XLOOKUP(LISTAS[[#This Row],[ID]],_01_CODIGOS_Y_COSTOS_xlsm[Producto y N°],_01_CODIGOS_Y_COSTOS_xlsm[FABRICA],"",0,1)</f>
        <v>RESORTES</v>
      </c>
      <c r="G783" s="26">
        <f>LISTAS[[#This Row],[Precio]]*(1-0.46)</f>
        <v>2897.3375999999998</v>
      </c>
      <c r="H783" s="1">
        <f>+_xlfn.XLOOKUP(LISTAS[[#This Row],[ID]],_01_CODIGOS_Y_COSTOS_xlsm[Producto y N°],_01_CODIGOS_Y_COSTOS_xlsm[COSTO],0,0,1)</f>
        <v>1297.2</v>
      </c>
      <c r="I783" s="27">
        <f>+IFERROR(LISTAS[[#This Row],[VENTA NETA]]/LISTAS[[#This Row],[COSTO]]-1,0)</f>
        <v>1.233531914893617</v>
      </c>
      <c r="J783" s="50" t="str">
        <f>IFERROR(VLOOKUP(LISTAS[[#This Row],[ID]],_01_CODIGOS_Y_COSTOS_xlsm[[Producto y N°]:[CODIGO]],2,0),"")</f>
        <v>814</v>
      </c>
      <c r="O783" t="s">
        <v>1151</v>
      </c>
      <c r="AB783" s="12" t="str">
        <f>+LISTAS[[#This Row],[Codigo]]&amp;LISTAS[[#This Row],[Fabrica]]</f>
        <v>814RESORTES</v>
      </c>
      <c r="AC783" s="13" t="str">
        <f>+LISTAS[[#This Row],[Codigo]]</f>
        <v>814</v>
      </c>
      <c r="AD783" s="13" t="str">
        <f>+LISTAS[[#This Row],[ID]]</f>
        <v>RESORTES LINEA BULONERA814</v>
      </c>
      <c r="AH783" s="36"/>
      <c r="AI783" s="37">
        <f>+LISTAS[[#This Row],[Precio]]+(LISTAS[[#This Row],[Precio]]*AH783)</f>
        <v>5365.44</v>
      </c>
      <c r="AJ783" s="38">
        <f t="shared" si="12"/>
        <v>2682.72</v>
      </c>
      <c r="AL783" s="35">
        <f>+AJ783/LISTAS[[#This Row],[COSTO]]-1</f>
        <v>1.0680851063829784</v>
      </c>
      <c r="AM783" t="str">
        <f>+LISTAS[[#This Row],[ID]]</f>
        <v>RESORTES LINEA BULONERA814</v>
      </c>
      <c r="AO783" s="43"/>
      <c r="AP783" s="39">
        <f>LISTAS[[#This Row],[COSTO]]+(LISTAS[[#This Row],[COSTO]]*AO783)</f>
        <v>1297.2</v>
      </c>
      <c r="AQ783" s="44">
        <f>IF(AO783="",0,AP783/LISTAS[[#This Row],[VENTA NETA]]-1)</f>
        <v>0</v>
      </c>
      <c r="AS783" s="39">
        <v>0</v>
      </c>
      <c r="AT783" s="48" t="e">
        <f>+LISTAS[[#This Row],[COSTO]]/AS783-1</f>
        <v>#DIV/0!</v>
      </c>
      <c r="BA783" t="s">
        <v>1131</v>
      </c>
      <c r="BB783" s="36"/>
    </row>
    <row r="784" spans="1:54" x14ac:dyDescent="0.35">
      <c r="A784" s="7" t="s">
        <v>1153</v>
      </c>
      <c r="B784" t="s">
        <v>1131</v>
      </c>
      <c r="C784">
        <v>815</v>
      </c>
      <c r="D784" t="s">
        <v>1154</v>
      </c>
      <c r="E784" s="2">
        <v>5832</v>
      </c>
      <c r="F784" s="7" t="str">
        <f>+_xlfn.XLOOKUP(LISTAS[[#This Row],[ID]],_01_CODIGOS_Y_COSTOS_xlsm[Producto y N°],_01_CODIGOS_Y_COSTOS_xlsm[FABRICA],"",0,1)</f>
        <v>RESORTES</v>
      </c>
      <c r="G784" s="26">
        <f>LISTAS[[#This Row],[Precio]]*(1-0.46)</f>
        <v>3149.28</v>
      </c>
      <c r="H784" s="1">
        <f>+_xlfn.XLOOKUP(LISTAS[[#This Row],[ID]],_01_CODIGOS_Y_COSTOS_xlsm[Producto y N°],_01_CODIGOS_Y_COSTOS_xlsm[COSTO],0,0,1)</f>
        <v>1381.8</v>
      </c>
      <c r="I784" s="27">
        <f>+IFERROR(LISTAS[[#This Row],[VENTA NETA]]/LISTAS[[#This Row],[COSTO]]-1,0)</f>
        <v>1.2791141988710382</v>
      </c>
      <c r="J784" s="50" t="str">
        <f>IFERROR(VLOOKUP(LISTAS[[#This Row],[ID]],_01_CODIGOS_Y_COSTOS_xlsm[[Producto y N°]:[CODIGO]],2,0),"")</f>
        <v>815</v>
      </c>
      <c r="O784" t="s">
        <v>1153</v>
      </c>
      <c r="AB784" s="12" t="str">
        <f>+LISTAS[[#This Row],[Codigo]]&amp;LISTAS[[#This Row],[Fabrica]]</f>
        <v>815RESORTES</v>
      </c>
      <c r="AC784" s="13" t="str">
        <f>+LISTAS[[#This Row],[Codigo]]</f>
        <v>815</v>
      </c>
      <c r="AD784" s="13" t="str">
        <f>+LISTAS[[#This Row],[ID]]</f>
        <v>RESORTES LINEA BULONERA815</v>
      </c>
      <c r="AH784" s="36"/>
      <c r="AI784" s="37">
        <f>+LISTAS[[#This Row],[Precio]]+(LISTAS[[#This Row],[Precio]]*AH784)</f>
        <v>5832</v>
      </c>
      <c r="AJ784" s="38">
        <f t="shared" si="12"/>
        <v>2916</v>
      </c>
      <c r="AL784" s="35">
        <f>+AJ784/LISTAS[[#This Row],[COSTO]]-1</f>
        <v>1.1102909248805908</v>
      </c>
      <c r="AM784" t="str">
        <f>+LISTAS[[#This Row],[ID]]</f>
        <v>RESORTES LINEA BULONERA815</v>
      </c>
      <c r="AO784" s="43"/>
      <c r="AP784" s="39">
        <f>LISTAS[[#This Row],[COSTO]]+(LISTAS[[#This Row],[COSTO]]*AO784)</f>
        <v>1381.8</v>
      </c>
      <c r="AQ784" s="44">
        <f>IF(AO784="",0,AP784/LISTAS[[#This Row],[VENTA NETA]]-1)</f>
        <v>0</v>
      </c>
      <c r="AS784" s="39">
        <v>0</v>
      </c>
      <c r="AT784" s="48" t="e">
        <f>+LISTAS[[#This Row],[COSTO]]/AS784-1</f>
        <v>#DIV/0!</v>
      </c>
      <c r="BA784" t="s">
        <v>1131</v>
      </c>
      <c r="BB784" s="36"/>
    </row>
    <row r="785" spans="1:54" x14ac:dyDescent="0.35">
      <c r="A785" s="7" t="s">
        <v>1155</v>
      </c>
      <c r="B785" t="s">
        <v>1131</v>
      </c>
      <c r="C785">
        <v>816</v>
      </c>
      <c r="D785" t="s">
        <v>1156</v>
      </c>
      <c r="E785" s="2">
        <v>7387.2</v>
      </c>
      <c r="F785" s="7" t="str">
        <f>+_xlfn.XLOOKUP(LISTAS[[#This Row],[ID]],_01_CODIGOS_Y_COSTOS_xlsm[Producto y N°],_01_CODIGOS_Y_COSTOS_xlsm[FABRICA],"",0,1)</f>
        <v>RESORTES</v>
      </c>
      <c r="G785" s="26">
        <f>LISTAS[[#This Row],[Precio]]*(1-0.46)</f>
        <v>3989.0880000000002</v>
      </c>
      <c r="H785" s="1">
        <f>+_xlfn.XLOOKUP(LISTAS[[#This Row],[ID]],_01_CODIGOS_Y_COSTOS_xlsm[Producto y N°],_01_CODIGOS_Y_COSTOS_xlsm[COSTO],0,0,1)</f>
        <v>1762.5</v>
      </c>
      <c r="I785" s="27">
        <f>+IFERROR(LISTAS[[#This Row],[VENTA NETA]]/LISTAS[[#This Row],[COSTO]]-1,0)</f>
        <v>1.2633123404255322</v>
      </c>
      <c r="J785" s="50" t="str">
        <f>IFERROR(VLOOKUP(LISTAS[[#This Row],[ID]],_01_CODIGOS_Y_COSTOS_xlsm[[Producto y N°]:[CODIGO]],2,0),"")</f>
        <v>816</v>
      </c>
      <c r="O785" t="s">
        <v>1155</v>
      </c>
      <c r="AB785" s="12" t="str">
        <f>+LISTAS[[#This Row],[Codigo]]&amp;LISTAS[[#This Row],[Fabrica]]</f>
        <v>816RESORTES</v>
      </c>
      <c r="AC785" s="13" t="str">
        <f>+LISTAS[[#This Row],[Codigo]]</f>
        <v>816</v>
      </c>
      <c r="AD785" s="13" t="str">
        <f>+LISTAS[[#This Row],[ID]]</f>
        <v>RESORTES LINEA BULONERA816</v>
      </c>
      <c r="AH785" s="36"/>
      <c r="AI785" s="37">
        <f>+LISTAS[[#This Row],[Precio]]+(LISTAS[[#This Row],[Precio]]*AH785)</f>
        <v>7387.2</v>
      </c>
      <c r="AJ785" s="38">
        <f t="shared" si="12"/>
        <v>3693.6</v>
      </c>
      <c r="AL785" s="35">
        <f>+AJ785/LISTAS[[#This Row],[COSTO]]-1</f>
        <v>1.095659574468085</v>
      </c>
      <c r="AM785" t="str">
        <f>+LISTAS[[#This Row],[ID]]</f>
        <v>RESORTES LINEA BULONERA816</v>
      </c>
      <c r="AO785" s="43"/>
      <c r="AP785" s="39">
        <f>LISTAS[[#This Row],[COSTO]]+(LISTAS[[#This Row],[COSTO]]*AO785)</f>
        <v>1762.5</v>
      </c>
      <c r="AQ785" s="44">
        <f>IF(AO785="",0,AP785/LISTAS[[#This Row],[VENTA NETA]]-1)</f>
        <v>0</v>
      </c>
      <c r="AS785" s="39">
        <v>0</v>
      </c>
      <c r="AT785" s="48" t="e">
        <f>+LISTAS[[#This Row],[COSTO]]/AS785-1</f>
        <v>#DIV/0!</v>
      </c>
      <c r="BA785" t="s">
        <v>1131</v>
      </c>
      <c r="BB785" s="36"/>
    </row>
    <row r="786" spans="1:54" x14ac:dyDescent="0.35">
      <c r="A786" s="7" t="s">
        <v>1157</v>
      </c>
      <c r="B786" t="s">
        <v>1131</v>
      </c>
      <c r="C786">
        <v>818</v>
      </c>
      <c r="D786" t="s">
        <v>1158</v>
      </c>
      <c r="E786" s="2">
        <v>8553.6</v>
      </c>
      <c r="F786" s="7" t="str">
        <f>+_xlfn.XLOOKUP(LISTAS[[#This Row],[ID]],_01_CODIGOS_Y_COSTOS_xlsm[Producto y N°],_01_CODIGOS_Y_COSTOS_xlsm[FABRICA],"",0,1)</f>
        <v>RESORTES</v>
      </c>
      <c r="G786" s="26">
        <f>LISTAS[[#This Row],[Precio]]*(1-0.46)</f>
        <v>4618.9440000000004</v>
      </c>
      <c r="H786" s="1">
        <f>+_xlfn.XLOOKUP(LISTAS[[#This Row],[ID]],_01_CODIGOS_Y_COSTOS_xlsm[Producto y N°],_01_CODIGOS_Y_COSTOS_xlsm[COSTO],0,0,1)</f>
        <v>2030.4</v>
      </c>
      <c r="I786" s="27">
        <f>+IFERROR(LISTAS[[#This Row],[VENTA NETA]]/LISTAS[[#This Row],[COSTO]]-1,0)</f>
        <v>1.2748936170212768</v>
      </c>
      <c r="J786" s="50" t="str">
        <f>IFERROR(VLOOKUP(LISTAS[[#This Row],[ID]],_01_CODIGOS_Y_COSTOS_xlsm[[Producto y N°]:[CODIGO]],2,0),"")</f>
        <v>818</v>
      </c>
      <c r="O786" t="s">
        <v>1157</v>
      </c>
      <c r="AB786" s="12" t="str">
        <f>+LISTAS[[#This Row],[Codigo]]&amp;LISTAS[[#This Row],[Fabrica]]</f>
        <v>818RESORTES</v>
      </c>
      <c r="AC786" s="13" t="str">
        <f>+LISTAS[[#This Row],[Codigo]]</f>
        <v>818</v>
      </c>
      <c r="AD786" s="13" t="str">
        <f>+LISTAS[[#This Row],[ID]]</f>
        <v>RESORTES LINEA BULONERA818</v>
      </c>
      <c r="AH786" s="36"/>
      <c r="AI786" s="37">
        <f>+LISTAS[[#This Row],[Precio]]+(LISTAS[[#This Row],[Precio]]*AH786)</f>
        <v>8553.6</v>
      </c>
      <c r="AJ786" s="38">
        <f t="shared" si="12"/>
        <v>4276.8</v>
      </c>
      <c r="AL786" s="35">
        <f>+AJ786/LISTAS[[#This Row],[COSTO]]-1</f>
        <v>1.1063829787234041</v>
      </c>
      <c r="AM786" t="str">
        <f>+LISTAS[[#This Row],[ID]]</f>
        <v>RESORTES LINEA BULONERA818</v>
      </c>
      <c r="AO786" s="43"/>
      <c r="AP786" s="39">
        <f>LISTAS[[#This Row],[COSTO]]+(LISTAS[[#This Row],[COSTO]]*AO786)</f>
        <v>2030.4</v>
      </c>
      <c r="AQ786" s="44">
        <f>IF(AO786="",0,AP786/LISTAS[[#This Row],[VENTA NETA]]-1)</f>
        <v>0</v>
      </c>
      <c r="AS786" s="39">
        <v>0</v>
      </c>
      <c r="AT786" s="48" t="e">
        <f>+LISTAS[[#This Row],[COSTO]]/AS786-1</f>
        <v>#DIV/0!</v>
      </c>
      <c r="BA786" t="s">
        <v>1131</v>
      </c>
      <c r="BB786" s="36"/>
    </row>
    <row r="787" spans="1:54" x14ac:dyDescent="0.35">
      <c r="A787" s="7" t="s">
        <v>1159</v>
      </c>
      <c r="B787" t="s">
        <v>1131</v>
      </c>
      <c r="C787">
        <v>820</v>
      </c>
      <c r="D787" t="s">
        <v>1160</v>
      </c>
      <c r="E787" s="2">
        <v>7387.2</v>
      </c>
      <c r="F787" s="7" t="str">
        <f>+_xlfn.XLOOKUP(LISTAS[[#This Row],[ID]],_01_CODIGOS_Y_COSTOS_xlsm[Producto y N°],_01_CODIGOS_Y_COSTOS_xlsm[FABRICA],"",0,1)</f>
        <v>RESORTES</v>
      </c>
      <c r="G787" s="26">
        <f>LISTAS[[#This Row],[Precio]]*(1-0.46)</f>
        <v>3989.0880000000002</v>
      </c>
      <c r="H787" s="1">
        <f>+_xlfn.XLOOKUP(LISTAS[[#This Row],[ID]],_01_CODIGOS_Y_COSTOS_xlsm[Producto y N°],_01_CODIGOS_Y_COSTOS_xlsm[COSTO],0,0,1)</f>
        <v>1762.5</v>
      </c>
      <c r="I787" s="27">
        <f>+IFERROR(LISTAS[[#This Row],[VENTA NETA]]/LISTAS[[#This Row],[COSTO]]-1,0)</f>
        <v>1.2633123404255322</v>
      </c>
      <c r="J787" s="50" t="str">
        <f>IFERROR(VLOOKUP(LISTAS[[#This Row],[ID]],_01_CODIGOS_Y_COSTOS_xlsm[[Producto y N°]:[CODIGO]],2,0),"")</f>
        <v>820</v>
      </c>
      <c r="O787" t="s">
        <v>1159</v>
      </c>
      <c r="AB787" s="12" t="str">
        <f>+LISTAS[[#This Row],[Codigo]]&amp;LISTAS[[#This Row],[Fabrica]]</f>
        <v>820RESORTES</v>
      </c>
      <c r="AC787" s="13" t="str">
        <f>+LISTAS[[#This Row],[Codigo]]</f>
        <v>820</v>
      </c>
      <c r="AD787" s="13" t="str">
        <f>+LISTAS[[#This Row],[ID]]</f>
        <v>RESORTES LINEA BULONERA820</v>
      </c>
      <c r="AH787" s="36"/>
      <c r="AI787" s="37">
        <f>+LISTAS[[#This Row],[Precio]]+(LISTAS[[#This Row],[Precio]]*AH787)</f>
        <v>7387.2</v>
      </c>
      <c r="AJ787" s="38">
        <f t="shared" si="12"/>
        <v>3693.6</v>
      </c>
      <c r="AL787" s="35">
        <f>+AJ787/LISTAS[[#This Row],[COSTO]]-1</f>
        <v>1.095659574468085</v>
      </c>
      <c r="AM787" t="str">
        <f>+LISTAS[[#This Row],[ID]]</f>
        <v>RESORTES LINEA BULONERA820</v>
      </c>
      <c r="AO787" s="43"/>
      <c r="AP787" s="39">
        <f>LISTAS[[#This Row],[COSTO]]+(LISTAS[[#This Row],[COSTO]]*AO787)</f>
        <v>1762.5</v>
      </c>
      <c r="AQ787" s="44">
        <f>IF(AO787="",0,AP787/LISTAS[[#This Row],[VENTA NETA]]-1)</f>
        <v>0</v>
      </c>
      <c r="AS787" s="39">
        <v>0</v>
      </c>
      <c r="AT787" s="48" t="e">
        <f>+LISTAS[[#This Row],[COSTO]]/AS787-1</f>
        <v>#DIV/0!</v>
      </c>
      <c r="BA787" t="s">
        <v>1131</v>
      </c>
      <c r="BB787" s="36"/>
    </row>
    <row r="788" spans="1:54" x14ac:dyDescent="0.35">
      <c r="A788" s="7" t="s">
        <v>1161</v>
      </c>
      <c r="B788" t="s">
        <v>1131</v>
      </c>
      <c r="C788">
        <v>822</v>
      </c>
      <c r="D788" t="s">
        <v>1162</v>
      </c>
      <c r="E788" s="2">
        <v>7387.2</v>
      </c>
      <c r="F788" s="7" t="str">
        <f>+_xlfn.XLOOKUP(LISTAS[[#This Row],[ID]],_01_CODIGOS_Y_COSTOS_xlsm[Producto y N°],_01_CODIGOS_Y_COSTOS_xlsm[FABRICA],"",0,1)</f>
        <v>RESORTES</v>
      </c>
      <c r="G788" s="26">
        <f>LISTAS[[#This Row],[Precio]]*(1-0.46)</f>
        <v>3989.0880000000002</v>
      </c>
      <c r="H788" s="1">
        <f>+_xlfn.XLOOKUP(LISTAS[[#This Row],[ID]],_01_CODIGOS_Y_COSTOS_xlsm[Producto y N°],_01_CODIGOS_Y_COSTOS_xlsm[COSTO],0,0,1)</f>
        <v>1762.5</v>
      </c>
      <c r="I788" s="27">
        <f>+IFERROR(LISTAS[[#This Row],[VENTA NETA]]/LISTAS[[#This Row],[COSTO]]-1,0)</f>
        <v>1.2633123404255322</v>
      </c>
      <c r="J788" s="50" t="str">
        <f>IFERROR(VLOOKUP(LISTAS[[#This Row],[ID]],_01_CODIGOS_Y_COSTOS_xlsm[[Producto y N°]:[CODIGO]],2,0),"")</f>
        <v>822</v>
      </c>
      <c r="O788" t="s">
        <v>1161</v>
      </c>
      <c r="AB788" s="12" t="str">
        <f>+LISTAS[[#This Row],[Codigo]]&amp;LISTAS[[#This Row],[Fabrica]]</f>
        <v>822RESORTES</v>
      </c>
      <c r="AC788" s="13" t="str">
        <f>+LISTAS[[#This Row],[Codigo]]</f>
        <v>822</v>
      </c>
      <c r="AD788" s="13" t="str">
        <f>+LISTAS[[#This Row],[ID]]</f>
        <v>RESORTES LINEA BULONERA822</v>
      </c>
      <c r="AH788" s="36"/>
      <c r="AI788" s="37">
        <f>+LISTAS[[#This Row],[Precio]]+(LISTAS[[#This Row],[Precio]]*AH788)</f>
        <v>7387.2</v>
      </c>
      <c r="AJ788" s="38">
        <f t="shared" si="12"/>
        <v>3693.6</v>
      </c>
      <c r="AL788" s="35">
        <f>+AJ788/LISTAS[[#This Row],[COSTO]]-1</f>
        <v>1.095659574468085</v>
      </c>
      <c r="AM788" t="str">
        <f>+LISTAS[[#This Row],[ID]]</f>
        <v>RESORTES LINEA BULONERA822</v>
      </c>
      <c r="AO788" s="43"/>
      <c r="AP788" s="39">
        <f>LISTAS[[#This Row],[COSTO]]+(LISTAS[[#This Row],[COSTO]]*AO788)</f>
        <v>1762.5</v>
      </c>
      <c r="AQ788" s="44">
        <f>IF(AO788="",0,AP788/LISTAS[[#This Row],[VENTA NETA]]-1)</f>
        <v>0</v>
      </c>
      <c r="AS788" s="39">
        <v>0</v>
      </c>
      <c r="AT788" s="48" t="e">
        <f>+LISTAS[[#This Row],[COSTO]]/AS788-1</f>
        <v>#DIV/0!</v>
      </c>
      <c r="BA788" t="s">
        <v>1131</v>
      </c>
      <c r="BB788" s="36"/>
    </row>
    <row r="789" spans="1:54" x14ac:dyDescent="0.35">
      <c r="A789" s="7" t="s">
        <v>1163</v>
      </c>
      <c r="B789" t="s">
        <v>1131</v>
      </c>
      <c r="C789">
        <v>824</v>
      </c>
      <c r="D789" t="s">
        <v>1164</v>
      </c>
      <c r="E789" s="2">
        <v>8553.6</v>
      </c>
      <c r="F789" s="7" t="str">
        <f>+_xlfn.XLOOKUP(LISTAS[[#This Row],[ID]],_01_CODIGOS_Y_COSTOS_xlsm[Producto y N°],_01_CODIGOS_Y_COSTOS_xlsm[FABRICA],"",0,1)</f>
        <v>RESORTES</v>
      </c>
      <c r="G789" s="26">
        <f>LISTAS[[#This Row],[Precio]]*(1-0.46)</f>
        <v>4618.9440000000004</v>
      </c>
      <c r="H789" s="1">
        <f>+_xlfn.XLOOKUP(LISTAS[[#This Row],[ID]],_01_CODIGOS_Y_COSTOS_xlsm[Producto y N°],_01_CODIGOS_Y_COSTOS_xlsm[COSTO],0,0,1)</f>
        <v>2030.4</v>
      </c>
      <c r="I789" s="27">
        <f>+IFERROR(LISTAS[[#This Row],[VENTA NETA]]/LISTAS[[#This Row],[COSTO]]-1,0)</f>
        <v>1.2748936170212768</v>
      </c>
      <c r="J789" s="50" t="str">
        <f>IFERROR(VLOOKUP(LISTAS[[#This Row],[ID]],_01_CODIGOS_Y_COSTOS_xlsm[[Producto y N°]:[CODIGO]],2,0),"")</f>
        <v>824</v>
      </c>
      <c r="O789" t="s">
        <v>1163</v>
      </c>
      <c r="AB789" s="12" t="str">
        <f>+LISTAS[[#This Row],[Codigo]]&amp;LISTAS[[#This Row],[Fabrica]]</f>
        <v>824RESORTES</v>
      </c>
      <c r="AC789" s="13" t="str">
        <f>+LISTAS[[#This Row],[Codigo]]</f>
        <v>824</v>
      </c>
      <c r="AD789" s="13" t="str">
        <f>+LISTAS[[#This Row],[ID]]</f>
        <v>RESORTES LINEA BULONERA824</v>
      </c>
      <c r="AH789" s="36"/>
      <c r="AI789" s="37">
        <f>+LISTAS[[#This Row],[Precio]]+(LISTAS[[#This Row],[Precio]]*AH789)</f>
        <v>8553.6</v>
      </c>
      <c r="AJ789" s="38">
        <f t="shared" si="12"/>
        <v>4276.8</v>
      </c>
      <c r="AL789" s="35">
        <f>+AJ789/LISTAS[[#This Row],[COSTO]]-1</f>
        <v>1.1063829787234041</v>
      </c>
      <c r="AM789" t="str">
        <f>+LISTAS[[#This Row],[ID]]</f>
        <v>RESORTES LINEA BULONERA824</v>
      </c>
      <c r="AO789" s="43"/>
      <c r="AP789" s="39">
        <f>LISTAS[[#This Row],[COSTO]]+(LISTAS[[#This Row],[COSTO]]*AO789)</f>
        <v>2030.4</v>
      </c>
      <c r="AQ789" s="44">
        <f>IF(AO789="",0,AP789/LISTAS[[#This Row],[VENTA NETA]]-1)</f>
        <v>0</v>
      </c>
      <c r="AS789" s="39">
        <v>0</v>
      </c>
      <c r="AT789" s="48" t="e">
        <f>+LISTAS[[#This Row],[COSTO]]/AS789-1</f>
        <v>#DIV/0!</v>
      </c>
      <c r="BA789" t="s">
        <v>1131</v>
      </c>
      <c r="BB789" s="36"/>
    </row>
    <row r="790" spans="1:54" x14ac:dyDescent="0.35">
      <c r="A790" s="7" t="s">
        <v>1165</v>
      </c>
      <c r="B790" t="s">
        <v>1131</v>
      </c>
      <c r="C790">
        <v>828</v>
      </c>
      <c r="D790" t="s">
        <v>1166</v>
      </c>
      <c r="E790" s="2">
        <v>12441.6</v>
      </c>
      <c r="F790" s="7" t="str">
        <f>+_xlfn.XLOOKUP(LISTAS[[#This Row],[ID]],_01_CODIGOS_Y_COSTOS_xlsm[Producto y N°],_01_CODIGOS_Y_COSTOS_xlsm[FABRICA],"",0,1)</f>
        <v>RESORTES</v>
      </c>
      <c r="G790" s="26">
        <f>LISTAS[[#This Row],[Precio]]*(1-0.46)</f>
        <v>6718.4640000000009</v>
      </c>
      <c r="H790" s="1">
        <f>+_xlfn.XLOOKUP(LISTAS[[#This Row],[ID]],_01_CODIGOS_Y_COSTOS_xlsm[Producto y N°],_01_CODIGOS_Y_COSTOS_xlsm[COSTO],0,0,1)</f>
        <v>2946.9</v>
      </c>
      <c r="I790" s="27">
        <f>+IFERROR(LISTAS[[#This Row],[VENTA NETA]]/LISTAS[[#This Row],[COSTO]]-1,0)</f>
        <v>1.2798411890461163</v>
      </c>
      <c r="J790" s="50" t="str">
        <f>IFERROR(VLOOKUP(LISTAS[[#This Row],[ID]],_01_CODIGOS_Y_COSTOS_xlsm[[Producto y N°]:[CODIGO]],2,0),"")</f>
        <v>828</v>
      </c>
      <c r="O790" t="s">
        <v>1165</v>
      </c>
      <c r="AB790" s="12" t="str">
        <f>+LISTAS[[#This Row],[Codigo]]&amp;LISTAS[[#This Row],[Fabrica]]</f>
        <v>828RESORTES</v>
      </c>
      <c r="AC790" s="13" t="str">
        <f>+LISTAS[[#This Row],[Codigo]]</f>
        <v>828</v>
      </c>
      <c r="AD790" s="13" t="str">
        <f>+LISTAS[[#This Row],[ID]]</f>
        <v>RESORTES LINEA BULONERA828</v>
      </c>
      <c r="AH790" s="36"/>
      <c r="AI790" s="37">
        <f>+LISTAS[[#This Row],[Precio]]+(LISTAS[[#This Row],[Precio]]*AH790)</f>
        <v>12441.6</v>
      </c>
      <c r="AJ790" s="38">
        <f t="shared" si="12"/>
        <v>6220.8</v>
      </c>
      <c r="AL790" s="35">
        <f>+AJ790/LISTAS[[#This Row],[COSTO]]-1</f>
        <v>1.110964063931589</v>
      </c>
      <c r="AM790" t="str">
        <f>+LISTAS[[#This Row],[ID]]</f>
        <v>RESORTES LINEA BULONERA828</v>
      </c>
      <c r="AO790" s="43"/>
      <c r="AP790" s="39">
        <f>LISTAS[[#This Row],[COSTO]]+(LISTAS[[#This Row],[COSTO]]*AO790)</f>
        <v>2946.9</v>
      </c>
      <c r="AQ790" s="44">
        <f>IF(AO790="",0,AP790/LISTAS[[#This Row],[VENTA NETA]]-1)</f>
        <v>0</v>
      </c>
      <c r="AS790" s="39">
        <v>0</v>
      </c>
      <c r="AT790" s="48" t="e">
        <f>+LISTAS[[#This Row],[COSTO]]/AS790-1</f>
        <v>#DIV/0!</v>
      </c>
      <c r="BA790" t="s">
        <v>1131</v>
      </c>
      <c r="BB790" s="36"/>
    </row>
    <row r="791" spans="1:54" x14ac:dyDescent="0.35">
      <c r="A791" s="7" t="s">
        <v>1167</v>
      </c>
      <c r="B791" t="s">
        <v>1131</v>
      </c>
      <c r="C791">
        <v>840</v>
      </c>
      <c r="D791" t="s">
        <v>1168</v>
      </c>
      <c r="E791" s="2">
        <v>1788.48</v>
      </c>
      <c r="F791" s="7" t="str">
        <f>+_xlfn.XLOOKUP(LISTAS[[#This Row],[ID]],_01_CODIGOS_Y_COSTOS_xlsm[Producto y N°],_01_CODIGOS_Y_COSTOS_xlsm[FABRICA],"",0,1)</f>
        <v>RESORTES</v>
      </c>
      <c r="G791" s="26">
        <f>LISTAS[[#This Row],[Precio]]*(1-0.46)</f>
        <v>965.77920000000006</v>
      </c>
      <c r="H791" s="1">
        <f>+_xlfn.XLOOKUP(LISTAS[[#This Row],[ID]],_01_CODIGOS_Y_COSTOS_xlsm[Producto y N°],_01_CODIGOS_Y_COSTOS_xlsm[COSTO],0,0,1)</f>
        <v>451.2</v>
      </c>
      <c r="I791" s="27">
        <f>+IFERROR(LISTAS[[#This Row],[VENTA NETA]]/LISTAS[[#This Row],[COSTO]]-1,0)</f>
        <v>1.1404680851063831</v>
      </c>
      <c r="J791" s="50" t="str">
        <f>IFERROR(VLOOKUP(LISTAS[[#This Row],[ID]],_01_CODIGOS_Y_COSTOS_xlsm[[Producto y N°]:[CODIGO]],2,0),"")</f>
        <v>840</v>
      </c>
      <c r="O791" t="s">
        <v>1167</v>
      </c>
      <c r="AB791" s="12" t="str">
        <f>+LISTAS[[#This Row],[Codigo]]&amp;LISTAS[[#This Row],[Fabrica]]</f>
        <v>840RESORTES</v>
      </c>
      <c r="AC791" s="13" t="str">
        <f>+LISTAS[[#This Row],[Codigo]]</f>
        <v>840</v>
      </c>
      <c r="AD791" s="13" t="str">
        <f>+LISTAS[[#This Row],[ID]]</f>
        <v>RESORTES LINEA BULONERA840</v>
      </c>
      <c r="AH791" s="36"/>
      <c r="AI791" s="37">
        <f>+LISTAS[[#This Row],[Precio]]+(LISTAS[[#This Row],[Precio]]*AH791)</f>
        <v>1788.48</v>
      </c>
      <c r="AJ791" s="38">
        <f t="shared" si="12"/>
        <v>894.24</v>
      </c>
      <c r="AL791" s="35">
        <f>+AJ791/LISTAS[[#This Row],[COSTO]]-1</f>
        <v>0.98191489361702144</v>
      </c>
      <c r="AM791" t="str">
        <f>+LISTAS[[#This Row],[ID]]</f>
        <v>RESORTES LINEA BULONERA840</v>
      </c>
      <c r="AO791" s="43"/>
      <c r="AP791" s="39">
        <f>LISTAS[[#This Row],[COSTO]]+(LISTAS[[#This Row],[COSTO]]*AO791)</f>
        <v>451.2</v>
      </c>
      <c r="AQ791" s="44">
        <f>IF(AO791="",0,AP791/LISTAS[[#This Row],[VENTA NETA]]-1)</f>
        <v>0</v>
      </c>
      <c r="AS791" s="39">
        <v>0</v>
      </c>
      <c r="AT791" s="48" t="e">
        <f>+LISTAS[[#This Row],[COSTO]]/AS791-1</f>
        <v>#DIV/0!</v>
      </c>
      <c r="BA791" t="s">
        <v>1131</v>
      </c>
      <c r="BB791" s="36"/>
    </row>
    <row r="792" spans="1:54" x14ac:dyDescent="0.35">
      <c r="A792" s="7" t="s">
        <v>1169</v>
      </c>
      <c r="B792" t="s">
        <v>1131</v>
      </c>
      <c r="C792">
        <v>842</v>
      </c>
      <c r="D792" t="s">
        <v>1170</v>
      </c>
      <c r="E792" s="2">
        <v>1788.48</v>
      </c>
      <c r="F792" s="7" t="str">
        <f>+_xlfn.XLOOKUP(LISTAS[[#This Row],[ID]],_01_CODIGOS_Y_COSTOS_xlsm[Producto y N°],_01_CODIGOS_Y_COSTOS_xlsm[FABRICA],"",0,1)</f>
        <v>RESORTES</v>
      </c>
      <c r="G792" s="26">
        <f>LISTAS[[#This Row],[Precio]]*(1-0.46)</f>
        <v>965.77920000000006</v>
      </c>
      <c r="H792" s="1">
        <f>+_xlfn.XLOOKUP(LISTAS[[#This Row],[ID]],_01_CODIGOS_Y_COSTOS_xlsm[Producto y N°],_01_CODIGOS_Y_COSTOS_xlsm[COSTO],0,0,1)</f>
        <v>451.2</v>
      </c>
      <c r="I792" s="27">
        <f>+IFERROR(LISTAS[[#This Row],[VENTA NETA]]/LISTAS[[#This Row],[COSTO]]-1,0)</f>
        <v>1.1404680851063831</v>
      </c>
      <c r="J792" s="50" t="str">
        <f>IFERROR(VLOOKUP(LISTAS[[#This Row],[ID]],_01_CODIGOS_Y_COSTOS_xlsm[[Producto y N°]:[CODIGO]],2,0),"")</f>
        <v>842</v>
      </c>
      <c r="O792" t="s">
        <v>1169</v>
      </c>
      <c r="AB792" s="12" t="str">
        <f>+LISTAS[[#This Row],[Codigo]]&amp;LISTAS[[#This Row],[Fabrica]]</f>
        <v>842RESORTES</v>
      </c>
      <c r="AC792" s="13" t="str">
        <f>+LISTAS[[#This Row],[Codigo]]</f>
        <v>842</v>
      </c>
      <c r="AD792" s="13" t="str">
        <f>+LISTAS[[#This Row],[ID]]</f>
        <v>RESORTES LINEA BULONERA842</v>
      </c>
      <c r="AH792" s="36"/>
      <c r="AI792" s="37">
        <f>+LISTAS[[#This Row],[Precio]]+(LISTAS[[#This Row],[Precio]]*AH792)</f>
        <v>1788.48</v>
      </c>
      <c r="AJ792" s="38">
        <f t="shared" si="12"/>
        <v>894.24</v>
      </c>
      <c r="AL792" s="35">
        <f>+AJ792/LISTAS[[#This Row],[COSTO]]-1</f>
        <v>0.98191489361702144</v>
      </c>
      <c r="AM792" t="str">
        <f>+LISTAS[[#This Row],[ID]]</f>
        <v>RESORTES LINEA BULONERA842</v>
      </c>
      <c r="AO792" s="43"/>
      <c r="AP792" s="39">
        <f>LISTAS[[#This Row],[COSTO]]+(LISTAS[[#This Row],[COSTO]]*AO792)</f>
        <v>451.2</v>
      </c>
      <c r="AQ792" s="44">
        <f>IF(AO792="",0,AP792/LISTAS[[#This Row],[VENTA NETA]]-1)</f>
        <v>0</v>
      </c>
      <c r="AS792" s="39">
        <v>0</v>
      </c>
      <c r="AT792" s="48" t="e">
        <f>+LISTAS[[#This Row],[COSTO]]/AS792-1</f>
        <v>#DIV/0!</v>
      </c>
      <c r="BA792" t="s">
        <v>1131</v>
      </c>
      <c r="BB792" s="36"/>
    </row>
    <row r="793" spans="1:54" x14ac:dyDescent="0.35">
      <c r="A793" s="7" t="s">
        <v>1171</v>
      </c>
      <c r="B793" t="s">
        <v>1131</v>
      </c>
      <c r="C793">
        <v>844</v>
      </c>
      <c r="D793" t="s">
        <v>10243</v>
      </c>
      <c r="E793" s="2">
        <v>1944</v>
      </c>
      <c r="F793" s="7" t="str">
        <f>+_xlfn.XLOOKUP(LISTAS[[#This Row],[ID]],_01_CODIGOS_Y_COSTOS_xlsm[Producto y N°],_01_CODIGOS_Y_COSTOS_xlsm[FABRICA],"",0,1)</f>
        <v>RESORTES</v>
      </c>
      <c r="G793" s="26">
        <f>LISTAS[[#This Row],[Precio]]*(1-0.46)</f>
        <v>1049.76</v>
      </c>
      <c r="H793" s="1">
        <f>+_xlfn.XLOOKUP(LISTAS[[#This Row],[ID]],_01_CODIGOS_Y_COSTOS_xlsm[Producto y N°],_01_CODIGOS_Y_COSTOS_xlsm[COSTO],0,0,1)</f>
        <v>479.4</v>
      </c>
      <c r="I793" s="27">
        <f>+IFERROR(LISTAS[[#This Row],[VENTA NETA]]/LISTAS[[#This Row],[COSTO]]-1,0)</f>
        <v>1.1897371714643303</v>
      </c>
      <c r="J793" s="50" t="str">
        <f>IFERROR(VLOOKUP(LISTAS[[#This Row],[ID]],_01_CODIGOS_Y_COSTOS_xlsm[[Producto y N°]:[CODIGO]],2,0),"")</f>
        <v>844</v>
      </c>
      <c r="O793" t="s">
        <v>1171</v>
      </c>
      <c r="AB793" s="12" t="str">
        <f>+LISTAS[[#This Row],[Codigo]]&amp;LISTAS[[#This Row],[Fabrica]]</f>
        <v>844RESORTES</v>
      </c>
      <c r="AC793" s="13" t="str">
        <f>+LISTAS[[#This Row],[Codigo]]</f>
        <v>844</v>
      </c>
      <c r="AD793" s="13" t="str">
        <f>+LISTAS[[#This Row],[ID]]</f>
        <v>RESORTES LINEA BULONERA844</v>
      </c>
      <c r="AH793" s="36"/>
      <c r="AI793" s="37">
        <f>+LISTAS[[#This Row],[Precio]]+(LISTAS[[#This Row],[Precio]]*AH793)</f>
        <v>1944</v>
      </c>
      <c r="AJ793" s="38">
        <f t="shared" si="12"/>
        <v>972</v>
      </c>
      <c r="AL793" s="35">
        <f>+AJ793/LISTAS[[#This Row],[COSTO]]-1</f>
        <v>1.0275344180225283</v>
      </c>
      <c r="AM793" t="str">
        <f>+LISTAS[[#This Row],[ID]]</f>
        <v>RESORTES LINEA BULONERA844</v>
      </c>
      <c r="AO793" s="43"/>
      <c r="AP793" s="39">
        <f>LISTAS[[#This Row],[COSTO]]+(LISTAS[[#This Row],[COSTO]]*AO793)</f>
        <v>479.4</v>
      </c>
      <c r="AQ793" s="44">
        <f>IF(AO793="",0,AP793/LISTAS[[#This Row],[VENTA NETA]]-1)</f>
        <v>0</v>
      </c>
      <c r="AS793" s="39">
        <v>0</v>
      </c>
      <c r="AT793" s="48" t="e">
        <f>+LISTAS[[#This Row],[COSTO]]/AS793-1</f>
        <v>#DIV/0!</v>
      </c>
      <c r="BA793" t="s">
        <v>1131</v>
      </c>
      <c r="BB793" s="36"/>
    </row>
    <row r="794" spans="1:54" x14ac:dyDescent="0.35">
      <c r="A794" s="7" t="s">
        <v>1173</v>
      </c>
      <c r="B794" t="s">
        <v>1131</v>
      </c>
      <c r="C794">
        <v>846</v>
      </c>
      <c r="D794" t="s">
        <v>1174</v>
      </c>
      <c r="E794" s="2">
        <v>1944</v>
      </c>
      <c r="F794" s="7" t="str">
        <f>+_xlfn.XLOOKUP(LISTAS[[#This Row],[ID]],_01_CODIGOS_Y_COSTOS_xlsm[Producto y N°],_01_CODIGOS_Y_COSTOS_xlsm[FABRICA],"",0,1)</f>
        <v>RESORTES</v>
      </c>
      <c r="G794" s="26">
        <f>LISTAS[[#This Row],[Precio]]*(1-0.46)</f>
        <v>1049.76</v>
      </c>
      <c r="H794" s="1">
        <f>+_xlfn.XLOOKUP(LISTAS[[#This Row],[ID]],_01_CODIGOS_Y_COSTOS_xlsm[Producto y N°],_01_CODIGOS_Y_COSTOS_xlsm[COSTO],0,0,1)</f>
        <v>479.4</v>
      </c>
      <c r="I794" s="27">
        <f>+IFERROR(LISTAS[[#This Row],[VENTA NETA]]/LISTAS[[#This Row],[COSTO]]-1,0)</f>
        <v>1.1897371714643303</v>
      </c>
      <c r="J794" s="50" t="str">
        <f>IFERROR(VLOOKUP(LISTAS[[#This Row],[ID]],_01_CODIGOS_Y_COSTOS_xlsm[[Producto y N°]:[CODIGO]],2,0),"")</f>
        <v>846</v>
      </c>
      <c r="O794" t="s">
        <v>1173</v>
      </c>
      <c r="AB794" s="12" t="str">
        <f>+LISTAS[[#This Row],[Codigo]]&amp;LISTAS[[#This Row],[Fabrica]]</f>
        <v>846RESORTES</v>
      </c>
      <c r="AC794" s="13" t="str">
        <f>+LISTAS[[#This Row],[Codigo]]</f>
        <v>846</v>
      </c>
      <c r="AD794" s="13" t="str">
        <f>+LISTAS[[#This Row],[ID]]</f>
        <v>RESORTES LINEA BULONERA846</v>
      </c>
      <c r="AH794" s="36"/>
      <c r="AI794" s="37">
        <f>+LISTAS[[#This Row],[Precio]]+(LISTAS[[#This Row],[Precio]]*AH794)</f>
        <v>1944</v>
      </c>
      <c r="AJ794" s="38">
        <f t="shared" si="12"/>
        <v>972</v>
      </c>
      <c r="AL794" s="35">
        <f>+AJ794/LISTAS[[#This Row],[COSTO]]-1</f>
        <v>1.0275344180225283</v>
      </c>
      <c r="AM794" t="str">
        <f>+LISTAS[[#This Row],[ID]]</f>
        <v>RESORTES LINEA BULONERA846</v>
      </c>
      <c r="AO794" s="43"/>
      <c r="AP794" s="39">
        <f>LISTAS[[#This Row],[COSTO]]+(LISTAS[[#This Row],[COSTO]]*AO794)</f>
        <v>479.4</v>
      </c>
      <c r="AQ794" s="44">
        <f>IF(AO794="",0,AP794/LISTAS[[#This Row],[VENTA NETA]]-1)</f>
        <v>0</v>
      </c>
      <c r="AS794" s="39">
        <v>0</v>
      </c>
      <c r="AT794" s="48" t="e">
        <f>+LISTAS[[#This Row],[COSTO]]/AS794-1</f>
        <v>#DIV/0!</v>
      </c>
      <c r="BA794" t="s">
        <v>1131</v>
      </c>
      <c r="BB794" s="36"/>
    </row>
    <row r="795" spans="1:54" x14ac:dyDescent="0.35">
      <c r="A795" s="7" t="s">
        <v>1175</v>
      </c>
      <c r="B795" t="s">
        <v>1131</v>
      </c>
      <c r="C795">
        <v>847</v>
      </c>
      <c r="D795" t="s">
        <v>1176</v>
      </c>
      <c r="E795" s="2">
        <v>2488.3200000000002</v>
      </c>
      <c r="F795" s="7" t="str">
        <f>+_xlfn.XLOOKUP(LISTAS[[#This Row],[ID]],_01_CODIGOS_Y_COSTOS_xlsm[Producto y N°],_01_CODIGOS_Y_COSTOS_xlsm[FABRICA],"",0,1)</f>
        <v>RESORTES</v>
      </c>
      <c r="G795" s="26">
        <f>LISTAS[[#This Row],[Precio]]*(1-0.46)</f>
        <v>1343.6928000000003</v>
      </c>
      <c r="H795" s="1">
        <f>+_xlfn.XLOOKUP(LISTAS[[#This Row],[ID]],_01_CODIGOS_Y_COSTOS_xlsm[Producto y N°],_01_CODIGOS_Y_COSTOS_xlsm[COSTO],0,0,1)</f>
        <v>592.20000000000005</v>
      </c>
      <c r="I795" s="27">
        <f>+IFERROR(LISTAS[[#This Row],[VENTA NETA]]/LISTAS[[#This Row],[COSTO]]-1,0)</f>
        <v>1.268984802431611</v>
      </c>
      <c r="J795" s="50" t="str">
        <f>IFERROR(VLOOKUP(LISTAS[[#This Row],[ID]],_01_CODIGOS_Y_COSTOS_xlsm[[Producto y N°]:[CODIGO]],2,0),"")</f>
        <v>847</v>
      </c>
      <c r="O795" t="s">
        <v>1175</v>
      </c>
      <c r="AB795" s="12" t="str">
        <f>+LISTAS[[#This Row],[Codigo]]&amp;LISTAS[[#This Row],[Fabrica]]</f>
        <v>847RESORTES</v>
      </c>
      <c r="AC795" s="13" t="str">
        <f>+LISTAS[[#This Row],[Codigo]]</f>
        <v>847</v>
      </c>
      <c r="AD795" s="13" t="str">
        <f>+LISTAS[[#This Row],[ID]]</f>
        <v>RESORTES LINEA BULONERA847</v>
      </c>
      <c r="AH795" s="36"/>
      <c r="AI795" s="37">
        <f>+LISTAS[[#This Row],[Precio]]+(LISTAS[[#This Row],[Precio]]*AH795)</f>
        <v>2488.3200000000002</v>
      </c>
      <c r="AJ795" s="38">
        <f t="shared" si="12"/>
        <v>1244.1600000000001</v>
      </c>
      <c r="AL795" s="35">
        <f>+AJ795/LISTAS[[#This Row],[COSTO]]-1</f>
        <v>1.1009118541033436</v>
      </c>
      <c r="AM795" t="str">
        <f>+LISTAS[[#This Row],[ID]]</f>
        <v>RESORTES LINEA BULONERA847</v>
      </c>
      <c r="AO795" s="43"/>
      <c r="AP795" s="39">
        <f>LISTAS[[#This Row],[COSTO]]+(LISTAS[[#This Row],[COSTO]]*AO795)</f>
        <v>592.20000000000005</v>
      </c>
      <c r="AQ795" s="44">
        <f>IF(AO795="",0,AP795/LISTAS[[#This Row],[VENTA NETA]]-1)</f>
        <v>0</v>
      </c>
      <c r="AS795" s="39">
        <v>0</v>
      </c>
      <c r="AT795" s="48" t="e">
        <f>+LISTAS[[#This Row],[COSTO]]/AS795-1</f>
        <v>#DIV/0!</v>
      </c>
      <c r="BA795" t="s">
        <v>1131</v>
      </c>
      <c r="BB795" s="36"/>
    </row>
    <row r="796" spans="1:54" x14ac:dyDescent="0.35">
      <c r="A796" s="7" t="s">
        <v>1177</v>
      </c>
      <c r="B796" t="s">
        <v>1131</v>
      </c>
      <c r="C796">
        <v>848</v>
      </c>
      <c r="D796" t="s">
        <v>1178</v>
      </c>
      <c r="E796" s="2">
        <v>2488.3200000000002</v>
      </c>
      <c r="F796" s="7" t="str">
        <f>+_xlfn.XLOOKUP(LISTAS[[#This Row],[ID]],_01_CODIGOS_Y_COSTOS_xlsm[Producto y N°],_01_CODIGOS_Y_COSTOS_xlsm[FABRICA],"",0,1)</f>
        <v>RESORTES</v>
      </c>
      <c r="G796" s="26">
        <f>LISTAS[[#This Row],[Precio]]*(1-0.46)</f>
        <v>1343.6928000000003</v>
      </c>
      <c r="H796" s="1">
        <f>+_xlfn.XLOOKUP(LISTAS[[#This Row],[ID]],_01_CODIGOS_Y_COSTOS_xlsm[Producto y N°],_01_CODIGOS_Y_COSTOS_xlsm[COSTO],0,0,1)</f>
        <v>592.20000000000005</v>
      </c>
      <c r="I796" s="27">
        <f>+IFERROR(LISTAS[[#This Row],[VENTA NETA]]/LISTAS[[#This Row],[COSTO]]-1,0)</f>
        <v>1.268984802431611</v>
      </c>
      <c r="J796" s="50" t="str">
        <f>IFERROR(VLOOKUP(LISTAS[[#This Row],[ID]],_01_CODIGOS_Y_COSTOS_xlsm[[Producto y N°]:[CODIGO]],2,0),"")</f>
        <v>848</v>
      </c>
      <c r="O796" t="s">
        <v>1177</v>
      </c>
      <c r="AB796" s="12" t="str">
        <f>+LISTAS[[#This Row],[Codigo]]&amp;LISTAS[[#This Row],[Fabrica]]</f>
        <v>848RESORTES</v>
      </c>
      <c r="AC796" s="13" t="str">
        <f>+LISTAS[[#This Row],[Codigo]]</f>
        <v>848</v>
      </c>
      <c r="AD796" s="13" t="str">
        <f>+LISTAS[[#This Row],[ID]]</f>
        <v>RESORTES LINEA BULONERA848</v>
      </c>
      <c r="AH796" s="36"/>
      <c r="AI796" s="37">
        <f>+LISTAS[[#This Row],[Precio]]+(LISTAS[[#This Row],[Precio]]*AH796)</f>
        <v>2488.3200000000002</v>
      </c>
      <c r="AJ796" s="38">
        <f t="shared" si="12"/>
        <v>1244.1600000000001</v>
      </c>
      <c r="AL796" s="35">
        <f>+AJ796/LISTAS[[#This Row],[COSTO]]-1</f>
        <v>1.1009118541033436</v>
      </c>
      <c r="AM796" t="str">
        <f>+LISTAS[[#This Row],[ID]]</f>
        <v>RESORTES LINEA BULONERA848</v>
      </c>
      <c r="AO796" s="43"/>
      <c r="AP796" s="39">
        <f>LISTAS[[#This Row],[COSTO]]+(LISTAS[[#This Row],[COSTO]]*AO796)</f>
        <v>592.20000000000005</v>
      </c>
      <c r="AQ796" s="44">
        <f>IF(AO796="",0,AP796/LISTAS[[#This Row],[VENTA NETA]]-1)</f>
        <v>0</v>
      </c>
      <c r="AS796" s="39">
        <v>0</v>
      </c>
      <c r="AT796" s="48" t="e">
        <f>+LISTAS[[#This Row],[COSTO]]/AS796-1</f>
        <v>#DIV/0!</v>
      </c>
      <c r="BA796" t="s">
        <v>1131</v>
      </c>
      <c r="BB796" s="36"/>
    </row>
    <row r="797" spans="1:54" x14ac:dyDescent="0.35">
      <c r="A797" s="7" t="s">
        <v>1179</v>
      </c>
      <c r="B797" t="s">
        <v>1131</v>
      </c>
      <c r="C797">
        <v>850</v>
      </c>
      <c r="D797" t="s">
        <v>1180</v>
      </c>
      <c r="E797" s="2">
        <v>2488.3200000000002</v>
      </c>
      <c r="F797" s="7" t="str">
        <f>+_xlfn.XLOOKUP(LISTAS[[#This Row],[ID]],_01_CODIGOS_Y_COSTOS_xlsm[Producto y N°],_01_CODIGOS_Y_COSTOS_xlsm[FABRICA],"",0,1)</f>
        <v>RESORTES</v>
      </c>
      <c r="G797" s="26">
        <f>LISTAS[[#This Row],[Precio]]*(1-0.46)</f>
        <v>1343.6928000000003</v>
      </c>
      <c r="H797" s="1">
        <f>+_xlfn.XLOOKUP(LISTAS[[#This Row],[ID]],_01_CODIGOS_Y_COSTOS_xlsm[Producto y N°],_01_CODIGOS_Y_COSTOS_xlsm[COSTO],0,0,1)</f>
        <v>592.20000000000005</v>
      </c>
      <c r="I797" s="27">
        <f>+IFERROR(LISTAS[[#This Row],[VENTA NETA]]/LISTAS[[#This Row],[COSTO]]-1,0)</f>
        <v>1.268984802431611</v>
      </c>
      <c r="J797" s="50" t="str">
        <f>IFERROR(VLOOKUP(LISTAS[[#This Row],[ID]],_01_CODIGOS_Y_COSTOS_xlsm[[Producto y N°]:[CODIGO]],2,0),"")</f>
        <v>850</v>
      </c>
      <c r="O797" t="s">
        <v>1179</v>
      </c>
      <c r="AB797" s="12" t="str">
        <f>+LISTAS[[#This Row],[Codigo]]&amp;LISTAS[[#This Row],[Fabrica]]</f>
        <v>850RESORTES</v>
      </c>
      <c r="AC797" s="13" t="str">
        <f>+LISTAS[[#This Row],[Codigo]]</f>
        <v>850</v>
      </c>
      <c r="AD797" s="13" t="str">
        <f>+LISTAS[[#This Row],[ID]]</f>
        <v>RESORTES LINEA BULONERA850</v>
      </c>
      <c r="AH797" s="36"/>
      <c r="AI797" s="37">
        <f>+LISTAS[[#This Row],[Precio]]+(LISTAS[[#This Row],[Precio]]*AH797)</f>
        <v>2488.3200000000002</v>
      </c>
      <c r="AJ797" s="38">
        <f t="shared" si="12"/>
        <v>1244.1600000000001</v>
      </c>
      <c r="AL797" s="35">
        <f>+AJ797/LISTAS[[#This Row],[COSTO]]-1</f>
        <v>1.1009118541033436</v>
      </c>
      <c r="AM797" t="str">
        <f>+LISTAS[[#This Row],[ID]]</f>
        <v>RESORTES LINEA BULONERA850</v>
      </c>
      <c r="AO797" s="43"/>
      <c r="AP797" s="39">
        <f>LISTAS[[#This Row],[COSTO]]+(LISTAS[[#This Row],[COSTO]]*AO797)</f>
        <v>592.20000000000005</v>
      </c>
      <c r="AQ797" s="44">
        <f>IF(AO797="",0,AP797/LISTAS[[#This Row],[VENTA NETA]]-1)</f>
        <v>0</v>
      </c>
      <c r="AS797" s="39">
        <v>0</v>
      </c>
      <c r="AT797" s="48" t="e">
        <f>+LISTAS[[#This Row],[COSTO]]/AS797-1</f>
        <v>#DIV/0!</v>
      </c>
      <c r="BA797" t="s">
        <v>1131</v>
      </c>
      <c r="BB797" s="36"/>
    </row>
    <row r="798" spans="1:54" x14ac:dyDescent="0.35">
      <c r="A798" s="7" t="s">
        <v>1181</v>
      </c>
      <c r="B798" t="s">
        <v>1131</v>
      </c>
      <c r="C798">
        <v>852</v>
      </c>
      <c r="D798" t="s">
        <v>1182</v>
      </c>
      <c r="E798" s="2">
        <v>2488.3200000000002</v>
      </c>
      <c r="F798" s="7" t="str">
        <f>+_xlfn.XLOOKUP(LISTAS[[#This Row],[ID]],_01_CODIGOS_Y_COSTOS_xlsm[Producto y N°],_01_CODIGOS_Y_COSTOS_xlsm[FABRICA],"",0,1)</f>
        <v>RESORTES</v>
      </c>
      <c r="G798" s="26">
        <f>LISTAS[[#This Row],[Precio]]*(1-0.46)</f>
        <v>1343.6928000000003</v>
      </c>
      <c r="H798" s="1">
        <f>+_xlfn.XLOOKUP(LISTAS[[#This Row],[ID]],_01_CODIGOS_Y_COSTOS_xlsm[Producto y N°],_01_CODIGOS_Y_COSTOS_xlsm[COSTO],0,0,1)</f>
        <v>592.20000000000005</v>
      </c>
      <c r="I798" s="27">
        <f>+IFERROR(LISTAS[[#This Row],[VENTA NETA]]/LISTAS[[#This Row],[COSTO]]-1,0)</f>
        <v>1.268984802431611</v>
      </c>
      <c r="J798" s="50" t="str">
        <f>IFERROR(VLOOKUP(LISTAS[[#This Row],[ID]],_01_CODIGOS_Y_COSTOS_xlsm[[Producto y N°]:[CODIGO]],2,0),"")</f>
        <v>852</v>
      </c>
      <c r="O798" t="s">
        <v>1181</v>
      </c>
      <c r="AB798" s="12" t="str">
        <f>+LISTAS[[#This Row],[Codigo]]&amp;LISTAS[[#This Row],[Fabrica]]</f>
        <v>852RESORTES</v>
      </c>
      <c r="AC798" s="13" t="str">
        <f>+LISTAS[[#This Row],[Codigo]]</f>
        <v>852</v>
      </c>
      <c r="AD798" s="13" t="str">
        <f>+LISTAS[[#This Row],[ID]]</f>
        <v>RESORTES LINEA BULONERA852</v>
      </c>
      <c r="AH798" s="36"/>
      <c r="AI798" s="37">
        <f>+LISTAS[[#This Row],[Precio]]+(LISTAS[[#This Row],[Precio]]*AH798)</f>
        <v>2488.3200000000002</v>
      </c>
      <c r="AJ798" s="38">
        <f t="shared" si="12"/>
        <v>1244.1600000000001</v>
      </c>
      <c r="AL798" s="35">
        <f>+AJ798/LISTAS[[#This Row],[COSTO]]-1</f>
        <v>1.1009118541033436</v>
      </c>
      <c r="AM798" t="str">
        <f>+LISTAS[[#This Row],[ID]]</f>
        <v>RESORTES LINEA BULONERA852</v>
      </c>
      <c r="AO798" s="43"/>
      <c r="AP798" s="39">
        <f>LISTAS[[#This Row],[COSTO]]+(LISTAS[[#This Row],[COSTO]]*AO798)</f>
        <v>592.20000000000005</v>
      </c>
      <c r="AQ798" s="44">
        <f>IF(AO798="",0,AP798/LISTAS[[#This Row],[VENTA NETA]]-1)</f>
        <v>0</v>
      </c>
      <c r="AS798" s="39">
        <v>0</v>
      </c>
      <c r="AT798" s="48" t="e">
        <f>+LISTAS[[#This Row],[COSTO]]/AS798-1</f>
        <v>#DIV/0!</v>
      </c>
      <c r="BA798" t="s">
        <v>1131</v>
      </c>
      <c r="BB798" s="36"/>
    </row>
    <row r="799" spans="1:54" x14ac:dyDescent="0.35">
      <c r="A799" s="7" t="s">
        <v>1183</v>
      </c>
      <c r="B799" t="s">
        <v>1131</v>
      </c>
      <c r="C799">
        <v>854</v>
      </c>
      <c r="D799" t="s">
        <v>1184</v>
      </c>
      <c r="E799" s="2">
        <v>2877.12</v>
      </c>
      <c r="F799" s="7" t="str">
        <f>+_xlfn.XLOOKUP(LISTAS[[#This Row],[ID]],_01_CODIGOS_Y_COSTOS_xlsm[Producto y N°],_01_CODIGOS_Y_COSTOS_xlsm[FABRICA],"",0,1)</f>
        <v>RESORTES</v>
      </c>
      <c r="G799" s="26">
        <f>LISTAS[[#This Row],[Precio]]*(1-0.46)</f>
        <v>1553.6448</v>
      </c>
      <c r="H799" s="1">
        <f>+_xlfn.XLOOKUP(LISTAS[[#This Row],[ID]],_01_CODIGOS_Y_COSTOS_xlsm[Producto y N°],_01_CODIGOS_Y_COSTOS_xlsm[COSTO],0,0,1)</f>
        <v>606.29999999999995</v>
      </c>
      <c r="I799" s="27">
        <f>+IFERROR(LISTAS[[#This Row],[VENTA NETA]]/LISTAS[[#This Row],[COSTO]]-1,0)</f>
        <v>1.5625017318159329</v>
      </c>
      <c r="J799" s="50" t="str">
        <f>IFERROR(VLOOKUP(LISTAS[[#This Row],[ID]],_01_CODIGOS_Y_COSTOS_xlsm[[Producto y N°]:[CODIGO]],2,0),"")</f>
        <v>854</v>
      </c>
      <c r="O799" t="s">
        <v>1183</v>
      </c>
      <c r="AB799" s="12" t="str">
        <f>+LISTAS[[#This Row],[Codigo]]&amp;LISTAS[[#This Row],[Fabrica]]</f>
        <v>854RESORTES</v>
      </c>
      <c r="AC799" s="13" t="str">
        <f>+LISTAS[[#This Row],[Codigo]]</f>
        <v>854</v>
      </c>
      <c r="AD799" s="13" t="str">
        <f>+LISTAS[[#This Row],[ID]]</f>
        <v>RESORTES LINEA BULONERA854</v>
      </c>
      <c r="AH799" s="36"/>
      <c r="AI799" s="37">
        <f>+LISTAS[[#This Row],[Precio]]+(LISTAS[[#This Row],[Precio]]*AH799)</f>
        <v>2877.12</v>
      </c>
      <c r="AJ799" s="38">
        <f t="shared" si="12"/>
        <v>1438.56</v>
      </c>
      <c r="AL799" s="35">
        <f>+AJ799/LISTAS[[#This Row],[COSTO]]-1</f>
        <v>1.3726867887184562</v>
      </c>
      <c r="AM799" t="str">
        <f>+LISTAS[[#This Row],[ID]]</f>
        <v>RESORTES LINEA BULONERA854</v>
      </c>
      <c r="AO799" s="43"/>
      <c r="AP799" s="39">
        <f>LISTAS[[#This Row],[COSTO]]+(LISTAS[[#This Row],[COSTO]]*AO799)</f>
        <v>606.29999999999995</v>
      </c>
      <c r="AQ799" s="44">
        <f>IF(AO799="",0,AP799/LISTAS[[#This Row],[VENTA NETA]]-1)</f>
        <v>0</v>
      </c>
      <c r="AS799" s="39">
        <v>0</v>
      </c>
      <c r="AT799" s="48" t="e">
        <f>+LISTAS[[#This Row],[COSTO]]/AS799-1</f>
        <v>#DIV/0!</v>
      </c>
      <c r="BA799" t="s">
        <v>1131</v>
      </c>
      <c r="BB799" s="36"/>
    </row>
    <row r="800" spans="1:54" x14ac:dyDescent="0.35">
      <c r="A800" s="7" t="s">
        <v>1185</v>
      </c>
      <c r="B800" t="s">
        <v>1131</v>
      </c>
      <c r="C800">
        <v>856</v>
      </c>
      <c r="D800" t="s">
        <v>1186</v>
      </c>
      <c r="E800" s="2">
        <v>2877.12</v>
      </c>
      <c r="F800" s="7" t="str">
        <f>+_xlfn.XLOOKUP(LISTAS[[#This Row],[ID]],_01_CODIGOS_Y_COSTOS_xlsm[Producto y N°],_01_CODIGOS_Y_COSTOS_xlsm[FABRICA],"",0,1)</f>
        <v>RESORTES</v>
      </c>
      <c r="G800" s="26">
        <f>LISTAS[[#This Row],[Precio]]*(1-0.46)</f>
        <v>1553.6448</v>
      </c>
      <c r="H800" s="1">
        <f>+_xlfn.XLOOKUP(LISTAS[[#This Row],[ID]],_01_CODIGOS_Y_COSTOS_xlsm[Producto y N°],_01_CODIGOS_Y_COSTOS_xlsm[COSTO],0,0,1)</f>
        <v>676.8</v>
      </c>
      <c r="I800" s="27">
        <f>+IFERROR(LISTAS[[#This Row],[VENTA NETA]]/LISTAS[[#This Row],[COSTO]]-1,0)</f>
        <v>1.2955744680851065</v>
      </c>
      <c r="J800" s="50" t="str">
        <f>IFERROR(VLOOKUP(LISTAS[[#This Row],[ID]],_01_CODIGOS_Y_COSTOS_xlsm[[Producto y N°]:[CODIGO]],2,0),"")</f>
        <v>856</v>
      </c>
      <c r="O800" t="s">
        <v>1185</v>
      </c>
      <c r="AB800" s="12" t="str">
        <f>+LISTAS[[#This Row],[Codigo]]&amp;LISTAS[[#This Row],[Fabrica]]</f>
        <v>856RESORTES</v>
      </c>
      <c r="AC800" s="13" t="str">
        <f>+LISTAS[[#This Row],[Codigo]]</f>
        <v>856</v>
      </c>
      <c r="AD800" s="13" t="str">
        <f>+LISTAS[[#This Row],[ID]]</f>
        <v>RESORTES LINEA BULONERA856</v>
      </c>
      <c r="AH800" s="36"/>
      <c r="AI800" s="37">
        <f>+LISTAS[[#This Row],[Precio]]+(LISTAS[[#This Row],[Precio]]*AH800)</f>
        <v>2877.12</v>
      </c>
      <c r="AJ800" s="38">
        <f t="shared" si="12"/>
        <v>1438.56</v>
      </c>
      <c r="AL800" s="35">
        <f>+AJ800/LISTAS[[#This Row],[COSTO]]-1</f>
        <v>1.1255319148936169</v>
      </c>
      <c r="AM800" t="str">
        <f>+LISTAS[[#This Row],[ID]]</f>
        <v>RESORTES LINEA BULONERA856</v>
      </c>
      <c r="AO800" s="43"/>
      <c r="AP800" s="39">
        <f>LISTAS[[#This Row],[COSTO]]+(LISTAS[[#This Row],[COSTO]]*AO800)</f>
        <v>676.8</v>
      </c>
      <c r="AQ800" s="44">
        <f>IF(AO800="",0,AP800/LISTAS[[#This Row],[VENTA NETA]]-1)</f>
        <v>0</v>
      </c>
      <c r="AS800" s="39">
        <v>0</v>
      </c>
      <c r="AT800" s="48" t="e">
        <f>+LISTAS[[#This Row],[COSTO]]/AS800-1</f>
        <v>#DIV/0!</v>
      </c>
      <c r="BA800" t="s">
        <v>1131</v>
      </c>
      <c r="BB800" s="36"/>
    </row>
    <row r="801" spans="1:54" x14ac:dyDescent="0.35">
      <c r="A801" s="7" t="s">
        <v>1187</v>
      </c>
      <c r="B801" t="s">
        <v>1131</v>
      </c>
      <c r="C801">
        <v>858</v>
      </c>
      <c r="D801" t="s">
        <v>1188</v>
      </c>
      <c r="E801" s="2">
        <v>2877.12</v>
      </c>
      <c r="F801" s="7" t="str">
        <f>+_xlfn.XLOOKUP(LISTAS[[#This Row],[ID]],_01_CODIGOS_Y_COSTOS_xlsm[Producto y N°],_01_CODIGOS_Y_COSTOS_xlsm[FABRICA],"",0,1)</f>
        <v>RESORTES</v>
      </c>
      <c r="G801" s="26">
        <f>LISTAS[[#This Row],[Precio]]*(1-0.46)</f>
        <v>1553.6448</v>
      </c>
      <c r="H801" s="1">
        <f>+_xlfn.XLOOKUP(LISTAS[[#This Row],[ID]],_01_CODIGOS_Y_COSTOS_xlsm[Producto y N°],_01_CODIGOS_Y_COSTOS_xlsm[COSTO],0,0,1)</f>
        <v>662.7</v>
      </c>
      <c r="I801" s="27">
        <f>+IFERROR(LISTAS[[#This Row],[VENTA NETA]]/LISTAS[[#This Row],[COSTO]]-1,0)</f>
        <v>1.3444164780443639</v>
      </c>
      <c r="J801" s="50" t="str">
        <f>IFERROR(VLOOKUP(LISTAS[[#This Row],[ID]],_01_CODIGOS_Y_COSTOS_xlsm[[Producto y N°]:[CODIGO]],2,0),"")</f>
        <v>858</v>
      </c>
      <c r="O801" t="s">
        <v>1187</v>
      </c>
      <c r="AB801" s="12" t="str">
        <f>+LISTAS[[#This Row],[Codigo]]&amp;LISTAS[[#This Row],[Fabrica]]</f>
        <v>858RESORTES</v>
      </c>
      <c r="AC801" s="13" t="str">
        <f>+LISTAS[[#This Row],[Codigo]]</f>
        <v>858</v>
      </c>
      <c r="AD801" s="13" t="str">
        <f>+LISTAS[[#This Row],[ID]]</f>
        <v>RESORTES LINEA BULONERA858</v>
      </c>
      <c r="AH801" s="36"/>
      <c r="AI801" s="37">
        <f>+LISTAS[[#This Row],[Precio]]+(LISTAS[[#This Row],[Precio]]*AH801)</f>
        <v>2877.12</v>
      </c>
      <c r="AJ801" s="38">
        <f t="shared" si="12"/>
        <v>1438.56</v>
      </c>
      <c r="AL801" s="35">
        <f>+AJ801/LISTAS[[#This Row],[COSTO]]-1</f>
        <v>1.1707559981892257</v>
      </c>
      <c r="AM801" t="str">
        <f>+LISTAS[[#This Row],[ID]]</f>
        <v>RESORTES LINEA BULONERA858</v>
      </c>
      <c r="AO801" s="43"/>
      <c r="AP801" s="39">
        <f>LISTAS[[#This Row],[COSTO]]+(LISTAS[[#This Row],[COSTO]]*AO801)</f>
        <v>662.7</v>
      </c>
      <c r="AQ801" s="44">
        <f>IF(AO801="",0,AP801/LISTAS[[#This Row],[VENTA NETA]]-1)</f>
        <v>0</v>
      </c>
      <c r="AS801" s="39">
        <v>0</v>
      </c>
      <c r="AT801" s="48" t="e">
        <f>+LISTAS[[#This Row],[COSTO]]/AS801-1</f>
        <v>#DIV/0!</v>
      </c>
      <c r="BA801" t="s">
        <v>1131</v>
      </c>
      <c r="BB801" s="36"/>
    </row>
    <row r="802" spans="1:54" x14ac:dyDescent="0.35">
      <c r="A802" s="7" t="s">
        <v>1189</v>
      </c>
      <c r="B802" t="s">
        <v>1131</v>
      </c>
      <c r="C802">
        <v>860</v>
      </c>
      <c r="D802" t="s">
        <v>1190</v>
      </c>
      <c r="E802" s="2">
        <v>2877.12</v>
      </c>
      <c r="F802" s="7" t="str">
        <f>+_xlfn.XLOOKUP(LISTAS[[#This Row],[ID]],_01_CODIGOS_Y_COSTOS_xlsm[Producto y N°],_01_CODIGOS_Y_COSTOS_xlsm[FABRICA],"",0,1)</f>
        <v>RESORTES</v>
      </c>
      <c r="G802" s="26">
        <f>LISTAS[[#This Row],[Precio]]*(1-0.46)</f>
        <v>1553.6448</v>
      </c>
      <c r="H802" s="1">
        <f>+_xlfn.XLOOKUP(LISTAS[[#This Row],[ID]],_01_CODIGOS_Y_COSTOS_xlsm[Producto y N°],_01_CODIGOS_Y_COSTOS_xlsm[COSTO],0,0,1)</f>
        <v>676.8</v>
      </c>
      <c r="I802" s="27">
        <f>+IFERROR(LISTAS[[#This Row],[VENTA NETA]]/LISTAS[[#This Row],[COSTO]]-1,0)</f>
        <v>1.2955744680851065</v>
      </c>
      <c r="J802" s="50" t="str">
        <f>IFERROR(VLOOKUP(LISTAS[[#This Row],[ID]],_01_CODIGOS_Y_COSTOS_xlsm[[Producto y N°]:[CODIGO]],2,0),"")</f>
        <v>860</v>
      </c>
      <c r="O802" t="s">
        <v>1189</v>
      </c>
      <c r="AB802" s="12" t="str">
        <f>+LISTAS[[#This Row],[Codigo]]&amp;LISTAS[[#This Row],[Fabrica]]</f>
        <v>860RESORTES</v>
      </c>
      <c r="AC802" s="13" t="str">
        <f>+LISTAS[[#This Row],[Codigo]]</f>
        <v>860</v>
      </c>
      <c r="AD802" s="13" t="str">
        <f>+LISTAS[[#This Row],[ID]]</f>
        <v>RESORTES LINEA BULONERA860</v>
      </c>
      <c r="AH802" s="36"/>
      <c r="AI802" s="37">
        <f>+LISTAS[[#This Row],[Precio]]+(LISTAS[[#This Row],[Precio]]*AH802)</f>
        <v>2877.12</v>
      </c>
      <c r="AJ802" s="38">
        <f t="shared" si="12"/>
        <v>1438.56</v>
      </c>
      <c r="AL802" s="35">
        <f>+AJ802/LISTAS[[#This Row],[COSTO]]-1</f>
        <v>1.1255319148936169</v>
      </c>
      <c r="AM802" t="str">
        <f>+LISTAS[[#This Row],[ID]]</f>
        <v>RESORTES LINEA BULONERA860</v>
      </c>
      <c r="AO802" s="43"/>
      <c r="AP802" s="39">
        <f>LISTAS[[#This Row],[COSTO]]+(LISTAS[[#This Row],[COSTO]]*AO802)</f>
        <v>676.8</v>
      </c>
      <c r="AQ802" s="44">
        <f>IF(AO802="",0,AP802/LISTAS[[#This Row],[VENTA NETA]]-1)</f>
        <v>0</v>
      </c>
      <c r="AS802" s="39">
        <v>0</v>
      </c>
      <c r="AT802" s="48" t="e">
        <f>+LISTAS[[#This Row],[COSTO]]/AS802-1</f>
        <v>#DIV/0!</v>
      </c>
      <c r="BA802" t="s">
        <v>1131</v>
      </c>
      <c r="BB802" s="36"/>
    </row>
    <row r="803" spans="1:54" x14ac:dyDescent="0.35">
      <c r="A803" s="7" t="s">
        <v>1191</v>
      </c>
      <c r="B803" t="s">
        <v>1131</v>
      </c>
      <c r="C803">
        <v>862</v>
      </c>
      <c r="D803" t="s">
        <v>1192</v>
      </c>
      <c r="E803" s="2">
        <v>3265.92</v>
      </c>
      <c r="F803" s="7" t="str">
        <f>+_xlfn.XLOOKUP(LISTAS[[#This Row],[ID]],_01_CODIGOS_Y_COSTOS_xlsm[Producto y N°],_01_CODIGOS_Y_COSTOS_xlsm[FABRICA],"",0,1)</f>
        <v>RESORTES</v>
      </c>
      <c r="G803" s="26">
        <f>LISTAS[[#This Row],[Precio]]*(1-0.46)</f>
        <v>1763.5968000000003</v>
      </c>
      <c r="H803" s="1">
        <f>+_xlfn.XLOOKUP(LISTAS[[#This Row],[ID]],_01_CODIGOS_Y_COSTOS_xlsm[Producto y N°],_01_CODIGOS_Y_COSTOS_xlsm[COSTO],0,0,1)</f>
        <v>775.5</v>
      </c>
      <c r="I803" s="27">
        <f>+IFERROR(LISTAS[[#This Row],[VENTA NETA]]/LISTAS[[#This Row],[COSTO]]-1,0)</f>
        <v>1.2741415860735015</v>
      </c>
      <c r="J803" s="50" t="str">
        <f>IFERROR(VLOOKUP(LISTAS[[#This Row],[ID]],_01_CODIGOS_Y_COSTOS_xlsm[[Producto y N°]:[CODIGO]],2,0),"")</f>
        <v>862</v>
      </c>
      <c r="O803" t="s">
        <v>1191</v>
      </c>
      <c r="AB803" s="12" t="str">
        <f>+LISTAS[[#This Row],[Codigo]]&amp;LISTAS[[#This Row],[Fabrica]]</f>
        <v>862RESORTES</v>
      </c>
      <c r="AC803" s="13" t="str">
        <f>+LISTAS[[#This Row],[Codigo]]</f>
        <v>862</v>
      </c>
      <c r="AD803" s="13" t="str">
        <f>+LISTAS[[#This Row],[ID]]</f>
        <v>RESORTES LINEA BULONERA862</v>
      </c>
      <c r="AH803" s="36"/>
      <c r="AI803" s="37">
        <f>+LISTAS[[#This Row],[Precio]]+(LISTAS[[#This Row],[Precio]]*AH803)</f>
        <v>3265.92</v>
      </c>
      <c r="AJ803" s="38">
        <f t="shared" si="12"/>
        <v>1632.96</v>
      </c>
      <c r="AL803" s="35">
        <f>+AJ803/LISTAS[[#This Row],[COSTO]]-1</f>
        <v>1.1056866537717602</v>
      </c>
      <c r="AM803" t="str">
        <f>+LISTAS[[#This Row],[ID]]</f>
        <v>RESORTES LINEA BULONERA862</v>
      </c>
      <c r="AO803" s="43"/>
      <c r="AP803" s="39">
        <f>LISTAS[[#This Row],[COSTO]]+(LISTAS[[#This Row],[COSTO]]*AO803)</f>
        <v>775.5</v>
      </c>
      <c r="AQ803" s="44">
        <f>IF(AO803="",0,AP803/LISTAS[[#This Row],[VENTA NETA]]-1)</f>
        <v>0</v>
      </c>
      <c r="AS803" s="39">
        <v>0</v>
      </c>
      <c r="AT803" s="48" t="e">
        <f>+LISTAS[[#This Row],[COSTO]]/AS803-1</f>
        <v>#DIV/0!</v>
      </c>
      <c r="BA803" t="s">
        <v>1131</v>
      </c>
      <c r="BB803" s="36"/>
    </row>
    <row r="804" spans="1:54" x14ac:dyDescent="0.35">
      <c r="A804" s="7" t="s">
        <v>1193</v>
      </c>
      <c r="B804" t="s">
        <v>1131</v>
      </c>
      <c r="C804">
        <v>864</v>
      </c>
      <c r="D804" t="s">
        <v>1194</v>
      </c>
      <c r="E804" s="2">
        <v>3343.68</v>
      </c>
      <c r="F804" s="7" t="str">
        <f>+_xlfn.XLOOKUP(LISTAS[[#This Row],[ID]],_01_CODIGOS_Y_COSTOS_xlsm[Producto y N°],_01_CODIGOS_Y_COSTOS_xlsm[FABRICA],"",0,1)</f>
        <v>RESORTES</v>
      </c>
      <c r="G804" s="26">
        <f>LISTAS[[#This Row],[Precio]]*(1-0.46)</f>
        <v>1805.5871999999999</v>
      </c>
      <c r="H804" s="1">
        <f>+_xlfn.XLOOKUP(LISTAS[[#This Row],[ID]],_01_CODIGOS_Y_COSTOS_xlsm[Producto y N°],_01_CODIGOS_Y_COSTOS_xlsm[COSTO],0,0,1)</f>
        <v>803.7</v>
      </c>
      <c r="I804" s="27">
        <f>+IFERROR(LISTAS[[#This Row],[VENTA NETA]]/LISTAS[[#This Row],[COSTO]]-1,0)</f>
        <v>1.2465935050391934</v>
      </c>
      <c r="J804" s="50" t="str">
        <f>IFERROR(VLOOKUP(LISTAS[[#This Row],[ID]],_01_CODIGOS_Y_COSTOS_xlsm[[Producto y N°]:[CODIGO]],2,0),"")</f>
        <v>864</v>
      </c>
      <c r="O804" t="s">
        <v>1193</v>
      </c>
      <c r="AB804" s="12" t="str">
        <f>+LISTAS[[#This Row],[Codigo]]&amp;LISTAS[[#This Row],[Fabrica]]</f>
        <v>864RESORTES</v>
      </c>
      <c r="AC804" s="13" t="str">
        <f>+LISTAS[[#This Row],[Codigo]]</f>
        <v>864</v>
      </c>
      <c r="AD804" s="13" t="str">
        <f>+LISTAS[[#This Row],[ID]]</f>
        <v>RESORTES LINEA BULONERA864</v>
      </c>
      <c r="AH804" s="36"/>
      <c r="AI804" s="37">
        <f>+LISTAS[[#This Row],[Precio]]+(LISTAS[[#This Row],[Precio]]*AH804)</f>
        <v>3343.68</v>
      </c>
      <c r="AJ804" s="38">
        <f t="shared" si="12"/>
        <v>1671.84</v>
      </c>
      <c r="AL804" s="35">
        <f>+AJ804/LISTAS[[#This Row],[COSTO]]-1</f>
        <v>1.0801791713325866</v>
      </c>
      <c r="AM804" t="str">
        <f>+LISTAS[[#This Row],[ID]]</f>
        <v>RESORTES LINEA BULONERA864</v>
      </c>
      <c r="AO804" s="43"/>
      <c r="AP804" s="39">
        <f>LISTAS[[#This Row],[COSTO]]+(LISTAS[[#This Row],[COSTO]]*AO804)</f>
        <v>803.7</v>
      </c>
      <c r="AQ804" s="44">
        <f>IF(AO804="",0,AP804/LISTAS[[#This Row],[VENTA NETA]]-1)</f>
        <v>0</v>
      </c>
      <c r="AS804" s="39">
        <v>0</v>
      </c>
      <c r="AT804" s="48" t="e">
        <f>+LISTAS[[#This Row],[COSTO]]/AS804-1</f>
        <v>#DIV/0!</v>
      </c>
      <c r="BA804" t="s">
        <v>1131</v>
      </c>
      <c r="BB804" s="36"/>
    </row>
    <row r="805" spans="1:54" x14ac:dyDescent="0.35">
      <c r="A805" s="7" t="s">
        <v>1195</v>
      </c>
      <c r="B805" t="s">
        <v>1131</v>
      </c>
      <c r="C805">
        <v>866</v>
      </c>
      <c r="D805" t="s">
        <v>1196</v>
      </c>
      <c r="E805" s="2">
        <v>3965.76</v>
      </c>
      <c r="F805" s="7" t="str">
        <f>+_xlfn.XLOOKUP(LISTAS[[#This Row],[ID]],_01_CODIGOS_Y_COSTOS_xlsm[Producto y N°],_01_CODIGOS_Y_COSTOS_xlsm[FABRICA],"",0,1)</f>
        <v>RESORTES</v>
      </c>
      <c r="G805" s="26">
        <f>LISTAS[[#This Row],[Precio]]*(1-0.46)</f>
        <v>2141.5104000000001</v>
      </c>
      <c r="H805" s="1">
        <f>+_xlfn.XLOOKUP(LISTAS[[#This Row],[ID]],_01_CODIGOS_Y_COSTOS_xlsm[Producto y N°],_01_CODIGOS_Y_COSTOS_xlsm[COSTO],0,0,1)</f>
        <v>944.7</v>
      </c>
      <c r="I805" s="27">
        <f>+IFERROR(LISTAS[[#This Row],[VENTA NETA]]/LISTAS[[#This Row],[COSTO]]-1,0)</f>
        <v>1.2668682121308352</v>
      </c>
      <c r="J805" s="50" t="str">
        <f>IFERROR(VLOOKUP(LISTAS[[#This Row],[ID]],_01_CODIGOS_Y_COSTOS_xlsm[[Producto y N°]:[CODIGO]],2,0),"")</f>
        <v>866</v>
      </c>
      <c r="O805" t="s">
        <v>1195</v>
      </c>
      <c r="AB805" s="12" t="str">
        <f>+LISTAS[[#This Row],[Codigo]]&amp;LISTAS[[#This Row],[Fabrica]]</f>
        <v>866RESORTES</v>
      </c>
      <c r="AC805" s="13" t="str">
        <f>+LISTAS[[#This Row],[Codigo]]</f>
        <v>866</v>
      </c>
      <c r="AD805" s="13" t="str">
        <f>+LISTAS[[#This Row],[ID]]</f>
        <v>RESORTES LINEA BULONERA866</v>
      </c>
      <c r="AH805" s="36"/>
      <c r="AI805" s="37">
        <f>+LISTAS[[#This Row],[Precio]]+(LISTAS[[#This Row],[Precio]]*AH805)</f>
        <v>3965.76</v>
      </c>
      <c r="AJ805" s="38">
        <f t="shared" si="12"/>
        <v>1982.88</v>
      </c>
      <c r="AL805" s="35">
        <f>+AJ805/LISTAS[[#This Row],[COSTO]]-1</f>
        <v>1.0989520482692918</v>
      </c>
      <c r="AM805" t="str">
        <f>+LISTAS[[#This Row],[ID]]</f>
        <v>RESORTES LINEA BULONERA866</v>
      </c>
      <c r="AO805" s="43"/>
      <c r="AP805" s="39">
        <f>LISTAS[[#This Row],[COSTO]]+(LISTAS[[#This Row],[COSTO]]*AO805)</f>
        <v>944.7</v>
      </c>
      <c r="AQ805" s="44">
        <f>IF(AO805="",0,AP805/LISTAS[[#This Row],[VENTA NETA]]-1)</f>
        <v>0</v>
      </c>
      <c r="AS805" s="39">
        <v>0</v>
      </c>
      <c r="AT805" s="48" t="e">
        <f>+LISTAS[[#This Row],[COSTO]]/AS805-1</f>
        <v>#DIV/0!</v>
      </c>
      <c r="BA805" t="s">
        <v>1131</v>
      </c>
      <c r="BB805" s="36"/>
    </row>
    <row r="806" spans="1:54" x14ac:dyDescent="0.35">
      <c r="A806" s="7" t="s">
        <v>1197</v>
      </c>
      <c r="B806" t="s">
        <v>1131</v>
      </c>
      <c r="C806">
        <v>868</v>
      </c>
      <c r="D806" t="s">
        <v>1198</v>
      </c>
      <c r="E806" s="2">
        <v>3965.76</v>
      </c>
      <c r="F806" s="7" t="str">
        <f>+_xlfn.XLOOKUP(LISTAS[[#This Row],[ID]],_01_CODIGOS_Y_COSTOS_xlsm[Producto y N°],_01_CODIGOS_Y_COSTOS_xlsm[FABRICA],"",0,1)</f>
        <v>RESORTES</v>
      </c>
      <c r="G806" s="26">
        <f>LISTAS[[#This Row],[Precio]]*(1-0.46)</f>
        <v>2141.5104000000001</v>
      </c>
      <c r="H806" s="1">
        <f>+_xlfn.XLOOKUP(LISTAS[[#This Row],[ID]],_01_CODIGOS_Y_COSTOS_xlsm[Producto y N°],_01_CODIGOS_Y_COSTOS_xlsm[COSTO],0,0,1)</f>
        <v>944.7</v>
      </c>
      <c r="I806" s="27">
        <f>+IFERROR(LISTAS[[#This Row],[VENTA NETA]]/LISTAS[[#This Row],[COSTO]]-1,0)</f>
        <v>1.2668682121308352</v>
      </c>
      <c r="J806" s="50" t="str">
        <f>IFERROR(VLOOKUP(LISTAS[[#This Row],[ID]],_01_CODIGOS_Y_COSTOS_xlsm[[Producto y N°]:[CODIGO]],2,0),"")</f>
        <v>868</v>
      </c>
      <c r="O806" t="s">
        <v>1197</v>
      </c>
      <c r="AB806" s="12" t="str">
        <f>+LISTAS[[#This Row],[Codigo]]&amp;LISTAS[[#This Row],[Fabrica]]</f>
        <v>868RESORTES</v>
      </c>
      <c r="AC806" s="13" t="str">
        <f>+LISTAS[[#This Row],[Codigo]]</f>
        <v>868</v>
      </c>
      <c r="AD806" s="13" t="str">
        <f>+LISTAS[[#This Row],[ID]]</f>
        <v>RESORTES LINEA BULONERA868</v>
      </c>
      <c r="AH806" s="36"/>
      <c r="AI806" s="37">
        <f>+LISTAS[[#This Row],[Precio]]+(LISTAS[[#This Row],[Precio]]*AH806)</f>
        <v>3965.76</v>
      </c>
      <c r="AJ806" s="38">
        <f t="shared" si="12"/>
        <v>1982.88</v>
      </c>
      <c r="AL806" s="35">
        <f>+AJ806/LISTAS[[#This Row],[COSTO]]-1</f>
        <v>1.0989520482692918</v>
      </c>
      <c r="AM806" t="str">
        <f>+LISTAS[[#This Row],[ID]]</f>
        <v>RESORTES LINEA BULONERA868</v>
      </c>
      <c r="AO806" s="43"/>
      <c r="AP806" s="39">
        <f>LISTAS[[#This Row],[COSTO]]+(LISTAS[[#This Row],[COSTO]]*AO806)</f>
        <v>944.7</v>
      </c>
      <c r="AQ806" s="44">
        <f>IF(AO806="",0,AP806/LISTAS[[#This Row],[VENTA NETA]]-1)</f>
        <v>0</v>
      </c>
      <c r="AS806" s="39">
        <v>0</v>
      </c>
      <c r="AT806" s="48" t="e">
        <f>+LISTAS[[#This Row],[COSTO]]/AS806-1</f>
        <v>#DIV/0!</v>
      </c>
      <c r="BA806" t="s">
        <v>1131</v>
      </c>
      <c r="BB806" s="36"/>
    </row>
    <row r="807" spans="1:54" x14ac:dyDescent="0.35">
      <c r="A807" s="7" t="s">
        <v>1199</v>
      </c>
      <c r="B807" t="s">
        <v>1131</v>
      </c>
      <c r="C807">
        <v>870</v>
      </c>
      <c r="D807" t="s">
        <v>1200</v>
      </c>
      <c r="E807" s="2">
        <v>4510.08</v>
      </c>
      <c r="F807" s="7" t="str">
        <f>+_xlfn.XLOOKUP(LISTAS[[#This Row],[ID]],_01_CODIGOS_Y_COSTOS_xlsm[Producto y N°],_01_CODIGOS_Y_COSTOS_xlsm[FABRICA],"",0,1)</f>
        <v>RESORTES</v>
      </c>
      <c r="G807" s="26">
        <f>LISTAS[[#This Row],[Precio]]*(1-0.46)</f>
        <v>2435.4432000000002</v>
      </c>
      <c r="H807" s="1">
        <f>+_xlfn.XLOOKUP(LISTAS[[#This Row],[ID]],_01_CODIGOS_Y_COSTOS_xlsm[Producto y N°],_01_CODIGOS_Y_COSTOS_xlsm[COSTO],0,0,1)</f>
        <v>1071.5999999999999</v>
      </c>
      <c r="I807" s="27">
        <f>+IFERROR(LISTAS[[#This Row],[VENTA NETA]]/LISTAS[[#This Row],[COSTO]]-1,0)</f>
        <v>1.2727166853303475</v>
      </c>
      <c r="J807" s="50" t="str">
        <f>IFERROR(VLOOKUP(LISTAS[[#This Row],[ID]],_01_CODIGOS_Y_COSTOS_xlsm[[Producto y N°]:[CODIGO]],2,0),"")</f>
        <v>870</v>
      </c>
      <c r="O807" t="s">
        <v>1199</v>
      </c>
      <c r="AB807" s="12" t="str">
        <f>+LISTAS[[#This Row],[Codigo]]&amp;LISTAS[[#This Row],[Fabrica]]</f>
        <v>870RESORTES</v>
      </c>
      <c r="AC807" s="13" t="str">
        <f>+LISTAS[[#This Row],[Codigo]]</f>
        <v>870</v>
      </c>
      <c r="AD807" s="13" t="str">
        <f>+LISTAS[[#This Row],[ID]]</f>
        <v>RESORTES LINEA BULONERA870</v>
      </c>
      <c r="AH807" s="36"/>
      <c r="AI807" s="37">
        <f>+LISTAS[[#This Row],[Precio]]+(LISTAS[[#This Row],[Precio]]*AH807)</f>
        <v>4510.08</v>
      </c>
      <c r="AJ807" s="38">
        <f t="shared" si="12"/>
        <v>2255.04</v>
      </c>
      <c r="AL807" s="35">
        <f>+AJ807/LISTAS[[#This Row],[COSTO]]-1</f>
        <v>1.1043673012318029</v>
      </c>
      <c r="AM807" t="str">
        <f>+LISTAS[[#This Row],[ID]]</f>
        <v>RESORTES LINEA BULONERA870</v>
      </c>
      <c r="AO807" s="43"/>
      <c r="AP807" s="39">
        <f>LISTAS[[#This Row],[COSTO]]+(LISTAS[[#This Row],[COSTO]]*AO807)</f>
        <v>1071.5999999999999</v>
      </c>
      <c r="AQ807" s="44">
        <f>IF(AO807="",0,AP807/LISTAS[[#This Row],[VENTA NETA]]-1)</f>
        <v>0</v>
      </c>
      <c r="AS807" s="39">
        <v>0</v>
      </c>
      <c r="AT807" s="48" t="e">
        <f>+LISTAS[[#This Row],[COSTO]]/AS807-1</f>
        <v>#DIV/0!</v>
      </c>
      <c r="BA807" t="s">
        <v>1131</v>
      </c>
      <c r="BB807" s="36"/>
    </row>
    <row r="808" spans="1:54" x14ac:dyDescent="0.35">
      <c r="A808" s="7" t="s">
        <v>1201</v>
      </c>
      <c r="B808" t="s">
        <v>1131</v>
      </c>
      <c r="C808">
        <v>872</v>
      </c>
      <c r="D808" t="s">
        <v>1202</v>
      </c>
      <c r="E808" s="2">
        <v>4510.08</v>
      </c>
      <c r="F808" s="7" t="str">
        <f>+_xlfn.XLOOKUP(LISTAS[[#This Row],[ID]],_01_CODIGOS_Y_COSTOS_xlsm[Producto y N°],_01_CODIGOS_Y_COSTOS_xlsm[FABRICA],"",0,1)</f>
        <v>RESORTES</v>
      </c>
      <c r="G808" s="26">
        <f>LISTAS[[#This Row],[Precio]]*(1-0.46)</f>
        <v>2435.4432000000002</v>
      </c>
      <c r="H808" s="1">
        <f>+_xlfn.XLOOKUP(LISTAS[[#This Row],[ID]],_01_CODIGOS_Y_COSTOS_xlsm[Producto y N°],_01_CODIGOS_Y_COSTOS_xlsm[COSTO],0,0,1)</f>
        <v>1099.8</v>
      </c>
      <c r="I808" s="27">
        <f>+IFERROR(LISTAS[[#This Row],[VENTA NETA]]/LISTAS[[#This Row],[COSTO]]-1,0)</f>
        <v>1.2144418985270051</v>
      </c>
      <c r="J808" s="50" t="str">
        <f>IFERROR(VLOOKUP(LISTAS[[#This Row],[ID]],_01_CODIGOS_Y_COSTOS_xlsm[[Producto y N°]:[CODIGO]],2,0),"")</f>
        <v>872</v>
      </c>
      <c r="O808" t="s">
        <v>1201</v>
      </c>
      <c r="AB808" s="12" t="str">
        <f>+LISTAS[[#This Row],[Codigo]]&amp;LISTAS[[#This Row],[Fabrica]]</f>
        <v>872RESORTES</v>
      </c>
      <c r="AC808" s="13" t="str">
        <f>+LISTAS[[#This Row],[Codigo]]</f>
        <v>872</v>
      </c>
      <c r="AD808" s="13" t="str">
        <f>+LISTAS[[#This Row],[ID]]</f>
        <v>RESORTES LINEA BULONERA872</v>
      </c>
      <c r="AH808" s="36"/>
      <c r="AI808" s="37">
        <f>+LISTAS[[#This Row],[Precio]]+(LISTAS[[#This Row],[Precio]]*AH808)</f>
        <v>4510.08</v>
      </c>
      <c r="AJ808" s="38">
        <f t="shared" si="12"/>
        <v>2255.04</v>
      </c>
      <c r="AL808" s="35">
        <f>+AJ808/LISTAS[[#This Row],[COSTO]]-1</f>
        <v>1.0504091653027823</v>
      </c>
      <c r="AM808" t="str">
        <f>+LISTAS[[#This Row],[ID]]</f>
        <v>RESORTES LINEA BULONERA872</v>
      </c>
      <c r="AO808" s="43"/>
      <c r="AP808" s="39">
        <f>LISTAS[[#This Row],[COSTO]]+(LISTAS[[#This Row],[COSTO]]*AO808)</f>
        <v>1099.8</v>
      </c>
      <c r="AQ808" s="44">
        <f>IF(AO808="",0,AP808/LISTAS[[#This Row],[VENTA NETA]]-1)</f>
        <v>0</v>
      </c>
      <c r="AS808" s="39">
        <v>0</v>
      </c>
      <c r="AT808" s="48" t="e">
        <f>+LISTAS[[#This Row],[COSTO]]/AS808-1</f>
        <v>#DIV/0!</v>
      </c>
      <c r="BA808" t="s">
        <v>1131</v>
      </c>
      <c r="BB808" s="36"/>
    </row>
    <row r="809" spans="1:54" x14ac:dyDescent="0.35">
      <c r="A809" s="7" t="s">
        <v>1203</v>
      </c>
      <c r="B809" t="s">
        <v>1204</v>
      </c>
      <c r="C809">
        <v>4</v>
      </c>
      <c r="D809" t="s">
        <v>1205</v>
      </c>
      <c r="E809" s="2">
        <v>88.72</v>
      </c>
      <c r="F809" s="7" t="str">
        <f>+_xlfn.XLOOKUP(LISTAS[[#This Row],[ID]],_01_CODIGOS_Y_COSTOS_xlsm[Producto y N°],_01_CODIGOS_Y_COSTOS_xlsm[FABRICA],"",0,1)</f>
        <v>OTIA</v>
      </c>
      <c r="G809" s="26">
        <f>LISTAS[[#This Row],[Precio]]*(1-0.46)</f>
        <v>47.908799999999999</v>
      </c>
      <c r="H809" s="1">
        <f>+_xlfn.XLOOKUP(LISTAS[[#This Row],[ID]],_01_CODIGOS_Y_COSTOS_xlsm[Producto y N°],_01_CODIGOS_Y_COSTOS_xlsm[COSTO],0,0,1)</f>
        <v>10.772600000000001</v>
      </c>
      <c r="I809" s="27">
        <f>+IFERROR(LISTAS[[#This Row],[VENTA NETA]]/LISTAS[[#This Row],[COSTO]]-1,0)</f>
        <v>3.4472829214859919</v>
      </c>
      <c r="J809" s="50" t="str">
        <f>IFERROR(VLOOKUP(LISTAS[[#This Row],[ID]],_01_CODIGOS_Y_COSTOS_xlsm[[Producto y N°]:[CODIGO]],2,0),"")</f>
        <v>0403004</v>
      </c>
      <c r="O809" t="s">
        <v>1203</v>
      </c>
      <c r="AB809" s="12" t="str">
        <f>+LISTAS[[#This Row],[Codigo]]&amp;LISTAS[[#This Row],[Fabrica]]</f>
        <v>0403004OTIA</v>
      </c>
      <c r="AC809" s="13" t="str">
        <f>+LISTAS[[#This Row],[Codigo]]</f>
        <v>0403004</v>
      </c>
      <c r="AD809" s="13" t="str">
        <f>+LISTAS[[#This Row],[ID]]</f>
        <v>SEEGER DIN 4714</v>
      </c>
      <c r="AH809" s="36"/>
      <c r="AI809" s="37">
        <f>+LISTAS[[#This Row],[Precio]]+(LISTAS[[#This Row],[Precio]]*AH809)</f>
        <v>88.72</v>
      </c>
      <c r="AJ809" s="38">
        <f t="shared" si="12"/>
        <v>44.36</v>
      </c>
      <c r="AL809" s="35">
        <f>+AJ809/LISTAS[[#This Row],[COSTO]]-1</f>
        <v>3.1178545569314737</v>
      </c>
      <c r="AM809" t="str">
        <f>+LISTAS[[#This Row],[ID]]</f>
        <v>SEEGER DIN 4714</v>
      </c>
      <c r="AO809" s="43"/>
      <c r="AP809" s="39">
        <f>LISTAS[[#This Row],[COSTO]]+(LISTAS[[#This Row],[COSTO]]*AO809)</f>
        <v>10.772600000000001</v>
      </c>
      <c r="AQ809" s="44">
        <f>IF(AO809="",0,AP809/LISTAS[[#This Row],[VENTA NETA]]-1)</f>
        <v>0</v>
      </c>
      <c r="AS809" s="39">
        <v>13.926500000000001</v>
      </c>
      <c r="AT809" s="48">
        <f>+LISTAS[[#This Row],[COSTO]]/AS809-1</f>
        <v>-0.22646752593975517</v>
      </c>
      <c r="BA809" t="s">
        <v>1204</v>
      </c>
      <c r="BB809" s="36"/>
    </row>
    <row r="810" spans="1:54" x14ac:dyDescent="0.35">
      <c r="A810" s="7" t="s">
        <v>1206</v>
      </c>
      <c r="B810" t="s">
        <v>1204</v>
      </c>
      <c r="C810">
        <v>5</v>
      </c>
      <c r="D810" t="s">
        <v>1207</v>
      </c>
      <c r="E810" s="2">
        <v>88.72</v>
      </c>
      <c r="F810" s="7" t="str">
        <f>+_xlfn.XLOOKUP(LISTAS[[#This Row],[ID]],_01_CODIGOS_Y_COSTOS_xlsm[Producto y N°],_01_CODIGOS_Y_COSTOS_xlsm[FABRICA],"",0,1)</f>
        <v>OTIA</v>
      </c>
      <c r="G810" s="26">
        <f>LISTAS[[#This Row],[Precio]]*(1-0.46)</f>
        <v>47.908799999999999</v>
      </c>
      <c r="H810" s="1">
        <f>+_xlfn.XLOOKUP(LISTAS[[#This Row],[ID]],_01_CODIGOS_Y_COSTOS_xlsm[Producto y N°],_01_CODIGOS_Y_COSTOS_xlsm[COSTO],0,0,1)</f>
        <v>10.772600000000001</v>
      </c>
      <c r="I810" s="27">
        <f>+IFERROR(LISTAS[[#This Row],[VENTA NETA]]/LISTAS[[#This Row],[COSTO]]-1,0)</f>
        <v>3.4472829214859919</v>
      </c>
      <c r="J810" s="50" t="str">
        <f>IFERROR(VLOOKUP(LISTAS[[#This Row],[ID]],_01_CODIGOS_Y_COSTOS_xlsm[[Producto y N°]:[CODIGO]],2,0),"")</f>
        <v>0403005</v>
      </c>
      <c r="O810" t="s">
        <v>1206</v>
      </c>
      <c r="AB810" s="12" t="str">
        <f>+LISTAS[[#This Row],[Codigo]]&amp;LISTAS[[#This Row],[Fabrica]]</f>
        <v>0403005OTIA</v>
      </c>
      <c r="AC810" s="13" t="str">
        <f>+LISTAS[[#This Row],[Codigo]]</f>
        <v>0403005</v>
      </c>
      <c r="AD810" s="13" t="str">
        <f>+LISTAS[[#This Row],[ID]]</f>
        <v>SEEGER DIN 4715</v>
      </c>
      <c r="AH810" s="36"/>
      <c r="AI810" s="37">
        <f>+LISTAS[[#This Row],[Precio]]+(LISTAS[[#This Row],[Precio]]*AH810)</f>
        <v>88.72</v>
      </c>
      <c r="AJ810" s="38">
        <f t="shared" si="12"/>
        <v>44.36</v>
      </c>
      <c r="AL810" s="35">
        <f>+AJ810/LISTAS[[#This Row],[COSTO]]-1</f>
        <v>3.1178545569314737</v>
      </c>
      <c r="AM810" t="str">
        <f>+LISTAS[[#This Row],[ID]]</f>
        <v>SEEGER DIN 4715</v>
      </c>
      <c r="AO810" s="43"/>
      <c r="AP810" s="39">
        <f>LISTAS[[#This Row],[COSTO]]+(LISTAS[[#This Row],[COSTO]]*AO810)</f>
        <v>10.772600000000001</v>
      </c>
      <c r="AQ810" s="44">
        <f>IF(AO810="",0,AP810/LISTAS[[#This Row],[VENTA NETA]]-1)</f>
        <v>0</v>
      </c>
      <c r="AS810" s="39">
        <v>13.926500000000001</v>
      </c>
      <c r="AT810" s="48">
        <f>+LISTAS[[#This Row],[COSTO]]/AS810-1</f>
        <v>-0.22646752593975517</v>
      </c>
      <c r="BA810" t="s">
        <v>1204</v>
      </c>
      <c r="BB810" s="36"/>
    </row>
    <row r="811" spans="1:54" x14ac:dyDescent="0.35">
      <c r="A811" s="7" t="s">
        <v>1208</v>
      </c>
      <c r="B811" t="s">
        <v>1204</v>
      </c>
      <c r="C811">
        <v>6</v>
      </c>
      <c r="D811" t="s">
        <v>1209</v>
      </c>
      <c r="E811" s="2">
        <v>117.56</v>
      </c>
      <c r="F811" s="7" t="str">
        <f>+_xlfn.XLOOKUP(LISTAS[[#This Row],[ID]],_01_CODIGOS_Y_COSTOS_xlsm[Producto y N°],_01_CODIGOS_Y_COSTOS_xlsm[FABRICA],"",0,1)</f>
        <v>OTIA</v>
      </c>
      <c r="G811" s="26">
        <f>LISTAS[[#This Row],[Precio]]*(1-0.46)</f>
        <v>63.482400000000005</v>
      </c>
      <c r="H811" s="1">
        <f>+_xlfn.XLOOKUP(LISTAS[[#This Row],[ID]],_01_CODIGOS_Y_COSTOS_xlsm[Producto y N°],_01_CODIGOS_Y_COSTOS_xlsm[COSTO],0,0,1)</f>
        <v>14.4109</v>
      </c>
      <c r="I811" s="27">
        <f>+IFERROR(LISTAS[[#This Row],[VENTA NETA]]/LISTAS[[#This Row],[COSTO]]-1,0)</f>
        <v>3.4051655344218617</v>
      </c>
      <c r="J811" s="50" t="str">
        <f>IFERROR(VLOOKUP(LISTAS[[#This Row],[ID]],_01_CODIGOS_Y_COSTOS_xlsm[[Producto y N°]:[CODIGO]],2,0),"")</f>
        <v>0403006</v>
      </c>
      <c r="O811" t="s">
        <v>1208</v>
      </c>
      <c r="AB811" s="12" t="str">
        <f>+LISTAS[[#This Row],[Codigo]]&amp;LISTAS[[#This Row],[Fabrica]]</f>
        <v>0403006OTIA</v>
      </c>
      <c r="AC811" s="13" t="str">
        <f>+LISTAS[[#This Row],[Codigo]]</f>
        <v>0403006</v>
      </c>
      <c r="AD811" s="13" t="str">
        <f>+LISTAS[[#This Row],[ID]]</f>
        <v>SEEGER DIN 4716</v>
      </c>
      <c r="AH811" s="36"/>
      <c r="AI811" s="37">
        <f>+LISTAS[[#This Row],[Precio]]+(LISTAS[[#This Row],[Precio]]*AH811)</f>
        <v>117.56</v>
      </c>
      <c r="AJ811" s="38">
        <f t="shared" si="12"/>
        <v>58.78</v>
      </c>
      <c r="AL811" s="35">
        <f>+AJ811/LISTAS[[#This Row],[COSTO]]-1</f>
        <v>3.0788569763165379</v>
      </c>
      <c r="AM811" t="str">
        <f>+LISTAS[[#This Row],[ID]]</f>
        <v>SEEGER DIN 4716</v>
      </c>
      <c r="AO811" s="43"/>
      <c r="AP811" s="39">
        <f>LISTAS[[#This Row],[COSTO]]+(LISTAS[[#This Row],[COSTO]]*AO811)</f>
        <v>14.4109</v>
      </c>
      <c r="AQ811" s="44">
        <f>IF(AO811="",0,AP811/LISTAS[[#This Row],[VENTA NETA]]-1)</f>
        <v>0</v>
      </c>
      <c r="AS811" s="39">
        <v>18.631599999999999</v>
      </c>
      <c r="AT811" s="48">
        <f>+LISTAS[[#This Row],[COSTO]]/AS811-1</f>
        <v>-0.2265344897915369</v>
      </c>
      <c r="BA811" t="s">
        <v>1204</v>
      </c>
      <c r="BB811" s="36"/>
    </row>
    <row r="812" spans="1:54" x14ac:dyDescent="0.35">
      <c r="A812" s="7" t="s">
        <v>1210</v>
      </c>
      <c r="B812" t="s">
        <v>1204</v>
      </c>
      <c r="C812">
        <v>7</v>
      </c>
      <c r="D812" t="s">
        <v>1211</v>
      </c>
      <c r="E812" s="2">
        <v>147.88</v>
      </c>
      <c r="F812" s="7" t="str">
        <f>+_xlfn.XLOOKUP(LISTAS[[#This Row],[ID]],_01_CODIGOS_Y_COSTOS_xlsm[Producto y N°],_01_CODIGOS_Y_COSTOS_xlsm[FABRICA],"",0,1)</f>
        <v>OTIA</v>
      </c>
      <c r="G812" s="26">
        <f>LISTAS[[#This Row],[Precio]]*(1-0.46)</f>
        <v>79.855199999999996</v>
      </c>
      <c r="H812" s="1">
        <f>+_xlfn.XLOOKUP(LISTAS[[#This Row],[ID]],_01_CODIGOS_Y_COSTOS_xlsm[Producto y N°],_01_CODIGOS_Y_COSTOS_xlsm[COSTO],0,0,1)</f>
        <v>17.948799999999999</v>
      </c>
      <c r="I812" s="27">
        <f>+IFERROR(LISTAS[[#This Row],[VENTA NETA]]/LISTAS[[#This Row],[COSTO]]-1,0)</f>
        <v>3.4490550900338741</v>
      </c>
      <c r="J812" s="50" t="str">
        <f>IFERROR(VLOOKUP(LISTAS[[#This Row],[ID]],_01_CODIGOS_Y_COSTOS_xlsm[[Producto y N°]:[CODIGO]],2,0),"")</f>
        <v>0403007</v>
      </c>
      <c r="O812" t="s">
        <v>1210</v>
      </c>
      <c r="AB812" s="12" t="str">
        <f>+LISTAS[[#This Row],[Codigo]]&amp;LISTAS[[#This Row],[Fabrica]]</f>
        <v>0403007OTIA</v>
      </c>
      <c r="AC812" s="13" t="str">
        <f>+LISTAS[[#This Row],[Codigo]]</f>
        <v>0403007</v>
      </c>
      <c r="AD812" s="13" t="str">
        <f>+LISTAS[[#This Row],[ID]]</f>
        <v>SEEGER DIN 4717</v>
      </c>
      <c r="AH812" s="36"/>
      <c r="AI812" s="37">
        <f>+LISTAS[[#This Row],[Precio]]+(LISTAS[[#This Row],[Precio]]*AH812)</f>
        <v>147.88</v>
      </c>
      <c r="AJ812" s="38">
        <f t="shared" si="12"/>
        <v>73.94</v>
      </c>
      <c r="AL812" s="35">
        <f>+AJ812/LISTAS[[#This Row],[COSTO]]-1</f>
        <v>3.1194954537350688</v>
      </c>
      <c r="AM812" t="str">
        <f>+LISTAS[[#This Row],[ID]]</f>
        <v>SEEGER DIN 4717</v>
      </c>
      <c r="AO812" s="43"/>
      <c r="AP812" s="39">
        <f>LISTAS[[#This Row],[COSTO]]+(LISTAS[[#This Row],[COSTO]]*AO812)</f>
        <v>17.948799999999999</v>
      </c>
      <c r="AQ812" s="44">
        <f>IF(AO812="",0,AP812/LISTAS[[#This Row],[VENTA NETA]]-1)</f>
        <v>0</v>
      </c>
      <c r="AS812" s="39">
        <v>23.205100000000002</v>
      </c>
      <c r="AT812" s="48">
        <f>+LISTAS[[#This Row],[COSTO]]/AS812-1</f>
        <v>-0.22651486095728968</v>
      </c>
      <c r="BA812" t="s">
        <v>1204</v>
      </c>
      <c r="BB812" s="36"/>
    </row>
    <row r="813" spans="1:54" x14ac:dyDescent="0.35">
      <c r="A813" s="7" t="s">
        <v>1212</v>
      </c>
      <c r="B813" t="s">
        <v>1204</v>
      </c>
      <c r="C813">
        <v>8</v>
      </c>
      <c r="D813" t="s">
        <v>1213</v>
      </c>
      <c r="E813" s="2">
        <v>167.48</v>
      </c>
      <c r="F813" s="7" t="str">
        <f>+_xlfn.XLOOKUP(LISTAS[[#This Row],[ID]],_01_CODIGOS_Y_COSTOS_xlsm[Producto y N°],_01_CODIGOS_Y_COSTOS_xlsm[FABRICA],"",0,1)</f>
        <v>OTIA</v>
      </c>
      <c r="G813" s="26">
        <f>LISTAS[[#This Row],[Precio]]*(1-0.46)</f>
        <v>90.4392</v>
      </c>
      <c r="H813" s="1">
        <f>+_xlfn.XLOOKUP(LISTAS[[#This Row],[ID]],_01_CODIGOS_Y_COSTOS_xlsm[Producto y N°],_01_CODIGOS_Y_COSTOS_xlsm[COSTO],0,0,1)</f>
        <v>23.938199999999998</v>
      </c>
      <c r="I813" s="27">
        <f>+IFERROR(LISTAS[[#This Row],[VENTA NETA]]/LISTAS[[#This Row],[COSTO]]-1,0)</f>
        <v>2.7780284231897139</v>
      </c>
      <c r="J813" s="50" t="str">
        <f>IFERROR(VLOOKUP(LISTAS[[#This Row],[ID]],_01_CODIGOS_Y_COSTOS_xlsm[[Producto y N°]:[CODIGO]],2,0),"")</f>
        <v>0403008N</v>
      </c>
      <c r="O813" t="s">
        <v>1212</v>
      </c>
      <c r="AB813" s="12" t="str">
        <f>+LISTAS[[#This Row],[Codigo]]&amp;LISTAS[[#This Row],[Fabrica]]</f>
        <v>0403008NOTIA</v>
      </c>
      <c r="AC813" s="13" t="str">
        <f>+LISTAS[[#This Row],[Codigo]]</f>
        <v>0403008N</v>
      </c>
      <c r="AD813" s="13" t="str">
        <f>+LISTAS[[#This Row],[ID]]</f>
        <v>SEEGER DIN 4718</v>
      </c>
      <c r="AH813" s="36"/>
      <c r="AI813" s="37">
        <f>+LISTAS[[#This Row],[Precio]]+(LISTAS[[#This Row],[Precio]]*AH813)</f>
        <v>167.48</v>
      </c>
      <c r="AJ813" s="38">
        <f t="shared" si="12"/>
        <v>83.74</v>
      </c>
      <c r="AL813" s="35">
        <f>+AJ813/LISTAS[[#This Row],[COSTO]]-1</f>
        <v>2.4981744659164016</v>
      </c>
      <c r="AM813" t="str">
        <f>+LISTAS[[#This Row],[ID]]</f>
        <v>SEEGER DIN 4718</v>
      </c>
      <c r="AO813" s="43"/>
      <c r="AP813" s="39">
        <f>LISTAS[[#This Row],[COSTO]]+(LISTAS[[#This Row],[COSTO]]*AO813)</f>
        <v>23.938199999999998</v>
      </c>
      <c r="AQ813" s="44">
        <f>IF(AO813="",0,AP813/LISTAS[[#This Row],[VENTA NETA]]-1)</f>
        <v>0</v>
      </c>
      <c r="AS813" s="39">
        <v>27.302399999999999</v>
      </c>
      <c r="AT813" s="48">
        <f>+LISTAS[[#This Row],[COSTO]]/AS813-1</f>
        <v>-0.12321993670886078</v>
      </c>
      <c r="BA813" t="s">
        <v>1204</v>
      </c>
      <c r="BB813" s="36"/>
    </row>
    <row r="814" spans="1:54" x14ac:dyDescent="0.35">
      <c r="A814" s="7" t="s">
        <v>1214</v>
      </c>
      <c r="B814" t="s">
        <v>1204</v>
      </c>
      <c r="C814">
        <v>9</v>
      </c>
      <c r="D814" t="s">
        <v>1215</v>
      </c>
      <c r="E814" s="2">
        <v>178.56</v>
      </c>
      <c r="F814" s="7" t="str">
        <f>+_xlfn.XLOOKUP(LISTAS[[#This Row],[ID]],_01_CODIGOS_Y_COSTOS_xlsm[Producto y N°],_01_CODIGOS_Y_COSTOS_xlsm[FABRICA],"",0,1)</f>
        <v>OTIA</v>
      </c>
      <c r="G814" s="26">
        <f>LISTAS[[#This Row],[Precio]]*(1-0.46)</f>
        <v>96.42240000000001</v>
      </c>
      <c r="H814" s="1">
        <f>+_xlfn.XLOOKUP(LISTAS[[#This Row],[ID]],_01_CODIGOS_Y_COSTOS_xlsm[Producto y N°],_01_CODIGOS_Y_COSTOS_xlsm[COSTO],0,0,1)</f>
        <v>21.591200000000001</v>
      </c>
      <c r="I814" s="27">
        <f>+IFERROR(LISTAS[[#This Row],[VENTA NETA]]/LISTAS[[#This Row],[COSTO]]-1,0)</f>
        <v>3.4658194079069258</v>
      </c>
      <c r="J814" s="50" t="str">
        <f>IFERROR(VLOOKUP(LISTAS[[#This Row],[ID]],_01_CODIGOS_Y_COSTOS_xlsm[[Producto y N°]:[CODIGO]],2,0),"")</f>
        <v>0403009</v>
      </c>
      <c r="O814" t="s">
        <v>1214</v>
      </c>
      <c r="AB814" s="12" t="str">
        <f>+LISTAS[[#This Row],[Codigo]]&amp;LISTAS[[#This Row],[Fabrica]]</f>
        <v>0403009OTIA</v>
      </c>
      <c r="AC814" s="13" t="str">
        <f>+LISTAS[[#This Row],[Codigo]]</f>
        <v>0403009</v>
      </c>
      <c r="AD814" s="13" t="str">
        <f>+LISTAS[[#This Row],[ID]]</f>
        <v>SEEGER DIN 4719</v>
      </c>
      <c r="AH814" s="36"/>
      <c r="AI814" s="37">
        <f>+LISTAS[[#This Row],[Precio]]+(LISTAS[[#This Row],[Precio]]*AH814)</f>
        <v>178.56</v>
      </c>
      <c r="AJ814" s="38">
        <f t="shared" si="12"/>
        <v>89.28</v>
      </c>
      <c r="AL814" s="35">
        <f>+AJ814/LISTAS[[#This Row],[COSTO]]-1</f>
        <v>3.1350179702841894</v>
      </c>
      <c r="AM814" t="str">
        <f>+LISTAS[[#This Row],[ID]]</f>
        <v>SEEGER DIN 4719</v>
      </c>
      <c r="AO814" s="43"/>
      <c r="AP814" s="39">
        <f>LISTAS[[#This Row],[COSTO]]+(LISTAS[[#This Row],[COSTO]]*AO814)</f>
        <v>21.591200000000001</v>
      </c>
      <c r="AQ814" s="44">
        <f>IF(AO814="",0,AP814/LISTAS[[#This Row],[VENTA NETA]]-1)</f>
        <v>0</v>
      </c>
      <c r="AS814" s="39">
        <v>27.9102</v>
      </c>
      <c r="AT814" s="48">
        <f>+LISTAS[[#This Row],[COSTO]]/AS814-1</f>
        <v>-0.22640468359237842</v>
      </c>
      <c r="BA814" t="s">
        <v>1204</v>
      </c>
      <c r="BB814" s="36"/>
    </row>
    <row r="815" spans="1:54" x14ac:dyDescent="0.35">
      <c r="A815" s="7" t="s">
        <v>1216</v>
      </c>
      <c r="B815" t="s">
        <v>1204</v>
      </c>
      <c r="C815">
        <v>10</v>
      </c>
      <c r="D815" t="s">
        <v>1217</v>
      </c>
      <c r="E815" s="2">
        <v>201.12</v>
      </c>
      <c r="F815" s="7" t="str">
        <f>+_xlfn.XLOOKUP(LISTAS[[#This Row],[ID]],_01_CODIGOS_Y_COSTOS_xlsm[Producto y N°],_01_CODIGOS_Y_COSTOS_xlsm[FABRICA],"",0,1)</f>
        <v>OTIA</v>
      </c>
      <c r="G815" s="26">
        <f>LISTAS[[#This Row],[Precio]]*(1-0.46)</f>
        <v>108.60480000000001</v>
      </c>
      <c r="H815" s="1">
        <f>+_xlfn.XLOOKUP(LISTAS[[#This Row],[ID]],_01_CODIGOS_Y_COSTOS_xlsm[Producto y N°],_01_CODIGOS_Y_COSTOS_xlsm[COSTO],0,0,1)</f>
        <v>30.834</v>
      </c>
      <c r="I815" s="27">
        <f>+IFERROR(LISTAS[[#This Row],[VENTA NETA]]/LISTAS[[#This Row],[COSTO]]-1,0)</f>
        <v>2.5222416812609461</v>
      </c>
      <c r="J815" s="50" t="str">
        <f>IFERROR(VLOOKUP(LISTAS[[#This Row],[ID]],_01_CODIGOS_Y_COSTOS_xlsm[[Producto y N°]:[CODIGO]],2,0),"")</f>
        <v>0403010NH</v>
      </c>
      <c r="O815" t="s">
        <v>1216</v>
      </c>
      <c r="AB815" s="12" t="str">
        <f>+LISTAS[[#This Row],[Codigo]]&amp;LISTAS[[#This Row],[Fabrica]]</f>
        <v>0403010NHOTIA</v>
      </c>
      <c r="AC815" s="13" t="str">
        <f>+LISTAS[[#This Row],[Codigo]]</f>
        <v>0403010NH</v>
      </c>
      <c r="AD815" s="13" t="str">
        <f>+LISTAS[[#This Row],[ID]]</f>
        <v>SEEGER DIN 47110</v>
      </c>
      <c r="AH815" s="36"/>
      <c r="AI815" s="37">
        <f>+LISTAS[[#This Row],[Precio]]+(LISTAS[[#This Row],[Precio]]*AH815)</f>
        <v>201.12</v>
      </c>
      <c r="AJ815" s="38">
        <f t="shared" si="12"/>
        <v>100.56</v>
      </c>
      <c r="AL815" s="35">
        <f>+AJ815/LISTAS[[#This Row],[COSTO]]-1</f>
        <v>2.2613348900564314</v>
      </c>
      <c r="AM815" t="str">
        <f>+LISTAS[[#This Row],[ID]]</f>
        <v>SEEGER DIN 47110</v>
      </c>
      <c r="AO815" s="43"/>
      <c r="AP815" s="39">
        <f>LISTAS[[#This Row],[COSTO]]+(LISTAS[[#This Row],[COSTO]]*AO815)</f>
        <v>30.834</v>
      </c>
      <c r="AQ815" s="44">
        <f>IF(AO815="",0,AP815/LISTAS[[#This Row],[VENTA NETA]]-1)</f>
        <v>0</v>
      </c>
      <c r="AS815" s="39">
        <v>37.837800000000001</v>
      </c>
      <c r="AT815" s="48">
        <f>+LISTAS[[#This Row],[COSTO]]/AS815-1</f>
        <v>-0.18510061367204234</v>
      </c>
      <c r="BA815" t="s">
        <v>1204</v>
      </c>
      <c r="BB815" s="36"/>
    </row>
    <row r="816" spans="1:54" x14ac:dyDescent="0.35">
      <c r="A816" s="7" t="s">
        <v>1218</v>
      </c>
      <c r="B816" t="s">
        <v>1204</v>
      </c>
      <c r="C816">
        <v>11</v>
      </c>
      <c r="D816" t="s">
        <v>1219</v>
      </c>
      <c r="E816" s="2">
        <v>205.92</v>
      </c>
      <c r="F816" s="7" t="str">
        <f>+_xlfn.XLOOKUP(LISTAS[[#This Row],[ID]],_01_CODIGOS_Y_COSTOS_xlsm[Producto y N°],_01_CODIGOS_Y_COSTOS_xlsm[FABRICA],"",0,1)</f>
        <v>OTIA</v>
      </c>
      <c r="G816" s="26">
        <f>LISTAS[[#This Row],[Precio]]*(1-0.46)</f>
        <v>111.1968</v>
      </c>
      <c r="H816" s="1">
        <f>+_xlfn.XLOOKUP(LISTAS[[#This Row],[ID]],_01_CODIGOS_Y_COSTOS_xlsm[Producto y N°],_01_CODIGOS_Y_COSTOS_xlsm[COSTO],0,0,1)</f>
        <v>25.179300000000001</v>
      </c>
      <c r="I816" s="27">
        <f>+IFERROR(LISTAS[[#This Row],[VENTA NETA]]/LISTAS[[#This Row],[COSTO]]-1,0)</f>
        <v>3.4161990206240835</v>
      </c>
      <c r="J816" s="50" t="str">
        <f>IFERROR(VLOOKUP(LISTAS[[#This Row],[ID]],_01_CODIGOS_Y_COSTOS_xlsm[[Producto y N°]:[CODIGO]],2,0),"")</f>
        <v>0403011</v>
      </c>
      <c r="O816" t="s">
        <v>1218</v>
      </c>
      <c r="AB816" s="12" t="str">
        <f>+LISTAS[[#This Row],[Codigo]]&amp;LISTAS[[#This Row],[Fabrica]]</f>
        <v>0403011OTIA</v>
      </c>
      <c r="AC816" s="13" t="str">
        <f>+LISTAS[[#This Row],[Codigo]]</f>
        <v>0403011</v>
      </c>
      <c r="AD816" s="13" t="str">
        <f>+LISTAS[[#This Row],[ID]]</f>
        <v>SEEGER DIN 47111</v>
      </c>
      <c r="AH816" s="36"/>
      <c r="AI816" s="37">
        <f>+LISTAS[[#This Row],[Precio]]+(LISTAS[[#This Row],[Precio]]*AH816)</f>
        <v>205.92</v>
      </c>
      <c r="AJ816" s="38">
        <f t="shared" si="12"/>
        <v>102.96</v>
      </c>
      <c r="AL816" s="35">
        <f>+AJ816/LISTAS[[#This Row],[COSTO]]-1</f>
        <v>3.0890731672445222</v>
      </c>
      <c r="AM816" t="str">
        <f>+LISTAS[[#This Row],[ID]]</f>
        <v>SEEGER DIN 47111</v>
      </c>
      <c r="AO816" s="43"/>
      <c r="AP816" s="39">
        <f>LISTAS[[#This Row],[COSTO]]+(LISTAS[[#This Row],[COSTO]]*AO816)</f>
        <v>25.179300000000001</v>
      </c>
      <c r="AQ816" s="44">
        <f>IF(AO816="",0,AP816/LISTAS[[#This Row],[VENTA NETA]]-1)</f>
        <v>0</v>
      </c>
      <c r="AS816" s="39">
        <v>32.552399999999999</v>
      </c>
      <c r="AT816" s="48">
        <f>+LISTAS[[#This Row],[COSTO]]/AS816-1</f>
        <v>-0.22649942861355843</v>
      </c>
      <c r="BA816" t="s">
        <v>1204</v>
      </c>
      <c r="BB816" s="36"/>
    </row>
    <row r="817" spans="1:54" x14ac:dyDescent="0.35">
      <c r="A817" s="7" t="s">
        <v>1220</v>
      </c>
      <c r="B817" t="s">
        <v>1204</v>
      </c>
      <c r="C817">
        <v>12</v>
      </c>
      <c r="D817" t="s">
        <v>1221</v>
      </c>
      <c r="E817" s="2">
        <v>212.6</v>
      </c>
      <c r="F817" s="7" t="str">
        <f>+_xlfn.XLOOKUP(LISTAS[[#This Row],[ID]],_01_CODIGOS_Y_COSTOS_xlsm[Producto y N°],_01_CODIGOS_Y_COSTOS_xlsm[FABRICA],"",0,1)</f>
        <v>OTIA</v>
      </c>
      <c r="G817" s="26">
        <f>LISTAS[[#This Row],[Precio]]*(1-0.46)</f>
        <v>114.804</v>
      </c>
      <c r="H817" s="1">
        <f>+_xlfn.XLOOKUP(LISTAS[[#This Row],[ID]],_01_CODIGOS_Y_COSTOS_xlsm[Producto y N°],_01_CODIGOS_Y_COSTOS_xlsm[COSTO],0,0,1)</f>
        <v>39.636000000000003</v>
      </c>
      <c r="I817" s="27">
        <f>+IFERROR(LISTAS[[#This Row],[VENTA NETA]]/LISTAS[[#This Row],[COSTO]]-1,0)</f>
        <v>1.896457765667575</v>
      </c>
      <c r="J817" s="50" t="str">
        <f>IFERROR(VLOOKUP(LISTAS[[#This Row],[ID]],_01_CODIGOS_Y_COSTOS_xlsm[[Producto y N°]:[CODIGO]],2,0),"")</f>
        <v>0403012N</v>
      </c>
      <c r="O817" t="s">
        <v>1220</v>
      </c>
      <c r="AB817" s="12" t="str">
        <f>+LISTAS[[#This Row],[Codigo]]&amp;LISTAS[[#This Row],[Fabrica]]</f>
        <v>0403012NOTIA</v>
      </c>
      <c r="AC817" s="13" t="str">
        <f>+LISTAS[[#This Row],[Codigo]]</f>
        <v>0403012N</v>
      </c>
      <c r="AD817" s="13" t="str">
        <f>+LISTAS[[#This Row],[ID]]</f>
        <v>SEEGER DIN 47112</v>
      </c>
      <c r="AH817" s="36"/>
      <c r="AI817" s="37">
        <f>+LISTAS[[#This Row],[Precio]]+(LISTAS[[#This Row],[Precio]]*AH817)</f>
        <v>212.6</v>
      </c>
      <c r="AJ817" s="38">
        <f t="shared" si="12"/>
        <v>106.3</v>
      </c>
      <c r="AL817" s="35">
        <f>+AJ817/LISTAS[[#This Row],[COSTO]]-1</f>
        <v>1.6819053385810876</v>
      </c>
      <c r="AM817" t="str">
        <f>+LISTAS[[#This Row],[ID]]</f>
        <v>SEEGER DIN 47112</v>
      </c>
      <c r="AO817" s="43"/>
      <c r="AP817" s="39">
        <f>LISTAS[[#This Row],[COSTO]]+(LISTAS[[#This Row],[COSTO]]*AO817)</f>
        <v>39.636000000000003</v>
      </c>
      <c r="AQ817" s="44">
        <f>IF(AO817="",0,AP817/LISTAS[[#This Row],[VENTA NETA]]-1)</f>
        <v>0</v>
      </c>
      <c r="AS817" s="39">
        <v>43.362000000000002</v>
      </c>
      <c r="AT817" s="48">
        <f>+LISTAS[[#This Row],[COSTO]]/AS817-1</f>
        <v>-8.5927770859277719E-2</v>
      </c>
      <c r="BA817" t="s">
        <v>1204</v>
      </c>
      <c r="BB817" s="36"/>
    </row>
    <row r="818" spans="1:54" x14ac:dyDescent="0.35">
      <c r="A818" s="7" t="s">
        <v>1222</v>
      </c>
      <c r="B818" t="s">
        <v>1204</v>
      </c>
      <c r="C818">
        <v>13</v>
      </c>
      <c r="D818" t="s">
        <v>1223</v>
      </c>
      <c r="E818" s="2">
        <v>268.04000000000002</v>
      </c>
      <c r="F818" s="7" t="str">
        <f>+_xlfn.XLOOKUP(LISTAS[[#This Row],[ID]],_01_CODIGOS_Y_COSTOS_xlsm[Producto y N°],_01_CODIGOS_Y_COSTOS_xlsm[FABRICA],"",0,1)</f>
        <v>OTIA</v>
      </c>
      <c r="G818" s="26">
        <f>LISTAS[[#This Row],[Precio]]*(1-0.46)</f>
        <v>144.74160000000003</v>
      </c>
      <c r="H818" s="1">
        <f>+_xlfn.XLOOKUP(LISTAS[[#This Row],[ID]],_01_CODIGOS_Y_COSTOS_xlsm[Producto y N°],_01_CODIGOS_Y_COSTOS_xlsm[COSTO],0,0,1)</f>
        <v>32.522599999999997</v>
      </c>
      <c r="I818" s="27">
        <f>+IFERROR(LISTAS[[#This Row],[VENTA NETA]]/LISTAS[[#This Row],[COSTO]]-1,0)</f>
        <v>3.4504928880224845</v>
      </c>
      <c r="J818" s="50" t="str">
        <f>IFERROR(VLOOKUP(LISTAS[[#This Row],[ID]],_01_CODIGOS_Y_COSTOS_xlsm[[Producto y N°]:[CODIGO]],2,0),"")</f>
        <v>0403013</v>
      </c>
      <c r="O818" t="s">
        <v>1222</v>
      </c>
      <c r="AB818" s="12" t="str">
        <f>+LISTAS[[#This Row],[Codigo]]&amp;LISTAS[[#This Row],[Fabrica]]</f>
        <v>0403013OTIA</v>
      </c>
      <c r="AC818" s="13" t="str">
        <f>+LISTAS[[#This Row],[Codigo]]</f>
        <v>0403013</v>
      </c>
      <c r="AD818" s="13" t="str">
        <f>+LISTAS[[#This Row],[ID]]</f>
        <v>SEEGER DIN 47113</v>
      </c>
      <c r="AH818" s="36"/>
      <c r="AI818" s="37">
        <f>+LISTAS[[#This Row],[Precio]]+(LISTAS[[#This Row],[Precio]]*AH818)</f>
        <v>268.04000000000002</v>
      </c>
      <c r="AJ818" s="38">
        <f t="shared" si="12"/>
        <v>134.02000000000001</v>
      </c>
      <c r="AL818" s="35">
        <f>+AJ818/LISTAS[[#This Row],[COSTO]]-1</f>
        <v>3.120826748168966</v>
      </c>
      <c r="AM818" t="str">
        <f>+LISTAS[[#This Row],[ID]]</f>
        <v>SEEGER DIN 47113</v>
      </c>
      <c r="AO818" s="43"/>
      <c r="AP818" s="39">
        <f>LISTAS[[#This Row],[COSTO]]+(LISTAS[[#This Row],[COSTO]]*AO818)</f>
        <v>32.522599999999997</v>
      </c>
      <c r="AQ818" s="44">
        <f>IF(AO818="",0,AP818/LISTAS[[#This Row],[VENTA NETA]]-1)</f>
        <v>0</v>
      </c>
      <c r="AS818" s="39">
        <v>42.0428</v>
      </c>
      <c r="AT818" s="48">
        <f>+LISTAS[[#This Row],[COSTO]]/AS818-1</f>
        <v>-0.22644067474097829</v>
      </c>
      <c r="BA818" t="s">
        <v>1204</v>
      </c>
      <c r="BB818" s="36"/>
    </row>
    <row r="819" spans="1:54" x14ac:dyDescent="0.35">
      <c r="A819" s="7" t="s">
        <v>1224</v>
      </c>
      <c r="B819" t="s">
        <v>1204</v>
      </c>
      <c r="C819">
        <v>14</v>
      </c>
      <c r="D819" t="s">
        <v>1225</v>
      </c>
      <c r="E819" s="2">
        <v>268.04000000000002</v>
      </c>
      <c r="F819" s="7" t="str">
        <f>+_xlfn.XLOOKUP(LISTAS[[#This Row],[ID]],_01_CODIGOS_Y_COSTOS_xlsm[Producto y N°],_01_CODIGOS_Y_COSTOS_xlsm[FABRICA],"",0,1)</f>
        <v>OTIA</v>
      </c>
      <c r="G819" s="26">
        <f>LISTAS[[#This Row],[Precio]]*(1-0.46)</f>
        <v>144.74160000000003</v>
      </c>
      <c r="H819" s="1">
        <f>+_xlfn.XLOOKUP(LISTAS[[#This Row],[ID]],_01_CODIGOS_Y_COSTOS_xlsm[Producto y N°],_01_CODIGOS_Y_COSTOS_xlsm[COSTO],0,0,1)</f>
        <v>37.280299999999997</v>
      </c>
      <c r="I819" s="27">
        <f>+IFERROR(LISTAS[[#This Row],[VENTA NETA]]/LISTAS[[#This Row],[COSTO]]-1,0)</f>
        <v>2.8825224045943849</v>
      </c>
      <c r="J819" s="50" t="str">
        <f>IFERROR(VLOOKUP(LISTAS[[#This Row],[ID]],_01_CODIGOS_Y_COSTOS_xlsm[[Producto y N°]:[CODIGO]],2,0),"")</f>
        <v>0403014</v>
      </c>
      <c r="O819" t="s">
        <v>1224</v>
      </c>
      <c r="AB819" s="12" t="str">
        <f>+LISTAS[[#This Row],[Codigo]]&amp;LISTAS[[#This Row],[Fabrica]]</f>
        <v>0403014OTIA</v>
      </c>
      <c r="AC819" s="13" t="str">
        <f>+LISTAS[[#This Row],[Codigo]]</f>
        <v>0403014</v>
      </c>
      <c r="AD819" s="13" t="str">
        <f>+LISTAS[[#This Row],[ID]]</f>
        <v>SEEGER DIN 47114</v>
      </c>
      <c r="AH819" s="36"/>
      <c r="AI819" s="37">
        <f>+LISTAS[[#This Row],[Precio]]+(LISTAS[[#This Row],[Precio]]*AH819)</f>
        <v>268.04000000000002</v>
      </c>
      <c r="AJ819" s="38">
        <f t="shared" si="12"/>
        <v>134.02000000000001</v>
      </c>
      <c r="AL819" s="35">
        <f>+AJ819/LISTAS[[#This Row],[COSTO]]-1</f>
        <v>2.5949281524022076</v>
      </c>
      <c r="AM819" t="str">
        <f>+LISTAS[[#This Row],[ID]]</f>
        <v>SEEGER DIN 47114</v>
      </c>
      <c r="AO819" s="43"/>
      <c r="AP819" s="39">
        <f>LISTAS[[#This Row],[COSTO]]+(LISTAS[[#This Row],[COSTO]]*AO819)</f>
        <v>37.280299999999997</v>
      </c>
      <c r="AQ819" s="44">
        <f>IF(AO819="",0,AP819/LISTAS[[#This Row],[VENTA NETA]]-1)</f>
        <v>0</v>
      </c>
      <c r="AS819" s="39">
        <v>48.196100000000001</v>
      </c>
      <c r="AT819" s="48">
        <f>+LISTAS[[#This Row],[COSTO]]/AS819-1</f>
        <v>-0.22648720539628731</v>
      </c>
      <c r="BA819" t="s">
        <v>1204</v>
      </c>
      <c r="BB819" s="36"/>
    </row>
    <row r="820" spans="1:54" x14ac:dyDescent="0.35">
      <c r="A820" s="7" t="s">
        <v>1226</v>
      </c>
      <c r="B820" t="s">
        <v>1204</v>
      </c>
      <c r="C820">
        <v>15</v>
      </c>
      <c r="D820" t="s">
        <v>1227</v>
      </c>
      <c r="E820" s="2">
        <v>284.68</v>
      </c>
      <c r="F820" s="7" t="str">
        <f>+_xlfn.XLOOKUP(LISTAS[[#This Row],[ID]],_01_CODIGOS_Y_COSTOS_xlsm[Producto y N°],_01_CODIGOS_Y_COSTOS_xlsm[FABRICA],"",0,1)</f>
        <v>OTIA</v>
      </c>
      <c r="G820" s="26">
        <f>LISTAS[[#This Row],[Precio]]*(1-0.46)</f>
        <v>153.72720000000001</v>
      </c>
      <c r="H820" s="1">
        <f>+_xlfn.XLOOKUP(LISTAS[[#This Row],[ID]],_01_CODIGOS_Y_COSTOS_xlsm[Producto y N°],_01_CODIGOS_Y_COSTOS_xlsm[COSTO],0,0,1)</f>
        <v>44.479799999999997</v>
      </c>
      <c r="I820" s="27">
        <f>+IFERROR(LISTAS[[#This Row],[VENTA NETA]]/LISTAS[[#This Row],[COSTO]]-1,0)</f>
        <v>2.4561126623770795</v>
      </c>
      <c r="J820" s="50" t="str">
        <f>IFERROR(VLOOKUP(LISTAS[[#This Row],[ID]],_01_CODIGOS_Y_COSTOS_xlsm[[Producto y N°]:[CODIGO]],2,0),"")</f>
        <v>0403015NH</v>
      </c>
      <c r="O820" t="s">
        <v>1226</v>
      </c>
      <c r="AB820" s="12" t="str">
        <f>+LISTAS[[#This Row],[Codigo]]&amp;LISTAS[[#This Row],[Fabrica]]</f>
        <v>0403015NHOTIA</v>
      </c>
      <c r="AC820" s="13" t="str">
        <f>+LISTAS[[#This Row],[Codigo]]</f>
        <v>0403015NH</v>
      </c>
      <c r="AD820" s="13" t="str">
        <f>+LISTAS[[#This Row],[ID]]</f>
        <v>SEEGER DIN 47115</v>
      </c>
      <c r="AH820" s="36"/>
      <c r="AI820" s="37">
        <f>+LISTAS[[#This Row],[Precio]]+(LISTAS[[#This Row],[Precio]]*AH820)</f>
        <v>284.68</v>
      </c>
      <c r="AJ820" s="38">
        <f t="shared" si="12"/>
        <v>142.34</v>
      </c>
      <c r="AL820" s="35">
        <f>+AJ820/LISTAS[[#This Row],[COSTO]]-1</f>
        <v>2.2001043170158141</v>
      </c>
      <c r="AM820" t="str">
        <f>+LISTAS[[#This Row],[ID]]</f>
        <v>SEEGER DIN 47115</v>
      </c>
      <c r="AO820" s="43"/>
      <c r="AP820" s="39">
        <f>LISTAS[[#This Row],[COSTO]]+(LISTAS[[#This Row],[COSTO]]*AO820)</f>
        <v>44.479799999999997</v>
      </c>
      <c r="AQ820" s="44">
        <f>IF(AO820="",0,AP820/LISTAS[[#This Row],[VENTA NETA]]-1)</f>
        <v>0</v>
      </c>
      <c r="AS820" s="39">
        <v>53.773200000000003</v>
      </c>
      <c r="AT820" s="48">
        <f>+LISTAS[[#This Row],[COSTO]]/AS820-1</f>
        <v>-0.17282586864832306</v>
      </c>
      <c r="BA820" t="s">
        <v>1204</v>
      </c>
      <c r="BB820" s="36"/>
    </row>
    <row r="821" spans="1:54" x14ac:dyDescent="0.35">
      <c r="A821" s="7" t="s">
        <v>1228</v>
      </c>
      <c r="B821" t="s">
        <v>1204</v>
      </c>
      <c r="C821">
        <v>16</v>
      </c>
      <c r="D821" t="s">
        <v>1229</v>
      </c>
      <c r="E821" s="2">
        <v>293.2</v>
      </c>
      <c r="F821" s="7" t="str">
        <f>+_xlfn.XLOOKUP(LISTAS[[#This Row],[ID]],_01_CODIGOS_Y_COSTOS_xlsm[Producto y N°],_01_CODIGOS_Y_COSTOS_xlsm[FABRICA],"",0,1)</f>
        <v>OTIA</v>
      </c>
      <c r="G821" s="26">
        <f>LISTAS[[#This Row],[Precio]]*(1-0.46)</f>
        <v>158.328</v>
      </c>
      <c r="H821" s="1">
        <f>+_xlfn.XLOOKUP(LISTAS[[#This Row],[ID]],_01_CODIGOS_Y_COSTOS_xlsm[Producto y N°],_01_CODIGOS_Y_COSTOS_xlsm[COSTO],0,0,1)</f>
        <v>53.783999999999999</v>
      </c>
      <c r="I821" s="27">
        <f>+IFERROR(LISTAS[[#This Row],[VENTA NETA]]/LISTAS[[#This Row],[COSTO]]-1,0)</f>
        <v>1.9437751004016066</v>
      </c>
      <c r="J821" s="50" t="str">
        <f>IFERROR(VLOOKUP(LISTAS[[#This Row],[ID]],_01_CODIGOS_Y_COSTOS_xlsm[[Producto y N°]:[CODIGO]],2,0),"")</f>
        <v>0403016N</v>
      </c>
      <c r="O821" t="s">
        <v>1228</v>
      </c>
      <c r="AB821" s="12" t="str">
        <f>+LISTAS[[#This Row],[Codigo]]&amp;LISTAS[[#This Row],[Fabrica]]</f>
        <v>0403016NOTIA</v>
      </c>
      <c r="AC821" s="13" t="str">
        <f>+LISTAS[[#This Row],[Codigo]]</f>
        <v>0403016N</v>
      </c>
      <c r="AD821" s="13" t="str">
        <f>+LISTAS[[#This Row],[ID]]</f>
        <v>SEEGER DIN 47116</v>
      </c>
      <c r="AH821" s="36"/>
      <c r="AI821" s="37">
        <f>+LISTAS[[#This Row],[Precio]]+(LISTAS[[#This Row],[Precio]]*AH821)</f>
        <v>293.2</v>
      </c>
      <c r="AJ821" s="38">
        <f t="shared" si="12"/>
        <v>146.6</v>
      </c>
      <c r="AL821" s="35">
        <f>+AJ821/LISTAS[[#This Row],[COSTO]]-1</f>
        <v>1.7257176855570431</v>
      </c>
      <c r="AM821" t="str">
        <f>+LISTAS[[#This Row],[ID]]</f>
        <v>SEEGER DIN 47116</v>
      </c>
      <c r="AO821" s="43"/>
      <c r="AP821" s="39">
        <f>LISTAS[[#This Row],[COSTO]]+(LISTAS[[#This Row],[COSTO]]*AO821)</f>
        <v>53.783999999999999</v>
      </c>
      <c r="AQ821" s="44">
        <f>IF(AO821="",0,AP821/LISTAS[[#This Row],[VENTA NETA]]-1)</f>
        <v>0</v>
      </c>
      <c r="AS821" s="39">
        <v>57.104999999999997</v>
      </c>
      <c r="AT821" s="48">
        <f>+LISTAS[[#This Row],[COSTO]]/AS821-1</f>
        <v>-5.8156028368794299E-2</v>
      </c>
      <c r="BA821" t="s">
        <v>1204</v>
      </c>
      <c r="BB821" s="36"/>
    </row>
    <row r="822" spans="1:54" x14ac:dyDescent="0.35">
      <c r="A822" s="7" t="s">
        <v>1230</v>
      </c>
      <c r="B822" t="s">
        <v>1204</v>
      </c>
      <c r="C822">
        <v>17</v>
      </c>
      <c r="D822" t="s">
        <v>1231</v>
      </c>
      <c r="E822" s="2">
        <v>435.32</v>
      </c>
      <c r="F822" s="7" t="str">
        <f>+_xlfn.XLOOKUP(LISTAS[[#This Row],[ID]],_01_CODIGOS_Y_COSTOS_xlsm[Producto y N°],_01_CODIGOS_Y_COSTOS_xlsm[FABRICA],"",0,1)</f>
        <v>OTIA</v>
      </c>
      <c r="G822" s="26">
        <f>LISTAS[[#This Row],[Precio]]*(1-0.46)</f>
        <v>235.0728</v>
      </c>
      <c r="H822" s="1">
        <f>+_xlfn.XLOOKUP(LISTAS[[#This Row],[ID]],_01_CODIGOS_Y_COSTOS_xlsm[Producto y N°],_01_CODIGOS_Y_COSTOS_xlsm[COSTO],0,0,1)</f>
        <v>79.352999999999994</v>
      </c>
      <c r="I822" s="27">
        <f>+IFERROR(LISTAS[[#This Row],[VENTA NETA]]/LISTAS[[#This Row],[COSTO]]-1,0)</f>
        <v>1.9623681524328003</v>
      </c>
      <c r="J822" s="50" t="str">
        <f>IFERROR(VLOOKUP(LISTAS[[#This Row],[ID]],_01_CODIGOS_Y_COSTOS_xlsm[[Producto y N°]:[CODIGO]],2,0),"")</f>
        <v>0403017NH</v>
      </c>
      <c r="O822" t="s">
        <v>1230</v>
      </c>
      <c r="AB822" s="12" t="str">
        <f>+LISTAS[[#This Row],[Codigo]]&amp;LISTAS[[#This Row],[Fabrica]]</f>
        <v>0403017NHOTIA</v>
      </c>
      <c r="AC822" s="13" t="str">
        <f>+LISTAS[[#This Row],[Codigo]]</f>
        <v>0403017NH</v>
      </c>
      <c r="AD822" s="13" t="str">
        <f>+LISTAS[[#This Row],[ID]]</f>
        <v>SEEGER DIN 47117</v>
      </c>
      <c r="AH822" s="36"/>
      <c r="AI822" s="37">
        <f>+LISTAS[[#This Row],[Precio]]+(LISTAS[[#This Row],[Precio]]*AH822)</f>
        <v>435.32</v>
      </c>
      <c r="AJ822" s="38">
        <f t="shared" si="12"/>
        <v>217.66</v>
      </c>
      <c r="AL822" s="35">
        <f>+AJ822/LISTAS[[#This Row],[COSTO]]-1</f>
        <v>1.7429334744748153</v>
      </c>
      <c r="AM822" t="str">
        <f>+LISTAS[[#This Row],[ID]]</f>
        <v>SEEGER DIN 47117</v>
      </c>
      <c r="AO822" s="43"/>
      <c r="AP822" s="39">
        <f>LISTAS[[#This Row],[COSTO]]+(LISTAS[[#This Row],[COSTO]]*AO822)</f>
        <v>79.352999999999994</v>
      </c>
      <c r="AQ822" s="44">
        <f>IF(AO822="",0,AP822/LISTAS[[#This Row],[VENTA NETA]]-1)</f>
        <v>0</v>
      </c>
      <c r="AS822" s="39">
        <v>90.72</v>
      </c>
      <c r="AT822" s="48">
        <f>+LISTAS[[#This Row],[COSTO]]/AS822-1</f>
        <v>-0.12529761904761905</v>
      </c>
      <c r="BA822" t="s">
        <v>1204</v>
      </c>
      <c r="BB822" s="36"/>
    </row>
    <row r="823" spans="1:54" x14ac:dyDescent="0.35">
      <c r="A823" s="7" t="s">
        <v>1232</v>
      </c>
      <c r="B823" t="s">
        <v>1204</v>
      </c>
      <c r="C823">
        <v>18</v>
      </c>
      <c r="D823" t="s">
        <v>1233</v>
      </c>
      <c r="E823" s="2">
        <v>474</v>
      </c>
      <c r="F823" s="7" t="str">
        <f>+_xlfn.XLOOKUP(LISTAS[[#This Row],[ID]],_01_CODIGOS_Y_COSTOS_xlsm[Producto y N°],_01_CODIGOS_Y_COSTOS_xlsm[FABRICA],"",0,1)</f>
        <v>OTIA</v>
      </c>
      <c r="G823" s="26">
        <f>LISTAS[[#This Row],[Precio]]*(1-0.46)</f>
        <v>255.96</v>
      </c>
      <c r="H823" s="1">
        <f>+_xlfn.XLOOKUP(LISTAS[[#This Row],[ID]],_01_CODIGOS_Y_COSTOS_xlsm[Producto y N°],_01_CODIGOS_Y_COSTOS_xlsm[COSTO],0,0,1)</f>
        <v>87.2316</v>
      </c>
      <c r="I823" s="27">
        <f>+IFERROR(LISTAS[[#This Row],[VENTA NETA]]/LISTAS[[#This Row],[COSTO]]-1,0)</f>
        <v>1.9342577689736289</v>
      </c>
      <c r="J823" s="50" t="str">
        <f>IFERROR(VLOOKUP(LISTAS[[#This Row],[ID]],_01_CODIGOS_Y_COSTOS_xlsm[[Producto y N°]:[CODIGO]],2,0),"")</f>
        <v>0403018NH</v>
      </c>
      <c r="O823" t="s">
        <v>1232</v>
      </c>
      <c r="AB823" s="12" t="str">
        <f>+LISTAS[[#This Row],[Codigo]]&amp;LISTAS[[#This Row],[Fabrica]]</f>
        <v>0403018NHOTIA</v>
      </c>
      <c r="AC823" s="13" t="str">
        <f>+LISTAS[[#This Row],[Codigo]]</f>
        <v>0403018NH</v>
      </c>
      <c r="AD823" s="13" t="str">
        <f>+LISTAS[[#This Row],[ID]]</f>
        <v>SEEGER DIN 47118</v>
      </c>
      <c r="AH823" s="36"/>
      <c r="AI823" s="37">
        <f>+LISTAS[[#This Row],[Precio]]+(LISTAS[[#This Row],[Precio]]*AH823)</f>
        <v>474</v>
      </c>
      <c r="AJ823" s="38">
        <f t="shared" si="12"/>
        <v>237</v>
      </c>
      <c r="AL823" s="35">
        <f>+AJ823/LISTAS[[#This Row],[COSTO]]-1</f>
        <v>1.7169053416422488</v>
      </c>
      <c r="AM823" t="str">
        <f>+LISTAS[[#This Row],[ID]]</f>
        <v>SEEGER DIN 47118</v>
      </c>
      <c r="AO823" s="43"/>
      <c r="AP823" s="39">
        <f>LISTAS[[#This Row],[COSTO]]+(LISTAS[[#This Row],[COSTO]]*AO823)</f>
        <v>87.2316</v>
      </c>
      <c r="AQ823" s="44">
        <f>IF(AO823="",0,AP823/LISTAS[[#This Row],[VENTA NETA]]-1)</f>
        <v>0</v>
      </c>
      <c r="AS823" s="39">
        <v>99.9</v>
      </c>
      <c r="AT823" s="48">
        <f>+LISTAS[[#This Row],[COSTO]]/AS823-1</f>
        <v>-0.1268108108108108</v>
      </c>
      <c r="BA823" t="s">
        <v>1204</v>
      </c>
      <c r="BB823" s="36"/>
    </row>
    <row r="824" spans="1:54" x14ac:dyDescent="0.35">
      <c r="A824" s="7" t="s">
        <v>1234</v>
      </c>
      <c r="B824" t="s">
        <v>1204</v>
      </c>
      <c r="C824">
        <v>19</v>
      </c>
      <c r="D824" t="s">
        <v>1235</v>
      </c>
      <c r="E824" s="2">
        <v>601.61</v>
      </c>
      <c r="F824" s="7" t="str">
        <f>+_xlfn.XLOOKUP(LISTAS[[#This Row],[ID]],_01_CODIGOS_Y_COSTOS_xlsm[Producto y N°],_01_CODIGOS_Y_COSTOS_xlsm[FABRICA],"",0,1)</f>
        <v>OTIA</v>
      </c>
      <c r="G824" s="26">
        <f>LISTAS[[#This Row],[Precio]]*(1-0.46)</f>
        <v>324.86940000000004</v>
      </c>
      <c r="H824" s="1">
        <f>+_xlfn.XLOOKUP(LISTAS[[#This Row],[ID]],_01_CODIGOS_Y_COSTOS_xlsm[Producto y N°],_01_CODIGOS_Y_COSTOS_xlsm[COSTO],0,0,1)</f>
        <v>107.352</v>
      </c>
      <c r="I824" s="27">
        <f>+IFERROR(LISTAS[[#This Row],[VENTA NETA]]/LISTAS[[#This Row],[COSTO]]-1,0)</f>
        <v>2.0262072434607648</v>
      </c>
      <c r="J824" s="50" t="str">
        <f>IFERROR(VLOOKUP(LISTAS[[#This Row],[ID]],_01_CODIGOS_Y_COSTOS_xlsm[[Producto y N°]:[CODIGO]],2,0),"")</f>
        <v>0403019NH</v>
      </c>
      <c r="O824" t="s">
        <v>1234</v>
      </c>
      <c r="AB824" s="12" t="str">
        <f>+LISTAS[[#This Row],[Codigo]]&amp;LISTAS[[#This Row],[Fabrica]]</f>
        <v>0403019NHOTIA</v>
      </c>
      <c r="AC824" s="13" t="str">
        <f>+LISTAS[[#This Row],[Codigo]]</f>
        <v>0403019NH</v>
      </c>
      <c r="AD824" s="13" t="str">
        <f>+LISTAS[[#This Row],[ID]]</f>
        <v>SEEGER DIN 47119</v>
      </c>
      <c r="AH824" s="36"/>
      <c r="AI824" s="37">
        <f>+LISTAS[[#This Row],[Precio]]+(LISTAS[[#This Row],[Precio]]*AH824)</f>
        <v>601.61</v>
      </c>
      <c r="AJ824" s="38">
        <f t="shared" si="12"/>
        <v>300.80500000000001</v>
      </c>
      <c r="AL824" s="35">
        <f>+AJ824/LISTAS[[#This Row],[COSTO]]-1</f>
        <v>1.8020437439451524</v>
      </c>
      <c r="AM824" t="str">
        <f>+LISTAS[[#This Row],[ID]]</f>
        <v>SEEGER DIN 47119</v>
      </c>
      <c r="AO824" s="43"/>
      <c r="AP824" s="39">
        <f>LISTAS[[#This Row],[COSTO]]+(LISTAS[[#This Row],[COSTO]]*AO824)</f>
        <v>107.352</v>
      </c>
      <c r="AQ824" s="44">
        <f>IF(AO824="",0,AP824/LISTAS[[#This Row],[VENTA NETA]]-1)</f>
        <v>0</v>
      </c>
      <c r="AS824" s="39">
        <v>120.42</v>
      </c>
      <c r="AT824" s="48">
        <f>+LISTAS[[#This Row],[COSTO]]/AS824-1</f>
        <v>-0.10852017937219727</v>
      </c>
      <c r="BA824" t="s">
        <v>1204</v>
      </c>
      <c r="BB824" s="36"/>
    </row>
    <row r="825" spans="1:54" x14ac:dyDescent="0.35">
      <c r="A825" s="7" t="s">
        <v>1236</v>
      </c>
      <c r="B825" t="s">
        <v>1204</v>
      </c>
      <c r="C825">
        <v>20</v>
      </c>
      <c r="D825" t="s">
        <v>1237</v>
      </c>
      <c r="E825" s="2">
        <v>552.72</v>
      </c>
      <c r="F825" s="7" t="str">
        <f>+_xlfn.XLOOKUP(LISTAS[[#This Row],[ID]],_01_CODIGOS_Y_COSTOS_xlsm[Producto y N°],_01_CODIGOS_Y_COSTOS_xlsm[FABRICA],"",0,1)</f>
        <v>OTIA</v>
      </c>
      <c r="G825" s="26">
        <f>LISTAS[[#This Row],[Precio]]*(1-0.46)</f>
        <v>298.46880000000004</v>
      </c>
      <c r="H825" s="1">
        <f>+_xlfn.XLOOKUP(LISTAS[[#This Row],[ID]],_01_CODIGOS_Y_COSTOS_xlsm[Producto y N°],_01_CODIGOS_Y_COSTOS_xlsm[COSTO],0,0,1)</f>
        <v>89.802000000000007</v>
      </c>
      <c r="I825" s="27">
        <f>+IFERROR(LISTAS[[#This Row],[VENTA NETA]]/LISTAS[[#This Row],[COSTO]]-1,0)</f>
        <v>2.3236319903788338</v>
      </c>
      <c r="J825" s="50" t="str">
        <f>IFERROR(VLOOKUP(LISTAS[[#This Row],[ID]],_01_CODIGOS_Y_COSTOS_xlsm[[Producto y N°]:[CODIGO]],2,0),"")</f>
        <v>0403020NH</v>
      </c>
      <c r="O825" t="s">
        <v>1236</v>
      </c>
      <c r="AB825" s="12" t="str">
        <f>+LISTAS[[#This Row],[Codigo]]&amp;LISTAS[[#This Row],[Fabrica]]</f>
        <v>0403020NHOTIA</v>
      </c>
      <c r="AC825" s="13" t="str">
        <f>+LISTAS[[#This Row],[Codigo]]</f>
        <v>0403020NH</v>
      </c>
      <c r="AD825" s="13" t="str">
        <f>+LISTAS[[#This Row],[ID]]</f>
        <v>SEEGER DIN 47120</v>
      </c>
      <c r="AH825" s="36"/>
      <c r="AI825" s="37">
        <f>+LISTAS[[#This Row],[Precio]]+(LISTAS[[#This Row],[Precio]]*AH825)</f>
        <v>552.72</v>
      </c>
      <c r="AJ825" s="38">
        <f t="shared" si="12"/>
        <v>276.36</v>
      </c>
      <c r="AL825" s="35">
        <f>+AJ825/LISTAS[[#This Row],[COSTO]]-1</f>
        <v>2.0774370281285495</v>
      </c>
      <c r="AM825" t="str">
        <f>+LISTAS[[#This Row],[ID]]</f>
        <v>SEEGER DIN 47120</v>
      </c>
      <c r="AO825" s="43"/>
      <c r="AP825" s="39">
        <f>LISTAS[[#This Row],[COSTO]]+(LISTAS[[#This Row],[COSTO]]*AO825)</f>
        <v>89.802000000000007</v>
      </c>
      <c r="AQ825" s="44">
        <f>IF(AO825="",0,AP825/LISTAS[[#This Row],[VENTA NETA]]-1)</f>
        <v>0</v>
      </c>
      <c r="AS825" s="39">
        <v>98.82</v>
      </c>
      <c r="AT825" s="48">
        <f>+LISTAS[[#This Row],[COSTO]]/AS825-1</f>
        <v>-9.1256830601092798E-2</v>
      </c>
      <c r="BA825" t="s">
        <v>1204</v>
      </c>
      <c r="BB825" s="36"/>
    </row>
    <row r="826" spans="1:54" x14ac:dyDescent="0.35">
      <c r="A826" s="7" t="s">
        <v>1238</v>
      </c>
      <c r="B826" t="s">
        <v>1204</v>
      </c>
      <c r="C826">
        <v>21</v>
      </c>
      <c r="D826" t="s">
        <v>1239</v>
      </c>
      <c r="E826" s="2">
        <v>641.48</v>
      </c>
      <c r="F826" s="7" t="str">
        <f>+_xlfn.XLOOKUP(LISTAS[[#This Row],[ID]],_01_CODIGOS_Y_COSTOS_xlsm[Producto y N°],_01_CODIGOS_Y_COSTOS_xlsm[FABRICA],"",0,1)</f>
        <v>OTIA</v>
      </c>
      <c r="G826" s="26">
        <f>LISTAS[[#This Row],[Precio]]*(1-0.46)</f>
        <v>346.39920000000001</v>
      </c>
      <c r="H826" s="1">
        <f>+_xlfn.XLOOKUP(LISTAS[[#This Row],[ID]],_01_CODIGOS_Y_COSTOS_xlsm[Producto y N°],_01_CODIGOS_Y_COSTOS_xlsm[COSTO],0,0,1)</f>
        <v>89.2102</v>
      </c>
      <c r="I826" s="27">
        <f>+IFERROR(LISTAS[[#This Row],[VENTA NETA]]/LISTAS[[#This Row],[COSTO]]-1,0)</f>
        <v>2.8829550880953074</v>
      </c>
      <c r="J826" s="50" t="str">
        <f>IFERROR(VLOOKUP(LISTAS[[#This Row],[ID]],_01_CODIGOS_Y_COSTOS_xlsm[[Producto y N°]:[CODIGO]],2,0),"")</f>
        <v>0403021</v>
      </c>
      <c r="O826" t="s">
        <v>1238</v>
      </c>
      <c r="AB826" s="12" t="str">
        <f>+LISTAS[[#This Row],[Codigo]]&amp;LISTAS[[#This Row],[Fabrica]]</f>
        <v>0403021OTIA</v>
      </c>
      <c r="AC826" s="13" t="str">
        <f>+LISTAS[[#This Row],[Codigo]]</f>
        <v>0403021</v>
      </c>
      <c r="AD826" s="13" t="str">
        <f>+LISTAS[[#This Row],[ID]]</f>
        <v>SEEGER DIN 47121</v>
      </c>
      <c r="AH826" s="36"/>
      <c r="AI826" s="37">
        <f>+LISTAS[[#This Row],[Precio]]+(LISTAS[[#This Row],[Precio]]*AH826)</f>
        <v>641.48</v>
      </c>
      <c r="AJ826" s="38">
        <f t="shared" si="12"/>
        <v>320.74</v>
      </c>
      <c r="AL826" s="35">
        <f>+AJ826/LISTAS[[#This Row],[COSTO]]-1</f>
        <v>2.5953287852734328</v>
      </c>
      <c r="AM826" t="str">
        <f>+LISTAS[[#This Row],[ID]]</f>
        <v>SEEGER DIN 47121</v>
      </c>
      <c r="AO826" s="43"/>
      <c r="AP826" s="39">
        <f>LISTAS[[#This Row],[COSTO]]+(LISTAS[[#This Row],[COSTO]]*AO826)</f>
        <v>89.2102</v>
      </c>
      <c r="AQ826" s="44">
        <f>IF(AO826="",0,AP826/LISTAS[[#This Row],[VENTA NETA]]-1)</f>
        <v>0</v>
      </c>
      <c r="AS826" s="39">
        <v>117.4221</v>
      </c>
      <c r="AT826" s="48">
        <f>+LISTAS[[#This Row],[COSTO]]/AS826-1</f>
        <v>-0.24026056423790754</v>
      </c>
      <c r="BA826" t="s">
        <v>1204</v>
      </c>
      <c r="BB826" s="36"/>
    </row>
    <row r="827" spans="1:54" x14ac:dyDescent="0.35">
      <c r="A827" s="7" t="s">
        <v>1240</v>
      </c>
      <c r="B827" t="s">
        <v>1204</v>
      </c>
      <c r="C827">
        <v>22</v>
      </c>
      <c r="D827" t="s">
        <v>1241</v>
      </c>
      <c r="E827" s="2">
        <v>661.44</v>
      </c>
      <c r="F827" s="7" t="str">
        <f>+_xlfn.XLOOKUP(LISTAS[[#This Row],[ID]],_01_CODIGOS_Y_COSTOS_xlsm[Producto y N°],_01_CODIGOS_Y_COSTOS_xlsm[FABRICA],"",0,1)</f>
        <v>OTIA</v>
      </c>
      <c r="G827" s="26">
        <f>LISTAS[[#This Row],[Precio]]*(1-0.46)</f>
        <v>357.17760000000004</v>
      </c>
      <c r="H827" s="1">
        <f>+_xlfn.XLOOKUP(LISTAS[[#This Row],[ID]],_01_CODIGOS_Y_COSTOS_xlsm[Producto y N°],_01_CODIGOS_Y_COSTOS_xlsm[COSTO],0,0,1)</f>
        <v>97.400300000000001</v>
      </c>
      <c r="I827" s="27">
        <f>+IFERROR(LISTAS[[#This Row],[VENTA NETA]]/LISTAS[[#This Row],[COSTO]]-1,0)</f>
        <v>2.6671098548977779</v>
      </c>
      <c r="J827" s="50" t="str">
        <f>IFERROR(VLOOKUP(LISTAS[[#This Row],[ID]],_01_CODIGOS_Y_COSTOS_xlsm[[Producto y N°]:[CODIGO]],2,0),"")</f>
        <v>0403022N</v>
      </c>
      <c r="O827" t="s">
        <v>1240</v>
      </c>
      <c r="AB827" s="12" t="str">
        <f>+LISTAS[[#This Row],[Codigo]]&amp;LISTAS[[#This Row],[Fabrica]]</f>
        <v>0403022NOTIA</v>
      </c>
      <c r="AC827" s="13" t="str">
        <f>+LISTAS[[#This Row],[Codigo]]</f>
        <v>0403022N</v>
      </c>
      <c r="AD827" s="13" t="str">
        <f>+LISTAS[[#This Row],[ID]]</f>
        <v>SEEGER DIN 47122</v>
      </c>
      <c r="AH827" s="36"/>
      <c r="AI827" s="37">
        <f>+LISTAS[[#This Row],[Precio]]+(LISTAS[[#This Row],[Precio]]*AH827)</f>
        <v>661.44</v>
      </c>
      <c r="AJ827" s="38">
        <f t="shared" si="12"/>
        <v>330.72</v>
      </c>
      <c r="AL827" s="35">
        <f>+AJ827/LISTAS[[#This Row],[COSTO]]-1</f>
        <v>2.3954720878683129</v>
      </c>
      <c r="AM827" t="str">
        <f>+LISTAS[[#This Row],[ID]]</f>
        <v>SEEGER DIN 47122</v>
      </c>
      <c r="AO827" s="43"/>
      <c r="AP827" s="39">
        <f>LISTAS[[#This Row],[COSTO]]+(LISTAS[[#This Row],[COSTO]]*AO827)</f>
        <v>97.400300000000001</v>
      </c>
      <c r="AQ827" s="44">
        <f>IF(AO827="",0,AP827/LISTAS[[#This Row],[VENTA NETA]]-1)</f>
        <v>0</v>
      </c>
      <c r="AS827" s="39">
        <v>145.26</v>
      </c>
      <c r="AT827" s="48">
        <f>+LISTAS[[#This Row],[COSTO]]/AS827-1</f>
        <v>-0.32947611179953185</v>
      </c>
      <c r="BA827" t="s">
        <v>1204</v>
      </c>
      <c r="BB827" s="36"/>
    </row>
    <row r="828" spans="1:54" x14ac:dyDescent="0.35">
      <c r="A828" s="7" t="s">
        <v>1242</v>
      </c>
      <c r="B828" t="s">
        <v>1204</v>
      </c>
      <c r="C828">
        <v>23</v>
      </c>
      <c r="D828" t="s">
        <v>1243</v>
      </c>
      <c r="E828" s="2">
        <v>661.44</v>
      </c>
      <c r="F828" s="7" t="str">
        <f>+_xlfn.XLOOKUP(LISTAS[[#This Row],[ID]],_01_CODIGOS_Y_COSTOS_xlsm[Producto y N°],_01_CODIGOS_Y_COSTOS_xlsm[FABRICA],"",0,1)</f>
        <v>OTIA</v>
      </c>
      <c r="G828" s="26">
        <f>LISTAS[[#This Row],[Precio]]*(1-0.46)</f>
        <v>357.17760000000004</v>
      </c>
      <c r="H828" s="1">
        <f>+_xlfn.XLOOKUP(LISTAS[[#This Row],[ID]],_01_CODIGOS_Y_COSTOS_xlsm[Producto y N°],_01_CODIGOS_Y_COSTOS_xlsm[COSTO],0,0,1)</f>
        <v>127.71</v>
      </c>
      <c r="I828" s="27">
        <f>+IFERROR(LISTAS[[#This Row],[VENTA NETA]]/LISTAS[[#This Row],[COSTO]]-1,0)</f>
        <v>1.7967864693446094</v>
      </c>
      <c r="J828" s="50" t="str">
        <f>IFERROR(VLOOKUP(LISTAS[[#This Row],[ID]],_01_CODIGOS_Y_COSTOS_xlsm[[Producto y N°]:[CODIGO]],2,0),"")</f>
        <v>0403023N</v>
      </c>
      <c r="O828" t="s">
        <v>1242</v>
      </c>
      <c r="AB828" s="12" t="str">
        <f>+LISTAS[[#This Row],[Codigo]]&amp;LISTAS[[#This Row],[Fabrica]]</f>
        <v>0403023NOTIA</v>
      </c>
      <c r="AC828" s="13" t="str">
        <f>+LISTAS[[#This Row],[Codigo]]</f>
        <v>0403023N</v>
      </c>
      <c r="AD828" s="13" t="str">
        <f>+LISTAS[[#This Row],[ID]]</f>
        <v>SEEGER DIN 47123</v>
      </c>
      <c r="AH828" s="36"/>
      <c r="AI828" s="37">
        <f>+LISTAS[[#This Row],[Precio]]+(LISTAS[[#This Row],[Precio]]*AH828)</f>
        <v>661.44</v>
      </c>
      <c r="AJ828" s="38">
        <f t="shared" si="12"/>
        <v>330.72</v>
      </c>
      <c r="AL828" s="35">
        <f>+AJ828/LISTAS[[#This Row],[COSTO]]-1</f>
        <v>1.5896171012450084</v>
      </c>
      <c r="AM828" t="str">
        <f>+LISTAS[[#This Row],[ID]]</f>
        <v>SEEGER DIN 47123</v>
      </c>
      <c r="AO828" s="43"/>
      <c r="AP828" s="39">
        <f>LISTAS[[#This Row],[COSTO]]+(LISTAS[[#This Row],[COSTO]]*AO828)</f>
        <v>127.71</v>
      </c>
      <c r="AQ828" s="44">
        <f>IF(AO828="",0,AP828/LISTAS[[#This Row],[VENTA NETA]]-1)</f>
        <v>0</v>
      </c>
      <c r="AS828" s="39">
        <v>133.91999999999999</v>
      </c>
      <c r="AT828" s="48">
        <f>+LISTAS[[#This Row],[COSTO]]/AS828-1</f>
        <v>-4.6370967741935387E-2</v>
      </c>
      <c r="BA828" t="s">
        <v>1204</v>
      </c>
      <c r="BB828" s="36"/>
    </row>
    <row r="829" spans="1:54" x14ac:dyDescent="0.35">
      <c r="A829" s="7" t="s">
        <v>1244</v>
      </c>
      <c r="B829" t="s">
        <v>1204</v>
      </c>
      <c r="C829">
        <v>24</v>
      </c>
      <c r="D829" t="s">
        <v>1245</v>
      </c>
      <c r="E829" s="2">
        <v>766.46</v>
      </c>
      <c r="F829" s="7" t="str">
        <f>+_xlfn.XLOOKUP(LISTAS[[#This Row],[ID]],_01_CODIGOS_Y_COSTOS_xlsm[Producto y N°],_01_CODIGOS_Y_COSTOS_xlsm[FABRICA],"",0,1)</f>
        <v>OTIA</v>
      </c>
      <c r="G829" s="26">
        <f>LISTAS[[#This Row],[Precio]]*(1-0.46)</f>
        <v>413.88840000000005</v>
      </c>
      <c r="H829" s="1">
        <f>+_xlfn.XLOOKUP(LISTAS[[#This Row],[ID]],_01_CODIGOS_Y_COSTOS_xlsm[Producto y N°],_01_CODIGOS_Y_COSTOS_xlsm[COSTO],0,0,1)</f>
        <v>156.85919999999999</v>
      </c>
      <c r="I829" s="27">
        <f>+IFERROR(LISTAS[[#This Row],[VENTA NETA]]/LISTAS[[#This Row],[COSTO]]-1,0)</f>
        <v>1.6385981823189208</v>
      </c>
      <c r="J829" s="50" t="str">
        <f>IFERROR(VLOOKUP(LISTAS[[#This Row],[ID]],_01_CODIGOS_Y_COSTOS_xlsm[[Producto y N°]:[CODIGO]],2,0),"")</f>
        <v>0403024N</v>
      </c>
      <c r="O829" t="s">
        <v>1244</v>
      </c>
      <c r="AB829" s="12" t="str">
        <f>+LISTAS[[#This Row],[Codigo]]&amp;LISTAS[[#This Row],[Fabrica]]</f>
        <v>0403024NOTIA</v>
      </c>
      <c r="AC829" s="13" t="str">
        <f>+LISTAS[[#This Row],[Codigo]]</f>
        <v>0403024N</v>
      </c>
      <c r="AD829" s="13" t="str">
        <f>+LISTAS[[#This Row],[ID]]</f>
        <v>SEEGER DIN 47124</v>
      </c>
      <c r="AH829" s="36"/>
      <c r="AI829" s="37">
        <f>+LISTAS[[#This Row],[Precio]]+(LISTAS[[#This Row],[Precio]]*AH829)</f>
        <v>766.46</v>
      </c>
      <c r="AJ829" s="38">
        <f t="shared" si="12"/>
        <v>383.23</v>
      </c>
      <c r="AL829" s="35">
        <f>+AJ829/LISTAS[[#This Row],[COSTO]]-1</f>
        <v>1.4431464651101118</v>
      </c>
      <c r="AM829" t="str">
        <f>+LISTAS[[#This Row],[ID]]</f>
        <v>SEEGER DIN 47124</v>
      </c>
      <c r="AO829" s="43"/>
      <c r="AP829" s="39">
        <f>LISTAS[[#This Row],[COSTO]]+(LISTAS[[#This Row],[COSTO]]*AO829)</f>
        <v>156.85919999999999</v>
      </c>
      <c r="AQ829" s="44">
        <f>IF(AO829="",0,AP829/LISTAS[[#This Row],[VENTA NETA]]-1)</f>
        <v>0</v>
      </c>
      <c r="AS829" s="39">
        <v>169.02</v>
      </c>
      <c r="AT829" s="48">
        <f>+LISTAS[[#This Row],[COSTO]]/AS829-1</f>
        <v>-7.1948881789137498E-2</v>
      </c>
      <c r="BA829" t="s">
        <v>1204</v>
      </c>
      <c r="BB829" s="36"/>
    </row>
    <row r="830" spans="1:54" x14ac:dyDescent="0.35">
      <c r="A830" s="7" t="s">
        <v>1246</v>
      </c>
      <c r="B830" t="s">
        <v>1204</v>
      </c>
      <c r="C830">
        <v>25</v>
      </c>
      <c r="D830" t="s">
        <v>1247</v>
      </c>
      <c r="E830" s="2">
        <v>688.8</v>
      </c>
      <c r="F830" s="7" t="str">
        <f>+_xlfn.XLOOKUP(LISTAS[[#This Row],[ID]],_01_CODIGOS_Y_COSTOS_xlsm[Producto y N°],_01_CODIGOS_Y_COSTOS_xlsm[FABRICA],"",0,1)</f>
        <v>OTIA</v>
      </c>
      <c r="G830" s="26">
        <f>LISTAS[[#This Row],[Precio]]*(1-0.46)</f>
        <v>371.952</v>
      </c>
      <c r="H830" s="1">
        <f>+_xlfn.XLOOKUP(LISTAS[[#This Row],[ID]],_01_CODIGOS_Y_COSTOS_xlsm[Producto y N°],_01_CODIGOS_Y_COSTOS_xlsm[COSTO],0,0,1)</f>
        <v>114.858</v>
      </c>
      <c r="I830" s="27">
        <f>+IFERROR(LISTAS[[#This Row],[VENTA NETA]]/LISTAS[[#This Row],[COSTO]]-1,0)</f>
        <v>2.23836389280677</v>
      </c>
      <c r="J830" s="50" t="str">
        <f>IFERROR(VLOOKUP(LISTAS[[#This Row],[ID]],_01_CODIGOS_Y_COSTOS_xlsm[[Producto y N°]:[CODIGO]],2,0),"")</f>
        <v>0403025NH</v>
      </c>
      <c r="O830" t="s">
        <v>1246</v>
      </c>
      <c r="AB830" s="12" t="str">
        <f>+LISTAS[[#This Row],[Codigo]]&amp;LISTAS[[#This Row],[Fabrica]]</f>
        <v>0403025NHOTIA</v>
      </c>
      <c r="AC830" s="13" t="str">
        <f>+LISTAS[[#This Row],[Codigo]]</f>
        <v>0403025NH</v>
      </c>
      <c r="AD830" s="13" t="str">
        <f>+LISTAS[[#This Row],[ID]]</f>
        <v>SEEGER DIN 47125</v>
      </c>
      <c r="AH830" s="36"/>
      <c r="AI830" s="37">
        <f>+LISTAS[[#This Row],[Precio]]+(LISTAS[[#This Row],[Precio]]*AH830)</f>
        <v>688.8</v>
      </c>
      <c r="AJ830" s="38">
        <f t="shared" si="12"/>
        <v>344.4</v>
      </c>
      <c r="AL830" s="35">
        <f>+AJ830/LISTAS[[#This Row],[COSTO]]-1</f>
        <v>1.9984850859321943</v>
      </c>
      <c r="AM830" t="str">
        <f>+LISTAS[[#This Row],[ID]]</f>
        <v>SEEGER DIN 47125</v>
      </c>
      <c r="AO830" s="43"/>
      <c r="AP830" s="39">
        <f>LISTAS[[#This Row],[COSTO]]+(LISTAS[[#This Row],[COSTO]]*AO830)</f>
        <v>114.858</v>
      </c>
      <c r="AQ830" s="44">
        <f>IF(AO830="",0,AP830/LISTAS[[#This Row],[VENTA NETA]]-1)</f>
        <v>0</v>
      </c>
      <c r="AS830" s="39">
        <v>125.28</v>
      </c>
      <c r="AT830" s="48">
        <f>+LISTAS[[#This Row],[COSTO]]/AS830-1</f>
        <v>-8.3189655172413723E-2</v>
      </c>
      <c r="BA830" t="s">
        <v>1204</v>
      </c>
      <c r="BB830" s="36"/>
    </row>
    <row r="831" spans="1:54" x14ac:dyDescent="0.35">
      <c r="A831" s="7" t="s">
        <v>1248</v>
      </c>
      <c r="B831" t="s">
        <v>1204</v>
      </c>
      <c r="C831">
        <v>26</v>
      </c>
      <c r="D831" t="s">
        <v>1249</v>
      </c>
      <c r="E831" s="2">
        <v>751.64</v>
      </c>
      <c r="F831" s="7" t="str">
        <f>+_xlfn.XLOOKUP(LISTAS[[#This Row],[ID]],_01_CODIGOS_Y_COSTOS_xlsm[Producto y N°],_01_CODIGOS_Y_COSTOS_xlsm[FABRICA],"",0,1)</f>
        <v>OTIA</v>
      </c>
      <c r="G831" s="26">
        <f>LISTAS[[#This Row],[Precio]]*(1-0.46)</f>
        <v>405.88560000000001</v>
      </c>
      <c r="H831" s="1">
        <f>+_xlfn.XLOOKUP(LISTAS[[#This Row],[ID]],_01_CODIGOS_Y_COSTOS_xlsm[Producto y N°],_01_CODIGOS_Y_COSTOS_xlsm[COSTO],0,0,1)</f>
        <v>114.9485</v>
      </c>
      <c r="I831" s="27">
        <f>+IFERROR(LISTAS[[#This Row],[VENTA NETA]]/LISTAS[[#This Row],[COSTO]]-1,0)</f>
        <v>2.5310212834443253</v>
      </c>
      <c r="J831" s="50" t="str">
        <f>IFERROR(VLOOKUP(LISTAS[[#This Row],[ID]],_01_CODIGOS_Y_COSTOS_xlsm[[Producto y N°]:[CODIGO]],2,0),"")</f>
        <v>0403026</v>
      </c>
      <c r="O831" t="s">
        <v>1248</v>
      </c>
      <c r="AB831" s="12" t="str">
        <f>+LISTAS[[#This Row],[Codigo]]&amp;LISTAS[[#This Row],[Fabrica]]</f>
        <v>0403026OTIA</v>
      </c>
      <c r="AC831" s="13" t="str">
        <f>+LISTAS[[#This Row],[Codigo]]</f>
        <v>0403026</v>
      </c>
      <c r="AD831" s="13" t="str">
        <f>+LISTAS[[#This Row],[ID]]</f>
        <v>SEEGER DIN 47126</v>
      </c>
      <c r="AH831" s="36"/>
      <c r="AI831" s="37">
        <f>+LISTAS[[#This Row],[Precio]]+(LISTAS[[#This Row],[Precio]]*AH831)</f>
        <v>751.64</v>
      </c>
      <c r="AJ831" s="38">
        <f t="shared" si="12"/>
        <v>375.82</v>
      </c>
      <c r="AL831" s="35">
        <f>+AJ831/LISTAS[[#This Row],[COSTO]]-1</f>
        <v>2.2694641513373379</v>
      </c>
      <c r="AM831" t="str">
        <f>+LISTAS[[#This Row],[ID]]</f>
        <v>SEEGER DIN 47126</v>
      </c>
      <c r="AO831" s="43"/>
      <c r="AP831" s="39">
        <f>LISTAS[[#This Row],[COSTO]]+(LISTAS[[#This Row],[COSTO]]*AO831)</f>
        <v>114.9485</v>
      </c>
      <c r="AQ831" s="44">
        <f>IF(AO831="",0,AP831/LISTAS[[#This Row],[VENTA NETA]]-1)</f>
        <v>0</v>
      </c>
      <c r="AS831" s="39">
        <v>148.60079999999999</v>
      </c>
      <c r="AT831" s="48">
        <f>+LISTAS[[#This Row],[COSTO]]/AS831-1</f>
        <v>-0.22646109576799045</v>
      </c>
      <c r="BA831" t="s">
        <v>1204</v>
      </c>
      <c r="BB831" s="36"/>
    </row>
    <row r="832" spans="1:54" x14ac:dyDescent="0.35">
      <c r="A832" s="7" t="s">
        <v>1250</v>
      </c>
      <c r="B832" t="s">
        <v>1204</v>
      </c>
      <c r="C832">
        <v>27</v>
      </c>
      <c r="D832" t="s">
        <v>1251</v>
      </c>
      <c r="E832" s="2">
        <v>751.64</v>
      </c>
      <c r="F832" s="7" t="str">
        <f>+_xlfn.XLOOKUP(LISTAS[[#This Row],[ID]],_01_CODIGOS_Y_COSTOS_xlsm[Producto y N°],_01_CODIGOS_Y_COSTOS_xlsm[FABRICA],"",0,1)</f>
        <v>OTIA</v>
      </c>
      <c r="G832" s="26">
        <f>LISTAS[[#This Row],[Precio]]*(1-0.46)</f>
        <v>405.88560000000001</v>
      </c>
      <c r="H832" s="1">
        <f>+_xlfn.XLOOKUP(LISTAS[[#This Row],[ID]],_01_CODIGOS_Y_COSTOS_xlsm[Producto y N°],_01_CODIGOS_Y_COSTOS_xlsm[COSTO],0,0,1)</f>
        <v>114.9485</v>
      </c>
      <c r="I832" s="27">
        <f>+IFERROR(LISTAS[[#This Row],[VENTA NETA]]/LISTAS[[#This Row],[COSTO]]-1,0)</f>
        <v>2.5310212834443253</v>
      </c>
      <c r="J832" s="50" t="str">
        <f>IFERROR(VLOOKUP(LISTAS[[#This Row],[ID]],_01_CODIGOS_Y_COSTOS_xlsm[[Producto y N°]:[CODIGO]],2,0),"")</f>
        <v>0403027</v>
      </c>
      <c r="O832" t="s">
        <v>1250</v>
      </c>
      <c r="AB832" s="12" t="str">
        <f>+LISTAS[[#This Row],[Codigo]]&amp;LISTAS[[#This Row],[Fabrica]]</f>
        <v>0403027OTIA</v>
      </c>
      <c r="AC832" s="13" t="str">
        <f>+LISTAS[[#This Row],[Codigo]]</f>
        <v>0403027</v>
      </c>
      <c r="AD832" s="13" t="str">
        <f>+LISTAS[[#This Row],[ID]]</f>
        <v>SEEGER DIN 47127</v>
      </c>
      <c r="AH832" s="36"/>
      <c r="AI832" s="37">
        <f>+LISTAS[[#This Row],[Precio]]+(LISTAS[[#This Row],[Precio]]*AH832)</f>
        <v>751.64</v>
      </c>
      <c r="AJ832" s="38">
        <f t="shared" si="12"/>
        <v>375.82</v>
      </c>
      <c r="AL832" s="35">
        <f>+AJ832/LISTAS[[#This Row],[COSTO]]-1</f>
        <v>2.2694641513373379</v>
      </c>
      <c r="AM832" t="str">
        <f>+LISTAS[[#This Row],[ID]]</f>
        <v>SEEGER DIN 47127</v>
      </c>
      <c r="AO832" s="43"/>
      <c r="AP832" s="39">
        <f>LISTAS[[#This Row],[COSTO]]+(LISTAS[[#This Row],[COSTO]]*AO832)</f>
        <v>114.9485</v>
      </c>
      <c r="AQ832" s="44">
        <f>IF(AO832="",0,AP832/LISTAS[[#This Row],[VENTA NETA]]-1)</f>
        <v>0</v>
      </c>
      <c r="AS832" s="39">
        <v>148.60079999999999</v>
      </c>
      <c r="AT832" s="48">
        <f>+LISTAS[[#This Row],[COSTO]]/AS832-1</f>
        <v>-0.22646109576799045</v>
      </c>
      <c r="BA832" t="s">
        <v>1204</v>
      </c>
      <c r="BB832" s="36"/>
    </row>
    <row r="833" spans="1:54" x14ac:dyDescent="0.35">
      <c r="A833" s="7" t="s">
        <v>1252</v>
      </c>
      <c r="B833" t="s">
        <v>1204</v>
      </c>
      <c r="C833">
        <v>28</v>
      </c>
      <c r="D833" t="s">
        <v>1253</v>
      </c>
      <c r="E833" s="2">
        <v>856.28</v>
      </c>
      <c r="F833" s="7" t="str">
        <f>+_xlfn.XLOOKUP(LISTAS[[#This Row],[ID]],_01_CODIGOS_Y_COSTOS_xlsm[Producto y N°],_01_CODIGOS_Y_COSTOS_xlsm[FABRICA],"",0,1)</f>
        <v>OTIA</v>
      </c>
      <c r="G833" s="26">
        <f>LISTAS[[#This Row],[Precio]]*(1-0.46)</f>
        <v>462.39120000000003</v>
      </c>
      <c r="H833" s="1">
        <f>+_xlfn.XLOOKUP(LISTAS[[#This Row],[ID]],_01_CODIGOS_Y_COSTOS_xlsm[Producto y N°],_01_CODIGOS_Y_COSTOS_xlsm[COSTO],0,0,1)</f>
        <v>126.4563</v>
      </c>
      <c r="I833" s="27">
        <f>+IFERROR(LISTAS[[#This Row],[VENTA NETA]]/LISTAS[[#This Row],[COSTO]]-1,0)</f>
        <v>2.6565295679218832</v>
      </c>
      <c r="J833" s="50" t="str">
        <f>IFERROR(VLOOKUP(LISTAS[[#This Row],[ID]],_01_CODIGOS_Y_COSTOS_xlsm[[Producto y N°]:[CODIGO]],2,0),"")</f>
        <v>0403028</v>
      </c>
      <c r="O833" t="s">
        <v>1252</v>
      </c>
      <c r="AB833" s="12" t="str">
        <f>+LISTAS[[#This Row],[Codigo]]&amp;LISTAS[[#This Row],[Fabrica]]</f>
        <v>0403028OTIA</v>
      </c>
      <c r="AC833" s="13" t="str">
        <f>+LISTAS[[#This Row],[Codigo]]</f>
        <v>0403028</v>
      </c>
      <c r="AD833" s="13" t="str">
        <f>+LISTAS[[#This Row],[ID]]</f>
        <v>SEEGER DIN 47128</v>
      </c>
      <c r="AH833" s="36"/>
      <c r="AI833" s="37">
        <f>+LISTAS[[#This Row],[Precio]]+(LISTAS[[#This Row],[Precio]]*AH833)</f>
        <v>856.28</v>
      </c>
      <c r="AJ833" s="38">
        <f t="shared" si="12"/>
        <v>428.14</v>
      </c>
      <c r="AL833" s="35">
        <f>+AJ833/LISTAS[[#This Row],[COSTO]]-1</f>
        <v>2.3856755258535953</v>
      </c>
      <c r="AM833" t="str">
        <f>+LISTAS[[#This Row],[ID]]</f>
        <v>SEEGER DIN 47128</v>
      </c>
      <c r="AO833" s="43"/>
      <c r="AP833" s="39">
        <f>LISTAS[[#This Row],[COSTO]]+(LISTAS[[#This Row],[COSTO]]*AO833)</f>
        <v>126.4563</v>
      </c>
      <c r="AQ833" s="44">
        <f>IF(AO833="",0,AP833/LISTAS[[#This Row],[VENTA NETA]]-1)</f>
        <v>0</v>
      </c>
      <c r="AS833" s="39">
        <v>163.47739999999999</v>
      </c>
      <c r="AT833" s="48">
        <f>+LISTAS[[#This Row],[COSTO]]/AS833-1</f>
        <v>-0.2264600489119597</v>
      </c>
      <c r="BA833" t="s">
        <v>1204</v>
      </c>
      <c r="BB833" s="36"/>
    </row>
    <row r="834" spans="1:54" x14ac:dyDescent="0.35">
      <c r="A834" s="7" t="s">
        <v>1254</v>
      </c>
      <c r="B834" t="s">
        <v>1204</v>
      </c>
      <c r="C834">
        <v>29</v>
      </c>
      <c r="D834" t="s">
        <v>1255</v>
      </c>
      <c r="E834" s="2">
        <v>906.92</v>
      </c>
      <c r="F834" s="7" t="str">
        <f>+_xlfn.XLOOKUP(LISTAS[[#This Row],[ID]],_01_CODIGOS_Y_COSTOS_xlsm[Producto y N°],_01_CODIGOS_Y_COSTOS_xlsm[FABRICA],"",0,1)</f>
        <v>OTIA</v>
      </c>
      <c r="G834" s="26">
        <f>LISTAS[[#This Row],[Precio]]*(1-0.46)</f>
        <v>489.73680000000002</v>
      </c>
      <c r="H834" s="1">
        <f>+_xlfn.XLOOKUP(LISTAS[[#This Row],[ID]],_01_CODIGOS_Y_COSTOS_xlsm[Producto y N°],_01_CODIGOS_Y_COSTOS_xlsm[COSTO],0,0,1)</f>
        <v>134.946</v>
      </c>
      <c r="I834" s="27">
        <f>+IFERROR(LISTAS[[#This Row],[VENTA NETA]]/LISTAS[[#This Row],[COSTO]]-1,0)</f>
        <v>2.6291316526610644</v>
      </c>
      <c r="J834" s="50" t="str">
        <f>IFERROR(VLOOKUP(LISTAS[[#This Row],[ID]],_01_CODIGOS_Y_COSTOS_xlsm[[Producto y N°]:[CODIGO]],2,0),"")</f>
        <v>0403029</v>
      </c>
      <c r="O834" t="s">
        <v>1254</v>
      </c>
      <c r="AB834" s="12" t="str">
        <f>+LISTAS[[#This Row],[Codigo]]&amp;LISTAS[[#This Row],[Fabrica]]</f>
        <v>0403029OTIA</v>
      </c>
      <c r="AC834" s="13" t="str">
        <f>+LISTAS[[#This Row],[Codigo]]</f>
        <v>0403029</v>
      </c>
      <c r="AD834" s="13" t="str">
        <f>+LISTAS[[#This Row],[ID]]</f>
        <v>SEEGER DIN 47129</v>
      </c>
      <c r="AH834" s="36"/>
      <c r="AI834" s="37">
        <f>+LISTAS[[#This Row],[Precio]]+(LISTAS[[#This Row],[Precio]]*AH834)</f>
        <v>906.92</v>
      </c>
      <c r="AJ834" s="38">
        <f t="shared" ref="AJ834:AJ897" si="13">+((100-50)*0.01)*AI834</f>
        <v>453.46</v>
      </c>
      <c r="AL834" s="35">
        <f>+AJ834/LISTAS[[#This Row],[COSTO]]-1</f>
        <v>2.3603070857972819</v>
      </c>
      <c r="AM834" t="str">
        <f>+LISTAS[[#This Row],[ID]]</f>
        <v>SEEGER DIN 47129</v>
      </c>
      <c r="AO834" s="43"/>
      <c r="AP834" s="39">
        <f>LISTAS[[#This Row],[COSTO]]+(LISTAS[[#This Row],[COSTO]]*AO834)</f>
        <v>134.946</v>
      </c>
      <c r="AQ834" s="44">
        <f>IF(AO834="",0,AP834/LISTAS[[#This Row],[VENTA NETA]]-1)</f>
        <v>0</v>
      </c>
      <c r="AS834" s="39">
        <v>178.51439999999999</v>
      </c>
      <c r="AT834" s="48">
        <f>+LISTAS[[#This Row],[COSTO]]/AS834-1</f>
        <v>-0.24406098331563164</v>
      </c>
      <c r="BA834" t="s">
        <v>1204</v>
      </c>
      <c r="BB834" s="36"/>
    </row>
    <row r="835" spans="1:54" x14ac:dyDescent="0.35">
      <c r="A835" s="7" t="s">
        <v>1256</v>
      </c>
      <c r="B835" t="s">
        <v>1204</v>
      </c>
      <c r="C835">
        <v>30</v>
      </c>
      <c r="D835" t="s">
        <v>1257</v>
      </c>
      <c r="E835" s="2">
        <v>1323.36</v>
      </c>
      <c r="F835" s="7" t="str">
        <f>+_xlfn.XLOOKUP(LISTAS[[#This Row],[ID]],_01_CODIGOS_Y_COSTOS_xlsm[Producto y N°],_01_CODIGOS_Y_COSTOS_xlsm[FABRICA],"",0,1)</f>
        <v>OTIA</v>
      </c>
      <c r="G835" s="26">
        <f>LISTAS[[#This Row],[Precio]]*(1-0.46)</f>
        <v>714.61440000000005</v>
      </c>
      <c r="H835" s="1">
        <f>+_xlfn.XLOOKUP(LISTAS[[#This Row],[ID]],_01_CODIGOS_Y_COSTOS_xlsm[Producto y N°],_01_CODIGOS_Y_COSTOS_xlsm[COSTO],0,0,1)</f>
        <v>134.946</v>
      </c>
      <c r="I835" s="27">
        <f>+IFERROR(LISTAS[[#This Row],[VENTA NETA]]/LISTAS[[#This Row],[COSTO]]-1,0)</f>
        <v>4.2955582232893166</v>
      </c>
      <c r="J835" s="50" t="str">
        <f>IFERROR(VLOOKUP(LISTAS[[#This Row],[ID]],_01_CODIGOS_Y_COSTOS_xlsm[[Producto y N°]:[CODIGO]],2,0),"")</f>
        <v>0403030</v>
      </c>
      <c r="O835" t="s">
        <v>1256</v>
      </c>
      <c r="AB835" s="12" t="str">
        <f>+LISTAS[[#This Row],[Codigo]]&amp;LISTAS[[#This Row],[Fabrica]]</f>
        <v>0403030OTIA</v>
      </c>
      <c r="AC835" s="13" t="str">
        <f>+LISTAS[[#This Row],[Codigo]]</f>
        <v>0403030</v>
      </c>
      <c r="AD835" s="13" t="str">
        <f>+LISTAS[[#This Row],[ID]]</f>
        <v>SEEGER DIN 47130</v>
      </c>
      <c r="AH835" s="36"/>
      <c r="AI835" s="37">
        <f>+LISTAS[[#This Row],[Precio]]+(LISTAS[[#This Row],[Precio]]*AH835)</f>
        <v>1323.36</v>
      </c>
      <c r="AJ835" s="38">
        <f t="shared" si="13"/>
        <v>661.68</v>
      </c>
      <c r="AL835" s="35">
        <f>+AJ835/LISTAS[[#This Row],[COSTO]]-1</f>
        <v>3.9032946511938107</v>
      </c>
      <c r="AM835" t="str">
        <f>+LISTAS[[#This Row],[ID]]</f>
        <v>SEEGER DIN 47130</v>
      </c>
      <c r="AO835" s="43"/>
      <c r="AP835" s="39">
        <f>LISTAS[[#This Row],[COSTO]]+(LISTAS[[#This Row],[COSTO]]*AO835)</f>
        <v>134.946</v>
      </c>
      <c r="AQ835" s="44">
        <f>IF(AO835="",0,AP835/LISTAS[[#This Row],[VENTA NETA]]-1)</f>
        <v>0</v>
      </c>
      <c r="AS835" s="39">
        <v>178.52010000000001</v>
      </c>
      <c r="AT835" s="48">
        <f>+LISTAS[[#This Row],[COSTO]]/AS835-1</f>
        <v>-0.24408511982684311</v>
      </c>
      <c r="BA835" t="s">
        <v>1204</v>
      </c>
      <c r="BB835" s="36"/>
    </row>
    <row r="836" spans="1:54" x14ac:dyDescent="0.35">
      <c r="A836" s="7" t="s">
        <v>1258</v>
      </c>
      <c r="B836" t="s">
        <v>1204</v>
      </c>
      <c r="C836">
        <v>31</v>
      </c>
      <c r="D836" t="s">
        <v>1259</v>
      </c>
      <c r="E836" s="2">
        <v>1232.6400000000001</v>
      </c>
      <c r="F836" s="7" t="str">
        <f>+_xlfn.XLOOKUP(LISTAS[[#This Row],[ID]],_01_CODIGOS_Y_COSTOS_xlsm[Producto y N°],_01_CODIGOS_Y_COSTOS_xlsm[FABRICA],"",0,1)</f>
        <v>OTIA</v>
      </c>
      <c r="G836" s="26">
        <f>LISTAS[[#This Row],[Precio]]*(1-0.46)</f>
        <v>665.62560000000008</v>
      </c>
      <c r="H836" s="1">
        <f>+_xlfn.XLOOKUP(LISTAS[[#This Row],[ID]],_01_CODIGOS_Y_COSTOS_xlsm[Producto y N°],_01_CODIGOS_Y_COSTOS_xlsm[COSTO],0,0,1)</f>
        <v>183.14099999999999</v>
      </c>
      <c r="I836" s="27">
        <f>+IFERROR(LISTAS[[#This Row],[VENTA NETA]]/LISTAS[[#This Row],[COSTO]]-1,0)</f>
        <v>2.6344980097302084</v>
      </c>
      <c r="J836" s="50" t="str">
        <f>IFERROR(VLOOKUP(LISTAS[[#This Row],[ID]],_01_CODIGOS_Y_COSTOS_xlsm[[Producto y N°]:[CODIGO]],2,0),"")</f>
        <v>0403031</v>
      </c>
      <c r="O836" t="s">
        <v>1258</v>
      </c>
      <c r="AB836" s="12" t="str">
        <f>+LISTAS[[#This Row],[Codigo]]&amp;LISTAS[[#This Row],[Fabrica]]</f>
        <v>0403031OTIA</v>
      </c>
      <c r="AC836" s="13" t="str">
        <f>+LISTAS[[#This Row],[Codigo]]</f>
        <v>0403031</v>
      </c>
      <c r="AD836" s="13" t="str">
        <f>+LISTAS[[#This Row],[ID]]</f>
        <v>SEEGER DIN 47131</v>
      </c>
      <c r="AH836" s="36"/>
      <c r="AI836" s="37">
        <f>+LISTAS[[#This Row],[Precio]]+(LISTAS[[#This Row],[Precio]]*AH836)</f>
        <v>1232.6400000000001</v>
      </c>
      <c r="AJ836" s="38">
        <f t="shared" si="13"/>
        <v>616.32000000000005</v>
      </c>
      <c r="AL836" s="35">
        <f>+AJ836/LISTAS[[#This Row],[COSTO]]-1</f>
        <v>2.365275934935378</v>
      </c>
      <c r="AM836" t="str">
        <f>+LISTAS[[#This Row],[ID]]</f>
        <v>SEEGER DIN 47131</v>
      </c>
      <c r="AO836" s="43"/>
      <c r="AP836" s="39">
        <f>LISTAS[[#This Row],[COSTO]]+(LISTAS[[#This Row],[COSTO]]*AO836)</f>
        <v>183.14099999999999</v>
      </c>
      <c r="AQ836" s="44">
        <f>IF(AO836="",0,AP836/LISTAS[[#This Row],[VENTA NETA]]-1)</f>
        <v>0</v>
      </c>
      <c r="AS836" s="39">
        <v>245.21619999999999</v>
      </c>
      <c r="AT836" s="48">
        <f>+LISTAS[[#This Row],[COSTO]]/AS836-1</f>
        <v>-0.25314477591610995</v>
      </c>
      <c r="BA836" t="s">
        <v>1204</v>
      </c>
      <c r="BB836" s="36"/>
    </row>
    <row r="837" spans="1:54" x14ac:dyDescent="0.35">
      <c r="A837" s="7" t="s">
        <v>1260</v>
      </c>
      <c r="B837" t="s">
        <v>1204</v>
      </c>
      <c r="C837">
        <v>32</v>
      </c>
      <c r="D837" t="s">
        <v>1261</v>
      </c>
      <c r="E837" s="2">
        <v>1392.88</v>
      </c>
      <c r="F837" s="7" t="str">
        <f>+_xlfn.XLOOKUP(LISTAS[[#This Row],[ID]],_01_CODIGOS_Y_COSTOS_xlsm[Producto y N°],_01_CODIGOS_Y_COSTOS_xlsm[FABRICA],"",0,1)</f>
        <v>OTIA</v>
      </c>
      <c r="G837" s="26">
        <f>LISTAS[[#This Row],[Precio]]*(1-0.46)</f>
        <v>752.15520000000015</v>
      </c>
      <c r="H837" s="1">
        <f>+_xlfn.XLOOKUP(LISTAS[[#This Row],[ID]],_01_CODIGOS_Y_COSTOS_xlsm[Producto y N°],_01_CODIGOS_Y_COSTOS_xlsm[COSTO],0,0,1)</f>
        <v>183.14099999999999</v>
      </c>
      <c r="I837" s="27">
        <f>+IFERROR(LISTAS[[#This Row],[VENTA NETA]]/LISTAS[[#This Row],[COSTO]]-1,0)</f>
        <v>3.1069733156420476</v>
      </c>
      <c r="J837" s="50" t="str">
        <f>IFERROR(VLOOKUP(LISTAS[[#This Row],[ID]],_01_CODIGOS_Y_COSTOS_xlsm[[Producto y N°]:[CODIGO]],2,0),"")</f>
        <v>0403032</v>
      </c>
      <c r="O837" t="s">
        <v>1260</v>
      </c>
      <c r="AB837" s="12" t="str">
        <f>+LISTAS[[#This Row],[Codigo]]&amp;LISTAS[[#This Row],[Fabrica]]</f>
        <v>0403032OTIA</v>
      </c>
      <c r="AC837" s="13" t="str">
        <f>+LISTAS[[#This Row],[Codigo]]</f>
        <v>0403032</v>
      </c>
      <c r="AD837" s="13" t="str">
        <f>+LISTAS[[#This Row],[ID]]</f>
        <v>SEEGER DIN 47132</v>
      </c>
      <c r="AH837" s="36"/>
      <c r="AI837" s="37">
        <f>+LISTAS[[#This Row],[Precio]]+(LISTAS[[#This Row],[Precio]]*AH837)</f>
        <v>1392.88</v>
      </c>
      <c r="AJ837" s="38">
        <f t="shared" si="13"/>
        <v>696.44</v>
      </c>
      <c r="AL837" s="35">
        <f>+AJ837/LISTAS[[#This Row],[COSTO]]-1</f>
        <v>2.802753070038932</v>
      </c>
      <c r="AM837" t="str">
        <f>+LISTAS[[#This Row],[ID]]</f>
        <v>SEEGER DIN 47132</v>
      </c>
      <c r="AO837" s="43"/>
      <c r="AP837" s="39">
        <f>LISTAS[[#This Row],[COSTO]]+(LISTAS[[#This Row],[COSTO]]*AO837)</f>
        <v>183.14099999999999</v>
      </c>
      <c r="AQ837" s="44">
        <f>IF(AO837="",0,AP837/LISTAS[[#This Row],[VENTA NETA]]-1)</f>
        <v>0</v>
      </c>
      <c r="AS837" s="39">
        <v>245.21619999999999</v>
      </c>
      <c r="AT837" s="48">
        <f>+LISTAS[[#This Row],[COSTO]]/AS837-1</f>
        <v>-0.25314477591610995</v>
      </c>
      <c r="BA837" t="s">
        <v>1204</v>
      </c>
      <c r="BB837" s="36"/>
    </row>
    <row r="838" spans="1:54" x14ac:dyDescent="0.35">
      <c r="A838" s="7" t="s">
        <v>1262</v>
      </c>
      <c r="B838" t="s">
        <v>1204</v>
      </c>
      <c r="C838">
        <v>33</v>
      </c>
      <c r="D838" t="s">
        <v>1263</v>
      </c>
      <c r="E838" s="2">
        <v>1312.88</v>
      </c>
      <c r="F838" s="7" t="str">
        <f>+_xlfn.XLOOKUP(LISTAS[[#This Row],[ID]],_01_CODIGOS_Y_COSTOS_xlsm[Producto y N°],_01_CODIGOS_Y_COSTOS_xlsm[FABRICA],"",0,1)</f>
        <v>OTIA</v>
      </c>
      <c r="G838" s="26">
        <f>LISTAS[[#This Row],[Precio]]*(1-0.46)</f>
        <v>708.9552000000001</v>
      </c>
      <c r="H838" s="1">
        <f>+_xlfn.XLOOKUP(LISTAS[[#This Row],[ID]],_01_CODIGOS_Y_COSTOS_xlsm[Producto y N°],_01_CODIGOS_Y_COSTOS_xlsm[COSTO],0,0,1)</f>
        <v>208.0385</v>
      </c>
      <c r="I838" s="27">
        <f>+IFERROR(LISTAS[[#This Row],[VENTA NETA]]/LISTAS[[#This Row],[COSTO]]-1,0)</f>
        <v>2.407807689442099</v>
      </c>
      <c r="J838" s="50" t="str">
        <f>IFERROR(VLOOKUP(LISTAS[[#This Row],[ID]],_01_CODIGOS_Y_COSTOS_xlsm[[Producto y N°]:[CODIGO]],2,0),"")</f>
        <v>0403033</v>
      </c>
      <c r="O838" t="s">
        <v>1262</v>
      </c>
      <c r="AB838" s="12" t="str">
        <f>+LISTAS[[#This Row],[Codigo]]&amp;LISTAS[[#This Row],[Fabrica]]</f>
        <v>0403033OTIA</v>
      </c>
      <c r="AC838" s="13" t="str">
        <f>+LISTAS[[#This Row],[Codigo]]</f>
        <v>0403033</v>
      </c>
      <c r="AD838" s="13" t="str">
        <f>+LISTAS[[#This Row],[ID]]</f>
        <v>SEEGER DIN 47133</v>
      </c>
      <c r="AH838" s="36"/>
      <c r="AI838" s="37">
        <f>+LISTAS[[#This Row],[Precio]]+(LISTAS[[#This Row],[Precio]]*AH838)</f>
        <v>1312.88</v>
      </c>
      <c r="AJ838" s="38">
        <f t="shared" si="13"/>
        <v>656.44</v>
      </c>
      <c r="AL838" s="35">
        <f>+AJ838/LISTAS[[#This Row],[COSTO]]-1</f>
        <v>2.1553774902241654</v>
      </c>
      <c r="AM838" t="str">
        <f>+LISTAS[[#This Row],[ID]]</f>
        <v>SEEGER DIN 47133</v>
      </c>
      <c r="AO838" s="43"/>
      <c r="AP838" s="39">
        <f>LISTAS[[#This Row],[COSTO]]+(LISTAS[[#This Row],[COSTO]]*AO838)</f>
        <v>208.0385</v>
      </c>
      <c r="AQ838" s="44">
        <f>IF(AO838="",0,AP838/LISTAS[[#This Row],[VENTA NETA]]-1)</f>
        <v>0</v>
      </c>
      <c r="AS838" s="39">
        <v>268.9479</v>
      </c>
      <c r="AT838" s="48">
        <f>+LISTAS[[#This Row],[COSTO]]/AS838-1</f>
        <v>-0.2264728596133303</v>
      </c>
      <c r="BA838" t="s">
        <v>1204</v>
      </c>
      <c r="BB838" s="36"/>
    </row>
    <row r="839" spans="1:54" x14ac:dyDescent="0.35">
      <c r="A839" s="7" t="s">
        <v>1264</v>
      </c>
      <c r="B839" t="s">
        <v>1204</v>
      </c>
      <c r="C839">
        <v>34</v>
      </c>
      <c r="D839" t="s">
        <v>1265</v>
      </c>
      <c r="E839" s="2">
        <v>1312.88</v>
      </c>
      <c r="F839" s="7" t="str">
        <f>+_xlfn.XLOOKUP(LISTAS[[#This Row],[ID]],_01_CODIGOS_Y_COSTOS_xlsm[Producto y N°],_01_CODIGOS_Y_COSTOS_xlsm[FABRICA],"",0,1)</f>
        <v>OTIA</v>
      </c>
      <c r="G839" s="26">
        <f>LISTAS[[#This Row],[Precio]]*(1-0.46)</f>
        <v>708.9552000000001</v>
      </c>
      <c r="H839" s="1">
        <f>+_xlfn.XLOOKUP(LISTAS[[#This Row],[ID]],_01_CODIGOS_Y_COSTOS_xlsm[Producto y N°],_01_CODIGOS_Y_COSTOS_xlsm[COSTO],0,0,1)</f>
        <v>194.108</v>
      </c>
      <c r="I839" s="27">
        <f>+IFERROR(LISTAS[[#This Row],[VENTA NETA]]/LISTAS[[#This Row],[COSTO]]-1,0)</f>
        <v>2.6523749665134879</v>
      </c>
      <c r="J839" s="50" t="str">
        <f>IFERROR(VLOOKUP(LISTAS[[#This Row],[ID]],_01_CODIGOS_Y_COSTOS_xlsm[[Producto y N°]:[CODIGO]],2,0),"")</f>
        <v>0403034</v>
      </c>
      <c r="O839" t="s">
        <v>1264</v>
      </c>
      <c r="AB839" s="12" t="str">
        <f>+LISTAS[[#This Row],[Codigo]]&amp;LISTAS[[#This Row],[Fabrica]]</f>
        <v>0403034OTIA</v>
      </c>
      <c r="AC839" s="13" t="str">
        <f>+LISTAS[[#This Row],[Codigo]]</f>
        <v>0403034</v>
      </c>
      <c r="AD839" s="13" t="str">
        <f>+LISTAS[[#This Row],[ID]]</f>
        <v>SEEGER DIN 47134</v>
      </c>
      <c r="AH839" s="36"/>
      <c r="AI839" s="37">
        <f>+LISTAS[[#This Row],[Precio]]+(LISTAS[[#This Row],[Precio]]*AH839)</f>
        <v>1312.88</v>
      </c>
      <c r="AJ839" s="38">
        <f t="shared" si="13"/>
        <v>656.44</v>
      </c>
      <c r="AL839" s="35">
        <f>+AJ839/LISTAS[[#This Row],[COSTO]]-1</f>
        <v>2.3818286726976736</v>
      </c>
      <c r="AM839" t="str">
        <f>+LISTAS[[#This Row],[ID]]</f>
        <v>SEEGER DIN 47134</v>
      </c>
      <c r="AO839" s="43"/>
      <c r="AP839" s="39">
        <f>LISTAS[[#This Row],[COSTO]]+(LISTAS[[#This Row],[COSTO]]*AO839)</f>
        <v>194.108</v>
      </c>
      <c r="AQ839" s="44">
        <f>IF(AO839="",0,AP839/LISTAS[[#This Row],[VENTA NETA]]-1)</f>
        <v>0</v>
      </c>
      <c r="AS839" s="39">
        <v>250.9402</v>
      </c>
      <c r="AT839" s="48">
        <f>+LISTAS[[#This Row],[COSTO]]/AS839-1</f>
        <v>-0.22647706505374587</v>
      </c>
      <c r="BA839" t="s">
        <v>1204</v>
      </c>
      <c r="BB839" s="36"/>
    </row>
    <row r="840" spans="1:54" x14ac:dyDescent="0.35">
      <c r="A840" s="7" t="s">
        <v>1266</v>
      </c>
      <c r="B840" t="s">
        <v>1204</v>
      </c>
      <c r="C840">
        <v>35</v>
      </c>
      <c r="D840" t="s">
        <v>1267</v>
      </c>
      <c r="E840" s="2">
        <v>1974</v>
      </c>
      <c r="F840" s="7" t="str">
        <f>+_xlfn.XLOOKUP(LISTAS[[#This Row],[ID]],_01_CODIGOS_Y_COSTOS_xlsm[Producto y N°],_01_CODIGOS_Y_COSTOS_xlsm[FABRICA],"",0,1)</f>
        <v>OTIA</v>
      </c>
      <c r="G840" s="26">
        <f>LISTAS[[#This Row],[Precio]]*(1-0.46)</f>
        <v>1065.96</v>
      </c>
      <c r="H840" s="1">
        <f>+_xlfn.XLOOKUP(LISTAS[[#This Row],[ID]],_01_CODIGOS_Y_COSTOS_xlsm[Producto y N°],_01_CODIGOS_Y_COSTOS_xlsm[COSTO],0,0,1)</f>
        <v>194.108</v>
      </c>
      <c r="I840" s="27">
        <f>+IFERROR(LISTAS[[#This Row],[VENTA NETA]]/LISTAS[[#This Row],[COSTO]]-1,0)</f>
        <v>4.4915820058936262</v>
      </c>
      <c r="J840" s="50" t="str">
        <f>IFERROR(VLOOKUP(LISTAS[[#This Row],[ID]],_01_CODIGOS_Y_COSTOS_xlsm[[Producto y N°]:[CODIGO]],2,0),"")</f>
        <v>0403035</v>
      </c>
      <c r="O840" t="s">
        <v>1266</v>
      </c>
      <c r="AB840" s="12" t="str">
        <f>+LISTAS[[#This Row],[Codigo]]&amp;LISTAS[[#This Row],[Fabrica]]</f>
        <v>0403035OTIA</v>
      </c>
      <c r="AC840" s="13" t="str">
        <f>+LISTAS[[#This Row],[Codigo]]</f>
        <v>0403035</v>
      </c>
      <c r="AD840" s="13" t="str">
        <f>+LISTAS[[#This Row],[ID]]</f>
        <v>SEEGER DIN 47135</v>
      </c>
      <c r="AH840" s="36"/>
      <c r="AI840" s="37">
        <f>+LISTAS[[#This Row],[Precio]]+(LISTAS[[#This Row],[Precio]]*AH840)</f>
        <v>1974</v>
      </c>
      <c r="AJ840" s="38">
        <f t="shared" si="13"/>
        <v>987</v>
      </c>
      <c r="AL840" s="35">
        <f>+AJ840/LISTAS[[#This Row],[COSTO]]-1</f>
        <v>4.0847981536052096</v>
      </c>
      <c r="AM840" t="str">
        <f>+LISTAS[[#This Row],[ID]]</f>
        <v>SEEGER DIN 47135</v>
      </c>
      <c r="AO840" s="43"/>
      <c r="AP840" s="39">
        <f>LISTAS[[#This Row],[COSTO]]+(LISTAS[[#This Row],[COSTO]]*AO840)</f>
        <v>194.108</v>
      </c>
      <c r="AQ840" s="44">
        <f>IF(AO840="",0,AP840/LISTAS[[#This Row],[VENTA NETA]]-1)</f>
        <v>0</v>
      </c>
      <c r="AS840" s="39">
        <v>250.9402</v>
      </c>
      <c r="AT840" s="48">
        <f>+LISTAS[[#This Row],[COSTO]]/AS840-1</f>
        <v>-0.22647706505374587</v>
      </c>
      <c r="BA840" t="s">
        <v>1204</v>
      </c>
      <c r="BB840" s="36"/>
    </row>
    <row r="841" spans="1:54" x14ac:dyDescent="0.35">
      <c r="A841" s="7" t="s">
        <v>1268</v>
      </c>
      <c r="B841" t="s">
        <v>1204</v>
      </c>
      <c r="C841">
        <v>36</v>
      </c>
      <c r="D841" t="s">
        <v>1269</v>
      </c>
      <c r="E841" s="2">
        <v>1583.52</v>
      </c>
      <c r="F841" s="7" t="str">
        <f>+_xlfn.XLOOKUP(LISTAS[[#This Row],[ID]],_01_CODIGOS_Y_COSTOS_xlsm[Producto y N°],_01_CODIGOS_Y_COSTOS_xlsm[FABRICA],"",0,1)</f>
        <v>OTIA</v>
      </c>
      <c r="G841" s="26">
        <f>LISTAS[[#This Row],[Precio]]*(1-0.46)</f>
        <v>855.10080000000005</v>
      </c>
      <c r="H841" s="1">
        <f>+_xlfn.XLOOKUP(LISTAS[[#This Row],[ID]],_01_CODIGOS_Y_COSTOS_xlsm[Producto y N°],_01_CODIGOS_Y_COSTOS_xlsm[COSTO],0,0,1)</f>
        <v>250.27279999999999</v>
      </c>
      <c r="I841" s="27">
        <f>+IFERROR(LISTAS[[#This Row],[VENTA NETA]]/LISTAS[[#This Row],[COSTO]]-1,0)</f>
        <v>2.4166749243225794</v>
      </c>
      <c r="J841" s="50" t="str">
        <f>IFERROR(VLOOKUP(LISTAS[[#This Row],[ID]],_01_CODIGOS_Y_COSTOS_xlsm[[Producto y N°]:[CODIGO]],2,0),"")</f>
        <v>0403036</v>
      </c>
      <c r="O841" t="s">
        <v>1268</v>
      </c>
      <c r="AB841" s="12" t="str">
        <f>+LISTAS[[#This Row],[Codigo]]&amp;LISTAS[[#This Row],[Fabrica]]</f>
        <v>0403036OTIA</v>
      </c>
      <c r="AC841" s="13" t="str">
        <f>+LISTAS[[#This Row],[Codigo]]</f>
        <v>0403036</v>
      </c>
      <c r="AD841" s="13" t="str">
        <f>+LISTAS[[#This Row],[ID]]</f>
        <v>SEEGER DIN 47136</v>
      </c>
      <c r="AH841" s="36"/>
      <c r="AI841" s="37">
        <f>+LISTAS[[#This Row],[Precio]]+(LISTAS[[#This Row],[Precio]]*AH841)</f>
        <v>1583.52</v>
      </c>
      <c r="AJ841" s="38">
        <f t="shared" si="13"/>
        <v>791.76</v>
      </c>
      <c r="AL841" s="35">
        <f>+AJ841/LISTAS[[#This Row],[COSTO]]-1</f>
        <v>2.1635878928912771</v>
      </c>
      <c r="AM841" t="str">
        <f>+LISTAS[[#This Row],[ID]]</f>
        <v>SEEGER DIN 47136</v>
      </c>
      <c r="AO841" s="43"/>
      <c r="AP841" s="39">
        <f>LISTAS[[#This Row],[COSTO]]+(LISTAS[[#This Row],[COSTO]]*AO841)</f>
        <v>250.27279999999999</v>
      </c>
      <c r="AQ841" s="44">
        <f>IF(AO841="",0,AP841/LISTAS[[#This Row],[VENTA NETA]]-1)</f>
        <v>0</v>
      </c>
      <c r="AS841" s="39">
        <v>323.54910000000001</v>
      </c>
      <c r="AT841" s="48">
        <f>+LISTAS[[#This Row],[COSTO]]/AS841-1</f>
        <v>-0.22647659968765177</v>
      </c>
      <c r="BA841" t="s">
        <v>1204</v>
      </c>
      <c r="BB841" s="36"/>
    </row>
    <row r="842" spans="1:54" x14ac:dyDescent="0.35">
      <c r="A842" s="7" t="s">
        <v>1270</v>
      </c>
      <c r="B842" t="s">
        <v>1204</v>
      </c>
      <c r="C842">
        <v>37</v>
      </c>
      <c r="D842" t="s">
        <v>1271</v>
      </c>
      <c r="E842" s="2">
        <v>1583.88</v>
      </c>
      <c r="F842" s="7" t="str">
        <f>+_xlfn.XLOOKUP(LISTAS[[#This Row],[ID]],_01_CODIGOS_Y_COSTOS_xlsm[Producto y N°],_01_CODIGOS_Y_COSTOS_xlsm[FABRICA],"",0,1)</f>
        <v>OTIA</v>
      </c>
      <c r="G842" s="26">
        <f>LISTAS[[#This Row],[Precio]]*(1-0.46)</f>
        <v>855.29520000000014</v>
      </c>
      <c r="H842" s="1">
        <f>+_xlfn.XLOOKUP(LISTAS[[#This Row],[ID]],_01_CODIGOS_Y_COSTOS_xlsm[Producto y N°],_01_CODIGOS_Y_COSTOS_xlsm[COSTO],0,0,1)</f>
        <v>250.27279999999999</v>
      </c>
      <c r="I842" s="27">
        <f>+IFERROR(LISTAS[[#This Row],[VENTA NETA]]/LISTAS[[#This Row],[COSTO]]-1,0)</f>
        <v>2.4174516767303524</v>
      </c>
      <c r="J842" s="50" t="str">
        <f>IFERROR(VLOOKUP(LISTAS[[#This Row],[ID]],_01_CODIGOS_Y_COSTOS_xlsm[[Producto y N°]:[CODIGO]],2,0),"")</f>
        <v>0403037</v>
      </c>
      <c r="O842" t="s">
        <v>1270</v>
      </c>
      <c r="AB842" s="12" t="str">
        <f>+LISTAS[[#This Row],[Codigo]]&amp;LISTAS[[#This Row],[Fabrica]]</f>
        <v>0403037OTIA</v>
      </c>
      <c r="AC842" s="13" t="str">
        <f>+LISTAS[[#This Row],[Codigo]]</f>
        <v>0403037</v>
      </c>
      <c r="AD842" s="13" t="str">
        <f>+LISTAS[[#This Row],[ID]]</f>
        <v>SEEGER DIN 47137</v>
      </c>
      <c r="AH842" s="36"/>
      <c r="AI842" s="37">
        <f>+LISTAS[[#This Row],[Precio]]+(LISTAS[[#This Row],[Precio]]*AH842)</f>
        <v>1583.88</v>
      </c>
      <c r="AJ842" s="38">
        <f t="shared" si="13"/>
        <v>791.94</v>
      </c>
      <c r="AL842" s="35">
        <f>+AJ842/LISTAS[[#This Row],[COSTO]]-1</f>
        <v>2.1643071080836593</v>
      </c>
      <c r="AM842" t="str">
        <f>+LISTAS[[#This Row],[ID]]</f>
        <v>SEEGER DIN 47137</v>
      </c>
      <c r="AO842" s="43"/>
      <c r="AP842" s="39">
        <f>LISTAS[[#This Row],[COSTO]]+(LISTAS[[#This Row],[COSTO]]*AO842)</f>
        <v>250.27279999999999</v>
      </c>
      <c r="AQ842" s="44">
        <f>IF(AO842="",0,AP842/LISTAS[[#This Row],[VENTA NETA]]-1)</f>
        <v>0</v>
      </c>
      <c r="AS842" s="39">
        <v>323.54910000000001</v>
      </c>
      <c r="AT842" s="48">
        <f>+LISTAS[[#This Row],[COSTO]]/AS842-1</f>
        <v>-0.22647659968765177</v>
      </c>
      <c r="BA842" t="s">
        <v>1204</v>
      </c>
      <c r="BB842" s="36"/>
    </row>
    <row r="843" spans="1:54" x14ac:dyDescent="0.35">
      <c r="A843" s="7" t="s">
        <v>1272</v>
      </c>
      <c r="B843" t="s">
        <v>1204</v>
      </c>
      <c r="C843">
        <v>38</v>
      </c>
      <c r="D843" t="s">
        <v>1273</v>
      </c>
      <c r="E843" s="2">
        <v>2068</v>
      </c>
      <c r="F843" s="7" t="str">
        <f>+_xlfn.XLOOKUP(LISTAS[[#This Row],[ID]],_01_CODIGOS_Y_COSTOS_xlsm[Producto y N°],_01_CODIGOS_Y_COSTOS_xlsm[FABRICA],"",0,1)</f>
        <v>OTIA</v>
      </c>
      <c r="G843" s="26">
        <f>LISTAS[[#This Row],[Precio]]*(1-0.46)</f>
        <v>1116.72</v>
      </c>
      <c r="H843" s="1">
        <f>+_xlfn.XLOOKUP(LISTAS[[#This Row],[ID]],_01_CODIGOS_Y_COSTOS_xlsm[Producto y N°],_01_CODIGOS_Y_COSTOS_xlsm[COSTO],0,0,1)</f>
        <v>250.93279999999999</v>
      </c>
      <c r="I843" s="27">
        <f>+IFERROR(LISTAS[[#This Row],[VENTA NETA]]/LISTAS[[#This Row],[COSTO]]-1,0)</f>
        <v>3.450275133422176</v>
      </c>
      <c r="J843" s="50" t="str">
        <f>IFERROR(VLOOKUP(LISTAS[[#This Row],[ID]],_01_CODIGOS_Y_COSTOS_xlsm[[Producto y N°]:[CODIGO]],2,0),"")</f>
        <v>0403038</v>
      </c>
      <c r="O843" t="s">
        <v>1272</v>
      </c>
      <c r="AB843" s="12" t="str">
        <f>+LISTAS[[#This Row],[Codigo]]&amp;LISTAS[[#This Row],[Fabrica]]</f>
        <v>0403038OTIA</v>
      </c>
      <c r="AC843" s="13" t="str">
        <f>+LISTAS[[#This Row],[Codigo]]</f>
        <v>0403038</v>
      </c>
      <c r="AD843" s="13" t="str">
        <f>+LISTAS[[#This Row],[ID]]</f>
        <v>SEEGER DIN 47138</v>
      </c>
      <c r="AH843" s="36"/>
      <c r="AI843" s="37">
        <f>+LISTAS[[#This Row],[Precio]]+(LISTAS[[#This Row],[Precio]]*AH843)</f>
        <v>2068</v>
      </c>
      <c r="AJ843" s="38">
        <f t="shared" si="13"/>
        <v>1034</v>
      </c>
      <c r="AL843" s="35">
        <f>+AJ843/LISTAS[[#This Row],[COSTO]]-1</f>
        <v>3.1206251235390514</v>
      </c>
      <c r="AM843" t="str">
        <f>+LISTAS[[#This Row],[ID]]</f>
        <v>SEEGER DIN 47138</v>
      </c>
      <c r="AO843" s="43"/>
      <c r="AP843" s="39">
        <f>LISTAS[[#This Row],[COSTO]]+(LISTAS[[#This Row],[COSTO]]*AO843)</f>
        <v>250.93279999999999</v>
      </c>
      <c r="AQ843" s="44">
        <f>IF(AO843="",0,AP843/LISTAS[[#This Row],[VENTA NETA]]-1)</f>
        <v>0</v>
      </c>
      <c r="AS843" s="39">
        <v>324.40199999999999</v>
      </c>
      <c r="AT843" s="48">
        <f>+LISTAS[[#This Row],[COSTO]]/AS843-1</f>
        <v>-0.22647579238105808</v>
      </c>
      <c r="BA843" t="s">
        <v>1204</v>
      </c>
      <c r="BB843" s="36"/>
    </row>
    <row r="844" spans="1:54" x14ac:dyDescent="0.35">
      <c r="A844" s="7" t="s">
        <v>1274</v>
      </c>
      <c r="B844" t="s">
        <v>1204</v>
      </c>
      <c r="C844">
        <v>39</v>
      </c>
      <c r="D844" t="s">
        <v>1275</v>
      </c>
      <c r="E844" s="2">
        <v>1699.27</v>
      </c>
      <c r="F844" s="7" t="str">
        <f>+_xlfn.XLOOKUP(LISTAS[[#This Row],[ID]],_01_CODIGOS_Y_COSTOS_xlsm[Producto y N°],_01_CODIGOS_Y_COSTOS_xlsm[FABRICA],"",0,1)</f>
        <v>OTIA</v>
      </c>
      <c r="G844" s="26">
        <f>LISTAS[[#This Row],[Precio]]*(1-0.46)</f>
        <v>917.60580000000004</v>
      </c>
      <c r="H844" s="1">
        <f>+_xlfn.XLOOKUP(LISTAS[[#This Row],[ID]],_01_CODIGOS_Y_COSTOS_xlsm[Producto y N°],_01_CODIGOS_Y_COSTOS_xlsm[COSTO],0,0,1)</f>
        <v>250.93279999999999</v>
      </c>
      <c r="I844" s="27">
        <f>+IFERROR(LISTAS[[#This Row],[VENTA NETA]]/LISTAS[[#This Row],[COSTO]]-1,0)</f>
        <v>2.6567790260978241</v>
      </c>
      <c r="J844" s="50" t="str">
        <f>IFERROR(VLOOKUP(LISTAS[[#This Row],[ID]],_01_CODIGOS_Y_COSTOS_xlsm[[Producto y N°]:[CODIGO]],2,0),"")</f>
        <v>0403039</v>
      </c>
      <c r="O844" t="s">
        <v>1274</v>
      </c>
      <c r="AB844" s="12" t="str">
        <f>+LISTAS[[#This Row],[Codigo]]&amp;LISTAS[[#This Row],[Fabrica]]</f>
        <v>0403039OTIA</v>
      </c>
      <c r="AC844" s="13" t="str">
        <f>+LISTAS[[#This Row],[Codigo]]</f>
        <v>0403039</v>
      </c>
      <c r="AD844" s="13" t="str">
        <f>+LISTAS[[#This Row],[ID]]</f>
        <v>SEEGER DIN 47139</v>
      </c>
      <c r="AH844" s="36"/>
      <c r="AI844" s="37">
        <f>+LISTAS[[#This Row],[Precio]]+(LISTAS[[#This Row],[Precio]]*AH844)</f>
        <v>1699.27</v>
      </c>
      <c r="AJ844" s="38">
        <f t="shared" si="13"/>
        <v>849.63499999999999</v>
      </c>
      <c r="AL844" s="35">
        <f>+AJ844/LISTAS[[#This Row],[COSTO]]-1</f>
        <v>2.3859065056461333</v>
      </c>
      <c r="AM844" t="str">
        <f>+LISTAS[[#This Row],[ID]]</f>
        <v>SEEGER DIN 47139</v>
      </c>
      <c r="AO844" s="43"/>
      <c r="AP844" s="39">
        <f>LISTAS[[#This Row],[COSTO]]+(LISTAS[[#This Row],[COSTO]]*AO844)</f>
        <v>250.93279999999999</v>
      </c>
      <c r="AQ844" s="44">
        <f>IF(AO844="",0,AP844/LISTAS[[#This Row],[VENTA NETA]]-1)</f>
        <v>0</v>
      </c>
      <c r="AS844" s="39">
        <v>324.40199999999999</v>
      </c>
      <c r="AT844" s="48">
        <f>+LISTAS[[#This Row],[COSTO]]/AS844-1</f>
        <v>-0.22647579238105808</v>
      </c>
      <c r="BA844" t="s">
        <v>1204</v>
      </c>
      <c r="BB844" s="36"/>
    </row>
    <row r="845" spans="1:54" x14ac:dyDescent="0.35">
      <c r="A845" s="7" t="s">
        <v>1276</v>
      </c>
      <c r="B845" t="s">
        <v>1204</v>
      </c>
      <c r="C845">
        <v>40</v>
      </c>
      <c r="D845" t="s">
        <v>1277</v>
      </c>
      <c r="E845" s="2">
        <v>1791.64</v>
      </c>
      <c r="F845" s="7" t="str">
        <f>+_xlfn.XLOOKUP(LISTAS[[#This Row],[ID]],_01_CODIGOS_Y_COSTOS_xlsm[Producto y N°],_01_CODIGOS_Y_COSTOS_xlsm[FABRICA],"",0,1)</f>
        <v>OTIA</v>
      </c>
      <c r="G845" s="26">
        <f>LISTAS[[#This Row],[Precio]]*(1-0.46)</f>
        <v>967.48560000000009</v>
      </c>
      <c r="H845" s="1">
        <f>+_xlfn.XLOOKUP(LISTAS[[#This Row],[ID]],_01_CODIGOS_Y_COSTOS_xlsm[Producto y N°],_01_CODIGOS_Y_COSTOS_xlsm[COSTO],0,0,1)</f>
        <v>256.86419999999998</v>
      </c>
      <c r="I845" s="27">
        <f>+IFERROR(LISTAS[[#This Row],[VENTA NETA]]/LISTAS[[#This Row],[COSTO]]-1,0)</f>
        <v>2.7665256583050506</v>
      </c>
      <c r="J845" s="50" t="str">
        <f>IFERROR(VLOOKUP(LISTAS[[#This Row],[ID]],_01_CODIGOS_Y_COSTOS_xlsm[[Producto y N°]:[CODIGO]],2,0),"")</f>
        <v>0403040</v>
      </c>
      <c r="O845" t="s">
        <v>1276</v>
      </c>
      <c r="AB845" s="12" t="str">
        <f>+LISTAS[[#This Row],[Codigo]]&amp;LISTAS[[#This Row],[Fabrica]]</f>
        <v>0403040OTIA</v>
      </c>
      <c r="AC845" s="13" t="str">
        <f>+LISTAS[[#This Row],[Codigo]]</f>
        <v>0403040</v>
      </c>
      <c r="AD845" s="13" t="str">
        <f>+LISTAS[[#This Row],[ID]]</f>
        <v>SEEGER DIN 47140</v>
      </c>
      <c r="AH845" s="36"/>
      <c r="AI845" s="37">
        <f>+LISTAS[[#This Row],[Precio]]+(LISTAS[[#This Row],[Precio]]*AH845)</f>
        <v>1791.64</v>
      </c>
      <c r="AJ845" s="38">
        <f t="shared" si="13"/>
        <v>895.82</v>
      </c>
      <c r="AL845" s="35">
        <f>+AJ845/LISTAS[[#This Row],[COSTO]]-1</f>
        <v>2.4875237576898614</v>
      </c>
      <c r="AM845" t="str">
        <f>+LISTAS[[#This Row],[ID]]</f>
        <v>SEEGER DIN 47140</v>
      </c>
      <c r="AO845" s="43"/>
      <c r="AP845" s="39">
        <f>LISTAS[[#This Row],[COSTO]]+(LISTAS[[#This Row],[COSTO]]*AO845)</f>
        <v>256.86419999999998</v>
      </c>
      <c r="AQ845" s="44">
        <f>IF(AO845="",0,AP845/LISTAS[[#This Row],[VENTA NETA]]-1)</f>
        <v>0</v>
      </c>
      <c r="AS845" s="39">
        <v>332.06639999999999</v>
      </c>
      <c r="AT845" s="48">
        <f>+LISTAS[[#This Row],[COSTO]]/AS845-1</f>
        <v>-0.22646735713098343</v>
      </c>
      <c r="BA845" t="s">
        <v>1204</v>
      </c>
      <c r="BB845" s="36"/>
    </row>
    <row r="846" spans="1:54" x14ac:dyDescent="0.35">
      <c r="A846" s="7" t="s">
        <v>1278</v>
      </c>
      <c r="B846" t="s">
        <v>1204</v>
      </c>
      <c r="C846">
        <v>41</v>
      </c>
      <c r="D846" t="s">
        <v>1279</v>
      </c>
      <c r="E846" s="2">
        <v>1791.64</v>
      </c>
      <c r="F846" s="7" t="str">
        <f>+_xlfn.XLOOKUP(LISTAS[[#This Row],[ID]],_01_CODIGOS_Y_COSTOS_xlsm[Producto y N°],_01_CODIGOS_Y_COSTOS_xlsm[FABRICA],"",0,1)</f>
        <v>OTIA</v>
      </c>
      <c r="G846" s="26">
        <f>LISTAS[[#This Row],[Precio]]*(1-0.46)</f>
        <v>967.48560000000009</v>
      </c>
      <c r="H846" s="1">
        <f>+_xlfn.XLOOKUP(LISTAS[[#This Row],[ID]],_01_CODIGOS_Y_COSTOS_xlsm[Producto y N°],_01_CODIGOS_Y_COSTOS_xlsm[COSTO],0,0,1)</f>
        <v>311.95960000000002</v>
      </c>
      <c r="I846" s="27">
        <f>+IFERROR(LISTAS[[#This Row],[VENTA NETA]]/LISTAS[[#This Row],[COSTO]]-1,0)</f>
        <v>2.1013169654019301</v>
      </c>
      <c r="J846" s="50" t="str">
        <f>IFERROR(VLOOKUP(LISTAS[[#This Row],[ID]],_01_CODIGOS_Y_COSTOS_xlsm[[Producto y N°]:[CODIGO]],2,0),"")</f>
        <v>0403041</v>
      </c>
      <c r="O846" t="s">
        <v>1278</v>
      </c>
      <c r="AB846" s="12" t="str">
        <f>+LISTAS[[#This Row],[Codigo]]&amp;LISTAS[[#This Row],[Fabrica]]</f>
        <v>0403041OTIA</v>
      </c>
      <c r="AC846" s="13" t="str">
        <f>+LISTAS[[#This Row],[Codigo]]</f>
        <v>0403041</v>
      </c>
      <c r="AD846" s="13" t="str">
        <f>+LISTAS[[#This Row],[ID]]</f>
        <v>SEEGER DIN 47141</v>
      </c>
      <c r="AH846" s="36"/>
      <c r="AI846" s="37">
        <f>+LISTAS[[#This Row],[Precio]]+(LISTAS[[#This Row],[Precio]]*AH846)</f>
        <v>1791.64</v>
      </c>
      <c r="AJ846" s="38">
        <f t="shared" si="13"/>
        <v>895.82</v>
      </c>
      <c r="AL846" s="35">
        <f>+AJ846/LISTAS[[#This Row],[COSTO]]-1</f>
        <v>1.8715897827795649</v>
      </c>
      <c r="AM846" t="str">
        <f>+LISTAS[[#This Row],[ID]]</f>
        <v>SEEGER DIN 47141</v>
      </c>
      <c r="AO846" s="43"/>
      <c r="AP846" s="39">
        <f>LISTAS[[#This Row],[COSTO]]+(LISTAS[[#This Row],[COSTO]]*AO846)</f>
        <v>311.95960000000002</v>
      </c>
      <c r="AQ846" s="44">
        <f>IF(AO846="",0,AP846/LISTAS[[#This Row],[VENTA NETA]]-1)</f>
        <v>0</v>
      </c>
      <c r="AS846" s="39">
        <v>403.29590000000002</v>
      </c>
      <c r="AT846" s="48">
        <f>+LISTAS[[#This Row],[COSTO]]/AS846-1</f>
        <v>-0.22647465545769241</v>
      </c>
      <c r="BA846" t="s">
        <v>1204</v>
      </c>
      <c r="BB846" s="36"/>
    </row>
    <row r="847" spans="1:54" x14ac:dyDescent="0.35">
      <c r="A847" s="7" t="s">
        <v>1280</v>
      </c>
      <c r="B847" t="s">
        <v>1204</v>
      </c>
      <c r="C847">
        <v>42</v>
      </c>
      <c r="D847" t="s">
        <v>1281</v>
      </c>
      <c r="E847" s="2">
        <v>1964.44</v>
      </c>
      <c r="F847" s="7" t="str">
        <f>+_xlfn.XLOOKUP(LISTAS[[#This Row],[ID]],_01_CODIGOS_Y_COSTOS_xlsm[Producto y N°],_01_CODIGOS_Y_COSTOS_xlsm[FABRICA],"",0,1)</f>
        <v>OTIA</v>
      </c>
      <c r="G847" s="26">
        <f>LISTAS[[#This Row],[Precio]]*(1-0.46)</f>
        <v>1060.7976000000001</v>
      </c>
      <c r="H847" s="1">
        <f>+_xlfn.XLOOKUP(LISTAS[[#This Row],[ID]],_01_CODIGOS_Y_COSTOS_xlsm[Producto y N°],_01_CODIGOS_Y_COSTOS_xlsm[COSTO],0,0,1)</f>
        <v>311.95960000000002</v>
      </c>
      <c r="I847" s="27">
        <f>+IFERROR(LISTAS[[#This Row],[VENTA NETA]]/LISTAS[[#This Row],[COSTO]]-1,0)</f>
        <v>2.4004326201213235</v>
      </c>
      <c r="J847" s="50" t="str">
        <f>IFERROR(VLOOKUP(LISTAS[[#This Row],[ID]],_01_CODIGOS_Y_COSTOS_xlsm[[Producto y N°]:[CODIGO]],2,0),"")</f>
        <v>0403042</v>
      </c>
      <c r="O847" t="s">
        <v>1280</v>
      </c>
      <c r="AB847" s="12" t="str">
        <f>+LISTAS[[#This Row],[Codigo]]&amp;LISTAS[[#This Row],[Fabrica]]</f>
        <v>0403042OTIA</v>
      </c>
      <c r="AC847" s="13" t="str">
        <f>+LISTAS[[#This Row],[Codigo]]</f>
        <v>0403042</v>
      </c>
      <c r="AD847" s="13" t="str">
        <f>+LISTAS[[#This Row],[ID]]</f>
        <v>SEEGER DIN 47142</v>
      </c>
      <c r="AH847" s="36"/>
      <c r="AI847" s="37">
        <f>+LISTAS[[#This Row],[Precio]]+(LISTAS[[#This Row],[Precio]]*AH847)</f>
        <v>1964.44</v>
      </c>
      <c r="AJ847" s="38">
        <f t="shared" si="13"/>
        <v>982.22</v>
      </c>
      <c r="AL847" s="35">
        <f>+AJ847/LISTAS[[#This Row],[COSTO]]-1</f>
        <v>2.1485487223345587</v>
      </c>
      <c r="AM847" t="str">
        <f>+LISTAS[[#This Row],[ID]]</f>
        <v>SEEGER DIN 47142</v>
      </c>
      <c r="AO847" s="43"/>
      <c r="AP847" s="39">
        <f>LISTAS[[#This Row],[COSTO]]+(LISTAS[[#This Row],[COSTO]]*AO847)</f>
        <v>311.95960000000002</v>
      </c>
      <c r="AQ847" s="44">
        <f>IF(AO847="",0,AP847/LISTAS[[#This Row],[VENTA NETA]]-1)</f>
        <v>0</v>
      </c>
      <c r="AS847" s="39">
        <v>403.29590000000002</v>
      </c>
      <c r="AT847" s="48">
        <f>+LISTAS[[#This Row],[COSTO]]/AS847-1</f>
        <v>-0.22647465545769241</v>
      </c>
      <c r="BA847" t="s">
        <v>1204</v>
      </c>
      <c r="BB847" s="36"/>
    </row>
    <row r="848" spans="1:54" x14ac:dyDescent="0.35">
      <c r="A848" s="7" t="s">
        <v>1282</v>
      </c>
      <c r="B848" t="s">
        <v>1204</v>
      </c>
      <c r="C848">
        <v>44</v>
      </c>
      <c r="D848" t="s">
        <v>1283</v>
      </c>
      <c r="E848" s="2">
        <v>1964.44</v>
      </c>
      <c r="F848" s="7" t="str">
        <f>+_xlfn.XLOOKUP(LISTAS[[#This Row],[ID]],_01_CODIGOS_Y_COSTOS_xlsm[Producto y N°],_01_CODIGOS_Y_COSTOS_xlsm[FABRICA],"",0,1)</f>
        <v>OTIA</v>
      </c>
      <c r="G848" s="26">
        <f>LISTAS[[#This Row],[Precio]]*(1-0.46)</f>
        <v>1060.7976000000001</v>
      </c>
      <c r="H848" s="1">
        <f>+_xlfn.XLOOKUP(LISTAS[[#This Row],[ID]],_01_CODIGOS_Y_COSTOS_xlsm[Producto y N°],_01_CODIGOS_Y_COSTOS_xlsm[COSTO],0,0,1)</f>
        <v>342.04700000000003</v>
      </c>
      <c r="I848" s="27">
        <f>+IFERROR(LISTAS[[#This Row],[VENTA NETA]]/LISTAS[[#This Row],[COSTO]]-1,0)</f>
        <v>2.1013211634658395</v>
      </c>
      <c r="J848" s="50" t="str">
        <f>IFERROR(VLOOKUP(LISTAS[[#This Row],[ID]],_01_CODIGOS_Y_COSTOS_xlsm[[Producto y N°]:[CODIGO]],2,0),"")</f>
        <v>0403044</v>
      </c>
      <c r="O848" t="s">
        <v>1282</v>
      </c>
      <c r="AB848" s="12" t="str">
        <f>+LISTAS[[#This Row],[Codigo]]&amp;LISTAS[[#This Row],[Fabrica]]</f>
        <v>0403044OTIA</v>
      </c>
      <c r="AC848" s="13" t="str">
        <f>+LISTAS[[#This Row],[Codigo]]</f>
        <v>0403044</v>
      </c>
      <c r="AD848" s="13" t="str">
        <f>+LISTAS[[#This Row],[ID]]</f>
        <v>SEEGER DIN 47144</v>
      </c>
      <c r="AH848" s="36"/>
      <c r="AI848" s="37">
        <f>+LISTAS[[#This Row],[Precio]]+(LISTAS[[#This Row],[Precio]]*AH848)</f>
        <v>1964.44</v>
      </c>
      <c r="AJ848" s="38">
        <f t="shared" si="13"/>
        <v>982.22</v>
      </c>
      <c r="AL848" s="35">
        <f>+AJ848/LISTAS[[#This Row],[COSTO]]-1</f>
        <v>1.8715936698757774</v>
      </c>
      <c r="AM848" t="str">
        <f>+LISTAS[[#This Row],[ID]]</f>
        <v>SEEGER DIN 47144</v>
      </c>
      <c r="AO848" s="43"/>
      <c r="AP848" s="39">
        <f>LISTAS[[#This Row],[COSTO]]+(LISTAS[[#This Row],[COSTO]]*AO848)</f>
        <v>342.04700000000003</v>
      </c>
      <c r="AQ848" s="44">
        <f>IF(AO848="",0,AP848/LISTAS[[#This Row],[VENTA NETA]]-1)</f>
        <v>0</v>
      </c>
      <c r="AS848" s="39">
        <v>442.19040000000001</v>
      </c>
      <c r="AT848" s="48">
        <f>+LISTAS[[#This Row],[COSTO]]/AS848-1</f>
        <v>-0.22647122144668896</v>
      </c>
      <c r="BA848" t="s">
        <v>1204</v>
      </c>
      <c r="BB848" s="36"/>
    </row>
    <row r="849" spans="1:54" x14ac:dyDescent="0.35">
      <c r="A849" s="7" t="s">
        <v>1284</v>
      </c>
      <c r="B849" t="s">
        <v>1204</v>
      </c>
      <c r="C849">
        <v>45</v>
      </c>
      <c r="D849" t="s">
        <v>1285</v>
      </c>
      <c r="E849" s="2">
        <v>2626.82</v>
      </c>
      <c r="F849" s="7" t="str">
        <f>+_xlfn.XLOOKUP(LISTAS[[#This Row],[ID]],_01_CODIGOS_Y_COSTOS_xlsm[Producto y N°],_01_CODIGOS_Y_COSTOS_xlsm[FABRICA],"",0,1)</f>
        <v>OTIA</v>
      </c>
      <c r="G849" s="26">
        <f>LISTAS[[#This Row],[Precio]]*(1-0.46)</f>
        <v>1418.4828000000002</v>
      </c>
      <c r="H849" s="1">
        <f>+_xlfn.XLOOKUP(LISTAS[[#This Row],[ID]],_01_CODIGOS_Y_COSTOS_xlsm[Producto y N°],_01_CODIGOS_Y_COSTOS_xlsm[COSTO],0,0,1)</f>
        <v>342.04700000000003</v>
      </c>
      <c r="I849" s="27">
        <f>+IFERROR(LISTAS[[#This Row],[VENTA NETA]]/LISTAS[[#This Row],[COSTO]]-1,0)</f>
        <v>3.1470406113779692</v>
      </c>
      <c r="J849" s="50" t="str">
        <f>IFERROR(VLOOKUP(LISTAS[[#This Row],[ID]],_01_CODIGOS_Y_COSTOS_xlsm[[Producto y N°]:[CODIGO]],2,0),"")</f>
        <v>0403045</v>
      </c>
      <c r="O849" t="s">
        <v>1284</v>
      </c>
      <c r="AB849" s="12" t="str">
        <f>+LISTAS[[#This Row],[Codigo]]&amp;LISTAS[[#This Row],[Fabrica]]</f>
        <v>0403045OTIA</v>
      </c>
      <c r="AC849" s="13" t="str">
        <f>+LISTAS[[#This Row],[Codigo]]</f>
        <v>0403045</v>
      </c>
      <c r="AD849" s="13" t="str">
        <f>+LISTAS[[#This Row],[ID]]</f>
        <v>SEEGER DIN 47145</v>
      </c>
      <c r="AH849" s="36"/>
      <c r="AI849" s="37">
        <f>+LISTAS[[#This Row],[Precio]]+(LISTAS[[#This Row],[Precio]]*AH849)</f>
        <v>2626.82</v>
      </c>
      <c r="AJ849" s="38">
        <f t="shared" si="13"/>
        <v>1313.41</v>
      </c>
      <c r="AL849" s="35">
        <f>+AJ849/LISTAS[[#This Row],[COSTO]]-1</f>
        <v>2.8398524179425633</v>
      </c>
      <c r="AM849" t="str">
        <f>+LISTAS[[#This Row],[ID]]</f>
        <v>SEEGER DIN 47145</v>
      </c>
      <c r="AO849" s="43"/>
      <c r="AP849" s="39">
        <f>LISTAS[[#This Row],[COSTO]]+(LISTAS[[#This Row],[COSTO]]*AO849)</f>
        <v>342.04700000000003</v>
      </c>
      <c r="AQ849" s="44">
        <f>IF(AO849="",0,AP849/LISTAS[[#This Row],[VENTA NETA]]-1)</f>
        <v>0</v>
      </c>
      <c r="AS849" s="39">
        <v>442.19040000000001</v>
      </c>
      <c r="AT849" s="48">
        <f>+LISTAS[[#This Row],[COSTO]]/AS849-1</f>
        <v>-0.22647122144668896</v>
      </c>
      <c r="BA849" t="s">
        <v>1204</v>
      </c>
      <c r="BB849" s="36"/>
    </row>
    <row r="850" spans="1:54" x14ac:dyDescent="0.35">
      <c r="A850" s="7" t="s">
        <v>1286</v>
      </c>
      <c r="B850" t="s">
        <v>1204</v>
      </c>
      <c r="C850">
        <v>46</v>
      </c>
      <c r="D850" t="s">
        <v>1287</v>
      </c>
      <c r="E850" s="2">
        <v>2143.02</v>
      </c>
      <c r="F850" s="7" t="str">
        <f>+_xlfn.XLOOKUP(LISTAS[[#This Row],[ID]],_01_CODIGOS_Y_COSTOS_xlsm[Producto y N°],_01_CODIGOS_Y_COSTOS_xlsm[FABRICA],"",0,1)</f>
        <v>OTIA</v>
      </c>
      <c r="G850" s="26">
        <f>LISTAS[[#This Row],[Precio]]*(1-0.46)</f>
        <v>1157.2308</v>
      </c>
      <c r="H850" s="1">
        <f>+_xlfn.XLOOKUP(LISTAS[[#This Row],[ID]],_01_CODIGOS_Y_COSTOS_xlsm[Producto y N°],_01_CODIGOS_Y_COSTOS_xlsm[COSTO],0,0,1)</f>
        <v>373.14940000000001</v>
      </c>
      <c r="I850" s="27">
        <f>+IFERROR(LISTAS[[#This Row],[VENTA NETA]]/LISTAS[[#This Row],[COSTO]]-1,0)</f>
        <v>2.1012532781775879</v>
      </c>
      <c r="J850" s="50" t="str">
        <f>IFERROR(VLOOKUP(LISTAS[[#This Row],[ID]],_01_CODIGOS_Y_COSTOS_xlsm[[Producto y N°]:[CODIGO]],2,0),"")</f>
        <v>0403046</v>
      </c>
      <c r="O850" t="s">
        <v>1286</v>
      </c>
      <c r="AB850" s="12" t="str">
        <f>+LISTAS[[#This Row],[Codigo]]&amp;LISTAS[[#This Row],[Fabrica]]</f>
        <v>0403046OTIA</v>
      </c>
      <c r="AC850" s="13" t="str">
        <f>+LISTAS[[#This Row],[Codigo]]</f>
        <v>0403046</v>
      </c>
      <c r="AD850" s="13" t="str">
        <f>+LISTAS[[#This Row],[ID]]</f>
        <v>SEEGER DIN 47146</v>
      </c>
      <c r="AH850" s="36"/>
      <c r="AI850" s="37">
        <f>+LISTAS[[#This Row],[Precio]]+(LISTAS[[#This Row],[Precio]]*AH850)</f>
        <v>2143.02</v>
      </c>
      <c r="AJ850" s="38">
        <f t="shared" si="13"/>
        <v>1071.51</v>
      </c>
      <c r="AL850" s="35">
        <f>+AJ850/LISTAS[[#This Row],[COSTO]]-1</f>
        <v>1.871530813127396</v>
      </c>
      <c r="AM850" t="str">
        <f>+LISTAS[[#This Row],[ID]]</f>
        <v>SEEGER DIN 47146</v>
      </c>
      <c r="AO850" s="43"/>
      <c r="AP850" s="39">
        <f>LISTAS[[#This Row],[COSTO]]+(LISTAS[[#This Row],[COSTO]]*AO850)</f>
        <v>373.14940000000001</v>
      </c>
      <c r="AQ850" s="44">
        <f>IF(AO850="",0,AP850/LISTAS[[#This Row],[VENTA NETA]]-1)</f>
        <v>0</v>
      </c>
      <c r="AS850" s="39">
        <v>482.39580000000001</v>
      </c>
      <c r="AT850" s="48">
        <f>+LISTAS[[#This Row],[COSTO]]/AS850-1</f>
        <v>-0.22646631666361938</v>
      </c>
      <c r="BA850" t="s">
        <v>1204</v>
      </c>
      <c r="BB850" s="36"/>
    </row>
    <row r="851" spans="1:54" x14ac:dyDescent="0.35">
      <c r="A851" s="7" t="s">
        <v>1288</v>
      </c>
      <c r="B851" t="s">
        <v>1204</v>
      </c>
      <c r="C851">
        <v>47</v>
      </c>
      <c r="D851" t="s">
        <v>1289</v>
      </c>
      <c r="E851" s="2">
        <v>2143.02</v>
      </c>
      <c r="F851" s="7" t="str">
        <f>+_xlfn.XLOOKUP(LISTAS[[#This Row],[ID]],_01_CODIGOS_Y_COSTOS_xlsm[Producto y N°],_01_CODIGOS_Y_COSTOS_xlsm[FABRICA],"",0,1)</f>
        <v>OTIA</v>
      </c>
      <c r="G851" s="26">
        <f>LISTAS[[#This Row],[Precio]]*(1-0.46)</f>
        <v>1157.2308</v>
      </c>
      <c r="H851" s="1">
        <f>+_xlfn.XLOOKUP(LISTAS[[#This Row],[ID]],_01_CODIGOS_Y_COSTOS_xlsm[Producto y N°],_01_CODIGOS_Y_COSTOS_xlsm[COSTO],0,0,1)</f>
        <v>373.14940000000001</v>
      </c>
      <c r="I851" s="27">
        <f>+IFERROR(LISTAS[[#This Row],[VENTA NETA]]/LISTAS[[#This Row],[COSTO]]-1,0)</f>
        <v>2.1012532781775879</v>
      </c>
      <c r="J851" s="50" t="str">
        <f>IFERROR(VLOOKUP(LISTAS[[#This Row],[ID]],_01_CODIGOS_Y_COSTOS_xlsm[[Producto y N°]:[CODIGO]],2,0),"")</f>
        <v>0403047</v>
      </c>
      <c r="O851" t="s">
        <v>1288</v>
      </c>
      <c r="AB851" s="12" t="str">
        <f>+LISTAS[[#This Row],[Codigo]]&amp;LISTAS[[#This Row],[Fabrica]]</f>
        <v>0403047OTIA</v>
      </c>
      <c r="AC851" s="13" t="str">
        <f>+LISTAS[[#This Row],[Codigo]]</f>
        <v>0403047</v>
      </c>
      <c r="AD851" s="13" t="str">
        <f>+LISTAS[[#This Row],[ID]]</f>
        <v>SEEGER DIN 47147</v>
      </c>
      <c r="AH851" s="36"/>
      <c r="AI851" s="37">
        <f>+LISTAS[[#This Row],[Precio]]+(LISTAS[[#This Row],[Precio]]*AH851)</f>
        <v>2143.02</v>
      </c>
      <c r="AJ851" s="38">
        <f t="shared" si="13"/>
        <v>1071.51</v>
      </c>
      <c r="AL851" s="35">
        <f>+AJ851/LISTAS[[#This Row],[COSTO]]-1</f>
        <v>1.871530813127396</v>
      </c>
      <c r="AM851" t="str">
        <f>+LISTAS[[#This Row],[ID]]</f>
        <v>SEEGER DIN 47147</v>
      </c>
      <c r="AO851" s="43"/>
      <c r="AP851" s="39">
        <f>LISTAS[[#This Row],[COSTO]]+(LISTAS[[#This Row],[COSTO]]*AO851)</f>
        <v>373.14940000000001</v>
      </c>
      <c r="AQ851" s="44">
        <f>IF(AO851="",0,AP851/LISTAS[[#This Row],[VENTA NETA]]-1)</f>
        <v>0</v>
      </c>
      <c r="AS851" s="39">
        <v>482.39580000000001</v>
      </c>
      <c r="AT851" s="48">
        <f>+LISTAS[[#This Row],[COSTO]]/AS851-1</f>
        <v>-0.22646631666361938</v>
      </c>
      <c r="BA851" t="s">
        <v>1204</v>
      </c>
      <c r="BB851" s="36"/>
    </row>
    <row r="852" spans="1:54" x14ac:dyDescent="0.35">
      <c r="A852" s="7" t="s">
        <v>1290</v>
      </c>
      <c r="B852" t="s">
        <v>1204</v>
      </c>
      <c r="C852">
        <v>48</v>
      </c>
      <c r="D852" t="s">
        <v>1291</v>
      </c>
      <c r="E852" s="2">
        <v>2532.3000000000002</v>
      </c>
      <c r="F852" s="7" t="str">
        <f>+_xlfn.XLOOKUP(LISTAS[[#This Row],[ID]],_01_CODIGOS_Y_COSTOS_xlsm[Producto y N°],_01_CODIGOS_Y_COSTOS_xlsm[FABRICA],"",0,1)</f>
        <v>OTIA</v>
      </c>
      <c r="G852" s="26">
        <f>LISTAS[[#This Row],[Precio]]*(1-0.46)</f>
        <v>1367.4420000000002</v>
      </c>
      <c r="H852" s="1">
        <f>+_xlfn.XLOOKUP(LISTAS[[#This Row],[ID]],_01_CODIGOS_Y_COSTOS_xlsm[Producto y N°],_01_CODIGOS_Y_COSTOS_xlsm[COSTO],0,0,1)</f>
        <v>373.14940000000001</v>
      </c>
      <c r="I852" s="27">
        <f>+IFERROR(LISTAS[[#This Row],[VENTA NETA]]/LISTAS[[#This Row],[COSTO]]-1,0)</f>
        <v>2.6645965396165723</v>
      </c>
      <c r="J852" s="50" t="str">
        <f>IFERROR(VLOOKUP(LISTAS[[#This Row],[ID]],_01_CODIGOS_Y_COSTOS_xlsm[[Producto y N°]:[CODIGO]],2,0),"")</f>
        <v>0403048</v>
      </c>
      <c r="O852" t="s">
        <v>1290</v>
      </c>
      <c r="AB852" s="12" t="str">
        <f>+LISTAS[[#This Row],[Codigo]]&amp;LISTAS[[#This Row],[Fabrica]]</f>
        <v>0403048OTIA</v>
      </c>
      <c r="AC852" s="13" t="str">
        <f>+LISTAS[[#This Row],[Codigo]]</f>
        <v>0403048</v>
      </c>
      <c r="AD852" s="13" t="str">
        <f>+LISTAS[[#This Row],[ID]]</f>
        <v>SEEGER DIN 47148</v>
      </c>
      <c r="AH852" s="36"/>
      <c r="AI852" s="37">
        <f>+LISTAS[[#This Row],[Precio]]+(LISTAS[[#This Row],[Precio]]*AH852)</f>
        <v>2532.3000000000002</v>
      </c>
      <c r="AJ852" s="38">
        <f t="shared" si="13"/>
        <v>1266.1500000000001</v>
      </c>
      <c r="AL852" s="35">
        <f>+AJ852/LISTAS[[#This Row],[COSTO]]-1</f>
        <v>2.3931449440894186</v>
      </c>
      <c r="AM852" t="str">
        <f>+LISTAS[[#This Row],[ID]]</f>
        <v>SEEGER DIN 47148</v>
      </c>
      <c r="AO852" s="43"/>
      <c r="AP852" s="39">
        <f>LISTAS[[#This Row],[COSTO]]+(LISTAS[[#This Row],[COSTO]]*AO852)</f>
        <v>373.14940000000001</v>
      </c>
      <c r="AQ852" s="44">
        <f>IF(AO852="",0,AP852/LISTAS[[#This Row],[VENTA NETA]]-1)</f>
        <v>0</v>
      </c>
      <c r="AS852" s="39">
        <v>482.39580000000001</v>
      </c>
      <c r="AT852" s="48">
        <f>+LISTAS[[#This Row],[COSTO]]/AS852-1</f>
        <v>-0.22646631666361938</v>
      </c>
      <c r="BA852" t="s">
        <v>1204</v>
      </c>
      <c r="BB852" s="36"/>
    </row>
    <row r="853" spans="1:54" x14ac:dyDescent="0.35">
      <c r="A853" s="7" t="s">
        <v>1292</v>
      </c>
      <c r="B853" t="s">
        <v>1204</v>
      </c>
      <c r="C853">
        <v>50</v>
      </c>
      <c r="D853" t="s">
        <v>1293</v>
      </c>
      <c r="E853" s="2">
        <v>2656.54</v>
      </c>
      <c r="F853" s="7" t="str">
        <f>+_xlfn.XLOOKUP(LISTAS[[#This Row],[ID]],_01_CODIGOS_Y_COSTOS_xlsm[Producto y N°],_01_CODIGOS_Y_COSTOS_xlsm[FABRICA],"",0,1)</f>
        <v>OTIA</v>
      </c>
      <c r="G853" s="26">
        <f>LISTAS[[#This Row],[Precio]]*(1-0.46)</f>
        <v>1434.5316</v>
      </c>
      <c r="H853" s="1">
        <f>+_xlfn.XLOOKUP(LISTAS[[#This Row],[ID]],_01_CODIGOS_Y_COSTOS_xlsm[Producto y N°],_01_CODIGOS_Y_COSTOS_xlsm[COSTO],0,0,1)</f>
        <v>378.30680000000001</v>
      </c>
      <c r="I853" s="27">
        <f>+IFERROR(LISTAS[[#This Row],[VENTA NETA]]/LISTAS[[#This Row],[COSTO]]-1,0)</f>
        <v>2.7919794198782575</v>
      </c>
      <c r="J853" s="50" t="str">
        <f>IFERROR(VLOOKUP(LISTAS[[#This Row],[ID]],_01_CODIGOS_Y_COSTOS_xlsm[[Producto y N°]:[CODIGO]],2,0),"")</f>
        <v>0403050</v>
      </c>
      <c r="O853" t="s">
        <v>1292</v>
      </c>
      <c r="AB853" s="12" t="str">
        <f>+LISTAS[[#This Row],[Codigo]]&amp;LISTAS[[#This Row],[Fabrica]]</f>
        <v>0403050OTIA</v>
      </c>
      <c r="AC853" s="13" t="str">
        <f>+LISTAS[[#This Row],[Codigo]]</f>
        <v>0403050</v>
      </c>
      <c r="AD853" s="13" t="str">
        <f>+LISTAS[[#This Row],[ID]]</f>
        <v>SEEGER DIN 47150</v>
      </c>
      <c r="AH853" s="36"/>
      <c r="AI853" s="37">
        <f>+LISTAS[[#This Row],[Precio]]+(LISTAS[[#This Row],[Precio]]*AH853)</f>
        <v>2656.54</v>
      </c>
      <c r="AJ853" s="38">
        <f t="shared" si="13"/>
        <v>1328.27</v>
      </c>
      <c r="AL853" s="35">
        <f>+AJ853/LISTAS[[#This Row],[COSTO]]-1</f>
        <v>2.5110920554428309</v>
      </c>
      <c r="AM853" t="str">
        <f>+LISTAS[[#This Row],[ID]]</f>
        <v>SEEGER DIN 47150</v>
      </c>
      <c r="AO853" s="43"/>
      <c r="AP853" s="39">
        <f>LISTAS[[#This Row],[COSTO]]+(LISTAS[[#This Row],[COSTO]]*AO853)</f>
        <v>378.30680000000001</v>
      </c>
      <c r="AQ853" s="44">
        <f>IF(AO853="",0,AP853/LISTAS[[#This Row],[VENTA NETA]]-1)</f>
        <v>0</v>
      </c>
      <c r="AS853" s="39">
        <v>597.96910000000003</v>
      </c>
      <c r="AT853" s="48">
        <f>+LISTAS[[#This Row],[COSTO]]/AS853-1</f>
        <v>-0.36734724252473916</v>
      </c>
      <c r="BA853" t="s">
        <v>1204</v>
      </c>
      <c r="BB853" s="36"/>
    </row>
    <row r="854" spans="1:54" x14ac:dyDescent="0.35">
      <c r="A854" s="7" t="s">
        <v>1294</v>
      </c>
      <c r="B854" t="s">
        <v>1204</v>
      </c>
      <c r="C854">
        <v>52</v>
      </c>
      <c r="D854" t="s">
        <v>1295</v>
      </c>
      <c r="E854" s="2">
        <v>2665.25</v>
      </c>
      <c r="F854" s="7" t="str">
        <f>+_xlfn.XLOOKUP(LISTAS[[#This Row],[ID]],_01_CODIGOS_Y_COSTOS_xlsm[Producto y N°],_01_CODIGOS_Y_COSTOS_xlsm[FABRICA],"",0,1)</f>
        <v>OTIA</v>
      </c>
      <c r="G854" s="26">
        <f>LISTAS[[#This Row],[Precio]]*(1-0.46)</f>
        <v>1439.2350000000001</v>
      </c>
      <c r="H854" s="1">
        <f>+_xlfn.XLOOKUP(LISTAS[[#This Row],[ID]],_01_CODIGOS_Y_COSTOS_xlsm[Producto y N°],_01_CODIGOS_Y_COSTOS_xlsm[COSTO],0,0,1)</f>
        <v>421.25240000000002</v>
      </c>
      <c r="I854" s="27">
        <f>+IFERROR(LISTAS[[#This Row],[VENTA NETA]]/LISTAS[[#This Row],[COSTO]]-1,0)</f>
        <v>2.416562137094056</v>
      </c>
      <c r="J854" s="50" t="str">
        <f>IFERROR(VLOOKUP(LISTAS[[#This Row],[ID]],_01_CODIGOS_Y_COSTOS_xlsm[[Producto y N°]:[CODIGO]],2,0),"")</f>
        <v>0403052</v>
      </c>
      <c r="O854" t="s">
        <v>1294</v>
      </c>
      <c r="AB854" s="12" t="str">
        <f>+LISTAS[[#This Row],[Codigo]]&amp;LISTAS[[#This Row],[Fabrica]]</f>
        <v>0403052OTIA</v>
      </c>
      <c r="AC854" s="13" t="str">
        <f>+LISTAS[[#This Row],[Codigo]]</f>
        <v>0403052</v>
      </c>
      <c r="AD854" s="13" t="str">
        <f>+LISTAS[[#This Row],[ID]]</f>
        <v>SEEGER DIN 47152</v>
      </c>
      <c r="AH854" s="36"/>
      <c r="AI854" s="37">
        <f>+LISTAS[[#This Row],[Precio]]+(LISTAS[[#This Row],[Precio]]*AH854)</f>
        <v>2665.25</v>
      </c>
      <c r="AJ854" s="38">
        <f t="shared" si="13"/>
        <v>1332.625</v>
      </c>
      <c r="AL854" s="35">
        <f>+AJ854/LISTAS[[#This Row],[COSTO]]-1</f>
        <v>2.1634834602722735</v>
      </c>
      <c r="AM854" t="str">
        <f>+LISTAS[[#This Row],[ID]]</f>
        <v>SEEGER DIN 47152</v>
      </c>
      <c r="AO854" s="43"/>
      <c r="AP854" s="39">
        <f>LISTAS[[#This Row],[COSTO]]+(LISTAS[[#This Row],[COSTO]]*AO854)</f>
        <v>421.25240000000002</v>
      </c>
      <c r="AQ854" s="44">
        <f>IF(AO854="",0,AP854/LISTAS[[#This Row],[VENTA NETA]]-1)</f>
        <v>0</v>
      </c>
      <c r="AS854" s="39">
        <v>544.58709999999996</v>
      </c>
      <c r="AT854" s="48">
        <f>+LISTAS[[#This Row],[COSTO]]/AS854-1</f>
        <v>-0.2264737816962612</v>
      </c>
      <c r="BA854" t="s">
        <v>1204</v>
      </c>
      <c r="BB854" s="36"/>
    </row>
    <row r="855" spans="1:54" x14ac:dyDescent="0.35">
      <c r="A855" s="7" t="s">
        <v>1296</v>
      </c>
      <c r="B855" t="s">
        <v>1204</v>
      </c>
      <c r="C855">
        <v>54</v>
      </c>
      <c r="D855" t="s">
        <v>1297</v>
      </c>
      <c r="E855" s="2">
        <v>2665.25</v>
      </c>
      <c r="F855" s="7" t="str">
        <f>+_xlfn.XLOOKUP(LISTAS[[#This Row],[ID]],_01_CODIGOS_Y_COSTOS_xlsm[Producto y N°],_01_CODIGOS_Y_COSTOS_xlsm[FABRICA],"",0,1)</f>
        <v>OTIA</v>
      </c>
      <c r="G855" s="26">
        <f>LISTAS[[#This Row],[Precio]]*(1-0.46)</f>
        <v>1439.2350000000001</v>
      </c>
      <c r="H855" s="1">
        <f>+_xlfn.XLOOKUP(LISTAS[[#This Row],[ID]],_01_CODIGOS_Y_COSTOS_xlsm[Producto y N°],_01_CODIGOS_Y_COSTOS_xlsm[COSTO],0,0,1)</f>
        <v>464.07560000000001</v>
      </c>
      <c r="I855" s="27">
        <f>+IFERROR(LISTAS[[#This Row],[VENTA NETA]]/LISTAS[[#This Row],[COSTO]]-1,0)</f>
        <v>2.1012942718815641</v>
      </c>
      <c r="J855" s="50" t="str">
        <f>IFERROR(VLOOKUP(LISTAS[[#This Row],[ID]],_01_CODIGOS_Y_COSTOS_xlsm[[Producto y N°]:[CODIGO]],2,0),"")</f>
        <v>0403054</v>
      </c>
      <c r="O855" t="s">
        <v>1296</v>
      </c>
      <c r="AB855" s="12" t="str">
        <f>+LISTAS[[#This Row],[Codigo]]&amp;LISTAS[[#This Row],[Fabrica]]</f>
        <v>0403054OTIA</v>
      </c>
      <c r="AC855" s="13" t="str">
        <f>+LISTAS[[#This Row],[Codigo]]</f>
        <v>0403054</v>
      </c>
      <c r="AD855" s="13" t="str">
        <f>+LISTAS[[#This Row],[ID]]</f>
        <v>SEEGER DIN 47154</v>
      </c>
      <c r="AH855" s="36"/>
      <c r="AI855" s="37">
        <f>+LISTAS[[#This Row],[Precio]]+(LISTAS[[#This Row],[Precio]]*AH855)</f>
        <v>2665.25</v>
      </c>
      <c r="AJ855" s="38">
        <f t="shared" si="13"/>
        <v>1332.625</v>
      </c>
      <c r="AL855" s="35">
        <f>+AJ855/LISTAS[[#This Row],[COSTO]]-1</f>
        <v>1.8715687702607076</v>
      </c>
      <c r="AM855" t="str">
        <f>+LISTAS[[#This Row],[ID]]</f>
        <v>SEEGER DIN 47154</v>
      </c>
      <c r="AO855" s="43"/>
      <c r="AP855" s="39">
        <f>LISTAS[[#This Row],[COSTO]]+(LISTAS[[#This Row],[COSTO]]*AO855)</f>
        <v>464.07560000000001</v>
      </c>
      <c r="AQ855" s="44">
        <f>IF(AO855="",0,AP855/LISTAS[[#This Row],[VENTA NETA]]-1)</f>
        <v>0</v>
      </c>
      <c r="AS855" s="39">
        <v>599.94389999999999</v>
      </c>
      <c r="AT855" s="48">
        <f>+LISTAS[[#This Row],[COSTO]]/AS855-1</f>
        <v>-0.22646834145659278</v>
      </c>
      <c r="BA855" t="s">
        <v>1204</v>
      </c>
      <c r="BB855" s="36"/>
    </row>
    <row r="856" spans="1:54" x14ac:dyDescent="0.35">
      <c r="A856" s="7" t="s">
        <v>1298</v>
      </c>
      <c r="B856" t="s">
        <v>1204</v>
      </c>
      <c r="C856">
        <v>55</v>
      </c>
      <c r="D856" t="s">
        <v>1299</v>
      </c>
      <c r="E856" s="2">
        <v>2849.25</v>
      </c>
      <c r="F856" s="7" t="str">
        <f>+_xlfn.XLOOKUP(LISTAS[[#This Row],[ID]],_01_CODIGOS_Y_COSTOS_xlsm[Producto y N°],_01_CODIGOS_Y_COSTOS_xlsm[FABRICA],"",0,1)</f>
        <v>OTIA</v>
      </c>
      <c r="G856" s="26">
        <f>LISTAS[[#This Row],[Precio]]*(1-0.46)</f>
        <v>1538.595</v>
      </c>
      <c r="H856" s="1">
        <f>+_xlfn.XLOOKUP(LISTAS[[#This Row],[ID]],_01_CODIGOS_Y_COSTOS_xlsm[Producto y N°],_01_CODIGOS_Y_COSTOS_xlsm[COSTO],0,0,1)</f>
        <v>496.11369999999999</v>
      </c>
      <c r="I856" s="27">
        <f>+IFERROR(LISTAS[[#This Row],[VENTA NETA]]/LISTAS[[#This Row],[COSTO]]-1,0)</f>
        <v>2.101295126500236</v>
      </c>
      <c r="J856" s="50" t="str">
        <f>IFERROR(VLOOKUP(LISTAS[[#This Row],[ID]],_01_CODIGOS_Y_COSTOS_xlsm[[Producto y N°]:[CODIGO]],2,0),"")</f>
        <v>0403055</v>
      </c>
      <c r="O856" t="s">
        <v>1298</v>
      </c>
      <c r="AB856" s="12" t="str">
        <f>+LISTAS[[#This Row],[Codigo]]&amp;LISTAS[[#This Row],[Fabrica]]</f>
        <v>0403055OTIA</v>
      </c>
      <c r="AC856" s="13" t="str">
        <f>+LISTAS[[#This Row],[Codigo]]</f>
        <v>0403055</v>
      </c>
      <c r="AD856" s="13" t="str">
        <f>+LISTAS[[#This Row],[ID]]</f>
        <v>SEEGER DIN 47155</v>
      </c>
      <c r="AH856" s="36"/>
      <c r="AI856" s="37">
        <f>+LISTAS[[#This Row],[Precio]]+(LISTAS[[#This Row],[Precio]]*AH856)</f>
        <v>2849.25</v>
      </c>
      <c r="AJ856" s="38">
        <f t="shared" si="13"/>
        <v>1424.625</v>
      </c>
      <c r="AL856" s="35">
        <f>+AJ856/LISTAS[[#This Row],[COSTO]]-1</f>
        <v>1.8715695615742924</v>
      </c>
      <c r="AM856" t="str">
        <f>+LISTAS[[#This Row],[ID]]</f>
        <v>SEEGER DIN 47155</v>
      </c>
      <c r="AO856" s="43"/>
      <c r="AP856" s="39">
        <f>LISTAS[[#This Row],[COSTO]]+(LISTAS[[#This Row],[COSTO]]*AO856)</f>
        <v>496.11369999999999</v>
      </c>
      <c r="AQ856" s="44">
        <f>IF(AO856="",0,AP856/LISTAS[[#This Row],[VENTA NETA]]-1)</f>
        <v>0</v>
      </c>
      <c r="AS856" s="39">
        <v>641.36279999999999</v>
      </c>
      <c r="AT856" s="48">
        <f>+LISTAS[[#This Row],[COSTO]]/AS856-1</f>
        <v>-0.22646948030038538</v>
      </c>
      <c r="BA856" t="s">
        <v>1204</v>
      </c>
      <c r="BB856" s="36"/>
    </row>
    <row r="857" spans="1:54" x14ac:dyDescent="0.35">
      <c r="A857" s="7" t="s">
        <v>1300</v>
      </c>
      <c r="B857" t="s">
        <v>1204</v>
      </c>
      <c r="C857">
        <v>56</v>
      </c>
      <c r="D857" t="s">
        <v>1301</v>
      </c>
      <c r="E857" s="2">
        <v>2858.99</v>
      </c>
      <c r="F857" s="7" t="str">
        <f>+_xlfn.XLOOKUP(LISTAS[[#This Row],[ID]],_01_CODIGOS_Y_COSTOS_xlsm[Producto y N°],_01_CODIGOS_Y_COSTOS_xlsm[FABRICA],"",0,1)</f>
        <v>OTIA</v>
      </c>
      <c r="G857" s="26">
        <f>LISTAS[[#This Row],[Precio]]*(1-0.46)</f>
        <v>1543.8545999999999</v>
      </c>
      <c r="H857" s="1">
        <f>+_xlfn.XLOOKUP(LISTAS[[#This Row],[ID]],_01_CODIGOS_Y_COSTOS_xlsm[Producto y N°],_01_CODIGOS_Y_COSTOS_xlsm[COSTO],0,0,1)</f>
        <v>497.80959999999999</v>
      </c>
      <c r="I857" s="27">
        <f>+IFERROR(LISTAS[[#This Row],[VENTA NETA]]/LISTAS[[#This Row],[COSTO]]-1,0)</f>
        <v>2.101295354689825</v>
      </c>
      <c r="J857" s="50" t="str">
        <f>IFERROR(VLOOKUP(LISTAS[[#This Row],[ID]],_01_CODIGOS_Y_COSTOS_xlsm[[Producto y N°]:[CODIGO]],2,0),"")</f>
        <v>0403056</v>
      </c>
      <c r="O857" t="s">
        <v>1300</v>
      </c>
      <c r="AB857" s="12" t="str">
        <f>+LISTAS[[#This Row],[Codigo]]&amp;LISTAS[[#This Row],[Fabrica]]</f>
        <v>0403056OTIA</v>
      </c>
      <c r="AC857" s="13" t="str">
        <f>+LISTAS[[#This Row],[Codigo]]</f>
        <v>0403056</v>
      </c>
      <c r="AD857" s="13" t="str">
        <f>+LISTAS[[#This Row],[ID]]</f>
        <v>SEEGER DIN 47156</v>
      </c>
      <c r="AH857" s="36"/>
      <c r="AI857" s="37">
        <f>+LISTAS[[#This Row],[Precio]]+(LISTAS[[#This Row],[Precio]]*AH857)</f>
        <v>2858.99</v>
      </c>
      <c r="AJ857" s="38">
        <f t="shared" si="13"/>
        <v>1429.4949999999999</v>
      </c>
      <c r="AL857" s="35">
        <f>+AJ857/LISTAS[[#This Row],[COSTO]]-1</f>
        <v>1.8715697728609491</v>
      </c>
      <c r="AM857" t="str">
        <f>+LISTAS[[#This Row],[ID]]</f>
        <v>SEEGER DIN 47156</v>
      </c>
      <c r="AO857" s="43"/>
      <c r="AP857" s="39">
        <f>LISTAS[[#This Row],[COSTO]]+(LISTAS[[#This Row],[COSTO]]*AO857)</f>
        <v>497.80959999999999</v>
      </c>
      <c r="AQ857" s="44">
        <f>IF(AO857="",0,AP857/LISTAS[[#This Row],[VENTA NETA]]-1)</f>
        <v>0</v>
      </c>
      <c r="AS857" s="39">
        <v>643.55499999999995</v>
      </c>
      <c r="AT857" s="48">
        <f>+LISTAS[[#This Row],[COSTO]]/AS857-1</f>
        <v>-0.22646922174483919</v>
      </c>
      <c r="BA857" t="s">
        <v>1204</v>
      </c>
      <c r="BB857" s="36"/>
    </row>
    <row r="858" spans="1:54" x14ac:dyDescent="0.35">
      <c r="A858" s="7" t="s">
        <v>1302</v>
      </c>
      <c r="B858" t="s">
        <v>1204</v>
      </c>
      <c r="C858">
        <v>57</v>
      </c>
      <c r="D858" t="s">
        <v>1303</v>
      </c>
      <c r="E858" s="2">
        <v>3041.36</v>
      </c>
      <c r="F858" s="7" t="str">
        <f>+_xlfn.XLOOKUP(LISTAS[[#This Row],[ID]],_01_CODIGOS_Y_COSTOS_xlsm[Producto y N°],_01_CODIGOS_Y_COSTOS_xlsm[FABRICA],"",0,1)</f>
        <v>OTIA</v>
      </c>
      <c r="G858" s="26">
        <f>LISTAS[[#This Row],[Precio]]*(1-0.46)</f>
        <v>1642.3344000000002</v>
      </c>
      <c r="H858" s="1">
        <f>+_xlfn.XLOOKUP(LISTAS[[#This Row],[ID]],_01_CODIGOS_Y_COSTOS_xlsm[Producto y N°],_01_CODIGOS_Y_COSTOS_xlsm[COSTO],0,0,1)</f>
        <v>529.55939999999998</v>
      </c>
      <c r="I858" s="27">
        <f>+IFERROR(LISTAS[[#This Row],[VENTA NETA]]/LISTAS[[#This Row],[COSTO]]-1,0)</f>
        <v>2.10132234457551</v>
      </c>
      <c r="J858" s="50" t="str">
        <f>IFERROR(VLOOKUP(LISTAS[[#This Row],[ID]],_01_CODIGOS_Y_COSTOS_xlsm[[Producto y N°]:[CODIGO]],2,0),"")</f>
        <v>0403057</v>
      </c>
      <c r="O858" t="s">
        <v>1302</v>
      </c>
      <c r="AB858" s="12" t="str">
        <f>+LISTAS[[#This Row],[Codigo]]&amp;LISTAS[[#This Row],[Fabrica]]</f>
        <v>0403057OTIA</v>
      </c>
      <c r="AC858" s="13" t="str">
        <f>+LISTAS[[#This Row],[Codigo]]</f>
        <v>0403057</v>
      </c>
      <c r="AD858" s="13" t="str">
        <f>+LISTAS[[#This Row],[ID]]</f>
        <v>SEEGER DIN 47157</v>
      </c>
      <c r="AH858" s="36"/>
      <c r="AI858" s="37">
        <f>+LISTAS[[#This Row],[Precio]]+(LISTAS[[#This Row],[Precio]]*AH858)</f>
        <v>3041.36</v>
      </c>
      <c r="AJ858" s="38">
        <f t="shared" si="13"/>
        <v>1520.68</v>
      </c>
      <c r="AL858" s="35">
        <f>+AJ858/LISTAS[[#This Row],[COSTO]]-1</f>
        <v>1.8715947634958421</v>
      </c>
      <c r="AM858" t="str">
        <f>+LISTAS[[#This Row],[ID]]</f>
        <v>SEEGER DIN 47157</v>
      </c>
      <c r="AO858" s="43"/>
      <c r="AP858" s="39">
        <f>LISTAS[[#This Row],[COSTO]]+(LISTAS[[#This Row],[COSTO]]*AO858)</f>
        <v>529.55939999999998</v>
      </c>
      <c r="AQ858" s="44">
        <f>IF(AO858="",0,AP858/LISTAS[[#This Row],[VENTA NETA]]-1)</f>
        <v>0</v>
      </c>
      <c r="AS858" s="39">
        <v>684.60180000000003</v>
      </c>
      <c r="AT858" s="48">
        <f>+LISTAS[[#This Row],[COSTO]]/AS858-1</f>
        <v>-0.22647092076006814</v>
      </c>
      <c r="BA858" t="s">
        <v>1204</v>
      </c>
      <c r="BB858" s="36"/>
    </row>
    <row r="859" spans="1:54" x14ac:dyDescent="0.35">
      <c r="A859" s="7" t="s">
        <v>1304</v>
      </c>
      <c r="B859" t="s">
        <v>1204</v>
      </c>
      <c r="C859">
        <v>58</v>
      </c>
      <c r="D859" t="s">
        <v>1305</v>
      </c>
      <c r="E859" s="2">
        <v>3541.4</v>
      </c>
      <c r="F859" s="7" t="str">
        <f>+_xlfn.XLOOKUP(LISTAS[[#This Row],[ID]],_01_CODIGOS_Y_COSTOS_xlsm[Producto y N°],_01_CODIGOS_Y_COSTOS_xlsm[FABRICA],"",0,1)</f>
        <v>OTIA</v>
      </c>
      <c r="G859" s="26">
        <f>LISTAS[[#This Row],[Precio]]*(1-0.46)</f>
        <v>1912.3560000000002</v>
      </c>
      <c r="H859" s="1">
        <f>+_xlfn.XLOOKUP(LISTAS[[#This Row],[ID]],_01_CODIGOS_Y_COSTOS_xlsm[Producto y N°],_01_CODIGOS_Y_COSTOS_xlsm[COSTO],0,0,1)</f>
        <v>529.53020000000004</v>
      </c>
      <c r="I859" s="27">
        <f>+IFERROR(LISTAS[[#This Row],[VENTA NETA]]/LISTAS[[#This Row],[COSTO]]-1,0)</f>
        <v>2.6114200852000509</v>
      </c>
      <c r="J859" s="50" t="str">
        <f>IFERROR(VLOOKUP(LISTAS[[#This Row],[ID]],_01_CODIGOS_Y_COSTOS_xlsm[[Producto y N°]:[CODIGO]],2,0),"")</f>
        <v>0403058</v>
      </c>
      <c r="O859" t="s">
        <v>1304</v>
      </c>
      <c r="AB859" s="12" t="str">
        <f>+LISTAS[[#This Row],[Codigo]]&amp;LISTAS[[#This Row],[Fabrica]]</f>
        <v>0403058OTIA</v>
      </c>
      <c r="AC859" s="13" t="str">
        <f>+LISTAS[[#This Row],[Codigo]]</f>
        <v>0403058</v>
      </c>
      <c r="AD859" s="13" t="str">
        <f>+LISTAS[[#This Row],[ID]]</f>
        <v>SEEGER DIN 47158</v>
      </c>
      <c r="AH859" s="36"/>
      <c r="AI859" s="37">
        <f>+LISTAS[[#This Row],[Precio]]+(LISTAS[[#This Row],[Precio]]*AH859)</f>
        <v>3541.4</v>
      </c>
      <c r="AJ859" s="38">
        <f t="shared" si="13"/>
        <v>1770.7</v>
      </c>
      <c r="AL859" s="35">
        <f>+AJ859/LISTAS[[#This Row],[COSTO]]-1</f>
        <v>2.3439074862963434</v>
      </c>
      <c r="AM859" t="str">
        <f>+LISTAS[[#This Row],[ID]]</f>
        <v>SEEGER DIN 47158</v>
      </c>
      <c r="AO859" s="43"/>
      <c r="AP859" s="39">
        <f>LISTAS[[#This Row],[COSTO]]+(LISTAS[[#This Row],[COSTO]]*AO859)</f>
        <v>529.53020000000004</v>
      </c>
      <c r="AQ859" s="44">
        <f>IF(AO859="",0,AP859/LISTAS[[#This Row],[VENTA NETA]]-1)</f>
        <v>0</v>
      </c>
      <c r="AS859" s="39">
        <v>684.56179999999995</v>
      </c>
      <c r="AT859" s="48">
        <f>+LISTAS[[#This Row],[COSTO]]/AS859-1</f>
        <v>-0.22646837728894587</v>
      </c>
      <c r="BA859" t="s">
        <v>1204</v>
      </c>
      <c r="BB859" s="36"/>
    </row>
    <row r="860" spans="1:54" x14ac:dyDescent="0.35">
      <c r="A860" s="7" t="s">
        <v>1306</v>
      </c>
      <c r="B860" t="s">
        <v>1204</v>
      </c>
      <c r="C860">
        <v>60</v>
      </c>
      <c r="D860" t="s">
        <v>1307</v>
      </c>
      <c r="E860" s="2">
        <v>3344.69</v>
      </c>
      <c r="F860" s="7" t="str">
        <f>+_xlfn.XLOOKUP(LISTAS[[#This Row],[ID]],_01_CODIGOS_Y_COSTOS_xlsm[Producto y N°],_01_CODIGOS_Y_COSTOS_xlsm[FABRICA],"",0,1)</f>
        <v>OTIA</v>
      </c>
      <c r="G860" s="26">
        <f>LISTAS[[#This Row],[Precio]]*(1-0.46)</f>
        <v>1806.1326000000001</v>
      </c>
      <c r="H860" s="1">
        <f>+_xlfn.XLOOKUP(LISTAS[[#This Row],[ID]],_01_CODIGOS_Y_COSTOS_xlsm[Producto y N°],_01_CODIGOS_Y_COSTOS_xlsm[COSTO],0,0,1)</f>
        <v>536.64369999999997</v>
      </c>
      <c r="I860" s="27">
        <f>+IFERROR(LISTAS[[#This Row],[VENTA NETA]]/LISTAS[[#This Row],[COSTO]]-1,0)</f>
        <v>2.3656085033701135</v>
      </c>
      <c r="J860" s="50" t="str">
        <f>IFERROR(VLOOKUP(LISTAS[[#This Row],[ID]],_01_CODIGOS_Y_COSTOS_xlsm[[Producto y N°]:[CODIGO]],2,0),"")</f>
        <v>0403060</v>
      </c>
      <c r="O860" t="s">
        <v>1306</v>
      </c>
      <c r="AB860" s="12" t="str">
        <f>+LISTAS[[#This Row],[Codigo]]&amp;LISTAS[[#This Row],[Fabrica]]</f>
        <v>0403060OTIA</v>
      </c>
      <c r="AC860" s="13" t="str">
        <f>+LISTAS[[#This Row],[Codigo]]</f>
        <v>0403060</v>
      </c>
      <c r="AD860" s="13" t="str">
        <f>+LISTAS[[#This Row],[ID]]</f>
        <v>SEEGER DIN 47160</v>
      </c>
      <c r="AH860" s="36"/>
      <c r="AI860" s="37">
        <f>+LISTAS[[#This Row],[Precio]]+(LISTAS[[#This Row],[Precio]]*AH860)</f>
        <v>3344.69</v>
      </c>
      <c r="AJ860" s="38">
        <f t="shared" si="13"/>
        <v>1672.345</v>
      </c>
      <c r="AL860" s="35">
        <f>+AJ860/LISTAS[[#This Row],[COSTO]]-1</f>
        <v>2.1163041697871421</v>
      </c>
      <c r="AM860" t="str">
        <f>+LISTAS[[#This Row],[ID]]</f>
        <v>SEEGER DIN 47160</v>
      </c>
      <c r="AO860" s="43"/>
      <c r="AP860" s="39">
        <f>LISTAS[[#This Row],[COSTO]]+(LISTAS[[#This Row],[COSTO]]*AO860)</f>
        <v>536.64369999999997</v>
      </c>
      <c r="AQ860" s="44">
        <f>IF(AO860="",0,AP860/LISTAS[[#This Row],[VENTA NETA]]-1)</f>
        <v>0</v>
      </c>
      <c r="AS860" s="39">
        <v>693.76020000000005</v>
      </c>
      <c r="AT860" s="48">
        <f>+LISTAS[[#This Row],[COSTO]]/AS860-1</f>
        <v>-0.22647090449985463</v>
      </c>
      <c r="BA860" t="s">
        <v>1204</v>
      </c>
      <c r="BB860" s="36"/>
    </row>
    <row r="861" spans="1:54" x14ac:dyDescent="0.35">
      <c r="A861" s="7" t="s">
        <v>1308</v>
      </c>
      <c r="B861" t="s">
        <v>1204</v>
      </c>
      <c r="C861">
        <v>62</v>
      </c>
      <c r="D861" t="s">
        <v>1309</v>
      </c>
      <c r="E861" s="2">
        <v>3384.01</v>
      </c>
      <c r="F861" s="7" t="str">
        <f>+_xlfn.XLOOKUP(LISTAS[[#This Row],[ID]],_01_CODIGOS_Y_COSTOS_xlsm[Producto y N°],_01_CODIGOS_Y_COSTOS_xlsm[FABRICA],"",0,1)</f>
        <v>OTIA</v>
      </c>
      <c r="G861" s="26">
        <f>LISTAS[[#This Row],[Precio]]*(1-0.46)</f>
        <v>1827.3654000000001</v>
      </c>
      <c r="H861" s="1">
        <f>+_xlfn.XLOOKUP(LISTAS[[#This Row],[ID]],_01_CODIGOS_Y_COSTOS_xlsm[Producto y N°],_01_CODIGOS_Y_COSTOS_xlsm[COSTO],0,0,1)</f>
        <v>557.19479999999999</v>
      </c>
      <c r="I861" s="27">
        <f>+IFERROR(LISTAS[[#This Row],[VENTA NETA]]/LISTAS[[#This Row],[COSTO]]-1,0)</f>
        <v>2.2795808575385128</v>
      </c>
      <c r="J861" s="50" t="str">
        <f>IFERROR(VLOOKUP(LISTAS[[#This Row],[ID]],_01_CODIGOS_Y_COSTOS_xlsm[[Producto y N°]:[CODIGO]],2,0),"")</f>
        <v>0403062</v>
      </c>
      <c r="O861" t="s">
        <v>1308</v>
      </c>
      <c r="AB861" s="12" t="str">
        <f>+LISTAS[[#This Row],[Codigo]]&amp;LISTAS[[#This Row],[Fabrica]]</f>
        <v>0403062OTIA</v>
      </c>
      <c r="AC861" s="13" t="str">
        <f>+LISTAS[[#This Row],[Codigo]]</f>
        <v>0403062</v>
      </c>
      <c r="AD861" s="13" t="str">
        <f>+LISTAS[[#This Row],[ID]]</f>
        <v>SEEGER DIN 47162</v>
      </c>
      <c r="AH861" s="36"/>
      <c r="AI861" s="37">
        <f>+LISTAS[[#This Row],[Precio]]+(LISTAS[[#This Row],[Precio]]*AH861)</f>
        <v>3384.01</v>
      </c>
      <c r="AJ861" s="38">
        <f t="shared" si="13"/>
        <v>1692.0050000000001</v>
      </c>
      <c r="AL861" s="35">
        <f>+AJ861/LISTAS[[#This Row],[COSTO]]-1</f>
        <v>2.0366489421652898</v>
      </c>
      <c r="AM861" t="str">
        <f>+LISTAS[[#This Row],[ID]]</f>
        <v>SEEGER DIN 47162</v>
      </c>
      <c r="AO861" s="43"/>
      <c r="AP861" s="39">
        <f>LISTAS[[#This Row],[COSTO]]+(LISTAS[[#This Row],[COSTO]]*AO861)</f>
        <v>557.19479999999999</v>
      </c>
      <c r="AQ861" s="44">
        <f>IF(AO861="",0,AP861/LISTAS[[#This Row],[VENTA NETA]]-1)</f>
        <v>0</v>
      </c>
      <c r="AS861" s="39">
        <v>720.32529999999997</v>
      </c>
      <c r="AT861" s="48">
        <f>+LISTAS[[#This Row],[COSTO]]/AS861-1</f>
        <v>-0.2264678194698978</v>
      </c>
      <c r="BA861" t="s">
        <v>1204</v>
      </c>
      <c r="BB861" s="36"/>
    </row>
    <row r="862" spans="1:54" x14ac:dyDescent="0.35">
      <c r="A862" s="7" t="s">
        <v>1310</v>
      </c>
      <c r="B862" t="s">
        <v>1204</v>
      </c>
      <c r="C862">
        <v>63</v>
      </c>
      <c r="D862" t="s">
        <v>1311</v>
      </c>
      <c r="E862" s="2">
        <v>3384.01</v>
      </c>
      <c r="F862" s="7" t="str">
        <f>+_xlfn.XLOOKUP(LISTAS[[#This Row],[ID]],_01_CODIGOS_Y_COSTOS_xlsm[Producto y N°],_01_CODIGOS_Y_COSTOS_xlsm[FABRICA],"",0,1)</f>
        <v>OTIA</v>
      </c>
      <c r="G862" s="26">
        <f>LISTAS[[#This Row],[Precio]]*(1-0.46)</f>
        <v>1827.3654000000001</v>
      </c>
      <c r="H862" s="1">
        <f>+_xlfn.XLOOKUP(LISTAS[[#This Row],[ID]],_01_CODIGOS_Y_COSTOS_xlsm[Producto y N°],_01_CODIGOS_Y_COSTOS_xlsm[COSTO],0,0,1)</f>
        <v>623.88580000000002</v>
      </c>
      <c r="I862" s="27">
        <f>+IFERROR(LISTAS[[#This Row],[VENTA NETA]]/LISTAS[[#This Row],[COSTO]]-1,0)</f>
        <v>1.9290062380006088</v>
      </c>
      <c r="J862" s="50" t="str">
        <f>IFERROR(VLOOKUP(LISTAS[[#This Row],[ID]],_01_CODIGOS_Y_COSTOS_xlsm[[Producto y N°]:[CODIGO]],2,0),"")</f>
        <v>0403063</v>
      </c>
      <c r="O862" t="s">
        <v>1310</v>
      </c>
      <c r="AB862" s="12" t="str">
        <f>+LISTAS[[#This Row],[Codigo]]&amp;LISTAS[[#This Row],[Fabrica]]</f>
        <v>0403063OTIA</v>
      </c>
      <c r="AC862" s="13" t="str">
        <f>+LISTAS[[#This Row],[Codigo]]</f>
        <v>0403063</v>
      </c>
      <c r="AD862" s="13" t="str">
        <f>+LISTAS[[#This Row],[ID]]</f>
        <v>SEEGER DIN 47163</v>
      </c>
      <c r="AH862" s="36"/>
      <c r="AI862" s="37">
        <f>+LISTAS[[#This Row],[Precio]]+(LISTAS[[#This Row],[Precio]]*AH862)</f>
        <v>3384.01</v>
      </c>
      <c r="AJ862" s="38">
        <f t="shared" si="13"/>
        <v>1692.0050000000001</v>
      </c>
      <c r="AL862" s="35">
        <f>+AJ862/LISTAS[[#This Row],[COSTO]]-1</f>
        <v>1.7120428129635266</v>
      </c>
      <c r="AM862" t="str">
        <f>+LISTAS[[#This Row],[ID]]</f>
        <v>SEEGER DIN 47163</v>
      </c>
      <c r="AO862" s="43"/>
      <c r="AP862" s="39">
        <f>LISTAS[[#This Row],[COSTO]]+(LISTAS[[#This Row],[COSTO]]*AO862)</f>
        <v>623.88580000000002</v>
      </c>
      <c r="AQ862" s="44">
        <f>IF(AO862="",0,AP862/LISTAS[[#This Row],[VENTA NETA]]-1)</f>
        <v>0</v>
      </c>
      <c r="AS862" s="39">
        <v>806.54589999999996</v>
      </c>
      <c r="AT862" s="48">
        <f>+LISTAS[[#This Row],[COSTO]]/AS862-1</f>
        <v>-0.22647204579429381</v>
      </c>
      <c r="BA862" t="s">
        <v>1204</v>
      </c>
      <c r="BB862" s="36"/>
    </row>
    <row r="863" spans="1:54" x14ac:dyDescent="0.35">
      <c r="A863" s="7" t="s">
        <v>1312</v>
      </c>
      <c r="B863" t="s">
        <v>1204</v>
      </c>
      <c r="C863">
        <v>65</v>
      </c>
      <c r="D863" t="s">
        <v>1313</v>
      </c>
      <c r="E863" s="2">
        <v>3534.08</v>
      </c>
      <c r="F863" s="7" t="str">
        <f>+_xlfn.XLOOKUP(LISTAS[[#This Row],[ID]],_01_CODIGOS_Y_COSTOS_xlsm[Producto y N°],_01_CODIGOS_Y_COSTOS_xlsm[FABRICA],"",0,1)</f>
        <v>OTIA</v>
      </c>
      <c r="G863" s="26">
        <f>LISTAS[[#This Row],[Precio]]*(1-0.46)</f>
        <v>1908.4032000000002</v>
      </c>
      <c r="H863" s="1">
        <f>+_xlfn.XLOOKUP(LISTAS[[#This Row],[ID]],_01_CODIGOS_Y_COSTOS_xlsm[Producto y N°],_01_CODIGOS_Y_COSTOS_xlsm[COSTO],0,0,1)</f>
        <v>651.54629999999997</v>
      </c>
      <c r="I863" s="27">
        <f>+IFERROR(LISTAS[[#This Row],[VENTA NETA]]/LISTAS[[#This Row],[COSTO]]-1,0)</f>
        <v>1.9290369694371687</v>
      </c>
      <c r="J863" s="50" t="str">
        <f>IFERROR(VLOOKUP(LISTAS[[#This Row],[ID]],_01_CODIGOS_Y_COSTOS_xlsm[[Producto y N°]:[CODIGO]],2,0),"")</f>
        <v>0403065</v>
      </c>
      <c r="O863" t="s">
        <v>1312</v>
      </c>
      <c r="AB863" s="12" t="str">
        <f>+LISTAS[[#This Row],[Codigo]]&amp;LISTAS[[#This Row],[Fabrica]]</f>
        <v>0403065OTIA</v>
      </c>
      <c r="AC863" s="13" t="str">
        <f>+LISTAS[[#This Row],[Codigo]]</f>
        <v>0403065</v>
      </c>
      <c r="AD863" s="13" t="str">
        <f>+LISTAS[[#This Row],[ID]]</f>
        <v>SEEGER DIN 47165</v>
      </c>
      <c r="AH863" s="36"/>
      <c r="AI863" s="37">
        <f>+LISTAS[[#This Row],[Precio]]+(LISTAS[[#This Row],[Precio]]*AH863)</f>
        <v>3534.08</v>
      </c>
      <c r="AJ863" s="38">
        <f t="shared" si="13"/>
        <v>1767.04</v>
      </c>
      <c r="AL863" s="35">
        <f>+AJ863/LISTAS[[#This Row],[COSTO]]-1</f>
        <v>1.712071267997378</v>
      </c>
      <c r="AM863" t="str">
        <f>+LISTAS[[#This Row],[ID]]</f>
        <v>SEEGER DIN 47165</v>
      </c>
      <c r="AO863" s="43"/>
      <c r="AP863" s="39">
        <f>LISTAS[[#This Row],[COSTO]]+(LISTAS[[#This Row],[COSTO]]*AO863)</f>
        <v>651.54629999999997</v>
      </c>
      <c r="AQ863" s="44">
        <f>IF(AO863="",0,AP863/LISTAS[[#This Row],[VENTA NETA]]-1)</f>
        <v>0</v>
      </c>
      <c r="AS863" s="39">
        <v>842.30380000000002</v>
      </c>
      <c r="AT863" s="48">
        <f>+LISTAS[[#This Row],[COSTO]]/AS863-1</f>
        <v>-0.22647113784836304</v>
      </c>
      <c r="BA863" t="s">
        <v>1204</v>
      </c>
      <c r="BB863" s="36"/>
    </row>
    <row r="864" spans="1:54" x14ac:dyDescent="0.35">
      <c r="A864" s="7" t="s">
        <v>1314</v>
      </c>
      <c r="B864" t="s">
        <v>1204</v>
      </c>
      <c r="C864">
        <v>67</v>
      </c>
      <c r="D864" t="s">
        <v>1315</v>
      </c>
      <c r="E864" s="2">
        <v>4198.05</v>
      </c>
      <c r="F864" s="7" t="str">
        <f>+_xlfn.XLOOKUP(LISTAS[[#This Row],[ID]],_01_CODIGOS_Y_COSTOS_xlsm[Producto y N°],_01_CODIGOS_Y_COSTOS_xlsm[FABRICA],"",0,1)</f>
        <v>OTIA</v>
      </c>
      <c r="G864" s="26">
        <f>LISTAS[[#This Row],[Precio]]*(1-0.46)</f>
        <v>2266.9470000000001</v>
      </c>
      <c r="H864" s="1">
        <f>+_xlfn.XLOOKUP(LISTAS[[#This Row],[ID]],_01_CODIGOS_Y_COSTOS_xlsm[Producto y N°],_01_CODIGOS_Y_COSTOS_xlsm[COSTO],0,0,1)</f>
        <v>773.96339999999998</v>
      </c>
      <c r="I864" s="27">
        <f>+IFERROR(LISTAS[[#This Row],[VENTA NETA]]/LISTAS[[#This Row],[COSTO]]-1,0)</f>
        <v>1.9290105966251119</v>
      </c>
      <c r="J864" s="50" t="str">
        <f>IFERROR(VLOOKUP(LISTAS[[#This Row],[ID]],_01_CODIGOS_Y_COSTOS_xlsm[[Producto y N°]:[CODIGO]],2,0),"")</f>
        <v>0403067</v>
      </c>
      <c r="O864" t="s">
        <v>1314</v>
      </c>
      <c r="AB864" s="12" t="str">
        <f>+LISTAS[[#This Row],[Codigo]]&amp;LISTAS[[#This Row],[Fabrica]]</f>
        <v>0403067OTIA</v>
      </c>
      <c r="AC864" s="13" t="str">
        <f>+LISTAS[[#This Row],[Codigo]]</f>
        <v>0403067</v>
      </c>
      <c r="AD864" s="13" t="str">
        <f>+LISTAS[[#This Row],[ID]]</f>
        <v>SEEGER DIN 47167</v>
      </c>
      <c r="AH864" s="36"/>
      <c r="AI864" s="37">
        <f>+LISTAS[[#This Row],[Precio]]+(LISTAS[[#This Row],[Precio]]*AH864)</f>
        <v>4198.05</v>
      </c>
      <c r="AJ864" s="38">
        <f t="shared" si="13"/>
        <v>2099.0250000000001</v>
      </c>
      <c r="AL864" s="35">
        <f>+AJ864/LISTAS[[#This Row],[COSTO]]-1</f>
        <v>1.7120468487269553</v>
      </c>
      <c r="AM864" t="str">
        <f>+LISTAS[[#This Row],[ID]]</f>
        <v>SEEGER DIN 47167</v>
      </c>
      <c r="AO864" s="43"/>
      <c r="AP864" s="39">
        <f>LISTAS[[#This Row],[COSTO]]+(LISTAS[[#This Row],[COSTO]]*AO864)</f>
        <v>773.96339999999998</v>
      </c>
      <c r="AQ864" s="44">
        <f>IF(AO864="",0,AP864/LISTAS[[#This Row],[VENTA NETA]]-1)</f>
        <v>0</v>
      </c>
      <c r="AS864" s="39">
        <v>1000.5608999999999</v>
      </c>
      <c r="AT864" s="48">
        <f>+LISTAS[[#This Row],[COSTO]]/AS864-1</f>
        <v>-0.22647047271185594</v>
      </c>
      <c r="BA864" t="s">
        <v>1204</v>
      </c>
      <c r="BB864" s="36"/>
    </row>
    <row r="865" spans="1:54" x14ac:dyDescent="0.35">
      <c r="A865" s="7" t="s">
        <v>1316</v>
      </c>
      <c r="B865" t="s">
        <v>1204</v>
      </c>
      <c r="C865">
        <v>68</v>
      </c>
      <c r="D865" t="s">
        <v>1317</v>
      </c>
      <c r="E865" s="2">
        <v>4198.05</v>
      </c>
      <c r="F865" s="7" t="str">
        <f>+_xlfn.XLOOKUP(LISTAS[[#This Row],[ID]],_01_CODIGOS_Y_COSTOS_xlsm[Producto y N°],_01_CODIGOS_Y_COSTOS_xlsm[FABRICA],"",0,1)</f>
        <v>OTIA</v>
      </c>
      <c r="G865" s="26">
        <f>LISTAS[[#This Row],[Precio]]*(1-0.46)</f>
        <v>2266.9470000000001</v>
      </c>
      <c r="H865" s="1">
        <f>+_xlfn.XLOOKUP(LISTAS[[#This Row],[ID]],_01_CODIGOS_Y_COSTOS_xlsm[Producto y N°],_01_CODIGOS_Y_COSTOS_xlsm[COSTO],0,0,1)</f>
        <v>773.96339999999998</v>
      </c>
      <c r="I865" s="27">
        <f>+IFERROR(LISTAS[[#This Row],[VENTA NETA]]/LISTAS[[#This Row],[COSTO]]-1,0)</f>
        <v>1.9290105966251119</v>
      </c>
      <c r="J865" s="50" t="str">
        <f>IFERROR(VLOOKUP(LISTAS[[#This Row],[ID]],_01_CODIGOS_Y_COSTOS_xlsm[[Producto y N°]:[CODIGO]],2,0),"")</f>
        <v>0403068</v>
      </c>
      <c r="O865" t="s">
        <v>1316</v>
      </c>
      <c r="AB865" s="12" t="str">
        <f>+LISTAS[[#This Row],[Codigo]]&amp;LISTAS[[#This Row],[Fabrica]]</f>
        <v>0403068OTIA</v>
      </c>
      <c r="AC865" s="13" t="str">
        <f>+LISTAS[[#This Row],[Codigo]]</f>
        <v>0403068</v>
      </c>
      <c r="AD865" s="13" t="str">
        <f>+LISTAS[[#This Row],[ID]]</f>
        <v>SEEGER DIN 47168</v>
      </c>
      <c r="AH865" s="36"/>
      <c r="AI865" s="37">
        <f>+LISTAS[[#This Row],[Precio]]+(LISTAS[[#This Row],[Precio]]*AH865)</f>
        <v>4198.05</v>
      </c>
      <c r="AJ865" s="38">
        <f t="shared" si="13"/>
        <v>2099.0250000000001</v>
      </c>
      <c r="AL865" s="35">
        <f>+AJ865/LISTAS[[#This Row],[COSTO]]-1</f>
        <v>1.7120468487269553</v>
      </c>
      <c r="AM865" t="str">
        <f>+LISTAS[[#This Row],[ID]]</f>
        <v>SEEGER DIN 47168</v>
      </c>
      <c r="AO865" s="43"/>
      <c r="AP865" s="39">
        <f>LISTAS[[#This Row],[COSTO]]+(LISTAS[[#This Row],[COSTO]]*AO865)</f>
        <v>773.96339999999998</v>
      </c>
      <c r="AQ865" s="44">
        <f>IF(AO865="",0,AP865/LISTAS[[#This Row],[VENTA NETA]]-1)</f>
        <v>0</v>
      </c>
      <c r="AS865" s="39">
        <v>1000.5608999999999</v>
      </c>
      <c r="AT865" s="48">
        <f>+LISTAS[[#This Row],[COSTO]]/AS865-1</f>
        <v>-0.22647047271185594</v>
      </c>
      <c r="BA865" t="s">
        <v>1204</v>
      </c>
      <c r="BB865" s="36"/>
    </row>
    <row r="866" spans="1:54" x14ac:dyDescent="0.35">
      <c r="A866" s="7" t="s">
        <v>1318</v>
      </c>
      <c r="B866" t="s">
        <v>1204</v>
      </c>
      <c r="C866">
        <v>70</v>
      </c>
      <c r="D866" t="s">
        <v>1319</v>
      </c>
      <c r="E866" s="2">
        <v>4735.88</v>
      </c>
      <c r="F866" s="7" t="str">
        <f>+_xlfn.XLOOKUP(LISTAS[[#This Row],[ID]],_01_CODIGOS_Y_COSTOS_xlsm[Producto y N°],_01_CODIGOS_Y_COSTOS_xlsm[FABRICA],"",0,1)</f>
        <v>OTIA</v>
      </c>
      <c r="G866" s="26">
        <f>LISTAS[[#This Row],[Precio]]*(1-0.46)</f>
        <v>2557.3752000000004</v>
      </c>
      <c r="H866" s="1">
        <f>+_xlfn.XLOOKUP(LISTAS[[#This Row],[ID]],_01_CODIGOS_Y_COSTOS_xlsm[Producto y N°],_01_CODIGOS_Y_COSTOS_xlsm[COSTO],0,0,1)</f>
        <v>786.39020000000005</v>
      </c>
      <c r="I866" s="27">
        <f>+IFERROR(LISTAS[[#This Row],[VENTA NETA]]/LISTAS[[#This Row],[COSTO]]-1,0)</f>
        <v>2.2520435783660582</v>
      </c>
      <c r="J866" s="50" t="str">
        <f>IFERROR(VLOOKUP(LISTAS[[#This Row],[ID]],_01_CODIGOS_Y_COSTOS_xlsm[[Producto y N°]:[CODIGO]],2,0),"")</f>
        <v>0403070</v>
      </c>
      <c r="O866" t="s">
        <v>1318</v>
      </c>
      <c r="AB866" s="12" t="str">
        <f>+LISTAS[[#This Row],[Codigo]]&amp;LISTAS[[#This Row],[Fabrica]]</f>
        <v>0403070OTIA</v>
      </c>
      <c r="AC866" s="13" t="str">
        <f>+LISTAS[[#This Row],[Codigo]]</f>
        <v>0403070</v>
      </c>
      <c r="AD866" s="13" t="str">
        <f>+LISTAS[[#This Row],[ID]]</f>
        <v>SEEGER DIN 47170</v>
      </c>
      <c r="AH866" s="36"/>
      <c r="AI866" s="37">
        <f>+LISTAS[[#This Row],[Precio]]+(LISTAS[[#This Row],[Precio]]*AH866)</f>
        <v>4735.88</v>
      </c>
      <c r="AJ866" s="38">
        <f t="shared" si="13"/>
        <v>2367.94</v>
      </c>
      <c r="AL866" s="35">
        <f>+AJ866/LISTAS[[#This Row],[COSTO]]-1</f>
        <v>2.0111514614500536</v>
      </c>
      <c r="AM866" t="str">
        <f>+LISTAS[[#This Row],[ID]]</f>
        <v>SEEGER DIN 47170</v>
      </c>
      <c r="AO866" s="43"/>
      <c r="AP866" s="39">
        <f>LISTAS[[#This Row],[COSTO]]+(LISTAS[[#This Row],[COSTO]]*AO866)</f>
        <v>786.39020000000005</v>
      </c>
      <c r="AQ866" s="44">
        <f>IF(AO866="",0,AP866/LISTAS[[#This Row],[VENTA NETA]]-1)</f>
        <v>0</v>
      </c>
      <c r="AS866" s="39">
        <v>1016.6282</v>
      </c>
      <c r="AT866" s="48">
        <f>+LISTAS[[#This Row],[COSTO]]/AS866-1</f>
        <v>-0.2264721753734551</v>
      </c>
      <c r="BA866" t="s">
        <v>1204</v>
      </c>
      <c r="BB866" s="36"/>
    </row>
    <row r="867" spans="1:54" x14ac:dyDescent="0.35">
      <c r="A867" s="7" t="s">
        <v>1320</v>
      </c>
      <c r="B867" t="s">
        <v>1204</v>
      </c>
      <c r="C867">
        <v>75</v>
      </c>
      <c r="D867" t="s">
        <v>1321</v>
      </c>
      <c r="E867" s="2">
        <v>4791.59</v>
      </c>
      <c r="F867" s="7" t="str">
        <f>+_xlfn.XLOOKUP(LISTAS[[#This Row],[ID]],_01_CODIGOS_Y_COSTOS_xlsm[Producto y N°],_01_CODIGOS_Y_COSTOS_xlsm[FABRICA],"",0,1)</f>
        <v>OTIA</v>
      </c>
      <c r="G867" s="26">
        <f>LISTAS[[#This Row],[Precio]]*(1-0.46)</f>
        <v>2587.4586000000004</v>
      </c>
      <c r="H867" s="1">
        <f>+_xlfn.XLOOKUP(LISTAS[[#This Row],[ID]],_01_CODIGOS_Y_COSTOS_xlsm[Producto y N°],_01_CODIGOS_Y_COSTOS_xlsm[COSTO],0,0,1)</f>
        <v>869.3759</v>
      </c>
      <c r="I867" s="27">
        <f>+IFERROR(LISTAS[[#This Row],[VENTA NETA]]/LISTAS[[#This Row],[COSTO]]-1,0)</f>
        <v>1.9762253589040144</v>
      </c>
      <c r="J867" s="50" t="str">
        <f>IFERROR(VLOOKUP(LISTAS[[#This Row],[ID]],_01_CODIGOS_Y_COSTOS_xlsm[[Producto y N°]:[CODIGO]],2,0),"")</f>
        <v>0403075</v>
      </c>
      <c r="O867" t="s">
        <v>1320</v>
      </c>
      <c r="AB867" s="12" t="str">
        <f>+LISTAS[[#This Row],[Codigo]]&amp;LISTAS[[#This Row],[Fabrica]]</f>
        <v>0403075OTIA</v>
      </c>
      <c r="AC867" s="13" t="str">
        <f>+LISTAS[[#This Row],[Codigo]]</f>
        <v>0403075</v>
      </c>
      <c r="AD867" s="13" t="str">
        <f>+LISTAS[[#This Row],[ID]]</f>
        <v>SEEGER DIN 47175</v>
      </c>
      <c r="AH867" s="36"/>
      <c r="AI867" s="37">
        <f>+LISTAS[[#This Row],[Precio]]+(LISTAS[[#This Row],[Precio]]*AH867)</f>
        <v>4791.59</v>
      </c>
      <c r="AJ867" s="38">
        <f t="shared" si="13"/>
        <v>2395.7950000000001</v>
      </c>
      <c r="AL867" s="35">
        <f>+AJ867/LISTAS[[#This Row],[COSTO]]-1</f>
        <v>1.75576422120742</v>
      </c>
      <c r="AM867" t="str">
        <f>+LISTAS[[#This Row],[ID]]</f>
        <v>SEEGER DIN 47175</v>
      </c>
      <c r="AO867" s="43"/>
      <c r="AP867" s="39">
        <f>LISTAS[[#This Row],[COSTO]]+(LISTAS[[#This Row],[COSTO]]*AO867)</f>
        <v>869.3759</v>
      </c>
      <c r="AQ867" s="44">
        <f>IF(AO867="",0,AP867/LISTAS[[#This Row],[VENTA NETA]]-1)</f>
        <v>0</v>
      </c>
      <c r="AS867" s="39">
        <v>1123.9074000000001</v>
      </c>
      <c r="AT867" s="48">
        <f>+LISTAS[[#This Row],[COSTO]]/AS867-1</f>
        <v>-0.22647017005137615</v>
      </c>
      <c r="BA867" t="s">
        <v>1204</v>
      </c>
      <c r="BB867" s="36"/>
    </row>
    <row r="868" spans="1:54" x14ac:dyDescent="0.35">
      <c r="A868" s="7" t="s">
        <v>1322</v>
      </c>
      <c r="B868" t="s">
        <v>1204</v>
      </c>
      <c r="C868">
        <v>88</v>
      </c>
      <c r="D868" t="s">
        <v>1323</v>
      </c>
      <c r="E868" s="2">
        <v>6726.91</v>
      </c>
      <c r="F868" s="7" t="str">
        <f>+_xlfn.XLOOKUP(LISTAS[[#This Row],[ID]],_01_CODIGOS_Y_COSTOS_xlsm[Producto y N°],_01_CODIGOS_Y_COSTOS_xlsm[FABRICA],"",0,1)</f>
        <v>OTIA</v>
      </c>
      <c r="G868" s="26">
        <f>LISTAS[[#This Row],[Precio]]*(1-0.46)</f>
        <v>3632.5314000000003</v>
      </c>
      <c r="H868" s="1">
        <f>+_xlfn.XLOOKUP(LISTAS[[#This Row],[ID]],_01_CODIGOS_Y_COSTOS_xlsm[Producto y N°],_01_CODIGOS_Y_COSTOS_xlsm[COSTO],0,0,1)</f>
        <v>1240.1944000000001</v>
      </c>
      <c r="I868" s="27">
        <f>+IFERROR(LISTAS[[#This Row],[VENTA NETA]]/LISTAS[[#This Row],[COSTO]]-1,0)</f>
        <v>1.9290016145855842</v>
      </c>
      <c r="J868" s="50" t="str">
        <f>IFERROR(VLOOKUP(LISTAS[[#This Row],[ID]],_01_CODIGOS_Y_COSTOS_xlsm[[Producto y N°]:[CODIGO]],2,0),"")</f>
        <v>0403088</v>
      </c>
      <c r="O868" t="s">
        <v>1322</v>
      </c>
      <c r="AB868" s="12" t="str">
        <f>+LISTAS[[#This Row],[Codigo]]&amp;LISTAS[[#This Row],[Fabrica]]</f>
        <v>0403088OTIA</v>
      </c>
      <c r="AC868" s="13" t="str">
        <f>+LISTAS[[#This Row],[Codigo]]</f>
        <v>0403088</v>
      </c>
      <c r="AD868" s="13" t="str">
        <f>+LISTAS[[#This Row],[ID]]</f>
        <v>SEEGER DIN 47188</v>
      </c>
      <c r="AH868" s="36"/>
      <c r="AI868" s="37">
        <f>+LISTAS[[#This Row],[Precio]]+(LISTAS[[#This Row],[Precio]]*AH868)</f>
        <v>6726.91</v>
      </c>
      <c r="AJ868" s="38">
        <f t="shared" si="13"/>
        <v>3363.4549999999999</v>
      </c>
      <c r="AL868" s="35">
        <f>+AJ868/LISTAS[[#This Row],[COSTO]]-1</f>
        <v>1.7120385320236888</v>
      </c>
      <c r="AM868" t="str">
        <f>+LISTAS[[#This Row],[ID]]</f>
        <v>SEEGER DIN 47188</v>
      </c>
      <c r="AO868" s="43"/>
      <c r="AP868" s="39">
        <f>LISTAS[[#This Row],[COSTO]]+(LISTAS[[#This Row],[COSTO]]*AO868)</f>
        <v>1240.1944000000001</v>
      </c>
      <c r="AQ868" s="44">
        <f>IF(AO868="",0,AP868/LISTAS[[#This Row],[VENTA NETA]]-1)</f>
        <v>0</v>
      </c>
      <c r="AS868" s="39">
        <v>1603.2924</v>
      </c>
      <c r="AT868" s="48">
        <f>+LISTAS[[#This Row],[COSTO]]/AS868-1</f>
        <v>-0.2264702308824017</v>
      </c>
      <c r="BA868" t="s">
        <v>1204</v>
      </c>
      <c r="BB868" s="36"/>
    </row>
    <row r="869" spans="1:54" x14ac:dyDescent="0.35">
      <c r="A869" s="7" t="s">
        <v>1324</v>
      </c>
      <c r="B869" t="s">
        <v>1204</v>
      </c>
      <c r="C869">
        <v>105</v>
      </c>
      <c r="D869" t="s">
        <v>1325</v>
      </c>
      <c r="E869" s="2">
        <v>19038.97</v>
      </c>
      <c r="F869" s="7" t="str">
        <f>+_xlfn.XLOOKUP(LISTAS[[#This Row],[ID]],_01_CODIGOS_Y_COSTOS_xlsm[Producto y N°],_01_CODIGOS_Y_COSTOS_xlsm[FABRICA],"",0,1)</f>
        <v>OTIA</v>
      </c>
      <c r="G869" s="26">
        <f>LISTAS[[#This Row],[Precio]]*(1-0.46)</f>
        <v>10281.043800000001</v>
      </c>
      <c r="H869" s="1">
        <f>+_xlfn.XLOOKUP(LISTAS[[#This Row],[ID]],_01_CODIGOS_Y_COSTOS_xlsm[Producto y N°],_01_CODIGOS_Y_COSTOS_xlsm[COSTO],0,0,1)</f>
        <v>3510.0635000000002</v>
      </c>
      <c r="I869" s="27">
        <f>+IFERROR(LISTAS[[#This Row],[VENTA NETA]]/LISTAS[[#This Row],[COSTO]]-1,0)</f>
        <v>1.9290193183114779</v>
      </c>
      <c r="J869" s="50" t="str">
        <f>IFERROR(VLOOKUP(LISTAS[[#This Row],[ID]],_01_CODIGOS_Y_COSTOS_xlsm[[Producto y N°]:[CODIGO]],2,0),"")</f>
        <v>0403105</v>
      </c>
      <c r="O869" t="s">
        <v>1324</v>
      </c>
      <c r="AB869" s="12" t="str">
        <f>+LISTAS[[#This Row],[Codigo]]&amp;LISTAS[[#This Row],[Fabrica]]</f>
        <v>0403105OTIA</v>
      </c>
      <c r="AC869" s="13" t="str">
        <f>+LISTAS[[#This Row],[Codigo]]</f>
        <v>0403105</v>
      </c>
      <c r="AD869" s="13" t="str">
        <f>+LISTAS[[#This Row],[ID]]</f>
        <v>SEEGER DIN 471105</v>
      </c>
      <c r="AH869" s="36"/>
      <c r="AI869" s="37">
        <f>+LISTAS[[#This Row],[Precio]]+(LISTAS[[#This Row],[Precio]]*AH869)</f>
        <v>19038.97</v>
      </c>
      <c r="AJ869" s="38">
        <f t="shared" si="13"/>
        <v>9519.4850000000006</v>
      </c>
      <c r="AL869" s="35">
        <f>+AJ869/LISTAS[[#This Row],[COSTO]]-1</f>
        <v>1.7120549243624796</v>
      </c>
      <c r="AM869" t="str">
        <f>+LISTAS[[#This Row],[ID]]</f>
        <v>SEEGER DIN 471105</v>
      </c>
      <c r="AO869" s="43"/>
      <c r="AP869" s="39">
        <f>LISTAS[[#This Row],[COSTO]]+(LISTAS[[#This Row],[COSTO]]*AO869)</f>
        <v>3510.0635000000002</v>
      </c>
      <c r="AQ869" s="44">
        <f>IF(AO869="",0,AP869/LISTAS[[#This Row],[VENTA NETA]]-1)</f>
        <v>0</v>
      </c>
      <c r="AS869" s="39">
        <v>4537.7239</v>
      </c>
      <c r="AT869" s="48">
        <f>+LISTAS[[#This Row],[COSTO]]/AS869-1</f>
        <v>-0.22647045581596525</v>
      </c>
      <c r="BA869" t="s">
        <v>1204</v>
      </c>
      <c r="BB869" s="36"/>
    </row>
    <row r="870" spans="1:54" x14ac:dyDescent="0.35">
      <c r="A870" s="7" t="s">
        <v>1326</v>
      </c>
      <c r="B870" t="s">
        <v>1327</v>
      </c>
      <c r="C870">
        <v>8</v>
      </c>
      <c r="D870" t="s">
        <v>1328</v>
      </c>
      <c r="E870" s="2">
        <v>160.38</v>
      </c>
      <c r="F870" s="7" t="str">
        <f>+_xlfn.XLOOKUP(LISTAS[[#This Row],[ID]],_01_CODIGOS_Y_COSTOS_xlsm[Producto y N°],_01_CODIGOS_Y_COSTOS_xlsm[FABRICA],"",0,1)</f>
        <v>OTIA</v>
      </c>
      <c r="G870" s="26">
        <f>LISTAS[[#This Row],[Precio]]*(1-0.46)</f>
        <v>86.605199999999996</v>
      </c>
      <c r="H870" s="1">
        <f>+_xlfn.XLOOKUP(LISTAS[[#This Row],[ID]],_01_CODIGOS_Y_COSTOS_xlsm[Producto y N°],_01_CODIGOS_Y_COSTOS_xlsm[COSTO],0,0,1)</f>
        <v>17.948799999999999</v>
      </c>
      <c r="I870" s="27">
        <f>+IFERROR(LISTAS[[#This Row],[VENTA NETA]]/LISTAS[[#This Row],[COSTO]]-1,0)</f>
        <v>3.8251247994294886</v>
      </c>
      <c r="J870" s="50" t="str">
        <f>IFERROR(VLOOKUP(LISTAS[[#This Row],[ID]],_01_CODIGOS_Y_COSTOS_xlsm[[Producto y N°]:[CODIGO]],2,0),"")</f>
        <v>0401008</v>
      </c>
      <c r="O870" t="s">
        <v>1326</v>
      </c>
      <c r="AB870" s="12" t="str">
        <f>+LISTAS[[#This Row],[Codigo]]&amp;LISTAS[[#This Row],[Fabrica]]</f>
        <v>0401008OTIA</v>
      </c>
      <c r="AC870" s="13" t="str">
        <f>+LISTAS[[#This Row],[Codigo]]</f>
        <v>0401008</v>
      </c>
      <c r="AD870" s="13" t="str">
        <f>+LISTAS[[#This Row],[ID]]</f>
        <v>SEEGER DIN 4728</v>
      </c>
      <c r="AH870" s="36"/>
      <c r="AI870" s="37">
        <f>+LISTAS[[#This Row],[Precio]]+(LISTAS[[#This Row],[Precio]]*AH870)</f>
        <v>160.38</v>
      </c>
      <c r="AJ870" s="38">
        <f t="shared" si="13"/>
        <v>80.19</v>
      </c>
      <c r="AL870" s="35">
        <f>+AJ870/LISTAS[[#This Row],[COSTO]]-1</f>
        <v>3.4677081476198968</v>
      </c>
      <c r="AM870" t="str">
        <f>+LISTAS[[#This Row],[ID]]</f>
        <v>SEEGER DIN 4728</v>
      </c>
      <c r="AO870" s="43"/>
      <c r="AP870" s="39">
        <f>LISTAS[[#This Row],[COSTO]]+(LISTAS[[#This Row],[COSTO]]*AO870)</f>
        <v>17.948799999999999</v>
      </c>
      <c r="AQ870" s="44">
        <f>IF(AO870="",0,AP870/LISTAS[[#This Row],[VENTA NETA]]-1)</f>
        <v>0</v>
      </c>
      <c r="AS870" s="39">
        <v>23.205100000000002</v>
      </c>
      <c r="AT870" s="48">
        <f>+LISTAS[[#This Row],[COSTO]]/AS870-1</f>
        <v>-0.22651486095728968</v>
      </c>
      <c r="BA870" t="s">
        <v>1327</v>
      </c>
      <c r="BB870" s="36"/>
    </row>
    <row r="871" spans="1:54" x14ac:dyDescent="0.35">
      <c r="A871" s="7" t="s">
        <v>1329</v>
      </c>
      <c r="B871" t="s">
        <v>1327</v>
      </c>
      <c r="C871">
        <v>9</v>
      </c>
      <c r="D871" t="s">
        <v>1330</v>
      </c>
      <c r="E871" s="2">
        <v>160.38</v>
      </c>
      <c r="F871" s="7" t="str">
        <f>+_xlfn.XLOOKUP(LISTAS[[#This Row],[ID]],_01_CODIGOS_Y_COSTOS_xlsm[Producto y N°],_01_CODIGOS_Y_COSTOS_xlsm[FABRICA],"",0,1)</f>
        <v>OTIA</v>
      </c>
      <c r="G871" s="26">
        <f>LISTAS[[#This Row],[Precio]]*(1-0.46)</f>
        <v>86.605199999999996</v>
      </c>
      <c r="H871" s="1">
        <f>+_xlfn.XLOOKUP(LISTAS[[#This Row],[ID]],_01_CODIGOS_Y_COSTOS_xlsm[Producto y N°],_01_CODIGOS_Y_COSTOS_xlsm[COSTO],0,0,1)</f>
        <v>17.948799999999999</v>
      </c>
      <c r="I871" s="27">
        <f>+IFERROR(LISTAS[[#This Row],[VENTA NETA]]/LISTAS[[#This Row],[COSTO]]-1,0)</f>
        <v>3.8251247994294886</v>
      </c>
      <c r="J871" s="50" t="str">
        <f>IFERROR(VLOOKUP(LISTAS[[#This Row],[ID]],_01_CODIGOS_Y_COSTOS_xlsm[[Producto y N°]:[CODIGO]],2,0),"")</f>
        <v>0401009</v>
      </c>
      <c r="O871" t="s">
        <v>1329</v>
      </c>
      <c r="AB871" s="12" t="str">
        <f>+LISTAS[[#This Row],[Codigo]]&amp;LISTAS[[#This Row],[Fabrica]]</f>
        <v>0401009OTIA</v>
      </c>
      <c r="AC871" s="13" t="str">
        <f>+LISTAS[[#This Row],[Codigo]]</f>
        <v>0401009</v>
      </c>
      <c r="AD871" s="13" t="str">
        <f>+LISTAS[[#This Row],[ID]]</f>
        <v>SEEGER DIN 4729</v>
      </c>
      <c r="AH871" s="36"/>
      <c r="AI871" s="37">
        <f>+LISTAS[[#This Row],[Precio]]+(LISTAS[[#This Row],[Precio]]*AH871)</f>
        <v>160.38</v>
      </c>
      <c r="AJ871" s="38">
        <f t="shared" si="13"/>
        <v>80.19</v>
      </c>
      <c r="AL871" s="35">
        <f>+AJ871/LISTAS[[#This Row],[COSTO]]-1</f>
        <v>3.4677081476198968</v>
      </c>
      <c r="AM871" t="str">
        <f>+LISTAS[[#This Row],[ID]]</f>
        <v>SEEGER DIN 4729</v>
      </c>
      <c r="AO871" s="43"/>
      <c r="AP871" s="39">
        <f>LISTAS[[#This Row],[COSTO]]+(LISTAS[[#This Row],[COSTO]]*AO871)</f>
        <v>17.948799999999999</v>
      </c>
      <c r="AQ871" s="44">
        <f>IF(AO871="",0,AP871/LISTAS[[#This Row],[VENTA NETA]]-1)</f>
        <v>0</v>
      </c>
      <c r="AS871" s="39">
        <v>23.205100000000002</v>
      </c>
      <c r="AT871" s="48">
        <f>+LISTAS[[#This Row],[COSTO]]/AS871-1</f>
        <v>-0.22651486095728968</v>
      </c>
      <c r="BA871" t="s">
        <v>1327</v>
      </c>
      <c r="BB871" s="36"/>
    </row>
    <row r="872" spans="1:54" x14ac:dyDescent="0.35">
      <c r="A872" s="7" t="s">
        <v>1331</v>
      </c>
      <c r="B872" t="s">
        <v>1327</v>
      </c>
      <c r="C872">
        <v>10</v>
      </c>
      <c r="D872" t="s">
        <v>1332</v>
      </c>
      <c r="E872" s="2">
        <v>192.93</v>
      </c>
      <c r="F872" s="7" t="str">
        <f>+_xlfn.XLOOKUP(LISTAS[[#This Row],[ID]],_01_CODIGOS_Y_COSTOS_xlsm[Producto y N°],_01_CODIGOS_Y_COSTOS_xlsm[FABRICA],"",0,1)</f>
        <v>OTIA</v>
      </c>
      <c r="G872" s="26">
        <f>LISTAS[[#This Row],[Precio]]*(1-0.46)</f>
        <v>104.18220000000001</v>
      </c>
      <c r="H872" s="1">
        <f>+_xlfn.XLOOKUP(LISTAS[[#This Row],[ID]],_01_CODIGOS_Y_COSTOS_xlsm[Producto y N°],_01_CODIGOS_Y_COSTOS_xlsm[COSTO],0,0,1)</f>
        <v>21.591200000000001</v>
      </c>
      <c r="I872" s="27">
        <f>+IFERROR(LISTAS[[#This Row],[VENTA NETA]]/LISTAS[[#This Row],[COSTO]]-1,0)</f>
        <v>3.8252158286709399</v>
      </c>
      <c r="J872" s="50" t="str">
        <f>IFERROR(VLOOKUP(LISTAS[[#This Row],[ID]],_01_CODIGOS_Y_COSTOS_xlsm[[Producto y N°]:[CODIGO]],2,0),"")</f>
        <v>0401010</v>
      </c>
      <c r="O872" t="s">
        <v>1331</v>
      </c>
      <c r="AB872" s="12" t="str">
        <f>+LISTAS[[#This Row],[Codigo]]&amp;LISTAS[[#This Row],[Fabrica]]</f>
        <v>0401010OTIA</v>
      </c>
      <c r="AC872" s="13" t="str">
        <f>+LISTAS[[#This Row],[Codigo]]</f>
        <v>0401010</v>
      </c>
      <c r="AD872" s="13" t="str">
        <f>+LISTAS[[#This Row],[ID]]</f>
        <v>SEEGER DIN 47210</v>
      </c>
      <c r="AH872" s="36"/>
      <c r="AI872" s="37">
        <f>+LISTAS[[#This Row],[Precio]]+(LISTAS[[#This Row],[Precio]]*AH872)</f>
        <v>192.93</v>
      </c>
      <c r="AJ872" s="38">
        <f t="shared" si="13"/>
        <v>96.465000000000003</v>
      </c>
      <c r="AL872" s="35">
        <f>+AJ872/LISTAS[[#This Row],[COSTO]]-1</f>
        <v>3.4677924339545738</v>
      </c>
      <c r="AM872" t="str">
        <f>+LISTAS[[#This Row],[ID]]</f>
        <v>SEEGER DIN 47210</v>
      </c>
      <c r="AO872" s="43"/>
      <c r="AP872" s="39">
        <f>LISTAS[[#This Row],[COSTO]]+(LISTAS[[#This Row],[COSTO]]*AO872)</f>
        <v>21.591200000000001</v>
      </c>
      <c r="AQ872" s="44">
        <f>IF(AO872="",0,AP872/LISTAS[[#This Row],[VENTA NETA]]-1)</f>
        <v>0</v>
      </c>
      <c r="AS872" s="39">
        <v>27.9102</v>
      </c>
      <c r="AT872" s="48">
        <f>+LISTAS[[#This Row],[COSTO]]/AS872-1</f>
        <v>-0.22640468359237842</v>
      </c>
      <c r="BA872" t="s">
        <v>1327</v>
      </c>
      <c r="BB872" s="36"/>
    </row>
    <row r="873" spans="1:54" x14ac:dyDescent="0.35">
      <c r="A873" s="7" t="s">
        <v>1333</v>
      </c>
      <c r="B873" t="s">
        <v>1327</v>
      </c>
      <c r="C873">
        <v>11</v>
      </c>
      <c r="D873" t="s">
        <v>1334</v>
      </c>
      <c r="E873" s="2">
        <v>201.29</v>
      </c>
      <c r="F873" s="7" t="str">
        <f>+_xlfn.XLOOKUP(LISTAS[[#This Row],[ID]],_01_CODIGOS_Y_COSTOS_xlsm[Producto y N°],_01_CODIGOS_Y_COSTOS_xlsm[FABRICA],"",0,1)</f>
        <v>OTIA</v>
      </c>
      <c r="G873" s="26">
        <f>LISTAS[[#This Row],[Precio]]*(1-0.46)</f>
        <v>108.6966</v>
      </c>
      <c r="H873" s="1">
        <f>+_xlfn.XLOOKUP(LISTAS[[#This Row],[ID]],_01_CODIGOS_Y_COSTOS_xlsm[Producto y N°],_01_CODIGOS_Y_COSTOS_xlsm[COSTO],0,0,1)</f>
        <v>21.720700000000001</v>
      </c>
      <c r="I873" s="27">
        <f>+IFERROR(LISTAS[[#This Row],[VENTA NETA]]/LISTAS[[#This Row],[COSTO]]-1,0)</f>
        <v>4.0042862338690739</v>
      </c>
      <c r="J873" s="50" t="str">
        <f>IFERROR(VLOOKUP(LISTAS[[#This Row],[ID]],_01_CODIGOS_Y_COSTOS_xlsm[[Producto y N°]:[CODIGO]],2,0),"")</f>
        <v>0401011</v>
      </c>
      <c r="O873" t="s">
        <v>1333</v>
      </c>
      <c r="AB873" s="12" t="str">
        <f>+LISTAS[[#This Row],[Codigo]]&amp;LISTAS[[#This Row],[Fabrica]]</f>
        <v>0401011OTIA</v>
      </c>
      <c r="AC873" s="13" t="str">
        <f>+LISTAS[[#This Row],[Codigo]]</f>
        <v>0401011</v>
      </c>
      <c r="AD873" s="13" t="str">
        <f>+LISTAS[[#This Row],[ID]]</f>
        <v>SEEGER DIN 47211</v>
      </c>
      <c r="AH873" s="36"/>
      <c r="AI873" s="37">
        <f>+LISTAS[[#This Row],[Precio]]+(LISTAS[[#This Row],[Precio]]*AH873)</f>
        <v>201.29</v>
      </c>
      <c r="AJ873" s="38">
        <f t="shared" si="13"/>
        <v>100.645</v>
      </c>
      <c r="AL873" s="35">
        <f>+AJ873/LISTAS[[#This Row],[COSTO]]-1</f>
        <v>3.6335983646935865</v>
      </c>
      <c r="AM873" t="str">
        <f>+LISTAS[[#This Row],[ID]]</f>
        <v>SEEGER DIN 47211</v>
      </c>
      <c r="AO873" s="43"/>
      <c r="AP873" s="39">
        <f>LISTAS[[#This Row],[COSTO]]+(LISTAS[[#This Row],[COSTO]]*AO873)</f>
        <v>21.720700000000001</v>
      </c>
      <c r="AQ873" s="44">
        <f>IF(AO873="",0,AP873/LISTAS[[#This Row],[VENTA NETA]]-1)</f>
        <v>0</v>
      </c>
      <c r="AS873" s="39">
        <v>28.08</v>
      </c>
      <c r="AT873" s="48">
        <f>+LISTAS[[#This Row],[COSTO]]/AS873-1</f>
        <v>-0.2264707977207977</v>
      </c>
      <c r="BA873" t="s">
        <v>1327</v>
      </c>
      <c r="BB873" s="36"/>
    </row>
    <row r="874" spans="1:54" x14ac:dyDescent="0.35">
      <c r="A874" s="7" t="s">
        <v>1335</v>
      </c>
      <c r="B874" t="s">
        <v>1327</v>
      </c>
      <c r="C874">
        <v>12</v>
      </c>
      <c r="D874" t="s">
        <v>1336</v>
      </c>
      <c r="E874" s="2">
        <v>201.29</v>
      </c>
      <c r="F874" s="7" t="str">
        <f>+_xlfn.XLOOKUP(LISTAS[[#This Row],[ID]],_01_CODIGOS_Y_COSTOS_xlsm[Producto y N°],_01_CODIGOS_Y_COSTOS_xlsm[FABRICA],"",0,1)</f>
        <v>OTIA</v>
      </c>
      <c r="G874" s="26">
        <f>LISTAS[[#This Row],[Precio]]*(1-0.46)</f>
        <v>108.6966</v>
      </c>
      <c r="H874" s="1">
        <f>+_xlfn.XLOOKUP(LISTAS[[#This Row],[ID]],_01_CODIGOS_Y_COSTOS_xlsm[Producto y N°],_01_CODIGOS_Y_COSTOS_xlsm[COSTO],0,0,1)</f>
        <v>21.720700000000001</v>
      </c>
      <c r="I874" s="27">
        <f>+IFERROR(LISTAS[[#This Row],[VENTA NETA]]/LISTAS[[#This Row],[COSTO]]-1,0)</f>
        <v>4.0042862338690739</v>
      </c>
      <c r="J874" s="50" t="str">
        <f>IFERROR(VLOOKUP(LISTAS[[#This Row],[ID]],_01_CODIGOS_Y_COSTOS_xlsm[[Producto y N°]:[CODIGO]],2,0),"")</f>
        <v>0401012</v>
      </c>
      <c r="O874" t="s">
        <v>1335</v>
      </c>
      <c r="AB874" s="12" t="str">
        <f>+LISTAS[[#This Row],[Codigo]]&amp;LISTAS[[#This Row],[Fabrica]]</f>
        <v>0401012OTIA</v>
      </c>
      <c r="AC874" s="13" t="str">
        <f>+LISTAS[[#This Row],[Codigo]]</f>
        <v>0401012</v>
      </c>
      <c r="AD874" s="13" t="str">
        <f>+LISTAS[[#This Row],[ID]]</f>
        <v>SEEGER DIN 47212</v>
      </c>
      <c r="AH874" s="36"/>
      <c r="AI874" s="37">
        <f>+LISTAS[[#This Row],[Precio]]+(LISTAS[[#This Row],[Precio]]*AH874)</f>
        <v>201.29</v>
      </c>
      <c r="AJ874" s="38">
        <f t="shared" si="13"/>
        <v>100.645</v>
      </c>
      <c r="AL874" s="35">
        <f>+AJ874/LISTAS[[#This Row],[COSTO]]-1</f>
        <v>3.6335983646935865</v>
      </c>
      <c r="AM874" t="str">
        <f>+LISTAS[[#This Row],[ID]]</f>
        <v>SEEGER DIN 47212</v>
      </c>
      <c r="AO874" s="43"/>
      <c r="AP874" s="39">
        <f>LISTAS[[#This Row],[COSTO]]+(LISTAS[[#This Row],[COSTO]]*AO874)</f>
        <v>21.720700000000001</v>
      </c>
      <c r="AQ874" s="44">
        <f>IF(AO874="",0,AP874/LISTAS[[#This Row],[VENTA NETA]]-1)</f>
        <v>0</v>
      </c>
      <c r="AS874" s="39">
        <v>28.08</v>
      </c>
      <c r="AT874" s="48">
        <f>+LISTAS[[#This Row],[COSTO]]/AS874-1</f>
        <v>-0.2264707977207977</v>
      </c>
      <c r="BA874" t="s">
        <v>1327</v>
      </c>
      <c r="BB874" s="36"/>
    </row>
    <row r="875" spans="1:54" x14ac:dyDescent="0.35">
      <c r="A875" s="7" t="s">
        <v>1337</v>
      </c>
      <c r="B875" t="s">
        <v>1327</v>
      </c>
      <c r="C875">
        <v>13</v>
      </c>
      <c r="D875" t="s">
        <v>1338</v>
      </c>
      <c r="E875" s="2">
        <v>251.84</v>
      </c>
      <c r="F875" s="7" t="str">
        <f>+_xlfn.XLOOKUP(LISTAS[[#This Row],[ID]],_01_CODIGOS_Y_COSTOS_xlsm[Producto y N°],_01_CODIGOS_Y_COSTOS_xlsm[FABRICA],"",0,1)</f>
        <v>OTIA</v>
      </c>
      <c r="G875" s="26">
        <f>LISTAS[[#This Row],[Precio]]*(1-0.46)</f>
        <v>135.99360000000001</v>
      </c>
      <c r="H875" s="1">
        <f>+_xlfn.XLOOKUP(LISTAS[[#This Row],[ID]],_01_CODIGOS_Y_COSTOS_xlsm[Producto y N°],_01_CODIGOS_Y_COSTOS_xlsm[COSTO],0,0,1)</f>
        <v>34.538400000000003</v>
      </c>
      <c r="I875" s="27">
        <f>+IFERROR(LISTAS[[#This Row],[VENTA NETA]]/LISTAS[[#This Row],[COSTO]]-1,0)</f>
        <v>2.9374609130706695</v>
      </c>
      <c r="J875" s="50" t="str">
        <f>IFERROR(VLOOKUP(LISTAS[[#This Row],[ID]],_01_CODIGOS_Y_COSTOS_xlsm[[Producto y N°]:[CODIGO]],2,0),"")</f>
        <v>0401013NH</v>
      </c>
      <c r="O875" t="s">
        <v>1337</v>
      </c>
      <c r="AB875" s="12" t="str">
        <f>+LISTAS[[#This Row],[Codigo]]&amp;LISTAS[[#This Row],[Fabrica]]</f>
        <v>0401013NHOTIA</v>
      </c>
      <c r="AC875" s="13" t="str">
        <f>+LISTAS[[#This Row],[Codigo]]</f>
        <v>0401013NH</v>
      </c>
      <c r="AD875" s="13" t="str">
        <f>+LISTAS[[#This Row],[ID]]</f>
        <v>SEEGER DIN 47213</v>
      </c>
      <c r="AH875" s="36"/>
      <c r="AI875" s="37">
        <f>+LISTAS[[#This Row],[Precio]]+(LISTAS[[#This Row],[Precio]]*AH875)</f>
        <v>251.84</v>
      </c>
      <c r="AJ875" s="38">
        <f t="shared" si="13"/>
        <v>125.92</v>
      </c>
      <c r="AL875" s="35">
        <f>+AJ875/LISTAS[[#This Row],[COSTO]]-1</f>
        <v>2.6457971417321007</v>
      </c>
      <c r="AM875" t="str">
        <f>+LISTAS[[#This Row],[ID]]</f>
        <v>SEEGER DIN 47213</v>
      </c>
      <c r="AO875" s="43"/>
      <c r="AP875" s="39">
        <f>LISTAS[[#This Row],[COSTO]]+(LISTAS[[#This Row],[COSTO]]*AO875)</f>
        <v>34.538400000000003</v>
      </c>
      <c r="AQ875" s="44">
        <f>IF(AO875="",0,AP875/LISTAS[[#This Row],[VENTA NETA]]-1)</f>
        <v>0</v>
      </c>
      <c r="AS875" s="39">
        <v>38.880000000000003</v>
      </c>
      <c r="AT875" s="48">
        <f>+LISTAS[[#This Row],[COSTO]]/AS875-1</f>
        <v>-0.11166666666666669</v>
      </c>
      <c r="BA875" t="s">
        <v>1327</v>
      </c>
      <c r="BB875" s="36"/>
    </row>
    <row r="876" spans="1:54" x14ac:dyDescent="0.35">
      <c r="A876" s="7" t="s">
        <v>1339</v>
      </c>
      <c r="B876" t="s">
        <v>1327</v>
      </c>
      <c r="C876">
        <v>14</v>
      </c>
      <c r="D876" t="s">
        <v>1340</v>
      </c>
      <c r="E876" s="2">
        <v>225</v>
      </c>
      <c r="F876" s="7" t="str">
        <f>+_xlfn.XLOOKUP(LISTAS[[#This Row],[ID]],_01_CODIGOS_Y_COSTOS_xlsm[Producto y N°],_01_CODIGOS_Y_COSTOS_xlsm[FABRICA],"",0,1)</f>
        <v>OTIA</v>
      </c>
      <c r="G876" s="26">
        <f>LISTAS[[#This Row],[Precio]]*(1-0.46)</f>
        <v>121.50000000000001</v>
      </c>
      <c r="H876" s="1">
        <f>+_xlfn.XLOOKUP(LISTAS[[#This Row],[ID]],_01_CODIGOS_Y_COSTOS_xlsm[Producto y N°],_01_CODIGOS_Y_COSTOS_xlsm[COSTO],0,0,1)</f>
        <v>25.179300000000001</v>
      </c>
      <c r="I876" s="27">
        <f>+IFERROR(LISTAS[[#This Row],[VENTA NETA]]/LISTAS[[#This Row],[COSTO]]-1,0)</f>
        <v>3.8253922865210708</v>
      </c>
      <c r="J876" s="50" t="str">
        <f>IFERROR(VLOOKUP(LISTAS[[#This Row],[ID]],_01_CODIGOS_Y_COSTOS_xlsm[[Producto y N°]:[CODIGO]],2,0),"")</f>
        <v>0401014</v>
      </c>
      <c r="O876" t="s">
        <v>1339</v>
      </c>
      <c r="AB876" s="12" t="str">
        <f>+LISTAS[[#This Row],[Codigo]]&amp;LISTAS[[#This Row],[Fabrica]]</f>
        <v>0401014OTIA</v>
      </c>
      <c r="AC876" s="13" t="str">
        <f>+LISTAS[[#This Row],[Codigo]]</f>
        <v>0401014</v>
      </c>
      <c r="AD876" s="13" t="str">
        <f>+LISTAS[[#This Row],[ID]]</f>
        <v>SEEGER DIN 47214</v>
      </c>
      <c r="AH876" s="36"/>
      <c r="AI876" s="37">
        <f>+LISTAS[[#This Row],[Precio]]+(LISTAS[[#This Row],[Precio]]*AH876)</f>
        <v>225</v>
      </c>
      <c r="AJ876" s="38">
        <f t="shared" si="13"/>
        <v>112.5</v>
      </c>
      <c r="AL876" s="35">
        <f>+AJ876/LISTAS[[#This Row],[COSTO]]-1</f>
        <v>3.4679558208528434</v>
      </c>
      <c r="AM876" t="str">
        <f>+LISTAS[[#This Row],[ID]]</f>
        <v>SEEGER DIN 47214</v>
      </c>
      <c r="AO876" s="43"/>
      <c r="AP876" s="39">
        <f>LISTAS[[#This Row],[COSTO]]+(LISTAS[[#This Row],[COSTO]]*AO876)</f>
        <v>25.179300000000001</v>
      </c>
      <c r="AQ876" s="44">
        <f>IF(AO876="",0,AP876/LISTAS[[#This Row],[VENTA NETA]]-1)</f>
        <v>0</v>
      </c>
      <c r="AS876" s="39">
        <v>32.552399999999999</v>
      </c>
      <c r="AT876" s="48">
        <f>+LISTAS[[#This Row],[COSTO]]/AS876-1</f>
        <v>-0.22649942861355843</v>
      </c>
      <c r="BA876" t="s">
        <v>1327</v>
      </c>
      <c r="BB876" s="36"/>
    </row>
    <row r="877" spans="1:54" x14ac:dyDescent="0.35">
      <c r="A877" s="7" t="s">
        <v>1341</v>
      </c>
      <c r="B877" t="s">
        <v>1327</v>
      </c>
      <c r="C877">
        <v>15</v>
      </c>
      <c r="D877" t="s">
        <v>1342</v>
      </c>
      <c r="E877" s="2">
        <v>269.63</v>
      </c>
      <c r="F877" s="7" t="str">
        <f>+_xlfn.XLOOKUP(LISTAS[[#This Row],[ID]],_01_CODIGOS_Y_COSTOS_xlsm[Producto y N°],_01_CODIGOS_Y_COSTOS_xlsm[FABRICA],"",0,1)</f>
        <v>OTIA</v>
      </c>
      <c r="G877" s="26">
        <f>LISTAS[[#This Row],[Precio]]*(1-0.46)</f>
        <v>145.6002</v>
      </c>
      <c r="H877" s="1">
        <f>+_xlfn.XLOOKUP(LISTAS[[#This Row],[ID]],_01_CODIGOS_Y_COSTOS_xlsm[Producto y N°],_01_CODIGOS_Y_COSTOS_xlsm[COSTO],0,0,1)</f>
        <v>30.179300000000001</v>
      </c>
      <c r="I877" s="27">
        <f>+IFERROR(LISTAS[[#This Row],[VENTA NETA]]/LISTAS[[#This Row],[COSTO]]-1,0)</f>
        <v>3.8245055385645124</v>
      </c>
      <c r="J877" s="50" t="str">
        <f>IFERROR(VLOOKUP(LISTAS[[#This Row],[ID]],_01_CODIGOS_Y_COSTOS_xlsm[[Producto y N°]:[CODIGO]],2,0),"")</f>
        <v>0401015</v>
      </c>
      <c r="O877" t="s">
        <v>1341</v>
      </c>
      <c r="AB877" s="12" t="str">
        <f>+LISTAS[[#This Row],[Codigo]]&amp;LISTAS[[#This Row],[Fabrica]]</f>
        <v>0401015OTIA</v>
      </c>
      <c r="AC877" s="13" t="str">
        <f>+LISTAS[[#This Row],[Codigo]]</f>
        <v>0401015</v>
      </c>
      <c r="AD877" s="13" t="str">
        <f>+LISTAS[[#This Row],[ID]]</f>
        <v>SEEGER DIN 47215</v>
      </c>
      <c r="AH877" s="36"/>
      <c r="AI877" s="37">
        <f>+LISTAS[[#This Row],[Precio]]+(LISTAS[[#This Row],[Precio]]*AH877)</f>
        <v>269.63</v>
      </c>
      <c r="AJ877" s="38">
        <f t="shared" si="13"/>
        <v>134.815</v>
      </c>
      <c r="AL877" s="35">
        <f>+AJ877/LISTAS[[#This Row],[COSTO]]-1</f>
        <v>3.4671347579301042</v>
      </c>
      <c r="AM877" t="str">
        <f>+LISTAS[[#This Row],[ID]]</f>
        <v>SEEGER DIN 47215</v>
      </c>
      <c r="AO877" s="43"/>
      <c r="AP877" s="39">
        <f>LISTAS[[#This Row],[COSTO]]+(LISTAS[[#This Row],[COSTO]]*AO877)</f>
        <v>30.179300000000001</v>
      </c>
      <c r="AQ877" s="44">
        <f>IF(AO877="",0,AP877/LISTAS[[#This Row],[VENTA NETA]]-1)</f>
        <v>0</v>
      </c>
      <c r="AS877" s="39">
        <v>39.014800000000001</v>
      </c>
      <c r="AT877" s="48">
        <f>+LISTAS[[#This Row],[COSTO]]/AS877-1</f>
        <v>-0.22646534135763863</v>
      </c>
      <c r="BA877" t="s">
        <v>1327</v>
      </c>
      <c r="BB877" s="36"/>
    </row>
    <row r="878" spans="1:54" x14ac:dyDescent="0.35">
      <c r="A878" s="7" t="s">
        <v>1343</v>
      </c>
      <c r="B878" t="s">
        <v>1327</v>
      </c>
      <c r="C878">
        <v>16</v>
      </c>
      <c r="D878" t="s">
        <v>1344</v>
      </c>
      <c r="E878" s="2">
        <v>308.22000000000003</v>
      </c>
      <c r="F878" s="7" t="str">
        <f>+_xlfn.XLOOKUP(LISTAS[[#This Row],[ID]],_01_CODIGOS_Y_COSTOS_xlsm[Producto y N°],_01_CODIGOS_Y_COSTOS_xlsm[FABRICA],"",0,1)</f>
        <v>OTIA</v>
      </c>
      <c r="G878" s="26">
        <f>LISTAS[[#This Row],[Precio]]*(1-0.46)</f>
        <v>166.43880000000001</v>
      </c>
      <c r="H878" s="1">
        <f>+_xlfn.XLOOKUP(LISTAS[[#This Row],[ID]],_01_CODIGOS_Y_COSTOS_xlsm[Producto y N°],_01_CODIGOS_Y_COSTOS_xlsm[COSTO],0,0,1)</f>
        <v>34.502499999999998</v>
      </c>
      <c r="I878" s="27">
        <f>+IFERROR(LISTAS[[#This Row],[VENTA NETA]]/LISTAS[[#This Row],[COSTO]]-1,0)</f>
        <v>3.8239634809071816</v>
      </c>
      <c r="J878" s="50" t="str">
        <f>IFERROR(VLOOKUP(LISTAS[[#This Row],[ID]],_01_CODIGOS_Y_COSTOS_xlsm[[Producto y N°]:[CODIGO]],2,0),"")</f>
        <v>0401016</v>
      </c>
      <c r="O878" t="s">
        <v>1343</v>
      </c>
      <c r="AB878" s="12" t="str">
        <f>+LISTAS[[#This Row],[Codigo]]&amp;LISTAS[[#This Row],[Fabrica]]</f>
        <v>0401016OTIA</v>
      </c>
      <c r="AC878" s="13" t="str">
        <f>+LISTAS[[#This Row],[Codigo]]</f>
        <v>0401016</v>
      </c>
      <c r="AD878" s="13" t="str">
        <f>+LISTAS[[#This Row],[ID]]</f>
        <v>SEEGER DIN 47216</v>
      </c>
      <c r="AH878" s="36"/>
      <c r="AI878" s="37">
        <f>+LISTAS[[#This Row],[Precio]]+(LISTAS[[#This Row],[Precio]]*AH878)</f>
        <v>308.22000000000003</v>
      </c>
      <c r="AJ878" s="38">
        <f t="shared" si="13"/>
        <v>154.11000000000001</v>
      </c>
      <c r="AL878" s="35">
        <f>+AJ878/LISTAS[[#This Row],[COSTO]]-1</f>
        <v>3.4666328526918342</v>
      </c>
      <c r="AM878" t="str">
        <f>+LISTAS[[#This Row],[ID]]</f>
        <v>SEEGER DIN 47216</v>
      </c>
      <c r="AO878" s="43"/>
      <c r="AP878" s="39">
        <f>LISTAS[[#This Row],[COSTO]]+(LISTAS[[#This Row],[COSTO]]*AO878)</f>
        <v>34.502499999999998</v>
      </c>
      <c r="AQ878" s="44">
        <f>IF(AO878="",0,AP878/LISTAS[[#This Row],[VENTA NETA]]-1)</f>
        <v>0</v>
      </c>
      <c r="AS878" s="39">
        <v>44.601399999999998</v>
      </c>
      <c r="AT878" s="48">
        <f>+LISTAS[[#This Row],[COSTO]]/AS878-1</f>
        <v>-0.22642562789508847</v>
      </c>
      <c r="BA878" t="s">
        <v>1327</v>
      </c>
      <c r="BB878" s="36"/>
    </row>
    <row r="879" spans="1:54" x14ac:dyDescent="0.35">
      <c r="A879" s="7" t="s">
        <v>1345</v>
      </c>
      <c r="B879" t="s">
        <v>1327</v>
      </c>
      <c r="C879">
        <v>17</v>
      </c>
      <c r="D879" t="s">
        <v>1346</v>
      </c>
      <c r="E879" s="2">
        <v>348.66</v>
      </c>
      <c r="F879" s="7" t="str">
        <f>+_xlfn.XLOOKUP(LISTAS[[#This Row],[ID]],_01_CODIGOS_Y_COSTOS_xlsm[Producto y N°],_01_CODIGOS_Y_COSTOS_xlsm[FABRICA],"",0,1)</f>
        <v>OTIA</v>
      </c>
      <c r="G879" s="26">
        <f>LISTAS[[#This Row],[Precio]]*(1-0.46)</f>
        <v>188.27640000000002</v>
      </c>
      <c r="H879" s="1">
        <f>+_xlfn.XLOOKUP(LISTAS[[#This Row],[ID]],_01_CODIGOS_Y_COSTOS_xlsm[Producto y N°],_01_CODIGOS_Y_COSTOS_xlsm[COSTO],0,0,1)</f>
        <v>39.022100000000002</v>
      </c>
      <c r="I879" s="27">
        <f>+IFERROR(LISTAS[[#This Row],[VENTA NETA]]/LISTAS[[#This Row],[COSTO]]-1,0)</f>
        <v>3.8248659093180537</v>
      </c>
      <c r="J879" s="50" t="str">
        <f>IFERROR(VLOOKUP(LISTAS[[#This Row],[ID]],_01_CODIGOS_Y_COSTOS_xlsm[[Producto y N°]:[CODIGO]],2,0),"")</f>
        <v>0401017</v>
      </c>
      <c r="O879" t="s">
        <v>1345</v>
      </c>
      <c r="AB879" s="12" t="str">
        <f>+LISTAS[[#This Row],[Codigo]]&amp;LISTAS[[#This Row],[Fabrica]]</f>
        <v>0401017OTIA</v>
      </c>
      <c r="AC879" s="13" t="str">
        <f>+LISTAS[[#This Row],[Codigo]]</f>
        <v>0401017</v>
      </c>
      <c r="AD879" s="13" t="str">
        <f>+LISTAS[[#This Row],[ID]]</f>
        <v>SEEGER DIN 47217</v>
      </c>
      <c r="AH879" s="36"/>
      <c r="AI879" s="37">
        <f>+LISTAS[[#This Row],[Precio]]+(LISTAS[[#This Row],[Precio]]*AH879)</f>
        <v>348.66</v>
      </c>
      <c r="AJ879" s="38">
        <f t="shared" si="13"/>
        <v>174.33</v>
      </c>
      <c r="AL879" s="35">
        <f>+AJ879/LISTAS[[#This Row],[COSTO]]-1</f>
        <v>3.4674684345537532</v>
      </c>
      <c r="AM879" t="str">
        <f>+LISTAS[[#This Row],[ID]]</f>
        <v>SEEGER DIN 47217</v>
      </c>
      <c r="AO879" s="43"/>
      <c r="AP879" s="39">
        <f>LISTAS[[#This Row],[COSTO]]+(LISTAS[[#This Row],[COSTO]]*AO879)</f>
        <v>39.022100000000002</v>
      </c>
      <c r="AQ879" s="44">
        <f>IF(AO879="",0,AP879/LISTAS[[#This Row],[VENTA NETA]]-1)</f>
        <v>0</v>
      </c>
      <c r="AS879" s="39">
        <v>50.445599999999999</v>
      </c>
      <c r="AT879" s="48">
        <f>+LISTAS[[#This Row],[COSTO]]/AS879-1</f>
        <v>-0.22645186101463755</v>
      </c>
      <c r="BA879" t="s">
        <v>1327</v>
      </c>
      <c r="BB879" s="36"/>
    </row>
    <row r="880" spans="1:54" x14ac:dyDescent="0.35">
      <c r="A880" s="7" t="s">
        <v>1347</v>
      </c>
      <c r="B880" t="s">
        <v>1327</v>
      </c>
      <c r="C880">
        <v>18</v>
      </c>
      <c r="D880" t="s">
        <v>1348</v>
      </c>
      <c r="E880" s="2">
        <v>329.03</v>
      </c>
      <c r="F880" s="7" t="str">
        <f>+_xlfn.XLOOKUP(LISTAS[[#This Row],[ID]],_01_CODIGOS_Y_COSTOS_xlsm[Producto y N°],_01_CODIGOS_Y_COSTOS_xlsm[FABRICA],"",0,1)</f>
        <v>OTIA</v>
      </c>
      <c r="G880" s="26">
        <f>LISTAS[[#This Row],[Precio]]*(1-0.46)</f>
        <v>177.67619999999999</v>
      </c>
      <c r="H880" s="1">
        <f>+_xlfn.XLOOKUP(LISTAS[[#This Row],[ID]],_01_CODIGOS_Y_COSTOS_xlsm[Producto y N°],_01_CODIGOS_Y_COSTOS_xlsm[COSTO],0,0,1)</f>
        <v>46.345199999999998</v>
      </c>
      <c r="I880" s="27">
        <f>+IFERROR(LISTAS[[#This Row],[VENTA NETA]]/LISTAS[[#This Row],[COSTO]]-1,0)</f>
        <v>2.83375624660159</v>
      </c>
      <c r="J880" s="50" t="str">
        <f>IFERROR(VLOOKUP(LISTAS[[#This Row],[ID]],_01_CODIGOS_Y_COSTOS_xlsm[[Producto y N°]:[CODIGO]],2,0),"")</f>
        <v>0401018</v>
      </c>
      <c r="O880" t="s">
        <v>1347</v>
      </c>
      <c r="AB880" s="12" t="str">
        <f>+LISTAS[[#This Row],[Codigo]]&amp;LISTAS[[#This Row],[Fabrica]]</f>
        <v>0401018OTIA</v>
      </c>
      <c r="AC880" s="13" t="str">
        <f>+LISTAS[[#This Row],[Codigo]]</f>
        <v>0401018</v>
      </c>
      <c r="AD880" s="13" t="str">
        <f>+LISTAS[[#This Row],[ID]]</f>
        <v>SEEGER DIN 47218</v>
      </c>
      <c r="AH880" s="36"/>
      <c r="AI880" s="37">
        <f>+LISTAS[[#This Row],[Precio]]+(LISTAS[[#This Row],[Precio]]*AH880)</f>
        <v>329.03</v>
      </c>
      <c r="AJ880" s="38">
        <f t="shared" si="13"/>
        <v>164.51499999999999</v>
      </c>
      <c r="AL880" s="35">
        <f>+AJ880/LISTAS[[#This Row],[COSTO]]-1</f>
        <v>2.5497743024088795</v>
      </c>
      <c r="AM880" t="str">
        <f>+LISTAS[[#This Row],[ID]]</f>
        <v>SEEGER DIN 47218</v>
      </c>
      <c r="AO880" s="43"/>
      <c r="AP880" s="39">
        <f>LISTAS[[#This Row],[COSTO]]+(LISTAS[[#This Row],[COSTO]]*AO880)</f>
        <v>46.345199999999998</v>
      </c>
      <c r="AQ880" s="44">
        <f>IF(AO880="",0,AP880/LISTAS[[#This Row],[VENTA NETA]]-1)</f>
        <v>0</v>
      </c>
      <c r="AS880" s="39">
        <v>64.108800000000002</v>
      </c>
      <c r="AT880" s="48">
        <f>+LISTAS[[#This Row],[COSTO]]/AS880-1</f>
        <v>-0.27708520515124291</v>
      </c>
      <c r="BA880" t="s">
        <v>1327</v>
      </c>
      <c r="BB880" s="36"/>
    </row>
    <row r="881" spans="1:54" x14ac:dyDescent="0.35">
      <c r="A881" s="7" t="s">
        <v>1349</v>
      </c>
      <c r="B881" t="s">
        <v>1327</v>
      </c>
      <c r="C881">
        <v>19</v>
      </c>
      <c r="D881" t="s">
        <v>1350</v>
      </c>
      <c r="E881" s="2">
        <v>442.62</v>
      </c>
      <c r="F881" s="7" t="str">
        <f>+_xlfn.XLOOKUP(LISTAS[[#This Row],[ID]],_01_CODIGOS_Y_COSTOS_xlsm[Producto y N°],_01_CODIGOS_Y_COSTOS_xlsm[FABRICA],"",0,1)</f>
        <v>OTIA</v>
      </c>
      <c r="G881" s="26">
        <f>LISTAS[[#This Row],[Precio]]*(1-0.46)</f>
        <v>239.01480000000001</v>
      </c>
      <c r="H881" s="1">
        <f>+_xlfn.XLOOKUP(LISTAS[[#This Row],[ID]],_01_CODIGOS_Y_COSTOS_xlsm[Producto y N°],_01_CODIGOS_Y_COSTOS_xlsm[COSTO],0,0,1)</f>
        <v>51.724699999999999</v>
      </c>
      <c r="I881" s="27">
        <f>+IFERROR(LISTAS[[#This Row],[VENTA NETA]]/LISTAS[[#This Row],[COSTO]]-1,0)</f>
        <v>3.6209025861918969</v>
      </c>
      <c r="J881" s="50" t="str">
        <f>IFERROR(VLOOKUP(LISTAS[[#This Row],[ID]],_01_CODIGOS_Y_COSTOS_xlsm[[Producto y N°]:[CODIGO]],2,0),"")</f>
        <v>0401019</v>
      </c>
      <c r="O881" t="s">
        <v>1349</v>
      </c>
      <c r="AB881" s="12" t="str">
        <f>+LISTAS[[#This Row],[Codigo]]&amp;LISTAS[[#This Row],[Fabrica]]</f>
        <v>0401019OTIA</v>
      </c>
      <c r="AC881" s="13" t="str">
        <f>+LISTAS[[#This Row],[Codigo]]</f>
        <v>0401019</v>
      </c>
      <c r="AD881" s="13" t="str">
        <f>+LISTAS[[#This Row],[ID]]</f>
        <v>SEEGER DIN 47219</v>
      </c>
      <c r="AH881" s="36"/>
      <c r="AI881" s="37">
        <f>+LISTAS[[#This Row],[Precio]]+(LISTAS[[#This Row],[Precio]]*AH881)</f>
        <v>442.62</v>
      </c>
      <c r="AJ881" s="38">
        <f t="shared" si="13"/>
        <v>221.31</v>
      </c>
      <c r="AL881" s="35">
        <f>+AJ881/LISTAS[[#This Row],[COSTO]]-1</f>
        <v>3.2786135057332375</v>
      </c>
      <c r="AM881" t="str">
        <f>+LISTAS[[#This Row],[ID]]</f>
        <v>SEEGER DIN 47219</v>
      </c>
      <c r="AO881" s="43"/>
      <c r="AP881" s="39">
        <f>LISTAS[[#This Row],[COSTO]]+(LISTAS[[#This Row],[COSTO]]*AO881)</f>
        <v>51.724699999999999</v>
      </c>
      <c r="AQ881" s="44">
        <f>IF(AO881="",0,AP881/LISTAS[[#This Row],[VENTA NETA]]-1)</f>
        <v>0</v>
      </c>
      <c r="AS881" s="39">
        <v>71.55</v>
      </c>
      <c r="AT881" s="48">
        <f>+LISTAS[[#This Row],[COSTO]]/AS881-1</f>
        <v>-0.2770831586303284</v>
      </c>
      <c r="BA881" t="s">
        <v>1327</v>
      </c>
      <c r="BB881" s="36"/>
    </row>
    <row r="882" spans="1:54" x14ac:dyDescent="0.35">
      <c r="A882" s="7" t="s">
        <v>1351</v>
      </c>
      <c r="B882" t="s">
        <v>1327</v>
      </c>
      <c r="C882">
        <v>20</v>
      </c>
      <c r="D882" t="s">
        <v>1352</v>
      </c>
      <c r="E882" s="2">
        <v>438.95</v>
      </c>
      <c r="F882" s="7" t="str">
        <f>+_xlfn.XLOOKUP(LISTAS[[#This Row],[ID]],_01_CODIGOS_Y_COSTOS_xlsm[Producto y N°],_01_CODIGOS_Y_COSTOS_xlsm[FABRICA],"",0,1)</f>
        <v>OTIA</v>
      </c>
      <c r="G882" s="26">
        <f>LISTAS[[#This Row],[Precio]]*(1-0.46)</f>
        <v>237.03300000000002</v>
      </c>
      <c r="H882" s="1">
        <f>+_xlfn.XLOOKUP(LISTAS[[#This Row],[ID]],_01_CODIGOS_Y_COSTOS_xlsm[Producto y N°],_01_CODIGOS_Y_COSTOS_xlsm[COSTO],0,0,1)</f>
        <v>51.724699999999999</v>
      </c>
      <c r="I882" s="27">
        <f>+IFERROR(LISTAS[[#This Row],[VENTA NETA]]/LISTAS[[#This Row],[COSTO]]-1,0)</f>
        <v>3.5825882025415332</v>
      </c>
      <c r="J882" s="50" t="str">
        <f>IFERROR(VLOOKUP(LISTAS[[#This Row],[ID]],_01_CODIGOS_Y_COSTOS_xlsm[[Producto y N°]:[CODIGO]],2,0),"")</f>
        <v>0401020</v>
      </c>
      <c r="O882" t="s">
        <v>1351</v>
      </c>
      <c r="AB882" s="12" t="str">
        <f>+LISTAS[[#This Row],[Codigo]]&amp;LISTAS[[#This Row],[Fabrica]]</f>
        <v>0401020OTIA</v>
      </c>
      <c r="AC882" s="13" t="str">
        <f>+LISTAS[[#This Row],[Codigo]]</f>
        <v>0401020</v>
      </c>
      <c r="AD882" s="13" t="str">
        <f>+LISTAS[[#This Row],[ID]]</f>
        <v>SEEGER DIN 47220</v>
      </c>
      <c r="AH882" s="36"/>
      <c r="AI882" s="37">
        <f>+LISTAS[[#This Row],[Precio]]+(LISTAS[[#This Row],[Precio]]*AH882)</f>
        <v>438.95</v>
      </c>
      <c r="AJ882" s="38">
        <f t="shared" si="13"/>
        <v>219.47499999999999</v>
      </c>
      <c r="AL882" s="35">
        <f>+AJ882/LISTAS[[#This Row],[COSTO]]-1</f>
        <v>3.2431372245754932</v>
      </c>
      <c r="AM882" t="str">
        <f>+LISTAS[[#This Row],[ID]]</f>
        <v>SEEGER DIN 47220</v>
      </c>
      <c r="AO882" s="43"/>
      <c r="AP882" s="39">
        <f>LISTAS[[#This Row],[COSTO]]+(LISTAS[[#This Row],[COSTO]]*AO882)</f>
        <v>51.724699999999999</v>
      </c>
      <c r="AQ882" s="44">
        <f>IF(AO882="",0,AP882/LISTAS[[#This Row],[VENTA NETA]]-1)</f>
        <v>0</v>
      </c>
      <c r="AS882" s="39">
        <v>71.55</v>
      </c>
      <c r="AT882" s="48">
        <f>+LISTAS[[#This Row],[COSTO]]/AS882-1</f>
        <v>-0.2770831586303284</v>
      </c>
      <c r="BA882" t="s">
        <v>1327</v>
      </c>
      <c r="BB882" s="36"/>
    </row>
    <row r="883" spans="1:54" x14ac:dyDescent="0.35">
      <c r="A883" s="7" t="s">
        <v>1353</v>
      </c>
      <c r="B883" t="s">
        <v>1327</v>
      </c>
      <c r="C883">
        <v>21</v>
      </c>
      <c r="D883" t="s">
        <v>1354</v>
      </c>
      <c r="E883" s="2">
        <v>427.16</v>
      </c>
      <c r="F883" s="7" t="str">
        <f>+_xlfn.XLOOKUP(LISTAS[[#This Row],[ID]],_01_CODIGOS_Y_COSTOS_xlsm[Producto y N°],_01_CODIGOS_Y_COSTOS_xlsm[FABRICA],"",0,1)</f>
        <v>OTIA</v>
      </c>
      <c r="G883" s="26">
        <f>LISTAS[[#This Row],[Precio]]*(1-0.46)</f>
        <v>230.66640000000004</v>
      </c>
      <c r="H883" s="1">
        <f>+_xlfn.XLOOKUP(LISTAS[[#This Row],[ID]],_01_CODIGOS_Y_COSTOS_xlsm[Producto y N°],_01_CODIGOS_Y_COSTOS_xlsm[COSTO],0,0,1)</f>
        <v>62.552500000000002</v>
      </c>
      <c r="I883" s="27">
        <f>+IFERROR(LISTAS[[#This Row],[VENTA NETA]]/LISTAS[[#This Row],[COSTO]]-1,0)</f>
        <v>2.6875648455297556</v>
      </c>
      <c r="J883" s="50" t="str">
        <f>IFERROR(VLOOKUP(LISTAS[[#This Row],[ID]],_01_CODIGOS_Y_COSTOS_xlsm[[Producto y N°]:[CODIGO]],2,0),"")</f>
        <v>0401021</v>
      </c>
      <c r="O883" t="s">
        <v>1353</v>
      </c>
      <c r="AB883" s="12" t="str">
        <f>+LISTAS[[#This Row],[Codigo]]&amp;LISTAS[[#This Row],[Fabrica]]</f>
        <v>0401021OTIA</v>
      </c>
      <c r="AC883" s="13" t="str">
        <f>+LISTAS[[#This Row],[Codigo]]</f>
        <v>0401021</v>
      </c>
      <c r="AD883" s="13" t="str">
        <f>+LISTAS[[#This Row],[ID]]</f>
        <v>SEEGER DIN 47221</v>
      </c>
      <c r="AH883" s="36"/>
      <c r="AI883" s="37">
        <f>+LISTAS[[#This Row],[Precio]]+(LISTAS[[#This Row],[Precio]]*AH883)</f>
        <v>427.16</v>
      </c>
      <c r="AJ883" s="38">
        <f t="shared" si="13"/>
        <v>213.58</v>
      </c>
      <c r="AL883" s="35">
        <f>+AJ883/LISTAS[[#This Row],[COSTO]]-1</f>
        <v>2.4144118940090324</v>
      </c>
      <c r="AM883" t="str">
        <f>+LISTAS[[#This Row],[ID]]</f>
        <v>SEEGER DIN 47221</v>
      </c>
      <c r="AO883" s="43"/>
      <c r="AP883" s="39">
        <f>LISTAS[[#This Row],[COSTO]]+(LISTAS[[#This Row],[COSTO]]*AO883)</f>
        <v>62.552500000000002</v>
      </c>
      <c r="AQ883" s="44">
        <f>IF(AO883="",0,AP883/LISTAS[[#This Row],[VENTA NETA]]-1)</f>
        <v>0</v>
      </c>
      <c r="AS883" s="39">
        <v>86.529700000000005</v>
      </c>
      <c r="AT883" s="48">
        <f>+LISTAS[[#This Row],[COSTO]]/AS883-1</f>
        <v>-0.27709792129176458</v>
      </c>
      <c r="BA883" t="s">
        <v>1327</v>
      </c>
      <c r="BB883" s="36"/>
    </row>
    <row r="884" spans="1:54" x14ac:dyDescent="0.35">
      <c r="A884" s="7" t="s">
        <v>1355</v>
      </c>
      <c r="B884" t="s">
        <v>1327</v>
      </c>
      <c r="C884">
        <v>22</v>
      </c>
      <c r="D884" t="s">
        <v>1356</v>
      </c>
      <c r="E884" s="2">
        <v>502.63</v>
      </c>
      <c r="F884" s="7" t="str">
        <f>+_xlfn.XLOOKUP(LISTAS[[#This Row],[ID]],_01_CODIGOS_Y_COSTOS_xlsm[Producto y N°],_01_CODIGOS_Y_COSTOS_xlsm[FABRICA],"",0,1)</f>
        <v>OTIA</v>
      </c>
      <c r="G884" s="26">
        <f>LISTAS[[#This Row],[Precio]]*(1-0.46)</f>
        <v>271.42020000000002</v>
      </c>
      <c r="H884" s="1">
        <f>+_xlfn.XLOOKUP(LISTAS[[#This Row],[ID]],_01_CODIGOS_Y_COSTOS_xlsm[Producto y N°],_01_CODIGOS_Y_COSTOS_xlsm[COSTO],0,0,1)</f>
        <v>70.447299999999998</v>
      </c>
      <c r="I884" s="27">
        <f>+IFERROR(LISTAS[[#This Row],[VENTA NETA]]/LISTAS[[#This Row],[COSTO]]-1,0)</f>
        <v>2.8528119601460955</v>
      </c>
      <c r="J884" s="50" t="str">
        <f>IFERROR(VLOOKUP(LISTAS[[#This Row],[ID]],_01_CODIGOS_Y_COSTOS_xlsm[[Producto y N°]:[CODIGO]],2,0),"")</f>
        <v>0401022</v>
      </c>
      <c r="O884" t="s">
        <v>1355</v>
      </c>
      <c r="AB884" s="12" t="str">
        <f>+LISTAS[[#This Row],[Codigo]]&amp;LISTAS[[#This Row],[Fabrica]]</f>
        <v>0401022OTIA</v>
      </c>
      <c r="AC884" s="13" t="str">
        <f>+LISTAS[[#This Row],[Codigo]]</f>
        <v>0401022</v>
      </c>
      <c r="AD884" s="13" t="str">
        <f>+LISTAS[[#This Row],[ID]]</f>
        <v>SEEGER DIN 47222</v>
      </c>
      <c r="AH884" s="36"/>
      <c r="AI884" s="37">
        <f>+LISTAS[[#This Row],[Precio]]+(LISTAS[[#This Row],[Precio]]*AH884)</f>
        <v>502.63</v>
      </c>
      <c r="AJ884" s="38">
        <f t="shared" si="13"/>
        <v>251.315</v>
      </c>
      <c r="AL884" s="35">
        <f>+AJ884/LISTAS[[#This Row],[COSTO]]-1</f>
        <v>2.5674184816167549</v>
      </c>
      <c r="AM884" t="str">
        <f>+LISTAS[[#This Row],[ID]]</f>
        <v>SEEGER DIN 47222</v>
      </c>
      <c r="AO884" s="43"/>
      <c r="AP884" s="39">
        <f>LISTAS[[#This Row],[COSTO]]+(LISTAS[[#This Row],[COSTO]]*AO884)</f>
        <v>70.447299999999998</v>
      </c>
      <c r="AQ884" s="44">
        <f>IF(AO884="",0,AP884/LISTAS[[#This Row],[VENTA NETA]]-1)</f>
        <v>0</v>
      </c>
      <c r="AS884" s="39">
        <v>97.451099999999997</v>
      </c>
      <c r="AT884" s="48">
        <f>+LISTAS[[#This Row],[COSTO]]/AS884-1</f>
        <v>-0.27710102810537796</v>
      </c>
      <c r="BA884" t="s">
        <v>1327</v>
      </c>
      <c r="BB884" s="36"/>
    </row>
    <row r="885" spans="1:54" x14ac:dyDescent="0.35">
      <c r="A885" s="7" t="s">
        <v>1357</v>
      </c>
      <c r="B885" t="s">
        <v>1327</v>
      </c>
      <c r="C885">
        <v>23</v>
      </c>
      <c r="D885" t="s">
        <v>1358</v>
      </c>
      <c r="E885" s="2">
        <v>602.91</v>
      </c>
      <c r="F885" s="7" t="str">
        <f>+_xlfn.XLOOKUP(LISTAS[[#This Row],[ID]],_01_CODIGOS_Y_COSTOS_xlsm[Producto y N°],_01_CODIGOS_Y_COSTOS_xlsm[FABRICA],"",0,1)</f>
        <v>OTIA</v>
      </c>
      <c r="G885" s="26">
        <f>LISTAS[[#This Row],[Precio]]*(1-0.46)</f>
        <v>325.57139999999998</v>
      </c>
      <c r="H885" s="1">
        <f>+_xlfn.XLOOKUP(LISTAS[[#This Row],[ID]],_01_CODIGOS_Y_COSTOS_xlsm[Producto y N°],_01_CODIGOS_Y_COSTOS_xlsm[COSTO],0,0,1)</f>
        <v>127.65600000000001</v>
      </c>
      <c r="I885" s="27">
        <f>+IFERROR(LISTAS[[#This Row],[VENTA NETA]]/LISTAS[[#This Row],[COSTO]]-1,0)</f>
        <v>1.5503807106598981</v>
      </c>
      <c r="J885" s="50" t="str">
        <f>IFERROR(VLOOKUP(LISTAS[[#This Row],[ID]],_01_CODIGOS_Y_COSTOS_xlsm[[Producto y N°]:[CODIGO]],2,0),"")</f>
        <v>0401023N</v>
      </c>
      <c r="O885" t="s">
        <v>1357</v>
      </c>
      <c r="AB885" s="12" t="str">
        <f>+LISTAS[[#This Row],[Codigo]]&amp;LISTAS[[#This Row],[Fabrica]]</f>
        <v>0401023NOTIA</v>
      </c>
      <c r="AC885" s="13" t="str">
        <f>+LISTAS[[#This Row],[Codigo]]</f>
        <v>0401023N</v>
      </c>
      <c r="AD885" s="13" t="str">
        <f>+LISTAS[[#This Row],[ID]]</f>
        <v>SEEGER DIN 47223</v>
      </c>
      <c r="AH885" s="36"/>
      <c r="AI885" s="37">
        <f>+LISTAS[[#This Row],[Precio]]+(LISTAS[[#This Row],[Precio]]*AH885)</f>
        <v>602.91</v>
      </c>
      <c r="AJ885" s="38">
        <f t="shared" si="13"/>
        <v>301.45499999999998</v>
      </c>
      <c r="AL885" s="35">
        <f>+AJ885/LISTAS[[#This Row],[COSTO]]-1</f>
        <v>1.3614636209813873</v>
      </c>
      <c r="AM885" t="str">
        <f>+LISTAS[[#This Row],[ID]]</f>
        <v>SEEGER DIN 47223</v>
      </c>
      <c r="AO885" s="43"/>
      <c r="AP885" s="39">
        <f>LISTAS[[#This Row],[COSTO]]+(LISTAS[[#This Row],[COSTO]]*AO885)</f>
        <v>127.65600000000001</v>
      </c>
      <c r="AQ885" s="44">
        <f>IF(AO885="",0,AP885/LISTAS[[#This Row],[VENTA NETA]]-1)</f>
        <v>0</v>
      </c>
      <c r="AS885" s="39">
        <v>138.78</v>
      </c>
      <c r="AT885" s="48">
        <f>+LISTAS[[#This Row],[COSTO]]/AS885-1</f>
        <v>-8.0155642023346241E-2</v>
      </c>
      <c r="BA885" t="s">
        <v>1327</v>
      </c>
      <c r="BB885" s="36"/>
    </row>
    <row r="886" spans="1:54" x14ac:dyDescent="0.35">
      <c r="A886" s="7" t="s">
        <v>1359</v>
      </c>
      <c r="B886" t="s">
        <v>1327</v>
      </c>
      <c r="C886">
        <v>24</v>
      </c>
      <c r="D886" t="s">
        <v>1360</v>
      </c>
      <c r="E886" s="2">
        <v>601.29999999999995</v>
      </c>
      <c r="F886" s="7" t="str">
        <f>+_xlfn.XLOOKUP(LISTAS[[#This Row],[ID]],_01_CODIGOS_Y_COSTOS_xlsm[Producto y N°],_01_CODIGOS_Y_COSTOS_xlsm[FABRICA],"",0,1)</f>
        <v>OTIA</v>
      </c>
      <c r="G886" s="26">
        <f>LISTAS[[#This Row],[Precio]]*(1-0.46)</f>
        <v>324.702</v>
      </c>
      <c r="H886" s="1">
        <f>+_xlfn.XLOOKUP(LISTAS[[#This Row],[ID]],_01_CODIGOS_Y_COSTOS_xlsm[Producto y N°],_01_CODIGOS_Y_COSTOS_xlsm[COSTO],0,0,1)</f>
        <v>92.070300000000003</v>
      </c>
      <c r="I886" s="27">
        <f>+IFERROR(LISTAS[[#This Row],[VENTA NETA]]/LISTAS[[#This Row],[COSTO]]-1,0)</f>
        <v>2.5266747257258855</v>
      </c>
      <c r="J886" s="50" t="str">
        <f>IFERROR(VLOOKUP(LISTAS[[#This Row],[ID]],_01_CODIGOS_Y_COSTOS_xlsm[[Producto y N°]:[CODIGO]],2,0),"")</f>
        <v>0401024</v>
      </c>
      <c r="O886" t="s">
        <v>1359</v>
      </c>
      <c r="AB886" s="12" t="str">
        <f>+LISTAS[[#This Row],[Codigo]]&amp;LISTAS[[#This Row],[Fabrica]]</f>
        <v>0401024OTIA</v>
      </c>
      <c r="AC886" s="13" t="str">
        <f>+LISTAS[[#This Row],[Codigo]]</f>
        <v>0401024</v>
      </c>
      <c r="AD886" s="13" t="str">
        <f>+LISTAS[[#This Row],[ID]]</f>
        <v>SEEGER DIN 47224</v>
      </c>
      <c r="AH886" s="36"/>
      <c r="AI886" s="37">
        <f>+LISTAS[[#This Row],[Precio]]+(LISTAS[[#This Row],[Precio]]*AH886)</f>
        <v>601.29999999999995</v>
      </c>
      <c r="AJ886" s="38">
        <f t="shared" si="13"/>
        <v>300.64999999999998</v>
      </c>
      <c r="AL886" s="35">
        <f>+AJ886/LISTAS[[#This Row],[COSTO]]-1</f>
        <v>2.2654395608573012</v>
      </c>
      <c r="AM886" t="str">
        <f>+LISTAS[[#This Row],[ID]]</f>
        <v>SEEGER DIN 47224</v>
      </c>
      <c r="AO886" s="43"/>
      <c r="AP886" s="39">
        <f>LISTAS[[#This Row],[COSTO]]+(LISTAS[[#This Row],[COSTO]]*AO886)</f>
        <v>92.070300000000003</v>
      </c>
      <c r="AQ886" s="44">
        <f>IF(AO886="",0,AP886/LISTAS[[#This Row],[VENTA NETA]]-1)</f>
        <v>0</v>
      </c>
      <c r="AS886" s="39">
        <v>121.8182</v>
      </c>
      <c r="AT886" s="48">
        <f>+LISTAS[[#This Row],[COSTO]]/AS886-1</f>
        <v>-0.24419914265684439</v>
      </c>
      <c r="BA886" t="s">
        <v>1327</v>
      </c>
      <c r="BB886" s="36"/>
    </row>
    <row r="887" spans="1:54" x14ac:dyDescent="0.35">
      <c r="A887" s="7" t="s">
        <v>1361</v>
      </c>
      <c r="B887" t="s">
        <v>1327</v>
      </c>
      <c r="C887">
        <v>25</v>
      </c>
      <c r="D887" t="s">
        <v>1362</v>
      </c>
      <c r="E887" s="2">
        <v>661.43</v>
      </c>
      <c r="F887" s="7" t="str">
        <f>+_xlfn.XLOOKUP(LISTAS[[#This Row],[ID]],_01_CODIGOS_Y_COSTOS_xlsm[Producto y N°],_01_CODIGOS_Y_COSTOS_xlsm[FABRICA],"",0,1)</f>
        <v>OTIA</v>
      </c>
      <c r="G887" s="26">
        <f>LISTAS[[#This Row],[Precio]]*(1-0.46)</f>
        <v>357.17219999999998</v>
      </c>
      <c r="H887" s="1">
        <f>+_xlfn.XLOOKUP(LISTAS[[#This Row],[ID]],_01_CODIGOS_Y_COSTOS_xlsm[Producto y N°],_01_CODIGOS_Y_COSTOS_xlsm[COSTO],0,0,1)</f>
        <v>97.713800000000006</v>
      </c>
      <c r="I887" s="27">
        <f>+IFERROR(LISTAS[[#This Row],[VENTA NETA]]/LISTAS[[#This Row],[COSTO]]-1,0)</f>
        <v>2.6552892221978874</v>
      </c>
      <c r="J887" s="50" t="str">
        <f>IFERROR(VLOOKUP(LISTAS[[#This Row],[ID]],_01_CODIGOS_Y_COSTOS_xlsm[[Producto y N°]:[CODIGO]],2,0),"")</f>
        <v>0401025</v>
      </c>
      <c r="O887" t="s">
        <v>1361</v>
      </c>
      <c r="AB887" s="12" t="str">
        <f>+LISTAS[[#This Row],[Codigo]]&amp;LISTAS[[#This Row],[Fabrica]]</f>
        <v>0401025OTIA</v>
      </c>
      <c r="AC887" s="13" t="str">
        <f>+LISTAS[[#This Row],[Codigo]]</f>
        <v>0401025</v>
      </c>
      <c r="AD887" s="13" t="str">
        <f>+LISTAS[[#This Row],[ID]]</f>
        <v>SEEGER DIN 47225</v>
      </c>
      <c r="AH887" s="36"/>
      <c r="AI887" s="37">
        <f>+LISTAS[[#This Row],[Precio]]+(LISTAS[[#This Row],[Precio]]*AH887)</f>
        <v>661.43</v>
      </c>
      <c r="AJ887" s="38">
        <f t="shared" si="13"/>
        <v>330.71499999999997</v>
      </c>
      <c r="AL887" s="35">
        <f>+AJ887/LISTAS[[#This Row],[COSTO]]-1</f>
        <v>2.3845270575906365</v>
      </c>
      <c r="AM887" t="str">
        <f>+LISTAS[[#This Row],[ID]]</f>
        <v>SEEGER DIN 47225</v>
      </c>
      <c r="AO887" s="43"/>
      <c r="AP887" s="39">
        <f>LISTAS[[#This Row],[COSTO]]+(LISTAS[[#This Row],[COSTO]]*AO887)</f>
        <v>97.713800000000006</v>
      </c>
      <c r="AQ887" s="44">
        <f>IF(AO887="",0,AP887/LISTAS[[#This Row],[VENTA NETA]]-1)</f>
        <v>0</v>
      </c>
      <c r="AS887" s="39">
        <v>133.99879999999999</v>
      </c>
      <c r="AT887" s="48">
        <f>+LISTAS[[#This Row],[COSTO]]/AS887-1</f>
        <v>-0.2707860070388689</v>
      </c>
      <c r="BA887" t="s">
        <v>1327</v>
      </c>
      <c r="BB887" s="36"/>
    </row>
    <row r="888" spans="1:54" x14ac:dyDescent="0.35">
      <c r="A888" s="7" t="s">
        <v>1363</v>
      </c>
      <c r="B888" t="s">
        <v>1327</v>
      </c>
      <c r="C888">
        <v>26</v>
      </c>
      <c r="D888" t="s">
        <v>1364</v>
      </c>
      <c r="E888" s="2">
        <v>749.64</v>
      </c>
      <c r="F888" s="7" t="str">
        <f>+_xlfn.XLOOKUP(LISTAS[[#This Row],[ID]],_01_CODIGOS_Y_COSTOS_xlsm[Producto y N°],_01_CODIGOS_Y_COSTOS_xlsm[FABRICA],"",0,1)</f>
        <v>OTIA</v>
      </c>
      <c r="G888" s="26">
        <f>LISTAS[[#This Row],[Precio]]*(1-0.46)</f>
        <v>404.80560000000003</v>
      </c>
      <c r="H888" s="1">
        <f>+_xlfn.XLOOKUP(LISTAS[[#This Row],[ID]],_01_CODIGOS_Y_COSTOS_xlsm[Producto y N°],_01_CODIGOS_Y_COSTOS_xlsm[COSTO],0,0,1)</f>
        <v>148.75380000000001</v>
      </c>
      <c r="I888" s="27">
        <f>+IFERROR(LISTAS[[#This Row],[VENTA NETA]]/LISTAS[[#This Row],[COSTO]]-1,0)</f>
        <v>1.7213126656260211</v>
      </c>
      <c r="J888" s="50" t="str">
        <f>IFERROR(VLOOKUP(LISTAS[[#This Row],[ID]],_01_CODIGOS_Y_COSTOS_xlsm[[Producto y N°]:[CODIGO]],2,0),"")</f>
        <v>0401026N</v>
      </c>
      <c r="O888" t="s">
        <v>1363</v>
      </c>
      <c r="AB888" s="12" t="str">
        <f>+LISTAS[[#This Row],[Codigo]]&amp;LISTAS[[#This Row],[Fabrica]]</f>
        <v>0401026NOTIA</v>
      </c>
      <c r="AC888" s="13" t="str">
        <f>+LISTAS[[#This Row],[Codigo]]</f>
        <v>0401026N</v>
      </c>
      <c r="AD888" s="13" t="str">
        <f>+LISTAS[[#This Row],[ID]]</f>
        <v>SEEGER DIN 47226</v>
      </c>
      <c r="AH888" s="36"/>
      <c r="AI888" s="37">
        <f>+LISTAS[[#This Row],[Precio]]+(LISTAS[[#This Row],[Precio]]*AH888)</f>
        <v>749.64</v>
      </c>
      <c r="AJ888" s="38">
        <f t="shared" si="13"/>
        <v>374.82</v>
      </c>
      <c r="AL888" s="35">
        <f>+AJ888/LISTAS[[#This Row],[COSTO]]-1</f>
        <v>1.5197339496537228</v>
      </c>
      <c r="AM888" t="str">
        <f>+LISTAS[[#This Row],[ID]]</f>
        <v>SEEGER DIN 47226</v>
      </c>
      <c r="AO888" s="43"/>
      <c r="AP888" s="39">
        <f>LISTAS[[#This Row],[COSTO]]+(LISTAS[[#This Row],[COSTO]]*AO888)</f>
        <v>148.75380000000001</v>
      </c>
      <c r="AQ888" s="44">
        <f>IF(AO888="",0,AP888/LISTAS[[#This Row],[VENTA NETA]]-1)</f>
        <v>0</v>
      </c>
      <c r="AS888" s="39">
        <v>155.84399999999999</v>
      </c>
      <c r="AT888" s="48">
        <f>+LISTAS[[#This Row],[COSTO]]/AS888-1</f>
        <v>-4.5495495495495364E-2</v>
      </c>
      <c r="BA888" t="s">
        <v>1327</v>
      </c>
      <c r="BB888" s="36"/>
    </row>
    <row r="889" spans="1:54" x14ac:dyDescent="0.35">
      <c r="A889" s="7" t="s">
        <v>1365</v>
      </c>
      <c r="B889" t="s">
        <v>1327</v>
      </c>
      <c r="C889">
        <v>27</v>
      </c>
      <c r="D889" t="s">
        <v>1366</v>
      </c>
      <c r="E889" s="2">
        <v>634.37</v>
      </c>
      <c r="F889" s="7" t="str">
        <f>+_xlfn.XLOOKUP(LISTAS[[#This Row],[ID]],_01_CODIGOS_Y_COSTOS_xlsm[Producto y N°],_01_CODIGOS_Y_COSTOS_xlsm[FABRICA],"",0,1)</f>
        <v>OTIA</v>
      </c>
      <c r="G889" s="26">
        <f>LISTAS[[#This Row],[Precio]]*(1-0.46)</f>
        <v>342.55980000000005</v>
      </c>
      <c r="H889" s="1">
        <f>+_xlfn.XLOOKUP(LISTAS[[#This Row],[ID]],_01_CODIGOS_Y_COSTOS_xlsm[Producto y N°],_01_CODIGOS_Y_COSTOS_xlsm[COSTO],0,0,1)</f>
        <v>106.7072</v>
      </c>
      <c r="I889" s="27">
        <f>+IFERROR(LISTAS[[#This Row],[VENTA NETA]]/LISTAS[[#This Row],[COSTO]]-1,0)</f>
        <v>2.2102782192766752</v>
      </c>
      <c r="J889" s="50" t="str">
        <f>IFERROR(VLOOKUP(LISTAS[[#This Row],[ID]],_01_CODIGOS_Y_COSTOS_xlsm[[Producto y N°]:[CODIGO]],2,0),"")</f>
        <v>0401027</v>
      </c>
      <c r="O889" t="s">
        <v>1365</v>
      </c>
      <c r="AB889" s="12" t="str">
        <f>+LISTAS[[#This Row],[Codigo]]&amp;LISTAS[[#This Row],[Fabrica]]</f>
        <v>0401027OTIA</v>
      </c>
      <c r="AC889" s="13" t="str">
        <f>+LISTAS[[#This Row],[Codigo]]</f>
        <v>0401027</v>
      </c>
      <c r="AD889" s="13" t="str">
        <f>+LISTAS[[#This Row],[ID]]</f>
        <v>SEEGER DIN 47227</v>
      </c>
      <c r="AH889" s="36"/>
      <c r="AI889" s="37">
        <f>+LISTAS[[#This Row],[Precio]]+(LISTAS[[#This Row],[Precio]]*AH889)</f>
        <v>634.37</v>
      </c>
      <c r="AJ889" s="38">
        <f t="shared" si="13"/>
        <v>317.185</v>
      </c>
      <c r="AL889" s="35">
        <f>+AJ889/LISTAS[[#This Row],[COSTO]]-1</f>
        <v>1.9724798326635877</v>
      </c>
      <c r="AM889" t="str">
        <f>+LISTAS[[#This Row],[ID]]</f>
        <v>SEEGER DIN 47227</v>
      </c>
      <c r="AO889" s="43"/>
      <c r="AP889" s="39">
        <f>LISTAS[[#This Row],[COSTO]]+(LISTAS[[#This Row],[COSTO]]*AO889)</f>
        <v>106.7072</v>
      </c>
      <c r="AQ889" s="44">
        <f>IF(AO889="",0,AP889/LISTAS[[#This Row],[VENTA NETA]]-1)</f>
        <v>0</v>
      </c>
      <c r="AS889" s="39">
        <v>137.94839999999999</v>
      </c>
      <c r="AT889" s="48">
        <f>+LISTAS[[#This Row],[COSTO]]/AS889-1</f>
        <v>-0.22647018740340585</v>
      </c>
      <c r="BA889" t="s">
        <v>1327</v>
      </c>
      <c r="BB889" s="36"/>
    </row>
    <row r="890" spans="1:54" x14ac:dyDescent="0.35">
      <c r="A890" s="7" t="s">
        <v>1367</v>
      </c>
      <c r="B890" t="s">
        <v>1327</v>
      </c>
      <c r="C890">
        <v>28</v>
      </c>
      <c r="D890" t="s">
        <v>1368</v>
      </c>
      <c r="E890" s="2">
        <v>726.85</v>
      </c>
      <c r="F890" s="7" t="str">
        <f>+_xlfn.XLOOKUP(LISTAS[[#This Row],[ID]],_01_CODIGOS_Y_COSTOS_xlsm[Producto y N°],_01_CODIGOS_Y_COSTOS_xlsm[FABRICA],"",0,1)</f>
        <v>OTIA</v>
      </c>
      <c r="G890" s="26">
        <f>LISTAS[[#This Row],[Precio]]*(1-0.46)</f>
        <v>392.49900000000002</v>
      </c>
      <c r="H890" s="1">
        <f>+_xlfn.XLOOKUP(LISTAS[[#This Row],[ID]],_01_CODIGOS_Y_COSTOS_xlsm[Producto y N°],_01_CODIGOS_Y_COSTOS_xlsm[COSTO],0,0,1)</f>
        <v>107.59269999999999</v>
      </c>
      <c r="I890" s="27">
        <f>+IFERROR(LISTAS[[#This Row],[VENTA NETA]]/LISTAS[[#This Row],[COSTO]]-1,0)</f>
        <v>2.6480077179957382</v>
      </c>
      <c r="J890" s="50" t="str">
        <f>IFERROR(VLOOKUP(LISTAS[[#This Row],[ID]],_01_CODIGOS_Y_COSTOS_xlsm[[Producto y N°]:[CODIGO]],2,0),"")</f>
        <v>0401028</v>
      </c>
      <c r="O890" t="s">
        <v>1367</v>
      </c>
      <c r="AB890" s="12" t="str">
        <f>+LISTAS[[#This Row],[Codigo]]&amp;LISTAS[[#This Row],[Fabrica]]</f>
        <v>0401028OTIA</v>
      </c>
      <c r="AC890" s="13" t="str">
        <f>+LISTAS[[#This Row],[Codigo]]</f>
        <v>0401028</v>
      </c>
      <c r="AD890" s="13" t="str">
        <f>+LISTAS[[#This Row],[ID]]</f>
        <v>SEEGER DIN 47228</v>
      </c>
      <c r="AH890" s="36"/>
      <c r="AI890" s="37">
        <f>+LISTAS[[#This Row],[Precio]]+(LISTAS[[#This Row],[Precio]]*AH890)</f>
        <v>726.85</v>
      </c>
      <c r="AJ890" s="38">
        <f t="shared" si="13"/>
        <v>363.42500000000001</v>
      </c>
      <c r="AL890" s="35">
        <f>+AJ890/LISTAS[[#This Row],[COSTO]]-1</f>
        <v>2.3777849240701276</v>
      </c>
      <c r="AM890" t="str">
        <f>+LISTAS[[#This Row],[ID]]</f>
        <v>SEEGER DIN 47228</v>
      </c>
      <c r="AO890" s="43"/>
      <c r="AP890" s="39">
        <f>LISTAS[[#This Row],[COSTO]]+(LISTAS[[#This Row],[COSTO]]*AO890)</f>
        <v>107.59269999999999</v>
      </c>
      <c r="AQ890" s="44">
        <f>IF(AO890="",0,AP890/LISTAS[[#This Row],[VENTA NETA]]-1)</f>
        <v>0</v>
      </c>
      <c r="AS890" s="39">
        <v>139.0932</v>
      </c>
      <c r="AT890" s="48">
        <f>+LISTAS[[#This Row],[COSTO]]/AS890-1</f>
        <v>-0.22647045290495871</v>
      </c>
      <c r="BA890" t="s">
        <v>1327</v>
      </c>
      <c r="BB890" s="36"/>
    </row>
    <row r="891" spans="1:54" x14ac:dyDescent="0.35">
      <c r="A891" s="7" t="s">
        <v>1369</v>
      </c>
      <c r="B891" t="s">
        <v>1327</v>
      </c>
      <c r="C891">
        <v>29</v>
      </c>
      <c r="D891" t="s">
        <v>1370</v>
      </c>
      <c r="E891" s="2">
        <v>660.71</v>
      </c>
      <c r="F891" s="7" t="str">
        <f>+_xlfn.XLOOKUP(LISTAS[[#This Row],[ID]],_01_CODIGOS_Y_COSTOS_xlsm[Producto y N°],_01_CODIGOS_Y_COSTOS_xlsm[FABRICA],"",0,1)</f>
        <v>OTIA</v>
      </c>
      <c r="G891" s="26">
        <f>LISTAS[[#This Row],[Precio]]*(1-0.46)</f>
        <v>356.78340000000003</v>
      </c>
      <c r="H891" s="1">
        <f>+_xlfn.XLOOKUP(LISTAS[[#This Row],[ID]],_01_CODIGOS_Y_COSTOS_xlsm[Producto y N°],_01_CODIGOS_Y_COSTOS_xlsm[COSTO],0,0,1)</f>
        <v>115.0446</v>
      </c>
      <c r="I891" s="27">
        <f>+IFERROR(LISTAS[[#This Row],[VENTA NETA]]/LISTAS[[#This Row],[COSTO]]-1,0)</f>
        <v>2.1012615976760318</v>
      </c>
      <c r="J891" s="50" t="str">
        <f>IFERROR(VLOOKUP(LISTAS[[#This Row],[ID]],_01_CODIGOS_Y_COSTOS_xlsm[[Producto y N°]:[CODIGO]],2,0),"")</f>
        <v>0401029</v>
      </c>
      <c r="O891" t="s">
        <v>1369</v>
      </c>
      <c r="AB891" s="12" t="str">
        <f>+LISTAS[[#This Row],[Codigo]]&amp;LISTAS[[#This Row],[Fabrica]]</f>
        <v>0401029OTIA</v>
      </c>
      <c r="AC891" s="13" t="str">
        <f>+LISTAS[[#This Row],[Codigo]]</f>
        <v>0401029</v>
      </c>
      <c r="AD891" s="13" t="str">
        <f>+LISTAS[[#This Row],[ID]]</f>
        <v>SEEGER DIN 47229</v>
      </c>
      <c r="AH891" s="36"/>
      <c r="AI891" s="37">
        <f>+LISTAS[[#This Row],[Precio]]+(LISTAS[[#This Row],[Precio]]*AH891)</f>
        <v>660.71</v>
      </c>
      <c r="AJ891" s="38">
        <f t="shared" si="13"/>
        <v>330.35500000000002</v>
      </c>
      <c r="AL891" s="35">
        <f>+AJ891/LISTAS[[#This Row],[COSTO]]-1</f>
        <v>1.8715385163666962</v>
      </c>
      <c r="AM891" t="str">
        <f>+LISTAS[[#This Row],[ID]]</f>
        <v>SEEGER DIN 47229</v>
      </c>
      <c r="AO891" s="43"/>
      <c r="AP891" s="39">
        <f>LISTAS[[#This Row],[COSTO]]+(LISTAS[[#This Row],[COSTO]]*AO891)</f>
        <v>115.0446</v>
      </c>
      <c r="AQ891" s="44">
        <f>IF(AO891="",0,AP891/LISTAS[[#This Row],[VENTA NETA]]-1)</f>
        <v>0</v>
      </c>
      <c r="AS891" s="39">
        <v>148.72669999999999</v>
      </c>
      <c r="AT891" s="48">
        <f>+LISTAS[[#This Row],[COSTO]]/AS891-1</f>
        <v>-0.22646975963293736</v>
      </c>
      <c r="BA891" t="s">
        <v>1327</v>
      </c>
      <c r="BB891" s="36"/>
    </row>
    <row r="892" spans="1:54" x14ac:dyDescent="0.35">
      <c r="A892" s="7" t="s">
        <v>1371</v>
      </c>
      <c r="B892" t="s">
        <v>1327</v>
      </c>
      <c r="C892">
        <v>30</v>
      </c>
      <c r="D892" t="s">
        <v>1372</v>
      </c>
      <c r="E892" s="2">
        <v>597.44000000000005</v>
      </c>
      <c r="F892" s="7" t="str">
        <f>+_xlfn.XLOOKUP(LISTAS[[#This Row],[ID]],_01_CODIGOS_Y_COSTOS_xlsm[Producto y N°],_01_CODIGOS_Y_COSTOS_xlsm[FABRICA],"",0,1)</f>
        <v>OTIA</v>
      </c>
      <c r="G892" s="26">
        <f>LISTAS[[#This Row],[Precio]]*(1-0.46)</f>
        <v>322.61760000000004</v>
      </c>
      <c r="H892" s="1">
        <f>+_xlfn.XLOOKUP(LISTAS[[#This Row],[ID]],_01_CODIGOS_Y_COSTOS_xlsm[Producto y N°],_01_CODIGOS_Y_COSTOS_xlsm[COSTO],0,0,1)</f>
        <v>154.251</v>
      </c>
      <c r="I892" s="27">
        <f>+IFERROR(LISTAS[[#This Row],[VENTA NETA]]/LISTAS[[#This Row],[COSTO]]-1,0)</f>
        <v>1.091510589882724</v>
      </c>
      <c r="J892" s="50" t="str">
        <f>IFERROR(VLOOKUP(LISTAS[[#This Row],[ID]],_01_CODIGOS_Y_COSTOS_xlsm[[Producto y N°]:[CODIGO]],2,0),"")</f>
        <v>0401030NH</v>
      </c>
      <c r="O892" t="s">
        <v>1371</v>
      </c>
      <c r="AB892" s="12" t="str">
        <f>+LISTAS[[#This Row],[Codigo]]&amp;LISTAS[[#This Row],[Fabrica]]</f>
        <v>0401030NHOTIA</v>
      </c>
      <c r="AC892" s="13" t="str">
        <f>+LISTAS[[#This Row],[Codigo]]</f>
        <v>0401030NH</v>
      </c>
      <c r="AD892" s="13" t="str">
        <f>+LISTAS[[#This Row],[ID]]</f>
        <v>SEEGER DIN 47230</v>
      </c>
      <c r="AH892" s="36"/>
      <c r="AI892" s="37">
        <f>+LISTAS[[#This Row],[Precio]]+(LISTAS[[#This Row],[Precio]]*AH892)</f>
        <v>597.44000000000005</v>
      </c>
      <c r="AJ892" s="38">
        <f t="shared" si="13"/>
        <v>298.72000000000003</v>
      </c>
      <c r="AL892" s="35">
        <f>+AJ892/LISTAS[[#This Row],[COSTO]]-1</f>
        <v>0.93658387952104061</v>
      </c>
      <c r="AM892" t="str">
        <f>+LISTAS[[#This Row],[ID]]</f>
        <v>SEEGER DIN 47230</v>
      </c>
      <c r="AO892" s="43"/>
      <c r="AP892" s="39">
        <f>LISTAS[[#This Row],[COSTO]]+(LISTAS[[#This Row],[COSTO]]*AO892)</f>
        <v>154.251</v>
      </c>
      <c r="AQ892" s="44">
        <f>IF(AO892="",0,AP892/LISTAS[[#This Row],[VENTA NETA]]-1)</f>
        <v>0</v>
      </c>
      <c r="AS892" s="39">
        <v>167.4</v>
      </c>
      <c r="AT892" s="48">
        <f>+LISTAS[[#This Row],[COSTO]]/AS892-1</f>
        <v>-7.8548387096774142E-2</v>
      </c>
      <c r="BA892" t="s">
        <v>1327</v>
      </c>
      <c r="BB892" s="36"/>
    </row>
    <row r="893" spans="1:54" x14ac:dyDescent="0.35">
      <c r="A893" s="7" t="s">
        <v>1373</v>
      </c>
      <c r="B893" t="s">
        <v>1327</v>
      </c>
      <c r="C893">
        <v>31</v>
      </c>
      <c r="D893" t="s">
        <v>1374</v>
      </c>
      <c r="E893" s="2">
        <v>747.62</v>
      </c>
      <c r="F893" s="7" t="str">
        <f>+_xlfn.XLOOKUP(LISTAS[[#This Row],[ID]],_01_CODIGOS_Y_COSTOS_xlsm[Producto y N°],_01_CODIGOS_Y_COSTOS_xlsm[FABRICA],"",0,1)</f>
        <v>OTIA</v>
      </c>
      <c r="G893" s="26">
        <f>LISTAS[[#This Row],[Precio]]*(1-0.46)</f>
        <v>403.71480000000003</v>
      </c>
      <c r="H893" s="1">
        <f>+_xlfn.XLOOKUP(LISTAS[[#This Row],[ID]],_01_CODIGOS_Y_COSTOS_xlsm[Producto y N°],_01_CODIGOS_Y_COSTOS_xlsm[COSTO],0,0,1)</f>
        <v>130.1781</v>
      </c>
      <c r="I893" s="27">
        <f>+IFERROR(LISTAS[[#This Row],[VENTA NETA]]/LISTAS[[#This Row],[COSTO]]-1,0)</f>
        <v>2.1012497493818088</v>
      </c>
      <c r="J893" s="50" t="str">
        <f>IFERROR(VLOOKUP(LISTAS[[#This Row],[ID]],_01_CODIGOS_Y_COSTOS_xlsm[[Producto y N°]:[CODIGO]],2,0),"")</f>
        <v>0401031</v>
      </c>
      <c r="O893" t="s">
        <v>1373</v>
      </c>
      <c r="AB893" s="12" t="str">
        <f>+LISTAS[[#This Row],[Codigo]]&amp;LISTAS[[#This Row],[Fabrica]]</f>
        <v>0401031OTIA</v>
      </c>
      <c r="AC893" s="13" t="str">
        <f>+LISTAS[[#This Row],[Codigo]]</f>
        <v>0401031</v>
      </c>
      <c r="AD893" s="13" t="str">
        <f>+LISTAS[[#This Row],[ID]]</f>
        <v>SEEGER DIN 47231</v>
      </c>
      <c r="AH893" s="36"/>
      <c r="AI893" s="37">
        <f>+LISTAS[[#This Row],[Precio]]+(LISTAS[[#This Row],[Precio]]*AH893)</f>
        <v>747.62</v>
      </c>
      <c r="AJ893" s="38">
        <f t="shared" si="13"/>
        <v>373.81</v>
      </c>
      <c r="AL893" s="35">
        <f>+AJ893/LISTAS[[#This Row],[COSTO]]-1</f>
        <v>1.8715275457238967</v>
      </c>
      <c r="AM893" t="str">
        <f>+LISTAS[[#This Row],[ID]]</f>
        <v>SEEGER DIN 47231</v>
      </c>
      <c r="AO893" s="43"/>
      <c r="AP893" s="39">
        <f>LISTAS[[#This Row],[COSTO]]+(LISTAS[[#This Row],[COSTO]]*AO893)</f>
        <v>130.1781</v>
      </c>
      <c r="AQ893" s="44">
        <f>IF(AO893="",0,AP893/LISTAS[[#This Row],[VENTA NETA]]-1)</f>
        <v>0</v>
      </c>
      <c r="AS893" s="39">
        <v>168.29130000000001</v>
      </c>
      <c r="AT893" s="48">
        <f>+LISTAS[[#This Row],[COSTO]]/AS893-1</f>
        <v>-0.2264716001361925</v>
      </c>
      <c r="BA893" t="s">
        <v>1327</v>
      </c>
      <c r="BB893" s="36"/>
    </row>
    <row r="894" spans="1:54" x14ac:dyDescent="0.35">
      <c r="A894" s="7" t="s">
        <v>1375</v>
      </c>
      <c r="B894" t="s">
        <v>1327</v>
      </c>
      <c r="C894">
        <v>32</v>
      </c>
      <c r="D894" t="s">
        <v>1376</v>
      </c>
      <c r="E894" s="2">
        <v>902.07</v>
      </c>
      <c r="F894" s="7" t="str">
        <f>+_xlfn.XLOOKUP(LISTAS[[#This Row],[ID]],_01_CODIGOS_Y_COSTOS_xlsm[Producto y N°],_01_CODIGOS_Y_COSTOS_xlsm[FABRICA],"",0,1)</f>
        <v>OTIA</v>
      </c>
      <c r="G894" s="26">
        <f>LISTAS[[#This Row],[Precio]]*(1-0.46)</f>
        <v>487.11780000000005</v>
      </c>
      <c r="H894" s="1">
        <f>+_xlfn.XLOOKUP(LISTAS[[#This Row],[ID]],_01_CODIGOS_Y_COSTOS_xlsm[Producto y N°],_01_CODIGOS_Y_COSTOS_xlsm[COSTO],0,0,1)</f>
        <v>170.1</v>
      </c>
      <c r="I894" s="27">
        <f>+IFERROR(LISTAS[[#This Row],[VENTA NETA]]/LISTAS[[#This Row],[COSTO]]-1,0)</f>
        <v>1.8637142857142859</v>
      </c>
      <c r="J894" s="50" t="str">
        <f>IFERROR(VLOOKUP(LISTAS[[#This Row],[ID]],_01_CODIGOS_Y_COSTOS_xlsm[[Producto y N°]:[CODIGO]],2,0),"")</f>
        <v>0401032NH</v>
      </c>
      <c r="O894" t="s">
        <v>1375</v>
      </c>
      <c r="AB894" s="12" t="str">
        <f>+LISTAS[[#This Row],[Codigo]]&amp;LISTAS[[#This Row],[Fabrica]]</f>
        <v>0401032NHOTIA</v>
      </c>
      <c r="AC894" s="13" t="str">
        <f>+LISTAS[[#This Row],[Codigo]]</f>
        <v>0401032NH</v>
      </c>
      <c r="AD894" s="13" t="str">
        <f>+LISTAS[[#This Row],[ID]]</f>
        <v>SEEGER DIN 47232</v>
      </c>
      <c r="AH894" s="36"/>
      <c r="AI894" s="37">
        <f>+LISTAS[[#This Row],[Precio]]+(LISTAS[[#This Row],[Precio]]*AH894)</f>
        <v>902.07</v>
      </c>
      <c r="AJ894" s="38">
        <f t="shared" si="13"/>
        <v>451.03500000000003</v>
      </c>
      <c r="AL894" s="35">
        <f>+AJ894/LISTAS[[#This Row],[COSTO]]-1</f>
        <v>1.6515873015873019</v>
      </c>
      <c r="AM894" t="str">
        <f>+LISTAS[[#This Row],[ID]]</f>
        <v>SEEGER DIN 47232</v>
      </c>
      <c r="AO894" s="43"/>
      <c r="AP894" s="39">
        <f>LISTAS[[#This Row],[COSTO]]+(LISTAS[[#This Row],[COSTO]]*AO894)</f>
        <v>170.1</v>
      </c>
      <c r="AQ894" s="44">
        <f>IF(AO894="",0,AP894/LISTAS[[#This Row],[VENTA NETA]]-1)</f>
        <v>0</v>
      </c>
      <c r="AS894" s="39">
        <v>0</v>
      </c>
      <c r="AT894" s="48" t="e">
        <f>+LISTAS[[#This Row],[COSTO]]/AS894-1</f>
        <v>#DIV/0!</v>
      </c>
      <c r="BA894" t="s">
        <v>1327</v>
      </c>
      <c r="BB894" s="36"/>
    </row>
    <row r="895" spans="1:54" x14ac:dyDescent="0.35">
      <c r="A895" s="7" t="s">
        <v>1377</v>
      </c>
      <c r="B895" t="s">
        <v>1327</v>
      </c>
      <c r="C895">
        <v>33</v>
      </c>
      <c r="D895" t="s">
        <v>1378</v>
      </c>
      <c r="E895" s="2">
        <v>866.84</v>
      </c>
      <c r="F895" s="7" t="str">
        <f>+_xlfn.XLOOKUP(LISTAS[[#This Row],[ID]],_01_CODIGOS_Y_COSTOS_xlsm[Producto y N°],_01_CODIGOS_Y_COSTOS_xlsm[FABRICA],"",0,1)</f>
        <v>OTIA</v>
      </c>
      <c r="G895" s="26">
        <f>LISTAS[[#This Row],[Precio]]*(1-0.46)</f>
        <v>468.09360000000004</v>
      </c>
      <c r="H895" s="1">
        <f>+_xlfn.XLOOKUP(LISTAS[[#This Row],[ID]],_01_CODIGOS_Y_COSTOS_xlsm[Producto y N°],_01_CODIGOS_Y_COSTOS_xlsm[COSTO],0,0,1)</f>
        <v>150.93389999999999</v>
      </c>
      <c r="I895" s="27">
        <f>+IFERROR(LISTAS[[#This Row],[VENTA NETA]]/LISTAS[[#This Row],[COSTO]]-1,0)</f>
        <v>2.1013152114932434</v>
      </c>
      <c r="J895" s="50" t="str">
        <f>IFERROR(VLOOKUP(LISTAS[[#This Row],[ID]],_01_CODIGOS_Y_COSTOS_xlsm[[Producto y N°]:[CODIGO]],2,0),"")</f>
        <v>0401033</v>
      </c>
      <c r="O895" t="s">
        <v>1377</v>
      </c>
      <c r="AB895" s="12" t="str">
        <f>+LISTAS[[#This Row],[Codigo]]&amp;LISTAS[[#This Row],[Fabrica]]</f>
        <v>0401033OTIA</v>
      </c>
      <c r="AC895" s="13" t="str">
        <f>+LISTAS[[#This Row],[Codigo]]</f>
        <v>0401033</v>
      </c>
      <c r="AD895" s="13" t="str">
        <f>+LISTAS[[#This Row],[ID]]</f>
        <v>SEEGER DIN 47233</v>
      </c>
      <c r="AH895" s="36"/>
      <c r="AI895" s="37">
        <f>+LISTAS[[#This Row],[Precio]]+(LISTAS[[#This Row],[Precio]]*AH895)</f>
        <v>866.84</v>
      </c>
      <c r="AJ895" s="38">
        <f t="shared" si="13"/>
        <v>433.42</v>
      </c>
      <c r="AL895" s="35">
        <f>+AJ895/LISTAS[[#This Row],[COSTO]]-1</f>
        <v>1.8715881587900403</v>
      </c>
      <c r="AM895" t="str">
        <f>+LISTAS[[#This Row],[ID]]</f>
        <v>SEEGER DIN 47233</v>
      </c>
      <c r="AO895" s="43"/>
      <c r="AP895" s="39">
        <f>LISTAS[[#This Row],[COSTO]]+(LISTAS[[#This Row],[COSTO]]*AO895)</f>
        <v>150.93389999999999</v>
      </c>
      <c r="AQ895" s="44">
        <f>IF(AO895="",0,AP895/LISTAS[[#This Row],[VENTA NETA]]-1)</f>
        <v>0</v>
      </c>
      <c r="AS895" s="39">
        <v>195.12540000000001</v>
      </c>
      <c r="AT895" s="48">
        <f>+LISTAS[[#This Row],[COSTO]]/AS895-1</f>
        <v>-0.22647743451134505</v>
      </c>
      <c r="BA895" t="s">
        <v>1327</v>
      </c>
      <c r="BB895" s="36"/>
    </row>
    <row r="896" spans="1:54" x14ac:dyDescent="0.35">
      <c r="A896" s="7" t="s">
        <v>1379</v>
      </c>
      <c r="B896" t="s">
        <v>1327</v>
      </c>
      <c r="C896">
        <v>34</v>
      </c>
      <c r="D896" t="s">
        <v>1380</v>
      </c>
      <c r="E896" s="2">
        <v>828.85</v>
      </c>
      <c r="F896" s="7" t="str">
        <f>+_xlfn.XLOOKUP(LISTAS[[#This Row],[ID]],_01_CODIGOS_Y_COSTOS_xlsm[Producto y N°],_01_CODIGOS_Y_COSTOS_xlsm[FABRICA],"",0,1)</f>
        <v>OTIA</v>
      </c>
      <c r="G896" s="26">
        <f>LISTAS[[#This Row],[Precio]]*(1-0.46)</f>
        <v>447.57900000000006</v>
      </c>
      <c r="H896" s="1">
        <f>+_xlfn.XLOOKUP(LISTAS[[#This Row],[ID]],_01_CODIGOS_Y_COSTOS_xlsm[Producto y N°],_01_CODIGOS_Y_COSTOS_xlsm[COSTO],0,0,1)</f>
        <v>144.32159999999999</v>
      </c>
      <c r="I896" s="27">
        <f>+IFERROR(LISTAS[[#This Row],[VENTA NETA]]/LISTAS[[#This Row],[COSTO]]-1,0)</f>
        <v>2.1012613496524435</v>
      </c>
      <c r="J896" s="50" t="str">
        <f>IFERROR(VLOOKUP(LISTAS[[#This Row],[ID]],_01_CODIGOS_Y_COSTOS_xlsm[[Producto y N°]:[CODIGO]],2,0),"")</f>
        <v>0401034</v>
      </c>
      <c r="O896" t="s">
        <v>1379</v>
      </c>
      <c r="AB896" s="12" t="str">
        <f>+LISTAS[[#This Row],[Codigo]]&amp;LISTAS[[#This Row],[Fabrica]]</f>
        <v>0401034OTIA</v>
      </c>
      <c r="AC896" s="13" t="str">
        <f>+LISTAS[[#This Row],[Codigo]]</f>
        <v>0401034</v>
      </c>
      <c r="AD896" s="13" t="str">
        <f>+LISTAS[[#This Row],[ID]]</f>
        <v>SEEGER DIN 47234</v>
      </c>
      <c r="AH896" s="36"/>
      <c r="AI896" s="37">
        <f>+LISTAS[[#This Row],[Precio]]+(LISTAS[[#This Row],[Precio]]*AH896)</f>
        <v>828.85</v>
      </c>
      <c r="AJ896" s="38">
        <f t="shared" si="13"/>
        <v>414.42500000000001</v>
      </c>
      <c r="AL896" s="35">
        <f>+AJ896/LISTAS[[#This Row],[COSTO]]-1</f>
        <v>1.871538286715225</v>
      </c>
      <c r="AM896" t="str">
        <f>+LISTAS[[#This Row],[ID]]</f>
        <v>SEEGER DIN 47234</v>
      </c>
      <c r="AO896" s="43"/>
      <c r="AP896" s="39">
        <f>LISTAS[[#This Row],[COSTO]]+(LISTAS[[#This Row],[COSTO]]*AO896)</f>
        <v>144.32159999999999</v>
      </c>
      <c r="AQ896" s="44">
        <f>IF(AO896="",0,AP896/LISTAS[[#This Row],[VENTA NETA]]-1)</f>
        <v>0</v>
      </c>
      <c r="AS896" s="39">
        <v>186.57380000000001</v>
      </c>
      <c r="AT896" s="48">
        <f>+LISTAS[[#This Row],[COSTO]]/AS896-1</f>
        <v>-0.22646373713779755</v>
      </c>
      <c r="BA896" t="s">
        <v>1327</v>
      </c>
      <c r="BB896" s="36"/>
    </row>
    <row r="897" spans="1:54" x14ac:dyDescent="0.35">
      <c r="A897" s="7" t="s">
        <v>1381</v>
      </c>
      <c r="B897" t="s">
        <v>1327</v>
      </c>
      <c r="C897">
        <v>35</v>
      </c>
      <c r="D897" t="s">
        <v>1382</v>
      </c>
      <c r="E897" s="2">
        <v>1048.3599999999999</v>
      </c>
      <c r="F897" s="7" t="str">
        <f>+_xlfn.XLOOKUP(LISTAS[[#This Row],[ID]],_01_CODIGOS_Y_COSTOS_xlsm[Producto y N°],_01_CODIGOS_Y_COSTOS_xlsm[FABRICA],"",0,1)</f>
        <v>OTIA</v>
      </c>
      <c r="G897" s="26">
        <f>LISTAS[[#This Row],[Precio]]*(1-0.46)</f>
        <v>566.11439999999993</v>
      </c>
      <c r="H897" s="1">
        <f>+_xlfn.XLOOKUP(LISTAS[[#This Row],[ID]],_01_CODIGOS_Y_COSTOS_xlsm[Producto y N°],_01_CODIGOS_Y_COSTOS_xlsm[COSTO],0,0,1)</f>
        <v>252.55799999999999</v>
      </c>
      <c r="I897" s="27">
        <f>+IFERROR(LISTAS[[#This Row],[VENTA NETA]]/LISTAS[[#This Row],[COSTO]]-1,0)</f>
        <v>1.2415223433825098</v>
      </c>
      <c r="J897" s="50" t="str">
        <f>IFERROR(VLOOKUP(LISTAS[[#This Row],[ID]],_01_CODIGOS_Y_COSTOS_xlsm[[Producto y N°]:[CODIGO]],2,0),"")</f>
        <v>0401035NH</v>
      </c>
      <c r="O897" t="s">
        <v>1381</v>
      </c>
      <c r="AB897" s="12" t="str">
        <f>+LISTAS[[#This Row],[Codigo]]&amp;LISTAS[[#This Row],[Fabrica]]</f>
        <v>0401035NHOTIA</v>
      </c>
      <c r="AC897" s="13" t="str">
        <f>+LISTAS[[#This Row],[Codigo]]</f>
        <v>0401035NH</v>
      </c>
      <c r="AD897" s="13" t="str">
        <f>+LISTAS[[#This Row],[ID]]</f>
        <v>SEEGER DIN 47235</v>
      </c>
      <c r="AH897" s="36"/>
      <c r="AI897" s="37">
        <f>+LISTAS[[#This Row],[Precio]]+(LISTAS[[#This Row],[Precio]]*AH897)</f>
        <v>1048.3599999999999</v>
      </c>
      <c r="AJ897" s="38">
        <f t="shared" si="13"/>
        <v>524.17999999999995</v>
      </c>
      <c r="AL897" s="35">
        <f>+AJ897/LISTAS[[#This Row],[COSTO]]-1</f>
        <v>1.075483651280102</v>
      </c>
      <c r="AM897" t="str">
        <f>+LISTAS[[#This Row],[ID]]</f>
        <v>SEEGER DIN 47235</v>
      </c>
      <c r="AO897" s="43"/>
      <c r="AP897" s="39">
        <f>LISTAS[[#This Row],[COSTO]]+(LISTAS[[#This Row],[COSTO]]*AO897)</f>
        <v>252.55799999999999</v>
      </c>
      <c r="AQ897" s="44">
        <f>IF(AO897="",0,AP897/LISTAS[[#This Row],[VENTA NETA]]-1)</f>
        <v>0</v>
      </c>
      <c r="AS897" s="39">
        <v>271.62</v>
      </c>
      <c r="AT897" s="48">
        <f>+LISTAS[[#This Row],[COSTO]]/AS897-1</f>
        <v>-7.017892644135193E-2</v>
      </c>
      <c r="BA897" t="s">
        <v>1327</v>
      </c>
      <c r="BB897" s="36"/>
    </row>
    <row r="898" spans="1:54" x14ac:dyDescent="0.35">
      <c r="A898" s="7" t="s">
        <v>1383</v>
      </c>
      <c r="B898" t="s">
        <v>1327</v>
      </c>
      <c r="C898">
        <v>36</v>
      </c>
      <c r="D898" t="s">
        <v>1384</v>
      </c>
      <c r="E898" s="2">
        <v>1067.27</v>
      </c>
      <c r="F898" s="7" t="str">
        <f>+_xlfn.XLOOKUP(LISTAS[[#This Row],[ID]],_01_CODIGOS_Y_COSTOS_xlsm[Producto y N°],_01_CODIGOS_Y_COSTOS_xlsm[FABRICA],"",0,1)</f>
        <v>OTIA</v>
      </c>
      <c r="G898" s="26">
        <f>LISTAS[[#This Row],[Precio]]*(1-0.46)</f>
        <v>576.32580000000007</v>
      </c>
      <c r="H898" s="1">
        <f>+_xlfn.XLOOKUP(LISTAS[[#This Row],[ID]],_01_CODIGOS_Y_COSTOS_xlsm[Producto y N°],_01_CODIGOS_Y_COSTOS_xlsm[COSTO],0,0,1)</f>
        <v>167.47319999999999</v>
      </c>
      <c r="I898" s="27">
        <f>+IFERROR(LISTAS[[#This Row],[VENTA NETA]]/LISTAS[[#This Row],[COSTO]]-1,0)</f>
        <v>2.4413016530406066</v>
      </c>
      <c r="J898" s="50" t="str">
        <f>IFERROR(VLOOKUP(LISTAS[[#This Row],[ID]],_01_CODIGOS_Y_COSTOS_xlsm[[Producto y N°]:[CODIGO]],2,0),"")</f>
        <v>0401036</v>
      </c>
      <c r="O898" t="s">
        <v>1383</v>
      </c>
      <c r="AB898" s="12" t="str">
        <f>+LISTAS[[#This Row],[Codigo]]&amp;LISTAS[[#This Row],[Fabrica]]</f>
        <v>0401036OTIA</v>
      </c>
      <c r="AC898" s="13" t="str">
        <f>+LISTAS[[#This Row],[Codigo]]</f>
        <v>0401036</v>
      </c>
      <c r="AD898" s="13" t="str">
        <f>+LISTAS[[#This Row],[ID]]</f>
        <v>SEEGER DIN 47236</v>
      </c>
      <c r="AH898" s="36"/>
      <c r="AI898" s="37">
        <f>+LISTAS[[#This Row],[Precio]]+(LISTAS[[#This Row],[Precio]]*AH898)</f>
        <v>1067.27</v>
      </c>
      <c r="AJ898" s="38">
        <f t="shared" ref="AJ898:AJ961" si="14">+((100-50)*0.01)*AI898</f>
        <v>533.63499999999999</v>
      </c>
      <c r="AL898" s="35">
        <f>+AJ898/LISTAS[[#This Row],[COSTO]]-1</f>
        <v>2.1863904194820427</v>
      </c>
      <c r="AM898" t="str">
        <f>+LISTAS[[#This Row],[ID]]</f>
        <v>SEEGER DIN 47236</v>
      </c>
      <c r="AO898" s="43"/>
      <c r="AP898" s="39">
        <f>LISTAS[[#This Row],[COSTO]]+(LISTAS[[#This Row],[COSTO]]*AO898)</f>
        <v>167.47319999999999</v>
      </c>
      <c r="AQ898" s="44">
        <f>IF(AO898="",0,AP898/LISTAS[[#This Row],[VENTA NETA]]-1)</f>
        <v>0</v>
      </c>
      <c r="AS898" s="39">
        <v>240.24199999999999</v>
      </c>
      <c r="AT898" s="48">
        <f>+LISTAS[[#This Row],[COSTO]]/AS898-1</f>
        <v>-0.30289791127279997</v>
      </c>
      <c r="BA898" t="s">
        <v>1327</v>
      </c>
      <c r="BB898" s="36"/>
    </row>
    <row r="899" spans="1:54" x14ac:dyDescent="0.35">
      <c r="A899" s="7" t="s">
        <v>1385</v>
      </c>
      <c r="B899" t="s">
        <v>1327</v>
      </c>
      <c r="C899">
        <v>37</v>
      </c>
      <c r="D899" t="s">
        <v>1386</v>
      </c>
      <c r="E899" s="2">
        <v>991.69</v>
      </c>
      <c r="F899" s="7" t="str">
        <f>+_xlfn.XLOOKUP(LISTAS[[#This Row],[ID]],_01_CODIGOS_Y_COSTOS_xlsm[Producto y N°],_01_CODIGOS_Y_COSTOS_xlsm[FABRICA],"",0,1)</f>
        <v>OTIA</v>
      </c>
      <c r="G899" s="26">
        <f>LISTAS[[#This Row],[Precio]]*(1-0.46)</f>
        <v>535.51260000000002</v>
      </c>
      <c r="H899" s="1">
        <f>+_xlfn.XLOOKUP(LISTAS[[#This Row],[ID]],_01_CODIGOS_Y_COSTOS_xlsm[Producto y N°],_01_CODIGOS_Y_COSTOS_xlsm[COSTO],0,0,1)</f>
        <v>172.6797</v>
      </c>
      <c r="I899" s="27">
        <f>+IFERROR(LISTAS[[#This Row],[VENTA NETA]]/LISTAS[[#This Row],[COSTO]]-1,0)</f>
        <v>2.1011902383430132</v>
      </c>
      <c r="J899" s="50" t="str">
        <f>IFERROR(VLOOKUP(LISTAS[[#This Row],[ID]],_01_CODIGOS_Y_COSTOS_xlsm[[Producto y N°]:[CODIGO]],2,0),"")</f>
        <v>0401037</v>
      </c>
      <c r="O899" t="s">
        <v>1385</v>
      </c>
      <c r="AB899" s="12" t="str">
        <f>+LISTAS[[#This Row],[Codigo]]&amp;LISTAS[[#This Row],[Fabrica]]</f>
        <v>0401037OTIA</v>
      </c>
      <c r="AC899" s="13" t="str">
        <f>+LISTAS[[#This Row],[Codigo]]</f>
        <v>0401037</v>
      </c>
      <c r="AD899" s="13" t="str">
        <f>+LISTAS[[#This Row],[ID]]</f>
        <v>SEEGER DIN 47237</v>
      </c>
      <c r="AH899" s="36"/>
      <c r="AI899" s="37">
        <f>+LISTAS[[#This Row],[Precio]]+(LISTAS[[#This Row],[Precio]]*AH899)</f>
        <v>991.69</v>
      </c>
      <c r="AJ899" s="38">
        <f t="shared" si="14"/>
        <v>495.84500000000003</v>
      </c>
      <c r="AL899" s="35">
        <f>+AJ899/LISTAS[[#This Row],[COSTO]]-1</f>
        <v>1.8714724429101977</v>
      </c>
      <c r="AM899" t="str">
        <f>+LISTAS[[#This Row],[ID]]</f>
        <v>SEEGER DIN 47237</v>
      </c>
      <c r="AO899" s="43"/>
      <c r="AP899" s="39">
        <f>LISTAS[[#This Row],[COSTO]]+(LISTAS[[#This Row],[COSTO]]*AO899)</f>
        <v>172.6797</v>
      </c>
      <c r="AQ899" s="44">
        <f>IF(AO899="",0,AP899/LISTAS[[#This Row],[VENTA NETA]]-1)</f>
        <v>0</v>
      </c>
      <c r="AS899" s="39">
        <v>223.23599999999999</v>
      </c>
      <c r="AT899" s="48">
        <f>+LISTAS[[#This Row],[COSTO]]/AS899-1</f>
        <v>-0.22647019297962689</v>
      </c>
      <c r="BA899" t="s">
        <v>1327</v>
      </c>
      <c r="BB899" s="36"/>
    </row>
    <row r="900" spans="1:54" x14ac:dyDescent="0.35">
      <c r="A900" s="7" t="s">
        <v>1387</v>
      </c>
      <c r="B900" t="s">
        <v>1327</v>
      </c>
      <c r="C900">
        <v>38</v>
      </c>
      <c r="D900" t="s">
        <v>1388</v>
      </c>
      <c r="E900" s="2">
        <v>1429.2</v>
      </c>
      <c r="F900" s="7" t="str">
        <f>+_xlfn.XLOOKUP(LISTAS[[#This Row],[ID]],_01_CODIGOS_Y_COSTOS_xlsm[Producto y N°],_01_CODIGOS_Y_COSTOS_xlsm[FABRICA],"",0,1)</f>
        <v>OTIA</v>
      </c>
      <c r="G900" s="26">
        <f>LISTAS[[#This Row],[Precio]]*(1-0.46)</f>
        <v>771.76800000000003</v>
      </c>
      <c r="H900" s="1">
        <f>+_xlfn.XLOOKUP(LISTAS[[#This Row],[ID]],_01_CODIGOS_Y_COSTOS_xlsm[Producto y N°],_01_CODIGOS_Y_COSTOS_xlsm[COSTO],0,0,1)</f>
        <v>181.24270000000001</v>
      </c>
      <c r="I900" s="27">
        <f>+IFERROR(LISTAS[[#This Row],[VENTA NETA]]/LISTAS[[#This Row],[COSTO]]-1,0)</f>
        <v>3.2582018475778609</v>
      </c>
      <c r="J900" s="50" t="str">
        <f>IFERROR(VLOOKUP(LISTAS[[#This Row],[ID]],_01_CODIGOS_Y_COSTOS_xlsm[[Producto y N°]:[CODIGO]],2,0),"")</f>
        <v>0401038</v>
      </c>
      <c r="O900" t="s">
        <v>1387</v>
      </c>
      <c r="AB900" s="12" t="str">
        <f>+LISTAS[[#This Row],[Codigo]]&amp;LISTAS[[#This Row],[Fabrica]]</f>
        <v>0401038OTIA</v>
      </c>
      <c r="AC900" s="13" t="str">
        <f>+LISTAS[[#This Row],[Codigo]]</f>
        <v>0401038</v>
      </c>
      <c r="AD900" s="13" t="str">
        <f>+LISTAS[[#This Row],[ID]]</f>
        <v>SEEGER DIN 47238</v>
      </c>
      <c r="AH900" s="36"/>
      <c r="AI900" s="37">
        <f>+LISTAS[[#This Row],[Precio]]+(LISTAS[[#This Row],[Precio]]*AH900)</f>
        <v>1429.2</v>
      </c>
      <c r="AJ900" s="38">
        <f t="shared" si="14"/>
        <v>714.6</v>
      </c>
      <c r="AL900" s="35">
        <f>+AJ900/LISTAS[[#This Row],[COSTO]]-1</f>
        <v>2.9427794884980192</v>
      </c>
      <c r="AM900" t="str">
        <f>+LISTAS[[#This Row],[ID]]</f>
        <v>SEEGER DIN 47238</v>
      </c>
      <c r="AO900" s="43"/>
      <c r="AP900" s="39">
        <f>LISTAS[[#This Row],[COSTO]]+(LISTAS[[#This Row],[COSTO]]*AO900)</f>
        <v>181.24270000000001</v>
      </c>
      <c r="AQ900" s="44">
        <f>IF(AO900="",0,AP900/LISTAS[[#This Row],[VENTA NETA]]-1)</f>
        <v>0</v>
      </c>
      <c r="AS900" s="39">
        <v>234.30619999999999</v>
      </c>
      <c r="AT900" s="48">
        <f>+LISTAS[[#This Row],[COSTO]]/AS900-1</f>
        <v>-0.22647074639936959</v>
      </c>
      <c r="BA900" t="s">
        <v>1327</v>
      </c>
      <c r="BB900" s="36"/>
    </row>
    <row r="901" spans="1:54" x14ac:dyDescent="0.35">
      <c r="A901" s="7" t="s">
        <v>1389</v>
      </c>
      <c r="B901" t="s">
        <v>1327</v>
      </c>
      <c r="C901">
        <v>39</v>
      </c>
      <c r="D901" t="s">
        <v>1390</v>
      </c>
      <c r="E901" s="2">
        <v>1087.75</v>
      </c>
      <c r="F901" s="7" t="str">
        <f>+_xlfn.XLOOKUP(LISTAS[[#This Row],[ID]],_01_CODIGOS_Y_COSTOS_xlsm[Producto y N°],_01_CODIGOS_Y_COSTOS_xlsm[FABRICA],"",0,1)</f>
        <v>OTIA</v>
      </c>
      <c r="G901" s="26">
        <f>LISTAS[[#This Row],[Precio]]*(1-0.46)</f>
        <v>587.38499999999999</v>
      </c>
      <c r="H901" s="1">
        <f>+_xlfn.XLOOKUP(LISTAS[[#This Row],[ID]],_01_CODIGOS_Y_COSTOS_xlsm[Producto y N°],_01_CODIGOS_Y_COSTOS_xlsm[COSTO],0,0,1)</f>
        <v>189.3963</v>
      </c>
      <c r="I901" s="27">
        <f>+IFERROR(LISTAS[[#This Row],[VENTA NETA]]/LISTAS[[#This Row],[COSTO]]-1,0)</f>
        <v>2.1013541447219404</v>
      </c>
      <c r="J901" s="50" t="str">
        <f>IFERROR(VLOOKUP(LISTAS[[#This Row],[ID]],_01_CODIGOS_Y_COSTOS_xlsm[[Producto y N°]:[CODIGO]],2,0),"")</f>
        <v>0401039</v>
      </c>
      <c r="O901" t="s">
        <v>1389</v>
      </c>
      <c r="AB901" s="12" t="str">
        <f>+LISTAS[[#This Row],[Codigo]]&amp;LISTAS[[#This Row],[Fabrica]]</f>
        <v>0401039OTIA</v>
      </c>
      <c r="AC901" s="13" t="str">
        <f>+LISTAS[[#This Row],[Codigo]]</f>
        <v>0401039</v>
      </c>
      <c r="AD901" s="13" t="str">
        <f>+LISTAS[[#This Row],[ID]]</f>
        <v>SEEGER DIN 47239</v>
      </c>
      <c r="AH901" s="36"/>
      <c r="AI901" s="37">
        <f>+LISTAS[[#This Row],[Precio]]+(LISTAS[[#This Row],[Precio]]*AH901)</f>
        <v>1087.75</v>
      </c>
      <c r="AJ901" s="38">
        <f t="shared" si="14"/>
        <v>543.875</v>
      </c>
      <c r="AL901" s="35">
        <f>+AJ901/LISTAS[[#This Row],[COSTO]]-1</f>
        <v>1.8716242080758705</v>
      </c>
      <c r="AM901" t="str">
        <f>+LISTAS[[#This Row],[ID]]</f>
        <v>SEEGER DIN 47239</v>
      </c>
      <c r="AO901" s="43"/>
      <c r="AP901" s="39">
        <f>LISTAS[[#This Row],[COSTO]]+(LISTAS[[#This Row],[COSTO]]*AO901)</f>
        <v>189.3963</v>
      </c>
      <c r="AQ901" s="44">
        <f>IF(AO901="",0,AP901/LISTAS[[#This Row],[VENTA NETA]]-1)</f>
        <v>0</v>
      </c>
      <c r="AS901" s="39">
        <v>244.8441</v>
      </c>
      <c r="AT901" s="48">
        <f>+LISTAS[[#This Row],[COSTO]]/AS901-1</f>
        <v>-0.22646165457938339</v>
      </c>
      <c r="BA901" t="s">
        <v>1327</v>
      </c>
      <c r="BB901" s="36"/>
    </row>
    <row r="902" spans="1:54" x14ac:dyDescent="0.35">
      <c r="A902" s="7" t="s">
        <v>1391</v>
      </c>
      <c r="B902" t="s">
        <v>1327</v>
      </c>
      <c r="C902">
        <v>40</v>
      </c>
      <c r="D902" t="s">
        <v>1392</v>
      </c>
      <c r="E902" s="2">
        <v>1561.27</v>
      </c>
      <c r="F902" s="7" t="str">
        <f>+_xlfn.XLOOKUP(LISTAS[[#This Row],[ID]],_01_CODIGOS_Y_COSTOS_xlsm[Producto y N°],_01_CODIGOS_Y_COSTOS_xlsm[FABRICA],"",0,1)</f>
        <v>OTIA</v>
      </c>
      <c r="G902" s="26">
        <f>LISTAS[[#This Row],[Precio]]*(1-0.46)</f>
        <v>843.08580000000006</v>
      </c>
      <c r="H902" s="1">
        <f>+_xlfn.XLOOKUP(LISTAS[[#This Row],[ID]],_01_CODIGOS_Y_COSTOS_xlsm[Producto y N°],_01_CODIGOS_Y_COSTOS_xlsm[COSTO],0,0,1)</f>
        <v>216.95660000000001</v>
      </c>
      <c r="I902" s="27">
        <f>+IFERROR(LISTAS[[#This Row],[VENTA NETA]]/LISTAS[[#This Row],[COSTO]]-1,0)</f>
        <v>2.885965211475475</v>
      </c>
      <c r="J902" s="50" t="str">
        <f>IFERROR(VLOOKUP(LISTAS[[#This Row],[ID]],_01_CODIGOS_Y_COSTOS_xlsm[[Producto y N°]:[CODIGO]],2,0),"")</f>
        <v>0401040</v>
      </c>
      <c r="O902" t="s">
        <v>1391</v>
      </c>
      <c r="AB902" s="12" t="str">
        <f>+LISTAS[[#This Row],[Codigo]]&amp;LISTAS[[#This Row],[Fabrica]]</f>
        <v>0401040OTIA</v>
      </c>
      <c r="AC902" s="13" t="str">
        <f>+LISTAS[[#This Row],[Codigo]]</f>
        <v>0401040</v>
      </c>
      <c r="AD902" s="13" t="str">
        <f>+LISTAS[[#This Row],[ID]]</f>
        <v>SEEGER DIN 47240</v>
      </c>
      <c r="AH902" s="36"/>
      <c r="AI902" s="37">
        <f>+LISTAS[[#This Row],[Precio]]+(LISTAS[[#This Row],[Precio]]*AH902)</f>
        <v>1561.27</v>
      </c>
      <c r="AJ902" s="38">
        <f t="shared" si="14"/>
        <v>780.63499999999999</v>
      </c>
      <c r="AL902" s="35">
        <f>+AJ902/LISTAS[[#This Row],[COSTO]]-1</f>
        <v>2.5981159365513653</v>
      </c>
      <c r="AM902" t="str">
        <f>+LISTAS[[#This Row],[ID]]</f>
        <v>SEEGER DIN 47240</v>
      </c>
      <c r="AO902" s="43"/>
      <c r="AP902" s="39">
        <f>LISTAS[[#This Row],[COSTO]]+(LISTAS[[#This Row],[COSTO]]*AO902)</f>
        <v>216.95660000000001</v>
      </c>
      <c r="AQ902" s="44">
        <f>IF(AO902="",0,AP902/LISTAS[[#This Row],[VENTA NETA]]-1)</f>
        <v>0</v>
      </c>
      <c r="AS902" s="39">
        <v>280.476</v>
      </c>
      <c r="AT902" s="48">
        <f>+LISTAS[[#This Row],[COSTO]]/AS902-1</f>
        <v>-0.22647000099830283</v>
      </c>
      <c r="BA902" t="s">
        <v>1327</v>
      </c>
      <c r="BB902" s="36"/>
    </row>
    <row r="903" spans="1:54" x14ac:dyDescent="0.35">
      <c r="A903" s="7" t="s">
        <v>1393</v>
      </c>
      <c r="B903" t="s">
        <v>1327</v>
      </c>
      <c r="C903">
        <v>41</v>
      </c>
      <c r="D903" t="s">
        <v>1394</v>
      </c>
      <c r="E903" s="2">
        <v>1344.8</v>
      </c>
      <c r="F903" s="7" t="str">
        <f>+_xlfn.XLOOKUP(LISTAS[[#This Row],[ID]],_01_CODIGOS_Y_COSTOS_xlsm[Producto y N°],_01_CODIGOS_Y_COSTOS_xlsm[FABRICA],"",0,1)</f>
        <v>OTIA</v>
      </c>
      <c r="G903" s="26">
        <f>LISTAS[[#This Row],[Precio]]*(1-0.46)</f>
        <v>726.19200000000001</v>
      </c>
      <c r="H903" s="1">
        <f>+_xlfn.XLOOKUP(LISTAS[[#This Row],[ID]],_01_CODIGOS_Y_COSTOS_xlsm[Producto y N°],_01_CODIGOS_Y_COSTOS_xlsm[COSTO],0,0,1)</f>
        <v>234.15350000000001</v>
      </c>
      <c r="I903" s="27">
        <f>+IFERROR(LISTAS[[#This Row],[VENTA NETA]]/LISTAS[[#This Row],[COSTO]]-1,0)</f>
        <v>2.1013501826793108</v>
      </c>
      <c r="J903" s="50" t="str">
        <f>IFERROR(VLOOKUP(LISTAS[[#This Row],[ID]],_01_CODIGOS_Y_COSTOS_xlsm[[Producto y N°]:[CODIGO]],2,0),"")</f>
        <v>0401041</v>
      </c>
      <c r="O903" t="s">
        <v>1393</v>
      </c>
      <c r="AB903" s="12" t="str">
        <f>+LISTAS[[#This Row],[Codigo]]&amp;LISTAS[[#This Row],[Fabrica]]</f>
        <v>0401041OTIA</v>
      </c>
      <c r="AC903" s="13" t="str">
        <f>+LISTAS[[#This Row],[Codigo]]</f>
        <v>0401041</v>
      </c>
      <c r="AD903" s="13" t="str">
        <f>+LISTAS[[#This Row],[ID]]</f>
        <v>SEEGER DIN 47241</v>
      </c>
      <c r="AH903" s="36"/>
      <c r="AI903" s="37">
        <f>+LISTAS[[#This Row],[Precio]]+(LISTAS[[#This Row],[Precio]]*AH903)</f>
        <v>1344.8</v>
      </c>
      <c r="AJ903" s="38">
        <f t="shared" si="14"/>
        <v>672.4</v>
      </c>
      <c r="AL903" s="35">
        <f>+AJ903/LISTAS[[#This Row],[COSTO]]-1</f>
        <v>1.8716205395178802</v>
      </c>
      <c r="AM903" t="str">
        <f>+LISTAS[[#This Row],[ID]]</f>
        <v>SEEGER DIN 47241</v>
      </c>
      <c r="AO903" s="43"/>
      <c r="AP903" s="39">
        <f>LISTAS[[#This Row],[COSTO]]+(LISTAS[[#This Row],[COSTO]]*AO903)</f>
        <v>234.15350000000001</v>
      </c>
      <c r="AQ903" s="44">
        <f>IF(AO903="",0,AP903/LISTAS[[#This Row],[VENTA NETA]]-1)</f>
        <v>0</v>
      </c>
      <c r="AS903" s="39">
        <v>302.70800000000003</v>
      </c>
      <c r="AT903" s="48">
        <f>+LISTAS[[#This Row],[COSTO]]/AS903-1</f>
        <v>-0.2264707242623254</v>
      </c>
      <c r="BA903" t="s">
        <v>1327</v>
      </c>
      <c r="BB903" s="36"/>
    </row>
    <row r="904" spans="1:54" x14ac:dyDescent="0.35">
      <c r="A904" s="7" t="s">
        <v>1395</v>
      </c>
      <c r="B904" t="s">
        <v>1327</v>
      </c>
      <c r="C904">
        <v>42</v>
      </c>
      <c r="D904" t="s">
        <v>1396</v>
      </c>
      <c r="E904" s="2">
        <v>1955.71</v>
      </c>
      <c r="F904" s="7" t="str">
        <f>+_xlfn.XLOOKUP(LISTAS[[#This Row],[ID]],_01_CODIGOS_Y_COSTOS_xlsm[Producto y N°],_01_CODIGOS_Y_COSTOS_xlsm[FABRICA],"",0,1)</f>
        <v>OTIA</v>
      </c>
      <c r="G904" s="26">
        <f>LISTAS[[#This Row],[Precio]]*(1-0.46)</f>
        <v>1056.0834</v>
      </c>
      <c r="H904" s="1">
        <f>+_xlfn.XLOOKUP(LISTAS[[#This Row],[ID]],_01_CODIGOS_Y_COSTOS_xlsm[Producto y N°],_01_CODIGOS_Y_COSTOS_xlsm[COSTO],0,0,1)</f>
        <v>241.30879999999999</v>
      </c>
      <c r="I904" s="27">
        <f>+IFERROR(LISTAS[[#This Row],[VENTA NETA]]/LISTAS[[#This Row],[COSTO]]-1,0)</f>
        <v>3.3764810897903432</v>
      </c>
      <c r="J904" s="50" t="str">
        <f>IFERROR(VLOOKUP(LISTAS[[#This Row],[ID]],_01_CODIGOS_Y_COSTOS_xlsm[[Producto y N°]:[CODIGO]],2,0),"")</f>
        <v>0401042</v>
      </c>
      <c r="O904" t="s">
        <v>1395</v>
      </c>
      <c r="AB904" s="12" t="str">
        <f>+LISTAS[[#This Row],[Codigo]]&amp;LISTAS[[#This Row],[Fabrica]]</f>
        <v>0401042OTIA</v>
      </c>
      <c r="AC904" s="13" t="str">
        <f>+LISTAS[[#This Row],[Codigo]]</f>
        <v>0401042</v>
      </c>
      <c r="AD904" s="13" t="str">
        <f>+LISTAS[[#This Row],[ID]]</f>
        <v>SEEGER DIN 47242</v>
      </c>
      <c r="AH904" s="36"/>
      <c r="AI904" s="37">
        <f>+LISTAS[[#This Row],[Precio]]+(LISTAS[[#This Row],[Precio]]*AH904)</f>
        <v>1955.71</v>
      </c>
      <c r="AJ904" s="38">
        <f t="shared" si="14"/>
        <v>977.85500000000002</v>
      </c>
      <c r="AL904" s="35">
        <f>+AJ904/LISTAS[[#This Row],[COSTO]]-1</f>
        <v>3.0522973053614288</v>
      </c>
      <c r="AM904" t="str">
        <f>+LISTAS[[#This Row],[ID]]</f>
        <v>SEEGER DIN 47242</v>
      </c>
      <c r="AO904" s="43"/>
      <c r="AP904" s="39">
        <f>LISTAS[[#This Row],[COSTO]]+(LISTAS[[#This Row],[COSTO]]*AO904)</f>
        <v>241.30879999999999</v>
      </c>
      <c r="AQ904" s="44">
        <f>IF(AO904="",0,AP904/LISTAS[[#This Row],[VENTA NETA]]-1)</f>
        <v>0</v>
      </c>
      <c r="AS904" s="39">
        <v>311.95800000000003</v>
      </c>
      <c r="AT904" s="48">
        <f>+LISTAS[[#This Row],[COSTO]]/AS904-1</f>
        <v>-0.22647022996685462</v>
      </c>
      <c r="BA904" t="s">
        <v>1327</v>
      </c>
      <c r="BB904" s="36"/>
    </row>
    <row r="905" spans="1:54" x14ac:dyDescent="0.35">
      <c r="A905" s="7" t="s">
        <v>1397</v>
      </c>
      <c r="B905" t="s">
        <v>1327</v>
      </c>
      <c r="C905">
        <v>43</v>
      </c>
      <c r="D905" t="s">
        <v>1398</v>
      </c>
      <c r="E905" s="2">
        <v>1434.09</v>
      </c>
      <c r="F905" s="7" t="str">
        <f>+_xlfn.XLOOKUP(LISTAS[[#This Row],[ID]],_01_CODIGOS_Y_COSTOS_xlsm[Producto y N°],_01_CODIGOS_Y_COSTOS_xlsm[FABRICA],"",0,1)</f>
        <v>OTIA</v>
      </c>
      <c r="G905" s="26">
        <f>LISTAS[[#This Row],[Precio]]*(1-0.46)</f>
        <v>774.40859999999998</v>
      </c>
      <c r="H905" s="1">
        <f>+_xlfn.XLOOKUP(LISTAS[[#This Row],[ID]],_01_CODIGOS_Y_COSTOS_xlsm[Producto y N°],_01_CODIGOS_Y_COSTOS_xlsm[COSTO],0,0,1)</f>
        <v>249.70050000000001</v>
      </c>
      <c r="I905" s="27">
        <f>+IFERROR(LISTAS[[#This Row],[VENTA NETA]]/LISTAS[[#This Row],[COSTO]]-1,0)</f>
        <v>2.1013498170808629</v>
      </c>
      <c r="J905" s="50" t="str">
        <f>IFERROR(VLOOKUP(LISTAS[[#This Row],[ID]],_01_CODIGOS_Y_COSTOS_xlsm[[Producto y N°]:[CODIGO]],2,0),"")</f>
        <v>0401043</v>
      </c>
      <c r="O905" t="s">
        <v>1397</v>
      </c>
      <c r="AB905" s="12" t="str">
        <f>+LISTAS[[#This Row],[Codigo]]&amp;LISTAS[[#This Row],[Fabrica]]</f>
        <v>0401043OTIA</v>
      </c>
      <c r="AC905" s="13" t="str">
        <f>+LISTAS[[#This Row],[Codigo]]</f>
        <v>0401043</v>
      </c>
      <c r="AD905" s="13" t="str">
        <f>+LISTAS[[#This Row],[ID]]</f>
        <v>SEEGER DIN 47243</v>
      </c>
      <c r="AH905" s="36"/>
      <c r="AI905" s="37">
        <f>+LISTAS[[#This Row],[Precio]]+(LISTAS[[#This Row],[Precio]]*AH905)</f>
        <v>1434.09</v>
      </c>
      <c r="AJ905" s="38">
        <f t="shared" si="14"/>
        <v>717.04499999999996</v>
      </c>
      <c r="AL905" s="35">
        <f>+AJ905/LISTAS[[#This Row],[COSTO]]-1</f>
        <v>1.8716202010007987</v>
      </c>
      <c r="AM905" t="str">
        <f>+LISTAS[[#This Row],[ID]]</f>
        <v>SEEGER DIN 47243</v>
      </c>
      <c r="AO905" s="43"/>
      <c r="AP905" s="39">
        <f>LISTAS[[#This Row],[COSTO]]+(LISTAS[[#This Row],[COSTO]]*AO905)</f>
        <v>249.70050000000001</v>
      </c>
      <c r="AQ905" s="44">
        <f>IF(AO905="",0,AP905/LISTAS[[#This Row],[VENTA NETA]]-1)</f>
        <v>0</v>
      </c>
      <c r="AS905" s="39">
        <v>322.80500000000001</v>
      </c>
      <c r="AT905" s="48">
        <f>+LISTAS[[#This Row],[COSTO]]/AS905-1</f>
        <v>-0.22646644258917925</v>
      </c>
      <c r="BA905" t="s">
        <v>1327</v>
      </c>
      <c r="BB905" s="36"/>
    </row>
    <row r="906" spans="1:54" x14ac:dyDescent="0.35">
      <c r="A906" s="7" t="s">
        <v>1399</v>
      </c>
      <c r="B906" t="s">
        <v>1327</v>
      </c>
      <c r="C906">
        <v>44</v>
      </c>
      <c r="D906" t="s">
        <v>1400</v>
      </c>
      <c r="E906" s="2">
        <v>2365.0100000000002</v>
      </c>
      <c r="F906" s="7" t="str">
        <f>+_xlfn.XLOOKUP(LISTAS[[#This Row],[ID]],_01_CODIGOS_Y_COSTOS_xlsm[Producto y N°],_01_CODIGOS_Y_COSTOS_xlsm[FABRICA],"",0,1)</f>
        <v>OTIA</v>
      </c>
      <c r="G906" s="26">
        <f>LISTAS[[#This Row],[Precio]]*(1-0.46)</f>
        <v>1277.1054000000001</v>
      </c>
      <c r="H906" s="1">
        <f>+_xlfn.XLOOKUP(LISTAS[[#This Row],[ID]],_01_CODIGOS_Y_COSTOS_xlsm[Producto y N°],_01_CODIGOS_Y_COSTOS_xlsm[COSTO],0,0,1)</f>
        <v>265.66109999999998</v>
      </c>
      <c r="I906" s="27">
        <f>+IFERROR(LISTAS[[#This Row],[VENTA NETA]]/LISTAS[[#This Row],[COSTO]]-1,0)</f>
        <v>3.807272875102905</v>
      </c>
      <c r="J906" s="50" t="str">
        <f>IFERROR(VLOOKUP(LISTAS[[#This Row],[ID]],_01_CODIGOS_Y_COSTOS_xlsm[[Producto y N°]:[CODIGO]],2,0),"")</f>
        <v>0401044</v>
      </c>
      <c r="O906" t="s">
        <v>1399</v>
      </c>
      <c r="AB906" s="12" t="str">
        <f>+LISTAS[[#This Row],[Codigo]]&amp;LISTAS[[#This Row],[Fabrica]]</f>
        <v>0401044OTIA</v>
      </c>
      <c r="AC906" s="13" t="str">
        <f>+LISTAS[[#This Row],[Codigo]]</f>
        <v>0401044</v>
      </c>
      <c r="AD906" s="13" t="str">
        <f>+LISTAS[[#This Row],[ID]]</f>
        <v>SEEGER DIN 47244</v>
      </c>
      <c r="AH906" s="36"/>
      <c r="AI906" s="37">
        <f>+LISTAS[[#This Row],[Precio]]+(LISTAS[[#This Row],[Precio]]*AH906)</f>
        <v>2365.0100000000002</v>
      </c>
      <c r="AJ906" s="38">
        <f t="shared" si="14"/>
        <v>1182.5050000000001</v>
      </c>
      <c r="AL906" s="35">
        <f>+AJ906/LISTAS[[#This Row],[COSTO]]-1</f>
        <v>3.4511785880582453</v>
      </c>
      <c r="AM906" t="str">
        <f>+LISTAS[[#This Row],[ID]]</f>
        <v>SEEGER DIN 47244</v>
      </c>
      <c r="AO906" s="43"/>
      <c r="AP906" s="39">
        <f>LISTAS[[#This Row],[COSTO]]+(LISTAS[[#This Row],[COSTO]]*AO906)</f>
        <v>265.66109999999998</v>
      </c>
      <c r="AQ906" s="44">
        <f>IF(AO906="",0,AP906/LISTAS[[#This Row],[VENTA NETA]]-1)</f>
        <v>0</v>
      </c>
      <c r="AS906" s="39">
        <v>343.44</v>
      </c>
      <c r="AT906" s="48">
        <f>+LISTAS[[#This Row],[COSTO]]/AS906-1</f>
        <v>-0.22647012578616355</v>
      </c>
      <c r="BA906" t="s">
        <v>1327</v>
      </c>
      <c r="BB906" s="36"/>
    </row>
    <row r="907" spans="1:54" x14ac:dyDescent="0.35">
      <c r="A907" s="7" t="s">
        <v>1401</v>
      </c>
      <c r="B907" t="s">
        <v>1327</v>
      </c>
      <c r="C907">
        <v>45</v>
      </c>
      <c r="D907" t="s">
        <v>1402</v>
      </c>
      <c r="E907" s="2">
        <v>1985.13</v>
      </c>
      <c r="F907" s="7" t="str">
        <f>+_xlfn.XLOOKUP(LISTAS[[#This Row],[ID]],_01_CODIGOS_Y_COSTOS_xlsm[Producto y N°],_01_CODIGOS_Y_COSTOS_xlsm[FABRICA],"",0,1)</f>
        <v>OTIA</v>
      </c>
      <c r="G907" s="26">
        <f>LISTAS[[#This Row],[Precio]]*(1-0.46)</f>
        <v>1071.9702000000002</v>
      </c>
      <c r="H907" s="1">
        <f>+_xlfn.XLOOKUP(LISTAS[[#This Row],[ID]],_01_CODIGOS_Y_COSTOS_xlsm[Producto y N°],_01_CODIGOS_Y_COSTOS_xlsm[COSTO],0,0,1)</f>
        <v>248.55600000000001</v>
      </c>
      <c r="I907" s="27">
        <f>+IFERROR(LISTAS[[#This Row],[VENTA NETA]]/LISTAS[[#This Row],[COSTO]]-1,0)</f>
        <v>3.3127914836093284</v>
      </c>
      <c r="J907" s="50" t="str">
        <f>IFERROR(VLOOKUP(LISTAS[[#This Row],[ID]],_01_CODIGOS_Y_COSTOS_xlsm[[Producto y N°]:[CODIGO]],2,0),"")</f>
        <v>0401045</v>
      </c>
      <c r="O907" t="s">
        <v>1401</v>
      </c>
      <c r="AB907" s="12" t="str">
        <f>+LISTAS[[#This Row],[Codigo]]&amp;LISTAS[[#This Row],[Fabrica]]</f>
        <v>0401045OTIA</v>
      </c>
      <c r="AC907" s="13" t="str">
        <f>+LISTAS[[#This Row],[Codigo]]</f>
        <v>0401045</v>
      </c>
      <c r="AD907" s="13" t="str">
        <f>+LISTAS[[#This Row],[ID]]</f>
        <v>SEEGER DIN 47245</v>
      </c>
      <c r="AH907" s="36"/>
      <c r="AI907" s="37">
        <f>+LISTAS[[#This Row],[Precio]]+(LISTAS[[#This Row],[Precio]]*AH907)</f>
        <v>1985.13</v>
      </c>
      <c r="AJ907" s="38">
        <f t="shared" si="14"/>
        <v>992.56500000000005</v>
      </c>
      <c r="AL907" s="35">
        <f>+AJ907/LISTAS[[#This Row],[COSTO]]-1</f>
        <v>2.9933254477864142</v>
      </c>
      <c r="AM907" t="str">
        <f>+LISTAS[[#This Row],[ID]]</f>
        <v>SEEGER DIN 47245</v>
      </c>
      <c r="AO907" s="43"/>
      <c r="AP907" s="39">
        <f>LISTAS[[#This Row],[COSTO]]+(LISTAS[[#This Row],[COSTO]]*AO907)</f>
        <v>248.55600000000001</v>
      </c>
      <c r="AQ907" s="44">
        <f>IF(AO907="",0,AP907/LISTAS[[#This Row],[VENTA NETA]]-1)</f>
        <v>0</v>
      </c>
      <c r="AS907" s="39">
        <v>321.32819999999998</v>
      </c>
      <c r="AT907" s="48">
        <f>+LISTAS[[#This Row],[COSTO]]/AS907-1</f>
        <v>-0.22647312000627384</v>
      </c>
      <c r="BA907" t="s">
        <v>1327</v>
      </c>
      <c r="BB907" s="36"/>
    </row>
    <row r="908" spans="1:54" x14ac:dyDescent="0.35">
      <c r="A908" s="7" t="s">
        <v>1403</v>
      </c>
      <c r="B908" t="s">
        <v>1327</v>
      </c>
      <c r="C908">
        <v>46</v>
      </c>
      <c r="D908" t="s">
        <v>1404</v>
      </c>
      <c r="E908" s="2">
        <v>1574.8</v>
      </c>
      <c r="F908" s="7" t="str">
        <f>+_xlfn.XLOOKUP(LISTAS[[#This Row],[ID]],_01_CODIGOS_Y_COSTOS_xlsm[Producto y N°],_01_CODIGOS_Y_COSTOS_xlsm[FABRICA],"",0,1)</f>
        <v>OTIA</v>
      </c>
      <c r="G908" s="26">
        <f>LISTAS[[#This Row],[Precio]]*(1-0.46)</f>
        <v>850.39200000000005</v>
      </c>
      <c r="H908" s="1">
        <f>+_xlfn.XLOOKUP(LISTAS[[#This Row],[ID]],_01_CODIGOS_Y_COSTOS_xlsm[Producto y N°],_01_CODIGOS_Y_COSTOS_xlsm[COSTO],0,0,1)</f>
        <v>274.51650000000001</v>
      </c>
      <c r="I908" s="27">
        <f>+IFERROR(LISTAS[[#This Row],[VENTA NETA]]/LISTAS[[#This Row],[COSTO]]-1,0)</f>
        <v>2.0977810076989907</v>
      </c>
      <c r="J908" s="50" t="str">
        <f>IFERROR(VLOOKUP(LISTAS[[#This Row],[ID]],_01_CODIGOS_Y_COSTOS_xlsm[[Producto y N°]:[CODIGO]],2,0),"")</f>
        <v>0401046</v>
      </c>
      <c r="O908" t="s">
        <v>1403</v>
      </c>
      <c r="AB908" s="12" t="str">
        <f>+LISTAS[[#This Row],[Codigo]]&amp;LISTAS[[#This Row],[Fabrica]]</f>
        <v>0401046OTIA</v>
      </c>
      <c r="AC908" s="13" t="str">
        <f>+LISTAS[[#This Row],[Codigo]]</f>
        <v>0401046</v>
      </c>
      <c r="AD908" s="13" t="str">
        <f>+LISTAS[[#This Row],[ID]]</f>
        <v>SEEGER DIN 47246</v>
      </c>
      <c r="AH908" s="36"/>
      <c r="AI908" s="37">
        <f>+LISTAS[[#This Row],[Precio]]+(LISTAS[[#This Row],[Precio]]*AH908)</f>
        <v>1574.8</v>
      </c>
      <c r="AJ908" s="38">
        <f t="shared" si="14"/>
        <v>787.4</v>
      </c>
      <c r="AL908" s="35">
        <f>+AJ908/LISTAS[[#This Row],[COSTO]]-1</f>
        <v>1.8683157478694357</v>
      </c>
      <c r="AM908" t="str">
        <f>+LISTAS[[#This Row],[ID]]</f>
        <v>SEEGER DIN 47246</v>
      </c>
      <c r="AO908" s="43"/>
      <c r="AP908" s="39">
        <f>LISTAS[[#This Row],[COSTO]]+(LISTAS[[#This Row],[COSTO]]*AO908)</f>
        <v>274.51650000000001</v>
      </c>
      <c r="AQ908" s="44">
        <f>IF(AO908="",0,AP908/LISTAS[[#This Row],[VENTA NETA]]-1)</f>
        <v>0</v>
      </c>
      <c r="AS908" s="39">
        <v>354.88799999999998</v>
      </c>
      <c r="AT908" s="48">
        <f>+LISTAS[[#This Row],[COSTO]]/AS908-1</f>
        <v>-0.2264700412524514</v>
      </c>
      <c r="BA908" t="s">
        <v>1327</v>
      </c>
      <c r="BB908" s="36"/>
    </row>
    <row r="909" spans="1:54" x14ac:dyDescent="0.35">
      <c r="A909" s="7" t="s">
        <v>1405</v>
      </c>
      <c r="B909" t="s">
        <v>1327</v>
      </c>
      <c r="C909">
        <v>47</v>
      </c>
      <c r="D909" t="s">
        <v>1406</v>
      </c>
      <c r="E909" s="2">
        <v>2092.92</v>
      </c>
      <c r="F909" s="7" t="str">
        <f>+_xlfn.XLOOKUP(LISTAS[[#This Row],[ID]],_01_CODIGOS_Y_COSTOS_xlsm[Producto y N°],_01_CODIGOS_Y_COSTOS_xlsm[FABRICA],"",0,1)</f>
        <v>OTIA</v>
      </c>
      <c r="G909" s="26">
        <f>LISTAS[[#This Row],[Precio]]*(1-0.46)</f>
        <v>1130.1768000000002</v>
      </c>
      <c r="H909" s="1">
        <f>+_xlfn.XLOOKUP(LISTAS[[#This Row],[ID]],_01_CODIGOS_Y_COSTOS_xlsm[Producto y N°],_01_CODIGOS_Y_COSTOS_xlsm[COSTO],0,0,1)</f>
        <v>256.8057</v>
      </c>
      <c r="I909" s="27">
        <f>+IFERROR(LISTAS[[#This Row],[VENTA NETA]]/LISTAS[[#This Row],[COSTO]]-1,0)</f>
        <v>3.4009023164205479</v>
      </c>
      <c r="J909" s="50" t="str">
        <f>IFERROR(VLOOKUP(LISTAS[[#This Row],[ID]],_01_CODIGOS_Y_COSTOS_xlsm[[Producto y N°]:[CODIGO]],2,0),"")</f>
        <v>0401047</v>
      </c>
      <c r="O909" t="s">
        <v>1405</v>
      </c>
      <c r="AB909" s="12" t="str">
        <f>+LISTAS[[#This Row],[Codigo]]&amp;LISTAS[[#This Row],[Fabrica]]</f>
        <v>0401047OTIA</v>
      </c>
      <c r="AC909" s="13" t="str">
        <f>+LISTAS[[#This Row],[Codigo]]</f>
        <v>0401047</v>
      </c>
      <c r="AD909" s="13" t="str">
        <f>+LISTAS[[#This Row],[ID]]</f>
        <v>SEEGER DIN 47247</v>
      </c>
      <c r="AH909" s="36"/>
      <c r="AI909" s="37">
        <f>+LISTAS[[#This Row],[Precio]]+(LISTAS[[#This Row],[Precio]]*AH909)</f>
        <v>2092.92</v>
      </c>
      <c r="AJ909" s="38">
        <f t="shared" si="14"/>
        <v>1046.46</v>
      </c>
      <c r="AL909" s="35">
        <f>+AJ909/LISTAS[[#This Row],[COSTO]]-1</f>
        <v>3.0749095522412473</v>
      </c>
      <c r="AM909" t="str">
        <f>+LISTAS[[#This Row],[ID]]</f>
        <v>SEEGER DIN 47247</v>
      </c>
      <c r="AO909" s="43"/>
      <c r="AP909" s="39">
        <f>LISTAS[[#This Row],[COSTO]]+(LISTAS[[#This Row],[COSTO]]*AO909)</f>
        <v>256.8057</v>
      </c>
      <c r="AQ909" s="44">
        <f>IF(AO909="",0,AP909/LISTAS[[#This Row],[VENTA NETA]]-1)</f>
        <v>0</v>
      </c>
      <c r="AS909" s="39">
        <v>331.99200000000002</v>
      </c>
      <c r="AT909" s="48">
        <f>+LISTAS[[#This Row],[COSTO]]/AS909-1</f>
        <v>-0.2264702161497868</v>
      </c>
      <c r="BA909" t="s">
        <v>1327</v>
      </c>
      <c r="BB909" s="36"/>
    </row>
    <row r="910" spans="1:54" x14ac:dyDescent="0.35">
      <c r="A910" s="7" t="s">
        <v>1407</v>
      </c>
      <c r="B910" t="s">
        <v>1327</v>
      </c>
      <c r="C910">
        <v>48</v>
      </c>
      <c r="D910" t="s">
        <v>1408</v>
      </c>
      <c r="E910" s="2">
        <v>1696.56</v>
      </c>
      <c r="F910" s="7" t="str">
        <f>+_xlfn.XLOOKUP(LISTAS[[#This Row],[ID]],_01_CODIGOS_Y_COSTOS_xlsm[Producto y N°],_01_CODIGOS_Y_COSTOS_xlsm[FABRICA],"",0,1)</f>
        <v>OTIA</v>
      </c>
      <c r="G910" s="26">
        <f>LISTAS[[#This Row],[Precio]]*(1-0.46)</f>
        <v>916.14240000000007</v>
      </c>
      <c r="H910" s="1">
        <f>+_xlfn.XLOOKUP(LISTAS[[#This Row],[ID]],_01_CODIGOS_Y_COSTOS_xlsm[Producto y N°],_01_CODIGOS_Y_COSTOS_xlsm[COSTO],0,0,1)</f>
        <v>295.40589999999997</v>
      </c>
      <c r="I910" s="27">
        <f>+IFERROR(LISTAS[[#This Row],[VENTA NETA]]/LISTAS[[#This Row],[COSTO]]-1,0)</f>
        <v>2.101300278701272</v>
      </c>
      <c r="J910" s="50" t="str">
        <f>IFERROR(VLOOKUP(LISTAS[[#This Row],[ID]],_01_CODIGOS_Y_COSTOS_xlsm[[Producto y N°]:[CODIGO]],2,0),"")</f>
        <v>0401048</v>
      </c>
      <c r="O910" t="s">
        <v>1407</v>
      </c>
      <c r="AB910" s="12" t="str">
        <f>+LISTAS[[#This Row],[Codigo]]&amp;LISTAS[[#This Row],[Fabrica]]</f>
        <v>0401048OTIA</v>
      </c>
      <c r="AC910" s="13" t="str">
        <f>+LISTAS[[#This Row],[Codigo]]</f>
        <v>0401048</v>
      </c>
      <c r="AD910" s="13" t="str">
        <f>+LISTAS[[#This Row],[ID]]</f>
        <v>SEEGER DIN 47248</v>
      </c>
      <c r="AH910" s="36"/>
      <c r="AI910" s="37">
        <f>+LISTAS[[#This Row],[Precio]]+(LISTAS[[#This Row],[Precio]]*AH910)</f>
        <v>1696.56</v>
      </c>
      <c r="AJ910" s="38">
        <f t="shared" si="14"/>
        <v>848.28</v>
      </c>
      <c r="AL910" s="35">
        <f>+AJ910/LISTAS[[#This Row],[COSTO]]-1</f>
        <v>1.8715743321308072</v>
      </c>
      <c r="AM910" t="str">
        <f>+LISTAS[[#This Row],[ID]]</f>
        <v>SEEGER DIN 47248</v>
      </c>
      <c r="AO910" s="43"/>
      <c r="AP910" s="39">
        <f>LISTAS[[#This Row],[COSTO]]+(LISTAS[[#This Row],[COSTO]]*AO910)</f>
        <v>295.40589999999997</v>
      </c>
      <c r="AQ910" s="44">
        <f>IF(AO910="",0,AP910/LISTAS[[#This Row],[VENTA NETA]]-1)</f>
        <v>0</v>
      </c>
      <c r="AS910" s="39">
        <v>381.8938</v>
      </c>
      <c r="AT910" s="48">
        <f>+LISTAS[[#This Row],[COSTO]]/AS910-1</f>
        <v>-0.22647107651394194</v>
      </c>
      <c r="BA910" t="s">
        <v>1327</v>
      </c>
      <c r="BB910" s="36"/>
    </row>
    <row r="911" spans="1:54" x14ac:dyDescent="0.35">
      <c r="A911" s="7" t="s">
        <v>1409</v>
      </c>
      <c r="B911" t="s">
        <v>1327</v>
      </c>
      <c r="C911">
        <v>50</v>
      </c>
      <c r="D911" t="s">
        <v>1410</v>
      </c>
      <c r="E911" s="2">
        <v>1861.62</v>
      </c>
      <c r="F911" s="7" t="str">
        <f>+_xlfn.XLOOKUP(LISTAS[[#This Row],[ID]],_01_CODIGOS_Y_COSTOS_xlsm[Producto y N°],_01_CODIGOS_Y_COSTOS_xlsm[FABRICA],"",0,1)</f>
        <v>OTIA</v>
      </c>
      <c r="G911" s="26">
        <f>LISTAS[[#This Row],[Precio]]*(1-0.46)</f>
        <v>1005.2748</v>
      </c>
      <c r="H911" s="1">
        <f>+_xlfn.XLOOKUP(LISTAS[[#This Row],[ID]],_01_CODIGOS_Y_COSTOS_xlsm[Producto y N°],_01_CODIGOS_Y_COSTOS_xlsm[COSTO],0,0,1)</f>
        <v>282.28500000000003</v>
      </c>
      <c r="I911" s="27">
        <f>+IFERROR(LISTAS[[#This Row],[VENTA NETA]]/LISTAS[[#This Row],[COSTO]]-1,0)</f>
        <v>2.5612051649928262</v>
      </c>
      <c r="J911" s="50" t="str">
        <f>IFERROR(VLOOKUP(LISTAS[[#This Row],[ID]],_01_CODIGOS_Y_COSTOS_xlsm[[Producto y N°]:[CODIGO]],2,0),"")</f>
        <v>0401050</v>
      </c>
      <c r="O911" t="s">
        <v>1409</v>
      </c>
      <c r="AB911" s="12" t="str">
        <f>+LISTAS[[#This Row],[Codigo]]&amp;LISTAS[[#This Row],[Fabrica]]</f>
        <v>0401050OTIA</v>
      </c>
      <c r="AC911" s="13" t="str">
        <f>+LISTAS[[#This Row],[Codigo]]</f>
        <v>0401050</v>
      </c>
      <c r="AD911" s="13" t="str">
        <f>+LISTAS[[#This Row],[ID]]</f>
        <v>SEEGER DIN 47250</v>
      </c>
      <c r="AH911" s="36"/>
      <c r="AI911" s="37">
        <f>+LISTAS[[#This Row],[Precio]]+(LISTAS[[#This Row],[Precio]]*AH911)</f>
        <v>1861.62</v>
      </c>
      <c r="AJ911" s="38">
        <f t="shared" si="14"/>
        <v>930.81</v>
      </c>
      <c r="AL911" s="35">
        <f>+AJ911/LISTAS[[#This Row],[COSTO]]-1</f>
        <v>2.2974121898081723</v>
      </c>
      <c r="AM911" t="str">
        <f>+LISTAS[[#This Row],[ID]]</f>
        <v>SEEGER DIN 47250</v>
      </c>
      <c r="AO911" s="43"/>
      <c r="AP911" s="39">
        <f>LISTAS[[#This Row],[COSTO]]+(LISTAS[[#This Row],[COSTO]]*AO911)</f>
        <v>282.28500000000003</v>
      </c>
      <c r="AQ911" s="44">
        <f>IF(AO911="",0,AP911/LISTAS[[#This Row],[VENTA NETA]]-1)</f>
        <v>0</v>
      </c>
      <c r="AS911" s="39">
        <v>378.2362</v>
      </c>
      <c r="AT911" s="48">
        <f>+LISTAS[[#This Row],[COSTO]]/AS911-1</f>
        <v>-0.25368063659692008</v>
      </c>
      <c r="BA911" t="s">
        <v>1327</v>
      </c>
      <c r="BB911" s="36"/>
    </row>
    <row r="912" spans="1:54" x14ac:dyDescent="0.35">
      <c r="A912" s="7" t="s">
        <v>1411</v>
      </c>
      <c r="B912" t="s">
        <v>1327</v>
      </c>
      <c r="C912">
        <v>51</v>
      </c>
      <c r="D912" t="s">
        <v>1412</v>
      </c>
      <c r="E912" s="2">
        <v>1868.11</v>
      </c>
      <c r="F912" s="7" t="str">
        <f>+_xlfn.XLOOKUP(LISTAS[[#This Row],[ID]],_01_CODIGOS_Y_COSTOS_xlsm[Producto y N°],_01_CODIGOS_Y_COSTOS_xlsm[FABRICA],"",0,1)</f>
        <v>OTIA</v>
      </c>
      <c r="G912" s="26">
        <f>LISTAS[[#This Row],[Precio]]*(1-0.46)</f>
        <v>1008.7794</v>
      </c>
      <c r="H912" s="1">
        <f>+_xlfn.XLOOKUP(LISTAS[[#This Row],[ID]],_01_CODIGOS_Y_COSTOS_xlsm[Producto y N°],_01_CODIGOS_Y_COSTOS_xlsm[COSTO],0,0,1)</f>
        <v>325.27609999999999</v>
      </c>
      <c r="I912" s="27">
        <f>+IFERROR(LISTAS[[#This Row],[VENTA NETA]]/LISTAS[[#This Row],[COSTO]]-1,0)</f>
        <v>2.1013019401056519</v>
      </c>
      <c r="J912" s="50" t="str">
        <f>IFERROR(VLOOKUP(LISTAS[[#This Row],[ID]],_01_CODIGOS_Y_COSTOS_xlsm[[Producto y N°]:[CODIGO]],2,0),"")</f>
        <v>0401051</v>
      </c>
      <c r="O912" t="s">
        <v>1411</v>
      </c>
      <c r="AB912" s="12" t="str">
        <f>+LISTAS[[#This Row],[Codigo]]&amp;LISTAS[[#This Row],[Fabrica]]</f>
        <v>0401051OTIA</v>
      </c>
      <c r="AC912" s="13" t="str">
        <f>+LISTAS[[#This Row],[Codigo]]</f>
        <v>0401051</v>
      </c>
      <c r="AD912" s="13" t="str">
        <f>+LISTAS[[#This Row],[ID]]</f>
        <v>SEEGER DIN 47251</v>
      </c>
      <c r="AH912" s="36"/>
      <c r="AI912" s="37">
        <f>+LISTAS[[#This Row],[Precio]]+(LISTAS[[#This Row],[Precio]]*AH912)</f>
        <v>1868.11</v>
      </c>
      <c r="AJ912" s="38">
        <f t="shared" si="14"/>
        <v>934.05499999999995</v>
      </c>
      <c r="AL912" s="35">
        <f>+AJ912/LISTAS[[#This Row],[COSTO]]-1</f>
        <v>1.8715758704681962</v>
      </c>
      <c r="AM912" t="str">
        <f>+LISTAS[[#This Row],[ID]]</f>
        <v>SEEGER DIN 47251</v>
      </c>
      <c r="AO912" s="43"/>
      <c r="AP912" s="39">
        <f>LISTAS[[#This Row],[COSTO]]+(LISTAS[[#This Row],[COSTO]]*AO912)</f>
        <v>325.27609999999999</v>
      </c>
      <c r="AQ912" s="44">
        <f>IF(AO912="",0,AP912/LISTAS[[#This Row],[VENTA NETA]]-1)</f>
        <v>0</v>
      </c>
      <c r="AS912" s="39">
        <v>420.50790000000001</v>
      </c>
      <c r="AT912" s="48">
        <f>+LISTAS[[#This Row],[COSTO]]/AS912-1</f>
        <v>-0.22646851581147465</v>
      </c>
      <c r="BA912" t="s">
        <v>1327</v>
      </c>
      <c r="BB912" s="36"/>
    </row>
    <row r="913" spans="1:54" x14ac:dyDescent="0.35">
      <c r="A913" s="7" t="s">
        <v>1413</v>
      </c>
      <c r="B913" t="s">
        <v>1327</v>
      </c>
      <c r="C913">
        <v>52</v>
      </c>
      <c r="D913" t="s">
        <v>1414</v>
      </c>
      <c r="E913" s="2">
        <v>2029.38</v>
      </c>
      <c r="F913" s="7" t="str">
        <f>+_xlfn.XLOOKUP(LISTAS[[#This Row],[ID]],_01_CODIGOS_Y_COSTOS_xlsm[Producto y N°],_01_CODIGOS_Y_COSTOS_xlsm[FABRICA],"",0,1)</f>
        <v>OTIA</v>
      </c>
      <c r="G913" s="26">
        <f>LISTAS[[#This Row],[Precio]]*(1-0.46)</f>
        <v>1095.8652000000002</v>
      </c>
      <c r="H913" s="1">
        <f>+_xlfn.XLOOKUP(LISTAS[[#This Row],[ID]],_01_CODIGOS_Y_COSTOS_xlsm[Producto y N°],_01_CODIGOS_Y_COSTOS_xlsm[COSTO],0,0,1)</f>
        <v>295.1678</v>
      </c>
      <c r="I913" s="27">
        <f>+IFERROR(LISTAS[[#This Row],[VENTA NETA]]/LISTAS[[#This Row],[COSTO]]-1,0)</f>
        <v>2.712685462303138</v>
      </c>
      <c r="J913" s="50" t="str">
        <f>IFERROR(VLOOKUP(LISTAS[[#This Row],[ID]],_01_CODIGOS_Y_COSTOS_xlsm[[Producto y N°]:[CODIGO]],2,0),"")</f>
        <v>0401052</v>
      </c>
      <c r="O913" t="s">
        <v>1413</v>
      </c>
      <c r="AB913" s="12" t="str">
        <f>+LISTAS[[#This Row],[Codigo]]&amp;LISTAS[[#This Row],[Fabrica]]</f>
        <v>0401052OTIA</v>
      </c>
      <c r="AC913" s="13" t="str">
        <f>+LISTAS[[#This Row],[Codigo]]</f>
        <v>0401052</v>
      </c>
      <c r="AD913" s="13" t="str">
        <f>+LISTAS[[#This Row],[ID]]</f>
        <v>SEEGER DIN 47252</v>
      </c>
      <c r="AH913" s="36"/>
      <c r="AI913" s="37">
        <f>+LISTAS[[#This Row],[Precio]]+(LISTAS[[#This Row],[Precio]]*AH913)</f>
        <v>2029.38</v>
      </c>
      <c r="AJ913" s="38">
        <f t="shared" si="14"/>
        <v>1014.69</v>
      </c>
      <c r="AL913" s="35">
        <f>+AJ913/LISTAS[[#This Row],[COSTO]]-1</f>
        <v>2.437671724354757</v>
      </c>
      <c r="AM913" t="str">
        <f>+LISTAS[[#This Row],[ID]]</f>
        <v>SEEGER DIN 47252</v>
      </c>
      <c r="AO913" s="43"/>
      <c r="AP913" s="39">
        <f>LISTAS[[#This Row],[COSTO]]+(LISTAS[[#This Row],[COSTO]]*AO913)</f>
        <v>295.1678</v>
      </c>
      <c r="AQ913" s="44">
        <f>IF(AO913="",0,AP913/LISTAS[[#This Row],[VENTA NETA]]-1)</f>
        <v>0</v>
      </c>
      <c r="AS913" s="39">
        <v>381.5847</v>
      </c>
      <c r="AT913" s="48">
        <f>+LISTAS[[#This Row],[COSTO]]/AS913-1</f>
        <v>-0.22646846165477807</v>
      </c>
      <c r="BA913" t="s">
        <v>1327</v>
      </c>
      <c r="BB913" s="36"/>
    </row>
    <row r="914" spans="1:54" x14ac:dyDescent="0.35">
      <c r="A914" s="7" t="s">
        <v>1415</v>
      </c>
      <c r="B914" t="s">
        <v>1327</v>
      </c>
      <c r="C914">
        <v>53</v>
      </c>
      <c r="D914" t="s">
        <v>1416</v>
      </c>
      <c r="E914" s="2">
        <v>2048.3200000000002</v>
      </c>
      <c r="F914" s="7" t="str">
        <f>+_xlfn.XLOOKUP(LISTAS[[#This Row],[ID]],_01_CODIGOS_Y_COSTOS_xlsm[Producto y N°],_01_CODIGOS_Y_COSTOS_xlsm[FABRICA],"",0,1)</f>
        <v>OTIA</v>
      </c>
      <c r="G914" s="26">
        <f>LISTAS[[#This Row],[Precio]]*(1-0.46)</f>
        <v>1106.0928000000001</v>
      </c>
      <c r="H914" s="1">
        <f>+_xlfn.XLOOKUP(LISTAS[[#This Row],[ID]],_01_CODIGOS_Y_COSTOS_xlsm[Producto y N°],_01_CODIGOS_Y_COSTOS_xlsm[COSTO],0,0,1)</f>
        <v>356.65</v>
      </c>
      <c r="I914" s="27">
        <f>+IFERROR(LISTAS[[#This Row],[VENTA NETA]]/LISTAS[[#This Row],[COSTO]]-1,0)</f>
        <v>2.101339688770504</v>
      </c>
      <c r="J914" s="50" t="str">
        <f>IFERROR(VLOOKUP(LISTAS[[#This Row],[ID]],_01_CODIGOS_Y_COSTOS_xlsm[[Producto y N°]:[CODIGO]],2,0),"")</f>
        <v>0401053</v>
      </c>
      <c r="O914" t="s">
        <v>1415</v>
      </c>
      <c r="AB914" s="12" t="str">
        <f>+LISTAS[[#This Row],[Codigo]]&amp;LISTAS[[#This Row],[Fabrica]]</f>
        <v>0401053OTIA</v>
      </c>
      <c r="AC914" s="13" t="str">
        <f>+LISTAS[[#This Row],[Codigo]]</f>
        <v>0401053</v>
      </c>
      <c r="AD914" s="13" t="str">
        <f>+LISTAS[[#This Row],[ID]]</f>
        <v>SEEGER DIN 47253</v>
      </c>
      <c r="AH914" s="36"/>
      <c r="AI914" s="37">
        <f>+LISTAS[[#This Row],[Precio]]+(LISTAS[[#This Row],[Precio]]*AH914)</f>
        <v>2048.3200000000002</v>
      </c>
      <c r="AJ914" s="38">
        <f t="shared" si="14"/>
        <v>1024.1600000000001</v>
      </c>
      <c r="AL914" s="35">
        <f>+AJ914/LISTAS[[#This Row],[COSTO]]-1</f>
        <v>1.8716108229356516</v>
      </c>
      <c r="AM914" t="str">
        <f>+LISTAS[[#This Row],[ID]]</f>
        <v>SEEGER DIN 47253</v>
      </c>
      <c r="AO914" s="43"/>
      <c r="AP914" s="39">
        <f>LISTAS[[#This Row],[COSTO]]+(LISTAS[[#This Row],[COSTO]]*AO914)</f>
        <v>356.65</v>
      </c>
      <c r="AQ914" s="44">
        <f>IF(AO914="",0,AP914/LISTAS[[#This Row],[VENTA NETA]]-1)</f>
        <v>0</v>
      </c>
      <c r="AS914" s="39">
        <v>461.06819999999999</v>
      </c>
      <c r="AT914" s="48">
        <f>+LISTAS[[#This Row],[COSTO]]/AS914-1</f>
        <v>-0.22647018380361084</v>
      </c>
      <c r="BA914" t="s">
        <v>1327</v>
      </c>
      <c r="BB914" s="36"/>
    </row>
    <row r="915" spans="1:54" x14ac:dyDescent="0.35">
      <c r="A915" s="7" t="s">
        <v>1417</v>
      </c>
      <c r="B915" t="s">
        <v>1327</v>
      </c>
      <c r="C915">
        <v>54</v>
      </c>
      <c r="D915" t="s">
        <v>1418</v>
      </c>
      <c r="E915" s="2">
        <v>2048.3200000000002</v>
      </c>
      <c r="F915" s="7" t="str">
        <f>+_xlfn.XLOOKUP(LISTAS[[#This Row],[ID]],_01_CODIGOS_Y_COSTOS_xlsm[Producto y N°],_01_CODIGOS_Y_COSTOS_xlsm[FABRICA],"",0,1)</f>
        <v>OTIA</v>
      </c>
      <c r="G915" s="26">
        <f>LISTAS[[#This Row],[Precio]]*(1-0.46)</f>
        <v>1106.0928000000001</v>
      </c>
      <c r="H915" s="1">
        <f>+_xlfn.XLOOKUP(LISTAS[[#This Row],[ID]],_01_CODIGOS_Y_COSTOS_xlsm[Producto y N°],_01_CODIGOS_Y_COSTOS_xlsm[COSTO],0,0,1)</f>
        <v>356.65</v>
      </c>
      <c r="I915" s="27">
        <f>+IFERROR(LISTAS[[#This Row],[VENTA NETA]]/LISTAS[[#This Row],[COSTO]]-1,0)</f>
        <v>2.101339688770504</v>
      </c>
      <c r="J915" s="50" t="str">
        <f>IFERROR(VLOOKUP(LISTAS[[#This Row],[ID]],_01_CODIGOS_Y_COSTOS_xlsm[[Producto y N°]:[CODIGO]],2,0),"")</f>
        <v>0401054</v>
      </c>
      <c r="O915" t="s">
        <v>1417</v>
      </c>
      <c r="AB915" s="12" t="str">
        <f>+LISTAS[[#This Row],[Codigo]]&amp;LISTAS[[#This Row],[Fabrica]]</f>
        <v>0401054OTIA</v>
      </c>
      <c r="AC915" s="13" t="str">
        <f>+LISTAS[[#This Row],[Codigo]]</f>
        <v>0401054</v>
      </c>
      <c r="AD915" s="13" t="str">
        <f>+LISTAS[[#This Row],[ID]]</f>
        <v>SEEGER DIN 47254</v>
      </c>
      <c r="AH915" s="36"/>
      <c r="AI915" s="37">
        <f>+LISTAS[[#This Row],[Precio]]+(LISTAS[[#This Row],[Precio]]*AH915)</f>
        <v>2048.3200000000002</v>
      </c>
      <c r="AJ915" s="38">
        <f t="shared" si="14"/>
        <v>1024.1600000000001</v>
      </c>
      <c r="AL915" s="35">
        <f>+AJ915/LISTAS[[#This Row],[COSTO]]-1</f>
        <v>1.8716108229356516</v>
      </c>
      <c r="AM915" t="str">
        <f>+LISTAS[[#This Row],[ID]]</f>
        <v>SEEGER DIN 47254</v>
      </c>
      <c r="AO915" s="43"/>
      <c r="AP915" s="39">
        <f>LISTAS[[#This Row],[COSTO]]+(LISTAS[[#This Row],[COSTO]]*AO915)</f>
        <v>356.65</v>
      </c>
      <c r="AQ915" s="44">
        <f>IF(AO915="",0,AP915/LISTAS[[#This Row],[VENTA NETA]]-1)</f>
        <v>0</v>
      </c>
      <c r="AS915" s="39">
        <v>461.06819999999999</v>
      </c>
      <c r="AT915" s="48">
        <f>+LISTAS[[#This Row],[COSTO]]/AS915-1</f>
        <v>-0.22647018380361084</v>
      </c>
      <c r="BA915" t="s">
        <v>1327</v>
      </c>
      <c r="BB915" s="36"/>
    </row>
    <row r="916" spans="1:54" x14ac:dyDescent="0.35">
      <c r="A916" s="7" t="s">
        <v>1419</v>
      </c>
      <c r="B916" t="s">
        <v>1327</v>
      </c>
      <c r="C916">
        <v>55</v>
      </c>
      <c r="D916" t="s">
        <v>1420</v>
      </c>
      <c r="E916" s="2">
        <v>1961.73</v>
      </c>
      <c r="F916" s="7" t="str">
        <f>+_xlfn.XLOOKUP(LISTAS[[#This Row],[ID]],_01_CODIGOS_Y_COSTOS_xlsm[Producto y N°],_01_CODIGOS_Y_COSTOS_xlsm[FABRICA],"",0,1)</f>
        <v>OTIA</v>
      </c>
      <c r="G916" s="26">
        <f>LISTAS[[#This Row],[Precio]]*(1-0.46)</f>
        <v>1059.3342</v>
      </c>
      <c r="H916" s="1">
        <f>+_xlfn.XLOOKUP(LISTAS[[#This Row],[ID]],_01_CODIGOS_Y_COSTOS_xlsm[Producto y N°],_01_CODIGOS_Y_COSTOS_xlsm[COSTO],0,0,1)</f>
        <v>341.58330000000001</v>
      </c>
      <c r="I916" s="27">
        <f>+IFERROR(LISTAS[[#This Row],[VENTA NETA]]/LISTAS[[#This Row],[COSTO]]-1,0)</f>
        <v>2.1012470457425758</v>
      </c>
      <c r="J916" s="50" t="str">
        <f>IFERROR(VLOOKUP(LISTAS[[#This Row],[ID]],_01_CODIGOS_Y_COSTOS_xlsm[[Producto y N°]:[CODIGO]],2,0),"")</f>
        <v>0401055</v>
      </c>
      <c r="O916" t="s">
        <v>1419</v>
      </c>
      <c r="AB916" s="12" t="str">
        <f>+LISTAS[[#This Row],[Codigo]]&amp;LISTAS[[#This Row],[Fabrica]]</f>
        <v>0401055OTIA</v>
      </c>
      <c r="AC916" s="13" t="str">
        <f>+LISTAS[[#This Row],[Codigo]]</f>
        <v>0401055</v>
      </c>
      <c r="AD916" s="13" t="str">
        <f>+LISTAS[[#This Row],[ID]]</f>
        <v>SEEGER DIN 47255</v>
      </c>
      <c r="AH916" s="36"/>
      <c r="AI916" s="37">
        <f>+LISTAS[[#This Row],[Precio]]+(LISTAS[[#This Row],[Precio]]*AH916)</f>
        <v>1961.73</v>
      </c>
      <c r="AJ916" s="38">
        <f t="shared" si="14"/>
        <v>980.86500000000001</v>
      </c>
      <c r="AL916" s="35">
        <f>+AJ916/LISTAS[[#This Row],[COSTO]]-1</f>
        <v>1.8715250423542367</v>
      </c>
      <c r="AM916" t="str">
        <f>+LISTAS[[#This Row],[ID]]</f>
        <v>SEEGER DIN 47255</v>
      </c>
      <c r="AO916" s="43"/>
      <c r="AP916" s="39">
        <f>LISTAS[[#This Row],[COSTO]]+(LISTAS[[#This Row],[COSTO]]*AO916)</f>
        <v>341.58330000000001</v>
      </c>
      <c r="AQ916" s="44">
        <f>IF(AO916="",0,AP916/LISTAS[[#This Row],[VENTA NETA]]-1)</f>
        <v>0</v>
      </c>
      <c r="AS916" s="39">
        <v>441.58940000000001</v>
      </c>
      <c r="AT916" s="48">
        <f>+LISTAS[[#This Row],[COSTO]]/AS916-1</f>
        <v>-0.22646852483325008</v>
      </c>
      <c r="BA916" t="s">
        <v>1327</v>
      </c>
      <c r="BB916" s="36"/>
    </row>
    <row r="917" spans="1:54" x14ac:dyDescent="0.35">
      <c r="A917" s="7" t="s">
        <v>1421</v>
      </c>
      <c r="B917" t="s">
        <v>1327</v>
      </c>
      <c r="C917">
        <v>56</v>
      </c>
      <c r="D917" t="s">
        <v>1422</v>
      </c>
      <c r="E917" s="2">
        <v>2229.61</v>
      </c>
      <c r="F917" s="7" t="str">
        <f>+_xlfn.XLOOKUP(LISTAS[[#This Row],[ID]],_01_CODIGOS_Y_COSTOS_xlsm[Producto y N°],_01_CODIGOS_Y_COSTOS_xlsm[FABRICA],"",0,1)</f>
        <v>OTIA</v>
      </c>
      <c r="G917" s="26">
        <f>LISTAS[[#This Row],[Precio]]*(1-0.46)</f>
        <v>1203.9894000000002</v>
      </c>
      <c r="H917" s="1">
        <f>+_xlfn.XLOOKUP(LISTAS[[#This Row],[ID]],_01_CODIGOS_Y_COSTOS_xlsm[Producto y N°],_01_CODIGOS_Y_COSTOS_xlsm[COSTO],0,0,1)</f>
        <v>388.21600000000001</v>
      </c>
      <c r="I917" s="27">
        <f>+IFERROR(LISTAS[[#This Row],[VENTA NETA]]/LISTAS[[#This Row],[COSTO]]-1,0)</f>
        <v>2.1013389453294047</v>
      </c>
      <c r="J917" s="50" t="str">
        <f>IFERROR(VLOOKUP(LISTAS[[#This Row],[ID]],_01_CODIGOS_Y_COSTOS_xlsm[[Producto y N°]:[CODIGO]],2,0),"")</f>
        <v>0401056</v>
      </c>
      <c r="O917" t="s">
        <v>1421</v>
      </c>
      <c r="AB917" s="12" t="str">
        <f>+LISTAS[[#This Row],[Codigo]]&amp;LISTAS[[#This Row],[Fabrica]]</f>
        <v>0401056OTIA</v>
      </c>
      <c r="AC917" s="13" t="str">
        <f>+LISTAS[[#This Row],[Codigo]]</f>
        <v>0401056</v>
      </c>
      <c r="AD917" s="13" t="str">
        <f>+LISTAS[[#This Row],[ID]]</f>
        <v>SEEGER DIN 47256</v>
      </c>
      <c r="AH917" s="36"/>
      <c r="AI917" s="37">
        <f>+LISTAS[[#This Row],[Precio]]+(LISTAS[[#This Row],[Precio]]*AH917)</f>
        <v>2229.61</v>
      </c>
      <c r="AJ917" s="38">
        <f t="shared" si="14"/>
        <v>1114.8050000000001</v>
      </c>
      <c r="AL917" s="35">
        <f>+AJ917/LISTAS[[#This Row],[COSTO]]-1</f>
        <v>1.8716101345642633</v>
      </c>
      <c r="AM917" t="str">
        <f>+LISTAS[[#This Row],[ID]]</f>
        <v>SEEGER DIN 47256</v>
      </c>
      <c r="AO917" s="43"/>
      <c r="AP917" s="39">
        <f>LISTAS[[#This Row],[COSTO]]+(LISTAS[[#This Row],[COSTO]]*AO917)</f>
        <v>388.21600000000001</v>
      </c>
      <c r="AQ917" s="44">
        <f>IF(AO917="",0,AP917/LISTAS[[#This Row],[VENTA NETA]]-1)</f>
        <v>0</v>
      </c>
      <c r="AS917" s="39">
        <v>501.87459999999999</v>
      </c>
      <c r="AT917" s="48">
        <f>+LISTAS[[#This Row],[COSTO]]/AS917-1</f>
        <v>-0.22646812570311381</v>
      </c>
      <c r="BA917" t="s">
        <v>1327</v>
      </c>
      <c r="BB917" s="36"/>
    </row>
    <row r="918" spans="1:54" x14ac:dyDescent="0.35">
      <c r="A918" s="7" t="s">
        <v>1423</v>
      </c>
      <c r="B918" t="s">
        <v>1327</v>
      </c>
      <c r="C918">
        <v>57</v>
      </c>
      <c r="D918" t="s">
        <v>1424</v>
      </c>
      <c r="E918" s="2">
        <v>2105.7399999999998</v>
      </c>
      <c r="F918" s="7" t="str">
        <f>+_xlfn.XLOOKUP(LISTAS[[#This Row],[ID]],_01_CODIGOS_Y_COSTOS_xlsm[Producto y N°],_01_CODIGOS_Y_COSTOS_xlsm[FABRICA],"",0,1)</f>
        <v>OTIA</v>
      </c>
      <c r="G918" s="26">
        <f>LISTAS[[#This Row],[Precio]]*(1-0.46)</f>
        <v>1137.0996</v>
      </c>
      <c r="H918" s="1">
        <f>+_xlfn.XLOOKUP(LISTAS[[#This Row],[ID]],_01_CODIGOS_Y_COSTOS_xlsm[Producto y N°],_01_CODIGOS_Y_COSTOS_xlsm[COSTO],0,0,1)</f>
        <v>388.21600000000001</v>
      </c>
      <c r="I918" s="27">
        <f>+IFERROR(LISTAS[[#This Row],[VENTA NETA]]/LISTAS[[#This Row],[COSTO]]-1,0)</f>
        <v>1.9290384734271644</v>
      </c>
      <c r="J918" s="50" t="str">
        <f>IFERROR(VLOOKUP(LISTAS[[#This Row],[ID]],_01_CODIGOS_Y_COSTOS_xlsm[[Producto y N°]:[CODIGO]],2,0),"")</f>
        <v>0401057</v>
      </c>
      <c r="O918" t="s">
        <v>1423</v>
      </c>
      <c r="AB918" s="12" t="str">
        <f>+LISTAS[[#This Row],[Codigo]]&amp;LISTAS[[#This Row],[Fabrica]]</f>
        <v>0401057OTIA</v>
      </c>
      <c r="AC918" s="13" t="str">
        <f>+LISTAS[[#This Row],[Codigo]]</f>
        <v>0401057</v>
      </c>
      <c r="AD918" s="13" t="str">
        <f>+LISTAS[[#This Row],[ID]]</f>
        <v>SEEGER DIN 47257</v>
      </c>
      <c r="AH918" s="36"/>
      <c r="AI918" s="37">
        <f>+LISTAS[[#This Row],[Precio]]+(LISTAS[[#This Row],[Precio]]*AH918)</f>
        <v>2105.7399999999998</v>
      </c>
      <c r="AJ918" s="38">
        <f t="shared" si="14"/>
        <v>1052.8699999999999</v>
      </c>
      <c r="AL918" s="35">
        <f>+AJ918/LISTAS[[#This Row],[COSTO]]-1</f>
        <v>1.7120726605807075</v>
      </c>
      <c r="AM918" t="str">
        <f>+LISTAS[[#This Row],[ID]]</f>
        <v>SEEGER DIN 47257</v>
      </c>
      <c r="AO918" s="43"/>
      <c r="AP918" s="39">
        <f>LISTAS[[#This Row],[COSTO]]+(LISTAS[[#This Row],[COSTO]]*AO918)</f>
        <v>388.21600000000001</v>
      </c>
      <c r="AQ918" s="44">
        <f>IF(AO918="",0,AP918/LISTAS[[#This Row],[VENTA NETA]]-1)</f>
        <v>0</v>
      </c>
      <c r="AS918" s="39">
        <v>501.87459999999999</v>
      </c>
      <c r="AT918" s="48">
        <f>+LISTAS[[#This Row],[COSTO]]/AS918-1</f>
        <v>-0.22646812570311381</v>
      </c>
      <c r="BA918" t="s">
        <v>1327</v>
      </c>
      <c r="BB918" s="36"/>
    </row>
    <row r="919" spans="1:54" x14ac:dyDescent="0.35">
      <c r="A919" s="7" t="s">
        <v>1425</v>
      </c>
      <c r="B919" t="s">
        <v>1327</v>
      </c>
      <c r="C919">
        <v>58</v>
      </c>
      <c r="D919" t="s">
        <v>1426</v>
      </c>
      <c r="E919" s="2">
        <v>2800.6</v>
      </c>
      <c r="F919" s="7" t="str">
        <f>+_xlfn.XLOOKUP(LISTAS[[#This Row],[ID]],_01_CODIGOS_Y_COSTOS_xlsm[Producto y N°],_01_CODIGOS_Y_COSTOS_xlsm[FABRICA],"",0,1)</f>
        <v>OTIA</v>
      </c>
      <c r="G919" s="26">
        <f>LISTAS[[#This Row],[Precio]]*(1-0.46)</f>
        <v>1512.3240000000001</v>
      </c>
      <c r="H919" s="1">
        <f>+_xlfn.XLOOKUP(LISTAS[[#This Row],[ID]],_01_CODIGOS_Y_COSTOS_xlsm[Producto y N°],_01_CODIGOS_Y_COSTOS_xlsm[COSTO],0,0,1)</f>
        <v>430.73849999999999</v>
      </c>
      <c r="I919" s="27">
        <f>+IFERROR(LISTAS[[#This Row],[VENTA NETA]]/LISTAS[[#This Row],[COSTO]]-1,0)</f>
        <v>2.5110026152758578</v>
      </c>
      <c r="J919" s="50" t="str">
        <f>IFERROR(VLOOKUP(LISTAS[[#This Row],[ID]],_01_CODIGOS_Y_COSTOS_xlsm[[Producto y N°]:[CODIGO]],2,0),"")</f>
        <v>0401058</v>
      </c>
      <c r="O919" t="s">
        <v>1425</v>
      </c>
      <c r="AB919" s="12" t="str">
        <f>+LISTAS[[#This Row],[Codigo]]&amp;LISTAS[[#This Row],[Fabrica]]</f>
        <v>0401058OTIA</v>
      </c>
      <c r="AC919" s="13" t="str">
        <f>+LISTAS[[#This Row],[Codigo]]</f>
        <v>0401058</v>
      </c>
      <c r="AD919" s="13" t="str">
        <f>+LISTAS[[#This Row],[ID]]</f>
        <v>SEEGER DIN 47258</v>
      </c>
      <c r="AH919" s="36"/>
      <c r="AI919" s="37">
        <f>+LISTAS[[#This Row],[Precio]]+(LISTAS[[#This Row],[Precio]]*AH919)</f>
        <v>2800.6</v>
      </c>
      <c r="AJ919" s="38">
        <f t="shared" si="14"/>
        <v>1400.3</v>
      </c>
      <c r="AL919" s="35">
        <f>+AJ919/LISTAS[[#This Row],[COSTO]]-1</f>
        <v>2.2509283474776458</v>
      </c>
      <c r="AM919" t="str">
        <f>+LISTAS[[#This Row],[ID]]</f>
        <v>SEEGER DIN 47258</v>
      </c>
      <c r="AO919" s="43"/>
      <c r="AP919" s="39">
        <f>LISTAS[[#This Row],[COSTO]]+(LISTAS[[#This Row],[COSTO]]*AO919)</f>
        <v>430.73849999999999</v>
      </c>
      <c r="AQ919" s="44">
        <f>IF(AO919="",0,AP919/LISTAS[[#This Row],[VENTA NETA]]-1)</f>
        <v>0</v>
      </c>
      <c r="AS919" s="39">
        <v>556.84789999999998</v>
      </c>
      <c r="AT919" s="48">
        <f>+LISTAS[[#This Row],[COSTO]]/AS919-1</f>
        <v>-0.22647010072229778</v>
      </c>
      <c r="BA919" t="s">
        <v>1327</v>
      </c>
      <c r="BB919" s="36"/>
    </row>
    <row r="920" spans="1:54" x14ac:dyDescent="0.35">
      <c r="A920" s="7" t="s">
        <v>1427</v>
      </c>
      <c r="B920" t="s">
        <v>1327</v>
      </c>
      <c r="C920">
        <v>60</v>
      </c>
      <c r="D920" t="s">
        <v>1428</v>
      </c>
      <c r="E920" s="2">
        <v>2869.94</v>
      </c>
      <c r="F920" s="7" t="str">
        <f>+_xlfn.XLOOKUP(LISTAS[[#This Row],[ID]],_01_CODIGOS_Y_COSTOS_xlsm[Producto y N°],_01_CODIGOS_Y_COSTOS_xlsm[FABRICA],"",0,1)</f>
        <v>OTIA</v>
      </c>
      <c r="G920" s="26">
        <f>LISTAS[[#This Row],[Precio]]*(1-0.46)</f>
        <v>1549.7676000000001</v>
      </c>
      <c r="H920" s="1">
        <f>+_xlfn.XLOOKUP(LISTAS[[#This Row],[ID]],_01_CODIGOS_Y_COSTOS_xlsm[Producto y N°],_01_CODIGOS_Y_COSTOS_xlsm[COSTO],0,0,1)</f>
        <v>414.9325</v>
      </c>
      <c r="I920" s="27">
        <f>+IFERROR(LISTAS[[#This Row],[VENTA NETA]]/LISTAS[[#This Row],[COSTO]]-1,0)</f>
        <v>2.7349872569634823</v>
      </c>
      <c r="J920" s="50" t="str">
        <f>IFERROR(VLOOKUP(LISTAS[[#This Row],[ID]],_01_CODIGOS_Y_COSTOS_xlsm[[Producto y N°]:[CODIGO]],2,0),"")</f>
        <v>0401060</v>
      </c>
      <c r="O920" t="s">
        <v>1427</v>
      </c>
      <c r="AB920" s="12" t="str">
        <f>+LISTAS[[#This Row],[Codigo]]&amp;LISTAS[[#This Row],[Fabrica]]</f>
        <v>0401060OTIA</v>
      </c>
      <c r="AC920" s="13" t="str">
        <f>+LISTAS[[#This Row],[Codigo]]</f>
        <v>0401060</v>
      </c>
      <c r="AD920" s="13" t="str">
        <f>+LISTAS[[#This Row],[ID]]</f>
        <v>SEEGER DIN 47260</v>
      </c>
      <c r="AH920" s="36"/>
      <c r="AI920" s="37">
        <f>+LISTAS[[#This Row],[Precio]]+(LISTAS[[#This Row],[Precio]]*AH920)</f>
        <v>2869.94</v>
      </c>
      <c r="AJ920" s="38">
        <f t="shared" si="14"/>
        <v>1434.97</v>
      </c>
      <c r="AL920" s="35">
        <f>+AJ920/LISTAS[[#This Row],[COSTO]]-1</f>
        <v>2.4583215342254463</v>
      </c>
      <c r="AM920" t="str">
        <f>+LISTAS[[#This Row],[ID]]</f>
        <v>SEEGER DIN 47260</v>
      </c>
      <c r="AO920" s="43"/>
      <c r="AP920" s="39">
        <f>LISTAS[[#This Row],[COSTO]]+(LISTAS[[#This Row],[COSTO]]*AO920)</f>
        <v>414.9325</v>
      </c>
      <c r="AQ920" s="44">
        <f>IF(AO920="",0,AP920/LISTAS[[#This Row],[VENTA NETA]]-1)</f>
        <v>0</v>
      </c>
      <c r="AS920" s="39">
        <v>536.41319999999996</v>
      </c>
      <c r="AT920" s="48">
        <f>+LISTAS[[#This Row],[COSTO]]/AS920-1</f>
        <v>-0.2264685134519433</v>
      </c>
      <c r="BA920" t="s">
        <v>1327</v>
      </c>
      <c r="BB920" s="36"/>
    </row>
    <row r="921" spans="1:54" x14ac:dyDescent="0.35">
      <c r="A921" s="7" t="s">
        <v>1429</v>
      </c>
      <c r="B921" t="s">
        <v>1327</v>
      </c>
      <c r="C921">
        <v>62</v>
      </c>
      <c r="D921" t="s">
        <v>1430</v>
      </c>
      <c r="E921" s="2">
        <v>3061.35</v>
      </c>
      <c r="F921" s="7" t="str">
        <f>+_xlfn.XLOOKUP(LISTAS[[#This Row],[ID]],_01_CODIGOS_Y_COSTOS_xlsm[Producto y N°],_01_CODIGOS_Y_COSTOS_xlsm[FABRICA],"",0,1)</f>
        <v>OTIA</v>
      </c>
      <c r="G921" s="26">
        <f>LISTAS[[#This Row],[Precio]]*(1-0.46)</f>
        <v>1653.1290000000001</v>
      </c>
      <c r="H921" s="1">
        <f>+_xlfn.XLOOKUP(LISTAS[[#This Row],[ID]],_01_CODIGOS_Y_COSTOS_xlsm[Producto y N°],_01_CODIGOS_Y_COSTOS_xlsm[COSTO],0,0,1)</f>
        <v>414.9325</v>
      </c>
      <c r="I921" s="27">
        <f>+IFERROR(LISTAS[[#This Row],[VENTA NETA]]/LISTAS[[#This Row],[COSTO]]-1,0)</f>
        <v>2.9840913883583475</v>
      </c>
      <c r="J921" s="50" t="str">
        <f>IFERROR(VLOOKUP(LISTAS[[#This Row],[ID]],_01_CODIGOS_Y_COSTOS_xlsm[[Producto y N°]:[CODIGO]],2,0),"")</f>
        <v>0401062</v>
      </c>
      <c r="O921" t="s">
        <v>1429</v>
      </c>
      <c r="AB921" s="12" t="str">
        <f>+LISTAS[[#This Row],[Codigo]]&amp;LISTAS[[#This Row],[Fabrica]]</f>
        <v>0401062OTIA</v>
      </c>
      <c r="AC921" s="13" t="str">
        <f>+LISTAS[[#This Row],[Codigo]]</f>
        <v>0401062</v>
      </c>
      <c r="AD921" s="13" t="str">
        <f>+LISTAS[[#This Row],[ID]]</f>
        <v>SEEGER DIN 47262</v>
      </c>
      <c r="AH921" s="36"/>
      <c r="AI921" s="37">
        <f>+LISTAS[[#This Row],[Precio]]+(LISTAS[[#This Row],[Precio]]*AH921)</f>
        <v>3061.35</v>
      </c>
      <c r="AJ921" s="38">
        <f t="shared" si="14"/>
        <v>1530.675</v>
      </c>
      <c r="AL921" s="35">
        <f>+AJ921/LISTAS[[#This Row],[COSTO]]-1</f>
        <v>2.6889735077392105</v>
      </c>
      <c r="AM921" t="str">
        <f>+LISTAS[[#This Row],[ID]]</f>
        <v>SEEGER DIN 47262</v>
      </c>
      <c r="AO921" s="43"/>
      <c r="AP921" s="39">
        <f>LISTAS[[#This Row],[COSTO]]+(LISTAS[[#This Row],[COSTO]]*AO921)</f>
        <v>414.9325</v>
      </c>
      <c r="AQ921" s="44">
        <f>IF(AO921="",0,AP921/LISTAS[[#This Row],[VENTA NETA]]-1)</f>
        <v>0</v>
      </c>
      <c r="AS921" s="39">
        <v>536.41319999999996</v>
      </c>
      <c r="AT921" s="48">
        <f>+LISTAS[[#This Row],[COSTO]]/AS921-1</f>
        <v>-0.2264685134519433</v>
      </c>
      <c r="BA921" t="s">
        <v>1327</v>
      </c>
      <c r="BB921" s="36"/>
    </row>
    <row r="922" spans="1:54" x14ac:dyDescent="0.35">
      <c r="A922" s="7" t="s">
        <v>1431</v>
      </c>
      <c r="B922" t="s">
        <v>1327</v>
      </c>
      <c r="C922">
        <v>63</v>
      </c>
      <c r="D922" t="s">
        <v>1432</v>
      </c>
      <c r="E922" s="2">
        <v>2825.48</v>
      </c>
      <c r="F922" s="7" t="str">
        <f>+_xlfn.XLOOKUP(LISTAS[[#This Row],[ID]],_01_CODIGOS_Y_COSTOS_xlsm[Producto y N°],_01_CODIGOS_Y_COSTOS_xlsm[FABRICA],"",0,1)</f>
        <v>OTIA</v>
      </c>
      <c r="G922" s="26">
        <f>LISTAS[[#This Row],[Precio]]*(1-0.46)</f>
        <v>1525.7592000000002</v>
      </c>
      <c r="H922" s="1">
        <f>+_xlfn.XLOOKUP(LISTAS[[#This Row],[ID]],_01_CODIGOS_Y_COSTOS_xlsm[Producto y N°],_01_CODIGOS_Y_COSTOS_xlsm[COSTO],0,0,1)</f>
        <v>434.69</v>
      </c>
      <c r="I922" s="27">
        <f>+IFERROR(LISTAS[[#This Row],[VENTA NETA]]/LISTAS[[#This Row],[COSTO]]-1,0)</f>
        <v>2.5099937886769887</v>
      </c>
      <c r="J922" s="50" t="str">
        <f>IFERROR(VLOOKUP(LISTAS[[#This Row],[ID]],_01_CODIGOS_Y_COSTOS_xlsm[[Producto y N°]:[CODIGO]],2,0),"")</f>
        <v>0401063</v>
      </c>
      <c r="O922" t="s">
        <v>1431</v>
      </c>
      <c r="AB922" s="12" t="str">
        <f>+LISTAS[[#This Row],[Codigo]]&amp;LISTAS[[#This Row],[Fabrica]]</f>
        <v>0401063OTIA</v>
      </c>
      <c r="AC922" s="13" t="str">
        <f>+LISTAS[[#This Row],[Codigo]]</f>
        <v>0401063</v>
      </c>
      <c r="AD922" s="13" t="str">
        <f>+LISTAS[[#This Row],[ID]]</f>
        <v>SEEGER DIN 47263</v>
      </c>
      <c r="AH922" s="36"/>
      <c r="AI922" s="37">
        <f>+LISTAS[[#This Row],[Precio]]+(LISTAS[[#This Row],[Precio]]*AH922)</f>
        <v>2825.48</v>
      </c>
      <c r="AJ922" s="38">
        <f t="shared" si="14"/>
        <v>1412.74</v>
      </c>
      <c r="AL922" s="35">
        <f>+AJ922/LISTAS[[#This Row],[COSTO]]-1</f>
        <v>2.2499942487749891</v>
      </c>
      <c r="AM922" t="str">
        <f>+LISTAS[[#This Row],[ID]]</f>
        <v>SEEGER DIN 47263</v>
      </c>
      <c r="AO922" s="43"/>
      <c r="AP922" s="39">
        <f>LISTAS[[#This Row],[COSTO]]+(LISTAS[[#This Row],[COSTO]]*AO922)</f>
        <v>434.69</v>
      </c>
      <c r="AQ922" s="44">
        <f>IF(AO922="",0,AP922/LISTAS[[#This Row],[VENTA NETA]]-1)</f>
        <v>0</v>
      </c>
      <c r="AS922" s="39">
        <v>561.95370000000003</v>
      </c>
      <c r="AT922" s="48">
        <f>+LISTAS[[#This Row],[COSTO]]/AS922-1</f>
        <v>-0.22646652206400641</v>
      </c>
      <c r="BA922" t="s">
        <v>1327</v>
      </c>
      <c r="BB922" s="36"/>
    </row>
    <row r="923" spans="1:54" x14ac:dyDescent="0.35">
      <c r="A923" s="7" t="s">
        <v>1433</v>
      </c>
      <c r="B923" t="s">
        <v>1327</v>
      </c>
      <c r="C923">
        <v>65</v>
      </c>
      <c r="D923" t="s">
        <v>1434</v>
      </c>
      <c r="E923" s="2">
        <v>2825.48</v>
      </c>
      <c r="F923" s="7" t="str">
        <f>+_xlfn.XLOOKUP(LISTAS[[#This Row],[ID]],_01_CODIGOS_Y_COSTOS_xlsm[Producto y N°],_01_CODIGOS_Y_COSTOS_xlsm[FABRICA],"",0,1)</f>
        <v>OTIA</v>
      </c>
      <c r="G923" s="26">
        <f>LISTAS[[#This Row],[Precio]]*(1-0.46)</f>
        <v>1525.7592000000002</v>
      </c>
      <c r="H923" s="1">
        <f>+_xlfn.XLOOKUP(LISTAS[[#This Row],[ID]],_01_CODIGOS_Y_COSTOS_xlsm[Producto y N°],_01_CODIGOS_Y_COSTOS_xlsm[COSTO],0,0,1)</f>
        <v>520.91290000000004</v>
      </c>
      <c r="I923" s="27">
        <f>+IFERROR(LISTAS[[#This Row],[VENTA NETA]]/LISTAS[[#This Row],[COSTO]]-1,0)</f>
        <v>1.9290102049690074</v>
      </c>
      <c r="J923" s="50" t="str">
        <f>IFERROR(VLOOKUP(LISTAS[[#This Row],[ID]],_01_CODIGOS_Y_COSTOS_xlsm[[Producto y N°]:[CODIGO]],2,0),"")</f>
        <v>0401065</v>
      </c>
      <c r="O923" t="s">
        <v>1433</v>
      </c>
      <c r="AB923" s="12" t="str">
        <f>+LISTAS[[#This Row],[Codigo]]&amp;LISTAS[[#This Row],[Fabrica]]</f>
        <v>0401065OTIA</v>
      </c>
      <c r="AC923" s="13" t="str">
        <f>+LISTAS[[#This Row],[Codigo]]</f>
        <v>0401065</v>
      </c>
      <c r="AD923" s="13" t="str">
        <f>+LISTAS[[#This Row],[ID]]</f>
        <v>SEEGER DIN 47265</v>
      </c>
      <c r="AH923" s="36"/>
      <c r="AI923" s="37">
        <f>+LISTAS[[#This Row],[Precio]]+(LISTAS[[#This Row],[Precio]]*AH923)</f>
        <v>2825.48</v>
      </c>
      <c r="AJ923" s="38">
        <f t="shared" si="14"/>
        <v>1412.74</v>
      </c>
      <c r="AL923" s="35">
        <f>+AJ923/LISTAS[[#This Row],[COSTO]]-1</f>
        <v>1.7120464860824138</v>
      </c>
      <c r="AM923" t="str">
        <f>+LISTAS[[#This Row],[ID]]</f>
        <v>SEEGER DIN 47265</v>
      </c>
      <c r="AO923" s="43"/>
      <c r="AP923" s="39">
        <f>LISTAS[[#This Row],[COSTO]]+(LISTAS[[#This Row],[COSTO]]*AO923)</f>
        <v>520.91290000000004</v>
      </c>
      <c r="AQ923" s="44">
        <f>IF(AO923="",0,AP923/LISTAS[[#This Row],[VENTA NETA]]-1)</f>
        <v>0</v>
      </c>
      <c r="AS923" s="39">
        <v>673.42290000000003</v>
      </c>
      <c r="AT923" s="48">
        <f>+LISTAS[[#This Row],[COSTO]]/AS923-1</f>
        <v>-0.22646987502207006</v>
      </c>
      <c r="BA923" t="s">
        <v>1327</v>
      </c>
      <c r="BB923" s="36"/>
    </row>
    <row r="924" spans="1:54" x14ac:dyDescent="0.35">
      <c r="A924" s="7" t="s">
        <v>1435</v>
      </c>
      <c r="B924" t="s">
        <v>1327</v>
      </c>
      <c r="C924">
        <v>67</v>
      </c>
      <c r="D924" t="s">
        <v>1436</v>
      </c>
      <c r="E924" s="2">
        <v>3175.66</v>
      </c>
      <c r="F924" s="7" t="str">
        <f>+_xlfn.XLOOKUP(LISTAS[[#This Row],[ID]],_01_CODIGOS_Y_COSTOS_xlsm[Producto y N°],_01_CODIGOS_Y_COSTOS_xlsm[FABRICA],"",0,1)</f>
        <v>OTIA</v>
      </c>
      <c r="G924" s="26">
        <f>LISTAS[[#This Row],[Precio]]*(1-0.46)</f>
        <v>1714.8564000000001</v>
      </c>
      <c r="H924" s="1">
        <f>+_xlfn.XLOOKUP(LISTAS[[#This Row],[ID]],_01_CODIGOS_Y_COSTOS_xlsm[Producto y N°],_01_CODIGOS_Y_COSTOS_xlsm[COSTO],0,0,1)</f>
        <v>585.47349999999994</v>
      </c>
      <c r="I924" s="27">
        <f>+IFERROR(LISTAS[[#This Row],[VENTA NETA]]/LISTAS[[#This Row],[COSTO]]-1,0)</f>
        <v>1.9290077176849172</v>
      </c>
      <c r="J924" s="50" t="str">
        <f>IFERROR(VLOOKUP(LISTAS[[#This Row],[ID]],_01_CODIGOS_Y_COSTOS_xlsm[[Producto y N°]:[CODIGO]],2,0),"")</f>
        <v>0401067</v>
      </c>
      <c r="O924" t="s">
        <v>1435</v>
      </c>
      <c r="AB924" s="12" t="str">
        <f>+LISTAS[[#This Row],[Codigo]]&amp;LISTAS[[#This Row],[Fabrica]]</f>
        <v>0401067OTIA</v>
      </c>
      <c r="AC924" s="13" t="str">
        <f>+LISTAS[[#This Row],[Codigo]]</f>
        <v>0401067</v>
      </c>
      <c r="AD924" s="13" t="str">
        <f>+LISTAS[[#This Row],[ID]]</f>
        <v>SEEGER DIN 47267</v>
      </c>
      <c r="AH924" s="36"/>
      <c r="AI924" s="37">
        <f>+LISTAS[[#This Row],[Precio]]+(LISTAS[[#This Row],[Precio]]*AH924)</f>
        <v>3175.66</v>
      </c>
      <c r="AJ924" s="38">
        <f t="shared" si="14"/>
        <v>1587.83</v>
      </c>
      <c r="AL924" s="35">
        <f>+AJ924/LISTAS[[#This Row],[COSTO]]-1</f>
        <v>1.7120441830415896</v>
      </c>
      <c r="AM924" t="str">
        <f>+LISTAS[[#This Row],[ID]]</f>
        <v>SEEGER DIN 47267</v>
      </c>
      <c r="AO924" s="43"/>
      <c r="AP924" s="39">
        <f>LISTAS[[#This Row],[COSTO]]+(LISTAS[[#This Row],[COSTO]]*AO924)</f>
        <v>585.47349999999994</v>
      </c>
      <c r="AQ924" s="44">
        <f>IF(AO924="",0,AP924/LISTAS[[#This Row],[VENTA NETA]]-1)</f>
        <v>0</v>
      </c>
      <c r="AS924" s="39">
        <v>756.8845</v>
      </c>
      <c r="AT924" s="48">
        <f>+LISTAS[[#This Row],[COSTO]]/AS924-1</f>
        <v>-0.22646916405343231</v>
      </c>
      <c r="BA924" t="s">
        <v>1327</v>
      </c>
      <c r="BB924" s="36"/>
    </row>
    <row r="925" spans="1:54" x14ac:dyDescent="0.35">
      <c r="A925" s="7" t="s">
        <v>1437</v>
      </c>
      <c r="B925" t="s">
        <v>1327</v>
      </c>
      <c r="C925">
        <v>68</v>
      </c>
      <c r="D925" t="s">
        <v>1438</v>
      </c>
      <c r="E925" s="2">
        <v>3368.17</v>
      </c>
      <c r="F925" s="7" t="str">
        <f>+_xlfn.XLOOKUP(LISTAS[[#This Row],[ID]],_01_CODIGOS_Y_COSTOS_xlsm[Producto y N°],_01_CODIGOS_Y_COSTOS_xlsm[FABRICA],"",0,1)</f>
        <v>OTIA</v>
      </c>
      <c r="G925" s="26">
        <f>LISTAS[[#This Row],[Precio]]*(1-0.46)</f>
        <v>1818.8118000000002</v>
      </c>
      <c r="H925" s="1">
        <f>+_xlfn.XLOOKUP(LISTAS[[#This Row],[ID]],_01_CODIGOS_Y_COSTOS_xlsm[Producto y N°],_01_CODIGOS_Y_COSTOS_xlsm[COSTO],0,0,1)</f>
        <v>620.96600000000001</v>
      </c>
      <c r="I925" s="27">
        <f>+IFERROR(LISTAS[[#This Row],[VENTA NETA]]/LISTAS[[#This Row],[COSTO]]-1,0)</f>
        <v>1.9290038424003892</v>
      </c>
      <c r="J925" s="50" t="str">
        <f>IFERROR(VLOOKUP(LISTAS[[#This Row],[ID]],_01_CODIGOS_Y_COSTOS_xlsm[[Producto y N°]:[CODIGO]],2,0),"")</f>
        <v>0401068</v>
      </c>
      <c r="O925" t="s">
        <v>1437</v>
      </c>
      <c r="AB925" s="12" t="str">
        <f>+LISTAS[[#This Row],[Codigo]]&amp;LISTAS[[#This Row],[Fabrica]]</f>
        <v>0401068OTIA</v>
      </c>
      <c r="AC925" s="13" t="str">
        <f>+LISTAS[[#This Row],[Codigo]]</f>
        <v>0401068</v>
      </c>
      <c r="AD925" s="13" t="str">
        <f>+LISTAS[[#This Row],[ID]]</f>
        <v>SEEGER DIN 47268</v>
      </c>
      <c r="AH925" s="36"/>
      <c r="AI925" s="37">
        <f>+LISTAS[[#This Row],[Precio]]+(LISTAS[[#This Row],[Precio]]*AH925)</f>
        <v>3368.17</v>
      </c>
      <c r="AJ925" s="38">
        <f t="shared" si="14"/>
        <v>1684.085</v>
      </c>
      <c r="AL925" s="35">
        <f>+AJ925/LISTAS[[#This Row],[COSTO]]-1</f>
        <v>1.7120405948151749</v>
      </c>
      <c r="AM925" t="str">
        <f>+LISTAS[[#This Row],[ID]]</f>
        <v>SEEGER DIN 47268</v>
      </c>
      <c r="AO925" s="43"/>
      <c r="AP925" s="39">
        <f>LISTAS[[#This Row],[COSTO]]+(LISTAS[[#This Row],[COSTO]]*AO925)</f>
        <v>620.96600000000001</v>
      </c>
      <c r="AQ925" s="44">
        <f>IF(AO925="",0,AP925/LISTAS[[#This Row],[VENTA NETA]]-1)</f>
        <v>0</v>
      </c>
      <c r="AS925" s="39">
        <v>802.7681</v>
      </c>
      <c r="AT925" s="48">
        <f>+LISTAS[[#This Row],[COSTO]]/AS925-1</f>
        <v>-0.2264690139032679</v>
      </c>
      <c r="BA925" t="s">
        <v>1327</v>
      </c>
      <c r="BB925" s="36"/>
    </row>
    <row r="926" spans="1:54" x14ac:dyDescent="0.35">
      <c r="A926" s="7" t="s">
        <v>1439</v>
      </c>
      <c r="B926" t="s">
        <v>1327</v>
      </c>
      <c r="C926">
        <v>70</v>
      </c>
      <c r="D926" t="s">
        <v>1440</v>
      </c>
      <c r="E926" s="2">
        <v>3368.17</v>
      </c>
      <c r="F926" s="7" t="str">
        <f>+_xlfn.XLOOKUP(LISTAS[[#This Row],[ID]],_01_CODIGOS_Y_COSTOS_xlsm[Producto y N°],_01_CODIGOS_Y_COSTOS_xlsm[FABRICA],"",0,1)</f>
        <v>OTIA</v>
      </c>
      <c r="G926" s="26">
        <f>LISTAS[[#This Row],[Precio]]*(1-0.46)</f>
        <v>1818.8118000000002</v>
      </c>
      <c r="H926" s="1">
        <f>+_xlfn.XLOOKUP(LISTAS[[#This Row],[ID]],_01_CODIGOS_Y_COSTOS_xlsm[Producto y N°],_01_CODIGOS_Y_COSTOS_xlsm[COSTO],0,0,1)</f>
        <v>620.96600000000001</v>
      </c>
      <c r="I926" s="27">
        <f>+IFERROR(LISTAS[[#This Row],[VENTA NETA]]/LISTAS[[#This Row],[COSTO]]-1,0)</f>
        <v>1.9290038424003892</v>
      </c>
      <c r="J926" s="50" t="str">
        <f>IFERROR(VLOOKUP(LISTAS[[#This Row],[ID]],_01_CODIGOS_Y_COSTOS_xlsm[[Producto y N°]:[CODIGO]],2,0),"")</f>
        <v>0401070</v>
      </c>
      <c r="O926" t="s">
        <v>1439</v>
      </c>
      <c r="AB926" s="12" t="str">
        <f>+LISTAS[[#This Row],[Codigo]]&amp;LISTAS[[#This Row],[Fabrica]]</f>
        <v>0401070OTIA</v>
      </c>
      <c r="AC926" s="13" t="str">
        <f>+LISTAS[[#This Row],[Codigo]]</f>
        <v>0401070</v>
      </c>
      <c r="AD926" s="13" t="str">
        <f>+LISTAS[[#This Row],[ID]]</f>
        <v>SEEGER DIN 47270</v>
      </c>
      <c r="AH926" s="36"/>
      <c r="AI926" s="37">
        <f>+LISTAS[[#This Row],[Precio]]+(LISTAS[[#This Row],[Precio]]*AH926)</f>
        <v>3368.17</v>
      </c>
      <c r="AJ926" s="38">
        <f t="shared" si="14"/>
        <v>1684.085</v>
      </c>
      <c r="AL926" s="35">
        <f>+AJ926/LISTAS[[#This Row],[COSTO]]-1</f>
        <v>1.7120405948151749</v>
      </c>
      <c r="AM926" t="str">
        <f>+LISTAS[[#This Row],[ID]]</f>
        <v>SEEGER DIN 47270</v>
      </c>
      <c r="AO926" s="43"/>
      <c r="AP926" s="39">
        <f>LISTAS[[#This Row],[COSTO]]+(LISTAS[[#This Row],[COSTO]]*AO926)</f>
        <v>620.96600000000001</v>
      </c>
      <c r="AQ926" s="44">
        <f>IF(AO926="",0,AP926/LISTAS[[#This Row],[VENTA NETA]]-1)</f>
        <v>0</v>
      </c>
      <c r="AS926" s="39">
        <v>802.7681</v>
      </c>
      <c r="AT926" s="48">
        <f>+LISTAS[[#This Row],[COSTO]]/AS926-1</f>
        <v>-0.2264690139032679</v>
      </c>
      <c r="BA926" t="s">
        <v>1327</v>
      </c>
      <c r="BB926" s="36"/>
    </row>
    <row r="927" spans="1:54" x14ac:dyDescent="0.35">
      <c r="A927" s="7" t="s">
        <v>4766</v>
      </c>
      <c r="B927" t="s">
        <v>1327</v>
      </c>
      <c r="C927">
        <v>72</v>
      </c>
      <c r="D927" t="s">
        <v>4767</v>
      </c>
      <c r="E927" s="2">
        <v>5246.3</v>
      </c>
      <c r="F927" s="7" t="str">
        <f>+_xlfn.XLOOKUP(LISTAS[[#This Row],[ID]],_01_CODIGOS_Y_COSTOS_xlsm[Producto y N°],_01_CODIGOS_Y_COSTOS_xlsm[FABRICA],"",0,1)</f>
        <v>OTIA</v>
      </c>
      <c r="G927" s="26">
        <f>LISTAS[[#This Row],[Precio]]*(1-0.46)</f>
        <v>2833.0020000000004</v>
      </c>
      <c r="H927" s="1">
        <f>+_xlfn.XLOOKUP(LISTAS[[#This Row],[ID]],_01_CODIGOS_Y_COSTOS_xlsm[Producto y N°],_01_CODIGOS_Y_COSTOS_xlsm[COSTO],0,0,1)</f>
        <v>603.58500000000004</v>
      </c>
      <c r="I927" s="27">
        <f>+IFERROR(LISTAS[[#This Row],[VENTA NETA]]/LISTAS[[#This Row],[COSTO]]-1,0)</f>
        <v>3.6936255871169763</v>
      </c>
      <c r="J927" s="50" t="str">
        <f>IFERROR(VLOOKUP(LISTAS[[#This Row],[ID]],_01_CODIGOS_Y_COSTOS_xlsm[[Producto y N°]:[CODIGO]],2,0),"")</f>
        <v>0401072</v>
      </c>
      <c r="O927" t="s">
        <v>4766</v>
      </c>
      <c r="AB927" s="12" t="str">
        <f>+LISTAS[[#This Row],[Codigo]]&amp;LISTAS[[#This Row],[Fabrica]]</f>
        <v>0401072OTIA</v>
      </c>
      <c r="AC927" s="13" t="str">
        <f>+LISTAS[[#This Row],[Codigo]]</f>
        <v>0401072</v>
      </c>
      <c r="AD927" s="13" t="str">
        <f>+LISTAS[[#This Row],[ID]]</f>
        <v>SEEGER DIN 47272</v>
      </c>
      <c r="AH927" s="36"/>
      <c r="AI927" s="37">
        <f>+LISTAS[[#This Row],[Precio]]+(LISTAS[[#This Row],[Precio]]*AH927)</f>
        <v>5246.3</v>
      </c>
      <c r="AJ927" s="38">
        <f t="shared" si="14"/>
        <v>2623.15</v>
      </c>
      <c r="AL927" s="35">
        <f>+AJ927/LISTAS[[#This Row],[COSTO]]-1</f>
        <v>3.3459496177009038</v>
      </c>
      <c r="AM927" t="str">
        <f>+LISTAS[[#This Row],[ID]]</f>
        <v>SEEGER DIN 47272</v>
      </c>
      <c r="AO927" s="43"/>
      <c r="AP927" s="39">
        <f>LISTAS[[#This Row],[COSTO]]+(LISTAS[[#This Row],[COSTO]]*AO927)</f>
        <v>603.58500000000004</v>
      </c>
      <c r="AQ927" s="44">
        <f>IF(AO927="",0,AP927/LISTAS[[#This Row],[VENTA NETA]]-1)</f>
        <v>0</v>
      </c>
      <c r="AS927" s="39">
        <v>792.173</v>
      </c>
      <c r="AT927" s="48">
        <f>+LISTAS[[#This Row],[COSTO]]/AS927-1</f>
        <v>-0.238064160227627</v>
      </c>
      <c r="BA927" t="s">
        <v>1327</v>
      </c>
      <c r="BB927" s="36"/>
    </row>
    <row r="928" spans="1:54" x14ac:dyDescent="0.35">
      <c r="A928" s="7" t="s">
        <v>1441</v>
      </c>
      <c r="B928" t="s">
        <v>1327</v>
      </c>
      <c r="C928">
        <v>75</v>
      </c>
      <c r="D928" t="s">
        <v>1442</v>
      </c>
      <c r="E928" s="2">
        <v>3354.87</v>
      </c>
      <c r="F928" s="7" t="str">
        <f>+_xlfn.XLOOKUP(LISTAS[[#This Row],[ID]],_01_CODIGOS_Y_COSTOS_xlsm[Producto y N°],_01_CODIGOS_Y_COSTOS_xlsm[FABRICA],"",0,1)</f>
        <v>OTIA</v>
      </c>
      <c r="G928" s="26">
        <f>LISTAS[[#This Row],[Precio]]*(1-0.46)</f>
        <v>1811.6298000000002</v>
      </c>
      <c r="H928" s="1">
        <f>+_xlfn.XLOOKUP(LISTAS[[#This Row],[ID]],_01_CODIGOS_Y_COSTOS_xlsm[Producto y N°],_01_CODIGOS_Y_COSTOS_xlsm[COSTO],0,0,1)</f>
        <v>618.50580000000002</v>
      </c>
      <c r="I928" s="27">
        <f>+IFERROR(LISTAS[[#This Row],[VENTA NETA]]/LISTAS[[#This Row],[COSTO]]-1,0)</f>
        <v>1.9290425409106917</v>
      </c>
      <c r="J928" s="50" t="str">
        <f>IFERROR(VLOOKUP(LISTAS[[#This Row],[ID]],_01_CODIGOS_Y_COSTOS_xlsm[[Producto y N°]:[CODIGO]],2,0),"")</f>
        <v>0401075</v>
      </c>
      <c r="O928" t="s">
        <v>1441</v>
      </c>
      <c r="AB928" s="12" t="str">
        <f>+LISTAS[[#This Row],[Codigo]]&amp;LISTAS[[#This Row],[Fabrica]]</f>
        <v>0401075OTIA</v>
      </c>
      <c r="AC928" s="13" t="str">
        <f>+LISTAS[[#This Row],[Codigo]]</f>
        <v>0401075</v>
      </c>
      <c r="AD928" s="13" t="str">
        <f>+LISTAS[[#This Row],[ID]]</f>
        <v>SEEGER DIN 47275</v>
      </c>
      <c r="AH928" s="36"/>
      <c r="AI928" s="37">
        <f>+LISTAS[[#This Row],[Precio]]+(LISTAS[[#This Row],[Precio]]*AH928)</f>
        <v>3354.87</v>
      </c>
      <c r="AJ928" s="38">
        <f t="shared" si="14"/>
        <v>1677.4349999999999</v>
      </c>
      <c r="AL928" s="35">
        <f>+AJ928/LISTAS[[#This Row],[COSTO]]-1</f>
        <v>1.7120764267691588</v>
      </c>
      <c r="AM928" t="str">
        <f>+LISTAS[[#This Row],[ID]]</f>
        <v>SEEGER DIN 47275</v>
      </c>
      <c r="AO928" s="43"/>
      <c r="AP928" s="39">
        <f>LISTAS[[#This Row],[COSTO]]+(LISTAS[[#This Row],[COSTO]]*AO928)</f>
        <v>618.50580000000002</v>
      </c>
      <c r="AQ928" s="44">
        <f>IF(AO928="",0,AP928/LISTAS[[#This Row],[VENTA NETA]]-1)</f>
        <v>0</v>
      </c>
      <c r="AS928" s="39">
        <v>799.59130000000005</v>
      </c>
      <c r="AT928" s="48">
        <f>+LISTAS[[#This Row],[COSTO]]/AS928-1</f>
        <v>-0.22647257417633238</v>
      </c>
      <c r="BA928" t="s">
        <v>1327</v>
      </c>
      <c r="BB928" s="36"/>
    </row>
    <row r="929" spans="1:54" x14ac:dyDescent="0.35">
      <c r="A929" s="7" t="s">
        <v>1443</v>
      </c>
      <c r="B929" t="s">
        <v>1327</v>
      </c>
      <c r="C929">
        <v>80</v>
      </c>
      <c r="D929" t="s">
        <v>1444</v>
      </c>
      <c r="E929" s="2">
        <v>7870.65</v>
      </c>
      <c r="F929" s="7" t="str">
        <f>+_xlfn.XLOOKUP(LISTAS[[#This Row],[ID]],_01_CODIGOS_Y_COSTOS_xlsm[Producto y N°],_01_CODIGOS_Y_COSTOS_xlsm[FABRICA],"",0,1)</f>
        <v>OTIA</v>
      </c>
      <c r="G929" s="26">
        <f>LISTAS[[#This Row],[Precio]]*(1-0.46)</f>
        <v>4250.1509999999998</v>
      </c>
      <c r="H929" s="1">
        <f>+_xlfn.XLOOKUP(LISTAS[[#This Row],[ID]],_01_CODIGOS_Y_COSTOS_xlsm[Producto y N°],_01_CODIGOS_Y_COSTOS_xlsm[COSTO],0,0,1)</f>
        <v>686.12819999999999</v>
      </c>
      <c r="I929" s="27">
        <f>+IFERROR(LISTAS[[#This Row],[VENTA NETA]]/LISTAS[[#This Row],[COSTO]]-1,0)</f>
        <v>5.1943977816390579</v>
      </c>
      <c r="J929" s="50" t="str">
        <f>IFERROR(VLOOKUP(LISTAS[[#This Row],[ID]],_01_CODIGOS_Y_COSTOS_xlsm[[Producto y N°]:[CODIGO]],2,0),"")</f>
        <v>0401080</v>
      </c>
      <c r="O929" t="s">
        <v>1443</v>
      </c>
      <c r="AB929" s="12" t="str">
        <f>+LISTAS[[#This Row],[Codigo]]&amp;LISTAS[[#This Row],[Fabrica]]</f>
        <v>0401080OTIA</v>
      </c>
      <c r="AC929" s="13" t="str">
        <f>+LISTAS[[#This Row],[Codigo]]</f>
        <v>0401080</v>
      </c>
      <c r="AD929" s="13" t="str">
        <f>+LISTAS[[#This Row],[ID]]</f>
        <v>SEEGER DIN 47280</v>
      </c>
      <c r="AH929" s="36"/>
      <c r="AI929" s="37">
        <f>+LISTAS[[#This Row],[Precio]]+(LISTAS[[#This Row],[Precio]]*AH929)</f>
        <v>7870.65</v>
      </c>
      <c r="AJ929" s="38">
        <f t="shared" si="14"/>
        <v>3935.3249999999998</v>
      </c>
      <c r="AL929" s="35">
        <f>+AJ929/LISTAS[[#This Row],[COSTO]]-1</f>
        <v>4.7355535015176464</v>
      </c>
      <c r="AM929" t="str">
        <f>+LISTAS[[#This Row],[ID]]</f>
        <v>SEEGER DIN 47280</v>
      </c>
      <c r="AO929" s="43"/>
      <c r="AP929" s="39">
        <f>LISTAS[[#This Row],[COSTO]]+(LISTAS[[#This Row],[COSTO]]*AO929)</f>
        <v>686.12819999999999</v>
      </c>
      <c r="AQ929" s="44">
        <f>IF(AO929="",0,AP929/LISTAS[[#This Row],[VENTA NETA]]-1)</f>
        <v>0</v>
      </c>
      <c r="AS929" s="39">
        <v>887.00819999999999</v>
      </c>
      <c r="AT929" s="48">
        <f>+LISTAS[[#This Row],[COSTO]]/AS929-1</f>
        <v>-0.22646915778230681</v>
      </c>
      <c r="BA929" t="s">
        <v>1327</v>
      </c>
      <c r="BB929" s="36"/>
    </row>
    <row r="930" spans="1:54" x14ac:dyDescent="0.35">
      <c r="A930" s="7" t="s">
        <v>6092</v>
      </c>
      <c r="B930" t="s">
        <v>1327</v>
      </c>
      <c r="C930">
        <v>82</v>
      </c>
      <c r="D930" t="s">
        <v>6093</v>
      </c>
      <c r="E930" s="2">
        <v>3909.94</v>
      </c>
      <c r="F930" s="7" t="str">
        <f>+_xlfn.XLOOKUP(LISTAS[[#This Row],[ID]],_01_CODIGOS_Y_COSTOS_xlsm[Producto y N°],_01_CODIGOS_Y_COSTOS_xlsm[FABRICA],"",0,1)</f>
        <v>OTIA</v>
      </c>
      <c r="G930" s="26">
        <f>LISTAS[[#This Row],[Precio]]*(1-0.46)</f>
        <v>2111.3676</v>
      </c>
      <c r="H930" s="1">
        <f>+_xlfn.XLOOKUP(LISTAS[[#This Row],[ID]],_01_CODIGOS_Y_COSTOS_xlsm[Producto y N°],_01_CODIGOS_Y_COSTOS_xlsm[COSTO],0,0,1)</f>
        <v>720.827</v>
      </c>
      <c r="I930" s="27">
        <f>+IFERROR(LISTAS[[#This Row],[VENTA NETA]]/LISTAS[[#This Row],[COSTO]]-1,0)</f>
        <v>1.9290906139753368</v>
      </c>
      <c r="J930" s="50" t="str">
        <f>IFERROR(VLOOKUP(LISTAS[[#This Row],[ID]],_01_CODIGOS_Y_COSTOS_xlsm[[Producto y N°]:[CODIGO]],2,0),"")</f>
        <v>0401082</v>
      </c>
      <c r="O930" t="s">
        <v>6092</v>
      </c>
      <c r="AB930" s="12" t="str">
        <f>+LISTAS[[#This Row],[Codigo]]&amp;LISTAS[[#This Row],[Fabrica]]</f>
        <v>0401082OTIA</v>
      </c>
      <c r="AC930" s="13" t="str">
        <f>+LISTAS[[#This Row],[Codigo]]</f>
        <v>0401082</v>
      </c>
      <c r="AD930" s="13" t="str">
        <f>+LISTAS[[#This Row],[ID]]</f>
        <v>SEEGER DIN 47282</v>
      </c>
      <c r="AH930" s="36"/>
      <c r="AI930" s="37">
        <f>+LISTAS[[#This Row],[Precio]]+(LISTAS[[#This Row],[Precio]]*AH930)</f>
        <v>3909.94</v>
      </c>
      <c r="AJ930" s="38">
        <f t="shared" si="14"/>
        <v>1954.97</v>
      </c>
      <c r="AL930" s="35">
        <f>+AJ930/LISTAS[[#This Row],[COSTO]]-1</f>
        <v>1.7121209388660525</v>
      </c>
      <c r="AM930" t="str">
        <f>+LISTAS[[#This Row],[ID]]</f>
        <v>SEEGER DIN 47282</v>
      </c>
      <c r="AO930" s="43"/>
      <c r="AP930" s="39">
        <f>LISTAS[[#This Row],[COSTO]]+(LISTAS[[#This Row],[COSTO]]*AO930)</f>
        <v>720.827</v>
      </c>
      <c r="AQ930" s="44">
        <f>IF(AO930="",0,AP930/LISTAS[[#This Row],[VENTA NETA]]-1)</f>
        <v>0</v>
      </c>
      <c r="AS930" s="39">
        <v>931.86720000000003</v>
      </c>
      <c r="AT930" s="48">
        <f>+LISTAS[[#This Row],[COSTO]]/AS930-1</f>
        <v>-0.22647025241364871</v>
      </c>
      <c r="BA930" t="s">
        <v>1327</v>
      </c>
      <c r="BB930" s="36"/>
    </row>
    <row r="931" spans="1:54" x14ac:dyDescent="0.35">
      <c r="A931" s="7" t="s">
        <v>6094</v>
      </c>
      <c r="B931" t="s">
        <v>1327</v>
      </c>
      <c r="C931">
        <v>85</v>
      </c>
      <c r="D931" t="s">
        <v>6095</v>
      </c>
      <c r="E931" s="2">
        <v>4583.25</v>
      </c>
      <c r="F931" s="7" t="str">
        <f>+_xlfn.XLOOKUP(LISTAS[[#This Row],[ID]],_01_CODIGOS_Y_COSTOS_xlsm[Producto y N°],_01_CODIGOS_Y_COSTOS_xlsm[FABRICA],"",0,1)</f>
        <v>OTIA</v>
      </c>
      <c r="G931" s="26">
        <f>LISTAS[[#This Row],[Precio]]*(1-0.46)</f>
        <v>2474.9550000000004</v>
      </c>
      <c r="H931" s="1">
        <f>+_xlfn.XLOOKUP(LISTAS[[#This Row],[ID]],_01_CODIGOS_Y_COSTOS_xlsm[Producto y N°],_01_CODIGOS_Y_COSTOS_xlsm[COSTO],0,0,1)</f>
        <v>844.97770000000003</v>
      </c>
      <c r="I931" s="27">
        <f>+IFERROR(LISTAS[[#This Row],[VENTA NETA]]/LISTAS[[#This Row],[COSTO]]-1,0)</f>
        <v>1.9290181267505644</v>
      </c>
      <c r="J931" s="50" t="str">
        <f>IFERROR(VLOOKUP(LISTAS[[#This Row],[ID]],_01_CODIGOS_Y_COSTOS_xlsm[[Producto y N°]:[CODIGO]],2,0),"")</f>
        <v>0401085</v>
      </c>
      <c r="O931" t="s">
        <v>6094</v>
      </c>
      <c r="AB931" s="12" t="str">
        <f>+LISTAS[[#This Row],[Codigo]]&amp;LISTAS[[#This Row],[Fabrica]]</f>
        <v>0401085OTIA</v>
      </c>
      <c r="AC931" s="13" t="str">
        <f>+LISTAS[[#This Row],[Codigo]]</f>
        <v>0401085</v>
      </c>
      <c r="AD931" s="13" t="str">
        <f>+LISTAS[[#This Row],[ID]]</f>
        <v>SEEGER DIN 47285</v>
      </c>
      <c r="AH931" s="36"/>
      <c r="AI931" s="37">
        <f>+LISTAS[[#This Row],[Precio]]+(LISTAS[[#This Row],[Precio]]*AH931)</f>
        <v>4583.25</v>
      </c>
      <c r="AJ931" s="38">
        <f t="shared" si="14"/>
        <v>2291.625</v>
      </c>
      <c r="AL931" s="35">
        <f>+AJ931/LISTAS[[#This Row],[COSTO]]-1</f>
        <v>1.7120538210653371</v>
      </c>
      <c r="AM931" t="str">
        <f>+LISTAS[[#This Row],[ID]]</f>
        <v>SEEGER DIN 47285</v>
      </c>
      <c r="AO931" s="43"/>
      <c r="AP931" s="39">
        <f>LISTAS[[#This Row],[COSTO]]+(LISTAS[[#This Row],[COSTO]]*AO931)</f>
        <v>844.97770000000003</v>
      </c>
      <c r="AQ931" s="44">
        <f>IF(AO931="",0,AP931/LISTAS[[#This Row],[VENTA NETA]]-1)</f>
        <v>0</v>
      </c>
      <c r="AS931" s="39">
        <v>1092.3681999999999</v>
      </c>
      <c r="AT931" s="48">
        <f>+LISTAS[[#This Row],[COSTO]]/AS931-1</f>
        <v>-0.22647171530624921</v>
      </c>
      <c r="BA931" t="s">
        <v>1327</v>
      </c>
      <c r="BB931" s="36"/>
    </row>
    <row r="932" spans="1:54" x14ac:dyDescent="0.35">
      <c r="A932" s="7" t="s">
        <v>6096</v>
      </c>
      <c r="B932" t="s">
        <v>1327</v>
      </c>
      <c r="C932">
        <v>89</v>
      </c>
      <c r="D932" t="s">
        <v>6097</v>
      </c>
      <c r="E932" s="2">
        <v>5300.78</v>
      </c>
      <c r="F932" s="7" t="str">
        <f>+_xlfn.XLOOKUP(LISTAS[[#This Row],[ID]],_01_CODIGOS_Y_COSTOS_xlsm[Producto y N°],_01_CODIGOS_Y_COSTOS_xlsm[FABRICA],"",0,1)</f>
        <v>OTIA</v>
      </c>
      <c r="G932" s="26">
        <f>LISTAS[[#This Row],[Precio]]*(1-0.46)</f>
        <v>2862.4212000000002</v>
      </c>
      <c r="H932" s="1">
        <f>+_xlfn.XLOOKUP(LISTAS[[#This Row],[ID]],_01_CODIGOS_Y_COSTOS_xlsm[Producto y N°],_01_CODIGOS_Y_COSTOS_xlsm[COSTO],0,0,1)</f>
        <v>977.26520000000005</v>
      </c>
      <c r="I932" s="27">
        <f>+IFERROR(LISTAS[[#This Row],[VENTA NETA]]/LISTAS[[#This Row],[COSTO]]-1,0)</f>
        <v>1.9290116950854284</v>
      </c>
      <c r="J932" s="50" t="str">
        <f>IFERROR(VLOOKUP(LISTAS[[#This Row],[ID]],_01_CODIGOS_Y_COSTOS_xlsm[[Producto y N°]:[CODIGO]],2,0),"")</f>
        <v>0401087</v>
      </c>
      <c r="O932" t="s">
        <v>6096</v>
      </c>
      <c r="AB932" s="12" t="str">
        <f>+LISTAS[[#This Row],[Codigo]]&amp;LISTAS[[#This Row],[Fabrica]]</f>
        <v>0401087OTIA</v>
      </c>
      <c r="AC932" s="13" t="str">
        <f>+LISTAS[[#This Row],[Codigo]]</f>
        <v>0401087</v>
      </c>
      <c r="AD932" s="13" t="str">
        <f>+LISTAS[[#This Row],[ID]]</f>
        <v>SEEGER DIN 47289</v>
      </c>
      <c r="AH932" s="36"/>
      <c r="AI932" s="37">
        <f>+LISTAS[[#This Row],[Precio]]+(LISTAS[[#This Row],[Precio]]*AH932)</f>
        <v>5300.78</v>
      </c>
      <c r="AJ932" s="38">
        <f t="shared" si="14"/>
        <v>2650.39</v>
      </c>
      <c r="AL932" s="35">
        <f>+AJ932/LISTAS[[#This Row],[COSTO]]-1</f>
        <v>1.7120478658198408</v>
      </c>
      <c r="AM932" t="str">
        <f>+LISTAS[[#This Row],[ID]]</f>
        <v>SEEGER DIN 47289</v>
      </c>
      <c r="AO932" s="43"/>
      <c r="AP932" s="39">
        <f>LISTAS[[#This Row],[COSTO]]+(LISTAS[[#This Row],[COSTO]]*AO932)</f>
        <v>977.26520000000005</v>
      </c>
      <c r="AQ932" s="44">
        <f>IF(AO932="",0,AP932/LISTAS[[#This Row],[VENTA NETA]]-1)</f>
        <v>0</v>
      </c>
      <c r="AS932" s="39">
        <v>1263.3841</v>
      </c>
      <c r="AT932" s="48">
        <f>+LISTAS[[#This Row],[COSTO]]/AS932-1</f>
        <v>-0.22647023973152736</v>
      </c>
      <c r="BA932" t="s">
        <v>1327</v>
      </c>
      <c r="BB932" s="36"/>
    </row>
    <row r="933" spans="1:54" x14ac:dyDescent="0.35">
      <c r="A933" s="7" t="s">
        <v>1445</v>
      </c>
      <c r="B933" t="s">
        <v>1327</v>
      </c>
      <c r="C933">
        <v>95</v>
      </c>
      <c r="D933" t="s">
        <v>1446</v>
      </c>
      <c r="E933" s="2">
        <v>5300.78</v>
      </c>
      <c r="F933" s="7" t="str">
        <f>+_xlfn.XLOOKUP(LISTAS[[#This Row],[ID]],_01_CODIGOS_Y_COSTOS_xlsm[Producto y N°],_01_CODIGOS_Y_COSTOS_xlsm[FABRICA],"",0,1)</f>
        <v>OTIA</v>
      </c>
      <c r="G933" s="26">
        <f>LISTAS[[#This Row],[Precio]]*(1-0.46)</f>
        <v>2862.4212000000002</v>
      </c>
      <c r="H933" s="1">
        <f>+_xlfn.XLOOKUP(LISTAS[[#This Row],[ID]],_01_CODIGOS_Y_COSTOS_xlsm[Producto y N°],_01_CODIGOS_Y_COSTOS_xlsm[COSTO],0,0,1)</f>
        <v>977.26520000000005</v>
      </c>
      <c r="I933" s="27">
        <f>+IFERROR(LISTAS[[#This Row],[VENTA NETA]]/LISTAS[[#This Row],[COSTO]]-1,0)</f>
        <v>1.9290116950854284</v>
      </c>
      <c r="J933" s="50" t="str">
        <f>IFERROR(VLOOKUP(LISTAS[[#This Row],[ID]],_01_CODIGOS_Y_COSTOS_xlsm[[Producto y N°]:[CODIGO]],2,0),"")</f>
        <v>0401095</v>
      </c>
      <c r="O933" t="s">
        <v>1445</v>
      </c>
      <c r="AB933" s="12" t="str">
        <f>+LISTAS[[#This Row],[Codigo]]&amp;LISTAS[[#This Row],[Fabrica]]</f>
        <v>0401095OTIA</v>
      </c>
      <c r="AC933" s="13" t="str">
        <f>+LISTAS[[#This Row],[Codigo]]</f>
        <v>0401095</v>
      </c>
      <c r="AD933" s="13" t="str">
        <f>+LISTAS[[#This Row],[ID]]</f>
        <v>SEEGER DIN 47295</v>
      </c>
      <c r="AH933" s="36"/>
      <c r="AI933" s="37">
        <f>+LISTAS[[#This Row],[Precio]]+(LISTAS[[#This Row],[Precio]]*AH933)</f>
        <v>5300.78</v>
      </c>
      <c r="AJ933" s="38">
        <f t="shared" si="14"/>
        <v>2650.39</v>
      </c>
      <c r="AL933" s="35">
        <f>+AJ933/LISTAS[[#This Row],[COSTO]]-1</f>
        <v>1.7120478658198408</v>
      </c>
      <c r="AM933" t="str">
        <f>+LISTAS[[#This Row],[ID]]</f>
        <v>SEEGER DIN 47295</v>
      </c>
      <c r="AO933" s="43"/>
      <c r="AP933" s="39">
        <f>LISTAS[[#This Row],[COSTO]]+(LISTAS[[#This Row],[COSTO]]*AO933)</f>
        <v>977.26520000000005</v>
      </c>
      <c r="AQ933" s="44">
        <f>IF(AO933="",0,AP933/LISTAS[[#This Row],[VENTA NETA]]-1)</f>
        <v>0</v>
      </c>
      <c r="AS933" s="39">
        <v>1263.3841</v>
      </c>
      <c r="AT933" s="48">
        <f>+LISTAS[[#This Row],[COSTO]]/AS933-1</f>
        <v>-0.22647023973152736</v>
      </c>
      <c r="BA933" t="s">
        <v>1327</v>
      </c>
      <c r="BB933" s="36"/>
    </row>
    <row r="934" spans="1:54" x14ac:dyDescent="0.35">
      <c r="A934" s="7" t="s">
        <v>1447</v>
      </c>
      <c r="B934" t="s">
        <v>1327</v>
      </c>
      <c r="C934">
        <v>100</v>
      </c>
      <c r="D934" t="s">
        <v>1448</v>
      </c>
      <c r="E934" s="2">
        <v>6091.04</v>
      </c>
      <c r="F934" s="7" t="str">
        <f>+_xlfn.XLOOKUP(LISTAS[[#This Row],[ID]],_01_CODIGOS_Y_COSTOS_xlsm[Producto y N°],_01_CODIGOS_Y_COSTOS_xlsm[FABRICA],"",0,1)</f>
        <v>OTIA</v>
      </c>
      <c r="G934" s="26">
        <f>LISTAS[[#This Row],[Precio]]*(1-0.46)</f>
        <v>3289.1616000000004</v>
      </c>
      <c r="H934" s="1">
        <f>+_xlfn.XLOOKUP(LISTAS[[#This Row],[ID]],_01_CODIGOS_Y_COSTOS_xlsm[Producto y N°],_01_CODIGOS_Y_COSTOS_xlsm[COSTO],0,0,1)</f>
        <v>1122.9527</v>
      </c>
      <c r="I934" s="27">
        <f>+IFERROR(LISTAS[[#This Row],[VENTA NETA]]/LISTAS[[#This Row],[COSTO]]-1,0)</f>
        <v>1.9290295129972974</v>
      </c>
      <c r="J934" s="50" t="str">
        <f>IFERROR(VLOOKUP(LISTAS[[#This Row],[ID]],_01_CODIGOS_Y_COSTOS_xlsm[[Producto y N°]:[CODIGO]],2,0),"")</f>
        <v>0401100</v>
      </c>
      <c r="O934" t="s">
        <v>1447</v>
      </c>
      <c r="AB934" s="12" t="str">
        <f>+LISTAS[[#This Row],[Codigo]]&amp;LISTAS[[#This Row],[Fabrica]]</f>
        <v>0401100OTIA</v>
      </c>
      <c r="AC934" s="13" t="str">
        <f>+LISTAS[[#This Row],[Codigo]]</f>
        <v>0401100</v>
      </c>
      <c r="AD934" s="13" t="str">
        <f>+LISTAS[[#This Row],[ID]]</f>
        <v>SEEGER DIN 472100</v>
      </c>
      <c r="AH934" s="36"/>
      <c r="AI934" s="37">
        <f>+LISTAS[[#This Row],[Precio]]+(LISTAS[[#This Row],[Precio]]*AH934)</f>
        <v>6091.04</v>
      </c>
      <c r="AJ934" s="38">
        <f t="shared" si="14"/>
        <v>3045.52</v>
      </c>
      <c r="AL934" s="35">
        <f>+AJ934/LISTAS[[#This Row],[COSTO]]-1</f>
        <v>1.7120643638863862</v>
      </c>
      <c r="AM934" t="str">
        <f>+LISTAS[[#This Row],[ID]]</f>
        <v>SEEGER DIN 472100</v>
      </c>
      <c r="AO934" s="43"/>
      <c r="AP934" s="39">
        <f>LISTAS[[#This Row],[COSTO]]+(LISTAS[[#This Row],[COSTO]]*AO934)</f>
        <v>1122.9527</v>
      </c>
      <c r="AQ934" s="44">
        <f>IF(AO934="",0,AP934/LISTAS[[#This Row],[VENTA NETA]]-1)</f>
        <v>0</v>
      </c>
      <c r="AS934" s="39">
        <v>1451.7266</v>
      </c>
      <c r="AT934" s="48">
        <f>+LISTAS[[#This Row],[COSTO]]/AS934-1</f>
        <v>-0.22647094845544602</v>
      </c>
      <c r="BA934" t="s">
        <v>1327</v>
      </c>
      <c r="BB934" s="36"/>
    </row>
    <row r="935" spans="1:54" x14ac:dyDescent="0.35">
      <c r="A935" s="7" t="s">
        <v>1449</v>
      </c>
      <c r="B935" t="s">
        <v>1327</v>
      </c>
      <c r="C935">
        <v>105</v>
      </c>
      <c r="D935" t="s">
        <v>1450</v>
      </c>
      <c r="E935" s="2">
        <v>10815.75</v>
      </c>
      <c r="F935" s="7" t="str">
        <f>+_xlfn.XLOOKUP(LISTAS[[#This Row],[ID]],_01_CODIGOS_Y_COSTOS_xlsm[Producto y N°],_01_CODIGOS_Y_COSTOS_xlsm[FABRICA],"",0,1)</f>
        <v>OTIA</v>
      </c>
      <c r="G935" s="26">
        <f>LISTAS[[#This Row],[Precio]]*(1-0.46)</f>
        <v>5840.5050000000001</v>
      </c>
      <c r="H935" s="1">
        <f>+_xlfn.XLOOKUP(LISTAS[[#This Row],[ID]],_01_CODIGOS_Y_COSTOS_xlsm[Producto y N°],_01_CODIGOS_Y_COSTOS_xlsm[COSTO],0,0,1)</f>
        <v>1994.0201999999999</v>
      </c>
      <c r="I935" s="27">
        <f>+IFERROR(LISTAS[[#This Row],[VENTA NETA]]/LISTAS[[#This Row],[COSTO]]-1,0)</f>
        <v>1.9290099468400572</v>
      </c>
      <c r="J935" s="50" t="str">
        <f>IFERROR(VLOOKUP(LISTAS[[#This Row],[ID]],_01_CODIGOS_Y_COSTOS_xlsm[[Producto y N°]:[CODIGO]],2,0),"")</f>
        <v>0401105</v>
      </c>
      <c r="O935" t="s">
        <v>1449</v>
      </c>
      <c r="AB935" s="12" t="str">
        <f>+LISTAS[[#This Row],[Codigo]]&amp;LISTAS[[#This Row],[Fabrica]]</f>
        <v>0401105OTIA</v>
      </c>
      <c r="AC935" s="13" t="str">
        <f>+LISTAS[[#This Row],[Codigo]]</f>
        <v>0401105</v>
      </c>
      <c r="AD935" s="13" t="str">
        <f>+LISTAS[[#This Row],[ID]]</f>
        <v>SEEGER DIN 472105</v>
      </c>
      <c r="AH935" s="36"/>
      <c r="AI935" s="37">
        <f>+LISTAS[[#This Row],[Precio]]+(LISTAS[[#This Row],[Precio]]*AH935)</f>
        <v>10815.75</v>
      </c>
      <c r="AJ935" s="38">
        <f t="shared" si="14"/>
        <v>5407.875</v>
      </c>
      <c r="AL935" s="35">
        <f>+AJ935/LISTAS[[#This Row],[COSTO]]-1</f>
        <v>1.7120462470741269</v>
      </c>
      <c r="AM935" t="str">
        <f>+LISTAS[[#This Row],[ID]]</f>
        <v>SEEGER DIN 472105</v>
      </c>
      <c r="AO935" s="43"/>
      <c r="AP935" s="39">
        <f>LISTAS[[#This Row],[COSTO]]+(LISTAS[[#This Row],[COSTO]]*AO935)</f>
        <v>1994.0201999999999</v>
      </c>
      <c r="AQ935" s="44">
        <f>IF(AO935="",0,AP935/LISTAS[[#This Row],[VENTA NETA]]-1)</f>
        <v>0</v>
      </c>
      <c r="AS935" s="39">
        <v>2577.8206</v>
      </c>
      <c r="AT935" s="48">
        <f>+LISTAS[[#This Row],[COSTO]]/AS935-1</f>
        <v>-0.22647053095936931</v>
      </c>
      <c r="BA935" t="s">
        <v>1327</v>
      </c>
      <c r="BB935" s="36"/>
    </row>
    <row r="936" spans="1:54" x14ac:dyDescent="0.35">
      <c r="A936" s="7" t="s">
        <v>1451</v>
      </c>
      <c r="B936" t="s">
        <v>1452</v>
      </c>
      <c r="C936">
        <v>5</v>
      </c>
      <c r="D936" t="s">
        <v>1453</v>
      </c>
      <c r="E936" s="2">
        <v>120.669</v>
      </c>
      <c r="F936" s="7" t="str">
        <f>+_xlfn.XLOOKUP(LISTAS[[#This Row],[ID]],_01_CODIGOS_Y_COSTOS_xlsm[Producto y N°],_01_CODIGOS_Y_COSTOS_xlsm[FABRICA],"",0,1)</f>
        <v>OVNISA</v>
      </c>
      <c r="G936" s="26">
        <f>LISTAS[[#This Row],[Precio]]*(1-0.46)</f>
        <v>65.161259999999999</v>
      </c>
      <c r="H936" s="1">
        <f>+_xlfn.XLOOKUP(LISTAS[[#This Row],[ID]],_01_CODIGOS_Y_COSTOS_xlsm[Producto y N°],_01_CODIGOS_Y_COSTOS_xlsm[COSTO],0,0,1)</f>
        <v>13.0914</v>
      </c>
      <c r="I936" s="27">
        <f>+IFERROR(LISTAS[[#This Row],[VENTA NETA]]/LISTAS[[#This Row],[COSTO]]-1,0)</f>
        <v>3.9774095971401069</v>
      </c>
      <c r="J936" s="50" t="str">
        <f>IFERROR(VLOOKUP(LISTAS[[#This Row],[ID]],_01_CODIGOS_Y_COSTOS_xlsm[[Producto y N°]:[CODIGO]],2,0),"")</f>
        <v>5</v>
      </c>
      <c r="O936" t="s">
        <v>1451</v>
      </c>
      <c r="AB936" s="12" t="str">
        <f>+LISTAS[[#This Row],[Codigo]]&amp;LISTAS[[#This Row],[Fabrica]]</f>
        <v>5OVNISA</v>
      </c>
      <c r="AC936" s="13" t="str">
        <f>+LISTAS[[#This Row],[Codigo]]</f>
        <v>5</v>
      </c>
      <c r="AD936" s="13" t="str">
        <f>+LISTAS[[#This Row],[ID]]</f>
        <v>ORING5</v>
      </c>
      <c r="AH936" s="36"/>
      <c r="AI936" s="37">
        <f>+LISTAS[[#This Row],[Precio]]+(LISTAS[[#This Row],[Precio]]*AH936)</f>
        <v>120.669</v>
      </c>
      <c r="AJ936" s="38">
        <f t="shared" si="14"/>
        <v>60.334499999999998</v>
      </c>
      <c r="AL936" s="35">
        <f>+AJ936/LISTAS[[#This Row],[COSTO]]-1</f>
        <v>3.6087125899445436</v>
      </c>
      <c r="AM936" t="str">
        <f>+LISTAS[[#This Row],[ID]]</f>
        <v>ORING5</v>
      </c>
      <c r="AO936" s="43"/>
      <c r="AP936" s="39">
        <f>LISTAS[[#This Row],[COSTO]]+(LISTAS[[#This Row],[COSTO]]*AO936)</f>
        <v>13.0914</v>
      </c>
      <c r="AQ936" s="44">
        <f>IF(AO936="",0,AP936/LISTAS[[#This Row],[VENTA NETA]]-1)</f>
        <v>0</v>
      </c>
      <c r="AS936" s="39">
        <v>26.3977</v>
      </c>
      <c r="AT936" s="48">
        <f>+LISTAS[[#This Row],[COSTO]]/AS936-1</f>
        <v>-0.50407043037840416</v>
      </c>
      <c r="BA936" t="s">
        <v>1452</v>
      </c>
      <c r="BB936" s="36"/>
    </row>
    <row r="937" spans="1:54" x14ac:dyDescent="0.35">
      <c r="A937" s="7" t="s">
        <v>1454</v>
      </c>
      <c r="B937" t="s">
        <v>1452</v>
      </c>
      <c r="C937">
        <v>6</v>
      </c>
      <c r="D937" t="s">
        <v>1455</v>
      </c>
      <c r="E937" s="2">
        <v>97.427800000000005</v>
      </c>
      <c r="F937" s="7" t="str">
        <f>+_xlfn.XLOOKUP(LISTAS[[#This Row],[ID]],_01_CODIGOS_Y_COSTOS_xlsm[Producto y N°],_01_CODIGOS_Y_COSTOS_xlsm[FABRICA],"",0,1)</f>
        <v>OVNISA</v>
      </c>
      <c r="G937" s="26">
        <f>LISTAS[[#This Row],[Precio]]*(1-0.46)</f>
        <v>52.611012000000009</v>
      </c>
      <c r="H937" s="1">
        <f>+_xlfn.XLOOKUP(LISTAS[[#This Row],[ID]],_01_CODIGOS_Y_COSTOS_xlsm[Producto y N°],_01_CODIGOS_Y_COSTOS_xlsm[COSTO],0,0,1)</f>
        <v>11.5763</v>
      </c>
      <c r="I937" s="27">
        <f>+IFERROR(LISTAS[[#This Row],[VENTA NETA]]/LISTAS[[#This Row],[COSTO]]-1,0)</f>
        <v>3.5447173967502579</v>
      </c>
      <c r="J937" s="50" t="str">
        <f>IFERROR(VLOOKUP(LISTAS[[#This Row],[ID]],_01_CODIGOS_Y_COSTOS_xlsm[[Producto y N°]:[CODIGO]],2,0),"")</f>
        <v>6</v>
      </c>
      <c r="O937" t="s">
        <v>1454</v>
      </c>
      <c r="AB937" s="12" t="str">
        <f>+LISTAS[[#This Row],[Codigo]]&amp;LISTAS[[#This Row],[Fabrica]]</f>
        <v>6OVNISA</v>
      </c>
      <c r="AC937" s="13" t="str">
        <f>+LISTAS[[#This Row],[Codigo]]</f>
        <v>6</v>
      </c>
      <c r="AD937" s="13" t="str">
        <f>+LISTAS[[#This Row],[ID]]</f>
        <v>ORING6</v>
      </c>
      <c r="AH937" s="36"/>
      <c r="AI937" s="37">
        <f>+LISTAS[[#This Row],[Precio]]+(LISTAS[[#This Row],[Precio]]*AH937)</f>
        <v>97.427800000000005</v>
      </c>
      <c r="AJ937" s="38">
        <f t="shared" si="14"/>
        <v>48.713900000000002</v>
      </c>
      <c r="AL937" s="35">
        <f>+AJ937/LISTAS[[#This Row],[COSTO]]-1</f>
        <v>3.2080716636576456</v>
      </c>
      <c r="AM937" t="str">
        <f>+LISTAS[[#This Row],[ID]]</f>
        <v>ORING6</v>
      </c>
      <c r="AO937" s="43"/>
      <c r="AP937" s="39">
        <f>LISTAS[[#This Row],[COSTO]]+(LISTAS[[#This Row],[COSTO]]*AO937)</f>
        <v>11.5763</v>
      </c>
      <c r="AQ937" s="44">
        <f>IF(AO937="",0,AP937/LISTAS[[#This Row],[VENTA NETA]]-1)</f>
        <v>0</v>
      </c>
      <c r="AS937" s="39">
        <v>21.3339</v>
      </c>
      <c r="AT937" s="48">
        <f>+LISTAS[[#This Row],[COSTO]]/AS937-1</f>
        <v>-0.45737535096723991</v>
      </c>
      <c r="BA937" t="s">
        <v>1452</v>
      </c>
      <c r="BB937" s="36"/>
    </row>
    <row r="938" spans="1:54" x14ac:dyDescent="0.35">
      <c r="A938" s="7" t="s">
        <v>1456</v>
      </c>
      <c r="B938" t="s">
        <v>1452</v>
      </c>
      <c r="C938">
        <v>7</v>
      </c>
      <c r="D938" t="s">
        <v>1457</v>
      </c>
      <c r="E938" s="2">
        <v>91.939899999999994</v>
      </c>
      <c r="F938" s="7" t="str">
        <f>+_xlfn.XLOOKUP(LISTAS[[#This Row],[ID]],_01_CODIGOS_Y_COSTOS_xlsm[Producto y N°],_01_CODIGOS_Y_COSTOS_xlsm[FABRICA],"",0,1)</f>
        <v>OVNISA</v>
      </c>
      <c r="G938" s="26">
        <f>LISTAS[[#This Row],[Precio]]*(1-0.46)</f>
        <v>49.647545999999998</v>
      </c>
      <c r="H938" s="1">
        <f>+_xlfn.XLOOKUP(LISTAS[[#This Row],[ID]],_01_CODIGOS_Y_COSTOS_xlsm[Producto y N°],_01_CODIGOS_Y_COSTOS_xlsm[COSTO],0,0,1)</f>
        <v>11.5763</v>
      </c>
      <c r="I938" s="27">
        <f>+IFERROR(LISTAS[[#This Row],[VENTA NETA]]/LISTAS[[#This Row],[COSTO]]-1,0)</f>
        <v>3.2887231671604917</v>
      </c>
      <c r="J938" s="50" t="str">
        <f>IFERROR(VLOOKUP(LISTAS[[#This Row],[ID]],_01_CODIGOS_Y_COSTOS_xlsm[[Producto y N°]:[CODIGO]],2,0),"")</f>
        <v>7</v>
      </c>
      <c r="O938" t="s">
        <v>1456</v>
      </c>
      <c r="AB938" s="12" t="str">
        <f>+LISTAS[[#This Row],[Codigo]]&amp;LISTAS[[#This Row],[Fabrica]]</f>
        <v>7OVNISA</v>
      </c>
      <c r="AC938" s="13" t="str">
        <f>+LISTAS[[#This Row],[Codigo]]</f>
        <v>7</v>
      </c>
      <c r="AD938" s="13" t="str">
        <f>+LISTAS[[#This Row],[ID]]</f>
        <v>ORING7</v>
      </c>
      <c r="AH938" s="36"/>
      <c r="AI938" s="37">
        <f>+LISTAS[[#This Row],[Precio]]+(LISTAS[[#This Row],[Precio]]*AH938)</f>
        <v>91.939899999999994</v>
      </c>
      <c r="AJ938" s="38">
        <f t="shared" si="14"/>
        <v>45.969949999999997</v>
      </c>
      <c r="AL938" s="35">
        <f>+AJ938/LISTAS[[#This Row],[COSTO]]-1</f>
        <v>2.9710399695930478</v>
      </c>
      <c r="AM938" t="str">
        <f>+LISTAS[[#This Row],[ID]]</f>
        <v>ORING7</v>
      </c>
      <c r="AO938" s="43"/>
      <c r="AP938" s="39">
        <f>LISTAS[[#This Row],[COSTO]]+(LISTAS[[#This Row],[COSTO]]*AO938)</f>
        <v>11.5763</v>
      </c>
      <c r="AQ938" s="44">
        <f>IF(AO938="",0,AP938/LISTAS[[#This Row],[VENTA NETA]]-1)</f>
        <v>0</v>
      </c>
      <c r="AS938" s="39">
        <v>20.105399999999999</v>
      </c>
      <c r="AT938" s="48">
        <f>+LISTAS[[#This Row],[COSTO]]/AS938-1</f>
        <v>-0.42421936395197313</v>
      </c>
      <c r="BA938" t="s">
        <v>1452</v>
      </c>
      <c r="BB938" s="36"/>
    </row>
    <row r="939" spans="1:54" x14ac:dyDescent="0.35">
      <c r="A939" s="7" t="s">
        <v>1458</v>
      </c>
      <c r="B939" t="s">
        <v>1452</v>
      </c>
      <c r="C939">
        <v>8</v>
      </c>
      <c r="D939" t="s">
        <v>1459</v>
      </c>
      <c r="E939" s="2">
        <v>86.931299999999993</v>
      </c>
      <c r="F939" s="7" t="str">
        <f>+_xlfn.XLOOKUP(LISTAS[[#This Row],[ID]],_01_CODIGOS_Y_COSTOS_xlsm[Producto y N°],_01_CODIGOS_Y_COSTOS_xlsm[FABRICA],"",0,1)</f>
        <v>OVNISA</v>
      </c>
      <c r="G939" s="26">
        <f>LISTAS[[#This Row],[Precio]]*(1-0.46)</f>
        <v>46.942901999999997</v>
      </c>
      <c r="H939" s="1">
        <f>+_xlfn.XLOOKUP(LISTAS[[#This Row],[ID]],_01_CODIGOS_Y_COSTOS_xlsm[Producto y N°],_01_CODIGOS_Y_COSTOS_xlsm[COSTO],0,0,1)</f>
        <v>11.5763</v>
      </c>
      <c r="I939" s="27">
        <f>+IFERROR(LISTAS[[#This Row],[VENTA NETA]]/LISTAS[[#This Row],[COSTO]]-1,0)</f>
        <v>3.0550868584953736</v>
      </c>
      <c r="J939" s="50" t="str">
        <f>IFERROR(VLOOKUP(LISTAS[[#This Row],[ID]],_01_CODIGOS_Y_COSTOS_xlsm[[Producto y N°]:[CODIGO]],2,0),"")</f>
        <v>8</v>
      </c>
      <c r="O939" t="s">
        <v>1458</v>
      </c>
      <c r="AB939" s="12" t="str">
        <f>+LISTAS[[#This Row],[Codigo]]&amp;LISTAS[[#This Row],[Fabrica]]</f>
        <v>8OVNISA</v>
      </c>
      <c r="AC939" s="13" t="str">
        <f>+LISTAS[[#This Row],[Codigo]]</f>
        <v>8</v>
      </c>
      <c r="AD939" s="13" t="str">
        <f>+LISTAS[[#This Row],[ID]]</f>
        <v>ORING8</v>
      </c>
      <c r="AH939" s="36"/>
      <c r="AI939" s="37">
        <f>+LISTAS[[#This Row],[Precio]]+(LISTAS[[#This Row],[Precio]]*AH939)</f>
        <v>86.931299999999993</v>
      </c>
      <c r="AJ939" s="38">
        <f t="shared" si="14"/>
        <v>43.465649999999997</v>
      </c>
      <c r="AL939" s="35">
        <f>+AJ939/LISTAS[[#This Row],[COSTO]]-1</f>
        <v>2.7547100541623832</v>
      </c>
      <c r="AM939" t="str">
        <f>+LISTAS[[#This Row],[ID]]</f>
        <v>ORING8</v>
      </c>
      <c r="AO939" s="43"/>
      <c r="AP939" s="39">
        <f>LISTAS[[#This Row],[COSTO]]+(LISTAS[[#This Row],[COSTO]]*AO939)</f>
        <v>11.5763</v>
      </c>
      <c r="AQ939" s="44">
        <f>IF(AO939="",0,AP939/LISTAS[[#This Row],[VENTA NETA]]-1)</f>
        <v>0</v>
      </c>
      <c r="AS939" s="39">
        <v>19.026700000000002</v>
      </c>
      <c r="AT939" s="48">
        <f>+LISTAS[[#This Row],[COSTO]]/AS939-1</f>
        <v>-0.39157604839515003</v>
      </c>
      <c r="BA939" t="s">
        <v>1452</v>
      </c>
      <c r="BB939" s="36"/>
    </row>
    <row r="940" spans="1:54" x14ac:dyDescent="0.35">
      <c r="A940" s="7" t="s">
        <v>1460</v>
      </c>
      <c r="B940" t="s">
        <v>1452</v>
      </c>
      <c r="C940">
        <v>9</v>
      </c>
      <c r="D940" t="s">
        <v>1461</v>
      </c>
      <c r="E940" s="2">
        <v>86.931299999999993</v>
      </c>
      <c r="F940" s="7" t="str">
        <f>+_xlfn.XLOOKUP(LISTAS[[#This Row],[ID]],_01_CODIGOS_Y_COSTOS_xlsm[Producto y N°],_01_CODIGOS_Y_COSTOS_xlsm[FABRICA],"",0,1)</f>
        <v>OVNISA</v>
      </c>
      <c r="G940" s="26">
        <f>LISTAS[[#This Row],[Precio]]*(1-0.46)</f>
        <v>46.942901999999997</v>
      </c>
      <c r="H940" s="1">
        <f>+_xlfn.XLOOKUP(LISTAS[[#This Row],[ID]],_01_CODIGOS_Y_COSTOS_xlsm[Producto y N°],_01_CODIGOS_Y_COSTOS_xlsm[COSTO],0,0,1)</f>
        <v>11.5763</v>
      </c>
      <c r="I940" s="27">
        <f>+IFERROR(LISTAS[[#This Row],[VENTA NETA]]/LISTAS[[#This Row],[COSTO]]-1,0)</f>
        <v>3.0550868584953736</v>
      </c>
      <c r="J940" s="50" t="str">
        <f>IFERROR(VLOOKUP(LISTAS[[#This Row],[ID]],_01_CODIGOS_Y_COSTOS_xlsm[[Producto y N°]:[CODIGO]],2,0),"")</f>
        <v>9</v>
      </c>
      <c r="O940" t="s">
        <v>1460</v>
      </c>
      <c r="AB940" s="12" t="str">
        <f>+LISTAS[[#This Row],[Codigo]]&amp;LISTAS[[#This Row],[Fabrica]]</f>
        <v>9OVNISA</v>
      </c>
      <c r="AC940" s="13" t="str">
        <f>+LISTAS[[#This Row],[Codigo]]</f>
        <v>9</v>
      </c>
      <c r="AD940" s="13" t="str">
        <f>+LISTAS[[#This Row],[ID]]</f>
        <v>ORING9</v>
      </c>
      <c r="AH940" s="36"/>
      <c r="AI940" s="37">
        <f>+LISTAS[[#This Row],[Precio]]+(LISTAS[[#This Row],[Precio]]*AH940)</f>
        <v>86.931299999999993</v>
      </c>
      <c r="AJ940" s="38">
        <f t="shared" si="14"/>
        <v>43.465649999999997</v>
      </c>
      <c r="AL940" s="35">
        <f>+AJ940/LISTAS[[#This Row],[COSTO]]-1</f>
        <v>2.7547100541623832</v>
      </c>
      <c r="AM940" t="str">
        <f>+LISTAS[[#This Row],[ID]]</f>
        <v>ORING9</v>
      </c>
      <c r="AO940" s="43"/>
      <c r="AP940" s="39">
        <f>LISTAS[[#This Row],[COSTO]]+(LISTAS[[#This Row],[COSTO]]*AO940)</f>
        <v>11.5763</v>
      </c>
      <c r="AQ940" s="44">
        <f>IF(AO940="",0,AP940/LISTAS[[#This Row],[VENTA NETA]]-1)</f>
        <v>0</v>
      </c>
      <c r="AS940" s="39">
        <v>19.026700000000002</v>
      </c>
      <c r="AT940" s="48">
        <f>+LISTAS[[#This Row],[COSTO]]/AS940-1</f>
        <v>-0.39157604839515003</v>
      </c>
      <c r="BA940" t="s">
        <v>1452</v>
      </c>
      <c r="BB940" s="36"/>
    </row>
    <row r="941" spans="1:54" x14ac:dyDescent="0.35">
      <c r="A941" s="7" t="s">
        <v>1462</v>
      </c>
      <c r="B941" t="s">
        <v>1452</v>
      </c>
      <c r="C941">
        <v>10</v>
      </c>
      <c r="D941" t="s">
        <v>1463</v>
      </c>
      <c r="E941" s="2">
        <v>86.931299999999993</v>
      </c>
      <c r="F941" s="7" t="str">
        <f>+_xlfn.XLOOKUP(LISTAS[[#This Row],[ID]],_01_CODIGOS_Y_COSTOS_xlsm[Producto y N°],_01_CODIGOS_Y_COSTOS_xlsm[FABRICA],"",0,1)</f>
        <v>OVNISA</v>
      </c>
      <c r="G941" s="26">
        <f>LISTAS[[#This Row],[Precio]]*(1-0.46)</f>
        <v>46.942901999999997</v>
      </c>
      <c r="H941" s="1">
        <f>+_xlfn.XLOOKUP(LISTAS[[#This Row],[ID]],_01_CODIGOS_Y_COSTOS_xlsm[Producto y N°],_01_CODIGOS_Y_COSTOS_xlsm[COSTO],0,0,1)</f>
        <v>11.5763</v>
      </c>
      <c r="I941" s="27">
        <f>+IFERROR(LISTAS[[#This Row],[VENTA NETA]]/LISTAS[[#This Row],[COSTO]]-1,0)</f>
        <v>3.0550868584953736</v>
      </c>
      <c r="J941" s="50" t="str">
        <f>IFERROR(VLOOKUP(LISTAS[[#This Row],[ID]],_01_CODIGOS_Y_COSTOS_xlsm[[Producto y N°]:[CODIGO]],2,0),"")</f>
        <v>10</v>
      </c>
      <c r="O941" t="s">
        <v>1462</v>
      </c>
      <c r="AB941" s="12" t="str">
        <f>+LISTAS[[#This Row],[Codigo]]&amp;LISTAS[[#This Row],[Fabrica]]</f>
        <v>10OVNISA</v>
      </c>
      <c r="AC941" s="13" t="str">
        <f>+LISTAS[[#This Row],[Codigo]]</f>
        <v>10</v>
      </c>
      <c r="AD941" s="13" t="str">
        <f>+LISTAS[[#This Row],[ID]]</f>
        <v>ORING10</v>
      </c>
      <c r="AH941" s="36"/>
      <c r="AI941" s="37">
        <f>+LISTAS[[#This Row],[Precio]]+(LISTAS[[#This Row],[Precio]]*AH941)</f>
        <v>86.931299999999993</v>
      </c>
      <c r="AJ941" s="38">
        <f t="shared" si="14"/>
        <v>43.465649999999997</v>
      </c>
      <c r="AL941" s="35">
        <f>+AJ941/LISTAS[[#This Row],[COSTO]]-1</f>
        <v>2.7547100541623832</v>
      </c>
      <c r="AM941" t="str">
        <f>+LISTAS[[#This Row],[ID]]</f>
        <v>ORING10</v>
      </c>
      <c r="AO941" s="43"/>
      <c r="AP941" s="39">
        <f>LISTAS[[#This Row],[COSTO]]+(LISTAS[[#This Row],[COSTO]]*AO941)</f>
        <v>11.5763</v>
      </c>
      <c r="AQ941" s="44">
        <f>IF(AO941="",0,AP941/LISTAS[[#This Row],[VENTA NETA]]-1)</f>
        <v>0</v>
      </c>
      <c r="AS941" s="39">
        <v>19.026700000000002</v>
      </c>
      <c r="AT941" s="48">
        <f>+LISTAS[[#This Row],[COSTO]]/AS941-1</f>
        <v>-0.39157604839515003</v>
      </c>
      <c r="BA941" t="s">
        <v>1452</v>
      </c>
      <c r="BB941" s="36"/>
    </row>
    <row r="942" spans="1:54" x14ac:dyDescent="0.35">
      <c r="A942" s="7" t="s">
        <v>1464</v>
      </c>
      <c r="B942" t="s">
        <v>1452</v>
      </c>
      <c r="C942">
        <v>11</v>
      </c>
      <c r="D942" t="s">
        <v>1465</v>
      </c>
      <c r="E942" s="2">
        <v>89.617400000000004</v>
      </c>
      <c r="F942" s="7" t="str">
        <f>+_xlfn.XLOOKUP(LISTAS[[#This Row],[ID]],_01_CODIGOS_Y_COSTOS_xlsm[Producto y N°],_01_CODIGOS_Y_COSTOS_xlsm[FABRICA],"",0,1)</f>
        <v>OVNISA</v>
      </c>
      <c r="G942" s="26">
        <f>LISTAS[[#This Row],[Precio]]*(1-0.46)</f>
        <v>48.393396000000003</v>
      </c>
      <c r="H942" s="1">
        <f>+_xlfn.XLOOKUP(LISTAS[[#This Row],[ID]],_01_CODIGOS_Y_COSTOS_xlsm[Producto y N°],_01_CODIGOS_Y_COSTOS_xlsm[COSTO],0,0,1)</f>
        <v>11.8535</v>
      </c>
      <c r="I942" s="27">
        <f>+IFERROR(LISTAS[[#This Row],[VENTA NETA]]/LISTAS[[#This Row],[COSTO]]-1,0)</f>
        <v>3.0826250474543384</v>
      </c>
      <c r="J942" s="50" t="str">
        <f>IFERROR(VLOOKUP(LISTAS[[#This Row],[ID]],_01_CODIGOS_Y_COSTOS_xlsm[[Producto y N°]:[CODIGO]],2,0),"")</f>
        <v>11</v>
      </c>
      <c r="O942" t="s">
        <v>1464</v>
      </c>
      <c r="AB942" s="12" t="str">
        <f>+LISTAS[[#This Row],[Codigo]]&amp;LISTAS[[#This Row],[Fabrica]]</f>
        <v>11OVNISA</v>
      </c>
      <c r="AC942" s="13" t="str">
        <f>+LISTAS[[#This Row],[Codigo]]</f>
        <v>11</v>
      </c>
      <c r="AD942" s="13" t="str">
        <f>+LISTAS[[#This Row],[ID]]</f>
        <v>ORING11</v>
      </c>
      <c r="AH942" s="36"/>
      <c r="AI942" s="37">
        <f>+LISTAS[[#This Row],[Precio]]+(LISTAS[[#This Row],[Precio]]*AH942)</f>
        <v>89.617400000000004</v>
      </c>
      <c r="AJ942" s="38">
        <f t="shared" si="14"/>
        <v>44.808700000000002</v>
      </c>
      <c r="AL942" s="35">
        <f>+AJ942/LISTAS[[#This Row],[COSTO]]-1</f>
        <v>2.7802083772725354</v>
      </c>
      <c r="AM942" t="str">
        <f>+LISTAS[[#This Row],[ID]]</f>
        <v>ORING11</v>
      </c>
      <c r="AO942" s="43"/>
      <c r="AP942" s="39">
        <f>LISTAS[[#This Row],[COSTO]]+(LISTAS[[#This Row],[COSTO]]*AO942)</f>
        <v>11.8535</v>
      </c>
      <c r="AQ942" s="44">
        <f>IF(AO942="",0,AP942/LISTAS[[#This Row],[VENTA NETA]]-1)</f>
        <v>0</v>
      </c>
      <c r="AS942" s="39">
        <v>19.615500000000001</v>
      </c>
      <c r="AT942" s="48">
        <f>+LISTAS[[#This Row],[COSTO]]/AS942-1</f>
        <v>-0.39570747623053193</v>
      </c>
      <c r="BA942" t="s">
        <v>1452</v>
      </c>
      <c r="BB942" s="36"/>
    </row>
    <row r="943" spans="1:54" x14ac:dyDescent="0.35">
      <c r="A943" s="7" t="s">
        <v>1466</v>
      </c>
      <c r="B943" t="s">
        <v>1452</v>
      </c>
      <c r="C943">
        <v>12</v>
      </c>
      <c r="D943" t="s">
        <v>1467</v>
      </c>
      <c r="E943" s="2">
        <v>97.427800000000005</v>
      </c>
      <c r="F943" s="7" t="str">
        <f>+_xlfn.XLOOKUP(LISTAS[[#This Row],[ID]],_01_CODIGOS_Y_COSTOS_xlsm[Producto y N°],_01_CODIGOS_Y_COSTOS_xlsm[FABRICA],"",0,1)</f>
        <v>OVNISA</v>
      </c>
      <c r="G943" s="26">
        <f>LISTAS[[#This Row],[Precio]]*(1-0.46)</f>
        <v>52.611012000000009</v>
      </c>
      <c r="H943" s="1">
        <f>+_xlfn.XLOOKUP(LISTAS[[#This Row],[ID]],_01_CODIGOS_Y_COSTOS_xlsm[Producto y N°],_01_CODIGOS_Y_COSTOS_xlsm[COSTO],0,0,1)</f>
        <v>12.5543</v>
      </c>
      <c r="I943" s="27">
        <f>+IFERROR(LISTAS[[#This Row],[VENTA NETA]]/LISTAS[[#This Row],[COSTO]]-1,0)</f>
        <v>3.1906766605864139</v>
      </c>
      <c r="J943" s="50" t="str">
        <f>IFERROR(VLOOKUP(LISTAS[[#This Row],[ID]],_01_CODIGOS_Y_COSTOS_xlsm[[Producto y N°]:[CODIGO]],2,0),"")</f>
        <v>12</v>
      </c>
      <c r="O943" t="s">
        <v>1466</v>
      </c>
      <c r="AB943" s="12" t="str">
        <f>+LISTAS[[#This Row],[Codigo]]&amp;LISTAS[[#This Row],[Fabrica]]</f>
        <v>12OVNISA</v>
      </c>
      <c r="AC943" s="13" t="str">
        <f>+LISTAS[[#This Row],[Codigo]]</f>
        <v>12</v>
      </c>
      <c r="AD943" s="13" t="str">
        <f>+LISTAS[[#This Row],[ID]]</f>
        <v>ORING12</v>
      </c>
      <c r="AH943" s="36"/>
      <c r="AI943" s="37">
        <f>+LISTAS[[#This Row],[Precio]]+(LISTAS[[#This Row],[Precio]]*AH943)</f>
        <v>97.427800000000005</v>
      </c>
      <c r="AJ943" s="38">
        <f t="shared" si="14"/>
        <v>48.713900000000002</v>
      </c>
      <c r="AL943" s="35">
        <f>+AJ943/LISTAS[[#This Row],[COSTO]]-1</f>
        <v>2.8802561672096418</v>
      </c>
      <c r="AM943" t="str">
        <f>+LISTAS[[#This Row],[ID]]</f>
        <v>ORING12</v>
      </c>
      <c r="AO943" s="43"/>
      <c r="AP943" s="39">
        <f>LISTAS[[#This Row],[COSTO]]+(LISTAS[[#This Row],[COSTO]]*AO943)</f>
        <v>12.5543</v>
      </c>
      <c r="AQ943" s="44">
        <f>IF(AO943="",0,AP943/LISTAS[[#This Row],[VENTA NETA]]-1)</f>
        <v>0</v>
      </c>
      <c r="AS943" s="39">
        <v>21.332899999999999</v>
      </c>
      <c r="AT943" s="48">
        <f>+LISTAS[[#This Row],[COSTO]]/AS943-1</f>
        <v>-0.41150523370005954</v>
      </c>
      <c r="BA943" t="s">
        <v>1452</v>
      </c>
      <c r="BB943" s="36"/>
    </row>
    <row r="944" spans="1:54" x14ac:dyDescent="0.35">
      <c r="A944" s="7" t="s">
        <v>1468</v>
      </c>
      <c r="B944" t="s">
        <v>1452</v>
      </c>
      <c r="C944">
        <v>13</v>
      </c>
      <c r="D944" t="s">
        <v>1469</v>
      </c>
      <c r="E944" s="2">
        <v>106.5441</v>
      </c>
      <c r="F944" s="7" t="str">
        <f>+_xlfn.XLOOKUP(LISTAS[[#This Row],[ID]],_01_CODIGOS_Y_COSTOS_xlsm[Producto y N°],_01_CODIGOS_Y_COSTOS_xlsm[FABRICA],"",0,1)</f>
        <v>OVNISA</v>
      </c>
      <c r="G944" s="26">
        <f>LISTAS[[#This Row],[Precio]]*(1-0.46)</f>
        <v>57.533814000000007</v>
      </c>
      <c r="H944" s="1">
        <f>+_xlfn.XLOOKUP(LISTAS[[#This Row],[ID]],_01_CODIGOS_Y_COSTOS_xlsm[Producto y N°],_01_CODIGOS_Y_COSTOS_xlsm[COSTO],0,0,1)</f>
        <v>14.9231</v>
      </c>
      <c r="I944" s="27">
        <f>+IFERROR(LISTAS[[#This Row],[VENTA NETA]]/LISTAS[[#This Row],[COSTO]]-1,0)</f>
        <v>2.8553527082174619</v>
      </c>
      <c r="J944" s="50" t="str">
        <f>IFERROR(VLOOKUP(LISTAS[[#This Row],[ID]],_01_CODIGOS_Y_COSTOS_xlsm[[Producto y N°]:[CODIGO]],2,0),"")</f>
        <v>13</v>
      </c>
      <c r="O944" t="s">
        <v>1468</v>
      </c>
      <c r="AB944" s="12" t="str">
        <f>+LISTAS[[#This Row],[Codigo]]&amp;LISTAS[[#This Row],[Fabrica]]</f>
        <v>13OVNISA</v>
      </c>
      <c r="AC944" s="13" t="str">
        <f>+LISTAS[[#This Row],[Codigo]]</f>
        <v>13</v>
      </c>
      <c r="AD944" s="13" t="str">
        <f>+LISTAS[[#This Row],[ID]]</f>
        <v>ORING13</v>
      </c>
      <c r="AH944" s="36"/>
      <c r="AI944" s="37">
        <f>+LISTAS[[#This Row],[Precio]]+(LISTAS[[#This Row],[Precio]]*AH944)</f>
        <v>106.5441</v>
      </c>
      <c r="AJ944" s="38">
        <f t="shared" si="14"/>
        <v>53.27205</v>
      </c>
      <c r="AL944" s="35">
        <f>+AJ944/LISTAS[[#This Row],[COSTO]]-1</f>
        <v>2.5697710261272793</v>
      </c>
      <c r="AM944" t="str">
        <f>+LISTAS[[#This Row],[ID]]</f>
        <v>ORING13</v>
      </c>
      <c r="AO944" s="43"/>
      <c r="AP944" s="39">
        <f>LISTAS[[#This Row],[COSTO]]+(LISTAS[[#This Row],[COSTO]]*AO944)</f>
        <v>14.9231</v>
      </c>
      <c r="AQ944" s="44">
        <f>IF(AO944="",0,AP944/LISTAS[[#This Row],[VENTA NETA]]-1)</f>
        <v>0</v>
      </c>
      <c r="AS944" s="39">
        <v>23.3003</v>
      </c>
      <c r="AT944" s="48">
        <f>+LISTAS[[#This Row],[COSTO]]/AS944-1</f>
        <v>-0.35953185152122502</v>
      </c>
      <c r="BA944" t="s">
        <v>1452</v>
      </c>
      <c r="BB944" s="36"/>
    </row>
    <row r="945" spans="1:54" x14ac:dyDescent="0.35">
      <c r="A945" s="7" t="s">
        <v>1470</v>
      </c>
      <c r="B945" t="s">
        <v>1452</v>
      </c>
      <c r="C945">
        <v>14</v>
      </c>
      <c r="D945" t="s">
        <v>1471</v>
      </c>
      <c r="E945" s="2">
        <v>111.02370000000001</v>
      </c>
      <c r="F945" s="7" t="str">
        <f>+_xlfn.XLOOKUP(LISTAS[[#This Row],[ID]],_01_CODIGOS_Y_COSTOS_xlsm[Producto y N°],_01_CODIGOS_Y_COSTOS_xlsm[FABRICA],"",0,1)</f>
        <v>OVNISA</v>
      </c>
      <c r="G945" s="26">
        <f>LISTAS[[#This Row],[Precio]]*(1-0.46)</f>
        <v>59.952798000000008</v>
      </c>
      <c r="H945" s="1">
        <f>+_xlfn.XLOOKUP(LISTAS[[#This Row],[ID]],_01_CODIGOS_Y_COSTOS_xlsm[Producto y N°],_01_CODIGOS_Y_COSTOS_xlsm[COSTO],0,0,1)</f>
        <v>16.342199999999998</v>
      </c>
      <c r="I945" s="27">
        <f>+IFERROR(LISTAS[[#This Row],[VENTA NETA]]/LISTAS[[#This Row],[COSTO]]-1,0)</f>
        <v>2.6685879502147825</v>
      </c>
      <c r="J945" s="50" t="str">
        <f>IFERROR(VLOOKUP(LISTAS[[#This Row],[ID]],_01_CODIGOS_Y_COSTOS_xlsm[[Producto y N°]:[CODIGO]],2,0),"")</f>
        <v>14</v>
      </c>
      <c r="O945" t="s">
        <v>1470</v>
      </c>
      <c r="AB945" s="12" t="str">
        <f>+LISTAS[[#This Row],[Codigo]]&amp;LISTAS[[#This Row],[Fabrica]]</f>
        <v>14OVNISA</v>
      </c>
      <c r="AC945" s="13" t="str">
        <f>+LISTAS[[#This Row],[Codigo]]</f>
        <v>14</v>
      </c>
      <c r="AD945" s="13" t="str">
        <f>+LISTAS[[#This Row],[ID]]</f>
        <v>ORING14</v>
      </c>
      <c r="AH945" s="36"/>
      <c r="AI945" s="37">
        <f>+LISTAS[[#This Row],[Precio]]+(LISTAS[[#This Row],[Precio]]*AH945)</f>
        <v>111.02370000000001</v>
      </c>
      <c r="AJ945" s="38">
        <f t="shared" si="14"/>
        <v>55.511850000000003</v>
      </c>
      <c r="AL945" s="35">
        <f>+AJ945/LISTAS[[#This Row],[COSTO]]-1</f>
        <v>2.3968406946433167</v>
      </c>
      <c r="AM945" t="str">
        <f>+LISTAS[[#This Row],[ID]]</f>
        <v>ORING14</v>
      </c>
      <c r="AO945" s="43"/>
      <c r="AP945" s="39">
        <f>LISTAS[[#This Row],[COSTO]]+(LISTAS[[#This Row],[COSTO]]*AO945)</f>
        <v>16.342199999999998</v>
      </c>
      <c r="AQ945" s="44">
        <f>IF(AO945="",0,AP945/LISTAS[[#This Row],[VENTA NETA]]-1)</f>
        <v>0</v>
      </c>
      <c r="AS945" s="39">
        <v>24.285499999999999</v>
      </c>
      <c r="AT945" s="48">
        <f>+LISTAS[[#This Row],[COSTO]]/AS945-1</f>
        <v>-0.32707994482304259</v>
      </c>
      <c r="BA945" t="s">
        <v>1452</v>
      </c>
      <c r="BB945" s="36"/>
    </row>
    <row r="946" spans="1:54" x14ac:dyDescent="0.35">
      <c r="A946" s="7" t="s">
        <v>1472</v>
      </c>
      <c r="B946" t="s">
        <v>1452</v>
      </c>
      <c r="C946">
        <v>15</v>
      </c>
      <c r="D946" t="s">
        <v>1473</v>
      </c>
      <c r="E946" s="2">
        <v>124.8841</v>
      </c>
      <c r="F946" s="7" t="str">
        <f>+_xlfn.XLOOKUP(LISTAS[[#This Row],[ID]],_01_CODIGOS_Y_COSTOS_xlsm[Producto y N°],_01_CODIGOS_Y_COSTOS_xlsm[FABRICA],"",0,1)</f>
        <v>OVNISA</v>
      </c>
      <c r="G946" s="26">
        <f>LISTAS[[#This Row],[Precio]]*(1-0.46)</f>
        <v>67.437414000000004</v>
      </c>
      <c r="H946" s="1">
        <f>+_xlfn.XLOOKUP(LISTAS[[#This Row],[ID]],_01_CODIGOS_Y_COSTOS_xlsm[Producto y N°],_01_CODIGOS_Y_COSTOS_xlsm[COSTO],0,0,1)</f>
        <v>18.051100000000002</v>
      </c>
      <c r="I946" s="27">
        <f>+IFERROR(LISTAS[[#This Row],[VENTA NETA]]/LISTAS[[#This Row],[COSTO]]-1,0)</f>
        <v>2.7359171463234926</v>
      </c>
      <c r="J946" s="50" t="str">
        <f>IFERROR(VLOOKUP(LISTAS[[#This Row],[ID]],_01_CODIGOS_Y_COSTOS_xlsm[[Producto y N°]:[CODIGO]],2,0),"")</f>
        <v>15</v>
      </c>
      <c r="O946" t="s">
        <v>1472</v>
      </c>
      <c r="AB946" s="12" t="str">
        <f>+LISTAS[[#This Row],[Codigo]]&amp;LISTAS[[#This Row],[Fabrica]]</f>
        <v>15OVNISA</v>
      </c>
      <c r="AC946" s="13" t="str">
        <f>+LISTAS[[#This Row],[Codigo]]</f>
        <v>15</v>
      </c>
      <c r="AD946" s="13" t="str">
        <f>+LISTAS[[#This Row],[ID]]</f>
        <v>ORING15</v>
      </c>
      <c r="AH946" s="36"/>
      <c r="AI946" s="37">
        <f>+LISTAS[[#This Row],[Precio]]+(LISTAS[[#This Row],[Precio]]*AH946)</f>
        <v>124.8841</v>
      </c>
      <c r="AJ946" s="38">
        <f t="shared" si="14"/>
        <v>62.442050000000002</v>
      </c>
      <c r="AL946" s="35">
        <f>+AJ946/LISTAS[[#This Row],[COSTO]]-1</f>
        <v>2.4591825428921226</v>
      </c>
      <c r="AM946" t="str">
        <f>+LISTAS[[#This Row],[ID]]</f>
        <v>ORING15</v>
      </c>
      <c r="AO946" s="43"/>
      <c r="AP946" s="39">
        <f>LISTAS[[#This Row],[COSTO]]+(LISTAS[[#This Row],[COSTO]]*AO946)</f>
        <v>18.051100000000002</v>
      </c>
      <c r="AQ946" s="44">
        <f>IF(AO946="",0,AP946/LISTAS[[#This Row],[VENTA NETA]]-1)</f>
        <v>0</v>
      </c>
      <c r="AS946" s="39">
        <v>27.314599999999999</v>
      </c>
      <c r="AT946" s="48">
        <f>+LISTAS[[#This Row],[COSTO]]/AS946-1</f>
        <v>-0.33914097222730688</v>
      </c>
      <c r="BA946" t="s">
        <v>1452</v>
      </c>
      <c r="BB946" s="36"/>
    </row>
    <row r="947" spans="1:54" x14ac:dyDescent="0.35">
      <c r="A947" s="7" t="s">
        <v>1474</v>
      </c>
      <c r="B947" t="s">
        <v>1452</v>
      </c>
      <c r="C947">
        <v>16</v>
      </c>
      <c r="D947" t="s">
        <v>1475</v>
      </c>
      <c r="E947" s="2">
        <v>134.11619999999999</v>
      </c>
      <c r="F947" s="7" t="str">
        <f>+_xlfn.XLOOKUP(LISTAS[[#This Row],[ID]],_01_CODIGOS_Y_COSTOS_xlsm[Producto y N°],_01_CODIGOS_Y_COSTOS_xlsm[FABRICA],"",0,1)</f>
        <v>OVNISA</v>
      </c>
      <c r="G947" s="26">
        <f>LISTAS[[#This Row],[Precio]]*(1-0.46)</f>
        <v>72.422747999999999</v>
      </c>
      <c r="H947" s="1">
        <f>+_xlfn.XLOOKUP(LISTAS[[#This Row],[ID]],_01_CODIGOS_Y_COSTOS_xlsm[Producto y N°],_01_CODIGOS_Y_COSTOS_xlsm[COSTO],0,0,1)</f>
        <v>19.033899999999999</v>
      </c>
      <c r="I947" s="27">
        <f>+IFERROR(LISTAS[[#This Row],[VENTA NETA]]/LISTAS[[#This Row],[COSTO]]-1,0)</f>
        <v>2.8049347742711688</v>
      </c>
      <c r="J947" s="50" t="str">
        <f>IFERROR(VLOOKUP(LISTAS[[#This Row],[ID]],_01_CODIGOS_Y_COSTOS_xlsm[[Producto y N°]:[CODIGO]],2,0),"")</f>
        <v>16</v>
      </c>
      <c r="O947" t="s">
        <v>1474</v>
      </c>
      <c r="AB947" s="12" t="str">
        <f>+LISTAS[[#This Row],[Codigo]]&amp;LISTAS[[#This Row],[Fabrica]]</f>
        <v>16OVNISA</v>
      </c>
      <c r="AC947" s="13" t="str">
        <f>+LISTAS[[#This Row],[Codigo]]</f>
        <v>16</v>
      </c>
      <c r="AD947" s="13" t="str">
        <f>+LISTAS[[#This Row],[ID]]</f>
        <v>ORING16</v>
      </c>
      <c r="AH947" s="36"/>
      <c r="AI947" s="37">
        <f>+LISTAS[[#This Row],[Precio]]+(LISTAS[[#This Row],[Precio]]*AH947)</f>
        <v>134.11619999999999</v>
      </c>
      <c r="AJ947" s="38">
        <f t="shared" si="14"/>
        <v>67.058099999999996</v>
      </c>
      <c r="AL947" s="35">
        <f>+AJ947/LISTAS[[#This Row],[COSTO]]-1</f>
        <v>2.523087753954786</v>
      </c>
      <c r="AM947" t="str">
        <f>+LISTAS[[#This Row],[ID]]</f>
        <v>ORING16</v>
      </c>
      <c r="AO947" s="43"/>
      <c r="AP947" s="39">
        <f>LISTAS[[#This Row],[COSTO]]+(LISTAS[[#This Row],[COSTO]]*AO947)</f>
        <v>19.033899999999999</v>
      </c>
      <c r="AQ947" s="44">
        <f>IF(AO947="",0,AP947/LISTAS[[#This Row],[VENTA NETA]]-1)</f>
        <v>0</v>
      </c>
      <c r="AS947" s="39">
        <v>29.349699999999999</v>
      </c>
      <c r="AT947" s="48">
        <f>+LISTAS[[#This Row],[COSTO]]/AS947-1</f>
        <v>-0.35147889075527172</v>
      </c>
      <c r="BA947" t="s">
        <v>1452</v>
      </c>
      <c r="BB947" s="36"/>
    </row>
    <row r="948" spans="1:54" x14ac:dyDescent="0.35">
      <c r="A948" s="7" t="s">
        <v>1476</v>
      </c>
      <c r="B948" t="s">
        <v>1452</v>
      </c>
      <c r="C948">
        <v>17</v>
      </c>
      <c r="D948" t="s">
        <v>1477</v>
      </c>
      <c r="E948" s="2">
        <v>143.08369999999999</v>
      </c>
      <c r="F948" s="7" t="str">
        <f>+_xlfn.XLOOKUP(LISTAS[[#This Row],[ID]],_01_CODIGOS_Y_COSTOS_xlsm[Producto y N°],_01_CODIGOS_Y_COSTOS_xlsm[FABRICA],"",0,1)</f>
        <v>OVNISA</v>
      </c>
      <c r="G948" s="26">
        <f>LISTAS[[#This Row],[Precio]]*(1-0.46)</f>
        <v>77.265197999999998</v>
      </c>
      <c r="H948" s="1">
        <f>+_xlfn.XLOOKUP(LISTAS[[#This Row],[ID]],_01_CODIGOS_Y_COSTOS_xlsm[Producto y N°],_01_CODIGOS_Y_COSTOS_xlsm[COSTO],0,0,1)</f>
        <v>20.955400000000001</v>
      </c>
      <c r="I948" s="27">
        <f>+IFERROR(LISTAS[[#This Row],[VENTA NETA]]/LISTAS[[#This Row],[COSTO]]-1,0)</f>
        <v>2.6871258959504467</v>
      </c>
      <c r="J948" s="50" t="str">
        <f>IFERROR(VLOOKUP(LISTAS[[#This Row],[ID]],_01_CODIGOS_Y_COSTOS_xlsm[[Producto y N°]:[CODIGO]],2,0),"")</f>
        <v>17</v>
      </c>
      <c r="O948" t="s">
        <v>1476</v>
      </c>
      <c r="AB948" s="12" t="str">
        <f>+LISTAS[[#This Row],[Codigo]]&amp;LISTAS[[#This Row],[Fabrica]]</f>
        <v>17OVNISA</v>
      </c>
      <c r="AC948" s="13" t="str">
        <f>+LISTAS[[#This Row],[Codigo]]</f>
        <v>17</v>
      </c>
      <c r="AD948" s="13" t="str">
        <f>+LISTAS[[#This Row],[ID]]</f>
        <v>ORING17</v>
      </c>
      <c r="AH948" s="36"/>
      <c r="AI948" s="37">
        <f>+LISTAS[[#This Row],[Precio]]+(LISTAS[[#This Row],[Precio]]*AH948)</f>
        <v>143.08369999999999</v>
      </c>
      <c r="AJ948" s="38">
        <f t="shared" si="14"/>
        <v>71.541849999999997</v>
      </c>
      <c r="AL948" s="35">
        <f>+AJ948/LISTAS[[#This Row],[COSTO]]-1</f>
        <v>2.4140054592133766</v>
      </c>
      <c r="AM948" t="str">
        <f>+LISTAS[[#This Row],[ID]]</f>
        <v>ORING17</v>
      </c>
      <c r="AO948" s="43"/>
      <c r="AP948" s="39">
        <f>LISTAS[[#This Row],[COSTO]]+(LISTAS[[#This Row],[COSTO]]*AO948)</f>
        <v>20.955400000000001</v>
      </c>
      <c r="AQ948" s="44">
        <f>IF(AO948="",0,AP948/LISTAS[[#This Row],[VENTA NETA]]-1)</f>
        <v>0</v>
      </c>
      <c r="AS948" s="39">
        <v>31.311699999999998</v>
      </c>
      <c r="AT948" s="48">
        <f>+LISTAS[[#This Row],[COSTO]]/AS948-1</f>
        <v>-0.33074857002334579</v>
      </c>
      <c r="BA948" t="s">
        <v>1452</v>
      </c>
      <c r="BB948" s="36"/>
    </row>
    <row r="949" spans="1:54" x14ac:dyDescent="0.35">
      <c r="A949" s="7" t="s">
        <v>1478</v>
      </c>
      <c r="B949" t="s">
        <v>1452</v>
      </c>
      <c r="C949">
        <v>18</v>
      </c>
      <c r="D949" t="s">
        <v>1479</v>
      </c>
      <c r="E949" s="2">
        <v>161.68819999999999</v>
      </c>
      <c r="F949" s="7" t="str">
        <f>+_xlfn.XLOOKUP(LISTAS[[#This Row],[ID]],_01_CODIGOS_Y_COSTOS_xlsm[Producto y N°],_01_CODIGOS_Y_COSTOS_xlsm[FABRICA],"",0,1)</f>
        <v>OVNISA</v>
      </c>
      <c r="G949" s="26">
        <f>LISTAS[[#This Row],[Precio]]*(1-0.46)</f>
        <v>87.311627999999999</v>
      </c>
      <c r="H949" s="1">
        <f>+_xlfn.XLOOKUP(LISTAS[[#This Row],[ID]],_01_CODIGOS_Y_COSTOS_xlsm[Producto y N°],_01_CODIGOS_Y_COSTOS_xlsm[COSTO],0,0,1)</f>
        <v>21.848400000000002</v>
      </c>
      <c r="I949" s="27">
        <f>+IFERROR(LISTAS[[#This Row],[VENTA NETA]]/LISTAS[[#This Row],[COSTO]]-1,0)</f>
        <v>2.9962481463173503</v>
      </c>
      <c r="J949" s="50" t="str">
        <f>IFERROR(VLOOKUP(LISTAS[[#This Row],[ID]],_01_CODIGOS_Y_COSTOS_xlsm[[Producto y N°]:[CODIGO]],2,0),"")</f>
        <v>18</v>
      </c>
      <c r="O949" t="s">
        <v>1478</v>
      </c>
      <c r="AB949" s="12" t="str">
        <f>+LISTAS[[#This Row],[Codigo]]&amp;LISTAS[[#This Row],[Fabrica]]</f>
        <v>18OVNISA</v>
      </c>
      <c r="AC949" s="13" t="str">
        <f>+LISTAS[[#This Row],[Codigo]]</f>
        <v>18</v>
      </c>
      <c r="AD949" s="13" t="str">
        <f>+LISTAS[[#This Row],[ID]]</f>
        <v>ORING18</v>
      </c>
      <c r="AH949" s="36"/>
      <c r="AI949" s="37">
        <f>+LISTAS[[#This Row],[Precio]]+(LISTAS[[#This Row],[Precio]]*AH949)</f>
        <v>161.68819999999999</v>
      </c>
      <c r="AJ949" s="38">
        <f t="shared" si="14"/>
        <v>80.844099999999997</v>
      </c>
      <c r="AL949" s="35">
        <f>+AJ949/LISTAS[[#This Row],[COSTO]]-1</f>
        <v>2.7002297651086575</v>
      </c>
      <c r="AM949" t="str">
        <f>+LISTAS[[#This Row],[ID]]</f>
        <v>ORING18</v>
      </c>
      <c r="AO949" s="43"/>
      <c r="AP949" s="39">
        <f>LISTAS[[#This Row],[COSTO]]+(LISTAS[[#This Row],[COSTO]]*AO949)</f>
        <v>21.848400000000002</v>
      </c>
      <c r="AQ949" s="44">
        <f>IF(AO949="",0,AP949/LISTAS[[#This Row],[VENTA NETA]]-1)</f>
        <v>0</v>
      </c>
      <c r="AS949" s="39">
        <v>35.378399999999999</v>
      </c>
      <c r="AT949" s="48">
        <f>+LISTAS[[#This Row],[COSTO]]/AS949-1</f>
        <v>-0.38243674106234304</v>
      </c>
      <c r="BA949" t="s">
        <v>1452</v>
      </c>
      <c r="BB949" s="36"/>
    </row>
    <row r="950" spans="1:54" x14ac:dyDescent="0.35">
      <c r="A950" s="7" t="s">
        <v>1480</v>
      </c>
      <c r="B950" t="s">
        <v>1452</v>
      </c>
      <c r="C950">
        <v>19</v>
      </c>
      <c r="D950" t="s">
        <v>1481</v>
      </c>
      <c r="E950" s="2">
        <v>173.71379999999999</v>
      </c>
      <c r="F950" s="7" t="str">
        <f>+_xlfn.XLOOKUP(LISTAS[[#This Row],[ID]],_01_CODIGOS_Y_COSTOS_xlsm[Producto y N°],_01_CODIGOS_Y_COSTOS_xlsm[FABRICA],"",0,1)</f>
        <v>OVNISA</v>
      </c>
      <c r="G950" s="26">
        <f>LISTAS[[#This Row],[Precio]]*(1-0.46)</f>
        <v>93.805452000000002</v>
      </c>
      <c r="H950" s="1">
        <f>+_xlfn.XLOOKUP(LISTAS[[#This Row],[ID]],_01_CODIGOS_Y_COSTOS_xlsm[Producto y N°],_01_CODIGOS_Y_COSTOS_xlsm[COSTO],0,0,1)</f>
        <v>23.458100000000002</v>
      </c>
      <c r="I950" s="27">
        <f>+IFERROR(LISTAS[[#This Row],[VENTA NETA]]/LISTAS[[#This Row],[COSTO]]-1,0)</f>
        <v>2.998851228360353</v>
      </c>
      <c r="J950" s="50" t="str">
        <f>IFERROR(VLOOKUP(LISTAS[[#This Row],[ID]],_01_CODIGOS_Y_COSTOS_xlsm[[Producto y N°]:[CODIGO]],2,0),"")</f>
        <v>19</v>
      </c>
      <c r="O950" t="s">
        <v>1480</v>
      </c>
      <c r="AB950" s="12" t="str">
        <f>+LISTAS[[#This Row],[Codigo]]&amp;LISTAS[[#This Row],[Fabrica]]</f>
        <v>19OVNISA</v>
      </c>
      <c r="AC950" s="13" t="str">
        <f>+LISTAS[[#This Row],[Codigo]]</f>
        <v>19</v>
      </c>
      <c r="AD950" s="13" t="str">
        <f>+LISTAS[[#This Row],[ID]]</f>
        <v>ORING19</v>
      </c>
      <c r="AH950" s="36"/>
      <c r="AI950" s="37">
        <f>+LISTAS[[#This Row],[Precio]]+(LISTAS[[#This Row],[Precio]]*AH950)</f>
        <v>173.71379999999999</v>
      </c>
      <c r="AJ950" s="38">
        <f t="shared" si="14"/>
        <v>86.856899999999996</v>
      </c>
      <c r="AL950" s="35">
        <f>+AJ950/LISTAS[[#This Row],[COSTO]]-1</f>
        <v>2.7026400262595858</v>
      </c>
      <c r="AM950" t="str">
        <f>+LISTAS[[#This Row],[ID]]</f>
        <v>ORING19</v>
      </c>
      <c r="AO950" s="43"/>
      <c r="AP950" s="39">
        <f>LISTAS[[#This Row],[COSTO]]+(LISTAS[[#This Row],[COSTO]]*AO950)</f>
        <v>23.458100000000002</v>
      </c>
      <c r="AQ950" s="44">
        <f>IF(AO950="",0,AP950/LISTAS[[#This Row],[VENTA NETA]]-1)</f>
        <v>0</v>
      </c>
      <c r="AS950" s="39">
        <v>38.025199999999998</v>
      </c>
      <c r="AT950" s="48">
        <f>+LISTAS[[#This Row],[COSTO]]/AS950-1</f>
        <v>-0.38309068722846951</v>
      </c>
      <c r="BA950" t="s">
        <v>1452</v>
      </c>
      <c r="BB950" s="36"/>
    </row>
    <row r="951" spans="1:54" x14ac:dyDescent="0.35">
      <c r="A951" s="7" t="s">
        <v>1482</v>
      </c>
      <c r="B951" t="s">
        <v>1452</v>
      </c>
      <c r="C951">
        <v>20</v>
      </c>
      <c r="D951" t="s">
        <v>1483</v>
      </c>
      <c r="E951" s="2">
        <v>193.99610000000001</v>
      </c>
      <c r="F951" s="7" t="str">
        <f>+_xlfn.XLOOKUP(LISTAS[[#This Row],[ID]],_01_CODIGOS_Y_COSTOS_xlsm[Producto y N°],_01_CODIGOS_Y_COSTOS_xlsm[FABRICA],"",0,1)</f>
        <v>OVNISA</v>
      </c>
      <c r="G951" s="26">
        <f>LISTAS[[#This Row],[Precio]]*(1-0.46)</f>
        <v>104.75789400000001</v>
      </c>
      <c r="H951" s="1">
        <f>+_xlfn.XLOOKUP(LISTAS[[#This Row],[ID]],_01_CODIGOS_Y_COSTOS_xlsm[Producto y N°],_01_CODIGOS_Y_COSTOS_xlsm[COSTO],0,0,1)</f>
        <v>25.066099999999999</v>
      </c>
      <c r="I951" s="27">
        <f>+IFERROR(LISTAS[[#This Row],[VENTA NETA]]/LISTAS[[#This Row],[COSTO]]-1,0)</f>
        <v>3.179265781274311</v>
      </c>
      <c r="J951" s="50" t="str">
        <f>IFERROR(VLOOKUP(LISTAS[[#This Row],[ID]],_01_CODIGOS_Y_COSTOS_xlsm[[Producto y N°]:[CODIGO]],2,0),"")</f>
        <v>20</v>
      </c>
      <c r="O951" t="s">
        <v>1482</v>
      </c>
      <c r="AB951" s="12" t="str">
        <f>+LISTAS[[#This Row],[Codigo]]&amp;LISTAS[[#This Row],[Fabrica]]</f>
        <v>20OVNISA</v>
      </c>
      <c r="AC951" s="13" t="str">
        <f>+LISTAS[[#This Row],[Codigo]]</f>
        <v>20</v>
      </c>
      <c r="AD951" s="13" t="str">
        <f>+LISTAS[[#This Row],[ID]]</f>
        <v>ORING20</v>
      </c>
      <c r="AH951" s="36"/>
      <c r="AI951" s="37">
        <f>+LISTAS[[#This Row],[Precio]]+(LISTAS[[#This Row],[Precio]]*AH951)</f>
        <v>193.99610000000001</v>
      </c>
      <c r="AJ951" s="38">
        <f t="shared" si="14"/>
        <v>96.998050000000006</v>
      </c>
      <c r="AL951" s="35">
        <f>+AJ951/LISTAS[[#This Row],[COSTO]]-1</f>
        <v>2.8696905382169549</v>
      </c>
      <c r="AM951" t="str">
        <f>+LISTAS[[#This Row],[ID]]</f>
        <v>ORING20</v>
      </c>
      <c r="AO951" s="43"/>
      <c r="AP951" s="39">
        <f>LISTAS[[#This Row],[COSTO]]+(LISTAS[[#This Row],[COSTO]]*AO951)</f>
        <v>25.066099999999999</v>
      </c>
      <c r="AQ951" s="44">
        <f>IF(AO951="",0,AP951/LISTAS[[#This Row],[VENTA NETA]]-1)</f>
        <v>0</v>
      </c>
      <c r="AS951" s="39">
        <v>42.454099999999997</v>
      </c>
      <c r="AT951" s="48">
        <f>+LISTAS[[#This Row],[COSTO]]/AS951-1</f>
        <v>-0.40957174925390005</v>
      </c>
      <c r="BA951" t="s">
        <v>1452</v>
      </c>
      <c r="BB951" s="36"/>
    </row>
    <row r="952" spans="1:54" x14ac:dyDescent="0.35">
      <c r="A952" s="7" t="s">
        <v>1484</v>
      </c>
      <c r="B952" t="s">
        <v>1452</v>
      </c>
      <c r="C952">
        <v>21</v>
      </c>
      <c r="D952" t="s">
        <v>1485</v>
      </c>
      <c r="E952" s="2">
        <v>196.54169999999999</v>
      </c>
      <c r="F952" s="7" t="str">
        <f>+_xlfn.XLOOKUP(LISTAS[[#This Row],[ID]],_01_CODIGOS_Y_COSTOS_xlsm[Producto y N°],_01_CODIGOS_Y_COSTOS_xlsm[FABRICA],"",0,1)</f>
        <v>OVNISA</v>
      </c>
      <c r="G952" s="26">
        <f>LISTAS[[#This Row],[Precio]]*(1-0.46)</f>
        <v>106.132518</v>
      </c>
      <c r="H952" s="1">
        <f>+_xlfn.XLOOKUP(LISTAS[[#This Row],[ID]],_01_CODIGOS_Y_COSTOS_xlsm[Producto y N°],_01_CODIGOS_Y_COSTOS_xlsm[COSTO],0,0,1)</f>
        <v>28.238199999999999</v>
      </c>
      <c r="I952" s="27">
        <f>+IFERROR(LISTAS[[#This Row],[VENTA NETA]]/LISTAS[[#This Row],[COSTO]]-1,0)</f>
        <v>2.7584732029661949</v>
      </c>
      <c r="J952" s="50" t="str">
        <f>IFERROR(VLOOKUP(LISTAS[[#This Row],[ID]],_01_CODIGOS_Y_COSTOS_xlsm[[Producto y N°]:[CODIGO]],2,0),"")</f>
        <v>21</v>
      </c>
      <c r="O952" t="s">
        <v>1484</v>
      </c>
      <c r="AB952" s="12" t="str">
        <f>+LISTAS[[#This Row],[Codigo]]&amp;LISTAS[[#This Row],[Fabrica]]</f>
        <v>21OVNISA</v>
      </c>
      <c r="AC952" s="13" t="str">
        <f>+LISTAS[[#This Row],[Codigo]]</f>
        <v>21</v>
      </c>
      <c r="AD952" s="13" t="str">
        <f>+LISTAS[[#This Row],[ID]]</f>
        <v>ORING21</v>
      </c>
      <c r="AH952" s="36"/>
      <c r="AI952" s="37">
        <f>+LISTAS[[#This Row],[Precio]]+(LISTAS[[#This Row],[Precio]]*AH952)</f>
        <v>196.54169999999999</v>
      </c>
      <c r="AJ952" s="38">
        <f t="shared" si="14"/>
        <v>98.270849999999996</v>
      </c>
      <c r="AL952" s="35">
        <f>+AJ952/LISTAS[[#This Row],[COSTO]]-1</f>
        <v>2.4800677805242541</v>
      </c>
      <c r="AM952" t="str">
        <f>+LISTAS[[#This Row],[ID]]</f>
        <v>ORING21</v>
      </c>
      <c r="AO952" s="43"/>
      <c r="AP952" s="39">
        <f>LISTAS[[#This Row],[COSTO]]+(LISTAS[[#This Row],[COSTO]]*AO952)</f>
        <v>28.238199999999999</v>
      </c>
      <c r="AQ952" s="44">
        <f>IF(AO952="",0,AP952/LISTAS[[#This Row],[VENTA NETA]]-1)</f>
        <v>0</v>
      </c>
      <c r="AS952" s="39">
        <v>42.997399999999999</v>
      </c>
      <c r="AT952" s="48">
        <f>+LISTAS[[#This Row],[COSTO]]/AS952-1</f>
        <v>-0.34325796443505885</v>
      </c>
      <c r="BA952" t="s">
        <v>1452</v>
      </c>
      <c r="BB952" s="36"/>
    </row>
    <row r="953" spans="1:54" x14ac:dyDescent="0.35">
      <c r="A953" s="7" t="s">
        <v>1486</v>
      </c>
      <c r="B953" t="s">
        <v>1452</v>
      </c>
      <c r="C953">
        <v>22</v>
      </c>
      <c r="D953" t="s">
        <v>1487</v>
      </c>
      <c r="E953" s="2">
        <v>213.98910000000001</v>
      </c>
      <c r="F953" s="7" t="str">
        <f>+_xlfn.XLOOKUP(LISTAS[[#This Row],[ID]],_01_CODIGOS_Y_COSTOS_xlsm[Producto y N°],_01_CODIGOS_Y_COSTOS_xlsm[FABRICA],"",0,1)</f>
        <v>OVNISA</v>
      </c>
      <c r="G953" s="26">
        <f>LISTAS[[#This Row],[Precio]]*(1-0.46)</f>
        <v>115.55411400000001</v>
      </c>
      <c r="H953" s="1">
        <f>+_xlfn.XLOOKUP(LISTAS[[#This Row],[ID]],_01_CODIGOS_Y_COSTOS_xlsm[Producto y N°],_01_CODIGOS_Y_COSTOS_xlsm[COSTO],0,0,1)</f>
        <v>31.514199999999999</v>
      </c>
      <c r="I953" s="27">
        <f>+IFERROR(LISTAS[[#This Row],[VENTA NETA]]/LISTAS[[#This Row],[COSTO]]-1,0)</f>
        <v>2.6667316320896619</v>
      </c>
      <c r="J953" s="50" t="str">
        <f>IFERROR(VLOOKUP(LISTAS[[#This Row],[ID]],_01_CODIGOS_Y_COSTOS_xlsm[[Producto y N°]:[CODIGO]],2,0),"")</f>
        <v>22</v>
      </c>
      <c r="O953" t="s">
        <v>1486</v>
      </c>
      <c r="AB953" s="12" t="str">
        <f>+LISTAS[[#This Row],[Codigo]]&amp;LISTAS[[#This Row],[Fabrica]]</f>
        <v>22OVNISA</v>
      </c>
      <c r="AC953" s="13" t="str">
        <f>+LISTAS[[#This Row],[Codigo]]</f>
        <v>22</v>
      </c>
      <c r="AD953" s="13" t="str">
        <f>+LISTAS[[#This Row],[ID]]</f>
        <v>ORING22</v>
      </c>
      <c r="AH953" s="36"/>
      <c r="AI953" s="37">
        <f>+LISTAS[[#This Row],[Precio]]+(LISTAS[[#This Row],[Precio]]*AH953)</f>
        <v>213.98910000000001</v>
      </c>
      <c r="AJ953" s="38">
        <f t="shared" si="14"/>
        <v>106.99455</v>
      </c>
      <c r="AL953" s="35">
        <f>+AJ953/LISTAS[[#This Row],[COSTO]]-1</f>
        <v>2.3951218815645015</v>
      </c>
      <c r="AM953" t="str">
        <f>+LISTAS[[#This Row],[ID]]</f>
        <v>ORING22</v>
      </c>
      <c r="AO953" s="43"/>
      <c r="AP953" s="39">
        <f>LISTAS[[#This Row],[COSTO]]+(LISTAS[[#This Row],[COSTO]]*AO953)</f>
        <v>31.514199999999999</v>
      </c>
      <c r="AQ953" s="44">
        <f>IF(AO953="",0,AP953/LISTAS[[#This Row],[VENTA NETA]]-1)</f>
        <v>0</v>
      </c>
      <c r="AS953" s="39">
        <v>46.832700000000003</v>
      </c>
      <c r="AT953" s="48">
        <f>+LISTAS[[#This Row],[COSTO]]/AS953-1</f>
        <v>-0.32708983253154322</v>
      </c>
      <c r="BA953" t="s">
        <v>1452</v>
      </c>
      <c r="BB953" s="36"/>
    </row>
    <row r="954" spans="1:54" x14ac:dyDescent="0.35">
      <c r="A954" s="7" t="s">
        <v>1488</v>
      </c>
      <c r="B954" t="s">
        <v>1452</v>
      </c>
      <c r="C954">
        <v>23</v>
      </c>
      <c r="D954" t="s">
        <v>1489</v>
      </c>
      <c r="E954" s="2">
        <v>232.32919999999999</v>
      </c>
      <c r="F954" s="7" t="str">
        <f>+_xlfn.XLOOKUP(LISTAS[[#This Row],[ID]],_01_CODIGOS_Y_COSTOS_xlsm[Producto y N°],_01_CODIGOS_Y_COSTOS_xlsm[FABRICA],"",0,1)</f>
        <v>OVNISA</v>
      </c>
      <c r="G954" s="26">
        <f>LISTAS[[#This Row],[Precio]]*(1-0.46)</f>
        <v>125.457768</v>
      </c>
      <c r="H954" s="1">
        <f>+_xlfn.XLOOKUP(LISTAS[[#This Row],[ID]],_01_CODIGOS_Y_COSTOS_xlsm[Producto y N°],_01_CODIGOS_Y_COSTOS_xlsm[COSTO],0,0,1)</f>
        <v>33.511299999999999</v>
      </c>
      <c r="I954" s="27">
        <f>+IFERROR(LISTAS[[#This Row],[VENTA NETA]]/LISTAS[[#This Row],[COSTO]]-1,0)</f>
        <v>2.7437451844601672</v>
      </c>
      <c r="J954" s="50" t="str">
        <f>IFERROR(VLOOKUP(LISTAS[[#This Row],[ID]],_01_CODIGOS_Y_COSTOS_xlsm[[Producto y N°]:[CODIGO]],2,0),"")</f>
        <v>23</v>
      </c>
      <c r="O954" t="s">
        <v>1488</v>
      </c>
      <c r="AB954" s="12" t="str">
        <f>+LISTAS[[#This Row],[Codigo]]&amp;LISTAS[[#This Row],[Fabrica]]</f>
        <v>23OVNISA</v>
      </c>
      <c r="AC954" s="13" t="str">
        <f>+LISTAS[[#This Row],[Codigo]]</f>
        <v>23</v>
      </c>
      <c r="AD954" s="13" t="str">
        <f>+LISTAS[[#This Row],[ID]]</f>
        <v>ORING23</v>
      </c>
      <c r="AH954" s="36"/>
      <c r="AI954" s="37">
        <f>+LISTAS[[#This Row],[Precio]]+(LISTAS[[#This Row],[Precio]]*AH954)</f>
        <v>232.32919999999999</v>
      </c>
      <c r="AJ954" s="38">
        <f t="shared" si="14"/>
        <v>116.16459999999999</v>
      </c>
      <c r="AL954" s="35">
        <f>+AJ954/LISTAS[[#This Row],[COSTO]]-1</f>
        <v>2.4664307263520064</v>
      </c>
      <c r="AM954" t="str">
        <f>+LISTAS[[#This Row],[ID]]</f>
        <v>ORING23</v>
      </c>
      <c r="AO954" s="43"/>
      <c r="AP954" s="39">
        <f>LISTAS[[#This Row],[COSTO]]+(LISTAS[[#This Row],[COSTO]]*AO954)</f>
        <v>33.511299999999999</v>
      </c>
      <c r="AQ954" s="44">
        <f>IF(AO954="",0,AP954/LISTAS[[#This Row],[VENTA NETA]]-1)</f>
        <v>0</v>
      </c>
      <c r="AS954" s="39">
        <v>50.817900000000002</v>
      </c>
      <c r="AT954" s="48">
        <f>+LISTAS[[#This Row],[COSTO]]/AS954-1</f>
        <v>-0.34056110150163632</v>
      </c>
      <c r="BA954" t="s">
        <v>1452</v>
      </c>
      <c r="BB954" s="36"/>
    </row>
    <row r="955" spans="1:54" x14ac:dyDescent="0.35">
      <c r="A955" s="7" t="s">
        <v>1490</v>
      </c>
      <c r="B955" t="s">
        <v>1452</v>
      </c>
      <c r="C955">
        <v>24</v>
      </c>
      <c r="D955" t="s">
        <v>1491</v>
      </c>
      <c r="E955" s="2">
        <v>237.81710000000001</v>
      </c>
      <c r="F955" s="7" t="str">
        <f>+_xlfn.XLOOKUP(LISTAS[[#This Row],[ID]],_01_CODIGOS_Y_COSTOS_xlsm[Producto y N°],_01_CODIGOS_Y_COSTOS_xlsm[FABRICA],"",0,1)</f>
        <v>OVNISA</v>
      </c>
      <c r="G955" s="26">
        <f>LISTAS[[#This Row],[Precio]]*(1-0.46)</f>
        <v>128.42123400000003</v>
      </c>
      <c r="H955" s="1">
        <f>+_xlfn.XLOOKUP(LISTAS[[#This Row],[ID]],_01_CODIGOS_Y_COSTOS_xlsm[Producto y N°],_01_CODIGOS_Y_COSTOS_xlsm[COSTO],0,0,1)</f>
        <v>35.023299999999999</v>
      </c>
      <c r="I955" s="27">
        <f>+IFERROR(LISTAS[[#This Row],[VENTA NETA]]/LISTAS[[#This Row],[COSTO]]-1,0)</f>
        <v>2.6667371150062968</v>
      </c>
      <c r="J955" s="50" t="str">
        <f>IFERROR(VLOOKUP(LISTAS[[#This Row],[ID]],_01_CODIGOS_Y_COSTOS_xlsm[[Producto y N°]:[CODIGO]],2,0),"")</f>
        <v>24</v>
      </c>
      <c r="O955" t="s">
        <v>1490</v>
      </c>
      <c r="AB955" s="12" t="str">
        <f>+LISTAS[[#This Row],[Codigo]]&amp;LISTAS[[#This Row],[Fabrica]]</f>
        <v>24OVNISA</v>
      </c>
      <c r="AC955" s="13" t="str">
        <f>+LISTAS[[#This Row],[Codigo]]</f>
        <v>24</v>
      </c>
      <c r="AD955" s="13" t="str">
        <f>+LISTAS[[#This Row],[ID]]</f>
        <v>ORING24</v>
      </c>
      <c r="AH955" s="36"/>
      <c r="AI955" s="37">
        <f>+LISTAS[[#This Row],[Precio]]+(LISTAS[[#This Row],[Precio]]*AH955)</f>
        <v>237.81710000000001</v>
      </c>
      <c r="AJ955" s="38">
        <f t="shared" si="14"/>
        <v>118.90855000000001</v>
      </c>
      <c r="AL955" s="35">
        <f>+AJ955/LISTAS[[#This Row],[COSTO]]-1</f>
        <v>2.395126958339163</v>
      </c>
      <c r="AM955" t="str">
        <f>+LISTAS[[#This Row],[ID]]</f>
        <v>ORING24</v>
      </c>
      <c r="AO955" s="43"/>
      <c r="AP955" s="39">
        <f>LISTAS[[#This Row],[COSTO]]+(LISTAS[[#This Row],[COSTO]]*AO955)</f>
        <v>35.023299999999999</v>
      </c>
      <c r="AQ955" s="44">
        <f>IF(AO955="",0,AP955/LISTAS[[#This Row],[VENTA NETA]]-1)</f>
        <v>0</v>
      </c>
      <c r="AS955" s="39">
        <v>52.046399999999998</v>
      </c>
      <c r="AT955" s="48">
        <f>+LISTAS[[#This Row],[COSTO]]/AS955-1</f>
        <v>-0.32707545574717944</v>
      </c>
      <c r="BA955" t="s">
        <v>1452</v>
      </c>
      <c r="BB955" s="36"/>
    </row>
    <row r="956" spans="1:54" x14ac:dyDescent="0.35">
      <c r="A956" s="7" t="s">
        <v>1492</v>
      </c>
      <c r="B956" t="s">
        <v>1452</v>
      </c>
      <c r="C956">
        <v>25</v>
      </c>
      <c r="D956" t="s">
        <v>1493</v>
      </c>
      <c r="E956" s="2">
        <v>248.47069999999999</v>
      </c>
      <c r="F956" s="7" t="str">
        <f>+_xlfn.XLOOKUP(LISTAS[[#This Row],[ID]],_01_CODIGOS_Y_COSTOS_xlsm[Producto y N°],_01_CODIGOS_Y_COSTOS_xlsm[FABRICA],"",0,1)</f>
        <v>OVNISA</v>
      </c>
      <c r="G956" s="26">
        <f>LISTAS[[#This Row],[Precio]]*(1-0.46)</f>
        <v>134.17417800000001</v>
      </c>
      <c r="H956" s="1">
        <f>+_xlfn.XLOOKUP(LISTAS[[#This Row],[ID]],_01_CODIGOS_Y_COSTOS_xlsm[Producto y N°],_01_CODIGOS_Y_COSTOS_xlsm[COSTO],0,0,1)</f>
        <v>36.5747</v>
      </c>
      <c r="I956" s="27">
        <f>+IFERROR(LISTAS[[#This Row],[VENTA NETA]]/LISTAS[[#This Row],[COSTO]]-1,0)</f>
        <v>2.6684970211649039</v>
      </c>
      <c r="J956" s="50" t="str">
        <f>IFERROR(VLOOKUP(LISTAS[[#This Row],[ID]],_01_CODIGOS_Y_COSTOS_xlsm[[Producto y N°]:[CODIGO]],2,0),"")</f>
        <v>25</v>
      </c>
      <c r="O956" t="s">
        <v>1492</v>
      </c>
      <c r="AB956" s="12" t="str">
        <f>+LISTAS[[#This Row],[Codigo]]&amp;LISTAS[[#This Row],[Fabrica]]</f>
        <v>25OVNISA</v>
      </c>
      <c r="AC956" s="13" t="str">
        <f>+LISTAS[[#This Row],[Codigo]]</f>
        <v>25</v>
      </c>
      <c r="AD956" s="13" t="str">
        <f>+LISTAS[[#This Row],[ID]]</f>
        <v>ORING25</v>
      </c>
      <c r="AH956" s="36"/>
      <c r="AI956" s="37">
        <f>+LISTAS[[#This Row],[Precio]]+(LISTAS[[#This Row],[Precio]]*AH956)</f>
        <v>248.47069999999999</v>
      </c>
      <c r="AJ956" s="38">
        <f t="shared" si="14"/>
        <v>124.23535</v>
      </c>
      <c r="AL956" s="35">
        <f>+AJ956/LISTAS[[#This Row],[COSTO]]-1</f>
        <v>2.3967565010786145</v>
      </c>
      <c r="AM956" t="str">
        <f>+LISTAS[[#This Row],[ID]]</f>
        <v>ORING25</v>
      </c>
      <c r="AO956" s="43"/>
      <c r="AP956" s="39">
        <f>LISTAS[[#This Row],[COSTO]]+(LISTAS[[#This Row],[COSTO]]*AO956)</f>
        <v>36.5747</v>
      </c>
      <c r="AQ956" s="44">
        <f>IF(AO956="",0,AP956/LISTAS[[#This Row],[VENTA NETA]]-1)</f>
        <v>0</v>
      </c>
      <c r="AS956" s="39">
        <v>54.353499999999997</v>
      </c>
      <c r="AT956" s="48">
        <f>+LISTAS[[#This Row],[COSTO]]/AS956-1</f>
        <v>-0.32709577120148647</v>
      </c>
      <c r="BA956" t="s">
        <v>1452</v>
      </c>
      <c r="BB956" s="36"/>
    </row>
    <row r="957" spans="1:54" x14ac:dyDescent="0.35">
      <c r="A957" s="7" t="s">
        <v>1494</v>
      </c>
      <c r="B957" t="s">
        <v>1452</v>
      </c>
      <c r="C957">
        <v>26</v>
      </c>
      <c r="D957" t="s">
        <v>1495</v>
      </c>
      <c r="E957" s="2">
        <v>315.15269999999998</v>
      </c>
      <c r="F957" s="7" t="str">
        <f>+_xlfn.XLOOKUP(LISTAS[[#This Row],[ID]],_01_CODIGOS_Y_COSTOS_xlsm[Producto y N°],_01_CODIGOS_Y_COSTOS_xlsm[FABRICA],"",0,1)</f>
        <v>OVNISA</v>
      </c>
      <c r="G957" s="26">
        <f>LISTAS[[#This Row],[Precio]]*(1-0.46)</f>
        <v>170.182458</v>
      </c>
      <c r="H957" s="1">
        <f>+_xlfn.XLOOKUP(LISTAS[[#This Row],[ID]],_01_CODIGOS_Y_COSTOS_xlsm[Producto y N°],_01_CODIGOS_Y_COSTOS_xlsm[COSTO],0,0,1)</f>
        <v>40.345199999999998</v>
      </c>
      <c r="I957" s="27">
        <f>+IFERROR(LISTAS[[#This Row],[VENTA NETA]]/LISTAS[[#This Row],[COSTO]]-1,0)</f>
        <v>3.2181587400731688</v>
      </c>
      <c r="J957" s="50" t="str">
        <f>IFERROR(VLOOKUP(LISTAS[[#This Row],[ID]],_01_CODIGOS_Y_COSTOS_xlsm[[Producto y N°]:[CODIGO]],2,0),"")</f>
        <v>26</v>
      </c>
      <c r="O957" t="s">
        <v>1494</v>
      </c>
      <c r="AB957" s="12" t="str">
        <f>+LISTAS[[#This Row],[Codigo]]&amp;LISTAS[[#This Row],[Fabrica]]</f>
        <v>26OVNISA</v>
      </c>
      <c r="AC957" s="13" t="str">
        <f>+LISTAS[[#This Row],[Codigo]]</f>
        <v>26</v>
      </c>
      <c r="AD957" s="13" t="str">
        <f>+LISTAS[[#This Row],[ID]]</f>
        <v>ORING26</v>
      </c>
      <c r="AH957" s="36"/>
      <c r="AI957" s="37">
        <f>+LISTAS[[#This Row],[Precio]]+(LISTAS[[#This Row],[Precio]]*AH957)</f>
        <v>315.15269999999998</v>
      </c>
      <c r="AJ957" s="38">
        <f t="shared" si="14"/>
        <v>157.57634999999999</v>
      </c>
      <c r="AL957" s="35">
        <f>+AJ957/LISTAS[[#This Row],[COSTO]]-1</f>
        <v>2.9057025371047858</v>
      </c>
      <c r="AM957" t="str">
        <f>+LISTAS[[#This Row],[ID]]</f>
        <v>ORING26</v>
      </c>
      <c r="AO957" s="43"/>
      <c r="AP957" s="39">
        <f>LISTAS[[#This Row],[COSTO]]+(LISTAS[[#This Row],[COSTO]]*AO957)</f>
        <v>40.345199999999998</v>
      </c>
      <c r="AQ957" s="44">
        <f>IF(AO957="",0,AP957/LISTAS[[#This Row],[VENTA NETA]]-1)</f>
        <v>0</v>
      </c>
      <c r="AS957" s="39">
        <v>68.945700000000002</v>
      </c>
      <c r="AT957" s="48">
        <f>+LISTAS[[#This Row],[COSTO]]/AS957-1</f>
        <v>-0.41482645038051691</v>
      </c>
      <c r="BA957" t="s">
        <v>1452</v>
      </c>
      <c r="BB957" s="36"/>
    </row>
    <row r="958" spans="1:54" x14ac:dyDescent="0.35">
      <c r="A958" s="7" t="s">
        <v>1496</v>
      </c>
      <c r="B958" t="s">
        <v>1452</v>
      </c>
      <c r="C958">
        <v>27</v>
      </c>
      <c r="D958" t="s">
        <v>1497</v>
      </c>
      <c r="E958" s="2">
        <v>334.64980000000003</v>
      </c>
      <c r="F958" s="7" t="str">
        <f>+_xlfn.XLOOKUP(LISTAS[[#This Row],[ID]],_01_CODIGOS_Y_COSTOS_xlsm[Producto y N°],_01_CODIGOS_Y_COSTOS_xlsm[FABRICA],"",0,1)</f>
        <v>OVNISA</v>
      </c>
      <c r="G958" s="26">
        <f>LISTAS[[#This Row],[Precio]]*(1-0.46)</f>
        <v>180.71089200000003</v>
      </c>
      <c r="H958" s="1">
        <f>+_xlfn.XLOOKUP(LISTAS[[#This Row],[ID]],_01_CODIGOS_Y_COSTOS_xlsm[Producto y N°],_01_CODIGOS_Y_COSTOS_xlsm[COSTO],0,0,1)</f>
        <v>42.624200000000002</v>
      </c>
      <c r="I958" s="27">
        <f>+IFERROR(LISTAS[[#This Row],[VENTA NETA]]/LISTAS[[#This Row],[COSTO]]-1,0)</f>
        <v>3.2396312892675994</v>
      </c>
      <c r="J958" s="50" t="str">
        <f>IFERROR(VLOOKUP(LISTAS[[#This Row],[ID]],_01_CODIGOS_Y_COSTOS_xlsm[[Producto y N°]:[CODIGO]],2,0),"")</f>
        <v>27</v>
      </c>
      <c r="O958" t="s">
        <v>1496</v>
      </c>
      <c r="AB958" s="12" t="str">
        <f>+LISTAS[[#This Row],[Codigo]]&amp;LISTAS[[#This Row],[Fabrica]]</f>
        <v>27OVNISA</v>
      </c>
      <c r="AC958" s="13" t="str">
        <f>+LISTAS[[#This Row],[Codigo]]</f>
        <v>27</v>
      </c>
      <c r="AD958" s="13" t="str">
        <f>+LISTAS[[#This Row],[ID]]</f>
        <v>ORING27</v>
      </c>
      <c r="AH958" s="36"/>
      <c r="AI958" s="37">
        <f>+LISTAS[[#This Row],[Precio]]+(LISTAS[[#This Row],[Precio]]*AH958)</f>
        <v>334.64980000000003</v>
      </c>
      <c r="AJ958" s="38">
        <f t="shared" si="14"/>
        <v>167.32490000000001</v>
      </c>
      <c r="AL958" s="35">
        <f>+AJ958/LISTAS[[#This Row],[COSTO]]-1</f>
        <v>2.925584527099629</v>
      </c>
      <c r="AM958" t="str">
        <f>+LISTAS[[#This Row],[ID]]</f>
        <v>ORING27</v>
      </c>
      <c r="AO958" s="43"/>
      <c r="AP958" s="39">
        <f>LISTAS[[#This Row],[COSTO]]+(LISTAS[[#This Row],[COSTO]]*AO958)</f>
        <v>42.624200000000002</v>
      </c>
      <c r="AQ958" s="44">
        <f>IF(AO958="",0,AP958/LISTAS[[#This Row],[VENTA NETA]]-1)</f>
        <v>0</v>
      </c>
      <c r="AS958" s="39">
        <v>73.230400000000003</v>
      </c>
      <c r="AT958" s="48">
        <f>+LISTAS[[#This Row],[COSTO]]/AS958-1</f>
        <v>-0.41794391400292774</v>
      </c>
      <c r="BA958" t="s">
        <v>1452</v>
      </c>
      <c r="BB958" s="36"/>
    </row>
    <row r="959" spans="1:54" x14ac:dyDescent="0.35">
      <c r="A959" s="7" t="s">
        <v>1498</v>
      </c>
      <c r="B959" t="s">
        <v>1452</v>
      </c>
      <c r="C959">
        <v>28</v>
      </c>
      <c r="D959" t="s">
        <v>1499</v>
      </c>
      <c r="E959" s="2">
        <v>340.29480000000001</v>
      </c>
      <c r="F959" s="7" t="str">
        <f>+_xlfn.XLOOKUP(LISTAS[[#This Row],[ID]],_01_CODIGOS_Y_COSTOS_xlsm[Producto y N°],_01_CODIGOS_Y_COSTOS_xlsm[FABRICA],"",0,1)</f>
        <v>OVNISA</v>
      </c>
      <c r="G959" s="26">
        <f>LISTAS[[#This Row],[Precio]]*(1-0.46)</f>
        <v>183.75919200000001</v>
      </c>
      <c r="H959" s="1">
        <f>+_xlfn.XLOOKUP(LISTAS[[#This Row],[ID]],_01_CODIGOS_Y_COSTOS_xlsm[Producto y N°],_01_CODIGOS_Y_COSTOS_xlsm[COSTO],0,0,1)</f>
        <v>47.5839</v>
      </c>
      <c r="I959" s="27">
        <f>+IFERROR(LISTAS[[#This Row],[VENTA NETA]]/LISTAS[[#This Row],[COSTO]]-1,0)</f>
        <v>2.8617934217245753</v>
      </c>
      <c r="J959" s="50" t="str">
        <f>IFERROR(VLOOKUP(LISTAS[[#This Row],[ID]],_01_CODIGOS_Y_COSTOS_xlsm[[Producto y N°]:[CODIGO]],2,0),"")</f>
        <v>28</v>
      </c>
      <c r="O959" t="s">
        <v>1498</v>
      </c>
      <c r="AB959" s="12" t="str">
        <f>+LISTAS[[#This Row],[Codigo]]&amp;LISTAS[[#This Row],[Fabrica]]</f>
        <v>28OVNISA</v>
      </c>
      <c r="AC959" s="13" t="str">
        <f>+LISTAS[[#This Row],[Codigo]]</f>
        <v>28</v>
      </c>
      <c r="AD959" s="13" t="str">
        <f>+LISTAS[[#This Row],[ID]]</f>
        <v>ORING28</v>
      </c>
      <c r="AH959" s="36"/>
      <c r="AI959" s="37">
        <f>+LISTAS[[#This Row],[Precio]]+(LISTAS[[#This Row],[Precio]]*AH959)</f>
        <v>340.29480000000001</v>
      </c>
      <c r="AJ959" s="38">
        <f t="shared" si="14"/>
        <v>170.1474</v>
      </c>
      <c r="AL959" s="35">
        <f>+AJ959/LISTAS[[#This Row],[COSTO]]-1</f>
        <v>2.5757346497449767</v>
      </c>
      <c r="AM959" t="str">
        <f>+LISTAS[[#This Row],[ID]]</f>
        <v>ORING28</v>
      </c>
      <c r="AO959" s="43"/>
      <c r="AP959" s="39">
        <f>LISTAS[[#This Row],[COSTO]]+(LISTAS[[#This Row],[COSTO]]*AO959)</f>
        <v>47.5839</v>
      </c>
      <c r="AQ959" s="44">
        <f>IF(AO959="",0,AP959/LISTAS[[#This Row],[VENTA NETA]]-1)</f>
        <v>0</v>
      </c>
      <c r="AS959" s="39">
        <v>74.4589</v>
      </c>
      <c r="AT959" s="48">
        <f>+LISTAS[[#This Row],[COSTO]]/AS959-1</f>
        <v>-0.36093737619008603</v>
      </c>
      <c r="BA959" t="s">
        <v>1452</v>
      </c>
      <c r="BB959" s="36"/>
    </row>
    <row r="960" spans="1:54" x14ac:dyDescent="0.35">
      <c r="A960" s="7" t="s">
        <v>1500</v>
      </c>
      <c r="B960" t="s">
        <v>1452</v>
      </c>
      <c r="C960">
        <v>29</v>
      </c>
      <c r="D960" t="s">
        <v>1501</v>
      </c>
      <c r="E960" s="2">
        <v>436.44990000000001</v>
      </c>
      <c r="F960" s="7" t="str">
        <f>+_xlfn.XLOOKUP(LISTAS[[#This Row],[ID]],_01_CODIGOS_Y_COSTOS_xlsm[Producto y N°],_01_CODIGOS_Y_COSTOS_xlsm[FABRICA],"",0,1)</f>
        <v>OVNISA</v>
      </c>
      <c r="G960" s="26">
        <f>LISTAS[[#This Row],[Precio]]*(1-0.46)</f>
        <v>235.68294600000002</v>
      </c>
      <c r="H960" s="1">
        <f>+_xlfn.XLOOKUP(LISTAS[[#This Row],[ID]],_01_CODIGOS_Y_COSTOS_xlsm[Producto y N°],_01_CODIGOS_Y_COSTOS_xlsm[COSTO],0,0,1)</f>
        <v>57.860799999999998</v>
      </c>
      <c r="I960" s="27">
        <f>+IFERROR(LISTAS[[#This Row],[VENTA NETA]]/LISTAS[[#This Row],[COSTO]]-1,0)</f>
        <v>3.0732749287946248</v>
      </c>
      <c r="J960" s="50" t="str">
        <f>IFERROR(VLOOKUP(LISTAS[[#This Row],[ID]],_01_CODIGOS_Y_COSTOS_xlsm[[Producto y N°]:[CODIGO]],2,0),"")</f>
        <v>29</v>
      </c>
      <c r="O960" t="s">
        <v>1500</v>
      </c>
      <c r="AB960" s="12" t="str">
        <f>+LISTAS[[#This Row],[Codigo]]&amp;LISTAS[[#This Row],[Fabrica]]</f>
        <v>29OVNISA</v>
      </c>
      <c r="AC960" s="13" t="str">
        <f>+LISTAS[[#This Row],[Codigo]]</f>
        <v>29</v>
      </c>
      <c r="AD960" s="13" t="str">
        <f>+LISTAS[[#This Row],[ID]]</f>
        <v>ORING29</v>
      </c>
      <c r="AH960" s="36"/>
      <c r="AI960" s="37">
        <f>+LISTAS[[#This Row],[Precio]]+(LISTAS[[#This Row],[Precio]]*AH960)</f>
        <v>436.44990000000001</v>
      </c>
      <c r="AJ960" s="38">
        <f t="shared" si="14"/>
        <v>218.22495000000001</v>
      </c>
      <c r="AL960" s="35">
        <f>+AJ960/LISTAS[[#This Row],[COSTO]]-1</f>
        <v>2.7715508599950227</v>
      </c>
      <c r="AM960" t="str">
        <f>+LISTAS[[#This Row],[ID]]</f>
        <v>ORING29</v>
      </c>
      <c r="AO960" s="43"/>
      <c r="AP960" s="39">
        <f>LISTAS[[#This Row],[COSTO]]+(LISTAS[[#This Row],[COSTO]]*AO960)</f>
        <v>57.860799999999998</v>
      </c>
      <c r="AQ960" s="44">
        <f>IF(AO960="",0,AP960/LISTAS[[#This Row],[VENTA NETA]]-1)</f>
        <v>0</v>
      </c>
      <c r="AS960" s="39">
        <v>95.493200000000002</v>
      </c>
      <c r="AT960" s="48">
        <f>+LISTAS[[#This Row],[COSTO]]/AS960-1</f>
        <v>-0.3940846049771084</v>
      </c>
      <c r="BA960" t="s">
        <v>1452</v>
      </c>
      <c r="BB960" s="36"/>
    </row>
    <row r="961" spans="1:54" x14ac:dyDescent="0.35">
      <c r="A961" s="7" t="s">
        <v>1502</v>
      </c>
      <c r="B961" t="s">
        <v>1452</v>
      </c>
      <c r="C961">
        <v>30</v>
      </c>
      <c r="D961" t="s">
        <v>1503</v>
      </c>
      <c r="E961" s="2">
        <v>484.90750000000003</v>
      </c>
      <c r="F961" s="7" t="str">
        <f>+_xlfn.XLOOKUP(LISTAS[[#This Row],[ID]],_01_CODIGOS_Y_COSTOS_xlsm[Producto y N°],_01_CODIGOS_Y_COSTOS_xlsm[FABRICA],"",0,1)</f>
        <v>OVNISA</v>
      </c>
      <c r="G961" s="26">
        <f>LISTAS[[#This Row],[Precio]]*(1-0.46)</f>
        <v>261.85005000000001</v>
      </c>
      <c r="H961" s="1">
        <f>+_xlfn.XLOOKUP(LISTAS[[#This Row],[ID]],_01_CODIGOS_Y_COSTOS_xlsm[Producto y N°],_01_CODIGOS_Y_COSTOS_xlsm[COSTO],0,0,1)</f>
        <v>67.376900000000006</v>
      </c>
      <c r="I961" s="27">
        <f>+IFERROR(LISTAS[[#This Row],[VENTA NETA]]/LISTAS[[#This Row],[COSTO]]-1,0)</f>
        <v>2.8863475464142754</v>
      </c>
      <c r="J961" s="50" t="str">
        <f>IFERROR(VLOOKUP(LISTAS[[#This Row],[ID]],_01_CODIGOS_Y_COSTOS_xlsm[[Producto y N°]:[CODIGO]],2,0),"")</f>
        <v>30</v>
      </c>
      <c r="O961" t="s">
        <v>1502</v>
      </c>
      <c r="AB961" s="12" t="str">
        <f>+LISTAS[[#This Row],[Codigo]]&amp;LISTAS[[#This Row],[Fabrica]]</f>
        <v>30OVNISA</v>
      </c>
      <c r="AC961" s="13" t="str">
        <f>+LISTAS[[#This Row],[Codigo]]</f>
        <v>30</v>
      </c>
      <c r="AD961" s="13" t="str">
        <f>+LISTAS[[#This Row],[ID]]</f>
        <v>ORING30</v>
      </c>
      <c r="AH961" s="36"/>
      <c r="AI961" s="37">
        <f>+LISTAS[[#This Row],[Precio]]+(LISTAS[[#This Row],[Precio]]*AH961)</f>
        <v>484.90750000000003</v>
      </c>
      <c r="AJ961" s="38">
        <f t="shared" si="14"/>
        <v>242.45375000000001</v>
      </c>
      <c r="AL961" s="35">
        <f>+AJ961/LISTAS[[#This Row],[COSTO]]-1</f>
        <v>2.5984699503835884</v>
      </c>
      <c r="AM961" t="str">
        <f>+LISTAS[[#This Row],[ID]]</f>
        <v>ORING30</v>
      </c>
      <c r="AO961" s="43"/>
      <c r="AP961" s="39">
        <f>LISTAS[[#This Row],[COSTO]]+(LISTAS[[#This Row],[COSTO]]*AO961)</f>
        <v>67.376900000000006</v>
      </c>
      <c r="AQ961" s="44">
        <f>IF(AO961="",0,AP961/LISTAS[[#This Row],[VENTA NETA]]-1)</f>
        <v>0</v>
      </c>
      <c r="AS961" s="39">
        <v>106.1003</v>
      </c>
      <c r="AT961" s="48">
        <f>+LISTAS[[#This Row],[COSTO]]/AS961-1</f>
        <v>-0.3649697503211583</v>
      </c>
      <c r="BA961" t="s">
        <v>1452</v>
      </c>
      <c r="BB961" s="36"/>
    </row>
    <row r="962" spans="1:54" x14ac:dyDescent="0.35">
      <c r="A962" s="7" t="s">
        <v>1504</v>
      </c>
      <c r="B962" t="s">
        <v>1452</v>
      </c>
      <c r="C962">
        <v>31</v>
      </c>
      <c r="D962" t="s">
        <v>1505</v>
      </c>
      <c r="E962" s="2">
        <v>496.1893</v>
      </c>
      <c r="F962" s="7" t="str">
        <f>+_xlfn.XLOOKUP(LISTAS[[#This Row],[ID]],_01_CODIGOS_Y_COSTOS_xlsm[Producto y N°],_01_CODIGOS_Y_COSTOS_xlsm[FABRICA],"",0,1)</f>
        <v>OVNISA</v>
      </c>
      <c r="G962" s="26">
        <f>LISTAS[[#This Row],[Precio]]*(1-0.46)</f>
        <v>267.94222200000002</v>
      </c>
      <c r="H962" s="1">
        <f>+_xlfn.XLOOKUP(LISTAS[[#This Row],[ID]],_01_CODIGOS_Y_COSTOS_xlsm[Producto y N°],_01_CODIGOS_Y_COSTOS_xlsm[COSTO],0,0,1)</f>
        <v>73.0501</v>
      </c>
      <c r="I962" s="27">
        <f>+IFERROR(LISTAS[[#This Row],[VENTA NETA]]/LISTAS[[#This Row],[COSTO]]-1,0)</f>
        <v>2.6679240959286847</v>
      </c>
      <c r="J962" s="50" t="str">
        <f>IFERROR(VLOOKUP(LISTAS[[#This Row],[ID]],_01_CODIGOS_Y_COSTOS_xlsm[[Producto y N°]:[CODIGO]],2,0),"")</f>
        <v>31</v>
      </c>
      <c r="O962" t="s">
        <v>1504</v>
      </c>
      <c r="AB962" s="12" t="str">
        <f>+LISTAS[[#This Row],[Codigo]]&amp;LISTAS[[#This Row],[Fabrica]]</f>
        <v>31OVNISA</v>
      </c>
      <c r="AC962" s="13" t="str">
        <f>+LISTAS[[#This Row],[Codigo]]</f>
        <v>31</v>
      </c>
      <c r="AD962" s="13" t="str">
        <f>+LISTAS[[#This Row],[ID]]</f>
        <v>ORING31</v>
      </c>
      <c r="AH962" s="36"/>
      <c r="AI962" s="37">
        <f>+LISTAS[[#This Row],[Precio]]+(LISTAS[[#This Row],[Precio]]*AH962)</f>
        <v>496.1893</v>
      </c>
      <c r="AJ962" s="38">
        <f t="shared" ref="AJ962:AJ1025" si="15">+((100-50)*0.01)*AI962</f>
        <v>248.09465</v>
      </c>
      <c r="AL962" s="35">
        <f>+AJ962/LISTAS[[#This Row],[COSTO]]-1</f>
        <v>2.3962260147487822</v>
      </c>
      <c r="AM962" t="str">
        <f>+LISTAS[[#This Row],[ID]]</f>
        <v>ORING31</v>
      </c>
      <c r="AO962" s="43"/>
      <c r="AP962" s="39">
        <f>LISTAS[[#This Row],[COSTO]]+(LISTAS[[#This Row],[COSTO]]*AO962)</f>
        <v>73.0501</v>
      </c>
      <c r="AQ962" s="44">
        <f>IF(AO962="",0,AP962/LISTAS[[#This Row],[VENTA NETA]]-1)</f>
        <v>0</v>
      </c>
      <c r="AS962" s="39">
        <v>108.55719999999999</v>
      </c>
      <c r="AT962" s="48">
        <f>+LISTAS[[#This Row],[COSTO]]/AS962-1</f>
        <v>-0.32708194389685807</v>
      </c>
      <c r="BA962" t="s">
        <v>1452</v>
      </c>
      <c r="BB962" s="36"/>
    </row>
    <row r="963" spans="1:54" x14ac:dyDescent="0.35">
      <c r="A963" s="7" t="s">
        <v>1506</v>
      </c>
      <c r="B963" t="s">
        <v>1452</v>
      </c>
      <c r="C963">
        <v>32</v>
      </c>
      <c r="D963" t="s">
        <v>1507</v>
      </c>
      <c r="E963" s="2">
        <v>555.65589999999997</v>
      </c>
      <c r="F963" s="7" t="str">
        <f>+_xlfn.XLOOKUP(LISTAS[[#This Row],[ID]],_01_CODIGOS_Y_COSTOS_xlsm[Producto y N°],_01_CODIGOS_Y_COSTOS_xlsm[FABRICA],"",0,1)</f>
        <v>OVNISA</v>
      </c>
      <c r="G963" s="26">
        <f>LISTAS[[#This Row],[Precio]]*(1-0.46)</f>
        <v>300.05418600000002</v>
      </c>
      <c r="H963" s="1">
        <f>+_xlfn.XLOOKUP(LISTAS[[#This Row],[ID]],_01_CODIGOS_Y_COSTOS_xlsm[Producto y N°],_01_CODIGOS_Y_COSTOS_xlsm[COSTO],0,0,1)</f>
        <v>78.412999999999997</v>
      </c>
      <c r="I963" s="27">
        <f>+IFERROR(LISTAS[[#This Row],[VENTA NETA]]/LISTAS[[#This Row],[COSTO]]-1,0)</f>
        <v>2.8265872495632105</v>
      </c>
      <c r="J963" s="50" t="str">
        <f>IFERROR(VLOOKUP(LISTAS[[#This Row],[ID]],_01_CODIGOS_Y_COSTOS_xlsm[[Producto y N°]:[CODIGO]],2,0),"")</f>
        <v>32</v>
      </c>
      <c r="O963" t="s">
        <v>1506</v>
      </c>
      <c r="AB963" s="12" t="str">
        <f>+LISTAS[[#This Row],[Codigo]]&amp;LISTAS[[#This Row],[Fabrica]]</f>
        <v>32OVNISA</v>
      </c>
      <c r="AC963" s="13" t="str">
        <f>+LISTAS[[#This Row],[Codigo]]</f>
        <v>32</v>
      </c>
      <c r="AD963" s="13" t="str">
        <f>+LISTAS[[#This Row],[ID]]</f>
        <v>ORING32</v>
      </c>
      <c r="AH963" s="36"/>
      <c r="AI963" s="37">
        <f>+LISTAS[[#This Row],[Precio]]+(LISTAS[[#This Row],[Precio]]*AH963)</f>
        <v>555.65589999999997</v>
      </c>
      <c r="AJ963" s="38">
        <f t="shared" si="15"/>
        <v>277.82794999999999</v>
      </c>
      <c r="AL963" s="35">
        <f>+AJ963/LISTAS[[#This Row],[COSTO]]-1</f>
        <v>2.5431363421881574</v>
      </c>
      <c r="AM963" t="str">
        <f>+LISTAS[[#This Row],[ID]]</f>
        <v>ORING32</v>
      </c>
      <c r="AO963" s="43"/>
      <c r="AP963" s="39">
        <f>LISTAS[[#This Row],[COSTO]]+(LISTAS[[#This Row],[COSTO]]*AO963)</f>
        <v>78.412999999999997</v>
      </c>
      <c r="AQ963" s="44">
        <f>IF(AO963="",0,AP963/LISTAS[[#This Row],[VENTA NETA]]-1)</f>
        <v>0</v>
      </c>
      <c r="AS963" s="39">
        <v>121.5913</v>
      </c>
      <c r="AT963" s="48">
        <f>+LISTAS[[#This Row],[COSTO]]/AS963-1</f>
        <v>-0.35511011067403675</v>
      </c>
      <c r="BA963" t="s">
        <v>1452</v>
      </c>
      <c r="BB963" s="36"/>
    </row>
    <row r="964" spans="1:54" x14ac:dyDescent="0.35">
      <c r="A964" s="7" t="s">
        <v>1508</v>
      </c>
      <c r="B964" t="s">
        <v>1452</v>
      </c>
      <c r="C964">
        <v>33</v>
      </c>
      <c r="D964" t="s">
        <v>1509</v>
      </c>
      <c r="E964" s="2">
        <v>713.64970000000005</v>
      </c>
      <c r="F964" s="7" t="str">
        <f>+_xlfn.XLOOKUP(LISTAS[[#This Row],[ID]],_01_CODIGOS_Y_COSTOS_xlsm[Producto y N°],_01_CODIGOS_Y_COSTOS_xlsm[FABRICA],"",0,1)</f>
        <v>OVNISA</v>
      </c>
      <c r="G964" s="26">
        <f>LISTAS[[#This Row],[Precio]]*(1-0.46)</f>
        <v>385.37083800000005</v>
      </c>
      <c r="H964" s="1">
        <f>+_xlfn.XLOOKUP(LISTAS[[#This Row],[ID]],_01_CODIGOS_Y_COSTOS_xlsm[Producto y N°],_01_CODIGOS_Y_COSTOS_xlsm[COSTO],0,0,1)</f>
        <v>83.774299999999997</v>
      </c>
      <c r="I964" s="27">
        <f>+IFERROR(LISTAS[[#This Row],[VENTA NETA]]/LISTAS[[#This Row],[COSTO]]-1,0)</f>
        <v>3.6001081238518262</v>
      </c>
      <c r="J964" s="50" t="str">
        <f>IFERROR(VLOOKUP(LISTAS[[#This Row],[ID]],_01_CODIGOS_Y_COSTOS_xlsm[[Producto y N°]:[CODIGO]],2,0),"")</f>
        <v>33</v>
      </c>
      <c r="O964" t="s">
        <v>1508</v>
      </c>
      <c r="AB964" s="12" t="str">
        <f>+LISTAS[[#This Row],[Codigo]]&amp;LISTAS[[#This Row],[Fabrica]]</f>
        <v>33OVNISA</v>
      </c>
      <c r="AC964" s="13" t="str">
        <f>+LISTAS[[#This Row],[Codigo]]</f>
        <v>33</v>
      </c>
      <c r="AD964" s="13" t="str">
        <f>+LISTAS[[#This Row],[ID]]</f>
        <v>ORING33</v>
      </c>
      <c r="AH964" s="36"/>
      <c r="AI964" s="37">
        <f>+LISTAS[[#This Row],[Precio]]+(LISTAS[[#This Row],[Precio]]*AH964)</f>
        <v>713.64970000000005</v>
      </c>
      <c r="AJ964" s="38">
        <f t="shared" si="15"/>
        <v>356.82485000000003</v>
      </c>
      <c r="AL964" s="35">
        <f>+AJ964/LISTAS[[#This Row],[COSTO]]-1</f>
        <v>3.259359373936876</v>
      </c>
      <c r="AM964" t="str">
        <f>+LISTAS[[#This Row],[ID]]</f>
        <v>ORING33</v>
      </c>
      <c r="AO964" s="43"/>
      <c r="AP964" s="39">
        <f>LISTAS[[#This Row],[COSTO]]+(LISTAS[[#This Row],[COSTO]]*AO964)</f>
        <v>83.774299999999997</v>
      </c>
      <c r="AQ964" s="44">
        <f>IF(AO964="",0,AP964/LISTAS[[#This Row],[VENTA NETA]]-1)</f>
        <v>0</v>
      </c>
      <c r="AS964" s="39">
        <v>156.13910000000001</v>
      </c>
      <c r="AT964" s="48">
        <f>+LISTAS[[#This Row],[COSTO]]/AS964-1</f>
        <v>-0.46346366797298055</v>
      </c>
      <c r="BA964" t="s">
        <v>1452</v>
      </c>
      <c r="BB964" s="36"/>
    </row>
    <row r="965" spans="1:54" x14ac:dyDescent="0.35">
      <c r="A965" s="7" t="s">
        <v>1510</v>
      </c>
      <c r="B965" t="s">
        <v>1452</v>
      </c>
      <c r="C965">
        <v>34</v>
      </c>
      <c r="D965" t="s">
        <v>1511</v>
      </c>
      <c r="E965" s="2">
        <v>722.0883</v>
      </c>
      <c r="F965" s="7" t="str">
        <f>+_xlfn.XLOOKUP(LISTAS[[#This Row],[ID]],_01_CODIGOS_Y_COSTOS_xlsm[Producto y N°],_01_CODIGOS_Y_COSTOS_xlsm[FABRICA],"",0,1)</f>
        <v>OVNISA</v>
      </c>
      <c r="G965" s="26">
        <f>LISTAS[[#This Row],[Precio]]*(1-0.46)</f>
        <v>389.927682</v>
      </c>
      <c r="H965" s="1">
        <f>+_xlfn.XLOOKUP(LISTAS[[#This Row],[ID]],_01_CODIGOS_Y_COSTOS_xlsm[Producto y N°],_01_CODIGOS_Y_COSTOS_xlsm[COSTO],0,0,1)</f>
        <v>89.093000000000004</v>
      </c>
      <c r="I965" s="27">
        <f>+IFERROR(LISTAS[[#This Row],[VENTA NETA]]/LISTAS[[#This Row],[COSTO]]-1,0)</f>
        <v>3.3766365707743589</v>
      </c>
      <c r="J965" s="50" t="str">
        <f>IFERROR(VLOOKUP(LISTAS[[#This Row],[ID]],_01_CODIGOS_Y_COSTOS_xlsm[[Producto y N°]:[CODIGO]],2,0),"")</f>
        <v>34</v>
      </c>
      <c r="O965" t="s">
        <v>1510</v>
      </c>
      <c r="AB965" s="12" t="str">
        <f>+LISTAS[[#This Row],[Codigo]]&amp;LISTAS[[#This Row],[Fabrica]]</f>
        <v>34OVNISA</v>
      </c>
      <c r="AC965" s="13" t="str">
        <f>+LISTAS[[#This Row],[Codigo]]</f>
        <v>34</v>
      </c>
      <c r="AD965" s="13" t="str">
        <f>+LISTAS[[#This Row],[ID]]</f>
        <v>ORING34</v>
      </c>
      <c r="AH965" s="36"/>
      <c r="AI965" s="37">
        <f>+LISTAS[[#This Row],[Precio]]+(LISTAS[[#This Row],[Precio]]*AH965)</f>
        <v>722.0883</v>
      </c>
      <c r="AJ965" s="38">
        <f t="shared" si="15"/>
        <v>361.04415</v>
      </c>
      <c r="AL965" s="35">
        <f>+AJ965/LISTAS[[#This Row],[COSTO]]-1</f>
        <v>3.0524412692355174</v>
      </c>
      <c r="AM965" t="str">
        <f>+LISTAS[[#This Row],[ID]]</f>
        <v>ORING34</v>
      </c>
      <c r="AO965" s="43"/>
      <c r="AP965" s="39">
        <f>LISTAS[[#This Row],[COSTO]]+(LISTAS[[#This Row],[COSTO]]*AO965)</f>
        <v>89.093000000000004</v>
      </c>
      <c r="AQ965" s="44">
        <f>IF(AO965="",0,AP965/LISTAS[[#This Row],[VENTA NETA]]-1)</f>
        <v>0</v>
      </c>
      <c r="AS965" s="39">
        <v>157.99680000000001</v>
      </c>
      <c r="AT965" s="48">
        <f>+LISTAS[[#This Row],[COSTO]]/AS965-1</f>
        <v>-0.43610883258395106</v>
      </c>
      <c r="BA965" t="s">
        <v>1452</v>
      </c>
      <c r="BB965" s="36"/>
    </row>
    <row r="966" spans="1:54" x14ac:dyDescent="0.35">
      <c r="A966" s="7" t="s">
        <v>1512</v>
      </c>
      <c r="B966" t="s">
        <v>1452</v>
      </c>
      <c r="C966">
        <v>35</v>
      </c>
      <c r="D966" t="s">
        <v>1513</v>
      </c>
      <c r="E966" s="2">
        <v>752.87540000000001</v>
      </c>
      <c r="F966" s="7" t="str">
        <f>+_xlfn.XLOOKUP(LISTAS[[#This Row],[ID]],_01_CODIGOS_Y_COSTOS_xlsm[Producto y N°],_01_CODIGOS_Y_COSTOS_xlsm[FABRICA],"",0,1)</f>
        <v>OVNISA</v>
      </c>
      <c r="G966" s="26">
        <f>LISTAS[[#This Row],[Precio]]*(1-0.46)</f>
        <v>406.55271600000003</v>
      </c>
      <c r="H966" s="1">
        <f>+_xlfn.XLOOKUP(LISTAS[[#This Row],[ID]],_01_CODIGOS_Y_COSTOS_xlsm[Producto y N°],_01_CODIGOS_Y_COSTOS_xlsm[COSTO],0,0,1)</f>
        <v>93.649500000000003</v>
      </c>
      <c r="I966" s="27">
        <f>+IFERROR(LISTAS[[#This Row],[VENTA NETA]]/LISTAS[[#This Row],[COSTO]]-1,0)</f>
        <v>3.3412160876459565</v>
      </c>
      <c r="J966" s="50" t="str">
        <f>IFERROR(VLOOKUP(LISTAS[[#This Row],[ID]],_01_CODIGOS_Y_COSTOS_xlsm[[Producto y N°]:[CODIGO]],2,0),"")</f>
        <v>35</v>
      </c>
      <c r="O966" t="s">
        <v>1512</v>
      </c>
      <c r="AB966" s="12" t="str">
        <f>+LISTAS[[#This Row],[Codigo]]&amp;LISTAS[[#This Row],[Fabrica]]</f>
        <v>35OVNISA</v>
      </c>
      <c r="AC966" s="13" t="str">
        <f>+LISTAS[[#This Row],[Codigo]]</f>
        <v>35</v>
      </c>
      <c r="AD966" s="13" t="str">
        <f>+LISTAS[[#This Row],[ID]]</f>
        <v>ORING35</v>
      </c>
      <c r="AH966" s="36"/>
      <c r="AI966" s="37">
        <f>+LISTAS[[#This Row],[Precio]]+(LISTAS[[#This Row],[Precio]]*AH966)</f>
        <v>752.87540000000001</v>
      </c>
      <c r="AJ966" s="38">
        <f t="shared" si="15"/>
        <v>376.43770000000001</v>
      </c>
      <c r="AL966" s="35">
        <f>+AJ966/LISTAS[[#This Row],[COSTO]]-1</f>
        <v>3.0196445255981077</v>
      </c>
      <c r="AM966" t="str">
        <f>+LISTAS[[#This Row],[ID]]</f>
        <v>ORING35</v>
      </c>
      <c r="AO966" s="43"/>
      <c r="AP966" s="39">
        <f>LISTAS[[#This Row],[COSTO]]+(LISTAS[[#This Row],[COSTO]]*AO966)</f>
        <v>93.649500000000003</v>
      </c>
      <c r="AQ966" s="44">
        <f>IF(AO966="",0,AP966/LISTAS[[#This Row],[VENTA NETA]]-1)</f>
        <v>0</v>
      </c>
      <c r="AS966" s="39">
        <v>164.73849999999999</v>
      </c>
      <c r="AT966" s="48">
        <f>+LISTAS[[#This Row],[COSTO]]/AS966-1</f>
        <v>-0.43152632808966929</v>
      </c>
      <c r="BA966" t="s">
        <v>1452</v>
      </c>
      <c r="BB966" s="36"/>
    </row>
    <row r="967" spans="1:54" x14ac:dyDescent="0.35">
      <c r="A967" s="7" t="s">
        <v>1514</v>
      </c>
      <c r="B967" t="s">
        <v>1452</v>
      </c>
      <c r="C967">
        <v>36</v>
      </c>
      <c r="D967" t="s">
        <v>1515</v>
      </c>
      <c r="E967" s="2">
        <v>759.25599999999997</v>
      </c>
      <c r="F967" s="7" t="str">
        <f>+_xlfn.XLOOKUP(LISTAS[[#This Row],[ID]],_01_CODIGOS_Y_COSTOS_xlsm[Producto y N°],_01_CODIGOS_Y_COSTOS_xlsm[FABRICA],"",0,1)</f>
        <v>OVNISA</v>
      </c>
      <c r="G967" s="26">
        <f>LISTAS[[#This Row],[Precio]]*(1-0.46)</f>
        <v>409.99824000000001</v>
      </c>
      <c r="H967" s="1">
        <f>+_xlfn.XLOOKUP(LISTAS[[#This Row],[ID]],_01_CODIGOS_Y_COSTOS_xlsm[Producto y N°],_01_CODIGOS_Y_COSTOS_xlsm[COSTO],0,0,1)</f>
        <v>111.7809</v>
      </c>
      <c r="I967" s="27">
        <f>+IFERROR(LISTAS[[#This Row],[VENTA NETA]]/LISTAS[[#This Row],[COSTO]]-1,0)</f>
        <v>2.6678738496469432</v>
      </c>
      <c r="J967" s="50" t="str">
        <f>IFERROR(VLOOKUP(LISTAS[[#This Row],[ID]],_01_CODIGOS_Y_COSTOS_xlsm[[Producto y N°]:[CODIGO]],2,0),"")</f>
        <v>36</v>
      </c>
      <c r="O967" t="s">
        <v>1514</v>
      </c>
      <c r="AB967" s="12" t="str">
        <f>+LISTAS[[#This Row],[Codigo]]&amp;LISTAS[[#This Row],[Fabrica]]</f>
        <v>36OVNISA</v>
      </c>
      <c r="AC967" s="13" t="str">
        <f>+LISTAS[[#This Row],[Codigo]]</f>
        <v>36</v>
      </c>
      <c r="AD967" s="13" t="str">
        <f>+LISTAS[[#This Row],[ID]]</f>
        <v>ORING36</v>
      </c>
      <c r="AH967" s="36"/>
      <c r="AI967" s="37">
        <f>+LISTAS[[#This Row],[Precio]]+(LISTAS[[#This Row],[Precio]]*AH967)</f>
        <v>759.25599999999997</v>
      </c>
      <c r="AJ967" s="38">
        <f t="shared" si="15"/>
        <v>379.62799999999999</v>
      </c>
      <c r="AL967" s="35">
        <f>+AJ967/LISTAS[[#This Row],[COSTO]]-1</f>
        <v>2.3961794904138363</v>
      </c>
      <c r="AM967" t="str">
        <f>+LISTAS[[#This Row],[ID]]</f>
        <v>ORING36</v>
      </c>
      <c r="AO967" s="43"/>
      <c r="AP967" s="39">
        <f>LISTAS[[#This Row],[COSTO]]+(LISTAS[[#This Row],[COSTO]]*AO967)</f>
        <v>111.7809</v>
      </c>
      <c r="AQ967" s="44">
        <f>IF(AO967="",0,AP967/LISTAS[[#This Row],[VENTA NETA]]-1)</f>
        <v>0</v>
      </c>
      <c r="AS967" s="39">
        <v>166.11689999999999</v>
      </c>
      <c r="AT967" s="48">
        <f>+LISTAS[[#This Row],[COSTO]]/AS967-1</f>
        <v>-0.32709495541994815</v>
      </c>
      <c r="BA967" t="s">
        <v>1452</v>
      </c>
      <c r="BB967" s="36"/>
    </row>
    <row r="968" spans="1:54" x14ac:dyDescent="0.35">
      <c r="A968" s="7" t="s">
        <v>1516</v>
      </c>
      <c r="B968" t="s">
        <v>1452</v>
      </c>
      <c r="C968">
        <v>37</v>
      </c>
      <c r="D968" t="s">
        <v>1517</v>
      </c>
      <c r="E968" s="2">
        <v>819.66480000000001</v>
      </c>
      <c r="F968" s="7" t="str">
        <f>+_xlfn.XLOOKUP(LISTAS[[#This Row],[ID]],_01_CODIGOS_Y_COSTOS_xlsm[Producto y N°],_01_CODIGOS_Y_COSTOS_xlsm[FABRICA],"",0,1)</f>
        <v>OVNISA</v>
      </c>
      <c r="G968" s="26">
        <f>LISTAS[[#This Row],[Precio]]*(1-0.46)</f>
        <v>442.61899200000005</v>
      </c>
      <c r="H968" s="1">
        <f>+_xlfn.XLOOKUP(LISTAS[[#This Row],[ID]],_01_CODIGOS_Y_COSTOS_xlsm[Producto y N°],_01_CODIGOS_Y_COSTOS_xlsm[COSTO],0,0,1)</f>
        <v>118.7597</v>
      </c>
      <c r="I968" s="27">
        <f>+IFERROR(LISTAS[[#This Row],[VENTA NETA]]/LISTAS[[#This Row],[COSTO]]-1,0)</f>
        <v>2.727013389222102</v>
      </c>
      <c r="J968" s="50" t="str">
        <f>IFERROR(VLOOKUP(LISTAS[[#This Row],[ID]],_01_CODIGOS_Y_COSTOS_xlsm[[Producto y N°]:[CODIGO]],2,0),"")</f>
        <v>37</v>
      </c>
      <c r="O968" t="s">
        <v>1516</v>
      </c>
      <c r="AB968" s="12" t="str">
        <f>+LISTAS[[#This Row],[Codigo]]&amp;LISTAS[[#This Row],[Fabrica]]</f>
        <v>37OVNISA</v>
      </c>
      <c r="AC968" s="13" t="str">
        <f>+LISTAS[[#This Row],[Codigo]]</f>
        <v>37</v>
      </c>
      <c r="AD968" s="13" t="str">
        <f>+LISTAS[[#This Row],[ID]]</f>
        <v>ORING37</v>
      </c>
      <c r="AH968" s="36"/>
      <c r="AI968" s="37">
        <f>+LISTAS[[#This Row],[Precio]]+(LISTAS[[#This Row],[Precio]]*AH968)</f>
        <v>819.66480000000001</v>
      </c>
      <c r="AJ968" s="38">
        <f t="shared" si="15"/>
        <v>409.83240000000001</v>
      </c>
      <c r="AL968" s="35">
        <f>+AJ968/LISTAS[[#This Row],[COSTO]]-1</f>
        <v>2.4509383233537978</v>
      </c>
      <c r="AM968" t="str">
        <f>+LISTAS[[#This Row],[ID]]</f>
        <v>ORING37</v>
      </c>
      <c r="AO968" s="43"/>
      <c r="AP968" s="39">
        <f>LISTAS[[#This Row],[COSTO]]+(LISTAS[[#This Row],[COSTO]]*AO968)</f>
        <v>118.7597</v>
      </c>
      <c r="AQ968" s="44">
        <f>IF(AO968="",0,AP968/LISTAS[[#This Row],[VENTA NETA]]-1)</f>
        <v>0</v>
      </c>
      <c r="AS968" s="39">
        <v>179.33070000000001</v>
      </c>
      <c r="AT968" s="48">
        <f>+LISTAS[[#This Row],[COSTO]]/AS968-1</f>
        <v>-0.3377614652705867</v>
      </c>
      <c r="BA968" t="s">
        <v>1452</v>
      </c>
      <c r="BB968" s="36"/>
    </row>
    <row r="969" spans="1:54" x14ac:dyDescent="0.35">
      <c r="A969" s="7" t="s">
        <v>1518</v>
      </c>
      <c r="B969" t="s">
        <v>1452</v>
      </c>
      <c r="C969">
        <v>38</v>
      </c>
      <c r="D969" t="s">
        <v>1519</v>
      </c>
      <c r="E969" s="2">
        <v>896.06650000000002</v>
      </c>
      <c r="F969" s="7" t="str">
        <f>+_xlfn.XLOOKUP(LISTAS[[#This Row],[ID]],_01_CODIGOS_Y_COSTOS_xlsm[Producto y N°],_01_CODIGOS_Y_COSTOS_xlsm[FABRICA],"",0,1)</f>
        <v>OVNISA</v>
      </c>
      <c r="G969" s="26">
        <f>LISTAS[[#This Row],[Precio]]*(1-0.46)</f>
        <v>483.87591000000003</v>
      </c>
      <c r="H969" s="1">
        <f>+_xlfn.XLOOKUP(LISTAS[[#This Row],[ID]],_01_CODIGOS_Y_COSTOS_xlsm[Producto y N°],_01_CODIGOS_Y_COSTOS_xlsm[COSTO],0,0,1)</f>
        <v>123.36190000000001</v>
      </c>
      <c r="I969" s="27">
        <f>+IFERROR(LISTAS[[#This Row],[VENTA NETA]]/LISTAS[[#This Row],[COSTO]]-1,0)</f>
        <v>2.9224096742997636</v>
      </c>
      <c r="J969" s="50" t="str">
        <f>IFERROR(VLOOKUP(LISTAS[[#This Row],[ID]],_01_CODIGOS_Y_COSTOS_xlsm[[Producto y N°]:[CODIGO]],2,0),"")</f>
        <v>38</v>
      </c>
      <c r="O969" t="s">
        <v>1518</v>
      </c>
      <c r="AB969" s="12" t="str">
        <f>+LISTAS[[#This Row],[Codigo]]&amp;LISTAS[[#This Row],[Fabrica]]</f>
        <v>38OVNISA</v>
      </c>
      <c r="AC969" s="13" t="str">
        <f>+LISTAS[[#This Row],[Codigo]]</f>
        <v>38</v>
      </c>
      <c r="AD969" s="13" t="str">
        <f>+LISTAS[[#This Row],[ID]]</f>
        <v>ORING38</v>
      </c>
      <c r="AH969" s="36"/>
      <c r="AI969" s="37">
        <f>+LISTAS[[#This Row],[Precio]]+(LISTAS[[#This Row],[Precio]]*AH969)</f>
        <v>896.06650000000002</v>
      </c>
      <c r="AJ969" s="38">
        <f t="shared" si="15"/>
        <v>448.03325000000001</v>
      </c>
      <c r="AL969" s="35">
        <f>+AJ969/LISTAS[[#This Row],[COSTO]]-1</f>
        <v>2.6318608095368181</v>
      </c>
      <c r="AM969" t="str">
        <f>+LISTAS[[#This Row],[ID]]</f>
        <v>ORING38</v>
      </c>
      <c r="AO969" s="43"/>
      <c r="AP969" s="39">
        <f>LISTAS[[#This Row],[COSTO]]+(LISTAS[[#This Row],[COSTO]]*AO969)</f>
        <v>123.36190000000001</v>
      </c>
      <c r="AQ969" s="44">
        <f>IF(AO969="",0,AP969/LISTAS[[#This Row],[VENTA NETA]]-1)</f>
        <v>0</v>
      </c>
      <c r="AS969" s="39">
        <v>196.05029999999999</v>
      </c>
      <c r="AT969" s="48">
        <f>+LISTAS[[#This Row],[COSTO]]/AS969-1</f>
        <v>-0.37076403351588849</v>
      </c>
      <c r="BA969" t="s">
        <v>1452</v>
      </c>
      <c r="BB969" s="36"/>
    </row>
    <row r="970" spans="1:54" x14ac:dyDescent="0.35">
      <c r="A970" s="7" t="s">
        <v>1520</v>
      </c>
      <c r="B970" t="s">
        <v>1452</v>
      </c>
      <c r="C970">
        <v>39</v>
      </c>
      <c r="D970" t="s">
        <v>1521</v>
      </c>
      <c r="E970" s="2">
        <v>907.23249999999996</v>
      </c>
      <c r="F970" s="7" t="str">
        <f>+_xlfn.XLOOKUP(LISTAS[[#This Row],[ID]],_01_CODIGOS_Y_COSTOS_xlsm[Producto y N°],_01_CODIGOS_Y_COSTOS_xlsm[FABRICA],"",0,1)</f>
        <v>OVNISA</v>
      </c>
      <c r="G970" s="26">
        <f>LISTAS[[#This Row],[Precio]]*(1-0.46)</f>
        <v>489.90555000000001</v>
      </c>
      <c r="H970" s="1">
        <f>+_xlfn.XLOOKUP(LISTAS[[#This Row],[ID]],_01_CODIGOS_Y_COSTOS_xlsm[Producto y N°],_01_CODIGOS_Y_COSTOS_xlsm[COSTO],0,0,1)</f>
        <v>126.4016</v>
      </c>
      <c r="I970" s="27">
        <f>+IFERROR(LISTAS[[#This Row],[VENTA NETA]]/LISTAS[[#This Row],[COSTO]]-1,0)</f>
        <v>2.8757859868862421</v>
      </c>
      <c r="J970" s="50" t="str">
        <f>IFERROR(VLOOKUP(LISTAS[[#This Row],[ID]],_01_CODIGOS_Y_COSTOS_xlsm[[Producto y N°]:[CODIGO]],2,0),"")</f>
        <v>39</v>
      </c>
      <c r="O970" t="s">
        <v>1520</v>
      </c>
      <c r="AB970" s="12" t="str">
        <f>+LISTAS[[#This Row],[Codigo]]&amp;LISTAS[[#This Row],[Fabrica]]</f>
        <v>39OVNISA</v>
      </c>
      <c r="AC970" s="13" t="str">
        <f>+LISTAS[[#This Row],[Codigo]]</f>
        <v>39</v>
      </c>
      <c r="AD970" s="13" t="str">
        <f>+LISTAS[[#This Row],[ID]]</f>
        <v>ORING39</v>
      </c>
      <c r="AH970" s="36"/>
      <c r="AI970" s="37">
        <f>+LISTAS[[#This Row],[Precio]]+(LISTAS[[#This Row],[Precio]]*AH970)</f>
        <v>907.23249999999996</v>
      </c>
      <c r="AJ970" s="38">
        <f t="shared" si="15"/>
        <v>453.61624999999998</v>
      </c>
      <c r="AL970" s="35">
        <f>+AJ970/LISTAS[[#This Row],[COSTO]]-1</f>
        <v>2.588690728598372</v>
      </c>
      <c r="AM970" t="str">
        <f>+LISTAS[[#This Row],[ID]]</f>
        <v>ORING39</v>
      </c>
      <c r="AO970" s="43"/>
      <c r="AP970" s="39">
        <f>LISTAS[[#This Row],[COSTO]]+(LISTAS[[#This Row],[COSTO]]*AO970)</f>
        <v>126.4016</v>
      </c>
      <c r="AQ970" s="44">
        <f>IF(AO970="",0,AP970/LISTAS[[#This Row],[VENTA NETA]]-1)</f>
        <v>0</v>
      </c>
      <c r="AS970" s="39">
        <v>198.50729999999999</v>
      </c>
      <c r="AT970" s="48">
        <f>+LISTAS[[#This Row],[COSTO]]/AS970-1</f>
        <v>-0.36323953829405764</v>
      </c>
      <c r="BA970" t="s">
        <v>1452</v>
      </c>
      <c r="BB970" s="36"/>
    </row>
    <row r="971" spans="1:54" x14ac:dyDescent="0.35">
      <c r="A971" s="7" t="s">
        <v>1522</v>
      </c>
      <c r="B971" t="s">
        <v>1452</v>
      </c>
      <c r="C971">
        <v>40</v>
      </c>
      <c r="D971" t="s">
        <v>1523</v>
      </c>
      <c r="E971" s="2">
        <v>983.78290000000004</v>
      </c>
      <c r="F971" s="7" t="str">
        <f>+_xlfn.XLOOKUP(LISTAS[[#This Row],[ID]],_01_CODIGOS_Y_COSTOS_xlsm[Producto y N°],_01_CODIGOS_Y_COSTOS_xlsm[FABRICA],"",0,1)</f>
        <v>OVNISA</v>
      </c>
      <c r="G971" s="26">
        <f>LISTAS[[#This Row],[Precio]]*(1-0.46)</f>
        <v>531.24276600000007</v>
      </c>
      <c r="H971" s="1">
        <f>+_xlfn.XLOOKUP(LISTAS[[#This Row],[ID]],_01_CODIGOS_Y_COSTOS_xlsm[Producto y N°],_01_CODIGOS_Y_COSTOS_xlsm[COSTO],0,0,1)</f>
        <v>138.59690000000001</v>
      </c>
      <c r="I971" s="27">
        <f>+IFERROR(LISTAS[[#This Row],[VENTA NETA]]/LISTAS[[#This Row],[COSTO]]-1,0)</f>
        <v>2.8330061206275179</v>
      </c>
      <c r="J971" s="50" t="str">
        <f>IFERROR(VLOOKUP(LISTAS[[#This Row],[ID]],_01_CODIGOS_Y_COSTOS_xlsm[[Producto y N°]:[CODIGO]],2,0),"")</f>
        <v>40</v>
      </c>
      <c r="O971" t="s">
        <v>1522</v>
      </c>
      <c r="AB971" s="12" t="str">
        <f>+LISTAS[[#This Row],[Codigo]]&amp;LISTAS[[#This Row],[Fabrica]]</f>
        <v>40OVNISA</v>
      </c>
      <c r="AC971" s="13" t="str">
        <f>+LISTAS[[#This Row],[Codigo]]</f>
        <v>40</v>
      </c>
      <c r="AD971" s="13" t="str">
        <f>+LISTAS[[#This Row],[ID]]</f>
        <v>ORING40</v>
      </c>
      <c r="AH971" s="36"/>
      <c r="AI971" s="37">
        <f>+LISTAS[[#This Row],[Precio]]+(LISTAS[[#This Row],[Precio]]*AH971)</f>
        <v>983.78290000000004</v>
      </c>
      <c r="AJ971" s="38">
        <f t="shared" si="15"/>
        <v>491.89145000000002</v>
      </c>
      <c r="AL971" s="35">
        <f>+AJ971/LISTAS[[#This Row],[COSTO]]-1</f>
        <v>2.5490797413217754</v>
      </c>
      <c r="AM971" t="str">
        <f>+LISTAS[[#This Row],[ID]]</f>
        <v>ORING40</v>
      </c>
      <c r="AO971" s="43"/>
      <c r="AP971" s="39">
        <f>LISTAS[[#This Row],[COSTO]]+(LISTAS[[#This Row],[COSTO]]*AO971)</f>
        <v>138.59690000000001</v>
      </c>
      <c r="AQ971" s="44">
        <f>IF(AO971="",0,AP971/LISTAS[[#This Row],[VENTA NETA]]-1)</f>
        <v>0</v>
      </c>
      <c r="AS971" s="39">
        <v>215.2568</v>
      </c>
      <c r="AT971" s="48">
        <f>+LISTAS[[#This Row],[COSTO]]/AS971-1</f>
        <v>-0.35613230336974255</v>
      </c>
      <c r="BA971" t="s">
        <v>1452</v>
      </c>
      <c r="BB971" s="36"/>
    </row>
    <row r="972" spans="1:54" x14ac:dyDescent="0.35">
      <c r="A972" s="7" t="s">
        <v>1524</v>
      </c>
      <c r="B972" t="s">
        <v>1452</v>
      </c>
      <c r="C972">
        <v>41</v>
      </c>
      <c r="D972" t="s">
        <v>1525</v>
      </c>
      <c r="E972" s="2">
        <v>1034.2904000000001</v>
      </c>
      <c r="F972" s="7" t="str">
        <f>+_xlfn.XLOOKUP(LISTAS[[#This Row],[ID]],_01_CODIGOS_Y_COSTOS_xlsm[Producto y N°],_01_CODIGOS_Y_COSTOS_xlsm[FABRICA],"",0,1)</f>
        <v>OVNISA</v>
      </c>
      <c r="G972" s="26">
        <f>LISTAS[[#This Row],[Precio]]*(1-0.46)</f>
        <v>558.51681600000006</v>
      </c>
      <c r="H972" s="1">
        <f>+_xlfn.XLOOKUP(LISTAS[[#This Row],[ID]],_01_CODIGOS_Y_COSTOS_xlsm[Producto y N°],_01_CODIGOS_Y_COSTOS_xlsm[COSTO],0,0,1)</f>
        <v>152.28829999999999</v>
      </c>
      <c r="I972" s="27">
        <f>+IFERROR(LISTAS[[#This Row],[VENTA NETA]]/LISTAS[[#This Row],[COSTO]]-1,0)</f>
        <v>2.6674965575162379</v>
      </c>
      <c r="J972" s="50" t="str">
        <f>IFERROR(VLOOKUP(LISTAS[[#This Row],[ID]],_01_CODIGOS_Y_COSTOS_xlsm[[Producto y N°]:[CODIGO]],2,0),"")</f>
        <v>41</v>
      </c>
      <c r="O972" t="s">
        <v>1524</v>
      </c>
      <c r="AB972" s="12" t="str">
        <f>+LISTAS[[#This Row],[Codigo]]&amp;LISTAS[[#This Row],[Fabrica]]</f>
        <v>41OVNISA</v>
      </c>
      <c r="AC972" s="13" t="str">
        <f>+LISTAS[[#This Row],[Codigo]]</f>
        <v>41</v>
      </c>
      <c r="AD972" s="13" t="str">
        <f>+LISTAS[[#This Row],[ID]]</f>
        <v>ORING41</v>
      </c>
      <c r="AH972" s="36"/>
      <c r="AI972" s="37">
        <f>+LISTAS[[#This Row],[Precio]]+(LISTAS[[#This Row],[Precio]]*AH972)</f>
        <v>1034.2904000000001</v>
      </c>
      <c r="AJ972" s="38">
        <f t="shared" si="15"/>
        <v>517.14520000000005</v>
      </c>
      <c r="AL972" s="35">
        <f>+AJ972/LISTAS[[#This Row],[COSTO]]-1</f>
        <v>2.3958301458483682</v>
      </c>
      <c r="AM972" t="str">
        <f>+LISTAS[[#This Row],[ID]]</f>
        <v>ORING41</v>
      </c>
      <c r="AO972" s="43"/>
      <c r="AP972" s="39">
        <f>LISTAS[[#This Row],[COSTO]]+(LISTAS[[#This Row],[COSTO]]*AO972)</f>
        <v>152.28829999999999</v>
      </c>
      <c r="AQ972" s="44">
        <f>IF(AO972="",0,AP972/LISTAS[[#This Row],[VENTA NETA]]-1)</f>
        <v>0</v>
      </c>
      <c r="AS972" s="39">
        <v>226.31319999999999</v>
      </c>
      <c r="AT972" s="48">
        <f>+LISTAS[[#This Row],[COSTO]]/AS972-1</f>
        <v>-0.327090509965835</v>
      </c>
      <c r="BA972" t="s">
        <v>1452</v>
      </c>
      <c r="BB972" s="36"/>
    </row>
    <row r="973" spans="1:54" x14ac:dyDescent="0.35">
      <c r="A973" s="7" t="s">
        <v>1526</v>
      </c>
      <c r="B973" t="s">
        <v>1452</v>
      </c>
      <c r="C973">
        <v>42</v>
      </c>
      <c r="D973" t="s">
        <v>1527</v>
      </c>
      <c r="E973" s="2">
        <v>1415.9763</v>
      </c>
      <c r="F973" s="7" t="str">
        <f>+_xlfn.XLOOKUP(LISTAS[[#This Row],[ID]],_01_CODIGOS_Y_COSTOS_xlsm[Producto y N°],_01_CODIGOS_Y_COSTOS_xlsm[FABRICA],"",0,1)</f>
        <v>OVNISA</v>
      </c>
      <c r="G973" s="26">
        <f>LISTAS[[#This Row],[Precio]]*(1-0.46)</f>
        <v>764.62720200000012</v>
      </c>
      <c r="H973" s="1">
        <f>+_xlfn.XLOOKUP(LISTAS[[#This Row],[ID]],_01_CODIGOS_Y_COSTOS_xlsm[Producto y N°],_01_CODIGOS_Y_COSTOS_xlsm[COSTO],0,0,1)</f>
        <v>201.41890000000001</v>
      </c>
      <c r="I973" s="27">
        <f>+IFERROR(LISTAS[[#This Row],[VENTA NETA]]/LISTAS[[#This Row],[COSTO]]-1,0)</f>
        <v>2.7962038418440378</v>
      </c>
      <c r="J973" s="50" t="str">
        <f>IFERROR(VLOOKUP(LISTAS[[#This Row],[ID]],_01_CODIGOS_Y_COSTOS_xlsm[[Producto y N°]:[CODIGO]],2,0),"")</f>
        <v>42</v>
      </c>
      <c r="O973" t="s">
        <v>1526</v>
      </c>
      <c r="AB973" s="12" t="str">
        <f>+LISTAS[[#This Row],[Codigo]]&amp;LISTAS[[#This Row],[Fabrica]]</f>
        <v>42OVNISA</v>
      </c>
      <c r="AC973" s="13" t="str">
        <f>+LISTAS[[#This Row],[Codigo]]</f>
        <v>42</v>
      </c>
      <c r="AD973" s="13" t="str">
        <f>+LISTAS[[#This Row],[ID]]</f>
        <v>ORING42</v>
      </c>
      <c r="AH973" s="36"/>
      <c r="AI973" s="37">
        <f>+LISTAS[[#This Row],[Precio]]+(LISTAS[[#This Row],[Precio]]*AH973)</f>
        <v>1415.9763</v>
      </c>
      <c r="AJ973" s="38">
        <f t="shared" si="15"/>
        <v>707.98815000000002</v>
      </c>
      <c r="AL973" s="35">
        <f>+AJ973/LISTAS[[#This Row],[COSTO]]-1</f>
        <v>2.5150035572629976</v>
      </c>
      <c r="AM973" t="str">
        <f>+LISTAS[[#This Row],[ID]]</f>
        <v>ORING42</v>
      </c>
      <c r="AO973" s="43"/>
      <c r="AP973" s="39">
        <f>LISTAS[[#This Row],[COSTO]]+(LISTAS[[#This Row],[COSTO]]*AO973)</f>
        <v>201.41890000000001</v>
      </c>
      <c r="AQ973" s="44">
        <f>IF(AO973="",0,AP973/LISTAS[[#This Row],[VENTA NETA]]-1)</f>
        <v>0</v>
      </c>
      <c r="AS973" s="39">
        <v>309.8211</v>
      </c>
      <c r="AT973" s="48">
        <f>+LISTAS[[#This Row],[COSTO]]/AS973-1</f>
        <v>-0.34988643446169421</v>
      </c>
      <c r="BA973" t="s">
        <v>1452</v>
      </c>
      <c r="BB973" s="36"/>
    </row>
    <row r="974" spans="1:54" x14ac:dyDescent="0.35">
      <c r="A974" s="7" t="s">
        <v>1528</v>
      </c>
      <c r="B974" t="s">
        <v>1452</v>
      </c>
      <c r="C974">
        <v>43</v>
      </c>
      <c r="D974" t="s">
        <v>1529</v>
      </c>
      <c r="E974" s="2">
        <v>1436.3661</v>
      </c>
      <c r="F974" s="7" t="str">
        <f>+_xlfn.XLOOKUP(LISTAS[[#This Row],[ID]],_01_CODIGOS_Y_COSTOS_xlsm[Producto y N°],_01_CODIGOS_Y_COSTOS_xlsm[FABRICA],"",0,1)</f>
        <v>OVNISA</v>
      </c>
      <c r="G974" s="26">
        <f>LISTAS[[#This Row],[Precio]]*(1-0.46)</f>
        <v>775.63769400000001</v>
      </c>
      <c r="H974" s="1">
        <f>+_xlfn.XLOOKUP(LISTAS[[#This Row],[ID]],_01_CODIGOS_Y_COSTOS_xlsm[Producto y N°],_01_CODIGOS_Y_COSTOS_xlsm[COSTO],0,0,1)</f>
        <v>211.4863</v>
      </c>
      <c r="I974" s="27">
        <f>+IFERROR(LISTAS[[#This Row],[VENTA NETA]]/LISTAS[[#This Row],[COSTO]]-1,0)</f>
        <v>2.6675552695375542</v>
      </c>
      <c r="J974" s="50" t="str">
        <f>IFERROR(VLOOKUP(LISTAS[[#This Row],[ID]],_01_CODIGOS_Y_COSTOS_xlsm[[Producto y N°]:[CODIGO]],2,0),"")</f>
        <v>43</v>
      </c>
      <c r="O974" t="s">
        <v>1528</v>
      </c>
      <c r="AB974" s="12" t="str">
        <f>+LISTAS[[#This Row],[Codigo]]&amp;LISTAS[[#This Row],[Fabrica]]</f>
        <v>43OVNISA</v>
      </c>
      <c r="AC974" s="13" t="str">
        <f>+LISTAS[[#This Row],[Codigo]]</f>
        <v>43</v>
      </c>
      <c r="AD974" s="13" t="str">
        <f>+LISTAS[[#This Row],[ID]]</f>
        <v>ORING43</v>
      </c>
      <c r="AH974" s="36"/>
      <c r="AI974" s="37">
        <f>+LISTAS[[#This Row],[Precio]]+(LISTAS[[#This Row],[Precio]]*AH974)</f>
        <v>1436.3661</v>
      </c>
      <c r="AJ974" s="38">
        <f t="shared" si="15"/>
        <v>718.18304999999998</v>
      </c>
      <c r="AL974" s="35">
        <f>+AJ974/LISTAS[[#This Row],[COSTO]]-1</f>
        <v>2.3958845088310685</v>
      </c>
      <c r="AM974" t="str">
        <f>+LISTAS[[#This Row],[ID]]</f>
        <v>ORING43</v>
      </c>
      <c r="AO974" s="43"/>
      <c r="AP974" s="39">
        <f>LISTAS[[#This Row],[COSTO]]+(LISTAS[[#This Row],[COSTO]]*AO974)</f>
        <v>211.4863</v>
      </c>
      <c r="AQ974" s="44">
        <f>IF(AO974="",0,AP974/LISTAS[[#This Row],[VENTA NETA]]-1)</f>
        <v>0</v>
      </c>
      <c r="AS974" s="39">
        <v>314.28570000000002</v>
      </c>
      <c r="AT974" s="48">
        <f>+LISTAS[[#This Row],[COSTO]]/AS974-1</f>
        <v>-0.32708901486768249</v>
      </c>
      <c r="BA974" t="s">
        <v>1452</v>
      </c>
      <c r="BB974" s="36"/>
    </row>
    <row r="975" spans="1:54" x14ac:dyDescent="0.35">
      <c r="A975" s="7" t="s">
        <v>1530</v>
      </c>
      <c r="B975" t="s">
        <v>1452</v>
      </c>
      <c r="C975">
        <v>44</v>
      </c>
      <c r="D975" t="s">
        <v>1531</v>
      </c>
      <c r="E975" s="2">
        <v>1485.4602</v>
      </c>
      <c r="F975" s="7" t="str">
        <f>+_xlfn.XLOOKUP(LISTAS[[#This Row],[ID]],_01_CODIGOS_Y_COSTOS_xlsm[Producto y N°],_01_CODIGOS_Y_COSTOS_xlsm[FABRICA],"",0,1)</f>
        <v>OVNISA</v>
      </c>
      <c r="G975" s="26">
        <f>LISTAS[[#This Row],[Precio]]*(1-0.46)</f>
        <v>802.14850799999999</v>
      </c>
      <c r="H975" s="1">
        <f>+_xlfn.XLOOKUP(LISTAS[[#This Row],[ID]],_01_CODIGOS_Y_COSTOS_xlsm[Producto y N°],_01_CODIGOS_Y_COSTOS_xlsm[COSTO],0,0,1)</f>
        <v>218.7029</v>
      </c>
      <c r="I975" s="27">
        <f>+IFERROR(LISTAS[[#This Row],[VENTA NETA]]/LISTAS[[#This Row],[COSTO]]-1,0)</f>
        <v>2.667754327903288</v>
      </c>
      <c r="J975" s="50" t="str">
        <f>IFERROR(VLOOKUP(LISTAS[[#This Row],[ID]],_01_CODIGOS_Y_COSTOS_xlsm[[Producto y N°]:[CODIGO]],2,0),"")</f>
        <v>44</v>
      </c>
      <c r="O975" t="s">
        <v>1530</v>
      </c>
      <c r="AB975" s="12" t="str">
        <f>+LISTAS[[#This Row],[Codigo]]&amp;LISTAS[[#This Row],[Fabrica]]</f>
        <v>44OVNISA</v>
      </c>
      <c r="AC975" s="13" t="str">
        <f>+LISTAS[[#This Row],[Codigo]]</f>
        <v>44</v>
      </c>
      <c r="AD975" s="13" t="str">
        <f>+LISTAS[[#This Row],[ID]]</f>
        <v>ORING44</v>
      </c>
      <c r="AH975" s="36"/>
      <c r="AI975" s="37">
        <f>+LISTAS[[#This Row],[Precio]]+(LISTAS[[#This Row],[Precio]]*AH975)</f>
        <v>1485.4602</v>
      </c>
      <c r="AJ975" s="38">
        <f t="shared" si="15"/>
        <v>742.73009999999999</v>
      </c>
      <c r="AL975" s="35">
        <f>+AJ975/LISTAS[[#This Row],[COSTO]]-1</f>
        <v>2.396068822132674</v>
      </c>
      <c r="AM975" t="str">
        <f>+LISTAS[[#This Row],[ID]]</f>
        <v>ORING44</v>
      </c>
      <c r="AO975" s="43"/>
      <c r="AP975" s="39">
        <f>LISTAS[[#This Row],[COSTO]]+(LISTAS[[#This Row],[COSTO]]*AO975)</f>
        <v>218.7029</v>
      </c>
      <c r="AQ975" s="44">
        <f>IF(AO975="",0,AP975/LISTAS[[#This Row],[VENTA NETA]]-1)</f>
        <v>0</v>
      </c>
      <c r="AS975" s="39">
        <v>325.01260000000002</v>
      </c>
      <c r="AT975" s="48">
        <f>+LISTAS[[#This Row],[COSTO]]/AS975-1</f>
        <v>-0.32709408804458662</v>
      </c>
      <c r="BA975" t="s">
        <v>1452</v>
      </c>
      <c r="BB975" s="36"/>
    </row>
    <row r="976" spans="1:54" x14ac:dyDescent="0.35">
      <c r="A976" s="7" t="s">
        <v>1532</v>
      </c>
      <c r="B976" t="s">
        <v>1452</v>
      </c>
      <c r="C976">
        <v>45</v>
      </c>
      <c r="D976" t="s">
        <v>1533</v>
      </c>
      <c r="E976" s="2">
        <v>1710.7228</v>
      </c>
      <c r="F976" s="7" t="str">
        <f>+_xlfn.XLOOKUP(LISTAS[[#This Row],[ID]],_01_CODIGOS_Y_COSTOS_xlsm[Producto y N°],_01_CODIGOS_Y_COSTOS_xlsm[FABRICA],"",0,1)</f>
        <v>OVNISA</v>
      </c>
      <c r="G976" s="26">
        <f>LISTAS[[#This Row],[Precio]]*(1-0.46)</f>
        <v>923.79031200000009</v>
      </c>
      <c r="H976" s="1">
        <f>+_xlfn.XLOOKUP(LISTAS[[#This Row],[ID]],_01_CODIGOS_Y_COSTOS_xlsm[Producto y N°],_01_CODIGOS_Y_COSTOS_xlsm[COSTO],0,0,1)</f>
        <v>249.93989999999999</v>
      </c>
      <c r="I976" s="27">
        <f>+IFERROR(LISTAS[[#This Row],[VENTA NETA]]/LISTAS[[#This Row],[COSTO]]-1,0)</f>
        <v>2.6960497783667199</v>
      </c>
      <c r="J976" s="50" t="str">
        <f>IFERROR(VLOOKUP(LISTAS[[#This Row],[ID]],_01_CODIGOS_Y_COSTOS_xlsm[[Producto y N°]:[CODIGO]],2,0),"")</f>
        <v>45</v>
      </c>
      <c r="O976" t="s">
        <v>1532</v>
      </c>
      <c r="AB976" s="12" t="str">
        <f>+LISTAS[[#This Row],[Codigo]]&amp;LISTAS[[#This Row],[Fabrica]]</f>
        <v>45OVNISA</v>
      </c>
      <c r="AC976" s="13" t="str">
        <f>+LISTAS[[#This Row],[Codigo]]</f>
        <v>45</v>
      </c>
      <c r="AD976" s="13" t="str">
        <f>+LISTAS[[#This Row],[ID]]</f>
        <v>ORING45</v>
      </c>
      <c r="AH976" s="36"/>
      <c r="AI976" s="37">
        <f>+LISTAS[[#This Row],[Precio]]+(LISTAS[[#This Row],[Precio]]*AH976)</f>
        <v>1710.7228</v>
      </c>
      <c r="AJ976" s="38">
        <f t="shared" si="15"/>
        <v>855.3614</v>
      </c>
      <c r="AL976" s="35">
        <f>+AJ976/LISTAS[[#This Row],[COSTO]]-1</f>
        <v>2.422268313302518</v>
      </c>
      <c r="AM976" t="str">
        <f>+LISTAS[[#This Row],[ID]]</f>
        <v>ORING45</v>
      </c>
      <c r="AO976" s="43"/>
      <c r="AP976" s="39">
        <f>LISTAS[[#This Row],[COSTO]]+(LISTAS[[#This Row],[COSTO]]*AO976)</f>
        <v>249.93989999999999</v>
      </c>
      <c r="AQ976" s="44">
        <f>IF(AO976="",0,AP976/LISTAS[[#This Row],[VENTA NETA]]-1)</f>
        <v>0</v>
      </c>
      <c r="AS976" s="39">
        <v>374.3023</v>
      </c>
      <c r="AT976" s="48">
        <f>+LISTAS[[#This Row],[COSTO]]/AS976-1</f>
        <v>-0.33225123115727584</v>
      </c>
      <c r="BA976" t="s">
        <v>1452</v>
      </c>
      <c r="BB976" s="36"/>
    </row>
    <row r="977" spans="1:54" x14ac:dyDescent="0.35">
      <c r="A977" s="7" t="s">
        <v>1534</v>
      </c>
      <c r="B977" t="s">
        <v>1452</v>
      </c>
      <c r="C977">
        <v>106</v>
      </c>
      <c r="D977" t="s">
        <v>1535</v>
      </c>
      <c r="E977" s="2">
        <v>97.427800000000005</v>
      </c>
      <c r="F977" s="7" t="str">
        <f>+_xlfn.XLOOKUP(LISTAS[[#This Row],[ID]],_01_CODIGOS_Y_COSTOS_xlsm[Producto y N°],_01_CODIGOS_Y_COSTOS_xlsm[FABRICA],"",0,1)</f>
        <v>OVNISA</v>
      </c>
      <c r="G977" s="26">
        <f>LISTAS[[#This Row],[Precio]]*(1-0.46)</f>
        <v>52.611012000000009</v>
      </c>
      <c r="H977" s="1">
        <f>+_xlfn.XLOOKUP(LISTAS[[#This Row],[ID]],_01_CODIGOS_Y_COSTOS_xlsm[Producto y N°],_01_CODIGOS_Y_COSTOS_xlsm[COSTO],0,0,1)</f>
        <v>14.2963</v>
      </c>
      <c r="I977" s="27">
        <f>+IFERROR(LISTAS[[#This Row],[VENTA NETA]]/LISTAS[[#This Row],[COSTO]]-1,0)</f>
        <v>2.6800439274497601</v>
      </c>
      <c r="J977" s="50" t="str">
        <f>IFERROR(VLOOKUP(LISTAS[[#This Row],[ID]],_01_CODIGOS_Y_COSTOS_xlsm[[Producto y N°]:[CODIGO]],2,0),"")</f>
        <v>106</v>
      </c>
      <c r="O977" t="s">
        <v>1534</v>
      </c>
      <c r="AB977" s="12" t="str">
        <f>+LISTAS[[#This Row],[Codigo]]&amp;LISTAS[[#This Row],[Fabrica]]</f>
        <v>106OVNISA</v>
      </c>
      <c r="AC977" s="13" t="str">
        <f>+LISTAS[[#This Row],[Codigo]]</f>
        <v>106</v>
      </c>
      <c r="AD977" s="13" t="str">
        <f>+LISTAS[[#This Row],[ID]]</f>
        <v>ORING106</v>
      </c>
      <c r="AH977" s="36"/>
      <c r="AI977" s="37">
        <f>+LISTAS[[#This Row],[Precio]]+(LISTAS[[#This Row],[Precio]]*AH977)</f>
        <v>97.427800000000005</v>
      </c>
      <c r="AJ977" s="38">
        <f t="shared" si="15"/>
        <v>48.713900000000002</v>
      </c>
      <c r="AL977" s="35">
        <f>+AJ977/LISTAS[[#This Row],[COSTO]]-1</f>
        <v>2.4074480809719998</v>
      </c>
      <c r="AM977" t="str">
        <f>+LISTAS[[#This Row],[ID]]</f>
        <v>ORING106</v>
      </c>
      <c r="AO977" s="43"/>
      <c r="AP977" s="39">
        <f>LISTAS[[#This Row],[COSTO]]+(LISTAS[[#This Row],[COSTO]]*AO977)</f>
        <v>14.2963</v>
      </c>
      <c r="AQ977" s="44">
        <f>IF(AO977="",0,AP977/LISTAS[[#This Row],[VENTA NETA]]-1)</f>
        <v>0</v>
      </c>
      <c r="AS977" s="39">
        <v>21.3339</v>
      </c>
      <c r="AT977" s="48">
        <f>+LISTAS[[#This Row],[COSTO]]/AS977-1</f>
        <v>-0.32987873759603259</v>
      </c>
      <c r="BA977" t="s">
        <v>1452</v>
      </c>
      <c r="BB977" s="36"/>
    </row>
    <row r="978" spans="1:54" x14ac:dyDescent="0.35">
      <c r="A978" s="7" t="s">
        <v>1536</v>
      </c>
      <c r="B978" t="s">
        <v>1452</v>
      </c>
      <c r="C978">
        <v>107</v>
      </c>
      <c r="D978" t="s">
        <v>1537</v>
      </c>
      <c r="E978" s="2">
        <v>103.858</v>
      </c>
      <c r="F978" s="7" t="str">
        <f>+_xlfn.XLOOKUP(LISTAS[[#This Row],[ID]],_01_CODIGOS_Y_COSTOS_xlsm[Producto y N°],_01_CODIGOS_Y_COSTOS_xlsm[FABRICA],"",0,1)</f>
        <v>OVNISA</v>
      </c>
      <c r="G978" s="26">
        <f>LISTAS[[#This Row],[Precio]]*(1-0.46)</f>
        <v>56.083320000000008</v>
      </c>
      <c r="H978" s="1">
        <f>+_xlfn.XLOOKUP(LISTAS[[#This Row],[ID]],_01_CODIGOS_Y_COSTOS_xlsm[Producto y N°],_01_CODIGOS_Y_COSTOS_xlsm[COSTO],0,0,1)</f>
        <v>15.283799999999999</v>
      </c>
      <c r="I978" s="27">
        <f>+IFERROR(LISTAS[[#This Row],[VENTA NETA]]/LISTAS[[#This Row],[COSTO]]-1,0)</f>
        <v>2.6694617830644218</v>
      </c>
      <c r="J978" s="50" t="str">
        <f>IFERROR(VLOOKUP(LISTAS[[#This Row],[ID]],_01_CODIGOS_Y_COSTOS_xlsm[[Producto y N°]:[CODIGO]],2,0),"")</f>
        <v>107</v>
      </c>
      <c r="O978" t="s">
        <v>1536</v>
      </c>
      <c r="AB978" s="12" t="str">
        <f>+LISTAS[[#This Row],[Codigo]]&amp;LISTAS[[#This Row],[Fabrica]]</f>
        <v>107OVNISA</v>
      </c>
      <c r="AC978" s="13" t="str">
        <f>+LISTAS[[#This Row],[Codigo]]</f>
        <v>107</v>
      </c>
      <c r="AD978" s="13" t="str">
        <f>+LISTAS[[#This Row],[ID]]</f>
        <v>ORING107</v>
      </c>
      <c r="AH978" s="36"/>
      <c r="AI978" s="37">
        <f>+LISTAS[[#This Row],[Precio]]+(LISTAS[[#This Row],[Precio]]*AH978)</f>
        <v>103.858</v>
      </c>
      <c r="AJ978" s="38">
        <f t="shared" si="15"/>
        <v>51.929000000000002</v>
      </c>
      <c r="AL978" s="35">
        <f>+AJ978/LISTAS[[#This Row],[COSTO]]-1</f>
        <v>2.3976497991337236</v>
      </c>
      <c r="AM978" t="str">
        <f>+LISTAS[[#This Row],[ID]]</f>
        <v>ORING107</v>
      </c>
      <c r="AO978" s="43"/>
      <c r="AP978" s="39">
        <f>LISTAS[[#This Row],[COSTO]]+(LISTAS[[#This Row],[COSTO]]*AO978)</f>
        <v>15.283799999999999</v>
      </c>
      <c r="AQ978" s="44">
        <f>IF(AO978="",0,AP978/LISTAS[[#This Row],[VENTA NETA]]-1)</f>
        <v>0</v>
      </c>
      <c r="AS978" s="39">
        <v>22.712199999999999</v>
      </c>
      <c r="AT978" s="48">
        <f>+LISTAS[[#This Row],[COSTO]]/AS978-1</f>
        <v>-0.32706651050977009</v>
      </c>
      <c r="BA978" t="s">
        <v>1452</v>
      </c>
      <c r="BB978" s="36"/>
    </row>
    <row r="979" spans="1:54" x14ac:dyDescent="0.35">
      <c r="A979" s="7" t="s">
        <v>1538</v>
      </c>
      <c r="B979" t="s">
        <v>1452</v>
      </c>
      <c r="C979">
        <v>108</v>
      </c>
      <c r="D979" t="s">
        <v>1539</v>
      </c>
      <c r="E979" s="2">
        <v>103.858</v>
      </c>
      <c r="F979" s="7" t="str">
        <f>+_xlfn.XLOOKUP(LISTAS[[#This Row],[ID]],_01_CODIGOS_Y_COSTOS_xlsm[Producto y N°],_01_CODIGOS_Y_COSTOS_xlsm[FABRICA],"",0,1)</f>
        <v>OVNISA</v>
      </c>
      <c r="G979" s="26">
        <f>LISTAS[[#This Row],[Precio]]*(1-0.46)</f>
        <v>56.083320000000008</v>
      </c>
      <c r="H979" s="1">
        <f>+_xlfn.XLOOKUP(LISTAS[[#This Row],[ID]],_01_CODIGOS_Y_COSTOS_xlsm[Producto y N°],_01_CODIGOS_Y_COSTOS_xlsm[COSTO],0,0,1)</f>
        <v>15.283799999999999</v>
      </c>
      <c r="I979" s="27">
        <f>+IFERROR(LISTAS[[#This Row],[VENTA NETA]]/LISTAS[[#This Row],[COSTO]]-1,0)</f>
        <v>2.6694617830644218</v>
      </c>
      <c r="J979" s="50" t="str">
        <f>IFERROR(VLOOKUP(LISTAS[[#This Row],[ID]],_01_CODIGOS_Y_COSTOS_xlsm[[Producto y N°]:[CODIGO]],2,0),"")</f>
        <v>108</v>
      </c>
      <c r="O979" t="s">
        <v>1538</v>
      </c>
      <c r="AB979" s="12" t="str">
        <f>+LISTAS[[#This Row],[Codigo]]&amp;LISTAS[[#This Row],[Fabrica]]</f>
        <v>108OVNISA</v>
      </c>
      <c r="AC979" s="13" t="str">
        <f>+LISTAS[[#This Row],[Codigo]]</f>
        <v>108</v>
      </c>
      <c r="AD979" s="13" t="str">
        <f>+LISTAS[[#This Row],[ID]]</f>
        <v>ORING108</v>
      </c>
      <c r="AH979" s="36"/>
      <c r="AI979" s="37">
        <f>+LISTAS[[#This Row],[Precio]]+(LISTAS[[#This Row],[Precio]]*AH979)</f>
        <v>103.858</v>
      </c>
      <c r="AJ979" s="38">
        <f t="shared" si="15"/>
        <v>51.929000000000002</v>
      </c>
      <c r="AL979" s="35">
        <f>+AJ979/LISTAS[[#This Row],[COSTO]]-1</f>
        <v>2.3976497991337236</v>
      </c>
      <c r="AM979" t="str">
        <f>+LISTAS[[#This Row],[ID]]</f>
        <v>ORING108</v>
      </c>
      <c r="AO979" s="43"/>
      <c r="AP979" s="39">
        <f>LISTAS[[#This Row],[COSTO]]+(LISTAS[[#This Row],[COSTO]]*AO979)</f>
        <v>15.283799999999999</v>
      </c>
      <c r="AQ979" s="44">
        <f>IF(AO979="",0,AP979/LISTAS[[#This Row],[VENTA NETA]]-1)</f>
        <v>0</v>
      </c>
      <c r="AS979" s="39">
        <v>22.712199999999999</v>
      </c>
      <c r="AT979" s="48">
        <f>+LISTAS[[#This Row],[COSTO]]/AS979-1</f>
        <v>-0.32706651050977009</v>
      </c>
      <c r="BA979" t="s">
        <v>1452</v>
      </c>
      <c r="BB979" s="36"/>
    </row>
    <row r="980" spans="1:54" x14ac:dyDescent="0.35">
      <c r="A980" s="7" t="s">
        <v>1540</v>
      </c>
      <c r="B980" t="s">
        <v>1452</v>
      </c>
      <c r="C980">
        <v>109</v>
      </c>
      <c r="D980" t="s">
        <v>1541</v>
      </c>
      <c r="E980" s="2">
        <v>109.346</v>
      </c>
      <c r="F980" s="7" t="str">
        <f>+_xlfn.XLOOKUP(LISTAS[[#This Row],[ID]],_01_CODIGOS_Y_COSTOS_xlsm[Producto y N°],_01_CODIGOS_Y_COSTOS_xlsm[FABRICA],"",0,1)</f>
        <v>OVNISA</v>
      </c>
      <c r="G980" s="26">
        <f>LISTAS[[#This Row],[Precio]]*(1-0.46)</f>
        <v>59.046840000000003</v>
      </c>
      <c r="H980" s="1">
        <f>+_xlfn.XLOOKUP(LISTAS[[#This Row],[ID]],_01_CODIGOS_Y_COSTOS_xlsm[Producto y N°],_01_CODIGOS_Y_COSTOS_xlsm[COSTO],0,0,1)</f>
        <v>16.110700000000001</v>
      </c>
      <c r="I980" s="27">
        <f>+IFERROR(LISTAS[[#This Row],[VENTA NETA]]/LISTAS[[#This Row],[COSTO]]-1,0)</f>
        <v>2.6650697983327851</v>
      </c>
      <c r="J980" s="50" t="str">
        <f>IFERROR(VLOOKUP(LISTAS[[#This Row],[ID]],_01_CODIGOS_Y_COSTOS_xlsm[[Producto y N°]:[CODIGO]],2,0),"")</f>
        <v>109</v>
      </c>
      <c r="O980" t="s">
        <v>1540</v>
      </c>
      <c r="AB980" s="12" t="str">
        <f>+LISTAS[[#This Row],[Codigo]]&amp;LISTAS[[#This Row],[Fabrica]]</f>
        <v>109OVNISA</v>
      </c>
      <c r="AC980" s="13" t="str">
        <f>+LISTAS[[#This Row],[Codigo]]</f>
        <v>109</v>
      </c>
      <c r="AD980" s="13" t="str">
        <f>+LISTAS[[#This Row],[ID]]</f>
        <v>ORING109</v>
      </c>
      <c r="AH980" s="36"/>
      <c r="AI980" s="37">
        <f>+LISTAS[[#This Row],[Precio]]+(LISTAS[[#This Row],[Precio]]*AH980)</f>
        <v>109.346</v>
      </c>
      <c r="AJ980" s="38">
        <f t="shared" si="15"/>
        <v>54.673000000000002</v>
      </c>
      <c r="AL980" s="35">
        <f>+AJ980/LISTAS[[#This Row],[COSTO]]-1</f>
        <v>2.3935831466044304</v>
      </c>
      <c r="AM980" t="str">
        <f>+LISTAS[[#This Row],[ID]]</f>
        <v>ORING109</v>
      </c>
      <c r="AO980" s="43"/>
      <c r="AP980" s="39">
        <f>LISTAS[[#This Row],[COSTO]]+(LISTAS[[#This Row],[COSTO]]*AO980)</f>
        <v>16.110700000000001</v>
      </c>
      <c r="AQ980" s="44">
        <f>IF(AO980="",0,AP980/LISTAS[[#This Row],[VENTA NETA]]-1)</f>
        <v>0</v>
      </c>
      <c r="AS980" s="39">
        <v>23.9407</v>
      </c>
      <c r="AT980" s="48">
        <f>+LISTAS[[#This Row],[COSTO]]/AS980-1</f>
        <v>-0.32705810607041563</v>
      </c>
      <c r="BA980" t="s">
        <v>1452</v>
      </c>
      <c r="BB980" s="36"/>
    </row>
    <row r="981" spans="1:54" x14ac:dyDescent="0.35">
      <c r="A981" s="7" t="s">
        <v>1542</v>
      </c>
      <c r="B981" t="s">
        <v>1452</v>
      </c>
      <c r="C981">
        <v>110</v>
      </c>
      <c r="D981" t="s">
        <v>1543</v>
      </c>
      <c r="E981" s="2">
        <v>120.669</v>
      </c>
      <c r="F981" s="7" t="str">
        <f>+_xlfn.XLOOKUP(LISTAS[[#This Row],[ID]],_01_CODIGOS_Y_COSTOS_xlsm[Producto y N°],_01_CODIGOS_Y_COSTOS_xlsm[FABRICA],"",0,1)</f>
        <v>OVNISA</v>
      </c>
      <c r="G981" s="26">
        <f>LISTAS[[#This Row],[Precio]]*(1-0.46)</f>
        <v>65.161259999999999</v>
      </c>
      <c r="H981" s="1">
        <f>+_xlfn.XLOOKUP(LISTAS[[#This Row],[ID]],_01_CODIGOS_Y_COSTOS_xlsm[Producto y N°],_01_CODIGOS_Y_COSTOS_xlsm[COSTO],0,0,1)</f>
        <v>17.764399999999998</v>
      </c>
      <c r="I981" s="27">
        <f>+IFERROR(LISTAS[[#This Row],[VENTA NETA]]/LISTAS[[#This Row],[COSTO]]-1,0)</f>
        <v>2.6680811060322895</v>
      </c>
      <c r="J981" s="50" t="str">
        <f>IFERROR(VLOOKUP(LISTAS[[#This Row],[ID]],_01_CODIGOS_Y_COSTOS_xlsm[[Producto y N°]:[CODIGO]],2,0),"")</f>
        <v>110</v>
      </c>
      <c r="O981" t="s">
        <v>1542</v>
      </c>
      <c r="AB981" s="12" t="str">
        <f>+LISTAS[[#This Row],[Codigo]]&amp;LISTAS[[#This Row],[Fabrica]]</f>
        <v>110OVNISA</v>
      </c>
      <c r="AC981" s="13" t="str">
        <f>+LISTAS[[#This Row],[Codigo]]</f>
        <v>110</v>
      </c>
      <c r="AD981" s="13" t="str">
        <f>+LISTAS[[#This Row],[ID]]</f>
        <v>ORING110</v>
      </c>
      <c r="AH981" s="36"/>
      <c r="AI981" s="37">
        <f>+LISTAS[[#This Row],[Precio]]+(LISTAS[[#This Row],[Precio]]*AH981)</f>
        <v>120.669</v>
      </c>
      <c r="AJ981" s="38">
        <f t="shared" si="15"/>
        <v>60.334499999999998</v>
      </c>
      <c r="AL981" s="35">
        <f>+AJ981/LISTAS[[#This Row],[COSTO]]-1</f>
        <v>2.3963713944743423</v>
      </c>
      <c r="AM981" t="str">
        <f>+LISTAS[[#This Row],[ID]]</f>
        <v>ORING110</v>
      </c>
      <c r="AO981" s="43"/>
      <c r="AP981" s="39">
        <f>LISTAS[[#This Row],[COSTO]]+(LISTAS[[#This Row],[COSTO]]*AO981)</f>
        <v>17.764399999999998</v>
      </c>
      <c r="AQ981" s="44">
        <f>IF(AO981="",0,AP981/LISTAS[[#This Row],[VENTA NETA]]-1)</f>
        <v>0</v>
      </c>
      <c r="AS981" s="39">
        <v>26.3977</v>
      </c>
      <c r="AT981" s="48">
        <f>+LISTAS[[#This Row],[COSTO]]/AS981-1</f>
        <v>-0.32704743216265064</v>
      </c>
      <c r="BA981" t="s">
        <v>1452</v>
      </c>
      <c r="BB981" s="36"/>
    </row>
    <row r="982" spans="1:54" x14ac:dyDescent="0.35">
      <c r="A982" s="7" t="s">
        <v>1544</v>
      </c>
      <c r="B982" t="s">
        <v>1452</v>
      </c>
      <c r="C982">
        <v>111</v>
      </c>
      <c r="D982" t="s">
        <v>1545</v>
      </c>
      <c r="E982" s="2">
        <v>138.22389999999999</v>
      </c>
      <c r="F982" s="7" t="str">
        <f>+_xlfn.XLOOKUP(LISTAS[[#This Row],[ID]],_01_CODIGOS_Y_COSTOS_xlsm[Producto y N°],_01_CODIGOS_Y_COSTOS_xlsm[FABRICA],"",0,1)</f>
        <v>OVNISA</v>
      </c>
      <c r="G982" s="26">
        <f>LISTAS[[#This Row],[Precio]]*(1-0.46)</f>
        <v>74.640906000000001</v>
      </c>
      <c r="H982" s="1">
        <f>+_xlfn.XLOOKUP(LISTAS[[#This Row],[ID]],_01_CODIGOS_Y_COSTOS_xlsm[Producto y N°],_01_CODIGOS_Y_COSTOS_xlsm[COSTO],0,0,1)</f>
        <v>20.3443</v>
      </c>
      <c r="I982" s="27">
        <f>+IFERROR(LISTAS[[#This Row],[VENTA NETA]]/LISTAS[[#This Row],[COSTO]]-1,0)</f>
        <v>2.6688854371986257</v>
      </c>
      <c r="J982" s="50" t="str">
        <f>IFERROR(VLOOKUP(LISTAS[[#This Row],[ID]],_01_CODIGOS_Y_COSTOS_xlsm[[Producto y N°]:[CODIGO]],2,0),"")</f>
        <v>111</v>
      </c>
      <c r="O982" t="s">
        <v>1544</v>
      </c>
      <c r="AB982" s="12" t="str">
        <f>+LISTAS[[#This Row],[Codigo]]&amp;LISTAS[[#This Row],[Fabrica]]</f>
        <v>111OVNISA</v>
      </c>
      <c r="AC982" s="13" t="str">
        <f>+LISTAS[[#This Row],[Codigo]]</f>
        <v>111</v>
      </c>
      <c r="AD982" s="13" t="str">
        <f>+LISTAS[[#This Row],[ID]]</f>
        <v>ORING111</v>
      </c>
      <c r="AH982" s="36"/>
      <c r="AI982" s="37">
        <f>+LISTAS[[#This Row],[Precio]]+(LISTAS[[#This Row],[Precio]]*AH982)</f>
        <v>138.22389999999999</v>
      </c>
      <c r="AJ982" s="38">
        <f t="shared" si="15"/>
        <v>69.111949999999993</v>
      </c>
      <c r="AL982" s="35">
        <f>+AJ982/LISTAS[[#This Row],[COSTO]]-1</f>
        <v>2.3971161455542824</v>
      </c>
      <c r="AM982" t="str">
        <f>+LISTAS[[#This Row],[ID]]</f>
        <v>ORING111</v>
      </c>
      <c r="AO982" s="43"/>
      <c r="AP982" s="39">
        <f>LISTAS[[#This Row],[COSTO]]+(LISTAS[[#This Row],[COSTO]]*AO982)</f>
        <v>20.3443</v>
      </c>
      <c r="AQ982" s="44">
        <f>IF(AO982="",0,AP982/LISTAS[[#This Row],[VENTA NETA]]-1)</f>
        <v>0</v>
      </c>
      <c r="AS982" s="39">
        <v>30.233000000000001</v>
      </c>
      <c r="AT982" s="48">
        <f>+LISTAS[[#This Row],[COSTO]]/AS982-1</f>
        <v>-0.32708298878708697</v>
      </c>
      <c r="BA982" t="s">
        <v>1452</v>
      </c>
      <c r="BB982" s="36"/>
    </row>
    <row r="983" spans="1:54" x14ac:dyDescent="0.35">
      <c r="A983" s="7" t="s">
        <v>1546</v>
      </c>
      <c r="B983" t="s">
        <v>1452</v>
      </c>
      <c r="C983">
        <v>112</v>
      </c>
      <c r="D983" t="s">
        <v>1547</v>
      </c>
      <c r="E983" s="2">
        <v>152.3074</v>
      </c>
      <c r="F983" s="7" t="str">
        <f>+_xlfn.XLOOKUP(LISTAS[[#This Row],[ID]],_01_CODIGOS_Y_COSTOS_xlsm[Producto y N°],_01_CODIGOS_Y_COSTOS_xlsm[FABRICA],"",0,1)</f>
        <v>OVNISA</v>
      </c>
      <c r="G983" s="26">
        <f>LISTAS[[#This Row],[Precio]]*(1-0.46)</f>
        <v>82.245996000000005</v>
      </c>
      <c r="H983" s="1">
        <f>+_xlfn.XLOOKUP(LISTAS[[#This Row],[ID]],_01_CODIGOS_Y_COSTOS_xlsm[Producto y N°],_01_CODIGOS_Y_COSTOS_xlsm[COSTO],0,0,1)</f>
        <v>22.421700000000001</v>
      </c>
      <c r="I983" s="27">
        <f>+IFERROR(LISTAS[[#This Row],[VENTA NETA]]/LISTAS[[#This Row],[COSTO]]-1,0)</f>
        <v>2.6681427367237989</v>
      </c>
      <c r="J983" s="50" t="str">
        <f>IFERROR(VLOOKUP(LISTAS[[#This Row],[ID]],_01_CODIGOS_Y_COSTOS_xlsm[[Producto y N°]:[CODIGO]],2,0),"")</f>
        <v>112</v>
      </c>
      <c r="O983" t="s">
        <v>1546</v>
      </c>
      <c r="AB983" s="12" t="str">
        <f>+LISTAS[[#This Row],[Codigo]]&amp;LISTAS[[#This Row],[Fabrica]]</f>
        <v>112OVNISA</v>
      </c>
      <c r="AC983" s="13" t="str">
        <f>+LISTAS[[#This Row],[Codigo]]</f>
        <v>112</v>
      </c>
      <c r="AD983" s="13" t="str">
        <f>+LISTAS[[#This Row],[ID]]</f>
        <v>ORING112</v>
      </c>
      <c r="AH983" s="36"/>
      <c r="AI983" s="37">
        <f>+LISTAS[[#This Row],[Precio]]+(LISTAS[[#This Row],[Precio]]*AH983)</f>
        <v>152.3074</v>
      </c>
      <c r="AJ983" s="38">
        <f t="shared" si="15"/>
        <v>76.153700000000001</v>
      </c>
      <c r="AL983" s="35">
        <f>+AJ983/LISTAS[[#This Row],[COSTO]]-1</f>
        <v>2.3964284599294432</v>
      </c>
      <c r="AM983" t="str">
        <f>+LISTAS[[#This Row],[ID]]</f>
        <v>ORING112</v>
      </c>
      <c r="AO983" s="43"/>
      <c r="AP983" s="39">
        <f>LISTAS[[#This Row],[COSTO]]+(LISTAS[[#This Row],[COSTO]]*AO983)</f>
        <v>22.421700000000001</v>
      </c>
      <c r="AQ983" s="44">
        <f>IF(AO983="",0,AP983/LISTAS[[#This Row],[VENTA NETA]]-1)</f>
        <v>0</v>
      </c>
      <c r="AS983" s="39">
        <v>33.319299999999998</v>
      </c>
      <c r="AT983" s="48">
        <f>+LISTAS[[#This Row],[COSTO]]/AS983-1</f>
        <v>-0.32706569465745072</v>
      </c>
      <c r="BA983" t="s">
        <v>1452</v>
      </c>
      <c r="BB983" s="36"/>
    </row>
    <row r="984" spans="1:54" x14ac:dyDescent="0.35">
      <c r="A984" s="7" t="s">
        <v>1548</v>
      </c>
      <c r="B984" t="s">
        <v>1452</v>
      </c>
      <c r="C984">
        <v>113</v>
      </c>
      <c r="D984" t="s">
        <v>1549</v>
      </c>
      <c r="E984" s="2">
        <v>169.11840000000001</v>
      </c>
      <c r="F984" s="7" t="str">
        <f>+_xlfn.XLOOKUP(LISTAS[[#This Row],[ID]],_01_CODIGOS_Y_COSTOS_xlsm[Producto y N°],_01_CODIGOS_Y_COSTOS_xlsm[FABRICA],"",0,1)</f>
        <v>OVNISA</v>
      </c>
      <c r="G984" s="26">
        <f>LISTAS[[#This Row],[Precio]]*(1-0.46)</f>
        <v>91.323936000000018</v>
      </c>
      <c r="H984" s="1">
        <f>+_xlfn.XLOOKUP(LISTAS[[#This Row],[ID]],_01_CODIGOS_Y_COSTOS_xlsm[Producto y N°],_01_CODIGOS_Y_COSTOS_xlsm[COSTO],0,0,1)</f>
        <v>24.9023</v>
      </c>
      <c r="I984" s="27">
        <f>+IFERROR(LISTAS[[#This Row],[VENTA NETA]]/LISTAS[[#This Row],[COSTO]]-1,0)</f>
        <v>2.6672892062179003</v>
      </c>
      <c r="J984" s="50" t="str">
        <f>IFERROR(VLOOKUP(LISTAS[[#This Row],[ID]],_01_CODIGOS_Y_COSTOS_xlsm[[Producto y N°]:[CODIGO]],2,0),"")</f>
        <v>113</v>
      </c>
      <c r="O984" t="s">
        <v>1548</v>
      </c>
      <c r="AB984" s="12" t="str">
        <f>+LISTAS[[#This Row],[Codigo]]&amp;LISTAS[[#This Row],[Fabrica]]</f>
        <v>113OVNISA</v>
      </c>
      <c r="AC984" s="13" t="str">
        <f>+LISTAS[[#This Row],[Codigo]]</f>
        <v>113</v>
      </c>
      <c r="AD984" s="13" t="str">
        <f>+LISTAS[[#This Row],[ID]]</f>
        <v>ORING113</v>
      </c>
      <c r="AH984" s="36"/>
      <c r="AI984" s="37">
        <f>+LISTAS[[#This Row],[Precio]]+(LISTAS[[#This Row],[Precio]]*AH984)</f>
        <v>169.11840000000001</v>
      </c>
      <c r="AJ984" s="38">
        <f t="shared" si="15"/>
        <v>84.559200000000004</v>
      </c>
      <c r="AL984" s="35">
        <f>+AJ984/LISTAS[[#This Row],[COSTO]]-1</f>
        <v>2.3956381539054625</v>
      </c>
      <c r="AM984" t="str">
        <f>+LISTAS[[#This Row],[ID]]</f>
        <v>ORING113</v>
      </c>
      <c r="AO984" s="43"/>
      <c r="AP984" s="39">
        <f>LISTAS[[#This Row],[COSTO]]+(LISTAS[[#This Row],[COSTO]]*AO984)</f>
        <v>24.9023</v>
      </c>
      <c r="AQ984" s="44">
        <f>IF(AO984="",0,AP984/LISTAS[[#This Row],[VENTA NETA]]-1)</f>
        <v>0</v>
      </c>
      <c r="AS984" s="39">
        <v>37.0047</v>
      </c>
      <c r="AT984" s="48">
        <f>+LISTAS[[#This Row],[COSTO]]/AS984-1</f>
        <v>-0.32705034765854069</v>
      </c>
      <c r="BA984" t="s">
        <v>1452</v>
      </c>
      <c r="BB984" s="36"/>
    </row>
    <row r="985" spans="1:54" x14ac:dyDescent="0.35">
      <c r="A985" s="7" t="s">
        <v>1550</v>
      </c>
      <c r="B985" t="s">
        <v>1452</v>
      </c>
      <c r="C985">
        <v>114</v>
      </c>
      <c r="D985" t="s">
        <v>1551</v>
      </c>
      <c r="E985" s="2">
        <v>184.62360000000001</v>
      </c>
      <c r="F985" s="7" t="str">
        <f>+_xlfn.XLOOKUP(LISTAS[[#This Row],[ID]],_01_CODIGOS_Y_COSTOS_xlsm[Producto y N°],_01_CODIGOS_Y_COSTOS_xlsm[FABRICA],"",0,1)</f>
        <v>OVNISA</v>
      </c>
      <c r="G985" s="26">
        <f>LISTAS[[#This Row],[Precio]]*(1-0.46)</f>
        <v>99.69674400000001</v>
      </c>
      <c r="H985" s="1">
        <f>+_xlfn.XLOOKUP(LISTAS[[#This Row],[ID]],_01_CODIGOS_Y_COSTOS_xlsm[Producto y N°],_01_CODIGOS_Y_COSTOS_xlsm[COSTO],0,0,1)</f>
        <v>27.1798</v>
      </c>
      <c r="I985" s="27">
        <f>+IFERROR(LISTAS[[#This Row],[VENTA NETA]]/LISTAS[[#This Row],[COSTO]]-1,0)</f>
        <v>2.6680455338155546</v>
      </c>
      <c r="J985" s="50" t="str">
        <f>IFERROR(VLOOKUP(LISTAS[[#This Row],[ID]],_01_CODIGOS_Y_COSTOS_xlsm[[Producto y N°]:[CODIGO]],2,0),"")</f>
        <v>114</v>
      </c>
      <c r="O985" t="s">
        <v>1550</v>
      </c>
      <c r="AB985" s="12" t="str">
        <f>+LISTAS[[#This Row],[Codigo]]&amp;LISTAS[[#This Row],[Fabrica]]</f>
        <v>114OVNISA</v>
      </c>
      <c r="AC985" s="13" t="str">
        <f>+LISTAS[[#This Row],[Codigo]]</f>
        <v>114</v>
      </c>
      <c r="AD985" s="13" t="str">
        <f>+LISTAS[[#This Row],[ID]]</f>
        <v>ORING114</v>
      </c>
      <c r="AH985" s="36"/>
      <c r="AI985" s="37">
        <f>+LISTAS[[#This Row],[Precio]]+(LISTAS[[#This Row],[Precio]]*AH985)</f>
        <v>184.62360000000001</v>
      </c>
      <c r="AJ985" s="38">
        <f t="shared" si="15"/>
        <v>92.311800000000005</v>
      </c>
      <c r="AL985" s="35">
        <f>+AJ985/LISTAS[[#This Row],[COSTO]]-1</f>
        <v>2.3963384572366246</v>
      </c>
      <c r="AM985" t="str">
        <f>+LISTAS[[#This Row],[ID]]</f>
        <v>ORING114</v>
      </c>
      <c r="AO985" s="43"/>
      <c r="AP985" s="39">
        <f>LISTAS[[#This Row],[COSTO]]+(LISTAS[[#This Row],[COSTO]]*AO985)</f>
        <v>27.1798</v>
      </c>
      <c r="AQ985" s="44">
        <f>IF(AO985="",0,AP985/LISTAS[[#This Row],[VENTA NETA]]-1)</f>
        <v>0</v>
      </c>
      <c r="AS985" s="39">
        <v>40.390599999999999</v>
      </c>
      <c r="AT985" s="48">
        <f>+LISTAS[[#This Row],[COSTO]]/AS985-1</f>
        <v>-0.32707610186528546</v>
      </c>
      <c r="BA985" t="s">
        <v>1452</v>
      </c>
      <c r="BB985" s="36"/>
    </row>
    <row r="986" spans="1:54" x14ac:dyDescent="0.35">
      <c r="A986" s="7" t="s">
        <v>1552</v>
      </c>
      <c r="B986" t="s">
        <v>1452</v>
      </c>
      <c r="C986">
        <v>115</v>
      </c>
      <c r="D986" t="s">
        <v>1553</v>
      </c>
      <c r="E986" s="2">
        <v>201.43459999999999</v>
      </c>
      <c r="F986" s="7" t="str">
        <f>+_xlfn.XLOOKUP(LISTAS[[#This Row],[ID]],_01_CODIGOS_Y_COSTOS_xlsm[Producto y N°],_01_CODIGOS_Y_COSTOS_xlsm[FABRICA],"",0,1)</f>
        <v>OVNISA</v>
      </c>
      <c r="G986" s="26">
        <f>LISTAS[[#This Row],[Precio]]*(1-0.46)</f>
        <v>108.77468400000001</v>
      </c>
      <c r="H986" s="1">
        <f>+_xlfn.XLOOKUP(LISTAS[[#This Row],[ID]],_01_CODIGOS_Y_COSTOS_xlsm[Producto y N°],_01_CODIGOS_Y_COSTOS_xlsm[COSTO],0,0,1)</f>
        <v>29.658799999999999</v>
      </c>
      <c r="I986" s="27">
        <f>+IFERROR(LISTAS[[#This Row],[VENTA NETA]]/LISTAS[[#This Row],[COSTO]]-1,0)</f>
        <v>2.6675348968940082</v>
      </c>
      <c r="J986" s="50" t="str">
        <f>IFERROR(VLOOKUP(LISTAS[[#This Row],[ID]],_01_CODIGOS_Y_COSTOS_xlsm[[Producto y N°]:[CODIGO]],2,0),"")</f>
        <v>115</v>
      </c>
      <c r="O986" t="s">
        <v>1552</v>
      </c>
      <c r="AB986" s="12" t="str">
        <f>+LISTAS[[#This Row],[Codigo]]&amp;LISTAS[[#This Row],[Fabrica]]</f>
        <v>115OVNISA</v>
      </c>
      <c r="AC986" s="13" t="str">
        <f>+LISTAS[[#This Row],[Codigo]]</f>
        <v>115</v>
      </c>
      <c r="AD986" s="13" t="str">
        <f>+LISTAS[[#This Row],[ID]]</f>
        <v>ORING115</v>
      </c>
      <c r="AH986" s="36"/>
      <c r="AI986" s="37">
        <f>+LISTAS[[#This Row],[Precio]]+(LISTAS[[#This Row],[Precio]]*AH986)</f>
        <v>201.43459999999999</v>
      </c>
      <c r="AJ986" s="38">
        <f t="shared" si="15"/>
        <v>100.71729999999999</v>
      </c>
      <c r="AL986" s="35">
        <f>+AJ986/LISTAS[[#This Row],[COSTO]]-1</f>
        <v>2.3958656452722296</v>
      </c>
      <c r="AM986" t="str">
        <f>+LISTAS[[#This Row],[ID]]</f>
        <v>ORING115</v>
      </c>
      <c r="AO986" s="43"/>
      <c r="AP986" s="39">
        <f>LISTAS[[#This Row],[COSTO]]+(LISTAS[[#This Row],[COSTO]]*AO986)</f>
        <v>29.658799999999999</v>
      </c>
      <c r="AQ986" s="44">
        <f>IF(AO986="",0,AP986/LISTAS[[#This Row],[VENTA NETA]]-1)</f>
        <v>0</v>
      </c>
      <c r="AS986" s="39">
        <v>44.076099999999997</v>
      </c>
      <c r="AT986" s="48">
        <f>+LISTAS[[#This Row],[COSTO]]/AS986-1</f>
        <v>-0.32710017447097173</v>
      </c>
      <c r="BA986" t="s">
        <v>1452</v>
      </c>
      <c r="BB986" s="36"/>
    </row>
    <row r="987" spans="1:54" x14ac:dyDescent="0.35">
      <c r="A987" s="7" t="s">
        <v>1554</v>
      </c>
      <c r="B987" t="s">
        <v>1452</v>
      </c>
      <c r="C987">
        <v>116</v>
      </c>
      <c r="D987" t="s">
        <v>1555</v>
      </c>
      <c r="E987" s="2">
        <v>224.6344</v>
      </c>
      <c r="F987" s="7" t="str">
        <f>+_xlfn.XLOOKUP(LISTAS[[#This Row],[ID]],_01_CODIGOS_Y_COSTOS_xlsm[Producto y N°],_01_CODIGOS_Y_COSTOS_xlsm[FABRICA],"",0,1)</f>
        <v>OVNISA</v>
      </c>
      <c r="G987" s="26">
        <f>LISTAS[[#This Row],[Precio]]*(1-0.46)</f>
        <v>121.302576</v>
      </c>
      <c r="H987" s="1">
        <f>+_xlfn.XLOOKUP(LISTAS[[#This Row],[ID]],_01_CODIGOS_Y_COSTOS_xlsm[Producto y N°],_01_CODIGOS_Y_COSTOS_xlsm[COSTO],0,0,1)</f>
        <v>33.065600000000003</v>
      </c>
      <c r="I987" s="27">
        <f>+IFERROR(LISTAS[[#This Row],[VENTA NETA]]/LISTAS[[#This Row],[COSTO]]-1,0)</f>
        <v>2.668543017516694</v>
      </c>
      <c r="J987" s="50" t="str">
        <f>IFERROR(VLOOKUP(LISTAS[[#This Row],[ID]],_01_CODIGOS_Y_COSTOS_xlsm[[Producto y N°]:[CODIGO]],2,0),"")</f>
        <v>116</v>
      </c>
      <c r="O987" t="s">
        <v>1554</v>
      </c>
      <c r="AB987" s="12" t="str">
        <f>+LISTAS[[#This Row],[Codigo]]&amp;LISTAS[[#This Row],[Fabrica]]</f>
        <v>116OVNISA</v>
      </c>
      <c r="AC987" s="13" t="str">
        <f>+LISTAS[[#This Row],[Codigo]]</f>
        <v>116</v>
      </c>
      <c r="AD987" s="13" t="str">
        <f>+LISTAS[[#This Row],[ID]]</f>
        <v>ORING116</v>
      </c>
      <c r="AH987" s="36"/>
      <c r="AI987" s="37">
        <f>+LISTAS[[#This Row],[Precio]]+(LISTAS[[#This Row],[Precio]]*AH987)</f>
        <v>224.6344</v>
      </c>
      <c r="AJ987" s="38">
        <f t="shared" si="15"/>
        <v>112.3172</v>
      </c>
      <c r="AL987" s="35">
        <f>+AJ987/LISTAS[[#This Row],[COSTO]]-1</f>
        <v>2.3967990902932348</v>
      </c>
      <c r="AM987" t="str">
        <f>+LISTAS[[#This Row],[ID]]</f>
        <v>ORING116</v>
      </c>
      <c r="AO987" s="43"/>
      <c r="AP987" s="39">
        <f>LISTAS[[#This Row],[COSTO]]+(LISTAS[[#This Row],[COSTO]]*AO987)</f>
        <v>33.065600000000003</v>
      </c>
      <c r="AQ987" s="44">
        <f>IF(AO987="",0,AP987/LISTAS[[#This Row],[VENTA NETA]]-1)</f>
        <v>0</v>
      </c>
      <c r="AS987" s="39">
        <v>49.139899999999997</v>
      </c>
      <c r="AT987" s="48">
        <f>+LISTAS[[#This Row],[COSTO]]/AS987-1</f>
        <v>-0.32711299778794822</v>
      </c>
      <c r="BA987" t="s">
        <v>1452</v>
      </c>
      <c r="BB987" s="36"/>
    </row>
    <row r="988" spans="1:54" x14ac:dyDescent="0.35">
      <c r="A988" s="7" t="s">
        <v>1556</v>
      </c>
      <c r="B988" t="s">
        <v>1452</v>
      </c>
      <c r="C988">
        <v>117</v>
      </c>
      <c r="D988" t="s">
        <v>1557</v>
      </c>
      <c r="E988" s="2">
        <v>246.4127</v>
      </c>
      <c r="F988" s="7" t="str">
        <f>+_xlfn.XLOOKUP(LISTAS[[#This Row],[ID]],_01_CODIGOS_Y_COSTOS_xlsm[Producto y N°],_01_CODIGOS_Y_COSTOS_xlsm[FABRICA],"",0,1)</f>
        <v>OVNISA</v>
      </c>
      <c r="G988" s="26">
        <f>LISTAS[[#This Row],[Precio]]*(1-0.46)</f>
        <v>133.06285800000001</v>
      </c>
      <c r="H988" s="1">
        <f>+_xlfn.XLOOKUP(LISTAS[[#This Row],[ID]],_01_CODIGOS_Y_COSTOS_xlsm[Producto y N°],_01_CODIGOS_Y_COSTOS_xlsm[COSTO],0,0,1)</f>
        <v>36.272300000000001</v>
      </c>
      <c r="I988" s="27">
        <f>+IFERROR(LISTAS[[#This Row],[VENTA NETA]]/LISTAS[[#This Row],[COSTO]]-1,0)</f>
        <v>2.6684428062185193</v>
      </c>
      <c r="J988" s="50" t="str">
        <f>IFERROR(VLOOKUP(LISTAS[[#This Row],[ID]],_01_CODIGOS_Y_COSTOS_xlsm[[Producto y N°]:[CODIGO]],2,0),"")</f>
        <v>117</v>
      </c>
      <c r="O988" t="s">
        <v>1556</v>
      </c>
      <c r="AB988" s="12" t="str">
        <f>+LISTAS[[#This Row],[Codigo]]&amp;LISTAS[[#This Row],[Fabrica]]</f>
        <v>117OVNISA</v>
      </c>
      <c r="AC988" s="13" t="str">
        <f>+LISTAS[[#This Row],[Codigo]]</f>
        <v>117</v>
      </c>
      <c r="AD988" s="13" t="str">
        <f>+LISTAS[[#This Row],[ID]]</f>
        <v>ORING117</v>
      </c>
      <c r="AH988" s="36"/>
      <c r="AI988" s="37">
        <f>+LISTAS[[#This Row],[Precio]]+(LISTAS[[#This Row],[Precio]]*AH988)</f>
        <v>246.4127</v>
      </c>
      <c r="AJ988" s="38">
        <f t="shared" si="15"/>
        <v>123.20635</v>
      </c>
      <c r="AL988" s="35">
        <f>+AJ988/LISTAS[[#This Row],[COSTO]]-1</f>
        <v>2.3967063020541843</v>
      </c>
      <c r="AM988" t="str">
        <f>+LISTAS[[#This Row],[ID]]</f>
        <v>ORING117</v>
      </c>
      <c r="AO988" s="43"/>
      <c r="AP988" s="39">
        <f>LISTAS[[#This Row],[COSTO]]+(LISTAS[[#This Row],[COSTO]]*AO988)</f>
        <v>36.272300000000001</v>
      </c>
      <c r="AQ988" s="44">
        <f>IF(AO988="",0,AP988/LISTAS[[#This Row],[VENTA NETA]]-1)</f>
        <v>0</v>
      </c>
      <c r="AS988" s="39">
        <v>53.9041</v>
      </c>
      <c r="AT988" s="48">
        <f>+LISTAS[[#This Row],[COSTO]]/AS988-1</f>
        <v>-0.32709571257102887</v>
      </c>
      <c r="BA988" t="s">
        <v>1452</v>
      </c>
      <c r="BB988" s="36"/>
    </row>
    <row r="989" spans="1:54" x14ac:dyDescent="0.35">
      <c r="A989" s="7" t="s">
        <v>1558</v>
      </c>
      <c r="B989" t="s">
        <v>1452</v>
      </c>
      <c r="C989">
        <v>118</v>
      </c>
      <c r="D989" t="s">
        <v>1559</v>
      </c>
      <c r="E989" s="2">
        <v>267.33139999999997</v>
      </c>
      <c r="F989" s="7" t="str">
        <f>+_xlfn.XLOOKUP(LISTAS[[#This Row],[ID]],_01_CODIGOS_Y_COSTOS_xlsm[Producto y N°],_01_CODIGOS_Y_COSTOS_xlsm[FABRICA],"",0,1)</f>
        <v>OVNISA</v>
      </c>
      <c r="G989" s="26">
        <f>LISTAS[[#This Row],[Precio]]*(1-0.46)</f>
        <v>144.35895600000001</v>
      </c>
      <c r="H989" s="1">
        <f>+_xlfn.XLOOKUP(LISTAS[[#This Row],[ID]],_01_CODIGOS_Y_COSTOS_xlsm[Producto y N°],_01_CODIGOS_Y_COSTOS_xlsm[COSTO],0,0,1)</f>
        <v>39.357700000000001</v>
      </c>
      <c r="I989" s="27">
        <f>+IFERROR(LISTAS[[#This Row],[VENTA NETA]]/LISTAS[[#This Row],[COSTO]]-1,0)</f>
        <v>2.667870734316284</v>
      </c>
      <c r="J989" s="50" t="str">
        <f>IFERROR(VLOOKUP(LISTAS[[#This Row],[ID]],_01_CODIGOS_Y_COSTOS_xlsm[[Producto y N°]:[CODIGO]],2,0),"")</f>
        <v>118</v>
      </c>
      <c r="O989" t="s">
        <v>1558</v>
      </c>
      <c r="AB989" s="12" t="str">
        <f>+LISTAS[[#This Row],[Codigo]]&amp;LISTAS[[#This Row],[Fabrica]]</f>
        <v>118OVNISA</v>
      </c>
      <c r="AC989" s="13" t="str">
        <f>+LISTAS[[#This Row],[Codigo]]</f>
        <v>118</v>
      </c>
      <c r="AD989" s="13" t="str">
        <f>+LISTAS[[#This Row],[ID]]</f>
        <v>ORING118</v>
      </c>
      <c r="AH989" s="36"/>
      <c r="AI989" s="37">
        <f>+LISTAS[[#This Row],[Precio]]+(LISTAS[[#This Row],[Precio]]*AH989)</f>
        <v>267.33139999999997</v>
      </c>
      <c r="AJ989" s="38">
        <f t="shared" si="15"/>
        <v>133.66569999999999</v>
      </c>
      <c r="AL989" s="35">
        <f>+AJ989/LISTAS[[#This Row],[COSTO]]-1</f>
        <v>2.3961766058484106</v>
      </c>
      <c r="AM989" t="str">
        <f>+LISTAS[[#This Row],[ID]]</f>
        <v>ORING118</v>
      </c>
      <c r="AO989" s="43"/>
      <c r="AP989" s="39">
        <f>LISTAS[[#This Row],[COSTO]]+(LISTAS[[#This Row],[COSTO]]*AO989)</f>
        <v>39.357700000000001</v>
      </c>
      <c r="AQ989" s="44">
        <f>IF(AO989="",0,AP989/LISTAS[[#This Row],[VENTA NETA]]-1)</f>
        <v>0</v>
      </c>
      <c r="AS989" s="39">
        <v>58.488500000000002</v>
      </c>
      <c r="AT989" s="48">
        <f>+LISTAS[[#This Row],[COSTO]]/AS989-1</f>
        <v>-0.32708652128196136</v>
      </c>
      <c r="BA989" t="s">
        <v>1452</v>
      </c>
      <c r="BB989" s="36"/>
    </row>
    <row r="990" spans="1:54" x14ac:dyDescent="0.35">
      <c r="A990" s="7" t="s">
        <v>1560</v>
      </c>
      <c r="B990" t="s">
        <v>1452</v>
      </c>
      <c r="C990">
        <v>119</v>
      </c>
      <c r="D990" t="s">
        <v>1561</v>
      </c>
      <c r="E990" s="2">
        <v>291.16770000000002</v>
      </c>
      <c r="F990" s="7" t="str">
        <f>+_xlfn.XLOOKUP(LISTAS[[#This Row],[ID]],_01_CODIGOS_Y_COSTOS_xlsm[Producto y N°],_01_CODIGOS_Y_COSTOS_xlsm[FABRICA],"",0,1)</f>
        <v>OVNISA</v>
      </c>
      <c r="G990" s="26">
        <f>LISTAS[[#This Row],[Precio]]*(1-0.46)</f>
        <v>157.23055800000003</v>
      </c>
      <c r="H990" s="1">
        <f>+_xlfn.XLOOKUP(LISTAS[[#This Row],[ID]],_01_CODIGOS_Y_COSTOS_xlsm[Producto y N°],_01_CODIGOS_Y_COSTOS_xlsm[COSTO],0,0,1)</f>
        <v>42.866799999999998</v>
      </c>
      <c r="I990" s="27">
        <f>+IFERROR(LISTAS[[#This Row],[VENTA NETA]]/LISTAS[[#This Row],[COSTO]]-1,0)</f>
        <v>2.6678865229035065</v>
      </c>
      <c r="J990" s="50" t="str">
        <f>IFERROR(VLOOKUP(LISTAS[[#This Row],[ID]],_01_CODIGOS_Y_COSTOS_xlsm[[Producto y N°]:[CODIGO]],2,0),"")</f>
        <v>119</v>
      </c>
      <c r="O990" t="s">
        <v>1560</v>
      </c>
      <c r="AB990" s="12" t="str">
        <f>+LISTAS[[#This Row],[Codigo]]&amp;LISTAS[[#This Row],[Fabrica]]</f>
        <v>119OVNISA</v>
      </c>
      <c r="AC990" s="13" t="str">
        <f>+LISTAS[[#This Row],[Codigo]]</f>
        <v>119</v>
      </c>
      <c r="AD990" s="13" t="str">
        <f>+LISTAS[[#This Row],[ID]]</f>
        <v>ORING119</v>
      </c>
      <c r="AH990" s="36"/>
      <c r="AI990" s="37">
        <f>+LISTAS[[#This Row],[Precio]]+(LISTAS[[#This Row],[Precio]]*AH990)</f>
        <v>291.16770000000002</v>
      </c>
      <c r="AJ990" s="38">
        <f t="shared" si="15"/>
        <v>145.58385000000001</v>
      </c>
      <c r="AL990" s="35">
        <f>+AJ990/LISTAS[[#This Row],[COSTO]]-1</f>
        <v>2.3961912249106541</v>
      </c>
      <c r="AM990" t="str">
        <f>+LISTAS[[#This Row],[ID]]</f>
        <v>ORING119</v>
      </c>
      <c r="AO990" s="43"/>
      <c r="AP990" s="39">
        <f>LISTAS[[#This Row],[COSTO]]+(LISTAS[[#This Row],[COSTO]]*AO990)</f>
        <v>42.866799999999998</v>
      </c>
      <c r="AQ990" s="44">
        <f>IF(AO990="",0,AP990/LISTAS[[#This Row],[VENTA NETA]]-1)</f>
        <v>0</v>
      </c>
      <c r="AS990" s="39">
        <v>63.702100000000002</v>
      </c>
      <c r="AT990" s="48">
        <f>+LISTAS[[#This Row],[COSTO]]/AS990-1</f>
        <v>-0.32707398971148527</v>
      </c>
      <c r="BA990" t="s">
        <v>1452</v>
      </c>
      <c r="BB990" s="36"/>
    </row>
    <row r="991" spans="1:54" x14ac:dyDescent="0.35">
      <c r="A991" s="7" t="s">
        <v>1562</v>
      </c>
      <c r="B991" t="s">
        <v>1452</v>
      </c>
      <c r="C991">
        <v>120</v>
      </c>
      <c r="D991" t="s">
        <v>1563</v>
      </c>
      <c r="E991" s="2">
        <v>303.2346</v>
      </c>
      <c r="F991" s="7" t="str">
        <f>+_xlfn.XLOOKUP(LISTAS[[#This Row],[ID]],_01_CODIGOS_Y_COSTOS_xlsm[Producto y N°],_01_CODIGOS_Y_COSTOS_xlsm[FABRICA],"",0,1)</f>
        <v>OVNISA</v>
      </c>
      <c r="G991" s="26">
        <f>LISTAS[[#This Row],[Precio]]*(1-0.46)</f>
        <v>163.74668400000002</v>
      </c>
      <c r="H991" s="1">
        <f>+_xlfn.XLOOKUP(LISTAS[[#This Row],[ID]],_01_CODIGOS_Y_COSTOS_xlsm[Producto y N°],_01_CODIGOS_Y_COSTOS_xlsm[COSTO],0,0,1)</f>
        <v>44.6402</v>
      </c>
      <c r="I991" s="27">
        <f>+IFERROR(LISTAS[[#This Row],[VENTA NETA]]/LISTAS[[#This Row],[COSTO]]-1,0)</f>
        <v>2.6681440495338284</v>
      </c>
      <c r="J991" s="50" t="str">
        <f>IFERROR(VLOOKUP(LISTAS[[#This Row],[ID]],_01_CODIGOS_Y_COSTOS_xlsm[[Producto y N°]:[CODIGO]],2,0),"")</f>
        <v>120</v>
      </c>
      <c r="O991" t="s">
        <v>1562</v>
      </c>
      <c r="AB991" s="12" t="str">
        <f>+LISTAS[[#This Row],[Codigo]]&amp;LISTAS[[#This Row],[Fabrica]]</f>
        <v>120OVNISA</v>
      </c>
      <c r="AC991" s="13" t="str">
        <f>+LISTAS[[#This Row],[Codigo]]</f>
        <v>120</v>
      </c>
      <c r="AD991" s="13" t="str">
        <f>+LISTAS[[#This Row],[ID]]</f>
        <v>ORING120</v>
      </c>
      <c r="AH991" s="36"/>
      <c r="AI991" s="37">
        <f>+LISTAS[[#This Row],[Precio]]+(LISTAS[[#This Row],[Precio]]*AH991)</f>
        <v>303.2346</v>
      </c>
      <c r="AJ991" s="38">
        <f t="shared" si="15"/>
        <v>151.6173</v>
      </c>
      <c r="AL991" s="35">
        <f>+AJ991/LISTAS[[#This Row],[COSTO]]-1</f>
        <v>2.3964296754942853</v>
      </c>
      <c r="AM991" t="str">
        <f>+LISTAS[[#This Row],[ID]]</f>
        <v>ORING120</v>
      </c>
      <c r="AO991" s="43"/>
      <c r="AP991" s="39">
        <f>LISTAS[[#This Row],[COSTO]]+(LISTAS[[#This Row],[COSTO]]*AO991)</f>
        <v>44.6402</v>
      </c>
      <c r="AQ991" s="44">
        <f>IF(AO991="",0,AP991/LISTAS[[#This Row],[VENTA NETA]]-1)</f>
        <v>0</v>
      </c>
      <c r="AS991" s="39">
        <v>66.338899999999995</v>
      </c>
      <c r="AT991" s="48">
        <f>+LISTAS[[#This Row],[COSTO]]/AS991-1</f>
        <v>-0.32708863125556797</v>
      </c>
      <c r="BA991" t="s">
        <v>1452</v>
      </c>
      <c r="BB991" s="36"/>
    </row>
    <row r="992" spans="1:54" x14ac:dyDescent="0.35">
      <c r="A992" s="7" t="s">
        <v>1564</v>
      </c>
      <c r="B992" t="s">
        <v>1452</v>
      </c>
      <c r="C992">
        <v>121</v>
      </c>
      <c r="D992" t="s">
        <v>1565</v>
      </c>
      <c r="E992" s="2">
        <v>317.83879999999999</v>
      </c>
      <c r="F992" s="7" t="str">
        <f>+_xlfn.XLOOKUP(LISTAS[[#This Row],[ID]],_01_CODIGOS_Y_COSTOS_xlsm[Producto y N°],_01_CODIGOS_Y_COSTOS_xlsm[FABRICA],"",0,1)</f>
        <v>OVNISA</v>
      </c>
      <c r="G992" s="26">
        <f>LISTAS[[#This Row],[Precio]]*(1-0.46)</f>
        <v>171.63295200000002</v>
      </c>
      <c r="H992" s="1">
        <f>+_xlfn.XLOOKUP(LISTAS[[#This Row],[ID]],_01_CODIGOS_Y_COSTOS_xlsm[Producto y N°],_01_CODIGOS_Y_COSTOS_xlsm[COSTO],0,0,1)</f>
        <v>46.796399999999998</v>
      </c>
      <c r="I992" s="27">
        <f>+IFERROR(LISTAS[[#This Row],[VENTA NETA]]/LISTAS[[#This Row],[COSTO]]-1,0)</f>
        <v>2.6676528963766448</v>
      </c>
      <c r="J992" s="50" t="str">
        <f>IFERROR(VLOOKUP(LISTAS[[#This Row],[ID]],_01_CODIGOS_Y_COSTOS_xlsm[[Producto y N°]:[CODIGO]],2,0),"")</f>
        <v>121</v>
      </c>
      <c r="O992" t="s">
        <v>1564</v>
      </c>
      <c r="AB992" s="12" t="str">
        <f>+LISTAS[[#This Row],[Codigo]]&amp;LISTAS[[#This Row],[Fabrica]]</f>
        <v>121OVNISA</v>
      </c>
      <c r="AC992" s="13" t="str">
        <f>+LISTAS[[#This Row],[Codigo]]</f>
        <v>121</v>
      </c>
      <c r="AD992" s="13" t="str">
        <f>+LISTAS[[#This Row],[ID]]</f>
        <v>ORING121</v>
      </c>
      <c r="AH992" s="36"/>
      <c r="AI992" s="37">
        <f>+LISTAS[[#This Row],[Precio]]+(LISTAS[[#This Row],[Precio]]*AH992)</f>
        <v>317.83879999999999</v>
      </c>
      <c r="AJ992" s="38">
        <f t="shared" si="15"/>
        <v>158.9194</v>
      </c>
      <c r="AL992" s="35">
        <f>+AJ992/LISTAS[[#This Row],[COSTO]]-1</f>
        <v>2.3959749040524487</v>
      </c>
      <c r="AM992" t="str">
        <f>+LISTAS[[#This Row],[ID]]</f>
        <v>ORING121</v>
      </c>
      <c r="AO992" s="43"/>
      <c r="AP992" s="39">
        <f>LISTAS[[#This Row],[COSTO]]+(LISTAS[[#This Row],[COSTO]]*AO992)</f>
        <v>46.796399999999998</v>
      </c>
      <c r="AQ992" s="44">
        <f>IF(AO992="",0,AP992/LISTAS[[#This Row],[VENTA NETA]]-1)</f>
        <v>0</v>
      </c>
      <c r="AS992" s="39">
        <v>69.545000000000002</v>
      </c>
      <c r="AT992" s="48">
        <f>+LISTAS[[#This Row],[COSTO]]/AS992-1</f>
        <v>-0.32710619023653753</v>
      </c>
      <c r="BA992" t="s">
        <v>1452</v>
      </c>
      <c r="BB992" s="36"/>
    </row>
    <row r="993" spans="1:54" x14ac:dyDescent="0.35">
      <c r="A993" s="7" t="s">
        <v>1566</v>
      </c>
      <c r="B993" t="s">
        <v>1452</v>
      </c>
      <c r="C993">
        <v>122</v>
      </c>
      <c r="D993" t="s">
        <v>1567</v>
      </c>
      <c r="E993" s="2">
        <v>354.3784</v>
      </c>
      <c r="F993" s="7" t="str">
        <f>+_xlfn.XLOOKUP(LISTAS[[#This Row],[ID]],_01_CODIGOS_Y_COSTOS_xlsm[Producto y N°],_01_CODIGOS_Y_COSTOS_xlsm[FABRICA],"",0,1)</f>
        <v>OVNISA</v>
      </c>
      <c r="G993" s="26">
        <f>LISTAS[[#This Row],[Precio]]*(1-0.46)</f>
        <v>191.36433600000001</v>
      </c>
      <c r="H993" s="1">
        <f>+_xlfn.XLOOKUP(LISTAS[[#This Row],[ID]],_01_CODIGOS_Y_COSTOS_xlsm[Producto y N°],_01_CODIGOS_Y_COSTOS_xlsm[COSTO],0,0,1)</f>
        <v>52.1813</v>
      </c>
      <c r="I993" s="27">
        <f>+IFERROR(LISTAS[[#This Row],[VENTA NETA]]/LISTAS[[#This Row],[COSTO]]-1,0)</f>
        <v>2.6672972118364244</v>
      </c>
      <c r="J993" s="50" t="str">
        <f>IFERROR(VLOOKUP(LISTAS[[#This Row],[ID]],_01_CODIGOS_Y_COSTOS_xlsm[[Producto y N°]:[CODIGO]],2,0),"")</f>
        <v>122</v>
      </c>
      <c r="O993" t="s">
        <v>1566</v>
      </c>
      <c r="AB993" s="12" t="str">
        <f>+LISTAS[[#This Row],[Codigo]]&amp;LISTAS[[#This Row],[Fabrica]]</f>
        <v>122OVNISA</v>
      </c>
      <c r="AC993" s="13" t="str">
        <f>+LISTAS[[#This Row],[Codigo]]</f>
        <v>122</v>
      </c>
      <c r="AD993" s="13" t="str">
        <f>+LISTAS[[#This Row],[ID]]</f>
        <v>ORING122</v>
      </c>
      <c r="AH993" s="36"/>
      <c r="AI993" s="37">
        <f>+LISTAS[[#This Row],[Precio]]+(LISTAS[[#This Row],[Precio]]*AH993)</f>
        <v>354.3784</v>
      </c>
      <c r="AJ993" s="38">
        <f t="shared" si="15"/>
        <v>177.1892</v>
      </c>
      <c r="AL993" s="35">
        <f>+AJ993/LISTAS[[#This Row],[COSTO]]-1</f>
        <v>2.3956455665152077</v>
      </c>
      <c r="AM993" t="str">
        <f>+LISTAS[[#This Row],[ID]]</f>
        <v>ORING122</v>
      </c>
      <c r="AO993" s="43"/>
      <c r="AP993" s="39">
        <f>LISTAS[[#This Row],[COSTO]]+(LISTAS[[#This Row],[COSTO]]*AO993)</f>
        <v>52.1813</v>
      </c>
      <c r="AQ993" s="44">
        <f>IF(AO993="",0,AP993/LISTAS[[#This Row],[VENTA NETA]]-1)</f>
        <v>0</v>
      </c>
      <c r="AS993" s="39">
        <v>77.545199999999994</v>
      </c>
      <c r="AT993" s="48">
        <f>+LISTAS[[#This Row],[COSTO]]/AS993-1</f>
        <v>-0.32708536440682334</v>
      </c>
      <c r="BA993" t="s">
        <v>1452</v>
      </c>
      <c r="BB993" s="36"/>
    </row>
    <row r="994" spans="1:54" x14ac:dyDescent="0.35">
      <c r="A994" s="7" t="s">
        <v>1568</v>
      </c>
      <c r="B994" t="s">
        <v>1452</v>
      </c>
      <c r="C994">
        <v>123</v>
      </c>
      <c r="D994" t="s">
        <v>1569</v>
      </c>
      <c r="E994" s="2">
        <v>383.21499999999997</v>
      </c>
      <c r="F994" s="7" t="str">
        <f>+_xlfn.XLOOKUP(LISTAS[[#This Row],[ID]],_01_CODIGOS_Y_COSTOS_xlsm[Producto y N°],_01_CODIGOS_Y_COSTOS_xlsm[FABRICA],"",0,1)</f>
        <v>OVNISA</v>
      </c>
      <c r="G994" s="26">
        <f>LISTAS[[#This Row],[Precio]]*(1-0.46)</f>
        <v>206.93610000000001</v>
      </c>
      <c r="H994" s="1">
        <f>+_xlfn.XLOOKUP(LISTAS[[#This Row],[ID]],_01_CODIGOS_Y_COSTOS_xlsm[Producto y N°],_01_CODIGOS_Y_COSTOS_xlsm[COSTO],0,0,1)</f>
        <v>56.414900000000003</v>
      </c>
      <c r="I994" s="27">
        <f>+IFERROR(LISTAS[[#This Row],[VENTA NETA]]/LISTAS[[#This Row],[COSTO]]-1,0)</f>
        <v>2.6681107296122124</v>
      </c>
      <c r="J994" s="50" t="str">
        <f>IFERROR(VLOOKUP(LISTAS[[#This Row],[ID]],_01_CODIGOS_Y_COSTOS_xlsm[[Producto y N°]:[CODIGO]],2,0),"")</f>
        <v>123</v>
      </c>
      <c r="O994" t="s">
        <v>1568</v>
      </c>
      <c r="AB994" s="12" t="str">
        <f>+LISTAS[[#This Row],[Codigo]]&amp;LISTAS[[#This Row],[Fabrica]]</f>
        <v>123OVNISA</v>
      </c>
      <c r="AC994" s="13" t="str">
        <f>+LISTAS[[#This Row],[Codigo]]</f>
        <v>123</v>
      </c>
      <c r="AD994" s="13" t="str">
        <f>+LISTAS[[#This Row],[ID]]</f>
        <v>ORING123</v>
      </c>
      <c r="AH994" s="36"/>
      <c r="AI994" s="37">
        <f>+LISTAS[[#This Row],[Precio]]+(LISTAS[[#This Row],[Precio]]*AH994)</f>
        <v>383.21499999999997</v>
      </c>
      <c r="AJ994" s="38">
        <f t="shared" si="15"/>
        <v>191.60749999999999</v>
      </c>
      <c r="AL994" s="35">
        <f>+AJ994/LISTAS[[#This Row],[COSTO]]-1</f>
        <v>2.3963988237150109</v>
      </c>
      <c r="AM994" t="str">
        <f>+LISTAS[[#This Row],[ID]]</f>
        <v>ORING123</v>
      </c>
      <c r="AO994" s="43"/>
      <c r="AP994" s="39">
        <f>LISTAS[[#This Row],[COSTO]]+(LISTAS[[#This Row],[COSTO]]*AO994)</f>
        <v>56.414900000000003</v>
      </c>
      <c r="AQ994" s="44">
        <f>IF(AO994="",0,AP994/LISTAS[[#This Row],[VENTA NETA]]-1)</f>
        <v>0</v>
      </c>
      <c r="AS994" s="39">
        <v>83.837500000000006</v>
      </c>
      <c r="AT994" s="48">
        <f>+LISTAS[[#This Row],[COSTO]]/AS994-1</f>
        <v>-0.3270922916356046</v>
      </c>
      <c r="BA994" t="s">
        <v>1452</v>
      </c>
      <c r="BB994" s="36"/>
    </row>
    <row r="995" spans="1:54" x14ac:dyDescent="0.35">
      <c r="A995" s="7" t="s">
        <v>1570</v>
      </c>
      <c r="B995" t="s">
        <v>1452</v>
      </c>
      <c r="C995">
        <v>124</v>
      </c>
      <c r="D995" t="s">
        <v>1571</v>
      </c>
      <c r="E995" s="2">
        <v>416.16750000000002</v>
      </c>
      <c r="F995" s="7" t="str">
        <f>+_xlfn.XLOOKUP(LISTAS[[#This Row],[ID]],_01_CODIGOS_Y_COSTOS_xlsm[Producto y N°],_01_CODIGOS_Y_COSTOS_xlsm[FABRICA],"",0,1)</f>
        <v>OVNISA</v>
      </c>
      <c r="G995" s="26">
        <f>LISTAS[[#This Row],[Precio]]*(1-0.46)</f>
        <v>224.73045000000002</v>
      </c>
      <c r="H995" s="1">
        <f>+_xlfn.XLOOKUP(LISTAS[[#This Row],[ID]],_01_CODIGOS_Y_COSTOS_xlsm[Producto y N°],_01_CODIGOS_Y_COSTOS_xlsm[COSTO],0,0,1)</f>
        <v>61.273800000000001</v>
      </c>
      <c r="I995" s="27">
        <f>+IFERROR(LISTAS[[#This Row],[VENTA NETA]]/LISTAS[[#This Row],[COSTO]]-1,0)</f>
        <v>2.6676434299814931</v>
      </c>
      <c r="J995" s="50" t="str">
        <f>IFERROR(VLOOKUP(LISTAS[[#This Row],[ID]],_01_CODIGOS_Y_COSTOS_xlsm[[Producto y N°]:[CODIGO]],2,0),"")</f>
        <v>124</v>
      </c>
      <c r="O995" t="s">
        <v>1570</v>
      </c>
      <c r="AB995" s="12" t="str">
        <f>+LISTAS[[#This Row],[Codigo]]&amp;LISTAS[[#This Row],[Fabrica]]</f>
        <v>124OVNISA</v>
      </c>
      <c r="AC995" s="13" t="str">
        <f>+LISTAS[[#This Row],[Codigo]]</f>
        <v>124</v>
      </c>
      <c r="AD995" s="13" t="str">
        <f>+LISTAS[[#This Row],[ID]]</f>
        <v>ORING124</v>
      </c>
      <c r="AH995" s="36"/>
      <c r="AI995" s="37">
        <f>+LISTAS[[#This Row],[Precio]]+(LISTAS[[#This Row],[Precio]]*AH995)</f>
        <v>416.16750000000002</v>
      </c>
      <c r="AJ995" s="38">
        <f t="shared" si="15"/>
        <v>208.08375000000001</v>
      </c>
      <c r="AL995" s="35">
        <f>+AJ995/LISTAS[[#This Row],[COSTO]]-1</f>
        <v>2.3959661388717528</v>
      </c>
      <c r="AM995" t="str">
        <f>+LISTAS[[#This Row],[ID]]</f>
        <v>ORING124</v>
      </c>
      <c r="AO995" s="43"/>
      <c r="AP995" s="39">
        <f>LISTAS[[#This Row],[COSTO]]+(LISTAS[[#This Row],[COSTO]]*AO995)</f>
        <v>61.273800000000001</v>
      </c>
      <c r="AQ995" s="44">
        <f>IF(AO995="",0,AP995/LISTAS[[#This Row],[VENTA NETA]]-1)</f>
        <v>0</v>
      </c>
      <c r="AS995" s="39">
        <v>91.058599999999998</v>
      </c>
      <c r="AT995" s="48">
        <f>+LISTAS[[#This Row],[COSTO]]/AS995-1</f>
        <v>-0.32709485979358344</v>
      </c>
      <c r="BA995" t="s">
        <v>1452</v>
      </c>
      <c r="BB995" s="36"/>
    </row>
    <row r="996" spans="1:54" x14ac:dyDescent="0.35">
      <c r="A996" s="7" t="s">
        <v>1572</v>
      </c>
      <c r="B996" t="s">
        <v>1452</v>
      </c>
      <c r="C996">
        <v>125</v>
      </c>
      <c r="D996" t="s">
        <v>1573</v>
      </c>
      <c r="E996" s="2">
        <v>431.55700000000002</v>
      </c>
      <c r="F996" s="7" t="str">
        <f>+_xlfn.XLOOKUP(LISTAS[[#This Row],[ID]],_01_CODIGOS_Y_COSTOS_xlsm[Producto y N°],_01_CODIGOS_Y_COSTOS_xlsm[FABRICA],"",0,1)</f>
        <v>OVNISA</v>
      </c>
      <c r="G996" s="26">
        <f>LISTAS[[#This Row],[Precio]]*(1-0.46)</f>
        <v>233.04078000000001</v>
      </c>
      <c r="H996" s="1">
        <f>+_xlfn.XLOOKUP(LISTAS[[#This Row],[ID]],_01_CODIGOS_Y_COSTOS_xlsm[Producto y N°],_01_CODIGOS_Y_COSTOS_xlsm[COSTO],0,0,1)</f>
        <v>63.532400000000003</v>
      </c>
      <c r="I996" s="27">
        <f>+IFERROR(LISTAS[[#This Row],[VENTA NETA]]/LISTAS[[#This Row],[COSTO]]-1,0)</f>
        <v>2.6680619652334872</v>
      </c>
      <c r="J996" s="50" t="str">
        <f>IFERROR(VLOOKUP(LISTAS[[#This Row],[ID]],_01_CODIGOS_Y_COSTOS_xlsm[[Producto y N°]:[CODIGO]],2,0),"")</f>
        <v>125</v>
      </c>
      <c r="O996" t="s">
        <v>1572</v>
      </c>
      <c r="AB996" s="12" t="str">
        <f>+LISTAS[[#This Row],[Codigo]]&amp;LISTAS[[#This Row],[Fabrica]]</f>
        <v>125OVNISA</v>
      </c>
      <c r="AC996" s="13" t="str">
        <f>+LISTAS[[#This Row],[Codigo]]</f>
        <v>125</v>
      </c>
      <c r="AD996" s="13" t="str">
        <f>+LISTAS[[#This Row],[ID]]</f>
        <v>ORING125</v>
      </c>
      <c r="AH996" s="36"/>
      <c r="AI996" s="37">
        <f>+LISTAS[[#This Row],[Precio]]+(LISTAS[[#This Row],[Precio]]*AH996)</f>
        <v>431.55700000000002</v>
      </c>
      <c r="AJ996" s="38">
        <f t="shared" si="15"/>
        <v>215.77850000000001</v>
      </c>
      <c r="AL996" s="35">
        <f>+AJ996/LISTAS[[#This Row],[COSTO]]-1</f>
        <v>2.3963536715124882</v>
      </c>
      <c r="AM996" t="str">
        <f>+LISTAS[[#This Row],[ID]]</f>
        <v>ORING125</v>
      </c>
      <c r="AO996" s="43"/>
      <c r="AP996" s="39">
        <f>LISTAS[[#This Row],[COSTO]]+(LISTAS[[#This Row],[COSTO]]*AO996)</f>
        <v>63.532400000000003</v>
      </c>
      <c r="AQ996" s="44">
        <f>IF(AO996="",0,AP996/LISTAS[[#This Row],[VENTA NETA]]-1)</f>
        <v>0</v>
      </c>
      <c r="AS996" s="39">
        <v>94.414500000000004</v>
      </c>
      <c r="AT996" s="48">
        <f>+LISTAS[[#This Row],[COSTO]]/AS996-1</f>
        <v>-0.32709064815256128</v>
      </c>
      <c r="BA996" t="s">
        <v>1452</v>
      </c>
      <c r="BB996" s="36"/>
    </row>
    <row r="997" spans="1:54" x14ac:dyDescent="0.35">
      <c r="A997" s="7" t="s">
        <v>1574</v>
      </c>
      <c r="B997" t="s">
        <v>1452</v>
      </c>
      <c r="C997">
        <v>126</v>
      </c>
      <c r="D997" t="s">
        <v>1575</v>
      </c>
      <c r="E997" s="2">
        <v>468.72469999999998</v>
      </c>
      <c r="F997" s="7" t="str">
        <f>+_xlfn.XLOOKUP(LISTAS[[#This Row],[ID]],_01_CODIGOS_Y_COSTOS_xlsm[Producto y N°],_01_CODIGOS_Y_COSTOS_xlsm[FABRICA],"",0,1)</f>
        <v>OVNISA</v>
      </c>
      <c r="G997" s="26">
        <f>LISTAS[[#This Row],[Precio]]*(1-0.46)</f>
        <v>253.11133800000002</v>
      </c>
      <c r="H997" s="1">
        <f>+_xlfn.XLOOKUP(LISTAS[[#This Row],[ID]],_01_CODIGOS_Y_COSTOS_xlsm[Producto y N°],_01_CODIGOS_Y_COSTOS_xlsm[COSTO],0,0,1)</f>
        <v>69.016499999999994</v>
      </c>
      <c r="I997" s="27">
        <f>+IFERROR(LISTAS[[#This Row],[VENTA NETA]]/LISTAS[[#This Row],[COSTO]]-1,0)</f>
        <v>2.667403273130339</v>
      </c>
      <c r="J997" s="50" t="str">
        <f>IFERROR(VLOOKUP(LISTAS[[#This Row],[ID]],_01_CODIGOS_Y_COSTOS_xlsm[[Producto y N°]:[CODIGO]],2,0),"")</f>
        <v>126</v>
      </c>
      <c r="O997" t="s">
        <v>1574</v>
      </c>
      <c r="AB997" s="12" t="str">
        <f>+LISTAS[[#This Row],[Codigo]]&amp;LISTAS[[#This Row],[Fabrica]]</f>
        <v>126OVNISA</v>
      </c>
      <c r="AC997" s="13" t="str">
        <f>+LISTAS[[#This Row],[Codigo]]</f>
        <v>126</v>
      </c>
      <c r="AD997" s="13" t="str">
        <f>+LISTAS[[#This Row],[ID]]</f>
        <v>ORING126</v>
      </c>
      <c r="AH997" s="36"/>
      <c r="AI997" s="37">
        <f>+LISTAS[[#This Row],[Precio]]+(LISTAS[[#This Row],[Precio]]*AH997)</f>
        <v>468.72469999999998</v>
      </c>
      <c r="AJ997" s="38">
        <f t="shared" si="15"/>
        <v>234.36234999999999</v>
      </c>
      <c r="AL997" s="35">
        <f>+AJ997/LISTAS[[#This Row],[COSTO]]-1</f>
        <v>2.39574377141698</v>
      </c>
      <c r="AM997" t="str">
        <f>+LISTAS[[#This Row],[ID]]</f>
        <v>ORING126</v>
      </c>
      <c r="AO997" s="43"/>
      <c r="AP997" s="39">
        <f>LISTAS[[#This Row],[COSTO]]+(LISTAS[[#This Row],[COSTO]]*AO997)</f>
        <v>69.016499999999994</v>
      </c>
      <c r="AQ997" s="44">
        <f>IF(AO997="",0,AP997/LISTAS[[#This Row],[VENTA NETA]]-1)</f>
        <v>0</v>
      </c>
      <c r="AS997" s="39">
        <v>102.5646</v>
      </c>
      <c r="AT997" s="48">
        <f>+LISTAS[[#This Row],[COSTO]]/AS997-1</f>
        <v>-0.32709238860191536</v>
      </c>
      <c r="BA997" t="s">
        <v>1452</v>
      </c>
      <c r="BB997" s="36"/>
    </row>
    <row r="998" spans="1:54" x14ac:dyDescent="0.35">
      <c r="A998" s="7" t="s">
        <v>1576</v>
      </c>
      <c r="B998" t="s">
        <v>1452</v>
      </c>
      <c r="C998">
        <v>127</v>
      </c>
      <c r="D998" t="s">
        <v>1577</v>
      </c>
      <c r="E998" s="2">
        <v>523.34810000000004</v>
      </c>
      <c r="F998" s="7" t="str">
        <f>+_xlfn.XLOOKUP(LISTAS[[#This Row],[ID]],_01_CODIGOS_Y_COSTOS_xlsm[Producto y N°],_01_CODIGOS_Y_COSTOS_xlsm[FABRICA],"",0,1)</f>
        <v>OVNISA</v>
      </c>
      <c r="G998" s="26">
        <f>LISTAS[[#This Row],[Precio]]*(1-0.46)</f>
        <v>282.60797400000007</v>
      </c>
      <c r="H998" s="1">
        <f>+_xlfn.XLOOKUP(LISTAS[[#This Row],[ID]],_01_CODIGOS_Y_COSTOS_xlsm[Producto y N°],_01_CODIGOS_Y_COSTOS_xlsm[COSTO],0,0,1)</f>
        <v>77.063199999999995</v>
      </c>
      <c r="I998" s="27">
        <f>+IFERROR(LISTAS[[#This Row],[VENTA NETA]]/LISTAS[[#This Row],[COSTO]]-1,0)</f>
        <v>2.6672234477675478</v>
      </c>
      <c r="J998" s="50" t="str">
        <f>IFERROR(VLOOKUP(LISTAS[[#This Row],[ID]],_01_CODIGOS_Y_COSTOS_xlsm[[Producto y N°]:[CODIGO]],2,0),"")</f>
        <v>127</v>
      </c>
      <c r="O998" t="s">
        <v>1576</v>
      </c>
      <c r="AB998" s="12" t="str">
        <f>+LISTAS[[#This Row],[Codigo]]&amp;LISTAS[[#This Row],[Fabrica]]</f>
        <v>127OVNISA</v>
      </c>
      <c r="AC998" s="13" t="str">
        <f>+LISTAS[[#This Row],[Codigo]]</f>
        <v>127</v>
      </c>
      <c r="AD998" s="13" t="str">
        <f>+LISTAS[[#This Row],[ID]]</f>
        <v>ORING127</v>
      </c>
      <c r="AH998" s="36"/>
      <c r="AI998" s="37">
        <f>+LISTAS[[#This Row],[Precio]]+(LISTAS[[#This Row],[Precio]]*AH998)</f>
        <v>523.34810000000004</v>
      </c>
      <c r="AJ998" s="38">
        <f t="shared" si="15"/>
        <v>261.67405000000002</v>
      </c>
      <c r="AL998" s="35">
        <f>+AJ998/LISTAS[[#This Row],[COSTO]]-1</f>
        <v>2.3955772664514328</v>
      </c>
      <c r="AM998" t="str">
        <f>+LISTAS[[#This Row],[ID]]</f>
        <v>ORING127</v>
      </c>
      <c r="AO998" s="43"/>
      <c r="AP998" s="39">
        <f>LISTAS[[#This Row],[COSTO]]+(LISTAS[[#This Row],[COSTO]]*AO998)</f>
        <v>77.063199999999995</v>
      </c>
      <c r="AQ998" s="44">
        <f>IF(AO998="",0,AP998/LISTAS[[#This Row],[VENTA NETA]]-1)</f>
        <v>0</v>
      </c>
      <c r="AS998" s="39">
        <v>114.52290000000001</v>
      </c>
      <c r="AT998" s="48">
        <f>+LISTAS[[#This Row],[COSTO]]/AS998-1</f>
        <v>-0.32709353325841395</v>
      </c>
      <c r="BA998" t="s">
        <v>1452</v>
      </c>
      <c r="BB998" s="36"/>
    </row>
    <row r="999" spans="1:54" x14ac:dyDescent="0.35">
      <c r="A999" s="7" t="s">
        <v>1578</v>
      </c>
      <c r="B999" t="s">
        <v>1452</v>
      </c>
      <c r="C999">
        <v>128</v>
      </c>
      <c r="D999" t="s">
        <v>1579</v>
      </c>
      <c r="E999" s="2">
        <v>520.65369999999996</v>
      </c>
      <c r="F999" s="7" t="str">
        <f>+_xlfn.XLOOKUP(LISTAS[[#This Row],[ID]],_01_CODIGOS_Y_COSTOS_xlsm[Producto y N°],_01_CODIGOS_Y_COSTOS_xlsm[FABRICA],"",0,1)</f>
        <v>OVNISA</v>
      </c>
      <c r="G999" s="26">
        <f>LISTAS[[#This Row],[Precio]]*(1-0.46)</f>
        <v>281.15299799999997</v>
      </c>
      <c r="H999" s="1">
        <f>+_xlfn.XLOOKUP(LISTAS[[#This Row],[ID]],_01_CODIGOS_Y_COSTOS_xlsm[Producto y N°],_01_CODIGOS_Y_COSTOS_xlsm[COSTO],0,0,1)</f>
        <v>76.6584</v>
      </c>
      <c r="I999" s="27">
        <f>+IFERROR(LISTAS[[#This Row],[VENTA NETA]]/LISTAS[[#This Row],[COSTO]]-1,0)</f>
        <v>2.6676084812623269</v>
      </c>
      <c r="J999" s="50" t="str">
        <f>IFERROR(VLOOKUP(LISTAS[[#This Row],[ID]],_01_CODIGOS_Y_COSTOS_xlsm[[Producto y N°]:[CODIGO]],2,0),"")</f>
        <v>128</v>
      </c>
      <c r="O999" t="s">
        <v>1578</v>
      </c>
      <c r="AB999" s="12" t="str">
        <f>+LISTAS[[#This Row],[Codigo]]&amp;LISTAS[[#This Row],[Fabrica]]</f>
        <v>128OVNISA</v>
      </c>
      <c r="AC999" s="13" t="str">
        <f>+LISTAS[[#This Row],[Codigo]]</f>
        <v>128</v>
      </c>
      <c r="AD999" s="13" t="str">
        <f>+LISTAS[[#This Row],[ID]]</f>
        <v>ORING128</v>
      </c>
      <c r="AH999" s="36"/>
      <c r="AI999" s="37">
        <f>+LISTAS[[#This Row],[Precio]]+(LISTAS[[#This Row],[Precio]]*AH999)</f>
        <v>520.65369999999996</v>
      </c>
      <c r="AJ999" s="38">
        <f t="shared" si="15"/>
        <v>260.32684999999998</v>
      </c>
      <c r="AL999" s="35">
        <f>+AJ999/LISTAS[[#This Row],[COSTO]]-1</f>
        <v>2.3959337789465991</v>
      </c>
      <c r="AM999" t="str">
        <f>+LISTAS[[#This Row],[ID]]</f>
        <v>ORING128</v>
      </c>
      <c r="AO999" s="43"/>
      <c r="AP999" s="39">
        <f>LISTAS[[#This Row],[COSTO]]+(LISTAS[[#This Row],[COSTO]]*AO999)</f>
        <v>76.6584</v>
      </c>
      <c r="AQ999" s="44">
        <f>IF(AO999="",0,AP999/LISTAS[[#This Row],[VENTA NETA]]-1)</f>
        <v>0</v>
      </c>
      <c r="AS999" s="39">
        <v>113.9207</v>
      </c>
      <c r="AT999" s="48">
        <f>+LISTAS[[#This Row],[COSTO]]/AS999-1</f>
        <v>-0.32708980896360362</v>
      </c>
      <c r="BA999" t="s">
        <v>1452</v>
      </c>
      <c r="BB999" s="36"/>
    </row>
    <row r="1000" spans="1:54" x14ac:dyDescent="0.35">
      <c r="A1000" s="7" t="s">
        <v>1580</v>
      </c>
      <c r="B1000" t="s">
        <v>1452</v>
      </c>
      <c r="C1000">
        <v>129</v>
      </c>
      <c r="D1000" t="s">
        <v>1581</v>
      </c>
      <c r="E1000" s="2">
        <v>533.99339999999995</v>
      </c>
      <c r="F1000" s="7" t="str">
        <f>+_xlfn.XLOOKUP(LISTAS[[#This Row],[ID]],_01_CODIGOS_Y_COSTOS_xlsm[Producto y N°],_01_CODIGOS_Y_COSTOS_xlsm[FABRICA],"",0,1)</f>
        <v>OVNISA</v>
      </c>
      <c r="G1000" s="26">
        <f>LISTAS[[#This Row],[Precio]]*(1-0.46)</f>
        <v>288.35643599999997</v>
      </c>
      <c r="H1000" s="1">
        <f>+_xlfn.XLOOKUP(LISTAS[[#This Row],[ID]],_01_CODIGOS_Y_COSTOS_xlsm[Producto y N°],_01_CODIGOS_Y_COSTOS_xlsm[COSTO],0,0,1)</f>
        <v>78.614599999999996</v>
      </c>
      <c r="I1000" s="27">
        <f>+IFERROR(LISTAS[[#This Row],[VENTA NETA]]/LISTAS[[#This Row],[COSTO]]-1,0)</f>
        <v>2.6679756177605687</v>
      </c>
      <c r="J1000" s="50" t="str">
        <f>IFERROR(VLOOKUP(LISTAS[[#This Row],[ID]],_01_CODIGOS_Y_COSTOS_xlsm[[Producto y N°]:[CODIGO]],2,0),"")</f>
        <v>129</v>
      </c>
      <c r="O1000" t="s">
        <v>1580</v>
      </c>
      <c r="AB1000" s="12" t="str">
        <f>+LISTAS[[#This Row],[Codigo]]&amp;LISTAS[[#This Row],[Fabrica]]</f>
        <v>129OVNISA</v>
      </c>
      <c r="AC1000" s="13" t="str">
        <f>+LISTAS[[#This Row],[Codigo]]</f>
        <v>129</v>
      </c>
      <c r="AD1000" s="13" t="str">
        <f>+LISTAS[[#This Row],[ID]]</f>
        <v>ORING129</v>
      </c>
      <c r="AH1000" s="36"/>
      <c r="AI1000" s="37">
        <f>+LISTAS[[#This Row],[Precio]]+(LISTAS[[#This Row],[Precio]]*AH1000)</f>
        <v>533.99339999999995</v>
      </c>
      <c r="AJ1000" s="38">
        <f t="shared" si="15"/>
        <v>266.99669999999998</v>
      </c>
      <c r="AL1000" s="35">
        <f>+AJ1000/LISTAS[[#This Row],[COSTO]]-1</f>
        <v>2.3962737201486743</v>
      </c>
      <c r="AM1000" t="str">
        <f>+LISTAS[[#This Row],[ID]]</f>
        <v>ORING129</v>
      </c>
      <c r="AO1000" s="43"/>
      <c r="AP1000" s="39">
        <f>LISTAS[[#This Row],[COSTO]]+(LISTAS[[#This Row],[COSTO]]*AO1000)</f>
        <v>78.614599999999996</v>
      </c>
      <c r="AQ1000" s="44">
        <f>IF(AO1000="",0,AP1000/LISTAS[[#This Row],[VENTA NETA]]-1)</f>
        <v>0</v>
      </c>
      <c r="AS1000" s="39">
        <v>116.8271</v>
      </c>
      <c r="AT1000" s="48">
        <f>+LISTAS[[#This Row],[COSTO]]/AS1000-1</f>
        <v>-0.3270859244130857</v>
      </c>
      <c r="BA1000" t="s">
        <v>1452</v>
      </c>
      <c r="BB1000" s="36"/>
    </row>
    <row r="1001" spans="1:54" x14ac:dyDescent="0.35">
      <c r="A1001" s="7" t="s">
        <v>1582</v>
      </c>
      <c r="B1001" t="s">
        <v>1452</v>
      </c>
      <c r="C1001">
        <v>130</v>
      </c>
      <c r="D1001" t="s">
        <v>1583</v>
      </c>
      <c r="E1001" s="2">
        <v>559.24300000000005</v>
      </c>
      <c r="F1001" s="7" t="str">
        <f>+_xlfn.XLOOKUP(LISTAS[[#This Row],[ID]],_01_CODIGOS_Y_COSTOS_xlsm[Producto y N°],_01_CODIGOS_Y_COSTOS_xlsm[FABRICA],"",0,1)</f>
        <v>OVNISA</v>
      </c>
      <c r="G1001" s="26">
        <f>LISTAS[[#This Row],[Precio]]*(1-0.46)</f>
        <v>301.99122000000006</v>
      </c>
      <c r="H1001" s="1">
        <f>+_xlfn.XLOOKUP(LISTAS[[#This Row],[ID]],_01_CODIGOS_Y_COSTOS_xlsm[Producto y N°],_01_CODIGOS_Y_COSTOS_xlsm[COSTO],0,0,1)</f>
        <v>82.344200000000001</v>
      </c>
      <c r="I1001" s="27">
        <f>+IFERROR(LISTAS[[#This Row],[VENTA NETA]]/LISTAS[[#This Row],[COSTO]]-1,0)</f>
        <v>2.6674255138795453</v>
      </c>
      <c r="J1001" s="50" t="str">
        <f>IFERROR(VLOOKUP(LISTAS[[#This Row],[ID]],_01_CODIGOS_Y_COSTOS_xlsm[[Producto y N°]:[CODIGO]],2,0),"")</f>
        <v>130</v>
      </c>
      <c r="O1001" t="s">
        <v>1582</v>
      </c>
      <c r="AB1001" s="12" t="str">
        <f>+LISTAS[[#This Row],[Codigo]]&amp;LISTAS[[#This Row],[Fabrica]]</f>
        <v>130OVNISA</v>
      </c>
      <c r="AC1001" s="13" t="str">
        <f>+LISTAS[[#This Row],[Codigo]]</f>
        <v>130</v>
      </c>
      <c r="AD1001" s="13" t="str">
        <f>+LISTAS[[#This Row],[ID]]</f>
        <v>ORING130</v>
      </c>
      <c r="AH1001" s="36"/>
      <c r="AI1001" s="37">
        <f>+LISTAS[[#This Row],[Precio]]+(LISTAS[[#This Row],[Precio]]*AH1001)</f>
        <v>559.24300000000005</v>
      </c>
      <c r="AJ1001" s="38">
        <f t="shared" si="15"/>
        <v>279.62150000000003</v>
      </c>
      <c r="AL1001" s="35">
        <f>+AJ1001/LISTAS[[#This Row],[COSTO]]-1</f>
        <v>2.3957643647032825</v>
      </c>
      <c r="AM1001" t="str">
        <f>+LISTAS[[#This Row],[ID]]</f>
        <v>ORING130</v>
      </c>
      <c r="AO1001" s="43"/>
      <c r="AP1001" s="39">
        <f>LISTAS[[#This Row],[COSTO]]+(LISTAS[[#This Row],[COSTO]]*AO1001)</f>
        <v>82.344200000000001</v>
      </c>
      <c r="AQ1001" s="44">
        <f>IF(AO1001="",0,AP1001/LISTAS[[#This Row],[VENTA NETA]]-1)</f>
        <v>0</v>
      </c>
      <c r="AS1001" s="39">
        <v>122.3704</v>
      </c>
      <c r="AT1001" s="48">
        <f>+LISTAS[[#This Row],[COSTO]]/AS1001-1</f>
        <v>-0.32709053823473655</v>
      </c>
      <c r="BA1001" t="s">
        <v>1452</v>
      </c>
      <c r="BB1001" s="36"/>
    </row>
    <row r="1002" spans="1:54" x14ac:dyDescent="0.35">
      <c r="A1002" s="7" t="s">
        <v>1584</v>
      </c>
      <c r="B1002" t="s">
        <v>1452</v>
      </c>
      <c r="C1002">
        <v>131</v>
      </c>
      <c r="D1002" t="s">
        <v>1585</v>
      </c>
      <c r="E1002" s="2">
        <v>589.39369999999997</v>
      </c>
      <c r="F1002" s="7" t="str">
        <f>+_xlfn.XLOOKUP(LISTAS[[#This Row],[ID]],_01_CODIGOS_Y_COSTOS_xlsm[Producto y N°],_01_CODIGOS_Y_COSTOS_xlsm[FABRICA],"",0,1)</f>
        <v>OVNISA</v>
      </c>
      <c r="G1002" s="26">
        <f>LISTAS[[#This Row],[Precio]]*(1-0.46)</f>
        <v>318.27259800000002</v>
      </c>
      <c r="H1002" s="1">
        <f>+_xlfn.XLOOKUP(LISTAS[[#This Row],[ID]],_01_CODIGOS_Y_COSTOS_xlsm[Producto y N°],_01_CODIGOS_Y_COSTOS_xlsm[COSTO],0,0,1)</f>
        <v>86.780900000000003</v>
      </c>
      <c r="I1002" s="27">
        <f>+IFERROR(LISTAS[[#This Row],[VENTA NETA]]/LISTAS[[#This Row],[COSTO]]-1,0)</f>
        <v>2.6675420282573699</v>
      </c>
      <c r="J1002" s="50" t="str">
        <f>IFERROR(VLOOKUP(LISTAS[[#This Row],[ID]],_01_CODIGOS_Y_COSTOS_xlsm[[Producto y N°]:[CODIGO]],2,0),"")</f>
        <v>131</v>
      </c>
      <c r="O1002" t="s">
        <v>1584</v>
      </c>
      <c r="AB1002" s="12" t="str">
        <f>+LISTAS[[#This Row],[Codigo]]&amp;LISTAS[[#This Row],[Fabrica]]</f>
        <v>131OVNISA</v>
      </c>
      <c r="AC1002" s="13" t="str">
        <f>+LISTAS[[#This Row],[Codigo]]</f>
        <v>131</v>
      </c>
      <c r="AD1002" s="13" t="str">
        <f>+LISTAS[[#This Row],[ID]]</f>
        <v>ORING131</v>
      </c>
      <c r="AH1002" s="36"/>
      <c r="AI1002" s="37">
        <f>+LISTAS[[#This Row],[Precio]]+(LISTAS[[#This Row],[Precio]]*AH1002)</f>
        <v>589.39369999999997</v>
      </c>
      <c r="AJ1002" s="38">
        <f t="shared" si="15"/>
        <v>294.69684999999998</v>
      </c>
      <c r="AL1002" s="35">
        <f>+AJ1002/LISTAS[[#This Row],[COSTO]]-1</f>
        <v>2.3958722483864534</v>
      </c>
      <c r="AM1002" t="str">
        <f>+LISTAS[[#This Row],[ID]]</f>
        <v>ORING131</v>
      </c>
      <c r="AO1002" s="43"/>
      <c r="AP1002" s="39">
        <f>LISTAS[[#This Row],[COSTO]]+(LISTAS[[#This Row],[COSTO]]*AO1002)</f>
        <v>86.780900000000003</v>
      </c>
      <c r="AQ1002" s="44">
        <f>IF(AO1002="",0,AP1002/LISTAS[[#This Row],[VENTA NETA]]-1)</f>
        <v>0</v>
      </c>
      <c r="AS1002" s="39">
        <v>128.9623</v>
      </c>
      <c r="AT1002" s="48">
        <f>+LISTAS[[#This Row],[COSTO]]/AS1002-1</f>
        <v>-0.32708318632654654</v>
      </c>
      <c r="BA1002" t="s">
        <v>1452</v>
      </c>
      <c r="BB1002" s="36"/>
    </row>
    <row r="1003" spans="1:54" x14ac:dyDescent="0.35">
      <c r="A1003" s="7" t="s">
        <v>1586</v>
      </c>
      <c r="B1003" t="s">
        <v>1452</v>
      </c>
      <c r="C1003">
        <v>132</v>
      </c>
      <c r="D1003" t="s">
        <v>1587</v>
      </c>
      <c r="E1003" s="2">
        <v>612.59349999999995</v>
      </c>
      <c r="F1003" s="7" t="str">
        <f>+_xlfn.XLOOKUP(LISTAS[[#This Row],[ID]],_01_CODIGOS_Y_COSTOS_xlsm[Producto y N°],_01_CODIGOS_Y_COSTOS_xlsm[FABRICA],"",0,1)</f>
        <v>OVNISA</v>
      </c>
      <c r="G1003" s="26">
        <f>LISTAS[[#This Row],[Precio]]*(1-0.46)</f>
        <v>330.80048999999997</v>
      </c>
      <c r="H1003" s="1">
        <f>+_xlfn.XLOOKUP(LISTAS[[#This Row],[ID]],_01_CODIGOS_Y_COSTOS_xlsm[Producto y N°],_01_CODIGOS_Y_COSTOS_xlsm[COSTO],0,0,1)</f>
        <v>90.187700000000007</v>
      </c>
      <c r="I1003" s="27">
        <f>+IFERROR(LISTAS[[#This Row],[VENTA NETA]]/LISTAS[[#This Row],[COSTO]]-1,0)</f>
        <v>2.667911367071119</v>
      </c>
      <c r="J1003" s="50" t="str">
        <f>IFERROR(VLOOKUP(LISTAS[[#This Row],[ID]],_01_CODIGOS_Y_COSTOS_xlsm[[Producto y N°]:[CODIGO]],2,0),"")</f>
        <v>132</v>
      </c>
      <c r="O1003" t="s">
        <v>1586</v>
      </c>
      <c r="AB1003" s="12" t="str">
        <f>+LISTAS[[#This Row],[Codigo]]&amp;LISTAS[[#This Row],[Fabrica]]</f>
        <v>132OVNISA</v>
      </c>
      <c r="AC1003" s="13" t="str">
        <f>+LISTAS[[#This Row],[Codigo]]</f>
        <v>132</v>
      </c>
      <c r="AD1003" s="13" t="str">
        <f>+LISTAS[[#This Row],[ID]]</f>
        <v>ORING132</v>
      </c>
      <c r="AH1003" s="36"/>
      <c r="AI1003" s="37">
        <f>+LISTAS[[#This Row],[Precio]]+(LISTAS[[#This Row],[Precio]]*AH1003)</f>
        <v>612.59349999999995</v>
      </c>
      <c r="AJ1003" s="38">
        <f t="shared" si="15"/>
        <v>306.29674999999997</v>
      </c>
      <c r="AL1003" s="35">
        <f>+AJ1003/LISTAS[[#This Row],[COSTO]]-1</f>
        <v>2.3962142287695545</v>
      </c>
      <c r="AM1003" t="str">
        <f>+LISTAS[[#This Row],[ID]]</f>
        <v>ORING132</v>
      </c>
      <c r="AO1003" s="43"/>
      <c r="AP1003" s="39">
        <f>LISTAS[[#This Row],[COSTO]]+(LISTAS[[#This Row],[COSTO]]*AO1003)</f>
        <v>90.187700000000007</v>
      </c>
      <c r="AQ1003" s="44">
        <f>IF(AO1003="",0,AP1003/LISTAS[[#This Row],[VENTA NETA]]-1)</f>
        <v>0</v>
      </c>
      <c r="AS1003" s="39">
        <v>134.02610000000001</v>
      </c>
      <c r="AT1003" s="48">
        <f>+LISTAS[[#This Row],[COSTO]]/AS1003-1</f>
        <v>-0.3270885297714401</v>
      </c>
      <c r="BA1003" t="s">
        <v>1452</v>
      </c>
      <c r="BB1003" s="36"/>
    </row>
    <row r="1004" spans="1:54" x14ac:dyDescent="0.35">
      <c r="A1004" s="7" t="s">
        <v>1588</v>
      </c>
      <c r="B1004" t="s">
        <v>1452</v>
      </c>
      <c r="C1004">
        <v>133</v>
      </c>
      <c r="D1004" t="s">
        <v>1589</v>
      </c>
      <c r="E1004" s="2">
        <v>621.70979999999997</v>
      </c>
      <c r="F1004" s="7" t="str">
        <f>+_xlfn.XLOOKUP(LISTAS[[#This Row],[ID]],_01_CODIGOS_Y_COSTOS_xlsm[Producto y N°],_01_CODIGOS_Y_COSTOS_xlsm[FABRICA],"",0,1)</f>
        <v>OVNISA</v>
      </c>
      <c r="G1004" s="26">
        <f>LISTAS[[#This Row],[Precio]]*(1-0.46)</f>
        <v>335.72329200000001</v>
      </c>
      <c r="H1004" s="1">
        <f>+_xlfn.XLOOKUP(LISTAS[[#This Row],[ID]],_01_CODIGOS_Y_COSTOS_xlsm[Producto y N°],_01_CODIGOS_Y_COSTOS_xlsm[COSTO],0,0,1)</f>
        <v>91.539000000000001</v>
      </c>
      <c r="I1004" s="27">
        <f>+IFERROR(LISTAS[[#This Row],[VENTA NETA]]/LISTAS[[#This Row],[COSTO]]-1,0)</f>
        <v>2.6675438010028514</v>
      </c>
      <c r="J1004" s="50" t="str">
        <f>IFERROR(VLOOKUP(LISTAS[[#This Row],[ID]],_01_CODIGOS_Y_COSTOS_xlsm[[Producto y N°]:[CODIGO]],2,0),"")</f>
        <v>133</v>
      </c>
      <c r="O1004" t="s">
        <v>1588</v>
      </c>
      <c r="AB1004" s="12" t="str">
        <f>+LISTAS[[#This Row],[Codigo]]&amp;LISTAS[[#This Row],[Fabrica]]</f>
        <v>133OVNISA</v>
      </c>
      <c r="AC1004" s="13" t="str">
        <f>+LISTAS[[#This Row],[Codigo]]</f>
        <v>133</v>
      </c>
      <c r="AD1004" s="13" t="str">
        <f>+LISTAS[[#This Row],[ID]]</f>
        <v>ORING133</v>
      </c>
      <c r="AH1004" s="36"/>
      <c r="AI1004" s="37">
        <f>+LISTAS[[#This Row],[Precio]]+(LISTAS[[#This Row],[Precio]]*AH1004)</f>
        <v>621.70979999999997</v>
      </c>
      <c r="AJ1004" s="38">
        <f t="shared" si="15"/>
        <v>310.85489999999999</v>
      </c>
      <c r="AL1004" s="35">
        <f>+AJ1004/LISTAS[[#This Row],[COSTO]]-1</f>
        <v>2.3958738898174547</v>
      </c>
      <c r="AM1004" t="str">
        <f>+LISTAS[[#This Row],[ID]]</f>
        <v>ORING133</v>
      </c>
      <c r="AO1004" s="43"/>
      <c r="AP1004" s="39">
        <f>LISTAS[[#This Row],[COSTO]]+(LISTAS[[#This Row],[COSTO]]*AO1004)</f>
        <v>91.539000000000001</v>
      </c>
      <c r="AQ1004" s="44">
        <f>IF(AO1004="",0,AP1004/LISTAS[[#This Row],[VENTA NETA]]-1)</f>
        <v>0</v>
      </c>
      <c r="AS1004" s="39">
        <v>136.03360000000001</v>
      </c>
      <c r="AT1004" s="48">
        <f>+LISTAS[[#This Row],[COSTO]]/AS1004-1</f>
        <v>-0.3270853671445878</v>
      </c>
      <c r="BA1004" t="s">
        <v>1452</v>
      </c>
      <c r="BB1004" s="36"/>
    </row>
    <row r="1005" spans="1:54" x14ac:dyDescent="0.35">
      <c r="A1005" s="7" t="s">
        <v>1590</v>
      </c>
      <c r="B1005" t="s">
        <v>1452</v>
      </c>
      <c r="C1005">
        <v>134</v>
      </c>
      <c r="D1005" t="s">
        <v>1591</v>
      </c>
      <c r="E1005" s="2">
        <v>643.48810000000003</v>
      </c>
      <c r="F1005" s="7" t="str">
        <f>+_xlfn.XLOOKUP(LISTAS[[#This Row],[ID]],_01_CODIGOS_Y_COSTOS_xlsm[Producto y N°],_01_CODIGOS_Y_COSTOS_xlsm[FABRICA],"",0,1)</f>
        <v>OVNISA</v>
      </c>
      <c r="G1005" s="26">
        <f>LISTAS[[#This Row],[Precio]]*(1-0.46)</f>
        <v>347.48357400000003</v>
      </c>
      <c r="H1005" s="1">
        <f>+_xlfn.XLOOKUP(LISTAS[[#This Row],[ID]],_01_CODIGOS_Y_COSTOS_xlsm[Producto y N°],_01_CODIGOS_Y_COSTOS_xlsm[COSTO],0,0,1)</f>
        <v>94.744100000000003</v>
      </c>
      <c r="I1005" s="27">
        <f>+IFERROR(LISTAS[[#This Row],[VENTA NETA]]/LISTAS[[#This Row],[COSTO]]-1,0)</f>
        <v>2.6676011909976456</v>
      </c>
      <c r="J1005" s="50" t="str">
        <f>IFERROR(VLOOKUP(LISTAS[[#This Row],[ID]],_01_CODIGOS_Y_COSTOS_xlsm[[Producto y N°]:[CODIGO]],2,0),"")</f>
        <v>134</v>
      </c>
      <c r="O1005" t="s">
        <v>1590</v>
      </c>
      <c r="AB1005" s="12" t="str">
        <f>+LISTAS[[#This Row],[Codigo]]&amp;LISTAS[[#This Row],[Fabrica]]</f>
        <v>134OVNISA</v>
      </c>
      <c r="AC1005" s="13" t="str">
        <f>+LISTAS[[#This Row],[Codigo]]</f>
        <v>134</v>
      </c>
      <c r="AD1005" s="13" t="str">
        <f>+LISTAS[[#This Row],[ID]]</f>
        <v>ORING134</v>
      </c>
      <c r="AH1005" s="36"/>
      <c r="AI1005" s="37">
        <f>+LISTAS[[#This Row],[Precio]]+(LISTAS[[#This Row],[Precio]]*AH1005)</f>
        <v>643.48810000000003</v>
      </c>
      <c r="AJ1005" s="38">
        <f t="shared" si="15"/>
        <v>321.74405000000002</v>
      </c>
      <c r="AL1005" s="35">
        <f>+AJ1005/LISTAS[[#This Row],[COSTO]]-1</f>
        <v>2.3959270287015233</v>
      </c>
      <c r="AM1005" t="str">
        <f>+LISTAS[[#This Row],[ID]]</f>
        <v>ORING134</v>
      </c>
      <c r="AO1005" s="43"/>
      <c r="AP1005" s="39">
        <f>LISTAS[[#This Row],[COSTO]]+(LISTAS[[#This Row],[COSTO]]*AO1005)</f>
        <v>94.744100000000003</v>
      </c>
      <c r="AQ1005" s="44">
        <f>IF(AO1005="",0,AP1005/LISTAS[[#This Row],[VENTA NETA]]-1)</f>
        <v>0</v>
      </c>
      <c r="AS1005" s="39">
        <v>140.7978</v>
      </c>
      <c r="AT1005" s="48">
        <f>+LISTAS[[#This Row],[COSTO]]/AS1005-1</f>
        <v>-0.32709104829762958</v>
      </c>
      <c r="BA1005" t="s">
        <v>1452</v>
      </c>
      <c r="BB1005" s="36"/>
    </row>
    <row r="1006" spans="1:54" x14ac:dyDescent="0.35">
      <c r="A1006" s="7" t="s">
        <v>1592</v>
      </c>
      <c r="B1006" t="s">
        <v>1452</v>
      </c>
      <c r="C1006">
        <v>135</v>
      </c>
      <c r="D1006" t="s">
        <v>1593</v>
      </c>
      <c r="E1006" s="2">
        <v>657.06439999999998</v>
      </c>
      <c r="F1006" s="7" t="str">
        <f>+_xlfn.XLOOKUP(LISTAS[[#This Row],[ID]],_01_CODIGOS_Y_COSTOS_xlsm[Producto y N°],_01_CODIGOS_Y_COSTOS_xlsm[FABRICA],"",0,1)</f>
        <v>OVNISA</v>
      </c>
      <c r="G1006" s="26">
        <f>LISTAS[[#This Row],[Precio]]*(1-0.46)</f>
        <v>354.81477599999999</v>
      </c>
      <c r="H1006" s="1">
        <f>+_xlfn.XLOOKUP(LISTAS[[#This Row],[ID]],_01_CODIGOS_Y_COSTOS_xlsm[Producto y N°],_01_CODIGOS_Y_COSTOS_xlsm[COSTO],0,0,1)</f>
        <v>99.906999999999996</v>
      </c>
      <c r="I1006" s="27">
        <f>+IFERROR(LISTAS[[#This Row],[VENTA NETA]]/LISTAS[[#This Row],[COSTO]]-1,0)</f>
        <v>2.551450609066432</v>
      </c>
      <c r="J1006" s="50" t="str">
        <f>IFERROR(VLOOKUP(LISTAS[[#This Row],[ID]],_01_CODIGOS_Y_COSTOS_xlsm[[Producto y N°]:[CODIGO]],2,0),"")</f>
        <v>135</v>
      </c>
      <c r="O1006" t="s">
        <v>1592</v>
      </c>
      <c r="AB1006" s="12" t="str">
        <f>+LISTAS[[#This Row],[Codigo]]&amp;LISTAS[[#This Row],[Fabrica]]</f>
        <v>135OVNISA</v>
      </c>
      <c r="AC1006" s="13" t="str">
        <f>+LISTAS[[#This Row],[Codigo]]</f>
        <v>135</v>
      </c>
      <c r="AD1006" s="13" t="str">
        <f>+LISTAS[[#This Row],[ID]]</f>
        <v>ORING135</v>
      </c>
      <c r="AH1006" s="36"/>
      <c r="AI1006" s="37">
        <f>+LISTAS[[#This Row],[Precio]]+(LISTAS[[#This Row],[Precio]]*AH1006)</f>
        <v>657.06439999999998</v>
      </c>
      <c r="AJ1006" s="38">
        <f t="shared" si="15"/>
        <v>328.53219999999999</v>
      </c>
      <c r="AL1006" s="35">
        <f>+AJ1006/LISTAS[[#This Row],[COSTO]]-1</f>
        <v>2.2883801935800294</v>
      </c>
      <c r="AM1006" t="str">
        <f>+LISTAS[[#This Row],[ID]]</f>
        <v>ORING135</v>
      </c>
      <c r="AO1006" s="43"/>
      <c r="AP1006" s="39">
        <f>LISTAS[[#This Row],[COSTO]]+(LISTAS[[#This Row],[COSTO]]*AO1006)</f>
        <v>99.906999999999996</v>
      </c>
      <c r="AQ1006" s="44">
        <f>IF(AO1006="",0,AP1006/LISTAS[[#This Row],[VENTA NETA]]-1)</f>
        <v>0</v>
      </c>
      <c r="AS1006" s="39">
        <v>148.4684</v>
      </c>
      <c r="AT1006" s="48">
        <f>+LISTAS[[#This Row],[COSTO]]/AS1006-1</f>
        <v>-0.32708239598460009</v>
      </c>
      <c r="BA1006" t="s">
        <v>1452</v>
      </c>
      <c r="BB1006" s="36"/>
    </row>
    <row r="1007" spans="1:54" x14ac:dyDescent="0.35">
      <c r="A1007" s="7" t="s">
        <v>1594</v>
      </c>
      <c r="B1007" t="s">
        <v>1452</v>
      </c>
      <c r="C1007">
        <v>136</v>
      </c>
      <c r="D1007" t="s">
        <v>1595</v>
      </c>
      <c r="E1007" s="2">
        <v>769.18439999999998</v>
      </c>
      <c r="F1007" s="7" t="str">
        <f>+_xlfn.XLOOKUP(LISTAS[[#This Row],[ID]],_01_CODIGOS_Y_COSTOS_xlsm[Producto y N°],_01_CODIGOS_Y_COSTOS_xlsm[FABRICA],"",0,1)</f>
        <v>OVNISA</v>
      </c>
      <c r="G1007" s="26">
        <f>LISTAS[[#This Row],[Precio]]*(1-0.46)</f>
        <v>415.359576</v>
      </c>
      <c r="H1007" s="1">
        <f>+_xlfn.XLOOKUP(LISTAS[[#This Row],[ID]],_01_CODIGOS_Y_COSTOS_xlsm[Producto y N°],_01_CODIGOS_Y_COSTOS_xlsm[COSTO],0,0,1)</f>
        <v>111.6108</v>
      </c>
      <c r="I1007" s="27">
        <f>+IFERROR(LISTAS[[#This Row],[VENTA NETA]]/LISTAS[[#This Row],[COSTO]]-1,0)</f>
        <v>2.7214998548527563</v>
      </c>
      <c r="J1007" s="50" t="str">
        <f>IFERROR(VLOOKUP(LISTAS[[#This Row],[ID]],_01_CODIGOS_Y_COSTOS_xlsm[[Producto y N°]:[CODIGO]],2,0),"")</f>
        <v>136</v>
      </c>
      <c r="O1007" t="s">
        <v>1594</v>
      </c>
      <c r="AB1007" s="12" t="str">
        <f>+LISTAS[[#This Row],[Codigo]]&amp;LISTAS[[#This Row],[Fabrica]]</f>
        <v>136OVNISA</v>
      </c>
      <c r="AC1007" s="13" t="str">
        <f>+LISTAS[[#This Row],[Codigo]]</f>
        <v>136</v>
      </c>
      <c r="AD1007" s="13" t="str">
        <f>+LISTAS[[#This Row],[ID]]</f>
        <v>ORING136</v>
      </c>
      <c r="AH1007" s="36"/>
      <c r="AI1007" s="37">
        <f>+LISTAS[[#This Row],[Precio]]+(LISTAS[[#This Row],[Precio]]*AH1007)</f>
        <v>769.18439999999998</v>
      </c>
      <c r="AJ1007" s="38">
        <f t="shared" si="15"/>
        <v>384.59219999999999</v>
      </c>
      <c r="AL1007" s="35">
        <f>+AJ1007/LISTAS[[#This Row],[COSTO]]-1</f>
        <v>2.4458331989377373</v>
      </c>
      <c r="AM1007" t="str">
        <f>+LISTAS[[#This Row],[ID]]</f>
        <v>ORING136</v>
      </c>
      <c r="AO1007" s="43"/>
      <c r="AP1007" s="39">
        <f>LISTAS[[#This Row],[COSTO]]+(LISTAS[[#This Row],[COSTO]]*AO1007)</f>
        <v>111.6108</v>
      </c>
      <c r="AQ1007" s="44">
        <f>IF(AO1007="",0,AP1007/LISTAS[[#This Row],[VENTA NETA]]-1)</f>
        <v>0</v>
      </c>
      <c r="AS1007" s="39">
        <v>173.78749999999999</v>
      </c>
      <c r="AT1007" s="48">
        <f>+LISTAS[[#This Row],[COSTO]]/AS1007-1</f>
        <v>-0.35777429331798893</v>
      </c>
      <c r="BA1007" t="s">
        <v>1452</v>
      </c>
      <c r="BB1007" s="36"/>
    </row>
    <row r="1008" spans="1:54" x14ac:dyDescent="0.35">
      <c r="A1008" s="7" t="s">
        <v>1596</v>
      </c>
      <c r="B1008" t="s">
        <v>1452</v>
      </c>
      <c r="C1008">
        <v>137</v>
      </c>
      <c r="D1008" t="s">
        <v>1597</v>
      </c>
      <c r="E1008" s="2">
        <v>777.39649999999995</v>
      </c>
      <c r="F1008" s="7" t="str">
        <f>+_xlfn.XLOOKUP(LISTAS[[#This Row],[ID]],_01_CODIGOS_Y_COSTOS_xlsm[Producto y N°],_01_CODIGOS_Y_COSTOS_xlsm[FABRICA],"",0,1)</f>
        <v>OVNISA</v>
      </c>
      <c r="G1008" s="26">
        <f>LISTAS[[#This Row],[Precio]]*(1-0.46)</f>
        <v>419.79410999999999</v>
      </c>
      <c r="H1008" s="1">
        <f>+_xlfn.XLOOKUP(LISTAS[[#This Row],[ID]],_01_CODIGOS_Y_COSTOS_xlsm[Producto y N°],_01_CODIGOS_Y_COSTOS_xlsm[COSTO],0,0,1)</f>
        <v>115.7216</v>
      </c>
      <c r="I1008" s="27">
        <f>+IFERROR(LISTAS[[#This Row],[VENTA NETA]]/LISTAS[[#This Row],[COSTO]]-1,0)</f>
        <v>2.6276210318557642</v>
      </c>
      <c r="J1008" s="50" t="str">
        <f>IFERROR(VLOOKUP(LISTAS[[#This Row],[ID]],_01_CODIGOS_Y_COSTOS_xlsm[[Producto y N°]:[CODIGO]],2,0),"")</f>
        <v>137</v>
      </c>
      <c r="O1008" t="s">
        <v>1596</v>
      </c>
      <c r="AB1008" s="12" t="str">
        <f>+LISTAS[[#This Row],[Codigo]]&amp;LISTAS[[#This Row],[Fabrica]]</f>
        <v>137OVNISA</v>
      </c>
      <c r="AC1008" s="13" t="str">
        <f>+LISTAS[[#This Row],[Codigo]]</f>
        <v>137</v>
      </c>
      <c r="AD1008" s="13" t="str">
        <f>+LISTAS[[#This Row],[ID]]</f>
        <v>ORING137</v>
      </c>
      <c r="AH1008" s="36"/>
      <c r="AI1008" s="37">
        <f>+LISTAS[[#This Row],[Precio]]+(LISTAS[[#This Row],[Precio]]*AH1008)</f>
        <v>777.39649999999995</v>
      </c>
      <c r="AJ1008" s="38">
        <f t="shared" si="15"/>
        <v>388.69824999999997</v>
      </c>
      <c r="AL1008" s="35">
        <f>+AJ1008/LISTAS[[#This Row],[COSTO]]-1</f>
        <v>2.358908362829411</v>
      </c>
      <c r="AM1008" t="str">
        <f>+LISTAS[[#This Row],[ID]]</f>
        <v>ORING137</v>
      </c>
      <c r="AO1008" s="43"/>
      <c r="AP1008" s="39">
        <f>LISTAS[[#This Row],[COSTO]]+(LISTAS[[#This Row],[COSTO]]*AO1008)</f>
        <v>115.7216</v>
      </c>
      <c r="AQ1008" s="44">
        <f>IF(AO1008="",0,AP1008/LISTAS[[#This Row],[VENTA NETA]]-1)</f>
        <v>0</v>
      </c>
      <c r="AS1008" s="39">
        <v>175.64519999999999</v>
      </c>
      <c r="AT1008" s="48">
        <f>+LISTAS[[#This Row],[COSTO]]/AS1008-1</f>
        <v>-0.34116275309544464</v>
      </c>
      <c r="BA1008" t="s">
        <v>1452</v>
      </c>
      <c r="BB1008" s="36"/>
    </row>
    <row r="1009" spans="1:54" x14ac:dyDescent="0.35">
      <c r="A1009" s="7" t="s">
        <v>1598</v>
      </c>
      <c r="B1009" t="s">
        <v>1452</v>
      </c>
      <c r="C1009">
        <v>138</v>
      </c>
      <c r="D1009" t="s">
        <v>1599</v>
      </c>
      <c r="E1009" s="2">
        <v>805.32249999999999</v>
      </c>
      <c r="F1009" s="7" t="str">
        <f>+_xlfn.XLOOKUP(LISTAS[[#This Row],[ID]],_01_CODIGOS_Y_COSTOS_xlsm[Producto y N°],_01_CODIGOS_Y_COSTOS_xlsm[FABRICA],"",0,1)</f>
        <v>OVNISA</v>
      </c>
      <c r="G1009" s="26">
        <f>LISTAS[[#This Row],[Precio]]*(1-0.46)</f>
        <v>434.87415000000004</v>
      </c>
      <c r="H1009" s="1">
        <f>+_xlfn.XLOOKUP(LISTAS[[#This Row],[ID]],_01_CODIGOS_Y_COSTOS_xlsm[Producto y N°],_01_CODIGOS_Y_COSTOS_xlsm[COSTO],0,0,1)</f>
        <v>121.2183</v>
      </c>
      <c r="I1009" s="27">
        <f>+IFERROR(LISTAS[[#This Row],[VENTA NETA]]/LISTAS[[#This Row],[COSTO]]-1,0)</f>
        <v>2.5875288632161979</v>
      </c>
      <c r="J1009" s="50" t="str">
        <f>IFERROR(VLOOKUP(LISTAS[[#This Row],[ID]],_01_CODIGOS_Y_COSTOS_xlsm[[Producto y N°]:[CODIGO]],2,0),"")</f>
        <v>138</v>
      </c>
      <c r="O1009" t="s">
        <v>1598</v>
      </c>
      <c r="AB1009" s="12" t="str">
        <f>+LISTAS[[#This Row],[Codigo]]&amp;LISTAS[[#This Row],[Fabrica]]</f>
        <v>138OVNISA</v>
      </c>
      <c r="AC1009" s="13" t="str">
        <f>+LISTAS[[#This Row],[Codigo]]</f>
        <v>138</v>
      </c>
      <c r="AD1009" s="13" t="str">
        <f>+LISTAS[[#This Row],[ID]]</f>
        <v>ORING138</v>
      </c>
      <c r="AH1009" s="36"/>
      <c r="AI1009" s="37">
        <f>+LISTAS[[#This Row],[Precio]]+(LISTAS[[#This Row],[Precio]]*AH1009)</f>
        <v>805.32249999999999</v>
      </c>
      <c r="AJ1009" s="38">
        <f t="shared" si="15"/>
        <v>402.66125</v>
      </c>
      <c r="AL1009" s="35">
        <f>+AJ1009/LISTAS[[#This Row],[COSTO]]-1</f>
        <v>2.3217859844594422</v>
      </c>
      <c r="AM1009" t="str">
        <f>+LISTAS[[#This Row],[ID]]</f>
        <v>ORING138</v>
      </c>
      <c r="AO1009" s="43"/>
      <c r="AP1009" s="39">
        <f>LISTAS[[#This Row],[COSTO]]+(LISTAS[[#This Row],[COSTO]]*AO1009)</f>
        <v>121.2183</v>
      </c>
      <c r="AQ1009" s="44">
        <f>IF(AO1009="",0,AP1009/LISTAS[[#This Row],[VENTA NETA]]-1)</f>
        <v>0</v>
      </c>
      <c r="AS1009" s="39">
        <v>181.9375</v>
      </c>
      <c r="AT1009" s="48">
        <f>+LISTAS[[#This Row],[COSTO]]/AS1009-1</f>
        <v>-0.33373658536585371</v>
      </c>
      <c r="BA1009" t="s">
        <v>1452</v>
      </c>
      <c r="BB1009" s="36"/>
    </row>
    <row r="1010" spans="1:54" x14ac:dyDescent="0.35">
      <c r="A1010" s="7" t="s">
        <v>1600</v>
      </c>
      <c r="B1010" t="s">
        <v>1452</v>
      </c>
      <c r="C1010">
        <v>139</v>
      </c>
      <c r="D1010" t="s">
        <v>1601</v>
      </c>
      <c r="E1010" s="2">
        <v>812.63009999999997</v>
      </c>
      <c r="F1010" s="7" t="str">
        <f>+_xlfn.XLOOKUP(LISTAS[[#This Row],[ID]],_01_CODIGOS_Y_COSTOS_xlsm[Producto y N°],_01_CODIGOS_Y_COSTOS_xlsm[FABRICA],"",0,1)</f>
        <v>OVNISA</v>
      </c>
      <c r="G1010" s="26">
        <f>LISTAS[[#This Row],[Precio]]*(1-0.46)</f>
        <v>438.82025400000003</v>
      </c>
      <c r="H1010" s="1">
        <f>+_xlfn.XLOOKUP(LISTAS[[#This Row],[ID]],_01_CODIGOS_Y_COSTOS_xlsm[Producto y N°],_01_CODIGOS_Y_COSTOS_xlsm[COSTO],0,0,1)</f>
        <v>123.55719999999999</v>
      </c>
      <c r="I1010" s="27">
        <f>+IFERROR(LISTAS[[#This Row],[VENTA NETA]]/LISTAS[[#This Row],[COSTO]]-1,0)</f>
        <v>2.5515555062756365</v>
      </c>
      <c r="J1010" s="50" t="str">
        <f>IFERROR(VLOOKUP(LISTAS[[#This Row],[ID]],_01_CODIGOS_Y_COSTOS_xlsm[[Producto y N°]:[CODIGO]],2,0),"")</f>
        <v>139</v>
      </c>
      <c r="O1010" t="s">
        <v>1600</v>
      </c>
      <c r="AB1010" s="12" t="str">
        <f>+LISTAS[[#This Row],[Codigo]]&amp;LISTAS[[#This Row],[Fabrica]]</f>
        <v>139OVNISA</v>
      </c>
      <c r="AC1010" s="13" t="str">
        <f>+LISTAS[[#This Row],[Codigo]]</f>
        <v>139</v>
      </c>
      <c r="AD1010" s="13" t="str">
        <f>+LISTAS[[#This Row],[ID]]</f>
        <v>ORING139</v>
      </c>
      <c r="AH1010" s="36"/>
      <c r="AI1010" s="37">
        <f>+LISTAS[[#This Row],[Precio]]+(LISTAS[[#This Row],[Precio]]*AH1010)</f>
        <v>812.63009999999997</v>
      </c>
      <c r="AJ1010" s="38">
        <f t="shared" si="15"/>
        <v>406.31504999999999</v>
      </c>
      <c r="AL1010" s="35">
        <f>+AJ1010/LISTAS[[#This Row],[COSTO]]-1</f>
        <v>2.2884773206255886</v>
      </c>
      <c r="AM1010" t="str">
        <f>+LISTAS[[#This Row],[ID]]</f>
        <v>ORING139</v>
      </c>
      <c r="AO1010" s="43"/>
      <c r="AP1010" s="39">
        <f>LISTAS[[#This Row],[COSTO]]+(LISTAS[[#This Row],[COSTO]]*AO1010)</f>
        <v>123.55719999999999</v>
      </c>
      <c r="AQ1010" s="44">
        <f>IF(AO1010="",0,AP1010/LISTAS[[#This Row],[VENTA NETA]]-1)</f>
        <v>0</v>
      </c>
      <c r="AS1010" s="39">
        <v>183.6155</v>
      </c>
      <c r="AT1010" s="48">
        <f>+LISTAS[[#This Row],[COSTO]]/AS1010-1</f>
        <v>-0.32708731016716996</v>
      </c>
      <c r="BA1010" t="s">
        <v>1452</v>
      </c>
      <c r="BB1010" s="36"/>
    </row>
    <row r="1011" spans="1:54" x14ac:dyDescent="0.35">
      <c r="A1011" s="7" t="s">
        <v>1602</v>
      </c>
      <c r="B1011" t="s">
        <v>1452</v>
      </c>
      <c r="C1011">
        <v>140</v>
      </c>
      <c r="D1011" t="s">
        <v>1603</v>
      </c>
      <c r="E1011" s="2">
        <v>822.21889999999996</v>
      </c>
      <c r="F1011" s="7" t="str">
        <f>+_xlfn.XLOOKUP(LISTAS[[#This Row],[ID]],_01_CODIGOS_Y_COSTOS_xlsm[Producto y N°],_01_CODIGOS_Y_COSTOS_xlsm[FABRICA],"",0,1)</f>
        <v>OVNISA</v>
      </c>
      <c r="G1011" s="26">
        <f>LISTAS[[#This Row],[Precio]]*(1-0.46)</f>
        <v>443.99820599999998</v>
      </c>
      <c r="H1011" s="1">
        <f>+_xlfn.XLOOKUP(LISTAS[[#This Row],[ID]],_01_CODIGOS_Y_COSTOS_xlsm[Producto y N°],_01_CODIGOS_Y_COSTOS_xlsm[COSTO],0,0,1)</f>
        <v>125.0093</v>
      </c>
      <c r="I1011" s="27">
        <f>+IFERROR(LISTAS[[#This Row],[VENTA NETA]]/LISTAS[[#This Row],[COSTO]]-1,0)</f>
        <v>2.5517213999278452</v>
      </c>
      <c r="J1011" s="50" t="str">
        <f>IFERROR(VLOOKUP(LISTAS[[#This Row],[ID]],_01_CODIGOS_Y_COSTOS_xlsm[[Producto y N°]:[CODIGO]],2,0),"")</f>
        <v>140</v>
      </c>
      <c r="O1011" t="s">
        <v>1602</v>
      </c>
      <c r="AB1011" s="12" t="str">
        <f>+LISTAS[[#This Row],[Codigo]]&amp;LISTAS[[#This Row],[Fabrica]]</f>
        <v>140OVNISA</v>
      </c>
      <c r="AC1011" s="13" t="str">
        <f>+LISTAS[[#This Row],[Codigo]]</f>
        <v>140</v>
      </c>
      <c r="AD1011" s="13" t="str">
        <f>+LISTAS[[#This Row],[ID]]</f>
        <v>ORING140</v>
      </c>
      <c r="AH1011" s="36"/>
      <c r="AI1011" s="37">
        <f>+LISTAS[[#This Row],[Precio]]+(LISTAS[[#This Row],[Precio]]*AH1011)</f>
        <v>822.21889999999996</v>
      </c>
      <c r="AJ1011" s="38">
        <f t="shared" si="15"/>
        <v>411.10944999999998</v>
      </c>
      <c r="AL1011" s="35">
        <f>+AJ1011/LISTAS[[#This Row],[COSTO]]-1</f>
        <v>2.288630925859116</v>
      </c>
      <c r="AM1011" t="str">
        <f>+LISTAS[[#This Row],[ID]]</f>
        <v>ORING140</v>
      </c>
      <c r="AO1011" s="43"/>
      <c r="AP1011" s="39">
        <f>LISTAS[[#This Row],[COSTO]]+(LISTAS[[#This Row],[COSTO]]*AO1011)</f>
        <v>125.0093</v>
      </c>
      <c r="AQ1011" s="44">
        <f>IF(AO1011="",0,AP1011/LISTAS[[#This Row],[VENTA NETA]]-1)</f>
        <v>0</v>
      </c>
      <c r="AS1011" s="39">
        <v>185.77279999999999</v>
      </c>
      <c r="AT1011" s="48">
        <f>+LISTAS[[#This Row],[COSTO]]/AS1011-1</f>
        <v>-0.32708501998139661</v>
      </c>
      <c r="BA1011" t="s">
        <v>1452</v>
      </c>
      <c r="BB1011" s="36"/>
    </row>
    <row r="1012" spans="1:54" x14ac:dyDescent="0.35">
      <c r="A1012" s="7" t="s">
        <v>1604</v>
      </c>
      <c r="B1012" t="s">
        <v>1452</v>
      </c>
      <c r="C1012">
        <v>141</v>
      </c>
      <c r="D1012" t="s">
        <v>1605</v>
      </c>
      <c r="E1012" s="2">
        <v>822.9393</v>
      </c>
      <c r="F1012" s="7" t="str">
        <f>+_xlfn.XLOOKUP(LISTAS[[#This Row],[ID]],_01_CODIGOS_Y_COSTOS_xlsm[Producto y N°],_01_CODIGOS_Y_COSTOS_xlsm[FABRICA],"",0,1)</f>
        <v>OVNISA</v>
      </c>
      <c r="G1012" s="26">
        <f>LISTAS[[#This Row],[Precio]]*(1-0.46)</f>
        <v>444.38722200000001</v>
      </c>
      <c r="H1012" s="1">
        <f>+_xlfn.XLOOKUP(LISTAS[[#This Row],[ID]],_01_CODIGOS_Y_COSTOS_xlsm[Producto y N°],_01_CODIGOS_Y_COSTOS_xlsm[COSTO],0,0,1)</f>
        <v>125.1101</v>
      </c>
      <c r="I1012" s="27">
        <f>+IFERROR(LISTAS[[#This Row],[VENTA NETA]]/LISTAS[[#This Row],[COSTO]]-1,0)</f>
        <v>2.5519692015272946</v>
      </c>
      <c r="J1012" s="50" t="str">
        <f>IFERROR(VLOOKUP(LISTAS[[#This Row],[ID]],_01_CODIGOS_Y_COSTOS_xlsm[[Producto y N°]:[CODIGO]],2,0),"")</f>
        <v>141</v>
      </c>
      <c r="O1012" t="s">
        <v>1604</v>
      </c>
      <c r="AB1012" s="12" t="str">
        <f>+LISTAS[[#This Row],[Codigo]]&amp;LISTAS[[#This Row],[Fabrica]]</f>
        <v>141OVNISA</v>
      </c>
      <c r="AC1012" s="13" t="str">
        <f>+LISTAS[[#This Row],[Codigo]]</f>
        <v>141</v>
      </c>
      <c r="AD1012" s="13" t="str">
        <f>+LISTAS[[#This Row],[ID]]</f>
        <v>ORING141</v>
      </c>
      <c r="AH1012" s="36"/>
      <c r="AI1012" s="37">
        <f>+LISTAS[[#This Row],[Precio]]+(LISTAS[[#This Row],[Precio]]*AH1012)</f>
        <v>822.9393</v>
      </c>
      <c r="AJ1012" s="38">
        <f t="shared" si="15"/>
        <v>411.46965</v>
      </c>
      <c r="AL1012" s="35">
        <f>+AJ1012/LISTAS[[#This Row],[COSTO]]-1</f>
        <v>2.2888603717845322</v>
      </c>
      <c r="AM1012" t="str">
        <f>+LISTAS[[#This Row],[ID]]</f>
        <v>ORING141</v>
      </c>
      <c r="AO1012" s="43"/>
      <c r="AP1012" s="39">
        <f>LISTAS[[#This Row],[COSTO]]+(LISTAS[[#This Row],[COSTO]]*AO1012)</f>
        <v>125.1101</v>
      </c>
      <c r="AQ1012" s="44">
        <f>IF(AO1012="",0,AP1012/LISTAS[[#This Row],[VENTA NETA]]-1)</f>
        <v>0</v>
      </c>
      <c r="AS1012" s="39">
        <v>185.92259999999999</v>
      </c>
      <c r="AT1012" s="48">
        <f>+LISTAS[[#This Row],[COSTO]]/AS1012-1</f>
        <v>-0.32708503430997626</v>
      </c>
      <c r="BA1012" t="s">
        <v>1452</v>
      </c>
      <c r="BB1012" s="36"/>
    </row>
    <row r="1013" spans="1:54" x14ac:dyDescent="0.35">
      <c r="A1013" s="7" t="s">
        <v>1606</v>
      </c>
      <c r="B1013" t="s">
        <v>1452</v>
      </c>
      <c r="C1013">
        <v>142</v>
      </c>
      <c r="D1013" t="s">
        <v>1607</v>
      </c>
      <c r="E1013" s="2">
        <v>900.28989999999999</v>
      </c>
      <c r="F1013" s="7" t="str">
        <f>+_xlfn.XLOOKUP(LISTAS[[#This Row],[ID]],_01_CODIGOS_Y_COSTOS_xlsm[Producto y N°],_01_CODIGOS_Y_COSTOS_xlsm[FABRICA],"",0,1)</f>
        <v>OVNISA</v>
      </c>
      <c r="G1013" s="26">
        <f>LISTAS[[#This Row],[Precio]]*(1-0.46)</f>
        <v>486.15654600000005</v>
      </c>
      <c r="H1013" s="1">
        <f>+_xlfn.XLOOKUP(LISTAS[[#This Row],[ID]],_01_CODIGOS_Y_COSTOS_xlsm[Producto y N°],_01_CODIGOS_Y_COSTOS_xlsm[COSTO],0,0,1)</f>
        <v>136.3194</v>
      </c>
      <c r="I1013" s="27">
        <f>+IFERROR(LISTAS[[#This Row],[VENTA NETA]]/LISTAS[[#This Row],[COSTO]]-1,0)</f>
        <v>2.5663049133138793</v>
      </c>
      <c r="J1013" s="50" t="str">
        <f>IFERROR(VLOOKUP(LISTAS[[#This Row],[ID]],_01_CODIGOS_Y_COSTOS_xlsm[[Producto y N°]:[CODIGO]],2,0),"")</f>
        <v>142</v>
      </c>
      <c r="O1013" t="s">
        <v>1606</v>
      </c>
      <c r="AB1013" s="12" t="str">
        <f>+LISTAS[[#This Row],[Codigo]]&amp;LISTAS[[#This Row],[Fabrica]]</f>
        <v>142OVNISA</v>
      </c>
      <c r="AC1013" s="13" t="str">
        <f>+LISTAS[[#This Row],[Codigo]]</f>
        <v>142</v>
      </c>
      <c r="AD1013" s="13" t="str">
        <f>+LISTAS[[#This Row],[ID]]</f>
        <v>ORING142</v>
      </c>
      <c r="AH1013" s="36"/>
      <c r="AI1013" s="37">
        <f>+LISTAS[[#This Row],[Precio]]+(LISTAS[[#This Row],[Precio]]*AH1013)</f>
        <v>900.28989999999999</v>
      </c>
      <c r="AJ1013" s="38">
        <f t="shared" si="15"/>
        <v>450.14494999999999</v>
      </c>
      <c r="AL1013" s="35">
        <f>+AJ1013/LISTAS[[#This Row],[COSTO]]-1</f>
        <v>2.3021341789943324</v>
      </c>
      <c r="AM1013" t="str">
        <f>+LISTAS[[#This Row],[ID]]</f>
        <v>ORING142</v>
      </c>
      <c r="AO1013" s="43"/>
      <c r="AP1013" s="39">
        <f>LISTAS[[#This Row],[COSTO]]+(LISTAS[[#This Row],[COSTO]]*AO1013)</f>
        <v>136.3194</v>
      </c>
      <c r="AQ1013" s="44">
        <f>IF(AO1013="",0,AP1013/LISTAS[[#This Row],[VENTA NETA]]-1)</f>
        <v>0</v>
      </c>
      <c r="AS1013" s="39">
        <v>203.4212</v>
      </c>
      <c r="AT1013" s="48">
        <f>+LISTAS[[#This Row],[COSTO]]/AS1013-1</f>
        <v>-0.32986630695325758</v>
      </c>
      <c r="BA1013" t="s">
        <v>1452</v>
      </c>
      <c r="BB1013" s="36"/>
    </row>
    <row r="1014" spans="1:54" x14ac:dyDescent="0.35">
      <c r="A1014" s="7" t="s">
        <v>1608</v>
      </c>
      <c r="B1014" t="s">
        <v>1452</v>
      </c>
      <c r="C1014">
        <v>143</v>
      </c>
      <c r="D1014" t="s">
        <v>1609</v>
      </c>
      <c r="E1014" s="2">
        <v>935.81970000000001</v>
      </c>
      <c r="F1014" s="7" t="str">
        <f>+_xlfn.XLOOKUP(LISTAS[[#This Row],[ID]],_01_CODIGOS_Y_COSTOS_xlsm[Producto y N°],_01_CODIGOS_Y_COSTOS_xlsm[FABRICA],"",0,1)</f>
        <v>OVNISA</v>
      </c>
      <c r="G1014" s="26">
        <f>LISTAS[[#This Row],[Precio]]*(1-0.46)</f>
        <v>505.34263800000002</v>
      </c>
      <c r="H1014" s="1">
        <f>+_xlfn.XLOOKUP(LISTAS[[#This Row],[ID]],_01_CODIGOS_Y_COSTOS_xlsm[Producto y N°],_01_CODIGOS_Y_COSTOS_xlsm[COSTO],0,0,1)</f>
        <v>141.63499999999999</v>
      </c>
      <c r="I1014" s="27">
        <f>+IFERROR(LISTAS[[#This Row],[VENTA NETA]]/LISTAS[[#This Row],[COSTO]]-1,0)</f>
        <v>2.5679220390440221</v>
      </c>
      <c r="J1014" s="50" t="str">
        <f>IFERROR(VLOOKUP(LISTAS[[#This Row],[ID]],_01_CODIGOS_Y_COSTOS_xlsm[[Producto y N°]:[CODIGO]],2,0),"")</f>
        <v>143</v>
      </c>
      <c r="O1014" t="s">
        <v>1608</v>
      </c>
      <c r="AB1014" s="12" t="str">
        <f>+LISTAS[[#This Row],[Codigo]]&amp;LISTAS[[#This Row],[Fabrica]]</f>
        <v>143OVNISA</v>
      </c>
      <c r="AC1014" s="13" t="str">
        <f>+LISTAS[[#This Row],[Codigo]]</f>
        <v>143</v>
      </c>
      <c r="AD1014" s="13" t="str">
        <f>+LISTAS[[#This Row],[ID]]</f>
        <v>ORING143</v>
      </c>
      <c r="AH1014" s="36"/>
      <c r="AI1014" s="37">
        <f>+LISTAS[[#This Row],[Precio]]+(LISTAS[[#This Row],[Precio]]*AH1014)</f>
        <v>935.81970000000001</v>
      </c>
      <c r="AJ1014" s="38">
        <f t="shared" si="15"/>
        <v>467.90985000000001</v>
      </c>
      <c r="AL1014" s="35">
        <f>+AJ1014/LISTAS[[#This Row],[COSTO]]-1</f>
        <v>2.3036315176333537</v>
      </c>
      <c r="AM1014" t="str">
        <f>+LISTAS[[#This Row],[ID]]</f>
        <v>ORING143</v>
      </c>
      <c r="AO1014" s="43"/>
      <c r="AP1014" s="39">
        <f>LISTAS[[#This Row],[COSTO]]+(LISTAS[[#This Row],[COSTO]]*AO1014)</f>
        <v>141.63499999999999</v>
      </c>
      <c r="AQ1014" s="44">
        <f>IF(AO1014="",0,AP1014/LISTAS[[#This Row],[VENTA NETA]]-1)</f>
        <v>0</v>
      </c>
      <c r="AS1014" s="39">
        <v>211.42150000000001</v>
      </c>
      <c r="AT1014" s="48">
        <f>+LISTAS[[#This Row],[COSTO]]/AS1014-1</f>
        <v>-0.33008232369933999</v>
      </c>
      <c r="BA1014" t="s">
        <v>1452</v>
      </c>
      <c r="BB1014" s="36"/>
    </row>
    <row r="1015" spans="1:54" x14ac:dyDescent="0.35">
      <c r="A1015" s="7" t="s">
        <v>1610</v>
      </c>
      <c r="B1015" t="s">
        <v>1452</v>
      </c>
      <c r="C1015">
        <v>144</v>
      </c>
      <c r="D1015" t="s">
        <v>1611</v>
      </c>
      <c r="E1015" s="2">
        <v>935.05930000000001</v>
      </c>
      <c r="F1015" s="7" t="str">
        <f>+_xlfn.XLOOKUP(LISTAS[[#This Row],[ID]],_01_CODIGOS_Y_COSTOS_xlsm[Producto y N°],_01_CODIGOS_Y_COSTOS_xlsm[FABRICA],"",0,1)</f>
        <v>OVNISA</v>
      </c>
      <c r="G1015" s="26">
        <f>LISTAS[[#This Row],[Precio]]*(1-0.46)</f>
        <v>504.93202200000002</v>
      </c>
      <c r="H1015" s="1">
        <f>+_xlfn.XLOOKUP(LISTAS[[#This Row],[ID]],_01_CODIGOS_Y_COSTOS_xlsm[Producto y N°],_01_CODIGOS_Y_COSTOS_xlsm[COSTO],0,0,1)</f>
        <v>142.16579999999999</v>
      </c>
      <c r="I1015" s="27">
        <f>+IFERROR(LISTAS[[#This Row],[VENTA NETA]]/LISTAS[[#This Row],[COSTO]]-1,0)</f>
        <v>2.5517123105557036</v>
      </c>
      <c r="J1015" s="50" t="str">
        <f>IFERROR(VLOOKUP(LISTAS[[#This Row],[ID]],_01_CODIGOS_Y_COSTOS_xlsm[[Producto y N°]:[CODIGO]],2,0),"")</f>
        <v>144</v>
      </c>
      <c r="O1015" t="s">
        <v>1610</v>
      </c>
      <c r="AB1015" s="12" t="str">
        <f>+LISTAS[[#This Row],[Codigo]]&amp;LISTAS[[#This Row],[Fabrica]]</f>
        <v>144OVNISA</v>
      </c>
      <c r="AC1015" s="13" t="str">
        <f>+LISTAS[[#This Row],[Codigo]]</f>
        <v>144</v>
      </c>
      <c r="AD1015" s="13" t="str">
        <f>+LISTAS[[#This Row],[ID]]</f>
        <v>ORING144</v>
      </c>
      <c r="AH1015" s="36"/>
      <c r="AI1015" s="37">
        <f>+LISTAS[[#This Row],[Precio]]+(LISTAS[[#This Row],[Precio]]*AH1015)</f>
        <v>935.05930000000001</v>
      </c>
      <c r="AJ1015" s="38">
        <f t="shared" si="15"/>
        <v>467.52965</v>
      </c>
      <c r="AL1015" s="35">
        <f>+AJ1015/LISTAS[[#This Row],[COSTO]]-1</f>
        <v>2.2886225097737998</v>
      </c>
      <c r="AM1015" t="str">
        <f>+LISTAS[[#This Row],[ID]]</f>
        <v>ORING144</v>
      </c>
      <c r="AO1015" s="43"/>
      <c r="AP1015" s="39">
        <f>LISTAS[[#This Row],[COSTO]]+(LISTAS[[#This Row],[COSTO]]*AO1015)</f>
        <v>142.16579999999999</v>
      </c>
      <c r="AQ1015" s="44">
        <f>IF(AO1015="",0,AP1015/LISTAS[[#This Row],[VENTA NETA]]-1)</f>
        <v>0</v>
      </c>
      <c r="AS1015" s="39">
        <v>211.27160000000001</v>
      </c>
      <c r="AT1015" s="48">
        <f>+LISTAS[[#This Row],[COSTO]]/AS1015-1</f>
        <v>-0.32709460239805077</v>
      </c>
      <c r="BA1015" t="s">
        <v>1452</v>
      </c>
      <c r="BB1015" s="36"/>
    </row>
    <row r="1016" spans="1:54" x14ac:dyDescent="0.35">
      <c r="A1016" s="7" t="s">
        <v>1612</v>
      </c>
      <c r="B1016" t="s">
        <v>1452</v>
      </c>
      <c r="C1016">
        <v>145</v>
      </c>
      <c r="D1016" t="s">
        <v>1613</v>
      </c>
      <c r="E1016" s="2">
        <v>940.51800000000003</v>
      </c>
      <c r="F1016" s="7" t="str">
        <f>+_xlfn.XLOOKUP(LISTAS[[#This Row],[ID]],_01_CODIGOS_Y_COSTOS_xlsm[Producto y N°],_01_CODIGOS_Y_COSTOS_xlsm[FABRICA],"",0,1)</f>
        <v>OVNISA</v>
      </c>
      <c r="G1016" s="26">
        <f>LISTAS[[#This Row],[Precio]]*(1-0.46)</f>
        <v>507.87972000000008</v>
      </c>
      <c r="H1016" s="1">
        <f>+_xlfn.XLOOKUP(LISTAS[[#This Row],[ID]],_01_CODIGOS_Y_COSTOS_xlsm[Producto y N°],_01_CODIGOS_Y_COSTOS_xlsm[COSTO],0,0,1)</f>
        <v>142.99270000000001</v>
      </c>
      <c r="I1016" s="27">
        <f>+IFERROR(LISTAS[[#This Row],[VENTA NETA]]/LISTAS[[#This Row],[COSTO]]-1,0)</f>
        <v>2.5517877486053484</v>
      </c>
      <c r="J1016" s="50" t="str">
        <f>IFERROR(VLOOKUP(LISTAS[[#This Row],[ID]],_01_CODIGOS_Y_COSTOS_xlsm[[Producto y N°]:[CODIGO]],2,0),"")</f>
        <v>145</v>
      </c>
      <c r="O1016" t="s">
        <v>1612</v>
      </c>
      <c r="AB1016" s="12" t="str">
        <f>+LISTAS[[#This Row],[Codigo]]&amp;LISTAS[[#This Row],[Fabrica]]</f>
        <v>145OVNISA</v>
      </c>
      <c r="AC1016" s="13" t="str">
        <f>+LISTAS[[#This Row],[Codigo]]</f>
        <v>145</v>
      </c>
      <c r="AD1016" s="13" t="str">
        <f>+LISTAS[[#This Row],[ID]]</f>
        <v>ORING145</v>
      </c>
      <c r="AH1016" s="36"/>
      <c r="AI1016" s="37">
        <f>+LISTAS[[#This Row],[Precio]]+(LISTAS[[#This Row],[Precio]]*AH1016)</f>
        <v>940.51800000000003</v>
      </c>
      <c r="AJ1016" s="38">
        <f t="shared" si="15"/>
        <v>470.25900000000001</v>
      </c>
      <c r="AL1016" s="35">
        <f>+AJ1016/LISTAS[[#This Row],[COSTO]]-1</f>
        <v>2.2886923598197666</v>
      </c>
      <c r="AM1016" t="str">
        <f>+LISTAS[[#This Row],[ID]]</f>
        <v>ORING145</v>
      </c>
      <c r="AO1016" s="43"/>
      <c r="AP1016" s="39">
        <f>LISTAS[[#This Row],[COSTO]]+(LISTAS[[#This Row],[COSTO]]*AO1016)</f>
        <v>142.99270000000001</v>
      </c>
      <c r="AQ1016" s="44">
        <f>IF(AO1016="",0,AP1016/LISTAS[[#This Row],[VENTA NETA]]-1)</f>
        <v>0</v>
      </c>
      <c r="AS1016" s="39">
        <v>212.5001</v>
      </c>
      <c r="AT1016" s="48">
        <f>+LISTAS[[#This Row],[COSTO]]/AS1016-1</f>
        <v>-0.32709349313247382</v>
      </c>
      <c r="BA1016" t="s">
        <v>1452</v>
      </c>
      <c r="BB1016" s="36"/>
    </row>
    <row r="1017" spans="1:54" x14ac:dyDescent="0.35">
      <c r="A1017" s="7" t="s">
        <v>1614</v>
      </c>
      <c r="B1017" t="s">
        <v>1452</v>
      </c>
      <c r="C1017">
        <v>146</v>
      </c>
      <c r="D1017" t="s">
        <v>1615</v>
      </c>
      <c r="E1017" s="2">
        <v>964.86620000000005</v>
      </c>
      <c r="F1017" s="7" t="str">
        <f>+_xlfn.XLOOKUP(LISTAS[[#This Row],[ID]],_01_CODIGOS_Y_COSTOS_xlsm[Producto y N°],_01_CODIGOS_Y_COSTOS_xlsm[FABRICA],"",0,1)</f>
        <v>OVNISA</v>
      </c>
      <c r="G1017" s="26">
        <f>LISTAS[[#This Row],[Precio]]*(1-0.46)</f>
        <v>521.02774800000009</v>
      </c>
      <c r="H1017" s="1">
        <f>+_xlfn.XLOOKUP(LISTAS[[#This Row],[ID]],_01_CODIGOS_Y_COSTOS_xlsm[Producto y N°],_01_CODIGOS_Y_COSTOS_xlsm[COSTO],0,0,1)</f>
        <v>146.70339999999999</v>
      </c>
      <c r="I1017" s="27">
        <f>+IFERROR(LISTAS[[#This Row],[VENTA NETA]]/LISTAS[[#This Row],[COSTO]]-1,0)</f>
        <v>2.5515724107280411</v>
      </c>
      <c r="J1017" s="50" t="str">
        <f>IFERROR(VLOOKUP(LISTAS[[#This Row],[ID]],_01_CODIGOS_Y_COSTOS_xlsm[[Producto y N°]:[CODIGO]],2,0),"")</f>
        <v>146</v>
      </c>
      <c r="O1017" t="s">
        <v>1614</v>
      </c>
      <c r="AB1017" s="12" t="str">
        <f>+LISTAS[[#This Row],[Codigo]]&amp;LISTAS[[#This Row],[Fabrica]]</f>
        <v>146OVNISA</v>
      </c>
      <c r="AC1017" s="13" t="str">
        <f>+LISTAS[[#This Row],[Codigo]]</f>
        <v>146</v>
      </c>
      <c r="AD1017" s="13" t="str">
        <f>+LISTAS[[#This Row],[ID]]</f>
        <v>ORING146</v>
      </c>
      <c r="AH1017" s="36"/>
      <c r="AI1017" s="37">
        <f>+LISTAS[[#This Row],[Precio]]+(LISTAS[[#This Row],[Precio]]*AH1017)</f>
        <v>964.86620000000005</v>
      </c>
      <c r="AJ1017" s="38">
        <f t="shared" si="15"/>
        <v>482.43310000000002</v>
      </c>
      <c r="AL1017" s="35">
        <f>+AJ1017/LISTAS[[#This Row],[COSTO]]-1</f>
        <v>2.2884929728963339</v>
      </c>
      <c r="AM1017" t="str">
        <f>+LISTAS[[#This Row],[ID]]</f>
        <v>ORING146</v>
      </c>
      <c r="AO1017" s="43"/>
      <c r="AP1017" s="39">
        <f>LISTAS[[#This Row],[COSTO]]+(LISTAS[[#This Row],[COSTO]]*AO1017)</f>
        <v>146.70339999999999</v>
      </c>
      <c r="AQ1017" s="44">
        <f>IF(AO1017="",0,AP1017/LISTAS[[#This Row],[VENTA NETA]]-1)</f>
        <v>0</v>
      </c>
      <c r="AS1017" s="39">
        <v>218.01339999999999</v>
      </c>
      <c r="AT1017" s="48">
        <f>+LISTAS[[#This Row],[COSTO]]/AS1017-1</f>
        <v>-0.3270899862118567</v>
      </c>
      <c r="BA1017" t="s">
        <v>1452</v>
      </c>
      <c r="BB1017" s="36"/>
    </row>
    <row r="1018" spans="1:54" x14ac:dyDescent="0.35">
      <c r="A1018" s="7" t="s">
        <v>1616</v>
      </c>
      <c r="B1018" t="s">
        <v>1452</v>
      </c>
      <c r="C1018">
        <v>147</v>
      </c>
      <c r="D1018" t="s">
        <v>1617</v>
      </c>
      <c r="E1018" s="2">
        <v>1077.1303</v>
      </c>
      <c r="F1018" s="7" t="str">
        <f>+_xlfn.XLOOKUP(LISTAS[[#This Row],[ID]],_01_CODIGOS_Y_COSTOS_xlsm[Producto y N°],_01_CODIGOS_Y_COSTOS_xlsm[FABRICA],"",0,1)</f>
        <v>OVNISA</v>
      </c>
      <c r="G1018" s="26">
        <f>LISTAS[[#This Row],[Precio]]*(1-0.46)</f>
        <v>581.65036200000009</v>
      </c>
      <c r="H1018" s="1">
        <f>+_xlfn.XLOOKUP(LISTAS[[#This Row],[ID]],_01_CODIGOS_Y_COSTOS_xlsm[Producto y N°],_01_CODIGOS_Y_COSTOS_xlsm[COSTO],0,0,1)</f>
        <v>163.76060000000001</v>
      </c>
      <c r="I1018" s="27">
        <f>+IFERROR(LISTAS[[#This Row],[VENTA NETA]]/LISTAS[[#This Row],[COSTO]]-1,0)</f>
        <v>2.5518333591840774</v>
      </c>
      <c r="J1018" s="50" t="str">
        <f>IFERROR(VLOOKUP(LISTAS[[#This Row],[ID]],_01_CODIGOS_Y_COSTOS_xlsm[[Producto y N°]:[CODIGO]],2,0),"")</f>
        <v>147</v>
      </c>
      <c r="O1018" t="s">
        <v>1616</v>
      </c>
      <c r="AB1018" s="12" t="str">
        <f>+LISTAS[[#This Row],[Codigo]]&amp;LISTAS[[#This Row],[Fabrica]]</f>
        <v>147OVNISA</v>
      </c>
      <c r="AC1018" s="13" t="str">
        <f>+LISTAS[[#This Row],[Codigo]]</f>
        <v>147</v>
      </c>
      <c r="AD1018" s="13" t="str">
        <f>+LISTAS[[#This Row],[ID]]</f>
        <v>ORING147</v>
      </c>
      <c r="AH1018" s="36"/>
      <c r="AI1018" s="37">
        <f>+LISTAS[[#This Row],[Precio]]+(LISTAS[[#This Row],[Precio]]*AH1018)</f>
        <v>1077.1303</v>
      </c>
      <c r="AJ1018" s="38">
        <f t="shared" si="15"/>
        <v>538.56515000000002</v>
      </c>
      <c r="AL1018" s="35">
        <f>+AJ1018/LISTAS[[#This Row],[COSTO]]-1</f>
        <v>2.2887345918371085</v>
      </c>
      <c r="AM1018" t="str">
        <f>+LISTAS[[#This Row],[ID]]</f>
        <v>ORING147</v>
      </c>
      <c r="AO1018" s="43"/>
      <c r="AP1018" s="39">
        <f>LISTAS[[#This Row],[COSTO]]+(LISTAS[[#This Row],[COSTO]]*AO1018)</f>
        <v>163.76060000000001</v>
      </c>
      <c r="AQ1018" s="44">
        <f>IF(AO1018="",0,AP1018/LISTAS[[#This Row],[VENTA NETA]]-1)</f>
        <v>0</v>
      </c>
      <c r="AS1018" s="39">
        <v>243.36240000000001</v>
      </c>
      <c r="AT1018" s="48">
        <f>+LISTAS[[#This Row],[COSTO]]/AS1018-1</f>
        <v>-0.32709161316620805</v>
      </c>
      <c r="BA1018" t="s">
        <v>1452</v>
      </c>
      <c r="BB1018" s="36"/>
    </row>
    <row r="1019" spans="1:54" x14ac:dyDescent="0.35">
      <c r="A1019" s="7" t="s">
        <v>1618</v>
      </c>
      <c r="B1019" t="s">
        <v>1452</v>
      </c>
      <c r="C1019">
        <v>201</v>
      </c>
      <c r="D1019" t="s">
        <v>1619</v>
      </c>
      <c r="E1019" s="2">
        <v>174.87090000000001</v>
      </c>
      <c r="F1019" s="7" t="str">
        <f>+_xlfn.XLOOKUP(LISTAS[[#This Row],[ID]],_01_CODIGOS_Y_COSTOS_xlsm[Producto y N°],_01_CODIGOS_Y_COSTOS_xlsm[FABRICA],"",0,1)</f>
        <v>OVNISA</v>
      </c>
      <c r="G1019" s="26">
        <f>LISTAS[[#This Row],[Precio]]*(1-0.46)</f>
        <v>94.430286000000009</v>
      </c>
      <c r="H1019" s="1">
        <f>+_xlfn.XLOOKUP(LISTAS[[#This Row],[ID]],_01_CODIGOS_Y_COSTOS_xlsm[Producto y N°],_01_CODIGOS_Y_COSTOS_xlsm[COSTO],0,0,1)</f>
        <v>23.590399999999999</v>
      </c>
      <c r="I1019" s="27">
        <f>+IFERROR(LISTAS[[#This Row],[VENTA NETA]]/LISTAS[[#This Row],[COSTO]]-1,0)</f>
        <v>3.0029116081117753</v>
      </c>
      <c r="J1019" s="50" t="str">
        <f>IFERROR(VLOOKUP(LISTAS[[#This Row],[ID]],_01_CODIGOS_Y_COSTOS_xlsm[[Producto y N°]:[CODIGO]],2,0),"")</f>
        <v>201</v>
      </c>
      <c r="O1019" t="s">
        <v>1618</v>
      </c>
      <c r="AB1019" s="12" t="str">
        <f>+LISTAS[[#This Row],[Codigo]]&amp;LISTAS[[#This Row],[Fabrica]]</f>
        <v>201OVNISA</v>
      </c>
      <c r="AC1019" s="13" t="str">
        <f>+LISTAS[[#This Row],[Codigo]]</f>
        <v>201</v>
      </c>
      <c r="AD1019" s="13" t="str">
        <f>+LISTAS[[#This Row],[ID]]</f>
        <v>ORING201</v>
      </c>
      <c r="AH1019" s="36"/>
      <c r="AI1019" s="37">
        <f>+LISTAS[[#This Row],[Precio]]+(LISTAS[[#This Row],[Precio]]*AH1019)</f>
        <v>174.87090000000001</v>
      </c>
      <c r="AJ1019" s="38">
        <f t="shared" si="15"/>
        <v>87.435450000000003</v>
      </c>
      <c r="AL1019" s="35">
        <f>+AJ1019/LISTAS[[#This Row],[COSTO]]-1</f>
        <v>2.7063996371405321</v>
      </c>
      <c r="AM1019" t="str">
        <f>+LISTAS[[#This Row],[ID]]</f>
        <v>ORING201</v>
      </c>
      <c r="AO1019" s="43"/>
      <c r="AP1019" s="39">
        <f>LISTAS[[#This Row],[COSTO]]+(LISTAS[[#This Row],[COSTO]]*AO1019)</f>
        <v>23.590399999999999</v>
      </c>
      <c r="AQ1019" s="44">
        <f>IF(AO1019="",0,AP1019/LISTAS[[#This Row],[VENTA NETA]]-1)</f>
        <v>0</v>
      </c>
      <c r="AS1019" s="39">
        <v>38.265300000000003</v>
      </c>
      <c r="AT1019" s="48">
        <f>+LISTAS[[#This Row],[COSTO]]/AS1019-1</f>
        <v>-0.38350411469399182</v>
      </c>
      <c r="BA1019" t="s">
        <v>1452</v>
      </c>
      <c r="BB1019" s="36"/>
    </row>
    <row r="1020" spans="1:54" x14ac:dyDescent="0.35">
      <c r="A1020" s="7" t="s">
        <v>1620</v>
      </c>
      <c r="B1020" t="s">
        <v>1452</v>
      </c>
      <c r="C1020">
        <v>202</v>
      </c>
      <c r="D1020" t="s">
        <v>1621</v>
      </c>
      <c r="E1020" s="2">
        <v>194.11179999999999</v>
      </c>
      <c r="F1020" s="7" t="str">
        <f>+_xlfn.XLOOKUP(LISTAS[[#This Row],[ID]],_01_CODIGOS_Y_COSTOS_xlsm[Producto y N°],_01_CODIGOS_Y_COSTOS_xlsm[FABRICA],"",0,1)</f>
        <v>OVNISA</v>
      </c>
      <c r="G1020" s="26">
        <f>LISTAS[[#This Row],[Precio]]*(1-0.46)</f>
        <v>104.82037200000001</v>
      </c>
      <c r="H1020" s="1">
        <f>+_xlfn.XLOOKUP(LISTAS[[#This Row],[ID]],_01_CODIGOS_Y_COSTOS_xlsm[Producto y N°],_01_CODIGOS_Y_COSTOS_xlsm[COSTO],0,0,1)</f>
        <v>25.825299999999999</v>
      </c>
      <c r="I1020" s="27">
        <f>+IFERROR(LISTAS[[#This Row],[VENTA NETA]]/LISTAS[[#This Row],[COSTO]]-1,0)</f>
        <v>3.0588249507266134</v>
      </c>
      <c r="J1020" s="50" t="str">
        <f>IFERROR(VLOOKUP(LISTAS[[#This Row],[ID]],_01_CODIGOS_Y_COSTOS_xlsm[[Producto y N°]:[CODIGO]],2,0),"")</f>
        <v>202</v>
      </c>
      <c r="O1020" t="s">
        <v>1620</v>
      </c>
      <c r="AB1020" s="12" t="str">
        <f>+LISTAS[[#This Row],[Codigo]]&amp;LISTAS[[#This Row],[Fabrica]]</f>
        <v>202OVNISA</v>
      </c>
      <c r="AC1020" s="13" t="str">
        <f>+LISTAS[[#This Row],[Codigo]]</f>
        <v>202</v>
      </c>
      <c r="AD1020" s="13" t="str">
        <f>+LISTAS[[#This Row],[ID]]</f>
        <v>ORING202</v>
      </c>
      <c r="AH1020" s="36"/>
      <c r="AI1020" s="37">
        <f>+LISTAS[[#This Row],[Precio]]+(LISTAS[[#This Row],[Precio]]*AH1020)</f>
        <v>194.11179999999999</v>
      </c>
      <c r="AJ1020" s="38">
        <f t="shared" si="15"/>
        <v>97.055899999999994</v>
      </c>
      <c r="AL1020" s="35">
        <f>+AJ1020/LISTAS[[#This Row],[COSTO]]-1</f>
        <v>2.75817125067279</v>
      </c>
      <c r="AM1020" t="str">
        <f>+LISTAS[[#This Row],[ID]]</f>
        <v>ORING202</v>
      </c>
      <c r="AO1020" s="43"/>
      <c r="AP1020" s="39">
        <f>LISTAS[[#This Row],[COSTO]]+(LISTAS[[#This Row],[COSTO]]*AO1020)</f>
        <v>25.825299999999999</v>
      </c>
      <c r="AQ1020" s="44">
        <f>IF(AO1020="",0,AP1020/LISTAS[[#This Row],[VENTA NETA]]-1)</f>
        <v>0</v>
      </c>
      <c r="AS1020" s="39">
        <v>42.469700000000003</v>
      </c>
      <c r="AT1020" s="48">
        <f>+LISTAS[[#This Row],[COSTO]]/AS1020-1</f>
        <v>-0.39191235162951477</v>
      </c>
      <c r="BA1020" t="s">
        <v>1452</v>
      </c>
      <c r="BB1020" s="36"/>
    </row>
    <row r="1021" spans="1:54" x14ac:dyDescent="0.35">
      <c r="A1021" s="7" t="s">
        <v>1622</v>
      </c>
      <c r="B1021" t="s">
        <v>1452</v>
      </c>
      <c r="C1021">
        <v>203</v>
      </c>
      <c r="D1021" t="s">
        <v>1623</v>
      </c>
      <c r="E1021" s="2">
        <v>203.7157</v>
      </c>
      <c r="F1021" s="7" t="str">
        <f>+_xlfn.XLOOKUP(LISTAS[[#This Row],[ID]],_01_CODIGOS_Y_COSTOS_xlsm[Producto y N°],_01_CODIGOS_Y_COSTOS_xlsm[FABRICA],"",0,1)</f>
        <v>OVNISA</v>
      </c>
      <c r="G1021" s="26">
        <f>LISTAS[[#This Row],[Precio]]*(1-0.46)</f>
        <v>110.006478</v>
      </c>
      <c r="H1021" s="1">
        <f>+_xlfn.XLOOKUP(LISTAS[[#This Row],[ID]],_01_CODIGOS_Y_COSTOS_xlsm[Producto y N°],_01_CODIGOS_Y_COSTOS_xlsm[COSTO],0,0,1)</f>
        <v>28.951699999999999</v>
      </c>
      <c r="I1021" s="27">
        <f>+IFERROR(LISTAS[[#This Row],[VENTA NETA]]/LISTAS[[#This Row],[COSTO]]-1,0)</f>
        <v>2.799655218864523</v>
      </c>
      <c r="J1021" s="50" t="str">
        <f>IFERROR(VLOOKUP(LISTAS[[#This Row],[ID]],_01_CODIGOS_Y_COSTOS_xlsm[[Producto y N°]:[CODIGO]],2,0),"")</f>
        <v>203</v>
      </c>
      <c r="O1021" t="s">
        <v>1622</v>
      </c>
      <c r="AB1021" s="12" t="str">
        <f>+LISTAS[[#This Row],[Codigo]]&amp;LISTAS[[#This Row],[Fabrica]]</f>
        <v>203OVNISA</v>
      </c>
      <c r="AC1021" s="13" t="str">
        <f>+LISTAS[[#This Row],[Codigo]]</f>
        <v>203</v>
      </c>
      <c r="AD1021" s="13" t="str">
        <f>+LISTAS[[#This Row],[ID]]</f>
        <v>ORING203</v>
      </c>
      <c r="AH1021" s="36"/>
      <c r="AI1021" s="37">
        <f>+LISTAS[[#This Row],[Precio]]+(LISTAS[[#This Row],[Precio]]*AH1021)</f>
        <v>203.7157</v>
      </c>
      <c r="AJ1021" s="38">
        <f t="shared" si="15"/>
        <v>101.85785</v>
      </c>
      <c r="AL1021" s="35">
        <f>+AJ1021/LISTAS[[#This Row],[COSTO]]-1</f>
        <v>2.5181992767264099</v>
      </c>
      <c r="AM1021" t="str">
        <f>+LISTAS[[#This Row],[ID]]</f>
        <v>ORING203</v>
      </c>
      <c r="AO1021" s="43"/>
      <c r="AP1021" s="39">
        <f>LISTAS[[#This Row],[COSTO]]+(LISTAS[[#This Row],[COSTO]]*AO1021)</f>
        <v>28.951699999999999</v>
      </c>
      <c r="AQ1021" s="44">
        <f>IF(AO1021="",0,AP1021/LISTAS[[#This Row],[VENTA NETA]]-1)</f>
        <v>0</v>
      </c>
      <c r="AS1021" s="39">
        <v>44.572000000000003</v>
      </c>
      <c r="AT1021" s="48">
        <f>+LISTAS[[#This Row],[COSTO]]/AS1021-1</f>
        <v>-0.35045095575697749</v>
      </c>
      <c r="BA1021" t="s">
        <v>1452</v>
      </c>
      <c r="BB1021" s="36"/>
    </row>
    <row r="1022" spans="1:54" x14ac:dyDescent="0.35">
      <c r="A1022" s="7" t="s">
        <v>1624</v>
      </c>
      <c r="B1022" t="s">
        <v>1452</v>
      </c>
      <c r="C1022">
        <v>204</v>
      </c>
      <c r="D1022" t="s">
        <v>1625</v>
      </c>
      <c r="E1022" s="2">
        <v>204.87280000000001</v>
      </c>
      <c r="F1022" s="7" t="str">
        <f>+_xlfn.XLOOKUP(LISTAS[[#This Row],[ID]],_01_CODIGOS_Y_COSTOS_xlsm[Producto y N°],_01_CODIGOS_Y_COSTOS_xlsm[FABRICA],"",0,1)</f>
        <v>OVNISA</v>
      </c>
      <c r="G1022" s="26">
        <f>LISTAS[[#This Row],[Precio]]*(1-0.46)</f>
        <v>110.63131200000001</v>
      </c>
      <c r="H1022" s="1">
        <f>+_xlfn.XLOOKUP(LISTAS[[#This Row],[ID]],_01_CODIGOS_Y_COSTOS_xlsm[Producto y N°],_01_CODIGOS_Y_COSTOS_xlsm[COSTO],0,0,1)</f>
        <v>30.162800000000001</v>
      </c>
      <c r="I1022" s="27">
        <f>+IFERROR(LISTAS[[#This Row],[VENTA NETA]]/LISTAS[[#This Row],[COSTO]]-1,0)</f>
        <v>2.6678064370681769</v>
      </c>
      <c r="J1022" s="50" t="str">
        <f>IFERROR(VLOOKUP(LISTAS[[#This Row],[ID]],_01_CODIGOS_Y_COSTOS_xlsm[[Producto y N°]:[CODIGO]],2,0),"")</f>
        <v>204</v>
      </c>
      <c r="O1022" t="s">
        <v>1624</v>
      </c>
      <c r="AB1022" s="12" t="str">
        <f>+LISTAS[[#This Row],[Codigo]]&amp;LISTAS[[#This Row],[Fabrica]]</f>
        <v>204OVNISA</v>
      </c>
      <c r="AC1022" s="13" t="str">
        <f>+LISTAS[[#This Row],[Codigo]]</f>
        <v>204</v>
      </c>
      <c r="AD1022" s="13" t="str">
        <f>+LISTAS[[#This Row],[ID]]</f>
        <v>ORING204</v>
      </c>
      <c r="AH1022" s="36"/>
      <c r="AI1022" s="37">
        <f>+LISTAS[[#This Row],[Precio]]+(LISTAS[[#This Row],[Precio]]*AH1022)</f>
        <v>204.87280000000001</v>
      </c>
      <c r="AJ1022" s="38">
        <f t="shared" si="15"/>
        <v>102.43640000000001</v>
      </c>
      <c r="AL1022" s="35">
        <f>+AJ1022/LISTAS[[#This Row],[COSTO]]-1</f>
        <v>2.3961170713594231</v>
      </c>
      <c r="AM1022" t="str">
        <f>+LISTAS[[#This Row],[ID]]</f>
        <v>ORING204</v>
      </c>
      <c r="AO1022" s="43"/>
      <c r="AP1022" s="39">
        <f>LISTAS[[#This Row],[COSTO]]+(LISTAS[[#This Row],[COSTO]]*AO1022)</f>
        <v>30.162800000000001</v>
      </c>
      <c r="AQ1022" s="44">
        <f>IF(AO1022="",0,AP1022/LISTAS[[#This Row],[VENTA NETA]]-1)</f>
        <v>0</v>
      </c>
      <c r="AS1022" s="39">
        <v>44.825200000000002</v>
      </c>
      <c r="AT1022" s="48">
        <f>+LISTAS[[#This Row],[COSTO]]/AS1022-1</f>
        <v>-0.32710171956845702</v>
      </c>
      <c r="BA1022" t="s">
        <v>1452</v>
      </c>
      <c r="BB1022" s="36"/>
    </row>
    <row r="1023" spans="1:54" x14ac:dyDescent="0.35">
      <c r="A1023" s="7" t="s">
        <v>1626</v>
      </c>
      <c r="B1023" t="s">
        <v>1452</v>
      </c>
      <c r="C1023">
        <v>205</v>
      </c>
      <c r="D1023" t="s">
        <v>1627</v>
      </c>
      <c r="E1023" s="2">
        <v>220.411</v>
      </c>
      <c r="F1023" s="7" t="str">
        <f>+_xlfn.XLOOKUP(LISTAS[[#This Row],[ID]],_01_CODIGOS_Y_COSTOS_xlsm[Producto y N°],_01_CODIGOS_Y_COSTOS_xlsm[FABRICA],"",0,1)</f>
        <v>OVNISA</v>
      </c>
      <c r="G1023" s="26">
        <f>LISTAS[[#This Row],[Precio]]*(1-0.46)</f>
        <v>119.02194000000001</v>
      </c>
      <c r="H1023" s="1">
        <f>+_xlfn.XLOOKUP(LISTAS[[#This Row],[ID]],_01_CODIGOS_Y_COSTOS_xlsm[Producto y N°],_01_CODIGOS_Y_COSTOS_xlsm[COSTO],0,0,1)</f>
        <v>32.441899999999997</v>
      </c>
      <c r="I1023" s="27">
        <f>+IFERROR(LISTAS[[#This Row],[VENTA NETA]]/LISTAS[[#This Row],[COSTO]]-1,0)</f>
        <v>2.6687721742561323</v>
      </c>
      <c r="J1023" s="50" t="str">
        <f>IFERROR(VLOOKUP(LISTAS[[#This Row],[ID]],_01_CODIGOS_Y_COSTOS_xlsm[[Producto y N°]:[CODIGO]],2,0),"")</f>
        <v>205</v>
      </c>
      <c r="O1023" t="s">
        <v>1626</v>
      </c>
      <c r="AB1023" s="12" t="str">
        <f>+LISTAS[[#This Row],[Codigo]]&amp;LISTAS[[#This Row],[Fabrica]]</f>
        <v>205OVNISA</v>
      </c>
      <c r="AC1023" s="13" t="str">
        <f>+LISTAS[[#This Row],[Codigo]]</f>
        <v>205</v>
      </c>
      <c r="AD1023" s="13" t="str">
        <f>+LISTAS[[#This Row],[ID]]</f>
        <v>ORING205</v>
      </c>
      <c r="AH1023" s="36"/>
      <c r="AI1023" s="37">
        <f>+LISTAS[[#This Row],[Precio]]+(LISTAS[[#This Row],[Precio]]*AH1023)</f>
        <v>220.411</v>
      </c>
      <c r="AJ1023" s="38">
        <f t="shared" si="15"/>
        <v>110.2055</v>
      </c>
      <c r="AL1023" s="35">
        <f>+AJ1023/LISTAS[[#This Row],[COSTO]]-1</f>
        <v>2.3970112724593817</v>
      </c>
      <c r="AM1023" t="str">
        <f>+LISTAS[[#This Row],[ID]]</f>
        <v>ORING205</v>
      </c>
      <c r="AO1023" s="43"/>
      <c r="AP1023" s="39">
        <f>LISTAS[[#This Row],[COSTO]]+(LISTAS[[#This Row],[COSTO]]*AO1023)</f>
        <v>32.441899999999997</v>
      </c>
      <c r="AQ1023" s="44">
        <f>IF(AO1023="",0,AP1023/LISTAS[[#This Row],[VENTA NETA]]-1)</f>
        <v>0</v>
      </c>
      <c r="AS1023" s="39">
        <v>48.210999999999999</v>
      </c>
      <c r="AT1023" s="48">
        <f>+LISTAS[[#This Row],[COSTO]]/AS1023-1</f>
        <v>-0.32708510505901145</v>
      </c>
      <c r="BA1023" t="s">
        <v>1452</v>
      </c>
      <c r="BB1023" s="36"/>
    </row>
    <row r="1024" spans="1:54" x14ac:dyDescent="0.35">
      <c r="A1024" s="7" t="s">
        <v>1628</v>
      </c>
      <c r="B1024" t="s">
        <v>1452</v>
      </c>
      <c r="C1024">
        <v>206</v>
      </c>
      <c r="D1024" t="s">
        <v>1629</v>
      </c>
      <c r="E1024" s="2">
        <v>240.76769999999999</v>
      </c>
      <c r="F1024" s="7" t="str">
        <f>+_xlfn.XLOOKUP(LISTAS[[#This Row],[ID]],_01_CODIGOS_Y_COSTOS_xlsm[Producto y N°],_01_CODIGOS_Y_COSTOS_xlsm[FABRICA],"",0,1)</f>
        <v>OVNISA</v>
      </c>
      <c r="G1024" s="26">
        <f>LISTAS[[#This Row],[Precio]]*(1-0.46)</f>
        <v>130.01455799999999</v>
      </c>
      <c r="H1024" s="1">
        <f>+_xlfn.XLOOKUP(LISTAS[[#This Row],[ID]],_01_CODIGOS_Y_COSTOS_xlsm[Producto y N°],_01_CODIGOS_Y_COSTOS_xlsm[COSTO],0,0,1)</f>
        <v>35.447000000000003</v>
      </c>
      <c r="I1024" s="27">
        <f>+IFERROR(LISTAS[[#This Row],[VENTA NETA]]/LISTAS[[#This Row],[COSTO]]-1,0)</f>
        <v>2.6678578723164157</v>
      </c>
      <c r="J1024" s="50" t="str">
        <f>IFERROR(VLOOKUP(LISTAS[[#This Row],[ID]],_01_CODIGOS_Y_COSTOS_xlsm[[Producto y N°]:[CODIGO]],2,0),"")</f>
        <v>206</v>
      </c>
      <c r="O1024" t="s">
        <v>1628</v>
      </c>
      <c r="AB1024" s="12" t="str">
        <f>+LISTAS[[#This Row],[Codigo]]&amp;LISTAS[[#This Row],[Fabrica]]</f>
        <v>206OVNISA</v>
      </c>
      <c r="AC1024" s="13" t="str">
        <f>+LISTAS[[#This Row],[Codigo]]</f>
        <v>206</v>
      </c>
      <c r="AD1024" s="13" t="str">
        <f>+LISTAS[[#This Row],[ID]]</f>
        <v>ORING206</v>
      </c>
      <c r="AH1024" s="36"/>
      <c r="AI1024" s="37">
        <f>+LISTAS[[#This Row],[Precio]]+(LISTAS[[#This Row],[Precio]]*AH1024)</f>
        <v>240.76769999999999</v>
      </c>
      <c r="AJ1024" s="38">
        <f t="shared" si="15"/>
        <v>120.38385</v>
      </c>
      <c r="AL1024" s="35">
        <f>+AJ1024/LISTAS[[#This Row],[COSTO]]-1</f>
        <v>2.3961646965892736</v>
      </c>
      <c r="AM1024" t="str">
        <f>+LISTAS[[#This Row],[ID]]</f>
        <v>ORING206</v>
      </c>
      <c r="AO1024" s="43"/>
      <c r="AP1024" s="39">
        <f>LISTAS[[#This Row],[COSTO]]+(LISTAS[[#This Row],[COSTO]]*AO1024)</f>
        <v>35.447000000000003</v>
      </c>
      <c r="AQ1024" s="44">
        <f>IF(AO1024="",0,AP1024/LISTAS[[#This Row],[VENTA NETA]]-1)</f>
        <v>0</v>
      </c>
      <c r="AS1024" s="39">
        <v>52.675600000000003</v>
      </c>
      <c r="AT1024" s="48">
        <f>+LISTAS[[#This Row],[COSTO]]/AS1024-1</f>
        <v>-0.32706983878683871</v>
      </c>
      <c r="BA1024" t="s">
        <v>1452</v>
      </c>
      <c r="BB1024" s="36"/>
    </row>
    <row r="1025" spans="1:54" x14ac:dyDescent="0.35">
      <c r="A1025" s="7" t="s">
        <v>1630</v>
      </c>
      <c r="B1025" t="s">
        <v>1452</v>
      </c>
      <c r="C1025">
        <v>207</v>
      </c>
      <c r="D1025" t="s">
        <v>1631</v>
      </c>
      <c r="E1025" s="2">
        <v>269.49689999999998</v>
      </c>
      <c r="F1025" s="7" t="str">
        <f>+_xlfn.XLOOKUP(LISTAS[[#This Row],[ID]],_01_CODIGOS_Y_COSTOS_xlsm[Producto y N°],_01_CODIGOS_Y_COSTOS_xlsm[FABRICA],"",0,1)</f>
        <v>OVNISA</v>
      </c>
      <c r="G1025" s="26">
        <f>LISTAS[[#This Row],[Precio]]*(1-0.46)</f>
        <v>145.52832599999999</v>
      </c>
      <c r="H1025" s="1">
        <f>+_xlfn.XLOOKUP(LISTAS[[#This Row],[ID]],_01_CODIGOS_Y_COSTOS_xlsm[Producto y N°],_01_CODIGOS_Y_COSTOS_xlsm[COSTO],0,0,1)</f>
        <v>39.680599999999998</v>
      </c>
      <c r="I1025" s="27">
        <f>+IFERROR(LISTAS[[#This Row],[VENTA NETA]]/LISTAS[[#This Row],[COSTO]]-1,0)</f>
        <v>2.6674930822618608</v>
      </c>
      <c r="J1025" s="50" t="str">
        <f>IFERROR(VLOOKUP(LISTAS[[#This Row],[ID]],_01_CODIGOS_Y_COSTOS_xlsm[[Producto y N°]:[CODIGO]],2,0),"")</f>
        <v>207</v>
      </c>
      <c r="O1025" t="s">
        <v>1630</v>
      </c>
      <c r="AB1025" s="12" t="str">
        <f>+LISTAS[[#This Row],[Codigo]]&amp;LISTAS[[#This Row],[Fabrica]]</f>
        <v>207OVNISA</v>
      </c>
      <c r="AC1025" s="13" t="str">
        <f>+LISTAS[[#This Row],[Codigo]]</f>
        <v>207</v>
      </c>
      <c r="AD1025" s="13" t="str">
        <f>+LISTAS[[#This Row],[ID]]</f>
        <v>ORING207</v>
      </c>
      <c r="AH1025" s="36"/>
      <c r="AI1025" s="37">
        <f>+LISTAS[[#This Row],[Precio]]+(LISTAS[[#This Row],[Precio]]*AH1025)</f>
        <v>269.49689999999998</v>
      </c>
      <c r="AJ1025" s="38">
        <f t="shared" si="15"/>
        <v>134.74844999999999</v>
      </c>
      <c r="AL1025" s="35">
        <f>+AJ1025/LISTAS[[#This Row],[COSTO]]-1</f>
        <v>2.3958269280202416</v>
      </c>
      <c r="AM1025" t="str">
        <f>+LISTAS[[#This Row],[ID]]</f>
        <v>ORING207</v>
      </c>
      <c r="AO1025" s="43"/>
      <c r="AP1025" s="39">
        <f>LISTAS[[#This Row],[COSTO]]+(LISTAS[[#This Row],[COSTO]]*AO1025)</f>
        <v>39.680599999999998</v>
      </c>
      <c r="AQ1025" s="44">
        <f>IF(AO1025="",0,AP1025/LISTAS[[#This Row],[VENTA NETA]]-1)</f>
        <v>0</v>
      </c>
      <c r="AS1025" s="39">
        <v>58.9679</v>
      </c>
      <c r="AT1025" s="48">
        <f>+LISTAS[[#This Row],[COSTO]]/AS1025-1</f>
        <v>-0.32708134425679058</v>
      </c>
      <c r="BA1025" t="s">
        <v>1452</v>
      </c>
      <c r="BB1025" s="36"/>
    </row>
    <row r="1026" spans="1:54" x14ac:dyDescent="0.35">
      <c r="A1026" s="7" t="s">
        <v>1632</v>
      </c>
      <c r="B1026" t="s">
        <v>1452</v>
      </c>
      <c r="C1026">
        <v>208</v>
      </c>
      <c r="D1026" t="s">
        <v>1633</v>
      </c>
      <c r="E1026" s="2">
        <v>291.9529</v>
      </c>
      <c r="F1026" s="7" t="str">
        <f>+_xlfn.XLOOKUP(LISTAS[[#This Row],[ID]],_01_CODIGOS_Y_COSTOS_xlsm[Producto y N°],_01_CODIGOS_Y_COSTOS_xlsm[FABRICA],"",0,1)</f>
        <v>OVNISA</v>
      </c>
      <c r="G1026" s="26">
        <f>LISTAS[[#This Row],[Precio]]*(1-0.46)</f>
        <v>157.65456600000002</v>
      </c>
      <c r="H1026" s="1">
        <f>+_xlfn.XLOOKUP(LISTAS[[#This Row],[ID]],_01_CODIGOS_Y_COSTOS_xlsm[Producto y N°],_01_CODIGOS_Y_COSTOS_xlsm[COSTO],0,0,1)</f>
        <v>42.986499999999999</v>
      </c>
      <c r="I1026" s="27">
        <f>+IFERROR(LISTAS[[#This Row],[VENTA NETA]]/LISTAS[[#This Row],[COSTO]]-1,0)</f>
        <v>2.667536691752062</v>
      </c>
      <c r="J1026" s="50" t="str">
        <f>IFERROR(VLOOKUP(LISTAS[[#This Row],[ID]],_01_CODIGOS_Y_COSTOS_xlsm[[Producto y N°]:[CODIGO]],2,0),"")</f>
        <v>208</v>
      </c>
      <c r="O1026" t="s">
        <v>1632</v>
      </c>
      <c r="AB1026" s="12" t="str">
        <f>+LISTAS[[#This Row],[Codigo]]&amp;LISTAS[[#This Row],[Fabrica]]</f>
        <v>208OVNISA</v>
      </c>
      <c r="AC1026" s="13" t="str">
        <f>+LISTAS[[#This Row],[Codigo]]</f>
        <v>208</v>
      </c>
      <c r="AD1026" s="13" t="str">
        <f>+LISTAS[[#This Row],[ID]]</f>
        <v>ORING208</v>
      </c>
      <c r="AH1026" s="36"/>
      <c r="AI1026" s="37">
        <f>+LISTAS[[#This Row],[Precio]]+(LISTAS[[#This Row],[Precio]]*AH1026)</f>
        <v>291.9529</v>
      </c>
      <c r="AJ1026" s="38">
        <f t="shared" ref="AJ1026:AJ1089" si="16">+((100-50)*0.01)*AI1026</f>
        <v>145.97645</v>
      </c>
      <c r="AL1026" s="35">
        <f>+AJ1026/LISTAS[[#This Row],[COSTO]]-1</f>
        <v>2.3958673071778351</v>
      </c>
      <c r="AM1026" t="str">
        <f>+LISTAS[[#This Row],[ID]]</f>
        <v>ORING208</v>
      </c>
      <c r="AO1026" s="43"/>
      <c r="AP1026" s="39">
        <f>LISTAS[[#This Row],[COSTO]]+(LISTAS[[#This Row],[COSTO]]*AO1026)</f>
        <v>42.986499999999999</v>
      </c>
      <c r="AQ1026" s="44">
        <f>IF(AO1026="",0,AP1026/LISTAS[[#This Row],[VENTA NETA]]-1)</f>
        <v>0</v>
      </c>
      <c r="AS1026" s="39">
        <v>63.881900000000002</v>
      </c>
      <c r="AT1026" s="48">
        <f>+LISTAS[[#This Row],[COSTO]]/AS1026-1</f>
        <v>-0.32709421604554656</v>
      </c>
      <c r="BA1026" t="s">
        <v>1452</v>
      </c>
      <c r="BB1026" s="36"/>
    </row>
    <row r="1027" spans="1:54" x14ac:dyDescent="0.35">
      <c r="A1027" s="7" t="s">
        <v>1634</v>
      </c>
      <c r="B1027" t="s">
        <v>1452</v>
      </c>
      <c r="C1027">
        <v>209</v>
      </c>
      <c r="D1027" t="s">
        <v>1635</v>
      </c>
      <c r="E1027" s="2">
        <v>324.12020000000001</v>
      </c>
      <c r="F1027" s="7" t="str">
        <f>+_xlfn.XLOOKUP(LISTAS[[#This Row],[ID]],_01_CODIGOS_Y_COSTOS_xlsm[Producto y N°],_01_CODIGOS_Y_COSTOS_xlsm[FABRICA],"",0,1)</f>
        <v>OVNISA</v>
      </c>
      <c r="G1027" s="26">
        <f>LISTAS[[#This Row],[Precio]]*(1-0.46)</f>
        <v>175.02490800000001</v>
      </c>
      <c r="H1027" s="1">
        <f>+_xlfn.XLOOKUP(LISTAS[[#This Row],[ID]],_01_CODIGOS_Y_COSTOS_xlsm[Producto y N°],_01_CODIGOS_Y_COSTOS_xlsm[COSTO],0,0,1)</f>
        <v>47.725700000000003</v>
      </c>
      <c r="I1027" s="27">
        <f>+IFERROR(LISTAS[[#This Row],[VENTA NETA]]/LISTAS[[#This Row],[COSTO]]-1,0)</f>
        <v>2.6673093951476878</v>
      </c>
      <c r="J1027" s="50" t="str">
        <f>IFERROR(VLOOKUP(LISTAS[[#This Row],[ID]],_01_CODIGOS_Y_COSTOS_xlsm[[Producto y N°]:[CODIGO]],2,0),"")</f>
        <v>209</v>
      </c>
      <c r="O1027" t="s">
        <v>1634</v>
      </c>
      <c r="AB1027" s="12" t="str">
        <f>+LISTAS[[#This Row],[Codigo]]&amp;LISTAS[[#This Row],[Fabrica]]</f>
        <v>209OVNISA</v>
      </c>
      <c r="AC1027" s="13" t="str">
        <f>+LISTAS[[#This Row],[Codigo]]</f>
        <v>209</v>
      </c>
      <c r="AD1027" s="13" t="str">
        <f>+LISTAS[[#This Row],[ID]]</f>
        <v>ORING209</v>
      </c>
      <c r="AH1027" s="36"/>
      <c r="AI1027" s="37">
        <f>+LISTAS[[#This Row],[Precio]]+(LISTAS[[#This Row],[Precio]]*AH1027)</f>
        <v>324.12020000000001</v>
      </c>
      <c r="AJ1027" s="38">
        <f t="shared" si="16"/>
        <v>162.06010000000001</v>
      </c>
      <c r="AL1027" s="35">
        <f>+AJ1027/LISTAS[[#This Row],[COSTO]]-1</f>
        <v>2.3956568473589699</v>
      </c>
      <c r="AM1027" t="str">
        <f>+LISTAS[[#This Row],[ID]]</f>
        <v>ORING209</v>
      </c>
      <c r="AO1027" s="43"/>
      <c r="AP1027" s="39">
        <f>LISTAS[[#This Row],[COSTO]]+(LISTAS[[#This Row],[COSTO]]*AO1027)</f>
        <v>47.725700000000003</v>
      </c>
      <c r="AQ1027" s="44">
        <f>IF(AO1027="",0,AP1027/LISTAS[[#This Row],[VENTA NETA]]-1)</f>
        <v>0</v>
      </c>
      <c r="AS1027" s="39">
        <v>70.923299999999998</v>
      </c>
      <c r="AT1027" s="48">
        <f>+LISTAS[[#This Row],[COSTO]]/AS1027-1</f>
        <v>-0.32708009920576164</v>
      </c>
      <c r="BA1027" t="s">
        <v>1452</v>
      </c>
      <c r="BB1027" s="36"/>
    </row>
    <row r="1028" spans="1:54" x14ac:dyDescent="0.35">
      <c r="A1028" s="7" t="s">
        <v>1636</v>
      </c>
      <c r="B1028" t="s">
        <v>1452</v>
      </c>
      <c r="C1028">
        <v>210</v>
      </c>
      <c r="D1028" t="s">
        <v>1637</v>
      </c>
      <c r="E1028" s="2">
        <v>333.98039999999997</v>
      </c>
      <c r="F1028" s="7" t="str">
        <f>+_xlfn.XLOOKUP(LISTAS[[#This Row],[ID]],_01_CODIGOS_Y_COSTOS_xlsm[Producto y N°],_01_CODIGOS_Y_COSTOS_xlsm[FABRICA],"",0,1)</f>
        <v>OVNISA</v>
      </c>
      <c r="G1028" s="26">
        <f>LISTAS[[#This Row],[Precio]]*(1-0.46)</f>
        <v>180.34941599999999</v>
      </c>
      <c r="H1028" s="1">
        <f>+_xlfn.XLOOKUP(LISTAS[[#This Row],[ID]],_01_CODIGOS_Y_COSTOS_xlsm[Producto y N°],_01_CODIGOS_Y_COSTOS_xlsm[COSTO],0,0,1)</f>
        <v>49.176200000000001</v>
      </c>
      <c r="I1028" s="27">
        <f>+IFERROR(LISTAS[[#This Row],[VENTA NETA]]/LISTAS[[#This Row],[COSTO]]-1,0)</f>
        <v>2.6674126101650795</v>
      </c>
      <c r="J1028" s="50" t="str">
        <f>IFERROR(VLOOKUP(LISTAS[[#This Row],[ID]],_01_CODIGOS_Y_COSTOS_xlsm[[Producto y N°]:[CODIGO]],2,0),"")</f>
        <v>210</v>
      </c>
      <c r="O1028" t="s">
        <v>1636</v>
      </c>
      <c r="AB1028" s="12" t="str">
        <f>+LISTAS[[#This Row],[Codigo]]&amp;LISTAS[[#This Row],[Fabrica]]</f>
        <v>210OVNISA</v>
      </c>
      <c r="AC1028" s="13" t="str">
        <f>+LISTAS[[#This Row],[Codigo]]</f>
        <v>210</v>
      </c>
      <c r="AD1028" s="13" t="str">
        <f>+LISTAS[[#This Row],[ID]]</f>
        <v>ORING210</v>
      </c>
      <c r="AH1028" s="36"/>
      <c r="AI1028" s="37">
        <f>+LISTAS[[#This Row],[Precio]]+(LISTAS[[#This Row],[Precio]]*AH1028)</f>
        <v>333.98039999999997</v>
      </c>
      <c r="AJ1028" s="38">
        <f t="shared" si="16"/>
        <v>166.99019999999999</v>
      </c>
      <c r="AL1028" s="35">
        <f>+AJ1028/LISTAS[[#This Row],[COSTO]]-1</f>
        <v>2.3957524168195179</v>
      </c>
      <c r="AM1028" t="str">
        <f>+LISTAS[[#This Row],[ID]]</f>
        <v>ORING210</v>
      </c>
      <c r="AO1028" s="43"/>
      <c r="AP1028" s="39">
        <f>LISTAS[[#This Row],[COSTO]]+(LISTAS[[#This Row],[COSTO]]*AO1028)</f>
        <v>49.176200000000001</v>
      </c>
      <c r="AQ1028" s="44">
        <f>IF(AO1028="",0,AP1028/LISTAS[[#This Row],[VENTA NETA]]-1)</f>
        <v>0</v>
      </c>
      <c r="AS1028" s="39">
        <v>73.080600000000004</v>
      </c>
      <c r="AT1028" s="48">
        <f>+LISTAS[[#This Row],[COSTO]]/AS1028-1</f>
        <v>-0.32709638399246865</v>
      </c>
      <c r="BA1028" t="s">
        <v>1452</v>
      </c>
      <c r="BB1028" s="36"/>
    </row>
    <row r="1029" spans="1:54" x14ac:dyDescent="0.35">
      <c r="A1029" s="7" t="s">
        <v>1638</v>
      </c>
      <c r="B1029" t="s">
        <v>1452</v>
      </c>
      <c r="C1029">
        <v>211</v>
      </c>
      <c r="D1029" t="s">
        <v>1639</v>
      </c>
      <c r="E1029" s="2">
        <v>353.59320000000002</v>
      </c>
      <c r="F1029" s="7" t="str">
        <f>+_xlfn.XLOOKUP(LISTAS[[#This Row],[ID]],_01_CODIGOS_Y_COSTOS_xlsm[Producto y N°],_01_CODIGOS_Y_COSTOS_xlsm[FABRICA],"",0,1)</f>
        <v>OVNISA</v>
      </c>
      <c r="G1029" s="26">
        <f>LISTAS[[#This Row],[Precio]]*(1-0.46)</f>
        <v>190.94032800000002</v>
      </c>
      <c r="H1029" s="1">
        <f>+_xlfn.XLOOKUP(LISTAS[[#This Row],[ID]],_01_CODIGOS_Y_COSTOS_xlsm[Producto y N°],_01_CODIGOS_Y_COSTOS_xlsm[COSTO],0,0,1)</f>
        <v>52.060099999999998</v>
      </c>
      <c r="I1029" s="27">
        <f>+IFERROR(LISTAS[[#This Row],[VENTA NETA]]/LISTAS[[#This Row],[COSTO]]-1,0)</f>
        <v>2.6676903809251238</v>
      </c>
      <c r="J1029" s="50" t="str">
        <f>IFERROR(VLOOKUP(LISTAS[[#This Row],[ID]],_01_CODIGOS_Y_COSTOS_xlsm[[Producto y N°]:[CODIGO]],2,0),"")</f>
        <v>211</v>
      </c>
      <c r="O1029" t="s">
        <v>1638</v>
      </c>
      <c r="AB1029" s="12" t="str">
        <f>+LISTAS[[#This Row],[Codigo]]&amp;LISTAS[[#This Row],[Fabrica]]</f>
        <v>211OVNISA</v>
      </c>
      <c r="AC1029" s="13" t="str">
        <f>+LISTAS[[#This Row],[Codigo]]</f>
        <v>211</v>
      </c>
      <c r="AD1029" s="13" t="str">
        <f>+LISTAS[[#This Row],[ID]]</f>
        <v>ORING211</v>
      </c>
      <c r="AH1029" s="36"/>
      <c r="AI1029" s="37">
        <f>+LISTAS[[#This Row],[Precio]]+(LISTAS[[#This Row],[Precio]]*AH1029)</f>
        <v>353.59320000000002</v>
      </c>
      <c r="AJ1029" s="38">
        <f t="shared" si="16"/>
        <v>176.79660000000001</v>
      </c>
      <c r="AL1029" s="35">
        <f>+AJ1029/LISTAS[[#This Row],[COSTO]]-1</f>
        <v>2.396009611967707</v>
      </c>
      <c r="AM1029" t="str">
        <f>+LISTAS[[#This Row],[ID]]</f>
        <v>ORING211</v>
      </c>
      <c r="AO1029" s="43"/>
      <c r="AP1029" s="39">
        <f>LISTAS[[#This Row],[COSTO]]+(LISTAS[[#This Row],[COSTO]]*AO1029)</f>
        <v>52.060099999999998</v>
      </c>
      <c r="AQ1029" s="44">
        <f>IF(AO1029="",0,AP1029/LISTAS[[#This Row],[VENTA NETA]]-1)</f>
        <v>0</v>
      </c>
      <c r="AS1029" s="39">
        <v>77.365399999999994</v>
      </c>
      <c r="AT1029" s="48">
        <f>+LISTAS[[#This Row],[COSTO]]/AS1029-1</f>
        <v>-0.32708807813311891</v>
      </c>
      <c r="BA1029" t="s">
        <v>1452</v>
      </c>
      <c r="BB1029" s="36"/>
    </row>
    <row r="1030" spans="1:54" x14ac:dyDescent="0.35">
      <c r="A1030" s="7" t="s">
        <v>1640</v>
      </c>
      <c r="B1030" t="s">
        <v>1452</v>
      </c>
      <c r="C1030">
        <v>212</v>
      </c>
      <c r="D1030" t="s">
        <v>1641</v>
      </c>
      <c r="E1030" s="2">
        <v>376.041</v>
      </c>
      <c r="F1030" s="7" t="str">
        <f>+_xlfn.XLOOKUP(LISTAS[[#This Row],[ID]],_01_CODIGOS_Y_COSTOS_xlsm[Producto y N°],_01_CODIGOS_Y_COSTOS_xlsm[FABRICA],"",0,1)</f>
        <v>OVNISA</v>
      </c>
      <c r="G1030" s="26">
        <f>LISTAS[[#This Row],[Precio]]*(1-0.46)</f>
        <v>203.06214</v>
      </c>
      <c r="H1030" s="1">
        <f>+_xlfn.XLOOKUP(LISTAS[[#This Row],[ID]],_01_CODIGOS_Y_COSTOS_xlsm[Producto y N°],_01_CODIGOS_Y_COSTOS_xlsm[COSTO],0,0,1)</f>
        <v>55.366</v>
      </c>
      <c r="I1030" s="27">
        <f>+IFERROR(LISTAS[[#This Row],[VENTA NETA]]/LISTAS[[#This Row],[COSTO]]-1,0)</f>
        <v>2.6676324820286821</v>
      </c>
      <c r="J1030" s="50" t="str">
        <f>IFERROR(VLOOKUP(LISTAS[[#This Row],[ID]],_01_CODIGOS_Y_COSTOS_xlsm[[Producto y N°]:[CODIGO]],2,0),"")</f>
        <v>212</v>
      </c>
      <c r="O1030" t="s">
        <v>1640</v>
      </c>
      <c r="AB1030" s="12" t="str">
        <f>+LISTAS[[#This Row],[Codigo]]&amp;LISTAS[[#This Row],[Fabrica]]</f>
        <v>212OVNISA</v>
      </c>
      <c r="AC1030" s="13" t="str">
        <f>+LISTAS[[#This Row],[Codigo]]</f>
        <v>212</v>
      </c>
      <c r="AD1030" s="13" t="str">
        <f>+LISTAS[[#This Row],[ID]]</f>
        <v>ORING212</v>
      </c>
      <c r="AH1030" s="36"/>
      <c r="AI1030" s="37">
        <f>+LISTAS[[#This Row],[Precio]]+(LISTAS[[#This Row],[Precio]]*AH1030)</f>
        <v>376.041</v>
      </c>
      <c r="AJ1030" s="38">
        <f t="shared" si="16"/>
        <v>188.0205</v>
      </c>
      <c r="AL1030" s="35">
        <f>+AJ1030/LISTAS[[#This Row],[COSTO]]-1</f>
        <v>2.395956001878409</v>
      </c>
      <c r="AM1030" t="str">
        <f>+LISTAS[[#This Row],[ID]]</f>
        <v>ORING212</v>
      </c>
      <c r="AO1030" s="43"/>
      <c r="AP1030" s="39">
        <f>LISTAS[[#This Row],[COSTO]]+(LISTAS[[#This Row],[COSTO]]*AO1030)</f>
        <v>55.366</v>
      </c>
      <c r="AQ1030" s="44">
        <f>IF(AO1030="",0,AP1030/LISTAS[[#This Row],[VENTA NETA]]-1)</f>
        <v>0</v>
      </c>
      <c r="AS1030" s="39">
        <v>82.279399999999995</v>
      </c>
      <c r="AT1030" s="48">
        <f>+LISTAS[[#This Row],[COSTO]]/AS1030-1</f>
        <v>-0.3270976696475667</v>
      </c>
      <c r="BA1030" t="s">
        <v>1452</v>
      </c>
      <c r="BB1030" s="36"/>
    </row>
    <row r="1031" spans="1:54" x14ac:dyDescent="0.35">
      <c r="A1031" s="7" t="s">
        <v>1642</v>
      </c>
      <c r="B1031" t="s">
        <v>1452</v>
      </c>
      <c r="C1031">
        <v>213</v>
      </c>
      <c r="D1031" t="s">
        <v>1643</v>
      </c>
      <c r="E1031" s="2">
        <v>405.67099999999999</v>
      </c>
      <c r="F1031" s="7" t="str">
        <f>+_xlfn.XLOOKUP(LISTAS[[#This Row],[ID]],_01_CODIGOS_Y_COSTOS_xlsm[Producto y N°],_01_CODIGOS_Y_COSTOS_xlsm[FABRICA],"",0,1)</f>
        <v>OVNISA</v>
      </c>
      <c r="G1031" s="26">
        <f>LISTAS[[#This Row],[Precio]]*(1-0.46)</f>
        <v>219.06234000000001</v>
      </c>
      <c r="H1031" s="1">
        <f>+_xlfn.XLOOKUP(LISTAS[[#This Row],[ID]],_01_CODIGOS_Y_COSTOS_xlsm[Producto y N°],_01_CODIGOS_Y_COSTOS_xlsm[COSTO],0,0,1)</f>
        <v>59.7209</v>
      </c>
      <c r="I1031" s="27">
        <f>+IFERROR(LISTAS[[#This Row],[VENTA NETA]]/LISTAS[[#This Row],[COSTO]]-1,0)</f>
        <v>2.6681017868116523</v>
      </c>
      <c r="J1031" s="50" t="str">
        <f>IFERROR(VLOOKUP(LISTAS[[#This Row],[ID]],_01_CODIGOS_Y_COSTOS_xlsm[[Producto y N°]:[CODIGO]],2,0),"")</f>
        <v>213</v>
      </c>
      <c r="O1031" t="s">
        <v>1642</v>
      </c>
      <c r="AB1031" s="12" t="str">
        <f>+LISTAS[[#This Row],[Codigo]]&amp;LISTAS[[#This Row],[Fabrica]]</f>
        <v>213OVNISA</v>
      </c>
      <c r="AC1031" s="13" t="str">
        <f>+LISTAS[[#This Row],[Codigo]]</f>
        <v>213</v>
      </c>
      <c r="AD1031" s="13" t="str">
        <f>+LISTAS[[#This Row],[ID]]</f>
        <v>ORING213</v>
      </c>
      <c r="AH1031" s="36"/>
      <c r="AI1031" s="37">
        <f>+LISTAS[[#This Row],[Precio]]+(LISTAS[[#This Row],[Precio]]*AH1031)</f>
        <v>405.67099999999999</v>
      </c>
      <c r="AJ1031" s="38">
        <f t="shared" si="16"/>
        <v>202.8355</v>
      </c>
      <c r="AL1031" s="35">
        <f>+AJ1031/LISTAS[[#This Row],[COSTO]]-1</f>
        <v>2.3963905433441224</v>
      </c>
      <c r="AM1031" t="str">
        <f>+LISTAS[[#This Row],[ID]]</f>
        <v>ORING213</v>
      </c>
      <c r="AO1031" s="43"/>
      <c r="AP1031" s="39">
        <f>LISTAS[[#This Row],[COSTO]]+(LISTAS[[#This Row],[COSTO]]*AO1031)</f>
        <v>59.7209</v>
      </c>
      <c r="AQ1031" s="44">
        <f>IF(AO1031="",0,AP1031/LISTAS[[#This Row],[VENTA NETA]]-1)</f>
        <v>0</v>
      </c>
      <c r="AS1031" s="39">
        <v>88.751499999999993</v>
      </c>
      <c r="AT1031" s="48">
        <f>+LISTAS[[#This Row],[COSTO]]/AS1031-1</f>
        <v>-0.32709982366495205</v>
      </c>
      <c r="BA1031" t="s">
        <v>1452</v>
      </c>
      <c r="BB1031" s="36"/>
    </row>
    <row r="1032" spans="1:54" x14ac:dyDescent="0.35">
      <c r="A1032" s="7" t="s">
        <v>1644</v>
      </c>
      <c r="B1032" t="s">
        <v>1452</v>
      </c>
      <c r="C1032">
        <v>214</v>
      </c>
      <c r="D1032" t="s">
        <v>1645</v>
      </c>
      <c r="E1032" s="2">
        <v>422.44069999999999</v>
      </c>
      <c r="F1032" s="7" t="str">
        <f>+_xlfn.XLOOKUP(LISTAS[[#This Row],[ID]],_01_CODIGOS_Y_COSTOS_xlsm[Producto y N°],_01_CODIGOS_Y_COSTOS_xlsm[FABRICA],"",0,1)</f>
        <v>OVNISA</v>
      </c>
      <c r="G1032" s="26">
        <f>LISTAS[[#This Row],[Precio]]*(1-0.46)</f>
        <v>228.11797800000002</v>
      </c>
      <c r="H1032" s="1">
        <f>+_xlfn.XLOOKUP(LISTAS[[#This Row],[ID]],_01_CODIGOS_Y_COSTOS_xlsm[Producto y N°],_01_CODIGOS_Y_COSTOS_xlsm[COSTO],0,0,1)</f>
        <v>62.201500000000003</v>
      </c>
      <c r="I1032" s="27">
        <f>+IFERROR(LISTAS[[#This Row],[VENTA NETA]]/LISTAS[[#This Row],[COSTO]]-1,0)</f>
        <v>2.6674031655185164</v>
      </c>
      <c r="J1032" s="50" t="str">
        <f>IFERROR(VLOOKUP(LISTAS[[#This Row],[ID]],_01_CODIGOS_Y_COSTOS_xlsm[[Producto y N°]:[CODIGO]],2,0),"")</f>
        <v>214</v>
      </c>
      <c r="O1032" t="s">
        <v>1644</v>
      </c>
      <c r="AB1032" s="12" t="str">
        <f>+LISTAS[[#This Row],[Codigo]]&amp;LISTAS[[#This Row],[Fabrica]]</f>
        <v>214OVNISA</v>
      </c>
      <c r="AC1032" s="13" t="str">
        <f>+LISTAS[[#This Row],[Codigo]]</f>
        <v>214</v>
      </c>
      <c r="AD1032" s="13" t="str">
        <f>+LISTAS[[#This Row],[ID]]</f>
        <v>ORING214</v>
      </c>
      <c r="AH1032" s="36"/>
      <c r="AI1032" s="37">
        <f>+LISTAS[[#This Row],[Precio]]+(LISTAS[[#This Row],[Precio]]*AH1032)</f>
        <v>422.44069999999999</v>
      </c>
      <c r="AJ1032" s="38">
        <f t="shared" si="16"/>
        <v>211.22035</v>
      </c>
      <c r="AL1032" s="35">
        <f>+AJ1032/LISTAS[[#This Row],[COSTO]]-1</f>
        <v>2.3957436717764038</v>
      </c>
      <c r="AM1032" t="str">
        <f>+LISTAS[[#This Row],[ID]]</f>
        <v>ORING214</v>
      </c>
      <c r="AO1032" s="43"/>
      <c r="AP1032" s="39">
        <f>LISTAS[[#This Row],[COSTO]]+(LISTAS[[#This Row],[COSTO]]*AO1032)</f>
        <v>62.201500000000003</v>
      </c>
      <c r="AQ1032" s="44">
        <f>IF(AO1032="",0,AP1032/LISTAS[[#This Row],[VENTA NETA]]-1)</f>
        <v>0</v>
      </c>
      <c r="AS1032" s="39">
        <v>92.436999999999998</v>
      </c>
      <c r="AT1032" s="48">
        <f>+LISTAS[[#This Row],[COSTO]]/AS1032-1</f>
        <v>-0.32709304715644161</v>
      </c>
      <c r="BA1032" t="s">
        <v>1452</v>
      </c>
      <c r="BB1032" s="36"/>
    </row>
    <row r="1033" spans="1:54" x14ac:dyDescent="0.35">
      <c r="A1033" s="7" t="s">
        <v>1646</v>
      </c>
      <c r="B1033" t="s">
        <v>1452</v>
      </c>
      <c r="C1033">
        <v>215</v>
      </c>
      <c r="D1033" t="s">
        <v>1647</v>
      </c>
      <c r="E1033" s="2">
        <v>449.7482</v>
      </c>
      <c r="F1033" s="7" t="str">
        <f>+_xlfn.XLOOKUP(LISTAS[[#This Row],[ID]],_01_CODIGOS_Y_COSTOS_xlsm[Producto y N°],_01_CODIGOS_Y_COSTOS_xlsm[FABRICA],"",0,1)</f>
        <v>OVNISA</v>
      </c>
      <c r="G1033" s="26">
        <f>LISTAS[[#This Row],[Precio]]*(1-0.46)</f>
        <v>242.86402800000002</v>
      </c>
      <c r="H1033" s="1">
        <f>+_xlfn.XLOOKUP(LISTAS[[#This Row],[ID]],_01_CODIGOS_Y_COSTOS_xlsm[Producto y N°],_01_CODIGOS_Y_COSTOS_xlsm[COSTO],0,0,1)</f>
        <v>66.212999999999994</v>
      </c>
      <c r="I1033" s="27">
        <f>+IFERROR(LISTAS[[#This Row],[VENTA NETA]]/LISTAS[[#This Row],[COSTO]]-1,0)</f>
        <v>2.6679206198178611</v>
      </c>
      <c r="J1033" s="50" t="str">
        <f>IFERROR(VLOOKUP(LISTAS[[#This Row],[ID]],_01_CODIGOS_Y_COSTOS_xlsm[[Producto y N°]:[CODIGO]],2,0),"")</f>
        <v>215</v>
      </c>
      <c r="O1033" t="s">
        <v>1646</v>
      </c>
      <c r="AB1033" s="12" t="str">
        <f>+LISTAS[[#This Row],[Codigo]]&amp;LISTAS[[#This Row],[Fabrica]]</f>
        <v>215OVNISA</v>
      </c>
      <c r="AC1033" s="13" t="str">
        <f>+LISTAS[[#This Row],[Codigo]]</f>
        <v>215</v>
      </c>
      <c r="AD1033" s="13" t="str">
        <f>+LISTAS[[#This Row],[ID]]</f>
        <v>ORING215</v>
      </c>
      <c r="AH1033" s="36"/>
      <c r="AI1033" s="37">
        <f>+LISTAS[[#This Row],[Precio]]+(LISTAS[[#This Row],[Precio]]*AH1033)</f>
        <v>449.7482</v>
      </c>
      <c r="AJ1033" s="38">
        <f t="shared" si="16"/>
        <v>224.8741</v>
      </c>
      <c r="AL1033" s="35">
        <f>+AJ1033/LISTAS[[#This Row],[COSTO]]-1</f>
        <v>2.396222796127649</v>
      </c>
      <c r="AM1033" t="str">
        <f>+LISTAS[[#This Row],[ID]]</f>
        <v>ORING215</v>
      </c>
      <c r="AO1033" s="43"/>
      <c r="AP1033" s="39">
        <f>LISTAS[[#This Row],[COSTO]]+(LISTAS[[#This Row],[COSTO]]*AO1033)</f>
        <v>66.212999999999994</v>
      </c>
      <c r="AQ1033" s="44">
        <f>IF(AO1033="",0,AP1033/LISTAS[[#This Row],[VENTA NETA]]-1)</f>
        <v>0</v>
      </c>
      <c r="AS1033" s="39">
        <v>98.399699999999996</v>
      </c>
      <c r="AT1033" s="48">
        <f>+LISTAS[[#This Row],[COSTO]]/AS1033-1</f>
        <v>-0.32710160701709456</v>
      </c>
      <c r="BA1033" t="s">
        <v>1452</v>
      </c>
      <c r="BB1033" s="36"/>
    </row>
    <row r="1034" spans="1:54" x14ac:dyDescent="0.35">
      <c r="A1034" s="7" t="s">
        <v>1648</v>
      </c>
      <c r="B1034" t="s">
        <v>1452</v>
      </c>
      <c r="C1034">
        <v>216</v>
      </c>
      <c r="D1034" t="s">
        <v>1649</v>
      </c>
      <c r="E1034" s="2">
        <v>477.84100000000001</v>
      </c>
      <c r="F1034" s="7" t="str">
        <f>+_xlfn.XLOOKUP(LISTAS[[#This Row],[ID]],_01_CODIGOS_Y_COSTOS_xlsm[Producto y N°],_01_CODIGOS_Y_COSTOS_xlsm[FABRICA],"",0,1)</f>
        <v>OVNISA</v>
      </c>
      <c r="G1034" s="26">
        <f>LISTAS[[#This Row],[Precio]]*(1-0.46)</f>
        <v>258.03414000000004</v>
      </c>
      <c r="H1034" s="1">
        <f>+_xlfn.XLOOKUP(LISTAS[[#This Row],[ID]],_01_CODIGOS_Y_COSTOS_xlsm[Producto y N°],_01_CODIGOS_Y_COSTOS_xlsm[COSTO],0,0,1)</f>
        <v>70.347399999999993</v>
      </c>
      <c r="I1034" s="27">
        <f>+IFERROR(LISTAS[[#This Row],[VENTA NETA]]/LISTAS[[#This Row],[COSTO]]-1,0)</f>
        <v>2.6679982486914948</v>
      </c>
      <c r="J1034" s="50" t="str">
        <f>IFERROR(VLOOKUP(LISTAS[[#This Row],[ID]],_01_CODIGOS_Y_COSTOS_xlsm[[Producto y N°]:[CODIGO]],2,0),"")</f>
        <v>216</v>
      </c>
      <c r="O1034" t="s">
        <v>1648</v>
      </c>
      <c r="AB1034" s="12" t="str">
        <f>+LISTAS[[#This Row],[Codigo]]&amp;LISTAS[[#This Row],[Fabrica]]</f>
        <v>216OVNISA</v>
      </c>
      <c r="AC1034" s="13" t="str">
        <f>+LISTAS[[#This Row],[Codigo]]</f>
        <v>216</v>
      </c>
      <c r="AD1034" s="13" t="str">
        <f>+LISTAS[[#This Row],[ID]]</f>
        <v>ORING216</v>
      </c>
      <c r="AH1034" s="36"/>
      <c r="AI1034" s="37">
        <f>+LISTAS[[#This Row],[Precio]]+(LISTAS[[#This Row],[Precio]]*AH1034)</f>
        <v>477.84100000000001</v>
      </c>
      <c r="AJ1034" s="38">
        <f t="shared" si="16"/>
        <v>238.9205</v>
      </c>
      <c r="AL1034" s="35">
        <f>+AJ1034/LISTAS[[#This Row],[COSTO]]-1</f>
        <v>2.3962946747143468</v>
      </c>
      <c r="AM1034" t="str">
        <f>+LISTAS[[#This Row],[ID]]</f>
        <v>ORING216</v>
      </c>
      <c r="AO1034" s="43"/>
      <c r="AP1034" s="39">
        <f>LISTAS[[#This Row],[COSTO]]+(LISTAS[[#This Row],[COSTO]]*AO1034)</f>
        <v>70.347399999999993</v>
      </c>
      <c r="AQ1034" s="44">
        <f>IF(AO1034="",0,AP1034/LISTAS[[#This Row],[VENTA NETA]]-1)</f>
        <v>0</v>
      </c>
      <c r="AS1034" s="39">
        <v>104.54219999999999</v>
      </c>
      <c r="AT1034" s="48">
        <f>+LISTAS[[#This Row],[COSTO]]/AS1034-1</f>
        <v>-0.32709087813342363</v>
      </c>
      <c r="BA1034" t="s">
        <v>1452</v>
      </c>
      <c r="BB1034" s="36"/>
    </row>
    <row r="1035" spans="1:54" x14ac:dyDescent="0.35">
      <c r="A1035" s="7" t="s">
        <v>1650</v>
      </c>
      <c r="B1035" t="s">
        <v>1452</v>
      </c>
      <c r="C1035">
        <v>217</v>
      </c>
      <c r="D1035" t="s">
        <v>1651</v>
      </c>
      <c r="E1035" s="2">
        <v>501.82600000000002</v>
      </c>
      <c r="F1035" s="7" t="str">
        <f>+_xlfn.XLOOKUP(LISTAS[[#This Row],[ID]],_01_CODIGOS_Y_COSTOS_xlsm[Producto y N°],_01_CODIGOS_Y_COSTOS_xlsm[FABRICA],"",0,1)</f>
        <v>OVNISA</v>
      </c>
      <c r="G1035" s="26">
        <f>LISTAS[[#This Row],[Precio]]*(1-0.46)</f>
        <v>270.98604</v>
      </c>
      <c r="H1035" s="1">
        <f>+_xlfn.XLOOKUP(LISTAS[[#This Row],[ID]],_01_CODIGOS_Y_COSTOS_xlsm[Producto y N°],_01_CODIGOS_Y_COSTOS_xlsm[COSTO],0,0,1)</f>
        <v>73.875399999999999</v>
      </c>
      <c r="I1035" s="27">
        <f>+IFERROR(LISTAS[[#This Row],[VENTA NETA]]/LISTAS[[#This Row],[COSTO]]-1,0)</f>
        <v>2.6681498848060383</v>
      </c>
      <c r="J1035" s="50" t="str">
        <f>IFERROR(VLOOKUP(LISTAS[[#This Row],[ID]],_01_CODIGOS_Y_COSTOS_xlsm[[Producto y N°]:[CODIGO]],2,0),"")</f>
        <v>217</v>
      </c>
      <c r="O1035" t="s">
        <v>1650</v>
      </c>
      <c r="AB1035" s="12" t="str">
        <f>+LISTAS[[#This Row],[Codigo]]&amp;LISTAS[[#This Row],[Fabrica]]</f>
        <v>217OVNISA</v>
      </c>
      <c r="AC1035" s="13" t="str">
        <f>+LISTAS[[#This Row],[Codigo]]</f>
        <v>217</v>
      </c>
      <c r="AD1035" s="13" t="str">
        <f>+LISTAS[[#This Row],[ID]]</f>
        <v>ORING217</v>
      </c>
      <c r="AH1035" s="36"/>
      <c r="AI1035" s="37">
        <f>+LISTAS[[#This Row],[Precio]]+(LISTAS[[#This Row],[Precio]]*AH1035)</f>
        <v>501.82600000000002</v>
      </c>
      <c r="AJ1035" s="38">
        <f t="shared" si="16"/>
        <v>250.91300000000001</v>
      </c>
      <c r="AL1035" s="35">
        <f>+AJ1035/LISTAS[[#This Row],[COSTO]]-1</f>
        <v>2.3964350785241098</v>
      </c>
      <c r="AM1035" t="str">
        <f>+LISTAS[[#This Row],[ID]]</f>
        <v>ORING217</v>
      </c>
      <c r="AO1035" s="43"/>
      <c r="AP1035" s="39">
        <f>LISTAS[[#This Row],[COSTO]]+(LISTAS[[#This Row],[COSTO]]*AO1035)</f>
        <v>73.875399999999999</v>
      </c>
      <c r="AQ1035" s="44">
        <f>IF(AO1035="",0,AP1035/LISTAS[[#This Row],[VENTA NETA]]-1)</f>
        <v>0</v>
      </c>
      <c r="AS1035" s="39">
        <v>109.78570000000001</v>
      </c>
      <c r="AT1035" s="48">
        <f>+LISTAS[[#This Row],[COSTO]]/AS1035-1</f>
        <v>-0.32709451230898012</v>
      </c>
      <c r="BA1035" t="s">
        <v>1452</v>
      </c>
      <c r="BB1035" s="36"/>
    </row>
    <row r="1036" spans="1:54" x14ac:dyDescent="0.35">
      <c r="A1036" s="7" t="s">
        <v>1652</v>
      </c>
      <c r="B1036" t="s">
        <v>1452</v>
      </c>
      <c r="C1036">
        <v>218</v>
      </c>
      <c r="D1036" t="s">
        <v>1653</v>
      </c>
      <c r="E1036" s="2">
        <v>529.77</v>
      </c>
      <c r="F1036" s="7" t="str">
        <f>+_xlfn.XLOOKUP(LISTAS[[#This Row],[ID]],_01_CODIGOS_Y_COSTOS_xlsm[Producto y N°],_01_CODIGOS_Y_COSTOS_xlsm[FABRICA],"",0,1)</f>
        <v>OVNISA</v>
      </c>
      <c r="G1036" s="26">
        <f>LISTAS[[#This Row],[Precio]]*(1-0.46)</f>
        <v>286.07580000000002</v>
      </c>
      <c r="H1036" s="1">
        <f>+_xlfn.XLOOKUP(LISTAS[[#This Row],[ID]],_01_CODIGOS_Y_COSTOS_xlsm[Producto y N°],_01_CODIGOS_Y_COSTOS_xlsm[COSTO],0,0,1)</f>
        <v>78.009799999999998</v>
      </c>
      <c r="I1036" s="27">
        <f>+IFERROR(LISTAS[[#This Row],[VENTA NETA]]/LISTAS[[#This Row],[COSTO]]-1,0)</f>
        <v>2.6671777135693211</v>
      </c>
      <c r="J1036" s="50" t="str">
        <f>IFERROR(VLOOKUP(LISTAS[[#This Row],[ID]],_01_CODIGOS_Y_COSTOS_xlsm[[Producto y N°]:[CODIGO]],2,0),"")</f>
        <v>218</v>
      </c>
      <c r="O1036" t="s">
        <v>1652</v>
      </c>
      <c r="AB1036" s="12" t="str">
        <f>+LISTAS[[#This Row],[Codigo]]&amp;LISTAS[[#This Row],[Fabrica]]</f>
        <v>218OVNISA</v>
      </c>
      <c r="AC1036" s="13" t="str">
        <f>+LISTAS[[#This Row],[Codigo]]</f>
        <v>218</v>
      </c>
      <c r="AD1036" s="13" t="str">
        <f>+LISTAS[[#This Row],[ID]]</f>
        <v>ORING218</v>
      </c>
      <c r="AH1036" s="36"/>
      <c r="AI1036" s="37">
        <f>+LISTAS[[#This Row],[Precio]]+(LISTAS[[#This Row],[Precio]]*AH1036)</f>
        <v>529.77</v>
      </c>
      <c r="AJ1036" s="38">
        <f t="shared" si="16"/>
        <v>264.88499999999999</v>
      </c>
      <c r="AL1036" s="35">
        <f>+AJ1036/LISTAS[[#This Row],[COSTO]]-1</f>
        <v>2.3955349199715932</v>
      </c>
      <c r="AM1036" t="str">
        <f>+LISTAS[[#This Row],[ID]]</f>
        <v>ORING218</v>
      </c>
      <c r="AO1036" s="43"/>
      <c r="AP1036" s="39">
        <f>LISTAS[[#This Row],[COSTO]]+(LISTAS[[#This Row],[COSTO]]*AO1036)</f>
        <v>78.009799999999998</v>
      </c>
      <c r="AQ1036" s="44">
        <f>IF(AO1036="",0,AP1036/LISTAS[[#This Row],[VENTA NETA]]-1)</f>
        <v>0</v>
      </c>
      <c r="AS1036" s="39">
        <v>115.9282</v>
      </c>
      <c r="AT1036" s="48">
        <f>+LISTAS[[#This Row],[COSTO]]/AS1036-1</f>
        <v>-0.32708521308879124</v>
      </c>
      <c r="BA1036" t="s">
        <v>1452</v>
      </c>
      <c r="BB1036" s="36"/>
    </row>
    <row r="1037" spans="1:54" x14ac:dyDescent="0.35">
      <c r="A1037" s="7" t="s">
        <v>1654</v>
      </c>
      <c r="B1037" t="s">
        <v>1452</v>
      </c>
      <c r="C1037">
        <v>219</v>
      </c>
      <c r="D1037" t="s">
        <v>1655</v>
      </c>
      <c r="E1037" s="2">
        <v>599.25379999999996</v>
      </c>
      <c r="F1037" s="7" t="str">
        <f>+_xlfn.XLOOKUP(LISTAS[[#This Row],[ID]],_01_CODIGOS_Y_COSTOS_xlsm[Producto y N°],_01_CODIGOS_Y_COSTOS_xlsm[FABRICA],"",0,1)</f>
        <v>OVNISA</v>
      </c>
      <c r="G1037" s="26">
        <f>LISTAS[[#This Row],[Precio]]*(1-0.46)</f>
        <v>323.59705200000002</v>
      </c>
      <c r="H1037" s="1">
        <f>+_xlfn.XLOOKUP(LISTAS[[#This Row],[ID]],_01_CODIGOS_Y_COSTOS_xlsm[Producto y N°],_01_CODIGOS_Y_COSTOS_xlsm[COSTO],0,0,1)</f>
        <v>88.231499999999997</v>
      </c>
      <c r="I1037" s="27">
        <f>+IFERROR(LISTAS[[#This Row],[VENTA NETA]]/LISTAS[[#This Row],[COSTO]]-1,0)</f>
        <v>2.667590962411384</v>
      </c>
      <c r="J1037" s="50" t="str">
        <f>IFERROR(VLOOKUP(LISTAS[[#This Row],[ID]],_01_CODIGOS_Y_COSTOS_xlsm[[Producto y N°]:[CODIGO]],2,0),"")</f>
        <v>219</v>
      </c>
      <c r="O1037" t="s">
        <v>1654</v>
      </c>
      <c r="AB1037" s="12" t="str">
        <f>+LISTAS[[#This Row],[Codigo]]&amp;LISTAS[[#This Row],[Fabrica]]</f>
        <v>219OVNISA</v>
      </c>
      <c r="AC1037" s="13" t="str">
        <f>+LISTAS[[#This Row],[Codigo]]</f>
        <v>219</v>
      </c>
      <c r="AD1037" s="13" t="str">
        <f>+LISTAS[[#This Row],[ID]]</f>
        <v>ORING219</v>
      </c>
      <c r="AH1037" s="36"/>
      <c r="AI1037" s="37">
        <f>+LISTAS[[#This Row],[Precio]]+(LISTAS[[#This Row],[Precio]]*AH1037)</f>
        <v>599.25379999999996</v>
      </c>
      <c r="AJ1037" s="38">
        <f t="shared" si="16"/>
        <v>299.62689999999998</v>
      </c>
      <c r="AL1037" s="35">
        <f>+AJ1037/LISTAS[[#This Row],[COSTO]]-1</f>
        <v>2.3959175577883181</v>
      </c>
      <c r="AM1037" t="str">
        <f>+LISTAS[[#This Row],[ID]]</f>
        <v>ORING219</v>
      </c>
      <c r="AO1037" s="43"/>
      <c r="AP1037" s="39">
        <f>LISTAS[[#This Row],[COSTO]]+(LISTAS[[#This Row],[COSTO]]*AO1037)</f>
        <v>88.231499999999997</v>
      </c>
      <c r="AQ1037" s="44">
        <f>IF(AO1037="",0,AP1037/LISTAS[[#This Row],[VENTA NETA]]-1)</f>
        <v>0</v>
      </c>
      <c r="AS1037" s="39">
        <v>131.11969999999999</v>
      </c>
      <c r="AT1037" s="48">
        <f>+LISTAS[[#This Row],[COSTO]]/AS1037-1</f>
        <v>-0.32709196253499662</v>
      </c>
      <c r="BA1037" t="s">
        <v>1452</v>
      </c>
      <c r="BB1037" s="36"/>
    </row>
    <row r="1038" spans="1:54" x14ac:dyDescent="0.35">
      <c r="A1038" s="7" t="s">
        <v>1656</v>
      </c>
      <c r="B1038" t="s">
        <v>1452</v>
      </c>
      <c r="C1038">
        <v>220</v>
      </c>
      <c r="D1038" t="s">
        <v>1657</v>
      </c>
      <c r="E1038" s="2">
        <v>624.51170000000002</v>
      </c>
      <c r="F1038" s="7" t="str">
        <f>+_xlfn.XLOOKUP(LISTAS[[#This Row],[ID]],_01_CODIGOS_Y_COSTOS_xlsm[Producto y N°],_01_CODIGOS_Y_COSTOS_xlsm[FABRICA],"",0,1)</f>
        <v>OVNISA</v>
      </c>
      <c r="G1038" s="26">
        <f>LISTAS[[#This Row],[Precio]]*(1-0.46)</f>
        <v>337.23631800000004</v>
      </c>
      <c r="H1038" s="1">
        <f>+_xlfn.XLOOKUP(LISTAS[[#This Row],[ID]],_01_CODIGOS_Y_COSTOS_xlsm[Producto y N°],_01_CODIGOS_Y_COSTOS_xlsm[COSTO],0,0,1)</f>
        <v>91.940600000000003</v>
      </c>
      <c r="I1038" s="27">
        <f>+IFERROR(LISTAS[[#This Row],[VENTA NETA]]/LISTAS[[#This Row],[COSTO]]-1,0)</f>
        <v>2.667980391687677</v>
      </c>
      <c r="J1038" s="50" t="str">
        <f>IFERROR(VLOOKUP(LISTAS[[#This Row],[ID]],_01_CODIGOS_Y_COSTOS_xlsm[[Producto y N°]:[CODIGO]],2,0),"")</f>
        <v>220</v>
      </c>
      <c r="O1038" t="s">
        <v>1656</v>
      </c>
      <c r="AB1038" s="12" t="str">
        <f>+LISTAS[[#This Row],[Codigo]]&amp;LISTAS[[#This Row],[Fabrica]]</f>
        <v>220OVNISA</v>
      </c>
      <c r="AC1038" s="13" t="str">
        <f>+LISTAS[[#This Row],[Codigo]]</f>
        <v>220</v>
      </c>
      <c r="AD1038" s="13" t="str">
        <f>+LISTAS[[#This Row],[ID]]</f>
        <v>ORING220</v>
      </c>
      <c r="AH1038" s="36"/>
      <c r="AI1038" s="37">
        <f>+LISTAS[[#This Row],[Precio]]+(LISTAS[[#This Row],[Precio]]*AH1038)</f>
        <v>624.51170000000002</v>
      </c>
      <c r="AJ1038" s="38">
        <f t="shared" si="16"/>
        <v>312.25585000000001</v>
      </c>
      <c r="AL1038" s="35">
        <f>+AJ1038/LISTAS[[#This Row],[COSTO]]-1</f>
        <v>2.3962781404515523</v>
      </c>
      <c r="AM1038" t="str">
        <f>+LISTAS[[#This Row],[ID]]</f>
        <v>ORING220</v>
      </c>
      <c r="AO1038" s="43"/>
      <c r="AP1038" s="39">
        <f>LISTAS[[#This Row],[COSTO]]+(LISTAS[[#This Row],[COSTO]]*AO1038)</f>
        <v>91.940600000000003</v>
      </c>
      <c r="AQ1038" s="44">
        <f>IF(AO1038="",0,AP1038/LISTAS[[#This Row],[VENTA NETA]]-1)</f>
        <v>0</v>
      </c>
      <c r="AS1038" s="39">
        <v>136.63290000000001</v>
      </c>
      <c r="AT1038" s="48">
        <f>+LISTAS[[#This Row],[COSTO]]/AS1038-1</f>
        <v>-0.3270976463209081</v>
      </c>
      <c r="BA1038" t="s">
        <v>1452</v>
      </c>
      <c r="BB1038" s="36"/>
    </row>
    <row r="1039" spans="1:54" x14ac:dyDescent="0.35">
      <c r="A1039" s="7" t="s">
        <v>1658</v>
      </c>
      <c r="B1039" t="s">
        <v>1452</v>
      </c>
      <c r="C1039">
        <v>221</v>
      </c>
      <c r="D1039" t="s">
        <v>1659</v>
      </c>
      <c r="E1039" s="2">
        <v>640.68629999999996</v>
      </c>
      <c r="F1039" s="7" t="str">
        <f>+_xlfn.XLOOKUP(LISTAS[[#This Row],[ID]],_01_CODIGOS_Y_COSTOS_xlsm[Producto y N°],_01_CODIGOS_Y_COSTOS_xlsm[FABRICA],"",0,1)</f>
        <v>OVNISA</v>
      </c>
      <c r="G1039" s="26">
        <f>LISTAS[[#This Row],[Precio]]*(1-0.46)</f>
        <v>345.97060199999999</v>
      </c>
      <c r="H1039" s="1">
        <f>+_xlfn.XLOOKUP(LISTAS[[#This Row],[ID]],_01_CODIGOS_Y_COSTOS_xlsm[Producto y N°],_01_CODIGOS_Y_COSTOS_xlsm[COSTO],0,0,1)</f>
        <v>94.320499999999996</v>
      </c>
      <c r="I1039" s="27">
        <f>+IFERROR(LISTAS[[#This Row],[VENTA NETA]]/LISTAS[[#This Row],[COSTO]]-1,0)</f>
        <v>2.6680318912643592</v>
      </c>
      <c r="J1039" s="50" t="str">
        <f>IFERROR(VLOOKUP(LISTAS[[#This Row],[ID]],_01_CODIGOS_Y_COSTOS_xlsm[[Producto y N°]:[CODIGO]],2,0),"")</f>
        <v>221</v>
      </c>
      <c r="O1039" t="s">
        <v>1658</v>
      </c>
      <c r="AB1039" s="12" t="str">
        <f>+LISTAS[[#This Row],[Codigo]]&amp;LISTAS[[#This Row],[Fabrica]]</f>
        <v>221OVNISA</v>
      </c>
      <c r="AC1039" s="13" t="str">
        <f>+LISTAS[[#This Row],[Codigo]]</f>
        <v>221</v>
      </c>
      <c r="AD1039" s="13" t="str">
        <f>+LISTAS[[#This Row],[ID]]</f>
        <v>ORING221</v>
      </c>
      <c r="AH1039" s="36"/>
      <c r="AI1039" s="37">
        <f>+LISTAS[[#This Row],[Precio]]+(LISTAS[[#This Row],[Precio]]*AH1039)</f>
        <v>640.68629999999996</v>
      </c>
      <c r="AJ1039" s="38">
        <f t="shared" si="16"/>
        <v>320.34314999999998</v>
      </c>
      <c r="AL1039" s="35">
        <f>+AJ1039/LISTAS[[#This Row],[COSTO]]-1</f>
        <v>2.396325825244777</v>
      </c>
      <c r="AM1039" t="str">
        <f>+LISTAS[[#This Row],[ID]]</f>
        <v>ORING221</v>
      </c>
      <c r="AO1039" s="43"/>
      <c r="AP1039" s="39">
        <f>LISTAS[[#This Row],[COSTO]]+(LISTAS[[#This Row],[COSTO]]*AO1039)</f>
        <v>94.320499999999996</v>
      </c>
      <c r="AQ1039" s="44">
        <f>IF(AO1039="",0,AP1039/LISTAS[[#This Row],[VENTA NETA]]-1)</f>
        <v>0</v>
      </c>
      <c r="AS1039" s="39">
        <v>140.1686</v>
      </c>
      <c r="AT1039" s="48">
        <f>+LISTAS[[#This Row],[COSTO]]/AS1039-1</f>
        <v>-0.32709251572748821</v>
      </c>
      <c r="BA1039" t="s">
        <v>1452</v>
      </c>
      <c r="BB1039" s="36"/>
    </row>
    <row r="1040" spans="1:54" x14ac:dyDescent="0.35">
      <c r="A1040" s="7" t="s">
        <v>1660</v>
      </c>
      <c r="B1040" t="s">
        <v>1452</v>
      </c>
      <c r="C1040">
        <v>222</v>
      </c>
      <c r="D1040" t="s">
        <v>1661</v>
      </c>
      <c r="E1040" s="2">
        <v>665.30769999999995</v>
      </c>
      <c r="F1040" s="7" t="str">
        <f>+_xlfn.XLOOKUP(LISTAS[[#This Row],[ID]],_01_CODIGOS_Y_COSTOS_xlsm[Producto y N°],_01_CODIGOS_Y_COSTOS_xlsm[FABRICA],"",0,1)</f>
        <v>OVNISA</v>
      </c>
      <c r="G1040" s="26">
        <f>LISTAS[[#This Row],[Precio]]*(1-0.46)</f>
        <v>359.26615800000002</v>
      </c>
      <c r="H1040" s="1">
        <f>+_xlfn.XLOOKUP(LISTAS[[#This Row],[ID]],_01_CODIGOS_Y_COSTOS_xlsm[Producto y N°],_01_CODIGOS_Y_COSTOS_xlsm[COSTO],0,0,1)</f>
        <v>97.949299999999994</v>
      </c>
      <c r="I1040" s="27">
        <f>+IFERROR(LISTAS[[#This Row],[VENTA NETA]]/LISTAS[[#This Row],[COSTO]]-1,0)</f>
        <v>2.6678787699350588</v>
      </c>
      <c r="J1040" s="50" t="str">
        <f>IFERROR(VLOOKUP(LISTAS[[#This Row],[ID]],_01_CODIGOS_Y_COSTOS_xlsm[[Producto y N°]:[CODIGO]],2,0),"")</f>
        <v>222</v>
      </c>
      <c r="O1040" t="s">
        <v>1660</v>
      </c>
      <c r="AB1040" s="12" t="str">
        <f>+LISTAS[[#This Row],[Codigo]]&amp;LISTAS[[#This Row],[Fabrica]]</f>
        <v>222OVNISA</v>
      </c>
      <c r="AC1040" s="13" t="str">
        <f>+LISTAS[[#This Row],[Codigo]]</f>
        <v>222</v>
      </c>
      <c r="AD1040" s="13" t="str">
        <f>+LISTAS[[#This Row],[ID]]</f>
        <v>ORING222</v>
      </c>
      <c r="AH1040" s="36"/>
      <c r="AI1040" s="37">
        <f>+LISTAS[[#This Row],[Precio]]+(LISTAS[[#This Row],[Precio]]*AH1040)</f>
        <v>665.30769999999995</v>
      </c>
      <c r="AJ1040" s="38">
        <f t="shared" si="16"/>
        <v>332.65384999999998</v>
      </c>
      <c r="AL1040" s="35">
        <f>+AJ1040/LISTAS[[#This Row],[COSTO]]-1</f>
        <v>2.396184046236165</v>
      </c>
      <c r="AM1040" t="str">
        <f>+LISTAS[[#This Row],[ID]]</f>
        <v>ORING222</v>
      </c>
      <c r="AO1040" s="43"/>
      <c r="AP1040" s="39">
        <f>LISTAS[[#This Row],[COSTO]]+(LISTAS[[#This Row],[COSTO]]*AO1040)</f>
        <v>97.949299999999994</v>
      </c>
      <c r="AQ1040" s="44">
        <f>IF(AO1040="",0,AP1040/LISTAS[[#This Row],[VENTA NETA]]-1)</f>
        <v>0</v>
      </c>
      <c r="AS1040" s="39">
        <v>145.56200000000001</v>
      </c>
      <c r="AT1040" s="48">
        <f>+LISTAS[[#This Row],[COSTO]]/AS1040-1</f>
        <v>-0.32709567057336397</v>
      </c>
      <c r="BA1040" t="s">
        <v>1452</v>
      </c>
      <c r="BB1040" s="36"/>
    </row>
    <row r="1041" spans="1:54" x14ac:dyDescent="0.35">
      <c r="A1041" s="7" t="s">
        <v>1662</v>
      </c>
      <c r="B1041" t="s">
        <v>1452</v>
      </c>
      <c r="C1041">
        <v>223</v>
      </c>
      <c r="D1041" t="s">
        <v>1663</v>
      </c>
      <c r="E1041" s="2">
        <v>740.95730000000003</v>
      </c>
      <c r="F1041" s="7" t="str">
        <f>+_xlfn.XLOOKUP(LISTAS[[#This Row],[ID]],_01_CODIGOS_Y_COSTOS_xlsm[Producto y N°],_01_CODIGOS_Y_COSTOS_xlsm[FABRICA],"",0,1)</f>
        <v>OVNISA</v>
      </c>
      <c r="G1041" s="26">
        <f>LISTAS[[#This Row],[Precio]]*(1-0.46)</f>
        <v>400.11694200000005</v>
      </c>
      <c r="H1041" s="1">
        <f>+_xlfn.XLOOKUP(LISTAS[[#This Row],[ID]],_01_CODIGOS_Y_COSTOS_xlsm[Producto y N°],_01_CODIGOS_Y_COSTOS_xlsm[COSTO],0,0,1)</f>
        <v>109.1003</v>
      </c>
      <c r="I1041" s="27">
        <f>+IFERROR(LISTAS[[#This Row],[VENTA NETA]]/LISTAS[[#This Row],[COSTO]]-1,0)</f>
        <v>2.667422931009356</v>
      </c>
      <c r="J1041" s="50" t="str">
        <f>IFERROR(VLOOKUP(LISTAS[[#This Row],[ID]],_01_CODIGOS_Y_COSTOS_xlsm[[Producto y N°]:[CODIGO]],2,0),"")</f>
        <v>223</v>
      </c>
      <c r="O1041" t="s">
        <v>1662</v>
      </c>
      <c r="AB1041" s="12" t="str">
        <f>+LISTAS[[#This Row],[Codigo]]&amp;LISTAS[[#This Row],[Fabrica]]</f>
        <v>223OVNISA</v>
      </c>
      <c r="AC1041" s="13" t="str">
        <f>+LISTAS[[#This Row],[Codigo]]</f>
        <v>223</v>
      </c>
      <c r="AD1041" s="13" t="str">
        <f>+LISTAS[[#This Row],[ID]]</f>
        <v>ORING223</v>
      </c>
      <c r="AH1041" s="36"/>
      <c r="AI1041" s="37">
        <f>+LISTAS[[#This Row],[Precio]]+(LISTAS[[#This Row],[Precio]]*AH1041)</f>
        <v>740.95730000000003</v>
      </c>
      <c r="AJ1041" s="38">
        <f t="shared" si="16"/>
        <v>370.47865000000002</v>
      </c>
      <c r="AL1041" s="35">
        <f>+AJ1041/LISTAS[[#This Row],[COSTO]]-1</f>
        <v>2.3957619731568109</v>
      </c>
      <c r="AM1041" t="str">
        <f>+LISTAS[[#This Row],[ID]]</f>
        <v>ORING223</v>
      </c>
      <c r="AO1041" s="43"/>
      <c r="AP1041" s="39">
        <f>LISTAS[[#This Row],[COSTO]]+(LISTAS[[#This Row],[COSTO]]*AO1041)</f>
        <v>109.1003</v>
      </c>
      <c r="AQ1041" s="44">
        <f>IF(AO1041="",0,AP1041/LISTAS[[#This Row],[VENTA NETA]]-1)</f>
        <v>0</v>
      </c>
      <c r="AS1041" s="39">
        <v>162.1317</v>
      </c>
      <c r="AT1041" s="48">
        <f>+LISTAS[[#This Row],[COSTO]]/AS1041-1</f>
        <v>-0.32708841022452728</v>
      </c>
      <c r="BA1041" t="s">
        <v>1452</v>
      </c>
      <c r="BB1041" s="36"/>
    </row>
    <row r="1042" spans="1:54" x14ac:dyDescent="0.35">
      <c r="A1042" s="7" t="s">
        <v>1664</v>
      </c>
      <c r="B1042" t="s">
        <v>1452</v>
      </c>
      <c r="C1042">
        <v>224</v>
      </c>
      <c r="D1042" t="s">
        <v>1665</v>
      </c>
      <c r="E1042" s="2">
        <v>784.51379999999995</v>
      </c>
      <c r="F1042" s="7" t="str">
        <f>+_xlfn.XLOOKUP(LISTAS[[#This Row],[ID]],_01_CODIGOS_Y_COSTOS_xlsm[Producto y N°],_01_CODIGOS_Y_COSTOS_xlsm[FABRICA],"",0,1)</f>
        <v>OVNISA</v>
      </c>
      <c r="G1042" s="26">
        <f>LISTAS[[#This Row],[Precio]]*(1-0.46)</f>
        <v>423.637452</v>
      </c>
      <c r="H1042" s="1">
        <f>+_xlfn.XLOOKUP(LISTAS[[#This Row],[ID]],_01_CODIGOS_Y_COSTOS_xlsm[Producto y N°],_01_CODIGOS_Y_COSTOS_xlsm[COSTO],0,0,1)</f>
        <v>115.5121</v>
      </c>
      <c r="I1042" s="27">
        <f>+IFERROR(LISTAS[[#This Row],[VENTA NETA]]/LISTAS[[#This Row],[COSTO]]-1,0)</f>
        <v>2.6674725158663031</v>
      </c>
      <c r="J1042" s="50" t="str">
        <f>IFERROR(VLOOKUP(LISTAS[[#This Row],[ID]],_01_CODIGOS_Y_COSTOS_xlsm[[Producto y N°]:[CODIGO]],2,0),"")</f>
        <v>224</v>
      </c>
      <c r="O1042" t="s">
        <v>1664</v>
      </c>
      <c r="AB1042" s="12" t="str">
        <f>+LISTAS[[#This Row],[Codigo]]&amp;LISTAS[[#This Row],[Fabrica]]</f>
        <v>224OVNISA</v>
      </c>
      <c r="AC1042" s="13" t="str">
        <f>+LISTAS[[#This Row],[Codigo]]</f>
        <v>224</v>
      </c>
      <c r="AD1042" s="13" t="str">
        <f>+LISTAS[[#This Row],[ID]]</f>
        <v>ORING224</v>
      </c>
      <c r="AH1042" s="36"/>
      <c r="AI1042" s="37">
        <f>+LISTAS[[#This Row],[Precio]]+(LISTAS[[#This Row],[Precio]]*AH1042)</f>
        <v>784.51379999999995</v>
      </c>
      <c r="AJ1042" s="38">
        <f t="shared" si="16"/>
        <v>392.25689999999997</v>
      </c>
      <c r="AL1042" s="35">
        <f>+AJ1042/LISTAS[[#This Row],[COSTO]]-1</f>
        <v>2.3958078850613913</v>
      </c>
      <c r="AM1042" t="str">
        <f>+LISTAS[[#This Row],[ID]]</f>
        <v>ORING224</v>
      </c>
      <c r="AO1042" s="43"/>
      <c r="AP1042" s="39">
        <f>LISTAS[[#This Row],[COSTO]]+(LISTAS[[#This Row],[COSTO]]*AO1042)</f>
        <v>115.5121</v>
      </c>
      <c r="AQ1042" s="44">
        <f>IF(AO1042="",0,AP1042/LISTAS[[#This Row],[VENTA NETA]]-1)</f>
        <v>0</v>
      </c>
      <c r="AS1042" s="39">
        <v>171.6601</v>
      </c>
      <c r="AT1042" s="48">
        <f>+LISTAS[[#This Row],[COSTO]]/AS1042-1</f>
        <v>-0.32708824007442616</v>
      </c>
      <c r="BA1042" t="s">
        <v>1452</v>
      </c>
      <c r="BB1042" s="36"/>
    </row>
    <row r="1043" spans="1:54" x14ac:dyDescent="0.35">
      <c r="A1043" s="7" t="s">
        <v>1666</v>
      </c>
      <c r="B1043" t="s">
        <v>1452</v>
      </c>
      <c r="C1043">
        <v>225</v>
      </c>
      <c r="D1043" t="s">
        <v>1667</v>
      </c>
      <c r="E1043" s="2">
        <v>915.67939999999999</v>
      </c>
      <c r="F1043" s="7" t="str">
        <f>+_xlfn.XLOOKUP(LISTAS[[#This Row],[ID]],_01_CODIGOS_Y_COSTOS_xlsm[Producto y N°],_01_CODIGOS_Y_COSTOS_xlsm[FABRICA],"",0,1)</f>
        <v>OVNISA</v>
      </c>
      <c r="G1043" s="26">
        <f>LISTAS[[#This Row],[Precio]]*(1-0.46)</f>
        <v>494.46687600000001</v>
      </c>
      <c r="H1043" s="1">
        <f>+_xlfn.XLOOKUP(LISTAS[[#This Row],[ID]],_01_CODIGOS_Y_COSTOS_xlsm[Producto y N°],_01_CODIGOS_Y_COSTOS_xlsm[COSTO],0,0,1)</f>
        <v>132.47640000000001</v>
      </c>
      <c r="I1043" s="27">
        <f>+IFERROR(LISTAS[[#This Row],[VENTA NETA]]/LISTAS[[#This Row],[COSTO]]-1,0)</f>
        <v>2.7324902850620938</v>
      </c>
      <c r="J1043" s="50" t="str">
        <f>IFERROR(VLOOKUP(LISTAS[[#This Row],[ID]],_01_CODIGOS_Y_COSTOS_xlsm[[Producto y N°]:[CODIGO]],2,0),"")</f>
        <v>225</v>
      </c>
      <c r="O1043" t="s">
        <v>1666</v>
      </c>
      <c r="AB1043" s="12" t="str">
        <f>+LISTAS[[#This Row],[Codigo]]&amp;LISTAS[[#This Row],[Fabrica]]</f>
        <v>225OVNISA</v>
      </c>
      <c r="AC1043" s="13" t="str">
        <f>+LISTAS[[#This Row],[Codigo]]</f>
        <v>225</v>
      </c>
      <c r="AD1043" s="13" t="str">
        <f>+LISTAS[[#This Row],[ID]]</f>
        <v>ORING225</v>
      </c>
      <c r="AH1043" s="36"/>
      <c r="AI1043" s="37">
        <f>+LISTAS[[#This Row],[Precio]]+(LISTAS[[#This Row],[Precio]]*AH1043)</f>
        <v>915.67939999999999</v>
      </c>
      <c r="AJ1043" s="38">
        <f t="shared" si="16"/>
        <v>457.83969999999999</v>
      </c>
      <c r="AL1043" s="35">
        <f>+AJ1043/LISTAS[[#This Row],[COSTO]]-1</f>
        <v>2.4560095232056423</v>
      </c>
      <c r="AM1043" t="str">
        <f>+LISTAS[[#This Row],[ID]]</f>
        <v>ORING225</v>
      </c>
      <c r="AO1043" s="43"/>
      <c r="AP1043" s="39">
        <f>LISTAS[[#This Row],[COSTO]]+(LISTAS[[#This Row],[COSTO]]*AO1043)</f>
        <v>132.47640000000001</v>
      </c>
      <c r="AQ1043" s="44">
        <f>IF(AO1043="",0,AP1043/LISTAS[[#This Row],[VENTA NETA]]-1)</f>
        <v>0</v>
      </c>
      <c r="AS1043" s="39">
        <v>200.36500000000001</v>
      </c>
      <c r="AT1043" s="48">
        <f>+LISTAS[[#This Row],[COSTO]]/AS1043-1</f>
        <v>-0.33882464502283327</v>
      </c>
      <c r="BA1043" t="s">
        <v>1452</v>
      </c>
      <c r="BB1043" s="36"/>
    </row>
    <row r="1044" spans="1:54" x14ac:dyDescent="0.35">
      <c r="A1044" s="7" t="s">
        <v>1668</v>
      </c>
      <c r="B1044" t="s">
        <v>1452</v>
      </c>
      <c r="C1044">
        <v>226</v>
      </c>
      <c r="D1044" t="s">
        <v>1669</v>
      </c>
      <c r="E1044" s="2">
        <v>940.9289</v>
      </c>
      <c r="F1044" s="7" t="str">
        <f>+_xlfn.XLOOKUP(LISTAS[[#This Row],[ID]],_01_CODIGOS_Y_COSTOS_xlsm[Producto y N°],_01_CODIGOS_Y_COSTOS_xlsm[FABRICA],"",0,1)</f>
        <v>OVNISA</v>
      </c>
      <c r="G1044" s="26">
        <f>LISTAS[[#This Row],[Precio]]*(1-0.46)</f>
        <v>508.10160600000006</v>
      </c>
      <c r="H1044" s="1">
        <f>+_xlfn.XLOOKUP(LISTAS[[#This Row],[ID]],_01_CODIGOS_Y_COSTOS_xlsm[Producto y N°],_01_CODIGOS_Y_COSTOS_xlsm[COSTO],0,0,1)</f>
        <v>138.1968</v>
      </c>
      <c r="I1044" s="27">
        <f>+IFERROR(LISTAS[[#This Row],[VENTA NETA]]/LISTAS[[#This Row],[COSTO]]-1,0)</f>
        <v>2.6766524695217262</v>
      </c>
      <c r="J1044" s="50" t="str">
        <f>IFERROR(VLOOKUP(LISTAS[[#This Row],[ID]],_01_CODIGOS_Y_COSTOS_xlsm[[Producto y N°]:[CODIGO]],2,0),"")</f>
        <v>226</v>
      </c>
      <c r="O1044" t="s">
        <v>1668</v>
      </c>
      <c r="AB1044" s="12" t="str">
        <f>+LISTAS[[#This Row],[Codigo]]&amp;LISTAS[[#This Row],[Fabrica]]</f>
        <v>226OVNISA</v>
      </c>
      <c r="AC1044" s="13" t="str">
        <f>+LISTAS[[#This Row],[Codigo]]</f>
        <v>226</v>
      </c>
      <c r="AD1044" s="13" t="str">
        <f>+LISTAS[[#This Row],[ID]]</f>
        <v>ORING226</v>
      </c>
      <c r="AH1044" s="36"/>
      <c r="AI1044" s="37">
        <f>+LISTAS[[#This Row],[Precio]]+(LISTAS[[#This Row],[Precio]]*AH1044)</f>
        <v>940.9289</v>
      </c>
      <c r="AJ1044" s="38">
        <f t="shared" si="16"/>
        <v>470.46445</v>
      </c>
      <c r="AL1044" s="35">
        <f>+AJ1044/LISTAS[[#This Row],[COSTO]]-1</f>
        <v>2.4043078421497461</v>
      </c>
      <c r="AM1044" t="str">
        <f>+LISTAS[[#This Row],[ID]]</f>
        <v>ORING226</v>
      </c>
      <c r="AO1044" s="43"/>
      <c r="AP1044" s="39">
        <f>LISTAS[[#This Row],[COSTO]]+(LISTAS[[#This Row],[COSTO]]*AO1044)</f>
        <v>138.1968</v>
      </c>
      <c r="AQ1044" s="44">
        <f>IF(AO1044="",0,AP1044/LISTAS[[#This Row],[VENTA NETA]]-1)</f>
        <v>0</v>
      </c>
      <c r="AS1044" s="39">
        <v>205.87819999999999</v>
      </c>
      <c r="AT1044" s="48">
        <f>+LISTAS[[#This Row],[COSTO]]/AS1044-1</f>
        <v>-0.32874485982488677</v>
      </c>
      <c r="BA1044" t="s">
        <v>1452</v>
      </c>
      <c r="BB1044" s="36"/>
    </row>
    <row r="1045" spans="1:54" x14ac:dyDescent="0.35">
      <c r="A1045" s="7" t="s">
        <v>1670</v>
      </c>
      <c r="B1045" t="s">
        <v>1452</v>
      </c>
      <c r="C1045">
        <v>227</v>
      </c>
      <c r="D1045" t="s">
        <v>1671</v>
      </c>
      <c r="E1045" s="2">
        <v>964.0213</v>
      </c>
      <c r="F1045" s="7" t="str">
        <f>+_xlfn.XLOOKUP(LISTAS[[#This Row],[ID]],_01_CODIGOS_Y_COSTOS_xlsm[Producto y N°],_01_CODIGOS_Y_COSTOS_xlsm[FABRICA],"",0,1)</f>
        <v>OVNISA</v>
      </c>
      <c r="G1045" s="26">
        <f>LISTAS[[#This Row],[Precio]]*(1-0.46)</f>
        <v>520.57150200000001</v>
      </c>
      <c r="H1045" s="1">
        <f>+_xlfn.XLOOKUP(LISTAS[[#This Row],[ID]],_01_CODIGOS_Y_COSTOS_xlsm[Producto y N°],_01_CODIGOS_Y_COSTOS_xlsm[COSTO],0,0,1)</f>
        <v>141.9453</v>
      </c>
      <c r="I1045" s="27">
        <f>+IFERROR(LISTAS[[#This Row],[VENTA NETA]]/LISTAS[[#This Row],[COSTO]]-1,0)</f>
        <v>2.6674092203123316</v>
      </c>
      <c r="J1045" s="50" t="str">
        <f>IFERROR(VLOOKUP(LISTAS[[#This Row],[ID]],_01_CODIGOS_Y_COSTOS_xlsm[[Producto y N°]:[CODIGO]],2,0),"")</f>
        <v>227</v>
      </c>
      <c r="O1045" t="s">
        <v>1670</v>
      </c>
      <c r="AB1045" s="12" t="str">
        <f>+LISTAS[[#This Row],[Codigo]]&amp;LISTAS[[#This Row],[Fabrica]]</f>
        <v>227OVNISA</v>
      </c>
      <c r="AC1045" s="13" t="str">
        <f>+LISTAS[[#This Row],[Codigo]]</f>
        <v>227</v>
      </c>
      <c r="AD1045" s="13" t="str">
        <f>+LISTAS[[#This Row],[ID]]</f>
        <v>ORING227</v>
      </c>
      <c r="AH1045" s="36"/>
      <c r="AI1045" s="37">
        <f>+LISTAS[[#This Row],[Precio]]+(LISTAS[[#This Row],[Precio]]*AH1045)</f>
        <v>964.0213</v>
      </c>
      <c r="AJ1045" s="38">
        <f t="shared" si="16"/>
        <v>482.01065</v>
      </c>
      <c r="AL1045" s="35">
        <f>+AJ1045/LISTAS[[#This Row],[COSTO]]-1</f>
        <v>2.3957492780669738</v>
      </c>
      <c r="AM1045" t="str">
        <f>+LISTAS[[#This Row],[ID]]</f>
        <v>ORING227</v>
      </c>
      <c r="AO1045" s="43"/>
      <c r="AP1045" s="39">
        <f>LISTAS[[#This Row],[COSTO]]+(LISTAS[[#This Row],[COSTO]]*AO1045)</f>
        <v>141.9453</v>
      </c>
      <c r="AQ1045" s="44">
        <f>IF(AO1045="",0,AP1045/LISTAS[[#This Row],[VENTA NETA]]-1)</f>
        <v>0</v>
      </c>
      <c r="AS1045" s="39">
        <v>210.94200000000001</v>
      </c>
      <c r="AT1045" s="48">
        <f>+LISTAS[[#This Row],[COSTO]]/AS1045-1</f>
        <v>-0.32708848877890606</v>
      </c>
      <c r="BA1045" t="s">
        <v>1452</v>
      </c>
      <c r="BB1045" s="36"/>
    </row>
    <row r="1046" spans="1:54" x14ac:dyDescent="0.35">
      <c r="A1046" s="7" t="s">
        <v>1672</v>
      </c>
      <c r="B1046" t="s">
        <v>1452</v>
      </c>
      <c r="C1046">
        <v>228</v>
      </c>
      <c r="D1046" t="s">
        <v>1673</v>
      </c>
      <c r="E1046" s="2">
        <v>1077.1031</v>
      </c>
      <c r="F1046" s="7" t="str">
        <f>+_xlfn.XLOOKUP(LISTAS[[#This Row],[ID]],_01_CODIGOS_Y_COSTOS_xlsm[Producto y N°],_01_CODIGOS_Y_COSTOS_xlsm[FABRICA],"",0,1)</f>
        <v>OVNISA</v>
      </c>
      <c r="G1046" s="26">
        <f>LISTAS[[#This Row],[Precio]]*(1-0.46)</f>
        <v>581.63567400000011</v>
      </c>
      <c r="H1046" s="1">
        <f>+_xlfn.XLOOKUP(LISTAS[[#This Row],[ID]],_01_CODIGOS_Y_COSTOS_xlsm[Producto y N°],_01_CODIGOS_Y_COSTOS_xlsm[COSTO],0,0,1)</f>
        <v>158.5805</v>
      </c>
      <c r="I1046" s="27">
        <f>+IFERROR(LISTAS[[#This Row],[VENTA NETA]]/LISTAS[[#This Row],[COSTO]]-1,0)</f>
        <v>2.6677628964469156</v>
      </c>
      <c r="J1046" s="50" t="str">
        <f>IFERROR(VLOOKUP(LISTAS[[#This Row],[ID]],_01_CODIGOS_Y_COSTOS_xlsm[[Producto y N°]:[CODIGO]],2,0),"")</f>
        <v>228</v>
      </c>
      <c r="O1046" t="s">
        <v>1672</v>
      </c>
      <c r="AB1046" s="12" t="str">
        <f>+LISTAS[[#This Row],[Codigo]]&amp;LISTAS[[#This Row],[Fabrica]]</f>
        <v>228OVNISA</v>
      </c>
      <c r="AC1046" s="13" t="str">
        <f>+LISTAS[[#This Row],[Codigo]]</f>
        <v>228</v>
      </c>
      <c r="AD1046" s="13" t="str">
        <f>+LISTAS[[#This Row],[ID]]</f>
        <v>ORING228</v>
      </c>
      <c r="AH1046" s="36"/>
      <c r="AI1046" s="37">
        <f>+LISTAS[[#This Row],[Precio]]+(LISTAS[[#This Row],[Precio]]*AH1046)</f>
        <v>1077.1031</v>
      </c>
      <c r="AJ1046" s="38">
        <f t="shared" si="16"/>
        <v>538.55155000000002</v>
      </c>
      <c r="AL1046" s="35">
        <f>+AJ1046/LISTAS[[#This Row],[COSTO]]-1</f>
        <v>2.3960767559693656</v>
      </c>
      <c r="AM1046" t="str">
        <f>+LISTAS[[#This Row],[ID]]</f>
        <v>ORING228</v>
      </c>
      <c r="AO1046" s="43"/>
      <c r="AP1046" s="39">
        <f>LISTAS[[#This Row],[COSTO]]+(LISTAS[[#This Row],[COSTO]]*AO1046)</f>
        <v>158.5805</v>
      </c>
      <c r="AQ1046" s="44">
        <f>IF(AO1046="",0,AP1046/LISTAS[[#This Row],[VENTA NETA]]-1)</f>
        <v>0</v>
      </c>
      <c r="AS1046" s="39">
        <v>235.6618</v>
      </c>
      <c r="AT1046" s="48">
        <f>+LISTAS[[#This Row],[COSTO]]/AS1046-1</f>
        <v>-0.32708440655210136</v>
      </c>
      <c r="BA1046" t="s">
        <v>1452</v>
      </c>
      <c r="BB1046" s="36"/>
    </row>
    <row r="1047" spans="1:54" x14ac:dyDescent="0.35">
      <c r="A1047" s="7" t="s">
        <v>1674</v>
      </c>
      <c r="B1047" t="s">
        <v>1452</v>
      </c>
      <c r="C1047">
        <v>229</v>
      </c>
      <c r="D1047" t="s">
        <v>1675</v>
      </c>
      <c r="E1047" s="2">
        <v>1111.4689000000001</v>
      </c>
      <c r="F1047" s="7" t="str">
        <f>+_xlfn.XLOOKUP(LISTAS[[#This Row],[ID]],_01_CODIGOS_Y_COSTOS_xlsm[Producto y N°],_01_CODIGOS_Y_COSTOS_xlsm[FABRICA],"",0,1)</f>
        <v>OVNISA</v>
      </c>
      <c r="G1047" s="26">
        <f>LISTAS[[#This Row],[Precio]]*(1-0.46)</f>
        <v>600.19320600000003</v>
      </c>
      <c r="H1047" s="1">
        <f>+_xlfn.XLOOKUP(LISTAS[[#This Row],[ID]],_01_CODIGOS_Y_COSTOS_xlsm[Producto y N°],_01_CODIGOS_Y_COSTOS_xlsm[COSTO],0,0,1)</f>
        <v>163.63939999999999</v>
      </c>
      <c r="I1047" s="27">
        <f>+IFERROR(LISTAS[[#This Row],[VENTA NETA]]/LISTAS[[#This Row],[COSTO]]-1,0)</f>
        <v>2.6677793123172049</v>
      </c>
      <c r="J1047" s="50" t="str">
        <f>IFERROR(VLOOKUP(LISTAS[[#This Row],[ID]],_01_CODIGOS_Y_COSTOS_xlsm[[Producto y N°]:[CODIGO]],2,0),"")</f>
        <v>229</v>
      </c>
      <c r="O1047" t="s">
        <v>1674</v>
      </c>
      <c r="AB1047" s="12" t="str">
        <f>+LISTAS[[#This Row],[Codigo]]&amp;LISTAS[[#This Row],[Fabrica]]</f>
        <v>229OVNISA</v>
      </c>
      <c r="AC1047" s="13" t="str">
        <f>+LISTAS[[#This Row],[Codigo]]</f>
        <v>229</v>
      </c>
      <c r="AD1047" s="13" t="str">
        <f>+LISTAS[[#This Row],[ID]]</f>
        <v>ORING229</v>
      </c>
      <c r="AH1047" s="36"/>
      <c r="AI1047" s="37">
        <f>+LISTAS[[#This Row],[Precio]]+(LISTAS[[#This Row],[Precio]]*AH1047)</f>
        <v>1111.4689000000001</v>
      </c>
      <c r="AJ1047" s="38">
        <f t="shared" si="16"/>
        <v>555.73445000000004</v>
      </c>
      <c r="AL1047" s="35">
        <f>+AJ1047/LISTAS[[#This Row],[COSTO]]-1</f>
        <v>2.3960919558492639</v>
      </c>
      <c r="AM1047" t="str">
        <f>+LISTAS[[#This Row],[ID]]</f>
        <v>ORING229</v>
      </c>
      <c r="AO1047" s="43"/>
      <c r="AP1047" s="39">
        <f>LISTAS[[#This Row],[COSTO]]+(LISTAS[[#This Row],[COSTO]]*AO1047)</f>
        <v>163.63939999999999</v>
      </c>
      <c r="AQ1047" s="44">
        <f>IF(AO1047="",0,AP1047/LISTAS[[#This Row],[VENTA NETA]]-1)</f>
        <v>0</v>
      </c>
      <c r="AS1047" s="39">
        <v>243.18260000000001</v>
      </c>
      <c r="AT1047" s="48">
        <f>+LISTAS[[#This Row],[COSTO]]/AS1047-1</f>
        <v>-0.3270924811232383</v>
      </c>
      <c r="BA1047" t="s">
        <v>1452</v>
      </c>
      <c r="BB1047" s="36"/>
    </row>
    <row r="1048" spans="1:54" x14ac:dyDescent="0.35">
      <c r="A1048" s="7" t="s">
        <v>1676</v>
      </c>
      <c r="B1048" t="s">
        <v>1452</v>
      </c>
      <c r="C1048">
        <v>230</v>
      </c>
      <c r="D1048" t="s">
        <v>1677</v>
      </c>
      <c r="E1048" s="2">
        <v>1188.0193999999999</v>
      </c>
      <c r="F1048" s="7" t="str">
        <f>+_xlfn.XLOOKUP(LISTAS[[#This Row],[ID]],_01_CODIGOS_Y_COSTOS_xlsm[Producto y N°],_01_CODIGOS_Y_COSTOS_xlsm[FABRICA],"",0,1)</f>
        <v>OVNISA</v>
      </c>
      <c r="G1048" s="26">
        <f>LISTAS[[#This Row],[Precio]]*(1-0.46)</f>
        <v>641.53047600000002</v>
      </c>
      <c r="H1048" s="1">
        <f>+_xlfn.XLOOKUP(LISTAS[[#This Row],[ID]],_01_CODIGOS_Y_COSTOS_xlsm[Producto y N°],_01_CODIGOS_Y_COSTOS_xlsm[COSTO],0,0,1)</f>
        <v>174.91159999999999</v>
      </c>
      <c r="I1048" s="27">
        <f>+IFERROR(LISTAS[[#This Row],[VENTA NETA]]/LISTAS[[#This Row],[COSTO]]-1,0)</f>
        <v>2.6677411675383453</v>
      </c>
      <c r="J1048" s="50" t="str">
        <f>IFERROR(VLOOKUP(LISTAS[[#This Row],[ID]],_01_CODIGOS_Y_COSTOS_xlsm[[Producto y N°]:[CODIGO]],2,0),"")</f>
        <v>230</v>
      </c>
      <c r="O1048" t="s">
        <v>1676</v>
      </c>
      <c r="AB1048" s="12" t="str">
        <f>+LISTAS[[#This Row],[Codigo]]&amp;LISTAS[[#This Row],[Fabrica]]</f>
        <v>230OVNISA</v>
      </c>
      <c r="AC1048" s="13" t="str">
        <f>+LISTAS[[#This Row],[Codigo]]</f>
        <v>230</v>
      </c>
      <c r="AD1048" s="13" t="str">
        <f>+LISTAS[[#This Row],[ID]]</f>
        <v>ORING230</v>
      </c>
      <c r="AH1048" s="36"/>
      <c r="AI1048" s="37">
        <f>+LISTAS[[#This Row],[Precio]]+(LISTAS[[#This Row],[Precio]]*AH1048)</f>
        <v>1188.0193999999999</v>
      </c>
      <c r="AJ1048" s="38">
        <f t="shared" si="16"/>
        <v>594.00969999999995</v>
      </c>
      <c r="AL1048" s="35">
        <f>+AJ1048/LISTAS[[#This Row],[COSTO]]-1</f>
        <v>2.3960566366095786</v>
      </c>
      <c r="AM1048" t="str">
        <f>+LISTAS[[#This Row],[ID]]</f>
        <v>ORING230</v>
      </c>
      <c r="AO1048" s="43"/>
      <c r="AP1048" s="39">
        <f>LISTAS[[#This Row],[COSTO]]+(LISTAS[[#This Row],[COSTO]]*AO1048)</f>
        <v>174.91159999999999</v>
      </c>
      <c r="AQ1048" s="44">
        <f>IF(AO1048="",0,AP1048/LISTAS[[#This Row],[VENTA NETA]]-1)</f>
        <v>0</v>
      </c>
      <c r="AS1048" s="39">
        <v>259.93209999999999</v>
      </c>
      <c r="AT1048" s="48">
        <f>+LISTAS[[#This Row],[COSTO]]/AS1048-1</f>
        <v>-0.32708734319462662</v>
      </c>
      <c r="BA1048" t="s">
        <v>1452</v>
      </c>
      <c r="BB1048" s="36"/>
    </row>
    <row r="1049" spans="1:54" x14ac:dyDescent="0.35">
      <c r="A1049" s="7" t="s">
        <v>1678</v>
      </c>
      <c r="B1049" t="s">
        <v>1452</v>
      </c>
      <c r="C1049">
        <v>231</v>
      </c>
      <c r="D1049" t="s">
        <v>1679</v>
      </c>
      <c r="E1049" s="2">
        <v>1225.9721999999999</v>
      </c>
      <c r="F1049" s="7" t="str">
        <f>+_xlfn.XLOOKUP(LISTAS[[#This Row],[ID]],_01_CODIGOS_Y_COSTOS_xlsm[Producto y N°],_01_CODIGOS_Y_COSTOS_xlsm[FABRICA],"",0,1)</f>
        <v>OVNISA</v>
      </c>
      <c r="G1049" s="26">
        <f>LISTAS[[#This Row],[Precio]]*(1-0.46)</f>
        <v>662.02498800000001</v>
      </c>
      <c r="H1049" s="1">
        <f>+_xlfn.XLOOKUP(LISTAS[[#This Row],[ID]],_01_CODIGOS_Y_COSTOS_xlsm[Producto y N°],_01_CODIGOS_Y_COSTOS_xlsm[COSTO],0,0,1)</f>
        <v>180.4966</v>
      </c>
      <c r="I1049" s="27">
        <f>+IFERROR(LISTAS[[#This Row],[VENTA NETA]]/LISTAS[[#This Row],[COSTO]]-1,0)</f>
        <v>2.6677975540813512</v>
      </c>
      <c r="J1049" s="50" t="str">
        <f>IFERROR(VLOOKUP(LISTAS[[#This Row],[ID]],_01_CODIGOS_Y_COSTOS_xlsm[[Producto y N°]:[CODIGO]],2,0),"")</f>
        <v>231</v>
      </c>
      <c r="O1049" t="s">
        <v>1678</v>
      </c>
      <c r="AB1049" s="12" t="str">
        <f>+LISTAS[[#This Row],[Codigo]]&amp;LISTAS[[#This Row],[Fabrica]]</f>
        <v>231OVNISA</v>
      </c>
      <c r="AC1049" s="13" t="str">
        <f>+LISTAS[[#This Row],[Codigo]]</f>
        <v>231</v>
      </c>
      <c r="AD1049" s="13" t="str">
        <f>+LISTAS[[#This Row],[ID]]</f>
        <v>ORING231</v>
      </c>
      <c r="AH1049" s="36"/>
      <c r="AI1049" s="37">
        <f>+LISTAS[[#This Row],[Precio]]+(LISTAS[[#This Row],[Precio]]*AH1049)</f>
        <v>1225.9721999999999</v>
      </c>
      <c r="AJ1049" s="38">
        <f t="shared" si="16"/>
        <v>612.98609999999996</v>
      </c>
      <c r="AL1049" s="35">
        <f>+AJ1049/LISTAS[[#This Row],[COSTO]]-1</f>
        <v>2.3961088463716211</v>
      </c>
      <c r="AM1049" t="str">
        <f>+LISTAS[[#This Row],[ID]]</f>
        <v>ORING231</v>
      </c>
      <c r="AO1049" s="43"/>
      <c r="AP1049" s="39">
        <f>LISTAS[[#This Row],[COSTO]]+(LISTAS[[#This Row],[COSTO]]*AO1049)</f>
        <v>180.4966</v>
      </c>
      <c r="AQ1049" s="44">
        <f>IF(AO1049="",0,AP1049/LISTAS[[#This Row],[VENTA NETA]]-1)</f>
        <v>0</v>
      </c>
      <c r="AS1049" s="39">
        <v>268.23200000000003</v>
      </c>
      <c r="AT1049" s="48">
        <f>+LISTAS[[#This Row],[COSTO]]/AS1049-1</f>
        <v>-0.32708774493721859</v>
      </c>
      <c r="BA1049" t="s">
        <v>1452</v>
      </c>
      <c r="BB1049" s="36"/>
    </row>
    <row r="1050" spans="1:54" x14ac:dyDescent="0.35">
      <c r="A1050" s="7" t="s">
        <v>1680</v>
      </c>
      <c r="B1050" t="s">
        <v>1452</v>
      </c>
      <c r="C1050">
        <v>232</v>
      </c>
      <c r="D1050" t="s">
        <v>1681</v>
      </c>
      <c r="E1050" s="2">
        <v>1264.4128000000001</v>
      </c>
      <c r="F1050" s="7" t="str">
        <f>+_xlfn.XLOOKUP(LISTAS[[#This Row],[ID]],_01_CODIGOS_Y_COSTOS_xlsm[Producto y N°],_01_CODIGOS_Y_COSTOS_xlsm[FABRICA],"",0,1)</f>
        <v>OVNISA</v>
      </c>
      <c r="G1050" s="26">
        <f>LISTAS[[#This Row],[Precio]]*(1-0.46)</f>
        <v>682.78291200000012</v>
      </c>
      <c r="H1050" s="1">
        <f>+_xlfn.XLOOKUP(LISTAS[[#This Row],[ID]],_01_CODIGOS_Y_COSTOS_xlsm[Producto y N°],_01_CODIGOS_Y_COSTOS_xlsm[COSTO],0,0,1)</f>
        <v>186.1619</v>
      </c>
      <c r="I1050" s="27">
        <f>+IFERROR(LISTAS[[#This Row],[VENTA NETA]]/LISTAS[[#This Row],[COSTO]]-1,0)</f>
        <v>2.667683408903756</v>
      </c>
      <c r="J1050" s="50" t="str">
        <f>IFERROR(VLOOKUP(LISTAS[[#This Row],[ID]],_01_CODIGOS_Y_COSTOS_xlsm[[Producto y N°]:[CODIGO]],2,0),"")</f>
        <v>232</v>
      </c>
      <c r="O1050" t="s">
        <v>1680</v>
      </c>
      <c r="AB1050" s="12" t="str">
        <f>+LISTAS[[#This Row],[Codigo]]&amp;LISTAS[[#This Row],[Fabrica]]</f>
        <v>232OVNISA</v>
      </c>
      <c r="AC1050" s="13" t="str">
        <f>+LISTAS[[#This Row],[Codigo]]</f>
        <v>232</v>
      </c>
      <c r="AD1050" s="13" t="str">
        <f>+LISTAS[[#This Row],[ID]]</f>
        <v>ORING232</v>
      </c>
      <c r="AH1050" s="36"/>
      <c r="AI1050" s="37">
        <f>+LISTAS[[#This Row],[Precio]]+(LISTAS[[#This Row],[Precio]]*AH1050)</f>
        <v>1264.4128000000001</v>
      </c>
      <c r="AJ1050" s="38">
        <f t="shared" si="16"/>
        <v>632.20640000000003</v>
      </c>
      <c r="AL1050" s="35">
        <f>+AJ1050/LISTAS[[#This Row],[COSTO]]-1</f>
        <v>2.3960031563923661</v>
      </c>
      <c r="AM1050" t="str">
        <f>+LISTAS[[#This Row],[ID]]</f>
        <v>ORING232</v>
      </c>
      <c r="AO1050" s="43"/>
      <c r="AP1050" s="39">
        <f>LISTAS[[#This Row],[COSTO]]+(LISTAS[[#This Row],[COSTO]]*AO1050)</f>
        <v>186.1619</v>
      </c>
      <c r="AQ1050" s="44">
        <f>IF(AO1050="",0,AP1050/LISTAS[[#This Row],[VENTA NETA]]-1)</f>
        <v>0</v>
      </c>
      <c r="AS1050" s="39">
        <v>276.65170000000001</v>
      </c>
      <c r="AT1050" s="48">
        <f>+LISTAS[[#This Row],[COSTO]]/AS1050-1</f>
        <v>-0.32708926061180899</v>
      </c>
      <c r="BA1050" t="s">
        <v>1452</v>
      </c>
      <c r="BB1050" s="36"/>
    </row>
    <row r="1051" spans="1:54" x14ac:dyDescent="0.35">
      <c r="A1051" s="7" t="s">
        <v>1682</v>
      </c>
      <c r="B1051" t="s">
        <v>1452</v>
      </c>
      <c r="C1051">
        <v>233</v>
      </c>
      <c r="D1051" t="s">
        <v>1683</v>
      </c>
      <c r="E1051" s="2">
        <v>1471.4840999999999</v>
      </c>
      <c r="F1051" s="7" t="str">
        <f>+_xlfn.XLOOKUP(LISTAS[[#This Row],[ID]],_01_CODIGOS_Y_COSTOS_xlsm[Producto y N°],_01_CODIGOS_Y_COSTOS_xlsm[FABRICA],"",0,1)</f>
        <v>OVNISA</v>
      </c>
      <c r="G1051" s="26">
        <f>LISTAS[[#This Row],[Precio]]*(1-0.46)</f>
        <v>794.60141399999998</v>
      </c>
      <c r="H1051" s="1">
        <f>+_xlfn.XLOOKUP(LISTAS[[#This Row],[ID]],_01_CODIGOS_Y_COSTOS_xlsm[Producto y N°],_01_CODIGOS_Y_COSTOS_xlsm[COSTO],0,0,1)</f>
        <v>213.2141</v>
      </c>
      <c r="I1051" s="27">
        <f>+IFERROR(LISTAS[[#This Row],[VENTA NETA]]/LISTAS[[#This Row],[COSTO]]-1,0)</f>
        <v>2.7267770471089858</v>
      </c>
      <c r="J1051" s="50" t="str">
        <f>IFERROR(VLOOKUP(LISTAS[[#This Row],[ID]],_01_CODIGOS_Y_COSTOS_xlsm[[Producto y N°]:[CODIGO]],2,0),"")</f>
        <v>233</v>
      </c>
      <c r="O1051" t="s">
        <v>1682</v>
      </c>
      <c r="AB1051" s="12" t="str">
        <f>+LISTAS[[#This Row],[Codigo]]&amp;LISTAS[[#This Row],[Fabrica]]</f>
        <v>233OVNISA</v>
      </c>
      <c r="AC1051" s="13" t="str">
        <f>+LISTAS[[#This Row],[Codigo]]</f>
        <v>233</v>
      </c>
      <c r="AD1051" s="13" t="str">
        <f>+LISTAS[[#This Row],[ID]]</f>
        <v>ORING233</v>
      </c>
      <c r="AH1051" s="36"/>
      <c r="AI1051" s="37">
        <f>+LISTAS[[#This Row],[Precio]]+(LISTAS[[#This Row],[Precio]]*AH1051)</f>
        <v>1471.4840999999999</v>
      </c>
      <c r="AJ1051" s="38">
        <f t="shared" si="16"/>
        <v>735.74204999999995</v>
      </c>
      <c r="AL1051" s="35">
        <f>+AJ1051/LISTAS[[#This Row],[COSTO]]-1</f>
        <v>2.4507194880638754</v>
      </c>
      <c r="AM1051" t="str">
        <f>+LISTAS[[#This Row],[ID]]</f>
        <v>ORING233</v>
      </c>
      <c r="AO1051" s="43"/>
      <c r="AP1051" s="39">
        <f>LISTAS[[#This Row],[COSTO]]+(LISTAS[[#This Row],[COSTO]]*AO1051)</f>
        <v>213.2141</v>
      </c>
      <c r="AQ1051" s="44">
        <f>IF(AO1051="",0,AP1051/LISTAS[[#This Row],[VENTA NETA]]-1)</f>
        <v>0</v>
      </c>
      <c r="AS1051" s="39">
        <v>321.9563</v>
      </c>
      <c r="AT1051" s="48">
        <f>+LISTAS[[#This Row],[COSTO]]/AS1051-1</f>
        <v>-0.33775453376747089</v>
      </c>
      <c r="BA1051" t="s">
        <v>1452</v>
      </c>
      <c r="BB1051" s="36"/>
    </row>
    <row r="1052" spans="1:54" x14ac:dyDescent="0.35">
      <c r="A1052" s="7" t="s">
        <v>1684</v>
      </c>
      <c r="B1052" t="s">
        <v>1452</v>
      </c>
      <c r="C1052">
        <v>234</v>
      </c>
      <c r="D1052" t="s">
        <v>1685</v>
      </c>
      <c r="E1052" s="2">
        <v>1721.2606000000001</v>
      </c>
      <c r="F1052" s="7" t="str">
        <f>+_xlfn.XLOOKUP(LISTAS[[#This Row],[ID]],_01_CODIGOS_Y_COSTOS_xlsm[Producto y N°],_01_CODIGOS_Y_COSTOS_xlsm[FABRICA],"",0,1)</f>
        <v>OVNISA</v>
      </c>
      <c r="G1052" s="26">
        <f>LISTAS[[#This Row],[Precio]]*(1-0.46)</f>
        <v>929.48072400000012</v>
      </c>
      <c r="H1052" s="1">
        <f>+_xlfn.XLOOKUP(LISTAS[[#This Row],[ID]],_01_CODIGOS_Y_COSTOS_xlsm[Producto y N°],_01_CODIGOS_Y_COSTOS_xlsm[COSTO],0,0,1)</f>
        <v>237.56360000000001</v>
      </c>
      <c r="I1052" s="27">
        <f>+IFERROR(LISTAS[[#This Row],[VENTA NETA]]/LISTAS[[#This Row],[COSTO]]-1,0)</f>
        <v>2.9125553072945523</v>
      </c>
      <c r="J1052" s="50" t="str">
        <f>IFERROR(VLOOKUP(LISTAS[[#This Row],[ID]],_01_CODIGOS_Y_COSTOS_xlsm[[Producto y N°]:[CODIGO]],2,0),"")</f>
        <v>234</v>
      </c>
      <c r="O1052" t="s">
        <v>1684</v>
      </c>
      <c r="AB1052" s="12" t="str">
        <f>+LISTAS[[#This Row],[Codigo]]&amp;LISTAS[[#This Row],[Fabrica]]</f>
        <v>234OVNISA</v>
      </c>
      <c r="AC1052" s="13" t="str">
        <f>+LISTAS[[#This Row],[Codigo]]</f>
        <v>234</v>
      </c>
      <c r="AD1052" s="13" t="str">
        <f>+LISTAS[[#This Row],[ID]]</f>
        <v>ORING234</v>
      </c>
      <c r="AH1052" s="36"/>
      <c r="AI1052" s="37">
        <f>+LISTAS[[#This Row],[Precio]]+(LISTAS[[#This Row],[Precio]]*AH1052)</f>
        <v>1721.2606000000001</v>
      </c>
      <c r="AJ1052" s="38">
        <f t="shared" si="16"/>
        <v>860.63030000000003</v>
      </c>
      <c r="AL1052" s="35">
        <f>+AJ1052/LISTAS[[#This Row],[COSTO]]-1</f>
        <v>2.6227363956431038</v>
      </c>
      <c r="AM1052" t="str">
        <f>+LISTAS[[#This Row],[ID]]</f>
        <v>ORING234</v>
      </c>
      <c r="AO1052" s="43"/>
      <c r="AP1052" s="39">
        <f>LISTAS[[#This Row],[COSTO]]+(LISTAS[[#This Row],[COSTO]]*AO1052)</f>
        <v>237.56360000000001</v>
      </c>
      <c r="AQ1052" s="44">
        <f>IF(AO1052="",0,AP1052/LISTAS[[#This Row],[VENTA NETA]]-1)</f>
        <v>0</v>
      </c>
      <c r="AS1052" s="39">
        <v>376.60950000000003</v>
      </c>
      <c r="AT1052" s="48">
        <f>+LISTAS[[#This Row],[COSTO]]/AS1052-1</f>
        <v>-0.36920444120501472</v>
      </c>
      <c r="BA1052" t="s">
        <v>1452</v>
      </c>
      <c r="BB1052" s="36"/>
    </row>
    <row r="1053" spans="1:54" x14ac:dyDescent="0.35">
      <c r="A1053" s="7" t="s">
        <v>1686</v>
      </c>
      <c r="B1053" t="s">
        <v>1452</v>
      </c>
      <c r="C1053">
        <v>235</v>
      </c>
      <c r="D1053" t="s">
        <v>1687</v>
      </c>
      <c r="E1053" s="2">
        <v>1738.2846999999999</v>
      </c>
      <c r="F1053" s="7" t="str">
        <f>+_xlfn.XLOOKUP(LISTAS[[#This Row],[ID]],_01_CODIGOS_Y_COSTOS_xlsm[Producto y N°],_01_CODIGOS_Y_COSTOS_xlsm[FABRICA],"",0,1)</f>
        <v>OVNISA</v>
      </c>
      <c r="G1053" s="26">
        <f>LISTAS[[#This Row],[Precio]]*(1-0.46)</f>
        <v>938.67373800000007</v>
      </c>
      <c r="H1053" s="1">
        <f>+_xlfn.XLOOKUP(LISTAS[[#This Row],[ID]],_01_CODIGOS_Y_COSTOS_xlsm[Producto y N°],_01_CODIGOS_Y_COSTOS_xlsm[COSTO],0,0,1)</f>
        <v>254.5421</v>
      </c>
      <c r="I1053" s="27">
        <f>+IFERROR(LISTAS[[#This Row],[VENTA NETA]]/LISTAS[[#This Row],[COSTO]]-1,0)</f>
        <v>2.6876954264147268</v>
      </c>
      <c r="J1053" s="50" t="str">
        <f>IFERROR(VLOOKUP(LISTAS[[#This Row],[ID]],_01_CODIGOS_Y_COSTOS_xlsm[[Producto y N°]:[CODIGO]],2,0),"")</f>
        <v>235</v>
      </c>
      <c r="O1053" t="s">
        <v>1686</v>
      </c>
      <c r="AB1053" s="12" t="str">
        <f>+LISTAS[[#This Row],[Codigo]]&amp;LISTAS[[#This Row],[Fabrica]]</f>
        <v>235OVNISA</v>
      </c>
      <c r="AC1053" s="13" t="str">
        <f>+LISTAS[[#This Row],[Codigo]]</f>
        <v>235</v>
      </c>
      <c r="AD1053" s="13" t="str">
        <f>+LISTAS[[#This Row],[ID]]</f>
        <v>ORING235</v>
      </c>
      <c r="AH1053" s="36"/>
      <c r="AI1053" s="37">
        <f>+LISTAS[[#This Row],[Precio]]+(LISTAS[[#This Row],[Precio]]*AH1053)</f>
        <v>1738.2846999999999</v>
      </c>
      <c r="AJ1053" s="38">
        <f t="shared" si="16"/>
        <v>869.14234999999996</v>
      </c>
      <c r="AL1053" s="35">
        <f>+AJ1053/LISTAS[[#This Row],[COSTO]]-1</f>
        <v>2.4145328022358576</v>
      </c>
      <c r="AM1053" t="str">
        <f>+LISTAS[[#This Row],[ID]]</f>
        <v>ORING235</v>
      </c>
      <c r="AO1053" s="43"/>
      <c r="AP1053" s="39">
        <f>LISTAS[[#This Row],[COSTO]]+(LISTAS[[#This Row],[COSTO]]*AO1053)</f>
        <v>254.5421</v>
      </c>
      <c r="AQ1053" s="44">
        <f>IF(AO1053="",0,AP1053/LISTAS[[#This Row],[VENTA NETA]]-1)</f>
        <v>0</v>
      </c>
      <c r="AS1053" s="39">
        <v>392.72969999999998</v>
      </c>
      <c r="AT1053" s="48">
        <f>+LISTAS[[#This Row],[COSTO]]/AS1053-1</f>
        <v>-0.35186439935660574</v>
      </c>
      <c r="BA1053" t="s">
        <v>1452</v>
      </c>
      <c r="BB1053" s="36"/>
    </row>
    <row r="1054" spans="1:54" x14ac:dyDescent="0.35">
      <c r="A1054" s="7" t="s">
        <v>1688</v>
      </c>
      <c r="B1054" t="s">
        <v>1452</v>
      </c>
      <c r="C1054">
        <v>236</v>
      </c>
      <c r="D1054" t="s">
        <v>1689</v>
      </c>
      <c r="E1054" s="2">
        <v>1869.3902</v>
      </c>
      <c r="F1054" s="7" t="str">
        <f>+_xlfn.XLOOKUP(LISTAS[[#This Row],[ID]],_01_CODIGOS_Y_COSTOS_xlsm[Producto y N°],_01_CODIGOS_Y_COSTOS_xlsm[FABRICA],"",0,1)</f>
        <v>OVNISA</v>
      </c>
      <c r="G1054" s="26">
        <f>LISTAS[[#This Row],[Precio]]*(1-0.46)</f>
        <v>1009.4707080000001</v>
      </c>
      <c r="H1054" s="1">
        <f>+_xlfn.XLOOKUP(LISTAS[[#This Row],[ID]],_01_CODIGOS_Y_COSTOS_xlsm[Producto y N°],_01_CODIGOS_Y_COSTOS_xlsm[COSTO],0,0,1)</f>
        <v>260.48450000000003</v>
      </c>
      <c r="I1054" s="27">
        <f>+IFERROR(LISTAS[[#This Row],[VENTA NETA]]/LISTAS[[#This Row],[COSTO]]-1,0)</f>
        <v>2.8753580654511111</v>
      </c>
      <c r="J1054" s="50" t="str">
        <f>IFERROR(VLOOKUP(LISTAS[[#This Row],[ID]],_01_CODIGOS_Y_COSTOS_xlsm[[Producto y N°]:[CODIGO]],2,0),"")</f>
        <v>236</v>
      </c>
      <c r="O1054" t="s">
        <v>1688</v>
      </c>
      <c r="AB1054" s="12" t="str">
        <f>+LISTAS[[#This Row],[Codigo]]&amp;LISTAS[[#This Row],[Fabrica]]</f>
        <v>236OVNISA</v>
      </c>
      <c r="AC1054" s="13" t="str">
        <f>+LISTAS[[#This Row],[Codigo]]</f>
        <v>236</v>
      </c>
      <c r="AD1054" s="13" t="str">
        <f>+LISTAS[[#This Row],[ID]]</f>
        <v>ORING236</v>
      </c>
      <c r="AH1054" s="36"/>
      <c r="AI1054" s="37">
        <f>+LISTAS[[#This Row],[Precio]]+(LISTAS[[#This Row],[Precio]]*AH1054)</f>
        <v>1869.3902</v>
      </c>
      <c r="AJ1054" s="38">
        <f t="shared" si="16"/>
        <v>934.69510000000002</v>
      </c>
      <c r="AL1054" s="35">
        <f>+AJ1054/LISTAS[[#This Row],[COSTO]]-1</f>
        <v>2.5882945050473252</v>
      </c>
      <c r="AM1054" t="str">
        <f>+LISTAS[[#This Row],[ID]]</f>
        <v>ORING236</v>
      </c>
      <c r="AO1054" s="43"/>
      <c r="AP1054" s="39">
        <f>LISTAS[[#This Row],[COSTO]]+(LISTAS[[#This Row],[COSTO]]*AO1054)</f>
        <v>260.48450000000003</v>
      </c>
      <c r="AQ1054" s="44">
        <f>IF(AO1054="",0,AP1054/LISTAS[[#This Row],[VENTA NETA]]-1)</f>
        <v>0</v>
      </c>
      <c r="AS1054" s="39">
        <v>422.36349999999999</v>
      </c>
      <c r="AT1054" s="48">
        <f>+LISTAS[[#This Row],[COSTO]]/AS1054-1</f>
        <v>-0.3832693876246408</v>
      </c>
      <c r="BA1054" t="s">
        <v>1452</v>
      </c>
      <c r="BB1054" s="36"/>
    </row>
    <row r="1055" spans="1:54" x14ac:dyDescent="0.35">
      <c r="A1055" s="7" t="s">
        <v>1690</v>
      </c>
      <c r="B1055" t="s">
        <v>1452</v>
      </c>
      <c r="C1055">
        <v>237</v>
      </c>
      <c r="D1055" t="s">
        <v>1691</v>
      </c>
      <c r="E1055" s="2">
        <v>1965.9905000000001</v>
      </c>
      <c r="F1055" s="7" t="str">
        <f>+_xlfn.XLOOKUP(LISTAS[[#This Row],[ID]],_01_CODIGOS_Y_COSTOS_xlsm[Producto y N°],_01_CODIGOS_Y_COSTOS_xlsm[FABRICA],"",0,1)</f>
        <v>OVNISA</v>
      </c>
      <c r="G1055" s="26">
        <f>LISTAS[[#This Row],[Precio]]*(1-0.46)</f>
        <v>1061.6348700000001</v>
      </c>
      <c r="H1055" s="1">
        <f>+_xlfn.XLOOKUP(LISTAS[[#This Row],[ID]],_01_CODIGOS_Y_COSTOS_xlsm[Producto y N°],_01_CODIGOS_Y_COSTOS_xlsm[COSTO],0,0,1)</f>
        <v>266.51679999999999</v>
      </c>
      <c r="I1055" s="27">
        <f>+IFERROR(LISTAS[[#This Row],[VENTA NETA]]/LISTAS[[#This Row],[COSTO]]-1,0)</f>
        <v>2.9833694161118554</v>
      </c>
      <c r="J1055" s="50" t="str">
        <f>IFERROR(VLOOKUP(LISTAS[[#This Row],[ID]],_01_CODIGOS_Y_COSTOS_xlsm[[Producto y N°]:[CODIGO]],2,0),"")</f>
        <v>237</v>
      </c>
      <c r="O1055" t="s">
        <v>1690</v>
      </c>
      <c r="AB1055" s="12" t="str">
        <f>+LISTAS[[#This Row],[Codigo]]&amp;LISTAS[[#This Row],[Fabrica]]</f>
        <v>237OVNISA</v>
      </c>
      <c r="AC1055" s="13" t="str">
        <f>+LISTAS[[#This Row],[Codigo]]</f>
        <v>237</v>
      </c>
      <c r="AD1055" s="13" t="str">
        <f>+LISTAS[[#This Row],[ID]]</f>
        <v>ORING237</v>
      </c>
      <c r="AH1055" s="36"/>
      <c r="AI1055" s="37">
        <f>+LISTAS[[#This Row],[Precio]]+(LISTAS[[#This Row],[Precio]]*AH1055)</f>
        <v>1965.9905000000001</v>
      </c>
      <c r="AJ1055" s="38">
        <f t="shared" si="16"/>
        <v>982.99525000000006</v>
      </c>
      <c r="AL1055" s="35">
        <f>+AJ1055/LISTAS[[#This Row],[COSTO]]-1</f>
        <v>2.6883050149183845</v>
      </c>
      <c r="AM1055" t="str">
        <f>+LISTAS[[#This Row],[ID]]</f>
        <v>ORING237</v>
      </c>
      <c r="AO1055" s="43"/>
      <c r="AP1055" s="39">
        <f>LISTAS[[#This Row],[COSTO]]+(LISTAS[[#This Row],[COSTO]]*AO1055)</f>
        <v>266.51679999999999</v>
      </c>
      <c r="AQ1055" s="44">
        <f>IF(AO1055="",0,AP1055/LISTAS[[#This Row],[VENTA NETA]]-1)</f>
        <v>0</v>
      </c>
      <c r="AS1055" s="39">
        <v>444.17680000000001</v>
      </c>
      <c r="AT1055" s="48">
        <f>+LISTAS[[#This Row],[COSTO]]/AS1055-1</f>
        <v>-0.3999758654661838</v>
      </c>
      <c r="BA1055" t="s">
        <v>1452</v>
      </c>
      <c r="BB1055" s="36"/>
    </row>
    <row r="1056" spans="1:54" x14ac:dyDescent="0.35">
      <c r="A1056" s="7" t="s">
        <v>1692</v>
      </c>
      <c r="B1056" t="s">
        <v>1452</v>
      </c>
      <c r="C1056">
        <v>238</v>
      </c>
      <c r="D1056" t="s">
        <v>1693</v>
      </c>
      <c r="E1056" s="2">
        <v>2073.2921000000001</v>
      </c>
      <c r="F1056" s="7" t="str">
        <f>+_xlfn.XLOOKUP(LISTAS[[#This Row],[ID]],_01_CODIGOS_Y_COSTOS_xlsm[Producto y N°],_01_CODIGOS_Y_COSTOS_xlsm[FABRICA],"",0,1)</f>
        <v>OVNISA</v>
      </c>
      <c r="G1056" s="26">
        <f>LISTAS[[#This Row],[Precio]]*(1-0.46)</f>
        <v>1119.5777340000002</v>
      </c>
      <c r="H1056" s="1">
        <f>+_xlfn.XLOOKUP(LISTAS[[#This Row],[ID]],_01_CODIGOS_Y_COSTOS_xlsm[Producto y N°],_01_CODIGOS_Y_COSTOS_xlsm[COSTO],0,0,1)</f>
        <v>278.84899999999999</v>
      </c>
      <c r="I1056" s="27">
        <f>+IFERROR(LISTAS[[#This Row],[VENTA NETA]]/LISTAS[[#This Row],[COSTO]]-1,0)</f>
        <v>3.0149964102435378</v>
      </c>
      <c r="J1056" s="50" t="str">
        <f>IFERROR(VLOOKUP(LISTAS[[#This Row],[ID]],_01_CODIGOS_Y_COSTOS_xlsm[[Producto y N°]:[CODIGO]],2,0),"")</f>
        <v>238</v>
      </c>
      <c r="O1056" t="s">
        <v>1692</v>
      </c>
      <c r="AB1056" s="12" t="str">
        <f>+LISTAS[[#This Row],[Codigo]]&amp;LISTAS[[#This Row],[Fabrica]]</f>
        <v>238OVNISA</v>
      </c>
      <c r="AC1056" s="13" t="str">
        <f>+LISTAS[[#This Row],[Codigo]]</f>
        <v>238</v>
      </c>
      <c r="AD1056" s="13" t="str">
        <f>+LISTAS[[#This Row],[ID]]</f>
        <v>ORING238</v>
      </c>
      <c r="AH1056" s="36"/>
      <c r="AI1056" s="37">
        <f>+LISTAS[[#This Row],[Precio]]+(LISTAS[[#This Row],[Precio]]*AH1056)</f>
        <v>2073.2921000000001</v>
      </c>
      <c r="AJ1056" s="38">
        <f t="shared" si="16"/>
        <v>1036.6460500000001</v>
      </c>
      <c r="AL1056" s="35">
        <f>+AJ1056/LISTAS[[#This Row],[COSTO]]-1</f>
        <v>2.7175892687440157</v>
      </c>
      <c r="AM1056" t="str">
        <f>+LISTAS[[#This Row],[ID]]</f>
        <v>ORING238</v>
      </c>
      <c r="AO1056" s="43"/>
      <c r="AP1056" s="39">
        <f>LISTAS[[#This Row],[COSTO]]+(LISTAS[[#This Row],[COSTO]]*AO1056)</f>
        <v>278.84899999999999</v>
      </c>
      <c r="AQ1056" s="44">
        <f>IF(AO1056="",0,AP1056/LISTAS[[#This Row],[VENTA NETA]]-1)</f>
        <v>0</v>
      </c>
      <c r="AS1056" s="39">
        <v>468.41719999999998</v>
      </c>
      <c r="AT1056" s="48">
        <f>+LISTAS[[#This Row],[COSTO]]/AS1056-1</f>
        <v>-0.40469948584296223</v>
      </c>
      <c r="BA1056" t="s">
        <v>1452</v>
      </c>
      <c r="BB1056" s="36"/>
    </row>
    <row r="1057" spans="1:54" x14ac:dyDescent="0.35">
      <c r="A1057" s="7" t="s">
        <v>1694</v>
      </c>
      <c r="B1057" t="s">
        <v>1452</v>
      </c>
      <c r="C1057">
        <v>239</v>
      </c>
      <c r="D1057" t="s">
        <v>1695</v>
      </c>
      <c r="E1057" s="2">
        <v>2194.2006000000001</v>
      </c>
      <c r="F1057" s="7" t="str">
        <f>+_xlfn.XLOOKUP(LISTAS[[#This Row],[ID]],_01_CODIGOS_Y_COSTOS_xlsm[Producto y N°],_01_CODIGOS_Y_COSTOS_xlsm[FABRICA],"",0,1)</f>
        <v>OVNISA</v>
      </c>
      <c r="G1057" s="26">
        <f>LISTAS[[#This Row],[Precio]]*(1-0.46)</f>
        <v>1184.8683240000003</v>
      </c>
      <c r="H1057" s="1">
        <f>+_xlfn.XLOOKUP(LISTAS[[#This Row],[ID]],_01_CODIGOS_Y_COSTOS_xlsm[Producto y N°],_01_CODIGOS_Y_COSTOS_xlsm[COSTO],0,0,1)</f>
        <v>290.1087</v>
      </c>
      <c r="I1057" s="27">
        <f>+IFERROR(LISTAS[[#This Row],[VENTA NETA]]/LISTAS[[#This Row],[COSTO]]-1,0)</f>
        <v>3.0842219623196421</v>
      </c>
      <c r="J1057" s="50" t="str">
        <f>IFERROR(VLOOKUP(LISTAS[[#This Row],[ID]],_01_CODIGOS_Y_COSTOS_xlsm[[Producto y N°]:[CODIGO]],2,0),"")</f>
        <v>239</v>
      </c>
      <c r="O1057" t="s">
        <v>1694</v>
      </c>
      <c r="AB1057" s="12" t="str">
        <f>+LISTAS[[#This Row],[Codigo]]&amp;LISTAS[[#This Row],[Fabrica]]</f>
        <v>239OVNISA</v>
      </c>
      <c r="AC1057" s="13" t="str">
        <f>+LISTAS[[#This Row],[Codigo]]</f>
        <v>239</v>
      </c>
      <c r="AD1057" s="13" t="str">
        <f>+LISTAS[[#This Row],[ID]]</f>
        <v>ORING239</v>
      </c>
      <c r="AH1057" s="36"/>
      <c r="AI1057" s="37">
        <f>+LISTAS[[#This Row],[Precio]]+(LISTAS[[#This Row],[Precio]]*AH1057)</f>
        <v>2194.2006000000001</v>
      </c>
      <c r="AJ1057" s="38">
        <f t="shared" si="16"/>
        <v>1097.1003000000001</v>
      </c>
      <c r="AL1057" s="35">
        <f>+AJ1057/LISTAS[[#This Row],[COSTO]]-1</f>
        <v>2.7816870021478159</v>
      </c>
      <c r="AM1057" t="str">
        <f>+LISTAS[[#This Row],[ID]]</f>
        <v>ORING239</v>
      </c>
      <c r="AO1057" s="43"/>
      <c r="AP1057" s="39">
        <f>LISTAS[[#This Row],[COSTO]]+(LISTAS[[#This Row],[COSTO]]*AO1057)</f>
        <v>290.1087</v>
      </c>
      <c r="AQ1057" s="44">
        <f>IF(AO1057="",0,AP1057/LISTAS[[#This Row],[VENTA NETA]]-1)</f>
        <v>0</v>
      </c>
      <c r="AS1057" s="39">
        <v>495.74380000000002</v>
      </c>
      <c r="AT1057" s="48">
        <f>+LISTAS[[#This Row],[COSTO]]/AS1057-1</f>
        <v>-0.41480115333767165</v>
      </c>
      <c r="BA1057" t="s">
        <v>1452</v>
      </c>
      <c r="BB1057" s="36"/>
    </row>
    <row r="1058" spans="1:54" x14ac:dyDescent="0.35">
      <c r="A1058" s="7" t="s">
        <v>1696</v>
      </c>
      <c r="B1058" t="s">
        <v>1452</v>
      </c>
      <c r="C1058">
        <v>240</v>
      </c>
      <c r="D1058" t="s">
        <v>1697</v>
      </c>
      <c r="E1058" s="2">
        <v>2216.5556999999999</v>
      </c>
      <c r="F1058" s="7" t="str">
        <f>+_xlfn.XLOOKUP(LISTAS[[#This Row],[ID]],_01_CODIGOS_Y_COSTOS_xlsm[Producto y N°],_01_CODIGOS_Y_COSTOS_xlsm[FABRICA],"",0,1)</f>
        <v>OVNISA</v>
      </c>
      <c r="G1058" s="26">
        <f>LISTAS[[#This Row],[Precio]]*(1-0.46)</f>
        <v>1196.9400780000001</v>
      </c>
      <c r="H1058" s="1">
        <f>+_xlfn.XLOOKUP(LISTAS[[#This Row],[ID]],_01_CODIGOS_Y_COSTOS_xlsm[Producto y N°],_01_CODIGOS_Y_COSTOS_xlsm[COSTO],0,0,1)</f>
        <v>308.38189999999997</v>
      </c>
      <c r="I1058" s="27">
        <f>+IFERROR(LISTAS[[#This Row],[VENTA NETA]]/LISTAS[[#This Row],[COSTO]]-1,0)</f>
        <v>2.8813564544482029</v>
      </c>
      <c r="J1058" s="50" t="str">
        <f>IFERROR(VLOOKUP(LISTAS[[#This Row],[ID]],_01_CODIGOS_Y_COSTOS_xlsm[[Producto y N°]:[CODIGO]],2,0),"")</f>
        <v>240</v>
      </c>
      <c r="O1058" t="s">
        <v>1696</v>
      </c>
      <c r="AB1058" s="12" t="str">
        <f>+LISTAS[[#This Row],[Codigo]]&amp;LISTAS[[#This Row],[Fabrica]]</f>
        <v>240OVNISA</v>
      </c>
      <c r="AC1058" s="13" t="str">
        <f>+LISTAS[[#This Row],[Codigo]]</f>
        <v>240</v>
      </c>
      <c r="AD1058" s="13" t="str">
        <f>+LISTAS[[#This Row],[ID]]</f>
        <v>ORING240</v>
      </c>
      <c r="AH1058" s="36"/>
      <c r="AI1058" s="37">
        <f>+LISTAS[[#This Row],[Precio]]+(LISTAS[[#This Row],[Precio]]*AH1058)</f>
        <v>2216.5556999999999</v>
      </c>
      <c r="AJ1058" s="38">
        <f t="shared" si="16"/>
        <v>1108.2778499999999</v>
      </c>
      <c r="AL1058" s="35">
        <f>+AJ1058/LISTAS[[#This Row],[COSTO]]-1</f>
        <v>2.5938485689335207</v>
      </c>
      <c r="AM1058" t="str">
        <f>+LISTAS[[#This Row],[ID]]</f>
        <v>ORING240</v>
      </c>
      <c r="AO1058" s="43"/>
      <c r="AP1058" s="39">
        <f>LISTAS[[#This Row],[COSTO]]+(LISTAS[[#This Row],[COSTO]]*AO1058)</f>
        <v>308.38189999999997</v>
      </c>
      <c r="AQ1058" s="44">
        <f>IF(AO1058="",0,AP1058/LISTAS[[#This Row],[VENTA NETA]]-1)</f>
        <v>0</v>
      </c>
      <c r="AS1058" s="39">
        <v>500.80759999999998</v>
      </c>
      <c r="AT1058" s="48">
        <f>+LISTAS[[#This Row],[COSTO]]/AS1058-1</f>
        <v>-0.3842307904273019</v>
      </c>
      <c r="BA1058" t="s">
        <v>1452</v>
      </c>
      <c r="BB1058" s="36"/>
    </row>
    <row r="1059" spans="1:54" x14ac:dyDescent="0.35">
      <c r="A1059" s="7" t="s">
        <v>1698</v>
      </c>
      <c r="B1059" t="s">
        <v>1452</v>
      </c>
      <c r="C1059">
        <v>309</v>
      </c>
      <c r="D1059" t="s">
        <v>6680</v>
      </c>
      <c r="E1059" s="2">
        <v>437.83010000000002</v>
      </c>
      <c r="F1059" s="7" t="str">
        <f>+_xlfn.XLOOKUP(LISTAS[[#This Row],[ID]],_01_CODIGOS_Y_COSTOS_xlsm[Producto y N°],_01_CODIGOS_Y_COSTOS_xlsm[FABRICA],"",0,1)</f>
        <v>OVNISA</v>
      </c>
      <c r="G1059" s="26">
        <f>LISTAS[[#This Row],[Precio]]*(1-0.46)</f>
        <v>236.42825400000004</v>
      </c>
      <c r="H1059" s="1">
        <f>+_xlfn.XLOOKUP(LISTAS[[#This Row],[ID]],_01_CODIGOS_Y_COSTOS_xlsm[Producto y N°],_01_CODIGOS_Y_COSTOS_xlsm[COSTO],0,0,1)</f>
        <v>64.459999999999994</v>
      </c>
      <c r="I1059" s="27">
        <f>+IFERROR(LISTAS[[#This Row],[VENTA NETA]]/LISTAS[[#This Row],[COSTO]]-1,0)</f>
        <v>2.6678289481849218</v>
      </c>
      <c r="J1059" s="50" t="str">
        <f>IFERROR(VLOOKUP(LISTAS[[#This Row],[ID]],_01_CODIGOS_Y_COSTOS_xlsm[[Producto y N°]:[CODIGO]],2,0),"")</f>
        <v>309</v>
      </c>
      <c r="O1059" t="s">
        <v>1698</v>
      </c>
      <c r="AB1059" s="12" t="str">
        <f>+LISTAS[[#This Row],[Codigo]]&amp;LISTAS[[#This Row],[Fabrica]]</f>
        <v>309OVNISA</v>
      </c>
      <c r="AC1059" s="13" t="str">
        <f>+LISTAS[[#This Row],[Codigo]]</f>
        <v>309</v>
      </c>
      <c r="AD1059" s="13" t="str">
        <f>+LISTAS[[#This Row],[ID]]</f>
        <v>ORING309</v>
      </c>
      <c r="AH1059" s="36"/>
      <c r="AI1059" s="37">
        <f>+LISTAS[[#This Row],[Precio]]+(LISTAS[[#This Row],[Precio]]*AH1059)</f>
        <v>437.83010000000002</v>
      </c>
      <c r="AJ1059" s="38">
        <f t="shared" si="16"/>
        <v>218.91505000000001</v>
      </c>
      <c r="AL1059" s="35">
        <f>+AJ1059/LISTAS[[#This Row],[COSTO]]-1</f>
        <v>2.3961379149860385</v>
      </c>
      <c r="AM1059" t="str">
        <f>+LISTAS[[#This Row],[ID]]</f>
        <v>ORING309</v>
      </c>
      <c r="AO1059" s="43"/>
      <c r="AP1059" s="39">
        <f>LISTAS[[#This Row],[COSTO]]+(LISTAS[[#This Row],[COSTO]]*AO1059)</f>
        <v>64.459999999999994</v>
      </c>
      <c r="AQ1059" s="44">
        <f>IF(AO1059="",0,AP1059/LISTAS[[#This Row],[VENTA NETA]]-1)</f>
        <v>0</v>
      </c>
      <c r="AS1059" s="39">
        <v>95.792900000000003</v>
      </c>
      <c r="AT1059" s="48">
        <f>+LISTAS[[#This Row],[COSTO]]/AS1059-1</f>
        <v>-0.32709000353888451</v>
      </c>
      <c r="BA1059" t="s">
        <v>1452</v>
      </c>
      <c r="BB1059" s="36"/>
    </row>
    <row r="1060" spans="1:54" x14ac:dyDescent="0.35">
      <c r="A1060" s="7" t="s">
        <v>1700</v>
      </c>
      <c r="B1060" t="s">
        <v>1452</v>
      </c>
      <c r="C1060">
        <v>310</v>
      </c>
      <c r="D1060" t="s">
        <v>6681</v>
      </c>
      <c r="E1060" s="2">
        <v>479.26260000000002</v>
      </c>
      <c r="F1060" s="7" t="str">
        <f>+_xlfn.XLOOKUP(LISTAS[[#This Row],[ID]],_01_CODIGOS_Y_COSTOS_xlsm[Producto y N°],_01_CODIGOS_Y_COSTOS_xlsm[FABRICA],"",0,1)</f>
        <v>OVNISA</v>
      </c>
      <c r="G1060" s="26">
        <f>LISTAS[[#This Row],[Precio]]*(1-0.46)</f>
        <v>258.801804</v>
      </c>
      <c r="H1060" s="1">
        <f>+_xlfn.XLOOKUP(LISTAS[[#This Row],[ID]],_01_CODIGOS_Y_COSTOS_xlsm[Producto y N°],_01_CODIGOS_Y_COSTOS_xlsm[COSTO],0,0,1)</f>
        <v>70.569500000000005</v>
      </c>
      <c r="I1060" s="27">
        <f>+IFERROR(LISTAS[[#This Row],[VENTA NETA]]/LISTAS[[#This Row],[COSTO]]-1,0)</f>
        <v>2.6673322611043013</v>
      </c>
      <c r="J1060" s="50" t="str">
        <f>IFERROR(VLOOKUP(LISTAS[[#This Row],[ID]],_01_CODIGOS_Y_COSTOS_xlsm[[Producto y N°]:[CODIGO]],2,0),"")</f>
        <v>310</v>
      </c>
      <c r="O1060" t="s">
        <v>1700</v>
      </c>
      <c r="AB1060" s="12" t="str">
        <f>+LISTAS[[#This Row],[Codigo]]&amp;LISTAS[[#This Row],[Fabrica]]</f>
        <v>310OVNISA</v>
      </c>
      <c r="AC1060" s="13" t="str">
        <f>+LISTAS[[#This Row],[Codigo]]</f>
        <v>310</v>
      </c>
      <c r="AD1060" s="13" t="str">
        <f>+LISTAS[[#This Row],[ID]]</f>
        <v>ORING310</v>
      </c>
      <c r="AH1060" s="36"/>
      <c r="AI1060" s="37">
        <f>+LISTAS[[#This Row],[Precio]]+(LISTAS[[#This Row],[Precio]]*AH1060)</f>
        <v>479.26260000000002</v>
      </c>
      <c r="AJ1060" s="38">
        <f t="shared" si="16"/>
        <v>239.63130000000001</v>
      </c>
      <c r="AL1060" s="35">
        <f>+AJ1060/LISTAS[[#This Row],[COSTO]]-1</f>
        <v>2.3956780195410197</v>
      </c>
      <c r="AM1060" t="str">
        <f>+LISTAS[[#This Row],[ID]]</f>
        <v>ORING310</v>
      </c>
      <c r="AO1060" s="43"/>
      <c r="AP1060" s="39">
        <f>LISTAS[[#This Row],[COSTO]]+(LISTAS[[#This Row],[COSTO]]*AO1060)</f>
        <v>70.569500000000005</v>
      </c>
      <c r="AQ1060" s="44">
        <f>IF(AO1060="",0,AP1060/LISTAS[[#This Row],[VENTA NETA]]-1)</f>
        <v>0</v>
      </c>
      <c r="AS1060" s="39">
        <v>104.87179999999999</v>
      </c>
      <c r="AT1060" s="48">
        <f>+LISTAS[[#This Row],[COSTO]]/AS1060-1</f>
        <v>-0.327087930215749</v>
      </c>
      <c r="BA1060" t="s">
        <v>1452</v>
      </c>
      <c r="BB1060" s="36"/>
    </row>
    <row r="1061" spans="1:54" x14ac:dyDescent="0.35">
      <c r="A1061" s="7" t="s">
        <v>1701</v>
      </c>
      <c r="B1061" t="s">
        <v>1452</v>
      </c>
      <c r="C1061">
        <v>311</v>
      </c>
      <c r="D1061" t="s">
        <v>6682</v>
      </c>
      <c r="E1061" s="2">
        <v>524.91840000000002</v>
      </c>
      <c r="F1061" s="7" t="str">
        <f>+_xlfn.XLOOKUP(LISTAS[[#This Row],[ID]],_01_CODIGOS_Y_COSTOS_xlsm[Producto y N°],_01_CODIGOS_Y_COSTOS_xlsm[FABRICA],"",0,1)</f>
        <v>OVNISA</v>
      </c>
      <c r="G1061" s="26">
        <f>LISTAS[[#This Row],[Precio]]*(1-0.46)</f>
        <v>283.45593600000001</v>
      </c>
      <c r="H1061" s="1">
        <f>+_xlfn.XLOOKUP(LISTAS[[#This Row],[ID]],_01_CODIGOS_Y_COSTOS_xlsm[Producto y N°],_01_CODIGOS_Y_COSTOS_xlsm[COSTO],0,0,1)</f>
        <v>77.283699999999996</v>
      </c>
      <c r="I1061" s="27">
        <f>+IFERROR(LISTAS[[#This Row],[VENTA NETA]]/LISTAS[[#This Row],[COSTO]]-1,0)</f>
        <v>2.6677324714008259</v>
      </c>
      <c r="J1061" s="50" t="str">
        <f>IFERROR(VLOOKUP(LISTAS[[#This Row],[ID]],_01_CODIGOS_Y_COSTOS_xlsm[[Producto y N°]:[CODIGO]],2,0),"")</f>
        <v>311</v>
      </c>
      <c r="O1061" t="s">
        <v>1701</v>
      </c>
      <c r="AB1061" s="12" t="str">
        <f>+LISTAS[[#This Row],[Codigo]]&amp;LISTAS[[#This Row],[Fabrica]]</f>
        <v>311OVNISA</v>
      </c>
      <c r="AC1061" s="13" t="str">
        <f>+LISTAS[[#This Row],[Codigo]]</f>
        <v>311</v>
      </c>
      <c r="AD1061" s="13" t="str">
        <f>+LISTAS[[#This Row],[ID]]</f>
        <v>ORING311</v>
      </c>
      <c r="AH1061" s="36"/>
      <c r="AI1061" s="37">
        <f>+LISTAS[[#This Row],[Precio]]+(LISTAS[[#This Row],[Precio]]*AH1061)</f>
        <v>524.91840000000002</v>
      </c>
      <c r="AJ1061" s="38">
        <f t="shared" si="16"/>
        <v>262.45920000000001</v>
      </c>
      <c r="AL1061" s="35">
        <f>+AJ1061/LISTAS[[#This Row],[COSTO]]-1</f>
        <v>2.3960485846303947</v>
      </c>
      <c r="AM1061" t="str">
        <f>+LISTAS[[#This Row],[ID]]</f>
        <v>ORING311</v>
      </c>
      <c r="AO1061" s="43"/>
      <c r="AP1061" s="39">
        <f>LISTAS[[#This Row],[COSTO]]+(LISTAS[[#This Row],[COSTO]]*AO1061)</f>
        <v>77.283699999999996</v>
      </c>
      <c r="AQ1061" s="44">
        <f>IF(AO1061="",0,AP1061/LISTAS[[#This Row],[VENTA NETA]]-1)</f>
        <v>0</v>
      </c>
      <c r="AS1061" s="39">
        <v>114.8496</v>
      </c>
      <c r="AT1061" s="48">
        <f>+LISTAS[[#This Row],[COSTO]]/AS1061-1</f>
        <v>-0.32708777392346167</v>
      </c>
      <c r="BA1061" t="s">
        <v>1452</v>
      </c>
      <c r="BB1061" s="36"/>
    </row>
    <row r="1062" spans="1:54" x14ac:dyDescent="0.35">
      <c r="A1062" s="7" t="s">
        <v>1702</v>
      </c>
      <c r="B1062" t="s">
        <v>1452</v>
      </c>
      <c r="C1062">
        <v>312</v>
      </c>
      <c r="D1062" t="s">
        <v>6683</v>
      </c>
      <c r="E1062" s="2">
        <v>563.5077</v>
      </c>
      <c r="F1062" s="7" t="str">
        <f>+_xlfn.XLOOKUP(LISTAS[[#This Row],[ID]],_01_CODIGOS_Y_COSTOS_xlsm[Producto y N°],_01_CODIGOS_Y_COSTOS_xlsm[FABRICA],"",0,1)</f>
        <v>OVNISA</v>
      </c>
      <c r="G1062" s="26">
        <f>LISTAS[[#This Row],[Precio]]*(1-0.46)</f>
        <v>304.29415800000004</v>
      </c>
      <c r="H1062" s="1">
        <f>+_xlfn.XLOOKUP(LISTAS[[#This Row],[ID]],_01_CODIGOS_Y_COSTOS_xlsm[Producto y N°],_01_CODIGOS_Y_COSTOS_xlsm[COSTO],0,0,1)</f>
        <v>82.969399999999993</v>
      </c>
      <c r="I1062" s="27">
        <f>+IFERROR(LISTAS[[#This Row],[VENTA NETA]]/LISTAS[[#This Row],[COSTO]]-1,0)</f>
        <v>2.6675468064129673</v>
      </c>
      <c r="J1062" s="50" t="str">
        <f>IFERROR(VLOOKUP(LISTAS[[#This Row],[ID]],_01_CODIGOS_Y_COSTOS_xlsm[[Producto y N°]:[CODIGO]],2,0),"")</f>
        <v>312</v>
      </c>
      <c r="O1062" t="s">
        <v>1702</v>
      </c>
      <c r="AB1062" s="12" t="str">
        <f>+LISTAS[[#This Row],[Codigo]]&amp;LISTAS[[#This Row],[Fabrica]]</f>
        <v>312OVNISA</v>
      </c>
      <c r="AC1062" s="13" t="str">
        <f>+LISTAS[[#This Row],[Codigo]]</f>
        <v>312</v>
      </c>
      <c r="AD1062" s="13" t="str">
        <f>+LISTAS[[#This Row],[ID]]</f>
        <v>ORING312</v>
      </c>
      <c r="AH1062" s="36"/>
      <c r="AI1062" s="37">
        <f>+LISTAS[[#This Row],[Precio]]+(LISTAS[[#This Row],[Precio]]*AH1062)</f>
        <v>563.5077</v>
      </c>
      <c r="AJ1062" s="38">
        <f t="shared" si="16"/>
        <v>281.75385</v>
      </c>
      <c r="AL1062" s="35">
        <f>+AJ1062/LISTAS[[#This Row],[COSTO]]-1</f>
        <v>2.395876672604599</v>
      </c>
      <c r="AM1062" t="str">
        <f>+LISTAS[[#This Row],[ID]]</f>
        <v>ORING312</v>
      </c>
      <c r="AO1062" s="43"/>
      <c r="AP1062" s="39">
        <f>LISTAS[[#This Row],[COSTO]]+(LISTAS[[#This Row],[COSTO]]*AO1062)</f>
        <v>82.969399999999993</v>
      </c>
      <c r="AQ1062" s="44">
        <f>IF(AO1062="",0,AP1062/LISTAS[[#This Row],[VENTA NETA]]-1)</f>
        <v>0</v>
      </c>
      <c r="AS1062" s="39">
        <v>123.2992</v>
      </c>
      <c r="AT1062" s="48">
        <f>+LISTAS[[#This Row],[COSTO]]/AS1062-1</f>
        <v>-0.32708890244218947</v>
      </c>
      <c r="BA1062" t="s">
        <v>1452</v>
      </c>
      <c r="BB1062" s="36"/>
    </row>
    <row r="1063" spans="1:54" x14ac:dyDescent="0.35">
      <c r="A1063" s="7" t="s">
        <v>1703</v>
      </c>
      <c r="B1063" t="s">
        <v>1452</v>
      </c>
      <c r="C1063">
        <v>313</v>
      </c>
      <c r="D1063" t="s">
        <v>6684</v>
      </c>
      <c r="E1063" s="2">
        <v>613.22990000000004</v>
      </c>
      <c r="F1063" s="7" t="str">
        <f>+_xlfn.XLOOKUP(LISTAS[[#This Row],[ID]],_01_CODIGOS_Y_COSTOS_xlsm[Producto y N°],_01_CODIGOS_Y_COSTOS_xlsm[FABRICA],"",0,1)</f>
        <v>OVNISA</v>
      </c>
      <c r="G1063" s="26">
        <f>LISTAS[[#This Row],[Precio]]*(1-0.46)</f>
        <v>331.14414600000003</v>
      </c>
      <c r="H1063" s="1">
        <f>+_xlfn.XLOOKUP(LISTAS[[#This Row],[ID]],_01_CODIGOS_Y_COSTOS_xlsm[Producto y N°],_01_CODIGOS_Y_COSTOS_xlsm[COSTO],0,0,1)</f>
        <v>90.288499999999999</v>
      </c>
      <c r="I1063" s="27">
        <f>+IFERROR(LISTAS[[#This Row],[VENTA NETA]]/LISTAS[[#This Row],[COSTO]]-1,0)</f>
        <v>2.6676226318966427</v>
      </c>
      <c r="J1063" s="50" t="str">
        <f>IFERROR(VLOOKUP(LISTAS[[#This Row],[ID]],_01_CODIGOS_Y_COSTOS_xlsm[[Producto y N°]:[CODIGO]],2,0),"")</f>
        <v>313</v>
      </c>
      <c r="O1063" t="s">
        <v>1703</v>
      </c>
      <c r="AB1063" s="12" t="str">
        <f>+LISTAS[[#This Row],[Codigo]]&amp;LISTAS[[#This Row],[Fabrica]]</f>
        <v>313OVNISA</v>
      </c>
      <c r="AC1063" s="13" t="str">
        <f>+LISTAS[[#This Row],[Codigo]]</f>
        <v>313</v>
      </c>
      <c r="AD1063" s="13" t="str">
        <f>+LISTAS[[#This Row],[ID]]</f>
        <v>ORING313</v>
      </c>
      <c r="AH1063" s="36"/>
      <c r="AI1063" s="37">
        <f>+LISTAS[[#This Row],[Precio]]+(LISTAS[[#This Row],[Precio]]*AH1063)</f>
        <v>613.22990000000004</v>
      </c>
      <c r="AJ1063" s="38">
        <f t="shared" si="16"/>
        <v>306.61495000000002</v>
      </c>
      <c r="AL1063" s="35">
        <f>+AJ1063/LISTAS[[#This Row],[COSTO]]-1</f>
        <v>2.3959468813857803</v>
      </c>
      <c r="AM1063" t="str">
        <f>+LISTAS[[#This Row],[ID]]</f>
        <v>ORING313</v>
      </c>
      <c r="AO1063" s="43"/>
      <c r="AP1063" s="39">
        <f>LISTAS[[#This Row],[COSTO]]+(LISTAS[[#This Row],[COSTO]]*AO1063)</f>
        <v>90.288499999999999</v>
      </c>
      <c r="AQ1063" s="44">
        <f>IF(AO1063="",0,AP1063/LISTAS[[#This Row],[VENTA NETA]]-1)</f>
        <v>0</v>
      </c>
      <c r="AS1063" s="39">
        <v>134.17590000000001</v>
      </c>
      <c r="AT1063" s="48">
        <f>+LISTAS[[#This Row],[COSTO]]/AS1063-1</f>
        <v>-0.32708854570753776</v>
      </c>
      <c r="BA1063" t="s">
        <v>1452</v>
      </c>
      <c r="BB1063" s="36"/>
    </row>
    <row r="1064" spans="1:54" x14ac:dyDescent="0.35">
      <c r="A1064" s="7" t="s">
        <v>1704</v>
      </c>
      <c r="B1064" t="s">
        <v>1452</v>
      </c>
      <c r="C1064">
        <v>314</v>
      </c>
      <c r="D1064" t="s">
        <v>6685</v>
      </c>
      <c r="E1064" s="2">
        <v>655.40620000000001</v>
      </c>
      <c r="F1064" s="7" t="str">
        <f>+_xlfn.XLOOKUP(LISTAS[[#This Row],[ID]],_01_CODIGOS_Y_COSTOS_xlsm[Producto y N°],_01_CODIGOS_Y_COSTOS_xlsm[FABRICA],"",0,1)</f>
        <v>OVNISA</v>
      </c>
      <c r="G1064" s="26">
        <f>LISTAS[[#This Row],[Precio]]*(1-0.46)</f>
        <v>353.91934800000001</v>
      </c>
      <c r="H1064" s="1">
        <f>+_xlfn.XLOOKUP(LISTAS[[#This Row],[ID]],_01_CODIGOS_Y_COSTOS_xlsm[Producto y N°],_01_CODIGOS_Y_COSTOS_xlsm[COSTO],0,0,1)</f>
        <v>96.498699999999999</v>
      </c>
      <c r="I1064" s="27">
        <f>+IFERROR(LISTAS[[#This Row],[VENTA NETA]]/LISTAS[[#This Row],[COSTO]]-1,0)</f>
        <v>2.667607418545535</v>
      </c>
      <c r="J1064" s="50" t="str">
        <f>IFERROR(VLOOKUP(LISTAS[[#This Row],[ID]],_01_CODIGOS_Y_COSTOS_xlsm[[Producto y N°]:[CODIGO]],2,0),"")</f>
        <v>314</v>
      </c>
      <c r="O1064" t="s">
        <v>1704</v>
      </c>
      <c r="AB1064" s="12" t="str">
        <f>+LISTAS[[#This Row],[Codigo]]&amp;LISTAS[[#This Row],[Fabrica]]</f>
        <v>314OVNISA</v>
      </c>
      <c r="AC1064" s="13" t="str">
        <f>+LISTAS[[#This Row],[Codigo]]</f>
        <v>314</v>
      </c>
      <c r="AD1064" s="13" t="str">
        <f>+LISTAS[[#This Row],[ID]]</f>
        <v>ORING314</v>
      </c>
      <c r="AH1064" s="36"/>
      <c r="AI1064" s="37">
        <f>+LISTAS[[#This Row],[Precio]]+(LISTAS[[#This Row],[Precio]]*AH1064)</f>
        <v>655.40620000000001</v>
      </c>
      <c r="AJ1064" s="38">
        <f t="shared" si="16"/>
        <v>327.70310000000001</v>
      </c>
      <c r="AL1064" s="35">
        <f>+AJ1064/LISTAS[[#This Row],[COSTO]]-1</f>
        <v>2.3959327949495695</v>
      </c>
      <c r="AM1064" t="str">
        <f>+LISTAS[[#This Row],[ID]]</f>
        <v>ORING314</v>
      </c>
      <c r="AO1064" s="43"/>
      <c r="AP1064" s="39">
        <f>LISTAS[[#This Row],[COSTO]]+(LISTAS[[#This Row],[COSTO]]*AO1064)</f>
        <v>96.498699999999999</v>
      </c>
      <c r="AQ1064" s="44">
        <f>IF(AO1064="",0,AP1064/LISTAS[[#This Row],[VENTA NETA]]-1)</f>
        <v>0</v>
      </c>
      <c r="AS1064" s="39">
        <v>143.40459999999999</v>
      </c>
      <c r="AT1064" s="48">
        <f>+LISTAS[[#This Row],[COSTO]]/AS1064-1</f>
        <v>-0.32708783400253538</v>
      </c>
      <c r="BA1064" t="s">
        <v>1452</v>
      </c>
      <c r="BB1064" s="36"/>
    </row>
    <row r="1065" spans="1:54" x14ac:dyDescent="0.35">
      <c r="A1065" s="7" t="s">
        <v>1705</v>
      </c>
      <c r="B1065" t="s">
        <v>1452</v>
      </c>
      <c r="C1065">
        <v>315</v>
      </c>
      <c r="D1065" t="s">
        <v>6686</v>
      </c>
      <c r="E1065" s="2">
        <v>684.1354</v>
      </c>
      <c r="F1065" s="7" t="str">
        <f>+_xlfn.XLOOKUP(LISTAS[[#This Row],[ID]],_01_CODIGOS_Y_COSTOS_xlsm[Producto y N°],_01_CODIGOS_Y_COSTOS_xlsm[FABRICA],"",0,1)</f>
        <v>OVNISA</v>
      </c>
      <c r="G1065" s="26">
        <f>LISTAS[[#This Row],[Precio]]*(1-0.46)</f>
        <v>369.43311600000004</v>
      </c>
      <c r="H1065" s="1">
        <f>+_xlfn.XLOOKUP(LISTAS[[#This Row],[ID]],_01_CODIGOS_Y_COSTOS_xlsm[Producto y N°],_01_CODIGOS_Y_COSTOS_xlsm[COSTO],0,0,1)</f>
        <v>100.7323</v>
      </c>
      <c r="I1065" s="27">
        <f>+IFERROR(LISTAS[[#This Row],[VENTA NETA]]/LISTAS[[#This Row],[COSTO]]-1,0)</f>
        <v>2.6674742460958409</v>
      </c>
      <c r="J1065" s="50" t="str">
        <f>IFERROR(VLOOKUP(LISTAS[[#This Row],[ID]],_01_CODIGOS_Y_COSTOS_xlsm[[Producto y N°]:[CODIGO]],2,0),"")</f>
        <v>315</v>
      </c>
      <c r="O1065" t="s">
        <v>1705</v>
      </c>
      <c r="AB1065" s="12" t="str">
        <f>+LISTAS[[#This Row],[Codigo]]&amp;LISTAS[[#This Row],[Fabrica]]</f>
        <v>315OVNISA</v>
      </c>
      <c r="AC1065" s="13" t="str">
        <f>+LISTAS[[#This Row],[Codigo]]</f>
        <v>315</v>
      </c>
      <c r="AD1065" s="13" t="str">
        <f>+LISTAS[[#This Row],[ID]]</f>
        <v>ORING315</v>
      </c>
      <c r="AH1065" s="36"/>
      <c r="AI1065" s="37">
        <f>+LISTAS[[#This Row],[Precio]]+(LISTAS[[#This Row],[Precio]]*AH1065)</f>
        <v>684.1354</v>
      </c>
      <c r="AJ1065" s="38">
        <f t="shared" si="16"/>
        <v>342.0677</v>
      </c>
      <c r="AL1065" s="35">
        <f>+AJ1065/LISTAS[[#This Row],[COSTO]]-1</f>
        <v>2.3958094871257782</v>
      </c>
      <c r="AM1065" t="str">
        <f>+LISTAS[[#This Row],[ID]]</f>
        <v>ORING315</v>
      </c>
      <c r="AO1065" s="43"/>
      <c r="AP1065" s="39">
        <f>LISTAS[[#This Row],[COSTO]]+(LISTAS[[#This Row],[COSTO]]*AO1065)</f>
        <v>100.7323</v>
      </c>
      <c r="AQ1065" s="44">
        <f>IF(AO1065="",0,AP1065/LISTAS[[#This Row],[VENTA NETA]]-1)</f>
        <v>0</v>
      </c>
      <c r="AS1065" s="39">
        <v>149.6969</v>
      </c>
      <c r="AT1065" s="48">
        <f>+LISTAS[[#This Row],[COSTO]]/AS1065-1</f>
        <v>-0.32709160977949447</v>
      </c>
      <c r="BA1065" t="s">
        <v>1452</v>
      </c>
      <c r="BB1065" s="36"/>
    </row>
    <row r="1066" spans="1:54" x14ac:dyDescent="0.35">
      <c r="A1066" s="7" t="s">
        <v>1707</v>
      </c>
      <c r="B1066" t="s">
        <v>1452</v>
      </c>
      <c r="C1066">
        <v>316</v>
      </c>
      <c r="D1066" t="s">
        <v>6687</v>
      </c>
      <c r="E1066" s="2">
        <v>757.87570000000005</v>
      </c>
      <c r="F1066" s="7" t="str">
        <f>+_xlfn.XLOOKUP(LISTAS[[#This Row],[ID]],_01_CODIGOS_Y_COSTOS_xlsm[Producto y N°],_01_CODIGOS_Y_COSTOS_xlsm[FABRICA],"",0,1)</f>
        <v>OVNISA</v>
      </c>
      <c r="G1066" s="26">
        <f>LISTAS[[#This Row],[Precio]]*(1-0.46)</f>
        <v>409.25287800000007</v>
      </c>
      <c r="H1066" s="1">
        <f>+_xlfn.XLOOKUP(LISTAS[[#This Row],[ID]],_01_CODIGOS_Y_COSTOS_xlsm[Producto y N°],_01_CODIGOS_Y_COSTOS_xlsm[COSTO],0,0,1)</f>
        <v>111.5793</v>
      </c>
      <c r="I1066" s="27">
        <f>+IFERROR(LISTAS[[#This Row],[VENTA NETA]]/LISTAS[[#This Row],[COSTO]]-1,0)</f>
        <v>2.6678208054719832</v>
      </c>
      <c r="J1066" s="50" t="str">
        <f>IFERROR(VLOOKUP(LISTAS[[#This Row],[ID]],_01_CODIGOS_Y_COSTOS_xlsm[[Producto y N°]:[CODIGO]],2,0),"")</f>
        <v>316</v>
      </c>
      <c r="O1066" t="s">
        <v>1707</v>
      </c>
      <c r="AB1066" s="12" t="str">
        <f>+LISTAS[[#This Row],[Codigo]]&amp;LISTAS[[#This Row],[Fabrica]]</f>
        <v>316OVNISA</v>
      </c>
      <c r="AC1066" s="13" t="str">
        <f>+LISTAS[[#This Row],[Codigo]]</f>
        <v>316</v>
      </c>
      <c r="AD1066" s="13" t="str">
        <f>+LISTAS[[#This Row],[ID]]</f>
        <v>ORING316</v>
      </c>
      <c r="AH1066" s="36"/>
      <c r="AI1066" s="37">
        <f>+LISTAS[[#This Row],[Precio]]+(LISTAS[[#This Row],[Precio]]*AH1066)</f>
        <v>757.87570000000005</v>
      </c>
      <c r="AJ1066" s="38">
        <f t="shared" si="16"/>
        <v>378.93785000000003</v>
      </c>
      <c r="AL1066" s="35">
        <f>+AJ1066/LISTAS[[#This Row],[COSTO]]-1</f>
        <v>2.3961303754370213</v>
      </c>
      <c r="AM1066" t="str">
        <f>+LISTAS[[#This Row],[ID]]</f>
        <v>ORING316</v>
      </c>
      <c r="AO1066" s="43"/>
      <c r="AP1066" s="39">
        <f>LISTAS[[#This Row],[COSTO]]+(LISTAS[[#This Row],[COSTO]]*AO1066)</f>
        <v>111.5793</v>
      </c>
      <c r="AQ1066" s="44">
        <f>IF(AO1066="",0,AP1066/LISTAS[[#This Row],[VENTA NETA]]-1)</f>
        <v>0</v>
      </c>
      <c r="AS1066" s="39">
        <v>165.81720000000001</v>
      </c>
      <c r="AT1066" s="48">
        <f>+LISTAS[[#This Row],[COSTO]]/AS1066-1</f>
        <v>-0.32709453542817035</v>
      </c>
      <c r="BA1066" t="s">
        <v>1452</v>
      </c>
      <c r="BB1066" s="36"/>
    </row>
    <row r="1067" spans="1:54" x14ac:dyDescent="0.35">
      <c r="A1067" s="7" t="s">
        <v>1708</v>
      </c>
      <c r="B1067" t="s">
        <v>1452</v>
      </c>
      <c r="C1067">
        <v>317</v>
      </c>
      <c r="D1067" t="s">
        <v>6688</v>
      </c>
      <c r="E1067" s="2">
        <v>812.60649999999998</v>
      </c>
      <c r="F1067" s="7" t="str">
        <f>+_xlfn.XLOOKUP(LISTAS[[#This Row],[ID]],_01_CODIGOS_Y_COSTOS_xlsm[Producto y N°],_01_CODIGOS_Y_COSTOS_xlsm[FABRICA],"",0,1)</f>
        <v>OVNISA</v>
      </c>
      <c r="G1067" s="26">
        <f>LISTAS[[#This Row],[Precio]]*(1-0.46)</f>
        <v>438.80751000000004</v>
      </c>
      <c r="H1067" s="1">
        <f>+_xlfn.XLOOKUP(LISTAS[[#This Row],[ID]],_01_CODIGOS_Y_COSTOS_xlsm[Producto y N°],_01_CODIGOS_Y_COSTOS_xlsm[COSTO],0,0,1)</f>
        <v>119.6465</v>
      </c>
      <c r="I1067" s="27">
        <f>+IFERROR(LISTAS[[#This Row],[VENTA NETA]]/LISTAS[[#This Row],[COSTO]]-1,0)</f>
        <v>2.6675331915267058</v>
      </c>
      <c r="J1067" s="50" t="str">
        <f>IFERROR(VLOOKUP(LISTAS[[#This Row],[ID]],_01_CODIGOS_Y_COSTOS_xlsm[[Producto y N°]:[CODIGO]],2,0),"")</f>
        <v>317</v>
      </c>
      <c r="O1067" t="s">
        <v>1708</v>
      </c>
      <c r="AB1067" s="12" t="str">
        <f>+LISTAS[[#This Row],[Codigo]]&amp;LISTAS[[#This Row],[Fabrica]]</f>
        <v>317OVNISA</v>
      </c>
      <c r="AC1067" s="13" t="str">
        <f>+LISTAS[[#This Row],[Codigo]]</f>
        <v>317</v>
      </c>
      <c r="AD1067" s="13" t="str">
        <f>+LISTAS[[#This Row],[ID]]</f>
        <v>ORING317</v>
      </c>
      <c r="AH1067" s="36"/>
      <c r="AI1067" s="37">
        <f>+LISTAS[[#This Row],[Precio]]+(LISTAS[[#This Row],[Precio]]*AH1067)</f>
        <v>812.60649999999998</v>
      </c>
      <c r="AJ1067" s="38">
        <f t="shared" si="16"/>
        <v>406.30324999999999</v>
      </c>
      <c r="AL1067" s="35">
        <f>+AJ1067/LISTAS[[#This Row],[COSTO]]-1</f>
        <v>2.3958640662284312</v>
      </c>
      <c r="AM1067" t="str">
        <f>+LISTAS[[#This Row],[ID]]</f>
        <v>ORING317</v>
      </c>
      <c r="AO1067" s="43"/>
      <c r="AP1067" s="39">
        <f>LISTAS[[#This Row],[COSTO]]+(LISTAS[[#This Row],[COSTO]]*AO1067)</f>
        <v>119.6465</v>
      </c>
      <c r="AQ1067" s="44">
        <f>IF(AO1067="",0,AP1067/LISTAS[[#This Row],[VENTA NETA]]-1)</f>
        <v>0</v>
      </c>
      <c r="AS1067" s="39">
        <v>177.80260000000001</v>
      </c>
      <c r="AT1067" s="48">
        <f>+LISTAS[[#This Row],[COSTO]]/AS1067-1</f>
        <v>-0.32708239362079072</v>
      </c>
      <c r="BA1067" t="s">
        <v>1452</v>
      </c>
      <c r="BB1067" s="36"/>
    </row>
    <row r="1068" spans="1:54" x14ac:dyDescent="0.35">
      <c r="A1068" s="7" t="s">
        <v>1709</v>
      </c>
      <c r="B1068" t="s">
        <v>1452</v>
      </c>
      <c r="C1068">
        <v>318</v>
      </c>
      <c r="D1068" t="s">
        <v>6689</v>
      </c>
      <c r="E1068" s="2">
        <v>892.62829999999997</v>
      </c>
      <c r="F1068" s="7" t="str">
        <f>+_xlfn.XLOOKUP(LISTAS[[#This Row],[ID]],_01_CODIGOS_Y_COSTOS_xlsm[Producto y N°],_01_CODIGOS_Y_COSTOS_xlsm[FABRICA],"",0,1)</f>
        <v>OVNISA</v>
      </c>
      <c r="G1068" s="26">
        <f>LISTAS[[#This Row],[Precio]]*(1-0.46)</f>
        <v>482.01928200000003</v>
      </c>
      <c r="H1068" s="1">
        <f>+_xlfn.XLOOKUP(LISTAS[[#This Row],[ID]],_01_CODIGOS_Y_COSTOS_xlsm[Producto y N°],_01_CODIGOS_Y_COSTOS_xlsm[COSTO],0,0,1)</f>
        <v>131.4196</v>
      </c>
      <c r="I1068" s="27">
        <f>+IFERROR(LISTAS[[#This Row],[VENTA NETA]]/LISTAS[[#This Row],[COSTO]]-1,0)</f>
        <v>2.6677883816417034</v>
      </c>
      <c r="J1068" s="50" t="str">
        <f>IFERROR(VLOOKUP(LISTAS[[#This Row],[ID]],_01_CODIGOS_Y_COSTOS_xlsm[[Producto y N°]:[CODIGO]],2,0),"")</f>
        <v>318</v>
      </c>
      <c r="O1068" t="s">
        <v>1709</v>
      </c>
      <c r="AB1068" s="12" t="str">
        <f>+LISTAS[[#This Row],[Codigo]]&amp;LISTAS[[#This Row],[Fabrica]]</f>
        <v>318OVNISA</v>
      </c>
      <c r="AC1068" s="13" t="str">
        <f>+LISTAS[[#This Row],[Codigo]]</f>
        <v>318</v>
      </c>
      <c r="AD1068" s="13" t="str">
        <f>+LISTAS[[#This Row],[ID]]</f>
        <v>ORING318</v>
      </c>
      <c r="AH1068" s="36"/>
      <c r="AI1068" s="37">
        <f>+LISTAS[[#This Row],[Precio]]+(LISTAS[[#This Row],[Precio]]*AH1068)</f>
        <v>892.62829999999997</v>
      </c>
      <c r="AJ1068" s="38">
        <f t="shared" si="16"/>
        <v>446.31414999999998</v>
      </c>
      <c r="AL1068" s="35">
        <f>+AJ1068/LISTAS[[#This Row],[COSTO]]-1</f>
        <v>2.3961003533719474</v>
      </c>
      <c r="AM1068" t="str">
        <f>+LISTAS[[#This Row],[ID]]</f>
        <v>ORING318</v>
      </c>
      <c r="AO1068" s="43"/>
      <c r="AP1068" s="39">
        <f>LISTAS[[#This Row],[COSTO]]+(LISTAS[[#This Row],[COSTO]]*AO1068)</f>
        <v>131.4196</v>
      </c>
      <c r="AQ1068" s="44">
        <f>IF(AO1068="",0,AP1068/LISTAS[[#This Row],[VENTA NETA]]-1)</f>
        <v>0</v>
      </c>
      <c r="AS1068" s="39">
        <v>195.30119999999999</v>
      </c>
      <c r="AT1068" s="48">
        <f>+LISTAS[[#This Row],[COSTO]]/AS1068-1</f>
        <v>-0.32709271627619285</v>
      </c>
      <c r="BA1068" t="s">
        <v>1452</v>
      </c>
      <c r="BB1068" s="36"/>
    </row>
    <row r="1069" spans="1:54" x14ac:dyDescent="0.35">
      <c r="A1069" s="7" t="s">
        <v>1710</v>
      </c>
      <c r="B1069" t="s">
        <v>1452</v>
      </c>
      <c r="C1069">
        <v>319</v>
      </c>
      <c r="D1069" t="s">
        <v>6690</v>
      </c>
      <c r="E1069" s="2">
        <v>931.85400000000004</v>
      </c>
      <c r="F1069" s="7" t="str">
        <f>+_xlfn.XLOOKUP(LISTAS[[#This Row],[ID]],_01_CODIGOS_Y_COSTOS_xlsm[Producto y N°],_01_CODIGOS_Y_COSTOS_xlsm[FABRICA],"",0,1)</f>
        <v>OVNISA</v>
      </c>
      <c r="G1069" s="26">
        <f>LISTAS[[#This Row],[Precio]]*(1-0.46)</f>
        <v>503.20116000000007</v>
      </c>
      <c r="H1069" s="1">
        <f>+_xlfn.XLOOKUP(LISTAS[[#This Row],[ID]],_01_CODIGOS_Y_COSTOS_xlsm[Producto y N°],_01_CODIGOS_Y_COSTOS_xlsm[COSTO],0,0,1)</f>
        <v>137.20609999999999</v>
      </c>
      <c r="I1069" s="27">
        <f>+IFERROR(LISTAS[[#This Row],[VENTA NETA]]/LISTAS[[#This Row],[COSTO]]-1,0)</f>
        <v>2.6674838800898799</v>
      </c>
      <c r="J1069" s="50" t="str">
        <f>IFERROR(VLOOKUP(LISTAS[[#This Row],[ID]],_01_CODIGOS_Y_COSTOS_xlsm[[Producto y N°]:[CODIGO]],2,0),"")</f>
        <v>319</v>
      </c>
      <c r="O1069" t="s">
        <v>1710</v>
      </c>
      <c r="AB1069" s="12" t="str">
        <f>+LISTAS[[#This Row],[Codigo]]&amp;LISTAS[[#This Row],[Fabrica]]</f>
        <v>319OVNISA</v>
      </c>
      <c r="AC1069" s="13" t="str">
        <f>+LISTAS[[#This Row],[Codigo]]</f>
        <v>319</v>
      </c>
      <c r="AD1069" s="13" t="str">
        <f>+LISTAS[[#This Row],[ID]]</f>
        <v>ORING319</v>
      </c>
      <c r="AH1069" s="36"/>
      <c r="AI1069" s="37">
        <f>+LISTAS[[#This Row],[Precio]]+(LISTAS[[#This Row],[Precio]]*AH1069)</f>
        <v>931.85400000000004</v>
      </c>
      <c r="AJ1069" s="38">
        <f t="shared" si="16"/>
        <v>465.92700000000002</v>
      </c>
      <c r="AL1069" s="35">
        <f>+AJ1069/LISTAS[[#This Row],[COSTO]]-1</f>
        <v>2.3958184074906295</v>
      </c>
      <c r="AM1069" t="str">
        <f>+LISTAS[[#This Row],[ID]]</f>
        <v>ORING319</v>
      </c>
      <c r="AO1069" s="43"/>
      <c r="AP1069" s="39">
        <f>LISTAS[[#This Row],[COSTO]]+(LISTAS[[#This Row],[COSTO]]*AO1069)</f>
        <v>137.20609999999999</v>
      </c>
      <c r="AQ1069" s="44">
        <f>IF(AO1069="",0,AP1069/LISTAS[[#This Row],[VENTA NETA]]-1)</f>
        <v>0</v>
      </c>
      <c r="AS1069" s="39">
        <v>203.9007</v>
      </c>
      <c r="AT1069" s="48">
        <f>+LISTAS[[#This Row],[COSTO]]/AS1069-1</f>
        <v>-0.32709353131205532</v>
      </c>
      <c r="BA1069" t="s">
        <v>1452</v>
      </c>
      <c r="BB1069" s="36"/>
    </row>
    <row r="1070" spans="1:54" x14ac:dyDescent="0.35">
      <c r="A1070" s="7" t="s">
        <v>1711</v>
      </c>
      <c r="B1070" t="s">
        <v>1452</v>
      </c>
      <c r="C1070">
        <v>320</v>
      </c>
      <c r="D1070" t="s">
        <v>6691</v>
      </c>
      <c r="E1070" s="2">
        <v>990.79989999999998</v>
      </c>
      <c r="F1070" s="7" t="str">
        <f>+_xlfn.XLOOKUP(LISTAS[[#This Row],[ID]],_01_CODIGOS_Y_COSTOS_xlsm[Producto y N°],_01_CODIGOS_Y_COSTOS_xlsm[FABRICA],"",0,1)</f>
        <v>OVNISA</v>
      </c>
      <c r="G1070" s="26">
        <f>LISTAS[[#This Row],[Precio]]*(1-0.46)</f>
        <v>535.03194600000006</v>
      </c>
      <c r="H1070" s="1">
        <f>+_xlfn.XLOOKUP(LISTAS[[#This Row],[ID]],_01_CODIGOS_Y_COSTOS_xlsm[Producto y N°],_01_CODIGOS_Y_COSTOS_xlsm[COSTO],0,0,1)</f>
        <v>145.87649999999999</v>
      </c>
      <c r="I1070" s="27">
        <f>+IFERROR(LISTAS[[#This Row],[VENTA NETA]]/LISTAS[[#This Row],[COSTO]]-1,0)</f>
        <v>2.6677048462226614</v>
      </c>
      <c r="J1070" s="50" t="str">
        <f>IFERROR(VLOOKUP(LISTAS[[#This Row],[ID]],_01_CODIGOS_Y_COSTOS_xlsm[[Producto y N°]:[CODIGO]],2,0),"")</f>
        <v>320</v>
      </c>
      <c r="O1070" t="s">
        <v>1711</v>
      </c>
      <c r="AB1070" s="12" t="str">
        <f>+LISTAS[[#This Row],[Codigo]]&amp;LISTAS[[#This Row],[Fabrica]]</f>
        <v>320OVNISA</v>
      </c>
      <c r="AC1070" s="13" t="str">
        <f>+LISTAS[[#This Row],[Codigo]]</f>
        <v>320</v>
      </c>
      <c r="AD1070" s="13" t="str">
        <f>+LISTAS[[#This Row],[ID]]</f>
        <v>ORING320</v>
      </c>
      <c r="AH1070" s="36"/>
      <c r="AI1070" s="37">
        <f>+LISTAS[[#This Row],[Precio]]+(LISTAS[[#This Row],[Precio]]*AH1070)</f>
        <v>990.79989999999998</v>
      </c>
      <c r="AJ1070" s="38">
        <f t="shared" si="16"/>
        <v>495.39994999999999</v>
      </c>
      <c r="AL1070" s="35">
        <f>+AJ1070/LISTAS[[#This Row],[COSTO]]-1</f>
        <v>2.3960230057617231</v>
      </c>
      <c r="AM1070" t="str">
        <f>+LISTAS[[#This Row],[ID]]</f>
        <v>ORING320</v>
      </c>
      <c r="AO1070" s="43"/>
      <c r="AP1070" s="39">
        <f>LISTAS[[#This Row],[COSTO]]+(LISTAS[[#This Row],[COSTO]]*AO1070)</f>
        <v>145.87649999999999</v>
      </c>
      <c r="AQ1070" s="44">
        <f>IF(AO1070="",0,AP1070/LISTAS[[#This Row],[VENTA NETA]]-1)</f>
        <v>0</v>
      </c>
      <c r="AS1070" s="39">
        <v>216.78489999999999</v>
      </c>
      <c r="AT1070" s="48">
        <f>+LISTAS[[#This Row],[COSTO]]/AS1070-1</f>
        <v>-0.32709104739306105</v>
      </c>
      <c r="BA1070" t="s">
        <v>1452</v>
      </c>
      <c r="BB1070" s="36"/>
    </row>
    <row r="1071" spans="1:54" x14ac:dyDescent="0.35">
      <c r="A1071" s="7" t="s">
        <v>1712</v>
      </c>
      <c r="B1071" t="s">
        <v>1452</v>
      </c>
      <c r="C1071">
        <v>321</v>
      </c>
      <c r="D1071" t="s">
        <v>6692</v>
      </c>
      <c r="E1071" s="2">
        <v>1041.3487</v>
      </c>
      <c r="F1071" s="7" t="str">
        <f>+_xlfn.XLOOKUP(LISTAS[[#This Row],[ID]],_01_CODIGOS_Y_COSTOS_xlsm[Producto y N°],_01_CODIGOS_Y_COSTOS_xlsm[FABRICA],"",0,1)</f>
        <v>OVNISA</v>
      </c>
      <c r="G1071" s="26">
        <f>LISTAS[[#This Row],[Precio]]*(1-0.46)</f>
        <v>562.32829800000002</v>
      </c>
      <c r="H1071" s="1">
        <f>+_xlfn.XLOOKUP(LISTAS[[#This Row],[ID]],_01_CODIGOS_Y_COSTOS_xlsm[Producto y N°],_01_CODIGOS_Y_COSTOS_xlsm[COSTO],0,0,1)</f>
        <v>153.3168</v>
      </c>
      <c r="I1071" s="27">
        <f>+IFERROR(LISTAS[[#This Row],[VENTA NETA]]/LISTAS[[#This Row],[COSTO]]-1,0)</f>
        <v>2.6677539447731755</v>
      </c>
      <c r="J1071" s="50" t="str">
        <f>IFERROR(VLOOKUP(LISTAS[[#This Row],[ID]],_01_CODIGOS_Y_COSTOS_xlsm[[Producto y N°]:[CODIGO]],2,0),"")</f>
        <v>321</v>
      </c>
      <c r="O1071" t="s">
        <v>1712</v>
      </c>
      <c r="AB1071" s="12" t="str">
        <f>+LISTAS[[#This Row],[Codigo]]&amp;LISTAS[[#This Row],[Fabrica]]</f>
        <v>321OVNISA</v>
      </c>
      <c r="AC1071" s="13" t="str">
        <f>+LISTAS[[#This Row],[Codigo]]</f>
        <v>321</v>
      </c>
      <c r="AD1071" s="13" t="str">
        <f>+LISTAS[[#This Row],[ID]]</f>
        <v>ORING321</v>
      </c>
      <c r="AH1071" s="36"/>
      <c r="AI1071" s="37">
        <f>+LISTAS[[#This Row],[Precio]]+(LISTAS[[#This Row],[Precio]]*AH1071)</f>
        <v>1041.3487</v>
      </c>
      <c r="AJ1071" s="38">
        <f t="shared" si="16"/>
        <v>520.67435</v>
      </c>
      <c r="AL1071" s="35">
        <f>+AJ1071/LISTAS[[#This Row],[COSTO]]-1</f>
        <v>2.3960684673825701</v>
      </c>
      <c r="AM1071" t="str">
        <f>+LISTAS[[#This Row],[ID]]</f>
        <v>ORING321</v>
      </c>
      <c r="AO1071" s="43"/>
      <c r="AP1071" s="39">
        <f>LISTAS[[#This Row],[COSTO]]+(LISTAS[[#This Row],[COSTO]]*AO1071)</f>
        <v>153.3168</v>
      </c>
      <c r="AQ1071" s="44">
        <f>IF(AO1071="",0,AP1071/LISTAS[[#This Row],[VENTA NETA]]-1)</f>
        <v>0</v>
      </c>
      <c r="AS1071" s="39">
        <v>227.84139999999999</v>
      </c>
      <c r="AT1071" s="48">
        <f>+LISTAS[[#This Row],[COSTO]]/AS1071-1</f>
        <v>-0.32708980896360362</v>
      </c>
      <c r="BA1071" t="s">
        <v>1452</v>
      </c>
      <c r="BB1071" s="36"/>
    </row>
    <row r="1072" spans="1:54" x14ac:dyDescent="0.35">
      <c r="A1072" s="7" t="s">
        <v>1713</v>
      </c>
      <c r="B1072" t="s">
        <v>1452</v>
      </c>
      <c r="C1072">
        <v>322</v>
      </c>
      <c r="D1072" t="s">
        <v>6693</v>
      </c>
      <c r="E1072" s="2">
        <v>1058.9034999999999</v>
      </c>
      <c r="F1072" s="7" t="str">
        <f>+_xlfn.XLOOKUP(LISTAS[[#This Row],[ID]],_01_CODIGOS_Y_COSTOS_xlsm[Producto y N°],_01_CODIGOS_Y_COSTOS_xlsm[FABRICA],"",0,1)</f>
        <v>OVNISA</v>
      </c>
      <c r="G1072" s="26">
        <f>LISTAS[[#This Row],[Precio]]*(1-0.46)</f>
        <v>571.80788999999993</v>
      </c>
      <c r="H1072" s="1">
        <f>+_xlfn.XLOOKUP(LISTAS[[#This Row],[ID]],_01_CODIGOS_Y_COSTOS_xlsm[Producto y N°],_01_CODIGOS_Y_COSTOS_xlsm[COSTO],0,0,1)</f>
        <v>155.89670000000001</v>
      </c>
      <c r="I1072" s="27">
        <f>+IFERROR(LISTAS[[#This Row],[VENTA NETA]]/LISTAS[[#This Row],[COSTO]]-1,0)</f>
        <v>2.6678639765947572</v>
      </c>
      <c r="J1072" s="50" t="str">
        <f>IFERROR(VLOOKUP(LISTAS[[#This Row],[ID]],_01_CODIGOS_Y_COSTOS_xlsm[[Producto y N°]:[CODIGO]],2,0),"")</f>
        <v>322</v>
      </c>
      <c r="O1072" t="s">
        <v>1713</v>
      </c>
      <c r="AB1072" s="12" t="str">
        <f>+LISTAS[[#This Row],[Codigo]]&amp;LISTAS[[#This Row],[Fabrica]]</f>
        <v>322OVNISA</v>
      </c>
      <c r="AC1072" s="13" t="str">
        <f>+LISTAS[[#This Row],[Codigo]]</f>
        <v>322</v>
      </c>
      <c r="AD1072" s="13" t="str">
        <f>+LISTAS[[#This Row],[ID]]</f>
        <v>ORING322</v>
      </c>
      <c r="AH1072" s="36"/>
      <c r="AI1072" s="37">
        <f>+LISTAS[[#This Row],[Precio]]+(LISTAS[[#This Row],[Precio]]*AH1072)</f>
        <v>1058.9034999999999</v>
      </c>
      <c r="AJ1072" s="38">
        <f t="shared" si="16"/>
        <v>529.45174999999995</v>
      </c>
      <c r="AL1072" s="35">
        <f>+AJ1072/LISTAS[[#This Row],[COSTO]]-1</f>
        <v>2.3961703486988495</v>
      </c>
      <c r="AM1072" t="str">
        <f>+LISTAS[[#This Row],[ID]]</f>
        <v>ORING322</v>
      </c>
      <c r="AO1072" s="43"/>
      <c r="AP1072" s="39">
        <f>LISTAS[[#This Row],[COSTO]]+(LISTAS[[#This Row],[COSTO]]*AO1072)</f>
        <v>155.89670000000001</v>
      </c>
      <c r="AQ1072" s="44">
        <f>IF(AO1072="",0,AP1072/LISTAS[[#This Row],[VENTA NETA]]-1)</f>
        <v>0</v>
      </c>
      <c r="AS1072" s="39">
        <v>231.67670000000001</v>
      </c>
      <c r="AT1072" s="48">
        <f>+LISTAS[[#This Row],[COSTO]]/AS1072-1</f>
        <v>-0.32709374745065001</v>
      </c>
      <c r="BA1072" t="s">
        <v>1452</v>
      </c>
      <c r="BB1072" s="36"/>
    </row>
    <row r="1073" spans="1:54" x14ac:dyDescent="0.35">
      <c r="A1073" s="7" t="s">
        <v>1714</v>
      </c>
      <c r="B1073" t="s">
        <v>1452</v>
      </c>
      <c r="C1073">
        <v>323</v>
      </c>
      <c r="D1073" t="s">
        <v>6694</v>
      </c>
      <c r="E1073" s="2">
        <v>1126.222</v>
      </c>
      <c r="F1073" s="7" t="str">
        <f>+_xlfn.XLOOKUP(LISTAS[[#This Row],[ID]],_01_CODIGOS_Y_COSTOS_xlsm[Producto y N°],_01_CODIGOS_Y_COSTOS_xlsm[FABRICA],"",0,1)</f>
        <v>OVNISA</v>
      </c>
      <c r="G1073" s="26">
        <f>LISTAS[[#This Row],[Precio]]*(1-0.46)</f>
        <v>608.15988000000004</v>
      </c>
      <c r="H1073" s="1">
        <f>+_xlfn.XLOOKUP(LISTAS[[#This Row],[ID]],_01_CODIGOS_Y_COSTOS_xlsm[Producto y N°],_01_CODIGOS_Y_COSTOS_xlsm[COSTO],0,0,1)</f>
        <v>165.816</v>
      </c>
      <c r="I1073" s="27">
        <f>+IFERROR(LISTAS[[#This Row],[VENTA NETA]]/LISTAS[[#This Row],[COSTO]]-1,0)</f>
        <v>2.6676791141988714</v>
      </c>
      <c r="J1073" s="50" t="str">
        <f>IFERROR(VLOOKUP(LISTAS[[#This Row],[ID]],_01_CODIGOS_Y_COSTOS_xlsm[[Producto y N°]:[CODIGO]],2,0),"")</f>
        <v>323</v>
      </c>
      <c r="O1073" t="s">
        <v>1714</v>
      </c>
      <c r="AB1073" s="12" t="str">
        <f>+LISTAS[[#This Row],[Codigo]]&amp;LISTAS[[#This Row],[Fabrica]]</f>
        <v>323OVNISA</v>
      </c>
      <c r="AC1073" s="13" t="str">
        <f>+LISTAS[[#This Row],[Codigo]]</f>
        <v>323</v>
      </c>
      <c r="AD1073" s="13" t="str">
        <f>+LISTAS[[#This Row],[ID]]</f>
        <v>ORING323</v>
      </c>
      <c r="AH1073" s="36"/>
      <c r="AI1073" s="37">
        <f>+LISTAS[[#This Row],[Precio]]+(LISTAS[[#This Row],[Precio]]*AH1073)</f>
        <v>1126.222</v>
      </c>
      <c r="AJ1073" s="38">
        <f t="shared" si="16"/>
        <v>563.11099999999999</v>
      </c>
      <c r="AL1073" s="35">
        <f>+AJ1073/LISTAS[[#This Row],[COSTO]]-1</f>
        <v>2.3959991798137694</v>
      </c>
      <c r="AM1073" t="str">
        <f>+LISTAS[[#This Row],[ID]]</f>
        <v>ORING323</v>
      </c>
      <c r="AO1073" s="43"/>
      <c r="AP1073" s="39">
        <f>LISTAS[[#This Row],[COSTO]]+(LISTAS[[#This Row],[COSTO]]*AO1073)</f>
        <v>165.816</v>
      </c>
      <c r="AQ1073" s="44">
        <f>IF(AO1073="",0,AP1073/LISTAS[[#This Row],[VENTA NETA]]-1)</f>
        <v>0</v>
      </c>
      <c r="AS1073" s="39">
        <v>246.4187</v>
      </c>
      <c r="AT1073" s="48">
        <f>+LISTAS[[#This Row],[COSTO]]/AS1073-1</f>
        <v>-0.32709652311289683</v>
      </c>
      <c r="BA1073" t="s">
        <v>1452</v>
      </c>
      <c r="BB1073" s="36"/>
    </row>
    <row r="1074" spans="1:54" x14ac:dyDescent="0.35">
      <c r="A1074" s="7" t="s">
        <v>1715</v>
      </c>
      <c r="B1074" t="s">
        <v>1452</v>
      </c>
      <c r="C1074">
        <v>324</v>
      </c>
      <c r="D1074" t="s">
        <v>6695</v>
      </c>
      <c r="E1074" s="2">
        <v>1179.5311999999999</v>
      </c>
      <c r="F1074" s="7" t="str">
        <f>+_xlfn.XLOOKUP(LISTAS[[#This Row],[ID]],_01_CODIGOS_Y_COSTOS_xlsm[Producto y N°],_01_CODIGOS_Y_COSTOS_xlsm[FABRICA],"",0,1)</f>
        <v>OVNISA</v>
      </c>
      <c r="G1074" s="26">
        <f>LISTAS[[#This Row],[Precio]]*(1-0.46)</f>
        <v>636.94684799999993</v>
      </c>
      <c r="H1074" s="1">
        <f>+_xlfn.XLOOKUP(LISTAS[[#This Row],[ID]],_01_CODIGOS_Y_COSTOS_xlsm[Producto y N°],_01_CODIGOS_Y_COSTOS_xlsm[COSTO],0,0,1)</f>
        <v>173.65950000000001</v>
      </c>
      <c r="I1074" s="27">
        <f>+IFERROR(LISTAS[[#This Row],[VENTA NETA]]/LISTAS[[#This Row],[COSTO]]-1,0)</f>
        <v>2.6677915576170603</v>
      </c>
      <c r="J1074" s="50" t="str">
        <f>IFERROR(VLOOKUP(LISTAS[[#This Row],[ID]],_01_CODIGOS_Y_COSTOS_xlsm[[Producto y N°]:[CODIGO]],2,0),"")</f>
        <v>324</v>
      </c>
      <c r="O1074" t="s">
        <v>1715</v>
      </c>
      <c r="AB1074" s="12" t="str">
        <f>+LISTAS[[#This Row],[Codigo]]&amp;LISTAS[[#This Row],[Fabrica]]</f>
        <v>324OVNISA</v>
      </c>
      <c r="AC1074" s="13" t="str">
        <f>+LISTAS[[#This Row],[Codigo]]</f>
        <v>324</v>
      </c>
      <c r="AD1074" s="13" t="str">
        <f>+LISTAS[[#This Row],[ID]]</f>
        <v>ORING324</v>
      </c>
      <c r="AH1074" s="36"/>
      <c r="AI1074" s="37">
        <f>+LISTAS[[#This Row],[Precio]]+(LISTAS[[#This Row],[Precio]]*AH1074)</f>
        <v>1179.5311999999999</v>
      </c>
      <c r="AJ1074" s="38">
        <f t="shared" si="16"/>
        <v>589.76559999999995</v>
      </c>
      <c r="AL1074" s="35">
        <f>+AJ1074/LISTAS[[#This Row],[COSTO]]-1</f>
        <v>2.3961032940898708</v>
      </c>
      <c r="AM1074" t="str">
        <f>+LISTAS[[#This Row],[ID]]</f>
        <v>ORING324</v>
      </c>
      <c r="AO1074" s="43"/>
      <c r="AP1074" s="39">
        <f>LISTAS[[#This Row],[COSTO]]+(LISTAS[[#This Row],[COSTO]]*AO1074)</f>
        <v>173.65950000000001</v>
      </c>
      <c r="AQ1074" s="44">
        <f>IF(AO1074="",0,AP1074/LISTAS[[#This Row],[VENTA NETA]]-1)</f>
        <v>0</v>
      </c>
      <c r="AS1074" s="39">
        <v>258.07440000000003</v>
      </c>
      <c r="AT1074" s="48">
        <f>+LISTAS[[#This Row],[COSTO]]/AS1074-1</f>
        <v>-0.32709520975346651</v>
      </c>
      <c r="BA1074" t="s">
        <v>1452</v>
      </c>
      <c r="BB1074" s="36"/>
    </row>
    <row r="1075" spans="1:54" x14ac:dyDescent="0.35">
      <c r="A1075" s="7" t="s">
        <v>1716</v>
      </c>
      <c r="B1075" t="s">
        <v>1452</v>
      </c>
      <c r="C1075">
        <v>325</v>
      </c>
      <c r="D1075" t="s">
        <v>6696</v>
      </c>
      <c r="E1075" s="2">
        <v>1244.7999</v>
      </c>
      <c r="F1075" s="7" t="str">
        <f>+_xlfn.XLOOKUP(LISTAS[[#This Row],[ID]],_01_CODIGOS_Y_COSTOS_xlsm[Producto y N°],_01_CODIGOS_Y_COSTOS_xlsm[FABRICA],"",0,1)</f>
        <v>OVNISA</v>
      </c>
      <c r="G1075" s="26">
        <f>LISTAS[[#This Row],[Precio]]*(1-0.46)</f>
        <v>672.19194600000003</v>
      </c>
      <c r="H1075" s="1">
        <f>+_xlfn.XLOOKUP(LISTAS[[#This Row],[ID]],_01_CODIGOS_Y_COSTOS_xlsm[Producto y N°],_01_CODIGOS_Y_COSTOS_xlsm[COSTO],0,0,1)</f>
        <v>183.27799999999999</v>
      </c>
      <c r="I1075" s="27">
        <f>+IFERROR(LISTAS[[#This Row],[VENTA NETA]]/LISTAS[[#This Row],[COSTO]]-1,0)</f>
        <v>2.6676084745577762</v>
      </c>
      <c r="J1075" s="50" t="str">
        <f>IFERROR(VLOOKUP(LISTAS[[#This Row],[ID]],_01_CODIGOS_Y_COSTOS_xlsm[[Producto y N°]:[CODIGO]],2,0),"")</f>
        <v>325</v>
      </c>
      <c r="O1075" t="s">
        <v>1716</v>
      </c>
      <c r="AB1075" s="12" t="str">
        <f>+LISTAS[[#This Row],[Codigo]]&amp;LISTAS[[#This Row],[Fabrica]]</f>
        <v>325OVNISA</v>
      </c>
      <c r="AC1075" s="13" t="str">
        <f>+LISTAS[[#This Row],[Codigo]]</f>
        <v>325</v>
      </c>
      <c r="AD1075" s="13" t="str">
        <f>+LISTAS[[#This Row],[ID]]</f>
        <v>ORING325</v>
      </c>
      <c r="AH1075" s="36"/>
      <c r="AI1075" s="37">
        <f>+LISTAS[[#This Row],[Precio]]+(LISTAS[[#This Row],[Precio]]*AH1075)</f>
        <v>1244.7999</v>
      </c>
      <c r="AJ1075" s="38">
        <f t="shared" si="16"/>
        <v>622.39994999999999</v>
      </c>
      <c r="AL1075" s="35">
        <f>+AJ1075/LISTAS[[#This Row],[COSTO]]-1</f>
        <v>2.3959337727386814</v>
      </c>
      <c r="AM1075" t="str">
        <f>+LISTAS[[#This Row],[ID]]</f>
        <v>ORING325</v>
      </c>
      <c r="AO1075" s="43"/>
      <c r="AP1075" s="39">
        <f>LISTAS[[#This Row],[COSTO]]+(LISTAS[[#This Row],[COSTO]]*AO1075)</f>
        <v>183.27799999999999</v>
      </c>
      <c r="AQ1075" s="44">
        <f>IF(AO1075="",0,AP1075/LISTAS[[#This Row],[VENTA NETA]]-1)</f>
        <v>0</v>
      </c>
      <c r="AS1075" s="39">
        <v>272.36689999999999</v>
      </c>
      <c r="AT1075" s="48">
        <f>+LISTAS[[#This Row],[COSTO]]/AS1075-1</f>
        <v>-0.32709150781537699</v>
      </c>
      <c r="BA1075" t="s">
        <v>1452</v>
      </c>
      <c r="BB1075" s="36"/>
    </row>
    <row r="1076" spans="1:54" x14ac:dyDescent="0.35">
      <c r="A1076" s="7" t="s">
        <v>1717</v>
      </c>
      <c r="B1076" t="s">
        <v>1452</v>
      </c>
      <c r="C1076">
        <v>326</v>
      </c>
      <c r="D1076" t="s">
        <v>6697</v>
      </c>
      <c r="E1076" s="2">
        <v>1350.0712000000001</v>
      </c>
      <c r="F1076" s="7" t="str">
        <f>+_xlfn.XLOOKUP(LISTAS[[#This Row],[ID]],_01_CODIGOS_Y_COSTOS_xlsm[Producto y N°],_01_CODIGOS_Y_COSTOS_xlsm[FABRICA],"",0,1)</f>
        <v>OVNISA</v>
      </c>
      <c r="G1076" s="26">
        <f>LISTAS[[#This Row],[Precio]]*(1-0.46)</f>
        <v>729.03844800000013</v>
      </c>
      <c r="H1076" s="1">
        <f>+_xlfn.XLOOKUP(LISTAS[[#This Row],[ID]],_01_CODIGOS_Y_COSTOS_xlsm[Producto y N°],_01_CODIGOS_Y_COSTOS_xlsm[COSTO],0,0,1)</f>
        <v>198.78389999999999</v>
      </c>
      <c r="I1076" s="27">
        <f>+IFERROR(LISTAS[[#This Row],[VENTA NETA]]/LISTAS[[#This Row],[COSTO]]-1,0)</f>
        <v>2.6674924277066712</v>
      </c>
      <c r="J1076" s="50" t="str">
        <f>IFERROR(VLOOKUP(LISTAS[[#This Row],[ID]],_01_CODIGOS_Y_COSTOS_xlsm[[Producto y N°]:[CODIGO]],2,0),"")</f>
        <v>326</v>
      </c>
      <c r="O1076" t="s">
        <v>1717</v>
      </c>
      <c r="AB1076" s="12" t="str">
        <f>+LISTAS[[#This Row],[Codigo]]&amp;LISTAS[[#This Row],[Fabrica]]</f>
        <v>326OVNISA</v>
      </c>
      <c r="AC1076" s="13" t="str">
        <f>+LISTAS[[#This Row],[Codigo]]</f>
        <v>326</v>
      </c>
      <c r="AD1076" s="13" t="str">
        <f>+LISTAS[[#This Row],[ID]]</f>
        <v>ORING326</v>
      </c>
      <c r="AH1076" s="36"/>
      <c r="AI1076" s="37">
        <f>+LISTAS[[#This Row],[Precio]]+(LISTAS[[#This Row],[Precio]]*AH1076)</f>
        <v>1350.0712000000001</v>
      </c>
      <c r="AJ1076" s="38">
        <f t="shared" si="16"/>
        <v>675.03560000000004</v>
      </c>
      <c r="AL1076" s="35">
        <f>+AJ1076/LISTAS[[#This Row],[COSTO]]-1</f>
        <v>2.3958263219506213</v>
      </c>
      <c r="AM1076" t="str">
        <f>+LISTAS[[#This Row],[ID]]</f>
        <v>ORING326</v>
      </c>
      <c r="AO1076" s="43"/>
      <c r="AP1076" s="39">
        <f>LISTAS[[#This Row],[COSTO]]+(LISTAS[[#This Row],[COSTO]]*AO1076)</f>
        <v>198.78389999999999</v>
      </c>
      <c r="AQ1076" s="44">
        <f>IF(AO1076="",0,AP1076/LISTAS[[#This Row],[VENTA NETA]]-1)</f>
        <v>0</v>
      </c>
      <c r="AS1076" s="39">
        <v>295.40879999999999</v>
      </c>
      <c r="AT1076" s="48">
        <f>+LISTAS[[#This Row],[COSTO]]/AS1076-1</f>
        <v>-0.32708876648224428</v>
      </c>
      <c r="BA1076" t="s">
        <v>1452</v>
      </c>
      <c r="BB1076" s="36"/>
    </row>
    <row r="1077" spans="1:54" x14ac:dyDescent="0.35">
      <c r="A1077" s="7" t="s">
        <v>1718</v>
      </c>
      <c r="B1077" t="s">
        <v>1452</v>
      </c>
      <c r="C1077">
        <v>327</v>
      </c>
      <c r="D1077" t="s">
        <v>6698</v>
      </c>
      <c r="E1077" s="2">
        <v>1473.5420999999999</v>
      </c>
      <c r="F1077" s="7" t="str">
        <f>+_xlfn.XLOOKUP(LISTAS[[#This Row],[ID]],_01_CODIGOS_Y_COSTOS_xlsm[Producto y N°],_01_CODIGOS_Y_COSTOS_xlsm[FABRICA],"",0,1)</f>
        <v>OVNISA</v>
      </c>
      <c r="G1077" s="26">
        <f>LISTAS[[#This Row],[Precio]]*(1-0.46)</f>
        <v>795.71273399999995</v>
      </c>
      <c r="H1077" s="1">
        <f>+_xlfn.XLOOKUP(LISTAS[[#This Row],[ID]],_01_CODIGOS_Y_COSTOS_xlsm[Producto y N°],_01_CODIGOS_Y_COSTOS_xlsm[COSTO],0,0,1)</f>
        <v>216.95</v>
      </c>
      <c r="I1077" s="27">
        <f>+IFERROR(LISTAS[[#This Row],[VENTA NETA]]/LISTAS[[#This Row],[COSTO]]-1,0)</f>
        <v>2.6677240562341553</v>
      </c>
      <c r="J1077" s="50" t="str">
        <f>IFERROR(VLOOKUP(LISTAS[[#This Row],[ID]],_01_CODIGOS_Y_COSTOS_xlsm[[Producto y N°]:[CODIGO]],2,0),"")</f>
        <v>327</v>
      </c>
      <c r="O1077" t="s">
        <v>1718</v>
      </c>
      <c r="AB1077" s="12" t="str">
        <f>+LISTAS[[#This Row],[Codigo]]&amp;LISTAS[[#This Row],[Fabrica]]</f>
        <v>327OVNISA</v>
      </c>
      <c r="AC1077" s="13" t="str">
        <f>+LISTAS[[#This Row],[Codigo]]</f>
        <v>327</v>
      </c>
      <c r="AD1077" s="13" t="str">
        <f>+LISTAS[[#This Row],[ID]]</f>
        <v>ORING327</v>
      </c>
      <c r="AH1077" s="36"/>
      <c r="AI1077" s="37">
        <f>+LISTAS[[#This Row],[Precio]]+(LISTAS[[#This Row],[Precio]]*AH1077)</f>
        <v>1473.5420999999999</v>
      </c>
      <c r="AJ1077" s="38">
        <f t="shared" si="16"/>
        <v>736.77104999999995</v>
      </c>
      <c r="AL1077" s="35">
        <f>+AJ1077/LISTAS[[#This Row],[COSTO]]-1</f>
        <v>2.3960407928094032</v>
      </c>
      <c r="AM1077" t="str">
        <f>+LISTAS[[#This Row],[ID]]</f>
        <v>ORING327</v>
      </c>
      <c r="AO1077" s="43"/>
      <c r="AP1077" s="39">
        <f>LISTAS[[#This Row],[COSTO]]+(LISTAS[[#This Row],[COSTO]]*AO1077)</f>
        <v>216.95</v>
      </c>
      <c r="AQ1077" s="44">
        <f>IF(AO1077="",0,AP1077/LISTAS[[#This Row],[VENTA NETA]]-1)</f>
        <v>0</v>
      </c>
      <c r="AS1077" s="39">
        <v>322.40570000000002</v>
      </c>
      <c r="AT1077" s="48">
        <f>+LISTAS[[#This Row],[COSTO]]/AS1077-1</f>
        <v>-0.32709006075264802</v>
      </c>
      <c r="BA1077" t="s">
        <v>1452</v>
      </c>
      <c r="BB1077" s="36"/>
    </row>
    <row r="1078" spans="1:54" x14ac:dyDescent="0.35">
      <c r="A1078" s="7" t="s">
        <v>1720</v>
      </c>
      <c r="B1078" t="s">
        <v>1452</v>
      </c>
      <c r="C1078">
        <v>328</v>
      </c>
      <c r="D1078" t="s">
        <v>6699</v>
      </c>
      <c r="E1078" s="2">
        <v>1583.7806</v>
      </c>
      <c r="F1078" s="7" t="str">
        <f>+_xlfn.XLOOKUP(LISTAS[[#This Row],[ID]],_01_CODIGOS_Y_COSTOS_xlsm[Producto y N°],_01_CODIGOS_Y_COSTOS_xlsm[FABRICA],"",0,1)</f>
        <v>OVNISA</v>
      </c>
      <c r="G1078" s="26">
        <f>LISTAS[[#This Row],[Precio]]*(1-0.46)</f>
        <v>855.24152400000003</v>
      </c>
      <c r="H1078" s="1">
        <f>+_xlfn.XLOOKUP(LISTAS[[#This Row],[ID]],_01_CODIGOS_Y_COSTOS_xlsm[Producto y N°],_01_CODIGOS_Y_COSTOS_xlsm[COSTO],0,0,1)</f>
        <v>233.18029999999999</v>
      </c>
      <c r="I1078" s="27">
        <f>+IFERROR(LISTAS[[#This Row],[VENTA NETA]]/LISTAS[[#This Row],[COSTO]]-1,0)</f>
        <v>2.667726321648956</v>
      </c>
      <c r="J1078" s="50" t="str">
        <f>IFERROR(VLOOKUP(LISTAS[[#This Row],[ID]],_01_CODIGOS_Y_COSTOS_xlsm[[Producto y N°]:[CODIGO]],2,0),"")</f>
        <v>328</v>
      </c>
      <c r="O1078" t="s">
        <v>1720</v>
      </c>
      <c r="AB1078" s="12" t="str">
        <f>+LISTAS[[#This Row],[Codigo]]&amp;LISTAS[[#This Row],[Fabrica]]</f>
        <v>328OVNISA</v>
      </c>
      <c r="AC1078" s="13" t="str">
        <f>+LISTAS[[#This Row],[Codigo]]</f>
        <v>328</v>
      </c>
      <c r="AD1078" s="13" t="str">
        <f>+LISTAS[[#This Row],[ID]]</f>
        <v>ORING328</v>
      </c>
      <c r="AH1078" s="36"/>
      <c r="AI1078" s="37">
        <f>+LISTAS[[#This Row],[Precio]]+(LISTAS[[#This Row],[Precio]]*AH1078)</f>
        <v>1583.7806</v>
      </c>
      <c r="AJ1078" s="38">
        <f t="shared" si="16"/>
        <v>791.89030000000002</v>
      </c>
      <c r="AL1078" s="35">
        <f>+AJ1078/LISTAS[[#This Row],[COSTO]]-1</f>
        <v>2.3960428904156998</v>
      </c>
      <c r="AM1078" t="str">
        <f>+LISTAS[[#This Row],[ID]]</f>
        <v>ORING328</v>
      </c>
      <c r="AO1078" s="43"/>
      <c r="AP1078" s="39">
        <f>LISTAS[[#This Row],[COSTO]]+(LISTAS[[#This Row],[COSTO]]*AO1078)</f>
        <v>233.18029999999999</v>
      </c>
      <c r="AQ1078" s="44">
        <f>IF(AO1078="",0,AP1078/LISTAS[[#This Row],[VENTA NETA]]-1)</f>
        <v>0</v>
      </c>
      <c r="AS1078" s="39">
        <v>346.52620000000002</v>
      </c>
      <c r="AT1078" s="48">
        <f>+LISTAS[[#This Row],[COSTO]]/AS1078-1</f>
        <v>-0.32709186202948004</v>
      </c>
      <c r="BA1078" t="s">
        <v>1452</v>
      </c>
      <c r="BB1078" s="36"/>
    </row>
    <row r="1079" spans="1:54" x14ac:dyDescent="0.35">
      <c r="A1079" s="7" t="s">
        <v>1721</v>
      </c>
      <c r="B1079" t="s">
        <v>1452</v>
      </c>
      <c r="C1079">
        <v>329</v>
      </c>
      <c r="D1079" t="s">
        <v>6700</v>
      </c>
      <c r="E1079" s="2">
        <v>1750.7336</v>
      </c>
      <c r="F1079" s="7" t="str">
        <f>+_xlfn.XLOOKUP(LISTAS[[#This Row],[ID]],_01_CODIGOS_Y_COSTOS_xlsm[Producto y N°],_01_CODIGOS_Y_COSTOS_xlsm[FABRICA],"",0,1)</f>
        <v>OVNISA</v>
      </c>
      <c r="G1079" s="26">
        <f>LISTAS[[#This Row],[Precio]]*(1-0.46)</f>
        <v>945.39614400000005</v>
      </c>
      <c r="H1079" s="1">
        <f>+_xlfn.XLOOKUP(LISTAS[[#This Row],[ID]],_01_CODIGOS_Y_COSTOS_xlsm[Producto y N°],_01_CODIGOS_Y_COSTOS_xlsm[COSTO],0,0,1)</f>
        <v>257.75979999999998</v>
      </c>
      <c r="I1079" s="27">
        <f>+IFERROR(LISTAS[[#This Row],[VENTA NETA]]/LISTAS[[#This Row],[COSTO]]-1,0)</f>
        <v>2.6677408346840745</v>
      </c>
      <c r="J1079" s="50" t="str">
        <f>IFERROR(VLOOKUP(LISTAS[[#This Row],[ID]],_01_CODIGOS_Y_COSTOS_xlsm[[Producto y N°]:[CODIGO]],2,0),"")</f>
        <v>329</v>
      </c>
      <c r="O1079" t="s">
        <v>1721</v>
      </c>
      <c r="AB1079" s="12" t="str">
        <f>+LISTAS[[#This Row],[Codigo]]&amp;LISTAS[[#This Row],[Fabrica]]</f>
        <v>329OVNISA</v>
      </c>
      <c r="AC1079" s="13" t="str">
        <f>+LISTAS[[#This Row],[Codigo]]</f>
        <v>329</v>
      </c>
      <c r="AD1079" s="13" t="str">
        <f>+LISTAS[[#This Row],[ID]]</f>
        <v>ORING329</v>
      </c>
      <c r="AH1079" s="36"/>
      <c r="AI1079" s="37">
        <f>+LISTAS[[#This Row],[Precio]]+(LISTAS[[#This Row],[Precio]]*AH1079)</f>
        <v>1750.7336</v>
      </c>
      <c r="AJ1079" s="38">
        <f t="shared" si="16"/>
        <v>875.36680000000001</v>
      </c>
      <c r="AL1079" s="35">
        <f>+AJ1079/LISTAS[[#This Row],[COSTO]]-1</f>
        <v>2.3960563284111798</v>
      </c>
      <c r="AM1079" t="str">
        <f>+LISTAS[[#This Row],[ID]]</f>
        <v>ORING329</v>
      </c>
      <c r="AO1079" s="43"/>
      <c r="AP1079" s="39">
        <f>LISTAS[[#This Row],[COSTO]]+(LISTAS[[#This Row],[COSTO]]*AO1079)</f>
        <v>257.75979999999998</v>
      </c>
      <c r="AQ1079" s="44">
        <f>IF(AO1079="",0,AP1079/LISTAS[[#This Row],[VENTA NETA]]-1)</f>
        <v>0</v>
      </c>
      <c r="AS1079" s="39">
        <v>383.05160000000001</v>
      </c>
      <c r="AT1079" s="48">
        <f>+LISTAS[[#This Row],[COSTO]]/AS1079-1</f>
        <v>-0.32708856979059742</v>
      </c>
      <c r="BA1079" t="s">
        <v>1452</v>
      </c>
      <c r="BB1079" s="36"/>
    </row>
    <row r="1080" spans="1:54" x14ac:dyDescent="0.35">
      <c r="A1080" s="7" t="s">
        <v>1722</v>
      </c>
      <c r="B1080" t="s">
        <v>1452</v>
      </c>
      <c r="C1080">
        <v>330</v>
      </c>
      <c r="D1080" t="s">
        <v>6701</v>
      </c>
      <c r="E1080" s="2">
        <v>1847.5333000000001</v>
      </c>
      <c r="F1080" s="7" t="str">
        <f>+_xlfn.XLOOKUP(LISTAS[[#This Row],[ID]],_01_CODIGOS_Y_COSTOS_xlsm[Producto y N°],_01_CODIGOS_Y_COSTOS_xlsm[FABRICA],"",0,1)</f>
        <v>OVNISA</v>
      </c>
      <c r="G1080" s="26">
        <f>LISTAS[[#This Row],[Precio]]*(1-0.46)</f>
        <v>997.66798200000005</v>
      </c>
      <c r="H1080" s="1">
        <f>+_xlfn.XLOOKUP(LISTAS[[#This Row],[ID]],_01_CODIGOS_Y_COSTOS_xlsm[Producto y N°],_01_CODIGOS_Y_COSTOS_xlsm[COSTO],0,0,1)</f>
        <v>272.01350000000002</v>
      </c>
      <c r="I1080" s="27">
        <f>+IFERROR(LISTAS[[#This Row],[VENTA NETA]]/LISTAS[[#This Row],[COSTO]]-1,0)</f>
        <v>2.6677149553239086</v>
      </c>
      <c r="J1080" s="50" t="str">
        <f>IFERROR(VLOOKUP(LISTAS[[#This Row],[ID]],_01_CODIGOS_Y_COSTOS_xlsm[[Producto y N°]:[CODIGO]],2,0),"")</f>
        <v>330</v>
      </c>
      <c r="O1080" t="s">
        <v>1722</v>
      </c>
      <c r="AB1080" s="12" t="str">
        <f>+LISTAS[[#This Row],[Codigo]]&amp;LISTAS[[#This Row],[Fabrica]]</f>
        <v>330OVNISA</v>
      </c>
      <c r="AC1080" s="13" t="str">
        <f>+LISTAS[[#This Row],[Codigo]]</f>
        <v>330</v>
      </c>
      <c r="AD1080" s="13" t="str">
        <f>+LISTAS[[#This Row],[ID]]</f>
        <v>ORING330</v>
      </c>
      <c r="AH1080" s="36"/>
      <c r="AI1080" s="37">
        <f>+LISTAS[[#This Row],[Precio]]+(LISTAS[[#This Row],[Precio]]*AH1080)</f>
        <v>1847.5333000000001</v>
      </c>
      <c r="AJ1080" s="38">
        <f t="shared" si="16"/>
        <v>923.76665000000003</v>
      </c>
      <c r="AL1080" s="35">
        <f>+AJ1080/LISTAS[[#This Row],[COSTO]]-1</f>
        <v>2.3960323660406559</v>
      </c>
      <c r="AM1080" t="str">
        <f>+LISTAS[[#This Row],[ID]]</f>
        <v>ORING330</v>
      </c>
      <c r="AO1080" s="43"/>
      <c r="AP1080" s="39">
        <f>LISTAS[[#This Row],[COSTO]]+(LISTAS[[#This Row],[COSTO]]*AO1080)</f>
        <v>272.01350000000002</v>
      </c>
      <c r="AQ1080" s="44">
        <f>IF(AO1080="",0,AP1080/LISTAS[[#This Row],[VENTA NETA]]-1)</f>
        <v>0</v>
      </c>
      <c r="AS1080" s="39">
        <v>404.23570000000001</v>
      </c>
      <c r="AT1080" s="48">
        <f>+LISTAS[[#This Row],[COSTO]]/AS1080-1</f>
        <v>-0.32709184270463987</v>
      </c>
      <c r="BA1080" t="s">
        <v>1452</v>
      </c>
      <c r="BB1080" s="36"/>
    </row>
    <row r="1081" spans="1:54" x14ac:dyDescent="0.35">
      <c r="A1081" s="7" t="s">
        <v>1723</v>
      </c>
      <c r="B1081" t="s">
        <v>1452</v>
      </c>
      <c r="C1081">
        <v>331</v>
      </c>
      <c r="D1081" t="s">
        <v>6702</v>
      </c>
      <c r="E1081" s="2">
        <v>2050.3811999999998</v>
      </c>
      <c r="F1081" s="7" t="str">
        <f>+_xlfn.XLOOKUP(LISTAS[[#This Row],[ID]],_01_CODIGOS_Y_COSTOS_xlsm[Producto y N°],_01_CODIGOS_Y_COSTOS_xlsm[FABRICA],"",0,1)</f>
        <v>OVNISA</v>
      </c>
      <c r="G1081" s="26">
        <f>LISTAS[[#This Row],[Precio]]*(1-0.46)</f>
        <v>1107.2058480000001</v>
      </c>
      <c r="H1081" s="1">
        <f>+_xlfn.XLOOKUP(LISTAS[[#This Row],[ID]],_01_CODIGOS_Y_COSTOS_xlsm[Producto y N°],_01_CODIGOS_Y_COSTOS_xlsm[COSTO],0,0,1)</f>
        <v>301.87549999999999</v>
      </c>
      <c r="I1081" s="27">
        <f>+IFERROR(LISTAS[[#This Row],[VENTA NETA]]/LISTAS[[#This Row],[COSTO]]-1,0)</f>
        <v>2.6677565685191413</v>
      </c>
      <c r="J1081" s="50" t="str">
        <f>IFERROR(VLOOKUP(LISTAS[[#This Row],[ID]],_01_CODIGOS_Y_COSTOS_xlsm[[Producto y N°]:[CODIGO]],2,0),"")</f>
        <v>331</v>
      </c>
      <c r="O1081" t="s">
        <v>1723</v>
      </c>
      <c r="AB1081" s="12" t="str">
        <f>+LISTAS[[#This Row],[Codigo]]&amp;LISTAS[[#This Row],[Fabrica]]</f>
        <v>331OVNISA</v>
      </c>
      <c r="AC1081" s="13" t="str">
        <f>+LISTAS[[#This Row],[Codigo]]</f>
        <v>331</v>
      </c>
      <c r="AD1081" s="13" t="str">
        <f>+LISTAS[[#This Row],[ID]]</f>
        <v>ORING331</v>
      </c>
      <c r="AH1081" s="36"/>
      <c r="AI1081" s="37">
        <f>+LISTAS[[#This Row],[Precio]]+(LISTAS[[#This Row],[Precio]]*AH1081)</f>
        <v>2050.3811999999998</v>
      </c>
      <c r="AJ1081" s="38">
        <f t="shared" si="16"/>
        <v>1025.1905999999999</v>
      </c>
      <c r="AL1081" s="35">
        <f>+AJ1081/LISTAS[[#This Row],[COSTO]]-1</f>
        <v>2.3960708967769824</v>
      </c>
      <c r="AM1081" t="str">
        <f>+LISTAS[[#This Row],[ID]]</f>
        <v>ORING331</v>
      </c>
      <c r="AO1081" s="43"/>
      <c r="AP1081" s="39">
        <f>LISTAS[[#This Row],[COSTO]]+(LISTAS[[#This Row],[COSTO]]*AO1081)</f>
        <v>301.87549999999999</v>
      </c>
      <c r="AQ1081" s="44">
        <f>IF(AO1081="",0,AP1081/LISTAS[[#This Row],[VENTA NETA]]-1)</f>
        <v>0</v>
      </c>
      <c r="AS1081" s="39">
        <v>448.6114</v>
      </c>
      <c r="AT1081" s="48">
        <f>+LISTAS[[#This Row],[COSTO]]/AS1081-1</f>
        <v>-0.32708910206026864</v>
      </c>
      <c r="BA1081" t="s">
        <v>1452</v>
      </c>
      <c r="BB1081" s="36"/>
    </row>
    <row r="1082" spans="1:54" x14ac:dyDescent="0.35">
      <c r="A1082" s="7" t="s">
        <v>1725</v>
      </c>
      <c r="B1082" t="s">
        <v>1452</v>
      </c>
      <c r="C1082">
        <v>400</v>
      </c>
      <c r="D1082" t="s">
        <v>1726</v>
      </c>
      <c r="E1082" s="2">
        <v>2196.7199999999998</v>
      </c>
      <c r="F1082" s="7" t="str">
        <f>+_xlfn.XLOOKUP(LISTAS[[#This Row],[ID]],_01_CODIGOS_Y_COSTOS_xlsm[Producto y N°],_01_CODIGOS_Y_COSTOS_xlsm[FABRICA],"",0,1)</f>
        <v>OVNISA</v>
      </c>
      <c r="G1082" s="26">
        <f>LISTAS[[#This Row],[Precio]]*(1-0.46)</f>
        <v>1186.2287999999999</v>
      </c>
      <c r="H1082" s="1">
        <f>+_xlfn.XLOOKUP(LISTAS[[#This Row],[ID]],_01_CODIGOS_Y_COSTOS_xlsm[Producto y N°],_01_CODIGOS_Y_COSTOS_xlsm[COSTO],0,0,1)</f>
        <v>514.52850000000001</v>
      </c>
      <c r="I1082" s="27">
        <f>+IFERROR(LISTAS[[#This Row],[VENTA NETA]]/LISTAS[[#This Row],[COSTO]]-1,0)</f>
        <v>1.3054676271576788</v>
      </c>
      <c r="J1082" s="50" t="str">
        <f>IFERROR(VLOOKUP(LISTAS[[#This Row],[ID]],_01_CODIGOS_Y_COSTOS_xlsm[[Producto y N°]:[CODIGO]],2,0),"")</f>
        <v>400</v>
      </c>
      <c r="O1082" t="s">
        <v>1725</v>
      </c>
      <c r="AB1082" s="12" t="str">
        <f>+LISTAS[[#This Row],[Codigo]]&amp;LISTAS[[#This Row],[Fabrica]]</f>
        <v>400OVNISA</v>
      </c>
      <c r="AC1082" s="13" t="str">
        <f>+LISTAS[[#This Row],[Codigo]]</f>
        <v>400</v>
      </c>
      <c r="AD1082" s="13" t="str">
        <f>+LISTAS[[#This Row],[ID]]</f>
        <v>ORING400</v>
      </c>
      <c r="AH1082" s="36"/>
      <c r="AI1082" s="37">
        <f>+LISTAS[[#This Row],[Precio]]+(LISTAS[[#This Row],[Precio]]*AH1082)</f>
        <v>2196.7199999999998</v>
      </c>
      <c r="AJ1082" s="38">
        <f t="shared" si="16"/>
        <v>1098.3599999999999</v>
      </c>
      <c r="AL1082" s="35">
        <f>+AJ1082/LISTAS[[#This Row],[COSTO]]-1</f>
        <v>1.1346922473682213</v>
      </c>
      <c r="AM1082" t="str">
        <f>+LISTAS[[#This Row],[ID]]</f>
        <v>ORING400</v>
      </c>
      <c r="AO1082" s="43"/>
      <c r="AP1082" s="39">
        <f>LISTAS[[#This Row],[COSTO]]+(LISTAS[[#This Row],[COSTO]]*AO1082)</f>
        <v>514.52850000000001</v>
      </c>
      <c r="AQ1082" s="44">
        <f>IF(AO1082="",0,AP1082/LISTAS[[#This Row],[VENTA NETA]]-1)</f>
        <v>0</v>
      </c>
      <c r="AS1082" s="39">
        <v>0</v>
      </c>
      <c r="AT1082" s="48" t="e">
        <f>+LISTAS[[#This Row],[COSTO]]/AS1082-1</f>
        <v>#DIV/0!</v>
      </c>
      <c r="BA1082" t="s">
        <v>1452</v>
      </c>
      <c r="BB1082" s="36"/>
    </row>
    <row r="1083" spans="1:54" x14ac:dyDescent="0.35">
      <c r="A1083" s="7" t="s">
        <v>1727</v>
      </c>
      <c r="B1083" t="s">
        <v>1452</v>
      </c>
      <c r="C1083">
        <v>401</v>
      </c>
      <c r="D1083" t="s">
        <v>1728</v>
      </c>
      <c r="E1083" s="2">
        <v>2684.88</v>
      </c>
      <c r="F1083" s="7" t="str">
        <f>+_xlfn.XLOOKUP(LISTAS[[#This Row],[ID]],_01_CODIGOS_Y_COSTOS_xlsm[Producto y N°],_01_CODIGOS_Y_COSTOS_xlsm[FABRICA],"",0,1)</f>
        <v>OVNISA</v>
      </c>
      <c r="G1083" s="26">
        <f>LISTAS[[#This Row],[Precio]]*(1-0.46)</f>
        <v>1449.8352000000002</v>
      </c>
      <c r="H1083" s="1">
        <f>+_xlfn.XLOOKUP(LISTAS[[#This Row],[ID]],_01_CODIGOS_Y_COSTOS_xlsm[Producto y N°],_01_CODIGOS_Y_COSTOS_xlsm[COSTO],0,0,1)</f>
        <v>556.22249999999997</v>
      </c>
      <c r="I1083" s="27">
        <f>+IFERROR(LISTAS[[#This Row],[VENTA NETA]]/LISTAS[[#This Row],[COSTO]]-1,0)</f>
        <v>1.6065741677116625</v>
      </c>
      <c r="J1083" s="50" t="str">
        <f>IFERROR(VLOOKUP(LISTAS[[#This Row],[ID]],_01_CODIGOS_Y_COSTOS_xlsm[[Producto y N°]:[CODIGO]],2,0),"")</f>
        <v>401</v>
      </c>
      <c r="O1083" t="s">
        <v>1727</v>
      </c>
      <c r="AB1083" s="12" t="str">
        <f>+LISTAS[[#This Row],[Codigo]]&amp;LISTAS[[#This Row],[Fabrica]]</f>
        <v>401OVNISA</v>
      </c>
      <c r="AC1083" s="13" t="str">
        <f>+LISTAS[[#This Row],[Codigo]]</f>
        <v>401</v>
      </c>
      <c r="AD1083" s="13" t="str">
        <f>+LISTAS[[#This Row],[ID]]</f>
        <v>ORING401</v>
      </c>
      <c r="AH1083" s="36"/>
      <c r="AI1083" s="37">
        <f>+LISTAS[[#This Row],[Precio]]+(LISTAS[[#This Row],[Precio]]*AH1083)</f>
        <v>2684.88</v>
      </c>
      <c r="AJ1083" s="38">
        <f t="shared" si="16"/>
        <v>1342.44</v>
      </c>
      <c r="AL1083" s="35">
        <f>+AJ1083/LISTAS[[#This Row],[COSTO]]-1</f>
        <v>1.4134945997330206</v>
      </c>
      <c r="AM1083" t="str">
        <f>+LISTAS[[#This Row],[ID]]</f>
        <v>ORING401</v>
      </c>
      <c r="AO1083" s="43"/>
      <c r="AP1083" s="39">
        <f>LISTAS[[#This Row],[COSTO]]+(LISTAS[[#This Row],[COSTO]]*AO1083)</f>
        <v>556.22249999999997</v>
      </c>
      <c r="AQ1083" s="44">
        <f>IF(AO1083="",0,AP1083/LISTAS[[#This Row],[VENTA NETA]]-1)</f>
        <v>0</v>
      </c>
      <c r="AS1083" s="39">
        <v>0</v>
      </c>
      <c r="AT1083" s="48" t="e">
        <f>+LISTAS[[#This Row],[COSTO]]/AS1083-1</f>
        <v>#DIV/0!</v>
      </c>
      <c r="BA1083" t="s">
        <v>1452</v>
      </c>
      <c r="BB1083" s="36"/>
    </row>
    <row r="1084" spans="1:54" x14ac:dyDescent="0.35">
      <c r="A1084" s="7" t="s">
        <v>1729</v>
      </c>
      <c r="B1084" t="s">
        <v>1452</v>
      </c>
      <c r="C1084">
        <v>402</v>
      </c>
      <c r="D1084" t="s">
        <v>1730</v>
      </c>
      <c r="E1084" s="2">
        <v>4474.8</v>
      </c>
      <c r="F1084" s="7" t="str">
        <f>+_xlfn.XLOOKUP(LISTAS[[#This Row],[ID]],_01_CODIGOS_Y_COSTOS_xlsm[Producto y N°],_01_CODIGOS_Y_COSTOS_xlsm[FABRICA],"",0,1)</f>
        <v>OVNISA</v>
      </c>
      <c r="G1084" s="26">
        <f>LISTAS[[#This Row],[Precio]]*(1-0.46)</f>
        <v>2416.3920000000003</v>
      </c>
      <c r="H1084" s="1">
        <f>+_xlfn.XLOOKUP(LISTAS[[#This Row],[ID]],_01_CODIGOS_Y_COSTOS_xlsm[Producto y N°],_01_CODIGOS_Y_COSTOS_xlsm[COSTO],0,0,1)</f>
        <v>612.11099999999999</v>
      </c>
      <c r="I1084" s="27">
        <f>+IFERROR(LISTAS[[#This Row],[VENTA NETA]]/LISTAS[[#This Row],[COSTO]]-1,0)</f>
        <v>2.947636948200572</v>
      </c>
      <c r="J1084" s="50" t="str">
        <f>IFERROR(VLOOKUP(LISTAS[[#This Row],[ID]],_01_CODIGOS_Y_COSTOS_xlsm[[Producto y N°]:[CODIGO]],2,0),"")</f>
        <v>402</v>
      </c>
      <c r="O1084" t="s">
        <v>1729</v>
      </c>
      <c r="AB1084" s="12" t="str">
        <f>+LISTAS[[#This Row],[Codigo]]&amp;LISTAS[[#This Row],[Fabrica]]</f>
        <v>402OVNISA</v>
      </c>
      <c r="AC1084" s="13" t="str">
        <f>+LISTAS[[#This Row],[Codigo]]</f>
        <v>402</v>
      </c>
      <c r="AD1084" s="13" t="str">
        <f>+LISTAS[[#This Row],[ID]]</f>
        <v>ORING402</v>
      </c>
      <c r="AH1084" s="36"/>
      <c r="AI1084" s="37">
        <f>+LISTAS[[#This Row],[Precio]]+(LISTAS[[#This Row],[Precio]]*AH1084)</f>
        <v>4474.8</v>
      </c>
      <c r="AJ1084" s="38">
        <f t="shared" si="16"/>
        <v>2237.4</v>
      </c>
      <c r="AL1084" s="35">
        <f>+AJ1084/LISTAS[[#This Row],[COSTO]]-1</f>
        <v>2.655219396482011</v>
      </c>
      <c r="AM1084" t="str">
        <f>+LISTAS[[#This Row],[ID]]</f>
        <v>ORING402</v>
      </c>
      <c r="AO1084" s="43"/>
      <c r="AP1084" s="39">
        <f>LISTAS[[#This Row],[COSTO]]+(LISTAS[[#This Row],[COSTO]]*AO1084)</f>
        <v>612.11099999999999</v>
      </c>
      <c r="AQ1084" s="44">
        <f>IF(AO1084="",0,AP1084/LISTAS[[#This Row],[VENTA NETA]]-1)</f>
        <v>0</v>
      </c>
      <c r="AS1084" s="39">
        <v>0</v>
      </c>
      <c r="AT1084" s="48" t="e">
        <f>+LISTAS[[#This Row],[COSTO]]/AS1084-1</f>
        <v>#DIV/0!</v>
      </c>
      <c r="BA1084" t="s">
        <v>1452</v>
      </c>
      <c r="BB1084" s="36"/>
    </row>
    <row r="1085" spans="1:54" x14ac:dyDescent="0.35">
      <c r="A1085" s="7" t="s">
        <v>1731</v>
      </c>
      <c r="B1085" t="s">
        <v>1732</v>
      </c>
      <c r="C1085" t="s">
        <v>1733</v>
      </c>
      <c r="D1085" t="s">
        <v>1733</v>
      </c>
      <c r="E1085" s="2">
        <v>1861.56</v>
      </c>
      <c r="F1085" s="7" t="str">
        <f>+_xlfn.XLOOKUP(LISTAS[[#This Row],[ID]],_01_CODIGOS_Y_COSTOS_xlsm[Producto y N°],_01_CODIGOS_Y_COSTOS_xlsm[FABRICA],"",0,1)</f>
        <v>INSERTOS</v>
      </c>
      <c r="G1085" s="26">
        <f>LISTAS[[#This Row],[Precio]]*(1-0.46)</f>
        <v>1005.2424000000001</v>
      </c>
      <c r="H1085" s="1">
        <f>+_xlfn.XLOOKUP(LISTAS[[#This Row],[ID]],_01_CODIGOS_Y_COSTOS_xlsm[Producto y N°],_01_CODIGOS_Y_COSTOS_xlsm[COSTO],0,0,1)</f>
        <v>162</v>
      </c>
      <c r="I1085" s="27">
        <f>+IFERROR(LISTAS[[#This Row],[VENTA NETA]]/LISTAS[[#This Row],[COSTO]]-1,0)</f>
        <v>5.2052000000000005</v>
      </c>
      <c r="J1085" s="50" t="str">
        <f>IFERROR(VLOOKUP(LISTAS[[#This Row],[ID]],_01_CODIGOS_Y_COSTOS_xlsm[[Producto y N°]:[CODIGO]],2,0),"")</f>
        <v>4X6</v>
      </c>
      <c r="O1085" t="s">
        <v>1731</v>
      </c>
      <c r="AB1085" s="12" t="str">
        <f>+LISTAS[[#This Row],[Codigo]]&amp;LISTAS[[#This Row],[Fabrica]]</f>
        <v>4X6INSERTOS</v>
      </c>
      <c r="AC1085" s="13" t="str">
        <f>+LISTAS[[#This Row],[Codigo]]</f>
        <v>4X6</v>
      </c>
      <c r="AD1085" s="13" t="str">
        <f>+LISTAS[[#This Row],[ID]]</f>
        <v>INSERTOS4X6</v>
      </c>
      <c r="AH1085" s="36"/>
      <c r="AI1085" s="37">
        <f>+LISTAS[[#This Row],[Precio]]+(LISTAS[[#This Row],[Precio]]*AH1085)</f>
        <v>1861.56</v>
      </c>
      <c r="AJ1085" s="38">
        <f t="shared" si="16"/>
        <v>930.78</v>
      </c>
      <c r="AL1085" s="35">
        <f>+AJ1085/LISTAS[[#This Row],[COSTO]]-1</f>
        <v>4.7455555555555557</v>
      </c>
      <c r="AM1085" t="str">
        <f>+LISTAS[[#This Row],[ID]]</f>
        <v>INSERTOS4X6</v>
      </c>
      <c r="AO1085" s="43"/>
      <c r="AP1085" s="39">
        <f>LISTAS[[#This Row],[COSTO]]+(LISTAS[[#This Row],[COSTO]]*AO1085)</f>
        <v>162</v>
      </c>
      <c r="AQ1085" s="44">
        <f>IF(AO1085="",0,AP1085/LISTAS[[#This Row],[VENTA NETA]]-1)</f>
        <v>0</v>
      </c>
      <c r="AS1085" s="39">
        <v>85.171499999999995</v>
      </c>
      <c r="AT1085" s="48">
        <f>+LISTAS[[#This Row],[COSTO]]/AS1085-1</f>
        <v>0.90204469805040421</v>
      </c>
      <c r="BA1085" t="s">
        <v>1732</v>
      </c>
      <c r="BB1085" s="36"/>
    </row>
    <row r="1086" spans="1:54" x14ac:dyDescent="0.35">
      <c r="A1086" s="7" t="s">
        <v>1734</v>
      </c>
      <c r="B1086" t="s">
        <v>1732</v>
      </c>
      <c r="C1086" t="s">
        <v>1735</v>
      </c>
      <c r="D1086" t="s">
        <v>1735</v>
      </c>
      <c r="E1086" s="2">
        <v>1861.56</v>
      </c>
      <c r="F1086" s="7" t="str">
        <f>+_xlfn.XLOOKUP(LISTAS[[#This Row],[ID]],_01_CODIGOS_Y_COSTOS_xlsm[Producto y N°],_01_CODIGOS_Y_COSTOS_xlsm[FABRICA],"",0,1)</f>
        <v>INSERTOS</v>
      </c>
      <c r="G1086" s="26">
        <f>LISTAS[[#This Row],[Precio]]*(1-0.46)</f>
        <v>1005.2424000000001</v>
      </c>
      <c r="H1086" s="1">
        <f>+_xlfn.XLOOKUP(LISTAS[[#This Row],[ID]],_01_CODIGOS_Y_COSTOS_xlsm[Producto y N°],_01_CODIGOS_Y_COSTOS_xlsm[COSTO],0,0,1)</f>
        <v>180</v>
      </c>
      <c r="I1086" s="27">
        <f>+IFERROR(LISTAS[[#This Row],[VENTA NETA]]/LISTAS[[#This Row],[COSTO]]-1,0)</f>
        <v>4.5846800000000005</v>
      </c>
      <c r="J1086" s="50" t="str">
        <f>IFERROR(VLOOKUP(LISTAS[[#This Row],[ID]],_01_CODIGOS_Y_COSTOS_xlsm[[Producto y N°]:[CODIGO]],2,0),"")</f>
        <v>5X7</v>
      </c>
      <c r="O1086" t="s">
        <v>1734</v>
      </c>
      <c r="AB1086" s="12" t="str">
        <f>+LISTAS[[#This Row],[Codigo]]&amp;LISTAS[[#This Row],[Fabrica]]</f>
        <v>5X7INSERTOS</v>
      </c>
      <c r="AC1086" s="13" t="str">
        <f>+LISTAS[[#This Row],[Codigo]]</f>
        <v>5X7</v>
      </c>
      <c r="AD1086" s="13" t="str">
        <f>+LISTAS[[#This Row],[ID]]</f>
        <v>INSERTOS5X7</v>
      </c>
      <c r="AH1086" s="36"/>
      <c r="AI1086" s="37">
        <f>+LISTAS[[#This Row],[Precio]]+(LISTAS[[#This Row],[Precio]]*AH1086)</f>
        <v>1861.56</v>
      </c>
      <c r="AJ1086" s="38">
        <f t="shared" si="16"/>
        <v>930.78</v>
      </c>
      <c r="AL1086" s="35">
        <f>+AJ1086/LISTAS[[#This Row],[COSTO]]-1</f>
        <v>4.1710000000000003</v>
      </c>
      <c r="AM1086" t="str">
        <f>+LISTAS[[#This Row],[ID]]</f>
        <v>INSERTOS5X7</v>
      </c>
      <c r="AO1086" s="43"/>
      <c r="AP1086" s="39">
        <f>LISTAS[[#This Row],[COSTO]]+(LISTAS[[#This Row],[COSTO]]*AO1086)</f>
        <v>180</v>
      </c>
      <c r="AQ1086" s="44">
        <f>IF(AO1086="",0,AP1086/LISTAS[[#This Row],[VENTA NETA]]-1)</f>
        <v>0</v>
      </c>
      <c r="AS1086" s="39">
        <v>94.635000000000005</v>
      </c>
      <c r="AT1086" s="48">
        <f>+LISTAS[[#This Row],[COSTO]]/AS1086-1</f>
        <v>0.90204469805040399</v>
      </c>
      <c r="BA1086" t="s">
        <v>1732</v>
      </c>
      <c r="BB1086" s="36"/>
    </row>
    <row r="1087" spans="1:54" x14ac:dyDescent="0.35">
      <c r="A1087" s="7" t="s">
        <v>1736</v>
      </c>
      <c r="B1087" t="s">
        <v>1732</v>
      </c>
      <c r="C1087" t="s">
        <v>1737</v>
      </c>
      <c r="D1087" t="s">
        <v>1737</v>
      </c>
      <c r="E1087" s="2">
        <v>1861.56</v>
      </c>
      <c r="F1087" s="7" t="str">
        <f>+_xlfn.XLOOKUP(LISTAS[[#This Row],[ID]],_01_CODIGOS_Y_COSTOS_xlsm[Producto y N°],_01_CODIGOS_Y_COSTOS_xlsm[FABRICA],"",0,1)</f>
        <v>INSERTOS</v>
      </c>
      <c r="G1087" s="26">
        <f>LISTAS[[#This Row],[Precio]]*(1-0.46)</f>
        <v>1005.2424000000001</v>
      </c>
      <c r="H1087" s="1">
        <f>+_xlfn.XLOOKUP(LISTAS[[#This Row],[ID]],_01_CODIGOS_Y_COSTOS_xlsm[Producto y N°],_01_CODIGOS_Y_COSTOS_xlsm[COSTO],0,0,1)</f>
        <v>200</v>
      </c>
      <c r="I1087" s="27">
        <f>+IFERROR(LISTAS[[#This Row],[VENTA NETA]]/LISTAS[[#This Row],[COSTO]]-1,0)</f>
        <v>4.0262120000000001</v>
      </c>
      <c r="J1087" s="50" t="str">
        <f>IFERROR(VLOOKUP(LISTAS[[#This Row],[ID]],_01_CODIGOS_Y_COSTOS_xlsm[[Producto y N°]:[CODIGO]],2,0),"")</f>
        <v>6X8</v>
      </c>
      <c r="O1087" t="s">
        <v>1736</v>
      </c>
      <c r="AB1087" s="12" t="str">
        <f>+LISTAS[[#This Row],[Codigo]]&amp;LISTAS[[#This Row],[Fabrica]]</f>
        <v>6X8INSERTOS</v>
      </c>
      <c r="AC1087" s="13" t="str">
        <f>+LISTAS[[#This Row],[Codigo]]</f>
        <v>6X8</v>
      </c>
      <c r="AD1087" s="13" t="str">
        <f>+LISTAS[[#This Row],[ID]]</f>
        <v>INSERTOS6X8</v>
      </c>
      <c r="AH1087" s="36"/>
      <c r="AI1087" s="37">
        <f>+LISTAS[[#This Row],[Precio]]+(LISTAS[[#This Row],[Precio]]*AH1087)</f>
        <v>1861.56</v>
      </c>
      <c r="AJ1087" s="38">
        <f t="shared" si="16"/>
        <v>930.78</v>
      </c>
      <c r="AL1087" s="35">
        <f>+AJ1087/LISTAS[[#This Row],[COSTO]]-1</f>
        <v>3.6539000000000001</v>
      </c>
      <c r="AM1087" t="str">
        <f>+LISTAS[[#This Row],[ID]]</f>
        <v>INSERTOS6X8</v>
      </c>
      <c r="AO1087" s="43"/>
      <c r="AP1087" s="39">
        <f>LISTAS[[#This Row],[COSTO]]+(LISTAS[[#This Row],[COSTO]]*AO1087)</f>
        <v>200</v>
      </c>
      <c r="AQ1087" s="44">
        <f>IF(AO1087="",0,AP1087/LISTAS[[#This Row],[VENTA NETA]]-1)</f>
        <v>0</v>
      </c>
      <c r="AS1087" s="39">
        <v>105.15</v>
      </c>
      <c r="AT1087" s="48">
        <f>+LISTAS[[#This Row],[COSTO]]/AS1087-1</f>
        <v>0.90204469805040399</v>
      </c>
      <c r="BA1087" t="s">
        <v>1732</v>
      </c>
      <c r="BB1087" s="36"/>
    </row>
    <row r="1088" spans="1:54" x14ac:dyDescent="0.35">
      <c r="A1088" s="7" t="s">
        <v>1738</v>
      </c>
      <c r="B1088" t="s">
        <v>1732</v>
      </c>
      <c r="C1088" t="s">
        <v>1739</v>
      </c>
      <c r="D1088" t="s">
        <v>1739</v>
      </c>
      <c r="E1088" s="2">
        <v>1861.56</v>
      </c>
      <c r="F1088" s="7" t="str">
        <f>+_xlfn.XLOOKUP(LISTAS[[#This Row],[ID]],_01_CODIGOS_Y_COSTOS_xlsm[Producto y N°],_01_CODIGOS_Y_COSTOS_xlsm[FABRICA],"",0,1)</f>
        <v>INSERTOS</v>
      </c>
      <c r="G1088" s="26">
        <f>LISTAS[[#This Row],[Precio]]*(1-0.46)</f>
        <v>1005.2424000000001</v>
      </c>
      <c r="H1088" s="1">
        <f>+_xlfn.XLOOKUP(LISTAS[[#This Row],[ID]],_01_CODIGOS_Y_COSTOS_xlsm[Producto y N°],_01_CODIGOS_Y_COSTOS_xlsm[COSTO],0,0,1)</f>
        <v>220</v>
      </c>
      <c r="I1088" s="27">
        <f>+IFERROR(LISTAS[[#This Row],[VENTA NETA]]/LISTAS[[#This Row],[COSTO]]-1,0)</f>
        <v>3.5692836363636369</v>
      </c>
      <c r="J1088" s="50" t="str">
        <f>IFERROR(VLOOKUP(LISTAS[[#This Row],[ID]],_01_CODIGOS_Y_COSTOS_xlsm[[Producto y N°]:[CODIGO]],2,0),"")</f>
        <v>7X10</v>
      </c>
      <c r="O1088" t="s">
        <v>1738</v>
      </c>
      <c r="AB1088" s="12" t="str">
        <f>+LISTAS[[#This Row],[Codigo]]&amp;LISTAS[[#This Row],[Fabrica]]</f>
        <v>7X10INSERTOS</v>
      </c>
      <c r="AC1088" s="13" t="str">
        <f>+LISTAS[[#This Row],[Codigo]]</f>
        <v>7X10</v>
      </c>
      <c r="AD1088" s="13" t="str">
        <f>+LISTAS[[#This Row],[ID]]</f>
        <v>INSERTOS7X10</v>
      </c>
      <c r="AH1088" s="36"/>
      <c r="AI1088" s="37">
        <f>+LISTAS[[#This Row],[Precio]]+(LISTAS[[#This Row],[Precio]]*AH1088)</f>
        <v>1861.56</v>
      </c>
      <c r="AJ1088" s="38">
        <f t="shared" si="16"/>
        <v>930.78</v>
      </c>
      <c r="AL1088" s="35">
        <f>+AJ1088/LISTAS[[#This Row],[COSTO]]-1</f>
        <v>3.230818181818182</v>
      </c>
      <c r="AM1088" t="str">
        <f>+LISTAS[[#This Row],[ID]]</f>
        <v>INSERTOS7X10</v>
      </c>
      <c r="AO1088" s="43"/>
      <c r="AP1088" s="39">
        <f>LISTAS[[#This Row],[COSTO]]+(LISTAS[[#This Row],[COSTO]]*AO1088)</f>
        <v>220</v>
      </c>
      <c r="AQ1088" s="44">
        <f>IF(AO1088="",0,AP1088/LISTAS[[#This Row],[VENTA NETA]]-1)</f>
        <v>0</v>
      </c>
      <c r="AS1088" s="39">
        <v>115.66500000000001</v>
      </c>
      <c r="AT1088" s="48">
        <f>+LISTAS[[#This Row],[COSTO]]/AS1088-1</f>
        <v>0.90204469805040399</v>
      </c>
      <c r="BA1088" t="s">
        <v>1732</v>
      </c>
      <c r="BB1088" s="36"/>
    </row>
    <row r="1089" spans="1:54" x14ac:dyDescent="0.35">
      <c r="A1089" s="7" t="s">
        <v>1740</v>
      </c>
      <c r="B1089" t="s">
        <v>1732</v>
      </c>
      <c r="C1089" t="s">
        <v>1741</v>
      </c>
      <c r="D1089" t="s">
        <v>1741</v>
      </c>
      <c r="E1089" s="2">
        <v>1861.56</v>
      </c>
      <c r="F1089" s="7" t="str">
        <f>+_xlfn.XLOOKUP(LISTAS[[#This Row],[ID]],_01_CODIGOS_Y_COSTOS_xlsm[Producto y N°],_01_CODIGOS_Y_COSTOS_xlsm[FABRICA],"",0,1)</f>
        <v>INSERTOS</v>
      </c>
      <c r="G1089" s="26">
        <f>LISTAS[[#This Row],[Precio]]*(1-0.46)</f>
        <v>1005.2424000000001</v>
      </c>
      <c r="H1089" s="1">
        <f>+_xlfn.XLOOKUP(LISTAS[[#This Row],[ID]],_01_CODIGOS_Y_COSTOS_xlsm[Producto y N°],_01_CODIGOS_Y_COSTOS_xlsm[COSTO],0,0,1)</f>
        <v>242</v>
      </c>
      <c r="I1089" s="27">
        <f>+IFERROR(LISTAS[[#This Row],[VENTA NETA]]/LISTAS[[#This Row],[COSTO]]-1,0)</f>
        <v>3.1538942148760336</v>
      </c>
      <c r="J1089" s="50" t="str">
        <f>IFERROR(VLOOKUP(LISTAS[[#This Row],[ID]],_01_CODIGOS_Y_COSTOS_xlsm[[Producto y N°]:[CODIGO]],2,0),"")</f>
        <v>8X1X11</v>
      </c>
      <c r="O1089" t="s">
        <v>1740</v>
      </c>
      <c r="AB1089" s="12" t="str">
        <f>+LISTAS[[#This Row],[Codigo]]&amp;LISTAS[[#This Row],[Fabrica]]</f>
        <v>8X1X11INSERTOS</v>
      </c>
      <c r="AC1089" s="13" t="str">
        <f>+LISTAS[[#This Row],[Codigo]]</f>
        <v>8X1X11</v>
      </c>
      <c r="AD1089" s="13" t="str">
        <f>+LISTAS[[#This Row],[ID]]</f>
        <v>INSERTOS8X1X11</v>
      </c>
      <c r="AH1089" s="36"/>
      <c r="AI1089" s="37">
        <f>+LISTAS[[#This Row],[Precio]]+(LISTAS[[#This Row],[Precio]]*AH1089)</f>
        <v>1861.56</v>
      </c>
      <c r="AJ1089" s="38">
        <f t="shared" si="16"/>
        <v>930.78</v>
      </c>
      <c r="AL1089" s="35">
        <f>+AJ1089/LISTAS[[#This Row],[COSTO]]-1</f>
        <v>2.8461983471074377</v>
      </c>
      <c r="AM1089" t="str">
        <f>+LISTAS[[#This Row],[ID]]</f>
        <v>INSERTOS8X1X11</v>
      </c>
      <c r="AO1089" s="43"/>
      <c r="AP1089" s="39">
        <f>LISTAS[[#This Row],[COSTO]]+(LISTAS[[#This Row],[COSTO]]*AO1089)</f>
        <v>242</v>
      </c>
      <c r="AQ1089" s="44">
        <f>IF(AO1089="",0,AP1089/LISTAS[[#This Row],[VENTA NETA]]-1)</f>
        <v>0</v>
      </c>
      <c r="AS1089" s="39">
        <v>127.2315</v>
      </c>
      <c r="AT1089" s="48">
        <f>+LISTAS[[#This Row],[COSTO]]/AS1089-1</f>
        <v>0.90204469805040421</v>
      </c>
      <c r="BA1089" t="s">
        <v>1732</v>
      </c>
      <c r="BB1089" s="36"/>
    </row>
    <row r="1090" spans="1:54" x14ac:dyDescent="0.35">
      <c r="A1090" s="7" t="s">
        <v>1742</v>
      </c>
      <c r="B1090" t="s">
        <v>1732</v>
      </c>
      <c r="C1090" t="s">
        <v>1743</v>
      </c>
      <c r="D1090" t="s">
        <v>1743</v>
      </c>
      <c r="E1090" s="2">
        <v>1861.56</v>
      </c>
      <c r="F1090" s="7" t="str">
        <f>+_xlfn.XLOOKUP(LISTAS[[#This Row],[ID]],_01_CODIGOS_Y_COSTOS_xlsm[Producto y N°],_01_CODIGOS_Y_COSTOS_xlsm[FABRICA],"",0,1)</f>
        <v>INSERTOS</v>
      </c>
      <c r="G1090" s="26">
        <f>LISTAS[[#This Row],[Precio]]*(1-0.46)</f>
        <v>1005.2424000000001</v>
      </c>
      <c r="H1090" s="1">
        <f>+_xlfn.XLOOKUP(LISTAS[[#This Row],[ID]],_01_CODIGOS_Y_COSTOS_xlsm[Producto y N°],_01_CODIGOS_Y_COSTOS_xlsm[COSTO],0,0,1)</f>
        <v>255</v>
      </c>
      <c r="I1090" s="27">
        <f>+IFERROR(LISTAS[[#This Row],[VENTA NETA]]/LISTAS[[#This Row],[COSTO]]-1,0)</f>
        <v>2.9421270588235298</v>
      </c>
      <c r="J1090" s="50" t="str">
        <f>IFERROR(VLOOKUP(LISTAS[[#This Row],[ID]],_01_CODIGOS_Y_COSTOS_xlsm[[Producto y N°]:[CODIGO]],2,0),"")</f>
        <v>8X11</v>
      </c>
      <c r="O1090" t="s">
        <v>1742</v>
      </c>
      <c r="AB1090" s="12" t="str">
        <f>+LISTAS[[#This Row],[Codigo]]&amp;LISTAS[[#This Row],[Fabrica]]</f>
        <v>8X11INSERTOS</v>
      </c>
      <c r="AC1090" s="13" t="str">
        <f>+LISTAS[[#This Row],[Codigo]]</f>
        <v>8X11</v>
      </c>
      <c r="AD1090" s="13" t="str">
        <f>+LISTAS[[#This Row],[ID]]</f>
        <v>INSERTOS8X11</v>
      </c>
      <c r="AH1090" s="36"/>
      <c r="AI1090" s="37">
        <f>+LISTAS[[#This Row],[Precio]]+(LISTAS[[#This Row],[Precio]]*AH1090)</f>
        <v>1861.56</v>
      </c>
      <c r="AJ1090" s="38">
        <f t="shared" ref="AJ1090:AJ1153" si="17">+((100-50)*0.01)*AI1090</f>
        <v>930.78</v>
      </c>
      <c r="AL1090" s="35">
        <f>+AJ1090/LISTAS[[#This Row],[COSTO]]-1</f>
        <v>2.6501176470588232</v>
      </c>
      <c r="AM1090" t="str">
        <f>+LISTAS[[#This Row],[ID]]</f>
        <v>INSERTOS8X11</v>
      </c>
      <c r="AO1090" s="43"/>
      <c r="AP1090" s="39">
        <f>LISTAS[[#This Row],[COSTO]]+(LISTAS[[#This Row],[COSTO]]*AO1090)</f>
        <v>255</v>
      </c>
      <c r="AQ1090" s="44">
        <f>IF(AO1090="",0,AP1090/LISTAS[[#This Row],[VENTA NETA]]-1)</f>
        <v>0</v>
      </c>
      <c r="AS1090" s="39">
        <v>76.58</v>
      </c>
      <c r="AT1090" s="48">
        <f>+LISTAS[[#This Row],[COSTO]]/AS1090-1</f>
        <v>2.3298511360668583</v>
      </c>
      <c r="BA1090" t="s">
        <v>1732</v>
      </c>
      <c r="BB1090" s="36"/>
    </row>
    <row r="1091" spans="1:54" x14ac:dyDescent="0.35">
      <c r="A1091" s="7" t="s">
        <v>1744</v>
      </c>
      <c r="B1091" t="s">
        <v>1732</v>
      </c>
      <c r="C1091" t="s">
        <v>1745</v>
      </c>
      <c r="D1091" t="s">
        <v>1745</v>
      </c>
      <c r="E1091" s="2">
        <v>1861.56</v>
      </c>
      <c r="F1091" s="7" t="str">
        <f>+_xlfn.XLOOKUP(LISTAS[[#This Row],[ID]],_01_CODIGOS_Y_COSTOS_xlsm[Producto y N°],_01_CODIGOS_Y_COSTOS_xlsm[FABRICA],"",0,1)</f>
        <v>INSERTOS</v>
      </c>
      <c r="G1091" s="26">
        <f>LISTAS[[#This Row],[Precio]]*(1-0.46)</f>
        <v>1005.2424000000001</v>
      </c>
      <c r="H1091" s="1">
        <f>+_xlfn.XLOOKUP(LISTAS[[#This Row],[ID]],_01_CODIGOS_Y_COSTOS_xlsm[Producto y N°],_01_CODIGOS_Y_COSTOS_xlsm[COSTO],0,0,1)</f>
        <v>280.5</v>
      </c>
      <c r="I1091" s="27">
        <f>+IFERROR(LISTAS[[#This Row],[VENTA NETA]]/LISTAS[[#This Row],[COSTO]]-1,0)</f>
        <v>2.5837518716577543</v>
      </c>
      <c r="J1091" s="50" t="str">
        <f>IFERROR(VLOOKUP(LISTAS[[#This Row],[ID]],_01_CODIGOS_Y_COSTOS_xlsm[[Producto y N°]:[CODIGO]],2,0),"")</f>
        <v>9X12</v>
      </c>
      <c r="O1091" t="s">
        <v>1744</v>
      </c>
      <c r="AB1091" s="12" t="str">
        <f>+LISTAS[[#This Row],[Codigo]]&amp;LISTAS[[#This Row],[Fabrica]]</f>
        <v>9X12INSERTOS</v>
      </c>
      <c r="AC1091" s="13" t="str">
        <f>+LISTAS[[#This Row],[Codigo]]</f>
        <v>9X12</v>
      </c>
      <c r="AD1091" s="13" t="str">
        <f>+LISTAS[[#This Row],[ID]]</f>
        <v>INSERTOS9X12</v>
      </c>
      <c r="AH1091" s="36"/>
      <c r="AI1091" s="37">
        <f>+LISTAS[[#This Row],[Precio]]+(LISTAS[[#This Row],[Precio]]*AH1091)</f>
        <v>1861.56</v>
      </c>
      <c r="AJ1091" s="38">
        <f t="shared" si="17"/>
        <v>930.78</v>
      </c>
      <c r="AL1091" s="35">
        <f>+AJ1091/LISTAS[[#This Row],[COSTO]]-1</f>
        <v>2.318288770053476</v>
      </c>
      <c r="AM1091" t="str">
        <f>+LISTAS[[#This Row],[ID]]</f>
        <v>INSERTOS9X12</v>
      </c>
      <c r="AO1091" s="43"/>
      <c r="AP1091" s="39">
        <f>LISTAS[[#This Row],[COSTO]]+(LISTAS[[#This Row],[COSTO]]*AO1091)</f>
        <v>280.5</v>
      </c>
      <c r="AQ1091" s="44">
        <f>IF(AO1091="",0,AP1091/LISTAS[[#This Row],[VENTA NETA]]-1)</f>
        <v>0</v>
      </c>
      <c r="AS1091" s="39">
        <v>84.238</v>
      </c>
      <c r="AT1091" s="48">
        <f>+LISTAS[[#This Row],[COSTO]]/AS1091-1</f>
        <v>2.3298511360668583</v>
      </c>
      <c r="BA1091" t="s">
        <v>1732</v>
      </c>
      <c r="BB1091" s="36"/>
    </row>
    <row r="1092" spans="1:54" x14ac:dyDescent="0.35">
      <c r="A1092" s="7" t="s">
        <v>1746</v>
      </c>
      <c r="B1092" t="s">
        <v>1732</v>
      </c>
      <c r="C1092" t="s">
        <v>1747</v>
      </c>
      <c r="D1092" t="s">
        <v>1747</v>
      </c>
      <c r="E1092" s="2">
        <v>1861.56</v>
      </c>
      <c r="F1092" s="7" t="str">
        <f>+_xlfn.XLOOKUP(LISTAS[[#This Row],[ID]],_01_CODIGOS_Y_COSTOS_xlsm[Producto y N°],_01_CODIGOS_Y_COSTOS_xlsm[FABRICA],"",0,1)</f>
        <v>INSERTOS</v>
      </c>
      <c r="G1092" s="26">
        <f>LISTAS[[#This Row],[Precio]]*(1-0.46)</f>
        <v>1005.2424000000001</v>
      </c>
      <c r="H1092" s="1">
        <f>+_xlfn.XLOOKUP(LISTAS[[#This Row],[ID]],_01_CODIGOS_Y_COSTOS_xlsm[Producto y N°],_01_CODIGOS_Y_COSTOS_xlsm[COSTO],0,0,1)</f>
        <v>308.55</v>
      </c>
      <c r="I1092" s="27">
        <f>+IFERROR(LISTAS[[#This Row],[VENTA NETA]]/LISTAS[[#This Row],[COSTO]]-1,0)</f>
        <v>2.2579562469615948</v>
      </c>
      <c r="J1092" s="50" t="str">
        <f>IFERROR(VLOOKUP(LISTAS[[#This Row],[ID]],_01_CODIGOS_Y_COSTOS_xlsm[[Producto y N°]:[CODIGO]],2,0),"")</f>
        <v>10X1X1/2</v>
      </c>
      <c r="O1092" t="s">
        <v>1746</v>
      </c>
      <c r="AB1092" s="12" t="str">
        <f>+LISTAS[[#This Row],[Codigo]]&amp;LISTAS[[#This Row],[Fabrica]]</f>
        <v>10X1X1/2INSERTOS</v>
      </c>
      <c r="AC1092" s="13" t="str">
        <f>+LISTAS[[#This Row],[Codigo]]</f>
        <v>10X1X1/2</v>
      </c>
      <c r="AD1092" s="13" t="str">
        <f>+LISTAS[[#This Row],[ID]]</f>
        <v>INSERTOS10X1X1/2</v>
      </c>
      <c r="AH1092" s="36"/>
      <c r="AI1092" s="37">
        <f>+LISTAS[[#This Row],[Precio]]+(LISTAS[[#This Row],[Precio]]*AH1092)</f>
        <v>1861.56</v>
      </c>
      <c r="AJ1092" s="38">
        <f t="shared" si="17"/>
        <v>930.78</v>
      </c>
      <c r="AL1092" s="35">
        <f>+AJ1092/LISTAS[[#This Row],[COSTO]]-1</f>
        <v>2.0166261545940687</v>
      </c>
      <c r="AM1092" t="str">
        <f>+LISTAS[[#This Row],[ID]]</f>
        <v>INSERTOS10X1X1/2</v>
      </c>
      <c r="AO1092" s="43"/>
      <c r="AP1092" s="39">
        <f>LISTAS[[#This Row],[COSTO]]+(LISTAS[[#This Row],[COSTO]]*AO1092)</f>
        <v>308.55</v>
      </c>
      <c r="AQ1092" s="44">
        <f>IF(AO1092="",0,AP1092/LISTAS[[#This Row],[VENTA NETA]]-1)</f>
        <v>0</v>
      </c>
      <c r="AS1092" s="39">
        <v>92.661799999999999</v>
      </c>
      <c r="AT1092" s="48">
        <f>+LISTAS[[#This Row],[COSTO]]/AS1092-1</f>
        <v>2.3298511360668583</v>
      </c>
      <c r="BA1092" t="s">
        <v>1732</v>
      </c>
      <c r="BB1092" s="36"/>
    </row>
    <row r="1093" spans="1:54" x14ac:dyDescent="0.35">
      <c r="A1093" s="7" t="s">
        <v>1748</v>
      </c>
      <c r="B1093" t="s">
        <v>1732</v>
      </c>
      <c r="C1093" t="s">
        <v>1749</v>
      </c>
      <c r="D1093" t="s">
        <v>1749</v>
      </c>
      <c r="E1093" s="2">
        <v>1861.56</v>
      </c>
      <c r="F1093" s="7" t="str">
        <f>+_xlfn.XLOOKUP(LISTAS[[#This Row],[ID]],_01_CODIGOS_Y_COSTOS_xlsm[Producto y N°],_01_CODIGOS_Y_COSTOS_xlsm[FABRICA],"",0,1)</f>
        <v>INSERTOS</v>
      </c>
      <c r="G1093" s="26">
        <f>LISTAS[[#This Row],[Precio]]*(1-0.46)</f>
        <v>1005.2424000000001</v>
      </c>
      <c r="H1093" s="1">
        <f>+_xlfn.XLOOKUP(LISTAS[[#This Row],[ID]],_01_CODIGOS_Y_COSTOS_xlsm[Producto y N°],_01_CODIGOS_Y_COSTOS_xlsm[COSTO],0,0,1)</f>
        <v>339.40499999999997</v>
      </c>
      <c r="I1093" s="27">
        <f>+IFERROR(LISTAS[[#This Row],[VENTA NETA]]/LISTAS[[#This Row],[COSTO]]-1,0)</f>
        <v>1.9617784063287229</v>
      </c>
      <c r="J1093" s="50" t="str">
        <f>IFERROR(VLOOKUP(LISTAS[[#This Row],[ID]],_01_CODIGOS_Y_COSTOS_xlsm[[Producto y N°]:[CODIGO]],2,0),"")</f>
        <v>10X1,25X1/2</v>
      </c>
      <c r="O1093" t="s">
        <v>1748</v>
      </c>
      <c r="AB1093" s="12" t="str">
        <f>+LISTAS[[#This Row],[Codigo]]&amp;LISTAS[[#This Row],[Fabrica]]</f>
        <v>10X1,25X1/2INSERTOS</v>
      </c>
      <c r="AC1093" s="13" t="str">
        <f>+LISTAS[[#This Row],[Codigo]]</f>
        <v>10X1,25X1/2</v>
      </c>
      <c r="AD1093" s="13" t="str">
        <f>+LISTAS[[#This Row],[ID]]</f>
        <v>INSERTOS10X1,25X1/2</v>
      </c>
      <c r="AH1093" s="36"/>
      <c r="AI1093" s="37">
        <f>+LISTAS[[#This Row],[Precio]]+(LISTAS[[#This Row],[Precio]]*AH1093)</f>
        <v>1861.56</v>
      </c>
      <c r="AJ1093" s="38">
        <f t="shared" si="17"/>
        <v>930.78</v>
      </c>
      <c r="AL1093" s="35">
        <f>+AJ1093/LISTAS[[#This Row],[COSTO]]-1</f>
        <v>1.7423874132673358</v>
      </c>
      <c r="AM1093" t="str">
        <f>+LISTAS[[#This Row],[ID]]</f>
        <v>INSERTOS10X1,25X1/2</v>
      </c>
      <c r="AO1093" s="43"/>
      <c r="AP1093" s="39">
        <f>LISTAS[[#This Row],[COSTO]]+(LISTAS[[#This Row],[COSTO]]*AO1093)</f>
        <v>339.40499999999997</v>
      </c>
      <c r="AQ1093" s="44">
        <f>IF(AO1093="",0,AP1093/LISTAS[[#This Row],[VENTA NETA]]-1)</f>
        <v>0</v>
      </c>
      <c r="AS1093" s="39">
        <v>101.928</v>
      </c>
      <c r="AT1093" s="48">
        <f>+LISTAS[[#This Row],[COSTO]]/AS1093-1</f>
        <v>2.3298504826936659</v>
      </c>
      <c r="BA1093" t="s">
        <v>1732</v>
      </c>
      <c r="BB1093" s="36"/>
    </row>
    <row r="1094" spans="1:54" x14ac:dyDescent="0.35">
      <c r="A1094" s="7" t="s">
        <v>1750</v>
      </c>
      <c r="B1094" t="s">
        <v>1732</v>
      </c>
      <c r="C1094" t="s">
        <v>1751</v>
      </c>
      <c r="D1094" t="s">
        <v>1751</v>
      </c>
      <c r="E1094" s="2">
        <v>1861.56</v>
      </c>
      <c r="F1094" s="7" t="str">
        <f>+_xlfn.XLOOKUP(LISTAS[[#This Row],[ID]],_01_CODIGOS_Y_COSTOS_xlsm[Producto y N°],_01_CODIGOS_Y_COSTOS_xlsm[FABRICA],"",0,1)</f>
        <v>INSERTOS</v>
      </c>
      <c r="G1094" s="26">
        <f>LISTAS[[#This Row],[Precio]]*(1-0.46)</f>
        <v>1005.2424000000001</v>
      </c>
      <c r="H1094" s="1">
        <f>+_xlfn.XLOOKUP(LISTAS[[#This Row],[ID]],_01_CODIGOS_Y_COSTOS_xlsm[Producto y N°],_01_CODIGOS_Y_COSTOS_xlsm[COSTO],0,0,1)</f>
        <v>307</v>
      </c>
      <c r="I1094" s="27">
        <f>+IFERROR(LISTAS[[#This Row],[VENTA NETA]]/LISTAS[[#This Row],[COSTO]]-1,0)</f>
        <v>2.2744052117263847</v>
      </c>
      <c r="J1094" s="50" t="str">
        <f>IFERROR(VLOOKUP(LISTAS[[#This Row],[ID]],_01_CODIGOS_Y_COSTOS_xlsm[[Producto y N°]:[CODIGO]],2,0),"")</f>
        <v>10x1,5x1/2</v>
      </c>
      <c r="O1094" t="s">
        <v>1750</v>
      </c>
      <c r="AB1094" s="12" t="str">
        <f>+LISTAS[[#This Row],[Codigo]]&amp;LISTAS[[#This Row],[Fabrica]]</f>
        <v>10x1,5x1/2INSERTOS</v>
      </c>
      <c r="AC1094" s="13" t="str">
        <f>+LISTAS[[#This Row],[Codigo]]</f>
        <v>10x1,5x1/2</v>
      </c>
      <c r="AD1094" s="13" t="str">
        <f>+LISTAS[[#This Row],[ID]]</f>
        <v>INSERTOS10x1,5x1/2</v>
      </c>
      <c r="AH1094" s="36"/>
      <c r="AI1094" s="37">
        <f>+LISTAS[[#This Row],[Precio]]+(LISTAS[[#This Row],[Precio]]*AH1094)</f>
        <v>1861.56</v>
      </c>
      <c r="AJ1094" s="38">
        <f t="shared" si="17"/>
        <v>930.78</v>
      </c>
      <c r="AL1094" s="35">
        <f>+AJ1094/LISTAS[[#This Row],[COSTO]]-1</f>
        <v>2.0318566775244298</v>
      </c>
      <c r="AM1094" t="str">
        <f>+LISTAS[[#This Row],[ID]]</f>
        <v>INSERTOS10x1,5x1/2</v>
      </c>
      <c r="AO1094" s="43"/>
      <c r="AP1094" s="39">
        <f>LISTAS[[#This Row],[COSTO]]+(LISTAS[[#This Row],[COSTO]]*AO1094)</f>
        <v>307</v>
      </c>
      <c r="AQ1094" s="44">
        <f>IF(AO1094="",0,AP1094/LISTAS[[#This Row],[VENTA NETA]]-1)</f>
        <v>0</v>
      </c>
      <c r="AS1094" s="39">
        <v>112.1208</v>
      </c>
      <c r="AT1094" s="48">
        <f>+LISTAS[[#This Row],[COSTO]]/AS1094-1</f>
        <v>1.7381181725424719</v>
      </c>
      <c r="BA1094" t="s">
        <v>1732</v>
      </c>
      <c r="BB1094" s="36"/>
    </row>
    <row r="1095" spans="1:54" x14ac:dyDescent="0.35">
      <c r="A1095" s="7" t="s">
        <v>1752</v>
      </c>
      <c r="B1095" t="s">
        <v>1732</v>
      </c>
      <c r="C1095" t="s">
        <v>1753</v>
      </c>
      <c r="D1095" t="s">
        <v>1753</v>
      </c>
      <c r="E1095" s="2">
        <v>2349.1999999999998</v>
      </c>
      <c r="F1095" s="7" t="str">
        <f>+_xlfn.XLOOKUP(LISTAS[[#This Row],[ID]],_01_CODIGOS_Y_COSTOS_xlsm[Producto y N°],_01_CODIGOS_Y_COSTOS_xlsm[FABRICA],"",0,1)</f>
        <v>INSERTOS</v>
      </c>
      <c r="G1095" s="26">
        <f>LISTAS[[#This Row],[Precio]]*(1-0.46)</f>
        <v>1268.568</v>
      </c>
      <c r="H1095" s="1">
        <f>+_xlfn.XLOOKUP(LISTAS[[#This Row],[ID]],_01_CODIGOS_Y_COSTOS_xlsm[Producto y N°],_01_CODIGOS_Y_COSTOS_xlsm[COSTO],0,0,1)</f>
        <v>337.7</v>
      </c>
      <c r="I1095" s="27">
        <f>+IFERROR(LISTAS[[#This Row],[VENTA NETA]]/LISTAS[[#This Row],[COSTO]]-1,0)</f>
        <v>2.7564939295232453</v>
      </c>
      <c r="J1095" s="50" t="str">
        <f>IFERROR(VLOOKUP(LISTAS[[#This Row],[ID]],_01_CODIGOS_Y_COSTOS_xlsm[[Producto y N°]:[CODIGO]],2,0),"")</f>
        <v>11x14</v>
      </c>
      <c r="O1095" t="s">
        <v>1752</v>
      </c>
      <c r="AB1095" s="12" t="str">
        <f>+LISTAS[[#This Row],[Codigo]]&amp;LISTAS[[#This Row],[Fabrica]]</f>
        <v>11x14INSERTOS</v>
      </c>
      <c r="AC1095" s="13" t="str">
        <f>+LISTAS[[#This Row],[Codigo]]</f>
        <v>11x14</v>
      </c>
      <c r="AD1095" s="13" t="str">
        <f>+LISTAS[[#This Row],[ID]]</f>
        <v>INSERTOS11x14</v>
      </c>
      <c r="AH1095" s="36"/>
      <c r="AI1095" s="37">
        <f>+LISTAS[[#This Row],[Precio]]+(LISTAS[[#This Row],[Precio]]*AH1095)</f>
        <v>2349.1999999999998</v>
      </c>
      <c r="AJ1095" s="38">
        <f t="shared" si="17"/>
        <v>1174.5999999999999</v>
      </c>
      <c r="AL1095" s="35">
        <f>+AJ1095/LISTAS[[#This Row],[COSTO]]-1</f>
        <v>2.478235119928931</v>
      </c>
      <c r="AM1095" t="str">
        <f>+LISTAS[[#This Row],[ID]]</f>
        <v>INSERTOS11x14</v>
      </c>
      <c r="AO1095" s="43"/>
      <c r="AP1095" s="39">
        <f>LISTAS[[#This Row],[COSTO]]+(LISTAS[[#This Row],[COSTO]]*AO1095)</f>
        <v>337.7</v>
      </c>
      <c r="AQ1095" s="44">
        <f>IF(AO1095="",0,AP1095/LISTAS[[#This Row],[VENTA NETA]]-1)</f>
        <v>0</v>
      </c>
      <c r="AS1095" s="39">
        <v>123.3329</v>
      </c>
      <c r="AT1095" s="48">
        <f>+LISTAS[[#This Row],[COSTO]]/AS1095-1</f>
        <v>1.7381177285217491</v>
      </c>
      <c r="BA1095" t="s">
        <v>1732</v>
      </c>
      <c r="BB1095" s="36"/>
    </row>
    <row r="1096" spans="1:54" x14ac:dyDescent="0.35">
      <c r="A1096" s="7" t="s">
        <v>1754</v>
      </c>
      <c r="B1096" t="s">
        <v>1732</v>
      </c>
      <c r="C1096" t="s">
        <v>1755</v>
      </c>
      <c r="D1096" t="s">
        <v>1755</v>
      </c>
      <c r="E1096" s="2">
        <v>2455.2399999999998</v>
      </c>
      <c r="F1096" s="7" t="str">
        <f>+_xlfn.XLOOKUP(LISTAS[[#This Row],[ID]],_01_CODIGOS_Y_COSTOS_xlsm[Producto y N°],_01_CODIGOS_Y_COSTOS_xlsm[FABRICA],"",0,1)</f>
        <v>INSERTOS</v>
      </c>
      <c r="G1096" s="26">
        <f>LISTAS[[#This Row],[Precio]]*(1-0.46)</f>
        <v>1325.8296</v>
      </c>
      <c r="H1096" s="1">
        <f>+_xlfn.XLOOKUP(LISTAS[[#This Row],[ID]],_01_CODIGOS_Y_COSTOS_xlsm[Producto y N°],_01_CODIGOS_Y_COSTOS_xlsm[COSTO],0,0,1)</f>
        <v>506</v>
      </c>
      <c r="I1096" s="27">
        <f>+IFERROR(LISTAS[[#This Row],[VENTA NETA]]/LISTAS[[#This Row],[COSTO]]-1,0)</f>
        <v>1.6202166007905139</v>
      </c>
      <c r="J1096" s="50" t="str">
        <f>IFERROR(VLOOKUP(LISTAS[[#This Row],[ID]],_01_CODIGOS_Y_COSTOS_xlsm[[Producto y N°]:[CODIGO]],2,0),"")</f>
        <v>12x1,25x16</v>
      </c>
      <c r="O1096" t="s">
        <v>1754</v>
      </c>
      <c r="AB1096" s="12" t="str">
        <f>+LISTAS[[#This Row],[Codigo]]&amp;LISTAS[[#This Row],[Fabrica]]</f>
        <v>12x1,25x16INSERTOS</v>
      </c>
      <c r="AC1096" s="13" t="str">
        <f>+LISTAS[[#This Row],[Codigo]]</f>
        <v>12x1,25x16</v>
      </c>
      <c r="AD1096" s="13" t="str">
        <f>+LISTAS[[#This Row],[ID]]</f>
        <v>INSERTOS12x1,25x16</v>
      </c>
      <c r="AH1096" s="36"/>
      <c r="AI1096" s="37">
        <f>+LISTAS[[#This Row],[Precio]]+(LISTAS[[#This Row],[Precio]]*AH1096)</f>
        <v>2455.2399999999998</v>
      </c>
      <c r="AJ1096" s="38">
        <f t="shared" si="17"/>
        <v>1227.6199999999999</v>
      </c>
      <c r="AL1096" s="35">
        <f>+AJ1096/LISTAS[[#This Row],[COSTO]]-1</f>
        <v>1.4261264822134385</v>
      </c>
      <c r="AM1096" t="str">
        <f>+LISTAS[[#This Row],[ID]]</f>
        <v>INSERTOS12x1,25x16</v>
      </c>
      <c r="AO1096" s="43"/>
      <c r="AP1096" s="39">
        <f>LISTAS[[#This Row],[COSTO]]+(LISTAS[[#This Row],[COSTO]]*AO1096)</f>
        <v>506</v>
      </c>
      <c r="AQ1096" s="44">
        <f>IF(AO1096="",0,AP1096/LISTAS[[#This Row],[VENTA NETA]]-1)</f>
        <v>0</v>
      </c>
      <c r="AS1096" s="39">
        <v>135.6661</v>
      </c>
      <c r="AT1096" s="48">
        <f>+LISTAS[[#This Row],[COSTO]]/AS1096-1</f>
        <v>2.7297453085184875</v>
      </c>
      <c r="BA1096" t="s">
        <v>1732</v>
      </c>
      <c r="BB1096" s="36"/>
    </row>
    <row r="1097" spans="1:54" x14ac:dyDescent="0.35">
      <c r="A1097" s="7" t="s">
        <v>1756</v>
      </c>
      <c r="B1097" t="s">
        <v>1732</v>
      </c>
      <c r="C1097" t="s">
        <v>1757</v>
      </c>
      <c r="D1097" t="s">
        <v>1757</v>
      </c>
      <c r="E1097" s="2">
        <v>2455.2399999999998</v>
      </c>
      <c r="F1097" s="7" t="str">
        <f>+_xlfn.XLOOKUP(LISTAS[[#This Row],[ID]],_01_CODIGOS_Y_COSTOS_xlsm[Producto y N°],_01_CODIGOS_Y_COSTOS_xlsm[FABRICA],"",0,1)</f>
        <v>INSERTOS</v>
      </c>
      <c r="G1097" s="26">
        <f>LISTAS[[#This Row],[Precio]]*(1-0.46)</f>
        <v>1325.8296</v>
      </c>
      <c r="H1097" s="1">
        <f>+_xlfn.XLOOKUP(LISTAS[[#This Row],[ID]],_01_CODIGOS_Y_COSTOS_xlsm[Producto y N°],_01_CODIGOS_Y_COSTOS_xlsm[COSTO],0,0,1)</f>
        <v>506</v>
      </c>
      <c r="I1097" s="27">
        <f>+IFERROR(LISTAS[[#This Row],[VENTA NETA]]/LISTAS[[#This Row],[COSTO]]-1,0)</f>
        <v>1.6202166007905139</v>
      </c>
      <c r="J1097" s="50" t="str">
        <f>IFERROR(VLOOKUP(LISTAS[[#This Row],[ID]],_01_CODIGOS_Y_COSTOS_xlsm[[Producto y N°]:[CODIGO]],2,0),"")</f>
        <v>12x1,5x16</v>
      </c>
      <c r="O1097" t="s">
        <v>1756</v>
      </c>
      <c r="AB1097" s="12" t="str">
        <f>+LISTAS[[#This Row],[Codigo]]&amp;LISTAS[[#This Row],[Fabrica]]</f>
        <v>12x1,5x16INSERTOS</v>
      </c>
      <c r="AC1097" s="13" t="str">
        <f>+LISTAS[[#This Row],[Codigo]]</f>
        <v>12x1,5x16</v>
      </c>
      <c r="AD1097" s="13" t="str">
        <f>+LISTAS[[#This Row],[ID]]</f>
        <v>INSERTOS12x1,5x16</v>
      </c>
      <c r="AH1097" s="36"/>
      <c r="AI1097" s="37">
        <f>+LISTAS[[#This Row],[Precio]]+(LISTAS[[#This Row],[Precio]]*AH1097)</f>
        <v>2455.2399999999998</v>
      </c>
      <c r="AJ1097" s="38">
        <f t="shared" si="17"/>
        <v>1227.6199999999999</v>
      </c>
      <c r="AL1097" s="35">
        <f>+AJ1097/LISTAS[[#This Row],[COSTO]]-1</f>
        <v>1.4261264822134385</v>
      </c>
      <c r="AM1097" t="str">
        <f>+LISTAS[[#This Row],[ID]]</f>
        <v>INSERTOS12x1,5x16</v>
      </c>
      <c r="AO1097" s="43"/>
      <c r="AP1097" s="39">
        <f>LISTAS[[#This Row],[COSTO]]+(LISTAS[[#This Row],[COSTO]]*AO1097)</f>
        <v>506</v>
      </c>
      <c r="AQ1097" s="44">
        <f>IF(AO1097="",0,AP1097/LISTAS[[#This Row],[VENTA NETA]]-1)</f>
        <v>0</v>
      </c>
      <c r="AS1097" s="39">
        <v>149.2328</v>
      </c>
      <c r="AT1097" s="48">
        <f>+LISTAS[[#This Row],[COSTO]]/AS1097-1</f>
        <v>2.3906755083332887</v>
      </c>
      <c r="BA1097" t="s">
        <v>1732</v>
      </c>
      <c r="BB1097" s="36"/>
    </row>
    <row r="1098" spans="1:54" x14ac:dyDescent="0.35">
      <c r="A1098" s="7" t="s">
        <v>1758</v>
      </c>
      <c r="B1098" t="s">
        <v>1732</v>
      </c>
      <c r="C1098" t="s">
        <v>1759</v>
      </c>
      <c r="D1098" t="s">
        <v>1759</v>
      </c>
      <c r="E1098" s="2">
        <v>2455.2399999999998</v>
      </c>
      <c r="F1098" s="7" t="str">
        <f>+_xlfn.XLOOKUP(LISTAS[[#This Row],[ID]],_01_CODIGOS_Y_COSTOS_xlsm[Producto y N°],_01_CODIGOS_Y_COSTOS_xlsm[FABRICA],"",0,1)</f>
        <v>INSERTOS</v>
      </c>
      <c r="G1098" s="26">
        <f>LISTAS[[#This Row],[Precio]]*(1-0.46)</f>
        <v>1325.8296</v>
      </c>
      <c r="H1098" s="1">
        <f>+_xlfn.XLOOKUP(LISTAS[[#This Row],[ID]],_01_CODIGOS_Y_COSTOS_xlsm[Producto y N°],_01_CODIGOS_Y_COSTOS_xlsm[COSTO],0,0,1)</f>
        <v>556.6</v>
      </c>
      <c r="I1098" s="27">
        <f>+IFERROR(LISTAS[[#This Row],[VENTA NETA]]/LISTAS[[#This Row],[COSTO]]-1,0)</f>
        <v>1.3820150916277396</v>
      </c>
      <c r="J1098" s="50" t="str">
        <f>IFERROR(VLOOKUP(LISTAS[[#This Row],[ID]],_01_CODIGOS_Y_COSTOS_xlsm[[Producto y N°]:[CODIGO]],2,0),"")</f>
        <v>12x1,75x16</v>
      </c>
      <c r="O1098" t="s">
        <v>1758</v>
      </c>
      <c r="AB1098" s="12" t="str">
        <f>+LISTAS[[#This Row],[Codigo]]&amp;LISTAS[[#This Row],[Fabrica]]</f>
        <v>12x1,75x16INSERTOS</v>
      </c>
      <c r="AC1098" s="13" t="str">
        <f>+LISTAS[[#This Row],[Codigo]]</f>
        <v>12x1,75x16</v>
      </c>
      <c r="AD1098" s="13" t="str">
        <f>+LISTAS[[#This Row],[ID]]</f>
        <v>INSERTOS12x1,75x16</v>
      </c>
      <c r="AH1098" s="36"/>
      <c r="AI1098" s="37">
        <f>+LISTAS[[#This Row],[Precio]]+(LISTAS[[#This Row],[Precio]]*AH1098)</f>
        <v>2455.2399999999998</v>
      </c>
      <c r="AJ1098" s="38">
        <f t="shared" si="17"/>
        <v>1227.6199999999999</v>
      </c>
      <c r="AL1098" s="35">
        <f>+AJ1098/LISTAS[[#This Row],[COSTO]]-1</f>
        <v>1.205569529284944</v>
      </c>
      <c r="AM1098" t="str">
        <f>+LISTAS[[#This Row],[ID]]</f>
        <v>INSERTOS12x1,75x16</v>
      </c>
      <c r="AO1098" s="43"/>
      <c r="AP1098" s="39">
        <f>LISTAS[[#This Row],[COSTO]]+(LISTAS[[#This Row],[COSTO]]*AO1098)</f>
        <v>556.6</v>
      </c>
      <c r="AQ1098" s="44">
        <f>IF(AO1098="",0,AP1098/LISTAS[[#This Row],[VENTA NETA]]-1)</f>
        <v>0</v>
      </c>
      <c r="AS1098" s="39">
        <v>164.15600000000001</v>
      </c>
      <c r="AT1098" s="48">
        <f>+LISTAS[[#This Row],[COSTO]]/AS1098-1</f>
        <v>2.3906771607495307</v>
      </c>
      <c r="BA1098" t="s">
        <v>1732</v>
      </c>
      <c r="BB1098" s="36"/>
    </row>
    <row r="1099" spans="1:54" x14ac:dyDescent="0.35">
      <c r="A1099" s="7" t="s">
        <v>1760</v>
      </c>
      <c r="B1099" t="s">
        <v>1732</v>
      </c>
      <c r="C1099" t="s">
        <v>1761</v>
      </c>
      <c r="D1099" t="s">
        <v>1761</v>
      </c>
      <c r="E1099" s="2">
        <v>1861.56</v>
      </c>
      <c r="F1099" s="7" t="str">
        <f>+_xlfn.XLOOKUP(LISTAS[[#This Row],[ID]],_01_CODIGOS_Y_COSTOS_xlsm[Producto y N°],_01_CODIGOS_Y_COSTOS_xlsm[FABRICA],"",0,1)</f>
        <v>INSERTOS</v>
      </c>
      <c r="G1099" s="26">
        <f>LISTAS[[#This Row],[Precio]]*(1-0.46)</f>
        <v>1005.2424000000001</v>
      </c>
      <c r="H1099" s="1">
        <f>+_xlfn.XLOOKUP(LISTAS[[#This Row],[ID]],_01_CODIGOS_Y_COSTOS_xlsm[Producto y N°],_01_CODIGOS_Y_COSTOS_xlsm[COSTO],0,0,1)</f>
        <v>147.99940000000001</v>
      </c>
      <c r="I1099" s="27">
        <f>+IFERROR(LISTAS[[#This Row],[VENTA NETA]]/LISTAS[[#This Row],[COSTO]]-1,0)</f>
        <v>5.792205914348302</v>
      </c>
      <c r="J1099" s="50" t="str">
        <f>IFERROR(VLOOKUP(LISTAS[[#This Row],[ID]],_01_CODIGOS_Y_COSTOS_xlsm[[Producto y N°]:[CODIGO]],2,0),"")</f>
        <v>1/4x3/8</v>
      </c>
      <c r="O1099" t="s">
        <v>1760</v>
      </c>
      <c r="AB1099" s="12" t="str">
        <f>+LISTAS[[#This Row],[Codigo]]&amp;LISTAS[[#This Row],[Fabrica]]</f>
        <v>1/4x3/8INSERTOS</v>
      </c>
      <c r="AC1099" s="13" t="str">
        <f>+LISTAS[[#This Row],[Codigo]]</f>
        <v>1/4x3/8</v>
      </c>
      <c r="AD1099" s="13" t="str">
        <f>+LISTAS[[#This Row],[ID]]</f>
        <v>INSERTOS1/4x3/8</v>
      </c>
      <c r="AH1099" s="36"/>
      <c r="AI1099" s="37">
        <f>+LISTAS[[#This Row],[Precio]]+(LISTAS[[#This Row],[Precio]]*AH1099)</f>
        <v>1861.56</v>
      </c>
      <c r="AJ1099" s="38">
        <f t="shared" si="17"/>
        <v>930.78</v>
      </c>
      <c r="AL1099" s="35">
        <f>+AJ1099/LISTAS[[#This Row],[COSTO]]-1</f>
        <v>5.2890795503225005</v>
      </c>
      <c r="AM1099" t="str">
        <f>+LISTAS[[#This Row],[ID]]</f>
        <v>INSERTOS1/4x3/8</v>
      </c>
      <c r="AO1099" s="43"/>
      <c r="AP1099" s="39">
        <f>LISTAS[[#This Row],[COSTO]]+(LISTAS[[#This Row],[COSTO]]*AO1099)</f>
        <v>147.99940000000001</v>
      </c>
      <c r="AQ1099" s="44">
        <f>IF(AO1099="",0,AP1099/LISTAS[[#This Row],[VENTA NETA]]-1)</f>
        <v>0</v>
      </c>
      <c r="AS1099" s="39">
        <v>123.3329</v>
      </c>
      <c r="AT1099" s="48">
        <f>+LISTAS[[#This Row],[COSTO]]/AS1099-1</f>
        <v>0.19999935134907232</v>
      </c>
      <c r="BA1099" t="s">
        <v>1732</v>
      </c>
      <c r="BB1099" s="36"/>
    </row>
    <row r="1100" spans="1:54" x14ac:dyDescent="0.35">
      <c r="A1100" s="7" t="s">
        <v>1762</v>
      </c>
      <c r="B1100" t="s">
        <v>1732</v>
      </c>
      <c r="C1100" t="s">
        <v>1763</v>
      </c>
      <c r="D1100" t="s">
        <v>1763</v>
      </c>
      <c r="E1100" s="2">
        <v>1861.56</v>
      </c>
      <c r="F1100" s="7" t="str">
        <f>+_xlfn.XLOOKUP(LISTAS[[#This Row],[ID]],_01_CODIGOS_Y_COSTOS_xlsm[Producto y N°],_01_CODIGOS_Y_COSTOS_xlsm[FABRICA],"",0,1)</f>
        <v>INSERTOS</v>
      </c>
      <c r="G1100" s="26">
        <f>LISTAS[[#This Row],[Precio]]*(1-0.46)</f>
        <v>1005.2424000000001</v>
      </c>
      <c r="H1100" s="1">
        <f>+_xlfn.XLOOKUP(LISTAS[[#This Row],[ID]],_01_CODIGOS_Y_COSTOS_xlsm[Producto y N°],_01_CODIGOS_Y_COSTOS_xlsm[COSTO],0,0,1)</f>
        <v>147.99940000000001</v>
      </c>
      <c r="I1100" s="27">
        <f>+IFERROR(LISTAS[[#This Row],[VENTA NETA]]/LISTAS[[#This Row],[COSTO]]-1,0)</f>
        <v>5.792205914348302</v>
      </c>
      <c r="J1100" s="50" t="str">
        <f>IFERROR(VLOOKUP(LISTAS[[#This Row],[ID]],_01_CODIGOS_Y_COSTOS_xlsm[[Producto y N°]:[CODIGO]],2,0),"")</f>
        <v>5/16x7/16</v>
      </c>
      <c r="O1100" t="s">
        <v>1762</v>
      </c>
      <c r="AB1100" s="12" t="str">
        <f>+LISTAS[[#This Row],[Codigo]]&amp;LISTAS[[#This Row],[Fabrica]]</f>
        <v>5/16x7/16INSERTOS</v>
      </c>
      <c r="AC1100" s="13" t="str">
        <f>+LISTAS[[#This Row],[Codigo]]</f>
        <v>5/16x7/16</v>
      </c>
      <c r="AD1100" s="13" t="str">
        <f>+LISTAS[[#This Row],[ID]]</f>
        <v>INSERTOS5/16x7/16</v>
      </c>
      <c r="AH1100" s="36"/>
      <c r="AI1100" s="37">
        <f>+LISTAS[[#This Row],[Precio]]+(LISTAS[[#This Row],[Precio]]*AH1100)</f>
        <v>1861.56</v>
      </c>
      <c r="AJ1100" s="38">
        <f t="shared" si="17"/>
        <v>930.78</v>
      </c>
      <c r="AL1100" s="35">
        <f>+AJ1100/LISTAS[[#This Row],[COSTO]]-1</f>
        <v>5.2890795503225005</v>
      </c>
      <c r="AM1100" t="str">
        <f>+LISTAS[[#This Row],[ID]]</f>
        <v>INSERTOS5/16x7/16</v>
      </c>
      <c r="AO1100" s="43"/>
      <c r="AP1100" s="39">
        <f>LISTAS[[#This Row],[COSTO]]+(LISTAS[[#This Row],[COSTO]]*AO1100)</f>
        <v>147.99940000000001</v>
      </c>
      <c r="AQ1100" s="44">
        <f>IF(AO1100="",0,AP1100/LISTAS[[#This Row],[VENTA NETA]]-1)</f>
        <v>0</v>
      </c>
      <c r="AS1100" s="39">
        <v>123.3329</v>
      </c>
      <c r="AT1100" s="48">
        <f>+LISTAS[[#This Row],[COSTO]]/AS1100-1</f>
        <v>0.19999935134907232</v>
      </c>
      <c r="BA1100" t="s">
        <v>1732</v>
      </c>
      <c r="BB1100" s="36"/>
    </row>
    <row r="1101" spans="1:54" x14ac:dyDescent="0.35">
      <c r="A1101" s="7" t="s">
        <v>1764</v>
      </c>
      <c r="B1101" t="s">
        <v>1732</v>
      </c>
      <c r="C1101" t="s">
        <v>1765</v>
      </c>
      <c r="D1101" t="s">
        <v>1765</v>
      </c>
      <c r="E1101" s="2">
        <v>1861.56</v>
      </c>
      <c r="F1101" s="7" t="str">
        <f>+_xlfn.XLOOKUP(LISTAS[[#This Row],[ID]],_01_CODIGOS_Y_COSTOS_xlsm[Producto y N°],_01_CODIGOS_Y_COSTOS_xlsm[FABRICA],"",0,1)</f>
        <v>INSERTOS</v>
      </c>
      <c r="G1101" s="26">
        <f>LISTAS[[#This Row],[Precio]]*(1-0.46)</f>
        <v>1005.2424000000001</v>
      </c>
      <c r="H1101" s="1">
        <f>+_xlfn.XLOOKUP(LISTAS[[#This Row],[ID]],_01_CODIGOS_Y_COSTOS_xlsm[Producto y N°],_01_CODIGOS_Y_COSTOS_xlsm[COSTO],0,0,1)</f>
        <v>147.99940000000001</v>
      </c>
      <c r="I1101" s="27">
        <f>+IFERROR(LISTAS[[#This Row],[VENTA NETA]]/LISTAS[[#This Row],[COSTO]]-1,0)</f>
        <v>5.792205914348302</v>
      </c>
      <c r="J1101" s="50" t="str">
        <f>IFERROR(VLOOKUP(LISTAS[[#This Row],[ID]],_01_CODIGOS_Y_COSTOS_xlsm[[Producto y N°]:[CODIGO]],2,0),"")</f>
        <v>5/16x11</v>
      </c>
      <c r="O1101" t="s">
        <v>1764</v>
      </c>
      <c r="AB1101" s="12" t="str">
        <f>+LISTAS[[#This Row],[Codigo]]&amp;LISTAS[[#This Row],[Fabrica]]</f>
        <v>5/16x11INSERTOS</v>
      </c>
      <c r="AC1101" s="13" t="str">
        <f>+LISTAS[[#This Row],[Codigo]]</f>
        <v>5/16x11</v>
      </c>
      <c r="AD1101" s="13" t="str">
        <f>+LISTAS[[#This Row],[ID]]</f>
        <v>INSERTOS5/16x11</v>
      </c>
      <c r="AH1101" s="36"/>
      <c r="AI1101" s="37">
        <f>+LISTAS[[#This Row],[Precio]]+(LISTAS[[#This Row],[Precio]]*AH1101)</f>
        <v>1861.56</v>
      </c>
      <c r="AJ1101" s="38">
        <f t="shared" si="17"/>
        <v>930.78</v>
      </c>
      <c r="AL1101" s="35">
        <f>+AJ1101/LISTAS[[#This Row],[COSTO]]-1</f>
        <v>5.2890795503225005</v>
      </c>
      <c r="AM1101" t="str">
        <f>+LISTAS[[#This Row],[ID]]</f>
        <v>INSERTOS5/16x11</v>
      </c>
      <c r="AO1101" s="43"/>
      <c r="AP1101" s="39">
        <f>LISTAS[[#This Row],[COSTO]]+(LISTAS[[#This Row],[COSTO]]*AO1101)</f>
        <v>147.99940000000001</v>
      </c>
      <c r="AQ1101" s="44">
        <f>IF(AO1101="",0,AP1101/LISTAS[[#This Row],[VENTA NETA]]-1)</f>
        <v>0</v>
      </c>
      <c r="AS1101" s="39">
        <v>123.3329</v>
      </c>
      <c r="AT1101" s="48">
        <f>+LISTAS[[#This Row],[COSTO]]/AS1101-1</f>
        <v>0.19999935134907232</v>
      </c>
      <c r="BA1101" t="s">
        <v>1732</v>
      </c>
      <c r="BB1101" s="36"/>
    </row>
    <row r="1102" spans="1:54" x14ac:dyDescent="0.35">
      <c r="A1102" s="7" t="s">
        <v>1766</v>
      </c>
      <c r="B1102" t="s">
        <v>1732</v>
      </c>
      <c r="C1102" t="s">
        <v>1767</v>
      </c>
      <c r="D1102" t="s">
        <v>1767</v>
      </c>
      <c r="E1102" s="2">
        <v>1957.68</v>
      </c>
      <c r="F1102" s="7" t="str">
        <f>+_xlfn.XLOOKUP(LISTAS[[#This Row],[ID]],_01_CODIGOS_Y_COSTOS_xlsm[Producto y N°],_01_CODIGOS_Y_COSTOS_xlsm[FABRICA],"",0,1)</f>
        <v>INSERTOS</v>
      </c>
      <c r="G1102" s="26">
        <f>LISTAS[[#This Row],[Precio]]*(1-0.46)</f>
        <v>1057.1472000000001</v>
      </c>
      <c r="H1102" s="1">
        <f>+_xlfn.XLOOKUP(LISTAS[[#This Row],[ID]],_01_CODIGOS_Y_COSTOS_xlsm[Producto y N°],_01_CODIGOS_Y_COSTOS_xlsm[COSTO],0,0,1)</f>
        <v>147.99940000000001</v>
      </c>
      <c r="I1102" s="27">
        <f>+IFERROR(LISTAS[[#This Row],[VENTA NETA]]/LISTAS[[#This Row],[COSTO]]-1,0)</f>
        <v>6.142915444251801</v>
      </c>
      <c r="J1102" s="50" t="str">
        <f>IFERROR(VLOOKUP(LISTAS[[#This Row],[ID]],_01_CODIGOS_Y_COSTOS_xlsm[[Producto y N°]:[CODIGO]],2,0),"")</f>
        <v>7/16 × 14</v>
      </c>
      <c r="O1102" t="s">
        <v>1766</v>
      </c>
      <c r="AB1102" s="12" t="str">
        <f>+LISTAS[[#This Row],[Codigo]]&amp;LISTAS[[#This Row],[Fabrica]]</f>
        <v>7/16 × 14INSERTOS</v>
      </c>
      <c r="AC1102" s="13" t="str">
        <f>+LISTAS[[#This Row],[Codigo]]</f>
        <v>7/16 × 14</v>
      </c>
      <c r="AD1102" s="13" t="str">
        <f>+LISTAS[[#This Row],[ID]]</f>
        <v>INSERTOS7/16 × 14</v>
      </c>
      <c r="AH1102" s="36"/>
      <c r="AI1102" s="37">
        <f>+LISTAS[[#This Row],[Precio]]+(LISTAS[[#This Row],[Precio]]*AH1102)</f>
        <v>1957.68</v>
      </c>
      <c r="AJ1102" s="38">
        <f t="shared" si="17"/>
        <v>978.84</v>
      </c>
      <c r="AL1102" s="35">
        <f>+AJ1102/LISTAS[[#This Row],[COSTO]]-1</f>
        <v>5.6138105965294454</v>
      </c>
      <c r="AM1102" t="str">
        <f>+LISTAS[[#This Row],[ID]]</f>
        <v>INSERTOS7/16 × 14</v>
      </c>
      <c r="AO1102" s="43"/>
      <c r="AP1102" s="39">
        <f>LISTAS[[#This Row],[COSTO]]+(LISTAS[[#This Row],[COSTO]]*AO1102)</f>
        <v>147.99940000000001</v>
      </c>
      <c r="AQ1102" s="44">
        <f>IF(AO1102="",0,AP1102/LISTAS[[#This Row],[VENTA NETA]]-1)</f>
        <v>0</v>
      </c>
      <c r="AS1102" s="39">
        <v>123.3329</v>
      </c>
      <c r="AT1102" s="48">
        <f>+LISTAS[[#This Row],[COSTO]]/AS1102-1</f>
        <v>0.19999935134907232</v>
      </c>
      <c r="BA1102" t="s">
        <v>1732</v>
      </c>
      <c r="BB1102" s="36"/>
    </row>
    <row r="1103" spans="1:54" x14ac:dyDescent="0.35">
      <c r="A1103" s="7" t="s">
        <v>6098</v>
      </c>
      <c r="B1103" t="s">
        <v>1732</v>
      </c>
      <c r="C1103" t="s">
        <v>1768</v>
      </c>
      <c r="D1103" t="s">
        <v>1768</v>
      </c>
      <c r="E1103" s="2">
        <v>1861.56</v>
      </c>
      <c r="F1103" s="7" t="str">
        <f>+_xlfn.XLOOKUP(LISTAS[[#This Row],[ID]],_01_CODIGOS_Y_COSTOS_xlsm[Producto y N°],_01_CODIGOS_Y_COSTOS_xlsm[FABRICA],"",0,1)</f>
        <v>INSERTOS</v>
      </c>
      <c r="G1103" s="26">
        <f>LISTAS[[#This Row],[Precio]]*(1-0.46)</f>
        <v>1005.2424000000001</v>
      </c>
      <c r="H1103" s="1">
        <f>+_xlfn.XLOOKUP(LISTAS[[#This Row],[ID]],_01_CODIGOS_Y_COSTOS_xlsm[Producto y N°],_01_CODIGOS_Y_COSTOS_xlsm[COSTO],0,0,1)</f>
        <v>147.99940000000001</v>
      </c>
      <c r="I1103" s="27">
        <f>+IFERROR(LISTAS[[#This Row],[VENTA NETA]]/LISTAS[[#This Row],[COSTO]]-1,0)</f>
        <v>5.792205914348302</v>
      </c>
      <c r="J1103" s="50" t="str">
        <f>IFERROR(VLOOKUP(LISTAS[[#This Row],[ID]],_01_CODIGOS_Y_COSTOS_xlsm[[Producto y N°]:[CODIGO]],2,0),"")</f>
        <v>3/8x1/2</v>
      </c>
      <c r="O1103" t="s">
        <v>6098</v>
      </c>
      <c r="AB1103" s="12" t="str">
        <f>+LISTAS[[#This Row],[Codigo]]&amp;LISTAS[[#This Row],[Fabrica]]</f>
        <v>3/8x1/2INSERTOS</v>
      </c>
      <c r="AC1103" s="13" t="str">
        <f>+LISTAS[[#This Row],[Codigo]]</f>
        <v>3/8x1/2</v>
      </c>
      <c r="AD1103" s="13" t="str">
        <f>+LISTAS[[#This Row],[ID]]</f>
        <v>INSERTOS3/8x1/2</v>
      </c>
      <c r="AH1103" s="36"/>
      <c r="AI1103" s="37">
        <f>+LISTAS[[#This Row],[Precio]]+(LISTAS[[#This Row],[Precio]]*AH1103)</f>
        <v>1861.56</v>
      </c>
      <c r="AJ1103" s="38">
        <f t="shared" si="17"/>
        <v>930.78</v>
      </c>
      <c r="AL1103" s="35">
        <f>+AJ1103/LISTAS[[#This Row],[COSTO]]-1</f>
        <v>5.2890795503225005</v>
      </c>
      <c r="AM1103" t="str">
        <f>+LISTAS[[#This Row],[ID]]</f>
        <v>INSERTOS3/8x1/2</v>
      </c>
      <c r="AO1103" s="43"/>
      <c r="AP1103" s="39">
        <f>LISTAS[[#This Row],[COSTO]]+(LISTAS[[#This Row],[COSTO]]*AO1103)</f>
        <v>147.99940000000001</v>
      </c>
      <c r="AQ1103" s="44">
        <f>IF(AO1103="",0,AP1103/LISTAS[[#This Row],[VENTA NETA]]-1)</f>
        <v>0</v>
      </c>
      <c r="AS1103" s="39">
        <v>123.3329</v>
      </c>
      <c r="AT1103" s="48">
        <f>+LISTAS[[#This Row],[COSTO]]/AS1103-1</f>
        <v>0.19999935134907232</v>
      </c>
      <c r="BA1103" t="s">
        <v>1732</v>
      </c>
      <c r="BB1103" s="36"/>
    </row>
    <row r="1104" spans="1:54" x14ac:dyDescent="0.35">
      <c r="A1104" s="7" t="s">
        <v>1769</v>
      </c>
      <c r="B1104" t="s">
        <v>1732</v>
      </c>
      <c r="C1104" t="s">
        <v>1770</v>
      </c>
      <c r="D1104" t="s">
        <v>1770</v>
      </c>
      <c r="E1104" s="2">
        <v>3911.64</v>
      </c>
      <c r="F1104" s="7" t="str">
        <f>+_xlfn.XLOOKUP(LISTAS[[#This Row],[ID]],_01_CODIGOS_Y_COSTOS_xlsm[Producto y N°],_01_CODIGOS_Y_COSTOS_xlsm[FABRICA],"",0,1)</f>
        <v>INSERTOS</v>
      </c>
      <c r="G1104" s="26">
        <f>LISTAS[[#This Row],[Precio]]*(1-0.46)</f>
        <v>2112.2856000000002</v>
      </c>
      <c r="H1104" s="1">
        <f>+_xlfn.XLOOKUP(LISTAS[[#This Row],[ID]],_01_CODIGOS_Y_COSTOS_xlsm[Producto y N°],_01_CODIGOS_Y_COSTOS_xlsm[COSTO],0,0,1)</f>
        <v>785.8</v>
      </c>
      <c r="I1104" s="27">
        <f>+IFERROR(LISTAS[[#This Row],[VENTA NETA]]/LISTAS[[#This Row],[COSTO]]-1,0)</f>
        <v>1.6880702468821585</v>
      </c>
      <c r="J1104" s="50" t="str">
        <f>IFERROR(VLOOKUP(LISTAS[[#This Row],[ID]],_01_CODIGOS_Y_COSTOS_xlsm[[Producto y N°]:[CODIGO]],2,0),"")</f>
        <v>BUJIA</v>
      </c>
      <c r="O1104" t="s">
        <v>1769</v>
      </c>
      <c r="AB1104" s="12" t="str">
        <f>+LISTAS[[#This Row],[Codigo]]&amp;LISTAS[[#This Row],[Fabrica]]</f>
        <v>BUJIAINSERTOS</v>
      </c>
      <c r="AC1104" s="13" t="str">
        <f>+LISTAS[[#This Row],[Codigo]]</f>
        <v>BUJIA</v>
      </c>
      <c r="AD1104" s="13" t="str">
        <f>+LISTAS[[#This Row],[ID]]</f>
        <v>INSERTOSBUJIA</v>
      </c>
      <c r="AH1104" s="36"/>
      <c r="AI1104" s="37">
        <f>+LISTAS[[#This Row],[Precio]]+(LISTAS[[#This Row],[Precio]]*AH1104)</f>
        <v>3911.64</v>
      </c>
      <c r="AJ1104" s="38">
        <f t="shared" si="17"/>
        <v>1955.82</v>
      </c>
      <c r="AL1104" s="35">
        <f>+AJ1104/LISTAS[[#This Row],[COSTO]]-1</f>
        <v>1.488953932298295</v>
      </c>
      <c r="AM1104" t="str">
        <f>+LISTAS[[#This Row],[ID]]</f>
        <v>INSERTOSBUJIA</v>
      </c>
      <c r="AO1104" s="43"/>
      <c r="AP1104" s="39">
        <f>LISTAS[[#This Row],[COSTO]]+(LISTAS[[#This Row],[COSTO]]*AO1104)</f>
        <v>785.8</v>
      </c>
      <c r="AQ1104" s="44">
        <f>IF(AO1104="",0,AP1104/LISTAS[[#This Row],[VENTA NETA]]-1)</f>
        <v>0</v>
      </c>
      <c r="AS1104" s="39">
        <v>150</v>
      </c>
      <c r="AT1104" s="48">
        <f>+LISTAS[[#This Row],[COSTO]]/AS1104-1</f>
        <v>4.2386666666666661</v>
      </c>
      <c r="AV1104" s="21"/>
      <c r="BA1104" t="s">
        <v>1732</v>
      </c>
      <c r="BB1104" s="36"/>
    </row>
    <row r="1105" spans="1:54" x14ac:dyDescent="0.35">
      <c r="A1105" s="7" t="s">
        <v>1771</v>
      </c>
      <c r="B1105" t="s">
        <v>1732</v>
      </c>
      <c r="C1105" t="s">
        <v>1772</v>
      </c>
      <c r="D1105" t="s">
        <v>1772</v>
      </c>
      <c r="E1105" s="2">
        <v>1151.68</v>
      </c>
      <c r="F1105" s="7" t="str">
        <f>+_xlfn.XLOOKUP(LISTAS[[#This Row],[ID]],_01_CODIGOS_Y_COSTOS_xlsm[Producto y N°],_01_CODIGOS_Y_COSTOS_xlsm[FABRICA],"",0,1)</f>
        <v>INSERTOS</v>
      </c>
      <c r="G1105" s="26">
        <f>LISTAS[[#This Row],[Precio]]*(1-0.46)</f>
        <v>621.9072000000001</v>
      </c>
      <c r="H1105" s="1">
        <f>+_xlfn.XLOOKUP(LISTAS[[#This Row],[ID]],_01_CODIGOS_Y_COSTOS_xlsm[Producto y N°],_01_CODIGOS_Y_COSTOS_xlsm[COSTO],0,0,1)</f>
        <v>215.78399999999999</v>
      </c>
      <c r="I1105" s="27">
        <f>+IFERROR(LISTAS[[#This Row],[VENTA NETA]]/LISTAS[[#This Row],[COSTO]]-1,0)</f>
        <v>1.8820820820820825</v>
      </c>
      <c r="J1105" s="50" t="str">
        <f>IFERROR(VLOOKUP(LISTAS[[#This Row],[ID]],_01_CODIGOS_Y_COSTOS_xlsm[[Producto y N°]:[CODIGO]],2,0),"")</f>
        <v>Arand. Tapa - 8x18</v>
      </c>
      <c r="O1105" t="s">
        <v>1771</v>
      </c>
      <c r="AB1105" s="12" t="str">
        <f>+LISTAS[[#This Row],[Codigo]]&amp;LISTAS[[#This Row],[Fabrica]]</f>
        <v>Arand. Tapa - 8x18INSERTOS</v>
      </c>
      <c r="AC1105" s="13" t="str">
        <f>+LISTAS[[#This Row],[Codigo]]</f>
        <v>Arand. Tapa - 8x18</v>
      </c>
      <c r="AD1105" s="13" t="str">
        <f>+LISTAS[[#This Row],[ID]]</f>
        <v>INSERTOSArand. Tapa - 8x18</v>
      </c>
      <c r="AH1105" s="36"/>
      <c r="AI1105" s="37">
        <f>+LISTAS[[#This Row],[Precio]]+(LISTAS[[#This Row],[Precio]]*AH1105)</f>
        <v>1151.68</v>
      </c>
      <c r="AJ1105" s="38">
        <f t="shared" si="17"/>
        <v>575.84</v>
      </c>
      <c r="AL1105" s="35">
        <f>+AJ1105/LISTAS[[#This Row],[COSTO]]-1</f>
        <v>1.6685945204463724</v>
      </c>
      <c r="AM1105" t="str">
        <f>+LISTAS[[#This Row],[ID]]</f>
        <v>INSERTOSArand. Tapa - 8x18</v>
      </c>
      <c r="AO1105" s="43"/>
      <c r="AP1105" s="39">
        <f>LISTAS[[#This Row],[COSTO]]+(LISTAS[[#This Row],[COSTO]]*AO1105)</f>
        <v>215.78399999999999</v>
      </c>
      <c r="AQ1105" s="44">
        <f>IF(AO1105="",0,AP1105/LISTAS[[#This Row],[VENTA NETA]]-1)</f>
        <v>0</v>
      </c>
      <c r="AS1105" s="39">
        <v>72.0398</v>
      </c>
      <c r="AT1105" s="48">
        <f>+LISTAS[[#This Row],[COSTO]]/AS1105-1</f>
        <v>1.9953442402671855</v>
      </c>
      <c r="BA1105" t="s">
        <v>1732</v>
      </c>
      <c r="BB1105" s="36"/>
    </row>
    <row r="1106" spans="1:54" x14ac:dyDescent="0.35">
      <c r="A1106" s="7" t="s">
        <v>1773</v>
      </c>
      <c r="B1106" t="s">
        <v>1732</v>
      </c>
      <c r="C1106" t="s">
        <v>1774</v>
      </c>
      <c r="D1106" t="s">
        <v>1774</v>
      </c>
      <c r="E1106" s="2">
        <v>1305.48</v>
      </c>
      <c r="F1106" s="7" t="str">
        <f>+_xlfn.XLOOKUP(LISTAS[[#This Row],[ID]],_01_CODIGOS_Y_COSTOS_xlsm[Producto y N°],_01_CODIGOS_Y_COSTOS_xlsm[FABRICA],"",0,1)</f>
        <v>INSERTOS</v>
      </c>
      <c r="G1106" s="26">
        <f>LISTAS[[#This Row],[Precio]]*(1-0.46)</f>
        <v>704.95920000000001</v>
      </c>
      <c r="H1106" s="1">
        <f>+_xlfn.XLOOKUP(LISTAS[[#This Row],[ID]],_01_CODIGOS_Y_COSTOS_xlsm[Producto y N°],_01_CODIGOS_Y_COSTOS_xlsm[COSTO],0,0,1)</f>
        <v>239.76</v>
      </c>
      <c r="I1106" s="27">
        <f>+IFERROR(LISTAS[[#This Row],[VENTA NETA]]/LISTAS[[#This Row],[COSTO]]-1,0)</f>
        <v>1.9402702702702705</v>
      </c>
      <c r="J1106" s="50" t="str">
        <f>IFERROR(VLOOKUP(LISTAS[[#This Row],[ID]],_01_CODIGOS_Y_COSTOS_xlsm[[Producto y N°]:[CODIGO]],2,0),"")</f>
        <v>Arand. Tapa - 10x20</v>
      </c>
      <c r="O1106" t="s">
        <v>1773</v>
      </c>
      <c r="AB1106" s="12" t="str">
        <f>+LISTAS[[#This Row],[Codigo]]&amp;LISTAS[[#This Row],[Fabrica]]</f>
        <v>Arand. Tapa - 10x20INSERTOS</v>
      </c>
      <c r="AC1106" s="13" t="str">
        <f>+LISTAS[[#This Row],[Codigo]]</f>
        <v>Arand. Tapa - 10x20</v>
      </c>
      <c r="AD1106" s="13" t="str">
        <f>+LISTAS[[#This Row],[ID]]</f>
        <v>INSERTOSArand. Tapa - 10x20</v>
      </c>
      <c r="AH1106" s="36"/>
      <c r="AI1106" s="37">
        <f>+LISTAS[[#This Row],[Precio]]+(LISTAS[[#This Row],[Precio]]*AH1106)</f>
        <v>1305.48</v>
      </c>
      <c r="AJ1106" s="38">
        <f t="shared" si="17"/>
        <v>652.74</v>
      </c>
      <c r="AL1106" s="35">
        <f>+AJ1106/LISTAS[[#This Row],[COSTO]]-1</f>
        <v>1.7224724724724725</v>
      </c>
      <c r="AM1106" t="str">
        <f>+LISTAS[[#This Row],[ID]]</f>
        <v>INSERTOSArand. Tapa - 10x20</v>
      </c>
      <c r="AO1106" s="43"/>
      <c r="AP1106" s="39">
        <f>LISTAS[[#This Row],[COSTO]]+(LISTAS[[#This Row],[COSTO]]*AO1106)</f>
        <v>239.76</v>
      </c>
      <c r="AQ1106" s="44">
        <f>IF(AO1106="",0,AP1106/LISTAS[[#This Row],[VENTA NETA]]-1)</f>
        <v>0</v>
      </c>
      <c r="AS1106" s="39">
        <v>80.044200000000004</v>
      </c>
      <c r="AT1106" s="48">
        <f>+LISTAS[[#This Row],[COSTO]]/AS1106-1</f>
        <v>1.9953450718478036</v>
      </c>
      <c r="BA1106" t="s">
        <v>1732</v>
      </c>
      <c r="BB1106" s="36"/>
    </row>
    <row r="1107" spans="1:54" x14ac:dyDescent="0.35">
      <c r="A1107" s="7" t="s">
        <v>1775</v>
      </c>
      <c r="B1107" t="s">
        <v>1732</v>
      </c>
      <c r="C1107" t="s">
        <v>1776</v>
      </c>
      <c r="D1107" t="s">
        <v>1776</v>
      </c>
      <c r="E1107" s="2">
        <v>1458.92</v>
      </c>
      <c r="F1107" s="7" t="str">
        <f>+_xlfn.XLOOKUP(LISTAS[[#This Row],[ID]],_01_CODIGOS_Y_COSTOS_xlsm[Producto y N°],_01_CODIGOS_Y_COSTOS_xlsm[FABRICA],"",0,1)</f>
        <v>INSERTOS</v>
      </c>
      <c r="G1107" s="26">
        <f>LISTAS[[#This Row],[Precio]]*(1-0.46)</f>
        <v>787.81680000000006</v>
      </c>
      <c r="H1107" s="1">
        <f>+_xlfn.XLOOKUP(LISTAS[[#This Row],[ID]],_01_CODIGOS_Y_COSTOS_xlsm[Producto y N°],_01_CODIGOS_Y_COSTOS_xlsm[COSTO],0,0,1)</f>
        <v>266.39999999999998</v>
      </c>
      <c r="I1107" s="27">
        <f>+IFERROR(LISTAS[[#This Row],[VENTA NETA]]/LISTAS[[#This Row],[COSTO]]-1,0)</f>
        <v>1.9572702702702709</v>
      </c>
      <c r="J1107" s="50" t="str">
        <f>IFERROR(VLOOKUP(LISTAS[[#This Row],[ID]],_01_CODIGOS_Y_COSTOS_xlsm[[Producto y N°]:[CODIGO]],2,0),"")</f>
        <v>Arand. Tapa - 11x22</v>
      </c>
      <c r="O1107" t="s">
        <v>1775</v>
      </c>
      <c r="AB1107" s="12" t="str">
        <f>+LISTAS[[#This Row],[Codigo]]&amp;LISTAS[[#This Row],[Fabrica]]</f>
        <v>Arand. Tapa - 11x22INSERTOS</v>
      </c>
      <c r="AC1107" s="13" t="str">
        <f>+LISTAS[[#This Row],[Codigo]]</f>
        <v>Arand. Tapa - 11x22</v>
      </c>
      <c r="AD1107" s="13" t="str">
        <f>+LISTAS[[#This Row],[ID]]</f>
        <v>INSERTOSArand. Tapa - 11x22</v>
      </c>
      <c r="AH1107" s="36"/>
      <c r="AI1107" s="37">
        <f>+LISTAS[[#This Row],[Precio]]+(LISTAS[[#This Row],[Precio]]*AH1107)</f>
        <v>1458.92</v>
      </c>
      <c r="AJ1107" s="38">
        <f t="shared" si="17"/>
        <v>729.46</v>
      </c>
      <c r="AL1107" s="35">
        <f>+AJ1107/LISTAS[[#This Row],[COSTO]]-1</f>
        <v>1.7382132132132138</v>
      </c>
      <c r="AM1107" t="str">
        <f>+LISTAS[[#This Row],[ID]]</f>
        <v>INSERTOSArand. Tapa - 11x22</v>
      </c>
      <c r="AO1107" s="43"/>
      <c r="AP1107" s="39">
        <f>LISTAS[[#This Row],[COSTO]]+(LISTAS[[#This Row],[COSTO]]*AO1107)</f>
        <v>266.39999999999998</v>
      </c>
      <c r="AQ1107" s="44">
        <f>IF(AO1107="",0,AP1107/LISTAS[[#This Row],[VENTA NETA]]-1)</f>
        <v>0</v>
      </c>
      <c r="AS1107" s="39">
        <v>88.938000000000002</v>
      </c>
      <c r="AT1107" s="48">
        <f>+LISTAS[[#This Row],[COSTO]]/AS1107-1</f>
        <v>1.9953450718478036</v>
      </c>
      <c r="BA1107" t="s">
        <v>1732</v>
      </c>
      <c r="BB1107" s="36"/>
    </row>
    <row r="1108" spans="1:54" x14ac:dyDescent="0.35">
      <c r="A1108" s="7" t="s">
        <v>1777</v>
      </c>
      <c r="B1108" t="s">
        <v>1732</v>
      </c>
      <c r="C1108" t="s">
        <v>1778</v>
      </c>
      <c r="D1108" t="s">
        <v>1778</v>
      </c>
      <c r="E1108" s="2">
        <v>1612.72</v>
      </c>
      <c r="F1108" s="7" t="str">
        <f>+_xlfn.XLOOKUP(LISTAS[[#This Row],[ID]],_01_CODIGOS_Y_COSTOS_xlsm[Producto y N°],_01_CODIGOS_Y_COSTOS_xlsm[FABRICA],"",0,1)</f>
        <v>INSERTOS</v>
      </c>
      <c r="G1108" s="26">
        <f>LISTAS[[#This Row],[Precio]]*(1-0.46)</f>
        <v>870.86880000000008</v>
      </c>
      <c r="H1108" s="1">
        <f>+_xlfn.XLOOKUP(LISTAS[[#This Row],[ID]],_01_CODIGOS_Y_COSTOS_xlsm[Producto y N°],_01_CODIGOS_Y_COSTOS_xlsm[COSTO],0,0,1)</f>
        <v>296</v>
      </c>
      <c r="I1108" s="27">
        <f>+IFERROR(LISTAS[[#This Row],[VENTA NETA]]/LISTAS[[#This Row],[COSTO]]-1,0)</f>
        <v>1.9421243243243245</v>
      </c>
      <c r="J1108" s="50" t="str">
        <f>IFERROR(VLOOKUP(LISTAS[[#This Row],[ID]],_01_CODIGOS_Y_COSTOS_xlsm[[Producto y N°]:[CODIGO]],2,0),"")</f>
        <v>Arand. Tapa - 12x24</v>
      </c>
      <c r="O1108" t="s">
        <v>1777</v>
      </c>
      <c r="AB1108" s="12" t="str">
        <f>+LISTAS[[#This Row],[Codigo]]&amp;LISTAS[[#This Row],[Fabrica]]</f>
        <v>Arand. Tapa - 12x24INSERTOS</v>
      </c>
      <c r="AC1108" s="13" t="str">
        <f>+LISTAS[[#This Row],[Codigo]]</f>
        <v>Arand. Tapa - 12x24</v>
      </c>
      <c r="AD1108" s="13" t="str">
        <f>+LISTAS[[#This Row],[ID]]</f>
        <v>INSERTOSArand. Tapa - 12x24</v>
      </c>
      <c r="AH1108" s="36"/>
      <c r="AI1108" s="37">
        <f>+LISTAS[[#This Row],[Precio]]+(LISTAS[[#This Row],[Precio]]*AH1108)</f>
        <v>1612.72</v>
      </c>
      <c r="AJ1108" s="38">
        <f t="shared" si="17"/>
        <v>806.36</v>
      </c>
      <c r="AL1108" s="35">
        <f>+AJ1108/LISTAS[[#This Row],[COSTO]]-1</f>
        <v>1.7241891891891892</v>
      </c>
      <c r="AM1108" t="str">
        <f>+LISTAS[[#This Row],[ID]]</f>
        <v>INSERTOSArand. Tapa - 12x24</v>
      </c>
      <c r="AO1108" s="43"/>
      <c r="AP1108" s="39">
        <f>LISTAS[[#This Row],[COSTO]]+(LISTAS[[#This Row],[COSTO]]*AO1108)</f>
        <v>296</v>
      </c>
      <c r="AQ1108" s="44">
        <f>IF(AO1108="",0,AP1108/LISTAS[[#This Row],[VENTA NETA]]-1)</f>
        <v>0</v>
      </c>
      <c r="AS1108" s="39">
        <v>98.82</v>
      </c>
      <c r="AT1108" s="48">
        <f>+LISTAS[[#This Row],[COSTO]]/AS1108-1</f>
        <v>1.9953450718478041</v>
      </c>
      <c r="BA1108" t="s">
        <v>1732</v>
      </c>
      <c r="BB1108" s="36"/>
    </row>
    <row r="1109" spans="1:54" x14ac:dyDescent="0.35">
      <c r="A1109" s="7" t="s">
        <v>1779</v>
      </c>
      <c r="B1109" t="s">
        <v>1732</v>
      </c>
      <c r="C1109" t="s">
        <v>1780</v>
      </c>
      <c r="D1109" t="s">
        <v>1780</v>
      </c>
      <c r="E1109" s="2">
        <v>1612.72</v>
      </c>
      <c r="F1109" s="7" t="str">
        <f>+_xlfn.XLOOKUP(LISTAS[[#This Row],[ID]],_01_CODIGOS_Y_COSTOS_xlsm[Producto y N°],_01_CODIGOS_Y_COSTOS_xlsm[FABRICA],"",0,1)</f>
        <v>INSERTOS</v>
      </c>
      <c r="G1109" s="26">
        <f>LISTAS[[#This Row],[Precio]]*(1-0.46)</f>
        <v>870.86880000000008</v>
      </c>
      <c r="H1109" s="1">
        <f>+_xlfn.XLOOKUP(LISTAS[[#This Row],[ID]],_01_CODIGOS_Y_COSTOS_xlsm[Producto y N°],_01_CODIGOS_Y_COSTOS_xlsm[COSTO],0,0,1)</f>
        <v>293.39999999999998</v>
      </c>
      <c r="I1109" s="27">
        <f>+IFERROR(LISTAS[[#This Row],[VENTA NETA]]/LISTAS[[#This Row],[COSTO]]-1,0)</f>
        <v>1.9681963190184053</v>
      </c>
      <c r="J1109" s="50" t="str">
        <f>IFERROR(VLOOKUP(LISTAS[[#This Row],[ID]],_01_CODIGOS_Y_COSTOS_xlsm[[Producto y N°]:[CODIGO]],2,0),"")</f>
        <v>Arand. Tapa - 13x24</v>
      </c>
      <c r="O1109" t="s">
        <v>1779</v>
      </c>
      <c r="AB1109" s="12" t="str">
        <f>+LISTAS[[#This Row],[Codigo]]&amp;LISTAS[[#This Row],[Fabrica]]</f>
        <v>Arand. Tapa - 13x24INSERTOS</v>
      </c>
      <c r="AC1109" s="13" t="str">
        <f>+LISTAS[[#This Row],[Codigo]]</f>
        <v>Arand. Tapa - 13x24</v>
      </c>
      <c r="AD1109" s="13" t="str">
        <f>+LISTAS[[#This Row],[ID]]</f>
        <v>INSERTOSArand. Tapa - 13x24</v>
      </c>
      <c r="AH1109" s="36"/>
      <c r="AI1109" s="37">
        <f>+LISTAS[[#This Row],[Precio]]+(LISTAS[[#This Row],[Precio]]*AH1109)</f>
        <v>1612.72</v>
      </c>
      <c r="AJ1109" s="38">
        <f t="shared" si="17"/>
        <v>806.36</v>
      </c>
      <c r="AL1109" s="35">
        <f>+AJ1109/LISTAS[[#This Row],[COSTO]]-1</f>
        <v>1.7483299250170417</v>
      </c>
      <c r="AM1109" t="str">
        <f>+LISTAS[[#This Row],[ID]]</f>
        <v>INSERTOSArand. Tapa - 13x24</v>
      </c>
      <c r="AO1109" s="43"/>
      <c r="AP1109" s="39">
        <f>LISTAS[[#This Row],[COSTO]]+(LISTAS[[#This Row],[COSTO]]*AO1109)</f>
        <v>293.39999999999998</v>
      </c>
      <c r="AQ1109" s="44">
        <f>IF(AO1109="",0,AP1109/LISTAS[[#This Row],[VENTA NETA]]-1)</f>
        <v>0</v>
      </c>
      <c r="AS1109" s="39">
        <v>109.8</v>
      </c>
      <c r="AT1109" s="48">
        <f>+LISTAS[[#This Row],[COSTO]]/AS1109-1</f>
        <v>1.6721311475409837</v>
      </c>
      <c r="BA1109" t="s">
        <v>1732</v>
      </c>
      <c r="BB1109" s="36"/>
    </row>
    <row r="1110" spans="1:54" x14ac:dyDescent="0.35">
      <c r="A1110" s="7" t="s">
        <v>1781</v>
      </c>
      <c r="B1110" t="s">
        <v>1732</v>
      </c>
      <c r="C1110" t="s">
        <v>1782</v>
      </c>
      <c r="D1110" t="s">
        <v>1782</v>
      </c>
      <c r="E1110" s="2">
        <v>1689.24</v>
      </c>
      <c r="F1110" s="7" t="str">
        <f>+_xlfn.XLOOKUP(LISTAS[[#This Row],[ID]],_01_CODIGOS_Y_COSTOS_xlsm[Producto y N°],_01_CODIGOS_Y_COSTOS_xlsm[FABRICA],"",0,1)</f>
        <v>INSERTOS</v>
      </c>
      <c r="G1110" s="26">
        <f>LISTAS[[#This Row],[Precio]]*(1-0.46)</f>
        <v>912.18960000000004</v>
      </c>
      <c r="H1110" s="1">
        <f>+_xlfn.XLOOKUP(LISTAS[[#This Row],[ID]],_01_CODIGOS_Y_COSTOS_xlsm[Producto y N°],_01_CODIGOS_Y_COSTOS_xlsm[COSTO],0,0,1)</f>
        <v>326</v>
      </c>
      <c r="I1110" s="27">
        <f>+IFERROR(LISTAS[[#This Row],[VENTA NETA]]/LISTAS[[#This Row],[COSTO]]-1,0)</f>
        <v>1.7981276073619634</v>
      </c>
      <c r="J1110" s="50" t="str">
        <f>IFERROR(VLOOKUP(LISTAS[[#This Row],[ID]],_01_CODIGOS_Y_COSTOS_xlsm[[Producto y N°]:[CODIGO]],2,0),"")</f>
        <v>Arand. Tapa - 14x26</v>
      </c>
      <c r="O1110" t="s">
        <v>1781</v>
      </c>
      <c r="AB1110" s="12" t="str">
        <f>+LISTAS[[#This Row],[Codigo]]&amp;LISTAS[[#This Row],[Fabrica]]</f>
        <v>Arand. Tapa - 14x26INSERTOS</v>
      </c>
      <c r="AC1110" s="13" t="str">
        <f>+LISTAS[[#This Row],[Codigo]]</f>
        <v>Arand. Tapa - 14x26</v>
      </c>
      <c r="AD1110" s="13" t="str">
        <f>+LISTAS[[#This Row],[ID]]</f>
        <v>INSERTOSArand. Tapa - 14x26</v>
      </c>
      <c r="AH1110" s="36"/>
      <c r="AI1110" s="37">
        <f>+LISTAS[[#This Row],[Precio]]+(LISTAS[[#This Row],[Precio]]*AH1110)</f>
        <v>1689.24</v>
      </c>
      <c r="AJ1110" s="38">
        <f t="shared" si="17"/>
        <v>844.62</v>
      </c>
      <c r="AL1110" s="35">
        <f>+AJ1110/LISTAS[[#This Row],[COSTO]]-1</f>
        <v>1.5908588957055216</v>
      </c>
      <c r="AM1110" t="str">
        <f>+LISTAS[[#This Row],[ID]]</f>
        <v>INSERTOSArand. Tapa - 14x26</v>
      </c>
      <c r="AO1110" s="43"/>
      <c r="AP1110" s="39">
        <f>LISTAS[[#This Row],[COSTO]]+(LISTAS[[#This Row],[COSTO]]*AO1110)</f>
        <v>326</v>
      </c>
      <c r="AQ1110" s="44">
        <f>IF(AO1110="",0,AP1110/LISTAS[[#This Row],[VENTA NETA]]-1)</f>
        <v>0</v>
      </c>
      <c r="AS1110" s="39">
        <v>122</v>
      </c>
      <c r="AT1110" s="48">
        <f>+LISTAS[[#This Row],[COSTO]]/AS1110-1</f>
        <v>1.6721311475409837</v>
      </c>
      <c r="BA1110" t="s">
        <v>1732</v>
      </c>
      <c r="BB1110" s="36"/>
    </row>
    <row r="1111" spans="1:54" x14ac:dyDescent="0.35">
      <c r="A1111" s="7" t="s">
        <v>1783</v>
      </c>
      <c r="B1111" t="s">
        <v>1784</v>
      </c>
      <c r="C1111">
        <v>1</v>
      </c>
      <c r="D1111" t="s">
        <v>1785</v>
      </c>
      <c r="E1111" s="2">
        <v>7980</v>
      </c>
      <c r="F1111" s="7" t="str">
        <f>+_xlfn.XLOOKUP(LISTAS[[#This Row],[ID]],_01_CODIGOS_Y_COSTOS_xlsm[Producto y N°],_01_CODIGOS_Y_COSTOS_xlsm[FABRICA],"",0,1)</f>
        <v>GUSTAVO</v>
      </c>
      <c r="G1111" s="26">
        <f>LISTAS[[#This Row],[Precio]]*(1-0.46)</f>
        <v>4309.2000000000007</v>
      </c>
      <c r="H1111" s="1">
        <f>+_xlfn.XLOOKUP(LISTAS[[#This Row],[ID]],_01_CODIGOS_Y_COSTOS_xlsm[Producto y N°],_01_CODIGOS_Y_COSTOS_xlsm[COSTO],0,0,1)</f>
        <v>261.9896</v>
      </c>
      <c r="I1111" s="27">
        <f>+IFERROR(LISTAS[[#This Row],[VENTA NETA]]/LISTAS[[#This Row],[COSTO]]-1,0)</f>
        <v>15.447981141236145</v>
      </c>
      <c r="J1111" s="50" t="str">
        <f>IFERROR(VLOOKUP(LISTAS[[#This Row],[ID]],_01_CODIGOS_Y_COSTOS_xlsm[[Producto y N°]:[CODIGO]],2,0),"")</f>
        <v>4000</v>
      </c>
      <c r="O1111" t="s">
        <v>1783</v>
      </c>
      <c r="AB1111" s="12" t="str">
        <f>+LISTAS[[#This Row],[Codigo]]&amp;LISTAS[[#This Row],[Fabrica]]</f>
        <v>4000GUSTAVO</v>
      </c>
      <c r="AC1111" s="13" t="str">
        <f>+LISTAS[[#This Row],[Codigo]]</f>
        <v>4000</v>
      </c>
      <c r="AD1111" s="13" t="str">
        <f>+LISTAS[[#This Row],[ID]]</f>
        <v>CONEXIÓN DE CHAPA1</v>
      </c>
      <c r="AH1111" s="36"/>
      <c r="AI1111" s="37">
        <f>+LISTAS[[#This Row],[Precio]]+(LISTAS[[#This Row],[Precio]]*AH1111)</f>
        <v>7980</v>
      </c>
      <c r="AJ1111" s="38">
        <f t="shared" si="17"/>
        <v>3990</v>
      </c>
      <c r="AL1111" s="35">
        <f>+AJ1111/LISTAS[[#This Row],[COSTO]]-1</f>
        <v>14.229612167811242</v>
      </c>
      <c r="AM1111" t="str">
        <f>+LISTAS[[#This Row],[ID]]</f>
        <v>CONEXIÓN DE CHAPA1</v>
      </c>
      <c r="AO1111" s="43"/>
      <c r="AP1111" s="39">
        <f>LISTAS[[#This Row],[COSTO]]+(LISTAS[[#This Row],[COSTO]]*AO1111)</f>
        <v>261.9896</v>
      </c>
      <c r="AQ1111" s="44">
        <f>IF(AO1111="",0,AP1111/LISTAS[[#This Row],[VENTA NETA]]-1)</f>
        <v>0</v>
      </c>
      <c r="AS1111" s="39">
        <v>261.9896</v>
      </c>
      <c r="AT1111" s="48">
        <f>+LISTAS[[#This Row],[COSTO]]/AS1111-1</f>
        <v>0</v>
      </c>
      <c r="BA1111" t="s">
        <v>1784</v>
      </c>
      <c r="BB1111" s="36"/>
    </row>
    <row r="1112" spans="1:54" x14ac:dyDescent="0.35">
      <c r="A1112" s="7" t="s">
        <v>1786</v>
      </c>
      <c r="B1112" t="s">
        <v>1784</v>
      </c>
      <c r="C1112">
        <v>2</v>
      </c>
      <c r="D1112" t="s">
        <v>1787</v>
      </c>
      <c r="E1112" s="2">
        <v>7820</v>
      </c>
      <c r="F1112" s="7" t="str">
        <f>+_xlfn.XLOOKUP(LISTAS[[#This Row],[ID]],_01_CODIGOS_Y_COSTOS_xlsm[Producto y N°],_01_CODIGOS_Y_COSTOS_xlsm[FABRICA],"",0,1)</f>
        <v>GUSTAVO</v>
      </c>
      <c r="G1112" s="26">
        <f>LISTAS[[#This Row],[Precio]]*(1-0.46)</f>
        <v>4222.8</v>
      </c>
      <c r="H1112" s="1">
        <f>+_xlfn.XLOOKUP(LISTAS[[#This Row],[ID]],_01_CODIGOS_Y_COSTOS_xlsm[Producto y N°],_01_CODIGOS_Y_COSTOS_xlsm[COSTO],0,0,1)</f>
        <v>249.51390000000001</v>
      </c>
      <c r="I1112" s="27">
        <f>+IFERROR(LISTAS[[#This Row],[VENTA NETA]]/LISTAS[[#This Row],[COSTO]]-1,0)</f>
        <v>15.924107234105996</v>
      </c>
      <c r="J1112" s="50" t="str">
        <f>IFERROR(VLOOKUP(LISTAS[[#This Row],[ID]],_01_CODIGOS_Y_COSTOS_xlsm[[Producto y N°]:[CODIGO]],2,0),"")</f>
        <v>4001</v>
      </c>
      <c r="O1112" t="s">
        <v>1786</v>
      </c>
      <c r="AB1112" s="12" t="str">
        <f>+LISTAS[[#This Row],[Codigo]]&amp;LISTAS[[#This Row],[Fabrica]]</f>
        <v>4001GUSTAVO</v>
      </c>
      <c r="AC1112" s="13" t="str">
        <f>+LISTAS[[#This Row],[Codigo]]</f>
        <v>4001</v>
      </c>
      <c r="AD1112" s="13" t="str">
        <f>+LISTAS[[#This Row],[ID]]</f>
        <v>CONEXIÓN DE CHAPA2</v>
      </c>
      <c r="AH1112" s="36"/>
      <c r="AI1112" s="37">
        <f>+LISTAS[[#This Row],[Precio]]+(LISTAS[[#This Row],[Precio]]*AH1112)</f>
        <v>7820</v>
      </c>
      <c r="AJ1112" s="38">
        <f t="shared" si="17"/>
        <v>3910</v>
      </c>
      <c r="AL1112" s="35">
        <f>+AJ1112/LISTAS[[#This Row],[COSTO]]-1</f>
        <v>14.670469661209255</v>
      </c>
      <c r="AM1112" t="str">
        <f>+LISTAS[[#This Row],[ID]]</f>
        <v>CONEXIÓN DE CHAPA2</v>
      </c>
      <c r="AO1112" s="43"/>
      <c r="AP1112" s="39">
        <f>LISTAS[[#This Row],[COSTO]]+(LISTAS[[#This Row],[COSTO]]*AO1112)</f>
        <v>249.51390000000001</v>
      </c>
      <c r="AQ1112" s="44">
        <f>IF(AO1112="",0,AP1112/LISTAS[[#This Row],[VENTA NETA]]-1)</f>
        <v>0</v>
      </c>
      <c r="AS1112" s="39">
        <v>249.51390000000001</v>
      </c>
      <c r="AT1112" s="48">
        <f>+LISTAS[[#This Row],[COSTO]]/AS1112-1</f>
        <v>0</v>
      </c>
      <c r="BA1112" t="s">
        <v>1784</v>
      </c>
      <c r="BB1112" s="36"/>
    </row>
    <row r="1113" spans="1:54" x14ac:dyDescent="0.35">
      <c r="A1113" s="7" t="s">
        <v>1788</v>
      </c>
      <c r="B1113" t="s">
        <v>1784</v>
      </c>
      <c r="C1113">
        <v>3</v>
      </c>
      <c r="D1113" t="s">
        <v>1789</v>
      </c>
      <c r="E1113" s="2">
        <v>7980</v>
      </c>
      <c r="F1113" s="7" t="str">
        <f>+_xlfn.XLOOKUP(LISTAS[[#This Row],[ID]],_01_CODIGOS_Y_COSTOS_xlsm[Producto y N°],_01_CODIGOS_Y_COSTOS_xlsm[FABRICA],"",0,1)</f>
        <v>GUSTAVO</v>
      </c>
      <c r="G1113" s="26">
        <f>LISTAS[[#This Row],[Precio]]*(1-0.46)</f>
        <v>4309.2000000000007</v>
      </c>
      <c r="H1113" s="1">
        <f>+_xlfn.XLOOKUP(LISTAS[[#This Row],[ID]],_01_CODIGOS_Y_COSTOS_xlsm[Producto y N°],_01_CODIGOS_Y_COSTOS_xlsm[COSTO],0,0,1)</f>
        <v>249.51390000000001</v>
      </c>
      <c r="I1113" s="27">
        <f>+IFERROR(LISTAS[[#This Row],[VENTA NETA]]/LISTAS[[#This Row],[COSTO]]-1,0)</f>
        <v>16.27038052789845</v>
      </c>
      <c r="J1113" s="50" t="str">
        <f>IFERROR(VLOOKUP(LISTAS[[#This Row],[ID]],_01_CODIGOS_Y_COSTOS_xlsm[[Producto y N°]:[CODIGO]],2,0),"")</f>
        <v>4003</v>
      </c>
      <c r="O1113" t="s">
        <v>1788</v>
      </c>
      <c r="AB1113" s="12" t="str">
        <f>+LISTAS[[#This Row],[Codigo]]&amp;LISTAS[[#This Row],[Fabrica]]</f>
        <v>4003GUSTAVO</v>
      </c>
      <c r="AC1113" s="13" t="str">
        <f>+LISTAS[[#This Row],[Codigo]]</f>
        <v>4003</v>
      </c>
      <c r="AD1113" s="13" t="str">
        <f>+LISTAS[[#This Row],[ID]]</f>
        <v>CONEXIÓN DE CHAPA3</v>
      </c>
      <c r="AH1113" s="36"/>
      <c r="AI1113" s="37">
        <f>+LISTAS[[#This Row],[Precio]]+(LISTAS[[#This Row],[Precio]]*AH1113)</f>
        <v>7980</v>
      </c>
      <c r="AJ1113" s="38">
        <f t="shared" si="17"/>
        <v>3990</v>
      </c>
      <c r="AL1113" s="35">
        <f>+AJ1113/LISTAS[[#This Row],[COSTO]]-1</f>
        <v>14.991093081387449</v>
      </c>
      <c r="AM1113" t="str">
        <f>+LISTAS[[#This Row],[ID]]</f>
        <v>CONEXIÓN DE CHAPA3</v>
      </c>
      <c r="AO1113" s="43"/>
      <c r="AP1113" s="39">
        <f>LISTAS[[#This Row],[COSTO]]+(LISTAS[[#This Row],[COSTO]]*AO1113)</f>
        <v>249.51390000000001</v>
      </c>
      <c r="AQ1113" s="44">
        <f>IF(AO1113="",0,AP1113/LISTAS[[#This Row],[VENTA NETA]]-1)</f>
        <v>0</v>
      </c>
      <c r="AS1113" s="39">
        <v>249.51390000000001</v>
      </c>
      <c r="AT1113" s="48">
        <f>+LISTAS[[#This Row],[COSTO]]/AS1113-1</f>
        <v>0</v>
      </c>
      <c r="BA1113" t="s">
        <v>1784</v>
      </c>
      <c r="BB1113" s="36"/>
    </row>
    <row r="1114" spans="1:54" x14ac:dyDescent="0.35">
      <c r="A1114" s="7" t="s">
        <v>1790</v>
      </c>
      <c r="B1114" t="s">
        <v>1784</v>
      </c>
      <c r="C1114">
        <v>4</v>
      </c>
      <c r="D1114" t="s">
        <v>1791</v>
      </c>
      <c r="E1114" s="2">
        <v>7980</v>
      </c>
      <c r="F1114" s="7" t="str">
        <f>+_xlfn.XLOOKUP(LISTAS[[#This Row],[ID]],_01_CODIGOS_Y_COSTOS_xlsm[Producto y N°],_01_CODIGOS_Y_COSTOS_xlsm[FABRICA],"",0,1)</f>
        <v>GUSTAVO</v>
      </c>
      <c r="G1114" s="26">
        <f>LISTAS[[#This Row],[Precio]]*(1-0.46)</f>
        <v>4309.2000000000007</v>
      </c>
      <c r="H1114" s="1">
        <f>+_xlfn.XLOOKUP(LISTAS[[#This Row],[ID]],_01_CODIGOS_Y_COSTOS_xlsm[Producto y N°],_01_CODIGOS_Y_COSTOS_xlsm[COSTO],0,0,1)</f>
        <v>270.30669999999998</v>
      </c>
      <c r="I1114" s="27">
        <f>+IFERROR(LISTAS[[#This Row],[VENTA NETA]]/LISTAS[[#This Row],[COSTO]]-1,0)</f>
        <v>14.941891192486169</v>
      </c>
      <c r="J1114" s="50" t="str">
        <f>IFERROR(VLOOKUP(LISTAS[[#This Row],[ID]],_01_CODIGOS_Y_COSTOS_xlsm[[Producto y N°]:[CODIGO]],2,0),"")</f>
        <v>4006</v>
      </c>
      <c r="O1114" t="s">
        <v>1790</v>
      </c>
      <c r="AB1114" s="12" t="str">
        <f>+LISTAS[[#This Row],[Codigo]]&amp;LISTAS[[#This Row],[Fabrica]]</f>
        <v>4006GUSTAVO</v>
      </c>
      <c r="AC1114" s="13" t="str">
        <f>+LISTAS[[#This Row],[Codigo]]</f>
        <v>4006</v>
      </c>
      <c r="AD1114" s="13" t="str">
        <f>+LISTAS[[#This Row],[ID]]</f>
        <v>CONEXIÓN DE CHAPA4</v>
      </c>
      <c r="AH1114" s="36"/>
      <c r="AI1114" s="37">
        <f>+LISTAS[[#This Row],[Precio]]+(LISTAS[[#This Row],[Precio]]*AH1114)</f>
        <v>7980</v>
      </c>
      <c r="AJ1114" s="38">
        <f t="shared" si="17"/>
        <v>3990</v>
      </c>
      <c r="AL1114" s="35">
        <f>+AJ1114/LISTAS[[#This Row],[COSTO]]-1</f>
        <v>13.761010363413117</v>
      </c>
      <c r="AM1114" t="str">
        <f>+LISTAS[[#This Row],[ID]]</f>
        <v>CONEXIÓN DE CHAPA4</v>
      </c>
      <c r="AO1114" s="43"/>
      <c r="AP1114" s="39">
        <f>LISTAS[[#This Row],[COSTO]]+(LISTAS[[#This Row],[COSTO]]*AO1114)</f>
        <v>270.30669999999998</v>
      </c>
      <c r="AQ1114" s="44">
        <f>IF(AO1114="",0,AP1114/LISTAS[[#This Row],[VENTA NETA]]-1)</f>
        <v>0</v>
      </c>
      <c r="AS1114" s="39">
        <v>270.30669999999998</v>
      </c>
      <c r="AT1114" s="48">
        <f>+LISTAS[[#This Row],[COSTO]]/AS1114-1</f>
        <v>0</v>
      </c>
      <c r="BA1114" t="s">
        <v>1784</v>
      </c>
      <c r="BB1114" s="36"/>
    </row>
    <row r="1115" spans="1:54" x14ac:dyDescent="0.35">
      <c r="A1115" s="7" t="s">
        <v>1792</v>
      </c>
      <c r="B1115" t="s">
        <v>1784</v>
      </c>
      <c r="C1115">
        <v>5</v>
      </c>
      <c r="D1115" t="s">
        <v>1793</v>
      </c>
      <c r="E1115" s="2">
        <v>4485.4399999999996</v>
      </c>
      <c r="F1115" s="7" t="str">
        <f>+_xlfn.XLOOKUP(LISTAS[[#This Row],[ID]],_01_CODIGOS_Y_COSTOS_xlsm[Producto y N°],_01_CODIGOS_Y_COSTOS_xlsm[FABRICA],"",0,1)</f>
        <v>GUSTAVO</v>
      </c>
      <c r="G1115" s="26">
        <f>LISTAS[[#This Row],[Precio]]*(1-0.46)</f>
        <v>2422.1376</v>
      </c>
      <c r="H1115" s="1">
        <f>+_xlfn.XLOOKUP(LISTAS[[#This Row],[ID]],_01_CODIGOS_Y_COSTOS_xlsm[Producto y N°],_01_CODIGOS_Y_COSTOS_xlsm[COSTO],0,0,1)</f>
        <v>391.1191</v>
      </c>
      <c r="I1115" s="27">
        <f>+IFERROR(LISTAS[[#This Row],[VENTA NETA]]/LISTAS[[#This Row],[COSTO]]-1,0)</f>
        <v>5.1928389587724046</v>
      </c>
      <c r="J1115" s="50" t="str">
        <f>IFERROR(VLOOKUP(LISTAS[[#This Row],[ID]],_01_CODIGOS_Y_COSTOS_xlsm[[Producto y N°]:[CODIGO]],2,0),"")</f>
        <v>4010</v>
      </c>
      <c r="O1115" t="s">
        <v>1792</v>
      </c>
      <c r="AB1115" s="12" t="str">
        <f>+LISTAS[[#This Row],[Codigo]]&amp;LISTAS[[#This Row],[Fabrica]]</f>
        <v>4010GUSTAVO</v>
      </c>
      <c r="AC1115" s="13" t="str">
        <f>+LISTAS[[#This Row],[Codigo]]</f>
        <v>4010</v>
      </c>
      <c r="AD1115" s="13" t="str">
        <f>+LISTAS[[#This Row],[ID]]</f>
        <v>CONEXIÓN DE CHAPA5</v>
      </c>
      <c r="AH1115" s="36"/>
      <c r="AI1115" s="37">
        <f>+LISTAS[[#This Row],[Precio]]+(LISTAS[[#This Row],[Precio]]*AH1115)</f>
        <v>4485.4399999999996</v>
      </c>
      <c r="AJ1115" s="38">
        <f t="shared" si="17"/>
        <v>2242.7199999999998</v>
      </c>
      <c r="AL1115" s="35">
        <f>+AJ1115/LISTAS[[#This Row],[COSTO]]-1</f>
        <v>4.734110147011485</v>
      </c>
      <c r="AM1115" t="str">
        <f>+LISTAS[[#This Row],[ID]]</f>
        <v>CONEXIÓN DE CHAPA5</v>
      </c>
      <c r="AO1115" s="43"/>
      <c r="AP1115" s="39">
        <f>LISTAS[[#This Row],[COSTO]]+(LISTAS[[#This Row],[COSTO]]*AO1115)</f>
        <v>391.1191</v>
      </c>
      <c r="AQ1115" s="44">
        <f>IF(AO1115="",0,AP1115/LISTAS[[#This Row],[VENTA NETA]]-1)</f>
        <v>0</v>
      </c>
      <c r="AS1115" s="39">
        <v>391.1191</v>
      </c>
      <c r="AT1115" s="48">
        <f>+LISTAS[[#This Row],[COSTO]]/AS1115-1</f>
        <v>0</v>
      </c>
      <c r="BA1115" t="s">
        <v>1784</v>
      </c>
      <c r="BB1115" s="36"/>
    </row>
    <row r="1116" spans="1:54" x14ac:dyDescent="0.35">
      <c r="A1116" s="7" t="s">
        <v>1794</v>
      </c>
      <c r="B1116" t="s">
        <v>1784</v>
      </c>
      <c r="C1116">
        <v>7</v>
      </c>
      <c r="D1116" t="s">
        <v>1795</v>
      </c>
      <c r="E1116" s="2">
        <v>11130</v>
      </c>
      <c r="F1116" s="7" t="str">
        <f>+_xlfn.XLOOKUP(LISTAS[[#This Row],[ID]],_01_CODIGOS_Y_COSTOS_xlsm[Producto y N°],_01_CODIGOS_Y_COSTOS_xlsm[FABRICA],"",0,1)</f>
        <v>GUSTAVO</v>
      </c>
      <c r="G1116" s="26">
        <f>LISTAS[[#This Row],[Precio]]*(1-0.46)</f>
        <v>6010.2000000000007</v>
      </c>
      <c r="H1116" s="1">
        <f>+_xlfn.XLOOKUP(LISTAS[[#This Row],[ID]],_01_CODIGOS_Y_COSTOS_xlsm[Producto y N°],_01_CODIGOS_Y_COSTOS_xlsm[COSTO],0,0,1)</f>
        <v>312.05869999999999</v>
      </c>
      <c r="I1116" s="27">
        <f>+IFERROR(LISTAS[[#This Row],[VENTA NETA]]/LISTAS[[#This Row],[COSTO]]-1,0)</f>
        <v>18.259837972791662</v>
      </c>
      <c r="J1116" s="50" t="str">
        <f>IFERROR(VLOOKUP(LISTAS[[#This Row],[ID]],_01_CODIGOS_Y_COSTOS_xlsm[[Producto y N°]:[CODIGO]],2,0),"")</f>
        <v>4013</v>
      </c>
      <c r="O1116" t="s">
        <v>1794</v>
      </c>
      <c r="AB1116" s="12" t="str">
        <f>+LISTAS[[#This Row],[Codigo]]&amp;LISTAS[[#This Row],[Fabrica]]</f>
        <v>4013GUSTAVO</v>
      </c>
      <c r="AC1116" s="13" t="str">
        <f>+LISTAS[[#This Row],[Codigo]]</f>
        <v>4013</v>
      </c>
      <c r="AD1116" s="13" t="str">
        <f>+LISTAS[[#This Row],[ID]]</f>
        <v>CONEXIÓN DE CHAPA7</v>
      </c>
      <c r="AH1116" s="36"/>
      <c r="AI1116" s="37">
        <f>+LISTAS[[#This Row],[Precio]]+(LISTAS[[#This Row],[Precio]]*AH1116)</f>
        <v>11130</v>
      </c>
      <c r="AJ1116" s="38">
        <f t="shared" si="17"/>
        <v>5565</v>
      </c>
      <c r="AL1116" s="35">
        <f>+AJ1116/LISTAS[[#This Row],[COSTO]]-1</f>
        <v>16.833183308140423</v>
      </c>
      <c r="AM1116" t="str">
        <f>+LISTAS[[#This Row],[ID]]</f>
        <v>CONEXIÓN DE CHAPA7</v>
      </c>
      <c r="AO1116" s="43"/>
      <c r="AP1116" s="39">
        <f>LISTAS[[#This Row],[COSTO]]+(LISTAS[[#This Row],[COSTO]]*AO1116)</f>
        <v>312.05869999999999</v>
      </c>
      <c r="AQ1116" s="44">
        <f>IF(AO1116="",0,AP1116/LISTAS[[#This Row],[VENTA NETA]]-1)</f>
        <v>0</v>
      </c>
      <c r="AS1116" s="39">
        <v>312.05869999999999</v>
      </c>
      <c r="AT1116" s="48">
        <f>+LISTAS[[#This Row],[COSTO]]/AS1116-1</f>
        <v>0</v>
      </c>
      <c r="BA1116" t="s">
        <v>1784</v>
      </c>
      <c r="BB1116" s="36"/>
    </row>
    <row r="1117" spans="1:54" x14ac:dyDescent="0.35">
      <c r="A1117" s="7" t="s">
        <v>1796</v>
      </c>
      <c r="B1117" t="s">
        <v>1784</v>
      </c>
      <c r="C1117">
        <v>8</v>
      </c>
      <c r="D1117" t="s">
        <v>1797</v>
      </c>
      <c r="E1117" s="2">
        <v>8235</v>
      </c>
      <c r="F1117" s="7" t="str">
        <f>+_xlfn.XLOOKUP(LISTAS[[#This Row],[ID]],_01_CODIGOS_Y_COSTOS_xlsm[Producto y N°],_01_CODIGOS_Y_COSTOS_xlsm[FABRICA],"",0,1)</f>
        <v>GUSTAVO</v>
      </c>
      <c r="G1117" s="26">
        <f>LISTAS[[#This Row],[Precio]]*(1-0.46)</f>
        <v>4446.9000000000005</v>
      </c>
      <c r="H1117" s="1">
        <f>+_xlfn.XLOOKUP(LISTAS[[#This Row],[ID]],_01_CODIGOS_Y_COSTOS_xlsm[Producto y N°],_01_CODIGOS_Y_COSTOS_xlsm[COSTO],0,0,1)</f>
        <v>302.74349999999998</v>
      </c>
      <c r="I1117" s="27">
        <f>+IFERROR(LISTAS[[#This Row],[VENTA NETA]]/LISTAS[[#This Row],[COSTO]]-1,0)</f>
        <v>13.688672093703088</v>
      </c>
      <c r="J1117" s="50" t="str">
        <f>IFERROR(VLOOKUP(LISTAS[[#This Row],[ID]],_01_CODIGOS_Y_COSTOS_xlsm[[Producto y N°]:[CODIGO]],2,0),"")</f>
        <v>4014</v>
      </c>
      <c r="O1117" t="s">
        <v>1796</v>
      </c>
      <c r="AB1117" s="12" t="str">
        <f>+LISTAS[[#This Row],[Codigo]]&amp;LISTAS[[#This Row],[Fabrica]]</f>
        <v>4014GUSTAVO</v>
      </c>
      <c r="AC1117" s="13" t="str">
        <f>+LISTAS[[#This Row],[Codigo]]</f>
        <v>4014</v>
      </c>
      <c r="AD1117" s="13" t="str">
        <f>+LISTAS[[#This Row],[ID]]</f>
        <v>CONEXIÓN DE CHAPA8</v>
      </c>
      <c r="AH1117" s="36"/>
      <c r="AI1117" s="37">
        <f>+LISTAS[[#This Row],[Precio]]+(LISTAS[[#This Row],[Precio]]*AH1117)</f>
        <v>8235</v>
      </c>
      <c r="AJ1117" s="38">
        <f t="shared" si="17"/>
        <v>4117.5</v>
      </c>
      <c r="AL1117" s="35">
        <f>+AJ1117/LISTAS[[#This Row],[COSTO]]-1</f>
        <v>12.600622308984338</v>
      </c>
      <c r="AM1117" t="str">
        <f>+LISTAS[[#This Row],[ID]]</f>
        <v>CONEXIÓN DE CHAPA8</v>
      </c>
      <c r="AO1117" s="43"/>
      <c r="AP1117" s="39">
        <f>LISTAS[[#This Row],[COSTO]]+(LISTAS[[#This Row],[COSTO]]*AO1117)</f>
        <v>302.74349999999998</v>
      </c>
      <c r="AQ1117" s="44">
        <f>IF(AO1117="",0,AP1117/LISTAS[[#This Row],[VENTA NETA]]-1)</f>
        <v>0</v>
      </c>
      <c r="AS1117" s="39">
        <v>302.74349999999998</v>
      </c>
      <c r="AT1117" s="48">
        <f>+LISTAS[[#This Row],[COSTO]]/AS1117-1</f>
        <v>0</v>
      </c>
      <c r="BA1117" t="s">
        <v>1784</v>
      </c>
      <c r="BB1117" s="36"/>
    </row>
    <row r="1118" spans="1:54" x14ac:dyDescent="0.35">
      <c r="A1118" s="7" t="s">
        <v>1798</v>
      </c>
      <c r="B1118" t="s">
        <v>1784</v>
      </c>
      <c r="C1118">
        <v>9</v>
      </c>
      <c r="D1118" t="s">
        <v>1799</v>
      </c>
      <c r="E1118" s="2">
        <v>8742</v>
      </c>
      <c r="F1118" s="7" t="str">
        <f>+_xlfn.XLOOKUP(LISTAS[[#This Row],[ID]],_01_CODIGOS_Y_COSTOS_xlsm[Producto y N°],_01_CODIGOS_Y_COSTOS_xlsm[FABRICA],"",0,1)</f>
        <v>GUSTAVO</v>
      </c>
      <c r="G1118" s="26">
        <f>LISTAS[[#This Row],[Precio]]*(1-0.46)</f>
        <v>4720.68</v>
      </c>
      <c r="H1118" s="1">
        <f>+_xlfn.XLOOKUP(LISTAS[[#This Row],[ID]],_01_CODIGOS_Y_COSTOS_xlsm[Producto y N°],_01_CODIGOS_Y_COSTOS_xlsm[COSTO],0,0,1)</f>
        <v>326.03149999999999</v>
      </c>
      <c r="I1118" s="27">
        <f>+IFERROR(LISTAS[[#This Row],[VENTA NETA]]/LISTAS[[#This Row],[COSTO]]-1,0)</f>
        <v>13.479214431734357</v>
      </c>
      <c r="J1118" s="50" t="str">
        <f>IFERROR(VLOOKUP(LISTAS[[#This Row],[ID]],_01_CODIGOS_Y_COSTOS_xlsm[[Producto y N°]:[CODIGO]],2,0),"")</f>
        <v>4043</v>
      </c>
      <c r="O1118" t="s">
        <v>1798</v>
      </c>
      <c r="AB1118" s="12" t="str">
        <f>+LISTAS[[#This Row],[Codigo]]&amp;LISTAS[[#This Row],[Fabrica]]</f>
        <v>4043GUSTAVO</v>
      </c>
      <c r="AC1118" s="13" t="str">
        <f>+LISTAS[[#This Row],[Codigo]]</f>
        <v>4043</v>
      </c>
      <c r="AD1118" s="13" t="str">
        <f>+LISTAS[[#This Row],[ID]]</f>
        <v>CONEXIÓN DE CHAPA9</v>
      </c>
      <c r="AH1118" s="36"/>
      <c r="AI1118" s="37">
        <f>+LISTAS[[#This Row],[Precio]]+(LISTAS[[#This Row],[Precio]]*AH1118)</f>
        <v>8742</v>
      </c>
      <c r="AJ1118" s="38">
        <f t="shared" si="17"/>
        <v>4371</v>
      </c>
      <c r="AL1118" s="35">
        <f>+AJ1118/LISTAS[[#This Row],[COSTO]]-1</f>
        <v>12.406680029383663</v>
      </c>
      <c r="AM1118" t="str">
        <f>+LISTAS[[#This Row],[ID]]</f>
        <v>CONEXIÓN DE CHAPA9</v>
      </c>
      <c r="AO1118" s="43"/>
      <c r="AP1118" s="39">
        <f>LISTAS[[#This Row],[COSTO]]+(LISTAS[[#This Row],[COSTO]]*AO1118)</f>
        <v>326.03149999999999</v>
      </c>
      <c r="AQ1118" s="44">
        <f>IF(AO1118="",0,AP1118/LISTAS[[#This Row],[VENTA NETA]]-1)</f>
        <v>0</v>
      </c>
      <c r="AS1118" s="39">
        <v>326.03149999999999</v>
      </c>
      <c r="AT1118" s="48">
        <f>+LISTAS[[#This Row],[COSTO]]/AS1118-1</f>
        <v>0</v>
      </c>
      <c r="BA1118" t="s">
        <v>1784</v>
      </c>
      <c r="BB1118" s="36"/>
    </row>
    <row r="1119" spans="1:54" x14ac:dyDescent="0.35">
      <c r="A1119" s="7" t="s">
        <v>1800</v>
      </c>
      <c r="B1119" t="s">
        <v>1784</v>
      </c>
      <c r="C1119">
        <v>12</v>
      </c>
      <c r="D1119" t="s">
        <v>1801</v>
      </c>
      <c r="E1119" s="2">
        <v>12000</v>
      </c>
      <c r="F1119" s="7" t="str">
        <f>+_xlfn.XLOOKUP(LISTAS[[#This Row],[ID]],_01_CODIGOS_Y_COSTOS_xlsm[Producto y N°],_01_CODIGOS_Y_COSTOS_xlsm[FABRICA],"",0,1)</f>
        <v>GUSTAVO</v>
      </c>
      <c r="G1119" s="26">
        <f>LISTAS[[#This Row],[Precio]]*(1-0.46)</f>
        <v>6480</v>
      </c>
      <c r="H1119" s="1">
        <f>+_xlfn.XLOOKUP(LISTAS[[#This Row],[ID]],_01_CODIGOS_Y_COSTOS_xlsm[Producto y N°],_01_CODIGOS_Y_COSTOS_xlsm[COSTO],0,0,1)</f>
        <v>2106.9409000000001</v>
      </c>
      <c r="I1119" s="27">
        <f>+IFERROR(LISTAS[[#This Row],[VENTA NETA]]/LISTAS[[#This Row],[COSTO]]-1,0)</f>
        <v>2.0755490104160015</v>
      </c>
      <c r="J1119" s="50" t="str">
        <f>IFERROR(VLOOKUP(LISTAS[[#This Row],[ID]],_01_CODIGOS_Y_COSTOS_xlsm[[Producto y N°]:[CODIGO]],2,0),"")</f>
        <v>4025</v>
      </c>
      <c r="O1119" t="s">
        <v>1800</v>
      </c>
      <c r="AB1119" s="12" t="str">
        <f>+LISTAS[[#This Row],[Codigo]]&amp;LISTAS[[#This Row],[Fabrica]]</f>
        <v>4025GUSTAVO</v>
      </c>
      <c r="AC1119" s="13" t="str">
        <f>+LISTAS[[#This Row],[Codigo]]</f>
        <v>4025</v>
      </c>
      <c r="AD1119" s="13" t="str">
        <f>+LISTAS[[#This Row],[ID]]</f>
        <v>CONEXIÓN DE CHAPA12</v>
      </c>
      <c r="AH1119" s="36"/>
      <c r="AI1119" s="37">
        <f>+LISTAS[[#This Row],[Precio]]+(LISTAS[[#This Row],[Precio]]*AH1119)</f>
        <v>12000</v>
      </c>
      <c r="AJ1119" s="38">
        <f t="shared" si="17"/>
        <v>6000</v>
      </c>
      <c r="AL1119" s="35">
        <f>+AJ1119/LISTAS[[#This Row],[COSTO]]-1</f>
        <v>1.8477305652000013</v>
      </c>
      <c r="AM1119" t="str">
        <f>+LISTAS[[#This Row],[ID]]</f>
        <v>CONEXIÓN DE CHAPA12</v>
      </c>
      <c r="AO1119" s="43"/>
      <c r="AP1119" s="39">
        <f>LISTAS[[#This Row],[COSTO]]+(LISTAS[[#This Row],[COSTO]]*AO1119)</f>
        <v>2106.9409000000001</v>
      </c>
      <c r="AQ1119" s="44">
        <f>IF(AO1119="",0,AP1119/LISTAS[[#This Row],[VENTA NETA]]-1)</f>
        <v>0</v>
      </c>
      <c r="AS1119" s="39">
        <v>2106.9409000000001</v>
      </c>
      <c r="AT1119" s="48">
        <f>+LISTAS[[#This Row],[COSTO]]/AS1119-1</f>
        <v>0</v>
      </c>
      <c r="BA1119" t="s">
        <v>1784</v>
      </c>
      <c r="BB1119" s="36"/>
    </row>
    <row r="1120" spans="1:54" x14ac:dyDescent="0.35">
      <c r="A1120" s="7" t="s">
        <v>1802</v>
      </c>
      <c r="B1120" t="s">
        <v>1784</v>
      </c>
      <c r="C1120">
        <v>13</v>
      </c>
      <c r="D1120" t="s">
        <v>1803</v>
      </c>
      <c r="E1120" s="2">
        <v>12000</v>
      </c>
      <c r="F1120" s="7" t="str">
        <f>+_xlfn.XLOOKUP(LISTAS[[#This Row],[ID]],_01_CODIGOS_Y_COSTOS_xlsm[Producto y N°],_01_CODIGOS_Y_COSTOS_xlsm[FABRICA],"",0,1)</f>
        <v>GUSTAVO</v>
      </c>
      <c r="G1120" s="26">
        <f>LISTAS[[#This Row],[Precio]]*(1-0.46)</f>
        <v>6480</v>
      </c>
      <c r="H1120" s="1">
        <f>+_xlfn.XLOOKUP(LISTAS[[#This Row],[ID]],_01_CODIGOS_Y_COSTOS_xlsm[Producto y N°],_01_CODIGOS_Y_COSTOS_xlsm[COSTO],0,0,1)</f>
        <v>2106.9409000000001</v>
      </c>
      <c r="I1120" s="27">
        <f>+IFERROR(LISTAS[[#This Row],[VENTA NETA]]/LISTAS[[#This Row],[COSTO]]-1,0)</f>
        <v>2.0755490104160015</v>
      </c>
      <c r="J1120" s="50" t="str">
        <f>IFERROR(VLOOKUP(LISTAS[[#This Row],[ID]],_01_CODIGOS_Y_COSTOS_xlsm[[Producto y N°]:[CODIGO]],2,0),"")</f>
        <v>4026</v>
      </c>
      <c r="O1120" t="s">
        <v>1802</v>
      </c>
      <c r="AB1120" s="12" t="str">
        <f>+LISTAS[[#This Row],[Codigo]]&amp;LISTAS[[#This Row],[Fabrica]]</f>
        <v>4026GUSTAVO</v>
      </c>
      <c r="AC1120" s="13" t="str">
        <f>+LISTAS[[#This Row],[Codigo]]</f>
        <v>4026</v>
      </c>
      <c r="AD1120" s="13" t="str">
        <f>+LISTAS[[#This Row],[ID]]</f>
        <v>CONEXIÓN DE CHAPA13</v>
      </c>
      <c r="AH1120" s="36"/>
      <c r="AI1120" s="37">
        <f>+LISTAS[[#This Row],[Precio]]+(LISTAS[[#This Row],[Precio]]*AH1120)</f>
        <v>12000</v>
      </c>
      <c r="AJ1120" s="38">
        <f t="shared" si="17"/>
        <v>6000</v>
      </c>
      <c r="AL1120" s="35">
        <f>+AJ1120/LISTAS[[#This Row],[COSTO]]-1</f>
        <v>1.8477305652000013</v>
      </c>
      <c r="AM1120" t="str">
        <f>+LISTAS[[#This Row],[ID]]</f>
        <v>CONEXIÓN DE CHAPA13</v>
      </c>
      <c r="AO1120" s="43"/>
      <c r="AP1120" s="39">
        <f>LISTAS[[#This Row],[COSTO]]+(LISTAS[[#This Row],[COSTO]]*AO1120)</f>
        <v>2106.9409000000001</v>
      </c>
      <c r="AQ1120" s="44">
        <f>IF(AO1120="",0,AP1120/LISTAS[[#This Row],[VENTA NETA]]-1)</f>
        <v>0</v>
      </c>
      <c r="AS1120" s="39">
        <v>2106.9409000000001</v>
      </c>
      <c r="AT1120" s="48">
        <f>+LISTAS[[#This Row],[COSTO]]/AS1120-1</f>
        <v>0</v>
      </c>
      <c r="BA1120" t="s">
        <v>1784</v>
      </c>
      <c r="BB1120" s="36"/>
    </row>
    <row r="1121" spans="1:54" x14ac:dyDescent="0.35">
      <c r="A1121" s="7" t="s">
        <v>1804</v>
      </c>
      <c r="B1121" t="s">
        <v>1784</v>
      </c>
      <c r="C1121">
        <v>14</v>
      </c>
      <c r="D1121" t="s">
        <v>1805</v>
      </c>
      <c r="E1121" s="2">
        <v>12000</v>
      </c>
      <c r="F1121" s="7" t="str">
        <f>+_xlfn.XLOOKUP(LISTAS[[#This Row],[ID]],_01_CODIGOS_Y_COSTOS_xlsm[Producto y N°],_01_CODIGOS_Y_COSTOS_xlsm[FABRICA],"",0,1)</f>
        <v>GUSTAVO</v>
      </c>
      <c r="G1121" s="26">
        <f>LISTAS[[#This Row],[Precio]]*(1-0.46)</f>
        <v>6480</v>
      </c>
      <c r="H1121" s="1">
        <f>+_xlfn.XLOOKUP(LISTAS[[#This Row],[ID]],_01_CODIGOS_Y_COSTOS_xlsm[Producto y N°],_01_CODIGOS_Y_COSTOS_xlsm[COSTO],0,0,1)</f>
        <v>2106.9409000000001</v>
      </c>
      <c r="I1121" s="27">
        <f>+IFERROR(LISTAS[[#This Row],[VENTA NETA]]/LISTAS[[#This Row],[COSTO]]-1,0)</f>
        <v>2.0755490104160015</v>
      </c>
      <c r="J1121" s="50" t="str">
        <f>IFERROR(VLOOKUP(LISTAS[[#This Row],[ID]],_01_CODIGOS_Y_COSTOS_xlsm[[Producto y N°]:[CODIGO]],2,0),"")</f>
        <v>4027</v>
      </c>
      <c r="O1121" t="s">
        <v>1804</v>
      </c>
      <c r="AB1121" s="12" t="str">
        <f>+LISTAS[[#This Row],[Codigo]]&amp;LISTAS[[#This Row],[Fabrica]]</f>
        <v>4027GUSTAVO</v>
      </c>
      <c r="AC1121" s="13" t="str">
        <f>+LISTAS[[#This Row],[Codigo]]</f>
        <v>4027</v>
      </c>
      <c r="AD1121" s="13" t="str">
        <f>+LISTAS[[#This Row],[ID]]</f>
        <v>CONEXIÓN DE CHAPA14</v>
      </c>
      <c r="AH1121" s="36"/>
      <c r="AI1121" s="37">
        <f>+LISTAS[[#This Row],[Precio]]+(LISTAS[[#This Row],[Precio]]*AH1121)</f>
        <v>12000</v>
      </c>
      <c r="AJ1121" s="38">
        <f t="shared" si="17"/>
        <v>6000</v>
      </c>
      <c r="AL1121" s="35">
        <f>+AJ1121/LISTAS[[#This Row],[COSTO]]-1</f>
        <v>1.8477305652000013</v>
      </c>
      <c r="AM1121" t="str">
        <f>+LISTAS[[#This Row],[ID]]</f>
        <v>CONEXIÓN DE CHAPA14</v>
      </c>
      <c r="AO1121" s="43"/>
      <c r="AP1121" s="39">
        <f>LISTAS[[#This Row],[COSTO]]+(LISTAS[[#This Row],[COSTO]]*AO1121)</f>
        <v>2106.9409000000001</v>
      </c>
      <c r="AQ1121" s="44">
        <f>IF(AO1121="",0,AP1121/LISTAS[[#This Row],[VENTA NETA]]-1)</f>
        <v>0</v>
      </c>
      <c r="AS1121" s="39">
        <v>2106.9409000000001</v>
      </c>
      <c r="AT1121" s="48">
        <f>+LISTAS[[#This Row],[COSTO]]/AS1121-1</f>
        <v>0</v>
      </c>
      <c r="BA1121" t="s">
        <v>1784</v>
      </c>
      <c r="BB1121" s="36"/>
    </row>
    <row r="1122" spans="1:54" x14ac:dyDescent="0.35">
      <c r="A1122" s="7" t="s">
        <v>1806</v>
      </c>
      <c r="B1122" t="s">
        <v>1784</v>
      </c>
      <c r="C1122">
        <v>15</v>
      </c>
      <c r="D1122" t="s">
        <v>1807</v>
      </c>
      <c r="E1122" s="2">
        <v>12000</v>
      </c>
      <c r="F1122" s="7" t="str">
        <f>+_xlfn.XLOOKUP(LISTAS[[#This Row],[ID]],_01_CODIGOS_Y_COSTOS_xlsm[Producto y N°],_01_CODIGOS_Y_COSTOS_xlsm[FABRICA],"",0,1)</f>
        <v>GUSTAVO</v>
      </c>
      <c r="G1122" s="26">
        <f>LISTAS[[#This Row],[Precio]]*(1-0.46)</f>
        <v>6480</v>
      </c>
      <c r="H1122" s="1">
        <f>+_xlfn.XLOOKUP(LISTAS[[#This Row],[ID]],_01_CODIGOS_Y_COSTOS_xlsm[Producto y N°],_01_CODIGOS_Y_COSTOS_xlsm[COSTO],0,0,1)</f>
        <v>2106.9409000000001</v>
      </c>
      <c r="I1122" s="27">
        <f>+IFERROR(LISTAS[[#This Row],[VENTA NETA]]/LISTAS[[#This Row],[COSTO]]-1,0)</f>
        <v>2.0755490104160015</v>
      </c>
      <c r="J1122" s="50" t="str">
        <f>IFERROR(VLOOKUP(LISTAS[[#This Row],[ID]],_01_CODIGOS_Y_COSTOS_xlsm[[Producto y N°]:[CODIGO]],2,0),"")</f>
        <v>4028</v>
      </c>
      <c r="O1122" t="s">
        <v>1806</v>
      </c>
      <c r="AB1122" s="12" t="str">
        <f>+LISTAS[[#This Row],[Codigo]]&amp;LISTAS[[#This Row],[Fabrica]]</f>
        <v>4028GUSTAVO</v>
      </c>
      <c r="AC1122" s="13" t="str">
        <f>+LISTAS[[#This Row],[Codigo]]</f>
        <v>4028</v>
      </c>
      <c r="AD1122" s="13" t="str">
        <f>+LISTAS[[#This Row],[ID]]</f>
        <v>CONEXIÓN DE CHAPA15</v>
      </c>
      <c r="AH1122" s="36"/>
      <c r="AI1122" s="37">
        <f>+LISTAS[[#This Row],[Precio]]+(LISTAS[[#This Row],[Precio]]*AH1122)</f>
        <v>12000</v>
      </c>
      <c r="AJ1122" s="38">
        <f t="shared" si="17"/>
        <v>6000</v>
      </c>
      <c r="AL1122" s="35">
        <f>+AJ1122/LISTAS[[#This Row],[COSTO]]-1</f>
        <v>1.8477305652000013</v>
      </c>
      <c r="AM1122" t="str">
        <f>+LISTAS[[#This Row],[ID]]</f>
        <v>CONEXIÓN DE CHAPA15</v>
      </c>
      <c r="AO1122" s="43"/>
      <c r="AP1122" s="39">
        <f>LISTAS[[#This Row],[COSTO]]+(LISTAS[[#This Row],[COSTO]]*AO1122)</f>
        <v>2106.9409000000001</v>
      </c>
      <c r="AQ1122" s="44">
        <f>IF(AO1122="",0,AP1122/LISTAS[[#This Row],[VENTA NETA]]-1)</f>
        <v>0</v>
      </c>
      <c r="AS1122" s="39">
        <v>2106.9409000000001</v>
      </c>
      <c r="AT1122" s="48">
        <f>+LISTAS[[#This Row],[COSTO]]/AS1122-1</f>
        <v>0</v>
      </c>
      <c r="BA1122" t="s">
        <v>1784</v>
      </c>
      <c r="BB1122" s="36"/>
    </row>
    <row r="1123" spans="1:54" x14ac:dyDescent="0.35">
      <c r="A1123" s="7" t="s">
        <v>1808</v>
      </c>
      <c r="B1123" t="s">
        <v>1784</v>
      </c>
      <c r="C1123">
        <v>16</v>
      </c>
      <c r="D1123" t="s">
        <v>1809</v>
      </c>
      <c r="E1123" s="2">
        <v>12000</v>
      </c>
      <c r="F1123" s="7" t="str">
        <f>+_xlfn.XLOOKUP(LISTAS[[#This Row],[ID]],_01_CODIGOS_Y_COSTOS_xlsm[Producto y N°],_01_CODIGOS_Y_COSTOS_xlsm[FABRICA],"",0,1)</f>
        <v>GUSTAVO</v>
      </c>
      <c r="G1123" s="26">
        <f>LISTAS[[#This Row],[Precio]]*(1-0.46)</f>
        <v>6480</v>
      </c>
      <c r="H1123" s="1">
        <f>+_xlfn.XLOOKUP(LISTAS[[#This Row],[ID]],_01_CODIGOS_Y_COSTOS_xlsm[Producto y N°],_01_CODIGOS_Y_COSTOS_xlsm[COSTO],0,0,1)</f>
        <v>2106.9409000000001</v>
      </c>
      <c r="I1123" s="27">
        <f>+IFERROR(LISTAS[[#This Row],[VENTA NETA]]/LISTAS[[#This Row],[COSTO]]-1,0)</f>
        <v>2.0755490104160015</v>
      </c>
      <c r="J1123" s="50" t="str">
        <f>IFERROR(VLOOKUP(LISTAS[[#This Row],[ID]],_01_CODIGOS_Y_COSTOS_xlsm[[Producto y N°]:[CODIGO]],2,0),"")</f>
        <v>4029</v>
      </c>
      <c r="O1123" t="s">
        <v>1808</v>
      </c>
      <c r="AB1123" s="12" t="str">
        <f>+LISTAS[[#This Row],[Codigo]]&amp;LISTAS[[#This Row],[Fabrica]]</f>
        <v>4029GUSTAVO</v>
      </c>
      <c r="AC1123" s="13" t="str">
        <f>+LISTAS[[#This Row],[Codigo]]</f>
        <v>4029</v>
      </c>
      <c r="AD1123" s="13" t="str">
        <f>+LISTAS[[#This Row],[ID]]</f>
        <v>CONEXIÓN DE CHAPA16</v>
      </c>
      <c r="AH1123" s="36"/>
      <c r="AI1123" s="37">
        <f>+LISTAS[[#This Row],[Precio]]+(LISTAS[[#This Row],[Precio]]*AH1123)</f>
        <v>12000</v>
      </c>
      <c r="AJ1123" s="38">
        <f t="shared" si="17"/>
        <v>6000</v>
      </c>
      <c r="AL1123" s="35">
        <f>+AJ1123/LISTAS[[#This Row],[COSTO]]-1</f>
        <v>1.8477305652000013</v>
      </c>
      <c r="AM1123" t="str">
        <f>+LISTAS[[#This Row],[ID]]</f>
        <v>CONEXIÓN DE CHAPA16</v>
      </c>
      <c r="AO1123" s="43"/>
      <c r="AP1123" s="39">
        <f>LISTAS[[#This Row],[COSTO]]+(LISTAS[[#This Row],[COSTO]]*AO1123)</f>
        <v>2106.9409000000001</v>
      </c>
      <c r="AQ1123" s="44">
        <f>IF(AO1123="",0,AP1123/LISTAS[[#This Row],[VENTA NETA]]-1)</f>
        <v>0</v>
      </c>
      <c r="AS1123" s="39">
        <v>2106.9409000000001</v>
      </c>
      <c r="AT1123" s="48">
        <f>+LISTAS[[#This Row],[COSTO]]/AS1123-1</f>
        <v>0</v>
      </c>
      <c r="BA1123" t="s">
        <v>1784</v>
      </c>
      <c r="BB1123" s="36"/>
    </row>
    <row r="1124" spans="1:54" x14ac:dyDescent="0.35">
      <c r="A1124" s="7" t="s">
        <v>1810</v>
      </c>
      <c r="B1124" t="s">
        <v>1784</v>
      </c>
      <c r="C1124">
        <v>17</v>
      </c>
      <c r="D1124" t="s">
        <v>1811</v>
      </c>
      <c r="E1124" s="2">
        <v>10354</v>
      </c>
      <c r="F1124" s="7" t="str">
        <f>+_xlfn.XLOOKUP(LISTAS[[#This Row],[ID]],_01_CODIGOS_Y_COSTOS_xlsm[Producto y N°],_01_CODIGOS_Y_COSTOS_xlsm[FABRICA],"",0,1)</f>
        <v>GUSTAVO</v>
      </c>
      <c r="G1124" s="26">
        <f>LISTAS[[#This Row],[Precio]]*(1-0.46)</f>
        <v>5591.1600000000008</v>
      </c>
      <c r="H1124" s="1">
        <f>+_xlfn.XLOOKUP(LISTAS[[#This Row],[ID]],_01_CODIGOS_Y_COSTOS_xlsm[Producto y N°],_01_CODIGOS_Y_COSTOS_xlsm[COSTO],0,0,1)</f>
        <v>475.45080000000002</v>
      </c>
      <c r="I1124" s="27">
        <f>+IFERROR(LISTAS[[#This Row],[VENTA NETA]]/LISTAS[[#This Row],[COSTO]]-1,0)</f>
        <v>10.759702581213451</v>
      </c>
      <c r="J1124" s="50" t="str">
        <f>IFERROR(VLOOKUP(LISTAS[[#This Row],[ID]],_01_CODIGOS_Y_COSTOS_xlsm[[Producto y N°]:[CODIGO]],2,0),"")</f>
        <v>4106</v>
      </c>
      <c r="O1124" t="s">
        <v>1810</v>
      </c>
      <c r="AB1124" s="12" t="str">
        <f>+LISTAS[[#This Row],[Codigo]]&amp;LISTAS[[#This Row],[Fabrica]]</f>
        <v>4106GUSTAVO</v>
      </c>
      <c r="AC1124" s="13" t="str">
        <f>+LISTAS[[#This Row],[Codigo]]</f>
        <v>4106</v>
      </c>
      <c r="AD1124" s="13" t="str">
        <f>+LISTAS[[#This Row],[ID]]</f>
        <v>CONEXIÓN DE CHAPA17</v>
      </c>
      <c r="AH1124" s="36"/>
      <c r="AI1124" s="37">
        <f>+LISTAS[[#This Row],[Precio]]+(LISTAS[[#This Row],[Precio]]*AH1124)</f>
        <v>10354</v>
      </c>
      <c r="AJ1124" s="38">
        <f t="shared" si="17"/>
        <v>5177</v>
      </c>
      <c r="AL1124" s="35">
        <f>+AJ1124/LISTAS[[#This Row],[COSTO]]-1</f>
        <v>9.8886135011235652</v>
      </c>
      <c r="AM1124" t="str">
        <f>+LISTAS[[#This Row],[ID]]</f>
        <v>CONEXIÓN DE CHAPA17</v>
      </c>
      <c r="AO1124" s="43"/>
      <c r="AP1124" s="39">
        <f>LISTAS[[#This Row],[COSTO]]+(LISTAS[[#This Row],[COSTO]]*AO1124)</f>
        <v>475.45080000000002</v>
      </c>
      <c r="AQ1124" s="44">
        <f>IF(AO1124="",0,AP1124/LISTAS[[#This Row],[VENTA NETA]]-1)</f>
        <v>0</v>
      </c>
      <c r="AS1124" s="39">
        <v>475.45080000000002</v>
      </c>
      <c r="AT1124" s="48">
        <f>+LISTAS[[#This Row],[COSTO]]/AS1124-1</f>
        <v>0</v>
      </c>
      <c r="BA1124" t="s">
        <v>1784</v>
      </c>
      <c r="BB1124" s="36"/>
    </row>
    <row r="1125" spans="1:54" x14ac:dyDescent="0.35">
      <c r="A1125" s="7" t="s">
        <v>1812</v>
      </c>
      <c r="B1125" t="s">
        <v>1784</v>
      </c>
      <c r="C1125">
        <v>18</v>
      </c>
      <c r="D1125" t="s">
        <v>1813</v>
      </c>
      <c r="E1125" s="2">
        <v>14520</v>
      </c>
      <c r="F1125" s="7" t="str">
        <f>+_xlfn.XLOOKUP(LISTAS[[#This Row],[ID]],_01_CODIGOS_Y_COSTOS_xlsm[Producto y N°],_01_CODIGOS_Y_COSTOS_xlsm[FABRICA],"",0,1)</f>
        <v>GUSTAVO</v>
      </c>
      <c r="G1125" s="26">
        <f>LISTAS[[#This Row],[Precio]]*(1-0.46)</f>
        <v>7840.8</v>
      </c>
      <c r="H1125" s="1">
        <f>+_xlfn.XLOOKUP(LISTAS[[#This Row],[ID]],_01_CODIGOS_Y_COSTOS_xlsm[Producto y N°],_01_CODIGOS_Y_COSTOS_xlsm[COSTO],0,0,1)</f>
        <v>2151.2975000000001</v>
      </c>
      <c r="I1125" s="27">
        <f>+IFERROR(LISTAS[[#This Row],[VENTA NETA]]/LISTAS[[#This Row],[COSTO]]-1,0)</f>
        <v>2.6446841963977552</v>
      </c>
      <c r="J1125" s="50" t="str">
        <f>IFERROR(VLOOKUP(LISTAS[[#This Row],[ID]],_01_CODIGOS_Y_COSTOS_xlsm[[Producto y N°]:[CODIGO]],2,0),"")</f>
        <v>4005</v>
      </c>
      <c r="O1125" t="s">
        <v>1812</v>
      </c>
      <c r="AB1125" s="12" t="str">
        <f>+LISTAS[[#This Row],[Codigo]]&amp;LISTAS[[#This Row],[Fabrica]]</f>
        <v>4005GUSTAVO</v>
      </c>
      <c r="AC1125" s="13" t="str">
        <f>+LISTAS[[#This Row],[Codigo]]</f>
        <v>4005</v>
      </c>
      <c r="AD1125" s="13" t="str">
        <f>+LISTAS[[#This Row],[ID]]</f>
        <v>CONEXIÓN DE CHAPA18</v>
      </c>
      <c r="AH1125" s="36"/>
      <c r="AI1125" s="37">
        <f>+LISTAS[[#This Row],[Precio]]+(LISTAS[[#This Row],[Precio]]*AH1125)</f>
        <v>14520</v>
      </c>
      <c r="AJ1125" s="38">
        <f t="shared" si="17"/>
        <v>7260</v>
      </c>
      <c r="AL1125" s="35">
        <f>+AJ1125/LISTAS[[#This Row],[COSTO]]-1</f>
        <v>2.3747075892571807</v>
      </c>
      <c r="AM1125" t="str">
        <f>+LISTAS[[#This Row],[ID]]</f>
        <v>CONEXIÓN DE CHAPA18</v>
      </c>
      <c r="AO1125" s="43"/>
      <c r="AP1125" s="39">
        <f>LISTAS[[#This Row],[COSTO]]+(LISTAS[[#This Row],[COSTO]]*AO1125)</f>
        <v>2151.2975000000001</v>
      </c>
      <c r="AQ1125" s="44">
        <f>IF(AO1125="",0,AP1125/LISTAS[[#This Row],[VENTA NETA]]-1)</f>
        <v>0</v>
      </c>
      <c r="AS1125" s="39">
        <v>2151.2975000000001</v>
      </c>
      <c r="AT1125" s="48">
        <f>+LISTAS[[#This Row],[COSTO]]/AS1125-1</f>
        <v>0</v>
      </c>
      <c r="BA1125" t="s">
        <v>1784</v>
      </c>
      <c r="BB1125" s="36"/>
    </row>
    <row r="1126" spans="1:54" x14ac:dyDescent="0.35">
      <c r="A1126" s="7" t="s">
        <v>1814</v>
      </c>
      <c r="B1126" t="s">
        <v>1784</v>
      </c>
      <c r="C1126">
        <v>19</v>
      </c>
      <c r="D1126" t="s">
        <v>1815</v>
      </c>
      <c r="E1126" s="2">
        <v>1731.04</v>
      </c>
      <c r="F1126" s="7" t="str">
        <f>+_xlfn.XLOOKUP(LISTAS[[#This Row],[ID]],_01_CODIGOS_Y_COSTOS_xlsm[Producto y N°],_01_CODIGOS_Y_COSTOS_xlsm[FABRICA],"",0,1)</f>
        <v>GUSTAVO</v>
      </c>
      <c r="G1126" s="26">
        <f>LISTAS[[#This Row],[Precio]]*(1-0.46)</f>
        <v>934.76160000000004</v>
      </c>
      <c r="H1126" s="1">
        <f>+_xlfn.XLOOKUP(LISTAS[[#This Row],[ID]],_01_CODIGOS_Y_COSTOS_xlsm[Producto y N°],_01_CODIGOS_Y_COSTOS_xlsm[COSTO],0,0,1)</f>
        <v>178.35290000000001</v>
      </c>
      <c r="I1126" s="27">
        <f>+IFERROR(LISTAS[[#This Row],[VENTA NETA]]/LISTAS[[#This Row],[COSTO]]-1,0)</f>
        <v>4.241078782570959</v>
      </c>
      <c r="J1126" s="50" t="str">
        <f>IFERROR(VLOOKUP(LISTAS[[#This Row],[ID]],_01_CODIGOS_Y_COSTOS_xlsm[[Producto y N°]:[CODIGO]],2,0),"")</f>
        <v>4051</v>
      </c>
      <c r="O1126" t="s">
        <v>1814</v>
      </c>
      <c r="AB1126" s="12" t="str">
        <f>+LISTAS[[#This Row],[Codigo]]&amp;LISTAS[[#This Row],[Fabrica]]</f>
        <v>4051GUSTAVO</v>
      </c>
      <c r="AC1126" s="13" t="str">
        <f>+LISTAS[[#This Row],[Codigo]]</f>
        <v>4051</v>
      </c>
      <c r="AD1126" s="13" t="str">
        <f>+LISTAS[[#This Row],[ID]]</f>
        <v>CONEXIÓN DE CHAPA19</v>
      </c>
      <c r="AH1126" s="36"/>
      <c r="AI1126" s="37">
        <f>+LISTAS[[#This Row],[Precio]]+(LISTAS[[#This Row],[Precio]]*AH1126)</f>
        <v>1731.04</v>
      </c>
      <c r="AJ1126" s="38">
        <f t="shared" si="17"/>
        <v>865.52</v>
      </c>
      <c r="AL1126" s="35">
        <f>+AJ1126/LISTAS[[#This Row],[COSTO]]-1</f>
        <v>3.8528507246027397</v>
      </c>
      <c r="AM1126" t="str">
        <f>+LISTAS[[#This Row],[ID]]</f>
        <v>CONEXIÓN DE CHAPA19</v>
      </c>
      <c r="AO1126" s="43"/>
      <c r="AP1126" s="39">
        <f>LISTAS[[#This Row],[COSTO]]+(LISTAS[[#This Row],[COSTO]]*AO1126)</f>
        <v>178.35290000000001</v>
      </c>
      <c r="AQ1126" s="44">
        <f>IF(AO1126="",0,AP1126/LISTAS[[#This Row],[VENTA NETA]]-1)</f>
        <v>0</v>
      </c>
      <c r="AS1126" s="39">
        <v>178.35290000000001</v>
      </c>
      <c r="AT1126" s="48">
        <f>+LISTAS[[#This Row],[COSTO]]/AS1126-1</f>
        <v>0</v>
      </c>
      <c r="BA1126" t="s">
        <v>1784</v>
      </c>
      <c r="BB1126" s="36"/>
    </row>
    <row r="1127" spans="1:54" x14ac:dyDescent="0.35">
      <c r="A1127" s="7" t="s">
        <v>1816</v>
      </c>
      <c r="B1127" t="s">
        <v>1784</v>
      </c>
      <c r="C1127">
        <v>20</v>
      </c>
      <c r="D1127" t="s">
        <v>1817</v>
      </c>
      <c r="E1127" s="2">
        <v>1846.4</v>
      </c>
      <c r="F1127" s="7" t="str">
        <f>+_xlfn.XLOOKUP(LISTAS[[#This Row],[ID]],_01_CODIGOS_Y_COSTOS_xlsm[Producto y N°],_01_CODIGOS_Y_COSTOS_xlsm[FABRICA],"",0,1)</f>
        <v>GUSTAVO</v>
      </c>
      <c r="G1127" s="26">
        <f>LISTAS[[#This Row],[Precio]]*(1-0.46)</f>
        <v>997.05600000000015</v>
      </c>
      <c r="H1127" s="1">
        <f>+_xlfn.XLOOKUP(LISTAS[[#This Row],[ID]],_01_CODIGOS_Y_COSTOS_xlsm[Producto y N°],_01_CODIGOS_Y_COSTOS_xlsm[COSTO],0,0,1)</f>
        <v>194.5668</v>
      </c>
      <c r="I1127" s="27">
        <f>+IFERROR(LISTAS[[#This Row],[VENTA NETA]]/LISTAS[[#This Row],[COSTO]]-1,0)</f>
        <v>4.1244919482666118</v>
      </c>
      <c r="J1127" s="50" t="str">
        <f>IFERROR(VLOOKUP(LISTAS[[#This Row],[ID]],_01_CODIGOS_Y_COSTOS_xlsm[[Producto y N°]:[CODIGO]],2,0),"")</f>
        <v>4052</v>
      </c>
      <c r="O1127" t="s">
        <v>1816</v>
      </c>
      <c r="AB1127" s="12" t="str">
        <f>+LISTAS[[#This Row],[Codigo]]&amp;LISTAS[[#This Row],[Fabrica]]</f>
        <v>4052GUSTAVO</v>
      </c>
      <c r="AC1127" s="13" t="str">
        <f>+LISTAS[[#This Row],[Codigo]]</f>
        <v>4052</v>
      </c>
      <c r="AD1127" s="13" t="str">
        <f>+LISTAS[[#This Row],[ID]]</f>
        <v>CONEXIÓN DE CHAPA20</v>
      </c>
      <c r="AH1127" s="36"/>
      <c r="AI1127" s="37">
        <f>+LISTAS[[#This Row],[Precio]]+(LISTAS[[#This Row],[Precio]]*AH1127)</f>
        <v>1846.4</v>
      </c>
      <c r="AJ1127" s="38">
        <f t="shared" si="17"/>
        <v>923.2</v>
      </c>
      <c r="AL1127" s="35">
        <f>+AJ1127/LISTAS[[#This Row],[COSTO]]-1</f>
        <v>3.7448999520987138</v>
      </c>
      <c r="AM1127" t="str">
        <f>+LISTAS[[#This Row],[ID]]</f>
        <v>CONEXIÓN DE CHAPA20</v>
      </c>
      <c r="AO1127" s="43"/>
      <c r="AP1127" s="39">
        <f>LISTAS[[#This Row],[COSTO]]+(LISTAS[[#This Row],[COSTO]]*AO1127)</f>
        <v>194.5668</v>
      </c>
      <c r="AQ1127" s="44">
        <f>IF(AO1127="",0,AP1127/LISTAS[[#This Row],[VENTA NETA]]-1)</f>
        <v>0</v>
      </c>
      <c r="AS1127" s="39">
        <v>194.5668</v>
      </c>
      <c r="AT1127" s="48">
        <f>+LISTAS[[#This Row],[COSTO]]/AS1127-1</f>
        <v>0</v>
      </c>
      <c r="BA1127" t="s">
        <v>1784</v>
      </c>
      <c r="BB1127" s="36"/>
    </row>
    <row r="1128" spans="1:54" x14ac:dyDescent="0.35">
      <c r="A1128" s="7" t="s">
        <v>1818</v>
      </c>
      <c r="B1128" t="s">
        <v>1784</v>
      </c>
      <c r="C1128">
        <v>21</v>
      </c>
      <c r="D1128" t="s">
        <v>1819</v>
      </c>
      <c r="E1128" s="2">
        <v>2019.4</v>
      </c>
      <c r="F1128" s="7" t="str">
        <f>+_xlfn.XLOOKUP(LISTAS[[#This Row],[ID]],_01_CODIGOS_Y_COSTOS_xlsm[Producto y N°],_01_CODIGOS_Y_COSTOS_xlsm[FABRICA],"",0,1)</f>
        <v>GUSTAVO</v>
      </c>
      <c r="G1128" s="26">
        <f>LISTAS[[#This Row],[Precio]]*(1-0.46)</f>
        <v>1090.4760000000001</v>
      </c>
      <c r="H1128" s="1">
        <f>+_xlfn.XLOOKUP(LISTAS[[#This Row],[ID]],_01_CODIGOS_Y_COSTOS_xlsm[Producto y N°],_01_CODIGOS_Y_COSTOS_xlsm[COSTO],0,0,1)</f>
        <v>210.7807</v>
      </c>
      <c r="I1128" s="27">
        <f>+IFERROR(LISTAS[[#This Row],[VENTA NETA]]/LISTAS[[#This Row],[COSTO]]-1,0)</f>
        <v>4.1735097188689485</v>
      </c>
      <c r="J1128" s="50" t="str">
        <f>IFERROR(VLOOKUP(LISTAS[[#This Row],[ID]],_01_CODIGOS_Y_COSTOS_xlsm[[Producto y N°]:[CODIGO]],2,0),"")</f>
        <v>4053</v>
      </c>
      <c r="O1128" t="s">
        <v>1818</v>
      </c>
      <c r="AB1128" s="12" t="str">
        <f>+LISTAS[[#This Row],[Codigo]]&amp;LISTAS[[#This Row],[Fabrica]]</f>
        <v>4053GUSTAVO</v>
      </c>
      <c r="AC1128" s="13" t="str">
        <f>+LISTAS[[#This Row],[Codigo]]</f>
        <v>4053</v>
      </c>
      <c r="AD1128" s="13" t="str">
        <f>+LISTAS[[#This Row],[ID]]</f>
        <v>CONEXIÓN DE CHAPA21</v>
      </c>
      <c r="AH1128" s="36"/>
      <c r="AI1128" s="37">
        <f>+LISTAS[[#This Row],[Precio]]+(LISTAS[[#This Row],[Precio]]*AH1128)</f>
        <v>2019.4</v>
      </c>
      <c r="AJ1128" s="38">
        <f t="shared" si="17"/>
        <v>1009.7</v>
      </c>
      <c r="AL1128" s="35">
        <f>+AJ1128/LISTAS[[#This Row],[COSTO]]-1</f>
        <v>3.7902867767305075</v>
      </c>
      <c r="AM1128" t="str">
        <f>+LISTAS[[#This Row],[ID]]</f>
        <v>CONEXIÓN DE CHAPA21</v>
      </c>
      <c r="AO1128" s="43"/>
      <c r="AP1128" s="39">
        <f>LISTAS[[#This Row],[COSTO]]+(LISTAS[[#This Row],[COSTO]]*AO1128)</f>
        <v>210.7807</v>
      </c>
      <c r="AQ1128" s="44">
        <f>IF(AO1128="",0,AP1128/LISTAS[[#This Row],[VENTA NETA]]-1)</f>
        <v>0</v>
      </c>
      <c r="AS1128" s="39">
        <v>210.7807</v>
      </c>
      <c r="AT1128" s="48">
        <f>+LISTAS[[#This Row],[COSTO]]/AS1128-1</f>
        <v>0</v>
      </c>
      <c r="BA1128" t="s">
        <v>1784</v>
      </c>
      <c r="BB1128" s="36"/>
    </row>
    <row r="1129" spans="1:54" x14ac:dyDescent="0.35">
      <c r="A1129" s="7" t="s">
        <v>1820</v>
      </c>
      <c r="B1129" t="s">
        <v>1784</v>
      </c>
      <c r="C1129">
        <v>22</v>
      </c>
      <c r="D1129" t="s">
        <v>1821</v>
      </c>
      <c r="E1129" s="2">
        <v>2308.16</v>
      </c>
      <c r="F1129" s="7" t="str">
        <f>+_xlfn.XLOOKUP(LISTAS[[#This Row],[ID]],_01_CODIGOS_Y_COSTOS_xlsm[Producto y N°],_01_CODIGOS_Y_COSTOS_xlsm[FABRICA],"",0,1)</f>
        <v>GUSTAVO</v>
      </c>
      <c r="G1129" s="26">
        <f>LISTAS[[#This Row],[Precio]]*(1-0.46)</f>
        <v>1246.4064000000001</v>
      </c>
      <c r="H1129" s="1">
        <f>+_xlfn.XLOOKUP(LISTAS[[#This Row],[ID]],_01_CODIGOS_Y_COSTOS_xlsm[Producto y N°],_01_CODIGOS_Y_COSTOS_xlsm[COSTO],0,0,1)</f>
        <v>226.99459999999999</v>
      </c>
      <c r="I1129" s="27">
        <f>+IFERROR(LISTAS[[#This Row],[VENTA NETA]]/LISTAS[[#This Row],[COSTO]]-1,0)</f>
        <v>4.4909077132231348</v>
      </c>
      <c r="J1129" s="50" t="str">
        <f>IFERROR(VLOOKUP(LISTAS[[#This Row],[ID]],_01_CODIGOS_Y_COSTOS_xlsm[[Producto y N°]:[CODIGO]],2,0),"")</f>
        <v>4054</v>
      </c>
      <c r="O1129" t="s">
        <v>1820</v>
      </c>
      <c r="AB1129" s="12" t="str">
        <f>+LISTAS[[#This Row],[Codigo]]&amp;LISTAS[[#This Row],[Fabrica]]</f>
        <v>4054GUSTAVO</v>
      </c>
      <c r="AC1129" s="13" t="str">
        <f>+LISTAS[[#This Row],[Codigo]]</f>
        <v>4054</v>
      </c>
      <c r="AD1129" s="13" t="str">
        <f>+LISTAS[[#This Row],[ID]]</f>
        <v>CONEXIÓN DE CHAPA22</v>
      </c>
      <c r="AH1129" s="36"/>
      <c r="AI1129" s="37">
        <f>+LISTAS[[#This Row],[Precio]]+(LISTAS[[#This Row],[Precio]]*AH1129)</f>
        <v>2308.16</v>
      </c>
      <c r="AJ1129" s="38">
        <f t="shared" si="17"/>
        <v>1154.08</v>
      </c>
      <c r="AL1129" s="35">
        <f>+AJ1129/LISTAS[[#This Row],[COSTO]]-1</f>
        <v>4.0841738085399388</v>
      </c>
      <c r="AM1129" t="str">
        <f>+LISTAS[[#This Row],[ID]]</f>
        <v>CONEXIÓN DE CHAPA22</v>
      </c>
      <c r="AO1129" s="43"/>
      <c r="AP1129" s="39">
        <f>LISTAS[[#This Row],[COSTO]]+(LISTAS[[#This Row],[COSTO]]*AO1129)</f>
        <v>226.99459999999999</v>
      </c>
      <c r="AQ1129" s="44">
        <f>IF(AO1129="",0,AP1129/LISTAS[[#This Row],[VENTA NETA]]-1)</f>
        <v>0</v>
      </c>
      <c r="AS1129" s="39">
        <v>226.99459999999999</v>
      </c>
      <c r="AT1129" s="48">
        <f>+LISTAS[[#This Row],[COSTO]]/AS1129-1</f>
        <v>0</v>
      </c>
      <c r="BA1129" t="s">
        <v>1784</v>
      </c>
      <c r="BB1129" s="36"/>
    </row>
    <row r="1130" spans="1:54" x14ac:dyDescent="0.35">
      <c r="A1130" s="7" t="s">
        <v>1822</v>
      </c>
      <c r="B1130" t="s">
        <v>1784</v>
      </c>
      <c r="C1130">
        <v>23</v>
      </c>
      <c r="D1130" t="s">
        <v>1823</v>
      </c>
      <c r="E1130" s="2">
        <v>3057.96</v>
      </c>
      <c r="F1130" s="7" t="str">
        <f>+_xlfn.XLOOKUP(LISTAS[[#This Row],[ID]],_01_CODIGOS_Y_COSTOS_xlsm[Producto y N°],_01_CODIGOS_Y_COSTOS_xlsm[FABRICA],"",0,1)</f>
        <v>GUSTAVO</v>
      </c>
      <c r="G1130" s="26">
        <f>LISTAS[[#This Row],[Precio]]*(1-0.46)</f>
        <v>1651.2984000000001</v>
      </c>
      <c r="H1130" s="1">
        <f>+_xlfn.XLOOKUP(LISTAS[[#This Row],[ID]],_01_CODIGOS_Y_COSTOS_xlsm[Producto y N°],_01_CODIGOS_Y_COSTOS_xlsm[COSTO],0,0,1)</f>
        <v>254.04040000000001</v>
      </c>
      <c r="I1130" s="27">
        <f>+IFERROR(LISTAS[[#This Row],[VENTA NETA]]/LISTAS[[#This Row],[COSTO]]-1,0)</f>
        <v>5.50014092246745</v>
      </c>
      <c r="J1130" s="50" t="str">
        <f>IFERROR(VLOOKUP(LISTAS[[#This Row],[ID]],_01_CODIGOS_Y_COSTOS_xlsm[[Producto y N°]:[CODIGO]],2,0),"")</f>
        <v>4055</v>
      </c>
      <c r="O1130" t="s">
        <v>1822</v>
      </c>
      <c r="AB1130" s="12" t="str">
        <f>+LISTAS[[#This Row],[Codigo]]&amp;LISTAS[[#This Row],[Fabrica]]</f>
        <v>4055GUSTAVO</v>
      </c>
      <c r="AC1130" s="13" t="str">
        <f>+LISTAS[[#This Row],[Codigo]]</f>
        <v>4055</v>
      </c>
      <c r="AD1130" s="13" t="str">
        <f>+LISTAS[[#This Row],[ID]]</f>
        <v>CONEXIÓN DE CHAPA23</v>
      </c>
      <c r="AH1130" s="36"/>
      <c r="AI1130" s="37">
        <f>+LISTAS[[#This Row],[Precio]]+(LISTAS[[#This Row],[Precio]]*AH1130)</f>
        <v>3057.96</v>
      </c>
      <c r="AJ1130" s="38">
        <f t="shared" si="17"/>
        <v>1528.98</v>
      </c>
      <c r="AL1130" s="35">
        <f>+AJ1130/LISTAS[[#This Row],[COSTO]]-1</f>
        <v>5.0186490022846764</v>
      </c>
      <c r="AM1130" t="str">
        <f>+LISTAS[[#This Row],[ID]]</f>
        <v>CONEXIÓN DE CHAPA23</v>
      </c>
      <c r="AO1130" s="43"/>
      <c r="AP1130" s="39">
        <f>LISTAS[[#This Row],[COSTO]]+(LISTAS[[#This Row],[COSTO]]*AO1130)</f>
        <v>254.04040000000001</v>
      </c>
      <c r="AQ1130" s="44">
        <f>IF(AO1130="",0,AP1130/LISTAS[[#This Row],[VENTA NETA]]-1)</f>
        <v>0</v>
      </c>
      <c r="AS1130" s="39">
        <v>254.04040000000001</v>
      </c>
      <c r="AT1130" s="48">
        <f>+LISTAS[[#This Row],[COSTO]]/AS1130-1</f>
        <v>0</v>
      </c>
      <c r="BA1130" t="s">
        <v>1784</v>
      </c>
      <c r="BB1130" s="36"/>
    </row>
    <row r="1131" spans="1:54" x14ac:dyDescent="0.35">
      <c r="A1131" s="7" t="s">
        <v>1824</v>
      </c>
      <c r="B1131" t="s">
        <v>1784</v>
      </c>
      <c r="C1131">
        <v>24</v>
      </c>
      <c r="D1131" t="s">
        <v>1825</v>
      </c>
      <c r="E1131" s="2">
        <v>3231.36</v>
      </c>
      <c r="F1131" s="7" t="str">
        <f>+_xlfn.XLOOKUP(LISTAS[[#This Row],[ID]],_01_CODIGOS_Y_COSTOS_xlsm[Producto y N°],_01_CODIGOS_Y_COSTOS_xlsm[FABRICA],"",0,1)</f>
        <v>GUSTAVO</v>
      </c>
      <c r="G1131" s="26">
        <f>LISTAS[[#This Row],[Precio]]*(1-0.46)</f>
        <v>1744.9344000000001</v>
      </c>
      <c r="H1131" s="1">
        <f>+_xlfn.XLOOKUP(LISTAS[[#This Row],[ID]],_01_CODIGOS_Y_COSTOS_xlsm[Producto y N°],_01_CODIGOS_Y_COSTOS_xlsm[COSTO],0,0,1)</f>
        <v>268.42009999999999</v>
      </c>
      <c r="I1131" s="27">
        <f>+IFERROR(LISTAS[[#This Row],[VENTA NETA]]/LISTAS[[#This Row],[COSTO]]-1,0)</f>
        <v>5.5007590713214105</v>
      </c>
      <c r="J1131" s="50" t="str">
        <f>IFERROR(VLOOKUP(LISTAS[[#This Row],[ID]],_01_CODIGOS_Y_COSTOS_xlsm[[Producto y N°]:[CODIGO]],2,0),"")</f>
        <v>4056</v>
      </c>
      <c r="O1131" t="s">
        <v>1824</v>
      </c>
      <c r="AB1131" s="12" t="str">
        <f>+LISTAS[[#This Row],[Codigo]]&amp;LISTAS[[#This Row],[Fabrica]]</f>
        <v>4056GUSTAVO</v>
      </c>
      <c r="AC1131" s="13" t="str">
        <f>+LISTAS[[#This Row],[Codigo]]</f>
        <v>4056</v>
      </c>
      <c r="AD1131" s="13" t="str">
        <f>+LISTAS[[#This Row],[ID]]</f>
        <v>CONEXIÓN DE CHAPA24</v>
      </c>
      <c r="AH1131" s="36"/>
      <c r="AI1131" s="37">
        <f>+LISTAS[[#This Row],[Precio]]+(LISTAS[[#This Row],[Precio]]*AH1131)</f>
        <v>3231.36</v>
      </c>
      <c r="AJ1131" s="38">
        <f t="shared" si="17"/>
        <v>1615.68</v>
      </c>
      <c r="AL1131" s="35">
        <f>+AJ1131/LISTAS[[#This Row],[COSTO]]-1</f>
        <v>5.0192213623346396</v>
      </c>
      <c r="AM1131" t="str">
        <f>+LISTAS[[#This Row],[ID]]</f>
        <v>CONEXIÓN DE CHAPA24</v>
      </c>
      <c r="AO1131" s="43"/>
      <c r="AP1131" s="39">
        <f>LISTAS[[#This Row],[COSTO]]+(LISTAS[[#This Row],[COSTO]]*AO1131)</f>
        <v>268.42009999999999</v>
      </c>
      <c r="AQ1131" s="44">
        <f>IF(AO1131="",0,AP1131/LISTAS[[#This Row],[VENTA NETA]]-1)</f>
        <v>0</v>
      </c>
      <c r="AS1131" s="39">
        <v>268.42009999999999</v>
      </c>
      <c r="AT1131" s="48">
        <f>+LISTAS[[#This Row],[COSTO]]/AS1131-1</f>
        <v>0</v>
      </c>
      <c r="BA1131" t="s">
        <v>1784</v>
      </c>
      <c r="BB1131" s="36"/>
    </row>
    <row r="1132" spans="1:54" x14ac:dyDescent="0.35">
      <c r="A1132" s="7" t="s">
        <v>1826</v>
      </c>
      <c r="B1132" t="s">
        <v>1784</v>
      </c>
      <c r="C1132">
        <v>25</v>
      </c>
      <c r="D1132" t="s">
        <v>1827</v>
      </c>
      <c r="E1132" s="2">
        <v>3462.04</v>
      </c>
      <c r="F1132" s="7" t="str">
        <f>+_xlfn.XLOOKUP(LISTAS[[#This Row],[ID]],_01_CODIGOS_Y_COSTOS_xlsm[Producto y N°],_01_CODIGOS_Y_COSTOS_xlsm[FABRICA],"",0,1)</f>
        <v>GUSTAVO</v>
      </c>
      <c r="G1132" s="26">
        <f>LISTAS[[#This Row],[Precio]]*(1-0.46)</f>
        <v>1869.5016000000001</v>
      </c>
      <c r="H1132" s="1">
        <f>+_xlfn.XLOOKUP(LISTAS[[#This Row],[ID]],_01_CODIGOS_Y_COSTOS_xlsm[Producto y N°],_01_CODIGOS_Y_COSTOS_xlsm[COSTO],0,0,1)</f>
        <v>287.59289999999999</v>
      </c>
      <c r="I1132" s="27">
        <f>+IFERROR(LISTAS[[#This Row],[VENTA NETA]]/LISTAS[[#This Row],[COSTO]]-1,0)</f>
        <v>5.5005137470361758</v>
      </c>
      <c r="J1132" s="50" t="str">
        <f>IFERROR(VLOOKUP(LISTAS[[#This Row],[ID]],_01_CODIGOS_Y_COSTOS_xlsm[[Producto y N°]:[CODIGO]],2,0),"")</f>
        <v>4057</v>
      </c>
      <c r="O1132" t="s">
        <v>1826</v>
      </c>
      <c r="AB1132" s="12" t="str">
        <f>+LISTAS[[#This Row],[Codigo]]&amp;LISTAS[[#This Row],[Fabrica]]</f>
        <v>4057GUSTAVO</v>
      </c>
      <c r="AC1132" s="13" t="str">
        <f>+LISTAS[[#This Row],[Codigo]]</f>
        <v>4057</v>
      </c>
      <c r="AD1132" s="13" t="str">
        <f>+LISTAS[[#This Row],[ID]]</f>
        <v>CONEXIÓN DE CHAPA25</v>
      </c>
      <c r="AH1132" s="36"/>
      <c r="AI1132" s="37">
        <f>+LISTAS[[#This Row],[Precio]]+(LISTAS[[#This Row],[Precio]]*AH1132)</f>
        <v>3462.04</v>
      </c>
      <c r="AJ1132" s="38">
        <f t="shared" si="17"/>
        <v>1731.02</v>
      </c>
      <c r="AL1132" s="35">
        <f>+AJ1132/LISTAS[[#This Row],[COSTO]]-1</f>
        <v>5.0189942102186809</v>
      </c>
      <c r="AM1132" t="str">
        <f>+LISTAS[[#This Row],[ID]]</f>
        <v>CONEXIÓN DE CHAPA25</v>
      </c>
      <c r="AO1132" s="43"/>
      <c r="AP1132" s="39">
        <f>LISTAS[[#This Row],[COSTO]]+(LISTAS[[#This Row],[COSTO]]*AO1132)</f>
        <v>287.59289999999999</v>
      </c>
      <c r="AQ1132" s="44">
        <f>IF(AO1132="",0,AP1132/LISTAS[[#This Row],[VENTA NETA]]-1)</f>
        <v>0</v>
      </c>
      <c r="AS1132" s="39">
        <v>287.59289999999999</v>
      </c>
      <c r="AT1132" s="48">
        <f>+LISTAS[[#This Row],[COSTO]]/AS1132-1</f>
        <v>0</v>
      </c>
      <c r="BA1132" t="s">
        <v>1784</v>
      </c>
      <c r="BB1132" s="36"/>
    </row>
    <row r="1133" spans="1:54" x14ac:dyDescent="0.35">
      <c r="A1133" s="7" t="s">
        <v>1828</v>
      </c>
      <c r="B1133" t="s">
        <v>1784</v>
      </c>
      <c r="C1133">
        <v>26</v>
      </c>
      <c r="D1133" t="s">
        <v>1829</v>
      </c>
      <c r="E1133" s="2">
        <v>3520.84</v>
      </c>
      <c r="F1133" s="7" t="str">
        <f>+_xlfn.XLOOKUP(LISTAS[[#This Row],[ID]],_01_CODIGOS_Y_COSTOS_xlsm[Producto y N°],_01_CODIGOS_Y_COSTOS_xlsm[FABRICA],"",0,1)</f>
        <v>GUSTAVO</v>
      </c>
      <c r="G1133" s="26">
        <f>LISTAS[[#This Row],[Precio]]*(1-0.46)</f>
        <v>1901.2536000000002</v>
      </c>
      <c r="H1133" s="1">
        <f>+_xlfn.XLOOKUP(LISTAS[[#This Row],[ID]],_01_CODIGOS_Y_COSTOS_xlsm[Producto y N°],_01_CODIGOS_Y_COSTOS_xlsm[COSTO],0,0,1)</f>
        <v>306.76580000000001</v>
      </c>
      <c r="I1133" s="27">
        <f>+IFERROR(LISTAS[[#This Row],[VENTA NETA]]/LISTAS[[#This Row],[COSTO]]-1,0)</f>
        <v>5.19773651430505</v>
      </c>
      <c r="J1133" s="50" t="str">
        <f>IFERROR(VLOOKUP(LISTAS[[#This Row],[ID]],_01_CODIGOS_Y_COSTOS_xlsm[[Producto y N°]:[CODIGO]],2,0),"")</f>
        <v>4058</v>
      </c>
      <c r="O1133" t="s">
        <v>1828</v>
      </c>
      <c r="AB1133" s="12" t="str">
        <f>+LISTAS[[#This Row],[Codigo]]&amp;LISTAS[[#This Row],[Fabrica]]</f>
        <v>4058GUSTAVO</v>
      </c>
      <c r="AC1133" s="13" t="str">
        <f>+LISTAS[[#This Row],[Codigo]]</f>
        <v>4058</v>
      </c>
      <c r="AD1133" s="13" t="str">
        <f>+LISTAS[[#This Row],[ID]]</f>
        <v>CONEXIÓN DE CHAPA26</v>
      </c>
      <c r="AH1133" s="36"/>
      <c r="AI1133" s="37">
        <f>+LISTAS[[#This Row],[Precio]]+(LISTAS[[#This Row],[Precio]]*AH1133)</f>
        <v>3520.84</v>
      </c>
      <c r="AJ1133" s="38">
        <f t="shared" si="17"/>
        <v>1760.42</v>
      </c>
      <c r="AL1133" s="35">
        <f>+AJ1133/LISTAS[[#This Row],[COSTO]]-1</f>
        <v>4.7386449206528241</v>
      </c>
      <c r="AM1133" t="str">
        <f>+LISTAS[[#This Row],[ID]]</f>
        <v>CONEXIÓN DE CHAPA26</v>
      </c>
      <c r="AO1133" s="43"/>
      <c r="AP1133" s="39">
        <f>LISTAS[[#This Row],[COSTO]]+(LISTAS[[#This Row],[COSTO]]*AO1133)</f>
        <v>306.76580000000001</v>
      </c>
      <c r="AQ1133" s="44">
        <f>IF(AO1133="",0,AP1133/LISTAS[[#This Row],[VENTA NETA]]-1)</f>
        <v>0</v>
      </c>
      <c r="AS1133" s="39">
        <v>306.76580000000001</v>
      </c>
      <c r="AT1133" s="48">
        <f>+LISTAS[[#This Row],[COSTO]]/AS1133-1</f>
        <v>0</v>
      </c>
      <c r="BA1133" t="s">
        <v>1784</v>
      </c>
      <c r="BB1133" s="36"/>
    </row>
    <row r="1134" spans="1:54" x14ac:dyDescent="0.35">
      <c r="A1134" s="7" t="s">
        <v>1830</v>
      </c>
      <c r="B1134" t="s">
        <v>1784</v>
      </c>
      <c r="C1134">
        <v>27</v>
      </c>
      <c r="D1134" t="s">
        <v>1831</v>
      </c>
      <c r="E1134" s="2">
        <v>3890.2</v>
      </c>
      <c r="F1134" s="7" t="str">
        <f>+_xlfn.XLOOKUP(LISTAS[[#This Row],[ID]],_01_CODIGOS_Y_COSTOS_xlsm[Producto y N°],_01_CODIGOS_Y_COSTOS_xlsm[FABRICA],"",0,1)</f>
        <v>GUSTAVO</v>
      </c>
      <c r="G1134" s="26">
        <f>LISTAS[[#This Row],[Precio]]*(1-0.46)</f>
        <v>2100.7080000000001</v>
      </c>
      <c r="H1134" s="1">
        <f>+_xlfn.XLOOKUP(LISTAS[[#This Row],[ID]],_01_CODIGOS_Y_COSTOS_xlsm[Producto y N°],_01_CODIGOS_Y_COSTOS_xlsm[COSTO],0,0,1)</f>
        <v>335.52510000000001</v>
      </c>
      <c r="I1134" s="27">
        <f>+IFERROR(LISTAS[[#This Row],[VENTA NETA]]/LISTAS[[#This Row],[COSTO]]-1,0)</f>
        <v>5.2609563338182452</v>
      </c>
      <c r="J1134" s="50" t="str">
        <f>IFERROR(VLOOKUP(LISTAS[[#This Row],[ID]],_01_CODIGOS_Y_COSTOS_xlsm[[Producto y N°]:[CODIGO]],2,0),"")</f>
        <v>4059</v>
      </c>
      <c r="O1134" t="s">
        <v>1830</v>
      </c>
      <c r="AB1134" s="12" t="str">
        <f>+LISTAS[[#This Row],[Codigo]]&amp;LISTAS[[#This Row],[Fabrica]]</f>
        <v>4059GUSTAVO</v>
      </c>
      <c r="AC1134" s="13" t="str">
        <f>+LISTAS[[#This Row],[Codigo]]</f>
        <v>4059</v>
      </c>
      <c r="AD1134" s="13" t="str">
        <f>+LISTAS[[#This Row],[ID]]</f>
        <v>CONEXIÓN DE CHAPA27</v>
      </c>
      <c r="AH1134" s="36"/>
      <c r="AI1134" s="37">
        <f>+LISTAS[[#This Row],[Precio]]+(LISTAS[[#This Row],[Precio]]*AH1134)</f>
        <v>3890.2</v>
      </c>
      <c r="AJ1134" s="38">
        <f t="shared" si="17"/>
        <v>1945.1</v>
      </c>
      <c r="AL1134" s="35">
        <f>+AJ1134/LISTAS[[#This Row],[COSTO]]-1</f>
        <v>4.7971817905724485</v>
      </c>
      <c r="AM1134" t="str">
        <f>+LISTAS[[#This Row],[ID]]</f>
        <v>CONEXIÓN DE CHAPA27</v>
      </c>
      <c r="AO1134" s="43"/>
      <c r="AP1134" s="39">
        <f>LISTAS[[#This Row],[COSTO]]+(LISTAS[[#This Row],[COSTO]]*AO1134)</f>
        <v>335.52510000000001</v>
      </c>
      <c r="AQ1134" s="44">
        <f>IF(AO1134="",0,AP1134/LISTAS[[#This Row],[VENTA NETA]]-1)</f>
        <v>0</v>
      </c>
      <c r="AS1134" s="39">
        <v>335.52510000000001</v>
      </c>
      <c r="AT1134" s="48">
        <f>+LISTAS[[#This Row],[COSTO]]/AS1134-1</f>
        <v>0</v>
      </c>
      <c r="BA1134" t="s">
        <v>1784</v>
      </c>
      <c r="BB1134" s="36"/>
    </row>
    <row r="1135" spans="1:54" x14ac:dyDescent="0.35">
      <c r="A1135" s="7" t="s">
        <v>1832</v>
      </c>
      <c r="B1135" t="s">
        <v>1784</v>
      </c>
      <c r="C1135">
        <v>28</v>
      </c>
      <c r="D1135" t="s">
        <v>1833</v>
      </c>
      <c r="E1135" s="2">
        <v>5118.04</v>
      </c>
      <c r="F1135" s="7" t="str">
        <f>+_xlfn.XLOOKUP(LISTAS[[#This Row],[ID]],_01_CODIGOS_Y_COSTOS_xlsm[Producto y N°],_01_CODIGOS_Y_COSTOS_xlsm[FABRICA],"",0,1)</f>
        <v>GUSTAVO</v>
      </c>
      <c r="G1135" s="26">
        <f>LISTAS[[#This Row],[Precio]]*(1-0.46)</f>
        <v>2763.7416000000003</v>
      </c>
      <c r="H1135" s="1">
        <f>+_xlfn.XLOOKUP(LISTAS[[#This Row],[ID]],_01_CODIGOS_Y_COSTOS_xlsm[Producto y N°],_01_CODIGOS_Y_COSTOS_xlsm[COSTO],0,0,1)</f>
        <v>708</v>
      </c>
      <c r="I1135" s="27">
        <f>+IFERROR(LISTAS[[#This Row],[VENTA NETA]]/LISTAS[[#This Row],[COSTO]]-1,0)</f>
        <v>2.9035898305084751</v>
      </c>
      <c r="J1135" s="50" t="str">
        <f>IFERROR(VLOOKUP(LISTAS[[#This Row],[ID]],_01_CODIGOS_Y_COSTOS_xlsm[[Producto y N°]:[CODIGO]],2,0),"")</f>
        <v>4305</v>
      </c>
      <c r="O1135" t="s">
        <v>1832</v>
      </c>
      <c r="AB1135" s="12" t="str">
        <f>+LISTAS[[#This Row],[Codigo]]&amp;LISTAS[[#This Row],[Fabrica]]</f>
        <v>4305GUSTAVO</v>
      </c>
      <c r="AC1135" s="13" t="str">
        <f>+LISTAS[[#This Row],[Codigo]]</f>
        <v>4305</v>
      </c>
      <c r="AD1135" s="13" t="str">
        <f>+LISTAS[[#This Row],[ID]]</f>
        <v>CONEXIÓN DE CHAPA28</v>
      </c>
      <c r="AH1135" s="36"/>
      <c r="AI1135" s="37">
        <f>+LISTAS[[#This Row],[Precio]]+(LISTAS[[#This Row],[Precio]]*AH1135)</f>
        <v>5118.04</v>
      </c>
      <c r="AJ1135" s="38">
        <f t="shared" si="17"/>
        <v>2559.02</v>
      </c>
      <c r="AL1135" s="35">
        <f>+AJ1135/LISTAS[[#This Row],[COSTO]]-1</f>
        <v>2.6144350282485878</v>
      </c>
      <c r="AM1135" t="str">
        <f>+LISTAS[[#This Row],[ID]]</f>
        <v>CONEXIÓN DE CHAPA28</v>
      </c>
      <c r="AO1135" s="43"/>
      <c r="AP1135" s="39">
        <f>LISTAS[[#This Row],[COSTO]]+(LISTAS[[#This Row],[COSTO]]*AO1135)</f>
        <v>708</v>
      </c>
      <c r="AQ1135" s="44">
        <f>IF(AO1135="",0,AP1135/LISTAS[[#This Row],[VENTA NETA]]-1)</f>
        <v>0</v>
      </c>
      <c r="AS1135" s="39">
        <v>708</v>
      </c>
      <c r="AT1135" s="48">
        <f>+LISTAS[[#This Row],[COSTO]]/AS1135-1</f>
        <v>0</v>
      </c>
      <c r="BA1135" t="s">
        <v>1784</v>
      </c>
      <c r="BB1135" s="36"/>
    </row>
    <row r="1136" spans="1:54" x14ac:dyDescent="0.35">
      <c r="A1136" s="7" t="s">
        <v>1834</v>
      </c>
      <c r="B1136" t="s">
        <v>1784</v>
      </c>
      <c r="C1136">
        <v>29</v>
      </c>
      <c r="D1136" t="s">
        <v>1835</v>
      </c>
      <c r="E1136" s="2">
        <v>5971.36</v>
      </c>
      <c r="F1136" s="7" t="str">
        <f>+_xlfn.XLOOKUP(LISTAS[[#This Row],[ID]],_01_CODIGOS_Y_COSTOS_xlsm[Producto y N°],_01_CODIGOS_Y_COSTOS_xlsm[FABRICA],"",0,1)</f>
        <v>GUSTAVO</v>
      </c>
      <c r="G1136" s="26">
        <f>LISTAS[[#This Row],[Precio]]*(1-0.46)</f>
        <v>3224.5344</v>
      </c>
      <c r="H1136" s="1">
        <f>+_xlfn.XLOOKUP(LISTAS[[#This Row],[ID]],_01_CODIGOS_Y_COSTOS_xlsm[Producto y N°],_01_CODIGOS_Y_COSTOS_xlsm[COSTO],0,0,1)</f>
        <v>708</v>
      </c>
      <c r="I1136" s="27">
        <f>+IFERROR(LISTAS[[#This Row],[VENTA NETA]]/LISTAS[[#This Row],[COSTO]]-1,0)</f>
        <v>3.5544271186440675</v>
      </c>
      <c r="J1136" s="50" t="str">
        <f>IFERROR(VLOOKUP(LISTAS[[#This Row],[ID]],_01_CODIGOS_Y_COSTOS_xlsm[[Producto y N°]:[CODIGO]],2,0),"")</f>
        <v>4306</v>
      </c>
      <c r="O1136" t="s">
        <v>1834</v>
      </c>
      <c r="AB1136" s="12" t="str">
        <f>+LISTAS[[#This Row],[Codigo]]&amp;LISTAS[[#This Row],[Fabrica]]</f>
        <v>4306GUSTAVO</v>
      </c>
      <c r="AC1136" s="13" t="str">
        <f>+LISTAS[[#This Row],[Codigo]]</f>
        <v>4306</v>
      </c>
      <c r="AD1136" s="13" t="str">
        <f>+LISTAS[[#This Row],[ID]]</f>
        <v>CONEXIÓN DE CHAPA29</v>
      </c>
      <c r="AH1136" s="36"/>
      <c r="AI1136" s="37">
        <f>+LISTAS[[#This Row],[Precio]]+(LISTAS[[#This Row],[Precio]]*AH1136)</f>
        <v>5971.36</v>
      </c>
      <c r="AJ1136" s="38">
        <f t="shared" si="17"/>
        <v>2985.68</v>
      </c>
      <c r="AL1136" s="35">
        <f>+AJ1136/LISTAS[[#This Row],[COSTO]]-1</f>
        <v>3.2170621468926548</v>
      </c>
      <c r="AM1136" t="str">
        <f>+LISTAS[[#This Row],[ID]]</f>
        <v>CONEXIÓN DE CHAPA29</v>
      </c>
      <c r="AO1136" s="43"/>
      <c r="AP1136" s="39">
        <f>LISTAS[[#This Row],[COSTO]]+(LISTAS[[#This Row],[COSTO]]*AO1136)</f>
        <v>708</v>
      </c>
      <c r="AQ1136" s="44">
        <f>IF(AO1136="",0,AP1136/LISTAS[[#This Row],[VENTA NETA]]-1)</f>
        <v>0</v>
      </c>
      <c r="AS1136" s="39">
        <v>708</v>
      </c>
      <c r="AT1136" s="48">
        <f>+LISTAS[[#This Row],[COSTO]]/AS1136-1</f>
        <v>0</v>
      </c>
      <c r="BA1136" t="s">
        <v>1784</v>
      </c>
      <c r="BB1136" s="36"/>
    </row>
    <row r="1137" spans="1:54" x14ac:dyDescent="0.35">
      <c r="A1137" s="7" t="s">
        <v>1836</v>
      </c>
      <c r="B1137" t="s">
        <v>1784</v>
      </c>
      <c r="C1137">
        <v>36</v>
      </c>
      <c r="D1137" t="s">
        <v>1837</v>
      </c>
      <c r="E1137" s="2">
        <v>7230</v>
      </c>
      <c r="F1137" s="7" t="str">
        <f>+_xlfn.XLOOKUP(LISTAS[[#This Row],[ID]],_01_CODIGOS_Y_COSTOS_xlsm[Producto y N°],_01_CODIGOS_Y_COSTOS_xlsm[FABRICA],"",0,1)</f>
        <v>GUSTAVO</v>
      </c>
      <c r="G1137" s="26">
        <f>LISTAS[[#This Row],[Precio]]*(1-0.46)</f>
        <v>3904.2000000000003</v>
      </c>
      <c r="H1137" s="1">
        <f>+_xlfn.XLOOKUP(LISTAS[[#This Row],[ID]],_01_CODIGOS_Y_COSTOS_xlsm[Producto y N°],_01_CODIGOS_Y_COSTOS_xlsm[COSTO],0,0,1)</f>
        <v>542.42150000000004</v>
      </c>
      <c r="I1137" s="27">
        <f>+IFERROR(LISTAS[[#This Row],[VENTA NETA]]/LISTAS[[#This Row],[COSTO]]-1,0)</f>
        <v>6.1977235415631569</v>
      </c>
      <c r="J1137" s="50" t="str">
        <f>IFERROR(VLOOKUP(LISTAS[[#This Row],[ID]],_01_CODIGOS_Y_COSTOS_xlsm[[Producto y N°]:[CODIGO]],2,0),"")</f>
        <v>4321</v>
      </c>
      <c r="O1137" t="s">
        <v>1836</v>
      </c>
      <c r="AB1137" s="12" t="str">
        <f>+LISTAS[[#This Row],[Codigo]]&amp;LISTAS[[#This Row],[Fabrica]]</f>
        <v>4321GUSTAVO</v>
      </c>
      <c r="AC1137" s="13" t="str">
        <f>+LISTAS[[#This Row],[Codigo]]</f>
        <v>4321</v>
      </c>
      <c r="AD1137" s="13" t="str">
        <f>+LISTAS[[#This Row],[ID]]</f>
        <v>CONEXIÓN DE CHAPA36</v>
      </c>
      <c r="AH1137" s="36"/>
      <c r="AI1137" s="37">
        <f>+LISTAS[[#This Row],[Precio]]+(LISTAS[[#This Row],[Precio]]*AH1137)</f>
        <v>7230</v>
      </c>
      <c r="AJ1137" s="38">
        <f t="shared" si="17"/>
        <v>3615</v>
      </c>
      <c r="AL1137" s="35">
        <f>+AJ1137/LISTAS[[#This Row],[COSTO]]-1</f>
        <v>5.6645588347807001</v>
      </c>
      <c r="AM1137" t="str">
        <f>+LISTAS[[#This Row],[ID]]</f>
        <v>CONEXIÓN DE CHAPA36</v>
      </c>
      <c r="AO1137" s="43"/>
      <c r="AP1137" s="39">
        <f>LISTAS[[#This Row],[COSTO]]+(LISTAS[[#This Row],[COSTO]]*AO1137)</f>
        <v>542.42150000000004</v>
      </c>
      <c r="AQ1137" s="44">
        <f>IF(AO1137="",0,AP1137/LISTAS[[#This Row],[VENTA NETA]]-1)</f>
        <v>0</v>
      </c>
      <c r="AS1137" s="39">
        <v>542.42150000000004</v>
      </c>
      <c r="AT1137" s="48">
        <f>+LISTAS[[#This Row],[COSTO]]/AS1137-1</f>
        <v>0</v>
      </c>
      <c r="BA1137" t="s">
        <v>1784</v>
      </c>
      <c r="BB1137" s="36"/>
    </row>
    <row r="1138" spans="1:54" x14ac:dyDescent="0.35">
      <c r="A1138" s="7" t="s">
        <v>1838</v>
      </c>
      <c r="B1138" t="s">
        <v>1784</v>
      </c>
      <c r="C1138">
        <v>37</v>
      </c>
      <c r="D1138" t="s">
        <v>1839</v>
      </c>
      <c r="E1138" s="2">
        <v>7830</v>
      </c>
      <c r="F1138" s="7" t="str">
        <f>+_xlfn.XLOOKUP(LISTAS[[#This Row],[ID]],_01_CODIGOS_Y_COSTOS_xlsm[Producto y N°],_01_CODIGOS_Y_COSTOS_xlsm[FABRICA],"",0,1)</f>
        <v>GUSTAVO</v>
      </c>
      <c r="G1138" s="26">
        <f>LISTAS[[#This Row],[Precio]]*(1-0.46)</f>
        <v>4228.2000000000007</v>
      </c>
      <c r="H1138" s="1">
        <f>+_xlfn.XLOOKUP(LISTAS[[#This Row],[ID]],_01_CODIGOS_Y_COSTOS_xlsm[Producto y N°],_01_CODIGOS_Y_COSTOS_xlsm[COSTO],0,0,1)</f>
        <v>543.38580000000002</v>
      </c>
      <c r="I1138" s="27">
        <f>+IFERROR(LISTAS[[#This Row],[VENTA NETA]]/LISTAS[[#This Row],[COSTO]]-1,0)</f>
        <v>6.7812118020014518</v>
      </c>
      <c r="J1138" s="50" t="str">
        <f>IFERROR(VLOOKUP(LISTAS[[#This Row],[ID]],_01_CODIGOS_Y_COSTOS_xlsm[[Producto y N°]:[CODIGO]],2,0),"")</f>
        <v>4326</v>
      </c>
      <c r="O1138" t="s">
        <v>1838</v>
      </c>
      <c r="AB1138" s="12" t="str">
        <f>+LISTAS[[#This Row],[Codigo]]&amp;LISTAS[[#This Row],[Fabrica]]</f>
        <v>4326GUSTAVO</v>
      </c>
      <c r="AC1138" s="13" t="str">
        <f>+LISTAS[[#This Row],[Codigo]]</f>
        <v>4326</v>
      </c>
      <c r="AD1138" s="13" t="str">
        <f>+LISTAS[[#This Row],[ID]]</f>
        <v>CONEXIÓN DE CHAPA37</v>
      </c>
      <c r="AH1138" s="36"/>
      <c r="AI1138" s="37">
        <f>+LISTAS[[#This Row],[Precio]]+(LISTAS[[#This Row],[Precio]]*AH1138)</f>
        <v>7830</v>
      </c>
      <c r="AJ1138" s="38">
        <f t="shared" si="17"/>
        <v>3915</v>
      </c>
      <c r="AL1138" s="35">
        <f>+AJ1138/LISTAS[[#This Row],[COSTO]]-1</f>
        <v>6.2048257425939362</v>
      </c>
      <c r="AM1138" t="str">
        <f>+LISTAS[[#This Row],[ID]]</f>
        <v>CONEXIÓN DE CHAPA37</v>
      </c>
      <c r="AO1138" s="43"/>
      <c r="AP1138" s="39">
        <f>LISTAS[[#This Row],[COSTO]]+(LISTAS[[#This Row],[COSTO]]*AO1138)</f>
        <v>543.38580000000002</v>
      </c>
      <c r="AQ1138" s="44">
        <f>IF(AO1138="",0,AP1138/LISTAS[[#This Row],[VENTA NETA]]-1)</f>
        <v>0</v>
      </c>
      <c r="AS1138" s="39">
        <v>543.38580000000002</v>
      </c>
      <c r="AT1138" s="48">
        <f>+LISTAS[[#This Row],[COSTO]]/AS1138-1</f>
        <v>0</v>
      </c>
      <c r="BA1138" t="s">
        <v>1784</v>
      </c>
      <c r="BB1138" s="36"/>
    </row>
    <row r="1139" spans="1:54" x14ac:dyDescent="0.35">
      <c r="A1139" s="7" t="s">
        <v>1840</v>
      </c>
      <c r="B1139" t="s">
        <v>1784</v>
      </c>
      <c r="C1139">
        <v>38</v>
      </c>
      <c r="D1139" t="s">
        <v>1841</v>
      </c>
      <c r="E1139" s="2">
        <v>6200</v>
      </c>
      <c r="F1139" s="7" t="str">
        <f>+_xlfn.XLOOKUP(LISTAS[[#This Row],[ID]],_01_CODIGOS_Y_COSTOS_xlsm[Producto y N°],_01_CODIGOS_Y_COSTOS_xlsm[FABRICA],"",0,1)</f>
        <v>GUSTAVO</v>
      </c>
      <c r="G1139" s="26">
        <f>LISTAS[[#This Row],[Precio]]*(1-0.46)</f>
        <v>3348</v>
      </c>
      <c r="H1139" s="1">
        <f>+_xlfn.XLOOKUP(LISTAS[[#This Row],[ID]],_01_CODIGOS_Y_COSTOS_xlsm[Producto y N°],_01_CODIGOS_Y_COSTOS_xlsm[COSTO],0,0,1)</f>
        <v>249.51390000000001</v>
      </c>
      <c r="I1139" s="27">
        <f>+IFERROR(LISTAS[[#This Row],[VENTA NETA]]/LISTAS[[#This Row],[COSTO]]-1,0)</f>
        <v>12.418090134457438</v>
      </c>
      <c r="J1139" s="50" t="str">
        <f>IFERROR(VLOOKUP(LISTAS[[#This Row],[ID]],_01_CODIGOS_Y_COSTOS_xlsm[[Producto y N°]:[CODIGO]],2,0),"")</f>
        <v>4007</v>
      </c>
      <c r="O1139" t="s">
        <v>1840</v>
      </c>
      <c r="AB1139" s="12" t="str">
        <f>+LISTAS[[#This Row],[Codigo]]&amp;LISTAS[[#This Row],[Fabrica]]</f>
        <v>4007GUSTAVO</v>
      </c>
      <c r="AC1139" s="13" t="str">
        <f>+LISTAS[[#This Row],[Codigo]]</f>
        <v>4007</v>
      </c>
      <c r="AD1139" s="13" t="str">
        <f>+LISTAS[[#This Row],[ID]]</f>
        <v>CONEXIÓN DE CHAPA38</v>
      </c>
      <c r="AH1139" s="36"/>
      <c r="AI1139" s="37">
        <f>+LISTAS[[#This Row],[Precio]]+(LISTAS[[#This Row],[Precio]]*AH1139)</f>
        <v>6200</v>
      </c>
      <c r="AJ1139" s="38">
        <f t="shared" si="17"/>
        <v>3100</v>
      </c>
      <c r="AL1139" s="35">
        <f>+AJ1139/LISTAS[[#This Row],[COSTO]]-1</f>
        <v>11.424157531905037</v>
      </c>
      <c r="AM1139" t="str">
        <f>+LISTAS[[#This Row],[ID]]</f>
        <v>CONEXIÓN DE CHAPA38</v>
      </c>
      <c r="AO1139" s="43"/>
      <c r="AP1139" s="39">
        <f>LISTAS[[#This Row],[COSTO]]+(LISTAS[[#This Row],[COSTO]]*AO1139)</f>
        <v>249.51390000000001</v>
      </c>
      <c r="AQ1139" s="44">
        <f>IF(AO1139="",0,AP1139/LISTAS[[#This Row],[VENTA NETA]]-1)</f>
        <v>0</v>
      </c>
      <c r="AS1139" s="39">
        <v>249.51390000000001</v>
      </c>
      <c r="AT1139" s="48">
        <f>+LISTAS[[#This Row],[COSTO]]/AS1139-1</f>
        <v>0</v>
      </c>
      <c r="BA1139" t="s">
        <v>1784</v>
      </c>
      <c r="BB1139" s="36"/>
    </row>
    <row r="1140" spans="1:54" x14ac:dyDescent="0.35">
      <c r="A1140" s="7" t="s">
        <v>1842</v>
      </c>
      <c r="B1140" t="s">
        <v>1784</v>
      </c>
      <c r="C1140">
        <v>39</v>
      </c>
      <c r="D1140" t="s">
        <v>1843</v>
      </c>
      <c r="E1140" s="2">
        <v>6500</v>
      </c>
      <c r="F1140" s="7" t="str">
        <f>+_xlfn.XLOOKUP(LISTAS[[#This Row],[ID]],_01_CODIGOS_Y_COSTOS_xlsm[Producto y N°],_01_CODIGOS_Y_COSTOS_xlsm[FABRICA],"",0,1)</f>
        <v>GUSTAVO</v>
      </c>
      <c r="G1140" s="26">
        <f>LISTAS[[#This Row],[Precio]]*(1-0.46)</f>
        <v>3510.0000000000005</v>
      </c>
      <c r="H1140" s="1">
        <f>+_xlfn.XLOOKUP(LISTAS[[#This Row],[ID]],_01_CODIGOS_Y_COSTOS_xlsm[Producto y N°],_01_CODIGOS_Y_COSTOS_xlsm[COSTO],0,0,1)</f>
        <v>249.51390000000001</v>
      </c>
      <c r="I1140" s="27">
        <f>+IFERROR(LISTAS[[#This Row],[VENTA NETA]]/LISTAS[[#This Row],[COSTO]]-1,0)</f>
        <v>13.067352560318284</v>
      </c>
      <c r="J1140" s="50" t="str">
        <f>IFERROR(VLOOKUP(LISTAS[[#This Row],[ID]],_01_CODIGOS_Y_COSTOS_xlsm[[Producto y N°]:[CODIGO]],2,0),"")</f>
        <v>4004</v>
      </c>
      <c r="O1140" t="s">
        <v>1842</v>
      </c>
      <c r="AB1140" s="12" t="str">
        <f>+LISTAS[[#This Row],[Codigo]]&amp;LISTAS[[#This Row],[Fabrica]]</f>
        <v>4004GUSTAVO</v>
      </c>
      <c r="AC1140" s="13" t="str">
        <f>+LISTAS[[#This Row],[Codigo]]</f>
        <v>4004</v>
      </c>
      <c r="AD1140" s="13" t="str">
        <f>+LISTAS[[#This Row],[ID]]</f>
        <v>CONEXIÓN DE CHAPA39</v>
      </c>
      <c r="AH1140" s="36"/>
      <c r="AI1140" s="37">
        <f>+LISTAS[[#This Row],[Precio]]+(LISTAS[[#This Row],[Precio]]*AH1140)</f>
        <v>6500</v>
      </c>
      <c r="AJ1140" s="38">
        <f t="shared" si="17"/>
        <v>3250</v>
      </c>
      <c r="AL1140" s="35">
        <f>+AJ1140/LISTAS[[#This Row],[COSTO]]-1</f>
        <v>12.02532644473915</v>
      </c>
      <c r="AM1140" t="str">
        <f>+LISTAS[[#This Row],[ID]]</f>
        <v>CONEXIÓN DE CHAPA39</v>
      </c>
      <c r="AO1140" s="43"/>
      <c r="AP1140" s="39">
        <f>LISTAS[[#This Row],[COSTO]]+(LISTAS[[#This Row],[COSTO]]*AO1140)</f>
        <v>249.51390000000001</v>
      </c>
      <c r="AQ1140" s="44">
        <f>IF(AO1140="",0,AP1140/LISTAS[[#This Row],[VENTA NETA]]-1)</f>
        <v>0</v>
      </c>
      <c r="AS1140" s="39">
        <v>249.51390000000001</v>
      </c>
      <c r="AT1140" s="48">
        <f>+LISTAS[[#This Row],[COSTO]]/AS1140-1</f>
        <v>0</v>
      </c>
      <c r="BA1140" t="s">
        <v>1784</v>
      </c>
      <c r="BB1140" s="36"/>
    </row>
    <row r="1141" spans="1:54" x14ac:dyDescent="0.35">
      <c r="A1141" s="7" t="s">
        <v>1844</v>
      </c>
      <c r="B1141" t="s">
        <v>1784</v>
      </c>
      <c r="C1141">
        <v>40</v>
      </c>
      <c r="D1141" t="s">
        <v>1845</v>
      </c>
      <c r="E1141" s="2">
        <v>6500</v>
      </c>
      <c r="F1141" s="7" t="str">
        <f>+_xlfn.XLOOKUP(LISTAS[[#This Row],[ID]],_01_CODIGOS_Y_COSTOS_xlsm[Producto y N°],_01_CODIGOS_Y_COSTOS_xlsm[FABRICA],"",0,1)</f>
        <v>GUSTAVO</v>
      </c>
      <c r="G1141" s="26">
        <f>LISTAS[[#This Row],[Precio]]*(1-0.46)</f>
        <v>3510.0000000000005</v>
      </c>
      <c r="H1141" s="1">
        <f>+_xlfn.XLOOKUP(LISTAS[[#This Row],[ID]],_01_CODIGOS_Y_COSTOS_xlsm[Producto y N°],_01_CODIGOS_Y_COSTOS_xlsm[COSTO],0,0,1)</f>
        <v>268.52350000000001</v>
      </c>
      <c r="I1141" s="27">
        <f>+IFERROR(LISTAS[[#This Row],[VENTA NETA]]/LISTAS[[#This Row],[COSTO]]-1,0)</f>
        <v>12.071481639409587</v>
      </c>
      <c r="J1141" s="50" t="str">
        <f>IFERROR(VLOOKUP(LISTAS[[#This Row],[ID]],_01_CODIGOS_Y_COSTOS_xlsm[[Producto y N°]:[CODIGO]],2,0),"")</f>
        <v>4041</v>
      </c>
      <c r="O1141" t="s">
        <v>1844</v>
      </c>
      <c r="AB1141" s="12" t="str">
        <f>+LISTAS[[#This Row],[Codigo]]&amp;LISTAS[[#This Row],[Fabrica]]</f>
        <v>4041GUSTAVO</v>
      </c>
      <c r="AC1141" s="13" t="str">
        <f>+LISTAS[[#This Row],[Codigo]]</f>
        <v>4041</v>
      </c>
      <c r="AD1141" s="13" t="str">
        <f>+LISTAS[[#This Row],[ID]]</f>
        <v>CONEXIÓN DE CHAPA40</v>
      </c>
      <c r="AH1141" s="36"/>
      <c r="AI1141" s="37">
        <f>+LISTAS[[#This Row],[Precio]]+(LISTAS[[#This Row],[Precio]]*AH1141)</f>
        <v>6500</v>
      </c>
      <c r="AJ1141" s="38">
        <f t="shared" si="17"/>
        <v>3250</v>
      </c>
      <c r="AL1141" s="35">
        <f>+AJ1141/LISTAS[[#This Row],[COSTO]]-1</f>
        <v>11.103223740194061</v>
      </c>
      <c r="AM1141" t="str">
        <f>+LISTAS[[#This Row],[ID]]</f>
        <v>CONEXIÓN DE CHAPA40</v>
      </c>
      <c r="AO1141" s="43"/>
      <c r="AP1141" s="39">
        <f>LISTAS[[#This Row],[COSTO]]+(LISTAS[[#This Row],[COSTO]]*AO1141)</f>
        <v>268.52350000000001</v>
      </c>
      <c r="AQ1141" s="44">
        <f>IF(AO1141="",0,AP1141/LISTAS[[#This Row],[VENTA NETA]]-1)</f>
        <v>0</v>
      </c>
      <c r="AS1141" s="39">
        <v>268.52350000000001</v>
      </c>
      <c r="AT1141" s="48">
        <f>+LISTAS[[#This Row],[COSTO]]/AS1141-1</f>
        <v>0</v>
      </c>
      <c r="BA1141" t="s">
        <v>1784</v>
      </c>
      <c r="BB1141" s="36"/>
    </row>
    <row r="1142" spans="1:54" x14ac:dyDescent="0.35">
      <c r="A1142" s="7" t="s">
        <v>1846</v>
      </c>
      <c r="B1142" t="s">
        <v>1784</v>
      </c>
      <c r="C1142">
        <v>41</v>
      </c>
      <c r="D1142" t="s">
        <v>1847</v>
      </c>
      <c r="E1142" s="2">
        <v>7300</v>
      </c>
      <c r="F1142" s="7" t="str">
        <f>+_xlfn.XLOOKUP(LISTAS[[#This Row],[ID]],_01_CODIGOS_Y_COSTOS_xlsm[Producto y N°],_01_CODIGOS_Y_COSTOS_xlsm[FABRICA],"",0,1)</f>
        <v>GUSTAVO</v>
      </c>
      <c r="G1142" s="26">
        <f>LISTAS[[#This Row],[Precio]]*(1-0.46)</f>
        <v>3942.0000000000005</v>
      </c>
      <c r="H1142" s="1">
        <f>+_xlfn.XLOOKUP(LISTAS[[#This Row],[ID]],_01_CODIGOS_Y_COSTOS_xlsm[Producto y N°],_01_CODIGOS_Y_COSTOS_xlsm[COSTO],0,0,1)</f>
        <v>279.45549999999997</v>
      </c>
      <c r="I1142" s="27">
        <f>+IFERROR(LISTAS[[#This Row],[VENTA NETA]]/LISTAS[[#This Row],[COSTO]]-1,0)</f>
        <v>13.106002565703665</v>
      </c>
      <c r="J1142" s="50" t="str">
        <f>IFERROR(VLOOKUP(LISTAS[[#This Row],[ID]],_01_CODIGOS_Y_COSTOS_xlsm[[Producto y N°]:[CODIGO]],2,0),"")</f>
        <v>4009</v>
      </c>
      <c r="O1142" t="s">
        <v>1846</v>
      </c>
      <c r="AB1142" s="12" t="str">
        <f>+LISTAS[[#This Row],[Codigo]]&amp;LISTAS[[#This Row],[Fabrica]]</f>
        <v>4009GUSTAVO</v>
      </c>
      <c r="AC1142" s="13" t="str">
        <f>+LISTAS[[#This Row],[Codigo]]</f>
        <v>4009</v>
      </c>
      <c r="AD1142" s="13" t="str">
        <f>+LISTAS[[#This Row],[ID]]</f>
        <v>CONEXIÓN DE CHAPA41</v>
      </c>
      <c r="AH1142" s="36"/>
      <c r="AI1142" s="37">
        <f>+LISTAS[[#This Row],[Precio]]+(LISTAS[[#This Row],[Precio]]*AH1142)</f>
        <v>7300</v>
      </c>
      <c r="AJ1142" s="38">
        <f t="shared" si="17"/>
        <v>3650</v>
      </c>
      <c r="AL1142" s="35">
        <f>+AJ1142/LISTAS[[#This Row],[COSTO]]-1</f>
        <v>12.061113486762652</v>
      </c>
      <c r="AM1142" t="str">
        <f>+LISTAS[[#This Row],[ID]]</f>
        <v>CONEXIÓN DE CHAPA41</v>
      </c>
      <c r="AO1142" s="43"/>
      <c r="AP1142" s="39">
        <f>LISTAS[[#This Row],[COSTO]]+(LISTAS[[#This Row],[COSTO]]*AO1142)</f>
        <v>279.45549999999997</v>
      </c>
      <c r="AQ1142" s="44">
        <f>IF(AO1142="",0,AP1142/LISTAS[[#This Row],[VENTA NETA]]-1)</f>
        <v>0</v>
      </c>
      <c r="AS1142" s="39">
        <v>279.45549999999997</v>
      </c>
      <c r="AT1142" s="48">
        <f>+LISTAS[[#This Row],[COSTO]]/AS1142-1</f>
        <v>0</v>
      </c>
      <c r="BA1142" t="s">
        <v>1784</v>
      </c>
      <c r="BB1142" s="36"/>
    </row>
    <row r="1143" spans="1:54" x14ac:dyDescent="0.35">
      <c r="A1143" s="7" t="s">
        <v>1848</v>
      </c>
      <c r="B1143" t="s">
        <v>1784</v>
      </c>
      <c r="C1143">
        <v>42</v>
      </c>
      <c r="D1143" t="s">
        <v>1849</v>
      </c>
      <c r="E1143" s="2">
        <v>7300</v>
      </c>
      <c r="F1143" s="7" t="str">
        <f>+_xlfn.XLOOKUP(LISTAS[[#This Row],[ID]],_01_CODIGOS_Y_COSTOS_xlsm[Producto y N°],_01_CODIGOS_Y_COSTOS_xlsm[FABRICA],"",0,1)</f>
        <v>GUSTAVO</v>
      </c>
      <c r="G1143" s="26">
        <f>LISTAS[[#This Row],[Precio]]*(1-0.46)</f>
        <v>3942.0000000000005</v>
      </c>
      <c r="H1143" s="1">
        <f>+_xlfn.XLOOKUP(LISTAS[[#This Row],[ID]],_01_CODIGOS_Y_COSTOS_xlsm[Producto y N°],_01_CODIGOS_Y_COSTOS_xlsm[COSTO],0,0,1)</f>
        <v>302.74349999999998</v>
      </c>
      <c r="I1143" s="27">
        <f>+IFERROR(LISTAS[[#This Row],[VENTA NETA]]/LISTAS[[#This Row],[COSTO]]-1,0)</f>
        <v>12.020923653191565</v>
      </c>
      <c r="J1143" s="50" t="str">
        <f>IFERROR(VLOOKUP(LISTAS[[#This Row],[ID]],_01_CODIGOS_Y_COSTOS_xlsm[[Producto y N°]:[CODIGO]],2,0),"")</f>
        <v>4012</v>
      </c>
      <c r="O1143" t="s">
        <v>1848</v>
      </c>
      <c r="AB1143" s="12" t="str">
        <f>+LISTAS[[#This Row],[Codigo]]&amp;LISTAS[[#This Row],[Fabrica]]</f>
        <v>4012GUSTAVO</v>
      </c>
      <c r="AC1143" s="13" t="str">
        <f>+LISTAS[[#This Row],[Codigo]]</f>
        <v>4012</v>
      </c>
      <c r="AD1143" s="13" t="str">
        <f>+LISTAS[[#This Row],[ID]]</f>
        <v>CONEXIÓN DE CHAPA42</v>
      </c>
      <c r="AH1143" s="36"/>
      <c r="AI1143" s="37">
        <f>+LISTAS[[#This Row],[Precio]]+(LISTAS[[#This Row],[Precio]]*AH1143)</f>
        <v>7300</v>
      </c>
      <c r="AJ1143" s="38">
        <f t="shared" si="17"/>
        <v>3650</v>
      </c>
      <c r="AL1143" s="35">
        <f>+AJ1143/LISTAS[[#This Row],[COSTO]]-1</f>
        <v>11.056410789992189</v>
      </c>
      <c r="AM1143" t="str">
        <f>+LISTAS[[#This Row],[ID]]</f>
        <v>CONEXIÓN DE CHAPA42</v>
      </c>
      <c r="AO1143" s="43"/>
      <c r="AP1143" s="39">
        <f>LISTAS[[#This Row],[COSTO]]+(LISTAS[[#This Row],[COSTO]]*AO1143)</f>
        <v>302.74349999999998</v>
      </c>
      <c r="AQ1143" s="44">
        <f>IF(AO1143="",0,AP1143/LISTAS[[#This Row],[VENTA NETA]]-1)</f>
        <v>0</v>
      </c>
      <c r="AS1143" s="39">
        <v>302.74349999999998</v>
      </c>
      <c r="AT1143" s="48">
        <f>+LISTAS[[#This Row],[COSTO]]/AS1143-1</f>
        <v>0</v>
      </c>
      <c r="BA1143" t="s">
        <v>1784</v>
      </c>
      <c r="BB1143" s="36"/>
    </row>
    <row r="1144" spans="1:54" x14ac:dyDescent="0.35">
      <c r="A1144" s="7" t="s">
        <v>1850</v>
      </c>
      <c r="B1144" t="s">
        <v>1784</v>
      </c>
      <c r="C1144">
        <v>43</v>
      </c>
      <c r="D1144" t="s">
        <v>1851</v>
      </c>
      <c r="E1144" s="2">
        <v>7500</v>
      </c>
      <c r="F1144" s="7" t="str">
        <f>+_xlfn.XLOOKUP(LISTAS[[#This Row],[ID]],_01_CODIGOS_Y_COSTOS_xlsm[Producto y N°],_01_CODIGOS_Y_COSTOS_xlsm[FABRICA],"",0,1)</f>
        <v>GUSTAVO</v>
      </c>
      <c r="G1144" s="26">
        <f>LISTAS[[#This Row],[Precio]]*(1-0.46)</f>
        <v>4050.0000000000005</v>
      </c>
      <c r="H1144" s="1">
        <f>+_xlfn.XLOOKUP(LISTAS[[#This Row],[ID]],_01_CODIGOS_Y_COSTOS_xlsm[Producto y N°],_01_CODIGOS_Y_COSTOS_xlsm[COSTO],0,0,1)</f>
        <v>372.60739999999998</v>
      </c>
      <c r="I1144" s="27">
        <f>+IFERROR(LISTAS[[#This Row],[VENTA NETA]]/LISTAS[[#This Row],[COSTO]]-1,0)</f>
        <v>9.8693493473291216</v>
      </c>
      <c r="J1144" s="50" t="str">
        <f>IFERROR(VLOOKUP(LISTAS[[#This Row],[ID]],_01_CODIGOS_Y_COSTOS_xlsm[[Producto y N°]:[CODIGO]],2,0),"")</f>
        <v>4334</v>
      </c>
      <c r="O1144" t="s">
        <v>1850</v>
      </c>
      <c r="AB1144" s="12" t="str">
        <f>+LISTAS[[#This Row],[Codigo]]&amp;LISTAS[[#This Row],[Fabrica]]</f>
        <v>4334GUSTAVO</v>
      </c>
      <c r="AC1144" s="13" t="str">
        <f>+LISTAS[[#This Row],[Codigo]]</f>
        <v>4334</v>
      </c>
      <c r="AD1144" s="13" t="str">
        <f>+LISTAS[[#This Row],[ID]]</f>
        <v>CONEXIÓN DE CHAPA43</v>
      </c>
      <c r="AH1144" s="36"/>
      <c r="AI1144" s="37">
        <f>+LISTAS[[#This Row],[Precio]]+(LISTAS[[#This Row],[Precio]]*AH1144)</f>
        <v>7500</v>
      </c>
      <c r="AJ1144" s="38">
        <f t="shared" si="17"/>
        <v>3750</v>
      </c>
      <c r="AL1144" s="35">
        <f>+AJ1144/LISTAS[[#This Row],[COSTO]]-1</f>
        <v>9.0642123586380734</v>
      </c>
      <c r="AM1144" t="str">
        <f>+LISTAS[[#This Row],[ID]]</f>
        <v>CONEXIÓN DE CHAPA43</v>
      </c>
      <c r="AO1144" s="43"/>
      <c r="AP1144" s="39">
        <f>LISTAS[[#This Row],[COSTO]]+(LISTAS[[#This Row],[COSTO]]*AO1144)</f>
        <v>372.60739999999998</v>
      </c>
      <c r="AQ1144" s="44">
        <f>IF(AO1144="",0,AP1144/LISTAS[[#This Row],[VENTA NETA]]-1)</f>
        <v>0</v>
      </c>
      <c r="AS1144" s="39">
        <v>372.60739999999998</v>
      </c>
      <c r="AT1144" s="48">
        <f>+LISTAS[[#This Row],[COSTO]]/AS1144-1</f>
        <v>0</v>
      </c>
      <c r="BA1144" t="s">
        <v>1784</v>
      </c>
      <c r="BB1144" s="36"/>
    </row>
    <row r="1145" spans="1:54" x14ac:dyDescent="0.35">
      <c r="A1145" s="7" t="s">
        <v>1852</v>
      </c>
      <c r="B1145" t="s">
        <v>1784</v>
      </c>
      <c r="C1145">
        <v>44</v>
      </c>
      <c r="D1145" t="s">
        <v>1853</v>
      </c>
      <c r="E1145" s="2">
        <v>7700</v>
      </c>
      <c r="F1145" s="7" t="str">
        <f>+_xlfn.XLOOKUP(LISTAS[[#This Row],[ID]],_01_CODIGOS_Y_COSTOS_xlsm[Producto y N°],_01_CODIGOS_Y_COSTOS_xlsm[FABRICA],"",0,1)</f>
        <v>GUSTAVO</v>
      </c>
      <c r="G1145" s="26">
        <f>LISTAS[[#This Row],[Precio]]*(1-0.46)</f>
        <v>4158</v>
      </c>
      <c r="H1145" s="1">
        <f>+_xlfn.XLOOKUP(LISTAS[[#This Row],[ID]],_01_CODIGOS_Y_COSTOS_xlsm[Producto y N°],_01_CODIGOS_Y_COSTOS_xlsm[COSTO],0,0,1)</f>
        <v>372.60739999999998</v>
      </c>
      <c r="I1145" s="27">
        <f>+IFERROR(LISTAS[[#This Row],[VENTA NETA]]/LISTAS[[#This Row],[COSTO]]-1,0)</f>
        <v>10.159198663257897</v>
      </c>
      <c r="J1145" s="50" t="str">
        <f>IFERROR(VLOOKUP(LISTAS[[#This Row],[ID]],_01_CODIGOS_Y_COSTOS_xlsm[[Producto y N°]:[CODIGO]],2,0),"")</f>
        <v>4045</v>
      </c>
      <c r="O1145" t="s">
        <v>1852</v>
      </c>
      <c r="AB1145" s="12" t="str">
        <f>+LISTAS[[#This Row],[Codigo]]&amp;LISTAS[[#This Row],[Fabrica]]</f>
        <v>4045GUSTAVO</v>
      </c>
      <c r="AC1145" s="13" t="str">
        <f>+LISTAS[[#This Row],[Codigo]]</f>
        <v>4045</v>
      </c>
      <c r="AD1145" s="13" t="str">
        <f>+LISTAS[[#This Row],[ID]]</f>
        <v>CONEXIÓN DE CHAPA44</v>
      </c>
      <c r="AH1145" s="36"/>
      <c r="AI1145" s="37">
        <f>+LISTAS[[#This Row],[Precio]]+(LISTAS[[#This Row],[Precio]]*AH1145)</f>
        <v>7700</v>
      </c>
      <c r="AJ1145" s="38">
        <f t="shared" si="17"/>
        <v>3850</v>
      </c>
      <c r="AL1145" s="35">
        <f>+AJ1145/LISTAS[[#This Row],[COSTO]]-1</f>
        <v>9.3325913548684216</v>
      </c>
      <c r="AM1145" t="str">
        <f>+LISTAS[[#This Row],[ID]]</f>
        <v>CONEXIÓN DE CHAPA44</v>
      </c>
      <c r="AO1145" s="43"/>
      <c r="AP1145" s="39">
        <f>LISTAS[[#This Row],[COSTO]]+(LISTAS[[#This Row],[COSTO]]*AO1145)</f>
        <v>372.60739999999998</v>
      </c>
      <c r="AQ1145" s="44">
        <f>IF(AO1145="",0,AP1145/LISTAS[[#This Row],[VENTA NETA]]-1)</f>
        <v>0</v>
      </c>
      <c r="AS1145" s="39">
        <v>372.60739999999998</v>
      </c>
      <c r="AT1145" s="48">
        <f>+LISTAS[[#This Row],[COSTO]]/AS1145-1</f>
        <v>0</v>
      </c>
      <c r="BA1145" t="s">
        <v>1784</v>
      </c>
      <c r="BB1145" s="36"/>
    </row>
    <row r="1146" spans="1:54" x14ac:dyDescent="0.35">
      <c r="A1146" s="7" t="s">
        <v>1854</v>
      </c>
      <c r="B1146" t="s">
        <v>1784</v>
      </c>
      <c r="C1146">
        <v>45</v>
      </c>
      <c r="D1146" t="s">
        <v>1855</v>
      </c>
      <c r="E1146" s="2">
        <v>7700</v>
      </c>
      <c r="F1146" s="7" t="str">
        <f>+_xlfn.XLOOKUP(LISTAS[[#This Row],[ID]],_01_CODIGOS_Y_COSTOS_xlsm[Producto y N°],_01_CODIGOS_Y_COSTOS_xlsm[FABRICA],"",0,1)</f>
        <v>GUSTAVO</v>
      </c>
      <c r="G1146" s="26">
        <f>LISTAS[[#This Row],[Precio]]*(1-0.46)</f>
        <v>4158</v>
      </c>
      <c r="H1146" s="1">
        <f>+_xlfn.XLOOKUP(LISTAS[[#This Row],[ID]],_01_CODIGOS_Y_COSTOS_xlsm[Producto y N°],_01_CODIGOS_Y_COSTOS_xlsm[COSTO],0,0,1)</f>
        <v>438.5899</v>
      </c>
      <c r="I1146" s="27">
        <f>+IFERROR(LISTAS[[#This Row],[VENTA NETA]]/LISTAS[[#This Row],[COSTO]]-1,0)</f>
        <v>8.4803824711877773</v>
      </c>
      <c r="J1146" s="50" t="str">
        <f>IFERROR(VLOOKUP(LISTAS[[#This Row],[ID]],_01_CODIGOS_Y_COSTOS_xlsm[[Producto y N°]:[CODIGO]],2,0),"")</f>
        <v>4343</v>
      </c>
      <c r="O1146" t="s">
        <v>1854</v>
      </c>
      <c r="AB1146" s="12" t="str">
        <f>+LISTAS[[#This Row],[Codigo]]&amp;LISTAS[[#This Row],[Fabrica]]</f>
        <v>4343GUSTAVO</v>
      </c>
      <c r="AC1146" s="13" t="str">
        <f>+LISTAS[[#This Row],[Codigo]]</f>
        <v>4343</v>
      </c>
      <c r="AD1146" s="13" t="str">
        <f>+LISTAS[[#This Row],[ID]]</f>
        <v>CONEXIÓN DE CHAPA45</v>
      </c>
      <c r="AH1146" s="36"/>
      <c r="AI1146" s="37">
        <f>+LISTAS[[#This Row],[Precio]]+(LISTAS[[#This Row],[Precio]]*AH1146)</f>
        <v>7700</v>
      </c>
      <c r="AJ1146" s="38">
        <f t="shared" si="17"/>
        <v>3850</v>
      </c>
      <c r="AL1146" s="35">
        <f>+AJ1146/LISTAS[[#This Row],[COSTO]]-1</f>
        <v>7.7781319177664603</v>
      </c>
      <c r="AM1146" t="str">
        <f>+LISTAS[[#This Row],[ID]]</f>
        <v>CONEXIÓN DE CHAPA45</v>
      </c>
      <c r="AO1146" s="43"/>
      <c r="AP1146" s="39">
        <f>LISTAS[[#This Row],[COSTO]]+(LISTAS[[#This Row],[COSTO]]*AO1146)</f>
        <v>438.5899</v>
      </c>
      <c r="AQ1146" s="44">
        <f>IF(AO1146="",0,AP1146/LISTAS[[#This Row],[VENTA NETA]]-1)</f>
        <v>0</v>
      </c>
      <c r="AS1146" s="39">
        <v>438.5899</v>
      </c>
      <c r="AT1146" s="48">
        <f>+LISTAS[[#This Row],[COSTO]]/AS1146-1</f>
        <v>0</v>
      </c>
      <c r="BA1146" t="s">
        <v>1784</v>
      </c>
      <c r="BB1146" s="36"/>
    </row>
    <row r="1147" spans="1:54" x14ac:dyDescent="0.35">
      <c r="A1147" s="7" t="s">
        <v>1856</v>
      </c>
      <c r="B1147" t="s">
        <v>1784</v>
      </c>
      <c r="C1147">
        <v>46</v>
      </c>
      <c r="D1147" t="s">
        <v>1857</v>
      </c>
      <c r="E1147" s="2">
        <v>8900</v>
      </c>
      <c r="F1147" s="7" t="str">
        <f>+_xlfn.XLOOKUP(LISTAS[[#This Row],[ID]],_01_CODIGOS_Y_COSTOS_xlsm[Producto y N°],_01_CODIGOS_Y_COSTOS_xlsm[FABRICA],"",0,1)</f>
        <v>GUSTAVO</v>
      </c>
      <c r="G1147" s="26">
        <f>LISTAS[[#This Row],[Precio]]*(1-0.46)</f>
        <v>4806</v>
      </c>
      <c r="H1147" s="1">
        <f>+_xlfn.XLOOKUP(LISTAS[[#This Row],[ID]],_01_CODIGOS_Y_COSTOS_xlsm[Producto y N°],_01_CODIGOS_Y_COSTOS_xlsm[COSTO],0,0,1)</f>
        <v>395.89530000000002</v>
      </c>
      <c r="I1147" s="27">
        <f>+IFERROR(LISTAS[[#This Row],[VENTA NETA]]/LISTAS[[#This Row],[COSTO]]-1,0)</f>
        <v>11.139573265961985</v>
      </c>
      <c r="J1147" s="50" t="str">
        <f>IFERROR(VLOOKUP(LISTAS[[#This Row],[ID]],_01_CODIGOS_Y_COSTOS_xlsm[[Producto y N°]:[CODIGO]],2,0),"")</f>
        <v>4044</v>
      </c>
      <c r="O1147" t="s">
        <v>1856</v>
      </c>
      <c r="AB1147" s="12" t="str">
        <f>+LISTAS[[#This Row],[Codigo]]&amp;LISTAS[[#This Row],[Fabrica]]</f>
        <v>4044GUSTAVO</v>
      </c>
      <c r="AC1147" s="13" t="str">
        <f>+LISTAS[[#This Row],[Codigo]]</f>
        <v>4044</v>
      </c>
      <c r="AD1147" s="13" t="str">
        <f>+LISTAS[[#This Row],[ID]]</f>
        <v>CONEXIÓN DE CHAPA46</v>
      </c>
      <c r="AH1147" s="36"/>
      <c r="AI1147" s="37">
        <f>+LISTAS[[#This Row],[Precio]]+(LISTAS[[#This Row],[Precio]]*AH1147)</f>
        <v>8900</v>
      </c>
      <c r="AJ1147" s="38">
        <f t="shared" si="17"/>
        <v>4450</v>
      </c>
      <c r="AL1147" s="35">
        <f>+AJ1147/LISTAS[[#This Row],[COSTO]]-1</f>
        <v>10.240345616631467</v>
      </c>
      <c r="AM1147" t="str">
        <f>+LISTAS[[#This Row],[ID]]</f>
        <v>CONEXIÓN DE CHAPA46</v>
      </c>
      <c r="AO1147" s="43"/>
      <c r="AP1147" s="39">
        <f>LISTAS[[#This Row],[COSTO]]+(LISTAS[[#This Row],[COSTO]]*AO1147)</f>
        <v>395.89530000000002</v>
      </c>
      <c r="AQ1147" s="44">
        <f>IF(AO1147="",0,AP1147/LISTAS[[#This Row],[VENTA NETA]]-1)</f>
        <v>0</v>
      </c>
      <c r="AS1147" s="39">
        <v>395.89530000000002</v>
      </c>
      <c r="AT1147" s="48">
        <f>+LISTAS[[#This Row],[COSTO]]/AS1147-1</f>
        <v>0</v>
      </c>
      <c r="BA1147" t="s">
        <v>1784</v>
      </c>
      <c r="BB1147" s="36"/>
    </row>
    <row r="1148" spans="1:54" x14ac:dyDescent="0.35">
      <c r="A1148" s="7" t="s">
        <v>1858</v>
      </c>
      <c r="B1148" t="s">
        <v>1784</v>
      </c>
      <c r="C1148">
        <v>47</v>
      </c>
      <c r="D1148" t="s">
        <v>1859</v>
      </c>
      <c r="E1148" s="2">
        <v>8900</v>
      </c>
      <c r="F1148" s="7" t="str">
        <f>+_xlfn.XLOOKUP(LISTAS[[#This Row],[ID]],_01_CODIGOS_Y_COSTOS_xlsm[Producto y N°],_01_CODIGOS_Y_COSTOS_xlsm[FABRICA],"",0,1)</f>
        <v>GUSTAVO</v>
      </c>
      <c r="G1148" s="26">
        <f>LISTAS[[#This Row],[Precio]]*(1-0.46)</f>
        <v>4806</v>
      </c>
      <c r="H1148" s="1">
        <f>+_xlfn.XLOOKUP(LISTAS[[#This Row],[ID]],_01_CODIGOS_Y_COSTOS_xlsm[Producto y N°],_01_CODIGOS_Y_COSTOS_xlsm[COSTO],0,0,1)</f>
        <v>419.18329999999997</v>
      </c>
      <c r="I1148" s="27">
        <f>+IFERROR(LISTAS[[#This Row],[VENTA NETA]]/LISTAS[[#This Row],[COSTO]]-1,0)</f>
        <v>10.465151402739567</v>
      </c>
      <c r="J1148" s="50" t="str">
        <f>IFERROR(VLOOKUP(LISTAS[[#This Row],[ID]],_01_CODIGOS_Y_COSTOS_xlsm[[Producto y N°]:[CODIGO]],2,0),"")</f>
        <v>4016</v>
      </c>
      <c r="O1148" t="s">
        <v>1858</v>
      </c>
      <c r="AB1148" s="12" t="str">
        <f>+LISTAS[[#This Row],[Codigo]]&amp;LISTAS[[#This Row],[Fabrica]]</f>
        <v>4016GUSTAVO</v>
      </c>
      <c r="AC1148" s="13" t="str">
        <f>+LISTAS[[#This Row],[Codigo]]</f>
        <v>4016</v>
      </c>
      <c r="AD1148" s="13" t="str">
        <f>+LISTAS[[#This Row],[ID]]</f>
        <v>CONEXIÓN DE CHAPA47</v>
      </c>
      <c r="AH1148" s="36"/>
      <c r="AI1148" s="37">
        <f>+LISTAS[[#This Row],[Precio]]+(LISTAS[[#This Row],[Precio]]*AH1148)</f>
        <v>8900</v>
      </c>
      <c r="AJ1148" s="38">
        <f t="shared" si="17"/>
        <v>4450</v>
      </c>
      <c r="AL1148" s="35">
        <f>+AJ1148/LISTAS[[#This Row],[COSTO]]-1</f>
        <v>9.6158809284625608</v>
      </c>
      <c r="AM1148" t="str">
        <f>+LISTAS[[#This Row],[ID]]</f>
        <v>CONEXIÓN DE CHAPA47</v>
      </c>
      <c r="AO1148" s="43"/>
      <c r="AP1148" s="39">
        <f>LISTAS[[#This Row],[COSTO]]+(LISTAS[[#This Row],[COSTO]]*AO1148)</f>
        <v>419.18329999999997</v>
      </c>
      <c r="AQ1148" s="44">
        <f>IF(AO1148="",0,AP1148/LISTAS[[#This Row],[VENTA NETA]]-1)</f>
        <v>0</v>
      </c>
      <c r="AS1148" s="39">
        <v>419.18329999999997</v>
      </c>
      <c r="AT1148" s="48">
        <f>+LISTAS[[#This Row],[COSTO]]/AS1148-1</f>
        <v>0</v>
      </c>
      <c r="BA1148" t="s">
        <v>1784</v>
      </c>
      <c r="BB1148" s="36"/>
    </row>
    <row r="1149" spans="1:54" x14ac:dyDescent="0.35">
      <c r="A1149" s="7" t="s">
        <v>1860</v>
      </c>
      <c r="B1149" t="s">
        <v>1784</v>
      </c>
      <c r="C1149">
        <v>48</v>
      </c>
      <c r="D1149" t="s">
        <v>1861</v>
      </c>
      <c r="E1149" s="2">
        <v>9100</v>
      </c>
      <c r="F1149" s="7" t="str">
        <f>+_xlfn.XLOOKUP(LISTAS[[#This Row],[ID]],_01_CODIGOS_Y_COSTOS_xlsm[Producto y N°],_01_CODIGOS_Y_COSTOS_xlsm[FABRICA],"",0,1)</f>
        <v>GUSTAVO</v>
      </c>
      <c r="G1149" s="26">
        <f>LISTAS[[#This Row],[Precio]]*(1-0.46)</f>
        <v>4914</v>
      </c>
      <c r="H1149" s="1">
        <f>+_xlfn.XLOOKUP(LISTAS[[#This Row],[ID]],_01_CODIGOS_Y_COSTOS_xlsm[Producto y N°],_01_CODIGOS_Y_COSTOS_xlsm[COSTO],0,0,1)</f>
        <v>428.49849999999998</v>
      </c>
      <c r="I1149" s="27">
        <f>+IFERROR(LISTAS[[#This Row],[VENTA NETA]]/LISTAS[[#This Row],[COSTO]]-1,0)</f>
        <v>10.467951463073968</v>
      </c>
      <c r="J1149" s="50" t="str">
        <f>IFERROR(VLOOKUP(LISTAS[[#This Row],[ID]],_01_CODIGOS_Y_COSTOS_xlsm[[Producto y N°]:[CODIGO]],2,0),"")</f>
        <v>4017</v>
      </c>
      <c r="O1149" t="s">
        <v>1860</v>
      </c>
      <c r="AB1149" s="12" t="str">
        <f>+LISTAS[[#This Row],[Codigo]]&amp;LISTAS[[#This Row],[Fabrica]]</f>
        <v>4017GUSTAVO</v>
      </c>
      <c r="AC1149" s="13" t="str">
        <f>+LISTAS[[#This Row],[Codigo]]</f>
        <v>4017</v>
      </c>
      <c r="AD1149" s="13" t="str">
        <f>+LISTAS[[#This Row],[ID]]</f>
        <v>CONEXIÓN DE CHAPA48</v>
      </c>
      <c r="AH1149" s="36"/>
      <c r="AI1149" s="37">
        <f>+LISTAS[[#This Row],[Precio]]+(LISTAS[[#This Row],[Precio]]*AH1149)</f>
        <v>9100</v>
      </c>
      <c r="AJ1149" s="38">
        <f t="shared" si="17"/>
        <v>4550</v>
      </c>
      <c r="AL1149" s="35">
        <f>+AJ1149/LISTAS[[#This Row],[COSTO]]-1</f>
        <v>9.6184735769203407</v>
      </c>
      <c r="AM1149" t="str">
        <f>+LISTAS[[#This Row],[ID]]</f>
        <v>CONEXIÓN DE CHAPA48</v>
      </c>
      <c r="AO1149" s="43"/>
      <c r="AP1149" s="39">
        <f>LISTAS[[#This Row],[COSTO]]+(LISTAS[[#This Row],[COSTO]]*AO1149)</f>
        <v>428.49849999999998</v>
      </c>
      <c r="AQ1149" s="44">
        <f>IF(AO1149="",0,AP1149/LISTAS[[#This Row],[VENTA NETA]]-1)</f>
        <v>0</v>
      </c>
      <c r="AS1149" s="39">
        <v>428.49849999999998</v>
      </c>
      <c r="AT1149" s="48">
        <f>+LISTAS[[#This Row],[COSTO]]/AS1149-1</f>
        <v>0</v>
      </c>
      <c r="BA1149" t="s">
        <v>1784</v>
      </c>
      <c r="BB1149" s="36"/>
    </row>
    <row r="1150" spans="1:54" x14ac:dyDescent="0.35">
      <c r="A1150" s="7" t="s">
        <v>1862</v>
      </c>
      <c r="B1150" t="s">
        <v>1784</v>
      </c>
      <c r="C1150">
        <v>49</v>
      </c>
      <c r="D1150" t="s">
        <v>1863</v>
      </c>
      <c r="E1150" s="2">
        <v>9200</v>
      </c>
      <c r="F1150" s="7" t="str">
        <f>+_xlfn.XLOOKUP(LISTAS[[#This Row],[ID]],_01_CODIGOS_Y_COSTOS_xlsm[Producto y N°],_01_CODIGOS_Y_COSTOS_xlsm[FABRICA],"",0,1)</f>
        <v>GUSTAVO</v>
      </c>
      <c r="G1150" s="26">
        <f>LISTAS[[#This Row],[Precio]]*(1-0.46)</f>
        <v>4968</v>
      </c>
      <c r="H1150" s="1">
        <f>+_xlfn.XLOOKUP(LISTAS[[#This Row],[ID]],_01_CODIGOS_Y_COSTOS_xlsm[Producto y N°],_01_CODIGOS_Y_COSTOS_xlsm[COSTO],0,0,1)</f>
        <v>591.90239999999994</v>
      </c>
      <c r="I1150" s="27">
        <f>+IFERROR(LISTAS[[#This Row],[VENTA NETA]]/LISTAS[[#This Row],[COSTO]]-1,0)</f>
        <v>7.393275648147398</v>
      </c>
      <c r="J1150" s="50" t="str">
        <f>IFERROR(VLOOKUP(LISTAS[[#This Row],[ID]],_01_CODIGOS_Y_COSTOS_xlsm[[Producto y N°]:[CODIGO]],2,0),"")</f>
        <v>4353</v>
      </c>
      <c r="O1150" t="s">
        <v>1862</v>
      </c>
      <c r="AB1150" s="12" t="str">
        <f>+LISTAS[[#This Row],[Codigo]]&amp;LISTAS[[#This Row],[Fabrica]]</f>
        <v>4353GUSTAVO</v>
      </c>
      <c r="AC1150" s="13" t="str">
        <f>+LISTAS[[#This Row],[Codigo]]</f>
        <v>4353</v>
      </c>
      <c r="AD1150" s="13" t="str">
        <f>+LISTAS[[#This Row],[ID]]</f>
        <v>CONEXIÓN DE CHAPA49</v>
      </c>
      <c r="AH1150" s="36"/>
      <c r="AI1150" s="37">
        <f>+LISTAS[[#This Row],[Precio]]+(LISTAS[[#This Row],[Precio]]*AH1150)</f>
        <v>9200</v>
      </c>
      <c r="AJ1150" s="38">
        <f t="shared" si="17"/>
        <v>4600</v>
      </c>
      <c r="AL1150" s="35">
        <f>+AJ1150/LISTAS[[#This Row],[COSTO]]-1</f>
        <v>6.7715515260624057</v>
      </c>
      <c r="AM1150" t="str">
        <f>+LISTAS[[#This Row],[ID]]</f>
        <v>CONEXIÓN DE CHAPA49</v>
      </c>
      <c r="AO1150" s="43"/>
      <c r="AP1150" s="39">
        <f>LISTAS[[#This Row],[COSTO]]+(LISTAS[[#This Row],[COSTO]]*AO1150)</f>
        <v>591.90239999999994</v>
      </c>
      <c r="AQ1150" s="44">
        <f>IF(AO1150="",0,AP1150/LISTAS[[#This Row],[VENTA NETA]]-1)</f>
        <v>0</v>
      </c>
      <c r="AS1150" s="39">
        <v>591.90239999999994</v>
      </c>
      <c r="AT1150" s="48">
        <f>+LISTAS[[#This Row],[COSTO]]/AS1150-1</f>
        <v>0</v>
      </c>
      <c r="BA1150" t="s">
        <v>1784</v>
      </c>
      <c r="BB1150" s="36"/>
    </row>
    <row r="1151" spans="1:54" x14ac:dyDescent="0.35">
      <c r="A1151" s="7" t="s">
        <v>1864</v>
      </c>
      <c r="B1151" t="s">
        <v>1784</v>
      </c>
      <c r="C1151">
        <v>50</v>
      </c>
      <c r="D1151" t="s">
        <v>1865</v>
      </c>
      <c r="E1151" s="2">
        <v>4605.24</v>
      </c>
      <c r="F1151" s="7" t="str">
        <f>+_xlfn.XLOOKUP(LISTAS[[#This Row],[ID]],_01_CODIGOS_Y_COSTOS_xlsm[Producto y N°],_01_CODIGOS_Y_COSTOS_xlsm[FABRICA],"",0,1)</f>
        <v>GUSTAVO</v>
      </c>
      <c r="G1151" s="26">
        <f>LISTAS[[#This Row],[Precio]]*(1-0.46)</f>
        <v>2486.8296</v>
      </c>
      <c r="H1151" s="1">
        <f>+_xlfn.XLOOKUP(LISTAS[[#This Row],[ID]],_01_CODIGOS_Y_COSTOS_xlsm[Producto y N°],_01_CODIGOS_Y_COSTOS_xlsm[COSTO],0,0,1)</f>
        <v>466.47120000000001</v>
      </c>
      <c r="I1151" s="27">
        <f>+IFERROR(LISTAS[[#This Row],[VENTA NETA]]/LISTAS[[#This Row],[COSTO]]-1,0)</f>
        <v>4.3311535631781766</v>
      </c>
      <c r="J1151" s="50" t="str">
        <f>IFERROR(VLOOKUP(LISTAS[[#This Row],[ID]],_01_CODIGOS_Y_COSTOS_xlsm[[Producto y N°]:[CODIGO]],2,0),"")</f>
        <v>4020</v>
      </c>
      <c r="O1151" t="s">
        <v>1864</v>
      </c>
      <c r="AB1151" s="12" t="str">
        <f>+LISTAS[[#This Row],[Codigo]]&amp;LISTAS[[#This Row],[Fabrica]]</f>
        <v>4020GUSTAVO</v>
      </c>
      <c r="AC1151" s="13" t="str">
        <f>+LISTAS[[#This Row],[Codigo]]</f>
        <v>4020</v>
      </c>
      <c r="AD1151" s="13" t="str">
        <f>+LISTAS[[#This Row],[ID]]</f>
        <v>CONEXIÓN DE CHAPA50</v>
      </c>
      <c r="AH1151" s="36"/>
      <c r="AI1151" s="37">
        <f>+LISTAS[[#This Row],[Precio]]+(LISTAS[[#This Row],[Precio]]*AH1151)</f>
        <v>4605.24</v>
      </c>
      <c r="AJ1151" s="38">
        <f t="shared" si="17"/>
        <v>2302.62</v>
      </c>
      <c r="AL1151" s="35">
        <f>+AJ1151/LISTAS[[#This Row],[COSTO]]-1</f>
        <v>3.936253299239052</v>
      </c>
      <c r="AM1151" t="str">
        <f>+LISTAS[[#This Row],[ID]]</f>
        <v>CONEXIÓN DE CHAPA50</v>
      </c>
      <c r="AO1151" s="43"/>
      <c r="AP1151" s="39">
        <f>LISTAS[[#This Row],[COSTO]]+(LISTAS[[#This Row],[COSTO]]*AO1151)</f>
        <v>466.47120000000001</v>
      </c>
      <c r="AQ1151" s="44">
        <f>IF(AO1151="",0,AP1151/LISTAS[[#This Row],[VENTA NETA]]-1)</f>
        <v>0</v>
      </c>
      <c r="AS1151" s="39">
        <v>466.47120000000001</v>
      </c>
      <c r="AT1151" s="48">
        <f>+LISTAS[[#This Row],[COSTO]]/AS1151-1</f>
        <v>0</v>
      </c>
      <c r="BA1151" t="s">
        <v>1784</v>
      </c>
      <c r="BB1151" s="36"/>
    </row>
    <row r="1152" spans="1:54" x14ac:dyDescent="0.35">
      <c r="A1152" s="7" t="s">
        <v>1866</v>
      </c>
      <c r="B1152" t="s">
        <v>1784</v>
      </c>
      <c r="C1152">
        <v>51</v>
      </c>
      <c r="D1152" t="s">
        <v>1867</v>
      </c>
      <c r="E1152" s="2">
        <v>4629.6400000000003</v>
      </c>
      <c r="F1152" s="7" t="str">
        <f>+_xlfn.XLOOKUP(LISTAS[[#This Row],[ID]],_01_CODIGOS_Y_COSTOS_xlsm[Producto y N°],_01_CODIGOS_Y_COSTOS_xlsm[FABRICA],"",0,1)</f>
        <v>GUSTAVO</v>
      </c>
      <c r="G1152" s="26">
        <f>LISTAS[[#This Row],[Precio]]*(1-0.46)</f>
        <v>2500.0056000000004</v>
      </c>
      <c r="H1152" s="1">
        <f>+_xlfn.XLOOKUP(LISTAS[[#This Row],[ID]],_01_CODIGOS_Y_COSTOS_xlsm[Producto y N°],_01_CODIGOS_Y_COSTOS_xlsm[COSTO],0,0,1)</f>
        <v>473.59109999999998</v>
      </c>
      <c r="I1152" s="27">
        <f>+IFERROR(LISTAS[[#This Row],[VENTA NETA]]/LISTAS[[#This Row],[COSTO]]-1,0)</f>
        <v>4.278827241474767</v>
      </c>
      <c r="J1152" s="50" t="str">
        <f>IFERROR(VLOOKUP(LISTAS[[#This Row],[ID]],_01_CODIGOS_Y_COSTOS_xlsm[[Producto y N°]:[CODIGO]],2,0),"")</f>
        <v>4019</v>
      </c>
      <c r="O1152" t="s">
        <v>1866</v>
      </c>
      <c r="AB1152" s="12" t="str">
        <f>+LISTAS[[#This Row],[Codigo]]&amp;LISTAS[[#This Row],[Fabrica]]</f>
        <v>4019GUSTAVO</v>
      </c>
      <c r="AC1152" s="13" t="str">
        <f>+LISTAS[[#This Row],[Codigo]]</f>
        <v>4019</v>
      </c>
      <c r="AD1152" s="13" t="str">
        <f>+LISTAS[[#This Row],[ID]]</f>
        <v>CONEXIÓN DE CHAPA51</v>
      </c>
      <c r="AH1152" s="36"/>
      <c r="AI1152" s="37">
        <f>+LISTAS[[#This Row],[Precio]]+(LISTAS[[#This Row],[Precio]]*AH1152)</f>
        <v>4629.6400000000003</v>
      </c>
      <c r="AJ1152" s="38">
        <f t="shared" si="17"/>
        <v>2314.8200000000002</v>
      </c>
      <c r="AL1152" s="35">
        <f>+AJ1152/LISTAS[[#This Row],[COSTO]]-1</f>
        <v>3.8878030013655245</v>
      </c>
      <c r="AM1152" t="str">
        <f>+LISTAS[[#This Row],[ID]]</f>
        <v>CONEXIÓN DE CHAPA51</v>
      </c>
      <c r="AO1152" s="43"/>
      <c r="AP1152" s="39">
        <f>LISTAS[[#This Row],[COSTO]]+(LISTAS[[#This Row],[COSTO]]*AO1152)</f>
        <v>473.59109999999998</v>
      </c>
      <c r="AQ1152" s="44">
        <f>IF(AO1152="",0,AP1152/LISTAS[[#This Row],[VENTA NETA]]-1)</f>
        <v>0</v>
      </c>
      <c r="AS1152" s="39">
        <v>473.59109999999998</v>
      </c>
      <c r="AT1152" s="48">
        <f>+LISTAS[[#This Row],[COSTO]]/AS1152-1</f>
        <v>0</v>
      </c>
      <c r="BA1152" t="s">
        <v>1784</v>
      </c>
      <c r="BB1152" s="36"/>
    </row>
    <row r="1153" spans="1:54" x14ac:dyDescent="0.35">
      <c r="A1153" s="7" t="s">
        <v>1868</v>
      </c>
      <c r="B1153" t="s">
        <v>1784</v>
      </c>
      <c r="C1153">
        <v>52</v>
      </c>
      <c r="D1153" t="s">
        <v>1869</v>
      </c>
      <c r="E1153" s="2">
        <v>4726.5200000000004</v>
      </c>
      <c r="F1153" s="7" t="str">
        <f>+_xlfn.XLOOKUP(LISTAS[[#This Row],[ID]],_01_CODIGOS_Y_COSTOS_xlsm[Producto y N°],_01_CODIGOS_Y_COSTOS_xlsm[FABRICA],"",0,1)</f>
        <v>GUSTAVO</v>
      </c>
      <c r="G1153" s="26">
        <f>LISTAS[[#This Row],[Precio]]*(1-0.46)</f>
        <v>2552.3208000000004</v>
      </c>
      <c r="H1153" s="1">
        <f>+_xlfn.XLOOKUP(LISTAS[[#This Row],[ID]],_01_CODIGOS_Y_COSTOS_xlsm[Producto y N°],_01_CODIGOS_Y_COSTOS_xlsm[COSTO],0,0,1)</f>
        <v>492.55110000000002</v>
      </c>
      <c r="I1153" s="27">
        <f>+IFERROR(LISTAS[[#This Row],[VENTA NETA]]/LISTAS[[#This Row],[COSTO]]-1,0)</f>
        <v>4.1818396101440038</v>
      </c>
      <c r="J1153" s="50" t="str">
        <f>IFERROR(VLOOKUP(LISTAS[[#This Row],[ID]],_01_CODIGOS_Y_COSTOS_xlsm[[Producto y N°]:[CODIGO]],2,0),"")</f>
        <v>4023</v>
      </c>
      <c r="O1153" t="s">
        <v>1868</v>
      </c>
      <c r="AB1153" s="12" t="str">
        <f>+LISTAS[[#This Row],[Codigo]]&amp;LISTAS[[#This Row],[Fabrica]]</f>
        <v>4023GUSTAVO</v>
      </c>
      <c r="AC1153" s="13" t="str">
        <f>+LISTAS[[#This Row],[Codigo]]</f>
        <v>4023</v>
      </c>
      <c r="AD1153" s="13" t="str">
        <f>+LISTAS[[#This Row],[ID]]</f>
        <v>CONEXIÓN DE CHAPA52</v>
      </c>
      <c r="AH1153" s="36"/>
      <c r="AI1153" s="37">
        <f>+LISTAS[[#This Row],[Precio]]+(LISTAS[[#This Row],[Precio]]*AH1153)</f>
        <v>4726.5200000000004</v>
      </c>
      <c r="AJ1153" s="38">
        <f t="shared" si="17"/>
        <v>2363.2600000000002</v>
      </c>
      <c r="AL1153" s="35">
        <f>+AJ1153/LISTAS[[#This Row],[COSTO]]-1</f>
        <v>3.7979996390222253</v>
      </c>
      <c r="AM1153" t="str">
        <f>+LISTAS[[#This Row],[ID]]</f>
        <v>CONEXIÓN DE CHAPA52</v>
      </c>
      <c r="AO1153" s="43"/>
      <c r="AP1153" s="39">
        <f>LISTAS[[#This Row],[COSTO]]+(LISTAS[[#This Row],[COSTO]]*AO1153)</f>
        <v>492.55110000000002</v>
      </c>
      <c r="AQ1153" s="44">
        <f>IF(AO1153="",0,AP1153/LISTAS[[#This Row],[VENTA NETA]]-1)</f>
        <v>0</v>
      </c>
      <c r="AS1153" s="39">
        <v>492.55110000000002</v>
      </c>
      <c r="AT1153" s="48">
        <f>+LISTAS[[#This Row],[COSTO]]/AS1153-1</f>
        <v>0</v>
      </c>
      <c r="BA1153" t="s">
        <v>1784</v>
      </c>
      <c r="BB1153" s="36"/>
    </row>
    <row r="1154" spans="1:54" x14ac:dyDescent="0.35">
      <c r="A1154" s="7" t="s">
        <v>1870</v>
      </c>
      <c r="B1154" t="s">
        <v>1784</v>
      </c>
      <c r="C1154">
        <v>53</v>
      </c>
      <c r="D1154" t="s">
        <v>1871</v>
      </c>
      <c r="E1154" s="2">
        <v>12000</v>
      </c>
      <c r="F1154" s="7" t="str">
        <f>+_xlfn.XLOOKUP(LISTAS[[#This Row],[ID]],_01_CODIGOS_Y_COSTOS_xlsm[Producto y N°],_01_CODIGOS_Y_COSTOS_xlsm[FABRICA],"",0,1)</f>
        <v>GUSTAVO</v>
      </c>
      <c r="G1154" s="26">
        <f>LISTAS[[#This Row],[Precio]]*(1-0.46)</f>
        <v>6480</v>
      </c>
      <c r="H1154" s="1">
        <f>+_xlfn.XLOOKUP(LISTAS[[#This Row],[ID]],_01_CODIGOS_Y_COSTOS_xlsm[Producto y N°],_01_CODIGOS_Y_COSTOS_xlsm[COSTO],0,0,1)</f>
        <v>1948.7538999999999</v>
      </c>
      <c r="I1154" s="27">
        <f>+IFERROR(LISTAS[[#This Row],[VENTA NETA]]/LISTAS[[#This Row],[COSTO]]-1,0)</f>
        <v>2.3252018122965654</v>
      </c>
      <c r="J1154" s="50" t="str">
        <f>IFERROR(VLOOKUP(LISTAS[[#This Row],[ID]],_01_CODIGOS_Y_COSTOS_xlsm[[Producto y N°]:[CODIGO]],2,0),"")</f>
        <v>4309</v>
      </c>
      <c r="O1154" t="s">
        <v>1870</v>
      </c>
      <c r="AB1154" s="12" t="str">
        <f>+LISTAS[[#This Row],[Codigo]]&amp;LISTAS[[#This Row],[Fabrica]]</f>
        <v>4309GUSTAVO</v>
      </c>
      <c r="AC1154" s="13" t="str">
        <f>+LISTAS[[#This Row],[Codigo]]</f>
        <v>4309</v>
      </c>
      <c r="AD1154" s="13" t="str">
        <f>+LISTAS[[#This Row],[ID]]</f>
        <v>CONEXIÓN DE CHAPA53</v>
      </c>
      <c r="AH1154" s="36"/>
      <c r="AI1154" s="37">
        <f>+LISTAS[[#This Row],[Precio]]+(LISTAS[[#This Row],[Precio]]*AH1154)</f>
        <v>12000</v>
      </c>
      <c r="AJ1154" s="38">
        <f t="shared" ref="AJ1154:AJ1217" si="18">+((100-50)*0.01)*AI1154</f>
        <v>6000</v>
      </c>
      <c r="AL1154" s="35">
        <f>+AJ1154/LISTAS[[#This Row],[COSTO]]-1</f>
        <v>2.0788905669412645</v>
      </c>
      <c r="AM1154" t="str">
        <f>+LISTAS[[#This Row],[ID]]</f>
        <v>CONEXIÓN DE CHAPA53</v>
      </c>
      <c r="AO1154" s="43"/>
      <c r="AP1154" s="39">
        <f>LISTAS[[#This Row],[COSTO]]+(LISTAS[[#This Row],[COSTO]]*AO1154)</f>
        <v>1948.7538999999999</v>
      </c>
      <c r="AQ1154" s="44">
        <f>IF(AO1154="",0,AP1154/LISTAS[[#This Row],[VENTA NETA]]-1)</f>
        <v>0</v>
      </c>
      <c r="AS1154" s="39">
        <v>1948.7538999999999</v>
      </c>
      <c r="AT1154" s="48">
        <f>+LISTAS[[#This Row],[COSTO]]/AS1154-1</f>
        <v>0</v>
      </c>
      <c r="BA1154" t="s">
        <v>1784</v>
      </c>
      <c r="BB1154" s="36"/>
    </row>
    <row r="1155" spans="1:54" x14ac:dyDescent="0.35">
      <c r="A1155" s="7" t="s">
        <v>1872</v>
      </c>
      <c r="B1155" t="s">
        <v>1784</v>
      </c>
      <c r="C1155">
        <v>54</v>
      </c>
      <c r="D1155" t="s">
        <v>1803</v>
      </c>
      <c r="E1155" s="2">
        <v>12000</v>
      </c>
      <c r="F1155" s="7" t="str">
        <f>+_xlfn.XLOOKUP(LISTAS[[#This Row],[ID]],_01_CODIGOS_Y_COSTOS_xlsm[Producto y N°],_01_CODIGOS_Y_COSTOS_xlsm[FABRICA],"",0,1)</f>
        <v>GUSTAVO</v>
      </c>
      <c r="G1155" s="26">
        <f>LISTAS[[#This Row],[Precio]]*(1-0.46)</f>
        <v>6480</v>
      </c>
      <c r="H1155" s="1">
        <f>+_xlfn.XLOOKUP(LISTAS[[#This Row],[ID]],_01_CODIGOS_Y_COSTOS_xlsm[Producto y N°],_01_CODIGOS_Y_COSTOS_xlsm[COSTO],0,0,1)</f>
        <v>1948.7538999999999</v>
      </c>
      <c r="I1155" s="27">
        <f>+IFERROR(LISTAS[[#This Row],[VENTA NETA]]/LISTAS[[#This Row],[COSTO]]-1,0)</f>
        <v>2.3252018122965654</v>
      </c>
      <c r="J1155" s="50" t="str">
        <f>IFERROR(VLOOKUP(LISTAS[[#This Row],[ID]],_01_CODIGOS_Y_COSTOS_xlsm[[Producto y N°]:[CODIGO]],2,0),"")</f>
        <v>4310</v>
      </c>
      <c r="O1155" t="s">
        <v>1872</v>
      </c>
      <c r="AB1155" s="12" t="str">
        <f>+LISTAS[[#This Row],[Codigo]]&amp;LISTAS[[#This Row],[Fabrica]]</f>
        <v>4310GUSTAVO</v>
      </c>
      <c r="AC1155" s="13" t="str">
        <f>+LISTAS[[#This Row],[Codigo]]</f>
        <v>4310</v>
      </c>
      <c r="AD1155" s="13" t="str">
        <f>+LISTAS[[#This Row],[ID]]</f>
        <v>CONEXIÓN DE CHAPA54</v>
      </c>
      <c r="AH1155" s="36"/>
      <c r="AI1155" s="37">
        <f>+LISTAS[[#This Row],[Precio]]+(LISTAS[[#This Row],[Precio]]*AH1155)</f>
        <v>12000</v>
      </c>
      <c r="AJ1155" s="38">
        <f t="shared" si="18"/>
        <v>6000</v>
      </c>
      <c r="AL1155" s="35">
        <f>+AJ1155/LISTAS[[#This Row],[COSTO]]-1</f>
        <v>2.0788905669412645</v>
      </c>
      <c r="AM1155" t="str">
        <f>+LISTAS[[#This Row],[ID]]</f>
        <v>CONEXIÓN DE CHAPA54</v>
      </c>
      <c r="AO1155" s="43"/>
      <c r="AP1155" s="39">
        <f>LISTAS[[#This Row],[COSTO]]+(LISTAS[[#This Row],[COSTO]]*AO1155)</f>
        <v>1948.7538999999999</v>
      </c>
      <c r="AQ1155" s="44">
        <f>IF(AO1155="",0,AP1155/LISTAS[[#This Row],[VENTA NETA]]-1)</f>
        <v>0</v>
      </c>
      <c r="AS1155" s="39">
        <v>1948.7538999999999</v>
      </c>
      <c r="AT1155" s="48">
        <f>+LISTAS[[#This Row],[COSTO]]/AS1155-1</f>
        <v>0</v>
      </c>
      <c r="BA1155" t="s">
        <v>1784</v>
      </c>
      <c r="BB1155" s="36"/>
    </row>
    <row r="1156" spans="1:54" x14ac:dyDescent="0.35">
      <c r="A1156" s="7" t="s">
        <v>1873</v>
      </c>
      <c r="B1156" t="s">
        <v>1784</v>
      </c>
      <c r="C1156">
        <v>55</v>
      </c>
      <c r="D1156" t="s">
        <v>1805</v>
      </c>
      <c r="E1156" s="2">
        <v>12000</v>
      </c>
      <c r="F1156" s="7" t="str">
        <f>+_xlfn.XLOOKUP(LISTAS[[#This Row],[ID]],_01_CODIGOS_Y_COSTOS_xlsm[Producto y N°],_01_CODIGOS_Y_COSTOS_xlsm[FABRICA],"",0,1)</f>
        <v>GUSTAVO</v>
      </c>
      <c r="G1156" s="26">
        <f>LISTAS[[#This Row],[Precio]]*(1-0.46)</f>
        <v>6480</v>
      </c>
      <c r="H1156" s="1">
        <f>+_xlfn.XLOOKUP(LISTAS[[#This Row],[ID]],_01_CODIGOS_Y_COSTOS_xlsm[Producto y N°],_01_CODIGOS_Y_COSTOS_xlsm[COSTO],0,0,1)</f>
        <v>1948.7538999999999</v>
      </c>
      <c r="I1156" s="27">
        <f>+IFERROR(LISTAS[[#This Row],[VENTA NETA]]/LISTAS[[#This Row],[COSTO]]-1,0)</f>
        <v>2.3252018122965654</v>
      </c>
      <c r="J1156" s="50" t="str">
        <f>IFERROR(VLOOKUP(LISTAS[[#This Row],[ID]],_01_CODIGOS_Y_COSTOS_xlsm[[Producto y N°]:[CODIGO]],2,0),"")</f>
        <v>4311</v>
      </c>
      <c r="O1156" t="s">
        <v>1873</v>
      </c>
      <c r="AB1156" s="12" t="str">
        <f>+LISTAS[[#This Row],[Codigo]]&amp;LISTAS[[#This Row],[Fabrica]]</f>
        <v>4311GUSTAVO</v>
      </c>
      <c r="AC1156" s="13" t="str">
        <f>+LISTAS[[#This Row],[Codigo]]</f>
        <v>4311</v>
      </c>
      <c r="AD1156" s="13" t="str">
        <f>+LISTAS[[#This Row],[ID]]</f>
        <v>CONEXIÓN DE CHAPA55</v>
      </c>
      <c r="AH1156" s="36"/>
      <c r="AI1156" s="37">
        <f>+LISTAS[[#This Row],[Precio]]+(LISTAS[[#This Row],[Precio]]*AH1156)</f>
        <v>12000</v>
      </c>
      <c r="AJ1156" s="38">
        <f t="shared" si="18"/>
        <v>6000</v>
      </c>
      <c r="AL1156" s="35">
        <f>+AJ1156/LISTAS[[#This Row],[COSTO]]-1</f>
        <v>2.0788905669412645</v>
      </c>
      <c r="AM1156" t="str">
        <f>+LISTAS[[#This Row],[ID]]</f>
        <v>CONEXIÓN DE CHAPA55</v>
      </c>
      <c r="AO1156" s="43"/>
      <c r="AP1156" s="39">
        <f>LISTAS[[#This Row],[COSTO]]+(LISTAS[[#This Row],[COSTO]]*AO1156)</f>
        <v>1948.7538999999999</v>
      </c>
      <c r="AQ1156" s="44">
        <f>IF(AO1156="",0,AP1156/LISTAS[[#This Row],[VENTA NETA]]-1)</f>
        <v>0</v>
      </c>
      <c r="AS1156" s="39">
        <v>1948.7538999999999</v>
      </c>
      <c r="AT1156" s="48">
        <f>+LISTAS[[#This Row],[COSTO]]/AS1156-1</f>
        <v>0</v>
      </c>
      <c r="BA1156" t="s">
        <v>1784</v>
      </c>
      <c r="BB1156" s="36"/>
    </row>
    <row r="1157" spans="1:54" x14ac:dyDescent="0.35">
      <c r="A1157" s="7" t="s">
        <v>1874</v>
      </c>
      <c r="B1157" t="s">
        <v>1784</v>
      </c>
      <c r="C1157">
        <v>56</v>
      </c>
      <c r="D1157" t="s">
        <v>1807</v>
      </c>
      <c r="E1157" s="2">
        <v>12000</v>
      </c>
      <c r="F1157" s="7" t="str">
        <f>+_xlfn.XLOOKUP(LISTAS[[#This Row],[ID]],_01_CODIGOS_Y_COSTOS_xlsm[Producto y N°],_01_CODIGOS_Y_COSTOS_xlsm[FABRICA],"",0,1)</f>
        <v>GUSTAVO</v>
      </c>
      <c r="G1157" s="26">
        <f>LISTAS[[#This Row],[Precio]]*(1-0.46)</f>
        <v>6480</v>
      </c>
      <c r="H1157" s="1">
        <f>+_xlfn.XLOOKUP(LISTAS[[#This Row],[ID]],_01_CODIGOS_Y_COSTOS_xlsm[Producto y N°],_01_CODIGOS_Y_COSTOS_xlsm[COSTO],0,0,1)</f>
        <v>1948.7538999999999</v>
      </c>
      <c r="I1157" s="27">
        <f>+IFERROR(LISTAS[[#This Row],[VENTA NETA]]/LISTAS[[#This Row],[COSTO]]-1,0)</f>
        <v>2.3252018122965654</v>
      </c>
      <c r="J1157" s="50" t="str">
        <f>IFERROR(VLOOKUP(LISTAS[[#This Row],[ID]],_01_CODIGOS_Y_COSTOS_xlsm[[Producto y N°]:[CODIGO]],2,0),"")</f>
        <v>4312</v>
      </c>
      <c r="O1157" t="s">
        <v>1874</v>
      </c>
      <c r="AB1157" s="12" t="str">
        <f>+LISTAS[[#This Row],[Codigo]]&amp;LISTAS[[#This Row],[Fabrica]]</f>
        <v>4312GUSTAVO</v>
      </c>
      <c r="AC1157" s="13" t="str">
        <f>+LISTAS[[#This Row],[Codigo]]</f>
        <v>4312</v>
      </c>
      <c r="AD1157" s="13" t="str">
        <f>+LISTAS[[#This Row],[ID]]</f>
        <v>CONEXIÓN DE CHAPA56</v>
      </c>
      <c r="AH1157" s="36"/>
      <c r="AI1157" s="37">
        <f>+LISTAS[[#This Row],[Precio]]+(LISTAS[[#This Row],[Precio]]*AH1157)</f>
        <v>12000</v>
      </c>
      <c r="AJ1157" s="38">
        <f t="shared" si="18"/>
        <v>6000</v>
      </c>
      <c r="AL1157" s="35">
        <f>+AJ1157/LISTAS[[#This Row],[COSTO]]-1</f>
        <v>2.0788905669412645</v>
      </c>
      <c r="AM1157" t="str">
        <f>+LISTAS[[#This Row],[ID]]</f>
        <v>CONEXIÓN DE CHAPA56</v>
      </c>
      <c r="AO1157" s="43"/>
      <c r="AP1157" s="39">
        <f>LISTAS[[#This Row],[COSTO]]+(LISTAS[[#This Row],[COSTO]]*AO1157)</f>
        <v>1948.7538999999999</v>
      </c>
      <c r="AQ1157" s="44">
        <f>IF(AO1157="",0,AP1157/LISTAS[[#This Row],[VENTA NETA]]-1)</f>
        <v>0</v>
      </c>
      <c r="AS1157" s="39">
        <v>1948.7538999999999</v>
      </c>
      <c r="AT1157" s="48">
        <f>+LISTAS[[#This Row],[COSTO]]/AS1157-1</f>
        <v>0</v>
      </c>
      <c r="BA1157" t="s">
        <v>1784</v>
      </c>
      <c r="BB1157" s="36"/>
    </row>
    <row r="1158" spans="1:54" x14ac:dyDescent="0.35">
      <c r="A1158" s="7" t="s">
        <v>1875</v>
      </c>
      <c r="B1158" t="s">
        <v>1784</v>
      </c>
      <c r="C1158">
        <v>57</v>
      </c>
      <c r="D1158" t="s">
        <v>1809</v>
      </c>
      <c r="E1158" s="2">
        <v>12000</v>
      </c>
      <c r="F1158" s="7" t="str">
        <f>+_xlfn.XLOOKUP(LISTAS[[#This Row],[ID]],_01_CODIGOS_Y_COSTOS_xlsm[Producto y N°],_01_CODIGOS_Y_COSTOS_xlsm[FABRICA],"",0,1)</f>
        <v>GUSTAVO</v>
      </c>
      <c r="G1158" s="26">
        <f>LISTAS[[#This Row],[Precio]]*(1-0.46)</f>
        <v>6480</v>
      </c>
      <c r="H1158" s="1">
        <f>+_xlfn.XLOOKUP(LISTAS[[#This Row],[ID]],_01_CODIGOS_Y_COSTOS_xlsm[Producto y N°],_01_CODIGOS_Y_COSTOS_xlsm[COSTO],0,0,1)</f>
        <v>1948.7538999999999</v>
      </c>
      <c r="I1158" s="27">
        <f>+IFERROR(LISTAS[[#This Row],[VENTA NETA]]/LISTAS[[#This Row],[COSTO]]-1,0)</f>
        <v>2.3252018122965654</v>
      </c>
      <c r="J1158" s="50" t="str">
        <f>IFERROR(VLOOKUP(LISTAS[[#This Row],[ID]],_01_CODIGOS_Y_COSTOS_xlsm[[Producto y N°]:[CODIGO]],2,0),"")</f>
        <v>4313</v>
      </c>
      <c r="O1158" t="s">
        <v>1875</v>
      </c>
      <c r="AB1158" s="12" t="str">
        <f>+LISTAS[[#This Row],[Codigo]]&amp;LISTAS[[#This Row],[Fabrica]]</f>
        <v>4313GUSTAVO</v>
      </c>
      <c r="AC1158" s="13" t="str">
        <f>+LISTAS[[#This Row],[Codigo]]</f>
        <v>4313</v>
      </c>
      <c r="AD1158" s="13" t="str">
        <f>+LISTAS[[#This Row],[ID]]</f>
        <v>CONEXIÓN DE CHAPA57</v>
      </c>
      <c r="AH1158" s="36"/>
      <c r="AI1158" s="37">
        <f>+LISTAS[[#This Row],[Precio]]+(LISTAS[[#This Row],[Precio]]*AH1158)</f>
        <v>12000</v>
      </c>
      <c r="AJ1158" s="38">
        <f t="shared" si="18"/>
        <v>6000</v>
      </c>
      <c r="AL1158" s="35">
        <f>+AJ1158/LISTAS[[#This Row],[COSTO]]-1</f>
        <v>2.0788905669412645</v>
      </c>
      <c r="AM1158" t="str">
        <f>+LISTAS[[#This Row],[ID]]</f>
        <v>CONEXIÓN DE CHAPA57</v>
      </c>
      <c r="AO1158" s="43"/>
      <c r="AP1158" s="39">
        <f>LISTAS[[#This Row],[COSTO]]+(LISTAS[[#This Row],[COSTO]]*AO1158)</f>
        <v>1948.7538999999999</v>
      </c>
      <c r="AQ1158" s="44">
        <f>IF(AO1158="",0,AP1158/LISTAS[[#This Row],[VENTA NETA]]-1)</f>
        <v>0</v>
      </c>
      <c r="AS1158" s="39">
        <v>1948.7538999999999</v>
      </c>
      <c r="AT1158" s="48">
        <f>+LISTAS[[#This Row],[COSTO]]/AS1158-1</f>
        <v>0</v>
      </c>
      <c r="BA1158" t="s">
        <v>1784</v>
      </c>
      <c r="BB1158" s="36"/>
    </row>
    <row r="1159" spans="1:54" x14ac:dyDescent="0.35">
      <c r="A1159" s="7" t="s">
        <v>1876</v>
      </c>
      <c r="B1159" t="s">
        <v>1784</v>
      </c>
      <c r="C1159">
        <v>58</v>
      </c>
      <c r="D1159" t="s">
        <v>1877</v>
      </c>
      <c r="E1159" s="2">
        <v>6900</v>
      </c>
      <c r="F1159" s="7" t="str">
        <f>+_xlfn.XLOOKUP(LISTAS[[#This Row],[ID]],_01_CODIGOS_Y_COSTOS_xlsm[Producto y N°],_01_CODIGOS_Y_COSTOS_xlsm[FABRICA],"",0,1)</f>
        <v>GUSTAVO</v>
      </c>
      <c r="G1159" s="26">
        <f>LISTAS[[#This Row],[Precio]]*(1-0.46)</f>
        <v>3726.0000000000005</v>
      </c>
      <c r="H1159" s="1">
        <f>+_xlfn.XLOOKUP(LISTAS[[#This Row],[ID]],_01_CODIGOS_Y_COSTOS_xlsm[Producto y N°],_01_CODIGOS_Y_COSTOS_xlsm[COSTO],0,0,1)</f>
        <v>0</v>
      </c>
      <c r="I1159" s="27">
        <f>+IFERROR(LISTAS[[#This Row],[VENTA NETA]]/LISTAS[[#This Row],[COSTO]]-1,0)</f>
        <v>0</v>
      </c>
      <c r="J1159" s="50" t="str">
        <f>IFERROR(VLOOKUP(LISTAS[[#This Row],[ID]],_01_CODIGOS_Y_COSTOS_xlsm[[Producto y N°]:[CODIGO]],2,0),"")</f>
        <v>4034</v>
      </c>
      <c r="O1159" t="s">
        <v>1876</v>
      </c>
      <c r="AB1159" s="12" t="str">
        <f>+LISTAS[[#This Row],[Codigo]]&amp;LISTAS[[#This Row],[Fabrica]]</f>
        <v>4034GUSTAVO</v>
      </c>
      <c r="AC1159" s="13" t="str">
        <f>+LISTAS[[#This Row],[Codigo]]</f>
        <v>4034</v>
      </c>
      <c r="AD1159" s="13" t="str">
        <f>+LISTAS[[#This Row],[ID]]</f>
        <v>CONEXIÓN DE CHAPA58</v>
      </c>
      <c r="AH1159" s="36"/>
      <c r="AI1159" s="37">
        <f>+LISTAS[[#This Row],[Precio]]+(LISTAS[[#This Row],[Precio]]*AH1159)</f>
        <v>6900</v>
      </c>
      <c r="AJ1159" s="38">
        <f t="shared" si="18"/>
        <v>3450</v>
      </c>
      <c r="AL1159" s="35" t="e">
        <f>+AJ1159/LISTAS[[#This Row],[COSTO]]-1</f>
        <v>#DIV/0!</v>
      </c>
      <c r="AM1159" t="str">
        <f>+LISTAS[[#This Row],[ID]]</f>
        <v>CONEXIÓN DE CHAPA58</v>
      </c>
      <c r="AO1159" s="43"/>
      <c r="AP1159" s="39">
        <f>LISTAS[[#This Row],[COSTO]]+(LISTAS[[#This Row],[COSTO]]*AO1159)</f>
        <v>0</v>
      </c>
      <c r="AQ1159" s="44">
        <f>IF(AO1159="",0,AP1159/LISTAS[[#This Row],[VENTA NETA]]-1)</f>
        <v>0</v>
      </c>
      <c r="AS1159" s="39">
        <v>0</v>
      </c>
      <c r="AT1159" s="48" t="e">
        <f>+LISTAS[[#This Row],[COSTO]]/AS1159-1</f>
        <v>#DIV/0!</v>
      </c>
      <c r="BA1159" t="s">
        <v>1784</v>
      </c>
      <c r="BB1159" s="36"/>
    </row>
    <row r="1160" spans="1:54" x14ac:dyDescent="0.35">
      <c r="A1160" s="7" t="s">
        <v>1878</v>
      </c>
      <c r="B1160" t="s">
        <v>1784</v>
      </c>
      <c r="C1160">
        <v>59</v>
      </c>
      <c r="D1160" t="s">
        <v>1879</v>
      </c>
      <c r="E1160" s="2">
        <v>7000</v>
      </c>
      <c r="F1160" s="7" t="str">
        <f>+_xlfn.XLOOKUP(LISTAS[[#This Row],[ID]],_01_CODIGOS_Y_COSTOS_xlsm[Producto y N°],_01_CODIGOS_Y_COSTOS_xlsm[FABRICA],"",0,1)</f>
        <v>GUSTAVO</v>
      </c>
      <c r="G1160" s="26">
        <f>LISTAS[[#This Row],[Precio]]*(1-0.46)</f>
        <v>3780.0000000000005</v>
      </c>
      <c r="H1160" s="1">
        <f>+_xlfn.XLOOKUP(LISTAS[[#This Row],[ID]],_01_CODIGOS_Y_COSTOS_xlsm[Producto y N°],_01_CODIGOS_Y_COSTOS_xlsm[COSTO],0,0,1)</f>
        <v>0</v>
      </c>
      <c r="I1160" s="27">
        <f>+IFERROR(LISTAS[[#This Row],[VENTA NETA]]/LISTAS[[#This Row],[COSTO]]-1,0)</f>
        <v>0</v>
      </c>
      <c r="J1160" s="50" t="str">
        <f>IFERROR(VLOOKUP(LISTAS[[#This Row],[ID]],_01_CODIGOS_Y_COSTOS_xlsm[[Producto y N°]:[CODIGO]],2,0),"")</f>
        <v>4035</v>
      </c>
      <c r="O1160" t="s">
        <v>1878</v>
      </c>
      <c r="AB1160" s="12" t="str">
        <f>+LISTAS[[#This Row],[Codigo]]&amp;LISTAS[[#This Row],[Fabrica]]</f>
        <v>4035GUSTAVO</v>
      </c>
      <c r="AC1160" s="13" t="str">
        <f>+LISTAS[[#This Row],[Codigo]]</f>
        <v>4035</v>
      </c>
      <c r="AD1160" s="13" t="str">
        <f>+LISTAS[[#This Row],[ID]]</f>
        <v>CONEXIÓN DE CHAPA59</v>
      </c>
      <c r="AH1160" s="36"/>
      <c r="AI1160" s="37">
        <f>+LISTAS[[#This Row],[Precio]]+(LISTAS[[#This Row],[Precio]]*AH1160)</f>
        <v>7000</v>
      </c>
      <c r="AJ1160" s="38">
        <f t="shared" si="18"/>
        <v>3500</v>
      </c>
      <c r="AL1160" s="35" t="e">
        <f>+AJ1160/LISTAS[[#This Row],[COSTO]]-1</f>
        <v>#DIV/0!</v>
      </c>
      <c r="AM1160" t="str">
        <f>+LISTAS[[#This Row],[ID]]</f>
        <v>CONEXIÓN DE CHAPA59</v>
      </c>
      <c r="AO1160" s="43"/>
      <c r="AP1160" s="39">
        <f>LISTAS[[#This Row],[COSTO]]+(LISTAS[[#This Row],[COSTO]]*AO1160)</f>
        <v>0</v>
      </c>
      <c r="AQ1160" s="44">
        <f>IF(AO1160="",0,AP1160/LISTAS[[#This Row],[VENTA NETA]]-1)</f>
        <v>0</v>
      </c>
      <c r="AS1160" s="39">
        <v>0</v>
      </c>
      <c r="AT1160" s="48" t="e">
        <f>+LISTAS[[#This Row],[COSTO]]/AS1160-1</f>
        <v>#DIV/0!</v>
      </c>
      <c r="BA1160" t="s">
        <v>1784</v>
      </c>
      <c r="BB1160" s="36"/>
    </row>
    <row r="1161" spans="1:54" x14ac:dyDescent="0.35">
      <c r="A1161" s="7" t="s">
        <v>1880</v>
      </c>
      <c r="B1161" t="s">
        <v>1784</v>
      </c>
      <c r="C1161">
        <v>60</v>
      </c>
      <c r="D1161" t="s">
        <v>1881</v>
      </c>
      <c r="E1161" s="2">
        <v>7000</v>
      </c>
      <c r="F1161" s="7" t="str">
        <f>+_xlfn.XLOOKUP(LISTAS[[#This Row],[ID]],_01_CODIGOS_Y_COSTOS_xlsm[Producto y N°],_01_CODIGOS_Y_COSTOS_xlsm[FABRICA],"",0,1)</f>
        <v>GUSTAVO</v>
      </c>
      <c r="G1161" s="26">
        <f>LISTAS[[#This Row],[Precio]]*(1-0.46)</f>
        <v>3780.0000000000005</v>
      </c>
      <c r="H1161" s="1">
        <f>+_xlfn.XLOOKUP(LISTAS[[#This Row],[ID]],_01_CODIGOS_Y_COSTOS_xlsm[Producto y N°],_01_CODIGOS_Y_COSTOS_xlsm[COSTO],0,0,1)</f>
        <v>214.404</v>
      </c>
      <c r="I1161" s="27">
        <f>+IFERROR(LISTAS[[#This Row],[VENTA NETA]]/LISTAS[[#This Row],[COSTO]]-1,0)</f>
        <v>16.63026809201321</v>
      </c>
      <c r="J1161" s="50" t="str">
        <f>IFERROR(VLOOKUP(LISTAS[[#This Row],[ID]],_01_CODIGOS_Y_COSTOS_xlsm[[Producto y N°]:[CODIGO]],2,0),"")</f>
        <v>4086</v>
      </c>
      <c r="O1161" t="s">
        <v>1880</v>
      </c>
      <c r="AB1161" s="12" t="str">
        <f>+LISTAS[[#This Row],[Codigo]]&amp;LISTAS[[#This Row],[Fabrica]]</f>
        <v>4086GUSTAVO</v>
      </c>
      <c r="AC1161" s="13" t="str">
        <f>+LISTAS[[#This Row],[Codigo]]</f>
        <v>4086</v>
      </c>
      <c r="AD1161" s="13" t="str">
        <f>+LISTAS[[#This Row],[ID]]</f>
        <v>CONEXIÓN DE CHAPA60</v>
      </c>
      <c r="AH1161" s="36"/>
      <c r="AI1161" s="37">
        <f>+LISTAS[[#This Row],[Precio]]+(LISTAS[[#This Row],[Precio]]*AH1161)</f>
        <v>7000</v>
      </c>
      <c r="AJ1161" s="38">
        <f t="shared" si="18"/>
        <v>3500</v>
      </c>
      <c r="AL1161" s="35">
        <f>+AJ1161/LISTAS[[#This Row],[COSTO]]-1</f>
        <v>15.324322307419639</v>
      </c>
      <c r="AM1161" t="str">
        <f>+LISTAS[[#This Row],[ID]]</f>
        <v>CONEXIÓN DE CHAPA60</v>
      </c>
      <c r="AO1161" s="43"/>
      <c r="AP1161" s="39">
        <f>LISTAS[[#This Row],[COSTO]]+(LISTAS[[#This Row],[COSTO]]*AO1161)</f>
        <v>214.404</v>
      </c>
      <c r="AQ1161" s="44">
        <f>IF(AO1161="",0,AP1161/LISTAS[[#This Row],[VENTA NETA]]-1)</f>
        <v>0</v>
      </c>
      <c r="AS1161" s="39">
        <v>214.404</v>
      </c>
      <c r="AT1161" s="48">
        <f>+LISTAS[[#This Row],[COSTO]]/AS1161-1</f>
        <v>0</v>
      </c>
      <c r="BA1161" t="s">
        <v>1784</v>
      </c>
      <c r="BB1161" s="36"/>
    </row>
    <row r="1162" spans="1:54" x14ac:dyDescent="0.35">
      <c r="A1162" s="7" t="s">
        <v>1882</v>
      </c>
      <c r="B1162" t="s">
        <v>1784</v>
      </c>
      <c r="C1162">
        <v>61</v>
      </c>
      <c r="D1162" t="s">
        <v>1883</v>
      </c>
      <c r="E1162" s="2">
        <v>7300</v>
      </c>
      <c r="F1162" s="7" t="str">
        <f>+_xlfn.XLOOKUP(LISTAS[[#This Row],[ID]],_01_CODIGOS_Y_COSTOS_xlsm[Producto y N°],_01_CODIGOS_Y_COSTOS_xlsm[FABRICA],"",0,1)</f>
        <v>GUSTAVO</v>
      </c>
      <c r="G1162" s="26">
        <f>LISTAS[[#This Row],[Precio]]*(1-0.46)</f>
        <v>3942.0000000000005</v>
      </c>
      <c r="H1162" s="1">
        <f>+_xlfn.XLOOKUP(LISTAS[[#This Row],[ID]],_01_CODIGOS_Y_COSTOS_xlsm[Producto y N°],_01_CODIGOS_Y_COSTOS_xlsm[COSTO],0,0,1)</f>
        <v>214.404</v>
      </c>
      <c r="I1162" s="27">
        <f>+IFERROR(LISTAS[[#This Row],[VENTA NETA]]/LISTAS[[#This Row],[COSTO]]-1,0)</f>
        <v>17.385851010242348</v>
      </c>
      <c r="J1162" s="50" t="str">
        <f>IFERROR(VLOOKUP(LISTAS[[#This Row],[ID]],_01_CODIGOS_Y_COSTOS_xlsm[[Producto y N°]:[CODIGO]],2,0),"")</f>
        <v>4085</v>
      </c>
      <c r="O1162" t="s">
        <v>1882</v>
      </c>
      <c r="AB1162" s="12" t="str">
        <f>+LISTAS[[#This Row],[Codigo]]&amp;LISTAS[[#This Row],[Fabrica]]</f>
        <v>4085GUSTAVO</v>
      </c>
      <c r="AC1162" s="13" t="str">
        <f>+LISTAS[[#This Row],[Codigo]]</f>
        <v>4085</v>
      </c>
      <c r="AD1162" s="13" t="str">
        <f>+LISTAS[[#This Row],[ID]]</f>
        <v>CONEXIÓN DE CHAPA61</v>
      </c>
      <c r="AH1162" s="36"/>
      <c r="AI1162" s="37">
        <f>+LISTAS[[#This Row],[Precio]]+(LISTAS[[#This Row],[Precio]]*AH1162)</f>
        <v>7300</v>
      </c>
      <c r="AJ1162" s="38">
        <f t="shared" si="18"/>
        <v>3650</v>
      </c>
      <c r="AL1162" s="35">
        <f>+AJ1162/LISTAS[[#This Row],[COSTO]]-1</f>
        <v>16.023936120594765</v>
      </c>
      <c r="AM1162" t="str">
        <f>+LISTAS[[#This Row],[ID]]</f>
        <v>CONEXIÓN DE CHAPA61</v>
      </c>
      <c r="AO1162" s="43"/>
      <c r="AP1162" s="39">
        <f>LISTAS[[#This Row],[COSTO]]+(LISTAS[[#This Row],[COSTO]]*AO1162)</f>
        <v>214.404</v>
      </c>
      <c r="AQ1162" s="44">
        <f>IF(AO1162="",0,AP1162/LISTAS[[#This Row],[VENTA NETA]]-1)</f>
        <v>0</v>
      </c>
      <c r="AS1162" s="39">
        <v>214.404</v>
      </c>
      <c r="AT1162" s="48">
        <f>+LISTAS[[#This Row],[COSTO]]/AS1162-1</f>
        <v>0</v>
      </c>
      <c r="BA1162" t="s">
        <v>1784</v>
      </c>
      <c r="BB1162" s="36"/>
    </row>
    <row r="1163" spans="1:54" x14ac:dyDescent="0.35">
      <c r="A1163" s="7" t="s">
        <v>1884</v>
      </c>
      <c r="B1163" t="s">
        <v>1784</v>
      </c>
      <c r="C1163">
        <v>62</v>
      </c>
      <c r="D1163" t="s">
        <v>1885</v>
      </c>
      <c r="E1163" s="2">
        <v>7300</v>
      </c>
      <c r="F1163" s="7" t="str">
        <f>+_xlfn.XLOOKUP(LISTAS[[#This Row],[ID]],_01_CODIGOS_Y_COSTOS_xlsm[Producto y N°],_01_CODIGOS_Y_COSTOS_xlsm[FABRICA],"",0,1)</f>
        <v>GUSTAVO</v>
      </c>
      <c r="G1163" s="26">
        <f>LISTAS[[#This Row],[Precio]]*(1-0.46)</f>
        <v>3942.0000000000005</v>
      </c>
      <c r="H1163" s="1">
        <f>+_xlfn.XLOOKUP(LISTAS[[#This Row],[ID]],_01_CODIGOS_Y_COSTOS_xlsm[Producto y N°],_01_CODIGOS_Y_COSTOS_xlsm[COSTO],0,0,1)</f>
        <v>214.404</v>
      </c>
      <c r="I1163" s="27">
        <f>+IFERROR(LISTAS[[#This Row],[VENTA NETA]]/LISTAS[[#This Row],[COSTO]]-1,0)</f>
        <v>17.385851010242348</v>
      </c>
      <c r="J1163" s="50" t="str">
        <f>IFERROR(VLOOKUP(LISTAS[[#This Row],[ID]],_01_CODIGOS_Y_COSTOS_xlsm[[Producto y N°]:[CODIGO]],2,0),"")</f>
        <v>4084</v>
      </c>
      <c r="O1163" t="s">
        <v>1884</v>
      </c>
      <c r="AB1163" s="12" t="str">
        <f>+LISTAS[[#This Row],[Codigo]]&amp;LISTAS[[#This Row],[Fabrica]]</f>
        <v>4084GUSTAVO</v>
      </c>
      <c r="AC1163" s="13" t="str">
        <f>+LISTAS[[#This Row],[Codigo]]</f>
        <v>4084</v>
      </c>
      <c r="AD1163" s="13" t="str">
        <f>+LISTAS[[#This Row],[ID]]</f>
        <v>CONEXIÓN DE CHAPA62</v>
      </c>
      <c r="AH1163" s="36"/>
      <c r="AI1163" s="37">
        <f>+LISTAS[[#This Row],[Precio]]+(LISTAS[[#This Row],[Precio]]*AH1163)</f>
        <v>7300</v>
      </c>
      <c r="AJ1163" s="38">
        <f t="shared" si="18"/>
        <v>3650</v>
      </c>
      <c r="AL1163" s="35">
        <f>+AJ1163/LISTAS[[#This Row],[COSTO]]-1</f>
        <v>16.023936120594765</v>
      </c>
      <c r="AM1163" t="str">
        <f>+LISTAS[[#This Row],[ID]]</f>
        <v>CONEXIÓN DE CHAPA62</v>
      </c>
      <c r="AO1163" s="43"/>
      <c r="AP1163" s="39">
        <f>LISTAS[[#This Row],[COSTO]]+(LISTAS[[#This Row],[COSTO]]*AO1163)</f>
        <v>214.404</v>
      </c>
      <c r="AQ1163" s="44">
        <f>IF(AO1163="",0,AP1163/LISTAS[[#This Row],[VENTA NETA]]-1)</f>
        <v>0</v>
      </c>
      <c r="AS1163" s="39">
        <v>214.404</v>
      </c>
      <c r="AT1163" s="48">
        <f>+LISTAS[[#This Row],[COSTO]]/AS1163-1</f>
        <v>0</v>
      </c>
      <c r="BA1163" t="s">
        <v>1784</v>
      </c>
      <c r="BB1163" s="36"/>
    </row>
    <row r="1164" spans="1:54" x14ac:dyDescent="0.35">
      <c r="A1164" s="7" t="s">
        <v>1886</v>
      </c>
      <c r="B1164" t="s">
        <v>1784</v>
      </c>
      <c r="C1164">
        <v>63</v>
      </c>
      <c r="D1164" t="s">
        <v>1887</v>
      </c>
      <c r="E1164" s="2">
        <v>7300</v>
      </c>
      <c r="F1164" s="7" t="str">
        <f>+_xlfn.XLOOKUP(LISTAS[[#This Row],[ID]],_01_CODIGOS_Y_COSTOS_xlsm[Producto y N°],_01_CODIGOS_Y_COSTOS_xlsm[FABRICA],"",0,1)</f>
        <v>GUSTAVO</v>
      </c>
      <c r="G1164" s="26">
        <f>LISTAS[[#This Row],[Precio]]*(1-0.46)</f>
        <v>3942.0000000000005</v>
      </c>
      <c r="H1164" s="1">
        <f>+_xlfn.XLOOKUP(LISTAS[[#This Row],[ID]],_01_CODIGOS_Y_COSTOS_xlsm[Producto y N°],_01_CODIGOS_Y_COSTOS_xlsm[COSTO],0,0,1)</f>
        <v>232.27099999999999</v>
      </c>
      <c r="I1164" s="27">
        <f>+IFERROR(LISTAS[[#This Row],[VENTA NETA]]/LISTAS[[#This Row],[COSTO]]-1,0)</f>
        <v>15.971554778685245</v>
      </c>
      <c r="J1164" s="50" t="str">
        <f>IFERROR(VLOOKUP(LISTAS[[#This Row],[ID]],_01_CODIGOS_Y_COSTOS_xlsm[[Producto y N°]:[CODIGO]],2,0),"")</f>
        <v>4082</v>
      </c>
      <c r="O1164" t="s">
        <v>1886</v>
      </c>
      <c r="AB1164" s="12" t="str">
        <f>+LISTAS[[#This Row],[Codigo]]&amp;LISTAS[[#This Row],[Fabrica]]</f>
        <v>4082GUSTAVO</v>
      </c>
      <c r="AC1164" s="13" t="str">
        <f>+LISTAS[[#This Row],[Codigo]]</f>
        <v>4082</v>
      </c>
      <c r="AD1164" s="13" t="str">
        <f>+LISTAS[[#This Row],[ID]]</f>
        <v>CONEXIÓN DE CHAPA63</v>
      </c>
      <c r="AH1164" s="36"/>
      <c r="AI1164" s="37">
        <f>+LISTAS[[#This Row],[Precio]]+(LISTAS[[#This Row],[Precio]]*AH1164)</f>
        <v>7300</v>
      </c>
      <c r="AJ1164" s="38">
        <f t="shared" si="18"/>
        <v>3650</v>
      </c>
      <c r="AL1164" s="35">
        <f>+AJ1164/LISTAS[[#This Row],[COSTO]]-1</f>
        <v>14.714402572856708</v>
      </c>
      <c r="AM1164" t="str">
        <f>+LISTAS[[#This Row],[ID]]</f>
        <v>CONEXIÓN DE CHAPA63</v>
      </c>
      <c r="AO1164" s="43"/>
      <c r="AP1164" s="39">
        <f>LISTAS[[#This Row],[COSTO]]+(LISTAS[[#This Row],[COSTO]]*AO1164)</f>
        <v>232.27099999999999</v>
      </c>
      <c r="AQ1164" s="44">
        <f>IF(AO1164="",0,AP1164/LISTAS[[#This Row],[VENTA NETA]]-1)</f>
        <v>0</v>
      </c>
      <c r="AS1164" s="39">
        <v>232.27099999999999</v>
      </c>
      <c r="AT1164" s="48">
        <f>+LISTAS[[#This Row],[COSTO]]/AS1164-1</f>
        <v>0</v>
      </c>
      <c r="BA1164" t="s">
        <v>1784</v>
      </c>
      <c r="BB1164" s="36"/>
    </row>
    <row r="1165" spans="1:54" x14ac:dyDescent="0.35">
      <c r="A1165" s="7" t="s">
        <v>1888</v>
      </c>
      <c r="B1165" t="s">
        <v>1784</v>
      </c>
      <c r="C1165">
        <v>64</v>
      </c>
      <c r="D1165" t="s">
        <v>1889</v>
      </c>
      <c r="E1165" s="2">
        <v>7300</v>
      </c>
      <c r="F1165" s="7" t="str">
        <f>+_xlfn.XLOOKUP(LISTAS[[#This Row],[ID]],_01_CODIGOS_Y_COSTOS_xlsm[Producto y N°],_01_CODIGOS_Y_COSTOS_xlsm[FABRICA],"",0,1)</f>
        <v>GUSTAVO</v>
      </c>
      <c r="G1165" s="26">
        <f>LISTAS[[#This Row],[Precio]]*(1-0.46)</f>
        <v>3942.0000000000005</v>
      </c>
      <c r="H1165" s="1">
        <f>+_xlfn.XLOOKUP(LISTAS[[#This Row],[ID]],_01_CODIGOS_Y_COSTOS_xlsm[Producto y N°],_01_CODIGOS_Y_COSTOS_xlsm[COSTO],0,0,1)</f>
        <v>232.27099999999999</v>
      </c>
      <c r="I1165" s="27">
        <f>+IFERROR(LISTAS[[#This Row],[VENTA NETA]]/LISTAS[[#This Row],[COSTO]]-1,0)</f>
        <v>15.971554778685245</v>
      </c>
      <c r="J1165" s="50" t="str">
        <f>IFERROR(VLOOKUP(LISTAS[[#This Row],[ID]],_01_CODIGOS_Y_COSTOS_xlsm[[Producto y N°]:[CODIGO]],2,0),"")</f>
        <v>4081</v>
      </c>
      <c r="O1165" t="s">
        <v>1888</v>
      </c>
      <c r="AB1165" s="12" t="str">
        <f>+LISTAS[[#This Row],[Codigo]]&amp;LISTAS[[#This Row],[Fabrica]]</f>
        <v>4081GUSTAVO</v>
      </c>
      <c r="AC1165" s="13" t="str">
        <f>+LISTAS[[#This Row],[Codigo]]</f>
        <v>4081</v>
      </c>
      <c r="AD1165" s="13" t="str">
        <f>+LISTAS[[#This Row],[ID]]</f>
        <v>CONEXIÓN DE CHAPA64</v>
      </c>
      <c r="AH1165" s="36"/>
      <c r="AI1165" s="37">
        <f>+LISTAS[[#This Row],[Precio]]+(LISTAS[[#This Row],[Precio]]*AH1165)</f>
        <v>7300</v>
      </c>
      <c r="AJ1165" s="38">
        <f t="shared" si="18"/>
        <v>3650</v>
      </c>
      <c r="AL1165" s="35">
        <f>+AJ1165/LISTAS[[#This Row],[COSTO]]-1</f>
        <v>14.714402572856708</v>
      </c>
      <c r="AM1165" t="str">
        <f>+LISTAS[[#This Row],[ID]]</f>
        <v>CONEXIÓN DE CHAPA64</v>
      </c>
      <c r="AO1165" s="43"/>
      <c r="AP1165" s="39">
        <f>LISTAS[[#This Row],[COSTO]]+(LISTAS[[#This Row],[COSTO]]*AO1165)</f>
        <v>232.27099999999999</v>
      </c>
      <c r="AQ1165" s="44">
        <f>IF(AO1165="",0,AP1165/LISTAS[[#This Row],[VENTA NETA]]-1)</f>
        <v>0</v>
      </c>
      <c r="AS1165" s="39">
        <v>232.27099999999999</v>
      </c>
      <c r="AT1165" s="48">
        <f>+LISTAS[[#This Row],[COSTO]]/AS1165-1</f>
        <v>0</v>
      </c>
      <c r="BA1165" t="s">
        <v>1784</v>
      </c>
      <c r="BB1165" s="36"/>
    </row>
    <row r="1166" spans="1:54" x14ac:dyDescent="0.35">
      <c r="A1166" s="7" t="s">
        <v>1890</v>
      </c>
      <c r="B1166" t="s">
        <v>1784</v>
      </c>
      <c r="C1166">
        <v>65</v>
      </c>
      <c r="D1166" t="s">
        <v>1891</v>
      </c>
      <c r="E1166" s="2">
        <v>7300</v>
      </c>
      <c r="F1166" s="7" t="str">
        <f>+_xlfn.XLOOKUP(LISTAS[[#This Row],[ID]],_01_CODIGOS_Y_COSTOS_xlsm[Producto y N°],_01_CODIGOS_Y_COSTOS_xlsm[FABRICA],"",0,1)</f>
        <v>GUSTAVO</v>
      </c>
      <c r="G1166" s="26">
        <f>LISTAS[[#This Row],[Precio]]*(1-0.46)</f>
        <v>3942.0000000000005</v>
      </c>
      <c r="H1166" s="1">
        <f>+_xlfn.XLOOKUP(LISTAS[[#This Row],[ID]],_01_CODIGOS_Y_COSTOS_xlsm[Producto y N°],_01_CODIGOS_Y_COSTOS_xlsm[COSTO],0,0,1)</f>
        <v>232.27099999999999</v>
      </c>
      <c r="I1166" s="27">
        <f>+IFERROR(LISTAS[[#This Row],[VENTA NETA]]/LISTAS[[#This Row],[COSTO]]-1,0)</f>
        <v>15.971554778685245</v>
      </c>
      <c r="J1166" s="50" t="str">
        <f>IFERROR(VLOOKUP(LISTAS[[#This Row],[ID]],_01_CODIGOS_Y_COSTOS_xlsm[[Producto y N°]:[CODIGO]],2,0),"")</f>
        <v>4080</v>
      </c>
      <c r="O1166" t="s">
        <v>1890</v>
      </c>
      <c r="AB1166" s="12" t="str">
        <f>+LISTAS[[#This Row],[Codigo]]&amp;LISTAS[[#This Row],[Fabrica]]</f>
        <v>4080GUSTAVO</v>
      </c>
      <c r="AC1166" s="13" t="str">
        <f>+LISTAS[[#This Row],[Codigo]]</f>
        <v>4080</v>
      </c>
      <c r="AD1166" s="13" t="str">
        <f>+LISTAS[[#This Row],[ID]]</f>
        <v>CONEXIÓN DE CHAPA65</v>
      </c>
      <c r="AH1166" s="36"/>
      <c r="AI1166" s="37">
        <f>+LISTAS[[#This Row],[Precio]]+(LISTAS[[#This Row],[Precio]]*AH1166)</f>
        <v>7300</v>
      </c>
      <c r="AJ1166" s="38">
        <f t="shared" si="18"/>
        <v>3650</v>
      </c>
      <c r="AL1166" s="35">
        <f>+AJ1166/LISTAS[[#This Row],[COSTO]]-1</f>
        <v>14.714402572856708</v>
      </c>
      <c r="AM1166" t="str">
        <f>+LISTAS[[#This Row],[ID]]</f>
        <v>CONEXIÓN DE CHAPA65</v>
      </c>
      <c r="AO1166" s="43"/>
      <c r="AP1166" s="39">
        <f>LISTAS[[#This Row],[COSTO]]+(LISTAS[[#This Row],[COSTO]]*AO1166)</f>
        <v>232.27099999999999</v>
      </c>
      <c r="AQ1166" s="44">
        <f>IF(AO1166="",0,AP1166/LISTAS[[#This Row],[VENTA NETA]]-1)</f>
        <v>0</v>
      </c>
      <c r="AS1166" s="39">
        <v>232.27099999999999</v>
      </c>
      <c r="AT1166" s="48">
        <f>+LISTAS[[#This Row],[COSTO]]/AS1166-1</f>
        <v>0</v>
      </c>
      <c r="BA1166" t="s">
        <v>1784</v>
      </c>
      <c r="BB1166" s="36"/>
    </row>
    <row r="1167" spans="1:54" x14ac:dyDescent="0.35">
      <c r="A1167" s="7" t="s">
        <v>1892</v>
      </c>
      <c r="B1167" t="s">
        <v>1784</v>
      </c>
      <c r="C1167">
        <v>66</v>
      </c>
      <c r="D1167" t="s">
        <v>1893</v>
      </c>
      <c r="E1167" s="2">
        <v>7300</v>
      </c>
      <c r="F1167" s="7" t="str">
        <f>+_xlfn.XLOOKUP(LISTAS[[#This Row],[ID]],_01_CODIGOS_Y_COSTOS_xlsm[Producto y N°],_01_CODIGOS_Y_COSTOS_xlsm[FABRICA],"",0,1)</f>
        <v>GUSTAVO</v>
      </c>
      <c r="G1167" s="26">
        <f>LISTAS[[#This Row],[Precio]]*(1-0.46)</f>
        <v>3942.0000000000005</v>
      </c>
      <c r="H1167" s="1">
        <f>+_xlfn.XLOOKUP(LISTAS[[#This Row],[ID]],_01_CODIGOS_Y_COSTOS_xlsm[Producto y N°],_01_CODIGOS_Y_COSTOS_xlsm[COSTO],0,0,1)</f>
        <v>232.27099999999999</v>
      </c>
      <c r="I1167" s="27">
        <f>+IFERROR(LISTAS[[#This Row],[VENTA NETA]]/LISTAS[[#This Row],[COSTO]]-1,0)</f>
        <v>15.971554778685245</v>
      </c>
      <c r="J1167" s="50" t="str">
        <f>IFERROR(VLOOKUP(LISTAS[[#This Row],[ID]],_01_CODIGOS_Y_COSTOS_xlsm[[Producto y N°]:[CODIGO]],2,0),"")</f>
        <v>4079</v>
      </c>
      <c r="O1167" t="s">
        <v>1892</v>
      </c>
      <c r="AB1167" s="12" t="str">
        <f>+LISTAS[[#This Row],[Codigo]]&amp;LISTAS[[#This Row],[Fabrica]]</f>
        <v>4079GUSTAVO</v>
      </c>
      <c r="AC1167" s="13" t="str">
        <f>+LISTAS[[#This Row],[Codigo]]</f>
        <v>4079</v>
      </c>
      <c r="AD1167" s="13" t="str">
        <f>+LISTAS[[#This Row],[ID]]</f>
        <v>CONEXIÓN DE CHAPA66</v>
      </c>
      <c r="AH1167" s="36"/>
      <c r="AI1167" s="37">
        <f>+LISTAS[[#This Row],[Precio]]+(LISTAS[[#This Row],[Precio]]*AH1167)</f>
        <v>7300</v>
      </c>
      <c r="AJ1167" s="38">
        <f t="shared" si="18"/>
        <v>3650</v>
      </c>
      <c r="AL1167" s="35">
        <f>+AJ1167/LISTAS[[#This Row],[COSTO]]-1</f>
        <v>14.714402572856708</v>
      </c>
      <c r="AM1167" t="str">
        <f>+LISTAS[[#This Row],[ID]]</f>
        <v>CONEXIÓN DE CHAPA66</v>
      </c>
      <c r="AO1167" s="43"/>
      <c r="AP1167" s="39">
        <f>LISTAS[[#This Row],[COSTO]]+(LISTAS[[#This Row],[COSTO]]*AO1167)</f>
        <v>232.27099999999999</v>
      </c>
      <c r="AQ1167" s="44">
        <f>IF(AO1167="",0,AP1167/LISTAS[[#This Row],[VENTA NETA]]-1)</f>
        <v>0</v>
      </c>
      <c r="AS1167" s="39">
        <v>232.27099999999999</v>
      </c>
      <c r="AT1167" s="48">
        <f>+LISTAS[[#This Row],[COSTO]]/AS1167-1</f>
        <v>0</v>
      </c>
      <c r="BA1167" t="s">
        <v>1784</v>
      </c>
      <c r="BB1167" s="36"/>
    </row>
    <row r="1168" spans="1:54" x14ac:dyDescent="0.35">
      <c r="A1168" s="7" t="s">
        <v>1894</v>
      </c>
      <c r="B1168" t="s">
        <v>1784</v>
      </c>
      <c r="C1168">
        <v>67</v>
      </c>
      <c r="D1168" t="s">
        <v>1895</v>
      </c>
      <c r="E1168" s="2">
        <v>7700</v>
      </c>
      <c r="F1168" s="7" t="str">
        <f>+_xlfn.XLOOKUP(LISTAS[[#This Row],[ID]],_01_CODIGOS_Y_COSTOS_xlsm[Producto y N°],_01_CODIGOS_Y_COSTOS_xlsm[FABRICA],"",0,1)</f>
        <v>GUSTAVO</v>
      </c>
      <c r="G1168" s="26">
        <f>LISTAS[[#This Row],[Precio]]*(1-0.46)</f>
        <v>4158</v>
      </c>
      <c r="H1168" s="1">
        <f>+_xlfn.XLOOKUP(LISTAS[[#This Row],[ID]],_01_CODIGOS_Y_COSTOS_xlsm[Producto y N°],_01_CODIGOS_Y_COSTOS_xlsm[COSTO],0,0,1)</f>
        <v>232.27099999999999</v>
      </c>
      <c r="I1168" s="27">
        <f>+IFERROR(LISTAS[[#This Row],[VENTA NETA]]/LISTAS[[#This Row],[COSTO]]-1,0)</f>
        <v>16.901502985736489</v>
      </c>
      <c r="J1168" s="50" t="str">
        <f>IFERROR(VLOOKUP(LISTAS[[#This Row],[ID]],_01_CODIGOS_Y_COSTOS_xlsm[[Producto y N°]:[CODIGO]],2,0),"")</f>
        <v>4093</v>
      </c>
      <c r="O1168" t="s">
        <v>1894</v>
      </c>
      <c r="AB1168" s="12" t="str">
        <f>+LISTAS[[#This Row],[Codigo]]&amp;LISTAS[[#This Row],[Fabrica]]</f>
        <v>4093GUSTAVO</v>
      </c>
      <c r="AC1168" s="13" t="str">
        <f>+LISTAS[[#This Row],[Codigo]]</f>
        <v>4093</v>
      </c>
      <c r="AD1168" s="13" t="str">
        <f>+LISTAS[[#This Row],[ID]]</f>
        <v>CONEXIÓN DE CHAPA67</v>
      </c>
      <c r="AH1168" s="36"/>
      <c r="AI1168" s="37">
        <f>+LISTAS[[#This Row],[Precio]]+(LISTAS[[#This Row],[Precio]]*AH1168)</f>
        <v>7700</v>
      </c>
      <c r="AJ1168" s="38">
        <f t="shared" si="18"/>
        <v>3850</v>
      </c>
      <c r="AL1168" s="35">
        <f>+AJ1168/LISTAS[[#This Row],[COSTO]]-1</f>
        <v>15.575465727533786</v>
      </c>
      <c r="AM1168" t="str">
        <f>+LISTAS[[#This Row],[ID]]</f>
        <v>CONEXIÓN DE CHAPA67</v>
      </c>
      <c r="AO1168" s="43"/>
      <c r="AP1168" s="39">
        <f>LISTAS[[#This Row],[COSTO]]+(LISTAS[[#This Row],[COSTO]]*AO1168)</f>
        <v>232.27099999999999</v>
      </c>
      <c r="AQ1168" s="44">
        <f>IF(AO1168="",0,AP1168/LISTAS[[#This Row],[VENTA NETA]]-1)</f>
        <v>0</v>
      </c>
      <c r="AS1168" s="39">
        <v>232.27099999999999</v>
      </c>
      <c r="AT1168" s="48">
        <f>+LISTAS[[#This Row],[COSTO]]/AS1168-1</f>
        <v>0</v>
      </c>
      <c r="BA1168" t="s">
        <v>1784</v>
      </c>
      <c r="BB1168" s="36"/>
    </row>
    <row r="1169" spans="1:61" x14ac:dyDescent="0.35">
      <c r="A1169" s="7" t="s">
        <v>1896</v>
      </c>
      <c r="B1169" t="s">
        <v>1784</v>
      </c>
      <c r="C1169">
        <v>68</v>
      </c>
      <c r="D1169" t="s">
        <v>1897</v>
      </c>
      <c r="E1169" s="2">
        <v>8900</v>
      </c>
      <c r="F1169" s="7" t="str">
        <f>+_xlfn.XLOOKUP(LISTAS[[#This Row],[ID]],_01_CODIGOS_Y_COSTOS_xlsm[Producto y N°],_01_CODIGOS_Y_COSTOS_xlsm[FABRICA],"",0,1)</f>
        <v>GUSTAVO</v>
      </c>
      <c r="G1169" s="26">
        <f>LISTAS[[#This Row],[Precio]]*(1-0.46)</f>
        <v>4806</v>
      </c>
      <c r="H1169" s="1">
        <f>+_xlfn.XLOOKUP(LISTAS[[#This Row],[ID]],_01_CODIGOS_Y_COSTOS_xlsm[Producto y N°],_01_CODIGOS_Y_COSTOS_xlsm[COSTO],0,0,1)</f>
        <v>232.27099999999999</v>
      </c>
      <c r="I1169" s="27">
        <f>+IFERROR(LISTAS[[#This Row],[VENTA NETA]]/LISTAS[[#This Row],[COSTO]]-1,0)</f>
        <v>19.691347606890229</v>
      </c>
      <c r="J1169" s="50" t="str">
        <f>IFERROR(VLOOKUP(LISTAS[[#This Row],[ID]],_01_CODIGOS_Y_COSTOS_xlsm[[Producto y N°]:[CODIGO]],2,0),"")</f>
        <v>4092</v>
      </c>
      <c r="O1169" t="s">
        <v>1896</v>
      </c>
      <c r="AB1169" s="12" t="str">
        <f>+LISTAS[[#This Row],[Codigo]]&amp;LISTAS[[#This Row],[Fabrica]]</f>
        <v>4092GUSTAVO</v>
      </c>
      <c r="AC1169" s="13" t="str">
        <f>+LISTAS[[#This Row],[Codigo]]</f>
        <v>4092</v>
      </c>
      <c r="AD1169" s="13" t="str">
        <f>+LISTAS[[#This Row],[ID]]</f>
        <v>CONEXIÓN DE CHAPA68</v>
      </c>
      <c r="AH1169" s="36"/>
      <c r="AI1169" s="37">
        <f>+LISTAS[[#This Row],[Precio]]+(LISTAS[[#This Row],[Precio]]*AH1169)</f>
        <v>8900</v>
      </c>
      <c r="AJ1169" s="38">
        <f t="shared" si="18"/>
        <v>4450</v>
      </c>
      <c r="AL1169" s="35">
        <f>+AJ1169/LISTAS[[#This Row],[COSTO]]-1</f>
        <v>18.158655191565025</v>
      </c>
      <c r="AM1169" t="str">
        <f>+LISTAS[[#This Row],[ID]]</f>
        <v>CONEXIÓN DE CHAPA68</v>
      </c>
      <c r="AO1169" s="43"/>
      <c r="AP1169" s="39">
        <f>LISTAS[[#This Row],[COSTO]]+(LISTAS[[#This Row],[COSTO]]*AO1169)</f>
        <v>232.27099999999999</v>
      </c>
      <c r="AQ1169" s="44">
        <f>IF(AO1169="",0,AP1169/LISTAS[[#This Row],[VENTA NETA]]-1)</f>
        <v>0</v>
      </c>
      <c r="AS1169" s="39">
        <v>232.27099999999999</v>
      </c>
      <c r="AT1169" s="48">
        <f>+LISTAS[[#This Row],[COSTO]]/AS1169-1</f>
        <v>0</v>
      </c>
      <c r="BA1169" t="s">
        <v>1784</v>
      </c>
      <c r="BB1169" s="36"/>
    </row>
    <row r="1170" spans="1:61" x14ac:dyDescent="0.35">
      <c r="A1170" s="7" t="s">
        <v>1898</v>
      </c>
      <c r="B1170" t="s">
        <v>1784</v>
      </c>
      <c r="C1170">
        <v>69</v>
      </c>
      <c r="D1170" t="s">
        <v>1899</v>
      </c>
      <c r="E1170" s="2">
        <v>8900</v>
      </c>
      <c r="F1170" s="7" t="str">
        <f>+_xlfn.XLOOKUP(LISTAS[[#This Row],[ID]],_01_CODIGOS_Y_COSTOS_xlsm[Producto y N°],_01_CODIGOS_Y_COSTOS_xlsm[FABRICA],"",0,1)</f>
        <v>GUSTAVO</v>
      </c>
      <c r="G1170" s="26">
        <f>LISTAS[[#This Row],[Precio]]*(1-0.46)</f>
        <v>4806</v>
      </c>
      <c r="H1170" s="1">
        <f>+_xlfn.XLOOKUP(LISTAS[[#This Row],[ID]],_01_CODIGOS_Y_COSTOS_xlsm[Producto y N°],_01_CODIGOS_Y_COSTOS_xlsm[COSTO],0,0,1)</f>
        <v>239.4178</v>
      </c>
      <c r="I1170" s="27">
        <f>+IFERROR(LISTAS[[#This Row],[VENTA NETA]]/LISTAS[[#This Row],[COSTO]]-1,0)</f>
        <v>19.073695439520371</v>
      </c>
      <c r="J1170" s="50" t="str">
        <f>IFERROR(VLOOKUP(LISTAS[[#This Row],[ID]],_01_CODIGOS_Y_COSTOS_xlsm[[Producto y N°]:[CODIGO]],2,0),"")</f>
        <v>4098</v>
      </c>
      <c r="O1170" t="s">
        <v>1898</v>
      </c>
      <c r="AB1170" s="12" t="str">
        <f>+LISTAS[[#This Row],[Codigo]]&amp;LISTAS[[#This Row],[Fabrica]]</f>
        <v>4098GUSTAVO</v>
      </c>
      <c r="AC1170" s="13" t="str">
        <f>+LISTAS[[#This Row],[Codigo]]</f>
        <v>4098</v>
      </c>
      <c r="AD1170" s="13" t="str">
        <f>+LISTAS[[#This Row],[ID]]</f>
        <v>CONEXIÓN DE CHAPA69</v>
      </c>
      <c r="AH1170" s="36"/>
      <c r="AI1170" s="37">
        <f>+LISTAS[[#This Row],[Precio]]+(LISTAS[[#This Row],[Precio]]*AH1170)</f>
        <v>8900</v>
      </c>
      <c r="AJ1170" s="38">
        <f t="shared" si="18"/>
        <v>4450</v>
      </c>
      <c r="AL1170" s="35">
        <f>+AJ1170/LISTAS[[#This Row],[COSTO]]-1</f>
        <v>17.586755036592937</v>
      </c>
      <c r="AM1170" t="str">
        <f>+LISTAS[[#This Row],[ID]]</f>
        <v>CONEXIÓN DE CHAPA69</v>
      </c>
      <c r="AO1170" s="43"/>
      <c r="AP1170" s="39">
        <f>LISTAS[[#This Row],[COSTO]]+(LISTAS[[#This Row],[COSTO]]*AO1170)</f>
        <v>239.4178</v>
      </c>
      <c r="AQ1170" s="44">
        <f>IF(AO1170="",0,AP1170/LISTAS[[#This Row],[VENTA NETA]]-1)</f>
        <v>0</v>
      </c>
      <c r="AS1170" s="39">
        <v>239.4178</v>
      </c>
      <c r="AT1170" s="48">
        <f>+LISTAS[[#This Row],[COSTO]]/AS1170-1</f>
        <v>0</v>
      </c>
      <c r="BA1170" t="s">
        <v>1784</v>
      </c>
      <c r="BB1170" s="36"/>
    </row>
    <row r="1171" spans="1:61" x14ac:dyDescent="0.35">
      <c r="A1171" s="7" t="s">
        <v>1900</v>
      </c>
      <c r="B1171" t="s">
        <v>1784</v>
      </c>
      <c r="C1171">
        <v>70</v>
      </c>
      <c r="D1171" t="s">
        <v>1901</v>
      </c>
      <c r="E1171" s="2">
        <v>8900</v>
      </c>
      <c r="F1171" s="7" t="str">
        <f>+_xlfn.XLOOKUP(LISTAS[[#This Row],[ID]],_01_CODIGOS_Y_COSTOS_xlsm[Producto y N°],_01_CODIGOS_Y_COSTOS_xlsm[FABRICA],"",0,1)</f>
        <v>GUSTAVO</v>
      </c>
      <c r="G1171" s="26">
        <f>LISTAS[[#This Row],[Precio]]*(1-0.46)</f>
        <v>4806</v>
      </c>
      <c r="H1171" s="1">
        <f>+_xlfn.XLOOKUP(LISTAS[[#This Row],[ID]],_01_CODIGOS_Y_COSTOS_xlsm[Producto y N°],_01_CODIGOS_Y_COSTOS_xlsm[COSTO],0,0,1)</f>
        <v>239.4178</v>
      </c>
      <c r="I1171" s="27">
        <f>+IFERROR(LISTAS[[#This Row],[VENTA NETA]]/LISTAS[[#This Row],[COSTO]]-1,0)</f>
        <v>19.073695439520371</v>
      </c>
      <c r="J1171" s="50" t="str">
        <f>IFERROR(VLOOKUP(LISTAS[[#This Row],[ID]],_01_CODIGOS_Y_COSTOS_xlsm[[Producto y N°]:[CODIGO]],2,0),"")</f>
        <v>4097</v>
      </c>
      <c r="O1171" t="s">
        <v>1900</v>
      </c>
      <c r="AB1171" s="12" t="str">
        <f>+LISTAS[[#This Row],[Codigo]]&amp;LISTAS[[#This Row],[Fabrica]]</f>
        <v>4097GUSTAVO</v>
      </c>
      <c r="AC1171" s="13" t="str">
        <f>+LISTAS[[#This Row],[Codigo]]</f>
        <v>4097</v>
      </c>
      <c r="AD1171" s="13" t="str">
        <f>+LISTAS[[#This Row],[ID]]</f>
        <v>CONEXIÓN DE CHAPA70</v>
      </c>
      <c r="AH1171" s="36"/>
      <c r="AI1171" s="37">
        <f>+LISTAS[[#This Row],[Precio]]+(LISTAS[[#This Row],[Precio]]*AH1171)</f>
        <v>8900</v>
      </c>
      <c r="AJ1171" s="38">
        <f t="shared" si="18"/>
        <v>4450</v>
      </c>
      <c r="AL1171" s="35">
        <f>+AJ1171/LISTAS[[#This Row],[COSTO]]-1</f>
        <v>17.586755036592937</v>
      </c>
      <c r="AM1171" t="str">
        <f>+LISTAS[[#This Row],[ID]]</f>
        <v>CONEXIÓN DE CHAPA70</v>
      </c>
      <c r="AO1171" s="43"/>
      <c r="AP1171" s="39">
        <f>LISTAS[[#This Row],[COSTO]]+(LISTAS[[#This Row],[COSTO]]*AO1171)</f>
        <v>239.4178</v>
      </c>
      <c r="AQ1171" s="44">
        <f>IF(AO1171="",0,AP1171/LISTAS[[#This Row],[VENTA NETA]]-1)</f>
        <v>0</v>
      </c>
      <c r="AS1171" s="39">
        <v>239.4178</v>
      </c>
      <c r="AT1171" s="48">
        <f>+LISTAS[[#This Row],[COSTO]]/AS1171-1</f>
        <v>0</v>
      </c>
      <c r="BA1171" t="s">
        <v>1784</v>
      </c>
      <c r="BB1171" s="36"/>
    </row>
    <row r="1172" spans="1:61" x14ac:dyDescent="0.35">
      <c r="A1172" s="7" t="s">
        <v>1902</v>
      </c>
      <c r="B1172" t="s">
        <v>1784</v>
      </c>
      <c r="C1172">
        <v>71</v>
      </c>
      <c r="D1172" t="s">
        <v>1903</v>
      </c>
      <c r="E1172" s="2">
        <v>7450</v>
      </c>
      <c r="F1172" s="7" t="str">
        <f>+_xlfn.XLOOKUP(LISTAS[[#This Row],[ID]],_01_CODIGOS_Y_COSTOS_xlsm[Producto y N°],_01_CODIGOS_Y_COSTOS_xlsm[FABRICA],"",0,1)</f>
        <v>GUSTAVO</v>
      </c>
      <c r="G1172" s="26">
        <f>LISTAS[[#This Row],[Precio]]*(1-0.46)</f>
        <v>4023.0000000000005</v>
      </c>
      <c r="H1172" s="1">
        <f>+_xlfn.XLOOKUP(LISTAS[[#This Row],[ID]],_01_CODIGOS_Y_COSTOS_xlsm[Producto y N°],_01_CODIGOS_Y_COSTOS_xlsm[COSTO],0,0,1)</f>
        <v>335.52510000000001</v>
      </c>
      <c r="I1172" s="27">
        <f>+IFERROR(LISTAS[[#This Row],[VENTA NETA]]/LISTAS[[#This Row],[COSTO]]-1,0)</f>
        <v>10.9901610937602</v>
      </c>
      <c r="J1172" s="50" t="str">
        <f>IFERROR(VLOOKUP(LISTAS[[#This Row],[ID]],_01_CODIGOS_Y_COSTOS_xlsm[[Producto y N°]:[CODIGO]],2,0),"")</f>
        <v>4063</v>
      </c>
      <c r="O1172" t="s">
        <v>1902</v>
      </c>
      <c r="AB1172" s="12" t="str">
        <f>+LISTAS[[#This Row],[Codigo]]&amp;LISTAS[[#This Row],[Fabrica]]</f>
        <v>4063GUSTAVO</v>
      </c>
      <c r="AC1172" s="13" t="str">
        <f>+LISTAS[[#This Row],[Codigo]]</f>
        <v>4063</v>
      </c>
      <c r="AD1172" s="13" t="str">
        <f>+LISTAS[[#This Row],[ID]]</f>
        <v>CONEXIÓN DE CHAPA71</v>
      </c>
      <c r="AH1172" s="36"/>
      <c r="AI1172" s="37">
        <f>+LISTAS[[#This Row],[Precio]]+(LISTAS[[#This Row],[Precio]]*AH1172)</f>
        <v>7450</v>
      </c>
      <c r="AJ1172" s="38">
        <f t="shared" si="18"/>
        <v>3725</v>
      </c>
      <c r="AL1172" s="35">
        <f>+AJ1172/LISTAS[[#This Row],[COSTO]]-1</f>
        <v>10.102001012740924</v>
      </c>
      <c r="AM1172" t="str">
        <f>+LISTAS[[#This Row],[ID]]</f>
        <v>CONEXIÓN DE CHAPA71</v>
      </c>
      <c r="AO1172" s="43"/>
      <c r="AP1172" s="39">
        <f>LISTAS[[#This Row],[COSTO]]+(LISTAS[[#This Row],[COSTO]]*AO1172)</f>
        <v>335.52510000000001</v>
      </c>
      <c r="AQ1172" s="44">
        <f>IF(AO1172="",0,AP1172/LISTAS[[#This Row],[VENTA NETA]]-1)</f>
        <v>0</v>
      </c>
      <c r="AS1172" s="39">
        <v>335.52510000000001</v>
      </c>
      <c r="AT1172" s="48">
        <f>+LISTAS[[#This Row],[COSTO]]/AS1172-1</f>
        <v>0</v>
      </c>
      <c r="BA1172" t="s">
        <v>1784</v>
      </c>
      <c r="BB1172" s="36"/>
    </row>
    <row r="1173" spans="1:61" x14ac:dyDescent="0.35">
      <c r="A1173" s="7" t="s">
        <v>1904</v>
      </c>
      <c r="B1173" t="s">
        <v>1784</v>
      </c>
      <c r="C1173">
        <v>72</v>
      </c>
      <c r="D1173" t="s">
        <v>1905</v>
      </c>
      <c r="E1173" s="2">
        <v>7450</v>
      </c>
      <c r="F1173" s="7" t="str">
        <f>+_xlfn.XLOOKUP(LISTAS[[#This Row],[ID]],_01_CODIGOS_Y_COSTOS_xlsm[Producto y N°],_01_CODIGOS_Y_COSTOS_xlsm[FABRICA],"",0,1)</f>
        <v>GUSTAVO</v>
      </c>
      <c r="G1173" s="26">
        <f>LISTAS[[#This Row],[Precio]]*(1-0.46)</f>
        <v>4023.0000000000005</v>
      </c>
      <c r="H1173" s="1">
        <f>+_xlfn.XLOOKUP(LISTAS[[#This Row],[ID]],_01_CODIGOS_Y_COSTOS_xlsm[Producto y N°],_01_CODIGOS_Y_COSTOS_xlsm[COSTO],0,0,1)</f>
        <v>395.44029999999998</v>
      </c>
      <c r="I1173" s="27">
        <f>+IFERROR(LISTAS[[#This Row],[VENTA NETA]]/LISTAS[[#This Row],[COSTO]]-1,0)</f>
        <v>9.17346992706611</v>
      </c>
      <c r="J1173" s="50" t="str">
        <f>IFERROR(VLOOKUP(LISTAS[[#This Row],[ID]],_01_CODIGOS_Y_COSTOS_xlsm[[Producto y N°]:[CODIGO]],2,0),"")</f>
        <v>4064</v>
      </c>
      <c r="O1173" t="s">
        <v>1904</v>
      </c>
      <c r="AB1173" s="12" t="str">
        <f>+LISTAS[[#This Row],[Codigo]]&amp;LISTAS[[#This Row],[Fabrica]]</f>
        <v>4064GUSTAVO</v>
      </c>
      <c r="AC1173" s="13" t="str">
        <f>+LISTAS[[#This Row],[Codigo]]</f>
        <v>4064</v>
      </c>
      <c r="AD1173" s="13" t="str">
        <f>+LISTAS[[#This Row],[ID]]</f>
        <v>CONEXIÓN DE CHAPA72</v>
      </c>
      <c r="AH1173" s="36"/>
      <c r="AI1173" s="37">
        <f>+LISTAS[[#This Row],[Precio]]+(LISTAS[[#This Row],[Precio]]*AH1173)</f>
        <v>7450</v>
      </c>
      <c r="AJ1173" s="38">
        <f t="shared" si="18"/>
        <v>3725</v>
      </c>
      <c r="AL1173" s="35">
        <f>+AJ1173/LISTAS[[#This Row],[COSTO]]-1</f>
        <v>8.4198795620982487</v>
      </c>
      <c r="AM1173" t="str">
        <f>+LISTAS[[#This Row],[ID]]</f>
        <v>CONEXIÓN DE CHAPA72</v>
      </c>
      <c r="AO1173" s="43"/>
      <c r="AP1173" s="39">
        <f>LISTAS[[#This Row],[COSTO]]+(LISTAS[[#This Row],[COSTO]]*AO1173)</f>
        <v>395.44029999999998</v>
      </c>
      <c r="AQ1173" s="44">
        <f>IF(AO1173="",0,AP1173/LISTAS[[#This Row],[VENTA NETA]]-1)</f>
        <v>0</v>
      </c>
      <c r="AS1173" s="39">
        <v>395.44029999999998</v>
      </c>
      <c r="AT1173" s="48">
        <f>+LISTAS[[#This Row],[COSTO]]/AS1173-1</f>
        <v>0</v>
      </c>
      <c r="BA1173" t="s">
        <v>1784</v>
      </c>
      <c r="BB1173" s="36"/>
    </row>
    <row r="1174" spans="1:61" x14ac:dyDescent="0.35">
      <c r="A1174" s="7" t="s">
        <v>1906</v>
      </c>
      <c r="B1174" t="s">
        <v>1784</v>
      </c>
      <c r="C1174">
        <v>73</v>
      </c>
      <c r="D1174" t="s">
        <v>1907</v>
      </c>
      <c r="E1174" s="2">
        <v>7450</v>
      </c>
      <c r="F1174" s="7" t="str">
        <f>+_xlfn.XLOOKUP(LISTAS[[#This Row],[ID]],_01_CODIGOS_Y_COSTOS_xlsm[Producto y N°],_01_CODIGOS_Y_COSTOS_xlsm[FABRICA],"",0,1)</f>
        <v>GUSTAVO</v>
      </c>
      <c r="G1174" s="26">
        <f>LISTAS[[#This Row],[Precio]]*(1-0.46)</f>
        <v>4023.0000000000005</v>
      </c>
      <c r="H1174" s="1">
        <f>+_xlfn.XLOOKUP(LISTAS[[#This Row],[ID]],_01_CODIGOS_Y_COSTOS_xlsm[Producto y N°],_01_CODIGOS_Y_COSTOS_xlsm[COSTO],0,0,1)</f>
        <v>714.35500000000002</v>
      </c>
      <c r="I1174" s="27">
        <f>+IFERROR(LISTAS[[#This Row],[VENTA NETA]]/LISTAS[[#This Row],[COSTO]]-1,0)</f>
        <v>4.6316537295882307</v>
      </c>
      <c r="J1174" s="50" t="str">
        <f>IFERROR(VLOOKUP(LISTAS[[#This Row],[ID]],_01_CODIGOS_Y_COSTOS_xlsm[[Producto y N°]:[CODIGO]],2,0),"")</f>
        <v>4816</v>
      </c>
      <c r="O1174" t="s">
        <v>1906</v>
      </c>
      <c r="AB1174" s="12" t="str">
        <f>+LISTAS[[#This Row],[Codigo]]&amp;LISTAS[[#This Row],[Fabrica]]</f>
        <v>4816GUSTAVO</v>
      </c>
      <c r="AC1174" s="13" t="str">
        <f>+LISTAS[[#This Row],[Codigo]]</f>
        <v>4816</v>
      </c>
      <c r="AD1174" s="13" t="str">
        <f>+LISTAS[[#This Row],[ID]]</f>
        <v>CONEXIÓN DE CHAPA73</v>
      </c>
      <c r="AH1174" s="36"/>
      <c r="AI1174" s="37">
        <f>+LISTAS[[#This Row],[Precio]]+(LISTAS[[#This Row],[Precio]]*AH1174)</f>
        <v>7450</v>
      </c>
      <c r="AJ1174" s="38">
        <f t="shared" si="18"/>
        <v>3725</v>
      </c>
      <c r="AL1174" s="35">
        <f>+AJ1174/LISTAS[[#This Row],[COSTO]]-1</f>
        <v>4.2144941940631755</v>
      </c>
      <c r="AM1174" t="str">
        <f>+LISTAS[[#This Row],[ID]]</f>
        <v>CONEXIÓN DE CHAPA73</v>
      </c>
      <c r="AO1174" s="43"/>
      <c r="AP1174" s="39">
        <f>LISTAS[[#This Row],[COSTO]]+(LISTAS[[#This Row],[COSTO]]*AO1174)</f>
        <v>714.35500000000002</v>
      </c>
      <c r="AQ1174" s="44">
        <f>IF(AO1174="",0,AP1174/LISTAS[[#This Row],[VENTA NETA]]-1)</f>
        <v>0</v>
      </c>
      <c r="AS1174" s="39">
        <v>714.35500000000002</v>
      </c>
      <c r="AT1174" s="48">
        <f>+LISTAS[[#This Row],[COSTO]]/AS1174-1</f>
        <v>0</v>
      </c>
      <c r="BA1174" t="s">
        <v>1784</v>
      </c>
      <c r="BB1174" s="36"/>
    </row>
    <row r="1175" spans="1:61" x14ac:dyDescent="0.35">
      <c r="A1175" s="7" t="s">
        <v>1908</v>
      </c>
      <c r="B1175" t="s">
        <v>1784</v>
      </c>
      <c r="C1175">
        <v>74</v>
      </c>
      <c r="D1175" t="s">
        <v>1909</v>
      </c>
      <c r="E1175" s="2">
        <v>7450</v>
      </c>
      <c r="F1175" s="7" t="str">
        <f>+_xlfn.XLOOKUP(LISTAS[[#This Row],[ID]],_01_CODIGOS_Y_COSTOS_xlsm[Producto y N°],_01_CODIGOS_Y_COSTOS_xlsm[FABRICA],"",0,1)</f>
        <v>GUSTAVO</v>
      </c>
      <c r="G1175" s="26">
        <f>LISTAS[[#This Row],[Precio]]*(1-0.46)</f>
        <v>4023.0000000000005</v>
      </c>
      <c r="H1175" s="1">
        <f>+_xlfn.XLOOKUP(LISTAS[[#This Row],[ID]],_01_CODIGOS_Y_COSTOS_xlsm[Producto y N°],_01_CODIGOS_Y_COSTOS_xlsm[COSTO],0,0,1)</f>
        <v>714.35500000000002</v>
      </c>
      <c r="I1175" s="27">
        <f>+IFERROR(LISTAS[[#This Row],[VENTA NETA]]/LISTAS[[#This Row],[COSTO]]-1,0)</f>
        <v>4.6316537295882307</v>
      </c>
      <c r="J1175" s="50" t="str">
        <f>IFERROR(VLOOKUP(LISTAS[[#This Row],[ID]],_01_CODIGOS_Y_COSTOS_xlsm[[Producto y N°]:[CODIGO]],2,0),"")</f>
        <v>4815</v>
      </c>
      <c r="O1175" t="s">
        <v>1908</v>
      </c>
      <c r="AB1175" s="12" t="str">
        <f>+LISTAS[[#This Row],[Codigo]]&amp;LISTAS[[#This Row],[Fabrica]]</f>
        <v>4815GUSTAVO</v>
      </c>
      <c r="AC1175" s="13" t="str">
        <f>+LISTAS[[#This Row],[Codigo]]</f>
        <v>4815</v>
      </c>
      <c r="AD1175" s="13" t="str">
        <f>+LISTAS[[#This Row],[ID]]</f>
        <v>CONEXIÓN DE CHAPA74</v>
      </c>
      <c r="AH1175" s="36"/>
      <c r="AI1175" s="37">
        <f>+LISTAS[[#This Row],[Precio]]+(LISTAS[[#This Row],[Precio]]*AH1175)</f>
        <v>7450</v>
      </c>
      <c r="AJ1175" s="38">
        <f t="shared" si="18"/>
        <v>3725</v>
      </c>
      <c r="AL1175" s="35">
        <f>+AJ1175/LISTAS[[#This Row],[COSTO]]-1</f>
        <v>4.2144941940631755</v>
      </c>
      <c r="AM1175" t="str">
        <f>+LISTAS[[#This Row],[ID]]</f>
        <v>CONEXIÓN DE CHAPA74</v>
      </c>
      <c r="AO1175" s="43"/>
      <c r="AP1175" s="39">
        <f>LISTAS[[#This Row],[COSTO]]+(LISTAS[[#This Row],[COSTO]]*AO1175)</f>
        <v>714.35500000000002</v>
      </c>
      <c r="AQ1175" s="44">
        <f>IF(AO1175="",0,AP1175/LISTAS[[#This Row],[VENTA NETA]]-1)</f>
        <v>0</v>
      </c>
      <c r="AS1175" s="39">
        <v>714.35500000000002</v>
      </c>
      <c r="AT1175" s="48">
        <f>+LISTAS[[#This Row],[COSTO]]/AS1175-1</f>
        <v>0</v>
      </c>
      <c r="BA1175" t="s">
        <v>1784</v>
      </c>
      <c r="BB1175" s="36"/>
    </row>
    <row r="1176" spans="1:61" x14ac:dyDescent="0.35">
      <c r="A1176" s="7" t="s">
        <v>1910</v>
      </c>
      <c r="B1176" t="s">
        <v>1784</v>
      </c>
      <c r="C1176">
        <v>75</v>
      </c>
      <c r="D1176" t="s">
        <v>1911</v>
      </c>
      <c r="E1176" s="2">
        <v>12000</v>
      </c>
      <c r="F1176" s="7" t="str">
        <f>+_xlfn.XLOOKUP(LISTAS[[#This Row],[ID]],_01_CODIGOS_Y_COSTOS_xlsm[Producto y N°],_01_CODIGOS_Y_COSTOS_xlsm[FABRICA],"",0,1)</f>
        <v>GUSTAVO</v>
      </c>
      <c r="G1176" s="26">
        <f>LISTAS[[#This Row],[Precio]]*(1-0.46)</f>
        <v>6480</v>
      </c>
      <c r="H1176" s="1">
        <f>+_xlfn.XLOOKUP(LISTAS[[#This Row],[ID]],_01_CODIGOS_Y_COSTOS_xlsm[Producto y N°],_01_CODIGOS_Y_COSTOS_xlsm[COSTO],0,0,1)</f>
        <v>2106.9409000000001</v>
      </c>
      <c r="I1176" s="27">
        <f>+IFERROR(LISTAS[[#This Row],[VENTA NETA]]/LISTAS[[#This Row],[COSTO]]-1,0)</f>
        <v>2.0755490104160015</v>
      </c>
      <c r="J1176" s="50" t="str">
        <f>IFERROR(VLOOKUP(LISTAS[[#This Row],[ID]],_01_CODIGOS_Y_COSTOS_xlsm[[Producto y N°]:[CODIGO]],2,0),"")</f>
        <v>75</v>
      </c>
      <c r="O1176" t="s">
        <v>1910</v>
      </c>
      <c r="AB1176" s="12" t="str">
        <f>+LISTAS[[#This Row],[Codigo]]&amp;LISTAS[[#This Row],[Fabrica]]</f>
        <v>75GUSTAVO</v>
      </c>
      <c r="AC1176" s="13" t="str">
        <f>+LISTAS[[#This Row],[Codigo]]</f>
        <v>75</v>
      </c>
      <c r="AD1176" s="13" t="str">
        <f>+LISTAS[[#This Row],[ID]]</f>
        <v>CONEXIÓN DE CHAPA75</v>
      </c>
      <c r="AH1176" s="36"/>
      <c r="AI1176" s="37">
        <f>+LISTAS[[#This Row],[Precio]]+(LISTAS[[#This Row],[Precio]]*AH1176)</f>
        <v>12000</v>
      </c>
      <c r="AJ1176" s="38">
        <f t="shared" si="18"/>
        <v>6000</v>
      </c>
      <c r="AL1176" s="35">
        <f>+AJ1176/LISTAS[[#This Row],[COSTO]]-1</f>
        <v>1.8477305652000013</v>
      </c>
      <c r="AM1176" t="str">
        <f>+LISTAS[[#This Row],[ID]]</f>
        <v>CONEXIÓN DE CHAPA75</v>
      </c>
      <c r="AO1176" s="43"/>
      <c r="AP1176" s="39">
        <f>LISTAS[[#This Row],[COSTO]]+(LISTAS[[#This Row],[COSTO]]*AO1176)</f>
        <v>2106.9409000000001</v>
      </c>
      <c r="AQ1176" s="44">
        <f>IF(AO1176="",0,AP1176/LISTAS[[#This Row],[VENTA NETA]]-1)</f>
        <v>0</v>
      </c>
      <c r="AS1176" s="39">
        <v>2106.9409000000001</v>
      </c>
      <c r="AT1176" s="48">
        <f>+LISTAS[[#This Row],[COSTO]]/AS1176-1</f>
        <v>0</v>
      </c>
      <c r="BA1176" t="s">
        <v>1784</v>
      </c>
      <c r="BB1176" s="36"/>
    </row>
    <row r="1177" spans="1:61" x14ac:dyDescent="0.35">
      <c r="A1177" s="7" t="s">
        <v>1912</v>
      </c>
      <c r="B1177" t="s">
        <v>1784</v>
      </c>
      <c r="C1177">
        <v>76</v>
      </c>
      <c r="D1177" t="s">
        <v>1913</v>
      </c>
      <c r="E1177" s="2">
        <v>12000</v>
      </c>
      <c r="F1177" s="7" t="str">
        <f>+_xlfn.XLOOKUP(LISTAS[[#This Row],[ID]],_01_CODIGOS_Y_COSTOS_xlsm[Producto y N°],_01_CODIGOS_Y_COSTOS_xlsm[FABRICA],"",0,1)</f>
        <v>GUSTAVO</v>
      </c>
      <c r="G1177" s="26">
        <f>LISTAS[[#This Row],[Precio]]*(1-0.46)</f>
        <v>6480</v>
      </c>
      <c r="H1177" s="1">
        <f>+_xlfn.XLOOKUP(LISTAS[[#This Row],[ID]],_01_CODIGOS_Y_COSTOS_xlsm[Producto y N°],_01_CODIGOS_Y_COSTOS_xlsm[COSTO],0,0,1)</f>
        <v>2106.9409000000001</v>
      </c>
      <c r="I1177" s="27">
        <f>+IFERROR(LISTAS[[#This Row],[VENTA NETA]]/LISTAS[[#This Row],[COSTO]]-1,0)</f>
        <v>2.0755490104160015</v>
      </c>
      <c r="J1177" s="50" t="str">
        <f>IFERROR(VLOOKUP(LISTAS[[#This Row],[ID]],_01_CODIGOS_Y_COSTOS_xlsm[[Producto y N°]:[CODIGO]],2,0),"")</f>
        <v>76</v>
      </c>
      <c r="O1177" t="s">
        <v>1912</v>
      </c>
      <c r="AB1177" s="12" t="str">
        <f>+LISTAS[[#This Row],[Codigo]]&amp;LISTAS[[#This Row],[Fabrica]]</f>
        <v>76GUSTAVO</v>
      </c>
      <c r="AC1177" s="13" t="str">
        <f>+LISTAS[[#This Row],[Codigo]]</f>
        <v>76</v>
      </c>
      <c r="AD1177" s="13" t="str">
        <f>+LISTAS[[#This Row],[ID]]</f>
        <v>CONEXIÓN DE CHAPA76</v>
      </c>
      <c r="AH1177" s="36"/>
      <c r="AI1177" s="37">
        <f>+LISTAS[[#This Row],[Precio]]+(LISTAS[[#This Row],[Precio]]*AH1177)</f>
        <v>12000</v>
      </c>
      <c r="AJ1177" s="38">
        <f t="shared" si="18"/>
        <v>6000</v>
      </c>
      <c r="AL1177" s="35">
        <f>+AJ1177/LISTAS[[#This Row],[COSTO]]-1</f>
        <v>1.8477305652000013</v>
      </c>
      <c r="AM1177" t="str">
        <f>+LISTAS[[#This Row],[ID]]</f>
        <v>CONEXIÓN DE CHAPA76</v>
      </c>
      <c r="AO1177" s="43"/>
      <c r="AP1177" s="39">
        <f>LISTAS[[#This Row],[COSTO]]+(LISTAS[[#This Row],[COSTO]]*AO1177)</f>
        <v>2106.9409000000001</v>
      </c>
      <c r="AQ1177" s="44">
        <f>IF(AO1177="",0,AP1177/LISTAS[[#This Row],[VENTA NETA]]-1)</f>
        <v>0</v>
      </c>
      <c r="AS1177" s="39">
        <v>2106.9409000000001</v>
      </c>
      <c r="AT1177" s="48">
        <f>+LISTAS[[#This Row],[COSTO]]/AS1177-1</f>
        <v>0</v>
      </c>
      <c r="BA1177" t="s">
        <v>1784</v>
      </c>
      <c r="BB1177" s="36"/>
    </row>
    <row r="1178" spans="1:61" x14ac:dyDescent="0.35">
      <c r="A1178" s="7" t="s">
        <v>1914</v>
      </c>
      <c r="B1178" t="s">
        <v>1784</v>
      </c>
      <c r="C1178">
        <v>77</v>
      </c>
      <c r="D1178" t="s">
        <v>1915</v>
      </c>
      <c r="E1178" s="2">
        <v>7450</v>
      </c>
      <c r="F1178" s="7" t="str">
        <f>+_xlfn.XLOOKUP(LISTAS[[#This Row],[ID]],_01_CODIGOS_Y_COSTOS_xlsm[Producto y N°],_01_CODIGOS_Y_COSTOS_xlsm[FABRICA],"",0,1)</f>
        <v>GUSTAVO</v>
      </c>
      <c r="G1178" s="26">
        <f>LISTAS[[#This Row],[Precio]]*(1-0.46)</f>
        <v>4023.0000000000005</v>
      </c>
      <c r="H1178" s="1">
        <f>+_xlfn.XLOOKUP(LISTAS[[#This Row],[ID]],_01_CODIGOS_Y_COSTOS_xlsm[Producto y N°],_01_CODIGOS_Y_COSTOS_xlsm[COSTO],0,0,1)</f>
        <v>512.33519999999999</v>
      </c>
      <c r="I1178" s="27">
        <f>+IFERROR(LISTAS[[#This Row],[VENTA NETA]]/LISTAS[[#This Row],[COSTO]]-1,0)</f>
        <v>6.8522810847273439</v>
      </c>
      <c r="J1178" s="50" t="str">
        <f>IFERROR(VLOOKUP(LISTAS[[#This Row],[ID]],_01_CODIGOS_Y_COSTOS_xlsm[[Producto y N°]:[CODIGO]],2,0),"")</f>
        <v>4123</v>
      </c>
      <c r="O1178" t="s">
        <v>1914</v>
      </c>
      <c r="AB1178" s="12" t="str">
        <f>+LISTAS[[#This Row],[Codigo]]&amp;LISTAS[[#This Row],[Fabrica]]</f>
        <v>4123GUSTAVO</v>
      </c>
      <c r="AC1178" s="13" t="str">
        <f>+LISTAS[[#This Row],[Codigo]]</f>
        <v>4123</v>
      </c>
      <c r="AD1178" s="13" t="str">
        <f>+LISTAS[[#This Row],[ID]]</f>
        <v>CONEXIÓN DE CHAPA77</v>
      </c>
      <c r="AH1178" s="36"/>
      <c r="AI1178" s="37">
        <f>+LISTAS[[#This Row],[Precio]]+(LISTAS[[#This Row],[Precio]]*AH1178)</f>
        <v>7450</v>
      </c>
      <c r="AJ1178" s="38">
        <f t="shared" si="18"/>
        <v>3725</v>
      </c>
      <c r="AL1178" s="35">
        <f>+AJ1178/LISTAS[[#This Row],[COSTO]]-1</f>
        <v>6.2706306340067988</v>
      </c>
      <c r="AM1178" t="str">
        <f>+LISTAS[[#This Row],[ID]]</f>
        <v>CONEXIÓN DE CHAPA77</v>
      </c>
      <c r="AO1178" s="43"/>
      <c r="AP1178" s="39">
        <f>LISTAS[[#This Row],[COSTO]]+(LISTAS[[#This Row],[COSTO]]*AO1178)</f>
        <v>512.33519999999999</v>
      </c>
      <c r="AQ1178" s="44">
        <f>IF(AO1178="",0,AP1178/LISTAS[[#This Row],[VENTA NETA]]-1)</f>
        <v>0</v>
      </c>
      <c r="AS1178" s="39">
        <v>512.33519999999999</v>
      </c>
      <c r="AT1178" s="48">
        <f>+LISTAS[[#This Row],[COSTO]]/AS1178-1</f>
        <v>0</v>
      </c>
      <c r="BA1178" t="s">
        <v>1784</v>
      </c>
      <c r="BB1178" s="36"/>
    </row>
    <row r="1179" spans="1:61" x14ac:dyDescent="0.35">
      <c r="A1179" s="7" t="s">
        <v>5344</v>
      </c>
      <c r="B1179" t="s">
        <v>4921</v>
      </c>
      <c r="C1179">
        <v>1</v>
      </c>
      <c r="D1179" t="s">
        <v>5020</v>
      </c>
      <c r="E1179" s="2">
        <v>1805.27</v>
      </c>
      <c r="F1179" s="7" t="str">
        <f>+_xlfn.XLOOKUP(LISTAS[[#This Row],[ID]],_01_CODIGOS_Y_COSTOS_xlsm[Producto y N°],_01_CODIGOS_Y_COSTOS_xlsm[FABRICA],"",0,1)</f>
        <v>DQAUTOPARTES</v>
      </c>
      <c r="G1179" s="26">
        <f>LISTAS[[#This Row],[Precio]]*(1-0.46)</f>
        <v>974.84580000000005</v>
      </c>
      <c r="H1179" s="1">
        <f>+_xlfn.XLOOKUP(LISTAS[[#This Row],[ID]],_01_CODIGOS_Y_COSTOS_xlsm[Producto y N°],_01_CODIGOS_Y_COSTOS_xlsm[COSTO],0,0,1)</f>
        <v>573.44000000000005</v>
      </c>
      <c r="I1179" s="27">
        <f>+IFERROR(LISTAS[[#This Row],[VENTA NETA]]/LISTAS[[#This Row],[COSTO]]-1,0)</f>
        <v>0.69999616350446425</v>
      </c>
      <c r="J1179" s="50" t="str">
        <f>IFERROR(VLOOKUP(LISTAS[[#This Row],[ID]],_01_CODIGOS_Y_COSTOS_xlsm[[Producto y N°]:[CODIGO]],2,0),"")</f>
        <v>2030</v>
      </c>
      <c r="O1179" t="s">
        <v>5344</v>
      </c>
      <c r="AB1179" s="12" t="str">
        <f>+LISTAS[[#This Row],[Codigo]]&amp;LISTAS[[#This Row],[Fabrica]]</f>
        <v>2030DQAUTOPARTES</v>
      </c>
      <c r="AC1179" s="13" t="str">
        <f>+LISTAS[[#This Row],[Codigo]]</f>
        <v>2030</v>
      </c>
      <c r="AD1179" s="13" t="str">
        <f>+LISTAS[[#This Row],[ID]]</f>
        <v>TOPES Y TAPONES DE GOMA1</v>
      </c>
      <c r="AH1179" s="36">
        <v>0.79865502358727292</v>
      </c>
      <c r="AI1179" s="37">
        <f>+LISTAS[[#This Row],[Precio]]+(LISTAS[[#This Row],[Precio]]*AH1179)</f>
        <v>3247.057954431396</v>
      </c>
      <c r="AJ1179" s="38">
        <f t="shared" si="18"/>
        <v>1623.528977215698</v>
      </c>
      <c r="AL1179" s="35">
        <f>+AJ1179/LISTAS[[#This Row],[COSTO]]-1</f>
        <v>1.8312098514503661</v>
      </c>
      <c r="AM1179" t="str">
        <f>+LISTAS[[#This Row],[ID]]</f>
        <v>TOPES Y TAPONES DE GOMA1</v>
      </c>
      <c r="AO1179" s="43">
        <v>0.7</v>
      </c>
      <c r="AP1179" s="39">
        <f>LISTAS[[#This Row],[COSTO]]+(LISTAS[[#This Row],[COSTO]]*AO1179)</f>
        <v>974.84800000000007</v>
      </c>
      <c r="AQ1179" s="44">
        <f>IF(AO1179="",0,AP1179/LISTAS[[#This Row],[VENTA NETA]]-1)</f>
        <v>2.2567671729145644E-6</v>
      </c>
      <c r="AS1179" s="39">
        <v>55.910400000000003</v>
      </c>
      <c r="AT1179" s="48">
        <f>+LISTAS[[#This Row],[COSTO]]/AS1179-1</f>
        <v>9.2564102564102573</v>
      </c>
      <c r="BA1179" t="s">
        <v>4921</v>
      </c>
      <c r="BB1179" s="36"/>
      <c r="BH1179" s="98"/>
      <c r="BI1179" s="99"/>
    </row>
    <row r="1180" spans="1:61" x14ac:dyDescent="0.35">
      <c r="A1180" s="7" t="s">
        <v>5343</v>
      </c>
      <c r="B1180" t="s">
        <v>4921</v>
      </c>
      <c r="C1180">
        <v>2</v>
      </c>
      <c r="D1180" t="s">
        <v>5020</v>
      </c>
      <c r="E1180" s="2">
        <v>1805.27</v>
      </c>
      <c r="F1180" s="7" t="str">
        <f>+_xlfn.XLOOKUP(LISTAS[[#This Row],[ID]],_01_CODIGOS_Y_COSTOS_xlsm[Producto y N°],_01_CODIGOS_Y_COSTOS_xlsm[FABRICA],"",0,1)</f>
        <v>DQAUTOPARTES</v>
      </c>
      <c r="G1180" s="26">
        <f>LISTAS[[#This Row],[Precio]]*(1-0.46)</f>
        <v>974.84580000000005</v>
      </c>
      <c r="H1180" s="1">
        <f>+_xlfn.XLOOKUP(LISTAS[[#This Row],[ID]],_01_CODIGOS_Y_COSTOS_xlsm[Producto y N°],_01_CODIGOS_Y_COSTOS_xlsm[COSTO],0,0,1)</f>
        <v>573.44000000000005</v>
      </c>
      <c r="I1180" s="27">
        <f>+IFERROR(LISTAS[[#This Row],[VENTA NETA]]/LISTAS[[#This Row],[COSTO]]-1,0)</f>
        <v>0.69999616350446425</v>
      </c>
      <c r="J1180" s="50" t="str">
        <f>IFERROR(VLOOKUP(LISTAS[[#This Row],[ID]],_01_CODIGOS_Y_COSTOS_xlsm[[Producto y N°]:[CODIGO]],2,0),"")</f>
        <v>2031</v>
      </c>
      <c r="O1180" t="s">
        <v>5343</v>
      </c>
      <c r="AB1180" s="12" t="str">
        <f>+LISTAS[[#This Row],[Codigo]]&amp;LISTAS[[#This Row],[Fabrica]]</f>
        <v>2031DQAUTOPARTES</v>
      </c>
      <c r="AC1180" s="13" t="str">
        <f>+LISTAS[[#This Row],[Codigo]]</f>
        <v>2031</v>
      </c>
      <c r="AD1180" s="13" t="str">
        <f>+LISTAS[[#This Row],[ID]]</f>
        <v>TOPES Y TAPONES DE GOMA2</v>
      </c>
      <c r="AH1180" s="36">
        <v>0.79865502358727292</v>
      </c>
      <c r="AI1180" s="37">
        <f>+LISTAS[[#This Row],[Precio]]+(LISTAS[[#This Row],[Precio]]*AH1180)</f>
        <v>3247.057954431396</v>
      </c>
      <c r="AJ1180" s="38">
        <f t="shared" si="18"/>
        <v>1623.528977215698</v>
      </c>
      <c r="AL1180" s="35">
        <f>+AJ1180/LISTAS[[#This Row],[COSTO]]-1</f>
        <v>1.8312098514503661</v>
      </c>
      <c r="AM1180" t="str">
        <f>+LISTAS[[#This Row],[ID]]</f>
        <v>TOPES Y TAPONES DE GOMA2</v>
      </c>
      <c r="AO1180" s="43">
        <v>0.7</v>
      </c>
      <c r="AP1180" s="39">
        <f>LISTAS[[#This Row],[COSTO]]+(LISTAS[[#This Row],[COSTO]]*AO1180)</f>
        <v>974.84800000000007</v>
      </c>
      <c r="AQ1180" s="44">
        <f>IF(AO1180="",0,AP1180/LISTAS[[#This Row],[VENTA NETA]]-1)</f>
        <v>2.2567671729145644E-6</v>
      </c>
      <c r="AS1180" s="39">
        <v>55.910400000000003</v>
      </c>
      <c r="AT1180" s="48">
        <f>+LISTAS[[#This Row],[COSTO]]/AS1180-1</f>
        <v>9.2564102564102573</v>
      </c>
      <c r="BA1180" t="s">
        <v>4921</v>
      </c>
      <c r="BB1180" s="36"/>
    </row>
    <row r="1181" spans="1:61" x14ac:dyDescent="0.35">
      <c r="A1181" s="7" t="s">
        <v>5342</v>
      </c>
      <c r="B1181" t="s">
        <v>4921</v>
      </c>
      <c r="C1181">
        <v>3</v>
      </c>
      <c r="D1181" t="s">
        <v>5021</v>
      </c>
      <c r="E1181" s="2">
        <v>3405.04</v>
      </c>
      <c r="F1181" s="7" t="str">
        <f>+_xlfn.XLOOKUP(LISTAS[[#This Row],[ID]],_01_CODIGOS_Y_COSTOS_xlsm[Producto y N°],_01_CODIGOS_Y_COSTOS_xlsm[FABRICA],"",0,1)</f>
        <v>DQAUTOPARTES</v>
      </c>
      <c r="G1181" s="26">
        <f>LISTAS[[#This Row],[Precio]]*(1-0.46)</f>
        <v>1838.7216000000001</v>
      </c>
      <c r="H1181" s="1">
        <f>+_xlfn.XLOOKUP(LISTAS[[#This Row],[ID]],_01_CODIGOS_Y_COSTOS_xlsm[Producto y N°],_01_CODIGOS_Y_COSTOS_xlsm[COSTO],0,0,1)</f>
        <v>1081.5999999999999</v>
      </c>
      <c r="I1181" s="27">
        <f>+IFERROR(LISTAS[[#This Row],[VENTA NETA]]/LISTAS[[#This Row],[COSTO]]-1,0)</f>
        <v>0.70000147928994094</v>
      </c>
      <c r="J1181" s="50" t="str">
        <f>IFERROR(VLOOKUP(LISTAS[[#This Row],[ID]],_01_CODIGOS_Y_COSTOS_xlsm[[Producto y N°]:[CODIGO]],2,0),"")</f>
        <v>2058</v>
      </c>
      <c r="O1181" t="s">
        <v>5342</v>
      </c>
      <c r="AB1181" s="12" t="str">
        <f>+LISTAS[[#This Row],[Codigo]]&amp;LISTAS[[#This Row],[Fabrica]]</f>
        <v>2058DQAUTOPARTES</v>
      </c>
      <c r="AC1181" s="13" t="str">
        <f>+LISTAS[[#This Row],[Codigo]]</f>
        <v>2058</v>
      </c>
      <c r="AD1181" s="13" t="str">
        <f>+LISTAS[[#This Row],[ID]]</f>
        <v>TOPES Y TAPONES DE GOMA3</v>
      </c>
      <c r="AH1181" s="36">
        <v>0.79863771817794782</v>
      </c>
      <c r="AI1181" s="37">
        <f>+LISTAS[[#This Row],[Precio]]+(LISTAS[[#This Row],[Precio]]*AH1181)</f>
        <v>6124.4333759046394</v>
      </c>
      <c r="AJ1181" s="38">
        <f t="shared" si="18"/>
        <v>3062.2166879523197</v>
      </c>
      <c r="AL1181" s="35">
        <f>+AJ1181/LISTAS[[#This Row],[COSTO]]-1</f>
        <v>1.8311914644529588</v>
      </c>
      <c r="AM1181" t="str">
        <f>+LISTAS[[#This Row],[ID]]</f>
        <v>TOPES Y TAPONES DE GOMA3</v>
      </c>
      <c r="AO1181" s="43">
        <v>0.7</v>
      </c>
      <c r="AP1181" s="39">
        <f>LISTAS[[#This Row],[COSTO]]+(LISTAS[[#This Row],[COSTO]]*AO1181)</f>
        <v>1838.7199999999998</v>
      </c>
      <c r="AQ1181" s="44">
        <f>IF(AO1181="",0,AP1181/LISTAS[[#This Row],[VENTA NETA]]-1)</f>
        <v>-8.7016979632981162E-7</v>
      </c>
      <c r="AS1181" s="39">
        <v>105.456</v>
      </c>
      <c r="AT1181" s="48">
        <f>+LISTAS[[#This Row],[COSTO]]/AS1181-1</f>
        <v>9.2564102564102555</v>
      </c>
      <c r="BA1181" t="s">
        <v>4921</v>
      </c>
      <c r="BB1181" s="36"/>
    </row>
    <row r="1182" spans="1:61" x14ac:dyDescent="0.35">
      <c r="A1182" s="7" t="s">
        <v>5588</v>
      </c>
      <c r="B1182" t="s">
        <v>4921</v>
      </c>
      <c r="C1182">
        <v>4</v>
      </c>
      <c r="D1182" t="s">
        <v>5022</v>
      </c>
      <c r="E1182" s="2">
        <v>2127.64</v>
      </c>
      <c r="F1182" s="7" t="str">
        <f>+_xlfn.XLOOKUP(LISTAS[[#This Row],[ID]],_01_CODIGOS_Y_COSTOS_xlsm[Producto y N°],_01_CODIGOS_Y_COSTOS_xlsm[FABRICA],"",0,1)</f>
        <v>DQAUTOPARTES</v>
      </c>
      <c r="G1182" s="26">
        <f>LISTAS[[#This Row],[Precio]]*(1-0.46)</f>
        <v>1148.9256</v>
      </c>
      <c r="H1182" s="1">
        <f>+_xlfn.XLOOKUP(LISTAS[[#This Row],[ID]],_01_CODIGOS_Y_COSTOS_xlsm[Producto y N°],_01_CODIGOS_Y_COSTOS_xlsm[COSTO],0,0,1)</f>
        <v>675.84</v>
      </c>
      <c r="I1182" s="27">
        <f>+IFERROR(LISTAS[[#This Row],[VENTA NETA]]/LISTAS[[#This Row],[COSTO]]-1,0)</f>
        <v>0.69999644886363632</v>
      </c>
      <c r="J1182" s="50" t="str">
        <f>IFERROR(VLOOKUP(LISTAS[[#This Row],[ID]],_01_CODIGOS_Y_COSTOS_xlsm[[Producto y N°]:[CODIGO]],2,0),"")</f>
        <v>2103/1</v>
      </c>
      <c r="O1182" t="s">
        <v>5588</v>
      </c>
      <c r="AB1182" s="12" t="str">
        <f>+LISTAS[[#This Row],[Codigo]]&amp;LISTAS[[#This Row],[Fabrica]]</f>
        <v>2103/1DQAUTOPARTES</v>
      </c>
      <c r="AC1182" s="13" t="str">
        <f>+LISTAS[[#This Row],[Codigo]]</f>
        <v>2103/1</v>
      </c>
      <c r="AD1182" s="13" t="str">
        <f>+LISTAS[[#This Row],[ID]]</f>
        <v>TOPES Y TAPONES DE GOMA4</v>
      </c>
      <c r="AH1182" s="36">
        <v>1.2210159552010982</v>
      </c>
      <c r="AI1182" s="37">
        <f>+LISTAS[[#This Row],[Precio]]+(LISTAS[[#This Row],[Precio]]*AH1182)</f>
        <v>4725.5223869240644</v>
      </c>
      <c r="AJ1182" s="38">
        <f t="shared" si="18"/>
        <v>2362.7611934620322</v>
      </c>
      <c r="AL1182" s="35">
        <f>+AJ1182/LISTAS[[#This Row],[COSTO]]-1</f>
        <v>2.4960363302882813</v>
      </c>
      <c r="AM1182" t="str">
        <f>+LISTAS[[#This Row],[ID]]</f>
        <v>TOPES Y TAPONES DE GOMA4</v>
      </c>
      <c r="AO1182" s="43">
        <v>0.7</v>
      </c>
      <c r="AP1182" s="39">
        <f>LISTAS[[#This Row],[COSTO]]+(LISTAS[[#This Row],[COSTO]]*AO1182)</f>
        <v>1148.9279999999999</v>
      </c>
      <c r="AQ1182" s="44">
        <f>IF(AO1182="",0,AP1182/LISTAS[[#This Row],[VENTA NETA]]-1)</f>
        <v>2.0889081067121396E-6</v>
      </c>
      <c r="AS1182" s="39">
        <v>0</v>
      </c>
      <c r="AT1182" s="48" t="e">
        <f>+LISTAS[[#This Row],[COSTO]]/AS1182-1</f>
        <v>#DIV/0!</v>
      </c>
      <c r="BA1182" t="s">
        <v>4921</v>
      </c>
      <c r="BB1182" s="36"/>
    </row>
    <row r="1183" spans="1:61" x14ac:dyDescent="0.35">
      <c r="A1183" s="7" t="s">
        <v>5589</v>
      </c>
      <c r="B1183" t="s">
        <v>4921</v>
      </c>
      <c r="C1183">
        <v>5</v>
      </c>
      <c r="D1183" t="s">
        <v>5023</v>
      </c>
      <c r="E1183" s="2">
        <v>2127.64</v>
      </c>
      <c r="F1183" s="7" t="str">
        <f>+_xlfn.XLOOKUP(LISTAS[[#This Row],[ID]],_01_CODIGOS_Y_COSTOS_xlsm[Producto y N°],_01_CODIGOS_Y_COSTOS_xlsm[FABRICA],"",0,1)</f>
        <v>DQAUTOPARTES</v>
      </c>
      <c r="G1183" s="26">
        <f>LISTAS[[#This Row],[Precio]]*(1-0.46)</f>
        <v>1148.9256</v>
      </c>
      <c r="H1183" s="1">
        <f>+_xlfn.XLOOKUP(LISTAS[[#This Row],[ID]],_01_CODIGOS_Y_COSTOS_xlsm[Producto y N°],_01_CODIGOS_Y_COSTOS_xlsm[COSTO],0,0,1)</f>
        <v>675.84</v>
      </c>
      <c r="I1183" s="27">
        <f>+IFERROR(LISTAS[[#This Row],[VENTA NETA]]/LISTAS[[#This Row],[COSTO]]-1,0)</f>
        <v>0.69999644886363632</v>
      </c>
      <c r="J1183" s="50" t="str">
        <f>IFERROR(VLOOKUP(LISTAS[[#This Row],[ID]],_01_CODIGOS_Y_COSTOS_xlsm[[Producto y N°]:[CODIGO]],2,0),"")</f>
        <v>2103/2</v>
      </c>
      <c r="O1183" t="s">
        <v>5589</v>
      </c>
      <c r="AB1183" s="12" t="str">
        <f>+LISTAS[[#This Row],[Codigo]]&amp;LISTAS[[#This Row],[Fabrica]]</f>
        <v>2103/2DQAUTOPARTES</v>
      </c>
      <c r="AC1183" s="13" t="str">
        <f>+LISTAS[[#This Row],[Codigo]]</f>
        <v>2103/2</v>
      </c>
      <c r="AD1183" s="13" t="str">
        <f>+LISTAS[[#This Row],[ID]]</f>
        <v>TOPES Y TAPONES DE GOMA5</v>
      </c>
      <c r="AH1183" s="36">
        <v>1.2210159552010982</v>
      </c>
      <c r="AI1183" s="37">
        <f>+LISTAS[[#This Row],[Precio]]+(LISTAS[[#This Row],[Precio]]*AH1183)</f>
        <v>4725.5223869240644</v>
      </c>
      <c r="AJ1183" s="38">
        <f t="shared" si="18"/>
        <v>2362.7611934620322</v>
      </c>
      <c r="AL1183" s="35">
        <f>+AJ1183/LISTAS[[#This Row],[COSTO]]-1</f>
        <v>2.4960363302882813</v>
      </c>
      <c r="AM1183" t="str">
        <f>+LISTAS[[#This Row],[ID]]</f>
        <v>TOPES Y TAPONES DE GOMA5</v>
      </c>
      <c r="AO1183" s="43">
        <v>0.7</v>
      </c>
      <c r="AP1183" s="39">
        <f>LISTAS[[#This Row],[COSTO]]+(LISTAS[[#This Row],[COSTO]]*AO1183)</f>
        <v>1148.9279999999999</v>
      </c>
      <c r="AQ1183" s="44">
        <f>IF(AO1183="",0,AP1183/LISTAS[[#This Row],[VENTA NETA]]-1)</f>
        <v>2.0889081067121396E-6</v>
      </c>
      <c r="AS1183" s="39">
        <v>0</v>
      </c>
      <c r="AT1183" s="48" t="e">
        <f>+LISTAS[[#This Row],[COSTO]]/AS1183-1</f>
        <v>#DIV/0!</v>
      </c>
      <c r="BA1183" t="s">
        <v>4921</v>
      </c>
      <c r="BB1183" s="36"/>
    </row>
    <row r="1184" spans="1:61" x14ac:dyDescent="0.35">
      <c r="A1184" s="7" t="s">
        <v>5590</v>
      </c>
      <c r="B1184" t="s">
        <v>4921</v>
      </c>
      <c r="C1184">
        <v>6</v>
      </c>
      <c r="D1184" t="s">
        <v>5024</v>
      </c>
      <c r="E1184" s="2">
        <v>2578.96</v>
      </c>
      <c r="F1184" s="7" t="str">
        <f>+_xlfn.XLOOKUP(LISTAS[[#This Row],[ID]],_01_CODIGOS_Y_COSTOS_xlsm[Producto y N°],_01_CODIGOS_Y_COSTOS_xlsm[FABRICA],"",0,1)</f>
        <v>DQAUTOPARTES</v>
      </c>
      <c r="G1184" s="26">
        <f>LISTAS[[#This Row],[Precio]]*(1-0.46)</f>
        <v>1392.6384</v>
      </c>
      <c r="H1184" s="1">
        <f>+_xlfn.XLOOKUP(LISTAS[[#This Row],[ID]],_01_CODIGOS_Y_COSTOS_xlsm[Producto y N°],_01_CODIGOS_Y_COSTOS_xlsm[COSTO],0,0,1)</f>
        <v>819.2</v>
      </c>
      <c r="I1184" s="27">
        <f>+IFERROR(LISTAS[[#This Row],[VENTA NETA]]/LISTAS[[#This Row],[COSTO]]-1,0)</f>
        <v>0.699998046875</v>
      </c>
      <c r="J1184" s="50" t="str">
        <f>IFERROR(VLOOKUP(LISTAS[[#This Row],[ID]],_01_CODIGOS_Y_COSTOS_xlsm[[Producto y N°]:[CODIGO]],2,0),"")</f>
        <v>2103/3</v>
      </c>
      <c r="O1184" t="s">
        <v>5590</v>
      </c>
      <c r="AB1184" s="12" t="str">
        <f>+LISTAS[[#This Row],[Codigo]]&amp;LISTAS[[#This Row],[Fabrica]]</f>
        <v>2103/3DQAUTOPARTES</v>
      </c>
      <c r="AC1184" s="13" t="str">
        <f>+LISTAS[[#This Row],[Codigo]]</f>
        <v>2103/3</v>
      </c>
      <c r="AD1184" s="13" t="str">
        <f>+LISTAS[[#This Row],[ID]]</f>
        <v>TOPES Y TAPONES DE GOMA6</v>
      </c>
      <c r="AH1184" s="36">
        <v>1.2231672726483249</v>
      </c>
      <c r="AI1184" s="37">
        <f>+LISTAS[[#This Row],[Precio]]+(LISTAS[[#This Row],[Precio]]*AH1184)</f>
        <v>5733.4594694691241</v>
      </c>
      <c r="AJ1184" s="38">
        <f t="shared" si="18"/>
        <v>2866.729734734562</v>
      </c>
      <c r="AL1184" s="35">
        <f>+AJ1184/LISTAS[[#This Row],[COSTO]]-1</f>
        <v>2.4994259457209007</v>
      </c>
      <c r="AM1184" t="str">
        <f>+LISTAS[[#This Row],[ID]]</f>
        <v>TOPES Y TAPONES DE GOMA6</v>
      </c>
      <c r="AO1184" s="43">
        <v>0.7</v>
      </c>
      <c r="AP1184" s="39">
        <f>LISTAS[[#This Row],[COSTO]]+(LISTAS[[#This Row],[COSTO]]*AO1184)</f>
        <v>1392.6399999999999</v>
      </c>
      <c r="AQ1184" s="44">
        <f>IF(AO1184="",0,AP1184/LISTAS[[#This Row],[VENTA NETA]]-1)</f>
        <v>1.1488983786556162E-6</v>
      </c>
      <c r="AS1184" s="39">
        <v>0</v>
      </c>
      <c r="AT1184" s="48" t="e">
        <f>+LISTAS[[#This Row],[COSTO]]/AS1184-1</f>
        <v>#DIV/0!</v>
      </c>
      <c r="BA1184" t="s">
        <v>4921</v>
      </c>
      <c r="BB1184" s="36"/>
    </row>
    <row r="1185" spans="1:54" x14ac:dyDescent="0.35">
      <c r="A1185" s="7" t="s">
        <v>5591</v>
      </c>
      <c r="B1185" t="s">
        <v>4921</v>
      </c>
      <c r="C1185">
        <v>7</v>
      </c>
      <c r="D1185" t="s">
        <v>5025</v>
      </c>
      <c r="E1185" s="2">
        <v>2127.64</v>
      </c>
      <c r="F1185" s="7" t="str">
        <f>+_xlfn.XLOOKUP(LISTAS[[#This Row],[ID]],_01_CODIGOS_Y_COSTOS_xlsm[Producto y N°],_01_CODIGOS_Y_COSTOS_xlsm[FABRICA],"",0,1)</f>
        <v>DQAUTOPARTES</v>
      </c>
      <c r="G1185" s="26">
        <f>LISTAS[[#This Row],[Precio]]*(1-0.46)</f>
        <v>1148.9256</v>
      </c>
      <c r="H1185" s="1">
        <f>+_xlfn.XLOOKUP(LISTAS[[#This Row],[ID]],_01_CODIGOS_Y_COSTOS_xlsm[Producto y N°],_01_CODIGOS_Y_COSTOS_xlsm[COSTO],0,0,1)</f>
        <v>675.84</v>
      </c>
      <c r="I1185" s="27">
        <f>+IFERROR(LISTAS[[#This Row],[VENTA NETA]]/LISTAS[[#This Row],[COSTO]]-1,0)</f>
        <v>0.69999644886363632</v>
      </c>
      <c r="J1185" s="50" t="str">
        <f>IFERROR(VLOOKUP(LISTAS[[#This Row],[ID]],_01_CODIGOS_Y_COSTOS_xlsm[[Producto y N°]:[CODIGO]],2,0),"")</f>
        <v>2104</v>
      </c>
      <c r="O1185" t="s">
        <v>5591</v>
      </c>
      <c r="AB1185" s="12" t="str">
        <f>+LISTAS[[#This Row],[Codigo]]&amp;LISTAS[[#This Row],[Fabrica]]</f>
        <v>2104DQAUTOPARTES</v>
      </c>
      <c r="AC1185" s="13" t="str">
        <f>+LISTAS[[#This Row],[Codigo]]</f>
        <v>2104</v>
      </c>
      <c r="AD1185" s="13" t="str">
        <f>+LISTAS[[#This Row],[ID]]</f>
        <v>TOPES Y TAPONES DE GOMA7</v>
      </c>
      <c r="AH1185" s="36">
        <v>0.79857682799455953</v>
      </c>
      <c r="AI1185" s="37">
        <f>+LISTAS[[#This Row],[Precio]]+(LISTAS[[#This Row],[Precio]]*AH1185)</f>
        <v>3826.7240023143445</v>
      </c>
      <c r="AJ1185" s="38">
        <f t="shared" si="18"/>
        <v>1913.3620011571722</v>
      </c>
      <c r="AL1185" s="35">
        <f>+AJ1185/LISTAS[[#This Row],[COSTO]]-1</f>
        <v>1.8310872412955317</v>
      </c>
      <c r="AM1185" t="str">
        <f>+LISTAS[[#This Row],[ID]]</f>
        <v>TOPES Y TAPONES DE GOMA7</v>
      </c>
      <c r="AO1185" s="43">
        <v>0.7</v>
      </c>
      <c r="AP1185" s="39">
        <f>LISTAS[[#This Row],[COSTO]]+(LISTAS[[#This Row],[COSTO]]*AO1185)</f>
        <v>1148.9279999999999</v>
      </c>
      <c r="AQ1185" s="44">
        <f>IF(AO1185="",0,AP1185/LISTAS[[#This Row],[VENTA NETA]]-1)</f>
        <v>2.0889081067121396E-6</v>
      </c>
      <c r="AS1185" s="39">
        <v>0</v>
      </c>
      <c r="AT1185" s="48" t="e">
        <f>+LISTAS[[#This Row],[COSTO]]/AS1185-1</f>
        <v>#DIV/0!</v>
      </c>
      <c r="BA1185" t="s">
        <v>4921</v>
      </c>
      <c r="BB1185" s="36"/>
    </row>
    <row r="1186" spans="1:54" x14ac:dyDescent="0.35">
      <c r="A1186" s="7" t="s">
        <v>5592</v>
      </c>
      <c r="B1186" t="s">
        <v>4921</v>
      </c>
      <c r="C1186">
        <v>8</v>
      </c>
      <c r="D1186" t="s">
        <v>5026</v>
      </c>
      <c r="E1186" s="2">
        <v>2014.81</v>
      </c>
      <c r="F1186" s="7" t="str">
        <f>+_xlfn.XLOOKUP(LISTAS[[#This Row],[ID]],_01_CODIGOS_Y_COSTOS_xlsm[Producto y N°],_01_CODIGOS_Y_COSTOS_xlsm[FABRICA],"",0,1)</f>
        <v>DQAUTOPARTES</v>
      </c>
      <c r="G1186" s="26">
        <f>LISTAS[[#This Row],[Precio]]*(1-0.46)</f>
        <v>1087.9974</v>
      </c>
      <c r="H1186" s="1">
        <f>+_xlfn.XLOOKUP(LISTAS[[#This Row],[ID]],_01_CODIGOS_Y_COSTOS_xlsm[Producto y N°],_01_CODIGOS_Y_COSTOS_xlsm[COSTO],0,0,1)</f>
        <v>640</v>
      </c>
      <c r="I1186" s="27">
        <f>+IFERROR(LISTAS[[#This Row],[VENTA NETA]]/LISTAS[[#This Row],[COSTO]]-1,0)</f>
        <v>0.6999959375</v>
      </c>
      <c r="J1186" s="50" t="str">
        <f>IFERROR(VLOOKUP(LISTAS[[#This Row],[ID]],_01_CODIGOS_Y_COSTOS_xlsm[[Producto y N°]:[CODIGO]],2,0),"")</f>
        <v>2106</v>
      </c>
      <c r="O1186" t="s">
        <v>5592</v>
      </c>
      <c r="AB1186" s="12" t="str">
        <f>+LISTAS[[#This Row],[Codigo]]&amp;LISTAS[[#This Row],[Fabrica]]</f>
        <v>2106DQAUTOPARTES</v>
      </c>
      <c r="AC1186" s="13" t="str">
        <f>+LISTAS[[#This Row],[Codigo]]</f>
        <v>2106</v>
      </c>
      <c r="AD1186" s="13" t="str">
        <f>+LISTAS[[#This Row],[ID]]</f>
        <v>TOPES Y TAPONES DE GOMA8</v>
      </c>
      <c r="AH1186" s="36">
        <v>-0.52418387913990638</v>
      </c>
      <c r="AI1186" s="37">
        <f>+LISTAS[[#This Row],[Precio]]+(LISTAS[[#This Row],[Precio]]*AH1186)</f>
        <v>958.67907847012521</v>
      </c>
      <c r="AJ1186" s="38">
        <f t="shared" si="18"/>
        <v>479.3395392350626</v>
      </c>
      <c r="AL1186" s="35">
        <f>+AJ1186/LISTAS[[#This Row],[COSTO]]-1</f>
        <v>-0.25103196994521471</v>
      </c>
      <c r="AM1186" t="str">
        <f>+LISTAS[[#This Row],[ID]]</f>
        <v>TOPES Y TAPONES DE GOMA8</v>
      </c>
      <c r="AO1186" s="43">
        <v>0.7</v>
      </c>
      <c r="AP1186" s="39">
        <f>LISTAS[[#This Row],[COSTO]]+(LISTAS[[#This Row],[COSTO]]*AO1186)</f>
        <v>1088</v>
      </c>
      <c r="AQ1186" s="44">
        <f>IF(AO1186="",0,AP1186/LISTAS[[#This Row],[VENTA NETA]]-1)</f>
        <v>2.3897115930537893E-6</v>
      </c>
      <c r="AS1186" s="39">
        <v>0</v>
      </c>
      <c r="AT1186" s="48" t="e">
        <f>+LISTAS[[#This Row],[COSTO]]/AS1186-1</f>
        <v>#DIV/0!</v>
      </c>
      <c r="BA1186" t="s">
        <v>4921</v>
      </c>
      <c r="BB1186" s="36"/>
    </row>
    <row r="1187" spans="1:54" x14ac:dyDescent="0.35">
      <c r="A1187" s="7" t="s">
        <v>5593</v>
      </c>
      <c r="B1187" t="s">
        <v>4921</v>
      </c>
      <c r="C1187">
        <v>9</v>
      </c>
      <c r="D1187" t="s">
        <v>5027</v>
      </c>
      <c r="E1187" s="2">
        <v>2127.7399999999998</v>
      </c>
      <c r="F1187" s="7" t="str">
        <f>+_xlfn.XLOOKUP(LISTAS[[#This Row],[ID]],_01_CODIGOS_Y_COSTOS_xlsm[Producto y N°],_01_CODIGOS_Y_COSTOS_xlsm[FABRICA],"",0,1)</f>
        <v>DQAUTOPARTES</v>
      </c>
      <c r="G1187" s="26">
        <f>LISTAS[[#This Row],[Precio]]*(1-0.46)</f>
        <v>1148.9795999999999</v>
      </c>
      <c r="H1187" s="1">
        <f>+_xlfn.XLOOKUP(LISTAS[[#This Row],[ID]],_01_CODIGOS_Y_COSTOS_xlsm[Producto y N°],_01_CODIGOS_Y_COSTOS_xlsm[COSTO],0,0,1)</f>
        <v>0</v>
      </c>
      <c r="I1187" s="27">
        <f>+IFERROR(LISTAS[[#This Row],[VENTA NETA]]/LISTAS[[#This Row],[COSTO]]-1,0)</f>
        <v>0</v>
      </c>
      <c r="J1187" s="50" t="str">
        <f>IFERROR(VLOOKUP(LISTAS[[#This Row],[ID]],_01_CODIGOS_Y_COSTOS_xlsm[[Producto y N°]:[CODIGO]],2,0),"")</f>
        <v>2108</v>
      </c>
      <c r="O1187" t="s">
        <v>5593</v>
      </c>
      <c r="AB1187" s="12" t="str">
        <f>+LISTAS[[#This Row],[Codigo]]&amp;LISTAS[[#This Row],[Fabrica]]</f>
        <v>2108DQAUTOPARTES</v>
      </c>
      <c r="AC1187" s="13" t="str">
        <f>+LISTAS[[#This Row],[Codigo]]</f>
        <v>2108</v>
      </c>
      <c r="AD1187" s="13" t="str">
        <f>+LISTAS[[#This Row],[ID]]</f>
        <v>TOPES Y TAPONES DE GOMA9</v>
      </c>
      <c r="AH1187" s="36">
        <v>0.79865502358727269</v>
      </c>
      <c r="AI1187" s="37">
        <f>+LISTAS[[#This Row],[Precio]]+(LISTAS[[#This Row],[Precio]]*AH1187)</f>
        <v>3827.0702398875833</v>
      </c>
      <c r="AJ1187" s="38">
        <f t="shared" si="18"/>
        <v>1913.5351199437916</v>
      </c>
      <c r="AL1187" s="35" t="e">
        <f>+AJ1187/LISTAS[[#This Row],[COSTO]]-1</f>
        <v>#DIV/0!</v>
      </c>
      <c r="AM1187" t="str">
        <f>+LISTAS[[#This Row],[ID]]</f>
        <v>TOPES Y TAPONES DE GOMA9</v>
      </c>
      <c r="AO1187" s="43">
        <v>0.7</v>
      </c>
      <c r="AP1187" s="39">
        <f>LISTAS[[#This Row],[COSTO]]+(LISTAS[[#This Row],[COSTO]]*AO1187)</f>
        <v>0</v>
      </c>
      <c r="AQ1187" s="44">
        <f>IF(AO1187="",0,AP1187/LISTAS[[#This Row],[VENTA NETA]]-1)</f>
        <v>-1</v>
      </c>
      <c r="AS1187" s="39">
        <v>0</v>
      </c>
      <c r="AT1187" s="48" t="e">
        <f>+LISTAS[[#This Row],[COSTO]]/AS1187-1</f>
        <v>#DIV/0!</v>
      </c>
      <c r="BA1187" t="s">
        <v>4921</v>
      </c>
      <c r="BB1187" s="36"/>
    </row>
    <row r="1188" spans="1:54" x14ac:dyDescent="0.35">
      <c r="A1188" s="7" t="s">
        <v>5367</v>
      </c>
      <c r="B1188" t="s">
        <v>4921</v>
      </c>
      <c r="C1188">
        <v>10</v>
      </c>
      <c r="D1188" t="s">
        <v>5028</v>
      </c>
      <c r="E1188" s="2">
        <v>4019.56</v>
      </c>
      <c r="F1188" s="7" t="str">
        <f>+_xlfn.XLOOKUP(LISTAS[[#This Row],[ID]],_01_CODIGOS_Y_COSTOS_xlsm[Producto y N°],_01_CODIGOS_Y_COSTOS_xlsm[FABRICA],"",0,1)</f>
        <v>DQAUTOPARTES</v>
      </c>
      <c r="G1188" s="26">
        <f>LISTAS[[#This Row],[Precio]]*(1-0.46)</f>
        <v>2170.5624000000003</v>
      </c>
      <c r="H1188" s="1">
        <f>+_xlfn.XLOOKUP(LISTAS[[#This Row],[ID]],_01_CODIGOS_Y_COSTOS_xlsm[Producto y N°],_01_CODIGOS_Y_COSTOS_xlsm[COSTO],0,0,1)</f>
        <v>1276.8</v>
      </c>
      <c r="I1188" s="27">
        <f>+IFERROR(LISTAS[[#This Row],[VENTA NETA]]/LISTAS[[#This Row],[COSTO]]-1,0)</f>
        <v>0.70000187969924843</v>
      </c>
      <c r="J1188" s="50" t="str">
        <f>IFERROR(VLOOKUP(LISTAS[[#This Row],[ID]],_01_CODIGOS_Y_COSTOS_xlsm[[Producto y N°]:[CODIGO]],2,0),"")</f>
        <v>2150</v>
      </c>
      <c r="O1188" t="s">
        <v>5367</v>
      </c>
      <c r="AB1188" s="12" t="str">
        <f>+LISTAS[[#This Row],[Codigo]]&amp;LISTAS[[#This Row],[Fabrica]]</f>
        <v>2150DQAUTOPARTES</v>
      </c>
      <c r="AC1188" s="13" t="str">
        <f>+LISTAS[[#This Row],[Codigo]]</f>
        <v>2150</v>
      </c>
      <c r="AD1188" s="13" t="str">
        <f>+LISTAS[[#This Row],[ID]]</f>
        <v>TOPES Y TAPONES DE GOMA10</v>
      </c>
      <c r="AH1188" s="36">
        <v>0.18031982438762073</v>
      </c>
      <c r="AI1188" s="37">
        <f>+LISTAS[[#This Row],[Precio]]+(LISTAS[[#This Row],[Precio]]*AH1188)</f>
        <v>4744.366353315505</v>
      </c>
      <c r="AJ1188" s="38">
        <f t="shared" si="18"/>
        <v>2372.1831766577525</v>
      </c>
      <c r="AL1188" s="35">
        <f>+AJ1188/LISTAS[[#This Row],[COSTO]]-1</f>
        <v>0.857912888986335</v>
      </c>
      <c r="AM1188" t="str">
        <f>+LISTAS[[#This Row],[ID]]</f>
        <v>TOPES Y TAPONES DE GOMA10</v>
      </c>
      <c r="AO1188" s="43">
        <v>0.7</v>
      </c>
      <c r="AP1188" s="39">
        <f>LISTAS[[#This Row],[COSTO]]+(LISTAS[[#This Row],[COSTO]]*AO1188)</f>
        <v>2170.56</v>
      </c>
      <c r="AQ1188" s="44">
        <f>IF(AO1188="",0,AP1188/LISTAS[[#This Row],[VENTA NETA]]-1)</f>
        <v>-1.1057042176298992E-6</v>
      </c>
      <c r="AS1188" s="39">
        <v>189.696</v>
      </c>
      <c r="AT1188" s="48">
        <f>+LISTAS[[#This Row],[COSTO]]/AS1188-1</f>
        <v>5.7307692307692308</v>
      </c>
      <c r="BA1188" t="s">
        <v>4921</v>
      </c>
      <c r="BB1188" s="36"/>
    </row>
    <row r="1189" spans="1:54" x14ac:dyDescent="0.35">
      <c r="A1189" s="7" t="s">
        <v>5337</v>
      </c>
      <c r="B1189" t="s">
        <v>4921</v>
      </c>
      <c r="C1189">
        <v>11</v>
      </c>
      <c r="D1189" t="s">
        <v>5029</v>
      </c>
      <c r="E1189" s="2">
        <v>2256.59</v>
      </c>
      <c r="F1189" s="7" t="str">
        <f>+_xlfn.XLOOKUP(LISTAS[[#This Row],[ID]],_01_CODIGOS_Y_COSTOS_xlsm[Producto y N°],_01_CODIGOS_Y_COSTOS_xlsm[FABRICA],"",0,1)</f>
        <v>DQAUTOPARTES</v>
      </c>
      <c r="G1189" s="26">
        <f>LISTAS[[#This Row],[Precio]]*(1-0.46)</f>
        <v>1218.5586000000001</v>
      </c>
      <c r="H1189" s="1">
        <f>+_xlfn.XLOOKUP(LISTAS[[#This Row],[ID]],_01_CODIGOS_Y_COSTOS_xlsm[Producto y N°],_01_CODIGOS_Y_COSTOS_xlsm[COSTO],0,0,1)</f>
        <v>716.8</v>
      </c>
      <c r="I1189" s="27">
        <f>+IFERROR(LISTAS[[#This Row],[VENTA NETA]]/LISTAS[[#This Row],[COSTO]]-1,0)</f>
        <v>0.69999804687500022</v>
      </c>
      <c r="J1189" s="50" t="str">
        <f>IFERROR(VLOOKUP(LISTAS[[#This Row],[ID]],_01_CODIGOS_Y_COSTOS_xlsm[[Producto y N°]:[CODIGO]],2,0),"")</f>
        <v>6104</v>
      </c>
      <c r="O1189" t="s">
        <v>5337</v>
      </c>
      <c r="AB1189" s="12" t="str">
        <f>+LISTAS[[#This Row],[Codigo]]&amp;LISTAS[[#This Row],[Fabrica]]</f>
        <v>6104DQAUTOPARTES</v>
      </c>
      <c r="AC1189" s="13" t="str">
        <f>+LISTAS[[#This Row],[Codigo]]</f>
        <v>6104</v>
      </c>
      <c r="AD1189" s="13" t="str">
        <f>+LISTAS[[#This Row],[ID]]</f>
        <v>TOPES Y TAPONES DE GOMA11</v>
      </c>
      <c r="AH1189" s="36">
        <v>0.79865502358727269</v>
      </c>
      <c r="AI1189" s="37">
        <f>+LISTAS[[#This Row],[Precio]]+(LISTAS[[#This Row],[Precio]]*AH1189)</f>
        <v>4058.8269396768037</v>
      </c>
      <c r="AJ1189" s="38">
        <f t="shared" si="18"/>
        <v>2029.4134698384019</v>
      </c>
      <c r="AL1189" s="35">
        <f>+AJ1189/LISTAS[[#This Row],[COSTO]]-1</f>
        <v>1.8312129880558063</v>
      </c>
      <c r="AM1189" t="str">
        <f>+LISTAS[[#This Row],[ID]]</f>
        <v>TOPES Y TAPONES DE GOMA11</v>
      </c>
      <c r="AO1189" s="43">
        <v>0.7</v>
      </c>
      <c r="AP1189" s="39">
        <f>LISTAS[[#This Row],[COSTO]]+(LISTAS[[#This Row],[COSTO]]*AO1189)</f>
        <v>1218.56</v>
      </c>
      <c r="AQ1189" s="44">
        <f>IF(AO1189="",0,AP1189/LISTAS[[#This Row],[VENTA NETA]]-1)</f>
        <v>1.1488983786556162E-6</v>
      </c>
      <c r="AS1189" s="39">
        <v>69.888000000000005</v>
      </c>
      <c r="AT1189" s="48">
        <f>+LISTAS[[#This Row],[COSTO]]/AS1189-1</f>
        <v>9.2564102564102555</v>
      </c>
      <c r="BA1189" t="s">
        <v>4921</v>
      </c>
      <c r="BB1189" s="36"/>
    </row>
    <row r="1190" spans="1:54" x14ac:dyDescent="0.35">
      <c r="A1190" s="7" t="s">
        <v>5341</v>
      </c>
      <c r="B1190" t="s">
        <v>4921</v>
      </c>
      <c r="C1190">
        <v>12</v>
      </c>
      <c r="D1190" t="s">
        <v>5030</v>
      </c>
      <c r="E1190" s="2">
        <v>1676.33</v>
      </c>
      <c r="F1190" s="7" t="str">
        <f>+_xlfn.XLOOKUP(LISTAS[[#This Row],[ID]],_01_CODIGOS_Y_COSTOS_xlsm[Producto y N°],_01_CODIGOS_Y_COSTOS_xlsm[FABRICA],"",0,1)</f>
        <v>DQAUTOPARTES</v>
      </c>
      <c r="G1190" s="26">
        <f>LISTAS[[#This Row],[Precio]]*(1-0.46)</f>
        <v>905.21820000000002</v>
      </c>
      <c r="H1190" s="1">
        <f>+_xlfn.XLOOKUP(LISTAS[[#This Row],[ID]],_01_CODIGOS_Y_COSTOS_xlsm[Producto y N°],_01_CODIGOS_Y_COSTOS_xlsm[COSTO],0,0,1)</f>
        <v>532.48</v>
      </c>
      <c r="I1190" s="27">
        <f>+IFERROR(LISTAS[[#This Row],[VENTA NETA]]/LISTAS[[#This Row],[COSTO]]-1,0)</f>
        <v>0.70000413161057695</v>
      </c>
      <c r="J1190" s="50" t="str">
        <f>IFERROR(VLOOKUP(LISTAS[[#This Row],[ID]],_01_CODIGOS_Y_COSTOS_xlsm[[Producto y N°]:[CODIGO]],2,0),"")</f>
        <v>3061</v>
      </c>
      <c r="O1190" t="s">
        <v>5341</v>
      </c>
      <c r="AB1190" s="12" t="str">
        <f>+LISTAS[[#This Row],[Codigo]]&amp;LISTAS[[#This Row],[Fabrica]]</f>
        <v>3061DQAUTOPARTES</v>
      </c>
      <c r="AC1190" s="13" t="str">
        <f>+LISTAS[[#This Row],[Codigo]]</f>
        <v>3061</v>
      </c>
      <c r="AD1190" s="13" t="str">
        <f>+LISTAS[[#This Row],[ID]]</f>
        <v>TOPES Y TAPONES DE GOMA12</v>
      </c>
      <c r="AH1190" s="36">
        <v>0.79855577649663734</v>
      </c>
      <c r="AI1190" s="37">
        <f>+LISTAS[[#This Row],[Precio]]+(LISTAS[[#This Row],[Precio]]*AH1190)</f>
        <v>3014.973004814608</v>
      </c>
      <c r="AJ1190" s="38">
        <f t="shared" si="18"/>
        <v>1507.486502407304</v>
      </c>
      <c r="AL1190" s="35">
        <f>+AJ1190/LISTAS[[#This Row],[COSTO]]-1</f>
        <v>1.8310668990521783</v>
      </c>
      <c r="AM1190" t="str">
        <f>+LISTAS[[#This Row],[ID]]</f>
        <v>TOPES Y TAPONES DE GOMA12</v>
      </c>
      <c r="AO1190" s="43">
        <v>0.7</v>
      </c>
      <c r="AP1190" s="39">
        <f>LISTAS[[#This Row],[COSTO]]+(LISTAS[[#This Row],[COSTO]]*AO1190)</f>
        <v>905.21600000000001</v>
      </c>
      <c r="AQ1190" s="44">
        <f>IF(AO1190="",0,AP1190/LISTAS[[#This Row],[VENTA NETA]]-1)</f>
        <v>-2.4303532563108021E-6</v>
      </c>
      <c r="AS1190" s="39">
        <v>51.916800000000002</v>
      </c>
      <c r="AT1190" s="48">
        <f>+LISTAS[[#This Row],[COSTO]]/AS1190-1</f>
        <v>9.2564102564102555</v>
      </c>
      <c r="BA1190" t="s">
        <v>4921</v>
      </c>
      <c r="BB1190" s="36"/>
    </row>
    <row r="1191" spans="1:54" x14ac:dyDescent="0.35">
      <c r="A1191" s="7" t="s">
        <v>5366</v>
      </c>
      <c r="B1191" t="s">
        <v>4921</v>
      </c>
      <c r="C1191">
        <v>13</v>
      </c>
      <c r="D1191" t="s">
        <v>5031</v>
      </c>
      <c r="E1191" s="2">
        <v>3606.52</v>
      </c>
      <c r="F1191" s="7" t="str">
        <f>+_xlfn.XLOOKUP(LISTAS[[#This Row],[ID]],_01_CODIGOS_Y_COSTOS_xlsm[Producto y N°],_01_CODIGOS_Y_COSTOS_xlsm[FABRICA],"",0,1)</f>
        <v>DQAUTOPARTES</v>
      </c>
      <c r="G1191" s="26">
        <f>LISTAS[[#This Row],[Precio]]*(1-0.46)</f>
        <v>1947.5208</v>
      </c>
      <c r="H1191" s="1">
        <f>+_xlfn.XLOOKUP(LISTAS[[#This Row],[ID]],_01_CODIGOS_Y_COSTOS_xlsm[Producto y N°],_01_CODIGOS_Y_COSTOS_xlsm[COSTO],0,0,1)</f>
        <v>1145.5999999999999</v>
      </c>
      <c r="I1191" s="27">
        <f>+IFERROR(LISTAS[[#This Row],[VENTA NETA]]/LISTAS[[#This Row],[COSTO]]-1,0)</f>
        <v>0.70000069832402256</v>
      </c>
      <c r="J1191" s="50" t="str">
        <f>IFERROR(VLOOKUP(LISTAS[[#This Row],[ID]],_01_CODIGOS_Y_COSTOS_xlsm[[Producto y N°]:[CODIGO]],2,0),"")</f>
        <v>3235</v>
      </c>
      <c r="O1191" t="s">
        <v>5366</v>
      </c>
      <c r="AB1191" s="12" t="str">
        <f>+LISTAS[[#This Row],[Codigo]]&amp;LISTAS[[#This Row],[Fabrica]]</f>
        <v>3235DQAUTOPARTES</v>
      </c>
      <c r="AC1191" s="13" t="str">
        <f>+LISTAS[[#This Row],[Codigo]]</f>
        <v>3235</v>
      </c>
      <c r="AD1191" s="13" t="str">
        <f>+LISTAS[[#This Row],[ID]]</f>
        <v>TOPES Y TAPONES DE GOMA13</v>
      </c>
      <c r="AH1191" s="36">
        <v>0.70366311363609269</v>
      </c>
      <c r="AI1191" s="37">
        <f>+LISTAS[[#This Row],[Precio]]+(LISTAS[[#This Row],[Precio]]*AH1191)</f>
        <v>6144.2950925908408</v>
      </c>
      <c r="AJ1191" s="38">
        <f t="shared" si="18"/>
        <v>3072.1475462954204</v>
      </c>
      <c r="AL1191" s="35">
        <f>+AJ1191/LISTAS[[#This Row],[COSTO]]-1</f>
        <v>1.6816930397131813</v>
      </c>
      <c r="AM1191" t="str">
        <f>+LISTAS[[#This Row],[ID]]</f>
        <v>TOPES Y TAPONES DE GOMA13</v>
      </c>
      <c r="AO1191" s="43">
        <v>0.7</v>
      </c>
      <c r="AP1191" s="39">
        <f>LISTAS[[#This Row],[COSTO]]+(LISTAS[[#This Row],[COSTO]]*AO1191)</f>
        <v>1947.5199999999998</v>
      </c>
      <c r="AQ1191" s="44">
        <f>IF(AO1191="",0,AP1191/LISTAS[[#This Row],[VENTA NETA]]-1)</f>
        <v>-4.107786680807024E-7</v>
      </c>
      <c r="AS1191" s="39">
        <v>111.696</v>
      </c>
      <c r="AT1191" s="48">
        <f>+LISTAS[[#This Row],[COSTO]]/AS1191-1</f>
        <v>9.2564102564102555</v>
      </c>
      <c r="BA1191" t="s">
        <v>4921</v>
      </c>
      <c r="BB1191" s="36"/>
    </row>
    <row r="1192" spans="1:54" x14ac:dyDescent="0.35">
      <c r="A1192" s="7" t="s">
        <v>5363</v>
      </c>
      <c r="B1192" t="s">
        <v>4921</v>
      </c>
      <c r="C1192">
        <v>14</v>
      </c>
      <c r="D1192" t="s">
        <v>5032</v>
      </c>
      <c r="E1192" s="2">
        <v>2981.93</v>
      </c>
      <c r="F1192" s="7" t="str">
        <f>+_xlfn.XLOOKUP(LISTAS[[#This Row],[ID]],_01_CODIGOS_Y_COSTOS_xlsm[Producto y N°],_01_CODIGOS_Y_COSTOS_xlsm[FABRICA],"",0,1)</f>
        <v>DQAUTOPARTES</v>
      </c>
      <c r="G1192" s="26">
        <f>LISTAS[[#This Row],[Precio]]*(1-0.46)</f>
        <v>1610.2421999999999</v>
      </c>
      <c r="H1192" s="1">
        <f>+_xlfn.XLOOKUP(LISTAS[[#This Row],[ID]],_01_CODIGOS_Y_COSTOS_xlsm[Producto y N°],_01_CODIGOS_Y_COSTOS_xlsm[COSTO],0,0,1)</f>
        <v>947.2</v>
      </c>
      <c r="I1192" s="27">
        <f>+IFERROR(LISTAS[[#This Row],[VENTA NETA]]/LISTAS[[#This Row],[COSTO]]-1,0)</f>
        <v>0.70000232263513507</v>
      </c>
      <c r="J1192" s="50" t="str">
        <f>IFERROR(VLOOKUP(LISTAS[[#This Row],[ID]],_01_CODIGOS_Y_COSTOS_xlsm[[Producto y N°]:[CODIGO]],2,0),"")</f>
        <v>3142</v>
      </c>
      <c r="O1192" t="s">
        <v>5363</v>
      </c>
      <c r="AB1192" s="12" t="str">
        <f>+LISTAS[[#This Row],[Codigo]]&amp;LISTAS[[#This Row],[Fabrica]]</f>
        <v>3142DQAUTOPARTES</v>
      </c>
      <c r="AC1192" s="13" t="str">
        <f>+LISTAS[[#This Row],[Codigo]]</f>
        <v>3142</v>
      </c>
      <c r="AD1192" s="13" t="str">
        <f>+LISTAS[[#This Row],[ID]]</f>
        <v>TOPES Y TAPONES DE GOMA14</v>
      </c>
      <c r="AH1192" s="36">
        <v>0.69100937162636145</v>
      </c>
      <c r="AI1192" s="37">
        <f>+LISTAS[[#This Row],[Precio]]+(LISTAS[[#This Row],[Precio]]*AH1192)</f>
        <v>5042.4715755337957</v>
      </c>
      <c r="AJ1192" s="38">
        <f t="shared" si="18"/>
        <v>2521.2357877668978</v>
      </c>
      <c r="AL1192" s="35">
        <f>+AJ1192/LISTAS[[#This Row],[COSTO]]-1</f>
        <v>1.6617776475579578</v>
      </c>
      <c r="AM1192" t="str">
        <f>+LISTAS[[#This Row],[ID]]</f>
        <v>TOPES Y TAPONES DE GOMA14</v>
      </c>
      <c r="AO1192" s="43">
        <v>0.7</v>
      </c>
      <c r="AP1192" s="39">
        <f>LISTAS[[#This Row],[COSTO]]+(LISTAS[[#This Row],[COSTO]]*AO1192)</f>
        <v>1610.24</v>
      </c>
      <c r="AQ1192" s="44">
        <f>IF(AO1192="",0,AP1192/LISTAS[[#This Row],[VENTA NETA]]-1)</f>
        <v>-1.3662540950809543E-6</v>
      </c>
      <c r="AS1192" s="39">
        <v>92.352000000000004</v>
      </c>
      <c r="AT1192" s="48">
        <f>+LISTAS[[#This Row],[COSTO]]/AS1192-1</f>
        <v>9.2564102564102573</v>
      </c>
      <c r="BA1192" t="s">
        <v>4921</v>
      </c>
      <c r="BB1192" s="36"/>
    </row>
    <row r="1193" spans="1:54" x14ac:dyDescent="0.35">
      <c r="A1193" s="7" t="s">
        <v>5594</v>
      </c>
      <c r="B1193" t="s">
        <v>4921</v>
      </c>
      <c r="C1193">
        <v>15</v>
      </c>
      <c r="D1193" t="s">
        <v>5033</v>
      </c>
      <c r="E1193" s="2">
        <v>3848.3</v>
      </c>
      <c r="F1193" s="7" t="str">
        <f>+_xlfn.XLOOKUP(LISTAS[[#This Row],[ID]],_01_CODIGOS_Y_COSTOS_xlsm[Producto y N°],_01_CODIGOS_Y_COSTOS_xlsm[FABRICA],"",0,1)</f>
        <v>DQAUTOPARTES</v>
      </c>
      <c r="G1193" s="26">
        <f>LISTAS[[#This Row],[Precio]]*(1-0.46)</f>
        <v>2078.0820000000003</v>
      </c>
      <c r="H1193" s="1">
        <f>+_xlfn.XLOOKUP(LISTAS[[#This Row],[ID]],_01_CODIGOS_Y_COSTOS_xlsm[Producto y N°],_01_CODIGOS_Y_COSTOS_xlsm[COSTO],0,0,1)</f>
        <v>1222.4000000000001</v>
      </c>
      <c r="I1193" s="27">
        <f>+IFERROR(LISTAS[[#This Row],[VENTA NETA]]/LISTAS[[#This Row],[COSTO]]-1,0)</f>
        <v>0.70000163612565469</v>
      </c>
      <c r="J1193" s="50" t="str">
        <f>IFERROR(VLOOKUP(LISTAS[[#This Row],[ID]],_01_CODIGOS_Y_COSTOS_xlsm[[Producto y N°]:[CODIGO]],2,0),"")</f>
        <v>4215</v>
      </c>
      <c r="O1193" t="s">
        <v>5594</v>
      </c>
      <c r="AB1193" s="12" t="str">
        <f>+LISTAS[[#This Row],[Codigo]]&amp;LISTAS[[#This Row],[Fabrica]]</f>
        <v>4215DQAUTOPARTES</v>
      </c>
      <c r="AC1193" s="13" t="str">
        <f>+LISTAS[[#This Row],[Codigo]]</f>
        <v>4215</v>
      </c>
      <c r="AD1193" s="13" t="str">
        <f>+LISTAS[[#This Row],[ID]]</f>
        <v>TOPES Y TAPONES DE GOMA15</v>
      </c>
      <c r="AH1193" s="36">
        <v>0.79860548527589081</v>
      </c>
      <c r="AI1193" s="37">
        <f>+LISTAS[[#This Row],[Precio]]+(LISTAS[[#This Row],[Precio]]*AH1193)</f>
        <v>6921.573488987211</v>
      </c>
      <c r="AJ1193" s="38">
        <f t="shared" si="18"/>
        <v>3460.7867444936055</v>
      </c>
      <c r="AL1193" s="35">
        <f>+AJ1193/LISTAS[[#This Row],[COSTO]]-1</f>
        <v>1.8311409886236953</v>
      </c>
      <c r="AM1193" t="str">
        <f>+LISTAS[[#This Row],[ID]]</f>
        <v>TOPES Y TAPONES DE GOMA15</v>
      </c>
      <c r="AO1193" s="43">
        <v>0.7</v>
      </c>
      <c r="AP1193" s="39">
        <f>LISTAS[[#This Row],[COSTO]]+(LISTAS[[#This Row],[COSTO]]*AO1193)</f>
        <v>2078.08</v>
      </c>
      <c r="AQ1193" s="44">
        <f>IF(AO1193="",0,AP1193/LISTAS[[#This Row],[VENTA NETA]]-1)</f>
        <v>-9.6242592950712691E-7</v>
      </c>
      <c r="AS1193" s="39">
        <v>0</v>
      </c>
      <c r="AT1193" s="48" t="e">
        <f>+LISTAS[[#This Row],[COSTO]]/AS1193-1</f>
        <v>#DIV/0!</v>
      </c>
      <c r="BA1193" t="s">
        <v>4921</v>
      </c>
      <c r="BB1193" s="36"/>
    </row>
    <row r="1194" spans="1:54" x14ac:dyDescent="0.35">
      <c r="A1194" s="7" t="s">
        <v>5351</v>
      </c>
      <c r="B1194" t="s">
        <v>4921</v>
      </c>
      <c r="C1194">
        <v>16</v>
      </c>
      <c r="D1194" t="s">
        <v>5034</v>
      </c>
      <c r="E1194" s="2">
        <v>2337.19</v>
      </c>
      <c r="F1194" s="7" t="str">
        <f>+_xlfn.XLOOKUP(LISTAS[[#This Row],[ID]],_01_CODIGOS_Y_COSTOS_xlsm[Producto y N°],_01_CODIGOS_Y_COSTOS_xlsm[FABRICA],"",0,1)</f>
        <v>DQAUTOPARTES</v>
      </c>
      <c r="G1194" s="26">
        <f>LISTAS[[#This Row],[Precio]]*(1-0.46)</f>
        <v>1262.0826000000002</v>
      </c>
      <c r="H1194" s="1">
        <f>+_xlfn.XLOOKUP(LISTAS[[#This Row],[ID]],_01_CODIGOS_Y_COSTOS_xlsm[Producto y N°],_01_CODIGOS_Y_COSTOS_xlsm[COSTO],0,0,1)</f>
        <v>742.4</v>
      </c>
      <c r="I1194" s="27">
        <f>+IFERROR(LISTAS[[#This Row],[VENTA NETA]]/LISTAS[[#This Row],[COSTO]]-1,0)</f>
        <v>0.70000350215517271</v>
      </c>
      <c r="J1194" s="50" t="str">
        <f>IFERROR(VLOOKUP(LISTAS[[#This Row],[ID]],_01_CODIGOS_Y_COSTOS_xlsm[[Producto y N°]:[CODIGO]],2,0),"")</f>
        <v>4220</v>
      </c>
      <c r="O1194" t="s">
        <v>5351</v>
      </c>
      <c r="AB1194" s="12" t="str">
        <f>+LISTAS[[#This Row],[Codigo]]&amp;LISTAS[[#This Row],[Fabrica]]</f>
        <v>4220DQAUTOPARTES</v>
      </c>
      <c r="AC1194" s="13" t="str">
        <f>+LISTAS[[#This Row],[Codigo]]</f>
        <v>4220</v>
      </c>
      <c r="AD1194" s="13" t="str">
        <f>+LISTAS[[#This Row],[ID]]</f>
        <v>TOPES Y TAPONES DE GOMA16</v>
      </c>
      <c r="AH1194" s="36">
        <v>0.75133020500643299</v>
      </c>
      <c r="AI1194" s="37">
        <f>+LISTAS[[#This Row],[Precio]]+(LISTAS[[#This Row],[Precio]]*AH1194)</f>
        <v>4093.1914418389852</v>
      </c>
      <c r="AJ1194" s="38">
        <f t="shared" si="18"/>
        <v>2046.5957209194926</v>
      </c>
      <c r="AL1194" s="35">
        <f>+AJ1194/LISTAS[[#This Row],[COSTO]]-1</f>
        <v>1.7567291499454374</v>
      </c>
      <c r="AM1194" t="str">
        <f>+LISTAS[[#This Row],[ID]]</f>
        <v>TOPES Y TAPONES DE GOMA16</v>
      </c>
      <c r="AO1194" s="43">
        <v>0.7</v>
      </c>
      <c r="AP1194" s="39">
        <f>LISTAS[[#This Row],[COSTO]]+(LISTAS[[#This Row],[COSTO]]*AO1194)</f>
        <v>1262.08</v>
      </c>
      <c r="AQ1194" s="44">
        <f>IF(AO1194="",0,AP1194/LISTAS[[#This Row],[VENTA NETA]]-1)</f>
        <v>-2.0600870340725663E-6</v>
      </c>
      <c r="AS1194" s="39">
        <v>72.384</v>
      </c>
      <c r="AT1194" s="48">
        <f>+LISTAS[[#This Row],[COSTO]]/AS1194-1</f>
        <v>9.2564102564102555</v>
      </c>
      <c r="BA1194" t="s">
        <v>4921</v>
      </c>
      <c r="BB1194" s="36"/>
    </row>
    <row r="1195" spans="1:54" x14ac:dyDescent="0.35">
      <c r="A1195" s="7" t="s">
        <v>5595</v>
      </c>
      <c r="B1195" t="s">
        <v>4921</v>
      </c>
      <c r="C1195">
        <v>17</v>
      </c>
      <c r="D1195" t="s">
        <v>5035</v>
      </c>
      <c r="E1195" s="2">
        <v>2256.59</v>
      </c>
      <c r="F1195" s="7" t="str">
        <f>+_xlfn.XLOOKUP(LISTAS[[#This Row],[ID]],_01_CODIGOS_Y_COSTOS_xlsm[Producto y N°],_01_CODIGOS_Y_COSTOS_xlsm[FABRICA],"",0,1)</f>
        <v>DQAUTOPARTES</v>
      </c>
      <c r="G1195" s="26">
        <f>LISTAS[[#This Row],[Precio]]*(1-0.46)</f>
        <v>1218.5586000000001</v>
      </c>
      <c r="H1195" s="1">
        <f>+_xlfn.XLOOKUP(LISTAS[[#This Row],[ID]],_01_CODIGOS_Y_COSTOS_xlsm[Producto y N°],_01_CODIGOS_Y_COSTOS_xlsm[COSTO],0,0,1)</f>
        <v>716.8</v>
      </c>
      <c r="I1195" s="27">
        <f>+IFERROR(LISTAS[[#This Row],[VENTA NETA]]/LISTAS[[#This Row],[COSTO]]-1,0)</f>
        <v>0.69999804687500022</v>
      </c>
      <c r="J1195" s="50" t="str">
        <f>IFERROR(VLOOKUP(LISTAS[[#This Row],[ID]],_01_CODIGOS_Y_COSTOS_xlsm[[Producto y N°]:[CODIGO]],2,0),"")</f>
        <v>4223</v>
      </c>
      <c r="O1195" t="s">
        <v>5595</v>
      </c>
      <c r="AB1195" s="12" t="str">
        <f>+LISTAS[[#This Row],[Codigo]]&amp;LISTAS[[#This Row],[Fabrica]]</f>
        <v>4223DQAUTOPARTES</v>
      </c>
      <c r="AC1195" s="13" t="str">
        <f>+LISTAS[[#This Row],[Codigo]]</f>
        <v>4223</v>
      </c>
      <c r="AD1195" s="13" t="str">
        <f>+LISTAS[[#This Row],[ID]]</f>
        <v>TOPES Y TAPONES DE GOMA17</v>
      </c>
      <c r="AH1195" s="36">
        <v>0.79865502358727269</v>
      </c>
      <c r="AI1195" s="37">
        <f>+LISTAS[[#This Row],[Precio]]+(LISTAS[[#This Row],[Precio]]*AH1195)</f>
        <v>4058.8269396768037</v>
      </c>
      <c r="AJ1195" s="38">
        <f t="shared" si="18"/>
        <v>2029.4134698384019</v>
      </c>
      <c r="AL1195" s="35">
        <f>+AJ1195/LISTAS[[#This Row],[COSTO]]-1</f>
        <v>1.8312129880558063</v>
      </c>
      <c r="AM1195" t="str">
        <f>+LISTAS[[#This Row],[ID]]</f>
        <v>TOPES Y TAPONES DE GOMA17</v>
      </c>
      <c r="AO1195" s="43">
        <v>0.7</v>
      </c>
      <c r="AP1195" s="39">
        <f>LISTAS[[#This Row],[COSTO]]+(LISTAS[[#This Row],[COSTO]]*AO1195)</f>
        <v>1218.56</v>
      </c>
      <c r="AQ1195" s="44">
        <f>IF(AO1195="",0,AP1195/LISTAS[[#This Row],[VENTA NETA]]-1)</f>
        <v>1.1488983786556162E-6</v>
      </c>
      <c r="AS1195" s="39">
        <v>0</v>
      </c>
      <c r="AT1195" s="48" t="e">
        <f>+LISTAS[[#This Row],[COSTO]]/AS1195-1</f>
        <v>#DIV/0!</v>
      </c>
      <c r="BA1195" t="s">
        <v>4921</v>
      </c>
      <c r="BB1195" s="36"/>
    </row>
    <row r="1196" spans="1:54" x14ac:dyDescent="0.35">
      <c r="A1196" s="7" t="s">
        <v>5350</v>
      </c>
      <c r="B1196" t="s">
        <v>4921</v>
      </c>
      <c r="C1196">
        <v>18</v>
      </c>
      <c r="D1196" t="s">
        <v>5036</v>
      </c>
      <c r="E1196" s="2">
        <v>9026.3700000000008</v>
      </c>
      <c r="F1196" s="7" t="str">
        <f>+_xlfn.XLOOKUP(LISTAS[[#This Row],[ID]],_01_CODIGOS_Y_COSTOS_xlsm[Producto y N°],_01_CODIGOS_Y_COSTOS_xlsm[FABRICA],"",0,1)</f>
        <v>DQAUTOPARTES</v>
      </c>
      <c r="G1196" s="26">
        <f>LISTAS[[#This Row],[Precio]]*(1-0.46)</f>
        <v>4874.2398000000012</v>
      </c>
      <c r="H1196" s="1">
        <f>+_xlfn.XLOOKUP(LISTAS[[#This Row],[ID]],_01_CODIGOS_Y_COSTOS_xlsm[Producto y N°],_01_CODIGOS_Y_COSTOS_xlsm[COSTO],0,0,1)</f>
        <v>2867.2</v>
      </c>
      <c r="I1196" s="27">
        <f>+IFERROR(LISTAS[[#This Row],[VENTA NETA]]/LISTAS[[#This Row],[COSTO]]-1,0)</f>
        <v>0.69999993024553619</v>
      </c>
      <c r="J1196" s="50" t="str">
        <f>IFERROR(VLOOKUP(LISTAS[[#This Row],[ID]],_01_CODIGOS_Y_COSTOS_xlsm[[Producto y N°]:[CODIGO]],2,0),"")</f>
        <v>4263</v>
      </c>
      <c r="O1196" t="s">
        <v>5350</v>
      </c>
      <c r="AB1196" s="12" t="str">
        <f>+LISTAS[[#This Row],[Codigo]]&amp;LISTAS[[#This Row],[Fabrica]]</f>
        <v>4263DQAUTOPARTES</v>
      </c>
      <c r="AC1196" s="13" t="str">
        <f>+LISTAS[[#This Row],[Codigo]]</f>
        <v>4263</v>
      </c>
      <c r="AD1196" s="13" t="str">
        <f>+LISTAS[[#This Row],[ID]]</f>
        <v>TOPES Y TAPONES DE GOMA18</v>
      </c>
      <c r="AH1196" s="36">
        <v>0.79856900880923298</v>
      </c>
      <c r="AI1196" s="37">
        <f>+LISTAS[[#This Row],[Precio]]+(LISTAS[[#This Row],[Precio]]*AH1196)</f>
        <v>16234.549344045397</v>
      </c>
      <c r="AJ1196" s="38">
        <f t="shared" si="18"/>
        <v>8117.2746720226987</v>
      </c>
      <c r="AL1196" s="35">
        <f>+AJ1196/LISTAS[[#This Row],[COSTO]]-1</f>
        <v>1.8310807310347026</v>
      </c>
      <c r="AM1196" t="str">
        <f>+LISTAS[[#This Row],[ID]]</f>
        <v>TOPES Y TAPONES DE GOMA18</v>
      </c>
      <c r="AO1196" s="43">
        <v>0.7</v>
      </c>
      <c r="AP1196" s="39">
        <f>LISTAS[[#This Row],[COSTO]]+(LISTAS[[#This Row],[COSTO]]*AO1196)</f>
        <v>4874.24</v>
      </c>
      <c r="AQ1196" s="44">
        <f>IF(AO1196="",0,AP1196/LISTAS[[#This Row],[VENTA NETA]]-1)</f>
        <v>4.1032039099775375E-8</v>
      </c>
      <c r="AS1196" s="39">
        <v>279.55200000000002</v>
      </c>
      <c r="AT1196" s="48">
        <f>+LISTAS[[#This Row],[COSTO]]/AS1196-1</f>
        <v>9.2564102564102555</v>
      </c>
      <c r="BA1196" t="s">
        <v>4921</v>
      </c>
      <c r="BB1196" s="36"/>
    </row>
    <row r="1197" spans="1:54" x14ac:dyDescent="0.35">
      <c r="A1197" s="7" t="s">
        <v>5596</v>
      </c>
      <c r="B1197" t="s">
        <v>4921</v>
      </c>
      <c r="C1197">
        <v>19</v>
      </c>
      <c r="D1197" t="s">
        <v>5037</v>
      </c>
      <c r="E1197" s="2">
        <v>6024.3</v>
      </c>
      <c r="F1197" s="7" t="str">
        <f>+_xlfn.XLOOKUP(LISTAS[[#This Row],[ID]],_01_CODIGOS_Y_COSTOS_xlsm[Producto y N°],_01_CODIGOS_Y_COSTOS_xlsm[FABRICA],"",0,1)</f>
        <v>DQAUTOPARTES</v>
      </c>
      <c r="G1197" s="26">
        <f>LISTAS[[#This Row],[Precio]]*(1-0.46)</f>
        <v>3253.1220000000003</v>
      </c>
      <c r="H1197" s="1">
        <f>+_xlfn.XLOOKUP(LISTAS[[#This Row],[ID]],_01_CODIGOS_Y_COSTOS_xlsm[Producto y N°],_01_CODIGOS_Y_COSTOS_xlsm[COSTO],0,0,1)</f>
        <v>1913.6</v>
      </c>
      <c r="I1197" s="27">
        <f>+IFERROR(LISTAS[[#This Row],[VENTA NETA]]/LISTAS[[#This Row],[COSTO]]-1,0)</f>
        <v>0.70000104515050188</v>
      </c>
      <c r="J1197" s="50" t="str">
        <f>IFERROR(VLOOKUP(LISTAS[[#This Row],[ID]],_01_CODIGOS_Y_COSTOS_xlsm[[Producto y N°]:[CODIGO]],2,0),"")</f>
        <v>4264</v>
      </c>
      <c r="O1197" t="s">
        <v>5596</v>
      </c>
      <c r="AB1197" s="12" t="str">
        <f>+LISTAS[[#This Row],[Codigo]]&amp;LISTAS[[#This Row],[Fabrica]]</f>
        <v>4264DQAUTOPARTES</v>
      </c>
      <c r="AC1197" s="13" t="str">
        <f>+LISTAS[[#This Row],[Codigo]]</f>
        <v>4264</v>
      </c>
      <c r="AD1197" s="13" t="str">
        <f>+LISTAS[[#This Row],[ID]]</f>
        <v>TOPES Y TAPONES DE GOMA19</v>
      </c>
      <c r="AH1197" s="36">
        <v>0.68901083793030504</v>
      </c>
      <c r="AI1197" s="37">
        <f>+LISTAS[[#This Row],[Precio]]+(LISTAS[[#This Row],[Precio]]*AH1197)</f>
        <v>10175.107990943536</v>
      </c>
      <c r="AJ1197" s="38">
        <f t="shared" si="18"/>
        <v>5087.5539954717678</v>
      </c>
      <c r="AL1197" s="35">
        <f>+AJ1197/LISTAS[[#This Row],[COSTO]]-1</f>
        <v>1.6586298053259658</v>
      </c>
      <c r="AM1197" t="str">
        <f>+LISTAS[[#This Row],[ID]]</f>
        <v>TOPES Y TAPONES DE GOMA19</v>
      </c>
      <c r="AO1197" s="43">
        <v>0.7</v>
      </c>
      <c r="AP1197" s="39">
        <f>LISTAS[[#This Row],[COSTO]]+(LISTAS[[#This Row],[COSTO]]*AO1197)</f>
        <v>3253.12</v>
      </c>
      <c r="AQ1197" s="44">
        <f>IF(AO1197="",0,AP1197/LISTAS[[#This Row],[VENTA NETA]]-1)</f>
        <v>-6.1479403490327655E-7</v>
      </c>
      <c r="AS1197" s="39">
        <v>0</v>
      </c>
      <c r="AT1197" s="48" t="e">
        <f>+LISTAS[[#This Row],[COSTO]]/AS1197-1</f>
        <v>#DIV/0!</v>
      </c>
      <c r="BA1197" t="s">
        <v>4921</v>
      </c>
      <c r="BB1197" s="36"/>
    </row>
    <row r="1198" spans="1:54" x14ac:dyDescent="0.35">
      <c r="A1198" s="7" t="s">
        <v>5349</v>
      </c>
      <c r="B1198" t="s">
        <v>4921</v>
      </c>
      <c r="C1198">
        <v>20</v>
      </c>
      <c r="D1198" t="s">
        <v>5038</v>
      </c>
      <c r="E1198" s="2">
        <v>5802.67</v>
      </c>
      <c r="F1198" s="7" t="str">
        <f>+_xlfn.XLOOKUP(LISTAS[[#This Row],[ID]],_01_CODIGOS_Y_COSTOS_xlsm[Producto y N°],_01_CODIGOS_Y_COSTOS_xlsm[FABRICA],"",0,1)</f>
        <v>DQAUTOPARTES</v>
      </c>
      <c r="G1198" s="26">
        <f>LISTAS[[#This Row],[Precio]]*(1-0.46)</f>
        <v>3133.4418000000001</v>
      </c>
      <c r="H1198" s="1">
        <f>+_xlfn.XLOOKUP(LISTAS[[#This Row],[ID]],_01_CODIGOS_Y_COSTOS_xlsm[Producto y N°],_01_CODIGOS_Y_COSTOS_xlsm[COSTO],0,0,1)</f>
        <v>1843.2</v>
      </c>
      <c r="I1198" s="27">
        <f>+IFERROR(LISTAS[[#This Row],[VENTA NETA]]/LISTAS[[#This Row],[COSTO]]-1,0)</f>
        <v>0.70000097656249993</v>
      </c>
      <c r="J1198" s="50" t="str">
        <f>IFERROR(VLOOKUP(LISTAS[[#This Row],[ID]],_01_CODIGOS_Y_COSTOS_xlsm[[Producto y N°]:[CODIGO]],2,0),"")</f>
        <v>4267</v>
      </c>
      <c r="O1198" t="s">
        <v>5349</v>
      </c>
      <c r="AB1198" s="12" t="str">
        <f>+LISTAS[[#This Row],[Codigo]]&amp;LISTAS[[#This Row],[Fabrica]]</f>
        <v>4267DQAUTOPARTES</v>
      </c>
      <c r="AC1198" s="13" t="str">
        <f>+LISTAS[[#This Row],[Codigo]]</f>
        <v>4267</v>
      </c>
      <c r="AD1198" s="13" t="str">
        <f>+LISTAS[[#This Row],[ID]]</f>
        <v>TOPES Y TAPONES DE GOMA20</v>
      </c>
      <c r="AH1198" s="36">
        <v>0.7986072365838035</v>
      </c>
      <c r="AI1198" s="37">
        <f>+LISTAS[[#This Row],[Precio]]+(LISTAS[[#This Row],[Precio]]*AH1198)</f>
        <v>10436.724253507738</v>
      </c>
      <c r="AJ1198" s="38">
        <f t="shared" si="18"/>
        <v>5218.3621267538692</v>
      </c>
      <c r="AL1198" s="35">
        <f>+AJ1198/LISTAS[[#This Row],[COSTO]]-1</f>
        <v>1.8311426468933751</v>
      </c>
      <c r="AM1198" t="str">
        <f>+LISTAS[[#This Row],[ID]]</f>
        <v>TOPES Y TAPONES DE GOMA20</v>
      </c>
      <c r="AO1198" s="43">
        <v>0.7</v>
      </c>
      <c r="AP1198" s="39">
        <f>LISTAS[[#This Row],[COSTO]]+(LISTAS[[#This Row],[COSTO]]*AO1198)</f>
        <v>3133.44</v>
      </c>
      <c r="AQ1198" s="44">
        <f>IF(AO1198="",0,AP1198/LISTAS[[#This Row],[VENTA NETA]]-1)</f>
        <v>-5.7444819945295933E-7</v>
      </c>
      <c r="AS1198" s="39">
        <v>179.71199999999999</v>
      </c>
      <c r="AT1198" s="48">
        <f>+LISTAS[[#This Row],[COSTO]]/AS1198-1</f>
        <v>9.2564102564102573</v>
      </c>
      <c r="BA1198" t="s">
        <v>4921</v>
      </c>
      <c r="BB1198" s="36"/>
    </row>
    <row r="1199" spans="1:54" x14ac:dyDescent="0.35">
      <c r="A1199" s="7" t="s">
        <v>5348</v>
      </c>
      <c r="B1199" t="s">
        <v>4921</v>
      </c>
      <c r="C1199">
        <v>21</v>
      </c>
      <c r="D1199" t="s">
        <v>5039</v>
      </c>
      <c r="E1199" s="2">
        <v>4448.71</v>
      </c>
      <c r="F1199" s="7" t="str">
        <f>+_xlfn.XLOOKUP(LISTAS[[#This Row],[ID]],_01_CODIGOS_Y_COSTOS_xlsm[Producto y N°],_01_CODIGOS_Y_COSTOS_xlsm[FABRICA],"",0,1)</f>
        <v>DQAUTOPARTES</v>
      </c>
      <c r="G1199" s="26">
        <f>LISTAS[[#This Row],[Precio]]*(1-0.46)</f>
        <v>2402.3034000000002</v>
      </c>
      <c r="H1199" s="1">
        <f>+_xlfn.XLOOKUP(LISTAS[[#This Row],[ID]],_01_CODIGOS_Y_COSTOS_xlsm[Producto y N°],_01_CODIGOS_Y_COSTOS_xlsm[COSTO],0,0,1)</f>
        <v>1413.12</v>
      </c>
      <c r="I1199" s="27">
        <f>+IFERROR(LISTAS[[#This Row],[VENTA NETA]]/LISTAS[[#This Row],[COSTO]]-1,0)</f>
        <v>0.69999957540760893</v>
      </c>
      <c r="J1199" s="50" t="str">
        <f>IFERROR(VLOOKUP(LISTAS[[#This Row],[ID]],_01_CODIGOS_Y_COSTOS_xlsm[[Producto y N°]:[CODIGO]],2,0),"")</f>
        <v>4269</v>
      </c>
      <c r="O1199" t="s">
        <v>5348</v>
      </c>
      <c r="AB1199" s="12" t="str">
        <f>+LISTAS[[#This Row],[Codigo]]&amp;LISTAS[[#This Row],[Fabrica]]</f>
        <v>4269DQAUTOPARTES</v>
      </c>
      <c r="AC1199" s="13" t="str">
        <f>+LISTAS[[#This Row],[Codigo]]</f>
        <v>4269</v>
      </c>
      <c r="AD1199" s="13" t="str">
        <f>+LISTAS[[#This Row],[ID]]</f>
        <v>TOPES Y TAPONES DE GOMA21</v>
      </c>
      <c r="AH1199" s="36">
        <v>0.79859269321718318</v>
      </c>
      <c r="AI1199" s="37">
        <f>+LISTAS[[#This Row],[Precio]]+(LISTAS[[#This Row],[Precio]]*AH1199)</f>
        <v>8001.4173002422149</v>
      </c>
      <c r="AJ1199" s="38">
        <f t="shared" si="18"/>
        <v>4000.7086501211074</v>
      </c>
      <c r="AL1199" s="35">
        <f>+AJ1199/LISTAS[[#This Row],[COSTO]]-1</f>
        <v>1.8311174211115175</v>
      </c>
      <c r="AM1199" t="str">
        <f>+LISTAS[[#This Row],[ID]]</f>
        <v>TOPES Y TAPONES DE GOMA21</v>
      </c>
      <c r="AO1199" s="43">
        <v>0.7</v>
      </c>
      <c r="AP1199" s="39">
        <f>LISTAS[[#This Row],[COSTO]]+(LISTAS[[#This Row],[COSTO]]*AO1199)</f>
        <v>2402.3039999999996</v>
      </c>
      <c r="AQ1199" s="44">
        <f>IF(AO1199="",0,AP1199/LISTAS[[#This Row],[VENTA NETA]]-1)</f>
        <v>2.4976029222578688E-7</v>
      </c>
      <c r="AS1199" s="39">
        <v>137.7792</v>
      </c>
      <c r="AT1199" s="48">
        <f>+LISTAS[[#This Row],[COSTO]]/AS1199-1</f>
        <v>9.2564102564102555</v>
      </c>
      <c r="BA1199" t="s">
        <v>4921</v>
      </c>
      <c r="BB1199" s="36"/>
    </row>
    <row r="1200" spans="1:54" x14ac:dyDescent="0.35">
      <c r="A1200" s="7" t="s">
        <v>5340</v>
      </c>
      <c r="B1200" t="s">
        <v>4921</v>
      </c>
      <c r="C1200">
        <v>22</v>
      </c>
      <c r="D1200" t="s">
        <v>5040</v>
      </c>
      <c r="E1200" s="2">
        <v>5093.45</v>
      </c>
      <c r="F1200" s="7" t="str">
        <f>+_xlfn.XLOOKUP(LISTAS[[#This Row],[ID]],_01_CODIGOS_Y_COSTOS_xlsm[Producto y N°],_01_CODIGOS_Y_COSTOS_xlsm[FABRICA],"",0,1)</f>
        <v>DQAUTOPARTES</v>
      </c>
      <c r="G1200" s="26">
        <f>LISTAS[[#This Row],[Precio]]*(1-0.46)</f>
        <v>2750.4630000000002</v>
      </c>
      <c r="H1200" s="1">
        <f>+_xlfn.XLOOKUP(LISTAS[[#This Row],[ID]],_01_CODIGOS_Y_COSTOS_xlsm[Producto y N°],_01_CODIGOS_Y_COSTOS_xlsm[COSTO],0,0,1)</f>
        <v>1617.92</v>
      </c>
      <c r="I1200" s="27">
        <f>+IFERROR(LISTAS[[#This Row],[VENTA NETA]]/LISTAS[[#This Row],[COSTO]]-1,0)</f>
        <v>0.69999938192246836</v>
      </c>
      <c r="J1200" s="50" t="str">
        <f>IFERROR(VLOOKUP(LISTAS[[#This Row],[ID]],_01_CODIGOS_Y_COSTOS_xlsm[[Producto y N°]:[CODIGO]],2,0),"")</f>
        <v>4282</v>
      </c>
      <c r="O1200" t="s">
        <v>5340</v>
      </c>
      <c r="AB1200" s="12" t="str">
        <f>+LISTAS[[#This Row],[Codigo]]&amp;LISTAS[[#This Row],[Fabrica]]</f>
        <v>4282DQAUTOPARTES</v>
      </c>
      <c r="AC1200" s="13" t="str">
        <f>+LISTAS[[#This Row],[Codigo]]</f>
        <v>4282</v>
      </c>
      <c r="AD1200" s="13" t="str">
        <f>+LISTAS[[#This Row],[ID]]</f>
        <v>TOPES Y TAPONES DE GOMA22</v>
      </c>
      <c r="AH1200" s="36">
        <v>0.79861147077272032</v>
      </c>
      <c r="AI1200" s="37">
        <f>+LISTAS[[#This Row],[Precio]]+(LISTAS[[#This Row],[Precio]]*AH1200)</f>
        <v>9161.1375958073113</v>
      </c>
      <c r="AJ1200" s="38">
        <f t="shared" si="18"/>
        <v>4580.5687979036556</v>
      </c>
      <c r="AL1200" s="35">
        <f>+AJ1200/LISTAS[[#This Row],[COSTO]]-1</f>
        <v>1.8311466561410055</v>
      </c>
      <c r="AM1200" t="str">
        <f>+LISTAS[[#This Row],[ID]]</f>
        <v>TOPES Y TAPONES DE GOMA22</v>
      </c>
      <c r="AO1200" s="43">
        <v>0.7</v>
      </c>
      <c r="AP1200" s="39">
        <f>LISTAS[[#This Row],[COSTO]]+(LISTAS[[#This Row],[COSTO]]*AO1200)</f>
        <v>2750.4639999999999</v>
      </c>
      <c r="AQ1200" s="44">
        <f>IF(AO1200="",0,AP1200/LISTAS[[#This Row],[VENTA NETA]]-1)</f>
        <v>3.6357515065255086E-7</v>
      </c>
      <c r="AS1200" s="39">
        <v>157.74719999999999</v>
      </c>
      <c r="AT1200" s="48">
        <f>+LISTAS[[#This Row],[COSTO]]/AS1200-1</f>
        <v>9.2564102564102573</v>
      </c>
      <c r="BA1200" t="s">
        <v>4921</v>
      </c>
      <c r="BB1200" s="36"/>
    </row>
    <row r="1201" spans="1:54" x14ac:dyDescent="0.35">
      <c r="A1201" s="7" t="s">
        <v>5362</v>
      </c>
      <c r="B1201" t="s">
        <v>4921</v>
      </c>
      <c r="C1201">
        <v>23</v>
      </c>
      <c r="D1201" t="s">
        <v>5041</v>
      </c>
      <c r="E1201" s="2">
        <v>6548.15</v>
      </c>
      <c r="F1201" s="7" t="str">
        <f>+_xlfn.XLOOKUP(LISTAS[[#This Row],[ID]],_01_CODIGOS_Y_COSTOS_xlsm[Producto y N°],_01_CODIGOS_Y_COSTOS_xlsm[FABRICA],"",0,1)</f>
        <v>DQAUTOPARTES</v>
      </c>
      <c r="G1201" s="26">
        <f>LISTAS[[#This Row],[Precio]]*(1-0.46)</f>
        <v>3536.0010000000002</v>
      </c>
      <c r="H1201" s="1">
        <f>+_xlfn.XLOOKUP(LISTAS[[#This Row],[ID]],_01_CODIGOS_Y_COSTOS_xlsm[Producto y N°],_01_CODIGOS_Y_COSTOS_xlsm[COSTO],0,0,1)</f>
        <v>2080</v>
      </c>
      <c r="I1201" s="27">
        <f>+IFERROR(LISTAS[[#This Row],[VENTA NETA]]/LISTAS[[#This Row],[COSTO]]-1,0)</f>
        <v>0.70000048076923083</v>
      </c>
      <c r="J1201" s="50" t="str">
        <f>IFERROR(VLOOKUP(LISTAS[[#This Row],[ID]],_01_CODIGOS_Y_COSTOS_xlsm[[Producto y N°]:[CODIGO]],2,0),"")</f>
        <v>4284</v>
      </c>
      <c r="O1201" t="s">
        <v>5362</v>
      </c>
      <c r="AB1201" s="12" t="str">
        <f>+LISTAS[[#This Row],[Codigo]]&amp;LISTAS[[#This Row],[Fabrica]]</f>
        <v>4284DQAUTOPARTES</v>
      </c>
      <c r="AC1201" s="13" t="str">
        <f>+LISTAS[[#This Row],[Codigo]]</f>
        <v>4284</v>
      </c>
      <c r="AD1201" s="13" t="str">
        <f>+LISTAS[[#This Row],[ID]]</f>
        <v>TOPES Y TAPONES DE GOMA23</v>
      </c>
      <c r="AH1201" s="36">
        <v>0.39810149204632062</v>
      </c>
      <c r="AI1201" s="37">
        <f>+LISTAS[[#This Row],[Precio]]+(LISTAS[[#This Row],[Precio]]*AH1201)</f>
        <v>9154.9782851431137</v>
      </c>
      <c r="AJ1201" s="38">
        <f t="shared" si="18"/>
        <v>4577.4891425715568</v>
      </c>
      <c r="AL1201" s="35">
        <f>+AJ1201/LISTAS[[#This Row],[COSTO]]-1</f>
        <v>1.2007159339286333</v>
      </c>
      <c r="AM1201" t="str">
        <f>+LISTAS[[#This Row],[ID]]</f>
        <v>TOPES Y TAPONES DE GOMA23</v>
      </c>
      <c r="AO1201" s="43">
        <v>0.7</v>
      </c>
      <c r="AP1201" s="39">
        <f>LISTAS[[#This Row],[COSTO]]+(LISTAS[[#This Row],[COSTO]]*AO1201)</f>
        <v>3536</v>
      </c>
      <c r="AQ1201" s="44">
        <f>IF(AO1201="",0,AP1201/LISTAS[[#This Row],[VENTA NETA]]-1)</f>
        <v>-2.8280534991598216E-7</v>
      </c>
      <c r="AS1201" s="39">
        <v>202.8</v>
      </c>
      <c r="AT1201" s="48">
        <f>+LISTAS[[#This Row],[COSTO]]/AS1201-1</f>
        <v>9.2564102564102555</v>
      </c>
      <c r="BA1201" t="s">
        <v>4921</v>
      </c>
      <c r="BB1201" s="36"/>
    </row>
    <row r="1202" spans="1:54" x14ac:dyDescent="0.35">
      <c r="A1202" s="7" t="s">
        <v>5339</v>
      </c>
      <c r="B1202" t="s">
        <v>4921</v>
      </c>
      <c r="C1202">
        <v>24</v>
      </c>
      <c r="D1202" t="s">
        <v>5042</v>
      </c>
      <c r="E1202" s="2">
        <v>4448.71</v>
      </c>
      <c r="F1202" s="7" t="str">
        <f>+_xlfn.XLOOKUP(LISTAS[[#This Row],[ID]],_01_CODIGOS_Y_COSTOS_xlsm[Producto y N°],_01_CODIGOS_Y_COSTOS_xlsm[FABRICA],"",0,1)</f>
        <v>DQAUTOPARTES</v>
      </c>
      <c r="G1202" s="26">
        <f>LISTAS[[#This Row],[Precio]]*(1-0.46)</f>
        <v>2402.3034000000002</v>
      </c>
      <c r="H1202" s="1">
        <f>+_xlfn.XLOOKUP(LISTAS[[#This Row],[ID]],_01_CODIGOS_Y_COSTOS_xlsm[Producto y N°],_01_CODIGOS_Y_COSTOS_xlsm[COSTO],0,0,1)</f>
        <v>1413.12</v>
      </c>
      <c r="I1202" s="27">
        <f>+IFERROR(LISTAS[[#This Row],[VENTA NETA]]/LISTAS[[#This Row],[COSTO]]-1,0)</f>
        <v>0.69999957540760893</v>
      </c>
      <c r="J1202" s="50" t="str">
        <f>IFERROR(VLOOKUP(LISTAS[[#This Row],[ID]],_01_CODIGOS_Y_COSTOS_xlsm[[Producto y N°]:[CODIGO]],2,0),"")</f>
        <v>5122</v>
      </c>
      <c r="O1202" t="s">
        <v>5339</v>
      </c>
      <c r="AB1202" s="12" t="str">
        <f>+LISTAS[[#This Row],[Codigo]]&amp;LISTAS[[#This Row],[Fabrica]]</f>
        <v>5122DQAUTOPARTES</v>
      </c>
      <c r="AC1202" s="13" t="str">
        <f>+LISTAS[[#This Row],[Codigo]]</f>
        <v>5122</v>
      </c>
      <c r="AD1202" s="13" t="str">
        <f>+LISTAS[[#This Row],[ID]]</f>
        <v>TOPES Y TAPONES DE GOMA24</v>
      </c>
      <c r="AH1202" s="36">
        <v>0.79859269321718318</v>
      </c>
      <c r="AI1202" s="37">
        <f>+LISTAS[[#This Row],[Precio]]+(LISTAS[[#This Row],[Precio]]*AH1202)</f>
        <v>8001.4173002422149</v>
      </c>
      <c r="AJ1202" s="38">
        <f t="shared" si="18"/>
        <v>4000.7086501211074</v>
      </c>
      <c r="AL1202" s="35">
        <f>+AJ1202/LISTAS[[#This Row],[COSTO]]-1</f>
        <v>1.8311174211115175</v>
      </c>
      <c r="AM1202" t="str">
        <f>+LISTAS[[#This Row],[ID]]</f>
        <v>TOPES Y TAPONES DE GOMA24</v>
      </c>
      <c r="AO1202" s="43">
        <v>0.7</v>
      </c>
      <c r="AP1202" s="39">
        <f>LISTAS[[#This Row],[COSTO]]+(LISTAS[[#This Row],[COSTO]]*AO1202)</f>
        <v>2402.3039999999996</v>
      </c>
      <c r="AQ1202" s="44">
        <f>IF(AO1202="",0,AP1202/LISTAS[[#This Row],[VENTA NETA]]-1)</f>
        <v>2.4976029222578688E-7</v>
      </c>
      <c r="AS1202" s="39">
        <v>137.7792</v>
      </c>
      <c r="AT1202" s="48">
        <f>+LISTAS[[#This Row],[COSTO]]/AS1202-1</f>
        <v>9.2564102564102555</v>
      </c>
      <c r="BA1202" t="s">
        <v>4921</v>
      </c>
      <c r="BB1202" s="36"/>
    </row>
    <row r="1203" spans="1:54" x14ac:dyDescent="0.35">
      <c r="A1203" s="7" t="s">
        <v>5597</v>
      </c>
      <c r="B1203" t="s">
        <v>4921</v>
      </c>
      <c r="C1203">
        <v>25</v>
      </c>
      <c r="D1203" t="s">
        <v>5042</v>
      </c>
      <c r="E1203" s="2">
        <v>4448.71</v>
      </c>
      <c r="F1203" s="7" t="str">
        <f>+_xlfn.XLOOKUP(LISTAS[[#This Row],[ID]],_01_CODIGOS_Y_COSTOS_xlsm[Producto y N°],_01_CODIGOS_Y_COSTOS_xlsm[FABRICA],"",0,1)</f>
        <v>DQAUTOPARTES</v>
      </c>
      <c r="G1203" s="26">
        <f>LISTAS[[#This Row],[Precio]]*(1-0.46)</f>
        <v>2402.3034000000002</v>
      </c>
      <c r="H1203" s="1">
        <f>+_xlfn.XLOOKUP(LISTAS[[#This Row],[ID]],_01_CODIGOS_Y_COSTOS_xlsm[Producto y N°],_01_CODIGOS_Y_COSTOS_xlsm[COSTO],0,0,1)</f>
        <v>1413.12</v>
      </c>
      <c r="I1203" s="27">
        <f>+IFERROR(LISTAS[[#This Row],[VENTA NETA]]/LISTAS[[#This Row],[COSTO]]-1,0)</f>
        <v>0.69999957540760893</v>
      </c>
      <c r="J1203" s="50" t="str">
        <f>IFERROR(VLOOKUP(LISTAS[[#This Row],[ID]],_01_CODIGOS_Y_COSTOS_xlsm[[Producto y N°]:[CODIGO]],2,0),"")</f>
        <v>5122/A</v>
      </c>
      <c r="O1203" t="s">
        <v>5597</v>
      </c>
      <c r="AB1203" s="12" t="str">
        <f>+LISTAS[[#This Row],[Codigo]]&amp;LISTAS[[#This Row],[Fabrica]]</f>
        <v>5122/ADQAUTOPARTES</v>
      </c>
      <c r="AC1203" s="13" t="str">
        <f>+LISTAS[[#This Row],[Codigo]]</f>
        <v>5122/A</v>
      </c>
      <c r="AD1203" s="13" t="str">
        <f>+LISTAS[[#This Row],[ID]]</f>
        <v>TOPES Y TAPONES DE GOMA25</v>
      </c>
      <c r="AH1203" s="36">
        <v>1.2217782927359817</v>
      </c>
      <c r="AI1203" s="37">
        <f>+LISTAS[[#This Row],[Precio]]+(LISTAS[[#This Row],[Precio]]*AH1203)</f>
        <v>9884.0473086774891</v>
      </c>
      <c r="AJ1203" s="38">
        <f t="shared" si="18"/>
        <v>4942.0236543387446</v>
      </c>
      <c r="AL1203" s="35">
        <f>+AJ1203/LISTAS[[#This Row],[COSTO]]-1</f>
        <v>2.4972427354638991</v>
      </c>
      <c r="AM1203" t="str">
        <f>+LISTAS[[#This Row],[ID]]</f>
        <v>TOPES Y TAPONES DE GOMA25</v>
      </c>
      <c r="AO1203" s="43">
        <v>0.7</v>
      </c>
      <c r="AP1203" s="39">
        <f>LISTAS[[#This Row],[COSTO]]+(LISTAS[[#This Row],[COSTO]]*AO1203)</f>
        <v>2402.3039999999996</v>
      </c>
      <c r="AQ1203" s="44">
        <f>IF(AO1203="",0,AP1203/LISTAS[[#This Row],[VENTA NETA]]-1)</f>
        <v>2.4976029222578688E-7</v>
      </c>
      <c r="AS1203" s="39">
        <v>0</v>
      </c>
      <c r="AT1203" s="48" t="e">
        <f>+LISTAS[[#This Row],[COSTO]]/AS1203-1</f>
        <v>#DIV/0!</v>
      </c>
      <c r="BA1203" t="s">
        <v>4921</v>
      </c>
      <c r="BB1203" s="36"/>
    </row>
    <row r="1204" spans="1:54" x14ac:dyDescent="0.35">
      <c r="A1204" s="7" t="s">
        <v>5598</v>
      </c>
      <c r="B1204" t="s">
        <v>4921</v>
      </c>
      <c r="C1204">
        <v>26</v>
      </c>
      <c r="D1204" t="s">
        <v>5043</v>
      </c>
      <c r="E1204" s="2">
        <v>3143.11</v>
      </c>
      <c r="F1204" s="7" t="str">
        <f>+_xlfn.XLOOKUP(LISTAS[[#This Row],[ID]],_01_CODIGOS_Y_COSTOS_xlsm[Producto y N°],_01_CODIGOS_Y_COSTOS_xlsm[FABRICA],"",0,1)</f>
        <v>DQAUTOPARTES</v>
      </c>
      <c r="G1204" s="26">
        <f>LISTAS[[#This Row],[Precio]]*(1-0.46)</f>
        <v>1697.2794000000001</v>
      </c>
      <c r="H1204" s="1">
        <f>+_xlfn.XLOOKUP(LISTAS[[#This Row],[ID]],_01_CODIGOS_Y_COSTOS_xlsm[Producto y N°],_01_CODIGOS_Y_COSTOS_xlsm[COSTO],0,0,1)</f>
        <v>998.4</v>
      </c>
      <c r="I1204" s="27">
        <f>+IFERROR(LISTAS[[#This Row],[VENTA NETA]]/LISTAS[[#This Row],[COSTO]]-1,0)</f>
        <v>0.69999939903846164</v>
      </c>
      <c r="J1204" s="50" t="str">
        <f>IFERROR(VLOOKUP(LISTAS[[#This Row],[ID]],_01_CODIGOS_Y_COSTOS_xlsm[[Producto y N°]:[CODIGO]],2,0),"")</f>
        <v>5126</v>
      </c>
      <c r="O1204" t="s">
        <v>5598</v>
      </c>
      <c r="AB1204" s="12" t="str">
        <f>+LISTAS[[#This Row],[Codigo]]&amp;LISTAS[[#This Row],[Fabrica]]</f>
        <v>5126DQAUTOPARTES</v>
      </c>
      <c r="AC1204" s="13" t="str">
        <f>+LISTAS[[#This Row],[Codigo]]</f>
        <v>5126</v>
      </c>
      <c r="AD1204" s="13" t="str">
        <f>+LISTAS[[#This Row],[ID]]</f>
        <v>TOPES Y TAPONES DE GOMA26</v>
      </c>
      <c r="AH1204" s="36">
        <v>0.56973466334607403</v>
      </c>
      <c r="AI1204" s="37">
        <f>+LISTAS[[#This Row],[Precio]]+(LISTAS[[#This Row],[Precio]]*AH1204)</f>
        <v>4933.8487177096795</v>
      </c>
      <c r="AJ1204" s="38">
        <f t="shared" si="18"/>
        <v>2466.9243588548397</v>
      </c>
      <c r="AL1204" s="35">
        <f>+AJ1204/LISTAS[[#This Row],[COSTO]]-1</f>
        <v>1.4708777632760817</v>
      </c>
      <c r="AM1204" t="str">
        <f>+LISTAS[[#This Row],[ID]]</f>
        <v>TOPES Y TAPONES DE GOMA26</v>
      </c>
      <c r="AO1204" s="43">
        <v>0.7</v>
      </c>
      <c r="AP1204" s="39">
        <f>LISTAS[[#This Row],[COSTO]]+(LISTAS[[#This Row],[COSTO]]*AO1204)</f>
        <v>1697.28</v>
      </c>
      <c r="AQ1204" s="44">
        <f>IF(AO1204="",0,AP1204/LISTAS[[#This Row],[VENTA NETA]]-1)</f>
        <v>3.5350691218738461E-7</v>
      </c>
      <c r="AS1204" s="39">
        <v>0</v>
      </c>
      <c r="AT1204" s="48" t="e">
        <f>+LISTAS[[#This Row],[COSTO]]/AS1204-1</f>
        <v>#DIV/0!</v>
      </c>
      <c r="BA1204" t="s">
        <v>4921</v>
      </c>
      <c r="BB1204" s="36"/>
    </row>
    <row r="1205" spans="1:54" x14ac:dyDescent="0.35">
      <c r="A1205" s="7" t="s">
        <v>5599</v>
      </c>
      <c r="B1205" t="s">
        <v>4921</v>
      </c>
      <c r="C1205">
        <v>27</v>
      </c>
      <c r="D1205" t="s">
        <v>5044</v>
      </c>
      <c r="E1205" s="2">
        <v>3188.32</v>
      </c>
      <c r="F1205" s="7" t="str">
        <f>+_xlfn.XLOOKUP(LISTAS[[#This Row],[ID]],_01_CODIGOS_Y_COSTOS_xlsm[Producto y N°],_01_CODIGOS_Y_COSTOS_xlsm[FABRICA],"",0,1)</f>
        <v>DQAUTOPARTES</v>
      </c>
      <c r="G1205" s="26">
        <f>LISTAS[[#This Row],[Precio]]*(1-0.46)</f>
        <v>1721.6928000000003</v>
      </c>
      <c r="H1205" s="1">
        <f>+_xlfn.XLOOKUP(LISTAS[[#This Row],[ID]],_01_CODIGOS_Y_COSTOS_xlsm[Producto y N°],_01_CODIGOS_Y_COSTOS_xlsm[COSTO],0,0,1)</f>
        <v>0</v>
      </c>
      <c r="I1205" s="27">
        <f>+IFERROR(LISTAS[[#This Row],[VENTA NETA]]/LISTAS[[#This Row],[COSTO]]-1,0)</f>
        <v>0</v>
      </c>
      <c r="J1205" s="50" t="str">
        <f>IFERROR(VLOOKUP(LISTAS[[#This Row],[ID]],_01_CODIGOS_Y_COSTOS_xlsm[[Producto y N°]:[CODIGO]],2,0),"")</f>
        <v>0</v>
      </c>
      <c r="O1205" t="s">
        <v>5599</v>
      </c>
      <c r="AB1205" s="12" t="str">
        <f>+LISTAS[[#This Row],[Codigo]]&amp;LISTAS[[#This Row],[Fabrica]]</f>
        <v>0DQAUTOPARTES</v>
      </c>
      <c r="AC1205" s="13" t="str">
        <f>+LISTAS[[#This Row],[Codigo]]</f>
        <v>0</v>
      </c>
      <c r="AD1205" s="13" t="str">
        <f>+LISTAS[[#This Row],[ID]]</f>
        <v>TOPES Y TAPONES DE GOMA27</v>
      </c>
      <c r="AH1205" s="36">
        <v>0.56973466334607403</v>
      </c>
      <c r="AI1205" s="37">
        <f>+LISTAS[[#This Row],[Precio]]+(LISTAS[[#This Row],[Precio]]*AH1205)</f>
        <v>5004.816421839555</v>
      </c>
      <c r="AJ1205" s="38">
        <f t="shared" si="18"/>
        <v>2502.4082109197775</v>
      </c>
      <c r="AL1205" s="35" t="e">
        <f>+AJ1205/LISTAS[[#This Row],[COSTO]]-1</f>
        <v>#DIV/0!</v>
      </c>
      <c r="AM1205" t="str">
        <f>+LISTAS[[#This Row],[ID]]</f>
        <v>TOPES Y TAPONES DE GOMA27</v>
      </c>
      <c r="AO1205" s="43">
        <v>0.7</v>
      </c>
      <c r="AP1205" s="39">
        <f>LISTAS[[#This Row],[COSTO]]+(LISTAS[[#This Row],[COSTO]]*AO1205)</f>
        <v>0</v>
      </c>
      <c r="AQ1205" s="44">
        <f>IF(AO1205="",0,AP1205/LISTAS[[#This Row],[VENTA NETA]]-1)</f>
        <v>-1</v>
      </c>
      <c r="AS1205" s="39">
        <v>0</v>
      </c>
      <c r="AT1205" s="48" t="e">
        <f>+LISTAS[[#This Row],[COSTO]]/AS1205-1</f>
        <v>#DIV/0!</v>
      </c>
      <c r="BA1205" t="s">
        <v>4921</v>
      </c>
      <c r="BB1205" s="36"/>
    </row>
    <row r="1206" spans="1:54" x14ac:dyDescent="0.35">
      <c r="A1206" s="7" t="s">
        <v>5600</v>
      </c>
      <c r="B1206" t="s">
        <v>4921</v>
      </c>
      <c r="C1206">
        <v>28</v>
      </c>
      <c r="D1206" t="s">
        <v>5045</v>
      </c>
      <c r="E1206" s="2">
        <v>3598.59</v>
      </c>
      <c r="F1206" s="7" t="str">
        <f>+_xlfn.XLOOKUP(LISTAS[[#This Row],[ID]],_01_CODIGOS_Y_COSTOS_xlsm[Producto y N°],_01_CODIGOS_Y_COSTOS_xlsm[FABRICA],"",0,1)</f>
        <v>DQAUTOPARTES</v>
      </c>
      <c r="G1206" s="26">
        <f>LISTAS[[#This Row],[Precio]]*(1-0.46)</f>
        <v>1943.2386000000001</v>
      </c>
      <c r="H1206" s="1">
        <f>+_xlfn.XLOOKUP(LISTAS[[#This Row],[ID]],_01_CODIGOS_Y_COSTOS_xlsm[Producto y N°],_01_CODIGOS_Y_COSTOS_xlsm[COSTO],0,0,1)</f>
        <v>0</v>
      </c>
      <c r="I1206" s="27">
        <f>+IFERROR(LISTAS[[#This Row],[VENTA NETA]]/LISTAS[[#This Row],[COSTO]]-1,0)</f>
        <v>0</v>
      </c>
      <c r="J1206" s="50" t="str">
        <f>IFERROR(VLOOKUP(LISTAS[[#This Row],[ID]],_01_CODIGOS_Y_COSTOS_xlsm[[Producto y N°]:[CODIGO]],2,0),"")</f>
        <v>5168</v>
      </c>
      <c r="O1206" t="s">
        <v>5600</v>
      </c>
      <c r="AB1206" s="12" t="str">
        <f>+LISTAS[[#This Row],[Codigo]]&amp;LISTAS[[#This Row],[Fabrica]]</f>
        <v>5168DQAUTOPARTES</v>
      </c>
      <c r="AC1206" s="13" t="str">
        <f>+LISTAS[[#This Row],[Codigo]]</f>
        <v>5168</v>
      </c>
      <c r="AD1206" s="13" t="str">
        <f>+LISTAS[[#This Row],[ID]]</f>
        <v>TOPES Y TAPONES DE GOMA28</v>
      </c>
      <c r="AH1206" s="36">
        <v>0.56973466334607403</v>
      </c>
      <c r="AI1206" s="37">
        <f>+LISTAS[[#This Row],[Precio]]+(LISTAS[[#This Row],[Precio]]*AH1206)</f>
        <v>5648.8314621705485</v>
      </c>
      <c r="AJ1206" s="38">
        <f t="shared" si="18"/>
        <v>2824.4157310852743</v>
      </c>
      <c r="AL1206" s="35" t="e">
        <f>+AJ1206/LISTAS[[#This Row],[COSTO]]-1</f>
        <v>#DIV/0!</v>
      </c>
      <c r="AM1206" t="str">
        <f>+LISTAS[[#This Row],[ID]]</f>
        <v>TOPES Y TAPONES DE GOMA28</v>
      </c>
      <c r="AO1206" s="43">
        <v>0.7</v>
      </c>
      <c r="AP1206" s="39">
        <f>LISTAS[[#This Row],[COSTO]]+(LISTAS[[#This Row],[COSTO]]*AO1206)</f>
        <v>0</v>
      </c>
      <c r="AQ1206" s="44">
        <f>IF(AO1206="",0,AP1206/LISTAS[[#This Row],[VENTA NETA]]-1)</f>
        <v>-1</v>
      </c>
      <c r="AS1206" s="39">
        <v>0</v>
      </c>
      <c r="AT1206" s="48" t="e">
        <f>+LISTAS[[#This Row],[COSTO]]/AS1206-1</f>
        <v>#DIV/0!</v>
      </c>
      <c r="BA1206" t="s">
        <v>4921</v>
      </c>
      <c r="BB1206" s="36"/>
    </row>
    <row r="1207" spans="1:54" x14ac:dyDescent="0.35">
      <c r="A1207" s="7" t="s">
        <v>5338</v>
      </c>
      <c r="B1207" t="s">
        <v>4921</v>
      </c>
      <c r="C1207">
        <v>29</v>
      </c>
      <c r="D1207" t="s">
        <v>5046</v>
      </c>
      <c r="E1207" s="2">
        <v>5399.7</v>
      </c>
      <c r="F1207" s="7" t="str">
        <f>+_xlfn.XLOOKUP(LISTAS[[#This Row],[ID]],_01_CODIGOS_Y_COSTOS_xlsm[Producto y N°],_01_CODIGOS_Y_COSTOS_xlsm[FABRICA],"",0,1)</f>
        <v>DQAUTOPARTES</v>
      </c>
      <c r="G1207" s="26">
        <f>LISTAS[[#This Row],[Precio]]*(1-0.46)</f>
        <v>2915.8380000000002</v>
      </c>
      <c r="H1207" s="1">
        <f>+_xlfn.XLOOKUP(LISTAS[[#This Row],[ID]],_01_CODIGOS_Y_COSTOS_xlsm[Producto y N°],_01_CODIGOS_Y_COSTOS_xlsm[COSTO],0,0,1)</f>
        <v>1715.2</v>
      </c>
      <c r="I1207" s="27">
        <f>+IFERROR(LISTAS[[#This Row],[VENTA NETA]]/LISTAS[[#This Row],[COSTO]]-1,0)</f>
        <v>0.69999883395522389</v>
      </c>
      <c r="J1207" s="50" t="str">
        <f>IFERROR(VLOOKUP(LISTAS[[#This Row],[ID]],_01_CODIGOS_Y_COSTOS_xlsm[[Producto y N°]:[CODIGO]],2,0),"")</f>
        <v>5169</v>
      </c>
      <c r="O1207" t="s">
        <v>5338</v>
      </c>
      <c r="AB1207" s="12" t="str">
        <f>+LISTAS[[#This Row],[Codigo]]&amp;LISTAS[[#This Row],[Fabrica]]</f>
        <v>5169DQAUTOPARTES</v>
      </c>
      <c r="AC1207" s="13" t="str">
        <f>+LISTAS[[#This Row],[Codigo]]</f>
        <v>5169</v>
      </c>
      <c r="AD1207" s="13" t="str">
        <f>+LISTAS[[#This Row],[ID]]</f>
        <v>TOPES Y TAPONES DE GOMA29</v>
      </c>
      <c r="AH1207" s="36">
        <v>0.70516241101207067</v>
      </c>
      <c r="AI1207" s="37">
        <f>+LISTAS[[#This Row],[Precio]]+(LISTAS[[#This Row],[Precio]]*AH1207)</f>
        <v>9207.3654707418773</v>
      </c>
      <c r="AJ1207" s="38">
        <f t="shared" si="18"/>
        <v>4603.6827353709386</v>
      </c>
      <c r="AL1207" s="35">
        <f>+AJ1207/LISTAS[[#This Row],[COSTO]]-1</f>
        <v>1.6840501022451835</v>
      </c>
      <c r="AM1207" t="str">
        <f>+LISTAS[[#This Row],[ID]]</f>
        <v>TOPES Y TAPONES DE GOMA29</v>
      </c>
      <c r="AO1207" s="43">
        <v>0.7</v>
      </c>
      <c r="AP1207" s="39">
        <f>LISTAS[[#This Row],[COSTO]]+(LISTAS[[#This Row],[COSTO]]*AO1207)</f>
        <v>2915.84</v>
      </c>
      <c r="AQ1207" s="44">
        <f>IF(AO1207="",0,AP1207/LISTAS[[#This Row],[VENTA NETA]]-1)</f>
        <v>6.8590916235677923E-7</v>
      </c>
      <c r="AS1207" s="39">
        <v>167.232</v>
      </c>
      <c r="AT1207" s="48">
        <f>+LISTAS[[#This Row],[COSTO]]/AS1207-1</f>
        <v>9.2564102564102573</v>
      </c>
      <c r="BA1207" t="s">
        <v>4921</v>
      </c>
      <c r="BB1207" s="36"/>
    </row>
    <row r="1208" spans="1:54" x14ac:dyDescent="0.35">
      <c r="A1208" s="7" t="s">
        <v>5601</v>
      </c>
      <c r="B1208" t="s">
        <v>4921</v>
      </c>
      <c r="C1208">
        <v>30</v>
      </c>
      <c r="D1208" t="s">
        <v>5047</v>
      </c>
      <c r="E1208" s="2">
        <v>3767.36</v>
      </c>
      <c r="F1208" s="7" t="str">
        <f>+_xlfn.XLOOKUP(LISTAS[[#This Row],[ID]],_01_CODIGOS_Y_COSTOS_xlsm[Producto y N°],_01_CODIGOS_Y_COSTOS_xlsm[FABRICA],"",0,1)</f>
        <v>DQAUTOPARTES</v>
      </c>
      <c r="G1208" s="26">
        <f>LISTAS[[#This Row],[Precio]]*(1-0.46)</f>
        <v>2034.3744000000002</v>
      </c>
      <c r="H1208" s="1">
        <f>+_xlfn.XLOOKUP(LISTAS[[#This Row],[ID]],_01_CODIGOS_Y_COSTOS_xlsm[Producto y N°],_01_CODIGOS_Y_COSTOS_xlsm[COSTO],0,0,1)</f>
        <v>0</v>
      </c>
      <c r="I1208" s="27">
        <f>+IFERROR(LISTAS[[#This Row],[VENTA NETA]]/LISTAS[[#This Row],[COSTO]]-1,0)</f>
        <v>0</v>
      </c>
      <c r="J1208" s="50" t="str">
        <f>IFERROR(VLOOKUP(LISTAS[[#This Row],[ID]],_01_CODIGOS_Y_COSTOS_xlsm[[Producto y N°]:[CODIGO]],2,0),"")</f>
        <v>0</v>
      </c>
      <c r="O1208" t="s">
        <v>5601</v>
      </c>
      <c r="AB1208" s="12" t="str">
        <f>+LISTAS[[#This Row],[Codigo]]&amp;LISTAS[[#This Row],[Fabrica]]</f>
        <v>0DQAUTOPARTES</v>
      </c>
      <c r="AC1208" s="13" t="str">
        <f>+LISTAS[[#This Row],[Codigo]]</f>
        <v>0</v>
      </c>
      <c r="AD1208" s="13" t="str">
        <f>+LISTAS[[#This Row],[ID]]</f>
        <v>TOPES Y TAPONES DE GOMA30</v>
      </c>
      <c r="AH1208" s="36">
        <v>0.56973466334607403</v>
      </c>
      <c r="AI1208" s="37">
        <f>+LISTAS[[#This Row],[Precio]]+(LISTAS[[#This Row],[Precio]]*AH1208)</f>
        <v>5913.7555813034651</v>
      </c>
      <c r="AJ1208" s="38">
        <f t="shared" si="18"/>
        <v>2956.8777906517325</v>
      </c>
      <c r="AL1208" s="35" t="e">
        <f>+AJ1208/LISTAS[[#This Row],[COSTO]]-1</f>
        <v>#DIV/0!</v>
      </c>
      <c r="AM1208" t="str">
        <f>+LISTAS[[#This Row],[ID]]</f>
        <v>TOPES Y TAPONES DE GOMA30</v>
      </c>
      <c r="AO1208" s="43">
        <v>0.7</v>
      </c>
      <c r="AP1208" s="39">
        <f>LISTAS[[#This Row],[COSTO]]+(LISTAS[[#This Row],[COSTO]]*AO1208)</f>
        <v>0</v>
      </c>
      <c r="AQ1208" s="44">
        <f>IF(AO1208="",0,AP1208/LISTAS[[#This Row],[VENTA NETA]]-1)</f>
        <v>-1</v>
      </c>
      <c r="AS1208" s="39">
        <v>0</v>
      </c>
      <c r="AT1208" s="48" t="e">
        <f>+LISTAS[[#This Row],[COSTO]]/AS1208-1</f>
        <v>#DIV/0!</v>
      </c>
      <c r="BA1208" t="s">
        <v>4921</v>
      </c>
      <c r="BB1208" s="36"/>
    </row>
    <row r="1209" spans="1:54" x14ac:dyDescent="0.35">
      <c r="A1209" s="7" t="s">
        <v>5602</v>
      </c>
      <c r="B1209" t="s">
        <v>4921</v>
      </c>
      <c r="C1209">
        <v>31</v>
      </c>
      <c r="D1209" t="s">
        <v>5048</v>
      </c>
      <c r="E1209" s="2">
        <v>5602.45</v>
      </c>
      <c r="F1209" s="7" t="str">
        <f>+_xlfn.XLOOKUP(LISTAS[[#This Row],[ID]],_01_CODIGOS_Y_COSTOS_xlsm[Producto y N°],_01_CODIGOS_Y_COSTOS_xlsm[FABRICA],"",0,1)</f>
        <v>DQAUTOPARTES</v>
      </c>
      <c r="G1209" s="26">
        <f>LISTAS[[#This Row],[Precio]]*(1-0.46)</f>
        <v>3025.3230000000003</v>
      </c>
      <c r="H1209" s="1">
        <f>+_xlfn.XLOOKUP(LISTAS[[#This Row],[ID]],_01_CODIGOS_Y_COSTOS_xlsm[Producto y N°],_01_CODIGOS_Y_COSTOS_xlsm[COSTO],0,0,1)</f>
        <v>0</v>
      </c>
      <c r="I1209" s="27">
        <f>+IFERROR(LISTAS[[#This Row],[VENTA NETA]]/LISTAS[[#This Row],[COSTO]]-1,0)</f>
        <v>0</v>
      </c>
      <c r="J1209" s="50" t="str">
        <f>IFERROR(VLOOKUP(LISTAS[[#This Row],[ID]],_01_CODIGOS_Y_COSTOS_xlsm[[Producto y N°]:[CODIGO]],2,0),"")</f>
        <v>0</v>
      </c>
      <c r="O1209" t="s">
        <v>5602</v>
      </c>
      <c r="AB1209" s="12" t="str">
        <f>+LISTAS[[#This Row],[Codigo]]&amp;LISTAS[[#This Row],[Fabrica]]</f>
        <v>0DQAUTOPARTES</v>
      </c>
      <c r="AC1209" s="13" t="str">
        <f>+LISTAS[[#This Row],[Codigo]]</f>
        <v>0</v>
      </c>
      <c r="AD1209" s="13" t="str">
        <f>+LISTAS[[#This Row],[ID]]</f>
        <v>TOPES Y TAPONES DE GOMA31</v>
      </c>
      <c r="AH1209" s="36">
        <v>0.56973466334607403</v>
      </c>
      <c r="AI1209" s="37">
        <f>+LISTAS[[#This Row],[Precio]]+(LISTAS[[#This Row],[Precio]]*AH1209)</f>
        <v>8794.3599646632119</v>
      </c>
      <c r="AJ1209" s="38">
        <f t="shared" si="18"/>
        <v>4397.179982331606</v>
      </c>
      <c r="AL1209" s="35" t="e">
        <f>+AJ1209/LISTAS[[#This Row],[COSTO]]-1</f>
        <v>#DIV/0!</v>
      </c>
      <c r="AM1209" t="str">
        <f>+LISTAS[[#This Row],[ID]]</f>
        <v>TOPES Y TAPONES DE GOMA31</v>
      </c>
      <c r="AO1209" s="43">
        <v>0.7</v>
      </c>
      <c r="AP1209" s="39">
        <f>LISTAS[[#This Row],[COSTO]]+(LISTAS[[#This Row],[COSTO]]*AO1209)</f>
        <v>0</v>
      </c>
      <c r="AQ1209" s="44">
        <f>IF(AO1209="",0,AP1209/LISTAS[[#This Row],[VENTA NETA]]-1)</f>
        <v>-1</v>
      </c>
      <c r="AS1209" s="39">
        <v>0</v>
      </c>
      <c r="AT1209" s="48" t="e">
        <f>+LISTAS[[#This Row],[COSTO]]/AS1209-1</f>
        <v>#DIV/0!</v>
      </c>
      <c r="BA1209" t="s">
        <v>4921</v>
      </c>
      <c r="BB1209" s="36"/>
    </row>
    <row r="1210" spans="1:54" x14ac:dyDescent="0.35">
      <c r="A1210" s="7" t="s">
        <v>5603</v>
      </c>
      <c r="B1210" t="s">
        <v>4921</v>
      </c>
      <c r="C1210">
        <v>32</v>
      </c>
      <c r="D1210" t="s">
        <v>5049</v>
      </c>
      <c r="E1210" s="2">
        <v>2989.4</v>
      </c>
      <c r="F1210" s="7" t="str">
        <f>+_xlfn.XLOOKUP(LISTAS[[#This Row],[ID]],_01_CODIGOS_Y_COSTOS_xlsm[Producto y N°],_01_CODIGOS_Y_COSTOS_xlsm[FABRICA],"",0,1)</f>
        <v>DQAUTOPARTES</v>
      </c>
      <c r="G1210" s="26">
        <f>LISTAS[[#This Row],[Precio]]*(1-0.46)</f>
        <v>1614.2760000000001</v>
      </c>
      <c r="H1210" s="1">
        <f>+_xlfn.XLOOKUP(LISTAS[[#This Row],[ID]],_01_CODIGOS_Y_COSTOS_xlsm[Producto y N°],_01_CODIGOS_Y_COSTOS_xlsm[COSTO],0,0,1)</f>
        <v>0</v>
      </c>
      <c r="I1210" s="27">
        <f>+IFERROR(LISTAS[[#This Row],[VENTA NETA]]/LISTAS[[#This Row],[COSTO]]-1,0)</f>
        <v>0</v>
      </c>
      <c r="J1210" s="50" t="str">
        <f>IFERROR(VLOOKUP(LISTAS[[#This Row],[ID]],_01_CODIGOS_Y_COSTOS_xlsm[[Producto y N°]:[CODIGO]],2,0),"")</f>
        <v>0</v>
      </c>
      <c r="O1210" t="s">
        <v>5603</v>
      </c>
      <c r="AB1210" s="12" t="str">
        <f>+LISTAS[[#This Row],[Codigo]]&amp;LISTAS[[#This Row],[Fabrica]]</f>
        <v>0DQAUTOPARTES</v>
      </c>
      <c r="AC1210" s="13" t="str">
        <f>+LISTAS[[#This Row],[Codigo]]</f>
        <v>0</v>
      </c>
      <c r="AD1210" s="13" t="str">
        <f>+LISTAS[[#This Row],[ID]]</f>
        <v>TOPES Y TAPONES DE GOMA32</v>
      </c>
      <c r="AH1210" s="36">
        <v>0.56973466334607403</v>
      </c>
      <c r="AI1210" s="37">
        <f>+LISTAS[[#This Row],[Precio]]+(LISTAS[[#This Row],[Precio]]*AH1210)</f>
        <v>4692.5648026067538</v>
      </c>
      <c r="AJ1210" s="38">
        <f t="shared" si="18"/>
        <v>2346.2824013033769</v>
      </c>
      <c r="AL1210" s="35" t="e">
        <f>+AJ1210/LISTAS[[#This Row],[COSTO]]-1</f>
        <v>#DIV/0!</v>
      </c>
      <c r="AM1210" t="str">
        <f>+LISTAS[[#This Row],[ID]]</f>
        <v>TOPES Y TAPONES DE GOMA32</v>
      </c>
      <c r="AO1210" s="43">
        <v>0.7</v>
      </c>
      <c r="AP1210" s="39">
        <f>LISTAS[[#This Row],[COSTO]]+(LISTAS[[#This Row],[COSTO]]*AO1210)</f>
        <v>0</v>
      </c>
      <c r="AQ1210" s="44">
        <f>IF(AO1210="",0,AP1210/LISTAS[[#This Row],[VENTA NETA]]-1)</f>
        <v>-1</v>
      </c>
      <c r="AS1210" s="39">
        <v>0</v>
      </c>
      <c r="AT1210" s="48" t="e">
        <f>+LISTAS[[#This Row],[COSTO]]/AS1210-1</f>
        <v>#DIV/0!</v>
      </c>
      <c r="BA1210" t="s">
        <v>4921</v>
      </c>
      <c r="BB1210" s="36"/>
    </row>
    <row r="1211" spans="1:54" x14ac:dyDescent="0.35">
      <c r="A1211" s="7" t="s">
        <v>5604</v>
      </c>
      <c r="B1211" t="s">
        <v>4921</v>
      </c>
      <c r="C1211">
        <v>33</v>
      </c>
      <c r="D1211" t="s">
        <v>5050</v>
      </c>
      <c r="E1211" s="2">
        <v>3903.74</v>
      </c>
      <c r="F1211" s="7" t="str">
        <f>+_xlfn.XLOOKUP(LISTAS[[#This Row],[ID]],_01_CODIGOS_Y_COSTOS_xlsm[Producto y N°],_01_CODIGOS_Y_COSTOS_xlsm[FABRICA],"",0,1)</f>
        <v>DQAUTOPARTES</v>
      </c>
      <c r="G1211" s="26">
        <f>LISTAS[[#This Row],[Precio]]*(1-0.46)</f>
        <v>2108.0196000000001</v>
      </c>
      <c r="H1211" s="1">
        <f>+_xlfn.XLOOKUP(LISTAS[[#This Row],[ID]],_01_CODIGOS_Y_COSTOS_xlsm[Producto y N°],_01_CODIGOS_Y_COSTOS_xlsm[COSTO],0,0,1)</f>
        <v>0</v>
      </c>
      <c r="I1211" s="27">
        <f>+IFERROR(LISTAS[[#This Row],[VENTA NETA]]/LISTAS[[#This Row],[COSTO]]-1,0)</f>
        <v>0</v>
      </c>
      <c r="J1211" s="50" t="str">
        <f>IFERROR(VLOOKUP(LISTAS[[#This Row],[ID]],_01_CODIGOS_Y_COSTOS_xlsm[[Producto y N°]:[CODIGO]],2,0),"")</f>
        <v>0</v>
      </c>
      <c r="O1211" t="s">
        <v>5604</v>
      </c>
      <c r="AB1211" s="12" t="str">
        <f>+LISTAS[[#This Row],[Codigo]]&amp;LISTAS[[#This Row],[Fabrica]]</f>
        <v>0DQAUTOPARTES</v>
      </c>
      <c r="AC1211" s="13" t="str">
        <f>+LISTAS[[#This Row],[Codigo]]</f>
        <v>0</v>
      </c>
      <c r="AD1211" s="13" t="str">
        <f>+LISTAS[[#This Row],[ID]]</f>
        <v>TOPES Y TAPONES DE GOMA33</v>
      </c>
      <c r="AH1211" s="36">
        <v>0.56973466334607403</v>
      </c>
      <c r="AI1211" s="37">
        <f>+LISTAS[[#This Row],[Precio]]+(LISTAS[[#This Row],[Precio]]*AH1211)</f>
        <v>6127.8359946906021</v>
      </c>
      <c r="AJ1211" s="38">
        <f t="shared" si="18"/>
        <v>3063.917997345301</v>
      </c>
      <c r="AL1211" s="35" t="e">
        <f>+AJ1211/LISTAS[[#This Row],[COSTO]]-1</f>
        <v>#DIV/0!</v>
      </c>
      <c r="AM1211" t="str">
        <f>+LISTAS[[#This Row],[ID]]</f>
        <v>TOPES Y TAPONES DE GOMA33</v>
      </c>
      <c r="AO1211" s="43">
        <v>0.7</v>
      </c>
      <c r="AP1211" s="39">
        <f>LISTAS[[#This Row],[COSTO]]+(LISTAS[[#This Row],[COSTO]]*AO1211)</f>
        <v>0</v>
      </c>
      <c r="AQ1211" s="44">
        <f>IF(AO1211="",0,AP1211/LISTAS[[#This Row],[VENTA NETA]]-1)</f>
        <v>-1</v>
      </c>
      <c r="AS1211" s="39">
        <v>0</v>
      </c>
      <c r="AT1211" s="48" t="e">
        <f>+LISTAS[[#This Row],[COSTO]]/AS1211-1</f>
        <v>#DIV/0!</v>
      </c>
      <c r="BA1211" t="s">
        <v>4921</v>
      </c>
      <c r="BB1211" s="36"/>
    </row>
    <row r="1212" spans="1:54" x14ac:dyDescent="0.35">
      <c r="A1212" s="7" t="s">
        <v>5605</v>
      </c>
      <c r="B1212" t="s">
        <v>4921</v>
      </c>
      <c r="C1212">
        <v>34</v>
      </c>
      <c r="D1212" t="s">
        <v>5051</v>
      </c>
      <c r="E1212" s="2">
        <v>6125.04</v>
      </c>
      <c r="F1212" s="7" t="str">
        <f>+_xlfn.XLOOKUP(LISTAS[[#This Row],[ID]],_01_CODIGOS_Y_COSTOS_xlsm[Producto y N°],_01_CODIGOS_Y_COSTOS_xlsm[FABRICA],"",0,1)</f>
        <v>DQAUTOPARTES</v>
      </c>
      <c r="G1212" s="26">
        <f>LISTAS[[#This Row],[Precio]]*(1-0.46)</f>
        <v>3307.5216</v>
      </c>
      <c r="H1212" s="1">
        <f>+_xlfn.XLOOKUP(LISTAS[[#This Row],[ID]],_01_CODIGOS_Y_COSTOS_xlsm[Producto y N°],_01_CODIGOS_Y_COSTOS_xlsm[COSTO],0,0,1)</f>
        <v>1945.6</v>
      </c>
      <c r="I1212" s="27">
        <f>+IFERROR(LISTAS[[#This Row],[VENTA NETA]]/LISTAS[[#This Row],[COSTO]]-1,0)</f>
        <v>0.70000082236842109</v>
      </c>
      <c r="J1212" s="50" t="str">
        <f>IFERROR(VLOOKUP(LISTAS[[#This Row],[ID]],_01_CODIGOS_Y_COSTOS_xlsm[[Producto y N°]:[CODIGO]],2,0),"")</f>
        <v>6108</v>
      </c>
      <c r="O1212" t="s">
        <v>5605</v>
      </c>
      <c r="AB1212" s="12" t="str">
        <f>+LISTAS[[#This Row],[Codigo]]&amp;LISTAS[[#This Row],[Fabrica]]</f>
        <v>6108DQAUTOPARTES</v>
      </c>
      <c r="AC1212" s="13" t="str">
        <f>+LISTAS[[#This Row],[Codigo]]</f>
        <v>6108</v>
      </c>
      <c r="AD1212" s="13" t="str">
        <f>+LISTAS[[#This Row],[ID]]</f>
        <v>TOPES Y TAPONES DE GOMA34</v>
      </c>
      <c r="AH1212" s="36">
        <v>0.79858258954304095</v>
      </c>
      <c r="AI1212" s="37">
        <f>+LISTAS[[#This Row],[Precio]]+(LISTAS[[#This Row],[Precio]]*AH1212)</f>
        <v>11016.390304254706</v>
      </c>
      <c r="AJ1212" s="38">
        <f t="shared" si="18"/>
        <v>5508.1951521273531</v>
      </c>
      <c r="AL1212" s="35">
        <f>+AJ1212/LISTAS[[#This Row],[COSTO]]-1</f>
        <v>1.831103593815457</v>
      </c>
      <c r="AM1212" t="str">
        <f>+LISTAS[[#This Row],[ID]]</f>
        <v>TOPES Y TAPONES DE GOMA34</v>
      </c>
      <c r="AO1212" s="43">
        <v>0.7</v>
      </c>
      <c r="AP1212" s="39">
        <f>LISTAS[[#This Row],[COSTO]]+(LISTAS[[#This Row],[COSTO]]*AO1212)</f>
        <v>3307.5199999999995</v>
      </c>
      <c r="AQ1212" s="44">
        <f>IF(AO1212="",0,AP1212/LISTAS[[#This Row],[VENTA NETA]]-1)</f>
        <v>-4.8374589622923736E-7</v>
      </c>
      <c r="AS1212" s="39">
        <v>0</v>
      </c>
      <c r="AT1212" s="48" t="e">
        <f>+LISTAS[[#This Row],[COSTO]]/AS1212-1</f>
        <v>#DIV/0!</v>
      </c>
      <c r="BA1212" t="s">
        <v>4921</v>
      </c>
      <c r="BB1212" s="36"/>
    </row>
    <row r="1213" spans="1:54" x14ac:dyDescent="0.35">
      <c r="A1213" s="7" t="s">
        <v>5361</v>
      </c>
      <c r="B1213" t="s">
        <v>4921</v>
      </c>
      <c r="C1213">
        <v>35</v>
      </c>
      <c r="D1213" t="s">
        <v>5052</v>
      </c>
      <c r="E1213" s="2">
        <v>4513.1899999999996</v>
      </c>
      <c r="F1213" s="7" t="str">
        <f>+_xlfn.XLOOKUP(LISTAS[[#This Row],[ID]],_01_CODIGOS_Y_COSTOS_xlsm[Producto y N°],_01_CODIGOS_Y_COSTOS_xlsm[FABRICA],"",0,1)</f>
        <v>DQAUTOPARTES</v>
      </c>
      <c r="G1213" s="26">
        <f>LISTAS[[#This Row],[Precio]]*(1-0.46)</f>
        <v>2437.1226000000001</v>
      </c>
      <c r="H1213" s="1">
        <f>+_xlfn.XLOOKUP(LISTAS[[#This Row],[ID]],_01_CODIGOS_Y_COSTOS_xlsm[Producto y N°],_01_CODIGOS_Y_COSTOS_xlsm[COSTO],0,0,1)</f>
        <v>1433.6</v>
      </c>
      <c r="I1213" s="27">
        <f>+IFERROR(LISTAS[[#This Row],[VENTA NETA]]/LISTAS[[#This Row],[COSTO]]-1,0)</f>
        <v>0.70000181361607172</v>
      </c>
      <c r="J1213" s="50" t="str">
        <f>IFERROR(VLOOKUP(LISTAS[[#This Row],[ID]],_01_CODIGOS_Y_COSTOS_xlsm[[Producto y N°]:[CODIGO]],2,0),"")</f>
        <v>6109</v>
      </c>
      <c r="O1213" t="s">
        <v>5361</v>
      </c>
      <c r="AB1213" s="12" t="str">
        <f>+LISTAS[[#This Row],[Codigo]]&amp;LISTAS[[#This Row],[Fabrica]]</f>
        <v>6109DQAUTOPARTES</v>
      </c>
      <c r="AC1213" s="13" t="str">
        <f>+LISTAS[[#This Row],[Codigo]]</f>
        <v>6109</v>
      </c>
      <c r="AD1213" s="13" t="str">
        <f>+LISTAS[[#This Row],[ID]]</f>
        <v>TOPES Y TAPONES DE GOMA35</v>
      </c>
      <c r="AH1213" s="36">
        <v>0.79856900880923298</v>
      </c>
      <c r="AI1213" s="37">
        <f>+LISTAS[[#This Row],[Precio]]+(LISTAS[[#This Row],[Precio]]*AH1213)</f>
        <v>8117.2836648677421</v>
      </c>
      <c r="AJ1213" s="38">
        <f t="shared" si="18"/>
        <v>4058.6418324338711</v>
      </c>
      <c r="AL1213" s="35">
        <f>+AJ1213/LISTAS[[#This Row],[COSTO]]-1</f>
        <v>1.8310838674901446</v>
      </c>
      <c r="AM1213" t="str">
        <f>+LISTAS[[#This Row],[ID]]</f>
        <v>TOPES Y TAPONES DE GOMA35</v>
      </c>
      <c r="AO1213" s="43">
        <v>0.7</v>
      </c>
      <c r="AP1213" s="39">
        <f>LISTAS[[#This Row],[COSTO]]+(LISTAS[[#This Row],[COSTO]]*AO1213)</f>
        <v>2437.12</v>
      </c>
      <c r="AQ1213" s="44">
        <f>IF(AO1213="",0,AP1213/LISTAS[[#This Row],[VENTA NETA]]-1)</f>
        <v>-1.0668318451978465E-6</v>
      </c>
      <c r="AS1213" s="39">
        <v>139.77600000000001</v>
      </c>
      <c r="AT1213" s="48">
        <f>+LISTAS[[#This Row],[COSTO]]/AS1213-1</f>
        <v>9.2564102564102555</v>
      </c>
      <c r="BA1213" t="s">
        <v>4921</v>
      </c>
      <c r="BB1213" s="36"/>
    </row>
    <row r="1214" spans="1:54" x14ac:dyDescent="0.35">
      <c r="A1214" s="7" t="s">
        <v>5360</v>
      </c>
      <c r="B1214" t="s">
        <v>4921</v>
      </c>
      <c r="C1214">
        <v>36</v>
      </c>
      <c r="D1214" t="s">
        <v>5053</v>
      </c>
      <c r="E1214" s="2">
        <v>7092.15</v>
      </c>
      <c r="F1214" s="7" t="str">
        <f>+_xlfn.XLOOKUP(LISTAS[[#This Row],[ID]],_01_CODIGOS_Y_COSTOS_xlsm[Producto y N°],_01_CODIGOS_Y_COSTOS_xlsm[FABRICA],"",0,1)</f>
        <v>DQAUTOPARTES</v>
      </c>
      <c r="G1214" s="26">
        <f>LISTAS[[#This Row],[Precio]]*(1-0.46)</f>
        <v>3829.761</v>
      </c>
      <c r="H1214" s="1">
        <f>+_xlfn.XLOOKUP(LISTAS[[#This Row],[ID]],_01_CODIGOS_Y_COSTOS_xlsm[Producto y N°],_01_CODIGOS_Y_COSTOS_xlsm[COSTO],0,0,1)</f>
        <v>2252.8000000000002</v>
      </c>
      <c r="I1214" s="27">
        <f>+IFERROR(LISTAS[[#This Row],[VENTA NETA]]/LISTAS[[#This Row],[COSTO]]-1,0)</f>
        <v>0.7000004438920453</v>
      </c>
      <c r="J1214" s="50" t="str">
        <f>IFERROR(VLOOKUP(LISTAS[[#This Row],[ID]],_01_CODIGOS_Y_COSTOS_xlsm[[Producto y N°]:[CODIGO]],2,0),"")</f>
        <v>6110</v>
      </c>
      <c r="O1214" t="s">
        <v>5360</v>
      </c>
      <c r="AB1214" s="12" t="str">
        <f>+LISTAS[[#This Row],[Codigo]]&amp;LISTAS[[#This Row],[Fabrica]]</f>
        <v>6110DQAUTOPARTES</v>
      </c>
      <c r="AC1214" s="13" t="str">
        <f>+LISTAS[[#This Row],[Codigo]]</f>
        <v>6110</v>
      </c>
      <c r="AD1214" s="13" t="str">
        <f>+LISTAS[[#This Row],[ID]]</f>
        <v>TOPES Y TAPONES DE GOMA36</v>
      </c>
      <c r="AH1214" s="36">
        <v>0.79857682799455998</v>
      </c>
      <c r="AI1214" s="37">
        <f>+LISTAS[[#This Row],[Precio]]+(LISTAS[[#This Row],[Precio]]*AH1214)</f>
        <v>12755.776650661617</v>
      </c>
      <c r="AJ1214" s="38">
        <f t="shared" si="18"/>
        <v>6377.8883253308086</v>
      </c>
      <c r="AL1214" s="35">
        <f>+AJ1214/LISTAS[[#This Row],[COSTO]]-1</f>
        <v>1.8310938944117576</v>
      </c>
      <c r="AM1214" t="str">
        <f>+LISTAS[[#This Row],[ID]]</f>
        <v>TOPES Y TAPONES DE GOMA36</v>
      </c>
      <c r="AO1214" s="43">
        <v>0.7</v>
      </c>
      <c r="AP1214" s="39">
        <f>LISTAS[[#This Row],[COSTO]]+(LISTAS[[#This Row],[COSTO]]*AO1214)</f>
        <v>3829.76</v>
      </c>
      <c r="AQ1214" s="44">
        <f>IF(AO1214="",0,AP1214/LISTAS[[#This Row],[VENTA NETA]]-1)</f>
        <v>-2.6111289963548501E-7</v>
      </c>
      <c r="AS1214" s="39">
        <v>219.648</v>
      </c>
      <c r="AT1214" s="48">
        <f>+LISTAS[[#This Row],[COSTO]]/AS1214-1</f>
        <v>9.2564102564102573</v>
      </c>
      <c r="BA1214" t="s">
        <v>4921</v>
      </c>
      <c r="BB1214" s="36"/>
    </row>
    <row r="1215" spans="1:54" x14ac:dyDescent="0.35">
      <c r="A1215" s="7" t="s">
        <v>5606</v>
      </c>
      <c r="B1215" t="s">
        <v>4921</v>
      </c>
      <c r="C1215">
        <v>37</v>
      </c>
      <c r="D1215" t="s">
        <v>5054</v>
      </c>
      <c r="E1215" s="2">
        <v>2772.39</v>
      </c>
      <c r="F1215" s="7" t="str">
        <f>+_xlfn.XLOOKUP(LISTAS[[#This Row],[ID]],_01_CODIGOS_Y_COSTOS_xlsm[Producto y N°],_01_CODIGOS_Y_COSTOS_xlsm[FABRICA],"",0,1)</f>
        <v>DQAUTOPARTES</v>
      </c>
      <c r="G1215" s="26">
        <f>LISTAS[[#This Row],[Precio]]*(1-0.46)</f>
        <v>1497.0906</v>
      </c>
      <c r="H1215" s="1">
        <f>+_xlfn.XLOOKUP(LISTAS[[#This Row],[ID]],_01_CODIGOS_Y_COSTOS_xlsm[Producto y N°],_01_CODIGOS_Y_COSTOS_xlsm[COSTO],0,0,1)</f>
        <v>880.64</v>
      </c>
      <c r="I1215" s="27">
        <f>+IFERROR(LISTAS[[#This Row],[VENTA NETA]]/LISTAS[[#This Row],[COSTO]]-1,0)</f>
        <v>0.70000295239825583</v>
      </c>
      <c r="J1215" s="50" t="str">
        <f>IFERROR(VLOOKUP(LISTAS[[#This Row],[ID]],_01_CODIGOS_Y_COSTOS_xlsm[[Producto y N°]:[CODIGO]],2,0),"")</f>
        <v>6111</v>
      </c>
      <c r="O1215" t="s">
        <v>5606</v>
      </c>
      <c r="AB1215" s="12" t="str">
        <f>+LISTAS[[#This Row],[Codigo]]&amp;LISTAS[[#This Row],[Fabrica]]</f>
        <v>6111DQAUTOPARTES</v>
      </c>
      <c r="AC1215" s="13" t="str">
        <f>+LISTAS[[#This Row],[Codigo]]</f>
        <v>6111</v>
      </c>
      <c r="AD1215" s="13" t="str">
        <f>+LISTAS[[#This Row],[ID]]</f>
        <v>TOPES Y TAPONES DE GOMA37</v>
      </c>
      <c r="AH1215" s="36">
        <v>0.7986150156904015</v>
      </c>
      <c r="AI1215" s="37">
        <f>+LISTAS[[#This Row],[Precio]]+(LISTAS[[#This Row],[Precio]]*AH1215)</f>
        <v>4986.4622833499125</v>
      </c>
      <c r="AJ1215" s="38">
        <f t="shared" si="18"/>
        <v>2493.2311416749562</v>
      </c>
      <c r="AL1215" s="35">
        <f>+AJ1215/LISTAS[[#This Row],[COSTO]]-1</f>
        <v>1.8311581823162202</v>
      </c>
      <c r="AM1215" t="str">
        <f>+LISTAS[[#This Row],[ID]]</f>
        <v>TOPES Y TAPONES DE GOMA37</v>
      </c>
      <c r="AO1215" s="43">
        <v>0.7</v>
      </c>
      <c r="AP1215" s="39">
        <f>LISTAS[[#This Row],[COSTO]]+(LISTAS[[#This Row],[COSTO]]*AO1215)</f>
        <v>1497.088</v>
      </c>
      <c r="AQ1215" s="44">
        <f>IF(AO1215="",0,AP1215/LISTAS[[#This Row],[VENTA NETA]]-1)</f>
        <v>-1.7367018402270062E-6</v>
      </c>
      <c r="AS1215" s="39">
        <v>0</v>
      </c>
      <c r="AT1215" s="48" t="e">
        <f>+LISTAS[[#This Row],[COSTO]]/AS1215-1</f>
        <v>#DIV/0!</v>
      </c>
      <c r="BA1215" t="s">
        <v>4921</v>
      </c>
      <c r="BB1215" s="36"/>
    </row>
    <row r="1216" spans="1:54" x14ac:dyDescent="0.35">
      <c r="A1216" s="7" t="s">
        <v>5364</v>
      </c>
      <c r="B1216" t="s">
        <v>4921</v>
      </c>
      <c r="C1216">
        <v>38</v>
      </c>
      <c r="D1216" t="s">
        <v>5055</v>
      </c>
      <c r="E1216" s="2">
        <v>1805.27</v>
      </c>
      <c r="F1216" s="7" t="str">
        <f>+_xlfn.XLOOKUP(LISTAS[[#This Row],[ID]],_01_CODIGOS_Y_COSTOS_xlsm[Producto y N°],_01_CODIGOS_Y_COSTOS_xlsm[FABRICA],"",0,1)</f>
        <v>DQAUTOPARTES</v>
      </c>
      <c r="G1216" s="26">
        <f>LISTAS[[#This Row],[Precio]]*(1-0.46)</f>
        <v>974.84580000000005</v>
      </c>
      <c r="H1216" s="1">
        <f>+_xlfn.XLOOKUP(LISTAS[[#This Row],[ID]],_01_CODIGOS_Y_COSTOS_xlsm[Producto y N°],_01_CODIGOS_Y_COSTOS_xlsm[COSTO],0,0,1)</f>
        <v>573.44000000000005</v>
      </c>
      <c r="I1216" s="27">
        <f>+IFERROR(LISTAS[[#This Row],[VENTA NETA]]/LISTAS[[#This Row],[COSTO]]-1,0)</f>
        <v>0.69999616350446425</v>
      </c>
      <c r="J1216" s="50" t="str">
        <f>IFERROR(VLOOKUP(LISTAS[[#This Row],[ID]],_01_CODIGOS_Y_COSTOS_xlsm[[Producto y N°]:[CODIGO]],2,0),"")</f>
        <v>6112</v>
      </c>
      <c r="O1216" t="s">
        <v>5364</v>
      </c>
      <c r="AB1216" s="12" t="str">
        <f>+LISTAS[[#This Row],[Codigo]]&amp;LISTAS[[#This Row],[Fabrica]]</f>
        <v>6112DQAUTOPARTES</v>
      </c>
      <c r="AC1216" s="13" t="str">
        <f>+LISTAS[[#This Row],[Codigo]]</f>
        <v>6112</v>
      </c>
      <c r="AD1216" s="13" t="str">
        <f>+LISTAS[[#This Row],[ID]]</f>
        <v>TOPES Y TAPONES DE GOMA38</v>
      </c>
      <c r="AH1216" s="36">
        <v>0.79865502358727292</v>
      </c>
      <c r="AI1216" s="37">
        <f>+LISTAS[[#This Row],[Precio]]+(LISTAS[[#This Row],[Precio]]*AH1216)</f>
        <v>3247.057954431396</v>
      </c>
      <c r="AJ1216" s="38">
        <f t="shared" si="18"/>
        <v>1623.528977215698</v>
      </c>
      <c r="AL1216" s="35">
        <f>+AJ1216/LISTAS[[#This Row],[COSTO]]-1</f>
        <v>1.8312098514503661</v>
      </c>
      <c r="AM1216" t="str">
        <f>+LISTAS[[#This Row],[ID]]</f>
        <v>TOPES Y TAPONES DE GOMA38</v>
      </c>
      <c r="AO1216" s="43">
        <v>0.7</v>
      </c>
      <c r="AP1216" s="39">
        <f>LISTAS[[#This Row],[COSTO]]+(LISTAS[[#This Row],[COSTO]]*AO1216)</f>
        <v>974.84800000000007</v>
      </c>
      <c r="AQ1216" s="44">
        <f>IF(AO1216="",0,AP1216/LISTAS[[#This Row],[VENTA NETA]]-1)</f>
        <v>2.2567671729145644E-6</v>
      </c>
      <c r="AS1216" s="39">
        <v>55.910400000000003</v>
      </c>
      <c r="AT1216" s="48">
        <f>+LISTAS[[#This Row],[COSTO]]/AS1216-1</f>
        <v>9.2564102564102573</v>
      </c>
      <c r="BA1216" t="s">
        <v>4921</v>
      </c>
      <c r="BB1216" s="36"/>
    </row>
    <row r="1217" spans="1:54" x14ac:dyDescent="0.35">
      <c r="A1217" s="7" t="s">
        <v>5607</v>
      </c>
      <c r="B1217" t="s">
        <v>4921</v>
      </c>
      <c r="C1217">
        <v>39</v>
      </c>
      <c r="D1217" t="s">
        <v>5056</v>
      </c>
      <c r="E1217" s="2">
        <v>1571.56</v>
      </c>
      <c r="F1217" s="7" t="str">
        <f>+_xlfn.XLOOKUP(LISTAS[[#This Row],[ID]],_01_CODIGOS_Y_COSTOS_xlsm[Producto y N°],_01_CODIGOS_Y_COSTOS_xlsm[FABRICA],"",0,1)</f>
        <v>DQAUTOPARTES</v>
      </c>
      <c r="G1217" s="26">
        <f>LISTAS[[#This Row],[Precio]]*(1-0.46)</f>
        <v>848.64240000000007</v>
      </c>
      <c r="H1217" s="1">
        <f>+_xlfn.XLOOKUP(LISTAS[[#This Row],[ID]],_01_CODIGOS_Y_COSTOS_xlsm[Producto y N°],_01_CODIGOS_Y_COSTOS_xlsm[COSTO],0,0,1)</f>
        <v>499.2</v>
      </c>
      <c r="I1217" s="27">
        <f>+IFERROR(LISTAS[[#This Row],[VENTA NETA]]/LISTAS[[#This Row],[COSTO]]-1,0)</f>
        <v>0.70000480769230777</v>
      </c>
      <c r="J1217" s="50" t="str">
        <f>IFERROR(VLOOKUP(LISTAS[[#This Row],[ID]],_01_CODIGOS_Y_COSTOS_xlsm[[Producto y N°]:[CODIGO]],2,0),"")</f>
        <v>5061/1</v>
      </c>
      <c r="O1217" t="s">
        <v>5607</v>
      </c>
      <c r="AB1217" s="12" t="str">
        <f>+LISTAS[[#This Row],[Codigo]]&amp;LISTAS[[#This Row],[Fabrica]]</f>
        <v>5061/1DQAUTOPARTES</v>
      </c>
      <c r="AC1217" s="13" t="str">
        <f>+LISTAS[[#This Row],[Codigo]]</f>
        <v>5061/1</v>
      </c>
      <c r="AD1217" s="13" t="str">
        <f>+LISTAS[[#This Row],[ID]]</f>
        <v>TOPES Y TAPONES DE GOMA39</v>
      </c>
      <c r="AH1217" s="36">
        <v>0.80613657375483294</v>
      </c>
      <c r="AI1217" s="37">
        <f>+LISTAS[[#This Row],[Precio]]+(LISTAS[[#This Row],[Precio]]*AH1217)</f>
        <v>2838.4519938501453</v>
      </c>
      <c r="AJ1217" s="38">
        <f t="shared" si="18"/>
        <v>1419.2259969250726</v>
      </c>
      <c r="AL1217" s="35">
        <f>+AJ1217/LISTAS[[#This Row],[COSTO]]-1</f>
        <v>1.8430007951223413</v>
      </c>
      <c r="AM1217" t="str">
        <f>+LISTAS[[#This Row],[ID]]</f>
        <v>TOPES Y TAPONES DE GOMA39</v>
      </c>
      <c r="AO1217" s="43">
        <v>0.7</v>
      </c>
      <c r="AP1217" s="39">
        <f>LISTAS[[#This Row],[COSTO]]+(LISTAS[[#This Row],[COSTO]]*AO1217)</f>
        <v>848.64</v>
      </c>
      <c r="AQ1217" s="44">
        <f>IF(AO1217="",0,AP1217/LISTAS[[#This Row],[VENTA NETA]]-1)</f>
        <v>-2.8280463009178192E-6</v>
      </c>
      <c r="AS1217" s="39">
        <v>0</v>
      </c>
      <c r="AT1217" s="48" t="e">
        <f>+LISTAS[[#This Row],[COSTO]]/AS1217-1</f>
        <v>#DIV/0!</v>
      </c>
      <c r="BA1217" t="s">
        <v>4921</v>
      </c>
      <c r="BB1217" s="36"/>
    </row>
    <row r="1218" spans="1:54" x14ac:dyDescent="0.35">
      <c r="A1218" s="7" t="s">
        <v>5608</v>
      </c>
      <c r="B1218" t="s">
        <v>4921</v>
      </c>
      <c r="C1218">
        <v>40</v>
      </c>
      <c r="D1218" t="s">
        <v>5057</v>
      </c>
      <c r="E1218" s="2">
        <v>1353.96</v>
      </c>
      <c r="F1218" s="7" t="str">
        <f>+_xlfn.XLOOKUP(LISTAS[[#This Row],[ID]],_01_CODIGOS_Y_COSTOS_xlsm[Producto y N°],_01_CODIGOS_Y_COSTOS_xlsm[FABRICA],"",0,1)</f>
        <v>DQAUTOPARTES</v>
      </c>
      <c r="G1218" s="26">
        <f>LISTAS[[#This Row],[Precio]]*(1-0.46)</f>
        <v>731.13840000000005</v>
      </c>
      <c r="H1218" s="1">
        <f>+_xlfn.XLOOKUP(LISTAS[[#This Row],[ID]],_01_CODIGOS_Y_COSTOS_xlsm[Producto y N°],_01_CODIGOS_Y_COSTOS_xlsm[COSTO],0,0,1)</f>
        <v>430.08</v>
      </c>
      <c r="I1218" s="27">
        <f>+IFERROR(LISTAS[[#This Row],[VENTA NETA]]/LISTAS[[#This Row],[COSTO]]-1,0)</f>
        <v>0.700005580357143</v>
      </c>
      <c r="J1218" s="50" t="str">
        <f>IFERROR(VLOOKUP(LISTAS[[#This Row],[ID]],_01_CODIGOS_Y_COSTOS_xlsm[[Producto y N°]:[CODIGO]],2,0),"")</f>
        <v>6515</v>
      </c>
      <c r="O1218" t="s">
        <v>5608</v>
      </c>
      <c r="AB1218" s="12" t="str">
        <f>+LISTAS[[#This Row],[Codigo]]&amp;LISTAS[[#This Row],[Fabrica]]</f>
        <v>6515DQAUTOPARTES</v>
      </c>
      <c r="AC1218" s="13" t="str">
        <f>+LISTAS[[#This Row],[Codigo]]</f>
        <v>6515</v>
      </c>
      <c r="AD1218" s="13" t="str">
        <f>+LISTAS[[#This Row],[ID]]</f>
        <v>TOPES Y TAPONES DE GOMA40</v>
      </c>
      <c r="AH1218" s="36">
        <v>0.79865502358727269</v>
      </c>
      <c r="AI1218" s="37">
        <f>+LISTAS[[#This Row],[Precio]]+(LISTAS[[#This Row],[Precio]]*AH1218)</f>
        <v>2435.3069557362237</v>
      </c>
      <c r="AJ1218" s="38">
        <f t="shared" ref="AJ1218:AJ1281" si="19">+((100-50)*0.01)*AI1218</f>
        <v>1217.6534778681118</v>
      </c>
      <c r="AL1218" s="35">
        <f>+AJ1218/LISTAS[[#This Row],[COSTO]]-1</f>
        <v>1.8312255344775665</v>
      </c>
      <c r="AM1218" t="str">
        <f>+LISTAS[[#This Row],[ID]]</f>
        <v>TOPES Y TAPONES DE GOMA40</v>
      </c>
      <c r="AO1218" s="43">
        <v>0.7</v>
      </c>
      <c r="AP1218" s="39">
        <f>LISTAS[[#This Row],[COSTO]]+(LISTAS[[#This Row],[COSTO]]*AO1218)</f>
        <v>731.13599999999997</v>
      </c>
      <c r="AQ1218" s="44">
        <f>IF(AO1218="",0,AP1218/LISTAS[[#This Row],[VENTA NETA]]-1)</f>
        <v>-3.282552250127857E-6</v>
      </c>
      <c r="AS1218" s="39">
        <v>0</v>
      </c>
      <c r="AT1218" s="48" t="e">
        <f>+LISTAS[[#This Row],[COSTO]]/AS1218-1</f>
        <v>#DIV/0!</v>
      </c>
      <c r="BA1218" t="s">
        <v>4921</v>
      </c>
      <c r="BB1218" s="36"/>
    </row>
    <row r="1219" spans="1:54" x14ac:dyDescent="0.35">
      <c r="A1219" s="7" t="s">
        <v>5609</v>
      </c>
      <c r="B1219" t="s">
        <v>4921</v>
      </c>
      <c r="C1219">
        <v>41</v>
      </c>
      <c r="D1219" t="s">
        <v>5058</v>
      </c>
      <c r="E1219" s="2">
        <v>2707.91</v>
      </c>
      <c r="F1219" s="7" t="str">
        <f>+_xlfn.XLOOKUP(LISTAS[[#This Row],[ID]],_01_CODIGOS_Y_COSTOS_xlsm[Producto y N°],_01_CODIGOS_Y_COSTOS_xlsm[FABRICA],"",0,1)</f>
        <v>DQAUTOPARTES</v>
      </c>
      <c r="G1219" s="26">
        <f>LISTAS[[#This Row],[Precio]]*(1-0.46)</f>
        <v>1462.2714000000001</v>
      </c>
      <c r="H1219" s="1">
        <f>+_xlfn.XLOOKUP(LISTAS[[#This Row],[ID]],_01_CODIGOS_Y_COSTOS_xlsm[Producto y N°],_01_CODIGOS_Y_COSTOS_xlsm[COSTO],0,0,1)</f>
        <v>860.16</v>
      </c>
      <c r="I1219" s="27">
        <f>+IFERROR(LISTAS[[#This Row],[VENTA NETA]]/LISTAS[[#This Row],[COSTO]]-1,0)</f>
        <v>0.69999930245535724</v>
      </c>
      <c r="J1219" s="50" t="str">
        <f>IFERROR(VLOOKUP(LISTAS[[#This Row],[ID]],_01_CODIGOS_Y_COSTOS_xlsm[[Producto y N°]:[CODIGO]],2,0),"")</f>
        <v>6517</v>
      </c>
      <c r="O1219" t="s">
        <v>5609</v>
      </c>
      <c r="AB1219" s="12" t="str">
        <f>+LISTAS[[#This Row],[Codigo]]&amp;LISTAS[[#This Row],[Fabrica]]</f>
        <v>6517DQAUTOPARTES</v>
      </c>
      <c r="AC1219" s="13" t="str">
        <f>+LISTAS[[#This Row],[Codigo]]</f>
        <v>6517</v>
      </c>
      <c r="AD1219" s="13" t="str">
        <f>+LISTAS[[#This Row],[ID]]</f>
        <v>TOPES Y TAPONES DE GOMA41</v>
      </c>
      <c r="AH1219" s="36">
        <v>0.79851167019414371</v>
      </c>
      <c r="AI1219" s="37">
        <f>+LISTAS[[#This Row],[Precio]]+(LISTAS[[#This Row],[Precio]]*AH1219)</f>
        <v>4870.2077368354239</v>
      </c>
      <c r="AJ1219" s="38">
        <f t="shared" si="19"/>
        <v>2435.103868417712</v>
      </c>
      <c r="AL1219" s="35">
        <f>+AJ1219/LISTAS[[#This Row],[COSTO]]-1</f>
        <v>1.8309894303591334</v>
      </c>
      <c r="AM1219" t="str">
        <f>+LISTAS[[#This Row],[ID]]</f>
        <v>TOPES Y TAPONES DE GOMA41</v>
      </c>
      <c r="AO1219" s="43">
        <v>0.7</v>
      </c>
      <c r="AP1219" s="39">
        <f>LISTAS[[#This Row],[COSTO]]+(LISTAS[[#This Row],[COSTO]]*AO1219)</f>
        <v>1462.2719999999999</v>
      </c>
      <c r="AQ1219" s="44">
        <f>IF(AO1219="",0,AP1219/LISTAS[[#This Row],[VENTA NETA]]-1)</f>
        <v>4.103205464289772E-7</v>
      </c>
      <c r="AS1219" s="39">
        <v>0</v>
      </c>
      <c r="AT1219" s="48" t="e">
        <f>+LISTAS[[#This Row],[COSTO]]/AS1219-1</f>
        <v>#DIV/0!</v>
      </c>
      <c r="BA1219" t="s">
        <v>4921</v>
      </c>
      <c r="BB1219" s="36"/>
    </row>
    <row r="1220" spans="1:54" x14ac:dyDescent="0.35">
      <c r="A1220" s="7" t="s">
        <v>5359</v>
      </c>
      <c r="B1220" t="s">
        <v>4921</v>
      </c>
      <c r="C1220">
        <v>42</v>
      </c>
      <c r="D1220" t="s">
        <v>5059</v>
      </c>
      <c r="E1220" s="2">
        <v>2578.96</v>
      </c>
      <c r="F1220" s="7" t="str">
        <f>+_xlfn.XLOOKUP(LISTAS[[#This Row],[ID]],_01_CODIGOS_Y_COSTOS_xlsm[Producto y N°],_01_CODIGOS_Y_COSTOS_xlsm[FABRICA],"",0,1)</f>
        <v>DQAUTOPARTES</v>
      </c>
      <c r="G1220" s="26">
        <f>LISTAS[[#This Row],[Precio]]*(1-0.46)</f>
        <v>1392.6384</v>
      </c>
      <c r="H1220" s="1">
        <f>+_xlfn.XLOOKUP(LISTAS[[#This Row],[ID]],_01_CODIGOS_Y_COSTOS_xlsm[Producto y N°],_01_CODIGOS_Y_COSTOS_xlsm[COSTO],0,0,1)</f>
        <v>819.2</v>
      </c>
      <c r="I1220" s="27">
        <f>+IFERROR(LISTAS[[#This Row],[VENTA NETA]]/LISTAS[[#This Row],[COSTO]]-1,0)</f>
        <v>0.699998046875</v>
      </c>
      <c r="J1220" s="50" t="str">
        <f>IFERROR(VLOOKUP(LISTAS[[#This Row],[ID]],_01_CODIGOS_Y_COSTOS_xlsm[[Producto y N°]:[CODIGO]],2,0),"")</f>
        <v>6518</v>
      </c>
      <c r="O1220" t="s">
        <v>5359</v>
      </c>
      <c r="AB1220" s="12" t="str">
        <f>+LISTAS[[#This Row],[Codigo]]&amp;LISTAS[[#This Row],[Fabrica]]</f>
        <v>6518DQAUTOPARTES</v>
      </c>
      <c r="AC1220" s="13" t="str">
        <f>+LISTAS[[#This Row],[Codigo]]</f>
        <v>6518</v>
      </c>
      <c r="AD1220" s="13" t="str">
        <f>+LISTAS[[#This Row],[ID]]</f>
        <v>TOPES Y TAPONES DE GOMA42</v>
      </c>
      <c r="AH1220" s="36">
        <v>0.79859051173247564</v>
      </c>
      <c r="AI1220" s="37">
        <f>+LISTAS[[#This Row],[Precio]]+(LISTAS[[#This Row],[Precio]]*AH1220)</f>
        <v>4638.4929861375858</v>
      </c>
      <c r="AJ1220" s="38">
        <f t="shared" si="19"/>
        <v>2319.2464930687929</v>
      </c>
      <c r="AL1220" s="35">
        <f>+AJ1220/LISTAS[[#This Row],[COSTO]]-1</f>
        <v>1.8311114417343664</v>
      </c>
      <c r="AM1220" t="str">
        <f>+LISTAS[[#This Row],[ID]]</f>
        <v>TOPES Y TAPONES DE GOMA42</v>
      </c>
      <c r="AO1220" s="43">
        <v>0.7</v>
      </c>
      <c r="AP1220" s="39">
        <f>LISTAS[[#This Row],[COSTO]]+(LISTAS[[#This Row],[COSTO]]*AO1220)</f>
        <v>1392.6399999999999</v>
      </c>
      <c r="AQ1220" s="44">
        <f>IF(AO1220="",0,AP1220/LISTAS[[#This Row],[VENTA NETA]]-1)</f>
        <v>1.1488983786556162E-6</v>
      </c>
      <c r="AS1220" s="39">
        <v>79.872</v>
      </c>
      <c r="AT1220" s="48">
        <f>+LISTAS[[#This Row],[COSTO]]/AS1220-1</f>
        <v>9.2564102564102573</v>
      </c>
      <c r="BA1220" t="s">
        <v>4921</v>
      </c>
      <c r="BB1220" s="36"/>
    </row>
    <row r="1221" spans="1:54" x14ac:dyDescent="0.35">
      <c r="A1221" s="7" t="s">
        <v>5610</v>
      </c>
      <c r="B1221" t="s">
        <v>4921</v>
      </c>
      <c r="C1221">
        <v>43</v>
      </c>
      <c r="D1221" t="s">
        <v>5060</v>
      </c>
      <c r="E1221" s="2">
        <v>3606.52</v>
      </c>
      <c r="F1221" s="7" t="str">
        <f>+_xlfn.XLOOKUP(LISTAS[[#This Row],[ID]],_01_CODIGOS_Y_COSTOS_xlsm[Producto y N°],_01_CODIGOS_Y_COSTOS_xlsm[FABRICA],"",0,1)</f>
        <v>DQAUTOPARTES</v>
      </c>
      <c r="G1221" s="26">
        <f>LISTAS[[#This Row],[Precio]]*(1-0.46)</f>
        <v>1947.5208</v>
      </c>
      <c r="H1221" s="1">
        <f>+_xlfn.XLOOKUP(LISTAS[[#This Row],[ID]],_01_CODIGOS_Y_COSTOS_xlsm[Producto y N°],_01_CODIGOS_Y_COSTOS_xlsm[COSTO],0,0,1)</f>
        <v>1145.5999999999999</v>
      </c>
      <c r="I1221" s="27">
        <f>+IFERROR(LISTAS[[#This Row],[VENTA NETA]]/LISTAS[[#This Row],[COSTO]]-1,0)</f>
        <v>0.70000069832402256</v>
      </c>
      <c r="J1221" s="50" t="str">
        <f>IFERROR(VLOOKUP(LISTAS[[#This Row],[ID]],_01_CODIGOS_Y_COSTOS_xlsm[[Producto y N°]:[CODIGO]],2,0),"")</f>
        <v>6519</v>
      </c>
      <c r="O1221" t="s">
        <v>5610</v>
      </c>
      <c r="AB1221" s="12" t="str">
        <f>+LISTAS[[#This Row],[Codigo]]&amp;LISTAS[[#This Row],[Fabrica]]</f>
        <v>6519DQAUTOPARTES</v>
      </c>
      <c r="AC1221" s="13" t="str">
        <f>+LISTAS[[#This Row],[Codigo]]</f>
        <v>6519</v>
      </c>
      <c r="AD1221" s="13" t="str">
        <f>+LISTAS[[#This Row],[ID]]</f>
        <v>TOPES Y TAPONES DE GOMA43</v>
      </c>
      <c r="AH1221" s="36">
        <v>0.66866475973873274</v>
      </c>
      <c r="AI1221" s="37">
        <f>+LISTAS[[#This Row],[Precio]]+(LISTAS[[#This Row],[Precio]]*AH1221)</f>
        <v>6018.0728292929343</v>
      </c>
      <c r="AJ1221" s="38">
        <f t="shared" si="19"/>
        <v>3009.0364146464672</v>
      </c>
      <c r="AL1221" s="35">
        <f>+AJ1221/LISTAS[[#This Row],[COSTO]]-1</f>
        <v>1.6266030155782709</v>
      </c>
      <c r="AM1221" t="str">
        <f>+LISTAS[[#This Row],[ID]]</f>
        <v>TOPES Y TAPONES DE GOMA43</v>
      </c>
      <c r="AO1221" s="43">
        <v>0.7</v>
      </c>
      <c r="AP1221" s="39">
        <f>LISTAS[[#This Row],[COSTO]]+(LISTAS[[#This Row],[COSTO]]*AO1221)</f>
        <v>1947.5199999999998</v>
      </c>
      <c r="AQ1221" s="44">
        <f>IF(AO1221="",0,AP1221/LISTAS[[#This Row],[VENTA NETA]]-1)</f>
        <v>-4.107786680807024E-7</v>
      </c>
      <c r="AS1221" s="39">
        <v>0</v>
      </c>
      <c r="AT1221" s="48" t="e">
        <f>+LISTAS[[#This Row],[COSTO]]/AS1221-1</f>
        <v>#DIV/0!</v>
      </c>
      <c r="BA1221" t="s">
        <v>4921</v>
      </c>
      <c r="BB1221" s="36"/>
    </row>
    <row r="1222" spans="1:54" x14ac:dyDescent="0.35">
      <c r="A1222" s="7" t="s">
        <v>5611</v>
      </c>
      <c r="B1222" t="s">
        <v>4921</v>
      </c>
      <c r="C1222">
        <v>44</v>
      </c>
      <c r="D1222" t="s">
        <v>5061</v>
      </c>
      <c r="E1222" s="2">
        <v>1349.93</v>
      </c>
      <c r="F1222" s="7" t="str">
        <f>+_xlfn.XLOOKUP(LISTAS[[#This Row],[ID]],_01_CODIGOS_Y_COSTOS_xlsm[Producto y N°],_01_CODIGOS_Y_COSTOS_xlsm[FABRICA],"",0,1)</f>
        <v>DQAUTOPARTES</v>
      </c>
      <c r="G1222" s="26">
        <f>LISTAS[[#This Row],[Precio]]*(1-0.46)</f>
        <v>728.96220000000005</v>
      </c>
      <c r="H1222" s="1">
        <f>+_xlfn.XLOOKUP(LISTAS[[#This Row],[ID]],_01_CODIGOS_Y_COSTOS_xlsm[Producto y N°],_01_CODIGOS_Y_COSTOS_xlsm[COSTO],0,0,1)</f>
        <v>428.8</v>
      </c>
      <c r="I1222" s="27">
        <f>+IFERROR(LISTAS[[#This Row],[VENTA NETA]]/LISTAS[[#This Row],[COSTO]]-1,0)</f>
        <v>0.70000513059701497</v>
      </c>
      <c r="J1222" s="50" t="str">
        <f>IFERROR(VLOOKUP(LISTAS[[#This Row],[ID]],_01_CODIGOS_Y_COSTOS_xlsm[[Producto y N°]:[CODIGO]],2,0),"")</f>
        <v>6520</v>
      </c>
      <c r="O1222" t="s">
        <v>5611</v>
      </c>
      <c r="AB1222" s="12" t="str">
        <f>+LISTAS[[#This Row],[Codigo]]&amp;LISTAS[[#This Row],[Fabrica]]</f>
        <v>6520DQAUTOPARTES</v>
      </c>
      <c r="AC1222" s="13" t="str">
        <f>+LISTAS[[#This Row],[Codigo]]</f>
        <v>6520</v>
      </c>
      <c r="AD1222" s="13" t="str">
        <f>+LISTAS[[#This Row],[ID]]</f>
        <v>TOPES Y TAPONES DE GOMA44</v>
      </c>
      <c r="AH1222" s="36">
        <v>0.55142500566120289</v>
      </c>
      <c r="AI1222" s="37">
        <f>+LISTAS[[#This Row],[Precio]]+(LISTAS[[#This Row],[Precio]]*AH1222)</f>
        <v>2094.3151578922279</v>
      </c>
      <c r="AJ1222" s="38">
        <f t="shared" si="19"/>
        <v>1047.157578946114</v>
      </c>
      <c r="AL1222" s="35">
        <f>+AJ1222/LISTAS[[#This Row],[COSTO]]-1</f>
        <v>1.4420652494079151</v>
      </c>
      <c r="AM1222" t="str">
        <f>+LISTAS[[#This Row],[ID]]</f>
        <v>TOPES Y TAPONES DE GOMA44</v>
      </c>
      <c r="AO1222" s="43">
        <v>0.7</v>
      </c>
      <c r="AP1222" s="39">
        <f>LISTAS[[#This Row],[COSTO]]+(LISTAS[[#This Row],[COSTO]]*AO1222)</f>
        <v>728.96</v>
      </c>
      <c r="AQ1222" s="44">
        <f>IF(AO1222="",0,AP1222/LISTAS[[#This Row],[VENTA NETA]]-1)</f>
        <v>-3.0179891358228517E-6</v>
      </c>
      <c r="AS1222" s="39">
        <v>0</v>
      </c>
      <c r="AT1222" s="48" t="e">
        <f>+LISTAS[[#This Row],[COSTO]]/AS1222-1</f>
        <v>#DIV/0!</v>
      </c>
      <c r="BA1222" t="s">
        <v>4921</v>
      </c>
      <c r="BB1222" s="36"/>
    </row>
    <row r="1223" spans="1:54" x14ac:dyDescent="0.35">
      <c r="A1223" s="7" t="s">
        <v>5358</v>
      </c>
      <c r="B1223" t="s">
        <v>4921</v>
      </c>
      <c r="C1223">
        <v>45</v>
      </c>
      <c r="D1223" t="s">
        <v>5062</v>
      </c>
      <c r="E1223" s="2">
        <v>1031.5899999999999</v>
      </c>
      <c r="F1223" s="7" t="str">
        <f>+_xlfn.XLOOKUP(LISTAS[[#This Row],[ID]],_01_CODIGOS_Y_COSTOS_xlsm[Producto y N°],_01_CODIGOS_Y_COSTOS_xlsm[FABRICA],"",0,1)</f>
        <v>DQAUTOPARTES</v>
      </c>
      <c r="G1223" s="26">
        <f>LISTAS[[#This Row],[Precio]]*(1-0.46)</f>
        <v>557.05859999999996</v>
      </c>
      <c r="H1223" s="1">
        <f>+_xlfn.XLOOKUP(LISTAS[[#This Row],[ID]],_01_CODIGOS_Y_COSTOS_xlsm[Producto y N°],_01_CODIGOS_Y_COSTOS_xlsm[COSTO],0,0,1)</f>
        <v>327.68</v>
      </c>
      <c r="I1223" s="27">
        <f>+IFERROR(LISTAS[[#This Row],[VENTA NETA]]/LISTAS[[#This Row],[COSTO]]-1,0)</f>
        <v>0.7000079345703123</v>
      </c>
      <c r="J1223" s="50" t="str">
        <f>IFERROR(VLOOKUP(LISTAS[[#This Row],[ID]],_01_CODIGOS_Y_COSTOS_xlsm[[Producto y N°]:[CODIGO]],2,0),"")</f>
        <v>6538</v>
      </c>
      <c r="O1223" t="s">
        <v>5358</v>
      </c>
      <c r="AB1223" s="12" t="str">
        <f>+LISTAS[[#This Row],[Codigo]]&amp;LISTAS[[#This Row],[Fabrica]]</f>
        <v>6538DQAUTOPARTES</v>
      </c>
      <c r="AC1223" s="13" t="str">
        <f>+LISTAS[[#This Row],[Codigo]]</f>
        <v>6538</v>
      </c>
      <c r="AD1223" s="13" t="str">
        <f>+LISTAS[[#This Row],[ID]]</f>
        <v>TOPES Y TAPONES DE GOMA45</v>
      </c>
      <c r="AH1223" s="36">
        <v>0.79844000206622234</v>
      </c>
      <c r="AI1223" s="37">
        <f>+LISTAS[[#This Row],[Precio]]+(LISTAS[[#This Row],[Precio]]*AH1223)</f>
        <v>1855.2527217314941</v>
      </c>
      <c r="AJ1223" s="38">
        <f t="shared" si="19"/>
        <v>927.62636086574707</v>
      </c>
      <c r="AL1223" s="35">
        <f>+AJ1223/LISTAS[[#This Row],[COSTO]]-1</f>
        <v>1.830890993852988</v>
      </c>
      <c r="AM1223" t="str">
        <f>+LISTAS[[#This Row],[ID]]</f>
        <v>TOPES Y TAPONES DE GOMA45</v>
      </c>
      <c r="AO1223" s="43">
        <v>0.7</v>
      </c>
      <c r="AP1223" s="39">
        <f>LISTAS[[#This Row],[COSTO]]+(LISTAS[[#This Row],[COSTO]]*AO1223)</f>
        <v>557.05600000000004</v>
      </c>
      <c r="AQ1223" s="44">
        <f>IF(AO1223="",0,AP1223/LISTAS[[#This Row],[VENTA NETA]]-1)</f>
        <v>-4.6673725168089319E-6</v>
      </c>
      <c r="AS1223" s="39">
        <v>31.948799999999999</v>
      </c>
      <c r="AT1223" s="48">
        <f>+LISTAS[[#This Row],[COSTO]]/AS1223-1</f>
        <v>9.2564102564102573</v>
      </c>
      <c r="BA1223" t="s">
        <v>4921</v>
      </c>
      <c r="BB1223" s="36"/>
    </row>
    <row r="1224" spans="1:54" x14ac:dyDescent="0.35">
      <c r="A1224" s="7" t="s">
        <v>5612</v>
      </c>
      <c r="B1224" t="s">
        <v>4921</v>
      </c>
      <c r="C1224">
        <v>46</v>
      </c>
      <c r="D1224" t="s">
        <v>5063</v>
      </c>
      <c r="E1224" s="2">
        <v>1031.5899999999999</v>
      </c>
      <c r="F1224" s="7" t="str">
        <f>+_xlfn.XLOOKUP(LISTAS[[#This Row],[ID]],_01_CODIGOS_Y_COSTOS_xlsm[Producto y N°],_01_CODIGOS_Y_COSTOS_xlsm[FABRICA],"",0,1)</f>
        <v>DQAUTOPARTES</v>
      </c>
      <c r="G1224" s="26">
        <f>LISTAS[[#This Row],[Precio]]*(1-0.46)</f>
        <v>557.05859999999996</v>
      </c>
      <c r="H1224" s="1">
        <f>+_xlfn.XLOOKUP(LISTAS[[#This Row],[ID]],_01_CODIGOS_Y_COSTOS_xlsm[Producto y N°],_01_CODIGOS_Y_COSTOS_xlsm[COSTO],0,0,1)</f>
        <v>327.68</v>
      </c>
      <c r="I1224" s="27">
        <f>+IFERROR(LISTAS[[#This Row],[VENTA NETA]]/LISTAS[[#This Row],[COSTO]]-1,0)</f>
        <v>0.7000079345703123</v>
      </c>
      <c r="J1224" s="50" t="str">
        <f>IFERROR(VLOOKUP(LISTAS[[#This Row],[ID]],_01_CODIGOS_Y_COSTOS_xlsm[[Producto y N°]:[CODIGO]],2,0),"")</f>
        <v>6559</v>
      </c>
      <c r="O1224" t="s">
        <v>5612</v>
      </c>
      <c r="AB1224" s="12" t="str">
        <f>+LISTAS[[#This Row],[Codigo]]&amp;LISTAS[[#This Row],[Fabrica]]</f>
        <v>6559DQAUTOPARTES</v>
      </c>
      <c r="AC1224" s="13" t="str">
        <f>+LISTAS[[#This Row],[Codigo]]</f>
        <v>6559</v>
      </c>
      <c r="AD1224" s="13" t="str">
        <f>+LISTAS[[#This Row],[ID]]</f>
        <v>TOPES Y TAPONES DE GOMA46</v>
      </c>
      <c r="AH1224" s="36">
        <v>0.79844000206622234</v>
      </c>
      <c r="AI1224" s="37">
        <f>+LISTAS[[#This Row],[Precio]]+(LISTAS[[#This Row],[Precio]]*AH1224)</f>
        <v>1855.2527217314941</v>
      </c>
      <c r="AJ1224" s="38">
        <f t="shared" si="19"/>
        <v>927.62636086574707</v>
      </c>
      <c r="AL1224" s="35">
        <f>+AJ1224/LISTAS[[#This Row],[COSTO]]-1</f>
        <v>1.830890993852988</v>
      </c>
      <c r="AM1224" t="str">
        <f>+LISTAS[[#This Row],[ID]]</f>
        <v>TOPES Y TAPONES DE GOMA46</v>
      </c>
      <c r="AO1224" s="43">
        <v>0.7</v>
      </c>
      <c r="AP1224" s="39">
        <f>LISTAS[[#This Row],[COSTO]]+(LISTAS[[#This Row],[COSTO]]*AO1224)</f>
        <v>557.05600000000004</v>
      </c>
      <c r="AQ1224" s="44">
        <f>IF(AO1224="",0,AP1224/LISTAS[[#This Row],[VENTA NETA]]-1)</f>
        <v>-4.6673725168089319E-6</v>
      </c>
      <c r="AS1224" s="39">
        <v>0</v>
      </c>
      <c r="AT1224" s="48" t="e">
        <f>+LISTAS[[#This Row],[COSTO]]/AS1224-1</f>
        <v>#DIV/0!</v>
      </c>
      <c r="BA1224" t="s">
        <v>4921</v>
      </c>
      <c r="BB1224" s="36"/>
    </row>
    <row r="1225" spans="1:54" x14ac:dyDescent="0.35">
      <c r="A1225" s="7" t="s">
        <v>5613</v>
      </c>
      <c r="B1225" t="s">
        <v>4921</v>
      </c>
      <c r="C1225">
        <v>47</v>
      </c>
      <c r="D1225" t="s">
        <v>5064</v>
      </c>
      <c r="E1225" s="2">
        <v>5762.37</v>
      </c>
      <c r="F1225" s="7" t="str">
        <f>+_xlfn.XLOOKUP(LISTAS[[#This Row],[ID]],_01_CODIGOS_Y_COSTOS_xlsm[Producto y N°],_01_CODIGOS_Y_COSTOS_xlsm[FABRICA],"",0,1)</f>
        <v>DQAUTOPARTES</v>
      </c>
      <c r="G1225" s="26">
        <f>LISTAS[[#This Row],[Precio]]*(1-0.46)</f>
        <v>3111.6798000000003</v>
      </c>
      <c r="H1225" s="1">
        <f>+_xlfn.XLOOKUP(LISTAS[[#This Row],[ID]],_01_CODIGOS_Y_COSTOS_xlsm[Producto y N°],_01_CODIGOS_Y_COSTOS_xlsm[COSTO],0,0,1)</f>
        <v>1830.4</v>
      </c>
      <c r="I1225" s="27">
        <f>+IFERROR(LISTAS[[#This Row],[VENTA NETA]]/LISTAS[[#This Row],[COSTO]]-1,0)</f>
        <v>0.69999989073426594</v>
      </c>
      <c r="J1225" s="50" t="str">
        <f>IFERROR(VLOOKUP(LISTAS[[#This Row],[ID]],_01_CODIGOS_Y_COSTOS_xlsm[[Producto y N°]:[CODIGO]],2,0),"")</f>
        <v>6591</v>
      </c>
      <c r="O1225" t="s">
        <v>5613</v>
      </c>
      <c r="AB1225" s="12" t="str">
        <f>+LISTAS[[#This Row],[Codigo]]&amp;LISTAS[[#This Row],[Fabrica]]</f>
        <v>6591DQAUTOPARTES</v>
      </c>
      <c r="AC1225" s="13" t="str">
        <f>+LISTAS[[#This Row],[Codigo]]</f>
        <v>6591</v>
      </c>
      <c r="AD1225" s="13" t="str">
        <f>+LISTAS[[#This Row],[ID]]</f>
        <v>TOPES Y TAPONES DE GOMA47</v>
      </c>
      <c r="AH1225" s="36">
        <v>0.75433848774001744</v>
      </c>
      <c r="AI1225" s="37">
        <f>+LISTAS[[#This Row],[Precio]]+(LISTAS[[#This Row],[Precio]]*AH1225)</f>
        <v>10109.147471598444</v>
      </c>
      <c r="AJ1225" s="38">
        <f t="shared" si="19"/>
        <v>5054.573735799222</v>
      </c>
      <c r="AL1225" s="35">
        <f>+AJ1225/LISTAS[[#This Row],[COSTO]]-1</f>
        <v>1.7614585532119875</v>
      </c>
      <c r="AM1225" t="str">
        <f>+LISTAS[[#This Row],[ID]]</f>
        <v>TOPES Y TAPONES DE GOMA47</v>
      </c>
      <c r="AO1225" s="43">
        <v>0.7</v>
      </c>
      <c r="AP1225" s="39">
        <f>LISTAS[[#This Row],[COSTO]]+(LISTAS[[#This Row],[COSTO]]*AO1225)</f>
        <v>3111.6800000000003</v>
      </c>
      <c r="AQ1225" s="44">
        <f>IF(AO1225="",0,AP1225/LISTAS[[#This Row],[VENTA NETA]]-1)</f>
        <v>6.4273965483252482E-8</v>
      </c>
      <c r="AS1225" s="39">
        <v>0</v>
      </c>
      <c r="AT1225" s="48" t="e">
        <f>+LISTAS[[#This Row],[COSTO]]/AS1225-1</f>
        <v>#DIV/0!</v>
      </c>
      <c r="BA1225" t="s">
        <v>4921</v>
      </c>
      <c r="BB1225" s="36"/>
    </row>
    <row r="1226" spans="1:54" x14ac:dyDescent="0.35">
      <c r="A1226" s="7" t="s">
        <v>5614</v>
      </c>
      <c r="B1226" t="s">
        <v>4921</v>
      </c>
      <c r="C1226">
        <v>48</v>
      </c>
      <c r="D1226" t="s">
        <v>5065</v>
      </c>
      <c r="E1226" s="2">
        <v>1853.63</v>
      </c>
      <c r="F1226" s="7" t="str">
        <f>+_xlfn.XLOOKUP(LISTAS[[#This Row],[ID]],_01_CODIGOS_Y_COSTOS_xlsm[Producto y N°],_01_CODIGOS_Y_COSTOS_xlsm[FABRICA],"",0,1)</f>
        <v>DQAUTOPARTES</v>
      </c>
      <c r="G1226" s="26">
        <f>LISTAS[[#This Row],[Precio]]*(1-0.46)</f>
        <v>1000.9602000000001</v>
      </c>
      <c r="H1226" s="1">
        <f>+_xlfn.XLOOKUP(LISTAS[[#This Row],[ID]],_01_CODIGOS_Y_COSTOS_xlsm[Producto y N°],_01_CODIGOS_Y_COSTOS_xlsm[COSTO],0,0,1)</f>
        <v>588.79999999999995</v>
      </c>
      <c r="I1226" s="27">
        <f>+IFERROR(LISTAS[[#This Row],[VENTA NETA]]/LISTAS[[#This Row],[COSTO]]-1,0)</f>
        <v>0.7000003396739134</v>
      </c>
      <c r="J1226" s="50" t="str">
        <f>IFERROR(VLOOKUP(LISTAS[[#This Row],[ID]],_01_CODIGOS_Y_COSTOS_xlsm[[Producto y N°]:[CODIGO]],2,0),"")</f>
        <v>6700</v>
      </c>
      <c r="O1226" t="s">
        <v>5614</v>
      </c>
      <c r="AB1226" s="12" t="str">
        <f>+LISTAS[[#This Row],[Codigo]]&amp;LISTAS[[#This Row],[Fabrica]]</f>
        <v>6700DQAUTOPARTES</v>
      </c>
      <c r="AC1226" s="13" t="str">
        <f>+LISTAS[[#This Row],[Codigo]]</f>
        <v>6700</v>
      </c>
      <c r="AD1226" s="13" t="str">
        <f>+LISTAS[[#This Row],[ID]]</f>
        <v>TOPES Y TAPONES DE GOMA48</v>
      </c>
      <c r="AH1226" s="36">
        <v>0.16177147865876296</v>
      </c>
      <c r="AI1226" s="37">
        <f>+LISTAS[[#This Row],[Precio]]+(LISTAS[[#This Row],[Precio]]*AH1226)</f>
        <v>2153.4944659862431</v>
      </c>
      <c r="AJ1226" s="38">
        <f t="shared" si="19"/>
        <v>1076.7472329931215</v>
      </c>
      <c r="AL1226" s="35">
        <f>+AJ1226/LISTAS[[#This Row],[COSTO]]-1</f>
        <v>0.82871472994755702</v>
      </c>
      <c r="AM1226" t="str">
        <f>+LISTAS[[#This Row],[ID]]</f>
        <v>TOPES Y TAPONES DE GOMA48</v>
      </c>
      <c r="AO1226" s="43">
        <v>0.7</v>
      </c>
      <c r="AP1226" s="39">
        <f>LISTAS[[#This Row],[COSTO]]+(LISTAS[[#This Row],[COSTO]]*AO1226)</f>
        <v>1000.9599999999999</v>
      </c>
      <c r="AQ1226" s="44">
        <f>IF(AO1226="",0,AP1226/LISTAS[[#This Row],[VENTA NETA]]-1)</f>
        <v>-1.998081443632671E-7</v>
      </c>
      <c r="AS1226" s="39">
        <v>0</v>
      </c>
      <c r="AT1226" s="48" t="e">
        <f>+LISTAS[[#This Row],[COSTO]]/AS1226-1</f>
        <v>#DIV/0!</v>
      </c>
      <c r="BA1226" t="s">
        <v>4921</v>
      </c>
      <c r="BB1226" s="36"/>
    </row>
    <row r="1227" spans="1:54" x14ac:dyDescent="0.35">
      <c r="A1227" s="7" t="s">
        <v>5357</v>
      </c>
      <c r="B1227" t="s">
        <v>4921</v>
      </c>
      <c r="C1227">
        <v>49</v>
      </c>
      <c r="D1227" t="s">
        <v>5066</v>
      </c>
      <c r="E1227" s="2">
        <v>6125.04</v>
      </c>
      <c r="F1227" s="7" t="str">
        <f>+_xlfn.XLOOKUP(LISTAS[[#This Row],[ID]],_01_CODIGOS_Y_COSTOS_xlsm[Producto y N°],_01_CODIGOS_Y_COSTOS_xlsm[FABRICA],"",0,1)</f>
        <v>DQAUTOPARTES</v>
      </c>
      <c r="G1227" s="26">
        <f>LISTAS[[#This Row],[Precio]]*(1-0.46)</f>
        <v>3307.5216</v>
      </c>
      <c r="H1227" s="1">
        <f>+_xlfn.XLOOKUP(LISTAS[[#This Row],[ID]],_01_CODIGOS_Y_COSTOS_xlsm[Producto y N°],_01_CODIGOS_Y_COSTOS_xlsm[COSTO],0,0,1)</f>
        <v>1945.6</v>
      </c>
      <c r="I1227" s="27">
        <f>+IFERROR(LISTAS[[#This Row],[VENTA NETA]]/LISTAS[[#This Row],[COSTO]]-1,0)</f>
        <v>0.70000082236842109</v>
      </c>
      <c r="J1227" s="50" t="str">
        <f>IFERROR(VLOOKUP(LISTAS[[#This Row],[ID]],_01_CODIGOS_Y_COSTOS_xlsm[[Producto y N°]:[CODIGO]],2,0),"")</f>
        <v>6705</v>
      </c>
      <c r="O1227" t="s">
        <v>5357</v>
      </c>
      <c r="AB1227" s="12" t="str">
        <f>+LISTAS[[#This Row],[Codigo]]&amp;LISTAS[[#This Row],[Fabrica]]</f>
        <v>6705DQAUTOPARTES</v>
      </c>
      <c r="AC1227" s="13" t="str">
        <f>+LISTAS[[#This Row],[Codigo]]</f>
        <v>6705</v>
      </c>
      <c r="AD1227" s="13" t="str">
        <f>+LISTAS[[#This Row],[ID]]</f>
        <v>TOPES Y TAPONES DE GOMA49</v>
      </c>
      <c r="AH1227" s="36">
        <v>0.79858258954304095</v>
      </c>
      <c r="AI1227" s="37">
        <f>+LISTAS[[#This Row],[Precio]]+(LISTAS[[#This Row],[Precio]]*AH1227)</f>
        <v>11016.390304254706</v>
      </c>
      <c r="AJ1227" s="38">
        <f t="shared" si="19"/>
        <v>5508.1951521273531</v>
      </c>
      <c r="AL1227" s="35">
        <f>+AJ1227/LISTAS[[#This Row],[COSTO]]-1</f>
        <v>1.831103593815457</v>
      </c>
      <c r="AM1227" t="str">
        <f>+LISTAS[[#This Row],[ID]]</f>
        <v>TOPES Y TAPONES DE GOMA49</v>
      </c>
      <c r="AO1227" s="43">
        <v>0.7</v>
      </c>
      <c r="AP1227" s="39">
        <f>LISTAS[[#This Row],[COSTO]]+(LISTAS[[#This Row],[COSTO]]*AO1227)</f>
        <v>3307.5199999999995</v>
      </c>
      <c r="AQ1227" s="44">
        <f>IF(AO1227="",0,AP1227/LISTAS[[#This Row],[VENTA NETA]]-1)</f>
        <v>-4.8374589622923736E-7</v>
      </c>
      <c r="AS1227" s="39">
        <v>189.696</v>
      </c>
      <c r="AT1227" s="48">
        <f>+LISTAS[[#This Row],[COSTO]]/AS1227-1</f>
        <v>9.2564102564102555</v>
      </c>
      <c r="BA1227" t="s">
        <v>4921</v>
      </c>
      <c r="BB1227" s="36"/>
    </row>
    <row r="1228" spans="1:54" x14ac:dyDescent="0.35">
      <c r="A1228" s="7" t="s">
        <v>5345</v>
      </c>
      <c r="B1228" t="s">
        <v>4921</v>
      </c>
      <c r="C1228">
        <v>50</v>
      </c>
      <c r="D1228" t="s">
        <v>5067</v>
      </c>
      <c r="E1228" s="2">
        <v>6769.78</v>
      </c>
      <c r="F1228" s="7" t="str">
        <f>+_xlfn.XLOOKUP(LISTAS[[#This Row],[ID]],_01_CODIGOS_Y_COSTOS_xlsm[Producto y N°],_01_CODIGOS_Y_COSTOS_xlsm[FABRICA],"",0,1)</f>
        <v>DQAUTOPARTES</v>
      </c>
      <c r="G1228" s="26">
        <f>LISTAS[[#This Row],[Precio]]*(1-0.46)</f>
        <v>3655.6812</v>
      </c>
      <c r="H1228" s="1">
        <f>+_xlfn.XLOOKUP(LISTAS[[#This Row],[ID]],_01_CODIGOS_Y_COSTOS_xlsm[Producto y N°],_01_CODIGOS_Y_COSTOS_xlsm[COSTO],0,0,1)</f>
        <v>2150.4</v>
      </c>
      <c r="I1228" s="27">
        <f>+IFERROR(LISTAS[[#This Row],[VENTA NETA]]/LISTAS[[#This Row],[COSTO]]-1,0)</f>
        <v>0.70000055803571426</v>
      </c>
      <c r="J1228" s="50" t="str">
        <f>IFERROR(VLOOKUP(LISTAS[[#This Row],[ID]],_01_CODIGOS_Y_COSTOS_xlsm[[Producto y N°]:[CODIGO]],2,0),"")</f>
        <v>6709</v>
      </c>
      <c r="O1228" t="s">
        <v>5345</v>
      </c>
      <c r="AB1228" s="12" t="str">
        <f>+LISTAS[[#This Row],[Codigo]]&amp;LISTAS[[#This Row],[Fabrica]]</f>
        <v>6709DQAUTOPARTES</v>
      </c>
      <c r="AC1228" s="13" t="str">
        <f>+LISTAS[[#This Row],[Codigo]]</f>
        <v>6709</v>
      </c>
      <c r="AD1228" s="13" t="str">
        <f>+LISTAS[[#This Row],[ID]]</f>
        <v>TOPES Y TAPONES DE GOMA50</v>
      </c>
      <c r="AH1228" s="36">
        <v>0.79859767948781535</v>
      </c>
      <c r="AI1228" s="37">
        <f>+LISTAS[[#This Row],[Precio]]+(LISTAS[[#This Row],[Precio]]*AH1228)</f>
        <v>12176.110598643023</v>
      </c>
      <c r="AJ1228" s="38">
        <f t="shared" si="19"/>
        <v>6088.0552993215115</v>
      </c>
      <c r="AL1228" s="35">
        <f>+AJ1228/LISTAS[[#This Row],[COSTO]]-1</f>
        <v>1.8311269063065065</v>
      </c>
      <c r="AM1228" t="str">
        <f>+LISTAS[[#This Row],[ID]]</f>
        <v>TOPES Y TAPONES DE GOMA50</v>
      </c>
      <c r="AO1228" s="43">
        <v>0.7</v>
      </c>
      <c r="AP1228" s="39">
        <f>LISTAS[[#This Row],[COSTO]]+(LISTAS[[#This Row],[COSTO]]*AO1228)</f>
        <v>3655.6800000000003</v>
      </c>
      <c r="AQ1228" s="44">
        <f>IF(AO1228="",0,AP1228/LISTAS[[#This Row],[VENTA NETA]]-1)</f>
        <v>-3.2825619467047318E-7</v>
      </c>
      <c r="AS1228" s="39">
        <v>209.66399999999999</v>
      </c>
      <c r="AT1228" s="48">
        <f>+LISTAS[[#This Row],[COSTO]]/AS1228-1</f>
        <v>9.2564102564102573</v>
      </c>
      <c r="BA1228" t="s">
        <v>4921</v>
      </c>
      <c r="BB1228" s="36"/>
    </row>
    <row r="1229" spans="1:54" x14ac:dyDescent="0.35">
      <c r="A1229" s="7" t="s">
        <v>5615</v>
      </c>
      <c r="B1229" t="s">
        <v>4921</v>
      </c>
      <c r="C1229">
        <v>51</v>
      </c>
      <c r="D1229" t="s">
        <v>5068</v>
      </c>
      <c r="E1229" s="2">
        <v>2578.96</v>
      </c>
      <c r="F1229" s="7" t="str">
        <f>+_xlfn.XLOOKUP(LISTAS[[#This Row],[ID]],_01_CODIGOS_Y_COSTOS_xlsm[Producto y N°],_01_CODIGOS_Y_COSTOS_xlsm[FABRICA],"",0,1)</f>
        <v>DQAUTOPARTES</v>
      </c>
      <c r="G1229" s="26">
        <f>LISTAS[[#This Row],[Precio]]*(1-0.46)</f>
        <v>1392.6384</v>
      </c>
      <c r="H1229" s="1">
        <f>+_xlfn.XLOOKUP(LISTAS[[#This Row],[ID]],_01_CODIGOS_Y_COSTOS_xlsm[Producto y N°],_01_CODIGOS_Y_COSTOS_xlsm[COSTO],0,0,1)</f>
        <v>819.2</v>
      </c>
      <c r="I1229" s="27">
        <f>+IFERROR(LISTAS[[#This Row],[VENTA NETA]]/LISTAS[[#This Row],[COSTO]]-1,0)</f>
        <v>0.699998046875</v>
      </c>
      <c r="J1229" s="50" t="str">
        <f>IFERROR(VLOOKUP(LISTAS[[#This Row],[ID]],_01_CODIGOS_Y_COSTOS_xlsm[[Producto y N°]:[CODIGO]],2,0),"")</f>
        <v>4061</v>
      </c>
      <c r="O1229" t="s">
        <v>5615</v>
      </c>
      <c r="AB1229" s="12" t="str">
        <f>+LISTAS[[#This Row],[Codigo]]&amp;LISTAS[[#This Row],[Fabrica]]</f>
        <v>4061DQAUTOPARTES</v>
      </c>
      <c r="AC1229" s="13" t="str">
        <f>+LISTAS[[#This Row],[Codigo]]</f>
        <v>4061</v>
      </c>
      <c r="AD1229" s="13" t="str">
        <f>+LISTAS[[#This Row],[ID]]</f>
        <v>TOPES Y TAPONES DE GOMA51</v>
      </c>
      <c r="AH1229" s="36">
        <v>0.79859051173247564</v>
      </c>
      <c r="AI1229" s="37">
        <f>+LISTAS[[#This Row],[Precio]]+(LISTAS[[#This Row],[Precio]]*AH1229)</f>
        <v>4638.4929861375858</v>
      </c>
      <c r="AJ1229" s="38">
        <f t="shared" si="19"/>
        <v>2319.2464930687929</v>
      </c>
      <c r="AL1229" s="35">
        <f>+AJ1229/LISTAS[[#This Row],[COSTO]]-1</f>
        <v>1.8311114417343664</v>
      </c>
      <c r="AM1229" t="str">
        <f>+LISTAS[[#This Row],[ID]]</f>
        <v>TOPES Y TAPONES DE GOMA51</v>
      </c>
      <c r="AO1229" s="43">
        <v>0.7</v>
      </c>
      <c r="AP1229" s="39">
        <f>LISTAS[[#This Row],[COSTO]]+(LISTAS[[#This Row],[COSTO]]*AO1229)</f>
        <v>1392.6399999999999</v>
      </c>
      <c r="AQ1229" s="44">
        <f>IF(AO1229="",0,AP1229/LISTAS[[#This Row],[VENTA NETA]]-1)</f>
        <v>1.1488983786556162E-6</v>
      </c>
      <c r="AS1229" s="39">
        <v>0</v>
      </c>
      <c r="AT1229" s="48" t="e">
        <f>+LISTAS[[#This Row],[COSTO]]/AS1229-1</f>
        <v>#DIV/0!</v>
      </c>
      <c r="BA1229" t="s">
        <v>4921</v>
      </c>
      <c r="BB1229" s="36"/>
    </row>
    <row r="1230" spans="1:54" x14ac:dyDescent="0.35">
      <c r="A1230" s="7" t="s">
        <v>5616</v>
      </c>
      <c r="B1230" t="s">
        <v>4921</v>
      </c>
      <c r="C1230">
        <v>52</v>
      </c>
      <c r="D1230" t="s">
        <v>5068</v>
      </c>
      <c r="E1230" s="2">
        <v>4190.8100000000004</v>
      </c>
      <c r="F1230" s="7" t="str">
        <f>+_xlfn.XLOOKUP(LISTAS[[#This Row],[ID]],_01_CODIGOS_Y_COSTOS_xlsm[Producto y N°],_01_CODIGOS_Y_COSTOS_xlsm[FABRICA],"",0,1)</f>
        <v>DQAUTOPARTES</v>
      </c>
      <c r="G1230" s="26">
        <f>LISTAS[[#This Row],[Precio]]*(1-0.46)</f>
        <v>2263.0374000000002</v>
      </c>
      <c r="H1230" s="1">
        <f>+_xlfn.XLOOKUP(LISTAS[[#This Row],[ID]],_01_CODIGOS_Y_COSTOS_xlsm[Producto y N°],_01_CODIGOS_Y_COSTOS_xlsm[COSTO],0,0,1)</f>
        <v>1331.2</v>
      </c>
      <c r="I1230" s="27">
        <f>+IFERROR(LISTAS[[#This Row],[VENTA NETA]]/LISTAS[[#This Row],[COSTO]]-1,0)</f>
        <v>0.699998046875</v>
      </c>
      <c r="J1230" s="50" t="str">
        <f>IFERROR(VLOOKUP(LISTAS[[#This Row],[ID]],_01_CODIGOS_Y_COSTOS_xlsm[[Producto y N°]:[CODIGO]],2,0),"")</f>
        <v>4066</v>
      </c>
      <c r="O1230" t="s">
        <v>5616</v>
      </c>
      <c r="AB1230" s="12" t="str">
        <f>+LISTAS[[#This Row],[Codigo]]&amp;LISTAS[[#This Row],[Fabrica]]</f>
        <v>4066DQAUTOPARTES</v>
      </c>
      <c r="AC1230" s="13" t="str">
        <f>+LISTAS[[#This Row],[Codigo]]</f>
        <v>4066</v>
      </c>
      <c r="AD1230" s="13" t="str">
        <f>+LISTAS[[#This Row],[ID]]</f>
        <v>TOPES Y TAPONES DE GOMA52</v>
      </c>
      <c r="AH1230" s="36">
        <v>0.79860209044257369</v>
      </c>
      <c r="AI1230" s="37">
        <f>+LISTAS[[#This Row],[Precio]]+(LISTAS[[#This Row],[Precio]]*AH1230)</f>
        <v>7537.5996266476432</v>
      </c>
      <c r="AJ1230" s="38">
        <f t="shared" si="19"/>
        <v>3768.7998133238216</v>
      </c>
      <c r="AL1230" s="35">
        <f>+AJ1230/LISTAS[[#This Row],[COSTO]]-1</f>
        <v>1.8311296674608033</v>
      </c>
      <c r="AM1230" t="str">
        <f>+LISTAS[[#This Row],[ID]]</f>
        <v>TOPES Y TAPONES DE GOMA52</v>
      </c>
      <c r="AO1230" s="43">
        <v>0.7</v>
      </c>
      <c r="AP1230" s="39">
        <f>LISTAS[[#This Row],[COSTO]]+(LISTAS[[#This Row],[COSTO]]*AO1230)</f>
        <v>2263.04</v>
      </c>
      <c r="AQ1230" s="44">
        <f>IF(AO1230="",0,AP1230/LISTAS[[#This Row],[VENTA NETA]]-1)</f>
        <v>1.1488983786556162E-6</v>
      </c>
      <c r="AS1230" s="39">
        <v>0</v>
      </c>
      <c r="AT1230" s="48" t="e">
        <f>+LISTAS[[#This Row],[COSTO]]/AS1230-1</f>
        <v>#DIV/0!</v>
      </c>
      <c r="BA1230" t="s">
        <v>4921</v>
      </c>
      <c r="BB1230" s="36"/>
    </row>
    <row r="1231" spans="1:54" x14ac:dyDescent="0.35">
      <c r="A1231" s="7" t="s">
        <v>5617</v>
      </c>
      <c r="B1231" t="s">
        <v>4921</v>
      </c>
      <c r="C1231">
        <v>53</v>
      </c>
      <c r="D1231" t="s">
        <v>5068</v>
      </c>
      <c r="E1231" s="2">
        <v>1998.7</v>
      </c>
      <c r="F1231" s="7" t="str">
        <f>+_xlfn.XLOOKUP(LISTAS[[#This Row],[ID]],_01_CODIGOS_Y_COSTOS_xlsm[Producto y N°],_01_CODIGOS_Y_COSTOS_xlsm[FABRICA],"",0,1)</f>
        <v>DQAUTOPARTES</v>
      </c>
      <c r="G1231" s="26">
        <f>LISTAS[[#This Row],[Precio]]*(1-0.46)</f>
        <v>1079.298</v>
      </c>
      <c r="H1231" s="1">
        <f>+_xlfn.XLOOKUP(LISTAS[[#This Row],[ID]],_01_CODIGOS_Y_COSTOS_xlsm[Producto y N°],_01_CODIGOS_Y_COSTOS_xlsm[COSTO],0,0,1)</f>
        <v>634.88</v>
      </c>
      <c r="I1231" s="27">
        <f>+IFERROR(LISTAS[[#This Row],[VENTA NETA]]/LISTAS[[#This Row],[COSTO]]-1,0)</f>
        <v>0.70000315020161286</v>
      </c>
      <c r="J1231" s="50" t="str">
        <f>IFERROR(VLOOKUP(LISTAS[[#This Row],[ID]],_01_CODIGOS_Y_COSTOS_xlsm[[Producto y N°]:[CODIGO]],2,0),"")</f>
        <v>4069</v>
      </c>
      <c r="O1231" t="s">
        <v>5617</v>
      </c>
      <c r="AB1231" s="12" t="str">
        <f>+LISTAS[[#This Row],[Codigo]]&amp;LISTAS[[#This Row],[Fabrica]]</f>
        <v>4069DQAUTOPARTES</v>
      </c>
      <c r="AC1231" s="13" t="str">
        <f>+LISTAS[[#This Row],[Codigo]]</f>
        <v>4069</v>
      </c>
      <c r="AD1231" s="13" t="str">
        <f>+LISTAS[[#This Row],[ID]]</f>
        <v>TOPES Y TAPONES DE GOMA53</v>
      </c>
      <c r="AH1231" s="36">
        <v>0.79848855081911285</v>
      </c>
      <c r="AI1231" s="37">
        <f>+LISTAS[[#This Row],[Precio]]+(LISTAS[[#This Row],[Precio]]*AH1231)</f>
        <v>3594.6390665221606</v>
      </c>
      <c r="AJ1231" s="38">
        <f t="shared" si="19"/>
        <v>1797.3195332610803</v>
      </c>
      <c r="AL1231" s="35">
        <f>+AJ1231/LISTAS[[#This Row],[COSTO]]-1</f>
        <v>1.8309594462907643</v>
      </c>
      <c r="AM1231" t="str">
        <f>+LISTAS[[#This Row],[ID]]</f>
        <v>TOPES Y TAPONES DE GOMA53</v>
      </c>
      <c r="AO1231" s="43">
        <v>0.7</v>
      </c>
      <c r="AP1231" s="39">
        <f>LISTAS[[#This Row],[COSTO]]+(LISTAS[[#This Row],[COSTO]]*AO1231)</f>
        <v>1079.296</v>
      </c>
      <c r="AQ1231" s="44">
        <f>IF(AO1231="",0,AP1231/LISTAS[[#This Row],[VENTA NETA]]-1)</f>
        <v>-1.8530563383745147E-6</v>
      </c>
      <c r="AS1231" s="39">
        <v>0</v>
      </c>
      <c r="AT1231" s="48" t="e">
        <f>+LISTAS[[#This Row],[COSTO]]/AS1231-1</f>
        <v>#DIV/0!</v>
      </c>
      <c r="BA1231" t="s">
        <v>4921</v>
      </c>
      <c r="BB1231" s="36"/>
    </row>
    <row r="1232" spans="1:54" x14ac:dyDescent="0.35">
      <c r="A1232" s="7" t="s">
        <v>5618</v>
      </c>
      <c r="B1232" t="s">
        <v>4921</v>
      </c>
      <c r="C1232">
        <v>54</v>
      </c>
      <c r="D1232" t="s">
        <v>5068</v>
      </c>
      <c r="E1232" s="2">
        <v>2236.44</v>
      </c>
      <c r="F1232" s="7" t="str">
        <f>+_xlfn.XLOOKUP(LISTAS[[#This Row],[ID]],_01_CODIGOS_Y_COSTOS_xlsm[Producto y N°],_01_CODIGOS_Y_COSTOS_xlsm[FABRICA],"",0,1)</f>
        <v>DQAUTOPARTES</v>
      </c>
      <c r="G1232" s="26">
        <f>LISTAS[[#This Row],[Precio]]*(1-0.46)</f>
        <v>1207.6776000000002</v>
      </c>
      <c r="H1232" s="1">
        <f>+_xlfn.XLOOKUP(LISTAS[[#This Row],[ID]],_01_CODIGOS_Y_COSTOS_xlsm[Producto y N°],_01_CODIGOS_Y_COSTOS_xlsm[COSTO],0,0,1)</f>
        <v>710.4</v>
      </c>
      <c r="I1232" s="27">
        <f>+IFERROR(LISTAS[[#This Row],[VENTA NETA]]/LISTAS[[#This Row],[COSTO]]-1,0)</f>
        <v>0.69999662162162202</v>
      </c>
      <c r="J1232" s="50" t="str">
        <f>IFERROR(VLOOKUP(LISTAS[[#This Row],[ID]],_01_CODIGOS_Y_COSTOS_xlsm[[Producto y N°]:[CODIGO]],2,0),"")</f>
        <v>4083/1</v>
      </c>
      <c r="O1232" t="s">
        <v>5618</v>
      </c>
      <c r="AB1232" s="12" t="str">
        <f>+LISTAS[[#This Row],[Codigo]]&amp;LISTAS[[#This Row],[Fabrica]]</f>
        <v>4083/1DQAUTOPARTES</v>
      </c>
      <c r="AC1232" s="13" t="str">
        <f>+LISTAS[[#This Row],[Codigo]]</f>
        <v>4083/1</v>
      </c>
      <c r="AD1232" s="13" t="str">
        <f>+LISTAS[[#This Row],[ID]]</f>
        <v>TOPES Y TAPONES DE GOMA54</v>
      </c>
      <c r="AH1232" s="36">
        <v>0.71280553598355212</v>
      </c>
      <c r="AI1232" s="37">
        <f>+LISTAS[[#This Row],[Precio]]+(LISTAS[[#This Row],[Precio]]*AH1232)</f>
        <v>3830.5868128950551</v>
      </c>
      <c r="AJ1232" s="38">
        <f t="shared" si="19"/>
        <v>1915.2934064475276</v>
      </c>
      <c r="AL1232" s="35">
        <f>+AJ1232/LISTAS[[#This Row],[COSTO]]-1</f>
        <v>1.6960774302470827</v>
      </c>
      <c r="AM1232" t="str">
        <f>+LISTAS[[#This Row],[ID]]</f>
        <v>TOPES Y TAPONES DE GOMA54</v>
      </c>
      <c r="AO1232" s="43">
        <v>0.7</v>
      </c>
      <c r="AP1232" s="39">
        <f>LISTAS[[#This Row],[COSTO]]+(LISTAS[[#This Row],[COSTO]]*AO1232)</f>
        <v>1207.6799999999998</v>
      </c>
      <c r="AQ1232" s="44">
        <f>IF(AO1232="",0,AP1232/LISTAS[[#This Row],[VENTA NETA]]-1)</f>
        <v>1.9872853480595865E-6</v>
      </c>
      <c r="AS1232" s="39">
        <v>0</v>
      </c>
      <c r="AT1232" s="48" t="e">
        <f>+LISTAS[[#This Row],[COSTO]]/AS1232-1</f>
        <v>#DIV/0!</v>
      </c>
      <c r="BA1232" t="s">
        <v>4921</v>
      </c>
      <c r="BB1232" s="36"/>
    </row>
    <row r="1233" spans="1:54" x14ac:dyDescent="0.35">
      <c r="A1233" s="7" t="s">
        <v>5356</v>
      </c>
      <c r="B1233" t="s">
        <v>4921</v>
      </c>
      <c r="C1233">
        <v>55</v>
      </c>
      <c r="D1233" t="s">
        <v>5068</v>
      </c>
      <c r="E1233" s="2">
        <v>2578.96</v>
      </c>
      <c r="F1233" s="7" t="str">
        <f>+_xlfn.XLOOKUP(LISTAS[[#This Row],[ID]],_01_CODIGOS_Y_COSTOS_xlsm[Producto y N°],_01_CODIGOS_Y_COSTOS_xlsm[FABRICA],"",0,1)</f>
        <v>DQAUTOPARTES</v>
      </c>
      <c r="G1233" s="26">
        <f>LISTAS[[#This Row],[Precio]]*(1-0.46)</f>
        <v>1392.6384</v>
      </c>
      <c r="H1233" s="1">
        <f>+_xlfn.XLOOKUP(LISTAS[[#This Row],[ID]],_01_CODIGOS_Y_COSTOS_xlsm[Producto y N°],_01_CODIGOS_Y_COSTOS_xlsm[COSTO],0,0,1)</f>
        <v>819.2</v>
      </c>
      <c r="I1233" s="27">
        <f>+IFERROR(LISTAS[[#This Row],[VENTA NETA]]/LISTAS[[#This Row],[COSTO]]-1,0)</f>
        <v>0.699998046875</v>
      </c>
      <c r="J1233" s="50" t="str">
        <f>IFERROR(VLOOKUP(LISTAS[[#This Row],[ID]],_01_CODIGOS_Y_COSTOS_xlsm[[Producto y N°]:[CODIGO]],2,0),"")</f>
        <v>4085</v>
      </c>
      <c r="O1233" t="s">
        <v>5356</v>
      </c>
      <c r="AB1233" s="12" t="str">
        <f>+LISTAS[[#This Row],[Codigo]]&amp;LISTAS[[#This Row],[Fabrica]]</f>
        <v>4085DQAUTOPARTES</v>
      </c>
      <c r="AC1233" s="13" t="str">
        <f>+LISTAS[[#This Row],[Codigo]]</f>
        <v>4085</v>
      </c>
      <c r="AD1233" s="13" t="str">
        <f>+LISTAS[[#This Row],[ID]]</f>
        <v>TOPES Y TAPONES DE GOMA55</v>
      </c>
      <c r="AH1233" s="36">
        <v>0.79859051173247564</v>
      </c>
      <c r="AI1233" s="37">
        <f>+LISTAS[[#This Row],[Precio]]+(LISTAS[[#This Row],[Precio]]*AH1233)</f>
        <v>4638.4929861375858</v>
      </c>
      <c r="AJ1233" s="38">
        <f t="shared" si="19"/>
        <v>2319.2464930687929</v>
      </c>
      <c r="AL1233" s="35">
        <f>+AJ1233/LISTAS[[#This Row],[COSTO]]-1</f>
        <v>1.8311114417343664</v>
      </c>
      <c r="AM1233" t="str">
        <f>+LISTAS[[#This Row],[ID]]</f>
        <v>TOPES Y TAPONES DE GOMA55</v>
      </c>
      <c r="AO1233" s="43">
        <v>0.7</v>
      </c>
      <c r="AP1233" s="39">
        <f>LISTAS[[#This Row],[COSTO]]+(LISTAS[[#This Row],[COSTO]]*AO1233)</f>
        <v>1392.6399999999999</v>
      </c>
      <c r="AQ1233" s="44">
        <f>IF(AO1233="",0,AP1233/LISTAS[[#This Row],[VENTA NETA]]-1)</f>
        <v>1.1488983786556162E-6</v>
      </c>
      <c r="AS1233" s="39">
        <v>79.872</v>
      </c>
      <c r="AT1233" s="48">
        <f>+LISTAS[[#This Row],[COSTO]]/AS1233-1</f>
        <v>9.2564102564102573</v>
      </c>
      <c r="BA1233" t="s">
        <v>4921</v>
      </c>
      <c r="BB1233" s="36"/>
    </row>
    <row r="1234" spans="1:54" x14ac:dyDescent="0.35">
      <c r="A1234" s="7" t="s">
        <v>5355</v>
      </c>
      <c r="B1234" t="s">
        <v>4921</v>
      </c>
      <c r="C1234">
        <v>56</v>
      </c>
      <c r="D1234" t="s">
        <v>5068</v>
      </c>
      <c r="E1234" s="2">
        <v>1934.22</v>
      </c>
      <c r="F1234" s="7" t="str">
        <f>+_xlfn.XLOOKUP(LISTAS[[#This Row],[ID]],_01_CODIGOS_Y_COSTOS_xlsm[Producto y N°],_01_CODIGOS_Y_COSTOS_xlsm[FABRICA],"",0,1)</f>
        <v>DQAUTOPARTES</v>
      </c>
      <c r="G1234" s="26">
        <f>LISTAS[[#This Row],[Precio]]*(1-0.46)</f>
        <v>1044.4788000000001</v>
      </c>
      <c r="H1234" s="1">
        <f>+_xlfn.XLOOKUP(LISTAS[[#This Row],[ID]],_01_CODIGOS_Y_COSTOS_xlsm[Producto y N°],_01_CODIGOS_Y_COSTOS_xlsm[COSTO],0,0,1)</f>
        <v>614.4</v>
      </c>
      <c r="I1234" s="27">
        <f>+IFERROR(LISTAS[[#This Row],[VENTA NETA]]/LISTAS[[#This Row],[COSTO]]-1,0)</f>
        <v>0.69999804687500022</v>
      </c>
      <c r="J1234" s="50" t="str">
        <f>IFERROR(VLOOKUP(LISTAS[[#This Row],[ID]],_01_CODIGOS_Y_COSTOS_xlsm[[Producto y N°]:[CODIGO]],2,0),"")</f>
        <v>4111</v>
      </c>
      <c r="O1234" t="s">
        <v>5355</v>
      </c>
      <c r="AB1234" s="12" t="str">
        <f>+LISTAS[[#This Row],[Codigo]]&amp;LISTAS[[#This Row],[Fabrica]]</f>
        <v>4111DQAUTOPARTES</v>
      </c>
      <c r="AC1234" s="13" t="str">
        <f>+LISTAS[[#This Row],[Codigo]]</f>
        <v>4111</v>
      </c>
      <c r="AD1234" s="13" t="str">
        <f>+LISTAS[[#This Row],[ID]]</f>
        <v>TOPES Y TAPONES DE GOMA56</v>
      </c>
      <c r="AH1234" s="36">
        <v>0.6673754544862438</v>
      </c>
      <c r="AI1234" s="37">
        <f>+LISTAS[[#This Row],[Precio]]+(LISTAS[[#This Row],[Precio]]*AH1234)</f>
        <v>3225.0709515763829</v>
      </c>
      <c r="AJ1234" s="38">
        <f t="shared" si="19"/>
        <v>1612.5354757881914</v>
      </c>
      <c r="AL1234" s="35">
        <f>+AJ1234/LISTAS[[#This Row],[COSTO]]-1</f>
        <v>1.6245694592906763</v>
      </c>
      <c r="AM1234" t="str">
        <f>+LISTAS[[#This Row],[ID]]</f>
        <v>TOPES Y TAPONES DE GOMA56</v>
      </c>
      <c r="AO1234" s="43">
        <v>0.7</v>
      </c>
      <c r="AP1234" s="39">
        <f>LISTAS[[#This Row],[COSTO]]+(LISTAS[[#This Row],[COSTO]]*AO1234)</f>
        <v>1044.48</v>
      </c>
      <c r="AQ1234" s="44">
        <f>IF(AO1234="",0,AP1234/LISTAS[[#This Row],[VENTA NETA]]-1)</f>
        <v>1.1488983786556162E-6</v>
      </c>
      <c r="AS1234" s="39">
        <v>59.904000000000003</v>
      </c>
      <c r="AT1234" s="48">
        <f>+LISTAS[[#This Row],[COSTO]]/AS1234-1</f>
        <v>9.2564102564102555</v>
      </c>
      <c r="BA1234" t="s">
        <v>4921</v>
      </c>
      <c r="BB1234" s="36"/>
    </row>
    <row r="1235" spans="1:54" x14ac:dyDescent="0.35">
      <c r="A1235" s="7" t="s">
        <v>5347</v>
      </c>
      <c r="B1235" t="s">
        <v>4921</v>
      </c>
      <c r="C1235">
        <v>57</v>
      </c>
      <c r="D1235" t="s">
        <v>5068</v>
      </c>
      <c r="E1235" s="2">
        <v>1793.19</v>
      </c>
      <c r="F1235" s="7" t="str">
        <f>+_xlfn.XLOOKUP(LISTAS[[#This Row],[ID]],_01_CODIGOS_Y_COSTOS_xlsm[Producto y N°],_01_CODIGOS_Y_COSTOS_xlsm[FABRICA],"",0,1)</f>
        <v>DQAUTOPARTES</v>
      </c>
      <c r="G1235" s="26">
        <f>LISTAS[[#This Row],[Precio]]*(1-0.46)</f>
        <v>968.32260000000008</v>
      </c>
      <c r="H1235" s="1">
        <f>+_xlfn.XLOOKUP(LISTAS[[#This Row],[ID]],_01_CODIGOS_Y_COSTOS_xlsm[Producto y N°],_01_CODIGOS_Y_COSTOS_xlsm[COSTO],0,0,1)</f>
        <v>569.6</v>
      </c>
      <c r="I1235" s="27">
        <f>+IFERROR(LISTAS[[#This Row],[VENTA NETA]]/LISTAS[[#This Row],[COSTO]]-1,0)</f>
        <v>0.70000456460674165</v>
      </c>
      <c r="J1235" s="50" t="str">
        <f>IFERROR(VLOOKUP(LISTAS[[#This Row],[ID]],_01_CODIGOS_Y_COSTOS_xlsm[[Producto y N°]:[CODIGO]],2,0),"")</f>
        <v>5051</v>
      </c>
      <c r="O1235" t="s">
        <v>5347</v>
      </c>
      <c r="AB1235" s="12" t="str">
        <f>+LISTAS[[#This Row],[Codigo]]&amp;LISTAS[[#This Row],[Fabrica]]</f>
        <v>5051DQAUTOPARTES</v>
      </c>
      <c r="AC1235" s="13" t="str">
        <f>+LISTAS[[#This Row],[Codigo]]</f>
        <v>5051</v>
      </c>
      <c r="AD1235" s="13" t="str">
        <f>+LISTAS[[#This Row],[ID]]</f>
        <v>TOPES Y TAPONES DE GOMA57</v>
      </c>
      <c r="AH1235" s="36">
        <v>0.5457959942632884</v>
      </c>
      <c r="AI1235" s="37">
        <f>+LISTAS[[#This Row],[Precio]]+(LISTAS[[#This Row],[Precio]]*AH1235)</f>
        <v>2771.9059189529862</v>
      </c>
      <c r="AJ1235" s="38">
        <f t="shared" si="19"/>
        <v>1385.9529594764931</v>
      </c>
      <c r="AL1235" s="35">
        <f>+AJ1235/LISTAS[[#This Row],[COSTO]]-1</f>
        <v>1.4332039316651914</v>
      </c>
      <c r="AM1235" t="str">
        <f>+LISTAS[[#This Row],[ID]]</f>
        <v>TOPES Y TAPONES DE GOMA57</v>
      </c>
      <c r="AO1235" s="43">
        <v>0.7</v>
      </c>
      <c r="AP1235" s="39">
        <f>LISTAS[[#This Row],[COSTO]]+(LISTAS[[#This Row],[COSTO]]*AO1235)</f>
        <v>968.31999999999994</v>
      </c>
      <c r="AQ1235" s="44">
        <f>IF(AO1235="",0,AP1235/LISTAS[[#This Row],[VENTA NETA]]-1)</f>
        <v>-2.6850555797652831E-6</v>
      </c>
      <c r="AS1235" s="39">
        <v>55.536000000000001</v>
      </c>
      <c r="AT1235" s="48">
        <f>+LISTAS[[#This Row],[COSTO]]/AS1235-1</f>
        <v>9.2564102564102573</v>
      </c>
      <c r="BA1235" t="s">
        <v>4921</v>
      </c>
      <c r="BB1235" s="36"/>
    </row>
    <row r="1236" spans="1:54" x14ac:dyDescent="0.35">
      <c r="A1236" s="7" t="s">
        <v>5619</v>
      </c>
      <c r="B1236" t="s">
        <v>4921</v>
      </c>
      <c r="C1236">
        <v>58</v>
      </c>
      <c r="D1236" t="s">
        <v>5068</v>
      </c>
      <c r="E1236" s="2">
        <v>1692.44</v>
      </c>
      <c r="F1236" s="7" t="str">
        <f>+_xlfn.XLOOKUP(LISTAS[[#This Row],[ID]],_01_CODIGOS_Y_COSTOS_xlsm[Producto y N°],_01_CODIGOS_Y_COSTOS_xlsm[FABRICA],"",0,1)</f>
        <v>DQAUTOPARTES</v>
      </c>
      <c r="G1236" s="26">
        <f>LISTAS[[#This Row],[Precio]]*(1-0.46)</f>
        <v>913.91760000000011</v>
      </c>
      <c r="H1236" s="1">
        <f>+_xlfn.XLOOKUP(LISTAS[[#This Row],[ID]],_01_CODIGOS_Y_COSTOS_xlsm[Producto y N°],_01_CODIGOS_Y_COSTOS_xlsm[COSTO],0,0,1)</f>
        <v>537.6</v>
      </c>
      <c r="I1236" s="27">
        <f>+IFERROR(LISTAS[[#This Row],[VENTA NETA]]/LISTAS[[#This Row],[COSTO]]-1,0)</f>
        <v>0.69999553571428574</v>
      </c>
      <c r="J1236" s="50" t="str">
        <f>IFERROR(VLOOKUP(LISTAS[[#This Row],[ID]],_01_CODIGOS_Y_COSTOS_xlsm[[Producto y N°]:[CODIGO]],2,0),"")</f>
        <v>5055</v>
      </c>
      <c r="O1236" t="s">
        <v>5619</v>
      </c>
      <c r="AB1236" s="12" t="str">
        <f>+LISTAS[[#This Row],[Codigo]]&amp;LISTAS[[#This Row],[Fabrica]]</f>
        <v>5055DQAUTOPARTES</v>
      </c>
      <c r="AC1236" s="13" t="str">
        <f>+LISTAS[[#This Row],[Codigo]]</f>
        <v>5055</v>
      </c>
      <c r="AD1236" s="13" t="str">
        <f>+LISTAS[[#This Row],[ID]]</f>
        <v>TOPES Y TAPONES DE GOMA58</v>
      </c>
      <c r="AH1236" s="36">
        <v>0.76671723709178319</v>
      </c>
      <c r="AI1236" s="37">
        <f>+LISTAS[[#This Row],[Precio]]+(LISTAS[[#This Row],[Precio]]*AH1236)</f>
        <v>2990.0629207436177</v>
      </c>
      <c r="AJ1236" s="38">
        <f t="shared" si="19"/>
        <v>1495.0314603718089</v>
      </c>
      <c r="AL1236" s="35">
        <f>+AJ1236/LISTAS[[#This Row],[COSTO]]-1</f>
        <v>1.7809364962273229</v>
      </c>
      <c r="AM1236" t="str">
        <f>+LISTAS[[#This Row],[ID]]</f>
        <v>TOPES Y TAPONES DE GOMA58</v>
      </c>
      <c r="AO1236" s="43">
        <v>0.7</v>
      </c>
      <c r="AP1236" s="39">
        <f>LISTAS[[#This Row],[COSTO]]+(LISTAS[[#This Row],[COSTO]]*AO1236)</f>
        <v>913.92000000000007</v>
      </c>
      <c r="AQ1236" s="44">
        <f>IF(AO1236="",0,AP1236/LISTAS[[#This Row],[VENTA NETA]]-1)</f>
        <v>2.6260573162684153E-6</v>
      </c>
      <c r="AS1236" s="39">
        <v>0</v>
      </c>
      <c r="AT1236" s="48" t="e">
        <f>+LISTAS[[#This Row],[COSTO]]/AS1236-1</f>
        <v>#DIV/0!</v>
      </c>
      <c r="BA1236" t="s">
        <v>4921</v>
      </c>
      <c r="BB1236" s="36"/>
    </row>
    <row r="1237" spans="1:54" x14ac:dyDescent="0.35">
      <c r="A1237" s="7" t="s">
        <v>5365</v>
      </c>
      <c r="B1237" t="s">
        <v>4921</v>
      </c>
      <c r="C1237">
        <v>59</v>
      </c>
      <c r="D1237" t="s">
        <v>5068</v>
      </c>
      <c r="E1237" s="2">
        <v>1793.19</v>
      </c>
      <c r="F1237" s="7" t="str">
        <f>+_xlfn.XLOOKUP(LISTAS[[#This Row],[ID]],_01_CODIGOS_Y_COSTOS_xlsm[Producto y N°],_01_CODIGOS_Y_COSTOS_xlsm[FABRICA],"",0,1)</f>
        <v>DQAUTOPARTES</v>
      </c>
      <c r="G1237" s="26">
        <f>LISTAS[[#This Row],[Precio]]*(1-0.46)</f>
        <v>968.32260000000008</v>
      </c>
      <c r="H1237" s="1">
        <f>+_xlfn.XLOOKUP(LISTAS[[#This Row],[ID]],_01_CODIGOS_Y_COSTOS_xlsm[Producto y N°],_01_CODIGOS_Y_COSTOS_xlsm[COSTO],0,0,1)</f>
        <v>569.6</v>
      </c>
      <c r="I1237" s="27">
        <f>+IFERROR(LISTAS[[#This Row],[VENTA NETA]]/LISTAS[[#This Row],[COSTO]]-1,0)</f>
        <v>0.70000456460674165</v>
      </c>
      <c r="J1237" s="50" t="str">
        <f>IFERROR(VLOOKUP(LISTAS[[#This Row],[ID]],_01_CODIGOS_Y_COSTOS_xlsm[[Producto y N°]:[CODIGO]],2,0),"")</f>
        <v>5058</v>
      </c>
      <c r="O1237" t="s">
        <v>5365</v>
      </c>
      <c r="AB1237" s="12" t="str">
        <f>+LISTAS[[#This Row],[Codigo]]&amp;LISTAS[[#This Row],[Fabrica]]</f>
        <v>5058DQAUTOPARTES</v>
      </c>
      <c r="AC1237" s="13" t="str">
        <f>+LISTAS[[#This Row],[Codigo]]</f>
        <v>5058</v>
      </c>
      <c r="AD1237" s="13" t="str">
        <f>+LISTAS[[#This Row],[ID]]</f>
        <v>TOPES Y TAPONES DE GOMA59</v>
      </c>
      <c r="AH1237" s="36">
        <v>0.5457959942632884</v>
      </c>
      <c r="AI1237" s="37">
        <f>+LISTAS[[#This Row],[Precio]]+(LISTAS[[#This Row],[Precio]]*AH1237)</f>
        <v>2771.9059189529862</v>
      </c>
      <c r="AJ1237" s="38">
        <f t="shared" si="19"/>
        <v>1385.9529594764931</v>
      </c>
      <c r="AL1237" s="35">
        <f>+AJ1237/LISTAS[[#This Row],[COSTO]]-1</f>
        <v>1.4332039316651914</v>
      </c>
      <c r="AM1237" t="str">
        <f>+LISTAS[[#This Row],[ID]]</f>
        <v>TOPES Y TAPONES DE GOMA59</v>
      </c>
      <c r="AO1237" s="43">
        <v>0.7</v>
      </c>
      <c r="AP1237" s="39">
        <f>LISTAS[[#This Row],[COSTO]]+(LISTAS[[#This Row],[COSTO]]*AO1237)</f>
        <v>968.31999999999994</v>
      </c>
      <c r="AQ1237" s="44">
        <f>IF(AO1237="",0,AP1237/LISTAS[[#This Row],[VENTA NETA]]-1)</f>
        <v>-2.6850555797652831E-6</v>
      </c>
      <c r="AS1237" s="39">
        <v>55.536000000000001</v>
      </c>
      <c r="AT1237" s="48">
        <f>+LISTAS[[#This Row],[COSTO]]/AS1237-1</f>
        <v>9.2564102564102573</v>
      </c>
      <c r="BA1237" t="s">
        <v>4921</v>
      </c>
      <c r="BB1237" s="36"/>
    </row>
    <row r="1238" spans="1:54" x14ac:dyDescent="0.35">
      <c r="A1238" s="7" t="s">
        <v>5346</v>
      </c>
      <c r="B1238" t="s">
        <v>4921</v>
      </c>
      <c r="C1238">
        <v>60</v>
      </c>
      <c r="D1238" t="s">
        <v>5068</v>
      </c>
      <c r="E1238" s="2">
        <v>1793.19</v>
      </c>
      <c r="F1238" s="7" t="str">
        <f>+_xlfn.XLOOKUP(LISTAS[[#This Row],[ID]],_01_CODIGOS_Y_COSTOS_xlsm[Producto y N°],_01_CODIGOS_Y_COSTOS_xlsm[FABRICA],"",0,1)</f>
        <v>DQAUTOPARTES</v>
      </c>
      <c r="G1238" s="26">
        <f>LISTAS[[#This Row],[Precio]]*(1-0.46)</f>
        <v>968.32260000000008</v>
      </c>
      <c r="H1238" s="1">
        <f>+_xlfn.XLOOKUP(LISTAS[[#This Row],[ID]],_01_CODIGOS_Y_COSTOS_xlsm[Producto y N°],_01_CODIGOS_Y_COSTOS_xlsm[COSTO],0,0,1)</f>
        <v>569.6</v>
      </c>
      <c r="I1238" s="27">
        <f>+IFERROR(LISTAS[[#This Row],[VENTA NETA]]/LISTAS[[#This Row],[COSTO]]-1,0)</f>
        <v>0.70000456460674165</v>
      </c>
      <c r="J1238" s="50" t="str">
        <f>IFERROR(VLOOKUP(LISTAS[[#This Row],[ID]],_01_CODIGOS_Y_COSTOS_xlsm[[Producto y N°]:[CODIGO]],2,0),"")</f>
        <v>5061</v>
      </c>
      <c r="O1238" t="s">
        <v>5346</v>
      </c>
      <c r="AB1238" s="12" t="str">
        <f>+LISTAS[[#This Row],[Codigo]]&amp;LISTAS[[#This Row],[Fabrica]]</f>
        <v>5061DQAUTOPARTES</v>
      </c>
      <c r="AC1238" s="13" t="str">
        <f>+LISTAS[[#This Row],[Codigo]]</f>
        <v>5061</v>
      </c>
      <c r="AD1238" s="13" t="str">
        <f>+LISTAS[[#This Row],[ID]]</f>
        <v>TOPES Y TAPONES DE GOMA60</v>
      </c>
      <c r="AH1238" s="36">
        <v>0.5457959942632884</v>
      </c>
      <c r="AI1238" s="37">
        <f>+LISTAS[[#This Row],[Precio]]+(LISTAS[[#This Row],[Precio]]*AH1238)</f>
        <v>2771.9059189529862</v>
      </c>
      <c r="AJ1238" s="38">
        <f t="shared" si="19"/>
        <v>1385.9529594764931</v>
      </c>
      <c r="AL1238" s="35">
        <f>+AJ1238/LISTAS[[#This Row],[COSTO]]-1</f>
        <v>1.4332039316651914</v>
      </c>
      <c r="AM1238" t="str">
        <f>+LISTAS[[#This Row],[ID]]</f>
        <v>TOPES Y TAPONES DE GOMA60</v>
      </c>
      <c r="AO1238" s="43">
        <v>0.7</v>
      </c>
      <c r="AP1238" s="39">
        <f>LISTAS[[#This Row],[COSTO]]+(LISTAS[[#This Row],[COSTO]]*AO1238)</f>
        <v>968.31999999999994</v>
      </c>
      <c r="AQ1238" s="44">
        <f>IF(AO1238="",0,AP1238/LISTAS[[#This Row],[VENTA NETA]]-1)</f>
        <v>-2.6850555797652831E-6</v>
      </c>
      <c r="AS1238" s="39">
        <v>55.536000000000001</v>
      </c>
      <c r="AT1238" s="48">
        <f>+LISTAS[[#This Row],[COSTO]]/AS1238-1</f>
        <v>9.2564102564102573</v>
      </c>
      <c r="BA1238" t="s">
        <v>4921</v>
      </c>
      <c r="BB1238" s="36"/>
    </row>
    <row r="1239" spans="1:54" x14ac:dyDescent="0.35">
      <c r="A1239" s="7" t="s">
        <v>5620</v>
      </c>
      <c r="B1239" t="s">
        <v>4921</v>
      </c>
      <c r="C1239">
        <v>61</v>
      </c>
      <c r="D1239" t="s">
        <v>5068</v>
      </c>
      <c r="E1239" s="2">
        <v>1793.19</v>
      </c>
      <c r="F1239" s="7" t="str">
        <f>+_xlfn.XLOOKUP(LISTAS[[#This Row],[ID]],_01_CODIGOS_Y_COSTOS_xlsm[Producto y N°],_01_CODIGOS_Y_COSTOS_xlsm[FABRICA],"",0,1)</f>
        <v>DQAUTOPARTES</v>
      </c>
      <c r="G1239" s="26">
        <f>LISTAS[[#This Row],[Precio]]*(1-0.46)</f>
        <v>968.32260000000008</v>
      </c>
      <c r="H1239" s="1">
        <f>+_xlfn.XLOOKUP(LISTAS[[#This Row],[ID]],_01_CODIGOS_Y_COSTOS_xlsm[Producto y N°],_01_CODIGOS_Y_COSTOS_xlsm[COSTO],0,0,1)</f>
        <v>569.6</v>
      </c>
      <c r="I1239" s="27">
        <f>+IFERROR(LISTAS[[#This Row],[VENTA NETA]]/LISTAS[[#This Row],[COSTO]]-1,0)</f>
        <v>0.70000456460674165</v>
      </c>
      <c r="J1239" s="50" t="str">
        <f>IFERROR(VLOOKUP(LISTAS[[#This Row],[ID]],_01_CODIGOS_Y_COSTOS_xlsm[[Producto y N°]:[CODIGO]],2,0),"")</f>
        <v>5097/A</v>
      </c>
      <c r="O1239" t="s">
        <v>5620</v>
      </c>
      <c r="AB1239" s="12" t="str">
        <f>+LISTAS[[#This Row],[Codigo]]&amp;LISTAS[[#This Row],[Fabrica]]</f>
        <v>5097/ADQAUTOPARTES</v>
      </c>
      <c r="AC1239" s="13" t="str">
        <f>+LISTAS[[#This Row],[Codigo]]</f>
        <v>5097/A</v>
      </c>
      <c r="AD1239" s="13" t="str">
        <f>+LISTAS[[#This Row],[ID]]</f>
        <v>TOPES Y TAPONES DE GOMA61</v>
      </c>
      <c r="AH1239" s="36">
        <v>0.5457959942632884</v>
      </c>
      <c r="AI1239" s="37">
        <f>+LISTAS[[#This Row],[Precio]]+(LISTAS[[#This Row],[Precio]]*AH1239)</f>
        <v>2771.9059189529862</v>
      </c>
      <c r="AJ1239" s="38">
        <f t="shared" si="19"/>
        <v>1385.9529594764931</v>
      </c>
      <c r="AL1239" s="35">
        <f>+AJ1239/LISTAS[[#This Row],[COSTO]]-1</f>
        <v>1.4332039316651914</v>
      </c>
      <c r="AM1239" t="str">
        <f>+LISTAS[[#This Row],[ID]]</f>
        <v>TOPES Y TAPONES DE GOMA61</v>
      </c>
      <c r="AO1239" s="43">
        <v>0.7</v>
      </c>
      <c r="AP1239" s="39">
        <f>LISTAS[[#This Row],[COSTO]]+(LISTAS[[#This Row],[COSTO]]*AO1239)</f>
        <v>968.31999999999994</v>
      </c>
      <c r="AQ1239" s="44">
        <f>IF(AO1239="",0,AP1239/LISTAS[[#This Row],[VENTA NETA]]-1)</f>
        <v>-2.6850555797652831E-6</v>
      </c>
      <c r="AS1239" s="39">
        <v>0</v>
      </c>
      <c r="AT1239" s="48" t="e">
        <f>+LISTAS[[#This Row],[COSTO]]/AS1239-1</f>
        <v>#DIV/0!</v>
      </c>
      <c r="BA1239" t="s">
        <v>4921</v>
      </c>
      <c r="BB1239" s="36"/>
    </row>
    <row r="1240" spans="1:54" x14ac:dyDescent="0.35">
      <c r="A1240" s="7" t="s">
        <v>5621</v>
      </c>
      <c r="B1240" t="s">
        <v>4921</v>
      </c>
      <c r="C1240">
        <v>62</v>
      </c>
      <c r="D1240" t="s">
        <v>5068</v>
      </c>
      <c r="E1240" s="2">
        <v>2226.37</v>
      </c>
      <c r="F1240" s="7" t="str">
        <f>+_xlfn.XLOOKUP(LISTAS[[#This Row],[ID]],_01_CODIGOS_Y_COSTOS_xlsm[Producto y N°],_01_CODIGOS_Y_COSTOS_xlsm[FABRICA],"",0,1)</f>
        <v>DQAUTOPARTES</v>
      </c>
      <c r="G1240" s="26">
        <f>LISTAS[[#This Row],[Precio]]*(1-0.46)</f>
        <v>1202.2398000000001</v>
      </c>
      <c r="H1240" s="1">
        <f>+_xlfn.XLOOKUP(LISTAS[[#This Row],[ID]],_01_CODIGOS_Y_COSTOS_xlsm[Producto y N°],_01_CODIGOS_Y_COSTOS_xlsm[COSTO],0,0,1)</f>
        <v>707.2</v>
      </c>
      <c r="I1240" s="27">
        <f>+IFERROR(LISTAS[[#This Row],[VENTA NETA]]/LISTAS[[#This Row],[COSTO]]-1,0)</f>
        <v>0.69999971719457021</v>
      </c>
      <c r="J1240" s="50" t="str">
        <f>IFERROR(VLOOKUP(LISTAS[[#This Row],[ID]],_01_CODIGOS_Y_COSTOS_xlsm[[Producto y N°]:[CODIGO]],2,0),"")</f>
        <v>5097/B</v>
      </c>
      <c r="O1240" t="s">
        <v>5621</v>
      </c>
      <c r="AB1240" s="12" t="str">
        <f>+LISTAS[[#This Row],[Codigo]]&amp;LISTAS[[#This Row],[Fabrica]]</f>
        <v>5097/BDQAUTOPARTES</v>
      </c>
      <c r="AC1240" s="13" t="str">
        <f>+LISTAS[[#This Row],[Codigo]]</f>
        <v>5097/B</v>
      </c>
      <c r="AD1240" s="13" t="str">
        <f>+LISTAS[[#This Row],[ID]]</f>
        <v>TOPES Y TAPONES DE GOMA62</v>
      </c>
      <c r="AH1240" s="36">
        <v>0.91921862209093685</v>
      </c>
      <c r="AI1240" s="37">
        <f>+LISTAS[[#This Row],[Precio]]+(LISTAS[[#This Row],[Precio]]*AH1240)</f>
        <v>4272.890763664599</v>
      </c>
      <c r="AJ1240" s="38">
        <f t="shared" si="19"/>
        <v>2136.4453818322995</v>
      </c>
      <c r="AL1240" s="35">
        <f>+AJ1240/LISTAS[[#This Row],[COSTO]]-1</f>
        <v>2.0209917729529119</v>
      </c>
      <c r="AM1240" t="str">
        <f>+LISTAS[[#This Row],[ID]]</f>
        <v>TOPES Y TAPONES DE GOMA62</v>
      </c>
      <c r="AO1240" s="43">
        <v>0.7</v>
      </c>
      <c r="AP1240" s="39">
        <f>LISTAS[[#This Row],[COSTO]]+(LISTAS[[#This Row],[COSTO]]*AO1240)</f>
        <v>1202.24</v>
      </c>
      <c r="AQ1240" s="44">
        <f>IF(AO1240="",0,AP1240/LISTAS[[#This Row],[VENTA NETA]]-1)</f>
        <v>1.663561628451049E-7</v>
      </c>
      <c r="AS1240" s="39">
        <v>0</v>
      </c>
      <c r="AT1240" s="48" t="e">
        <f>+LISTAS[[#This Row],[COSTO]]/AS1240-1</f>
        <v>#DIV/0!</v>
      </c>
      <c r="BA1240" t="s">
        <v>4921</v>
      </c>
      <c r="BB1240" s="36"/>
    </row>
    <row r="1241" spans="1:54" x14ac:dyDescent="0.35">
      <c r="A1241" s="7" t="s">
        <v>5622</v>
      </c>
      <c r="B1241" t="s">
        <v>4921</v>
      </c>
      <c r="C1241">
        <v>63</v>
      </c>
      <c r="D1241" t="s">
        <v>5068</v>
      </c>
      <c r="E1241" s="2">
        <v>2941.63</v>
      </c>
      <c r="F1241" s="7" t="str">
        <f>+_xlfn.XLOOKUP(LISTAS[[#This Row],[ID]],_01_CODIGOS_Y_COSTOS_xlsm[Producto y N°],_01_CODIGOS_Y_COSTOS_xlsm[FABRICA],"",0,1)</f>
        <v>DQAUTOPARTES</v>
      </c>
      <c r="G1241" s="26">
        <f>LISTAS[[#This Row],[Precio]]*(1-0.46)</f>
        <v>1588.4802000000002</v>
      </c>
      <c r="H1241" s="1">
        <f>+_xlfn.XLOOKUP(LISTAS[[#This Row],[ID]],_01_CODIGOS_Y_COSTOS_xlsm[Producto y N°],_01_CODIGOS_Y_COSTOS_xlsm[COSTO],0,0,1)</f>
        <v>934.4</v>
      </c>
      <c r="I1241" s="27">
        <f>+IFERROR(LISTAS[[#This Row],[VENTA NETA]]/LISTAS[[#This Row],[COSTO]]-1,0)</f>
        <v>0.70000021404109614</v>
      </c>
      <c r="J1241" s="50" t="str">
        <f>IFERROR(VLOOKUP(LISTAS[[#This Row],[ID]],_01_CODIGOS_Y_COSTOS_xlsm[[Producto y N°]:[CODIGO]],2,0),"")</f>
        <v>5102</v>
      </c>
      <c r="O1241" t="s">
        <v>5622</v>
      </c>
      <c r="AB1241" s="12" t="str">
        <f>+LISTAS[[#This Row],[Codigo]]&amp;LISTAS[[#This Row],[Fabrica]]</f>
        <v>5102DQAUTOPARTES</v>
      </c>
      <c r="AC1241" s="13" t="str">
        <f>+LISTAS[[#This Row],[Codigo]]</f>
        <v>5102</v>
      </c>
      <c r="AD1241" s="13" t="str">
        <f>+LISTAS[[#This Row],[ID]]</f>
        <v>TOPES Y TAPONES DE GOMA63</v>
      </c>
      <c r="AH1241" s="36">
        <v>0.55998346995759052</v>
      </c>
      <c r="AI1241" s="37">
        <f>+LISTAS[[#This Row],[Precio]]+(LISTAS[[#This Row],[Precio]]*AH1241)</f>
        <v>4588.8941747313474</v>
      </c>
      <c r="AJ1241" s="38">
        <f t="shared" si="19"/>
        <v>2294.4470873656737</v>
      </c>
      <c r="AL1241" s="35">
        <f>+AJ1241/LISTAS[[#This Row],[COSTO]]-1</f>
        <v>1.4555298452115517</v>
      </c>
      <c r="AM1241" t="str">
        <f>+LISTAS[[#This Row],[ID]]</f>
        <v>TOPES Y TAPONES DE GOMA63</v>
      </c>
      <c r="AO1241" s="43">
        <v>0.7</v>
      </c>
      <c r="AP1241" s="39">
        <f>LISTAS[[#This Row],[COSTO]]+(LISTAS[[#This Row],[COSTO]]*AO1241)</f>
        <v>1588.48</v>
      </c>
      <c r="AQ1241" s="44">
        <f>IF(AO1241="",0,AP1241/LISTAS[[#This Row],[VENTA NETA]]-1)</f>
        <v>-1.259065112169111E-7</v>
      </c>
      <c r="AS1241" s="39">
        <v>0</v>
      </c>
      <c r="AT1241" s="48" t="e">
        <f>+LISTAS[[#This Row],[COSTO]]/AS1241-1</f>
        <v>#DIV/0!</v>
      </c>
      <c r="BA1241" t="s">
        <v>4921</v>
      </c>
      <c r="BB1241" s="36"/>
    </row>
    <row r="1242" spans="1:54" x14ac:dyDescent="0.35">
      <c r="A1242" s="7" t="s">
        <v>5623</v>
      </c>
      <c r="B1242" t="s">
        <v>4921</v>
      </c>
      <c r="C1242">
        <v>64</v>
      </c>
      <c r="D1242" t="s">
        <v>5068</v>
      </c>
      <c r="E1242" s="2">
        <v>2578.96</v>
      </c>
      <c r="F1242" s="7" t="str">
        <f>+_xlfn.XLOOKUP(LISTAS[[#This Row],[ID]],_01_CODIGOS_Y_COSTOS_xlsm[Producto y N°],_01_CODIGOS_Y_COSTOS_xlsm[FABRICA],"",0,1)</f>
        <v>DQAUTOPARTES</v>
      </c>
      <c r="G1242" s="26">
        <f>LISTAS[[#This Row],[Precio]]*(1-0.46)</f>
        <v>1392.6384</v>
      </c>
      <c r="H1242" s="1">
        <f>+_xlfn.XLOOKUP(LISTAS[[#This Row],[ID]],_01_CODIGOS_Y_COSTOS_xlsm[Producto y N°],_01_CODIGOS_Y_COSTOS_xlsm[COSTO],0,0,1)</f>
        <v>819.2</v>
      </c>
      <c r="I1242" s="27">
        <f>+IFERROR(LISTAS[[#This Row],[VENTA NETA]]/LISTAS[[#This Row],[COSTO]]-1,0)</f>
        <v>0.699998046875</v>
      </c>
      <c r="J1242" s="50" t="str">
        <f>IFERROR(VLOOKUP(LISTAS[[#This Row],[ID]],_01_CODIGOS_Y_COSTOS_xlsm[[Producto y N°]:[CODIGO]],2,0),"")</f>
        <v>6005</v>
      </c>
      <c r="O1242" t="s">
        <v>5623</v>
      </c>
      <c r="AB1242" s="12" t="str">
        <f>+LISTAS[[#This Row],[Codigo]]&amp;LISTAS[[#This Row],[Fabrica]]</f>
        <v>6005DQAUTOPARTES</v>
      </c>
      <c r="AC1242" s="13" t="str">
        <f>+LISTAS[[#This Row],[Codigo]]</f>
        <v>6005</v>
      </c>
      <c r="AD1242" s="13" t="str">
        <f>+LISTAS[[#This Row],[ID]]</f>
        <v>TOPES Y TAPONES DE GOMA64</v>
      </c>
      <c r="AH1242" s="36">
        <v>0.79859051173247564</v>
      </c>
      <c r="AI1242" s="37">
        <f>+LISTAS[[#This Row],[Precio]]+(LISTAS[[#This Row],[Precio]]*AH1242)</f>
        <v>4638.4929861375858</v>
      </c>
      <c r="AJ1242" s="38">
        <f t="shared" si="19"/>
        <v>2319.2464930687929</v>
      </c>
      <c r="AL1242" s="35">
        <f>+AJ1242/LISTAS[[#This Row],[COSTO]]-1</f>
        <v>1.8311114417343664</v>
      </c>
      <c r="AM1242" t="str">
        <f>+LISTAS[[#This Row],[ID]]</f>
        <v>TOPES Y TAPONES DE GOMA64</v>
      </c>
      <c r="AO1242" s="43">
        <v>0.7</v>
      </c>
      <c r="AP1242" s="39">
        <f>LISTAS[[#This Row],[COSTO]]+(LISTAS[[#This Row],[COSTO]]*AO1242)</f>
        <v>1392.6399999999999</v>
      </c>
      <c r="AQ1242" s="44">
        <f>IF(AO1242="",0,AP1242/LISTAS[[#This Row],[VENTA NETA]]-1)</f>
        <v>1.1488983786556162E-6</v>
      </c>
      <c r="AS1242" s="39">
        <v>0</v>
      </c>
      <c r="AT1242" s="48" t="e">
        <f>+LISTAS[[#This Row],[COSTO]]/AS1242-1</f>
        <v>#DIV/0!</v>
      </c>
      <c r="BA1242" t="s">
        <v>4921</v>
      </c>
      <c r="BB1242" s="36"/>
    </row>
    <row r="1243" spans="1:54" x14ac:dyDescent="0.35">
      <c r="A1243" s="7" t="s">
        <v>5624</v>
      </c>
      <c r="B1243" t="s">
        <v>4921</v>
      </c>
      <c r="C1243">
        <v>65</v>
      </c>
      <c r="D1243" t="s">
        <v>5068</v>
      </c>
      <c r="E1243" s="2">
        <v>1732.74</v>
      </c>
      <c r="F1243" s="7" t="str">
        <f>+_xlfn.XLOOKUP(LISTAS[[#This Row],[ID]],_01_CODIGOS_Y_COSTOS_xlsm[Producto y N°],_01_CODIGOS_Y_COSTOS_xlsm[FABRICA],"",0,1)</f>
        <v>DQAUTOPARTES</v>
      </c>
      <c r="G1243" s="26">
        <f>LISTAS[[#This Row],[Precio]]*(1-0.46)</f>
        <v>935.67960000000005</v>
      </c>
      <c r="H1243" s="1">
        <f>+_xlfn.XLOOKUP(LISTAS[[#This Row],[ID]],_01_CODIGOS_Y_COSTOS_xlsm[Producto y N°],_01_CODIGOS_Y_COSTOS_xlsm[COSTO],0,0,1)</f>
        <v>550.4</v>
      </c>
      <c r="I1243" s="27">
        <f>+IFERROR(LISTAS[[#This Row],[VENTA NETA]]/LISTAS[[#This Row],[COSTO]]-1,0)</f>
        <v>0.69999927325581401</v>
      </c>
      <c r="J1243" s="50" t="str">
        <f>IFERROR(VLOOKUP(LISTAS[[#This Row],[ID]],_01_CODIGOS_Y_COSTOS_xlsm[[Producto y N°]:[CODIGO]],2,0),"")</f>
        <v>6019</v>
      </c>
      <c r="O1243" t="s">
        <v>5624</v>
      </c>
      <c r="AB1243" s="12" t="str">
        <f>+LISTAS[[#This Row],[Codigo]]&amp;LISTAS[[#This Row],[Fabrica]]</f>
        <v>6019DQAUTOPARTES</v>
      </c>
      <c r="AC1243" s="13" t="str">
        <f>+LISTAS[[#This Row],[Codigo]]</f>
        <v>6019</v>
      </c>
      <c r="AD1243" s="13" t="str">
        <f>+LISTAS[[#This Row],[ID]]</f>
        <v>TOPES Y TAPONES DE GOMA65</v>
      </c>
      <c r="AH1243" s="36">
        <v>0.32703852337464423</v>
      </c>
      <c r="AI1243" s="37">
        <f>+LISTAS[[#This Row],[Precio]]+(LISTAS[[#This Row],[Precio]]*AH1243)</f>
        <v>2299.412730992181</v>
      </c>
      <c r="AJ1243" s="38">
        <f t="shared" si="19"/>
        <v>1149.7063654960905</v>
      </c>
      <c r="AL1243" s="35">
        <f>+AJ1243/LISTAS[[#This Row],[COSTO]]-1</f>
        <v>1.0888560419623738</v>
      </c>
      <c r="AM1243" t="str">
        <f>+LISTAS[[#This Row],[ID]]</f>
        <v>TOPES Y TAPONES DE GOMA65</v>
      </c>
      <c r="AO1243" s="43">
        <v>0.7</v>
      </c>
      <c r="AP1243" s="39">
        <f>LISTAS[[#This Row],[COSTO]]+(LISTAS[[#This Row],[COSTO]]*AO1243)</f>
        <v>935.68</v>
      </c>
      <c r="AQ1243" s="44">
        <f>IF(AO1243="",0,AP1243/LISTAS[[#This Row],[VENTA NETA]]-1)</f>
        <v>4.2749676265607661E-7</v>
      </c>
      <c r="AS1243" s="39">
        <v>0</v>
      </c>
      <c r="AT1243" s="48" t="e">
        <f>+LISTAS[[#This Row],[COSTO]]/AS1243-1</f>
        <v>#DIV/0!</v>
      </c>
      <c r="BA1243" t="s">
        <v>4921</v>
      </c>
      <c r="BB1243" s="36"/>
    </row>
    <row r="1244" spans="1:54" x14ac:dyDescent="0.35">
      <c r="A1244" s="7" t="s">
        <v>5354</v>
      </c>
      <c r="B1244" t="s">
        <v>4921</v>
      </c>
      <c r="C1244">
        <v>66</v>
      </c>
      <c r="D1244" t="s">
        <v>5069</v>
      </c>
      <c r="E1244" s="2">
        <v>3163.26</v>
      </c>
      <c r="F1244" s="7" t="str">
        <f>+_xlfn.XLOOKUP(LISTAS[[#This Row],[ID]],_01_CODIGOS_Y_COSTOS_xlsm[Producto y N°],_01_CODIGOS_Y_COSTOS_xlsm[FABRICA],"",0,1)</f>
        <v>DQAUTOPARTES</v>
      </c>
      <c r="G1244" s="26">
        <f>LISTAS[[#This Row],[Precio]]*(1-0.46)</f>
        <v>1708.1604000000002</v>
      </c>
      <c r="H1244" s="1">
        <f>+_xlfn.XLOOKUP(LISTAS[[#This Row],[ID]],_01_CODIGOS_Y_COSTOS_xlsm[Producto y N°],_01_CODIGOS_Y_COSTOS_xlsm[COSTO],0,0,1)</f>
        <v>1004.8</v>
      </c>
      <c r="I1244" s="27">
        <f>+IFERROR(LISTAS[[#This Row],[VENTA NETA]]/LISTAS[[#This Row],[COSTO]]-1,0)</f>
        <v>0.70000039808917225</v>
      </c>
      <c r="J1244" s="50" t="str">
        <f>IFERROR(VLOOKUP(LISTAS[[#This Row],[ID]],_01_CODIGOS_Y_COSTOS_xlsm[[Producto y N°]:[CODIGO]],2,0),"")</f>
        <v>6107</v>
      </c>
      <c r="O1244" t="s">
        <v>5354</v>
      </c>
      <c r="AB1244" s="12" t="str">
        <f>+LISTAS[[#This Row],[Codigo]]&amp;LISTAS[[#This Row],[Fabrica]]</f>
        <v>6107DQAUTOPARTES</v>
      </c>
      <c r="AC1244" s="13" t="str">
        <f>+LISTAS[[#This Row],[Codigo]]</f>
        <v>6107</v>
      </c>
      <c r="AD1244" s="13" t="str">
        <f>+LISTAS[[#This Row],[ID]]</f>
        <v>TOPES Y TAPONES DE GOMA66</v>
      </c>
      <c r="AH1244" s="36">
        <v>0.37883114484572089</v>
      </c>
      <c r="AI1244" s="37">
        <f>+LISTAS[[#This Row],[Precio]]+(LISTAS[[#This Row],[Precio]]*AH1244)</f>
        <v>4361.6014072446751</v>
      </c>
      <c r="AJ1244" s="38">
        <f t="shared" si="19"/>
        <v>2180.8007036223376</v>
      </c>
      <c r="AL1244" s="35">
        <f>+AJ1244/LISTAS[[#This Row],[COSTO]]-1</f>
        <v>1.1703828658661801</v>
      </c>
      <c r="AM1244" t="str">
        <f>+LISTAS[[#This Row],[ID]]</f>
        <v>TOPES Y TAPONES DE GOMA66</v>
      </c>
      <c r="AO1244" s="43">
        <v>0.7</v>
      </c>
      <c r="AP1244" s="39">
        <f>LISTAS[[#This Row],[COSTO]]+(LISTAS[[#This Row],[COSTO]]*AO1244)</f>
        <v>1708.1599999999999</v>
      </c>
      <c r="AQ1244" s="44">
        <f>IF(AO1244="",0,AP1244/LISTAS[[#This Row],[VENTA NETA]]-1)</f>
        <v>-2.3417004657577678E-7</v>
      </c>
      <c r="AS1244" s="39">
        <v>127.79519999999999</v>
      </c>
      <c r="AT1244" s="48">
        <f>+LISTAS[[#This Row],[COSTO]]/AS1244-1</f>
        <v>6.8625801282051286</v>
      </c>
      <c r="BA1244" t="s">
        <v>4921</v>
      </c>
      <c r="BB1244" s="36"/>
    </row>
    <row r="1245" spans="1:54" x14ac:dyDescent="0.35">
      <c r="A1245" s="7" t="s">
        <v>7384</v>
      </c>
      <c r="B1245" t="s">
        <v>1917</v>
      </c>
      <c r="C1245">
        <v>2</v>
      </c>
      <c r="D1245" t="s">
        <v>1963</v>
      </c>
      <c r="E1245" s="2">
        <v>752.45</v>
      </c>
      <c r="F1245" s="7" t="str">
        <f>+_xlfn.XLOOKUP(LISTAS[[#This Row],[ID]],_01_CODIGOS_Y_COSTOS_xlsm[Producto y N°],_01_CODIGOS_Y_COSTOS_xlsm[FABRICA],"",0,1)</f>
        <v>JorgeManguera</v>
      </c>
      <c r="G1245" s="26">
        <f>LISTAS[[#This Row],[Precio]]*(1-0.46)</f>
        <v>406.32300000000004</v>
      </c>
      <c r="H1245" s="1">
        <f>+_xlfn.XLOOKUP(LISTAS[[#This Row],[ID]],_01_CODIGOS_Y_COSTOS_xlsm[Producto y N°],_01_CODIGOS_Y_COSTOS_xlsm[COSTO],0,0,1)</f>
        <v>0</v>
      </c>
      <c r="I1245" s="27">
        <f>+IFERROR(LISTAS[[#This Row],[VENTA NETA]]/LISTAS[[#This Row],[COSTO]]-1,0)</f>
        <v>0</v>
      </c>
      <c r="J1245" s="50" t="str">
        <f>IFERROR(VLOOKUP(LISTAS[[#This Row],[ID]],_01_CODIGOS_Y_COSTOS_xlsm[[Producto y N°]:[CODIGO]],2,0),"")</f>
        <v>0</v>
      </c>
      <c r="O1245" t="s">
        <v>7384</v>
      </c>
      <c r="AB1245" s="12" t="str">
        <f>+LISTAS[[#This Row],[Codigo]]&amp;LISTAS[[#This Row],[Fabrica]]</f>
        <v>0JorgeManguera</v>
      </c>
      <c r="AC1245" s="13" t="str">
        <f>+LISTAS[[#This Row],[Codigo]]</f>
        <v>0</v>
      </c>
      <c r="AD1245" s="13" t="str">
        <f>+LISTAS[[#This Row],[ID]]</f>
        <v>CONECTORES PLASTICOS MANGUERAS2</v>
      </c>
      <c r="AH1245" s="36"/>
      <c r="AI1245" s="37">
        <f>+LISTAS[[#This Row],[Precio]]+(LISTAS[[#This Row],[Precio]]*AH1245)</f>
        <v>752.45</v>
      </c>
      <c r="AJ1245" s="38">
        <f t="shared" si="19"/>
        <v>376.22500000000002</v>
      </c>
      <c r="AL1245" s="35" t="e">
        <f>+AJ1245/LISTAS[[#This Row],[COSTO]]-1</f>
        <v>#DIV/0!</v>
      </c>
      <c r="AM1245" t="str">
        <f>+LISTAS[[#This Row],[ID]]</f>
        <v>CONECTORES PLASTICOS MANGUERAS2</v>
      </c>
      <c r="AO1245" s="43"/>
      <c r="AP1245" s="39">
        <f>LISTAS[[#This Row],[COSTO]]+(LISTAS[[#This Row],[COSTO]]*AO1245)</f>
        <v>0</v>
      </c>
      <c r="AQ1245" s="44">
        <f>IF(AO1245="",0,AP1245/LISTAS[[#This Row],[VENTA NETA]]-1)</f>
        <v>0</v>
      </c>
      <c r="AS1245" s="39">
        <v>0</v>
      </c>
      <c r="AT1245" s="48" t="e">
        <f>+LISTAS[[#This Row],[COSTO]]/AS1245-1</f>
        <v>#DIV/0!</v>
      </c>
      <c r="BA1245" t="s">
        <v>1917</v>
      </c>
      <c r="BB1245" s="36"/>
    </row>
    <row r="1246" spans="1:54" x14ac:dyDescent="0.35">
      <c r="A1246" s="7" t="s">
        <v>7385</v>
      </c>
      <c r="B1246" t="s">
        <v>1917</v>
      </c>
      <c r="C1246">
        <v>3</v>
      </c>
      <c r="D1246" t="s">
        <v>7386</v>
      </c>
      <c r="E1246" s="2">
        <v>950</v>
      </c>
      <c r="F1246" s="7" t="str">
        <f>+_xlfn.XLOOKUP(LISTAS[[#This Row],[ID]],_01_CODIGOS_Y_COSTOS_xlsm[Producto y N°],_01_CODIGOS_Y_COSTOS_xlsm[FABRICA],"",0,1)</f>
        <v>JorgeManguera</v>
      </c>
      <c r="G1246" s="26">
        <f>LISTAS[[#This Row],[Precio]]*(1-0.46)</f>
        <v>513</v>
      </c>
      <c r="H1246" s="1">
        <f>+_xlfn.XLOOKUP(LISTAS[[#This Row],[ID]],_01_CODIGOS_Y_COSTOS_xlsm[Producto y N°],_01_CODIGOS_Y_COSTOS_xlsm[COSTO],0,0,1)</f>
        <v>0</v>
      </c>
      <c r="I1246" s="27">
        <f>+IFERROR(LISTAS[[#This Row],[VENTA NETA]]/LISTAS[[#This Row],[COSTO]]-1,0)</f>
        <v>0</v>
      </c>
      <c r="J1246" s="50" t="str">
        <f>IFERROR(VLOOKUP(LISTAS[[#This Row],[ID]],_01_CODIGOS_Y_COSTOS_xlsm[[Producto y N°]:[CODIGO]],2,0),"")</f>
        <v>0</v>
      </c>
      <c r="O1246" t="s">
        <v>7385</v>
      </c>
      <c r="AB1246" s="12" t="str">
        <f>+LISTAS[[#This Row],[Codigo]]&amp;LISTAS[[#This Row],[Fabrica]]</f>
        <v>0JorgeManguera</v>
      </c>
      <c r="AC1246" s="13" t="str">
        <f>+LISTAS[[#This Row],[Codigo]]</f>
        <v>0</v>
      </c>
      <c r="AD1246" s="13" t="str">
        <f>+LISTAS[[#This Row],[ID]]</f>
        <v>CONECTORES PLASTICOS MANGUERAS3</v>
      </c>
      <c r="AH1246" s="36"/>
      <c r="AI1246" s="37">
        <f>+LISTAS[[#This Row],[Precio]]+(LISTAS[[#This Row],[Precio]]*AH1246)</f>
        <v>950</v>
      </c>
      <c r="AJ1246" s="38">
        <f t="shared" si="19"/>
        <v>475</v>
      </c>
      <c r="AL1246" s="35" t="e">
        <f>+AJ1246/LISTAS[[#This Row],[COSTO]]-1</f>
        <v>#DIV/0!</v>
      </c>
      <c r="AM1246" t="str">
        <f>+LISTAS[[#This Row],[ID]]</f>
        <v>CONECTORES PLASTICOS MANGUERAS3</v>
      </c>
      <c r="AO1246" s="43"/>
      <c r="AP1246" s="39">
        <f>LISTAS[[#This Row],[COSTO]]+(LISTAS[[#This Row],[COSTO]]*AO1246)</f>
        <v>0</v>
      </c>
      <c r="AQ1246" s="44">
        <f>IF(AO1246="",0,AP1246/LISTAS[[#This Row],[VENTA NETA]]-1)</f>
        <v>0</v>
      </c>
      <c r="AS1246" s="39">
        <v>0</v>
      </c>
      <c r="AT1246" s="48" t="e">
        <f>+LISTAS[[#This Row],[COSTO]]/AS1246-1</f>
        <v>#DIV/0!</v>
      </c>
      <c r="BA1246" t="s">
        <v>1917</v>
      </c>
      <c r="BB1246" s="36"/>
    </row>
    <row r="1247" spans="1:54" x14ac:dyDescent="0.35">
      <c r="A1247" s="7" t="s">
        <v>7387</v>
      </c>
      <c r="B1247" t="s">
        <v>1917</v>
      </c>
      <c r="C1247">
        <v>4</v>
      </c>
      <c r="D1247" t="s">
        <v>1965</v>
      </c>
      <c r="E1247" s="2">
        <v>1320.1</v>
      </c>
      <c r="F1247" s="7" t="str">
        <f>+_xlfn.XLOOKUP(LISTAS[[#This Row],[ID]],_01_CODIGOS_Y_COSTOS_xlsm[Producto y N°],_01_CODIGOS_Y_COSTOS_xlsm[FABRICA],"",0,1)</f>
        <v>JorgeManguera</v>
      </c>
      <c r="G1247" s="26">
        <f>LISTAS[[#This Row],[Precio]]*(1-0.46)</f>
        <v>712.85400000000004</v>
      </c>
      <c r="H1247" s="1">
        <f>+_xlfn.XLOOKUP(LISTAS[[#This Row],[ID]],_01_CODIGOS_Y_COSTOS_xlsm[Producto y N°],_01_CODIGOS_Y_COSTOS_xlsm[COSTO],0,0,1)</f>
        <v>0</v>
      </c>
      <c r="I1247" s="27">
        <f>+IFERROR(LISTAS[[#This Row],[VENTA NETA]]/LISTAS[[#This Row],[COSTO]]-1,0)</f>
        <v>0</v>
      </c>
      <c r="J1247" s="50" t="str">
        <f>IFERROR(VLOOKUP(LISTAS[[#This Row],[ID]],_01_CODIGOS_Y_COSTOS_xlsm[[Producto y N°]:[CODIGO]],2,0),"")</f>
        <v>0</v>
      </c>
      <c r="O1247" t="s">
        <v>7387</v>
      </c>
      <c r="AB1247" s="12" t="str">
        <f>+LISTAS[[#This Row],[Codigo]]&amp;LISTAS[[#This Row],[Fabrica]]</f>
        <v>0JorgeManguera</v>
      </c>
      <c r="AC1247" s="13" t="str">
        <f>+LISTAS[[#This Row],[Codigo]]</f>
        <v>0</v>
      </c>
      <c r="AD1247" s="13" t="str">
        <f>+LISTAS[[#This Row],[ID]]</f>
        <v>CONECTORES PLASTICOS MANGUERAS4</v>
      </c>
      <c r="AH1247" s="36"/>
      <c r="AI1247" s="37">
        <f>+LISTAS[[#This Row],[Precio]]+(LISTAS[[#This Row],[Precio]]*AH1247)</f>
        <v>1320.1</v>
      </c>
      <c r="AJ1247" s="38">
        <f t="shared" si="19"/>
        <v>660.05</v>
      </c>
      <c r="AL1247" s="35" t="e">
        <f>+AJ1247/LISTAS[[#This Row],[COSTO]]-1</f>
        <v>#DIV/0!</v>
      </c>
      <c r="AM1247" t="str">
        <f>+LISTAS[[#This Row],[ID]]</f>
        <v>CONECTORES PLASTICOS MANGUERAS4</v>
      </c>
      <c r="AO1247" s="43"/>
      <c r="AP1247" s="39">
        <f>LISTAS[[#This Row],[COSTO]]+(LISTAS[[#This Row],[COSTO]]*AO1247)</f>
        <v>0</v>
      </c>
      <c r="AQ1247" s="44">
        <f>IF(AO1247="",0,AP1247/LISTAS[[#This Row],[VENTA NETA]]-1)</f>
        <v>0</v>
      </c>
      <c r="AS1247" s="39">
        <v>0</v>
      </c>
      <c r="AT1247" s="48" t="e">
        <f>+LISTAS[[#This Row],[COSTO]]/AS1247-1</f>
        <v>#DIV/0!</v>
      </c>
      <c r="BA1247" t="s">
        <v>1917</v>
      </c>
      <c r="BB1247" s="36"/>
    </row>
    <row r="1248" spans="1:54" x14ac:dyDescent="0.35">
      <c r="A1248" s="7" t="s">
        <v>7388</v>
      </c>
      <c r="B1248" t="s">
        <v>1917</v>
      </c>
      <c r="C1248">
        <v>5</v>
      </c>
      <c r="D1248" t="s">
        <v>7389</v>
      </c>
      <c r="E1248" s="2">
        <v>1889.06</v>
      </c>
      <c r="F1248" s="7" t="str">
        <f>+_xlfn.XLOOKUP(LISTAS[[#This Row],[ID]],_01_CODIGOS_Y_COSTOS_xlsm[Producto y N°],_01_CODIGOS_Y_COSTOS_xlsm[FABRICA],"",0,1)</f>
        <v>JorgeManguera</v>
      </c>
      <c r="G1248" s="26">
        <f>LISTAS[[#This Row],[Precio]]*(1-0.46)</f>
        <v>1020.0924</v>
      </c>
      <c r="H1248" s="1">
        <f>+_xlfn.XLOOKUP(LISTAS[[#This Row],[ID]],_01_CODIGOS_Y_COSTOS_xlsm[Producto y N°],_01_CODIGOS_Y_COSTOS_xlsm[COSTO],0,0,1)</f>
        <v>0</v>
      </c>
      <c r="I1248" s="27">
        <f>+IFERROR(LISTAS[[#This Row],[VENTA NETA]]/LISTAS[[#This Row],[COSTO]]-1,0)</f>
        <v>0</v>
      </c>
      <c r="J1248" s="50" t="str">
        <f>IFERROR(VLOOKUP(LISTAS[[#This Row],[ID]],_01_CODIGOS_Y_COSTOS_xlsm[[Producto y N°]:[CODIGO]],2,0),"")</f>
        <v>0</v>
      </c>
      <c r="O1248" t="s">
        <v>7388</v>
      </c>
      <c r="AB1248" s="12" t="str">
        <f>+LISTAS[[#This Row],[Codigo]]&amp;LISTAS[[#This Row],[Fabrica]]</f>
        <v>0JorgeManguera</v>
      </c>
      <c r="AC1248" s="13" t="str">
        <f>+LISTAS[[#This Row],[Codigo]]</f>
        <v>0</v>
      </c>
      <c r="AD1248" s="13" t="str">
        <f>+LISTAS[[#This Row],[ID]]</f>
        <v>CONECTORES PLASTICOS MANGUERAS5</v>
      </c>
      <c r="AH1248" s="36"/>
      <c r="AI1248" s="37">
        <f>+LISTAS[[#This Row],[Precio]]+(LISTAS[[#This Row],[Precio]]*AH1248)</f>
        <v>1889.06</v>
      </c>
      <c r="AJ1248" s="38">
        <f t="shared" si="19"/>
        <v>944.53</v>
      </c>
      <c r="AL1248" s="35" t="e">
        <f>+AJ1248/LISTAS[[#This Row],[COSTO]]-1</f>
        <v>#DIV/0!</v>
      </c>
      <c r="AM1248" t="str">
        <f>+LISTAS[[#This Row],[ID]]</f>
        <v>CONECTORES PLASTICOS MANGUERAS5</v>
      </c>
      <c r="AO1248" s="43"/>
      <c r="AP1248" s="39">
        <f>LISTAS[[#This Row],[COSTO]]+(LISTAS[[#This Row],[COSTO]]*AO1248)</f>
        <v>0</v>
      </c>
      <c r="AQ1248" s="44">
        <f>IF(AO1248="",0,AP1248/LISTAS[[#This Row],[VENTA NETA]]-1)</f>
        <v>0</v>
      </c>
      <c r="AS1248" s="39">
        <v>0</v>
      </c>
      <c r="AT1248" s="48" t="e">
        <f>+LISTAS[[#This Row],[COSTO]]/AS1248-1</f>
        <v>#DIV/0!</v>
      </c>
      <c r="BA1248" t="s">
        <v>1917</v>
      </c>
      <c r="BB1248" s="36"/>
    </row>
    <row r="1249" spans="1:54" x14ac:dyDescent="0.35">
      <c r="A1249" s="7" t="s">
        <v>1919</v>
      </c>
      <c r="B1249" t="s">
        <v>1917</v>
      </c>
      <c r="C1249">
        <v>7</v>
      </c>
      <c r="D1249" t="s">
        <v>7390</v>
      </c>
      <c r="E1249" s="2">
        <v>1988.5</v>
      </c>
      <c r="F1249" s="7" t="str">
        <f>+_xlfn.XLOOKUP(LISTAS[[#This Row],[ID]],_01_CODIGOS_Y_COSTOS_xlsm[Producto y N°],_01_CODIGOS_Y_COSTOS_xlsm[FABRICA],"",0,1)</f>
        <v>JorgeManguera</v>
      </c>
      <c r="G1249" s="26">
        <f>LISTAS[[#This Row],[Precio]]*(1-0.46)</f>
        <v>1073.79</v>
      </c>
      <c r="H1249" s="1">
        <f>+_xlfn.XLOOKUP(LISTAS[[#This Row],[ID]],_01_CODIGOS_Y_COSTOS_xlsm[Producto y N°],_01_CODIGOS_Y_COSTOS_xlsm[COSTO],0,0,1)</f>
        <v>0</v>
      </c>
      <c r="I1249" s="27">
        <f>+IFERROR(LISTAS[[#This Row],[VENTA NETA]]/LISTAS[[#This Row],[COSTO]]-1,0)</f>
        <v>0</v>
      </c>
      <c r="J1249" s="50" t="str">
        <f>IFERROR(VLOOKUP(LISTAS[[#This Row],[ID]],_01_CODIGOS_Y_COSTOS_xlsm[[Producto y N°]:[CODIGO]],2,0),"")</f>
        <v>3065</v>
      </c>
      <c r="O1249" t="s">
        <v>1919</v>
      </c>
      <c r="AB1249" s="12" t="str">
        <f>+LISTAS[[#This Row],[Codigo]]&amp;LISTAS[[#This Row],[Fabrica]]</f>
        <v>3065JorgeManguera</v>
      </c>
      <c r="AC1249" s="13" t="str">
        <f>+LISTAS[[#This Row],[Codigo]]</f>
        <v>3065</v>
      </c>
      <c r="AD1249" s="13" t="str">
        <f>+LISTAS[[#This Row],[ID]]</f>
        <v>CONECTORES PLASTICOS MANGUERAS7</v>
      </c>
      <c r="AH1249" s="36"/>
      <c r="AI1249" s="37">
        <f>+LISTAS[[#This Row],[Precio]]+(LISTAS[[#This Row],[Precio]]*AH1249)</f>
        <v>1988.5</v>
      </c>
      <c r="AJ1249" s="38">
        <f t="shared" si="19"/>
        <v>994.25</v>
      </c>
      <c r="AL1249" s="35" t="e">
        <f>+AJ1249/LISTAS[[#This Row],[COSTO]]-1</f>
        <v>#DIV/0!</v>
      </c>
      <c r="AM1249" t="str">
        <f>+LISTAS[[#This Row],[ID]]</f>
        <v>CONECTORES PLASTICOS MANGUERAS7</v>
      </c>
      <c r="AO1249" s="43"/>
      <c r="AP1249" s="39">
        <f>LISTAS[[#This Row],[COSTO]]+(LISTAS[[#This Row],[COSTO]]*AO1249)</f>
        <v>0</v>
      </c>
      <c r="AQ1249" s="44">
        <f>IF(AO1249="",0,AP1249/LISTAS[[#This Row],[VENTA NETA]]-1)</f>
        <v>0</v>
      </c>
      <c r="AS1249" s="39">
        <v>0</v>
      </c>
      <c r="AT1249" s="48" t="e">
        <f>+LISTAS[[#This Row],[COSTO]]/AS1249-1</f>
        <v>#DIV/0!</v>
      </c>
      <c r="BA1249" t="s">
        <v>1917</v>
      </c>
      <c r="BB1249" s="36"/>
    </row>
    <row r="1250" spans="1:54" x14ac:dyDescent="0.35">
      <c r="A1250" s="7" t="s">
        <v>1921</v>
      </c>
      <c r="B1250" t="s">
        <v>1917</v>
      </c>
      <c r="C1250">
        <v>8</v>
      </c>
      <c r="D1250" t="s">
        <v>1924</v>
      </c>
      <c r="E1250" s="2">
        <v>1390.2</v>
      </c>
      <c r="F1250" s="7" t="str">
        <f>+_xlfn.XLOOKUP(LISTAS[[#This Row],[ID]],_01_CODIGOS_Y_COSTOS_xlsm[Producto y N°],_01_CODIGOS_Y_COSTOS_xlsm[FABRICA],"",0,1)</f>
        <v>JorgeManguera</v>
      </c>
      <c r="G1250" s="26">
        <f>LISTAS[[#This Row],[Precio]]*(1-0.46)</f>
        <v>750.70800000000008</v>
      </c>
      <c r="H1250" s="1">
        <f>+_xlfn.XLOOKUP(LISTAS[[#This Row],[ID]],_01_CODIGOS_Y_COSTOS_xlsm[Producto y N°],_01_CODIGOS_Y_COSTOS_xlsm[COSTO],0,0,1)</f>
        <v>0</v>
      </c>
      <c r="I1250" s="27">
        <f>+IFERROR(LISTAS[[#This Row],[VENTA NETA]]/LISTAS[[#This Row],[COSTO]]-1,0)</f>
        <v>0</v>
      </c>
      <c r="J1250" s="50" t="str">
        <f>IFERROR(VLOOKUP(LISTAS[[#This Row],[ID]],_01_CODIGOS_Y_COSTOS_xlsm[[Producto y N°]:[CODIGO]],2,0),"")</f>
        <v>3062</v>
      </c>
      <c r="O1250" t="s">
        <v>1921</v>
      </c>
      <c r="AB1250" s="12" t="str">
        <f>+LISTAS[[#This Row],[Codigo]]&amp;LISTAS[[#This Row],[Fabrica]]</f>
        <v>3062JorgeManguera</v>
      </c>
      <c r="AC1250" s="13" t="str">
        <f>+LISTAS[[#This Row],[Codigo]]</f>
        <v>3062</v>
      </c>
      <c r="AD1250" s="13" t="str">
        <f>+LISTAS[[#This Row],[ID]]</f>
        <v>CONECTORES PLASTICOS MANGUERAS8</v>
      </c>
      <c r="AH1250" s="36"/>
      <c r="AI1250" s="37">
        <f>+LISTAS[[#This Row],[Precio]]+(LISTAS[[#This Row],[Precio]]*AH1250)</f>
        <v>1390.2</v>
      </c>
      <c r="AJ1250" s="38">
        <f t="shared" si="19"/>
        <v>695.1</v>
      </c>
      <c r="AL1250" s="35" t="e">
        <f>+AJ1250/LISTAS[[#This Row],[COSTO]]-1</f>
        <v>#DIV/0!</v>
      </c>
      <c r="AM1250" t="str">
        <f>+LISTAS[[#This Row],[ID]]</f>
        <v>CONECTORES PLASTICOS MANGUERAS8</v>
      </c>
      <c r="AO1250" s="43"/>
      <c r="AP1250" s="39">
        <f>LISTAS[[#This Row],[COSTO]]+(LISTAS[[#This Row],[COSTO]]*AO1250)</f>
        <v>0</v>
      </c>
      <c r="AQ1250" s="44">
        <f>IF(AO1250="",0,AP1250/LISTAS[[#This Row],[VENTA NETA]]-1)</f>
        <v>0</v>
      </c>
      <c r="AS1250" s="39">
        <v>0</v>
      </c>
      <c r="AT1250" s="48" t="e">
        <f>+LISTAS[[#This Row],[COSTO]]/AS1250-1</f>
        <v>#DIV/0!</v>
      </c>
      <c r="BA1250" t="s">
        <v>1917</v>
      </c>
      <c r="BB1250" s="36"/>
    </row>
    <row r="1251" spans="1:54" x14ac:dyDescent="0.35">
      <c r="A1251" s="7" t="s">
        <v>1923</v>
      </c>
      <c r="B1251" t="s">
        <v>1917</v>
      </c>
      <c r="C1251">
        <v>9</v>
      </c>
      <c r="D1251" t="s">
        <v>7391</v>
      </c>
      <c r="E1251" s="2">
        <v>1390.2</v>
      </c>
      <c r="F1251" s="7" t="str">
        <f>+_xlfn.XLOOKUP(LISTAS[[#This Row],[ID]],_01_CODIGOS_Y_COSTOS_xlsm[Producto y N°],_01_CODIGOS_Y_COSTOS_xlsm[FABRICA],"",0,1)</f>
        <v>JorgeManguera</v>
      </c>
      <c r="G1251" s="26">
        <f>LISTAS[[#This Row],[Precio]]*(1-0.46)</f>
        <v>750.70800000000008</v>
      </c>
      <c r="H1251" s="1">
        <f>+_xlfn.XLOOKUP(LISTAS[[#This Row],[ID]],_01_CODIGOS_Y_COSTOS_xlsm[Producto y N°],_01_CODIGOS_Y_COSTOS_xlsm[COSTO],0,0,1)</f>
        <v>0</v>
      </c>
      <c r="I1251" s="27">
        <f>+IFERROR(LISTAS[[#This Row],[VENTA NETA]]/LISTAS[[#This Row],[COSTO]]-1,0)</f>
        <v>0</v>
      </c>
      <c r="J1251" s="50" t="str">
        <f>IFERROR(VLOOKUP(LISTAS[[#This Row],[ID]],_01_CODIGOS_Y_COSTOS_xlsm[[Producto y N°]:[CODIGO]],2,0),"")</f>
        <v>3063</v>
      </c>
      <c r="O1251" t="s">
        <v>1923</v>
      </c>
      <c r="AB1251" s="12" t="str">
        <f>+LISTAS[[#This Row],[Codigo]]&amp;LISTAS[[#This Row],[Fabrica]]</f>
        <v>3063JorgeManguera</v>
      </c>
      <c r="AC1251" s="13" t="str">
        <f>+LISTAS[[#This Row],[Codigo]]</f>
        <v>3063</v>
      </c>
      <c r="AD1251" s="13" t="str">
        <f>+LISTAS[[#This Row],[ID]]</f>
        <v>CONECTORES PLASTICOS MANGUERAS9</v>
      </c>
      <c r="AH1251" s="36"/>
      <c r="AI1251" s="37">
        <f>+LISTAS[[#This Row],[Precio]]+(LISTAS[[#This Row],[Precio]]*AH1251)</f>
        <v>1390.2</v>
      </c>
      <c r="AJ1251" s="38">
        <f t="shared" si="19"/>
        <v>695.1</v>
      </c>
      <c r="AL1251" s="35" t="e">
        <f>+AJ1251/LISTAS[[#This Row],[COSTO]]-1</f>
        <v>#DIV/0!</v>
      </c>
      <c r="AM1251" t="str">
        <f>+LISTAS[[#This Row],[ID]]</f>
        <v>CONECTORES PLASTICOS MANGUERAS9</v>
      </c>
      <c r="AO1251" s="43"/>
      <c r="AP1251" s="39">
        <f>LISTAS[[#This Row],[COSTO]]+(LISTAS[[#This Row],[COSTO]]*AO1251)</f>
        <v>0</v>
      </c>
      <c r="AQ1251" s="44">
        <f>IF(AO1251="",0,AP1251/LISTAS[[#This Row],[VENTA NETA]]-1)</f>
        <v>0</v>
      </c>
      <c r="AS1251" s="39">
        <v>0</v>
      </c>
      <c r="AT1251" s="48" t="e">
        <f>+LISTAS[[#This Row],[COSTO]]/AS1251-1</f>
        <v>#DIV/0!</v>
      </c>
      <c r="BA1251" t="s">
        <v>1917</v>
      </c>
      <c r="BB1251" s="36"/>
    </row>
    <row r="1252" spans="1:54" x14ac:dyDescent="0.35">
      <c r="A1252" s="7" t="s">
        <v>1925</v>
      </c>
      <c r="B1252" t="s">
        <v>1917</v>
      </c>
      <c r="C1252">
        <v>10</v>
      </c>
      <c r="D1252" t="s">
        <v>7392</v>
      </c>
      <c r="E1252" s="2">
        <v>1549.45</v>
      </c>
      <c r="F1252" s="7" t="str">
        <f>+_xlfn.XLOOKUP(LISTAS[[#This Row],[ID]],_01_CODIGOS_Y_COSTOS_xlsm[Producto y N°],_01_CODIGOS_Y_COSTOS_xlsm[FABRICA],"",0,1)</f>
        <v>JorgeManguera</v>
      </c>
      <c r="G1252" s="26">
        <f>LISTAS[[#This Row],[Precio]]*(1-0.46)</f>
        <v>836.70300000000009</v>
      </c>
      <c r="H1252" s="1">
        <f>+_xlfn.XLOOKUP(LISTAS[[#This Row],[ID]],_01_CODIGOS_Y_COSTOS_xlsm[Producto y N°],_01_CODIGOS_Y_COSTOS_xlsm[COSTO],0,0,1)</f>
        <v>0</v>
      </c>
      <c r="I1252" s="27">
        <f>+IFERROR(LISTAS[[#This Row],[VENTA NETA]]/LISTAS[[#This Row],[COSTO]]-1,0)</f>
        <v>0</v>
      </c>
      <c r="J1252" s="50" t="str">
        <f>IFERROR(VLOOKUP(LISTAS[[#This Row],[ID]],_01_CODIGOS_Y_COSTOS_xlsm[[Producto y N°]:[CODIGO]],2,0),"")</f>
        <v>3061</v>
      </c>
      <c r="O1252" t="s">
        <v>1925</v>
      </c>
      <c r="AB1252" s="12" t="str">
        <f>+LISTAS[[#This Row],[Codigo]]&amp;LISTAS[[#This Row],[Fabrica]]</f>
        <v>3061JorgeManguera</v>
      </c>
      <c r="AC1252" s="13" t="str">
        <f>+LISTAS[[#This Row],[Codigo]]</f>
        <v>3061</v>
      </c>
      <c r="AD1252" s="13" t="str">
        <f>+LISTAS[[#This Row],[ID]]</f>
        <v>CONECTORES PLASTICOS MANGUERAS10</v>
      </c>
      <c r="AH1252" s="36"/>
      <c r="AI1252" s="37">
        <f>+LISTAS[[#This Row],[Precio]]+(LISTAS[[#This Row],[Precio]]*AH1252)</f>
        <v>1549.45</v>
      </c>
      <c r="AJ1252" s="38">
        <f t="shared" si="19"/>
        <v>774.72500000000002</v>
      </c>
      <c r="AL1252" s="35" t="e">
        <f>+AJ1252/LISTAS[[#This Row],[COSTO]]-1</f>
        <v>#DIV/0!</v>
      </c>
      <c r="AM1252" t="str">
        <f>+LISTAS[[#This Row],[ID]]</f>
        <v>CONECTORES PLASTICOS MANGUERAS10</v>
      </c>
      <c r="AO1252" s="43"/>
      <c r="AP1252" s="39">
        <f>LISTAS[[#This Row],[COSTO]]+(LISTAS[[#This Row],[COSTO]]*AO1252)</f>
        <v>0</v>
      </c>
      <c r="AQ1252" s="44">
        <f>IF(AO1252="",0,AP1252/LISTAS[[#This Row],[VENTA NETA]]-1)</f>
        <v>0</v>
      </c>
      <c r="AS1252" s="39">
        <v>0</v>
      </c>
      <c r="AT1252" s="48" t="e">
        <f>+LISTAS[[#This Row],[COSTO]]/AS1252-1</f>
        <v>#DIV/0!</v>
      </c>
      <c r="BA1252" t="s">
        <v>1917</v>
      </c>
      <c r="BB1252" s="36"/>
    </row>
    <row r="1253" spans="1:54" x14ac:dyDescent="0.35">
      <c r="A1253" s="7" t="s">
        <v>1927</v>
      </c>
      <c r="B1253" t="s">
        <v>1917</v>
      </c>
      <c r="C1253">
        <v>11</v>
      </c>
      <c r="D1253" t="s">
        <v>7393</v>
      </c>
      <c r="E1253" s="2">
        <v>1750.45</v>
      </c>
      <c r="F1253" s="7" t="str">
        <f>+_xlfn.XLOOKUP(LISTAS[[#This Row],[ID]],_01_CODIGOS_Y_COSTOS_xlsm[Producto y N°],_01_CODIGOS_Y_COSTOS_xlsm[FABRICA],"",0,1)</f>
        <v>JorgeManguera</v>
      </c>
      <c r="G1253" s="26">
        <f>LISTAS[[#This Row],[Precio]]*(1-0.46)</f>
        <v>945.24300000000005</v>
      </c>
      <c r="H1253" s="1">
        <f>+_xlfn.XLOOKUP(LISTAS[[#This Row],[ID]],_01_CODIGOS_Y_COSTOS_xlsm[Producto y N°],_01_CODIGOS_Y_COSTOS_xlsm[COSTO],0,0,1)</f>
        <v>93.897499999999994</v>
      </c>
      <c r="I1253" s="27">
        <f>+IFERROR(LISTAS[[#This Row],[VENTA NETA]]/LISTAS[[#This Row],[COSTO]]-1,0)</f>
        <v>9.0667536409382592</v>
      </c>
      <c r="J1253" s="50" t="str">
        <f>IFERROR(VLOOKUP(LISTAS[[#This Row],[ID]],_01_CODIGOS_Y_COSTOS_xlsm[[Producto y N°]:[CODIGO]],2,0),"")</f>
        <v>3046</v>
      </c>
      <c r="O1253" t="s">
        <v>1927</v>
      </c>
      <c r="AB1253" s="12" t="str">
        <f>+LISTAS[[#This Row],[Codigo]]&amp;LISTAS[[#This Row],[Fabrica]]</f>
        <v>3046JorgeManguera</v>
      </c>
      <c r="AC1253" s="13" t="str">
        <f>+LISTAS[[#This Row],[Codigo]]</f>
        <v>3046</v>
      </c>
      <c r="AD1253" s="13" t="str">
        <f>+LISTAS[[#This Row],[ID]]</f>
        <v>CONECTORES PLASTICOS MANGUERAS11</v>
      </c>
      <c r="AH1253" s="36"/>
      <c r="AI1253" s="37">
        <f>+LISTAS[[#This Row],[Precio]]+(LISTAS[[#This Row],[Precio]]*AH1253)</f>
        <v>1750.45</v>
      </c>
      <c r="AJ1253" s="38">
        <f t="shared" si="19"/>
        <v>875.22500000000002</v>
      </c>
      <c r="AL1253" s="35">
        <f>+AJ1253/LISTAS[[#This Row],[COSTO]]-1</f>
        <v>8.3210681860539424</v>
      </c>
      <c r="AM1253" t="str">
        <f>+LISTAS[[#This Row],[ID]]</f>
        <v>CONECTORES PLASTICOS MANGUERAS11</v>
      </c>
      <c r="AO1253" s="43"/>
      <c r="AP1253" s="39">
        <f>LISTAS[[#This Row],[COSTO]]+(LISTAS[[#This Row],[COSTO]]*AO1253)</f>
        <v>93.897499999999994</v>
      </c>
      <c r="AQ1253" s="44">
        <f>IF(AO1253="",0,AP1253/LISTAS[[#This Row],[VENTA NETA]]-1)</f>
        <v>0</v>
      </c>
      <c r="AS1253" s="39">
        <v>93.897499999999994</v>
      </c>
      <c r="AT1253" s="48">
        <f>+LISTAS[[#This Row],[COSTO]]/AS1253-1</f>
        <v>0</v>
      </c>
      <c r="BA1253" t="s">
        <v>1917</v>
      </c>
      <c r="BB1253" s="36"/>
    </row>
    <row r="1254" spans="1:54" x14ac:dyDescent="0.35">
      <c r="A1254" s="7" t="s">
        <v>7394</v>
      </c>
      <c r="B1254" t="s">
        <v>1917</v>
      </c>
      <c r="C1254">
        <v>12</v>
      </c>
      <c r="D1254" t="s">
        <v>7395</v>
      </c>
      <c r="E1254" s="2">
        <v>942</v>
      </c>
      <c r="F1254" s="7" t="str">
        <f>+_xlfn.XLOOKUP(LISTAS[[#This Row],[ID]],_01_CODIGOS_Y_COSTOS_xlsm[Producto y N°],_01_CODIGOS_Y_COSTOS_xlsm[FABRICA],"",0,1)</f>
        <v>JorgeManguera</v>
      </c>
      <c r="G1254" s="26">
        <f>LISTAS[[#This Row],[Precio]]*(1-0.46)</f>
        <v>508.68</v>
      </c>
      <c r="H1254" s="1">
        <f>+_xlfn.XLOOKUP(LISTAS[[#This Row],[ID]],_01_CODIGOS_Y_COSTOS_xlsm[Producto y N°],_01_CODIGOS_Y_COSTOS_xlsm[COSTO],0,0,1)</f>
        <v>0</v>
      </c>
      <c r="I1254" s="27">
        <f>+IFERROR(LISTAS[[#This Row],[VENTA NETA]]/LISTAS[[#This Row],[COSTO]]-1,0)</f>
        <v>0</v>
      </c>
      <c r="J1254" s="50" t="str">
        <f>IFERROR(VLOOKUP(LISTAS[[#This Row],[ID]],_01_CODIGOS_Y_COSTOS_xlsm[[Producto y N°]:[CODIGO]],2,0),"")</f>
        <v>0</v>
      </c>
      <c r="O1254" t="s">
        <v>7394</v>
      </c>
      <c r="AB1254" s="12" t="str">
        <f>+LISTAS[[#This Row],[Codigo]]&amp;LISTAS[[#This Row],[Fabrica]]</f>
        <v>0JorgeManguera</v>
      </c>
      <c r="AC1254" s="13" t="str">
        <f>+LISTAS[[#This Row],[Codigo]]</f>
        <v>0</v>
      </c>
      <c r="AD1254" s="13" t="str">
        <f>+LISTAS[[#This Row],[ID]]</f>
        <v>CONECTORES PLASTICOS MANGUERAS12</v>
      </c>
      <c r="AH1254" s="36"/>
      <c r="AI1254" s="37">
        <f>+LISTAS[[#This Row],[Precio]]+(LISTAS[[#This Row],[Precio]]*AH1254)</f>
        <v>942</v>
      </c>
      <c r="AJ1254" s="38">
        <f t="shared" si="19"/>
        <v>471</v>
      </c>
      <c r="AL1254" s="35" t="e">
        <f>+AJ1254/LISTAS[[#This Row],[COSTO]]-1</f>
        <v>#DIV/0!</v>
      </c>
      <c r="AM1254" t="str">
        <f>+LISTAS[[#This Row],[ID]]</f>
        <v>CONECTORES PLASTICOS MANGUERAS12</v>
      </c>
      <c r="AO1254" s="43"/>
      <c r="AP1254" s="39">
        <f>LISTAS[[#This Row],[COSTO]]+(LISTAS[[#This Row],[COSTO]]*AO1254)</f>
        <v>0</v>
      </c>
      <c r="AQ1254" s="44">
        <f>IF(AO1254="",0,AP1254/LISTAS[[#This Row],[VENTA NETA]]-1)</f>
        <v>0</v>
      </c>
      <c r="AS1254" s="39">
        <v>0</v>
      </c>
      <c r="AT1254" s="48" t="e">
        <f>+LISTAS[[#This Row],[COSTO]]/AS1254-1</f>
        <v>#DIV/0!</v>
      </c>
      <c r="BA1254" t="s">
        <v>1917</v>
      </c>
      <c r="BB1254" s="36"/>
    </row>
    <row r="1255" spans="1:54" x14ac:dyDescent="0.35">
      <c r="A1255" s="7" t="s">
        <v>1929</v>
      </c>
      <c r="B1255" t="s">
        <v>1917</v>
      </c>
      <c r="C1255">
        <v>13</v>
      </c>
      <c r="D1255" t="s">
        <v>1930</v>
      </c>
      <c r="E1255" s="2">
        <v>1819.48</v>
      </c>
      <c r="F1255" s="7" t="str">
        <f>+_xlfn.XLOOKUP(LISTAS[[#This Row],[ID]],_01_CODIGOS_Y_COSTOS_xlsm[Producto y N°],_01_CODIGOS_Y_COSTOS_xlsm[FABRICA],"",0,1)</f>
        <v>JorgeManguera</v>
      </c>
      <c r="G1255" s="26">
        <f>LISTAS[[#This Row],[Precio]]*(1-0.46)</f>
        <v>982.51920000000007</v>
      </c>
      <c r="H1255" s="1">
        <f>+_xlfn.XLOOKUP(LISTAS[[#This Row],[ID]],_01_CODIGOS_Y_COSTOS_xlsm[Producto y N°],_01_CODIGOS_Y_COSTOS_xlsm[COSTO],0,0,1)</f>
        <v>181.1825</v>
      </c>
      <c r="I1255" s="27">
        <f>+IFERROR(LISTAS[[#This Row],[VENTA NETA]]/LISTAS[[#This Row],[COSTO]]-1,0)</f>
        <v>4.4228151173540491</v>
      </c>
      <c r="J1255" s="50" t="str">
        <f>IFERROR(VLOOKUP(LISTAS[[#This Row],[ID]],_01_CODIGOS_Y_COSTOS_xlsm[[Producto y N°]:[CODIGO]],2,0),"")</f>
        <v>3015</v>
      </c>
      <c r="O1255" t="s">
        <v>1929</v>
      </c>
      <c r="AB1255" s="12" t="str">
        <f>+LISTAS[[#This Row],[Codigo]]&amp;LISTAS[[#This Row],[Fabrica]]</f>
        <v>3015JorgeManguera</v>
      </c>
      <c r="AC1255" s="13" t="str">
        <f>+LISTAS[[#This Row],[Codigo]]</f>
        <v>3015</v>
      </c>
      <c r="AD1255" s="13" t="str">
        <f>+LISTAS[[#This Row],[ID]]</f>
        <v>CONECTORES PLASTICOS MANGUERAS13</v>
      </c>
      <c r="AH1255" s="36"/>
      <c r="AI1255" s="37">
        <f>+LISTAS[[#This Row],[Precio]]+(LISTAS[[#This Row],[Precio]]*AH1255)</f>
        <v>1819.48</v>
      </c>
      <c r="AJ1255" s="38">
        <f t="shared" si="19"/>
        <v>909.74</v>
      </c>
      <c r="AL1255" s="35">
        <f>+AJ1255/LISTAS[[#This Row],[COSTO]]-1</f>
        <v>4.0211251086611561</v>
      </c>
      <c r="AM1255" t="str">
        <f>+LISTAS[[#This Row],[ID]]</f>
        <v>CONECTORES PLASTICOS MANGUERAS13</v>
      </c>
      <c r="AO1255" s="43"/>
      <c r="AP1255" s="39">
        <f>LISTAS[[#This Row],[COSTO]]+(LISTAS[[#This Row],[COSTO]]*AO1255)</f>
        <v>181.1825</v>
      </c>
      <c r="AQ1255" s="44">
        <f>IF(AO1255="",0,AP1255/LISTAS[[#This Row],[VENTA NETA]]-1)</f>
        <v>0</v>
      </c>
      <c r="AS1255" s="39">
        <v>181.1825</v>
      </c>
      <c r="AT1255" s="48">
        <f>+LISTAS[[#This Row],[COSTO]]/AS1255-1</f>
        <v>0</v>
      </c>
      <c r="BA1255" t="s">
        <v>1917</v>
      </c>
      <c r="BB1255" s="36"/>
    </row>
    <row r="1256" spans="1:54" x14ac:dyDescent="0.35">
      <c r="A1256" s="7" t="s">
        <v>1931</v>
      </c>
      <c r="B1256" t="s">
        <v>1917</v>
      </c>
      <c r="C1256">
        <v>14</v>
      </c>
      <c r="D1256" t="s">
        <v>7396</v>
      </c>
      <c r="E1256" s="2">
        <v>1849.32</v>
      </c>
      <c r="F1256" s="7" t="str">
        <f>+_xlfn.XLOOKUP(LISTAS[[#This Row],[ID]],_01_CODIGOS_Y_COSTOS_xlsm[Producto y N°],_01_CODIGOS_Y_COSTOS_xlsm[FABRICA],"",0,1)</f>
        <v>JorgeManguera</v>
      </c>
      <c r="G1256" s="26">
        <f>LISTAS[[#This Row],[Precio]]*(1-0.46)</f>
        <v>998.63279999999997</v>
      </c>
      <c r="H1256" s="1">
        <f>+_xlfn.XLOOKUP(LISTAS[[#This Row],[ID]],_01_CODIGOS_Y_COSTOS_xlsm[Producto y N°],_01_CODIGOS_Y_COSTOS_xlsm[COSTO],0,0,1)</f>
        <v>181.1825</v>
      </c>
      <c r="I1256" s="27">
        <f>+IFERROR(LISTAS[[#This Row],[VENTA NETA]]/LISTAS[[#This Row],[COSTO]]-1,0)</f>
        <v>4.5117508589405704</v>
      </c>
      <c r="J1256" s="50" t="str">
        <f>IFERROR(VLOOKUP(LISTAS[[#This Row],[ID]],_01_CODIGOS_Y_COSTOS_xlsm[[Producto y N°]:[CODIGO]],2,0),"")</f>
        <v>3035</v>
      </c>
      <c r="O1256" t="s">
        <v>1931</v>
      </c>
      <c r="AB1256" s="12" t="str">
        <f>+LISTAS[[#This Row],[Codigo]]&amp;LISTAS[[#This Row],[Fabrica]]</f>
        <v>3035JorgeManguera</v>
      </c>
      <c r="AC1256" s="13" t="str">
        <f>+LISTAS[[#This Row],[Codigo]]</f>
        <v>3035</v>
      </c>
      <c r="AD1256" s="13" t="str">
        <f>+LISTAS[[#This Row],[ID]]</f>
        <v>CONECTORES PLASTICOS MANGUERAS14</v>
      </c>
      <c r="AH1256" s="36"/>
      <c r="AI1256" s="37">
        <f>+LISTAS[[#This Row],[Precio]]+(LISTAS[[#This Row],[Precio]]*AH1256)</f>
        <v>1849.32</v>
      </c>
      <c r="AJ1256" s="38">
        <f t="shared" si="19"/>
        <v>924.66</v>
      </c>
      <c r="AL1256" s="35">
        <f>+AJ1256/LISTAS[[#This Row],[COSTO]]-1</f>
        <v>4.1034730175375653</v>
      </c>
      <c r="AM1256" t="str">
        <f>+LISTAS[[#This Row],[ID]]</f>
        <v>CONECTORES PLASTICOS MANGUERAS14</v>
      </c>
      <c r="AO1256" s="43"/>
      <c r="AP1256" s="39">
        <f>LISTAS[[#This Row],[COSTO]]+(LISTAS[[#This Row],[COSTO]]*AO1256)</f>
        <v>181.1825</v>
      </c>
      <c r="AQ1256" s="44">
        <f>IF(AO1256="",0,AP1256/LISTAS[[#This Row],[VENTA NETA]]-1)</f>
        <v>0</v>
      </c>
      <c r="AS1256" s="39">
        <v>181.1825</v>
      </c>
      <c r="AT1256" s="48">
        <f>+LISTAS[[#This Row],[COSTO]]/AS1256-1</f>
        <v>0</v>
      </c>
      <c r="BA1256" t="s">
        <v>1917</v>
      </c>
      <c r="BB1256" s="36"/>
    </row>
    <row r="1257" spans="1:54" x14ac:dyDescent="0.35">
      <c r="A1257" s="7" t="s">
        <v>1933</v>
      </c>
      <c r="B1257" t="s">
        <v>1917</v>
      </c>
      <c r="C1257">
        <v>15</v>
      </c>
      <c r="D1257" t="s">
        <v>7397</v>
      </c>
      <c r="E1257" s="2">
        <v>1951.09</v>
      </c>
      <c r="F1257" s="7" t="str">
        <f>+_xlfn.XLOOKUP(LISTAS[[#This Row],[ID]],_01_CODIGOS_Y_COSTOS_xlsm[Producto y N°],_01_CODIGOS_Y_COSTOS_xlsm[FABRICA],"",0,1)</f>
        <v>JorgeManguera</v>
      </c>
      <c r="G1257" s="26">
        <f>LISTAS[[#This Row],[Precio]]*(1-0.46)</f>
        <v>1053.5886</v>
      </c>
      <c r="H1257" s="1">
        <f>+_xlfn.XLOOKUP(LISTAS[[#This Row],[ID]],_01_CODIGOS_Y_COSTOS_xlsm[Producto y N°],_01_CODIGOS_Y_COSTOS_xlsm[COSTO],0,0,1)</f>
        <v>194.4075</v>
      </c>
      <c r="I1257" s="27">
        <f>+IFERROR(LISTAS[[#This Row],[VENTA NETA]]/LISTAS[[#This Row],[COSTO]]-1,0)</f>
        <v>4.4194853593611363</v>
      </c>
      <c r="J1257" s="50" t="str">
        <f>IFERROR(VLOOKUP(LISTAS[[#This Row],[ID]],_01_CODIGOS_Y_COSTOS_xlsm[[Producto y N°]:[CODIGO]],2,0),"")</f>
        <v>3010</v>
      </c>
      <c r="O1257" t="s">
        <v>1933</v>
      </c>
      <c r="AB1257" s="12" t="str">
        <f>+LISTAS[[#This Row],[Codigo]]&amp;LISTAS[[#This Row],[Fabrica]]</f>
        <v>3010JorgeManguera</v>
      </c>
      <c r="AC1257" s="13" t="str">
        <f>+LISTAS[[#This Row],[Codigo]]</f>
        <v>3010</v>
      </c>
      <c r="AD1257" s="13" t="str">
        <f>+LISTAS[[#This Row],[ID]]</f>
        <v>CONECTORES PLASTICOS MANGUERAS15</v>
      </c>
      <c r="AH1257" s="36"/>
      <c r="AI1257" s="37">
        <f>+LISTAS[[#This Row],[Precio]]+(LISTAS[[#This Row],[Precio]]*AH1257)</f>
        <v>1951.09</v>
      </c>
      <c r="AJ1257" s="38">
        <f t="shared" si="19"/>
        <v>975.54499999999996</v>
      </c>
      <c r="AL1257" s="35">
        <f>+AJ1257/LISTAS[[#This Row],[COSTO]]-1</f>
        <v>4.0180419994084593</v>
      </c>
      <c r="AM1257" t="str">
        <f>+LISTAS[[#This Row],[ID]]</f>
        <v>CONECTORES PLASTICOS MANGUERAS15</v>
      </c>
      <c r="AO1257" s="43"/>
      <c r="AP1257" s="39">
        <f>LISTAS[[#This Row],[COSTO]]+(LISTAS[[#This Row],[COSTO]]*AO1257)</f>
        <v>194.4075</v>
      </c>
      <c r="AQ1257" s="44">
        <f>IF(AO1257="",0,AP1257/LISTAS[[#This Row],[VENTA NETA]]-1)</f>
        <v>0</v>
      </c>
      <c r="AS1257" s="39">
        <v>194.4075</v>
      </c>
      <c r="AT1257" s="48">
        <f>+LISTAS[[#This Row],[COSTO]]/AS1257-1</f>
        <v>0</v>
      </c>
      <c r="BA1257" t="s">
        <v>1917</v>
      </c>
      <c r="BB1257" s="36"/>
    </row>
    <row r="1258" spans="1:54" x14ac:dyDescent="0.35">
      <c r="A1258" s="7" t="s">
        <v>1935</v>
      </c>
      <c r="B1258" t="s">
        <v>1917</v>
      </c>
      <c r="C1258">
        <v>17</v>
      </c>
      <c r="D1258" t="s">
        <v>1936</v>
      </c>
      <c r="E1258" s="2">
        <v>1849.32</v>
      </c>
      <c r="F1258" s="7" t="str">
        <f>+_xlfn.XLOOKUP(LISTAS[[#This Row],[ID]],_01_CODIGOS_Y_COSTOS_xlsm[Producto y N°],_01_CODIGOS_Y_COSTOS_xlsm[FABRICA],"",0,1)</f>
        <v>JorgeManguera</v>
      </c>
      <c r="G1258" s="26">
        <f>LISTAS[[#This Row],[Precio]]*(1-0.46)</f>
        <v>998.63279999999997</v>
      </c>
      <c r="H1258" s="1">
        <f>+_xlfn.XLOOKUP(LISTAS[[#This Row],[ID]],_01_CODIGOS_Y_COSTOS_xlsm[Producto y N°],_01_CODIGOS_Y_COSTOS_xlsm[COSTO],0,0,1)</f>
        <v>181.1825</v>
      </c>
      <c r="I1258" s="27">
        <f>+IFERROR(LISTAS[[#This Row],[VENTA NETA]]/LISTAS[[#This Row],[COSTO]]-1,0)</f>
        <v>4.5117508589405704</v>
      </c>
      <c r="J1258" s="50" t="str">
        <f>IFERROR(VLOOKUP(LISTAS[[#This Row],[ID]],_01_CODIGOS_Y_COSTOS_xlsm[[Producto y N°]:[CODIGO]],2,0),"")</f>
        <v>3034</v>
      </c>
      <c r="O1258" t="s">
        <v>1935</v>
      </c>
      <c r="AB1258" s="12" t="str">
        <f>+LISTAS[[#This Row],[Codigo]]&amp;LISTAS[[#This Row],[Fabrica]]</f>
        <v>3034JorgeManguera</v>
      </c>
      <c r="AC1258" s="13" t="str">
        <f>+LISTAS[[#This Row],[Codigo]]</f>
        <v>3034</v>
      </c>
      <c r="AD1258" s="13" t="str">
        <f>+LISTAS[[#This Row],[ID]]</f>
        <v>CONECTORES PLASTICOS MANGUERAS17</v>
      </c>
      <c r="AH1258" s="36"/>
      <c r="AI1258" s="37">
        <f>+LISTAS[[#This Row],[Precio]]+(LISTAS[[#This Row],[Precio]]*AH1258)</f>
        <v>1849.32</v>
      </c>
      <c r="AJ1258" s="38">
        <f t="shared" si="19"/>
        <v>924.66</v>
      </c>
      <c r="AL1258" s="35">
        <f>+AJ1258/LISTAS[[#This Row],[COSTO]]-1</f>
        <v>4.1034730175375653</v>
      </c>
      <c r="AM1258" t="str">
        <f>+LISTAS[[#This Row],[ID]]</f>
        <v>CONECTORES PLASTICOS MANGUERAS17</v>
      </c>
      <c r="AO1258" s="43"/>
      <c r="AP1258" s="39">
        <f>LISTAS[[#This Row],[COSTO]]+(LISTAS[[#This Row],[COSTO]]*AO1258)</f>
        <v>181.1825</v>
      </c>
      <c r="AQ1258" s="44">
        <f>IF(AO1258="",0,AP1258/LISTAS[[#This Row],[VENTA NETA]]-1)</f>
        <v>0</v>
      </c>
      <c r="AS1258" s="39">
        <v>181.1825</v>
      </c>
      <c r="AT1258" s="48">
        <f>+LISTAS[[#This Row],[COSTO]]/AS1258-1</f>
        <v>0</v>
      </c>
      <c r="BA1258" t="s">
        <v>1917</v>
      </c>
      <c r="BB1258" s="36"/>
    </row>
    <row r="1259" spans="1:54" x14ac:dyDescent="0.35">
      <c r="A1259" s="7" t="s">
        <v>1937</v>
      </c>
      <c r="B1259" t="s">
        <v>1917</v>
      </c>
      <c r="C1259">
        <v>18</v>
      </c>
      <c r="D1259" t="s">
        <v>7398</v>
      </c>
      <c r="E1259" s="2">
        <v>1995.87</v>
      </c>
      <c r="F1259" s="7" t="str">
        <f>+_xlfn.XLOOKUP(LISTAS[[#This Row],[ID]],_01_CODIGOS_Y_COSTOS_xlsm[Producto y N°],_01_CODIGOS_Y_COSTOS_xlsm[FABRICA],"",0,1)</f>
        <v>JorgeManguera</v>
      </c>
      <c r="G1259" s="26">
        <f>LISTAS[[#This Row],[Precio]]*(1-0.46)</f>
        <v>1077.7698</v>
      </c>
      <c r="H1259" s="1">
        <f>+_xlfn.XLOOKUP(LISTAS[[#This Row],[ID]],_01_CODIGOS_Y_COSTOS_xlsm[Producto y N°],_01_CODIGOS_Y_COSTOS_xlsm[COSTO],0,0,1)</f>
        <v>194.4075</v>
      </c>
      <c r="I1259" s="27">
        <f>+IFERROR(LISTAS[[#This Row],[VENTA NETA]]/LISTAS[[#This Row],[COSTO]]-1,0)</f>
        <v>4.5438694494811163</v>
      </c>
      <c r="J1259" s="50" t="str">
        <f>IFERROR(VLOOKUP(LISTAS[[#This Row],[ID]],_01_CODIGOS_Y_COSTOS_xlsm[[Producto y N°]:[CODIGO]],2,0),"")</f>
        <v>3002</v>
      </c>
      <c r="O1259" t="s">
        <v>1937</v>
      </c>
      <c r="AB1259" s="12" t="str">
        <f>+LISTAS[[#This Row],[Codigo]]&amp;LISTAS[[#This Row],[Fabrica]]</f>
        <v>3002JorgeManguera</v>
      </c>
      <c r="AC1259" s="13" t="str">
        <f>+LISTAS[[#This Row],[Codigo]]</f>
        <v>3002</v>
      </c>
      <c r="AD1259" s="13" t="str">
        <f>+LISTAS[[#This Row],[ID]]</f>
        <v>CONECTORES PLASTICOS MANGUERAS18</v>
      </c>
      <c r="AH1259" s="36"/>
      <c r="AI1259" s="37">
        <f>+LISTAS[[#This Row],[Precio]]+(LISTAS[[#This Row],[Precio]]*AH1259)</f>
        <v>1995.87</v>
      </c>
      <c r="AJ1259" s="38">
        <f t="shared" si="19"/>
        <v>997.93499999999995</v>
      </c>
      <c r="AL1259" s="35">
        <f>+AJ1259/LISTAS[[#This Row],[COSTO]]-1</f>
        <v>4.1332124532232548</v>
      </c>
      <c r="AM1259" t="str">
        <f>+LISTAS[[#This Row],[ID]]</f>
        <v>CONECTORES PLASTICOS MANGUERAS18</v>
      </c>
      <c r="AO1259" s="43"/>
      <c r="AP1259" s="39">
        <f>LISTAS[[#This Row],[COSTO]]+(LISTAS[[#This Row],[COSTO]]*AO1259)</f>
        <v>194.4075</v>
      </c>
      <c r="AQ1259" s="44">
        <f>IF(AO1259="",0,AP1259/LISTAS[[#This Row],[VENTA NETA]]-1)</f>
        <v>0</v>
      </c>
      <c r="AS1259" s="39">
        <v>194.4075</v>
      </c>
      <c r="AT1259" s="48">
        <f>+LISTAS[[#This Row],[COSTO]]/AS1259-1</f>
        <v>0</v>
      </c>
      <c r="BA1259" t="s">
        <v>1917</v>
      </c>
      <c r="BB1259" s="36"/>
    </row>
    <row r="1260" spans="1:54" x14ac:dyDescent="0.35">
      <c r="A1260" s="7" t="s">
        <v>1939</v>
      </c>
      <c r="B1260" t="s">
        <v>1917</v>
      </c>
      <c r="C1260">
        <v>19</v>
      </c>
      <c r="D1260" t="s">
        <v>1930</v>
      </c>
      <c r="E1260" s="2">
        <v>1819.48</v>
      </c>
      <c r="F1260" s="7" t="str">
        <f>+_xlfn.XLOOKUP(LISTAS[[#This Row],[ID]],_01_CODIGOS_Y_COSTOS_xlsm[Producto y N°],_01_CODIGOS_Y_COSTOS_xlsm[FABRICA],"",0,1)</f>
        <v>JorgeManguera</v>
      </c>
      <c r="G1260" s="26">
        <f>LISTAS[[#This Row],[Precio]]*(1-0.46)</f>
        <v>982.51920000000007</v>
      </c>
      <c r="H1260" s="1">
        <f>+_xlfn.XLOOKUP(LISTAS[[#This Row],[ID]],_01_CODIGOS_Y_COSTOS_xlsm[Producto y N°],_01_CODIGOS_Y_COSTOS_xlsm[COSTO],0,0,1)</f>
        <v>181.1825</v>
      </c>
      <c r="I1260" s="27">
        <f>+IFERROR(LISTAS[[#This Row],[VENTA NETA]]/LISTAS[[#This Row],[COSTO]]-1,0)</f>
        <v>4.4228151173540491</v>
      </c>
      <c r="J1260" s="50" t="str">
        <f>IFERROR(VLOOKUP(LISTAS[[#This Row],[ID]],_01_CODIGOS_Y_COSTOS_xlsm[[Producto y N°]:[CODIGO]],2,0),"")</f>
        <v>3016</v>
      </c>
      <c r="O1260" t="s">
        <v>1939</v>
      </c>
      <c r="AB1260" s="12" t="str">
        <f>+LISTAS[[#This Row],[Codigo]]&amp;LISTAS[[#This Row],[Fabrica]]</f>
        <v>3016JorgeManguera</v>
      </c>
      <c r="AC1260" s="13" t="str">
        <f>+LISTAS[[#This Row],[Codigo]]</f>
        <v>3016</v>
      </c>
      <c r="AD1260" s="13" t="str">
        <f>+LISTAS[[#This Row],[ID]]</f>
        <v>CONECTORES PLASTICOS MANGUERAS19</v>
      </c>
      <c r="AH1260" s="36"/>
      <c r="AI1260" s="37">
        <f>+LISTAS[[#This Row],[Precio]]+(LISTAS[[#This Row],[Precio]]*AH1260)</f>
        <v>1819.48</v>
      </c>
      <c r="AJ1260" s="38">
        <f t="shared" si="19"/>
        <v>909.74</v>
      </c>
      <c r="AL1260" s="35">
        <f>+AJ1260/LISTAS[[#This Row],[COSTO]]-1</f>
        <v>4.0211251086611561</v>
      </c>
      <c r="AM1260" t="str">
        <f>+LISTAS[[#This Row],[ID]]</f>
        <v>CONECTORES PLASTICOS MANGUERAS19</v>
      </c>
      <c r="AO1260" s="43"/>
      <c r="AP1260" s="39">
        <f>LISTAS[[#This Row],[COSTO]]+(LISTAS[[#This Row],[COSTO]]*AO1260)</f>
        <v>181.1825</v>
      </c>
      <c r="AQ1260" s="44">
        <f>IF(AO1260="",0,AP1260/LISTAS[[#This Row],[VENTA NETA]]-1)</f>
        <v>0</v>
      </c>
      <c r="AS1260" s="39">
        <v>181.1825</v>
      </c>
      <c r="AT1260" s="48">
        <f>+LISTAS[[#This Row],[COSTO]]/AS1260-1</f>
        <v>0</v>
      </c>
      <c r="BA1260" t="s">
        <v>1917</v>
      </c>
      <c r="BB1260" s="36"/>
    </row>
    <row r="1261" spans="1:54" x14ac:dyDescent="0.35">
      <c r="A1261" s="7" t="s">
        <v>1940</v>
      </c>
      <c r="B1261" t="s">
        <v>1917</v>
      </c>
      <c r="C1261">
        <v>20</v>
      </c>
      <c r="D1261" t="s">
        <v>7399</v>
      </c>
      <c r="E1261" s="2">
        <v>2860.32</v>
      </c>
      <c r="F1261" s="7" t="str">
        <f>+_xlfn.XLOOKUP(LISTAS[[#This Row],[ID]],_01_CODIGOS_Y_COSTOS_xlsm[Producto y N°],_01_CODIGOS_Y_COSTOS_xlsm[FABRICA],"",0,1)</f>
        <v>JorgeManguera</v>
      </c>
      <c r="G1261" s="26">
        <f>LISTAS[[#This Row],[Precio]]*(1-0.46)</f>
        <v>1544.5728000000001</v>
      </c>
      <c r="H1261" s="1">
        <f>+_xlfn.XLOOKUP(LISTAS[[#This Row],[ID]],_01_CODIGOS_Y_COSTOS_xlsm[Producto y N°],_01_CODIGOS_Y_COSTOS_xlsm[COSTO],0,0,1)</f>
        <v>0</v>
      </c>
      <c r="I1261" s="27">
        <f>+IFERROR(LISTAS[[#This Row],[VENTA NETA]]/LISTAS[[#This Row],[COSTO]]-1,0)</f>
        <v>0</v>
      </c>
      <c r="J1261" s="50" t="str">
        <f>IFERROR(VLOOKUP(LISTAS[[#This Row],[ID]],_01_CODIGOS_Y_COSTOS_xlsm[[Producto y N°]:[CODIGO]],2,0),"")</f>
        <v>3067</v>
      </c>
      <c r="O1261" t="s">
        <v>1940</v>
      </c>
      <c r="AB1261" s="12" t="str">
        <f>+LISTAS[[#This Row],[Codigo]]&amp;LISTAS[[#This Row],[Fabrica]]</f>
        <v>3067JorgeManguera</v>
      </c>
      <c r="AC1261" s="13" t="str">
        <f>+LISTAS[[#This Row],[Codigo]]</f>
        <v>3067</v>
      </c>
      <c r="AD1261" s="13" t="str">
        <f>+LISTAS[[#This Row],[ID]]</f>
        <v>CONECTORES PLASTICOS MANGUERAS20</v>
      </c>
      <c r="AH1261" s="36"/>
      <c r="AI1261" s="37">
        <f>+LISTAS[[#This Row],[Precio]]+(LISTAS[[#This Row],[Precio]]*AH1261)</f>
        <v>2860.32</v>
      </c>
      <c r="AJ1261" s="38">
        <f t="shared" si="19"/>
        <v>1430.16</v>
      </c>
      <c r="AL1261" s="35" t="e">
        <f>+AJ1261/LISTAS[[#This Row],[COSTO]]-1</f>
        <v>#DIV/0!</v>
      </c>
      <c r="AM1261" t="str">
        <f>+LISTAS[[#This Row],[ID]]</f>
        <v>CONECTORES PLASTICOS MANGUERAS20</v>
      </c>
      <c r="AO1261" s="43"/>
      <c r="AP1261" s="39">
        <f>LISTAS[[#This Row],[COSTO]]+(LISTAS[[#This Row],[COSTO]]*AO1261)</f>
        <v>0</v>
      </c>
      <c r="AQ1261" s="44">
        <f>IF(AO1261="",0,AP1261/LISTAS[[#This Row],[VENTA NETA]]-1)</f>
        <v>0</v>
      </c>
      <c r="AS1261" s="39">
        <v>0</v>
      </c>
      <c r="AT1261" s="48" t="e">
        <f>+LISTAS[[#This Row],[COSTO]]/AS1261-1</f>
        <v>#DIV/0!</v>
      </c>
      <c r="BA1261" t="s">
        <v>1917</v>
      </c>
      <c r="BB1261" s="36"/>
    </row>
    <row r="1262" spans="1:54" x14ac:dyDescent="0.35">
      <c r="A1262" s="7" t="s">
        <v>1942</v>
      </c>
      <c r="B1262" t="s">
        <v>1917</v>
      </c>
      <c r="C1262">
        <v>21</v>
      </c>
      <c r="D1262" t="s">
        <v>7400</v>
      </c>
      <c r="E1262" s="2">
        <v>2860.32</v>
      </c>
      <c r="F1262" s="7" t="str">
        <f>+_xlfn.XLOOKUP(LISTAS[[#This Row],[ID]],_01_CODIGOS_Y_COSTOS_xlsm[Producto y N°],_01_CODIGOS_Y_COSTOS_xlsm[FABRICA],"",0,1)</f>
        <v>JorgeManguera</v>
      </c>
      <c r="G1262" s="26">
        <f>LISTAS[[#This Row],[Precio]]*(1-0.46)</f>
        <v>1544.5728000000001</v>
      </c>
      <c r="H1262" s="1">
        <f>+_xlfn.XLOOKUP(LISTAS[[#This Row],[ID]],_01_CODIGOS_Y_COSTOS_xlsm[Producto y N°],_01_CODIGOS_Y_COSTOS_xlsm[COSTO],0,0,1)</f>
        <v>0</v>
      </c>
      <c r="I1262" s="27">
        <f>+IFERROR(LISTAS[[#This Row],[VENTA NETA]]/LISTAS[[#This Row],[COSTO]]-1,0)</f>
        <v>0</v>
      </c>
      <c r="J1262" s="50" t="str">
        <f>IFERROR(VLOOKUP(LISTAS[[#This Row],[ID]],_01_CODIGOS_Y_COSTOS_xlsm[[Producto y N°]:[CODIGO]],2,0),"")</f>
        <v>3069</v>
      </c>
      <c r="O1262" t="s">
        <v>1942</v>
      </c>
      <c r="AB1262" s="12" t="str">
        <f>+LISTAS[[#This Row],[Codigo]]&amp;LISTAS[[#This Row],[Fabrica]]</f>
        <v>3069JorgeManguera</v>
      </c>
      <c r="AC1262" s="13" t="str">
        <f>+LISTAS[[#This Row],[Codigo]]</f>
        <v>3069</v>
      </c>
      <c r="AD1262" s="13" t="str">
        <f>+LISTAS[[#This Row],[ID]]</f>
        <v>CONECTORES PLASTICOS MANGUERAS21</v>
      </c>
      <c r="AH1262" s="36"/>
      <c r="AI1262" s="37">
        <f>+LISTAS[[#This Row],[Precio]]+(LISTAS[[#This Row],[Precio]]*AH1262)</f>
        <v>2860.32</v>
      </c>
      <c r="AJ1262" s="38">
        <f t="shared" si="19"/>
        <v>1430.16</v>
      </c>
      <c r="AL1262" s="35" t="e">
        <f>+AJ1262/LISTAS[[#This Row],[COSTO]]-1</f>
        <v>#DIV/0!</v>
      </c>
      <c r="AM1262" t="str">
        <f>+LISTAS[[#This Row],[ID]]</f>
        <v>CONECTORES PLASTICOS MANGUERAS21</v>
      </c>
      <c r="AO1262" s="43"/>
      <c r="AP1262" s="39">
        <f>LISTAS[[#This Row],[COSTO]]+(LISTAS[[#This Row],[COSTO]]*AO1262)</f>
        <v>0</v>
      </c>
      <c r="AQ1262" s="44">
        <f>IF(AO1262="",0,AP1262/LISTAS[[#This Row],[VENTA NETA]]-1)</f>
        <v>0</v>
      </c>
      <c r="AS1262" s="39">
        <v>0</v>
      </c>
      <c r="AT1262" s="48" t="e">
        <f>+LISTAS[[#This Row],[COSTO]]/AS1262-1</f>
        <v>#DIV/0!</v>
      </c>
      <c r="BA1262" t="s">
        <v>1917</v>
      </c>
      <c r="BB1262" s="36"/>
    </row>
    <row r="1263" spans="1:54" x14ac:dyDescent="0.35">
      <c r="A1263" s="7" t="s">
        <v>1944</v>
      </c>
      <c r="B1263" t="s">
        <v>1917</v>
      </c>
      <c r="C1263">
        <v>30</v>
      </c>
      <c r="D1263" t="s">
        <v>7401</v>
      </c>
      <c r="E1263" s="2">
        <v>1646.5</v>
      </c>
      <c r="F1263" s="7" t="str">
        <f>+_xlfn.XLOOKUP(LISTAS[[#This Row],[ID]],_01_CODIGOS_Y_COSTOS_xlsm[Producto y N°],_01_CODIGOS_Y_COSTOS_xlsm[FABRICA],"",0,1)</f>
        <v>JorgeManguera</v>
      </c>
      <c r="G1263" s="26">
        <f>LISTAS[[#This Row],[Precio]]*(1-0.46)</f>
        <v>889.11</v>
      </c>
      <c r="H1263" s="1">
        <f>+_xlfn.XLOOKUP(LISTAS[[#This Row],[ID]],_01_CODIGOS_Y_COSTOS_xlsm[Producto y N°],_01_CODIGOS_Y_COSTOS_xlsm[COSTO],0,0,1)</f>
        <v>181.1825</v>
      </c>
      <c r="I1263" s="27">
        <f>+IFERROR(LISTAS[[#This Row],[VENTA NETA]]/LISTAS[[#This Row],[COSTO]]-1,0)</f>
        <v>3.9072620148193122</v>
      </c>
      <c r="J1263" s="50" t="str">
        <f>IFERROR(VLOOKUP(LISTAS[[#This Row],[ID]],_01_CODIGOS_Y_COSTOS_xlsm[[Producto y N°]:[CODIGO]],2,0),"")</f>
        <v>3003</v>
      </c>
      <c r="O1263" t="s">
        <v>1944</v>
      </c>
      <c r="AB1263" s="12" t="str">
        <f>+LISTAS[[#This Row],[Codigo]]&amp;LISTAS[[#This Row],[Fabrica]]</f>
        <v>3003JorgeManguera</v>
      </c>
      <c r="AC1263" s="13" t="str">
        <f>+LISTAS[[#This Row],[Codigo]]</f>
        <v>3003</v>
      </c>
      <c r="AD1263" s="13" t="str">
        <f>+LISTAS[[#This Row],[ID]]</f>
        <v>CONECTORES PLASTICOS MANGUERAS30</v>
      </c>
      <c r="AH1263" s="36"/>
      <c r="AI1263" s="37">
        <f>+LISTAS[[#This Row],[Precio]]+(LISTAS[[#This Row],[Precio]]*AH1263)</f>
        <v>1646.5</v>
      </c>
      <c r="AJ1263" s="38">
        <f t="shared" si="19"/>
        <v>823.25</v>
      </c>
      <c r="AL1263" s="35">
        <f>+AJ1263/LISTAS[[#This Row],[COSTO]]-1</f>
        <v>3.5437611248326961</v>
      </c>
      <c r="AM1263" t="str">
        <f>+LISTAS[[#This Row],[ID]]</f>
        <v>CONECTORES PLASTICOS MANGUERAS30</v>
      </c>
      <c r="AO1263" s="43"/>
      <c r="AP1263" s="39">
        <f>LISTAS[[#This Row],[COSTO]]+(LISTAS[[#This Row],[COSTO]]*AO1263)</f>
        <v>181.1825</v>
      </c>
      <c r="AQ1263" s="44">
        <f>IF(AO1263="",0,AP1263/LISTAS[[#This Row],[VENTA NETA]]-1)</f>
        <v>0</v>
      </c>
      <c r="AS1263" s="39">
        <v>181.1825</v>
      </c>
      <c r="AT1263" s="48">
        <f>+LISTAS[[#This Row],[COSTO]]/AS1263-1</f>
        <v>0</v>
      </c>
      <c r="BA1263" t="s">
        <v>1917</v>
      </c>
      <c r="BB1263" s="36"/>
    </row>
    <row r="1264" spans="1:54" x14ac:dyDescent="0.35">
      <c r="A1264" s="7" t="s">
        <v>1946</v>
      </c>
      <c r="B1264" t="s">
        <v>1917</v>
      </c>
      <c r="C1264">
        <v>31</v>
      </c>
      <c r="D1264" t="s">
        <v>1947</v>
      </c>
      <c r="E1264" s="2">
        <v>1646.5</v>
      </c>
      <c r="F1264" s="7" t="str">
        <f>+_xlfn.XLOOKUP(LISTAS[[#This Row],[ID]],_01_CODIGOS_Y_COSTOS_xlsm[Producto y N°],_01_CODIGOS_Y_COSTOS_xlsm[FABRICA],"",0,1)</f>
        <v>JorgeManguera</v>
      </c>
      <c r="G1264" s="26">
        <f>LISTAS[[#This Row],[Precio]]*(1-0.46)</f>
        <v>889.11</v>
      </c>
      <c r="H1264" s="1">
        <f>+_xlfn.XLOOKUP(LISTAS[[#This Row],[ID]],_01_CODIGOS_Y_COSTOS_xlsm[Producto y N°],_01_CODIGOS_Y_COSTOS_xlsm[COSTO],0,0,1)</f>
        <v>181.1825</v>
      </c>
      <c r="I1264" s="27">
        <f>+IFERROR(LISTAS[[#This Row],[VENTA NETA]]/LISTAS[[#This Row],[COSTO]]-1,0)</f>
        <v>3.9072620148193122</v>
      </c>
      <c r="J1264" s="50" t="str">
        <f>IFERROR(VLOOKUP(LISTAS[[#This Row],[ID]],_01_CODIGOS_Y_COSTOS_xlsm[[Producto y N°]:[CODIGO]],2,0),"")</f>
        <v>3004</v>
      </c>
      <c r="O1264" t="s">
        <v>1946</v>
      </c>
      <c r="AB1264" s="12" t="str">
        <f>+LISTAS[[#This Row],[Codigo]]&amp;LISTAS[[#This Row],[Fabrica]]</f>
        <v>3004JorgeManguera</v>
      </c>
      <c r="AC1264" s="13" t="str">
        <f>+LISTAS[[#This Row],[Codigo]]</f>
        <v>3004</v>
      </c>
      <c r="AD1264" s="13" t="str">
        <f>+LISTAS[[#This Row],[ID]]</f>
        <v>CONECTORES PLASTICOS MANGUERAS31</v>
      </c>
      <c r="AH1264" s="36"/>
      <c r="AI1264" s="37">
        <f>+LISTAS[[#This Row],[Precio]]+(LISTAS[[#This Row],[Precio]]*AH1264)</f>
        <v>1646.5</v>
      </c>
      <c r="AJ1264" s="38">
        <f t="shared" si="19"/>
        <v>823.25</v>
      </c>
      <c r="AL1264" s="35">
        <f>+AJ1264/LISTAS[[#This Row],[COSTO]]-1</f>
        <v>3.5437611248326961</v>
      </c>
      <c r="AM1264" t="str">
        <f>+LISTAS[[#This Row],[ID]]</f>
        <v>CONECTORES PLASTICOS MANGUERAS31</v>
      </c>
      <c r="AO1264" s="43"/>
      <c r="AP1264" s="39">
        <f>LISTAS[[#This Row],[COSTO]]+(LISTAS[[#This Row],[COSTO]]*AO1264)</f>
        <v>181.1825</v>
      </c>
      <c r="AQ1264" s="44">
        <f>IF(AO1264="",0,AP1264/LISTAS[[#This Row],[VENTA NETA]]-1)</f>
        <v>0</v>
      </c>
      <c r="AS1264" s="39">
        <v>181.1825</v>
      </c>
      <c r="AT1264" s="48">
        <f>+LISTAS[[#This Row],[COSTO]]/AS1264-1</f>
        <v>0</v>
      </c>
      <c r="BA1264" t="s">
        <v>1917</v>
      </c>
      <c r="BB1264" s="36"/>
    </row>
    <row r="1265" spans="1:54" x14ac:dyDescent="0.35">
      <c r="A1265" s="7" t="s">
        <v>1948</v>
      </c>
      <c r="B1265" t="s">
        <v>1917</v>
      </c>
      <c r="C1265">
        <v>32</v>
      </c>
      <c r="D1265" t="s">
        <v>1949</v>
      </c>
      <c r="E1265" s="2">
        <v>1646.5</v>
      </c>
      <c r="F1265" s="7" t="str">
        <f>+_xlfn.XLOOKUP(LISTAS[[#This Row],[ID]],_01_CODIGOS_Y_COSTOS_xlsm[Producto y N°],_01_CODIGOS_Y_COSTOS_xlsm[FABRICA],"",0,1)</f>
        <v>JorgeManguera</v>
      </c>
      <c r="G1265" s="26">
        <f>LISTAS[[#This Row],[Precio]]*(1-0.46)</f>
        <v>889.11</v>
      </c>
      <c r="H1265" s="1">
        <f>+_xlfn.XLOOKUP(LISTAS[[#This Row],[ID]],_01_CODIGOS_Y_COSTOS_xlsm[Producto y N°],_01_CODIGOS_Y_COSTOS_xlsm[COSTO],0,0,1)</f>
        <v>181.1825</v>
      </c>
      <c r="I1265" s="27">
        <f>+IFERROR(LISTAS[[#This Row],[VENTA NETA]]/LISTAS[[#This Row],[COSTO]]-1,0)</f>
        <v>3.9072620148193122</v>
      </c>
      <c r="J1265" s="50" t="str">
        <f>IFERROR(VLOOKUP(LISTAS[[#This Row],[ID]],_01_CODIGOS_Y_COSTOS_xlsm[[Producto y N°]:[CODIGO]],2,0),"")</f>
        <v>3005</v>
      </c>
      <c r="O1265" t="s">
        <v>1948</v>
      </c>
      <c r="AB1265" s="12" t="str">
        <f>+LISTAS[[#This Row],[Codigo]]&amp;LISTAS[[#This Row],[Fabrica]]</f>
        <v>3005JorgeManguera</v>
      </c>
      <c r="AC1265" s="13" t="str">
        <f>+LISTAS[[#This Row],[Codigo]]</f>
        <v>3005</v>
      </c>
      <c r="AD1265" s="13" t="str">
        <f>+LISTAS[[#This Row],[ID]]</f>
        <v>CONECTORES PLASTICOS MANGUERAS32</v>
      </c>
      <c r="AH1265" s="36"/>
      <c r="AI1265" s="37">
        <f>+LISTAS[[#This Row],[Precio]]+(LISTAS[[#This Row],[Precio]]*AH1265)</f>
        <v>1646.5</v>
      </c>
      <c r="AJ1265" s="38">
        <f t="shared" si="19"/>
        <v>823.25</v>
      </c>
      <c r="AL1265" s="35">
        <f>+AJ1265/LISTAS[[#This Row],[COSTO]]-1</f>
        <v>3.5437611248326961</v>
      </c>
      <c r="AM1265" t="str">
        <f>+LISTAS[[#This Row],[ID]]</f>
        <v>CONECTORES PLASTICOS MANGUERAS32</v>
      </c>
      <c r="AO1265" s="43"/>
      <c r="AP1265" s="39">
        <f>LISTAS[[#This Row],[COSTO]]+(LISTAS[[#This Row],[COSTO]]*AO1265)</f>
        <v>181.1825</v>
      </c>
      <c r="AQ1265" s="44">
        <f>IF(AO1265="",0,AP1265/LISTAS[[#This Row],[VENTA NETA]]-1)</f>
        <v>0</v>
      </c>
      <c r="AS1265" s="39">
        <v>181.1825</v>
      </c>
      <c r="AT1265" s="48">
        <f>+LISTAS[[#This Row],[COSTO]]/AS1265-1</f>
        <v>0</v>
      </c>
      <c r="BA1265" t="s">
        <v>1917</v>
      </c>
      <c r="BB1265" s="36"/>
    </row>
    <row r="1266" spans="1:54" x14ac:dyDescent="0.35">
      <c r="A1266" s="7" t="s">
        <v>1950</v>
      </c>
      <c r="B1266" t="s">
        <v>1917</v>
      </c>
      <c r="C1266">
        <v>37</v>
      </c>
      <c r="D1266" t="s">
        <v>1951</v>
      </c>
      <c r="E1266" s="2">
        <v>1988.5</v>
      </c>
      <c r="F1266" s="7" t="str">
        <f>+_xlfn.XLOOKUP(LISTAS[[#This Row],[ID]],_01_CODIGOS_Y_COSTOS_xlsm[Producto y N°],_01_CODIGOS_Y_COSTOS_xlsm[FABRICA],"",0,1)</f>
        <v>JorgeManguera</v>
      </c>
      <c r="G1266" s="26">
        <f>LISTAS[[#This Row],[Precio]]*(1-0.46)</f>
        <v>1073.79</v>
      </c>
      <c r="H1266" s="1">
        <f>+_xlfn.XLOOKUP(LISTAS[[#This Row],[ID]],_01_CODIGOS_Y_COSTOS_xlsm[Producto y N°],_01_CODIGOS_Y_COSTOS_xlsm[COSTO],0,0,1)</f>
        <v>0</v>
      </c>
      <c r="I1266" s="27">
        <f>+IFERROR(LISTAS[[#This Row],[VENTA NETA]]/LISTAS[[#This Row],[COSTO]]-1,0)</f>
        <v>0</v>
      </c>
      <c r="J1266" s="50" t="str">
        <f>IFERROR(VLOOKUP(LISTAS[[#This Row],[ID]],_01_CODIGOS_Y_COSTOS_xlsm[[Producto y N°]:[CODIGO]],2,0),"")</f>
        <v>3042</v>
      </c>
      <c r="O1266" t="s">
        <v>1950</v>
      </c>
      <c r="AB1266" s="12" t="str">
        <f>+LISTAS[[#This Row],[Codigo]]&amp;LISTAS[[#This Row],[Fabrica]]</f>
        <v>3042JorgeManguera</v>
      </c>
      <c r="AC1266" s="13" t="str">
        <f>+LISTAS[[#This Row],[Codigo]]</f>
        <v>3042</v>
      </c>
      <c r="AD1266" s="13" t="str">
        <f>+LISTAS[[#This Row],[ID]]</f>
        <v>CONECTORES PLASTICOS MANGUERAS37</v>
      </c>
      <c r="AH1266" s="36"/>
      <c r="AI1266" s="37">
        <f>+LISTAS[[#This Row],[Precio]]+(LISTAS[[#This Row],[Precio]]*AH1266)</f>
        <v>1988.5</v>
      </c>
      <c r="AJ1266" s="38">
        <f t="shared" si="19"/>
        <v>994.25</v>
      </c>
      <c r="AL1266" s="35" t="e">
        <f>+AJ1266/LISTAS[[#This Row],[COSTO]]-1</f>
        <v>#DIV/0!</v>
      </c>
      <c r="AM1266" t="str">
        <f>+LISTAS[[#This Row],[ID]]</f>
        <v>CONECTORES PLASTICOS MANGUERAS37</v>
      </c>
      <c r="AO1266" s="43"/>
      <c r="AP1266" s="39">
        <f>LISTAS[[#This Row],[COSTO]]+(LISTAS[[#This Row],[COSTO]]*AO1266)</f>
        <v>0</v>
      </c>
      <c r="AQ1266" s="44">
        <f>IF(AO1266="",0,AP1266/LISTAS[[#This Row],[VENTA NETA]]-1)</f>
        <v>0</v>
      </c>
      <c r="AS1266" s="39">
        <v>0</v>
      </c>
      <c r="AT1266" s="48" t="e">
        <f>+LISTAS[[#This Row],[COSTO]]/AS1266-1</f>
        <v>#DIV/0!</v>
      </c>
      <c r="BA1266" t="s">
        <v>1917</v>
      </c>
      <c r="BB1266" s="36"/>
    </row>
    <row r="1267" spans="1:54" x14ac:dyDescent="0.35">
      <c r="A1267" s="7" t="s">
        <v>1952</v>
      </c>
      <c r="B1267" t="s">
        <v>1917</v>
      </c>
      <c r="C1267">
        <v>40</v>
      </c>
      <c r="D1267" t="s">
        <v>1953</v>
      </c>
      <c r="E1267" s="2">
        <v>1646.5</v>
      </c>
      <c r="F1267" s="7" t="str">
        <f>+_xlfn.XLOOKUP(LISTAS[[#This Row],[ID]],_01_CODIGOS_Y_COSTOS_xlsm[Producto y N°],_01_CODIGOS_Y_COSTOS_xlsm[FABRICA],"",0,1)</f>
        <v>JorgeManguera</v>
      </c>
      <c r="G1267" s="26">
        <f>LISTAS[[#This Row],[Precio]]*(1-0.46)</f>
        <v>889.11</v>
      </c>
      <c r="H1267" s="1">
        <f>+_xlfn.XLOOKUP(LISTAS[[#This Row],[ID]],_01_CODIGOS_Y_COSTOS_xlsm[Producto y N°],_01_CODIGOS_Y_COSTOS_xlsm[COSTO],0,0,1)</f>
        <v>181.1825</v>
      </c>
      <c r="I1267" s="27">
        <f>+IFERROR(LISTAS[[#This Row],[VENTA NETA]]/LISTAS[[#This Row],[COSTO]]-1,0)</f>
        <v>3.9072620148193122</v>
      </c>
      <c r="J1267" s="50" t="str">
        <f>IFERROR(VLOOKUP(LISTAS[[#This Row],[ID]],_01_CODIGOS_Y_COSTOS_xlsm[[Producto y N°]:[CODIGO]],2,0),"")</f>
        <v>3011</v>
      </c>
      <c r="O1267" t="s">
        <v>1952</v>
      </c>
      <c r="AB1267" s="12" t="str">
        <f>+LISTAS[[#This Row],[Codigo]]&amp;LISTAS[[#This Row],[Fabrica]]</f>
        <v>3011JorgeManguera</v>
      </c>
      <c r="AC1267" s="13" t="str">
        <f>+LISTAS[[#This Row],[Codigo]]</f>
        <v>3011</v>
      </c>
      <c r="AD1267" s="13" t="str">
        <f>+LISTAS[[#This Row],[ID]]</f>
        <v>CONECTORES PLASTICOS MANGUERAS40</v>
      </c>
      <c r="AH1267" s="36"/>
      <c r="AI1267" s="37">
        <f>+LISTAS[[#This Row],[Precio]]+(LISTAS[[#This Row],[Precio]]*AH1267)</f>
        <v>1646.5</v>
      </c>
      <c r="AJ1267" s="38">
        <f t="shared" si="19"/>
        <v>823.25</v>
      </c>
      <c r="AL1267" s="35">
        <f>+AJ1267/LISTAS[[#This Row],[COSTO]]-1</f>
        <v>3.5437611248326961</v>
      </c>
      <c r="AM1267" t="str">
        <f>+LISTAS[[#This Row],[ID]]</f>
        <v>CONECTORES PLASTICOS MANGUERAS40</v>
      </c>
      <c r="AO1267" s="43"/>
      <c r="AP1267" s="39">
        <f>LISTAS[[#This Row],[COSTO]]+(LISTAS[[#This Row],[COSTO]]*AO1267)</f>
        <v>181.1825</v>
      </c>
      <c r="AQ1267" s="44">
        <f>IF(AO1267="",0,AP1267/LISTAS[[#This Row],[VENTA NETA]]-1)</f>
        <v>0</v>
      </c>
      <c r="AS1267" s="39">
        <v>181.1825</v>
      </c>
      <c r="AT1267" s="48">
        <f>+LISTAS[[#This Row],[COSTO]]/AS1267-1</f>
        <v>0</v>
      </c>
      <c r="BA1267" t="s">
        <v>1917</v>
      </c>
      <c r="BB1267" s="36"/>
    </row>
    <row r="1268" spans="1:54" x14ac:dyDescent="0.35">
      <c r="A1268" s="7" t="s">
        <v>1954</v>
      </c>
      <c r="B1268" t="s">
        <v>1917</v>
      </c>
      <c r="C1268">
        <v>41</v>
      </c>
      <c r="D1268" t="s">
        <v>1955</v>
      </c>
      <c r="E1268" s="2">
        <v>1646.5</v>
      </c>
      <c r="F1268" s="7" t="str">
        <f>+_xlfn.XLOOKUP(LISTAS[[#This Row],[ID]],_01_CODIGOS_Y_COSTOS_xlsm[Producto y N°],_01_CODIGOS_Y_COSTOS_xlsm[FABRICA],"",0,1)</f>
        <v>JorgeManguera</v>
      </c>
      <c r="G1268" s="26">
        <f>LISTAS[[#This Row],[Precio]]*(1-0.46)</f>
        <v>889.11</v>
      </c>
      <c r="H1268" s="1">
        <f>+_xlfn.XLOOKUP(LISTAS[[#This Row],[ID]],_01_CODIGOS_Y_COSTOS_xlsm[Producto y N°],_01_CODIGOS_Y_COSTOS_xlsm[COSTO],0,0,1)</f>
        <v>181.1825</v>
      </c>
      <c r="I1268" s="27">
        <f>+IFERROR(LISTAS[[#This Row],[VENTA NETA]]/LISTAS[[#This Row],[COSTO]]-1,0)</f>
        <v>3.9072620148193122</v>
      </c>
      <c r="J1268" s="50" t="str">
        <f>IFERROR(VLOOKUP(LISTAS[[#This Row],[ID]],_01_CODIGOS_Y_COSTOS_xlsm[[Producto y N°]:[CODIGO]],2,0),"")</f>
        <v>3012</v>
      </c>
      <c r="O1268" t="s">
        <v>1954</v>
      </c>
      <c r="AB1268" s="12" t="str">
        <f>+LISTAS[[#This Row],[Codigo]]&amp;LISTAS[[#This Row],[Fabrica]]</f>
        <v>3012JorgeManguera</v>
      </c>
      <c r="AC1268" s="13" t="str">
        <f>+LISTAS[[#This Row],[Codigo]]</f>
        <v>3012</v>
      </c>
      <c r="AD1268" s="13" t="str">
        <f>+LISTAS[[#This Row],[ID]]</f>
        <v>CONECTORES PLASTICOS MANGUERAS41</v>
      </c>
      <c r="AH1268" s="36"/>
      <c r="AI1268" s="37">
        <f>+LISTAS[[#This Row],[Precio]]+(LISTAS[[#This Row],[Precio]]*AH1268)</f>
        <v>1646.5</v>
      </c>
      <c r="AJ1268" s="38">
        <f t="shared" si="19"/>
        <v>823.25</v>
      </c>
      <c r="AL1268" s="35">
        <f>+AJ1268/LISTAS[[#This Row],[COSTO]]-1</f>
        <v>3.5437611248326961</v>
      </c>
      <c r="AM1268" t="str">
        <f>+LISTAS[[#This Row],[ID]]</f>
        <v>CONECTORES PLASTICOS MANGUERAS41</v>
      </c>
      <c r="AO1268" s="43"/>
      <c r="AP1268" s="39">
        <f>LISTAS[[#This Row],[COSTO]]+(LISTAS[[#This Row],[COSTO]]*AO1268)</f>
        <v>181.1825</v>
      </c>
      <c r="AQ1268" s="44">
        <f>IF(AO1268="",0,AP1268/LISTAS[[#This Row],[VENTA NETA]]-1)</f>
        <v>0</v>
      </c>
      <c r="AS1268" s="39">
        <v>181.1825</v>
      </c>
      <c r="AT1268" s="48">
        <f>+LISTAS[[#This Row],[COSTO]]/AS1268-1</f>
        <v>0</v>
      </c>
      <c r="BA1268" t="s">
        <v>1917</v>
      </c>
      <c r="BB1268" s="36"/>
    </row>
    <row r="1269" spans="1:54" x14ac:dyDescent="0.35">
      <c r="A1269" s="7" t="s">
        <v>1956</v>
      </c>
      <c r="B1269" t="s">
        <v>1917</v>
      </c>
      <c r="C1269">
        <v>43</v>
      </c>
      <c r="D1269" t="s">
        <v>1957</v>
      </c>
      <c r="E1269" s="2">
        <v>1789.65</v>
      </c>
      <c r="F1269" s="7" t="str">
        <f>+_xlfn.XLOOKUP(LISTAS[[#This Row],[ID]],_01_CODIGOS_Y_COSTOS_xlsm[Producto y N°],_01_CODIGOS_Y_COSTOS_xlsm[FABRICA],"",0,1)</f>
        <v>JorgeManguera</v>
      </c>
      <c r="G1269" s="26">
        <f>LISTAS[[#This Row],[Precio]]*(1-0.46)</f>
        <v>966.41100000000006</v>
      </c>
      <c r="H1269" s="1">
        <f>+_xlfn.XLOOKUP(LISTAS[[#This Row],[ID]],_01_CODIGOS_Y_COSTOS_xlsm[Producto y N°],_01_CODIGOS_Y_COSTOS_xlsm[COSTO],0,0,1)</f>
        <v>181.1825</v>
      </c>
      <c r="I1269" s="27">
        <f>+IFERROR(LISTAS[[#This Row],[VENTA NETA]]/LISTAS[[#This Row],[COSTO]]-1,0)</f>
        <v>4.3339091799704716</v>
      </c>
      <c r="J1269" s="50" t="str">
        <f>IFERROR(VLOOKUP(LISTAS[[#This Row],[ID]],_01_CODIGOS_Y_COSTOS_xlsm[[Producto y N°]:[CODIGO]],2,0),"")</f>
        <v>3017</v>
      </c>
      <c r="O1269" t="s">
        <v>1956</v>
      </c>
      <c r="AB1269" s="12" t="str">
        <f>+LISTAS[[#This Row],[Codigo]]&amp;LISTAS[[#This Row],[Fabrica]]</f>
        <v>3017JorgeManguera</v>
      </c>
      <c r="AC1269" s="13" t="str">
        <f>+LISTAS[[#This Row],[Codigo]]</f>
        <v>3017</v>
      </c>
      <c r="AD1269" s="13" t="str">
        <f>+LISTAS[[#This Row],[ID]]</f>
        <v>CONECTORES PLASTICOS MANGUERAS43</v>
      </c>
      <c r="AH1269" s="36"/>
      <c r="AI1269" s="37">
        <f>+LISTAS[[#This Row],[Precio]]+(LISTAS[[#This Row],[Precio]]*AH1269)</f>
        <v>1789.65</v>
      </c>
      <c r="AJ1269" s="38">
        <f t="shared" si="19"/>
        <v>894.82500000000005</v>
      </c>
      <c r="AL1269" s="35">
        <f>+AJ1269/LISTAS[[#This Row],[COSTO]]-1</f>
        <v>3.9388047962689559</v>
      </c>
      <c r="AM1269" t="str">
        <f>+LISTAS[[#This Row],[ID]]</f>
        <v>CONECTORES PLASTICOS MANGUERAS43</v>
      </c>
      <c r="AO1269" s="43"/>
      <c r="AP1269" s="39">
        <f>LISTAS[[#This Row],[COSTO]]+(LISTAS[[#This Row],[COSTO]]*AO1269)</f>
        <v>181.1825</v>
      </c>
      <c r="AQ1269" s="44">
        <f>IF(AO1269="",0,AP1269/LISTAS[[#This Row],[VENTA NETA]]-1)</f>
        <v>0</v>
      </c>
      <c r="AS1269" s="39">
        <v>181.1825</v>
      </c>
      <c r="AT1269" s="48">
        <f>+LISTAS[[#This Row],[COSTO]]/AS1269-1</f>
        <v>0</v>
      </c>
      <c r="BA1269" t="s">
        <v>1917</v>
      </c>
      <c r="BB1269" s="36"/>
    </row>
    <row r="1270" spans="1:54" x14ac:dyDescent="0.35">
      <c r="A1270" s="7" t="s">
        <v>1958</v>
      </c>
      <c r="B1270" t="s">
        <v>1917</v>
      </c>
      <c r="C1270">
        <v>47</v>
      </c>
      <c r="D1270" t="s">
        <v>1959</v>
      </c>
      <c r="E1270" s="2">
        <v>1988.5</v>
      </c>
      <c r="F1270" s="7" t="str">
        <f>+_xlfn.XLOOKUP(LISTAS[[#This Row],[ID]],_01_CODIGOS_Y_COSTOS_xlsm[Producto y N°],_01_CODIGOS_Y_COSTOS_xlsm[FABRICA],"",0,1)</f>
        <v>JorgeManguera</v>
      </c>
      <c r="G1270" s="26">
        <f>LISTAS[[#This Row],[Precio]]*(1-0.46)</f>
        <v>1073.79</v>
      </c>
      <c r="H1270" s="1">
        <f>+_xlfn.XLOOKUP(LISTAS[[#This Row],[ID]],_01_CODIGOS_Y_COSTOS_xlsm[Producto y N°],_01_CODIGOS_Y_COSTOS_xlsm[COSTO],0,0,1)</f>
        <v>0</v>
      </c>
      <c r="I1270" s="27">
        <f>+IFERROR(LISTAS[[#This Row],[VENTA NETA]]/LISTAS[[#This Row],[COSTO]]-1,0)</f>
        <v>0</v>
      </c>
      <c r="J1270" s="50" t="str">
        <f>IFERROR(VLOOKUP(LISTAS[[#This Row],[ID]],_01_CODIGOS_Y_COSTOS_xlsm[[Producto y N°]:[CODIGO]],2,0),"")</f>
        <v>3051</v>
      </c>
      <c r="O1270" t="s">
        <v>1958</v>
      </c>
      <c r="AB1270" s="12" t="str">
        <f>+LISTAS[[#This Row],[Codigo]]&amp;LISTAS[[#This Row],[Fabrica]]</f>
        <v>3051JorgeManguera</v>
      </c>
      <c r="AC1270" s="13" t="str">
        <f>+LISTAS[[#This Row],[Codigo]]</f>
        <v>3051</v>
      </c>
      <c r="AD1270" s="13" t="str">
        <f>+LISTAS[[#This Row],[ID]]</f>
        <v>CONECTORES PLASTICOS MANGUERAS47</v>
      </c>
      <c r="AH1270" s="36"/>
      <c r="AI1270" s="37">
        <f>+LISTAS[[#This Row],[Precio]]+(LISTAS[[#This Row],[Precio]]*AH1270)</f>
        <v>1988.5</v>
      </c>
      <c r="AJ1270" s="38">
        <f t="shared" si="19"/>
        <v>994.25</v>
      </c>
      <c r="AL1270" s="35" t="e">
        <f>+AJ1270/LISTAS[[#This Row],[COSTO]]-1</f>
        <v>#DIV/0!</v>
      </c>
      <c r="AM1270" t="str">
        <f>+LISTAS[[#This Row],[ID]]</f>
        <v>CONECTORES PLASTICOS MANGUERAS47</v>
      </c>
      <c r="AO1270" s="43"/>
      <c r="AP1270" s="39">
        <f>LISTAS[[#This Row],[COSTO]]+(LISTAS[[#This Row],[COSTO]]*AO1270)</f>
        <v>0</v>
      </c>
      <c r="AQ1270" s="44">
        <f>IF(AO1270="",0,AP1270/LISTAS[[#This Row],[VENTA NETA]]-1)</f>
        <v>0</v>
      </c>
      <c r="AS1270" s="39">
        <v>0</v>
      </c>
      <c r="AT1270" s="48" t="e">
        <f>+LISTAS[[#This Row],[COSTO]]/AS1270-1</f>
        <v>#DIV/0!</v>
      </c>
      <c r="BA1270" t="s">
        <v>1917</v>
      </c>
      <c r="BB1270" s="36"/>
    </row>
    <row r="1271" spans="1:54" x14ac:dyDescent="0.35">
      <c r="A1271" s="7" t="s">
        <v>1960</v>
      </c>
      <c r="B1271" t="s">
        <v>1917</v>
      </c>
      <c r="C1271">
        <v>49</v>
      </c>
      <c r="D1271" t="s">
        <v>1961</v>
      </c>
      <c r="E1271" s="2">
        <v>3877.64</v>
      </c>
      <c r="F1271" s="7" t="str">
        <f>+_xlfn.XLOOKUP(LISTAS[[#This Row],[ID]],_01_CODIGOS_Y_COSTOS_xlsm[Producto y N°],_01_CODIGOS_Y_COSTOS_xlsm[FABRICA],"",0,1)</f>
        <v>JorgeManguera</v>
      </c>
      <c r="G1271" s="26">
        <f>LISTAS[[#This Row],[Precio]]*(1-0.46)</f>
        <v>2093.9256</v>
      </c>
      <c r="H1271" s="1">
        <f>+_xlfn.XLOOKUP(LISTAS[[#This Row],[ID]],_01_CODIGOS_Y_COSTOS_xlsm[Producto y N°],_01_CODIGOS_Y_COSTOS_xlsm[COSTO],0,0,1)</f>
        <v>0</v>
      </c>
      <c r="I1271" s="27">
        <f>+IFERROR(LISTAS[[#This Row],[VENTA NETA]]/LISTAS[[#This Row],[COSTO]]-1,0)</f>
        <v>0</v>
      </c>
      <c r="J1271" s="50" t="str">
        <f>IFERROR(VLOOKUP(LISTAS[[#This Row],[ID]],_01_CODIGOS_Y_COSTOS_xlsm[[Producto y N°]:[CODIGO]],2,0),"")</f>
        <v>3056</v>
      </c>
      <c r="O1271" t="s">
        <v>1960</v>
      </c>
      <c r="AB1271" s="12" t="str">
        <f>+LISTAS[[#This Row],[Codigo]]&amp;LISTAS[[#This Row],[Fabrica]]</f>
        <v>3056JorgeManguera</v>
      </c>
      <c r="AC1271" s="13" t="str">
        <f>+LISTAS[[#This Row],[Codigo]]</f>
        <v>3056</v>
      </c>
      <c r="AD1271" s="13" t="str">
        <f>+LISTAS[[#This Row],[ID]]</f>
        <v>CONECTORES PLASTICOS MANGUERAS49</v>
      </c>
      <c r="AH1271" s="36"/>
      <c r="AI1271" s="37">
        <f>+LISTAS[[#This Row],[Precio]]+(LISTAS[[#This Row],[Precio]]*AH1271)</f>
        <v>3877.64</v>
      </c>
      <c r="AJ1271" s="38">
        <f t="shared" si="19"/>
        <v>1938.82</v>
      </c>
      <c r="AL1271" s="35" t="e">
        <f>+AJ1271/LISTAS[[#This Row],[COSTO]]-1</f>
        <v>#DIV/0!</v>
      </c>
      <c r="AM1271" t="str">
        <f>+LISTAS[[#This Row],[ID]]</f>
        <v>CONECTORES PLASTICOS MANGUERAS49</v>
      </c>
      <c r="AO1271" s="43"/>
      <c r="AP1271" s="39">
        <f>LISTAS[[#This Row],[COSTO]]+(LISTAS[[#This Row],[COSTO]]*AO1271)</f>
        <v>0</v>
      </c>
      <c r="AQ1271" s="44">
        <f>IF(AO1271="",0,AP1271/LISTAS[[#This Row],[VENTA NETA]]-1)</f>
        <v>0</v>
      </c>
      <c r="AS1271" s="39">
        <v>0</v>
      </c>
      <c r="AT1271" s="48" t="e">
        <f>+LISTAS[[#This Row],[COSTO]]/AS1271-1</f>
        <v>#DIV/0!</v>
      </c>
      <c r="BA1271" t="s">
        <v>1917</v>
      </c>
      <c r="BB1271" s="36"/>
    </row>
    <row r="1272" spans="1:54" x14ac:dyDescent="0.35">
      <c r="A1272" s="7" t="s">
        <v>1968</v>
      </c>
      <c r="B1272" t="s">
        <v>1917</v>
      </c>
      <c r="C1272">
        <v>53</v>
      </c>
      <c r="D1272" t="s">
        <v>1969</v>
      </c>
      <c r="E1272" s="2">
        <v>2636.12</v>
      </c>
      <c r="F1272" s="7" t="str">
        <f>+_xlfn.XLOOKUP(LISTAS[[#This Row],[ID]],_01_CODIGOS_Y_COSTOS_xlsm[Producto y N°],_01_CODIGOS_Y_COSTOS_xlsm[FABRICA],"",0,1)</f>
        <v>JorgeManguera</v>
      </c>
      <c r="G1272" s="26">
        <f>LISTAS[[#This Row],[Precio]]*(1-0.46)</f>
        <v>1423.5047999999999</v>
      </c>
      <c r="H1272" s="1">
        <f>+_xlfn.XLOOKUP(LISTAS[[#This Row],[ID]],_01_CODIGOS_Y_COSTOS_xlsm[Producto y N°],_01_CODIGOS_Y_COSTOS_xlsm[COSTO],0,0,1)</f>
        <v>0</v>
      </c>
      <c r="I1272" s="27">
        <f>+IFERROR(LISTAS[[#This Row],[VENTA NETA]]/LISTAS[[#This Row],[COSTO]]-1,0)</f>
        <v>0</v>
      </c>
      <c r="J1272" s="50" t="str">
        <f>IFERROR(VLOOKUP(LISTAS[[#This Row],[ID]],_01_CODIGOS_Y_COSTOS_xlsm[[Producto y N°]:[CODIGO]],2,0),"")</f>
        <v>0</v>
      </c>
      <c r="O1272" t="s">
        <v>1968</v>
      </c>
      <c r="AB1272" s="12" t="str">
        <f>+LISTAS[[#This Row],[Codigo]]&amp;LISTAS[[#This Row],[Fabrica]]</f>
        <v>0JorgeManguera</v>
      </c>
      <c r="AC1272" s="13" t="str">
        <f>+LISTAS[[#This Row],[Codigo]]</f>
        <v>0</v>
      </c>
      <c r="AD1272" s="13" t="str">
        <f>+LISTAS[[#This Row],[ID]]</f>
        <v>CONECTORES PLASTICOS MANGUERAS53</v>
      </c>
      <c r="AH1272" s="36"/>
      <c r="AI1272" s="37">
        <f>+LISTAS[[#This Row],[Precio]]+(LISTAS[[#This Row],[Precio]]*AH1272)</f>
        <v>2636.12</v>
      </c>
      <c r="AJ1272" s="38">
        <f t="shared" si="19"/>
        <v>1318.06</v>
      </c>
      <c r="AL1272" s="35" t="e">
        <f>+AJ1272/LISTAS[[#This Row],[COSTO]]-1</f>
        <v>#DIV/0!</v>
      </c>
      <c r="AM1272" t="str">
        <f>+LISTAS[[#This Row],[ID]]</f>
        <v>CONECTORES PLASTICOS MANGUERAS53</v>
      </c>
      <c r="AO1272" s="43"/>
      <c r="AP1272" s="39">
        <f>LISTAS[[#This Row],[COSTO]]+(LISTAS[[#This Row],[COSTO]]*AO1272)</f>
        <v>0</v>
      </c>
      <c r="AQ1272" s="44">
        <f>IF(AO1272="",0,AP1272/LISTAS[[#This Row],[VENTA NETA]]-1)</f>
        <v>0</v>
      </c>
      <c r="AS1272" s="39">
        <v>0</v>
      </c>
      <c r="AT1272" s="48" t="e">
        <f>+LISTAS[[#This Row],[COSTO]]/AS1272-1</f>
        <v>#DIV/0!</v>
      </c>
      <c r="BA1272" t="s">
        <v>1917</v>
      </c>
      <c r="BB1272" s="36"/>
    </row>
    <row r="1273" spans="1:54" x14ac:dyDescent="0.35">
      <c r="A1273" s="7" t="s">
        <v>1970</v>
      </c>
      <c r="B1273" t="s">
        <v>1917</v>
      </c>
      <c r="C1273">
        <v>54</v>
      </c>
      <c r="D1273" t="s">
        <v>1971</v>
      </c>
      <c r="E1273" s="2">
        <v>2636.12</v>
      </c>
      <c r="F1273" s="7" t="str">
        <f>+_xlfn.XLOOKUP(LISTAS[[#This Row],[ID]],_01_CODIGOS_Y_COSTOS_xlsm[Producto y N°],_01_CODIGOS_Y_COSTOS_xlsm[FABRICA],"",0,1)</f>
        <v>JorgeManguera</v>
      </c>
      <c r="G1273" s="26">
        <f>LISTAS[[#This Row],[Precio]]*(1-0.46)</f>
        <v>1423.5047999999999</v>
      </c>
      <c r="H1273" s="1">
        <f>+_xlfn.XLOOKUP(LISTAS[[#This Row],[ID]],_01_CODIGOS_Y_COSTOS_xlsm[Producto y N°],_01_CODIGOS_Y_COSTOS_xlsm[COSTO],0,0,1)</f>
        <v>0</v>
      </c>
      <c r="I1273" s="27">
        <f>+IFERROR(LISTAS[[#This Row],[VENTA NETA]]/LISTAS[[#This Row],[COSTO]]-1,0)</f>
        <v>0</v>
      </c>
      <c r="J1273" s="50" t="str">
        <f>IFERROR(VLOOKUP(LISTAS[[#This Row],[ID]],_01_CODIGOS_Y_COSTOS_xlsm[[Producto y N°]:[CODIGO]],2,0),"")</f>
        <v>0</v>
      </c>
      <c r="O1273" t="s">
        <v>1970</v>
      </c>
      <c r="AB1273" s="12" t="str">
        <f>+LISTAS[[#This Row],[Codigo]]&amp;LISTAS[[#This Row],[Fabrica]]</f>
        <v>0JorgeManguera</v>
      </c>
      <c r="AC1273" s="13" t="str">
        <f>+LISTAS[[#This Row],[Codigo]]</f>
        <v>0</v>
      </c>
      <c r="AD1273" s="13" t="str">
        <f>+LISTAS[[#This Row],[ID]]</f>
        <v>CONECTORES PLASTICOS MANGUERAS54</v>
      </c>
      <c r="AH1273" s="36"/>
      <c r="AI1273" s="37">
        <f>+LISTAS[[#This Row],[Precio]]+(LISTAS[[#This Row],[Precio]]*AH1273)</f>
        <v>2636.12</v>
      </c>
      <c r="AJ1273" s="38">
        <f t="shared" si="19"/>
        <v>1318.06</v>
      </c>
      <c r="AL1273" s="35" t="e">
        <f>+AJ1273/LISTAS[[#This Row],[COSTO]]-1</f>
        <v>#DIV/0!</v>
      </c>
      <c r="AM1273" t="str">
        <f>+LISTAS[[#This Row],[ID]]</f>
        <v>CONECTORES PLASTICOS MANGUERAS54</v>
      </c>
      <c r="AO1273" s="43"/>
      <c r="AP1273" s="39">
        <f>LISTAS[[#This Row],[COSTO]]+(LISTAS[[#This Row],[COSTO]]*AO1273)</f>
        <v>0</v>
      </c>
      <c r="AQ1273" s="44">
        <f>IF(AO1273="",0,AP1273/LISTAS[[#This Row],[VENTA NETA]]-1)</f>
        <v>0</v>
      </c>
      <c r="AS1273" s="39">
        <v>0</v>
      </c>
      <c r="AT1273" s="48" t="e">
        <f>+LISTAS[[#This Row],[COSTO]]/AS1273-1</f>
        <v>#DIV/0!</v>
      </c>
      <c r="BA1273" t="s">
        <v>1917</v>
      </c>
      <c r="BB1273" s="36"/>
    </row>
    <row r="1274" spans="1:54" x14ac:dyDescent="0.35">
      <c r="A1274" s="7" t="s">
        <v>1972</v>
      </c>
      <c r="B1274" t="s">
        <v>1917</v>
      </c>
      <c r="C1274">
        <v>55</v>
      </c>
      <c r="D1274" t="s">
        <v>1973</v>
      </c>
      <c r="E1274" s="2">
        <v>2636.12</v>
      </c>
      <c r="F1274" s="7" t="str">
        <f>+_xlfn.XLOOKUP(LISTAS[[#This Row],[ID]],_01_CODIGOS_Y_COSTOS_xlsm[Producto y N°],_01_CODIGOS_Y_COSTOS_xlsm[FABRICA],"",0,1)</f>
        <v>JorgeManguera</v>
      </c>
      <c r="G1274" s="26">
        <f>LISTAS[[#This Row],[Precio]]*(1-0.46)</f>
        <v>1423.5047999999999</v>
      </c>
      <c r="H1274" s="1">
        <f>+_xlfn.XLOOKUP(LISTAS[[#This Row],[ID]],_01_CODIGOS_Y_COSTOS_xlsm[Producto y N°],_01_CODIGOS_Y_COSTOS_xlsm[COSTO],0,0,1)</f>
        <v>0</v>
      </c>
      <c r="I1274" s="27">
        <f>+IFERROR(LISTAS[[#This Row],[VENTA NETA]]/LISTAS[[#This Row],[COSTO]]-1,0)</f>
        <v>0</v>
      </c>
      <c r="J1274" s="50" t="str">
        <f>IFERROR(VLOOKUP(LISTAS[[#This Row],[ID]],_01_CODIGOS_Y_COSTOS_xlsm[[Producto y N°]:[CODIGO]],2,0),"")</f>
        <v>0</v>
      </c>
      <c r="O1274" t="s">
        <v>1972</v>
      </c>
      <c r="AB1274" s="12" t="str">
        <f>+LISTAS[[#This Row],[Codigo]]&amp;LISTAS[[#This Row],[Fabrica]]</f>
        <v>0JorgeManguera</v>
      </c>
      <c r="AC1274" s="13" t="str">
        <f>+LISTAS[[#This Row],[Codigo]]</f>
        <v>0</v>
      </c>
      <c r="AD1274" s="13" t="str">
        <f>+LISTAS[[#This Row],[ID]]</f>
        <v>CONECTORES PLASTICOS MANGUERAS55</v>
      </c>
      <c r="AH1274" s="36"/>
      <c r="AI1274" s="37">
        <f>+LISTAS[[#This Row],[Precio]]+(LISTAS[[#This Row],[Precio]]*AH1274)</f>
        <v>2636.12</v>
      </c>
      <c r="AJ1274" s="38">
        <f t="shared" si="19"/>
        <v>1318.06</v>
      </c>
      <c r="AL1274" s="35" t="e">
        <f>+AJ1274/LISTAS[[#This Row],[COSTO]]-1</f>
        <v>#DIV/0!</v>
      </c>
      <c r="AM1274" t="str">
        <f>+LISTAS[[#This Row],[ID]]</f>
        <v>CONECTORES PLASTICOS MANGUERAS55</v>
      </c>
      <c r="AO1274" s="43"/>
      <c r="AP1274" s="39">
        <f>LISTAS[[#This Row],[COSTO]]+(LISTAS[[#This Row],[COSTO]]*AO1274)</f>
        <v>0</v>
      </c>
      <c r="AQ1274" s="44">
        <f>IF(AO1274="",0,AP1274/LISTAS[[#This Row],[VENTA NETA]]-1)</f>
        <v>0</v>
      </c>
      <c r="AS1274" s="39">
        <v>0</v>
      </c>
      <c r="AT1274" s="48" t="e">
        <f>+LISTAS[[#This Row],[COSTO]]/AS1274-1</f>
        <v>#DIV/0!</v>
      </c>
      <c r="BA1274" t="s">
        <v>1917</v>
      </c>
      <c r="BB1274" s="36"/>
    </row>
    <row r="1275" spans="1:54" x14ac:dyDescent="0.35">
      <c r="A1275" s="7" t="s">
        <v>1974</v>
      </c>
      <c r="B1275" t="s">
        <v>1917</v>
      </c>
      <c r="C1275">
        <v>56</v>
      </c>
      <c r="D1275" t="s">
        <v>1975</v>
      </c>
      <c r="E1275" s="2">
        <v>2636.12</v>
      </c>
      <c r="F1275" s="7" t="str">
        <f>+_xlfn.XLOOKUP(LISTAS[[#This Row],[ID]],_01_CODIGOS_Y_COSTOS_xlsm[Producto y N°],_01_CODIGOS_Y_COSTOS_xlsm[FABRICA],"",0,1)</f>
        <v>JorgeManguera</v>
      </c>
      <c r="G1275" s="26">
        <f>LISTAS[[#This Row],[Precio]]*(1-0.46)</f>
        <v>1423.5047999999999</v>
      </c>
      <c r="H1275" s="1">
        <f>+_xlfn.XLOOKUP(LISTAS[[#This Row],[ID]],_01_CODIGOS_Y_COSTOS_xlsm[Producto y N°],_01_CODIGOS_Y_COSTOS_xlsm[COSTO],0,0,1)</f>
        <v>0</v>
      </c>
      <c r="I1275" s="27">
        <f>+IFERROR(LISTAS[[#This Row],[VENTA NETA]]/LISTAS[[#This Row],[COSTO]]-1,0)</f>
        <v>0</v>
      </c>
      <c r="J1275" s="50" t="str">
        <f>IFERROR(VLOOKUP(LISTAS[[#This Row],[ID]],_01_CODIGOS_Y_COSTOS_xlsm[[Producto y N°]:[CODIGO]],2,0),"")</f>
        <v>0</v>
      </c>
      <c r="O1275" t="s">
        <v>1974</v>
      </c>
      <c r="AB1275" s="12" t="str">
        <f>+LISTAS[[#This Row],[Codigo]]&amp;LISTAS[[#This Row],[Fabrica]]</f>
        <v>0JorgeManguera</v>
      </c>
      <c r="AC1275" s="13" t="str">
        <f>+LISTAS[[#This Row],[Codigo]]</f>
        <v>0</v>
      </c>
      <c r="AD1275" s="13" t="str">
        <f>+LISTAS[[#This Row],[ID]]</f>
        <v>CONECTORES PLASTICOS MANGUERAS56</v>
      </c>
      <c r="AH1275" s="36"/>
      <c r="AI1275" s="37">
        <f>+LISTAS[[#This Row],[Precio]]+(LISTAS[[#This Row],[Precio]]*AH1275)</f>
        <v>2636.12</v>
      </c>
      <c r="AJ1275" s="38">
        <f t="shared" si="19"/>
        <v>1318.06</v>
      </c>
      <c r="AL1275" s="35" t="e">
        <f>+AJ1275/LISTAS[[#This Row],[COSTO]]-1</f>
        <v>#DIV/0!</v>
      </c>
      <c r="AM1275" t="str">
        <f>+LISTAS[[#This Row],[ID]]</f>
        <v>CONECTORES PLASTICOS MANGUERAS56</v>
      </c>
      <c r="AO1275" s="43"/>
      <c r="AP1275" s="39">
        <f>LISTAS[[#This Row],[COSTO]]+(LISTAS[[#This Row],[COSTO]]*AO1275)</f>
        <v>0</v>
      </c>
      <c r="AQ1275" s="44">
        <f>IF(AO1275="",0,AP1275/LISTAS[[#This Row],[VENTA NETA]]-1)</f>
        <v>0</v>
      </c>
      <c r="AS1275" s="39">
        <v>0</v>
      </c>
      <c r="AT1275" s="48" t="e">
        <f>+LISTAS[[#This Row],[COSTO]]/AS1275-1</f>
        <v>#DIV/0!</v>
      </c>
      <c r="BA1275" t="s">
        <v>1917</v>
      </c>
      <c r="BB1275" s="36"/>
    </row>
    <row r="1276" spans="1:54" x14ac:dyDescent="0.35">
      <c r="A1276" s="7" t="s">
        <v>1976</v>
      </c>
      <c r="B1276" t="s">
        <v>1917</v>
      </c>
      <c r="C1276">
        <v>57</v>
      </c>
      <c r="D1276" t="s">
        <v>1977</v>
      </c>
      <c r="E1276" s="2">
        <v>2636.12</v>
      </c>
      <c r="F1276" s="7" t="str">
        <f>+_xlfn.XLOOKUP(LISTAS[[#This Row],[ID]],_01_CODIGOS_Y_COSTOS_xlsm[Producto y N°],_01_CODIGOS_Y_COSTOS_xlsm[FABRICA],"",0,1)</f>
        <v>CASERGOM</v>
      </c>
      <c r="G1276" s="26">
        <f>LISTAS[[#This Row],[Precio]]*(1-0.46)</f>
        <v>1423.5047999999999</v>
      </c>
      <c r="H1276" s="1">
        <f>+_xlfn.XLOOKUP(LISTAS[[#This Row],[ID]],_01_CODIGOS_Y_COSTOS_xlsm[Producto y N°],_01_CODIGOS_Y_COSTOS_xlsm[COSTO],0,0,1)</f>
        <v>579.91989999999998</v>
      </c>
      <c r="I1276" s="27">
        <f>+IFERROR(LISTAS[[#This Row],[VENTA NETA]]/LISTAS[[#This Row],[COSTO]]-1,0)</f>
        <v>1.4546576173709505</v>
      </c>
      <c r="J1276" s="50" t="str">
        <f>IFERROR(VLOOKUP(LISTAS[[#This Row],[ID]],_01_CODIGOS_Y_COSTOS_xlsm[[Producto y N°]:[CODIGO]],2,0),"")</f>
        <v>1237 epdm</v>
      </c>
      <c r="O1276" t="s">
        <v>1976</v>
      </c>
      <c r="AB1276" s="12" t="str">
        <f>+LISTAS[[#This Row],[Codigo]]&amp;LISTAS[[#This Row],[Fabrica]]</f>
        <v>1237 epdmCASERGOM</v>
      </c>
      <c r="AC1276" s="13" t="str">
        <f>+LISTAS[[#This Row],[Codigo]]</f>
        <v>1237 epdm</v>
      </c>
      <c r="AD1276" s="13" t="str">
        <f>+LISTAS[[#This Row],[ID]]</f>
        <v>CONECTORES PLASTICOS MANGUERAS57</v>
      </c>
      <c r="AH1276" s="36"/>
      <c r="AI1276" s="37">
        <f>+LISTAS[[#This Row],[Precio]]+(LISTAS[[#This Row],[Precio]]*AH1276)</f>
        <v>2636.12</v>
      </c>
      <c r="AJ1276" s="38">
        <f t="shared" si="19"/>
        <v>1318.06</v>
      </c>
      <c r="AL1276" s="35">
        <f>+AJ1276/LISTAS[[#This Row],[COSTO]]-1</f>
        <v>1.2728311271953245</v>
      </c>
      <c r="AM1276" t="str">
        <f>+LISTAS[[#This Row],[ID]]</f>
        <v>CONECTORES PLASTICOS MANGUERAS57</v>
      </c>
      <c r="AO1276" s="43"/>
      <c r="AP1276" s="39">
        <f>LISTAS[[#This Row],[COSTO]]+(LISTAS[[#This Row],[COSTO]]*AO1276)</f>
        <v>579.91989999999998</v>
      </c>
      <c r="AQ1276" s="44">
        <f>IF(AO1276="",0,AP1276/LISTAS[[#This Row],[VENTA NETA]]-1)</f>
        <v>0</v>
      </c>
      <c r="AS1276" s="39">
        <v>524.73379999999997</v>
      </c>
      <c r="AT1276" s="48">
        <f>+LISTAS[[#This Row],[COSTO]]/AS1276-1</f>
        <v>0.10516970700191219</v>
      </c>
      <c r="BA1276" t="s">
        <v>1917</v>
      </c>
      <c r="BB1276" s="36"/>
    </row>
    <row r="1277" spans="1:54" x14ac:dyDescent="0.35">
      <c r="A1277" s="7" t="s">
        <v>1978</v>
      </c>
      <c r="B1277" t="s">
        <v>1917</v>
      </c>
      <c r="C1277">
        <v>58</v>
      </c>
      <c r="D1277" t="s">
        <v>1979</v>
      </c>
      <c r="E1277" s="2">
        <v>2636.12</v>
      </c>
      <c r="F1277" s="7" t="str">
        <f>+_xlfn.XLOOKUP(LISTAS[[#This Row],[ID]],_01_CODIGOS_Y_COSTOS_xlsm[Producto y N°],_01_CODIGOS_Y_COSTOS_xlsm[FABRICA],"",0,1)</f>
        <v>CASERGOM</v>
      </c>
      <c r="G1277" s="26">
        <f>LISTAS[[#This Row],[Precio]]*(1-0.46)</f>
        <v>1423.5047999999999</v>
      </c>
      <c r="H1277" s="1">
        <f>+_xlfn.XLOOKUP(LISTAS[[#This Row],[ID]],_01_CODIGOS_Y_COSTOS_xlsm[Producto y N°],_01_CODIGOS_Y_COSTOS_xlsm[COSTO],0,0,1)</f>
        <v>579.91989999999998</v>
      </c>
      <c r="I1277" s="27">
        <f>+IFERROR(LISTAS[[#This Row],[VENTA NETA]]/LISTAS[[#This Row],[COSTO]]-1,0)</f>
        <v>1.4546576173709505</v>
      </c>
      <c r="J1277" s="50" t="str">
        <f>IFERROR(VLOOKUP(LISTAS[[#This Row],[ID]],_01_CODIGOS_Y_COSTOS_xlsm[[Producto y N°]:[CODIGO]],2,0),"")</f>
        <v>1238 epdm</v>
      </c>
      <c r="O1277" t="s">
        <v>1978</v>
      </c>
      <c r="AB1277" s="12" t="str">
        <f>+LISTAS[[#This Row],[Codigo]]&amp;LISTAS[[#This Row],[Fabrica]]</f>
        <v>1238 epdmCASERGOM</v>
      </c>
      <c r="AC1277" s="13" t="str">
        <f>+LISTAS[[#This Row],[Codigo]]</f>
        <v>1238 epdm</v>
      </c>
      <c r="AD1277" s="13" t="str">
        <f>+LISTAS[[#This Row],[ID]]</f>
        <v>CONECTORES PLASTICOS MANGUERAS58</v>
      </c>
      <c r="AH1277" s="36"/>
      <c r="AI1277" s="37">
        <f>+LISTAS[[#This Row],[Precio]]+(LISTAS[[#This Row],[Precio]]*AH1277)</f>
        <v>2636.12</v>
      </c>
      <c r="AJ1277" s="38">
        <f t="shared" si="19"/>
        <v>1318.06</v>
      </c>
      <c r="AL1277" s="35">
        <f>+AJ1277/LISTAS[[#This Row],[COSTO]]-1</f>
        <v>1.2728311271953245</v>
      </c>
      <c r="AM1277" t="str">
        <f>+LISTAS[[#This Row],[ID]]</f>
        <v>CONECTORES PLASTICOS MANGUERAS58</v>
      </c>
      <c r="AO1277" s="43"/>
      <c r="AP1277" s="39">
        <f>LISTAS[[#This Row],[COSTO]]+(LISTAS[[#This Row],[COSTO]]*AO1277)</f>
        <v>579.91989999999998</v>
      </c>
      <c r="AQ1277" s="44">
        <f>IF(AO1277="",0,AP1277/LISTAS[[#This Row],[VENTA NETA]]-1)</f>
        <v>0</v>
      </c>
      <c r="AS1277" s="39">
        <v>524.73379999999997</v>
      </c>
      <c r="AT1277" s="48">
        <f>+LISTAS[[#This Row],[COSTO]]/AS1277-1</f>
        <v>0.10516970700191219</v>
      </c>
      <c r="BA1277" t="s">
        <v>1917</v>
      </c>
      <c r="BB1277" s="36"/>
    </row>
    <row r="1278" spans="1:54" x14ac:dyDescent="0.35">
      <c r="A1278" s="7" t="s">
        <v>1980</v>
      </c>
      <c r="B1278" t="s">
        <v>1917</v>
      </c>
      <c r="C1278">
        <v>59</v>
      </c>
      <c r="D1278" t="s">
        <v>1981</v>
      </c>
      <c r="E1278" s="2">
        <v>2636.12</v>
      </c>
      <c r="F1278" s="7" t="str">
        <f>+_xlfn.XLOOKUP(LISTAS[[#This Row],[ID]],_01_CODIGOS_Y_COSTOS_xlsm[Producto y N°],_01_CODIGOS_Y_COSTOS_xlsm[FABRICA],"",0,1)</f>
        <v>CASERGOM</v>
      </c>
      <c r="G1278" s="26">
        <f>LISTAS[[#This Row],[Precio]]*(1-0.46)</f>
        <v>1423.5047999999999</v>
      </c>
      <c r="H1278" s="1">
        <f>+_xlfn.XLOOKUP(LISTAS[[#This Row],[ID]],_01_CODIGOS_Y_COSTOS_xlsm[Producto y N°],_01_CODIGOS_Y_COSTOS_xlsm[COSTO],0,0,1)</f>
        <v>497.15190000000001</v>
      </c>
      <c r="I1278" s="27">
        <f>+IFERROR(LISTAS[[#This Row],[VENTA NETA]]/LISTAS[[#This Row],[COSTO]]-1,0)</f>
        <v>1.8633196413410062</v>
      </c>
      <c r="J1278" s="50" t="str">
        <f>IFERROR(VLOOKUP(LISTAS[[#This Row],[ID]],_01_CODIGOS_Y_COSTOS_xlsm[[Producto y N°]:[CODIGO]],2,0),"")</f>
        <v>1490epdm</v>
      </c>
      <c r="O1278" t="s">
        <v>1980</v>
      </c>
      <c r="AB1278" s="12" t="str">
        <f>+LISTAS[[#This Row],[Codigo]]&amp;LISTAS[[#This Row],[Fabrica]]</f>
        <v>1490epdmCASERGOM</v>
      </c>
      <c r="AC1278" s="13" t="str">
        <f>+LISTAS[[#This Row],[Codigo]]</f>
        <v>1490epdm</v>
      </c>
      <c r="AD1278" s="13" t="str">
        <f>+LISTAS[[#This Row],[ID]]</f>
        <v>CONECTORES PLASTICOS MANGUERAS59</v>
      </c>
      <c r="AH1278" s="36"/>
      <c r="AI1278" s="37">
        <f>+LISTAS[[#This Row],[Precio]]+(LISTAS[[#This Row],[Precio]]*AH1278)</f>
        <v>2636.12</v>
      </c>
      <c r="AJ1278" s="38">
        <f t="shared" si="19"/>
        <v>1318.06</v>
      </c>
      <c r="AL1278" s="35">
        <f>+AJ1278/LISTAS[[#This Row],[COSTO]]-1</f>
        <v>1.6512218901305618</v>
      </c>
      <c r="AM1278" t="str">
        <f>+LISTAS[[#This Row],[ID]]</f>
        <v>CONECTORES PLASTICOS MANGUERAS59</v>
      </c>
      <c r="AO1278" s="43"/>
      <c r="AP1278" s="39">
        <f>LISTAS[[#This Row],[COSTO]]+(LISTAS[[#This Row],[COSTO]]*AO1278)</f>
        <v>497.15190000000001</v>
      </c>
      <c r="AQ1278" s="44">
        <f>IF(AO1278="",0,AP1278/LISTAS[[#This Row],[VENTA NETA]]-1)</f>
        <v>0</v>
      </c>
      <c r="AS1278" s="39">
        <v>449.84179999999998</v>
      </c>
      <c r="AT1278" s="48">
        <f>+LISTAS[[#This Row],[COSTO]]/AS1278-1</f>
        <v>0.10517052883924971</v>
      </c>
      <c r="BA1278" t="s">
        <v>1917</v>
      </c>
      <c r="BB1278" s="36"/>
    </row>
    <row r="1279" spans="1:54" x14ac:dyDescent="0.35">
      <c r="A1279" s="7" t="s">
        <v>7402</v>
      </c>
      <c r="B1279" t="s">
        <v>1917</v>
      </c>
      <c r="C1279">
        <v>70</v>
      </c>
      <c r="D1279" t="s">
        <v>7403</v>
      </c>
      <c r="E1279" s="2">
        <v>1380</v>
      </c>
      <c r="F1279" s="7" t="str">
        <f>+_xlfn.XLOOKUP(LISTAS[[#This Row],[ID]],_01_CODIGOS_Y_COSTOS_xlsm[Producto y N°],_01_CODIGOS_Y_COSTOS_xlsm[FABRICA],"",0,1)</f>
        <v>CASERGOM</v>
      </c>
      <c r="G1279" s="26">
        <f>LISTAS[[#This Row],[Precio]]*(1-0.46)</f>
        <v>745.2</v>
      </c>
      <c r="H1279" s="1">
        <f>+_xlfn.XLOOKUP(LISTAS[[#This Row],[ID]],_01_CODIGOS_Y_COSTOS_xlsm[Producto y N°],_01_CODIGOS_Y_COSTOS_xlsm[COSTO],0,0,1)</f>
        <v>0</v>
      </c>
      <c r="I1279" s="27">
        <f>+IFERROR(LISTAS[[#This Row],[VENTA NETA]]/LISTAS[[#This Row],[COSTO]]-1,0)</f>
        <v>0</v>
      </c>
      <c r="J1279" s="50" t="str">
        <f>IFERROR(VLOOKUP(LISTAS[[#This Row],[ID]],_01_CODIGOS_Y_COSTOS_xlsm[[Producto y N°]:[CODIGO]],2,0),"")</f>
        <v>0</v>
      </c>
      <c r="O1279" t="s">
        <v>7402</v>
      </c>
      <c r="AB1279" s="12" t="str">
        <f>+LISTAS[[#This Row],[Codigo]]&amp;LISTAS[[#This Row],[Fabrica]]</f>
        <v>0CASERGOM</v>
      </c>
      <c r="AC1279" s="13" t="str">
        <f>+LISTAS[[#This Row],[Codigo]]</f>
        <v>0</v>
      </c>
      <c r="AD1279" s="13" t="str">
        <f>+LISTAS[[#This Row],[ID]]</f>
        <v>CONECTORES PLASTICOS MANGUERAS70</v>
      </c>
      <c r="AH1279" s="36"/>
      <c r="AI1279" s="37">
        <f>+LISTAS[[#This Row],[Precio]]+(LISTAS[[#This Row],[Precio]]*AH1279)</f>
        <v>1380</v>
      </c>
      <c r="AJ1279" s="38">
        <f t="shared" si="19"/>
        <v>690</v>
      </c>
      <c r="AL1279" s="35" t="e">
        <f>+AJ1279/LISTAS[[#This Row],[COSTO]]-1</f>
        <v>#DIV/0!</v>
      </c>
      <c r="AM1279" t="str">
        <f>+LISTAS[[#This Row],[ID]]</f>
        <v>CONECTORES PLASTICOS MANGUERAS70</v>
      </c>
      <c r="AO1279" s="43"/>
      <c r="AP1279" s="39">
        <f>LISTAS[[#This Row],[COSTO]]+(LISTAS[[#This Row],[COSTO]]*AO1279)</f>
        <v>0</v>
      </c>
      <c r="AQ1279" s="44">
        <f>IF(AO1279="",0,AP1279/LISTAS[[#This Row],[VENTA NETA]]-1)</f>
        <v>0</v>
      </c>
      <c r="AS1279" s="39">
        <v>0</v>
      </c>
      <c r="AT1279" s="48" t="e">
        <f>+LISTAS[[#This Row],[COSTO]]/AS1279-1</f>
        <v>#DIV/0!</v>
      </c>
      <c r="BA1279" t="s">
        <v>1917</v>
      </c>
      <c r="BB1279" s="36"/>
    </row>
    <row r="1280" spans="1:54" x14ac:dyDescent="0.35">
      <c r="A1280" s="7" t="s">
        <v>7404</v>
      </c>
      <c r="B1280" t="s">
        <v>1917</v>
      </c>
      <c r="C1280">
        <v>71</v>
      </c>
      <c r="D1280" t="s">
        <v>7405</v>
      </c>
      <c r="E1280" s="2">
        <v>1420</v>
      </c>
      <c r="F1280" s="7" t="str">
        <f>+_xlfn.XLOOKUP(LISTAS[[#This Row],[ID]],_01_CODIGOS_Y_COSTOS_xlsm[Producto y N°],_01_CODIGOS_Y_COSTOS_xlsm[FABRICA],"",0,1)</f>
        <v>CASERGOM</v>
      </c>
      <c r="G1280" s="26">
        <f>LISTAS[[#This Row],[Precio]]*(1-0.46)</f>
        <v>766.80000000000007</v>
      </c>
      <c r="H1280" s="1">
        <f>+_xlfn.XLOOKUP(LISTAS[[#This Row],[ID]],_01_CODIGOS_Y_COSTOS_xlsm[Producto y N°],_01_CODIGOS_Y_COSTOS_xlsm[COSTO],0,0,1)</f>
        <v>0</v>
      </c>
      <c r="I1280" s="27">
        <f>+IFERROR(LISTAS[[#This Row],[VENTA NETA]]/LISTAS[[#This Row],[COSTO]]-1,0)</f>
        <v>0</v>
      </c>
      <c r="J1280" s="50" t="str">
        <f>IFERROR(VLOOKUP(LISTAS[[#This Row],[ID]],_01_CODIGOS_Y_COSTOS_xlsm[[Producto y N°]:[CODIGO]],2,0),"")</f>
        <v>0</v>
      </c>
      <c r="O1280" t="s">
        <v>7404</v>
      </c>
      <c r="AB1280" s="12" t="str">
        <f>+LISTAS[[#This Row],[Codigo]]&amp;LISTAS[[#This Row],[Fabrica]]</f>
        <v>0CASERGOM</v>
      </c>
      <c r="AC1280" s="13" t="str">
        <f>+LISTAS[[#This Row],[Codigo]]</f>
        <v>0</v>
      </c>
      <c r="AD1280" s="13" t="str">
        <f>+LISTAS[[#This Row],[ID]]</f>
        <v>CONECTORES PLASTICOS MANGUERAS71</v>
      </c>
      <c r="AH1280" s="36"/>
      <c r="AI1280" s="37">
        <f>+LISTAS[[#This Row],[Precio]]+(LISTAS[[#This Row],[Precio]]*AH1280)</f>
        <v>1420</v>
      </c>
      <c r="AJ1280" s="38">
        <f t="shared" si="19"/>
        <v>710</v>
      </c>
      <c r="AL1280" s="35" t="e">
        <f>+AJ1280/LISTAS[[#This Row],[COSTO]]-1</f>
        <v>#DIV/0!</v>
      </c>
      <c r="AM1280" t="str">
        <f>+LISTAS[[#This Row],[ID]]</f>
        <v>CONECTORES PLASTICOS MANGUERAS71</v>
      </c>
      <c r="AO1280" s="43"/>
      <c r="AP1280" s="39">
        <f>LISTAS[[#This Row],[COSTO]]+(LISTAS[[#This Row],[COSTO]]*AO1280)</f>
        <v>0</v>
      </c>
      <c r="AQ1280" s="44">
        <f>IF(AO1280="",0,AP1280/LISTAS[[#This Row],[VENTA NETA]]-1)</f>
        <v>0</v>
      </c>
      <c r="AS1280" s="39">
        <v>0</v>
      </c>
      <c r="AT1280" s="48" t="e">
        <f>+LISTAS[[#This Row],[COSTO]]/AS1280-1</f>
        <v>#DIV/0!</v>
      </c>
      <c r="BA1280" t="s">
        <v>1917</v>
      </c>
      <c r="BB1280" s="36"/>
    </row>
    <row r="1281" spans="1:54" x14ac:dyDescent="0.35">
      <c r="A1281" s="7" t="s">
        <v>7406</v>
      </c>
      <c r="B1281" t="s">
        <v>1917</v>
      </c>
      <c r="C1281">
        <v>72</v>
      </c>
      <c r="D1281" t="s">
        <v>7407</v>
      </c>
      <c r="E1281" s="2">
        <v>1580</v>
      </c>
      <c r="F1281" s="7" t="str">
        <f>+_xlfn.XLOOKUP(LISTAS[[#This Row],[ID]],_01_CODIGOS_Y_COSTOS_xlsm[Producto y N°],_01_CODIGOS_Y_COSTOS_xlsm[FABRICA],"",0,1)</f>
        <v>CASERGOM</v>
      </c>
      <c r="G1281" s="26">
        <f>LISTAS[[#This Row],[Precio]]*(1-0.46)</f>
        <v>853.2</v>
      </c>
      <c r="H1281" s="1">
        <f>+_xlfn.XLOOKUP(LISTAS[[#This Row],[ID]],_01_CODIGOS_Y_COSTOS_xlsm[Producto y N°],_01_CODIGOS_Y_COSTOS_xlsm[COSTO],0,0,1)</f>
        <v>0</v>
      </c>
      <c r="I1281" s="27">
        <f>+IFERROR(LISTAS[[#This Row],[VENTA NETA]]/LISTAS[[#This Row],[COSTO]]-1,0)</f>
        <v>0</v>
      </c>
      <c r="J1281" s="50" t="str">
        <f>IFERROR(VLOOKUP(LISTAS[[#This Row],[ID]],_01_CODIGOS_Y_COSTOS_xlsm[[Producto y N°]:[CODIGO]],2,0),"")</f>
        <v>0</v>
      </c>
      <c r="O1281" t="s">
        <v>7406</v>
      </c>
      <c r="AB1281" s="12" t="str">
        <f>+LISTAS[[#This Row],[Codigo]]&amp;LISTAS[[#This Row],[Fabrica]]</f>
        <v>0CASERGOM</v>
      </c>
      <c r="AC1281" s="13" t="str">
        <f>+LISTAS[[#This Row],[Codigo]]</f>
        <v>0</v>
      </c>
      <c r="AD1281" s="13" t="str">
        <f>+LISTAS[[#This Row],[ID]]</f>
        <v>CONECTORES PLASTICOS MANGUERAS72</v>
      </c>
      <c r="AH1281" s="36"/>
      <c r="AI1281" s="37">
        <f>+LISTAS[[#This Row],[Precio]]+(LISTAS[[#This Row],[Precio]]*AH1281)</f>
        <v>1580</v>
      </c>
      <c r="AJ1281" s="38">
        <f t="shared" si="19"/>
        <v>790</v>
      </c>
      <c r="AL1281" s="35" t="e">
        <f>+AJ1281/LISTAS[[#This Row],[COSTO]]-1</f>
        <v>#DIV/0!</v>
      </c>
      <c r="AM1281" t="str">
        <f>+LISTAS[[#This Row],[ID]]</f>
        <v>CONECTORES PLASTICOS MANGUERAS72</v>
      </c>
      <c r="AO1281" s="43"/>
      <c r="AP1281" s="39">
        <f>LISTAS[[#This Row],[COSTO]]+(LISTAS[[#This Row],[COSTO]]*AO1281)</f>
        <v>0</v>
      </c>
      <c r="AQ1281" s="44">
        <f>IF(AO1281="",0,AP1281/LISTAS[[#This Row],[VENTA NETA]]-1)</f>
        <v>0</v>
      </c>
      <c r="AS1281" s="39">
        <v>0</v>
      </c>
      <c r="AT1281" s="48" t="e">
        <f>+LISTAS[[#This Row],[COSTO]]/AS1281-1</f>
        <v>#DIV/0!</v>
      </c>
      <c r="BA1281" t="s">
        <v>1917</v>
      </c>
      <c r="BB1281" s="36"/>
    </row>
    <row r="1282" spans="1:54" x14ac:dyDescent="0.35">
      <c r="A1282" s="7" t="s">
        <v>7408</v>
      </c>
      <c r="B1282" t="s">
        <v>1917</v>
      </c>
      <c r="C1282">
        <v>78</v>
      </c>
      <c r="D1282" t="s">
        <v>7409</v>
      </c>
      <c r="E1282" s="2">
        <v>1420</v>
      </c>
      <c r="F1282" s="7" t="str">
        <f>+_xlfn.XLOOKUP(LISTAS[[#This Row],[ID]],_01_CODIGOS_Y_COSTOS_xlsm[Producto y N°],_01_CODIGOS_Y_COSTOS_xlsm[FABRICA],"",0,1)</f>
        <v>CASERGOM</v>
      </c>
      <c r="G1282" s="26">
        <f>LISTAS[[#This Row],[Precio]]*(1-0.46)</f>
        <v>766.80000000000007</v>
      </c>
      <c r="H1282" s="1">
        <f>+_xlfn.XLOOKUP(LISTAS[[#This Row],[ID]],_01_CODIGOS_Y_COSTOS_xlsm[Producto y N°],_01_CODIGOS_Y_COSTOS_xlsm[COSTO],0,0,1)</f>
        <v>0</v>
      </c>
      <c r="I1282" s="27">
        <f>+IFERROR(LISTAS[[#This Row],[VENTA NETA]]/LISTAS[[#This Row],[COSTO]]-1,0)</f>
        <v>0</v>
      </c>
      <c r="J1282" s="50" t="str">
        <f>IFERROR(VLOOKUP(LISTAS[[#This Row],[ID]],_01_CODIGOS_Y_COSTOS_xlsm[[Producto y N°]:[CODIGO]],2,0),"")</f>
        <v>0</v>
      </c>
      <c r="O1282" t="s">
        <v>7408</v>
      </c>
      <c r="AB1282" s="12" t="str">
        <f>+LISTAS[[#This Row],[Codigo]]&amp;LISTAS[[#This Row],[Fabrica]]</f>
        <v>0CASERGOM</v>
      </c>
      <c r="AC1282" s="13" t="str">
        <f>+LISTAS[[#This Row],[Codigo]]</f>
        <v>0</v>
      </c>
      <c r="AD1282" s="13" t="str">
        <f>+LISTAS[[#This Row],[ID]]</f>
        <v>CONECTORES PLASTICOS MANGUERAS78</v>
      </c>
      <c r="AH1282" s="36"/>
      <c r="AI1282" s="37">
        <f>+LISTAS[[#This Row],[Precio]]+(LISTAS[[#This Row],[Precio]]*AH1282)</f>
        <v>1420</v>
      </c>
      <c r="AJ1282" s="38">
        <f t="shared" ref="AJ1282:AJ1345" si="20">+((100-50)*0.01)*AI1282</f>
        <v>710</v>
      </c>
      <c r="AL1282" s="35" t="e">
        <f>+AJ1282/LISTAS[[#This Row],[COSTO]]-1</f>
        <v>#DIV/0!</v>
      </c>
      <c r="AM1282" t="str">
        <f>+LISTAS[[#This Row],[ID]]</f>
        <v>CONECTORES PLASTICOS MANGUERAS78</v>
      </c>
      <c r="AO1282" s="43"/>
      <c r="AP1282" s="39">
        <f>LISTAS[[#This Row],[COSTO]]+(LISTAS[[#This Row],[COSTO]]*AO1282)</f>
        <v>0</v>
      </c>
      <c r="AQ1282" s="44">
        <f>IF(AO1282="",0,AP1282/LISTAS[[#This Row],[VENTA NETA]]-1)</f>
        <v>0</v>
      </c>
      <c r="AS1282" s="39">
        <v>0</v>
      </c>
      <c r="AT1282" s="48" t="e">
        <f>+LISTAS[[#This Row],[COSTO]]/AS1282-1</f>
        <v>#DIV/0!</v>
      </c>
      <c r="BA1282" t="s">
        <v>1917</v>
      </c>
      <c r="BB1282" s="36"/>
    </row>
    <row r="1283" spans="1:54" x14ac:dyDescent="0.35">
      <c r="A1283" s="7" t="s">
        <v>7410</v>
      </c>
      <c r="B1283" t="s">
        <v>1917</v>
      </c>
      <c r="C1283">
        <v>79</v>
      </c>
      <c r="D1283" t="s">
        <v>7411</v>
      </c>
      <c r="E1283" s="2">
        <v>1600</v>
      </c>
      <c r="F1283" s="7" t="str">
        <f>+_xlfn.XLOOKUP(LISTAS[[#This Row],[ID]],_01_CODIGOS_Y_COSTOS_xlsm[Producto y N°],_01_CODIGOS_Y_COSTOS_xlsm[FABRICA],"",0,1)</f>
        <v>JorgeManguera</v>
      </c>
      <c r="G1283" s="26">
        <f>LISTAS[[#This Row],[Precio]]*(1-0.46)</f>
        <v>864</v>
      </c>
      <c r="H1283" s="1">
        <f>+_xlfn.XLOOKUP(LISTAS[[#This Row],[ID]],_01_CODIGOS_Y_COSTOS_xlsm[Producto y N°],_01_CODIGOS_Y_COSTOS_xlsm[COSTO],0,0,1)</f>
        <v>0</v>
      </c>
      <c r="I1283" s="27">
        <f>+IFERROR(LISTAS[[#This Row],[VENTA NETA]]/LISTAS[[#This Row],[COSTO]]-1,0)</f>
        <v>0</v>
      </c>
      <c r="J1283" s="50" t="str">
        <f>IFERROR(VLOOKUP(LISTAS[[#This Row],[ID]],_01_CODIGOS_Y_COSTOS_xlsm[[Producto y N°]:[CODIGO]],2,0),"")</f>
        <v>0</v>
      </c>
      <c r="O1283" t="s">
        <v>7410</v>
      </c>
      <c r="AB1283" s="12" t="str">
        <f>+LISTAS[[#This Row],[Codigo]]&amp;LISTAS[[#This Row],[Fabrica]]</f>
        <v>0JorgeManguera</v>
      </c>
      <c r="AC1283" s="13" t="str">
        <f>+LISTAS[[#This Row],[Codigo]]</f>
        <v>0</v>
      </c>
      <c r="AD1283" s="13" t="str">
        <f>+LISTAS[[#This Row],[ID]]</f>
        <v>CONECTORES PLASTICOS MANGUERAS79</v>
      </c>
      <c r="AH1283" s="36"/>
      <c r="AI1283" s="37">
        <f>+LISTAS[[#This Row],[Precio]]+(LISTAS[[#This Row],[Precio]]*AH1283)</f>
        <v>1600</v>
      </c>
      <c r="AJ1283" s="38">
        <f t="shared" si="20"/>
        <v>800</v>
      </c>
      <c r="AL1283" s="35" t="e">
        <f>+AJ1283/LISTAS[[#This Row],[COSTO]]-1</f>
        <v>#DIV/0!</v>
      </c>
      <c r="AM1283" t="str">
        <f>+LISTAS[[#This Row],[ID]]</f>
        <v>CONECTORES PLASTICOS MANGUERAS79</v>
      </c>
      <c r="AO1283" s="43"/>
      <c r="AP1283" s="39">
        <f>LISTAS[[#This Row],[COSTO]]+(LISTAS[[#This Row],[COSTO]]*AO1283)</f>
        <v>0</v>
      </c>
      <c r="AQ1283" s="44">
        <f>IF(AO1283="",0,AP1283/LISTAS[[#This Row],[VENTA NETA]]-1)</f>
        <v>0</v>
      </c>
      <c r="AS1283" s="39">
        <v>0</v>
      </c>
      <c r="AT1283" s="48" t="e">
        <f>+LISTAS[[#This Row],[COSTO]]/AS1283-1</f>
        <v>#DIV/0!</v>
      </c>
      <c r="BA1283" t="s">
        <v>1917</v>
      </c>
      <c r="BB1283" s="36"/>
    </row>
    <row r="1284" spans="1:54" x14ac:dyDescent="0.35">
      <c r="A1284" s="7" t="s">
        <v>7412</v>
      </c>
      <c r="B1284" t="s">
        <v>1917</v>
      </c>
      <c r="C1284">
        <v>80</v>
      </c>
      <c r="D1284" t="s">
        <v>7413</v>
      </c>
      <c r="E1284" s="2">
        <v>1650</v>
      </c>
      <c r="F1284" s="7" t="str">
        <f>+_xlfn.XLOOKUP(LISTAS[[#This Row],[ID]],_01_CODIGOS_Y_COSTOS_xlsm[Producto y N°],_01_CODIGOS_Y_COSTOS_xlsm[FABRICA],"",0,1)</f>
        <v>JorgeManguera</v>
      </c>
      <c r="G1284" s="26">
        <f>LISTAS[[#This Row],[Precio]]*(1-0.46)</f>
        <v>891.00000000000011</v>
      </c>
      <c r="H1284" s="1">
        <f>+_xlfn.XLOOKUP(LISTAS[[#This Row],[ID]],_01_CODIGOS_Y_COSTOS_xlsm[Producto y N°],_01_CODIGOS_Y_COSTOS_xlsm[COSTO],0,0,1)</f>
        <v>0</v>
      </c>
      <c r="I1284" s="27">
        <f>+IFERROR(LISTAS[[#This Row],[VENTA NETA]]/LISTAS[[#This Row],[COSTO]]-1,0)</f>
        <v>0</v>
      </c>
      <c r="J1284" s="50" t="str">
        <f>IFERROR(VLOOKUP(LISTAS[[#This Row],[ID]],_01_CODIGOS_Y_COSTOS_xlsm[[Producto y N°]:[CODIGO]],2,0),"")</f>
        <v>0</v>
      </c>
      <c r="O1284" t="s">
        <v>7412</v>
      </c>
      <c r="AB1284" s="12" t="str">
        <f>+LISTAS[[#This Row],[Codigo]]&amp;LISTAS[[#This Row],[Fabrica]]</f>
        <v>0JorgeManguera</v>
      </c>
      <c r="AC1284" s="13" t="str">
        <f>+LISTAS[[#This Row],[Codigo]]</f>
        <v>0</v>
      </c>
      <c r="AD1284" s="13" t="str">
        <f>+LISTAS[[#This Row],[ID]]</f>
        <v>CONECTORES PLASTICOS MANGUERAS80</v>
      </c>
      <c r="AH1284" s="36"/>
      <c r="AI1284" s="37">
        <f>+LISTAS[[#This Row],[Precio]]+(LISTAS[[#This Row],[Precio]]*AH1284)</f>
        <v>1650</v>
      </c>
      <c r="AJ1284" s="38">
        <f t="shared" si="20"/>
        <v>825</v>
      </c>
      <c r="AL1284" s="35" t="e">
        <f>+AJ1284/LISTAS[[#This Row],[COSTO]]-1</f>
        <v>#DIV/0!</v>
      </c>
      <c r="AM1284" t="str">
        <f>+LISTAS[[#This Row],[ID]]</f>
        <v>CONECTORES PLASTICOS MANGUERAS80</v>
      </c>
      <c r="AO1284" s="43"/>
      <c r="AP1284" s="39">
        <f>LISTAS[[#This Row],[COSTO]]+(LISTAS[[#This Row],[COSTO]]*AO1284)</f>
        <v>0</v>
      </c>
      <c r="AQ1284" s="44">
        <f>IF(AO1284="",0,AP1284/LISTAS[[#This Row],[VENTA NETA]]-1)</f>
        <v>0</v>
      </c>
      <c r="AS1284" s="39">
        <v>0</v>
      </c>
      <c r="AT1284" s="48" t="e">
        <f>+LISTAS[[#This Row],[COSTO]]/AS1284-1</f>
        <v>#DIV/0!</v>
      </c>
      <c r="BA1284" t="s">
        <v>1917</v>
      </c>
      <c r="BB1284" s="36"/>
    </row>
    <row r="1285" spans="1:54" x14ac:dyDescent="0.35">
      <c r="A1285" s="7" t="s">
        <v>7370</v>
      </c>
      <c r="B1285" t="s">
        <v>1917</v>
      </c>
      <c r="C1285">
        <v>90</v>
      </c>
      <c r="D1285" t="s">
        <v>7371</v>
      </c>
      <c r="E1285" s="2">
        <v>563.04</v>
      </c>
      <c r="F1285" s="7" t="str">
        <f>+_xlfn.XLOOKUP(LISTAS[[#This Row],[ID]],_01_CODIGOS_Y_COSTOS_xlsm[Producto y N°],_01_CODIGOS_Y_COSTOS_xlsm[FABRICA],"",0,1)</f>
        <v>JorgeManguera</v>
      </c>
      <c r="G1285" s="26">
        <f>LISTAS[[#This Row],[Precio]]*(1-0.46)</f>
        <v>304.04160000000002</v>
      </c>
      <c r="H1285" s="1">
        <f>+_xlfn.XLOOKUP(LISTAS[[#This Row],[ID]],_01_CODIGOS_Y_COSTOS_xlsm[Producto y N°],_01_CODIGOS_Y_COSTOS_xlsm[COSTO],0,0,1)</f>
        <v>136</v>
      </c>
      <c r="I1285" s="27">
        <f>+IFERROR(LISTAS[[#This Row],[VENTA NETA]]/LISTAS[[#This Row],[COSTO]]-1,0)</f>
        <v>1.2356000000000003</v>
      </c>
      <c r="J1285" s="50" t="str">
        <f>IFERROR(VLOOKUP(LISTAS[[#This Row],[ID]],_01_CODIGOS_Y_COSTOS_xlsm[[Producto y N°]:[CODIGO]],2,0),"")</f>
        <v>3019</v>
      </c>
      <c r="O1285" t="s">
        <v>7370</v>
      </c>
      <c r="AB1285" s="12" t="str">
        <f>+LISTAS[[#This Row],[Codigo]]&amp;LISTAS[[#This Row],[Fabrica]]</f>
        <v>3019JorgeManguera</v>
      </c>
      <c r="AC1285" s="13" t="str">
        <f>+LISTAS[[#This Row],[Codigo]]</f>
        <v>3019</v>
      </c>
      <c r="AD1285" s="13" t="str">
        <f>+LISTAS[[#This Row],[ID]]</f>
        <v>CONECTORES PLASTICOS MANGUERAS90</v>
      </c>
      <c r="AH1285" s="36"/>
      <c r="AI1285" s="37">
        <f>+LISTAS[[#This Row],[Precio]]+(LISTAS[[#This Row],[Precio]]*AH1285)</f>
        <v>563.04</v>
      </c>
      <c r="AJ1285" s="38">
        <f t="shared" si="20"/>
        <v>281.52</v>
      </c>
      <c r="AL1285" s="35">
        <f>+AJ1285/LISTAS[[#This Row],[COSTO]]-1</f>
        <v>1.0699999999999998</v>
      </c>
      <c r="AM1285" t="str">
        <f>+LISTAS[[#This Row],[ID]]</f>
        <v>CONECTORES PLASTICOS MANGUERAS90</v>
      </c>
      <c r="AO1285" s="43"/>
      <c r="AP1285" s="39">
        <f>LISTAS[[#This Row],[COSTO]]+(LISTAS[[#This Row],[COSTO]]*AO1285)</f>
        <v>136</v>
      </c>
      <c r="AQ1285" s="44">
        <f>IF(AO1285="",0,AP1285/LISTAS[[#This Row],[VENTA NETA]]-1)</f>
        <v>0</v>
      </c>
      <c r="AS1285" s="39">
        <v>136</v>
      </c>
      <c r="AT1285" s="48">
        <f>+LISTAS[[#This Row],[COSTO]]/AS1285-1</f>
        <v>0</v>
      </c>
      <c r="BA1285" t="s">
        <v>1917</v>
      </c>
      <c r="BB1285" s="36"/>
    </row>
    <row r="1286" spans="1:54" x14ac:dyDescent="0.35">
      <c r="A1286" s="7" t="s">
        <v>7372</v>
      </c>
      <c r="B1286" t="s">
        <v>1917</v>
      </c>
      <c r="C1286">
        <v>91</v>
      </c>
      <c r="D1286" t="s">
        <v>7373</v>
      </c>
      <c r="E1286" s="2">
        <v>496.8</v>
      </c>
      <c r="F1286" s="7" t="str">
        <f>+_xlfn.XLOOKUP(LISTAS[[#This Row],[ID]],_01_CODIGOS_Y_COSTOS_xlsm[Producto y N°],_01_CODIGOS_Y_COSTOS_xlsm[FABRICA],"",0,1)</f>
        <v>JorgeManguera</v>
      </c>
      <c r="G1286" s="26">
        <f>LISTAS[[#This Row],[Precio]]*(1-0.46)</f>
        <v>268.27200000000005</v>
      </c>
      <c r="H1286" s="1">
        <f>+_xlfn.XLOOKUP(LISTAS[[#This Row],[ID]],_01_CODIGOS_Y_COSTOS_xlsm[Producto y N°],_01_CODIGOS_Y_COSTOS_xlsm[COSTO],0,0,1)</f>
        <v>120</v>
      </c>
      <c r="I1286" s="27">
        <f>+IFERROR(LISTAS[[#This Row],[VENTA NETA]]/LISTAS[[#This Row],[COSTO]]-1,0)</f>
        <v>1.2356000000000003</v>
      </c>
      <c r="J1286" s="50" t="str">
        <f>IFERROR(VLOOKUP(LISTAS[[#This Row],[ID]],_01_CODIGOS_Y_COSTOS_xlsm[[Producto y N°]:[CODIGO]],2,0),"")</f>
        <v>3021</v>
      </c>
      <c r="O1286" t="s">
        <v>7372</v>
      </c>
      <c r="AB1286" s="12" t="str">
        <f>+LISTAS[[#This Row],[Codigo]]&amp;LISTAS[[#This Row],[Fabrica]]</f>
        <v>3021JorgeManguera</v>
      </c>
      <c r="AC1286" s="13" t="str">
        <f>+LISTAS[[#This Row],[Codigo]]</f>
        <v>3021</v>
      </c>
      <c r="AD1286" s="13" t="str">
        <f>+LISTAS[[#This Row],[ID]]</f>
        <v>CONECTORES PLASTICOS MANGUERAS91</v>
      </c>
      <c r="AH1286" s="36"/>
      <c r="AI1286" s="37">
        <f>+LISTAS[[#This Row],[Precio]]+(LISTAS[[#This Row],[Precio]]*AH1286)</f>
        <v>496.8</v>
      </c>
      <c r="AJ1286" s="38">
        <f t="shared" si="20"/>
        <v>248.4</v>
      </c>
      <c r="AL1286" s="35">
        <f>+AJ1286/LISTAS[[#This Row],[COSTO]]-1</f>
        <v>1.0699999999999998</v>
      </c>
      <c r="AM1286" t="str">
        <f>+LISTAS[[#This Row],[ID]]</f>
        <v>CONECTORES PLASTICOS MANGUERAS91</v>
      </c>
      <c r="AO1286" s="43"/>
      <c r="AP1286" s="39">
        <f>LISTAS[[#This Row],[COSTO]]+(LISTAS[[#This Row],[COSTO]]*AO1286)</f>
        <v>120</v>
      </c>
      <c r="AQ1286" s="44">
        <f>IF(AO1286="",0,AP1286/LISTAS[[#This Row],[VENTA NETA]]-1)</f>
        <v>0</v>
      </c>
      <c r="AS1286" s="39">
        <v>120</v>
      </c>
      <c r="AT1286" s="48">
        <f>+LISTAS[[#This Row],[COSTO]]/AS1286-1</f>
        <v>0</v>
      </c>
      <c r="BA1286" t="s">
        <v>1917</v>
      </c>
      <c r="BB1286" s="36"/>
    </row>
    <row r="1287" spans="1:54" x14ac:dyDescent="0.35">
      <c r="A1287" s="7" t="s">
        <v>7374</v>
      </c>
      <c r="B1287" t="s">
        <v>1917</v>
      </c>
      <c r="C1287">
        <v>92</v>
      </c>
      <c r="D1287" t="s">
        <v>7375</v>
      </c>
      <c r="E1287" s="2">
        <v>476.1</v>
      </c>
      <c r="F1287" s="7" t="str">
        <f>+_xlfn.XLOOKUP(LISTAS[[#This Row],[ID]],_01_CODIGOS_Y_COSTOS_xlsm[Producto y N°],_01_CODIGOS_Y_COSTOS_xlsm[FABRICA],"",0,1)</f>
        <v>JorgeManguera</v>
      </c>
      <c r="G1287" s="26">
        <f>LISTAS[[#This Row],[Precio]]*(1-0.46)</f>
        <v>257.09400000000005</v>
      </c>
      <c r="H1287" s="1">
        <f>+_xlfn.XLOOKUP(LISTAS[[#This Row],[ID]],_01_CODIGOS_Y_COSTOS_xlsm[Producto y N°],_01_CODIGOS_Y_COSTOS_xlsm[COSTO],0,0,1)</f>
        <v>115</v>
      </c>
      <c r="I1287" s="27">
        <f>+IFERROR(LISTAS[[#This Row],[VENTA NETA]]/LISTAS[[#This Row],[COSTO]]-1,0)</f>
        <v>1.2356000000000003</v>
      </c>
      <c r="J1287" s="50" t="str">
        <f>IFERROR(VLOOKUP(LISTAS[[#This Row],[ID]],_01_CODIGOS_Y_COSTOS_xlsm[[Producto y N°]:[CODIGO]],2,0),"")</f>
        <v>3039</v>
      </c>
      <c r="O1287" t="s">
        <v>7374</v>
      </c>
      <c r="AB1287" s="12" t="str">
        <f>+LISTAS[[#This Row],[Codigo]]&amp;LISTAS[[#This Row],[Fabrica]]</f>
        <v>3039JorgeManguera</v>
      </c>
      <c r="AC1287" s="13" t="str">
        <f>+LISTAS[[#This Row],[Codigo]]</f>
        <v>3039</v>
      </c>
      <c r="AD1287" s="13" t="str">
        <f>+LISTAS[[#This Row],[ID]]</f>
        <v>CONECTORES PLASTICOS MANGUERAS92</v>
      </c>
      <c r="AH1287" s="36"/>
      <c r="AI1287" s="37">
        <f>+LISTAS[[#This Row],[Precio]]+(LISTAS[[#This Row],[Precio]]*AH1287)</f>
        <v>476.1</v>
      </c>
      <c r="AJ1287" s="38">
        <f t="shared" si="20"/>
        <v>238.05</v>
      </c>
      <c r="AL1287" s="35">
        <f>+AJ1287/LISTAS[[#This Row],[COSTO]]-1</f>
        <v>1.0700000000000003</v>
      </c>
      <c r="AM1287" t="str">
        <f>+LISTAS[[#This Row],[ID]]</f>
        <v>CONECTORES PLASTICOS MANGUERAS92</v>
      </c>
      <c r="AO1287" s="43"/>
      <c r="AP1287" s="39">
        <f>LISTAS[[#This Row],[COSTO]]+(LISTAS[[#This Row],[COSTO]]*AO1287)</f>
        <v>115</v>
      </c>
      <c r="AQ1287" s="44">
        <f>IF(AO1287="",0,AP1287/LISTAS[[#This Row],[VENTA NETA]]-1)</f>
        <v>0</v>
      </c>
      <c r="AS1287" s="39">
        <v>115</v>
      </c>
      <c r="AT1287" s="48">
        <f>+LISTAS[[#This Row],[COSTO]]/AS1287-1</f>
        <v>0</v>
      </c>
      <c r="BA1287" t="s">
        <v>1917</v>
      </c>
      <c r="BB1287" s="36"/>
    </row>
    <row r="1288" spans="1:54" x14ac:dyDescent="0.35">
      <c r="A1288" s="7" t="s">
        <v>7376</v>
      </c>
      <c r="B1288" t="s">
        <v>1917</v>
      </c>
      <c r="C1288">
        <v>93</v>
      </c>
      <c r="D1288" t="s">
        <v>7377</v>
      </c>
      <c r="E1288" s="2">
        <v>517.5</v>
      </c>
      <c r="F1288" s="7" t="str">
        <f>+_xlfn.XLOOKUP(LISTAS[[#This Row],[ID]],_01_CODIGOS_Y_COSTOS_xlsm[Producto y N°],_01_CODIGOS_Y_COSTOS_xlsm[FABRICA],"",0,1)</f>
        <v>JorgeManguera</v>
      </c>
      <c r="G1288" s="26">
        <f>LISTAS[[#This Row],[Precio]]*(1-0.46)</f>
        <v>279.45000000000005</v>
      </c>
      <c r="H1288" s="1">
        <f>+_xlfn.XLOOKUP(LISTAS[[#This Row],[ID]],_01_CODIGOS_Y_COSTOS_xlsm[Producto y N°],_01_CODIGOS_Y_COSTOS_xlsm[COSTO],0,0,1)</f>
        <v>125</v>
      </c>
      <c r="I1288" s="27">
        <f>+IFERROR(LISTAS[[#This Row],[VENTA NETA]]/LISTAS[[#This Row],[COSTO]]-1,0)</f>
        <v>1.2356000000000003</v>
      </c>
      <c r="J1288" s="50" t="str">
        <f>IFERROR(VLOOKUP(LISTAS[[#This Row],[ID]],_01_CODIGOS_Y_COSTOS_xlsm[[Producto y N°]:[CODIGO]],2,0),"")</f>
        <v>3014</v>
      </c>
      <c r="O1288" t="s">
        <v>7376</v>
      </c>
      <c r="AB1288" s="12" t="str">
        <f>+LISTAS[[#This Row],[Codigo]]&amp;LISTAS[[#This Row],[Fabrica]]</f>
        <v>3014JorgeManguera</v>
      </c>
      <c r="AC1288" s="13" t="str">
        <f>+LISTAS[[#This Row],[Codigo]]</f>
        <v>3014</v>
      </c>
      <c r="AD1288" s="13" t="str">
        <f>+LISTAS[[#This Row],[ID]]</f>
        <v>CONECTORES PLASTICOS MANGUERAS93</v>
      </c>
      <c r="AH1288" s="36"/>
      <c r="AI1288" s="37">
        <f>+LISTAS[[#This Row],[Precio]]+(LISTAS[[#This Row],[Precio]]*AH1288)</f>
        <v>517.5</v>
      </c>
      <c r="AJ1288" s="38">
        <f t="shared" si="20"/>
        <v>258.75</v>
      </c>
      <c r="AL1288" s="35">
        <f>+AJ1288/LISTAS[[#This Row],[COSTO]]-1</f>
        <v>1.0699999999999998</v>
      </c>
      <c r="AM1288" t="str">
        <f>+LISTAS[[#This Row],[ID]]</f>
        <v>CONECTORES PLASTICOS MANGUERAS93</v>
      </c>
      <c r="AO1288" s="43"/>
      <c r="AP1288" s="39">
        <f>LISTAS[[#This Row],[COSTO]]+(LISTAS[[#This Row],[COSTO]]*AO1288)</f>
        <v>125</v>
      </c>
      <c r="AQ1288" s="44">
        <f>IF(AO1288="",0,AP1288/LISTAS[[#This Row],[VENTA NETA]]-1)</f>
        <v>0</v>
      </c>
      <c r="AS1288" s="39">
        <v>125</v>
      </c>
      <c r="AT1288" s="48">
        <f>+LISTAS[[#This Row],[COSTO]]/AS1288-1</f>
        <v>0</v>
      </c>
      <c r="BA1288" t="s">
        <v>1917</v>
      </c>
      <c r="BB1288" s="36"/>
    </row>
    <row r="1289" spans="1:54" x14ac:dyDescent="0.35">
      <c r="A1289" s="7" t="s">
        <v>7378</v>
      </c>
      <c r="B1289" t="s">
        <v>1917</v>
      </c>
      <c r="C1289">
        <v>94</v>
      </c>
      <c r="D1289" t="s">
        <v>7379</v>
      </c>
      <c r="E1289" s="2">
        <v>529.91999999999996</v>
      </c>
      <c r="F1289" s="7" t="str">
        <f>+_xlfn.XLOOKUP(LISTAS[[#This Row],[ID]],_01_CODIGOS_Y_COSTOS_xlsm[Producto y N°],_01_CODIGOS_Y_COSTOS_xlsm[FABRICA],"",0,1)</f>
        <v>JorgeManguera</v>
      </c>
      <c r="G1289" s="26">
        <f>LISTAS[[#This Row],[Precio]]*(1-0.46)</f>
        <v>286.15679999999998</v>
      </c>
      <c r="H1289" s="1">
        <f>+_xlfn.XLOOKUP(LISTAS[[#This Row],[ID]],_01_CODIGOS_Y_COSTOS_xlsm[Producto y N°],_01_CODIGOS_Y_COSTOS_xlsm[COSTO],0,0,1)</f>
        <v>128</v>
      </c>
      <c r="I1289" s="27">
        <f>+IFERROR(LISTAS[[#This Row],[VENTA NETA]]/LISTAS[[#This Row],[COSTO]]-1,0)</f>
        <v>1.2355999999999998</v>
      </c>
      <c r="J1289" s="50" t="str">
        <f>IFERROR(VLOOKUP(LISTAS[[#This Row],[ID]],_01_CODIGOS_Y_COSTOS_xlsm[[Producto y N°]:[CODIGO]],2,0),"")</f>
        <v>3013</v>
      </c>
      <c r="O1289" t="s">
        <v>7378</v>
      </c>
      <c r="AB1289" s="12" t="str">
        <f>+LISTAS[[#This Row],[Codigo]]&amp;LISTAS[[#This Row],[Fabrica]]</f>
        <v>3013JorgeManguera</v>
      </c>
      <c r="AC1289" s="13" t="str">
        <f>+LISTAS[[#This Row],[Codigo]]</f>
        <v>3013</v>
      </c>
      <c r="AD1289" s="13" t="str">
        <f>+LISTAS[[#This Row],[ID]]</f>
        <v>CONECTORES PLASTICOS MANGUERAS94</v>
      </c>
      <c r="AH1289" s="36"/>
      <c r="AI1289" s="37">
        <f>+LISTAS[[#This Row],[Precio]]+(LISTAS[[#This Row],[Precio]]*AH1289)</f>
        <v>529.91999999999996</v>
      </c>
      <c r="AJ1289" s="38">
        <f t="shared" si="20"/>
        <v>264.95999999999998</v>
      </c>
      <c r="AL1289" s="35">
        <f>+AJ1289/LISTAS[[#This Row],[COSTO]]-1</f>
        <v>1.0699999999999998</v>
      </c>
      <c r="AM1289" t="str">
        <f>+LISTAS[[#This Row],[ID]]</f>
        <v>CONECTORES PLASTICOS MANGUERAS94</v>
      </c>
      <c r="AO1289" s="43"/>
      <c r="AP1289" s="39">
        <f>LISTAS[[#This Row],[COSTO]]+(LISTAS[[#This Row],[COSTO]]*AO1289)</f>
        <v>128</v>
      </c>
      <c r="AQ1289" s="44">
        <f>IF(AO1289="",0,AP1289/LISTAS[[#This Row],[VENTA NETA]]-1)</f>
        <v>0</v>
      </c>
      <c r="AS1289" s="39">
        <v>128</v>
      </c>
      <c r="AT1289" s="48">
        <f>+LISTAS[[#This Row],[COSTO]]/AS1289-1</f>
        <v>0</v>
      </c>
      <c r="BA1289" t="s">
        <v>1917</v>
      </c>
      <c r="BB1289" s="36"/>
    </row>
    <row r="1290" spans="1:54" x14ac:dyDescent="0.35">
      <c r="A1290" s="7" t="s">
        <v>7380</v>
      </c>
      <c r="B1290" t="s">
        <v>1917</v>
      </c>
      <c r="C1290">
        <v>95</v>
      </c>
      <c r="D1290" t="s">
        <v>7381</v>
      </c>
      <c r="E1290" s="2">
        <v>2484</v>
      </c>
      <c r="F1290" s="7" t="str">
        <f>+_xlfn.XLOOKUP(LISTAS[[#This Row],[ID]],_01_CODIGOS_Y_COSTOS_xlsm[Producto y N°],_01_CODIGOS_Y_COSTOS_xlsm[FABRICA],"",0,1)</f>
        <v>JorgeManguera</v>
      </c>
      <c r="G1290" s="26">
        <f>LISTAS[[#This Row],[Precio]]*(1-0.46)</f>
        <v>1341.3600000000001</v>
      </c>
      <c r="H1290" s="1">
        <f>+_xlfn.XLOOKUP(LISTAS[[#This Row],[ID]],_01_CODIGOS_Y_COSTOS_xlsm[Producto y N°],_01_CODIGOS_Y_COSTOS_xlsm[COSTO],0,0,1)</f>
        <v>600</v>
      </c>
      <c r="I1290" s="27">
        <f>+IFERROR(LISTAS[[#This Row],[VENTA NETA]]/LISTAS[[#This Row],[COSTO]]-1,0)</f>
        <v>1.2356000000000003</v>
      </c>
      <c r="J1290" s="50" t="str">
        <f>IFERROR(VLOOKUP(LISTAS[[#This Row],[ID]],_01_CODIGOS_Y_COSTOS_xlsm[[Producto y N°]:[CODIGO]],2,0),"")</f>
        <v>3125</v>
      </c>
      <c r="O1290" t="s">
        <v>7380</v>
      </c>
      <c r="AB1290" s="12" t="str">
        <f>+LISTAS[[#This Row],[Codigo]]&amp;LISTAS[[#This Row],[Fabrica]]</f>
        <v>3125JorgeManguera</v>
      </c>
      <c r="AC1290" s="13" t="str">
        <f>+LISTAS[[#This Row],[Codigo]]</f>
        <v>3125</v>
      </c>
      <c r="AD1290" s="13" t="str">
        <f>+LISTAS[[#This Row],[ID]]</f>
        <v>CONECTORES PLASTICOS MANGUERAS95</v>
      </c>
      <c r="AH1290" s="36"/>
      <c r="AI1290" s="37">
        <f>+LISTAS[[#This Row],[Precio]]+(LISTAS[[#This Row],[Precio]]*AH1290)</f>
        <v>2484</v>
      </c>
      <c r="AJ1290" s="38">
        <f t="shared" si="20"/>
        <v>1242</v>
      </c>
      <c r="AL1290" s="35">
        <f>+AJ1290/LISTAS[[#This Row],[COSTO]]-1</f>
        <v>1.0699999999999998</v>
      </c>
      <c r="AM1290" t="str">
        <f>+LISTAS[[#This Row],[ID]]</f>
        <v>CONECTORES PLASTICOS MANGUERAS95</v>
      </c>
      <c r="AO1290" s="43"/>
      <c r="AP1290" s="39">
        <f>LISTAS[[#This Row],[COSTO]]+(LISTAS[[#This Row],[COSTO]]*AO1290)</f>
        <v>600</v>
      </c>
      <c r="AQ1290" s="44">
        <f>IF(AO1290="",0,AP1290/LISTAS[[#This Row],[VENTA NETA]]-1)</f>
        <v>0</v>
      </c>
      <c r="AS1290" s="39">
        <v>600</v>
      </c>
      <c r="AT1290" s="48">
        <f>+LISTAS[[#This Row],[COSTO]]/AS1290-1</f>
        <v>0</v>
      </c>
      <c r="BA1290" t="s">
        <v>1917</v>
      </c>
      <c r="BB1290" s="36"/>
    </row>
    <row r="1291" spans="1:54" x14ac:dyDescent="0.35">
      <c r="A1291" s="7" t="s">
        <v>1982</v>
      </c>
      <c r="B1291" t="s">
        <v>1983</v>
      </c>
      <c r="C1291" s="29">
        <v>2</v>
      </c>
      <c r="D1291" t="s">
        <v>1984</v>
      </c>
      <c r="E1291" s="2">
        <v>1255</v>
      </c>
      <c r="F1291" s="7" t="str">
        <f>+_xlfn.XLOOKUP(LISTAS[[#This Row],[ID]],_01_CODIGOS_Y_COSTOS_xlsm[Producto y N°],_01_CODIGOS_Y_COSTOS_xlsm[FABRICA],"",0,1)</f>
        <v>TOBAR</v>
      </c>
      <c r="G1291" s="26">
        <f>LISTAS[[#This Row],[Precio]]*(1-0.46)</f>
        <v>677.7</v>
      </c>
      <c r="H1291" s="1">
        <f>+_xlfn.XLOOKUP(LISTAS[[#This Row],[ID]],_01_CODIGOS_Y_COSTOS_xlsm[Producto y N°],_01_CODIGOS_Y_COSTOS_xlsm[COSTO],0,0,1)</f>
        <v>276</v>
      </c>
      <c r="I1291" s="27">
        <f>+IFERROR(LISTAS[[#This Row],[VENTA NETA]]/LISTAS[[#This Row],[COSTO]]-1,0)</f>
        <v>1.455434782608696</v>
      </c>
      <c r="J1291" s="50" t="str">
        <f>IFERROR(VLOOKUP(LISTAS[[#This Row],[ID]],_01_CODIGOS_Y_COSTOS_xlsm[[Producto y N°]:[CODIGO]],2,0),"")</f>
        <v>Tuerca Reten Doble - 1/4pulg</v>
      </c>
      <c r="O1291" t="s">
        <v>1982</v>
      </c>
      <c r="AB1291" s="12" t="str">
        <f>+LISTAS[[#This Row],[Codigo]]&amp;LISTAS[[#This Row],[Fabrica]]</f>
        <v>Tuerca Reten Doble - 1/4pulgTOBAR</v>
      </c>
      <c r="AC1291" s="13" t="str">
        <f>+LISTAS[[#This Row],[Codigo]]</f>
        <v>Tuerca Reten Doble - 1/4pulg</v>
      </c>
      <c r="AD1291" s="13" t="str">
        <f>+LISTAS[[#This Row],[ID]]</f>
        <v>TUERCAS RAPIDAS2</v>
      </c>
      <c r="AH1291" s="36"/>
      <c r="AI1291" s="37">
        <f>+LISTAS[[#This Row],[Precio]]+(LISTAS[[#This Row],[Precio]]*AH1291)</f>
        <v>1255</v>
      </c>
      <c r="AJ1291" s="38">
        <f t="shared" si="20"/>
        <v>627.5</v>
      </c>
      <c r="AL1291" s="35">
        <f>+AJ1291/LISTAS[[#This Row],[COSTO]]-1</f>
        <v>1.2735507246376812</v>
      </c>
      <c r="AM1291" t="str">
        <f>+LISTAS[[#This Row],[ID]]</f>
        <v>TUERCAS RAPIDAS2</v>
      </c>
      <c r="AO1291" s="43"/>
      <c r="AP1291" s="39">
        <f>LISTAS[[#This Row],[COSTO]]+(LISTAS[[#This Row],[COSTO]]*AO1291)</f>
        <v>276</v>
      </c>
      <c r="AQ1291" s="44">
        <f>IF(AO1291="",0,AP1291/LISTAS[[#This Row],[VENTA NETA]]-1)</f>
        <v>0</v>
      </c>
      <c r="AS1291" s="39">
        <v>175.1</v>
      </c>
      <c r="AT1291" s="48">
        <f>+LISTAS[[#This Row],[COSTO]]/AS1291-1</f>
        <v>0.57624214734437462</v>
      </c>
      <c r="BA1291" t="s">
        <v>1983</v>
      </c>
      <c r="BB1291" s="36"/>
    </row>
    <row r="1292" spans="1:54" x14ac:dyDescent="0.35">
      <c r="A1292" s="7" t="s">
        <v>1985</v>
      </c>
      <c r="B1292" t="s">
        <v>1983</v>
      </c>
      <c r="C1292" s="29">
        <v>3</v>
      </c>
      <c r="D1292" t="s">
        <v>1986</v>
      </c>
      <c r="E1292" s="2">
        <v>1255</v>
      </c>
      <c r="F1292" s="7" t="str">
        <f>+_xlfn.XLOOKUP(LISTAS[[#This Row],[ID]],_01_CODIGOS_Y_COSTOS_xlsm[Producto y N°],_01_CODIGOS_Y_COSTOS_xlsm[FABRICA],"",0,1)</f>
        <v>TOBAR</v>
      </c>
      <c r="G1292" s="26">
        <f>LISTAS[[#This Row],[Precio]]*(1-0.46)</f>
        <v>677.7</v>
      </c>
      <c r="H1292" s="1">
        <f>+_xlfn.XLOOKUP(LISTAS[[#This Row],[ID]],_01_CODIGOS_Y_COSTOS_xlsm[Producto y N°],_01_CODIGOS_Y_COSTOS_xlsm[COSTO],0,0,1)</f>
        <v>276</v>
      </c>
      <c r="I1292" s="27">
        <f>+IFERROR(LISTAS[[#This Row],[VENTA NETA]]/LISTAS[[#This Row],[COSTO]]-1,0)</f>
        <v>1.455434782608696</v>
      </c>
      <c r="J1292" s="50" t="str">
        <f>IFERROR(VLOOKUP(LISTAS[[#This Row],[ID]],_01_CODIGOS_Y_COSTOS_xlsm[[Producto y N°]:[CODIGO]],2,0),"")</f>
        <v>Tuerca Reten Doble - 5/16pulg</v>
      </c>
      <c r="O1292" t="s">
        <v>1985</v>
      </c>
      <c r="AB1292" s="12" t="str">
        <f>+LISTAS[[#This Row],[Codigo]]&amp;LISTAS[[#This Row],[Fabrica]]</f>
        <v>Tuerca Reten Doble - 5/16pulgTOBAR</v>
      </c>
      <c r="AC1292" s="13" t="str">
        <f>+LISTAS[[#This Row],[Codigo]]</f>
        <v>Tuerca Reten Doble - 5/16pulg</v>
      </c>
      <c r="AD1292" s="13" t="str">
        <f>+LISTAS[[#This Row],[ID]]</f>
        <v>TUERCAS RAPIDAS3</v>
      </c>
      <c r="AH1292" s="36"/>
      <c r="AI1292" s="37">
        <f>+LISTAS[[#This Row],[Precio]]+(LISTAS[[#This Row],[Precio]]*AH1292)</f>
        <v>1255</v>
      </c>
      <c r="AJ1292" s="38">
        <f t="shared" si="20"/>
        <v>627.5</v>
      </c>
      <c r="AL1292" s="35">
        <f>+AJ1292/LISTAS[[#This Row],[COSTO]]-1</f>
        <v>1.2735507246376812</v>
      </c>
      <c r="AM1292" t="str">
        <f>+LISTAS[[#This Row],[ID]]</f>
        <v>TUERCAS RAPIDAS3</v>
      </c>
      <c r="AO1292" s="43"/>
      <c r="AP1292" s="39">
        <f>LISTAS[[#This Row],[COSTO]]+(LISTAS[[#This Row],[COSTO]]*AO1292)</f>
        <v>276</v>
      </c>
      <c r="AQ1292" s="44">
        <f>IF(AO1292="",0,AP1292/LISTAS[[#This Row],[VENTA NETA]]-1)</f>
        <v>0</v>
      </c>
      <c r="AS1292" s="39">
        <v>175.1</v>
      </c>
      <c r="AT1292" s="48">
        <f>+LISTAS[[#This Row],[COSTO]]/AS1292-1</f>
        <v>0.57624214734437462</v>
      </c>
      <c r="BA1292" t="s">
        <v>1983</v>
      </c>
      <c r="BB1292" s="36"/>
    </row>
    <row r="1293" spans="1:54" x14ac:dyDescent="0.35">
      <c r="A1293" s="7" t="s">
        <v>1987</v>
      </c>
      <c r="B1293" t="s">
        <v>1983</v>
      </c>
      <c r="C1293" s="29">
        <v>5</v>
      </c>
      <c r="D1293" t="s">
        <v>1988</v>
      </c>
      <c r="E1293" s="2">
        <v>1255</v>
      </c>
      <c r="F1293" s="7" t="str">
        <f>+_xlfn.XLOOKUP(LISTAS[[#This Row],[ID]],_01_CODIGOS_Y_COSTOS_xlsm[Producto y N°],_01_CODIGOS_Y_COSTOS_xlsm[FABRICA],"",0,1)</f>
        <v>TOBAR</v>
      </c>
      <c r="G1293" s="26">
        <f>LISTAS[[#This Row],[Precio]]*(1-0.46)</f>
        <v>677.7</v>
      </c>
      <c r="H1293" s="1">
        <f>+_xlfn.XLOOKUP(LISTAS[[#This Row],[ID]],_01_CODIGOS_Y_COSTOS_xlsm[Producto y N°],_01_CODIGOS_Y_COSTOS_xlsm[COSTO],0,0,1)</f>
        <v>276</v>
      </c>
      <c r="I1293" s="27">
        <f>+IFERROR(LISTAS[[#This Row],[VENTA NETA]]/LISTAS[[#This Row],[COSTO]]-1,0)</f>
        <v>1.455434782608696</v>
      </c>
      <c r="J1293" s="50" t="str">
        <f>IFERROR(VLOOKUP(LISTAS[[#This Row],[ID]],_01_CODIGOS_Y_COSTOS_xlsm[[Producto y N°]:[CODIGO]],2,0),"")</f>
        <v>Tuerca Reten Doble - 6mm</v>
      </c>
      <c r="O1293" t="s">
        <v>1987</v>
      </c>
      <c r="AB1293" s="12" t="str">
        <f>+LISTAS[[#This Row],[Codigo]]&amp;LISTAS[[#This Row],[Fabrica]]</f>
        <v>Tuerca Reten Doble - 6mmTOBAR</v>
      </c>
      <c r="AC1293" s="13" t="str">
        <f>+LISTAS[[#This Row],[Codigo]]</f>
        <v>Tuerca Reten Doble - 6mm</v>
      </c>
      <c r="AD1293" s="13" t="str">
        <f>+LISTAS[[#This Row],[ID]]</f>
        <v>TUERCAS RAPIDAS5</v>
      </c>
      <c r="AH1293" s="36"/>
      <c r="AI1293" s="37">
        <f>+LISTAS[[#This Row],[Precio]]+(LISTAS[[#This Row],[Precio]]*AH1293)</f>
        <v>1255</v>
      </c>
      <c r="AJ1293" s="38">
        <f t="shared" si="20"/>
        <v>627.5</v>
      </c>
      <c r="AL1293" s="35">
        <f>+AJ1293/LISTAS[[#This Row],[COSTO]]-1</f>
        <v>1.2735507246376812</v>
      </c>
      <c r="AM1293" t="str">
        <f>+LISTAS[[#This Row],[ID]]</f>
        <v>TUERCAS RAPIDAS5</v>
      </c>
      <c r="AO1293" s="43"/>
      <c r="AP1293" s="39">
        <f>LISTAS[[#This Row],[COSTO]]+(LISTAS[[#This Row],[COSTO]]*AO1293)</f>
        <v>276</v>
      </c>
      <c r="AQ1293" s="44">
        <f>IF(AO1293="",0,AP1293/LISTAS[[#This Row],[VENTA NETA]]-1)</f>
        <v>0</v>
      </c>
      <c r="AS1293" s="39">
        <v>175.1</v>
      </c>
      <c r="AT1293" s="48">
        <f>+LISTAS[[#This Row],[COSTO]]/AS1293-1</f>
        <v>0.57624214734437462</v>
      </c>
      <c r="BA1293" t="s">
        <v>1983</v>
      </c>
      <c r="BB1293" s="36"/>
    </row>
    <row r="1294" spans="1:54" x14ac:dyDescent="0.35">
      <c r="A1294" s="7" t="s">
        <v>1989</v>
      </c>
      <c r="B1294" t="s">
        <v>1983</v>
      </c>
      <c r="C1294" s="29">
        <v>6</v>
      </c>
      <c r="D1294" t="s">
        <v>1990</v>
      </c>
      <c r="E1294" s="2">
        <v>1255</v>
      </c>
      <c r="F1294" s="7" t="str">
        <f>+_xlfn.XLOOKUP(LISTAS[[#This Row],[ID]],_01_CODIGOS_Y_COSTOS_xlsm[Producto y N°],_01_CODIGOS_Y_COSTOS_xlsm[FABRICA],"",0,1)</f>
        <v>TOBAR</v>
      </c>
      <c r="G1294" s="26">
        <f>LISTAS[[#This Row],[Precio]]*(1-0.46)</f>
        <v>677.7</v>
      </c>
      <c r="H1294" s="1">
        <f>+_xlfn.XLOOKUP(LISTAS[[#This Row],[ID]],_01_CODIGOS_Y_COSTOS_xlsm[Producto y N°],_01_CODIGOS_Y_COSTOS_xlsm[COSTO],0,0,1)</f>
        <v>276</v>
      </c>
      <c r="I1294" s="27">
        <f>+IFERROR(LISTAS[[#This Row],[VENTA NETA]]/LISTAS[[#This Row],[COSTO]]-1,0)</f>
        <v>1.455434782608696</v>
      </c>
      <c r="J1294" s="50" t="str">
        <f>IFERROR(VLOOKUP(LISTAS[[#This Row],[ID]],_01_CODIGOS_Y_COSTOS_xlsm[[Producto y N°]:[CODIGO]],2,0),"")</f>
        <v>Tuerca Reten Doble - 8mm</v>
      </c>
      <c r="O1294" t="s">
        <v>1989</v>
      </c>
      <c r="AB1294" s="12" t="str">
        <f>+LISTAS[[#This Row],[Codigo]]&amp;LISTAS[[#This Row],[Fabrica]]</f>
        <v>Tuerca Reten Doble - 8mmTOBAR</v>
      </c>
      <c r="AC1294" s="13" t="str">
        <f>+LISTAS[[#This Row],[Codigo]]</f>
        <v>Tuerca Reten Doble - 8mm</v>
      </c>
      <c r="AD1294" s="13" t="str">
        <f>+LISTAS[[#This Row],[ID]]</f>
        <v>TUERCAS RAPIDAS6</v>
      </c>
      <c r="AH1294" s="36"/>
      <c r="AI1294" s="37">
        <f>+LISTAS[[#This Row],[Precio]]+(LISTAS[[#This Row],[Precio]]*AH1294)</f>
        <v>1255</v>
      </c>
      <c r="AJ1294" s="38">
        <f t="shared" si="20"/>
        <v>627.5</v>
      </c>
      <c r="AL1294" s="35">
        <f>+AJ1294/LISTAS[[#This Row],[COSTO]]-1</f>
        <v>1.2735507246376812</v>
      </c>
      <c r="AM1294" t="str">
        <f>+LISTAS[[#This Row],[ID]]</f>
        <v>TUERCAS RAPIDAS6</v>
      </c>
      <c r="AO1294" s="43"/>
      <c r="AP1294" s="39">
        <f>LISTAS[[#This Row],[COSTO]]+(LISTAS[[#This Row],[COSTO]]*AO1294)</f>
        <v>276</v>
      </c>
      <c r="AQ1294" s="44">
        <f>IF(AO1294="",0,AP1294/LISTAS[[#This Row],[VENTA NETA]]-1)</f>
        <v>0</v>
      </c>
      <c r="AS1294" s="39">
        <v>175.1</v>
      </c>
      <c r="AT1294" s="48">
        <f>+LISTAS[[#This Row],[COSTO]]/AS1294-1</f>
        <v>0.57624214734437462</v>
      </c>
      <c r="BA1294" t="s">
        <v>1983</v>
      </c>
      <c r="BB1294" s="36"/>
    </row>
    <row r="1295" spans="1:54" x14ac:dyDescent="0.35">
      <c r="A1295" s="7" t="s">
        <v>1991</v>
      </c>
      <c r="B1295" t="s">
        <v>1983</v>
      </c>
      <c r="C1295" s="29">
        <v>7</v>
      </c>
      <c r="D1295" t="s">
        <v>1992</v>
      </c>
      <c r="E1295" s="2">
        <v>1055</v>
      </c>
      <c r="F1295" s="7" t="str">
        <f>+_xlfn.XLOOKUP(LISTAS[[#This Row],[ID]],_01_CODIGOS_Y_COSTOS_xlsm[Producto y N°],_01_CODIGOS_Y_COSTOS_xlsm[FABRICA],"",0,1)</f>
        <v>TOBAR</v>
      </c>
      <c r="G1295" s="26">
        <f>LISTAS[[#This Row],[Precio]]*(1-0.46)</f>
        <v>569.70000000000005</v>
      </c>
      <c r="H1295" s="1">
        <f>+_xlfn.XLOOKUP(LISTAS[[#This Row],[ID]],_01_CODIGOS_Y_COSTOS_xlsm[Producto y N°],_01_CODIGOS_Y_COSTOS_xlsm[COSTO],0,0,1)</f>
        <v>232</v>
      </c>
      <c r="I1295" s="27">
        <f>+IFERROR(LISTAS[[#This Row],[VENTA NETA]]/LISTAS[[#This Row],[COSTO]]-1,0)</f>
        <v>1.4556034482758622</v>
      </c>
      <c r="J1295" s="50" t="str">
        <f>IFERROR(VLOOKUP(LISTAS[[#This Row],[ID]],_01_CODIGOS_Y_COSTOS_xlsm[[Producto y N°]:[CODIGO]],2,0),"")</f>
        <v>Tuerca Reten Embutida - Larga M6mm</v>
      </c>
      <c r="O1295" t="s">
        <v>1991</v>
      </c>
      <c r="AB1295" s="12" t="str">
        <f>+LISTAS[[#This Row],[Codigo]]&amp;LISTAS[[#This Row],[Fabrica]]</f>
        <v>Tuerca Reten Embutida - Larga M6mmTOBAR</v>
      </c>
      <c r="AC1295" s="13" t="str">
        <f>+LISTAS[[#This Row],[Codigo]]</f>
        <v>Tuerca Reten Embutida - Larga M6mm</v>
      </c>
      <c r="AD1295" s="13" t="str">
        <f>+LISTAS[[#This Row],[ID]]</f>
        <v>TUERCAS RAPIDAS7</v>
      </c>
      <c r="AH1295" s="36"/>
      <c r="AI1295" s="37">
        <f>+LISTAS[[#This Row],[Precio]]+(LISTAS[[#This Row],[Precio]]*AH1295)</f>
        <v>1055</v>
      </c>
      <c r="AJ1295" s="38">
        <f t="shared" si="20"/>
        <v>527.5</v>
      </c>
      <c r="AL1295" s="35">
        <f>+AJ1295/LISTAS[[#This Row],[COSTO]]-1</f>
        <v>1.2737068965517242</v>
      </c>
      <c r="AM1295" t="str">
        <f>+LISTAS[[#This Row],[ID]]</f>
        <v>TUERCAS RAPIDAS7</v>
      </c>
      <c r="AO1295" s="43"/>
      <c r="AP1295" s="39">
        <f>LISTAS[[#This Row],[COSTO]]+(LISTAS[[#This Row],[COSTO]]*AO1295)</f>
        <v>232</v>
      </c>
      <c r="AQ1295" s="44">
        <f>IF(AO1295="",0,AP1295/LISTAS[[#This Row],[VENTA NETA]]-1)</f>
        <v>0</v>
      </c>
      <c r="AS1295" s="39">
        <v>144.19999999999999</v>
      </c>
      <c r="AT1295" s="48">
        <f>+LISTAS[[#This Row],[COSTO]]/AS1295-1</f>
        <v>0.60887656033287119</v>
      </c>
      <c r="BA1295" t="s">
        <v>1983</v>
      </c>
      <c r="BB1295" s="36"/>
    </row>
    <row r="1296" spans="1:54" x14ac:dyDescent="0.35">
      <c r="A1296" s="7" t="s">
        <v>1993</v>
      </c>
      <c r="B1296" t="s">
        <v>1983</v>
      </c>
      <c r="C1296" s="29">
        <v>8</v>
      </c>
      <c r="D1296" t="s">
        <v>1994</v>
      </c>
      <c r="E1296" s="2">
        <v>1055</v>
      </c>
      <c r="F1296" s="7" t="str">
        <f>+_xlfn.XLOOKUP(LISTAS[[#This Row],[ID]],_01_CODIGOS_Y_COSTOS_xlsm[Producto y N°],_01_CODIGOS_Y_COSTOS_xlsm[FABRICA],"",0,1)</f>
        <v>TOBAR</v>
      </c>
      <c r="G1296" s="26">
        <f>LISTAS[[#This Row],[Precio]]*(1-0.46)</f>
        <v>569.70000000000005</v>
      </c>
      <c r="H1296" s="1">
        <f>+_xlfn.XLOOKUP(LISTAS[[#This Row],[ID]],_01_CODIGOS_Y_COSTOS_xlsm[Producto y N°],_01_CODIGOS_Y_COSTOS_xlsm[COSTO],0,0,1)</f>
        <v>232</v>
      </c>
      <c r="I1296" s="27">
        <f>+IFERROR(LISTAS[[#This Row],[VENTA NETA]]/LISTAS[[#This Row],[COSTO]]-1,0)</f>
        <v>1.4556034482758622</v>
      </c>
      <c r="J1296" s="50" t="str">
        <f>IFERROR(VLOOKUP(LISTAS[[#This Row],[ID]],_01_CODIGOS_Y_COSTOS_xlsm[[Producto y N°]:[CODIGO]],2,0),"")</f>
        <v>Tuerca Reten Embutida - Larga ¼mm</v>
      </c>
      <c r="O1296" t="s">
        <v>1993</v>
      </c>
      <c r="AB1296" s="12" t="str">
        <f>+LISTAS[[#This Row],[Codigo]]&amp;LISTAS[[#This Row],[Fabrica]]</f>
        <v>Tuerca Reten Embutida - Larga ¼mmTOBAR</v>
      </c>
      <c r="AC1296" s="13" t="str">
        <f>+LISTAS[[#This Row],[Codigo]]</f>
        <v>Tuerca Reten Embutida - Larga ¼mm</v>
      </c>
      <c r="AD1296" s="13" t="str">
        <f>+LISTAS[[#This Row],[ID]]</f>
        <v>TUERCAS RAPIDAS8</v>
      </c>
      <c r="AH1296" s="36"/>
      <c r="AI1296" s="37">
        <f>+LISTAS[[#This Row],[Precio]]+(LISTAS[[#This Row],[Precio]]*AH1296)</f>
        <v>1055</v>
      </c>
      <c r="AJ1296" s="38">
        <f t="shared" si="20"/>
        <v>527.5</v>
      </c>
      <c r="AL1296" s="35">
        <f>+AJ1296/LISTAS[[#This Row],[COSTO]]-1</f>
        <v>1.2737068965517242</v>
      </c>
      <c r="AM1296" t="str">
        <f>+LISTAS[[#This Row],[ID]]</f>
        <v>TUERCAS RAPIDAS8</v>
      </c>
      <c r="AO1296" s="43"/>
      <c r="AP1296" s="39">
        <f>LISTAS[[#This Row],[COSTO]]+(LISTAS[[#This Row],[COSTO]]*AO1296)</f>
        <v>232</v>
      </c>
      <c r="AQ1296" s="44">
        <f>IF(AO1296="",0,AP1296/LISTAS[[#This Row],[VENTA NETA]]-1)</f>
        <v>0</v>
      </c>
      <c r="AS1296" s="39">
        <v>144.19999999999999</v>
      </c>
      <c r="AT1296" s="48">
        <f>+LISTAS[[#This Row],[COSTO]]/AS1296-1</f>
        <v>0.60887656033287119</v>
      </c>
      <c r="BA1296" t="s">
        <v>1983</v>
      </c>
      <c r="BB1296" s="36"/>
    </row>
    <row r="1297" spans="1:54" x14ac:dyDescent="0.35">
      <c r="A1297" s="7" t="s">
        <v>1995</v>
      </c>
      <c r="B1297" t="s">
        <v>1983</v>
      </c>
      <c r="C1297" s="29" t="s">
        <v>1996</v>
      </c>
      <c r="D1297" t="s">
        <v>1997</v>
      </c>
      <c r="E1297" s="2">
        <v>660</v>
      </c>
      <c r="F1297" s="7" t="str">
        <f>+_xlfn.XLOOKUP(LISTAS[[#This Row],[ID]],_01_CODIGOS_Y_COSTOS_xlsm[Producto y N°],_01_CODIGOS_Y_COSTOS_xlsm[FABRICA],"",0,1)</f>
        <v>TOBAR</v>
      </c>
      <c r="G1297" s="26">
        <f>LISTAS[[#This Row],[Precio]]*(1-0.46)</f>
        <v>356.40000000000003</v>
      </c>
      <c r="H1297" s="1">
        <f>+_xlfn.XLOOKUP(LISTAS[[#This Row],[ID]],_01_CODIGOS_Y_COSTOS_xlsm[Producto y N°],_01_CODIGOS_Y_COSTOS_xlsm[COSTO],0,0,1)</f>
        <v>145</v>
      </c>
      <c r="I1297" s="27">
        <f>+IFERROR(LISTAS[[#This Row],[VENTA NETA]]/LISTAS[[#This Row],[COSTO]]-1,0)</f>
        <v>1.4579310344827587</v>
      </c>
      <c r="J1297" s="50" t="str">
        <f>IFERROR(VLOOKUP(LISTAS[[#This Row],[ID]],_01_CODIGOS_Y_COSTOS_xlsm[[Producto y N°]:[CODIGO]],2,0),"")</f>
        <v>Tuerca Reten Embutida - Moto 5mm</v>
      </c>
      <c r="O1297" t="s">
        <v>1995</v>
      </c>
      <c r="AB1297" s="12" t="str">
        <f>+LISTAS[[#This Row],[Codigo]]&amp;LISTAS[[#This Row],[Fabrica]]</f>
        <v>Tuerca Reten Embutida - Moto 5mmTOBAR</v>
      </c>
      <c r="AC1297" s="13" t="str">
        <f>+LISTAS[[#This Row],[Codigo]]</f>
        <v>Tuerca Reten Embutida - Moto 5mm</v>
      </c>
      <c r="AD1297" s="13" t="str">
        <f>+LISTAS[[#This Row],[ID]]</f>
        <v>TUERCAS RAPIDAS9 CH</v>
      </c>
      <c r="AH1297" s="36"/>
      <c r="AI1297" s="37">
        <f>+LISTAS[[#This Row],[Precio]]+(LISTAS[[#This Row],[Precio]]*AH1297)</f>
        <v>660</v>
      </c>
      <c r="AJ1297" s="38">
        <f t="shared" si="20"/>
        <v>330</v>
      </c>
      <c r="AL1297" s="35">
        <f>+AJ1297/LISTAS[[#This Row],[COSTO]]-1</f>
        <v>1.2758620689655173</v>
      </c>
      <c r="AM1297" t="str">
        <f>+LISTAS[[#This Row],[ID]]</f>
        <v>TUERCAS RAPIDAS9 CH</v>
      </c>
      <c r="AO1297" s="43"/>
      <c r="AP1297" s="39">
        <f>LISTAS[[#This Row],[COSTO]]+(LISTAS[[#This Row],[COSTO]]*AO1297)</f>
        <v>145</v>
      </c>
      <c r="AQ1297" s="44">
        <f>IF(AO1297="",0,AP1297/LISTAS[[#This Row],[VENTA NETA]]-1)</f>
        <v>0</v>
      </c>
      <c r="AS1297" s="39">
        <v>82.4</v>
      </c>
      <c r="AT1297" s="48">
        <f>+LISTAS[[#This Row],[COSTO]]/AS1297-1</f>
        <v>0.75970873786407744</v>
      </c>
      <c r="BA1297" t="s">
        <v>1983</v>
      </c>
      <c r="BB1297" s="36"/>
    </row>
    <row r="1298" spans="1:54" x14ac:dyDescent="0.35">
      <c r="A1298" s="7" t="s">
        <v>1998</v>
      </c>
      <c r="B1298" t="s">
        <v>1983</v>
      </c>
      <c r="C1298" s="29" t="s">
        <v>1999</v>
      </c>
      <c r="D1298" t="s">
        <v>2000</v>
      </c>
      <c r="E1298" s="2">
        <v>660</v>
      </c>
      <c r="F1298" s="7" t="str">
        <f>+_xlfn.XLOOKUP(LISTAS[[#This Row],[ID]],_01_CODIGOS_Y_COSTOS_xlsm[Producto y N°],_01_CODIGOS_Y_COSTOS_xlsm[FABRICA],"",0,1)</f>
        <v>TOBAR</v>
      </c>
      <c r="G1298" s="26">
        <f>LISTAS[[#This Row],[Precio]]*(1-0.46)</f>
        <v>356.40000000000003</v>
      </c>
      <c r="H1298" s="1">
        <f>+_xlfn.XLOOKUP(LISTAS[[#This Row],[ID]],_01_CODIGOS_Y_COSTOS_xlsm[Producto y N°],_01_CODIGOS_Y_COSTOS_xlsm[COSTO],0,0,1)</f>
        <v>145</v>
      </c>
      <c r="I1298" s="27">
        <f>+IFERROR(LISTAS[[#This Row],[VENTA NETA]]/LISTAS[[#This Row],[COSTO]]-1,0)</f>
        <v>1.4579310344827587</v>
      </c>
      <c r="J1298" s="50" t="str">
        <f>IFERROR(VLOOKUP(LISTAS[[#This Row],[ID]],_01_CODIGOS_Y_COSTOS_xlsm[[Producto y N°]:[CODIGO]],2,0),"")</f>
        <v>Tuerca Reten Embutida - Moto 6mm</v>
      </c>
      <c r="O1298" t="s">
        <v>1998</v>
      </c>
      <c r="AB1298" s="12" t="str">
        <f>+LISTAS[[#This Row],[Codigo]]&amp;LISTAS[[#This Row],[Fabrica]]</f>
        <v>Tuerca Reten Embutida - Moto 6mmTOBAR</v>
      </c>
      <c r="AC1298" s="13" t="str">
        <f>+LISTAS[[#This Row],[Codigo]]</f>
        <v>Tuerca Reten Embutida - Moto 6mm</v>
      </c>
      <c r="AD1298" s="13" t="str">
        <f>+LISTAS[[#This Row],[ID]]</f>
        <v>TUERCAS RAPIDAS10 CH</v>
      </c>
      <c r="AH1298" s="36"/>
      <c r="AI1298" s="37">
        <f>+LISTAS[[#This Row],[Precio]]+(LISTAS[[#This Row],[Precio]]*AH1298)</f>
        <v>660</v>
      </c>
      <c r="AJ1298" s="38">
        <f t="shared" si="20"/>
        <v>330</v>
      </c>
      <c r="AL1298" s="35">
        <f>+AJ1298/LISTAS[[#This Row],[COSTO]]-1</f>
        <v>1.2758620689655173</v>
      </c>
      <c r="AM1298" t="str">
        <f>+LISTAS[[#This Row],[ID]]</f>
        <v>TUERCAS RAPIDAS10 CH</v>
      </c>
      <c r="AO1298" s="43"/>
      <c r="AP1298" s="39">
        <f>LISTAS[[#This Row],[COSTO]]+(LISTAS[[#This Row],[COSTO]]*AO1298)</f>
        <v>145</v>
      </c>
      <c r="AQ1298" s="44">
        <f>IF(AO1298="",0,AP1298/LISTAS[[#This Row],[VENTA NETA]]-1)</f>
        <v>0</v>
      </c>
      <c r="AS1298" s="39">
        <v>82.4</v>
      </c>
      <c r="AT1298" s="48">
        <f>+LISTAS[[#This Row],[COSTO]]/AS1298-1</f>
        <v>0.75970873786407744</v>
      </c>
      <c r="BA1298" t="s">
        <v>1983</v>
      </c>
      <c r="BB1298" s="36"/>
    </row>
    <row r="1299" spans="1:54" x14ac:dyDescent="0.35">
      <c r="A1299" s="7" t="s">
        <v>2001</v>
      </c>
      <c r="B1299" t="s">
        <v>1983</v>
      </c>
      <c r="C1299" s="29">
        <v>9</v>
      </c>
      <c r="D1299" t="s">
        <v>2002</v>
      </c>
      <c r="E1299" s="2">
        <v>860</v>
      </c>
      <c r="F1299" s="7" t="str">
        <f>+_xlfn.XLOOKUP(LISTAS[[#This Row],[ID]],_01_CODIGOS_Y_COSTOS_xlsm[Producto y N°],_01_CODIGOS_Y_COSTOS_xlsm[FABRICA],"",0,1)</f>
        <v>TOBAR</v>
      </c>
      <c r="G1299" s="26">
        <f>LISTAS[[#This Row],[Precio]]*(1-0.46)</f>
        <v>464.40000000000003</v>
      </c>
      <c r="H1299" s="1">
        <f>+_xlfn.XLOOKUP(LISTAS[[#This Row],[ID]],_01_CODIGOS_Y_COSTOS_xlsm[Producto y N°],_01_CODIGOS_Y_COSTOS_xlsm[COSTO],0,0,1)</f>
        <v>189</v>
      </c>
      <c r="I1299" s="27">
        <f>+IFERROR(LISTAS[[#This Row],[VENTA NETA]]/LISTAS[[#This Row],[COSTO]]-1,0)</f>
        <v>1.4571428571428573</v>
      </c>
      <c r="J1299" s="50" t="str">
        <f>IFERROR(VLOOKUP(LISTAS[[#This Row],[ID]],_01_CODIGOS_Y_COSTOS_xlsm[[Producto y N°]:[CODIGO]],2,0),"")</f>
        <v>Tuerca Reten Embutida - 5mm</v>
      </c>
      <c r="O1299" t="s">
        <v>2001</v>
      </c>
      <c r="AB1299" s="12" t="str">
        <f>+LISTAS[[#This Row],[Codigo]]&amp;LISTAS[[#This Row],[Fabrica]]</f>
        <v>Tuerca Reten Embutida - 5mmTOBAR</v>
      </c>
      <c r="AC1299" s="13" t="str">
        <f>+LISTAS[[#This Row],[Codigo]]</f>
        <v>Tuerca Reten Embutida - 5mm</v>
      </c>
      <c r="AD1299" s="13" t="str">
        <f>+LISTAS[[#This Row],[ID]]</f>
        <v>TUERCAS RAPIDAS9</v>
      </c>
      <c r="AH1299" s="36"/>
      <c r="AI1299" s="37">
        <f>+LISTAS[[#This Row],[Precio]]+(LISTAS[[#This Row],[Precio]]*AH1299)</f>
        <v>860</v>
      </c>
      <c r="AJ1299" s="38">
        <f t="shared" si="20"/>
        <v>430</v>
      </c>
      <c r="AL1299" s="35">
        <f>+AJ1299/LISTAS[[#This Row],[COSTO]]-1</f>
        <v>1.2751322751322753</v>
      </c>
      <c r="AM1299" t="str">
        <f>+LISTAS[[#This Row],[ID]]</f>
        <v>TUERCAS RAPIDAS9</v>
      </c>
      <c r="AO1299" s="43"/>
      <c r="AP1299" s="39">
        <f>LISTAS[[#This Row],[COSTO]]+(LISTAS[[#This Row],[COSTO]]*AO1299)</f>
        <v>189</v>
      </c>
      <c r="AQ1299" s="44">
        <f>IF(AO1299="",0,AP1299/LISTAS[[#This Row],[VENTA NETA]]-1)</f>
        <v>0</v>
      </c>
      <c r="AS1299" s="39">
        <v>113.3</v>
      </c>
      <c r="AT1299" s="48">
        <f>+LISTAS[[#This Row],[COSTO]]/AS1299-1</f>
        <v>0.66813768755516323</v>
      </c>
      <c r="BA1299" t="s">
        <v>1983</v>
      </c>
      <c r="BB1299" s="36"/>
    </row>
    <row r="1300" spans="1:54" x14ac:dyDescent="0.35">
      <c r="A1300" s="7" t="s">
        <v>2003</v>
      </c>
      <c r="B1300" t="s">
        <v>1983</v>
      </c>
      <c r="C1300" s="29">
        <v>10</v>
      </c>
      <c r="D1300" t="s">
        <v>2004</v>
      </c>
      <c r="E1300" s="2">
        <v>860</v>
      </c>
      <c r="F1300" s="7" t="str">
        <f>+_xlfn.XLOOKUP(LISTAS[[#This Row],[ID]],_01_CODIGOS_Y_COSTOS_xlsm[Producto y N°],_01_CODIGOS_Y_COSTOS_xlsm[FABRICA],"",0,1)</f>
        <v>TOBAR</v>
      </c>
      <c r="G1300" s="26">
        <f>LISTAS[[#This Row],[Precio]]*(1-0.46)</f>
        <v>464.40000000000003</v>
      </c>
      <c r="H1300" s="1">
        <f>+_xlfn.XLOOKUP(LISTAS[[#This Row],[ID]],_01_CODIGOS_Y_COSTOS_xlsm[Producto y N°],_01_CODIGOS_Y_COSTOS_xlsm[COSTO],0,0,1)</f>
        <v>189</v>
      </c>
      <c r="I1300" s="27">
        <f>+IFERROR(LISTAS[[#This Row],[VENTA NETA]]/LISTAS[[#This Row],[COSTO]]-1,0)</f>
        <v>1.4571428571428573</v>
      </c>
      <c r="J1300" s="50" t="str">
        <f>IFERROR(VLOOKUP(LISTAS[[#This Row],[ID]],_01_CODIGOS_Y_COSTOS_xlsm[[Producto y N°]:[CODIGO]],2,0),"")</f>
        <v>Tuerca Reten Embutida - 6mm</v>
      </c>
      <c r="O1300" t="s">
        <v>2003</v>
      </c>
      <c r="AB1300" s="12" t="str">
        <f>+LISTAS[[#This Row],[Codigo]]&amp;LISTAS[[#This Row],[Fabrica]]</f>
        <v>Tuerca Reten Embutida - 6mmTOBAR</v>
      </c>
      <c r="AC1300" s="13" t="str">
        <f>+LISTAS[[#This Row],[Codigo]]</f>
        <v>Tuerca Reten Embutida - 6mm</v>
      </c>
      <c r="AD1300" s="13" t="str">
        <f>+LISTAS[[#This Row],[ID]]</f>
        <v>TUERCAS RAPIDAS10</v>
      </c>
      <c r="AH1300" s="36"/>
      <c r="AI1300" s="37">
        <f>+LISTAS[[#This Row],[Precio]]+(LISTAS[[#This Row],[Precio]]*AH1300)</f>
        <v>860</v>
      </c>
      <c r="AJ1300" s="38">
        <f t="shared" si="20"/>
        <v>430</v>
      </c>
      <c r="AL1300" s="35">
        <f>+AJ1300/LISTAS[[#This Row],[COSTO]]-1</f>
        <v>1.2751322751322753</v>
      </c>
      <c r="AM1300" t="str">
        <f>+LISTAS[[#This Row],[ID]]</f>
        <v>TUERCAS RAPIDAS10</v>
      </c>
      <c r="AO1300" s="43"/>
      <c r="AP1300" s="39">
        <f>LISTAS[[#This Row],[COSTO]]+(LISTAS[[#This Row],[COSTO]]*AO1300)</f>
        <v>189</v>
      </c>
      <c r="AQ1300" s="44">
        <f>IF(AO1300="",0,AP1300/LISTAS[[#This Row],[VENTA NETA]]-1)</f>
        <v>0</v>
      </c>
      <c r="AS1300" s="39">
        <v>113.3</v>
      </c>
      <c r="AT1300" s="48">
        <f>+LISTAS[[#This Row],[COSTO]]/AS1300-1</f>
        <v>0.66813768755516323</v>
      </c>
      <c r="BA1300" t="s">
        <v>1983</v>
      </c>
      <c r="BB1300" s="36"/>
    </row>
    <row r="1301" spans="1:54" x14ac:dyDescent="0.35">
      <c r="A1301" s="7" t="s">
        <v>2005</v>
      </c>
      <c r="B1301" t="s">
        <v>1983</v>
      </c>
      <c r="C1301" s="29">
        <v>12</v>
      </c>
      <c r="D1301" t="s">
        <v>2006</v>
      </c>
      <c r="E1301" s="2">
        <v>925</v>
      </c>
      <c r="F1301" s="7" t="str">
        <f>+_xlfn.XLOOKUP(LISTAS[[#This Row],[ID]],_01_CODIGOS_Y_COSTOS_xlsm[Producto y N°],_01_CODIGOS_Y_COSTOS_xlsm[FABRICA],"",0,1)</f>
        <v>TOBAR</v>
      </c>
      <c r="G1301" s="26">
        <f>LISTAS[[#This Row],[Precio]]*(1-0.46)</f>
        <v>499.50000000000006</v>
      </c>
      <c r="H1301" s="1">
        <f>+_xlfn.XLOOKUP(LISTAS[[#This Row],[ID]],_01_CODIGOS_Y_COSTOS_xlsm[Producto y N°],_01_CODIGOS_Y_COSTOS_xlsm[COSTO],0,0,1)</f>
        <v>203</v>
      </c>
      <c r="I1301" s="27">
        <f>+IFERROR(LISTAS[[#This Row],[VENTA NETA]]/LISTAS[[#This Row],[COSTO]]-1,0)</f>
        <v>1.4605911330049266</v>
      </c>
      <c r="J1301" s="50" t="str">
        <f>IFERROR(VLOOKUP(LISTAS[[#This Row],[ID]],_01_CODIGOS_Y_COSTOS_xlsm[[Producto y N°]:[CODIGO]],2,0),"")</f>
        <v>Tuerca Jaula - 5mm a=8x8</v>
      </c>
      <c r="O1301" t="s">
        <v>2005</v>
      </c>
      <c r="AB1301" s="12" t="str">
        <f>+LISTAS[[#This Row],[Codigo]]&amp;LISTAS[[#This Row],[Fabrica]]</f>
        <v>Tuerca Jaula - 5mm a=8x8TOBAR</v>
      </c>
      <c r="AC1301" s="13" t="str">
        <f>+LISTAS[[#This Row],[Codigo]]</f>
        <v>Tuerca Jaula - 5mm a=8x8</v>
      </c>
      <c r="AD1301" s="13" t="str">
        <f>+LISTAS[[#This Row],[ID]]</f>
        <v>TUERCAS RAPIDAS12</v>
      </c>
      <c r="AH1301" s="36"/>
      <c r="AI1301" s="37">
        <f>+LISTAS[[#This Row],[Precio]]+(LISTAS[[#This Row],[Precio]]*AH1301)</f>
        <v>925</v>
      </c>
      <c r="AJ1301" s="38">
        <f t="shared" si="20"/>
        <v>462.5</v>
      </c>
      <c r="AL1301" s="35">
        <f>+AJ1301/LISTAS[[#This Row],[COSTO]]-1</f>
        <v>1.2783251231527095</v>
      </c>
      <c r="AM1301" t="str">
        <f>+LISTAS[[#This Row],[ID]]</f>
        <v>TUERCAS RAPIDAS12</v>
      </c>
      <c r="AO1301" s="43"/>
      <c r="AP1301" s="39">
        <f>LISTAS[[#This Row],[COSTO]]+(LISTAS[[#This Row],[COSTO]]*AO1301)</f>
        <v>203</v>
      </c>
      <c r="AQ1301" s="44">
        <f>IF(AO1301="",0,AP1301/LISTAS[[#This Row],[VENTA NETA]]-1)</f>
        <v>0</v>
      </c>
      <c r="AS1301" s="39">
        <v>123.6</v>
      </c>
      <c r="AT1301" s="48">
        <f>+LISTAS[[#This Row],[COSTO]]/AS1301-1</f>
        <v>0.64239482200647258</v>
      </c>
      <c r="BA1301" t="s">
        <v>1983</v>
      </c>
      <c r="BB1301" s="36"/>
    </row>
    <row r="1302" spans="1:54" x14ac:dyDescent="0.35">
      <c r="A1302" s="7" t="s">
        <v>2007</v>
      </c>
      <c r="B1302" t="s">
        <v>1983</v>
      </c>
      <c r="C1302" s="29">
        <v>13</v>
      </c>
      <c r="D1302" t="s">
        <v>2008</v>
      </c>
      <c r="E1302" s="2">
        <v>925</v>
      </c>
      <c r="F1302" s="7" t="str">
        <f>+_xlfn.XLOOKUP(LISTAS[[#This Row],[ID]],_01_CODIGOS_Y_COSTOS_xlsm[Producto y N°],_01_CODIGOS_Y_COSTOS_xlsm[FABRICA],"",0,1)</f>
        <v>TOBAR</v>
      </c>
      <c r="G1302" s="26">
        <f>LISTAS[[#This Row],[Precio]]*(1-0.46)</f>
        <v>499.50000000000006</v>
      </c>
      <c r="H1302" s="1">
        <f>+_xlfn.XLOOKUP(LISTAS[[#This Row],[ID]],_01_CODIGOS_Y_COSTOS_xlsm[Producto y N°],_01_CODIGOS_Y_COSTOS_xlsm[COSTO],0,0,1)</f>
        <v>203</v>
      </c>
      <c r="I1302" s="27">
        <f>+IFERROR(LISTAS[[#This Row],[VENTA NETA]]/LISTAS[[#This Row],[COSTO]]-1,0)</f>
        <v>1.4605911330049266</v>
      </c>
      <c r="J1302" s="50" t="str">
        <f>IFERROR(VLOOKUP(LISTAS[[#This Row],[ID]],_01_CODIGOS_Y_COSTOS_xlsm[[Producto y N°]:[CODIGO]],2,0),"")</f>
        <v>Tuerca Jaula - 6mm a=8x8</v>
      </c>
      <c r="O1302" t="s">
        <v>2007</v>
      </c>
      <c r="AB1302" s="12" t="str">
        <f>+LISTAS[[#This Row],[Codigo]]&amp;LISTAS[[#This Row],[Fabrica]]</f>
        <v>Tuerca Jaula - 6mm a=8x8TOBAR</v>
      </c>
      <c r="AC1302" s="13" t="str">
        <f>+LISTAS[[#This Row],[Codigo]]</f>
        <v>Tuerca Jaula - 6mm a=8x8</v>
      </c>
      <c r="AD1302" s="13" t="str">
        <f>+LISTAS[[#This Row],[ID]]</f>
        <v>TUERCAS RAPIDAS13</v>
      </c>
      <c r="AH1302" s="36"/>
      <c r="AI1302" s="37">
        <f>+LISTAS[[#This Row],[Precio]]+(LISTAS[[#This Row],[Precio]]*AH1302)</f>
        <v>925</v>
      </c>
      <c r="AJ1302" s="38">
        <f t="shared" si="20"/>
        <v>462.5</v>
      </c>
      <c r="AL1302" s="35">
        <f>+AJ1302/LISTAS[[#This Row],[COSTO]]-1</f>
        <v>1.2783251231527095</v>
      </c>
      <c r="AM1302" t="str">
        <f>+LISTAS[[#This Row],[ID]]</f>
        <v>TUERCAS RAPIDAS13</v>
      </c>
      <c r="AO1302" s="43"/>
      <c r="AP1302" s="39">
        <f>LISTAS[[#This Row],[COSTO]]+(LISTAS[[#This Row],[COSTO]]*AO1302)</f>
        <v>203</v>
      </c>
      <c r="AQ1302" s="44">
        <f>IF(AO1302="",0,AP1302/LISTAS[[#This Row],[VENTA NETA]]-1)</f>
        <v>0</v>
      </c>
      <c r="AS1302" s="39">
        <v>123.6</v>
      </c>
      <c r="AT1302" s="48">
        <f>+LISTAS[[#This Row],[COSTO]]/AS1302-1</f>
        <v>0.64239482200647258</v>
      </c>
      <c r="BA1302" t="s">
        <v>1983</v>
      </c>
      <c r="BB1302" s="36"/>
    </row>
    <row r="1303" spans="1:54" x14ac:dyDescent="0.35">
      <c r="A1303" s="7" t="s">
        <v>2009</v>
      </c>
      <c r="B1303" t="s">
        <v>1983</v>
      </c>
      <c r="C1303" s="29">
        <v>14</v>
      </c>
      <c r="D1303" t="s">
        <v>2010</v>
      </c>
      <c r="E1303" s="2">
        <v>530</v>
      </c>
      <c r="F1303" s="7" t="str">
        <f>+_xlfn.XLOOKUP(LISTAS[[#This Row],[ID]],_01_CODIGOS_Y_COSTOS_xlsm[Producto y N°],_01_CODIGOS_Y_COSTOS_xlsm[FABRICA],"",0,1)</f>
        <v>TOBAR</v>
      </c>
      <c r="G1303" s="26">
        <f>LISTAS[[#This Row],[Precio]]*(1-0.46)</f>
        <v>286.20000000000005</v>
      </c>
      <c r="H1303" s="1">
        <f>+_xlfn.XLOOKUP(LISTAS[[#This Row],[ID]],_01_CODIGOS_Y_COSTOS_xlsm[Producto y N°],_01_CODIGOS_Y_COSTOS_xlsm[COSTO],0,0,1)</f>
        <v>117</v>
      </c>
      <c r="I1303" s="27">
        <f>+IFERROR(LISTAS[[#This Row],[VENTA NETA]]/LISTAS[[#This Row],[COSTO]]-1,0)</f>
        <v>1.4461538461538463</v>
      </c>
      <c r="J1303" s="50" t="str">
        <f>IFERROR(VLOOKUP(LISTAS[[#This Row],[ID]],_01_CODIGOS_Y_COSTOS_xlsm[[Producto y N°]:[CODIGO]],2,0),"")</f>
        <v>Tuerca Reten para Tornillo Parker - 4</v>
      </c>
      <c r="O1303" t="s">
        <v>2009</v>
      </c>
      <c r="AB1303" s="12" t="str">
        <f>+LISTAS[[#This Row],[Codigo]]&amp;LISTAS[[#This Row],[Fabrica]]</f>
        <v>Tuerca Reten para Tornillo Parker - 4TOBAR</v>
      </c>
      <c r="AC1303" s="13" t="str">
        <f>+LISTAS[[#This Row],[Codigo]]</f>
        <v>Tuerca Reten para Tornillo Parker - 4</v>
      </c>
      <c r="AD1303" s="13" t="str">
        <f>+LISTAS[[#This Row],[ID]]</f>
        <v>TUERCAS RAPIDAS14</v>
      </c>
      <c r="AH1303" s="36"/>
      <c r="AI1303" s="37">
        <f>+LISTAS[[#This Row],[Precio]]+(LISTAS[[#This Row],[Precio]]*AH1303)</f>
        <v>530</v>
      </c>
      <c r="AJ1303" s="38">
        <f t="shared" si="20"/>
        <v>265</v>
      </c>
      <c r="AL1303" s="35">
        <f>+AJ1303/LISTAS[[#This Row],[COSTO]]-1</f>
        <v>1.2649572649572649</v>
      </c>
      <c r="AM1303" t="str">
        <f>+LISTAS[[#This Row],[ID]]</f>
        <v>TUERCAS RAPIDAS14</v>
      </c>
      <c r="AO1303" s="43"/>
      <c r="AP1303" s="39">
        <f>LISTAS[[#This Row],[COSTO]]+(LISTAS[[#This Row],[COSTO]]*AO1303)</f>
        <v>117</v>
      </c>
      <c r="AQ1303" s="44">
        <f>IF(AO1303="",0,AP1303/LISTAS[[#This Row],[VENTA NETA]]-1)</f>
        <v>0</v>
      </c>
      <c r="AS1303" s="39">
        <v>61.8</v>
      </c>
      <c r="AT1303" s="48">
        <f>+LISTAS[[#This Row],[COSTO]]/AS1303-1</f>
        <v>0.89320388349514568</v>
      </c>
      <c r="BA1303" t="s">
        <v>1983</v>
      </c>
      <c r="BB1303" s="36"/>
    </row>
    <row r="1304" spans="1:54" x14ac:dyDescent="0.35">
      <c r="A1304" s="7" t="s">
        <v>2011</v>
      </c>
      <c r="B1304" t="s">
        <v>1983</v>
      </c>
      <c r="C1304" s="29">
        <v>15</v>
      </c>
      <c r="D1304" t="s">
        <v>2012</v>
      </c>
      <c r="E1304" s="2">
        <v>595</v>
      </c>
      <c r="F1304" s="7" t="str">
        <f>+_xlfn.XLOOKUP(LISTAS[[#This Row],[ID]],_01_CODIGOS_Y_COSTOS_xlsm[Producto y N°],_01_CODIGOS_Y_COSTOS_xlsm[FABRICA],"",0,1)</f>
        <v>TOBAR</v>
      </c>
      <c r="G1304" s="26">
        <f>LISTAS[[#This Row],[Precio]]*(1-0.46)</f>
        <v>321.3</v>
      </c>
      <c r="H1304" s="1">
        <f>+_xlfn.XLOOKUP(LISTAS[[#This Row],[ID]],_01_CODIGOS_Y_COSTOS_xlsm[Producto y N°],_01_CODIGOS_Y_COSTOS_xlsm[COSTO],0,0,1)</f>
        <v>131</v>
      </c>
      <c r="I1304" s="27">
        <f>+IFERROR(LISTAS[[#This Row],[VENTA NETA]]/LISTAS[[#This Row],[COSTO]]-1,0)</f>
        <v>1.4526717557251909</v>
      </c>
      <c r="J1304" s="50" t="str">
        <f>IFERROR(VLOOKUP(LISTAS[[#This Row],[ID]],_01_CODIGOS_Y_COSTOS_xlsm[[Producto y N°]:[CODIGO]],2,0),"")</f>
        <v>Tuerca Reten para Tornillo Parker - #6 automotor</v>
      </c>
      <c r="O1304" t="s">
        <v>2011</v>
      </c>
      <c r="AB1304" s="12" t="str">
        <f>+LISTAS[[#This Row],[Codigo]]&amp;LISTAS[[#This Row],[Fabrica]]</f>
        <v>Tuerca Reten para Tornillo Parker - #6 automotorTOBAR</v>
      </c>
      <c r="AC1304" s="13" t="str">
        <f>+LISTAS[[#This Row],[Codigo]]</f>
        <v>Tuerca Reten para Tornillo Parker - #6 automotor</v>
      </c>
      <c r="AD1304" s="13" t="str">
        <f>+LISTAS[[#This Row],[ID]]</f>
        <v>TUERCAS RAPIDAS15</v>
      </c>
      <c r="AH1304" s="36"/>
      <c r="AI1304" s="37">
        <f>+LISTAS[[#This Row],[Precio]]+(LISTAS[[#This Row],[Precio]]*AH1304)</f>
        <v>595</v>
      </c>
      <c r="AJ1304" s="38">
        <f t="shared" si="20"/>
        <v>297.5</v>
      </c>
      <c r="AL1304" s="35">
        <f>+AJ1304/LISTAS[[#This Row],[COSTO]]-1</f>
        <v>1.2709923664122136</v>
      </c>
      <c r="AM1304" t="str">
        <f>+LISTAS[[#This Row],[ID]]</f>
        <v>TUERCAS RAPIDAS15</v>
      </c>
      <c r="AO1304" s="43"/>
      <c r="AP1304" s="39">
        <f>LISTAS[[#This Row],[COSTO]]+(LISTAS[[#This Row],[COSTO]]*AO1304)</f>
        <v>131</v>
      </c>
      <c r="AQ1304" s="44">
        <f>IF(AO1304="",0,AP1304/LISTAS[[#This Row],[VENTA NETA]]-1)</f>
        <v>0</v>
      </c>
      <c r="AS1304" s="39">
        <v>72.099999999999994</v>
      </c>
      <c r="AT1304" s="48">
        <f>+LISTAS[[#This Row],[COSTO]]/AS1304-1</f>
        <v>0.81692094313453545</v>
      </c>
      <c r="BA1304" t="s">
        <v>1983</v>
      </c>
      <c r="BB1304" s="36"/>
    </row>
    <row r="1305" spans="1:54" x14ac:dyDescent="0.35">
      <c r="A1305" s="7" t="s">
        <v>2013</v>
      </c>
      <c r="B1305" t="s">
        <v>1983</v>
      </c>
      <c r="C1305" s="29">
        <v>16</v>
      </c>
      <c r="D1305" t="s">
        <v>2014</v>
      </c>
      <c r="E1305" s="2">
        <v>530</v>
      </c>
      <c r="F1305" s="7" t="str">
        <f>+_xlfn.XLOOKUP(LISTAS[[#This Row],[ID]],_01_CODIGOS_Y_COSTOS_xlsm[Producto y N°],_01_CODIGOS_Y_COSTOS_xlsm[FABRICA],"",0,1)</f>
        <v>TOBAR</v>
      </c>
      <c r="G1305" s="26">
        <f>LISTAS[[#This Row],[Precio]]*(1-0.46)</f>
        <v>286.20000000000005</v>
      </c>
      <c r="H1305" s="1">
        <f>+_xlfn.XLOOKUP(LISTAS[[#This Row],[ID]],_01_CODIGOS_Y_COSTOS_xlsm[Producto y N°],_01_CODIGOS_Y_COSTOS_xlsm[COSTO],0,0,1)</f>
        <v>117</v>
      </c>
      <c r="I1305" s="27">
        <f>+IFERROR(LISTAS[[#This Row],[VENTA NETA]]/LISTAS[[#This Row],[COSTO]]-1,0)</f>
        <v>1.4461538461538463</v>
      </c>
      <c r="J1305" s="50" t="str">
        <f>IFERROR(VLOOKUP(LISTAS[[#This Row],[ID]],_01_CODIGOS_Y_COSTOS_xlsm[[Producto y N°]:[CODIGO]],2,0),"")</f>
        <v>Tuerca Reten para Tornillo Parker - 7</v>
      </c>
      <c r="O1305" t="s">
        <v>2013</v>
      </c>
      <c r="AB1305" s="12" t="str">
        <f>+LISTAS[[#This Row],[Codigo]]&amp;LISTAS[[#This Row],[Fabrica]]</f>
        <v>Tuerca Reten para Tornillo Parker - 7TOBAR</v>
      </c>
      <c r="AC1305" s="13" t="str">
        <f>+LISTAS[[#This Row],[Codigo]]</f>
        <v>Tuerca Reten para Tornillo Parker - 7</v>
      </c>
      <c r="AD1305" s="13" t="str">
        <f>+LISTAS[[#This Row],[ID]]</f>
        <v>TUERCAS RAPIDAS16</v>
      </c>
      <c r="AH1305" s="36"/>
      <c r="AI1305" s="37">
        <f>+LISTAS[[#This Row],[Precio]]+(LISTAS[[#This Row],[Precio]]*AH1305)</f>
        <v>530</v>
      </c>
      <c r="AJ1305" s="38">
        <f t="shared" si="20"/>
        <v>265</v>
      </c>
      <c r="AL1305" s="35">
        <f>+AJ1305/LISTAS[[#This Row],[COSTO]]-1</f>
        <v>1.2649572649572649</v>
      </c>
      <c r="AM1305" t="str">
        <f>+LISTAS[[#This Row],[ID]]</f>
        <v>TUERCAS RAPIDAS16</v>
      </c>
      <c r="AO1305" s="43"/>
      <c r="AP1305" s="39">
        <f>LISTAS[[#This Row],[COSTO]]+(LISTAS[[#This Row],[COSTO]]*AO1305)</f>
        <v>117</v>
      </c>
      <c r="AQ1305" s="44">
        <f>IF(AO1305="",0,AP1305/LISTAS[[#This Row],[VENTA NETA]]-1)</f>
        <v>0</v>
      </c>
      <c r="AS1305" s="39">
        <v>61.8</v>
      </c>
      <c r="AT1305" s="48">
        <f>+LISTAS[[#This Row],[COSTO]]/AS1305-1</f>
        <v>0.89320388349514568</v>
      </c>
      <c r="BA1305" t="s">
        <v>1983</v>
      </c>
      <c r="BB1305" s="36"/>
    </row>
    <row r="1306" spans="1:54" x14ac:dyDescent="0.35">
      <c r="A1306" s="7" t="s">
        <v>2015</v>
      </c>
      <c r="B1306" t="s">
        <v>1983</v>
      </c>
      <c r="C1306" s="29">
        <v>17</v>
      </c>
      <c r="D1306" t="s">
        <v>2016</v>
      </c>
      <c r="E1306" s="2">
        <v>595</v>
      </c>
      <c r="F1306" s="7" t="str">
        <f>+_xlfn.XLOOKUP(LISTAS[[#This Row],[ID]],_01_CODIGOS_Y_COSTOS_xlsm[Producto y N°],_01_CODIGOS_Y_COSTOS_xlsm[FABRICA],"",0,1)</f>
        <v>TOBAR</v>
      </c>
      <c r="G1306" s="26">
        <f>LISTAS[[#This Row],[Precio]]*(1-0.46)</f>
        <v>321.3</v>
      </c>
      <c r="H1306" s="1">
        <f>+_xlfn.XLOOKUP(LISTAS[[#This Row],[ID]],_01_CODIGOS_Y_COSTOS_xlsm[Producto y N°],_01_CODIGOS_Y_COSTOS_xlsm[COSTO],0,0,1)</f>
        <v>131</v>
      </c>
      <c r="I1306" s="27">
        <f>+IFERROR(LISTAS[[#This Row],[VENTA NETA]]/LISTAS[[#This Row],[COSTO]]-1,0)</f>
        <v>1.4526717557251909</v>
      </c>
      <c r="J1306" s="50" t="str">
        <f>IFERROR(VLOOKUP(LISTAS[[#This Row],[ID]],_01_CODIGOS_Y_COSTOS_xlsm[[Producto y N°]:[CODIGO]],2,0),"")</f>
        <v>Tuerca Reten para Tornillo Parker - #8 automotor</v>
      </c>
      <c r="O1306" t="s">
        <v>2015</v>
      </c>
      <c r="AB1306" s="12" t="str">
        <f>+LISTAS[[#This Row],[Codigo]]&amp;LISTAS[[#This Row],[Fabrica]]</f>
        <v>Tuerca Reten para Tornillo Parker - #8 automotorTOBAR</v>
      </c>
      <c r="AC1306" s="13" t="str">
        <f>+LISTAS[[#This Row],[Codigo]]</f>
        <v>Tuerca Reten para Tornillo Parker - #8 automotor</v>
      </c>
      <c r="AD1306" s="13" t="str">
        <f>+LISTAS[[#This Row],[ID]]</f>
        <v>TUERCAS RAPIDAS17</v>
      </c>
      <c r="AH1306" s="36"/>
      <c r="AI1306" s="37">
        <f>+LISTAS[[#This Row],[Precio]]+(LISTAS[[#This Row],[Precio]]*AH1306)</f>
        <v>595</v>
      </c>
      <c r="AJ1306" s="38">
        <f t="shared" si="20"/>
        <v>297.5</v>
      </c>
      <c r="AL1306" s="35">
        <f>+AJ1306/LISTAS[[#This Row],[COSTO]]-1</f>
        <v>1.2709923664122136</v>
      </c>
      <c r="AM1306" t="str">
        <f>+LISTAS[[#This Row],[ID]]</f>
        <v>TUERCAS RAPIDAS17</v>
      </c>
      <c r="AO1306" s="43"/>
      <c r="AP1306" s="39">
        <f>LISTAS[[#This Row],[COSTO]]+(LISTAS[[#This Row],[COSTO]]*AO1306)</f>
        <v>131</v>
      </c>
      <c r="AQ1306" s="44">
        <f>IF(AO1306="",0,AP1306/LISTAS[[#This Row],[VENTA NETA]]-1)</f>
        <v>0</v>
      </c>
      <c r="AS1306" s="39">
        <v>72.099999999999994</v>
      </c>
      <c r="AT1306" s="48">
        <f>+LISTAS[[#This Row],[COSTO]]/AS1306-1</f>
        <v>0.81692094313453545</v>
      </c>
      <c r="BA1306" t="s">
        <v>1983</v>
      </c>
      <c r="BB1306" s="36"/>
    </row>
    <row r="1307" spans="1:54" x14ac:dyDescent="0.35">
      <c r="A1307" s="7" t="s">
        <v>2017</v>
      </c>
      <c r="B1307" t="s">
        <v>1983</v>
      </c>
      <c r="C1307" s="29">
        <v>18</v>
      </c>
      <c r="D1307" t="s">
        <v>2018</v>
      </c>
      <c r="E1307" s="2">
        <v>530</v>
      </c>
      <c r="F1307" s="7" t="str">
        <f>+_xlfn.XLOOKUP(LISTAS[[#This Row],[ID]],_01_CODIGOS_Y_COSTOS_xlsm[Producto y N°],_01_CODIGOS_Y_COSTOS_xlsm[FABRICA],"",0,1)</f>
        <v>TOBAR</v>
      </c>
      <c r="G1307" s="26">
        <f>LISTAS[[#This Row],[Precio]]*(1-0.46)</f>
        <v>286.20000000000005</v>
      </c>
      <c r="H1307" s="1">
        <f>+_xlfn.XLOOKUP(LISTAS[[#This Row],[ID]],_01_CODIGOS_Y_COSTOS_xlsm[Producto y N°],_01_CODIGOS_Y_COSTOS_xlsm[COSTO],0,0,1)</f>
        <v>117</v>
      </c>
      <c r="I1307" s="27">
        <f>+IFERROR(LISTAS[[#This Row],[VENTA NETA]]/LISTAS[[#This Row],[COSTO]]-1,0)</f>
        <v>1.4461538461538463</v>
      </c>
      <c r="J1307" s="50" t="str">
        <f>IFERROR(VLOOKUP(LISTAS[[#This Row],[ID]],_01_CODIGOS_Y_COSTOS_xlsm[[Producto y N°]:[CODIGO]],2,0),"")</f>
        <v>Tuerca Reten para Tornillo Parker - 6</v>
      </c>
      <c r="O1307" t="s">
        <v>2017</v>
      </c>
      <c r="AB1307" s="12" t="str">
        <f>+LISTAS[[#This Row],[Codigo]]&amp;LISTAS[[#This Row],[Fabrica]]</f>
        <v>Tuerca Reten para Tornillo Parker - 6TOBAR</v>
      </c>
      <c r="AC1307" s="13" t="str">
        <f>+LISTAS[[#This Row],[Codigo]]</f>
        <v>Tuerca Reten para Tornillo Parker - 6</v>
      </c>
      <c r="AD1307" s="13" t="str">
        <f>+LISTAS[[#This Row],[ID]]</f>
        <v>TUERCAS RAPIDAS18</v>
      </c>
      <c r="AH1307" s="36"/>
      <c r="AI1307" s="37">
        <f>+LISTAS[[#This Row],[Precio]]+(LISTAS[[#This Row],[Precio]]*AH1307)</f>
        <v>530</v>
      </c>
      <c r="AJ1307" s="38">
        <f t="shared" si="20"/>
        <v>265</v>
      </c>
      <c r="AL1307" s="35">
        <f>+AJ1307/LISTAS[[#This Row],[COSTO]]-1</f>
        <v>1.2649572649572649</v>
      </c>
      <c r="AM1307" t="str">
        <f>+LISTAS[[#This Row],[ID]]</f>
        <v>TUERCAS RAPIDAS18</v>
      </c>
      <c r="AO1307" s="43"/>
      <c r="AP1307" s="39">
        <f>LISTAS[[#This Row],[COSTO]]+(LISTAS[[#This Row],[COSTO]]*AO1307)</f>
        <v>117</v>
      </c>
      <c r="AQ1307" s="44">
        <f>IF(AO1307="",0,AP1307/LISTAS[[#This Row],[VENTA NETA]]-1)</f>
        <v>0</v>
      </c>
      <c r="AS1307" s="39">
        <v>61.8</v>
      </c>
      <c r="AT1307" s="48">
        <f>+LISTAS[[#This Row],[COSTO]]/AS1307-1</f>
        <v>0.89320388349514568</v>
      </c>
      <c r="BA1307" t="s">
        <v>1983</v>
      </c>
      <c r="BB1307" s="36"/>
    </row>
    <row r="1308" spans="1:54" x14ac:dyDescent="0.35">
      <c r="A1308" s="7" t="s">
        <v>2019</v>
      </c>
      <c r="B1308" t="s">
        <v>1983</v>
      </c>
      <c r="C1308" s="29">
        <v>19</v>
      </c>
      <c r="D1308" t="s">
        <v>2020</v>
      </c>
      <c r="E1308" s="2">
        <v>170</v>
      </c>
      <c r="F1308" s="7" t="str">
        <f>+_xlfn.XLOOKUP(LISTAS[[#This Row],[ID]],_01_CODIGOS_Y_COSTOS_xlsm[Producto y N°],_01_CODIGOS_Y_COSTOS_xlsm[FABRICA],"",0,1)</f>
        <v>TOBAR</v>
      </c>
      <c r="G1308" s="26">
        <f>LISTAS[[#This Row],[Precio]]*(1-0.46)</f>
        <v>91.800000000000011</v>
      </c>
      <c r="H1308" s="1">
        <f>+_xlfn.XLOOKUP(LISTAS[[#This Row],[ID]],_01_CODIGOS_Y_COSTOS_xlsm[Producto y N°],_01_CODIGOS_Y_COSTOS_xlsm[COSTO],0,0,1)</f>
        <v>0</v>
      </c>
      <c r="I1308" s="27">
        <f>+IFERROR(LISTAS[[#This Row],[VENTA NETA]]/LISTAS[[#This Row],[COSTO]]-1,0)</f>
        <v>0</v>
      </c>
      <c r="J1308" s="50" t="str">
        <f>IFERROR(VLOOKUP(LISTAS[[#This Row],[ID]],_01_CODIGOS_Y_COSTOS_xlsm[[Producto y N°]:[CODIGO]],2,0),"")</f>
        <v>0</v>
      </c>
      <c r="O1308" t="s">
        <v>2019</v>
      </c>
      <c r="AB1308" s="12" t="str">
        <f>+LISTAS[[#This Row],[Codigo]]&amp;LISTAS[[#This Row],[Fabrica]]</f>
        <v>0TOBAR</v>
      </c>
      <c r="AC1308" s="13" t="str">
        <f>+LISTAS[[#This Row],[Codigo]]</f>
        <v>0</v>
      </c>
      <c r="AD1308" s="13" t="str">
        <f>+LISTAS[[#This Row],[ID]]</f>
        <v>TUERCAS RAPIDAS19</v>
      </c>
      <c r="AH1308" s="36"/>
      <c r="AI1308" s="37">
        <f>+LISTAS[[#This Row],[Precio]]+(LISTAS[[#This Row],[Precio]]*AH1308)</f>
        <v>170</v>
      </c>
      <c r="AJ1308" s="38">
        <f t="shared" si="20"/>
        <v>85</v>
      </c>
      <c r="AL1308" s="35" t="e">
        <f>+AJ1308/LISTAS[[#This Row],[COSTO]]-1</f>
        <v>#DIV/0!</v>
      </c>
      <c r="AM1308" t="str">
        <f>+LISTAS[[#This Row],[ID]]</f>
        <v>TUERCAS RAPIDAS19</v>
      </c>
      <c r="AO1308" s="43"/>
      <c r="AP1308" s="39">
        <f>LISTAS[[#This Row],[COSTO]]+(LISTAS[[#This Row],[COSTO]]*AO1308)</f>
        <v>0</v>
      </c>
      <c r="AQ1308" s="44">
        <f>IF(AO1308="",0,AP1308/LISTAS[[#This Row],[VENTA NETA]]-1)</f>
        <v>0</v>
      </c>
      <c r="AS1308" s="39">
        <v>0</v>
      </c>
      <c r="AT1308" s="48" t="e">
        <f>+LISTAS[[#This Row],[COSTO]]/AS1308-1</f>
        <v>#DIV/0!</v>
      </c>
      <c r="BA1308" t="s">
        <v>1983</v>
      </c>
      <c r="BB1308" s="36"/>
    </row>
    <row r="1309" spans="1:54" x14ac:dyDescent="0.35">
      <c r="A1309" s="7" t="s">
        <v>2021</v>
      </c>
      <c r="B1309" t="s">
        <v>1983</v>
      </c>
      <c r="C1309" s="29">
        <v>20</v>
      </c>
      <c r="D1309" t="s">
        <v>2022</v>
      </c>
      <c r="E1309" s="2">
        <v>160</v>
      </c>
      <c r="F1309" s="7" t="str">
        <f>+_xlfn.XLOOKUP(LISTAS[[#This Row],[ID]],_01_CODIGOS_Y_COSTOS_xlsm[Producto y N°],_01_CODIGOS_Y_COSTOS_xlsm[FABRICA],"",0,1)</f>
        <v>TOBAR</v>
      </c>
      <c r="G1309" s="26">
        <f>LISTAS[[#This Row],[Precio]]*(1-0.46)</f>
        <v>86.4</v>
      </c>
      <c r="H1309" s="1">
        <f>+_xlfn.XLOOKUP(LISTAS[[#This Row],[ID]],_01_CODIGOS_Y_COSTOS_xlsm[Producto y N°],_01_CODIGOS_Y_COSTOS_xlsm[COSTO],0,0,1)</f>
        <v>0</v>
      </c>
      <c r="I1309" s="27">
        <f>+IFERROR(LISTAS[[#This Row],[VENTA NETA]]/LISTAS[[#This Row],[COSTO]]-1,0)</f>
        <v>0</v>
      </c>
      <c r="J1309" s="50" t="str">
        <f>IFERROR(VLOOKUP(LISTAS[[#This Row],[ID]],_01_CODIGOS_Y_COSTOS_xlsm[[Producto y N°]:[CODIGO]],2,0),"")</f>
        <v>0</v>
      </c>
      <c r="O1309" t="s">
        <v>2021</v>
      </c>
      <c r="AB1309" s="12" t="str">
        <f>+LISTAS[[#This Row],[Codigo]]&amp;LISTAS[[#This Row],[Fabrica]]</f>
        <v>0TOBAR</v>
      </c>
      <c r="AC1309" s="13" t="str">
        <f>+LISTAS[[#This Row],[Codigo]]</f>
        <v>0</v>
      </c>
      <c r="AD1309" s="13" t="str">
        <f>+LISTAS[[#This Row],[ID]]</f>
        <v>TUERCAS RAPIDAS20</v>
      </c>
      <c r="AH1309" s="36"/>
      <c r="AI1309" s="37">
        <f>+LISTAS[[#This Row],[Precio]]+(LISTAS[[#This Row],[Precio]]*AH1309)</f>
        <v>160</v>
      </c>
      <c r="AJ1309" s="38">
        <f t="shared" si="20"/>
        <v>80</v>
      </c>
      <c r="AL1309" s="35" t="e">
        <f>+AJ1309/LISTAS[[#This Row],[COSTO]]-1</f>
        <v>#DIV/0!</v>
      </c>
      <c r="AM1309" t="str">
        <f>+LISTAS[[#This Row],[ID]]</f>
        <v>TUERCAS RAPIDAS20</v>
      </c>
      <c r="AO1309" s="43"/>
      <c r="AP1309" s="39">
        <f>LISTAS[[#This Row],[COSTO]]+(LISTAS[[#This Row],[COSTO]]*AO1309)</f>
        <v>0</v>
      </c>
      <c r="AQ1309" s="44">
        <f>IF(AO1309="",0,AP1309/LISTAS[[#This Row],[VENTA NETA]]-1)</f>
        <v>0</v>
      </c>
      <c r="AS1309" s="39">
        <v>0</v>
      </c>
      <c r="AT1309" s="48" t="e">
        <f>+LISTAS[[#This Row],[COSTO]]/AS1309-1</f>
        <v>#DIV/0!</v>
      </c>
      <c r="BA1309" t="s">
        <v>1983</v>
      </c>
      <c r="BB1309" s="36"/>
    </row>
    <row r="1310" spans="1:54" x14ac:dyDescent="0.35">
      <c r="A1310" s="7" t="s">
        <v>2023</v>
      </c>
      <c r="B1310" t="s">
        <v>1983</v>
      </c>
      <c r="C1310" s="29">
        <v>21</v>
      </c>
      <c r="D1310" t="s">
        <v>2024</v>
      </c>
      <c r="E1310" s="2">
        <v>595</v>
      </c>
      <c r="F1310" s="7" t="str">
        <f>+_xlfn.XLOOKUP(LISTAS[[#This Row],[ID]],_01_CODIGOS_Y_COSTOS_xlsm[Producto y N°],_01_CODIGOS_Y_COSTOS_xlsm[FABRICA],"",0,1)</f>
        <v>TOBAR</v>
      </c>
      <c r="G1310" s="26">
        <f>LISTAS[[#This Row],[Precio]]*(1-0.46)</f>
        <v>321.3</v>
      </c>
      <c r="H1310" s="1">
        <f>+_xlfn.XLOOKUP(LISTAS[[#This Row],[ID]],_01_CODIGOS_Y_COSTOS_xlsm[Producto y N°],_01_CODIGOS_Y_COSTOS_xlsm[COSTO],0,0,1)</f>
        <v>131</v>
      </c>
      <c r="I1310" s="27">
        <f>+IFERROR(LISTAS[[#This Row],[VENTA NETA]]/LISTAS[[#This Row],[COSTO]]-1,0)</f>
        <v>1.4526717557251909</v>
      </c>
      <c r="J1310" s="50" t="str">
        <f>IFERROR(VLOOKUP(LISTAS[[#This Row],[ID]],_01_CODIGOS_Y_COSTOS_xlsm[[Producto y N°]:[CODIGO]],2,0),"")</f>
        <v>Tuerca Reten para Tornillo Parker - #10 automotor</v>
      </c>
      <c r="O1310" t="s">
        <v>2023</v>
      </c>
      <c r="AB1310" s="12" t="str">
        <f>+LISTAS[[#This Row],[Codigo]]&amp;LISTAS[[#This Row],[Fabrica]]</f>
        <v>Tuerca Reten para Tornillo Parker - #10 automotorTOBAR</v>
      </c>
      <c r="AC1310" s="13" t="str">
        <f>+LISTAS[[#This Row],[Codigo]]</f>
        <v>Tuerca Reten para Tornillo Parker - #10 automotor</v>
      </c>
      <c r="AD1310" s="13" t="str">
        <f>+LISTAS[[#This Row],[ID]]</f>
        <v>TUERCAS RAPIDAS21</v>
      </c>
      <c r="AH1310" s="36"/>
      <c r="AI1310" s="37">
        <f>+LISTAS[[#This Row],[Precio]]+(LISTAS[[#This Row],[Precio]]*AH1310)</f>
        <v>595</v>
      </c>
      <c r="AJ1310" s="38">
        <f t="shared" si="20"/>
        <v>297.5</v>
      </c>
      <c r="AL1310" s="35">
        <f>+AJ1310/LISTAS[[#This Row],[COSTO]]-1</f>
        <v>1.2709923664122136</v>
      </c>
      <c r="AM1310" t="str">
        <f>+LISTAS[[#This Row],[ID]]</f>
        <v>TUERCAS RAPIDAS21</v>
      </c>
      <c r="AO1310" s="43"/>
      <c r="AP1310" s="39">
        <f>LISTAS[[#This Row],[COSTO]]+(LISTAS[[#This Row],[COSTO]]*AO1310)</f>
        <v>131</v>
      </c>
      <c r="AQ1310" s="44">
        <f>IF(AO1310="",0,AP1310/LISTAS[[#This Row],[VENTA NETA]]-1)</f>
        <v>0</v>
      </c>
      <c r="AS1310" s="39">
        <v>72.099999999999994</v>
      </c>
      <c r="AT1310" s="48">
        <f>+LISTAS[[#This Row],[COSTO]]/AS1310-1</f>
        <v>0.81692094313453545</v>
      </c>
      <c r="BA1310" t="s">
        <v>1983</v>
      </c>
      <c r="BB1310" s="36"/>
    </row>
    <row r="1311" spans="1:54" x14ac:dyDescent="0.35">
      <c r="A1311" s="7" t="s">
        <v>2025</v>
      </c>
      <c r="B1311" t="s">
        <v>1983</v>
      </c>
      <c r="C1311" s="29">
        <v>22</v>
      </c>
      <c r="D1311" t="s">
        <v>2026</v>
      </c>
      <c r="E1311" s="2">
        <v>530</v>
      </c>
      <c r="F1311" s="7" t="str">
        <f>+_xlfn.XLOOKUP(LISTAS[[#This Row],[ID]],_01_CODIGOS_Y_COSTOS_xlsm[Producto y N°],_01_CODIGOS_Y_COSTOS_xlsm[FABRICA],"",0,1)</f>
        <v>TOBAR</v>
      </c>
      <c r="G1311" s="26">
        <f>LISTAS[[#This Row],[Precio]]*(1-0.46)</f>
        <v>286.20000000000005</v>
      </c>
      <c r="H1311" s="1">
        <f>+_xlfn.XLOOKUP(LISTAS[[#This Row],[ID]],_01_CODIGOS_Y_COSTOS_xlsm[Producto y N°],_01_CODIGOS_Y_COSTOS_xlsm[COSTO],0,0,1)</f>
        <v>117</v>
      </c>
      <c r="I1311" s="27">
        <f>+IFERROR(LISTAS[[#This Row],[VENTA NETA]]/LISTAS[[#This Row],[COSTO]]-1,0)</f>
        <v>1.4461538461538463</v>
      </c>
      <c r="J1311" s="50" t="str">
        <f>IFERROR(VLOOKUP(LISTAS[[#This Row],[ID]],_01_CODIGOS_Y_COSTOS_xlsm[[Producto y N°]:[CODIGO]],2,0),"")</f>
        <v>Tuerca Reten para Tornillo Parker - 8</v>
      </c>
      <c r="O1311" t="s">
        <v>2025</v>
      </c>
      <c r="AB1311" s="12" t="str">
        <f>+LISTAS[[#This Row],[Codigo]]&amp;LISTAS[[#This Row],[Fabrica]]</f>
        <v>Tuerca Reten para Tornillo Parker - 8TOBAR</v>
      </c>
      <c r="AC1311" s="13" t="str">
        <f>+LISTAS[[#This Row],[Codigo]]</f>
        <v>Tuerca Reten para Tornillo Parker - 8</v>
      </c>
      <c r="AD1311" s="13" t="str">
        <f>+LISTAS[[#This Row],[ID]]</f>
        <v>TUERCAS RAPIDAS22</v>
      </c>
      <c r="AH1311" s="36"/>
      <c r="AI1311" s="37">
        <f>+LISTAS[[#This Row],[Precio]]+(LISTAS[[#This Row],[Precio]]*AH1311)</f>
        <v>530</v>
      </c>
      <c r="AJ1311" s="38">
        <f t="shared" si="20"/>
        <v>265</v>
      </c>
      <c r="AL1311" s="35">
        <f>+AJ1311/LISTAS[[#This Row],[COSTO]]-1</f>
        <v>1.2649572649572649</v>
      </c>
      <c r="AM1311" t="str">
        <f>+LISTAS[[#This Row],[ID]]</f>
        <v>TUERCAS RAPIDAS22</v>
      </c>
      <c r="AO1311" s="43"/>
      <c r="AP1311" s="39">
        <f>LISTAS[[#This Row],[COSTO]]+(LISTAS[[#This Row],[COSTO]]*AO1311)</f>
        <v>117</v>
      </c>
      <c r="AQ1311" s="44">
        <f>IF(AO1311="",0,AP1311/LISTAS[[#This Row],[VENTA NETA]]-1)</f>
        <v>0</v>
      </c>
      <c r="AS1311" s="39">
        <v>61.8</v>
      </c>
      <c r="AT1311" s="48">
        <f>+LISTAS[[#This Row],[COSTO]]/AS1311-1</f>
        <v>0.89320388349514568</v>
      </c>
      <c r="BA1311" t="s">
        <v>1983</v>
      </c>
      <c r="BB1311" s="36"/>
    </row>
    <row r="1312" spans="1:54" x14ac:dyDescent="0.35">
      <c r="A1312" s="7" t="s">
        <v>2027</v>
      </c>
      <c r="B1312" t="s">
        <v>1983</v>
      </c>
      <c r="C1312" s="29">
        <v>24</v>
      </c>
      <c r="D1312" t="s">
        <v>2028</v>
      </c>
      <c r="E1312" s="2">
        <v>530</v>
      </c>
      <c r="F1312" s="7" t="str">
        <f>+_xlfn.XLOOKUP(LISTAS[[#This Row],[ID]],_01_CODIGOS_Y_COSTOS_xlsm[Producto y N°],_01_CODIGOS_Y_COSTOS_xlsm[FABRICA],"",0,1)</f>
        <v>TOBAR</v>
      </c>
      <c r="G1312" s="26">
        <f>LISTAS[[#This Row],[Precio]]*(1-0.46)</f>
        <v>286.20000000000005</v>
      </c>
      <c r="H1312" s="1">
        <f>+_xlfn.XLOOKUP(LISTAS[[#This Row],[ID]],_01_CODIGOS_Y_COSTOS_xlsm[Producto y N°],_01_CODIGOS_Y_COSTOS_xlsm[COSTO],0,0,1)</f>
        <v>117</v>
      </c>
      <c r="I1312" s="27">
        <f>+IFERROR(LISTAS[[#This Row],[VENTA NETA]]/LISTAS[[#This Row],[COSTO]]-1,0)</f>
        <v>1.4461538461538463</v>
      </c>
      <c r="J1312" s="50" t="str">
        <f>IFERROR(VLOOKUP(LISTAS[[#This Row],[ID]],_01_CODIGOS_Y_COSTOS_xlsm[[Producto y N°]:[CODIGO]],2,0),"")</f>
        <v>Tuerca Reten para Tornillo Parker - 10</v>
      </c>
      <c r="O1312" t="s">
        <v>2027</v>
      </c>
      <c r="AB1312" s="12" t="str">
        <f>+LISTAS[[#This Row],[Codigo]]&amp;LISTAS[[#This Row],[Fabrica]]</f>
        <v>Tuerca Reten para Tornillo Parker - 10TOBAR</v>
      </c>
      <c r="AC1312" s="13" t="str">
        <f>+LISTAS[[#This Row],[Codigo]]</f>
        <v>Tuerca Reten para Tornillo Parker - 10</v>
      </c>
      <c r="AD1312" s="13" t="str">
        <f>+LISTAS[[#This Row],[ID]]</f>
        <v>TUERCAS RAPIDAS24</v>
      </c>
      <c r="AH1312" s="36"/>
      <c r="AI1312" s="37">
        <f>+LISTAS[[#This Row],[Precio]]+(LISTAS[[#This Row],[Precio]]*AH1312)</f>
        <v>530</v>
      </c>
      <c r="AJ1312" s="38">
        <f t="shared" si="20"/>
        <v>265</v>
      </c>
      <c r="AL1312" s="35">
        <f>+AJ1312/LISTAS[[#This Row],[COSTO]]-1</f>
        <v>1.2649572649572649</v>
      </c>
      <c r="AM1312" t="str">
        <f>+LISTAS[[#This Row],[ID]]</f>
        <v>TUERCAS RAPIDAS24</v>
      </c>
      <c r="AO1312" s="43"/>
      <c r="AP1312" s="39">
        <f>LISTAS[[#This Row],[COSTO]]+(LISTAS[[#This Row],[COSTO]]*AO1312)</f>
        <v>117</v>
      </c>
      <c r="AQ1312" s="44">
        <f>IF(AO1312="",0,AP1312/LISTAS[[#This Row],[VENTA NETA]]-1)</f>
        <v>0</v>
      </c>
      <c r="AS1312" s="39">
        <v>61.8</v>
      </c>
      <c r="AT1312" s="48">
        <f>+LISTAS[[#This Row],[COSTO]]/AS1312-1</f>
        <v>0.89320388349514568</v>
      </c>
      <c r="BA1312" t="s">
        <v>1983</v>
      </c>
      <c r="BB1312" s="36"/>
    </row>
    <row r="1313" spans="1:54" x14ac:dyDescent="0.35">
      <c r="A1313" s="7" t="s">
        <v>2029</v>
      </c>
      <c r="B1313" t="s">
        <v>1983</v>
      </c>
      <c r="C1313" s="29">
        <v>25</v>
      </c>
      <c r="D1313" t="s">
        <v>2030</v>
      </c>
      <c r="E1313" s="2">
        <v>595</v>
      </c>
      <c r="F1313" s="7" t="str">
        <f>+_xlfn.XLOOKUP(LISTAS[[#This Row],[ID]],_01_CODIGOS_Y_COSTOS_xlsm[Producto y N°],_01_CODIGOS_Y_COSTOS_xlsm[FABRICA],"",0,1)</f>
        <v>TOBAR</v>
      </c>
      <c r="G1313" s="26">
        <f>LISTAS[[#This Row],[Precio]]*(1-0.46)</f>
        <v>321.3</v>
      </c>
      <c r="H1313" s="1">
        <f>+_xlfn.XLOOKUP(LISTAS[[#This Row],[ID]],_01_CODIGOS_Y_COSTOS_xlsm[Producto y N°],_01_CODIGOS_Y_COSTOS_xlsm[COSTO],0,0,1)</f>
        <v>131</v>
      </c>
      <c r="I1313" s="27">
        <f>+IFERROR(LISTAS[[#This Row],[VENTA NETA]]/LISTAS[[#This Row],[COSTO]]-1,0)</f>
        <v>1.4526717557251909</v>
      </c>
      <c r="J1313" s="50" t="str">
        <f>IFERROR(VLOOKUP(LISTAS[[#This Row],[ID]],_01_CODIGOS_Y_COSTOS_xlsm[[Producto y N°]:[CODIGO]],2,0),"")</f>
        <v>Tuerca Reten para Tornillo Parker - 12</v>
      </c>
      <c r="O1313" t="s">
        <v>2029</v>
      </c>
      <c r="AB1313" s="12" t="str">
        <f>+LISTAS[[#This Row],[Codigo]]&amp;LISTAS[[#This Row],[Fabrica]]</f>
        <v>Tuerca Reten para Tornillo Parker - 12TOBAR</v>
      </c>
      <c r="AC1313" s="13" t="str">
        <f>+LISTAS[[#This Row],[Codigo]]</f>
        <v>Tuerca Reten para Tornillo Parker - 12</v>
      </c>
      <c r="AD1313" s="13" t="str">
        <f>+LISTAS[[#This Row],[ID]]</f>
        <v>TUERCAS RAPIDAS25</v>
      </c>
      <c r="AH1313" s="36"/>
      <c r="AI1313" s="37">
        <f>+LISTAS[[#This Row],[Precio]]+(LISTAS[[#This Row],[Precio]]*AH1313)</f>
        <v>595</v>
      </c>
      <c r="AJ1313" s="38">
        <f t="shared" si="20"/>
        <v>297.5</v>
      </c>
      <c r="AL1313" s="35">
        <f>+AJ1313/LISTAS[[#This Row],[COSTO]]-1</f>
        <v>1.2709923664122136</v>
      </c>
      <c r="AM1313" t="str">
        <f>+LISTAS[[#This Row],[ID]]</f>
        <v>TUERCAS RAPIDAS25</v>
      </c>
      <c r="AO1313" s="43"/>
      <c r="AP1313" s="39">
        <f>LISTAS[[#This Row],[COSTO]]+(LISTAS[[#This Row],[COSTO]]*AO1313)</f>
        <v>131</v>
      </c>
      <c r="AQ1313" s="44">
        <f>IF(AO1313="",0,AP1313/LISTAS[[#This Row],[VENTA NETA]]-1)</f>
        <v>0</v>
      </c>
      <c r="AS1313" s="39">
        <v>72.099999999999994</v>
      </c>
      <c r="AT1313" s="48">
        <f>+LISTAS[[#This Row],[COSTO]]/AS1313-1</f>
        <v>0.81692094313453545</v>
      </c>
      <c r="BA1313" t="s">
        <v>1983</v>
      </c>
      <c r="BB1313" s="36"/>
    </row>
    <row r="1314" spans="1:54" x14ac:dyDescent="0.35">
      <c r="A1314" s="7" t="s">
        <v>2031</v>
      </c>
      <c r="B1314" t="s">
        <v>1983</v>
      </c>
      <c r="C1314" s="29">
        <v>26</v>
      </c>
      <c r="D1314" t="s">
        <v>2032</v>
      </c>
      <c r="E1314" s="2">
        <v>595</v>
      </c>
      <c r="F1314" s="7" t="str">
        <f>+_xlfn.XLOOKUP(LISTAS[[#This Row],[ID]],_01_CODIGOS_Y_COSTOS_xlsm[Producto y N°],_01_CODIGOS_Y_COSTOS_xlsm[FABRICA],"",0,1)</f>
        <v>TOBAR</v>
      </c>
      <c r="G1314" s="26">
        <f>LISTAS[[#This Row],[Precio]]*(1-0.46)</f>
        <v>321.3</v>
      </c>
      <c r="H1314" s="1">
        <f>+_xlfn.XLOOKUP(LISTAS[[#This Row],[ID]],_01_CODIGOS_Y_COSTOS_xlsm[Producto y N°],_01_CODIGOS_Y_COSTOS_xlsm[COSTO],0,0,1)</f>
        <v>131</v>
      </c>
      <c r="I1314" s="27">
        <f>+IFERROR(LISTAS[[#This Row],[VENTA NETA]]/LISTAS[[#This Row],[COSTO]]-1,0)</f>
        <v>1.4526717557251909</v>
      </c>
      <c r="J1314" s="50" t="str">
        <f>IFERROR(VLOOKUP(LISTAS[[#This Row],[ID]],_01_CODIGOS_Y_COSTOS_xlsm[[Producto y N°]:[CODIGO]],2,0),"")</f>
        <v>Tuerca Reten para Tornillo Parker - 12 LARGA</v>
      </c>
      <c r="O1314" t="s">
        <v>2031</v>
      </c>
      <c r="AB1314" s="12" t="str">
        <f>+LISTAS[[#This Row],[Codigo]]&amp;LISTAS[[#This Row],[Fabrica]]</f>
        <v>Tuerca Reten para Tornillo Parker - 12 LARGATOBAR</v>
      </c>
      <c r="AC1314" s="13" t="str">
        <f>+LISTAS[[#This Row],[Codigo]]</f>
        <v>Tuerca Reten para Tornillo Parker - 12 LARGA</v>
      </c>
      <c r="AD1314" s="13" t="str">
        <f>+LISTAS[[#This Row],[ID]]</f>
        <v>TUERCAS RAPIDAS26</v>
      </c>
      <c r="AH1314" s="36"/>
      <c r="AI1314" s="37">
        <f>+LISTAS[[#This Row],[Precio]]+(LISTAS[[#This Row],[Precio]]*AH1314)</f>
        <v>595</v>
      </c>
      <c r="AJ1314" s="38">
        <f t="shared" si="20"/>
        <v>297.5</v>
      </c>
      <c r="AL1314" s="35">
        <f>+AJ1314/LISTAS[[#This Row],[COSTO]]-1</f>
        <v>1.2709923664122136</v>
      </c>
      <c r="AM1314" t="str">
        <f>+LISTAS[[#This Row],[ID]]</f>
        <v>TUERCAS RAPIDAS26</v>
      </c>
      <c r="AO1314" s="43"/>
      <c r="AP1314" s="39">
        <f>LISTAS[[#This Row],[COSTO]]+(LISTAS[[#This Row],[COSTO]]*AO1314)</f>
        <v>131</v>
      </c>
      <c r="AQ1314" s="44">
        <f>IF(AO1314="",0,AP1314/LISTAS[[#This Row],[VENTA NETA]]-1)</f>
        <v>0</v>
      </c>
      <c r="AS1314" s="39">
        <v>72.099999999999994</v>
      </c>
      <c r="AT1314" s="48">
        <f>+LISTAS[[#This Row],[COSTO]]/AS1314-1</f>
        <v>0.81692094313453545</v>
      </c>
      <c r="BA1314" t="s">
        <v>1983</v>
      </c>
      <c r="BB1314" s="36"/>
    </row>
    <row r="1315" spans="1:54" x14ac:dyDescent="0.35">
      <c r="A1315" s="7" t="s">
        <v>2033</v>
      </c>
      <c r="B1315" t="s">
        <v>1983</v>
      </c>
      <c r="C1315" s="29">
        <v>28</v>
      </c>
      <c r="D1315" t="s">
        <v>2034</v>
      </c>
      <c r="E1315" s="2">
        <v>595</v>
      </c>
      <c r="F1315" s="7" t="str">
        <f>+_xlfn.XLOOKUP(LISTAS[[#This Row],[ID]],_01_CODIGOS_Y_COSTOS_xlsm[Producto y N°],_01_CODIGOS_Y_COSTOS_xlsm[FABRICA],"",0,1)</f>
        <v>TOBAR</v>
      </c>
      <c r="G1315" s="26">
        <f>LISTAS[[#This Row],[Precio]]*(1-0.46)</f>
        <v>321.3</v>
      </c>
      <c r="H1315" s="1">
        <f>+_xlfn.XLOOKUP(LISTAS[[#This Row],[ID]],_01_CODIGOS_Y_COSTOS_xlsm[Producto y N°],_01_CODIGOS_Y_COSTOS_xlsm[COSTO],0,0,1)</f>
        <v>131</v>
      </c>
      <c r="I1315" s="27">
        <f>+IFERROR(LISTAS[[#This Row],[VENTA NETA]]/LISTAS[[#This Row],[COSTO]]-1,0)</f>
        <v>1.4526717557251909</v>
      </c>
      <c r="J1315" s="50" t="str">
        <f>IFERROR(VLOOKUP(LISTAS[[#This Row],[ID]],_01_CODIGOS_Y_COSTOS_xlsm[[Producto y N°]:[CODIGO]],2,0),"")</f>
        <v>Tuerca Reten para Tornillo Parker - 14</v>
      </c>
      <c r="O1315" t="s">
        <v>2033</v>
      </c>
      <c r="AB1315" s="12" t="str">
        <f>+LISTAS[[#This Row],[Codigo]]&amp;LISTAS[[#This Row],[Fabrica]]</f>
        <v>Tuerca Reten para Tornillo Parker - 14TOBAR</v>
      </c>
      <c r="AC1315" s="13" t="str">
        <f>+LISTAS[[#This Row],[Codigo]]</f>
        <v>Tuerca Reten para Tornillo Parker - 14</v>
      </c>
      <c r="AD1315" s="13" t="str">
        <f>+LISTAS[[#This Row],[ID]]</f>
        <v>TUERCAS RAPIDAS28</v>
      </c>
      <c r="AH1315" s="36"/>
      <c r="AI1315" s="37">
        <f>+LISTAS[[#This Row],[Precio]]+(LISTAS[[#This Row],[Precio]]*AH1315)</f>
        <v>595</v>
      </c>
      <c r="AJ1315" s="38">
        <f t="shared" si="20"/>
        <v>297.5</v>
      </c>
      <c r="AL1315" s="35">
        <f>+AJ1315/LISTAS[[#This Row],[COSTO]]-1</f>
        <v>1.2709923664122136</v>
      </c>
      <c r="AM1315" t="str">
        <f>+LISTAS[[#This Row],[ID]]</f>
        <v>TUERCAS RAPIDAS28</v>
      </c>
      <c r="AO1315" s="43"/>
      <c r="AP1315" s="39">
        <f>LISTAS[[#This Row],[COSTO]]+(LISTAS[[#This Row],[COSTO]]*AO1315)</f>
        <v>131</v>
      </c>
      <c r="AQ1315" s="44">
        <f>IF(AO1315="",0,AP1315/LISTAS[[#This Row],[VENTA NETA]]-1)</f>
        <v>0</v>
      </c>
      <c r="AS1315" s="39">
        <v>72.099999999999994</v>
      </c>
      <c r="AT1315" s="48">
        <f>+LISTAS[[#This Row],[COSTO]]/AS1315-1</f>
        <v>0.81692094313453545</v>
      </c>
      <c r="BA1315" t="s">
        <v>1983</v>
      </c>
      <c r="BB1315" s="36"/>
    </row>
    <row r="1316" spans="1:54" x14ac:dyDescent="0.35">
      <c r="A1316" s="7" t="s">
        <v>2035</v>
      </c>
      <c r="B1316" t="s">
        <v>1983</v>
      </c>
      <c r="C1316" s="29">
        <v>32</v>
      </c>
      <c r="D1316" t="s">
        <v>2036</v>
      </c>
      <c r="E1316" s="2">
        <v>295.95999999999998</v>
      </c>
      <c r="F1316" s="7" t="str">
        <f>+_xlfn.XLOOKUP(LISTAS[[#This Row],[ID]],_01_CODIGOS_Y_COSTOS_xlsm[Producto y N°],_01_CODIGOS_Y_COSTOS_xlsm[FABRICA],"",0,1)</f>
        <v>TOBAR</v>
      </c>
      <c r="G1316" s="26">
        <f>LISTAS[[#This Row],[Precio]]*(1-0.46)</f>
        <v>159.8184</v>
      </c>
      <c r="H1316" s="1">
        <f>+_xlfn.XLOOKUP(LISTAS[[#This Row],[ID]],_01_CODIGOS_Y_COSTOS_xlsm[Producto y N°],_01_CODIGOS_Y_COSTOS_xlsm[COSTO],0,0,1)</f>
        <v>117</v>
      </c>
      <c r="I1316" s="27">
        <f>+IFERROR(LISTAS[[#This Row],[VENTA NETA]]/LISTAS[[#This Row],[COSTO]]-1,0)</f>
        <v>0.36596923076923082</v>
      </c>
      <c r="J1316" s="50" t="str">
        <f>IFERROR(VLOOKUP(LISTAS[[#This Row],[ID]],_01_CODIGOS_Y_COSTOS_xlsm[[Producto y N°]:[CODIGO]],2,0),"")</f>
        <v>Aranlock 6x15</v>
      </c>
      <c r="O1316" t="s">
        <v>2035</v>
      </c>
      <c r="AB1316" s="12" t="str">
        <f>+LISTAS[[#This Row],[Codigo]]&amp;LISTAS[[#This Row],[Fabrica]]</f>
        <v>Aranlock 6x15TOBAR</v>
      </c>
      <c r="AC1316" s="13" t="str">
        <f>+LISTAS[[#This Row],[Codigo]]</f>
        <v>Aranlock 6x15</v>
      </c>
      <c r="AD1316" s="13" t="str">
        <f>+LISTAS[[#This Row],[ID]]</f>
        <v>TUERCAS RAPIDAS32</v>
      </c>
      <c r="AH1316" s="36"/>
      <c r="AI1316" s="37">
        <f>+LISTAS[[#This Row],[Precio]]+(LISTAS[[#This Row],[Precio]]*AH1316)</f>
        <v>295.95999999999998</v>
      </c>
      <c r="AJ1316" s="38">
        <f t="shared" si="20"/>
        <v>147.97999999999999</v>
      </c>
      <c r="AL1316" s="35">
        <f>+AJ1316/LISTAS[[#This Row],[COSTO]]-1</f>
        <v>0.26478632478632469</v>
      </c>
      <c r="AM1316" t="str">
        <f>+LISTAS[[#This Row],[ID]]</f>
        <v>TUERCAS RAPIDAS32</v>
      </c>
      <c r="AO1316" s="43"/>
      <c r="AP1316" s="39">
        <f>LISTAS[[#This Row],[COSTO]]+(LISTAS[[#This Row],[COSTO]]*AO1316)</f>
        <v>117</v>
      </c>
      <c r="AQ1316" s="44">
        <f>IF(AO1316="",0,AP1316/LISTAS[[#This Row],[VENTA NETA]]-1)</f>
        <v>0</v>
      </c>
      <c r="AS1316" s="39">
        <v>61.8</v>
      </c>
      <c r="AT1316" s="48">
        <f>+LISTAS[[#This Row],[COSTO]]/AS1316-1</f>
        <v>0.89320388349514568</v>
      </c>
      <c r="BA1316" t="s">
        <v>1983</v>
      </c>
      <c r="BB1316" s="36"/>
    </row>
    <row r="1317" spans="1:54" x14ac:dyDescent="0.35">
      <c r="A1317" s="7" t="s">
        <v>2037</v>
      </c>
      <c r="B1317" t="s">
        <v>1983</v>
      </c>
      <c r="C1317" s="29">
        <v>33</v>
      </c>
      <c r="D1317" t="s">
        <v>2038</v>
      </c>
      <c r="E1317" s="2">
        <v>295.95999999999998</v>
      </c>
      <c r="F1317" s="7" t="str">
        <f>+_xlfn.XLOOKUP(LISTAS[[#This Row],[ID]],_01_CODIGOS_Y_COSTOS_xlsm[Producto y N°],_01_CODIGOS_Y_COSTOS_xlsm[FABRICA],"",0,1)</f>
        <v>TOBAR</v>
      </c>
      <c r="G1317" s="26">
        <f>LISTAS[[#This Row],[Precio]]*(1-0.46)</f>
        <v>159.8184</v>
      </c>
      <c r="H1317" s="1">
        <f>+_xlfn.XLOOKUP(LISTAS[[#This Row],[ID]],_01_CODIGOS_Y_COSTOS_xlsm[Producto y N°],_01_CODIGOS_Y_COSTOS_xlsm[COSTO],0,0,1)</f>
        <v>117</v>
      </c>
      <c r="I1317" s="27">
        <f>+IFERROR(LISTAS[[#This Row],[VENTA NETA]]/LISTAS[[#This Row],[COSTO]]-1,0)</f>
        <v>0.36596923076923082</v>
      </c>
      <c r="J1317" s="50" t="str">
        <f>IFERROR(VLOOKUP(LISTAS[[#This Row],[ID]],_01_CODIGOS_Y_COSTOS_xlsm[[Producto y N°]:[CODIGO]],2,0),"")</f>
        <v>Aranlock 7x15</v>
      </c>
      <c r="O1317" t="s">
        <v>2037</v>
      </c>
      <c r="AB1317" s="12" t="str">
        <f>+LISTAS[[#This Row],[Codigo]]&amp;LISTAS[[#This Row],[Fabrica]]</f>
        <v>Aranlock 7x15TOBAR</v>
      </c>
      <c r="AC1317" s="13" t="str">
        <f>+LISTAS[[#This Row],[Codigo]]</f>
        <v>Aranlock 7x15</v>
      </c>
      <c r="AD1317" s="13" t="str">
        <f>+LISTAS[[#This Row],[ID]]</f>
        <v>TUERCAS RAPIDAS33</v>
      </c>
      <c r="AH1317" s="36"/>
      <c r="AI1317" s="37">
        <f>+LISTAS[[#This Row],[Precio]]+(LISTAS[[#This Row],[Precio]]*AH1317)</f>
        <v>295.95999999999998</v>
      </c>
      <c r="AJ1317" s="38">
        <f t="shared" si="20"/>
        <v>147.97999999999999</v>
      </c>
      <c r="AL1317" s="35">
        <f>+AJ1317/LISTAS[[#This Row],[COSTO]]-1</f>
        <v>0.26478632478632469</v>
      </c>
      <c r="AM1317" t="str">
        <f>+LISTAS[[#This Row],[ID]]</f>
        <v>TUERCAS RAPIDAS33</v>
      </c>
      <c r="AO1317" s="43"/>
      <c r="AP1317" s="39">
        <f>LISTAS[[#This Row],[COSTO]]+(LISTAS[[#This Row],[COSTO]]*AO1317)</f>
        <v>117</v>
      </c>
      <c r="AQ1317" s="44">
        <f>IF(AO1317="",0,AP1317/LISTAS[[#This Row],[VENTA NETA]]-1)</f>
        <v>0</v>
      </c>
      <c r="AS1317" s="39">
        <v>61.8</v>
      </c>
      <c r="AT1317" s="48">
        <f>+LISTAS[[#This Row],[COSTO]]/AS1317-1</f>
        <v>0.89320388349514568</v>
      </c>
      <c r="BA1317" t="s">
        <v>1983</v>
      </c>
      <c r="BB1317" s="36"/>
    </row>
    <row r="1318" spans="1:54" x14ac:dyDescent="0.35">
      <c r="A1318" s="7" t="s">
        <v>2039</v>
      </c>
      <c r="B1318" t="s">
        <v>1983</v>
      </c>
      <c r="C1318" s="29">
        <v>34</v>
      </c>
      <c r="D1318" t="s">
        <v>2040</v>
      </c>
      <c r="E1318" s="2">
        <v>280.61</v>
      </c>
      <c r="F1318" s="7" t="str">
        <f>+_xlfn.XLOOKUP(LISTAS[[#This Row],[ID]],_01_CODIGOS_Y_COSTOS_xlsm[Producto y N°],_01_CODIGOS_Y_COSTOS_xlsm[FABRICA],"",0,1)</f>
        <v>TOBAR</v>
      </c>
      <c r="G1318" s="26">
        <f>LISTAS[[#This Row],[Precio]]*(1-0.46)</f>
        <v>151.52940000000001</v>
      </c>
      <c r="H1318" s="1">
        <f>+_xlfn.XLOOKUP(LISTAS[[#This Row],[ID]],_01_CODIGOS_Y_COSTOS_xlsm[Producto y N°],_01_CODIGOS_Y_COSTOS_xlsm[COSTO],0,0,1)</f>
        <v>117</v>
      </c>
      <c r="I1318" s="27">
        <f>+IFERROR(LISTAS[[#This Row],[VENTA NETA]]/LISTAS[[#This Row],[COSTO]]-1,0)</f>
        <v>0.29512307692307704</v>
      </c>
      <c r="J1318" s="50" t="str">
        <f>IFERROR(VLOOKUP(LISTAS[[#This Row],[ID]],_01_CODIGOS_Y_COSTOS_xlsm[[Producto y N°]:[CODIGO]],2,0),"")</f>
        <v>Aranlock 8x16</v>
      </c>
      <c r="O1318" t="s">
        <v>2039</v>
      </c>
      <c r="AB1318" s="12" t="str">
        <f>+LISTAS[[#This Row],[Codigo]]&amp;LISTAS[[#This Row],[Fabrica]]</f>
        <v>Aranlock 8x16TOBAR</v>
      </c>
      <c r="AC1318" s="13" t="str">
        <f>+LISTAS[[#This Row],[Codigo]]</f>
        <v>Aranlock 8x16</v>
      </c>
      <c r="AD1318" s="13" t="str">
        <f>+LISTAS[[#This Row],[ID]]</f>
        <v>TUERCAS RAPIDAS34</v>
      </c>
      <c r="AH1318" s="36"/>
      <c r="AI1318" s="37">
        <f>+LISTAS[[#This Row],[Precio]]+(LISTAS[[#This Row],[Precio]]*AH1318)</f>
        <v>280.61</v>
      </c>
      <c r="AJ1318" s="38">
        <f t="shared" si="20"/>
        <v>140.30500000000001</v>
      </c>
      <c r="AL1318" s="35">
        <f>+AJ1318/LISTAS[[#This Row],[COSTO]]-1</f>
        <v>0.19918803418803432</v>
      </c>
      <c r="AM1318" t="str">
        <f>+LISTAS[[#This Row],[ID]]</f>
        <v>TUERCAS RAPIDAS34</v>
      </c>
      <c r="AO1318" s="43"/>
      <c r="AP1318" s="39">
        <f>LISTAS[[#This Row],[COSTO]]+(LISTAS[[#This Row],[COSTO]]*AO1318)</f>
        <v>117</v>
      </c>
      <c r="AQ1318" s="44">
        <f>IF(AO1318="",0,AP1318/LISTAS[[#This Row],[VENTA NETA]]-1)</f>
        <v>0</v>
      </c>
      <c r="AS1318" s="39">
        <v>61.8</v>
      </c>
      <c r="AT1318" s="48">
        <f>+LISTAS[[#This Row],[COSTO]]/AS1318-1</f>
        <v>0.89320388349514568</v>
      </c>
      <c r="BA1318" t="s">
        <v>1983</v>
      </c>
      <c r="BB1318" s="36"/>
    </row>
    <row r="1319" spans="1:54" x14ac:dyDescent="0.35">
      <c r="A1319" s="7" t="s">
        <v>2041</v>
      </c>
      <c r="B1319" t="s">
        <v>1983</v>
      </c>
      <c r="C1319" s="29">
        <v>35</v>
      </c>
      <c r="D1319" t="s">
        <v>2042</v>
      </c>
      <c r="E1319" s="2">
        <v>155.9</v>
      </c>
      <c r="F1319" s="7" t="str">
        <f>+_xlfn.XLOOKUP(LISTAS[[#This Row],[ID]],_01_CODIGOS_Y_COSTOS_xlsm[Producto y N°],_01_CODIGOS_Y_COSTOS_xlsm[FABRICA],"",0,1)</f>
        <v>TOBAR</v>
      </c>
      <c r="G1319" s="26">
        <f>LISTAS[[#This Row],[Precio]]*(1-0.46)</f>
        <v>84.186000000000007</v>
      </c>
      <c r="H1319" s="1">
        <f>+_xlfn.XLOOKUP(LISTAS[[#This Row],[ID]],_01_CODIGOS_Y_COSTOS_xlsm[Producto y N°],_01_CODIGOS_Y_COSTOS_xlsm[COSTO],0,0,1)</f>
        <v>0</v>
      </c>
      <c r="I1319" s="27">
        <f>+IFERROR(LISTAS[[#This Row],[VENTA NETA]]/LISTAS[[#This Row],[COSTO]]-1,0)</f>
        <v>0</v>
      </c>
      <c r="J1319" s="50" t="str">
        <f>IFERROR(VLOOKUP(LISTAS[[#This Row],[ID]],_01_CODIGOS_Y_COSTOS_xlsm[[Producto y N°]:[CODIGO]],2,0),"")</f>
        <v>Aranlock 9x18</v>
      </c>
      <c r="O1319" t="s">
        <v>2041</v>
      </c>
      <c r="AB1319" s="12" t="str">
        <f>+LISTAS[[#This Row],[Codigo]]&amp;LISTAS[[#This Row],[Fabrica]]</f>
        <v>Aranlock 9x18TOBAR</v>
      </c>
      <c r="AC1319" s="13" t="str">
        <f>+LISTAS[[#This Row],[Codigo]]</f>
        <v>Aranlock 9x18</v>
      </c>
      <c r="AD1319" s="13" t="str">
        <f>+LISTAS[[#This Row],[ID]]</f>
        <v>TUERCAS RAPIDAS35</v>
      </c>
      <c r="AH1319" s="36"/>
      <c r="AI1319" s="37">
        <f>+LISTAS[[#This Row],[Precio]]+(LISTAS[[#This Row],[Precio]]*AH1319)</f>
        <v>155.9</v>
      </c>
      <c r="AJ1319" s="38">
        <f t="shared" si="20"/>
        <v>77.95</v>
      </c>
      <c r="AL1319" s="35" t="e">
        <f>+AJ1319/LISTAS[[#This Row],[COSTO]]-1</f>
        <v>#DIV/0!</v>
      </c>
      <c r="AM1319" t="str">
        <f>+LISTAS[[#This Row],[ID]]</f>
        <v>TUERCAS RAPIDAS35</v>
      </c>
      <c r="AO1319" s="43"/>
      <c r="AP1319" s="39">
        <f>LISTAS[[#This Row],[COSTO]]+(LISTAS[[#This Row],[COSTO]]*AO1319)</f>
        <v>0</v>
      </c>
      <c r="AQ1319" s="44">
        <f>IF(AO1319="",0,AP1319/LISTAS[[#This Row],[VENTA NETA]]-1)</f>
        <v>0</v>
      </c>
      <c r="AS1319" s="39">
        <v>0</v>
      </c>
      <c r="AT1319" s="48" t="e">
        <f>+LISTAS[[#This Row],[COSTO]]/AS1319-1</f>
        <v>#DIV/0!</v>
      </c>
      <c r="BA1319" t="s">
        <v>1983</v>
      </c>
      <c r="BB1319" s="36"/>
    </row>
    <row r="1320" spans="1:54" x14ac:dyDescent="0.35">
      <c r="A1320" s="7" t="s">
        <v>2043</v>
      </c>
      <c r="B1320" t="s">
        <v>1983</v>
      </c>
      <c r="C1320" s="29">
        <v>36</v>
      </c>
      <c r="D1320" t="s">
        <v>2044</v>
      </c>
      <c r="E1320" s="2">
        <v>276.37</v>
      </c>
      <c r="F1320" s="7" t="str">
        <f>+_xlfn.XLOOKUP(LISTAS[[#This Row],[ID]],_01_CODIGOS_Y_COSTOS_xlsm[Producto y N°],_01_CODIGOS_Y_COSTOS_xlsm[FABRICA],"",0,1)</f>
        <v>TOBAR</v>
      </c>
      <c r="G1320" s="26">
        <f>LISTAS[[#This Row],[Precio]]*(1-0.46)</f>
        <v>149.2398</v>
      </c>
      <c r="H1320" s="1">
        <f>+_xlfn.XLOOKUP(LISTAS[[#This Row],[ID]],_01_CODIGOS_Y_COSTOS_xlsm[Producto y N°],_01_CODIGOS_Y_COSTOS_xlsm[COSTO],0,0,1)</f>
        <v>117</v>
      </c>
      <c r="I1320" s="27">
        <f>+IFERROR(LISTAS[[#This Row],[VENTA NETA]]/LISTAS[[#This Row],[COSTO]]-1,0)</f>
        <v>0.27555384615384626</v>
      </c>
      <c r="J1320" s="50" t="str">
        <f>IFERROR(VLOOKUP(LISTAS[[#This Row],[ID]],_01_CODIGOS_Y_COSTOS_xlsm[[Producto y N°]:[CODIGO]],2,0),"")</f>
        <v>Aranlock 10x18</v>
      </c>
      <c r="O1320" t="s">
        <v>2043</v>
      </c>
      <c r="AB1320" s="12" t="str">
        <f>+LISTAS[[#This Row],[Codigo]]&amp;LISTAS[[#This Row],[Fabrica]]</f>
        <v>Aranlock 10x18TOBAR</v>
      </c>
      <c r="AC1320" s="13" t="str">
        <f>+LISTAS[[#This Row],[Codigo]]</f>
        <v>Aranlock 10x18</v>
      </c>
      <c r="AD1320" s="13" t="str">
        <f>+LISTAS[[#This Row],[ID]]</f>
        <v>TUERCAS RAPIDAS36</v>
      </c>
      <c r="AH1320" s="36"/>
      <c r="AI1320" s="37">
        <f>+LISTAS[[#This Row],[Precio]]+(LISTAS[[#This Row],[Precio]]*AH1320)</f>
        <v>276.37</v>
      </c>
      <c r="AJ1320" s="38">
        <f t="shared" si="20"/>
        <v>138.185</v>
      </c>
      <c r="AL1320" s="35">
        <f>+AJ1320/LISTAS[[#This Row],[COSTO]]-1</f>
        <v>0.181068376068376</v>
      </c>
      <c r="AM1320" t="str">
        <f>+LISTAS[[#This Row],[ID]]</f>
        <v>TUERCAS RAPIDAS36</v>
      </c>
      <c r="AO1320" s="43"/>
      <c r="AP1320" s="39">
        <f>LISTAS[[#This Row],[COSTO]]+(LISTAS[[#This Row],[COSTO]]*AO1320)</f>
        <v>117</v>
      </c>
      <c r="AQ1320" s="44">
        <f>IF(AO1320="",0,AP1320/LISTAS[[#This Row],[VENTA NETA]]-1)</f>
        <v>0</v>
      </c>
      <c r="AS1320" s="39">
        <v>61.8</v>
      </c>
      <c r="AT1320" s="48">
        <f>+LISTAS[[#This Row],[COSTO]]/AS1320-1</f>
        <v>0.89320388349514568</v>
      </c>
      <c r="BA1320" t="s">
        <v>1983</v>
      </c>
      <c r="BB1320" s="36"/>
    </row>
    <row r="1321" spans="1:54" x14ac:dyDescent="0.35">
      <c r="A1321" s="7" t="s">
        <v>2045</v>
      </c>
      <c r="B1321" t="s">
        <v>1983</v>
      </c>
      <c r="C1321" s="29">
        <v>42</v>
      </c>
      <c r="D1321" t="s">
        <v>2046</v>
      </c>
      <c r="E1321" s="2">
        <v>660</v>
      </c>
      <c r="F1321" s="7" t="str">
        <f>+_xlfn.XLOOKUP(LISTAS[[#This Row],[ID]],_01_CODIGOS_Y_COSTOS_xlsm[Producto y N°],_01_CODIGOS_Y_COSTOS_xlsm[FABRICA],"",0,1)</f>
        <v>TOBAR</v>
      </c>
      <c r="G1321" s="26">
        <f>LISTAS[[#This Row],[Precio]]*(1-0.46)</f>
        <v>356.40000000000003</v>
      </c>
      <c r="H1321" s="1">
        <f>+_xlfn.XLOOKUP(LISTAS[[#This Row],[ID]],_01_CODIGOS_Y_COSTOS_xlsm[Producto y N°],_01_CODIGOS_Y_COSTOS_xlsm[COSTO],0,0,1)</f>
        <v>145</v>
      </c>
      <c r="I1321" s="27">
        <f>+IFERROR(LISTAS[[#This Row],[VENTA NETA]]/LISTAS[[#This Row],[COSTO]]-1,0)</f>
        <v>1.4579310344827587</v>
      </c>
      <c r="J1321" s="50" t="str">
        <f>IFERROR(VLOOKUP(LISTAS[[#This Row],[ID]],_01_CODIGOS_Y_COSTOS_xlsm[[Producto y N°]:[CODIGO]],2,0),"")</f>
        <v>Tuerca Tina  Inserto para Madera - W 3/16</v>
      </c>
      <c r="O1321" t="s">
        <v>2045</v>
      </c>
      <c r="AB1321" s="12" t="str">
        <f>+LISTAS[[#This Row],[Codigo]]&amp;LISTAS[[#This Row],[Fabrica]]</f>
        <v>Tuerca Tina  Inserto para Madera - W 3/16TOBAR</v>
      </c>
      <c r="AC1321" s="13" t="str">
        <f>+LISTAS[[#This Row],[Codigo]]</f>
        <v>Tuerca Tina  Inserto para Madera - W 3/16</v>
      </c>
      <c r="AD1321" s="13" t="str">
        <f>+LISTAS[[#This Row],[ID]]</f>
        <v>TUERCAS RAPIDAS42</v>
      </c>
      <c r="AH1321" s="36"/>
      <c r="AI1321" s="37">
        <f>+LISTAS[[#This Row],[Precio]]+(LISTAS[[#This Row],[Precio]]*AH1321)</f>
        <v>660</v>
      </c>
      <c r="AJ1321" s="38">
        <f t="shared" si="20"/>
        <v>330</v>
      </c>
      <c r="AL1321" s="35">
        <f>+AJ1321/LISTAS[[#This Row],[COSTO]]-1</f>
        <v>1.2758620689655173</v>
      </c>
      <c r="AM1321" t="str">
        <f>+LISTAS[[#This Row],[ID]]</f>
        <v>TUERCAS RAPIDAS42</v>
      </c>
      <c r="AO1321" s="43"/>
      <c r="AP1321" s="39">
        <f>LISTAS[[#This Row],[COSTO]]+(LISTAS[[#This Row],[COSTO]]*AO1321)</f>
        <v>145</v>
      </c>
      <c r="AQ1321" s="44">
        <f>IF(AO1321="",0,AP1321/LISTAS[[#This Row],[VENTA NETA]]-1)</f>
        <v>0</v>
      </c>
      <c r="AS1321" s="39">
        <v>72.099999999999994</v>
      </c>
      <c r="AT1321" s="48">
        <f>+LISTAS[[#This Row],[COSTO]]/AS1321-1</f>
        <v>1.0110957004160888</v>
      </c>
      <c r="BA1321" t="s">
        <v>1983</v>
      </c>
      <c r="BB1321" s="36"/>
    </row>
    <row r="1322" spans="1:54" x14ac:dyDescent="0.35">
      <c r="A1322" s="7" t="s">
        <v>2047</v>
      </c>
      <c r="B1322" t="s">
        <v>1983</v>
      </c>
      <c r="C1322" s="29">
        <v>43</v>
      </c>
      <c r="D1322" t="s">
        <v>2048</v>
      </c>
      <c r="E1322" s="2">
        <v>660</v>
      </c>
      <c r="F1322" s="7" t="str">
        <f>+_xlfn.XLOOKUP(LISTAS[[#This Row],[ID]],_01_CODIGOS_Y_COSTOS_xlsm[Producto y N°],_01_CODIGOS_Y_COSTOS_xlsm[FABRICA],"",0,1)</f>
        <v>TOBAR</v>
      </c>
      <c r="G1322" s="26">
        <f>LISTAS[[#This Row],[Precio]]*(1-0.46)</f>
        <v>356.40000000000003</v>
      </c>
      <c r="H1322" s="1">
        <f>+_xlfn.XLOOKUP(LISTAS[[#This Row],[ID]],_01_CODIGOS_Y_COSTOS_xlsm[Producto y N°],_01_CODIGOS_Y_COSTOS_xlsm[COSTO],0,0,1)</f>
        <v>145</v>
      </c>
      <c r="I1322" s="27">
        <f>+IFERROR(LISTAS[[#This Row],[VENTA NETA]]/LISTAS[[#This Row],[COSTO]]-1,0)</f>
        <v>1.4579310344827587</v>
      </c>
      <c r="J1322" s="50" t="str">
        <f>IFERROR(VLOOKUP(LISTAS[[#This Row],[ID]],_01_CODIGOS_Y_COSTOS_xlsm[[Producto y N°]:[CODIGO]],2,0),"")</f>
        <v>Tuerca Tina  Inserto para Madera - M 5</v>
      </c>
      <c r="O1322" t="s">
        <v>2047</v>
      </c>
      <c r="AB1322" s="12" t="str">
        <f>+LISTAS[[#This Row],[Codigo]]&amp;LISTAS[[#This Row],[Fabrica]]</f>
        <v>Tuerca Tina  Inserto para Madera - M 5TOBAR</v>
      </c>
      <c r="AC1322" s="13" t="str">
        <f>+LISTAS[[#This Row],[Codigo]]</f>
        <v>Tuerca Tina  Inserto para Madera - M 5</v>
      </c>
      <c r="AD1322" s="13" t="str">
        <f>+LISTAS[[#This Row],[ID]]</f>
        <v>TUERCAS RAPIDAS43</v>
      </c>
      <c r="AH1322" s="36"/>
      <c r="AI1322" s="37">
        <f>+LISTAS[[#This Row],[Precio]]+(LISTAS[[#This Row],[Precio]]*AH1322)</f>
        <v>660</v>
      </c>
      <c r="AJ1322" s="38">
        <f t="shared" si="20"/>
        <v>330</v>
      </c>
      <c r="AL1322" s="35">
        <f>+AJ1322/LISTAS[[#This Row],[COSTO]]-1</f>
        <v>1.2758620689655173</v>
      </c>
      <c r="AM1322" t="str">
        <f>+LISTAS[[#This Row],[ID]]</f>
        <v>TUERCAS RAPIDAS43</v>
      </c>
      <c r="AO1322" s="43"/>
      <c r="AP1322" s="39">
        <f>LISTAS[[#This Row],[COSTO]]+(LISTAS[[#This Row],[COSTO]]*AO1322)</f>
        <v>145</v>
      </c>
      <c r="AQ1322" s="44">
        <f>IF(AO1322="",0,AP1322/LISTAS[[#This Row],[VENTA NETA]]-1)</f>
        <v>0</v>
      </c>
      <c r="AS1322" s="39">
        <v>72.099999999999994</v>
      </c>
      <c r="AT1322" s="48">
        <f>+LISTAS[[#This Row],[COSTO]]/AS1322-1</f>
        <v>1.0110957004160888</v>
      </c>
      <c r="BA1322" t="s">
        <v>1983</v>
      </c>
      <c r="BB1322" s="36"/>
    </row>
    <row r="1323" spans="1:54" x14ac:dyDescent="0.35">
      <c r="A1323" s="7" t="s">
        <v>2049</v>
      </c>
      <c r="B1323" t="s">
        <v>1983</v>
      </c>
      <c r="C1323" s="29">
        <v>44</v>
      </c>
      <c r="D1323" t="s">
        <v>2050</v>
      </c>
      <c r="E1323" s="2">
        <v>725</v>
      </c>
      <c r="F1323" s="7" t="str">
        <f>+_xlfn.XLOOKUP(LISTAS[[#This Row],[ID]],_01_CODIGOS_Y_COSTOS_xlsm[Producto y N°],_01_CODIGOS_Y_COSTOS_xlsm[FABRICA],"",0,1)</f>
        <v>TOBAR</v>
      </c>
      <c r="G1323" s="26">
        <f>LISTAS[[#This Row],[Precio]]*(1-0.46)</f>
        <v>391.5</v>
      </c>
      <c r="H1323" s="1">
        <f>+_xlfn.XLOOKUP(LISTAS[[#This Row],[ID]],_01_CODIGOS_Y_COSTOS_xlsm[Producto y N°],_01_CODIGOS_Y_COSTOS_xlsm[COSTO],0,0,1)</f>
        <v>159</v>
      </c>
      <c r="I1323" s="27">
        <f>+IFERROR(LISTAS[[#This Row],[VENTA NETA]]/LISTAS[[#This Row],[COSTO]]-1,0)</f>
        <v>1.4622641509433962</v>
      </c>
      <c r="J1323" s="50" t="str">
        <f>IFERROR(VLOOKUP(LISTAS[[#This Row],[ID]],_01_CODIGOS_Y_COSTOS_xlsm[[Producto y N°]:[CODIGO]],2,0),"")</f>
        <v>Tuerca Tina  Inserto para Madera - W ¼</v>
      </c>
      <c r="O1323" t="s">
        <v>2049</v>
      </c>
      <c r="AB1323" s="12" t="str">
        <f>+LISTAS[[#This Row],[Codigo]]&amp;LISTAS[[#This Row],[Fabrica]]</f>
        <v>Tuerca Tina  Inserto para Madera - W ¼TOBAR</v>
      </c>
      <c r="AC1323" s="13" t="str">
        <f>+LISTAS[[#This Row],[Codigo]]</f>
        <v>Tuerca Tina  Inserto para Madera - W ¼</v>
      </c>
      <c r="AD1323" s="13" t="str">
        <f>+LISTAS[[#This Row],[ID]]</f>
        <v>TUERCAS RAPIDAS44</v>
      </c>
      <c r="AH1323" s="36"/>
      <c r="AI1323" s="37">
        <f>+LISTAS[[#This Row],[Precio]]+(LISTAS[[#This Row],[Precio]]*AH1323)</f>
        <v>725</v>
      </c>
      <c r="AJ1323" s="38">
        <f t="shared" si="20"/>
        <v>362.5</v>
      </c>
      <c r="AL1323" s="35">
        <f>+AJ1323/LISTAS[[#This Row],[COSTO]]-1</f>
        <v>1.2798742138364778</v>
      </c>
      <c r="AM1323" t="str">
        <f>+LISTAS[[#This Row],[ID]]</f>
        <v>TUERCAS RAPIDAS44</v>
      </c>
      <c r="AO1323" s="43"/>
      <c r="AP1323" s="39">
        <f>LISTAS[[#This Row],[COSTO]]+(LISTAS[[#This Row],[COSTO]]*AO1323)</f>
        <v>159</v>
      </c>
      <c r="AQ1323" s="44">
        <f>IF(AO1323="",0,AP1323/LISTAS[[#This Row],[VENTA NETA]]-1)</f>
        <v>0</v>
      </c>
      <c r="AS1323" s="39">
        <v>82.4</v>
      </c>
      <c r="AT1323" s="48">
        <f>+LISTAS[[#This Row],[COSTO]]/AS1323-1</f>
        <v>0.92961165048543681</v>
      </c>
      <c r="BA1323" t="s">
        <v>1983</v>
      </c>
      <c r="BB1323" s="36"/>
    </row>
    <row r="1324" spans="1:54" x14ac:dyDescent="0.35">
      <c r="A1324" s="7" t="s">
        <v>2051</v>
      </c>
      <c r="B1324" t="s">
        <v>1983</v>
      </c>
      <c r="C1324" s="29">
        <v>45</v>
      </c>
      <c r="D1324" t="s">
        <v>2052</v>
      </c>
      <c r="E1324" s="2">
        <v>725</v>
      </c>
      <c r="F1324" s="7" t="str">
        <f>+_xlfn.XLOOKUP(LISTAS[[#This Row],[ID]],_01_CODIGOS_Y_COSTOS_xlsm[Producto y N°],_01_CODIGOS_Y_COSTOS_xlsm[FABRICA],"",0,1)</f>
        <v>TOBAR</v>
      </c>
      <c r="G1324" s="26">
        <f>LISTAS[[#This Row],[Precio]]*(1-0.46)</f>
        <v>391.5</v>
      </c>
      <c r="H1324" s="1">
        <f>+_xlfn.XLOOKUP(LISTAS[[#This Row],[ID]],_01_CODIGOS_Y_COSTOS_xlsm[Producto y N°],_01_CODIGOS_Y_COSTOS_xlsm[COSTO],0,0,1)</f>
        <v>159</v>
      </c>
      <c r="I1324" s="27">
        <f>+IFERROR(LISTAS[[#This Row],[VENTA NETA]]/LISTAS[[#This Row],[COSTO]]-1,0)</f>
        <v>1.4622641509433962</v>
      </c>
      <c r="J1324" s="50" t="str">
        <f>IFERROR(VLOOKUP(LISTAS[[#This Row],[ID]],_01_CODIGOS_Y_COSTOS_xlsm[[Producto y N°]:[CODIGO]],2,0),"")</f>
        <v>Tuerca Tina  Inserto para Madera - M 6</v>
      </c>
      <c r="O1324" t="s">
        <v>2051</v>
      </c>
      <c r="AB1324" s="12" t="str">
        <f>+LISTAS[[#This Row],[Codigo]]&amp;LISTAS[[#This Row],[Fabrica]]</f>
        <v>Tuerca Tina  Inserto para Madera - M 6TOBAR</v>
      </c>
      <c r="AC1324" s="13" t="str">
        <f>+LISTAS[[#This Row],[Codigo]]</f>
        <v>Tuerca Tina  Inserto para Madera - M 6</v>
      </c>
      <c r="AD1324" s="13" t="str">
        <f>+LISTAS[[#This Row],[ID]]</f>
        <v>TUERCAS RAPIDAS45</v>
      </c>
      <c r="AH1324" s="36"/>
      <c r="AI1324" s="37">
        <f>+LISTAS[[#This Row],[Precio]]+(LISTAS[[#This Row],[Precio]]*AH1324)</f>
        <v>725</v>
      </c>
      <c r="AJ1324" s="38">
        <f t="shared" si="20"/>
        <v>362.5</v>
      </c>
      <c r="AL1324" s="35">
        <f>+AJ1324/LISTAS[[#This Row],[COSTO]]-1</f>
        <v>1.2798742138364778</v>
      </c>
      <c r="AM1324" t="str">
        <f>+LISTAS[[#This Row],[ID]]</f>
        <v>TUERCAS RAPIDAS45</v>
      </c>
      <c r="AO1324" s="43"/>
      <c r="AP1324" s="39">
        <f>LISTAS[[#This Row],[COSTO]]+(LISTAS[[#This Row],[COSTO]]*AO1324)</f>
        <v>159</v>
      </c>
      <c r="AQ1324" s="44">
        <f>IF(AO1324="",0,AP1324/LISTAS[[#This Row],[VENTA NETA]]-1)</f>
        <v>0</v>
      </c>
      <c r="AS1324" s="39">
        <v>82.4</v>
      </c>
      <c r="AT1324" s="48">
        <f>+LISTAS[[#This Row],[COSTO]]/AS1324-1</f>
        <v>0.92961165048543681</v>
      </c>
      <c r="BA1324" t="s">
        <v>1983</v>
      </c>
      <c r="BB1324" s="36"/>
    </row>
    <row r="1325" spans="1:54" x14ac:dyDescent="0.35">
      <c r="A1325" s="7" t="s">
        <v>2053</v>
      </c>
      <c r="B1325" t="s">
        <v>1983</v>
      </c>
      <c r="C1325" s="29">
        <v>46</v>
      </c>
      <c r="D1325" t="s">
        <v>2054</v>
      </c>
      <c r="E1325" s="2">
        <v>790</v>
      </c>
      <c r="F1325" s="7" t="str">
        <f>+_xlfn.XLOOKUP(LISTAS[[#This Row],[ID]],_01_CODIGOS_Y_COSTOS_xlsm[Producto y N°],_01_CODIGOS_Y_COSTOS_xlsm[FABRICA],"",0,1)</f>
        <v>TOBAR</v>
      </c>
      <c r="G1325" s="26">
        <f>LISTAS[[#This Row],[Precio]]*(1-0.46)</f>
        <v>426.6</v>
      </c>
      <c r="H1325" s="1">
        <f>+_xlfn.XLOOKUP(LISTAS[[#This Row],[ID]],_01_CODIGOS_Y_COSTOS_xlsm[Producto y N°],_01_CODIGOS_Y_COSTOS_xlsm[COSTO],0,0,1)</f>
        <v>174</v>
      </c>
      <c r="I1325" s="27">
        <f>+IFERROR(LISTAS[[#This Row],[VENTA NETA]]/LISTAS[[#This Row],[COSTO]]-1,0)</f>
        <v>1.4517241379310346</v>
      </c>
      <c r="J1325" s="50" t="str">
        <f>IFERROR(VLOOKUP(LISTAS[[#This Row],[ID]],_01_CODIGOS_Y_COSTOS_xlsm[[Producto y N°]:[CODIGO]],2,0),"")</f>
        <v>Tuerca Tina  Inserto para Madera - W 5/16</v>
      </c>
      <c r="O1325" t="s">
        <v>2053</v>
      </c>
      <c r="AB1325" s="12" t="str">
        <f>+LISTAS[[#This Row],[Codigo]]&amp;LISTAS[[#This Row],[Fabrica]]</f>
        <v>Tuerca Tina  Inserto para Madera - W 5/16TOBAR</v>
      </c>
      <c r="AC1325" s="13" t="str">
        <f>+LISTAS[[#This Row],[Codigo]]</f>
        <v>Tuerca Tina  Inserto para Madera - W 5/16</v>
      </c>
      <c r="AD1325" s="13" t="str">
        <f>+LISTAS[[#This Row],[ID]]</f>
        <v>TUERCAS RAPIDAS46</v>
      </c>
      <c r="AH1325" s="36"/>
      <c r="AI1325" s="37">
        <f>+LISTAS[[#This Row],[Precio]]+(LISTAS[[#This Row],[Precio]]*AH1325)</f>
        <v>790</v>
      </c>
      <c r="AJ1325" s="38">
        <f t="shared" si="20"/>
        <v>395</v>
      </c>
      <c r="AL1325" s="35">
        <f>+AJ1325/LISTAS[[#This Row],[COSTO]]-1</f>
        <v>1.2701149425287355</v>
      </c>
      <c r="AM1325" t="str">
        <f>+LISTAS[[#This Row],[ID]]</f>
        <v>TUERCAS RAPIDAS46</v>
      </c>
      <c r="AO1325" s="43"/>
      <c r="AP1325" s="39">
        <f>LISTAS[[#This Row],[COSTO]]+(LISTAS[[#This Row],[COSTO]]*AO1325)</f>
        <v>174</v>
      </c>
      <c r="AQ1325" s="44">
        <f>IF(AO1325="",0,AP1325/LISTAS[[#This Row],[VENTA NETA]]-1)</f>
        <v>0</v>
      </c>
      <c r="AS1325" s="39">
        <v>92.7</v>
      </c>
      <c r="AT1325" s="48">
        <f>+LISTAS[[#This Row],[COSTO]]/AS1325-1</f>
        <v>0.87702265372168275</v>
      </c>
      <c r="BA1325" t="s">
        <v>1983</v>
      </c>
      <c r="BB1325" s="36"/>
    </row>
    <row r="1326" spans="1:54" x14ac:dyDescent="0.35">
      <c r="A1326" s="7" t="s">
        <v>2055</v>
      </c>
      <c r="B1326" t="s">
        <v>1983</v>
      </c>
      <c r="C1326" s="29">
        <v>47</v>
      </c>
      <c r="D1326" t="s">
        <v>2056</v>
      </c>
      <c r="E1326" s="2">
        <v>790</v>
      </c>
      <c r="F1326" s="7" t="str">
        <f>+_xlfn.XLOOKUP(LISTAS[[#This Row],[ID]],_01_CODIGOS_Y_COSTOS_xlsm[Producto y N°],_01_CODIGOS_Y_COSTOS_xlsm[FABRICA],"",0,1)</f>
        <v>TOBAR</v>
      </c>
      <c r="G1326" s="26">
        <f>LISTAS[[#This Row],[Precio]]*(1-0.46)</f>
        <v>426.6</v>
      </c>
      <c r="H1326" s="1">
        <f>+_xlfn.XLOOKUP(LISTAS[[#This Row],[ID]],_01_CODIGOS_Y_COSTOS_xlsm[Producto y N°],_01_CODIGOS_Y_COSTOS_xlsm[COSTO],0,0,1)</f>
        <v>174</v>
      </c>
      <c r="I1326" s="27">
        <f>+IFERROR(LISTAS[[#This Row],[VENTA NETA]]/LISTAS[[#This Row],[COSTO]]-1,0)</f>
        <v>1.4517241379310346</v>
      </c>
      <c r="J1326" s="50" t="str">
        <f>IFERROR(VLOOKUP(LISTAS[[#This Row],[ID]],_01_CODIGOS_Y_COSTOS_xlsm[[Producto y N°]:[CODIGO]],2,0),"")</f>
        <v>Tuerca Tina  Inserto para Madera - M 8</v>
      </c>
      <c r="O1326" t="s">
        <v>2055</v>
      </c>
      <c r="AB1326" s="12" t="str">
        <f>+LISTAS[[#This Row],[Codigo]]&amp;LISTAS[[#This Row],[Fabrica]]</f>
        <v>Tuerca Tina  Inserto para Madera - M 8TOBAR</v>
      </c>
      <c r="AC1326" s="13" t="str">
        <f>+LISTAS[[#This Row],[Codigo]]</f>
        <v>Tuerca Tina  Inserto para Madera - M 8</v>
      </c>
      <c r="AD1326" s="13" t="str">
        <f>+LISTAS[[#This Row],[ID]]</f>
        <v>TUERCAS RAPIDAS47</v>
      </c>
      <c r="AH1326" s="36"/>
      <c r="AI1326" s="37">
        <f>+LISTAS[[#This Row],[Precio]]+(LISTAS[[#This Row],[Precio]]*AH1326)</f>
        <v>790</v>
      </c>
      <c r="AJ1326" s="38">
        <f t="shared" si="20"/>
        <v>395</v>
      </c>
      <c r="AL1326" s="35">
        <f>+AJ1326/LISTAS[[#This Row],[COSTO]]-1</f>
        <v>1.2701149425287355</v>
      </c>
      <c r="AM1326" t="str">
        <f>+LISTAS[[#This Row],[ID]]</f>
        <v>TUERCAS RAPIDAS47</v>
      </c>
      <c r="AO1326" s="43"/>
      <c r="AP1326" s="39">
        <f>LISTAS[[#This Row],[COSTO]]+(LISTAS[[#This Row],[COSTO]]*AO1326)</f>
        <v>174</v>
      </c>
      <c r="AQ1326" s="44">
        <f>IF(AO1326="",0,AP1326/LISTAS[[#This Row],[VENTA NETA]]-1)</f>
        <v>0</v>
      </c>
      <c r="AS1326" s="39">
        <v>92.7</v>
      </c>
      <c r="AT1326" s="48">
        <f>+LISTAS[[#This Row],[COSTO]]/AS1326-1</f>
        <v>0.87702265372168275</v>
      </c>
      <c r="BA1326" t="s">
        <v>1983</v>
      </c>
      <c r="BB1326" s="36"/>
    </row>
    <row r="1327" spans="1:54" x14ac:dyDescent="0.35">
      <c r="A1327" s="7" t="s">
        <v>6099</v>
      </c>
      <c r="B1327" t="s">
        <v>5011</v>
      </c>
      <c r="C1327" t="s">
        <v>6100</v>
      </c>
      <c r="E1327" s="2">
        <v>1036.5119999999999</v>
      </c>
      <c r="F1327" s="7" t="str">
        <f>+_xlfn.XLOOKUP(LISTAS[[#This Row],[ID]],_01_CODIGOS_Y_COSTOS_xlsm[Producto y N°],_01_CODIGOS_Y_COSTOS_xlsm[FABRICA],"",0,1)</f>
        <v>VARIOS</v>
      </c>
      <c r="G1327" s="26">
        <f>LISTAS[[#This Row],[Precio]]*(1-0.46)</f>
        <v>559.71648000000005</v>
      </c>
      <c r="H1327" s="1">
        <f>+_xlfn.XLOOKUP(LISTAS[[#This Row],[ID]],_01_CODIGOS_Y_COSTOS_xlsm[Producto y N°],_01_CODIGOS_Y_COSTOS_xlsm[COSTO],0,0,1)</f>
        <v>0</v>
      </c>
      <c r="I1327" s="27">
        <f>+IFERROR(LISTAS[[#This Row],[VENTA NETA]]/LISTAS[[#This Row],[COSTO]]-1,0)</f>
        <v>0</v>
      </c>
      <c r="J1327" s="50" t="str">
        <f>IFERROR(VLOOKUP(LISTAS[[#This Row],[ID]],_01_CODIGOS_Y_COSTOS_xlsm[[Producto y N°]:[CODIGO]],2,0),"")</f>
        <v>VARIOS</v>
      </c>
      <c r="O1327" t="s">
        <v>6099</v>
      </c>
      <c r="AB1327" s="12" t="str">
        <f>+LISTAS[[#This Row],[Codigo]]&amp;LISTAS[[#This Row],[Fabrica]]</f>
        <v>VARIOSVARIOS</v>
      </c>
      <c r="AC1327" s="13" t="str">
        <f>+LISTAS[[#This Row],[Codigo]]</f>
        <v>VARIOS</v>
      </c>
      <c r="AD1327" s="13" t="str">
        <f>+LISTAS[[#This Row],[ID]]</f>
        <v>ARANDELAS PLANAS DE TAPAS8x18</v>
      </c>
      <c r="AH1327" s="36"/>
      <c r="AI1327" s="37">
        <f>+LISTAS[[#This Row],[Precio]]+(LISTAS[[#This Row],[Precio]]*AH1327)</f>
        <v>1036.5119999999999</v>
      </c>
      <c r="AJ1327" s="38">
        <f t="shared" si="20"/>
        <v>518.25599999999997</v>
      </c>
      <c r="AL1327" s="35" t="e">
        <f>+AJ1327/LISTAS[[#This Row],[COSTO]]-1</f>
        <v>#DIV/0!</v>
      </c>
      <c r="AM1327" t="str">
        <f>+LISTAS[[#This Row],[ID]]</f>
        <v>ARANDELAS PLANAS DE TAPAS8x18</v>
      </c>
      <c r="AO1327" s="43"/>
      <c r="AP1327" s="39">
        <f>LISTAS[[#This Row],[COSTO]]+(LISTAS[[#This Row],[COSTO]]*AO1327)</f>
        <v>0</v>
      </c>
      <c r="AQ1327" s="44">
        <f>IF(AO1327="",0,AP1327/LISTAS[[#This Row],[VENTA NETA]]-1)</f>
        <v>0</v>
      </c>
      <c r="AS1327" s="39">
        <v>0</v>
      </c>
      <c r="AT1327" s="48" t="e">
        <f>+LISTAS[[#This Row],[COSTO]]/AS1327-1</f>
        <v>#DIV/0!</v>
      </c>
      <c r="BA1327" t="s">
        <v>5011</v>
      </c>
      <c r="BB1327" s="36"/>
    </row>
    <row r="1328" spans="1:54" x14ac:dyDescent="0.35">
      <c r="A1328" s="7" t="s">
        <v>6101</v>
      </c>
      <c r="B1328" t="s">
        <v>5011</v>
      </c>
      <c r="C1328" t="s">
        <v>6102</v>
      </c>
      <c r="E1328" s="2">
        <v>1658.7360000000001</v>
      </c>
      <c r="F1328" s="7" t="str">
        <f>+_xlfn.XLOOKUP(LISTAS[[#This Row],[ID]],_01_CODIGOS_Y_COSTOS_xlsm[Producto y N°],_01_CODIGOS_Y_COSTOS_xlsm[FABRICA],"",0,1)</f>
        <v>VARIOS</v>
      </c>
      <c r="G1328" s="26">
        <f>LISTAS[[#This Row],[Precio]]*(1-0.46)</f>
        <v>895.71744000000012</v>
      </c>
      <c r="H1328" s="1">
        <f>+_xlfn.XLOOKUP(LISTAS[[#This Row],[ID]],_01_CODIGOS_Y_COSTOS_xlsm[Producto y N°],_01_CODIGOS_Y_COSTOS_xlsm[COSTO],0,0,1)</f>
        <v>0</v>
      </c>
      <c r="I1328" s="27">
        <f>+IFERROR(LISTAS[[#This Row],[VENTA NETA]]/LISTAS[[#This Row],[COSTO]]-1,0)</f>
        <v>0</v>
      </c>
      <c r="J1328" s="50" t="str">
        <f>IFERROR(VLOOKUP(LISTAS[[#This Row],[ID]],_01_CODIGOS_Y_COSTOS_xlsm[[Producto y N°]:[CODIGO]],2,0),"")</f>
        <v>LIBRERÍA</v>
      </c>
      <c r="O1328" t="s">
        <v>6101</v>
      </c>
      <c r="AB1328" s="12" t="str">
        <f>+LISTAS[[#This Row],[Codigo]]&amp;LISTAS[[#This Row],[Fabrica]]</f>
        <v>LIBRERÍAVARIOS</v>
      </c>
      <c r="AC1328" s="13" t="str">
        <f>+LISTAS[[#This Row],[Codigo]]</f>
        <v>LIBRERÍA</v>
      </c>
      <c r="AD1328" s="13" t="str">
        <f>+LISTAS[[#This Row],[ID]]</f>
        <v>ARANDELAS PLANAS DE TAPAS8x28</v>
      </c>
      <c r="AH1328" s="36"/>
      <c r="AI1328" s="37">
        <f>+LISTAS[[#This Row],[Precio]]+(LISTAS[[#This Row],[Precio]]*AH1328)</f>
        <v>1658.7360000000001</v>
      </c>
      <c r="AJ1328" s="38">
        <f t="shared" si="20"/>
        <v>829.36800000000005</v>
      </c>
      <c r="AL1328" s="35" t="e">
        <f>+AJ1328/LISTAS[[#This Row],[COSTO]]-1</f>
        <v>#DIV/0!</v>
      </c>
      <c r="AM1328" t="str">
        <f>+LISTAS[[#This Row],[ID]]</f>
        <v>ARANDELAS PLANAS DE TAPAS8x28</v>
      </c>
      <c r="AO1328" s="43"/>
      <c r="AP1328" s="39">
        <f>LISTAS[[#This Row],[COSTO]]+(LISTAS[[#This Row],[COSTO]]*AO1328)</f>
        <v>0</v>
      </c>
      <c r="AQ1328" s="44">
        <f>IF(AO1328="",0,AP1328/LISTAS[[#This Row],[VENTA NETA]]-1)</f>
        <v>0</v>
      </c>
      <c r="AS1328" s="39">
        <v>0</v>
      </c>
      <c r="AT1328" s="48" t="e">
        <f>+LISTAS[[#This Row],[COSTO]]/AS1328-1</f>
        <v>#DIV/0!</v>
      </c>
      <c r="BA1328" t="s">
        <v>5011</v>
      </c>
      <c r="BB1328" s="36"/>
    </row>
    <row r="1329" spans="1:54" x14ac:dyDescent="0.35">
      <c r="A1329" s="7" t="s">
        <v>6103</v>
      </c>
      <c r="B1329" t="s">
        <v>5011</v>
      </c>
      <c r="C1329" t="s">
        <v>6104</v>
      </c>
      <c r="E1329" s="2">
        <v>1174.932</v>
      </c>
      <c r="F1329" s="7" t="str">
        <f>+_xlfn.XLOOKUP(LISTAS[[#This Row],[ID]],_01_CODIGOS_Y_COSTOS_xlsm[Producto y N°],_01_CODIGOS_Y_COSTOS_xlsm[FABRICA],"",0,1)</f>
        <v>VARIOS</v>
      </c>
      <c r="G1329" s="26">
        <f>LISTAS[[#This Row],[Precio]]*(1-0.46)</f>
        <v>634.46328000000005</v>
      </c>
      <c r="H1329" s="1">
        <f>+_xlfn.XLOOKUP(LISTAS[[#This Row],[ID]],_01_CODIGOS_Y_COSTOS_xlsm[Producto y N°],_01_CODIGOS_Y_COSTOS_xlsm[COSTO],0,0,1)</f>
        <v>0</v>
      </c>
      <c r="I1329" s="27">
        <f>+IFERROR(LISTAS[[#This Row],[VENTA NETA]]/LISTAS[[#This Row],[COSTO]]-1,0)</f>
        <v>0</v>
      </c>
      <c r="J1329" s="50" t="str">
        <f>IFERROR(VLOOKUP(LISTAS[[#This Row],[ID]],_01_CODIGOS_Y_COSTOS_xlsm[[Producto y N°]:[CODIGO]],2,0),"")</f>
        <v>0</v>
      </c>
      <c r="O1329" t="s">
        <v>6103</v>
      </c>
      <c r="AB1329" s="12" t="str">
        <f>+LISTAS[[#This Row],[Codigo]]&amp;LISTAS[[#This Row],[Fabrica]]</f>
        <v>0VARIOS</v>
      </c>
      <c r="AC1329" s="13" t="str">
        <f>+LISTAS[[#This Row],[Codigo]]</f>
        <v>0</v>
      </c>
      <c r="AD1329" s="13" t="str">
        <f>+LISTAS[[#This Row],[ID]]</f>
        <v>ARANDELAS PLANAS DE TAPAS10x20</v>
      </c>
      <c r="AH1329" s="36"/>
      <c r="AI1329" s="37">
        <f>+LISTAS[[#This Row],[Precio]]+(LISTAS[[#This Row],[Precio]]*AH1329)</f>
        <v>1174.932</v>
      </c>
      <c r="AJ1329" s="38">
        <f t="shared" si="20"/>
        <v>587.46600000000001</v>
      </c>
      <c r="AL1329" s="35" t="e">
        <f>+AJ1329/LISTAS[[#This Row],[COSTO]]-1</f>
        <v>#DIV/0!</v>
      </c>
      <c r="AM1329" t="str">
        <f>+LISTAS[[#This Row],[ID]]</f>
        <v>ARANDELAS PLANAS DE TAPAS10x20</v>
      </c>
      <c r="AO1329" s="43"/>
      <c r="AP1329" s="39">
        <f>LISTAS[[#This Row],[COSTO]]+(LISTAS[[#This Row],[COSTO]]*AO1329)</f>
        <v>0</v>
      </c>
      <c r="AQ1329" s="44">
        <f>IF(AO1329="",0,AP1329/LISTAS[[#This Row],[VENTA NETA]]-1)</f>
        <v>0</v>
      </c>
      <c r="AS1329" s="39">
        <v>0</v>
      </c>
      <c r="AT1329" s="48" t="e">
        <f>+LISTAS[[#This Row],[COSTO]]/AS1329-1</f>
        <v>#DIV/0!</v>
      </c>
      <c r="BA1329" t="s">
        <v>5011</v>
      </c>
      <c r="BB1329" s="36"/>
    </row>
    <row r="1330" spans="1:54" x14ac:dyDescent="0.35">
      <c r="A1330" s="7" t="s">
        <v>6105</v>
      </c>
      <c r="B1330" t="s">
        <v>5011</v>
      </c>
      <c r="C1330" t="s">
        <v>6106</v>
      </c>
      <c r="E1330" s="2">
        <v>1796.8320000000001</v>
      </c>
      <c r="F1330" s="7" t="str">
        <f>+_xlfn.XLOOKUP(LISTAS[[#This Row],[ID]],_01_CODIGOS_Y_COSTOS_xlsm[Producto y N°],_01_CODIGOS_Y_COSTOS_xlsm[FABRICA],"",0,1)</f>
        <v>VARIOS</v>
      </c>
      <c r="G1330" s="26">
        <f>LISTAS[[#This Row],[Precio]]*(1-0.46)</f>
        <v>970.28928000000008</v>
      </c>
      <c r="H1330" s="1">
        <f>+_xlfn.XLOOKUP(LISTAS[[#This Row],[ID]],_01_CODIGOS_Y_COSTOS_xlsm[Producto y N°],_01_CODIGOS_Y_COSTOS_xlsm[COSTO],0,0,1)</f>
        <v>0</v>
      </c>
      <c r="I1330" s="27">
        <f>+IFERROR(LISTAS[[#This Row],[VENTA NETA]]/LISTAS[[#This Row],[COSTO]]-1,0)</f>
        <v>0</v>
      </c>
      <c r="J1330" s="50" t="str">
        <f>IFERROR(VLOOKUP(LISTAS[[#This Row],[ID]],_01_CODIGOS_Y_COSTOS_xlsm[[Producto y N°]:[CODIGO]],2,0),"")</f>
        <v>0</v>
      </c>
      <c r="O1330" t="s">
        <v>6105</v>
      </c>
      <c r="AB1330" s="12" t="str">
        <f>+LISTAS[[#This Row],[Codigo]]&amp;LISTAS[[#This Row],[Fabrica]]</f>
        <v>0VARIOS</v>
      </c>
      <c r="AC1330" s="13" t="str">
        <f>+LISTAS[[#This Row],[Codigo]]</f>
        <v>0</v>
      </c>
      <c r="AD1330" s="13" t="str">
        <f>+LISTAS[[#This Row],[ID]]</f>
        <v>ARANDELAS PLANAS DE TAPAS10x30</v>
      </c>
      <c r="AH1330" s="36"/>
      <c r="AI1330" s="37">
        <f>+LISTAS[[#This Row],[Precio]]+(LISTAS[[#This Row],[Precio]]*AH1330)</f>
        <v>1796.8320000000001</v>
      </c>
      <c r="AJ1330" s="38">
        <f t="shared" si="20"/>
        <v>898.41600000000005</v>
      </c>
      <c r="AL1330" s="35" t="e">
        <f>+AJ1330/LISTAS[[#This Row],[COSTO]]-1</f>
        <v>#DIV/0!</v>
      </c>
      <c r="AM1330" t="str">
        <f>+LISTAS[[#This Row],[ID]]</f>
        <v>ARANDELAS PLANAS DE TAPAS10x30</v>
      </c>
      <c r="AO1330" s="43"/>
      <c r="AP1330" s="39">
        <f>LISTAS[[#This Row],[COSTO]]+(LISTAS[[#This Row],[COSTO]]*AO1330)</f>
        <v>0</v>
      </c>
      <c r="AQ1330" s="44">
        <f>IF(AO1330="",0,AP1330/LISTAS[[#This Row],[VENTA NETA]]-1)</f>
        <v>0</v>
      </c>
      <c r="AS1330" s="39">
        <v>0</v>
      </c>
      <c r="AT1330" s="48" t="e">
        <f>+LISTAS[[#This Row],[COSTO]]/AS1330-1</f>
        <v>#DIV/0!</v>
      </c>
      <c r="BA1330" t="s">
        <v>5011</v>
      </c>
      <c r="BB1330" s="36"/>
    </row>
    <row r="1331" spans="1:54" x14ac:dyDescent="0.35">
      <c r="A1331" s="7" t="s">
        <v>6107</v>
      </c>
      <c r="B1331" t="s">
        <v>5011</v>
      </c>
      <c r="C1331" t="s">
        <v>6108</v>
      </c>
      <c r="E1331" s="2">
        <v>2280.672</v>
      </c>
      <c r="F1331" s="7" t="str">
        <f>+_xlfn.XLOOKUP(LISTAS[[#This Row],[ID]],_01_CODIGOS_Y_COSTOS_xlsm[Producto y N°],_01_CODIGOS_Y_COSTOS_xlsm[FABRICA],"",0,1)</f>
        <v>VARIOS</v>
      </c>
      <c r="G1331" s="26">
        <f>LISTAS[[#This Row],[Precio]]*(1-0.46)</f>
        <v>1231.5628800000002</v>
      </c>
      <c r="H1331" s="1">
        <f>+_xlfn.XLOOKUP(LISTAS[[#This Row],[ID]],_01_CODIGOS_Y_COSTOS_xlsm[Producto y N°],_01_CODIGOS_Y_COSTOS_xlsm[COSTO],0,0,1)</f>
        <v>0</v>
      </c>
      <c r="I1331" s="27">
        <f>+IFERROR(LISTAS[[#This Row],[VENTA NETA]]/LISTAS[[#This Row],[COSTO]]-1,0)</f>
        <v>0</v>
      </c>
      <c r="J1331" s="50" t="str">
        <f>IFERROR(VLOOKUP(LISTAS[[#This Row],[ID]],_01_CODIGOS_Y_COSTOS_xlsm[[Producto y N°]:[CODIGO]],2,0),"")</f>
        <v>0</v>
      </c>
      <c r="O1331" t="s">
        <v>6107</v>
      </c>
      <c r="AB1331" s="12" t="str">
        <f>+LISTAS[[#This Row],[Codigo]]&amp;LISTAS[[#This Row],[Fabrica]]</f>
        <v>0VARIOS</v>
      </c>
      <c r="AC1331" s="13" t="str">
        <f>+LISTAS[[#This Row],[Codigo]]</f>
        <v>0</v>
      </c>
      <c r="AD1331" s="13" t="str">
        <f>+LISTAS[[#This Row],[ID]]</f>
        <v>ARANDELAS PLANAS DE TAPAS10x38</v>
      </c>
      <c r="AH1331" s="36"/>
      <c r="AI1331" s="37">
        <f>+LISTAS[[#This Row],[Precio]]+(LISTAS[[#This Row],[Precio]]*AH1331)</f>
        <v>2280.672</v>
      </c>
      <c r="AJ1331" s="38">
        <f t="shared" si="20"/>
        <v>1140.336</v>
      </c>
      <c r="AL1331" s="35" t="e">
        <f>+AJ1331/LISTAS[[#This Row],[COSTO]]-1</f>
        <v>#DIV/0!</v>
      </c>
      <c r="AM1331" t="str">
        <f>+LISTAS[[#This Row],[ID]]</f>
        <v>ARANDELAS PLANAS DE TAPAS10x38</v>
      </c>
      <c r="AO1331" s="43"/>
      <c r="AP1331" s="39">
        <f>LISTAS[[#This Row],[COSTO]]+(LISTAS[[#This Row],[COSTO]]*AO1331)</f>
        <v>0</v>
      </c>
      <c r="AQ1331" s="44">
        <f>IF(AO1331="",0,AP1331/LISTAS[[#This Row],[VENTA NETA]]-1)</f>
        <v>0</v>
      </c>
      <c r="AS1331" s="39">
        <v>0</v>
      </c>
      <c r="AT1331" s="48" t="e">
        <f>+LISTAS[[#This Row],[COSTO]]/AS1331-1</f>
        <v>#DIV/0!</v>
      </c>
      <c r="BA1331" t="s">
        <v>5011</v>
      </c>
      <c r="BB1331" s="36"/>
    </row>
    <row r="1332" spans="1:54" x14ac:dyDescent="0.35">
      <c r="A1332" s="7" t="s">
        <v>6109</v>
      </c>
      <c r="B1332" t="s">
        <v>5011</v>
      </c>
      <c r="C1332" t="s">
        <v>5012</v>
      </c>
      <c r="E1332" s="2">
        <v>1313.028</v>
      </c>
      <c r="F1332" s="7" t="str">
        <f>+_xlfn.XLOOKUP(LISTAS[[#This Row],[ID]],_01_CODIGOS_Y_COSTOS_xlsm[Producto y N°],_01_CODIGOS_Y_COSTOS_xlsm[FABRICA],"",0,1)</f>
        <v>VARIOS</v>
      </c>
      <c r="G1332" s="26">
        <f>LISTAS[[#This Row],[Precio]]*(1-0.46)</f>
        <v>709.03512000000001</v>
      </c>
      <c r="H1332" s="1">
        <f>+_xlfn.XLOOKUP(LISTAS[[#This Row],[ID]],_01_CODIGOS_Y_COSTOS_xlsm[Producto y N°],_01_CODIGOS_Y_COSTOS_xlsm[COSTO],0,0,1)</f>
        <v>0</v>
      </c>
      <c r="I1332" s="27">
        <f>+IFERROR(LISTAS[[#This Row],[VENTA NETA]]/LISTAS[[#This Row],[COSTO]]-1,0)</f>
        <v>0</v>
      </c>
      <c r="J1332" s="50" t="str">
        <f>IFERROR(VLOOKUP(LISTAS[[#This Row],[ID]],_01_CODIGOS_Y_COSTOS_xlsm[[Producto y N°]:[CODIGO]],2,0),"")</f>
        <v>0</v>
      </c>
      <c r="O1332" t="s">
        <v>6109</v>
      </c>
      <c r="AB1332" s="12" t="str">
        <f>+LISTAS[[#This Row],[Codigo]]&amp;LISTAS[[#This Row],[Fabrica]]</f>
        <v>0VARIOS</v>
      </c>
      <c r="AC1332" s="13" t="str">
        <f>+LISTAS[[#This Row],[Codigo]]</f>
        <v>0</v>
      </c>
      <c r="AD1332" s="13" t="str">
        <f>+LISTAS[[#This Row],[ID]]</f>
        <v>ARANDELAS PLANAS DE TAPAS11x22</v>
      </c>
      <c r="AH1332" s="36"/>
      <c r="AI1332" s="37">
        <f>+LISTAS[[#This Row],[Precio]]+(LISTAS[[#This Row],[Precio]]*AH1332)</f>
        <v>1313.028</v>
      </c>
      <c r="AJ1332" s="38">
        <f t="shared" si="20"/>
        <v>656.51400000000001</v>
      </c>
      <c r="AL1332" s="35" t="e">
        <f>+AJ1332/LISTAS[[#This Row],[COSTO]]-1</f>
        <v>#DIV/0!</v>
      </c>
      <c r="AM1332" t="str">
        <f>+LISTAS[[#This Row],[ID]]</f>
        <v>ARANDELAS PLANAS DE TAPAS11x22</v>
      </c>
      <c r="AO1332" s="43"/>
      <c r="AP1332" s="39">
        <f>LISTAS[[#This Row],[COSTO]]+(LISTAS[[#This Row],[COSTO]]*AO1332)</f>
        <v>0</v>
      </c>
      <c r="AQ1332" s="44">
        <f>IF(AO1332="",0,AP1332/LISTAS[[#This Row],[VENTA NETA]]-1)</f>
        <v>0</v>
      </c>
      <c r="AS1332" s="39">
        <v>0</v>
      </c>
      <c r="AT1332" s="48" t="e">
        <f>+LISTAS[[#This Row],[COSTO]]/AS1332-1</f>
        <v>#DIV/0!</v>
      </c>
      <c r="BA1332" t="s">
        <v>5011</v>
      </c>
      <c r="BB1332" s="36"/>
    </row>
    <row r="1333" spans="1:54" x14ac:dyDescent="0.35">
      <c r="A1333" s="7" t="s">
        <v>6110</v>
      </c>
      <c r="B1333" t="s">
        <v>5011</v>
      </c>
      <c r="C1333" t="s">
        <v>6111</v>
      </c>
      <c r="E1333" s="2">
        <v>1866.06</v>
      </c>
      <c r="F1333" s="7" t="str">
        <f>+_xlfn.XLOOKUP(LISTAS[[#This Row],[ID]],_01_CODIGOS_Y_COSTOS_xlsm[Producto y N°],_01_CODIGOS_Y_COSTOS_xlsm[FABRICA],"",0,1)</f>
        <v>VARIOS</v>
      </c>
      <c r="G1333" s="26">
        <f>LISTAS[[#This Row],[Precio]]*(1-0.46)</f>
        <v>1007.6724</v>
      </c>
      <c r="H1333" s="1">
        <f>+_xlfn.XLOOKUP(LISTAS[[#This Row],[ID]],_01_CODIGOS_Y_COSTOS_xlsm[Producto y N°],_01_CODIGOS_Y_COSTOS_xlsm[COSTO],0,0,1)</f>
        <v>0</v>
      </c>
      <c r="I1333" s="27">
        <f>+IFERROR(LISTAS[[#This Row],[VENTA NETA]]/LISTAS[[#This Row],[COSTO]]-1,0)</f>
        <v>0</v>
      </c>
      <c r="J1333" s="50" t="str">
        <f>IFERROR(VLOOKUP(LISTAS[[#This Row],[ID]],_01_CODIGOS_Y_COSTOS_xlsm[[Producto y N°]:[CODIGO]],2,0),"")</f>
        <v>0</v>
      </c>
      <c r="O1333" t="s">
        <v>6110</v>
      </c>
      <c r="AB1333" s="12" t="str">
        <f>+LISTAS[[#This Row],[Codigo]]&amp;LISTAS[[#This Row],[Fabrica]]</f>
        <v>0VARIOS</v>
      </c>
      <c r="AC1333" s="13" t="str">
        <f>+LISTAS[[#This Row],[Codigo]]</f>
        <v>0</v>
      </c>
      <c r="AD1333" s="13" t="str">
        <f>+LISTAS[[#This Row],[ID]]</f>
        <v>ARANDELAS PLANAS DE TAPAS11x32</v>
      </c>
      <c r="AH1333" s="36"/>
      <c r="AI1333" s="37">
        <f>+LISTAS[[#This Row],[Precio]]+(LISTAS[[#This Row],[Precio]]*AH1333)</f>
        <v>1866.06</v>
      </c>
      <c r="AJ1333" s="38">
        <f t="shared" si="20"/>
        <v>933.03</v>
      </c>
      <c r="AL1333" s="35" t="e">
        <f>+AJ1333/LISTAS[[#This Row],[COSTO]]-1</f>
        <v>#DIV/0!</v>
      </c>
      <c r="AM1333" t="str">
        <f>+LISTAS[[#This Row],[ID]]</f>
        <v>ARANDELAS PLANAS DE TAPAS11x32</v>
      </c>
      <c r="AO1333" s="43"/>
      <c r="AP1333" s="39">
        <f>LISTAS[[#This Row],[COSTO]]+(LISTAS[[#This Row],[COSTO]]*AO1333)</f>
        <v>0</v>
      </c>
      <c r="AQ1333" s="44">
        <f>IF(AO1333="",0,AP1333/LISTAS[[#This Row],[VENTA NETA]]-1)</f>
        <v>0</v>
      </c>
      <c r="AS1333" s="39">
        <v>0</v>
      </c>
      <c r="AT1333" s="48" t="e">
        <f>+LISTAS[[#This Row],[COSTO]]/AS1333-1</f>
        <v>#DIV/0!</v>
      </c>
      <c r="BA1333" t="s">
        <v>5011</v>
      </c>
      <c r="BB1333" s="36"/>
    </row>
    <row r="1334" spans="1:54" x14ac:dyDescent="0.35">
      <c r="A1334" s="7" t="s">
        <v>6112</v>
      </c>
      <c r="B1334" t="s">
        <v>5011</v>
      </c>
      <c r="C1334" t="s">
        <v>6113</v>
      </c>
      <c r="E1334" s="2">
        <v>2487.96</v>
      </c>
      <c r="F1334" s="7" t="str">
        <f>+_xlfn.XLOOKUP(LISTAS[[#This Row],[ID]],_01_CODIGOS_Y_COSTOS_xlsm[Producto y N°],_01_CODIGOS_Y_COSTOS_xlsm[FABRICA],"",0,1)</f>
        <v>VARIOS</v>
      </c>
      <c r="G1334" s="26">
        <f>LISTAS[[#This Row],[Precio]]*(1-0.46)</f>
        <v>1343.4984000000002</v>
      </c>
      <c r="H1334" s="1">
        <f>+_xlfn.XLOOKUP(LISTAS[[#This Row],[ID]],_01_CODIGOS_Y_COSTOS_xlsm[Producto y N°],_01_CODIGOS_Y_COSTOS_xlsm[COSTO],0,0,1)</f>
        <v>0</v>
      </c>
      <c r="I1334" s="27">
        <f>+IFERROR(LISTAS[[#This Row],[VENTA NETA]]/LISTAS[[#This Row],[COSTO]]-1,0)</f>
        <v>0</v>
      </c>
      <c r="J1334" s="50" t="str">
        <f>IFERROR(VLOOKUP(LISTAS[[#This Row],[ID]],_01_CODIGOS_Y_COSTOS_xlsm[[Producto y N°]:[CODIGO]],2,0),"")</f>
        <v>0</v>
      </c>
      <c r="O1334" t="s">
        <v>6112</v>
      </c>
      <c r="AB1334" s="12" t="str">
        <f>+LISTAS[[#This Row],[Codigo]]&amp;LISTAS[[#This Row],[Fabrica]]</f>
        <v>0VARIOS</v>
      </c>
      <c r="AC1334" s="13" t="str">
        <f>+LISTAS[[#This Row],[Codigo]]</f>
        <v>0</v>
      </c>
      <c r="AD1334" s="13" t="str">
        <f>+LISTAS[[#This Row],[ID]]</f>
        <v>ARANDELAS PLANAS DE TAPAS11x42</v>
      </c>
      <c r="AH1334" s="36"/>
      <c r="AI1334" s="37">
        <f>+LISTAS[[#This Row],[Precio]]+(LISTAS[[#This Row],[Precio]]*AH1334)</f>
        <v>2487.96</v>
      </c>
      <c r="AJ1334" s="38">
        <f t="shared" si="20"/>
        <v>1243.98</v>
      </c>
      <c r="AL1334" s="35" t="e">
        <f>+AJ1334/LISTAS[[#This Row],[COSTO]]-1</f>
        <v>#DIV/0!</v>
      </c>
      <c r="AM1334" t="str">
        <f>+LISTAS[[#This Row],[ID]]</f>
        <v>ARANDELAS PLANAS DE TAPAS11x42</v>
      </c>
      <c r="AO1334" s="43"/>
      <c r="AP1334" s="39">
        <f>LISTAS[[#This Row],[COSTO]]+(LISTAS[[#This Row],[COSTO]]*AO1334)</f>
        <v>0</v>
      </c>
      <c r="AQ1334" s="44">
        <f>IF(AO1334="",0,AP1334/LISTAS[[#This Row],[VENTA NETA]]-1)</f>
        <v>0</v>
      </c>
      <c r="AS1334" s="39">
        <v>0</v>
      </c>
      <c r="AT1334" s="48" t="e">
        <f>+LISTAS[[#This Row],[COSTO]]/AS1334-1</f>
        <v>#DIV/0!</v>
      </c>
      <c r="BA1334" t="s">
        <v>5011</v>
      </c>
      <c r="BB1334" s="36"/>
    </row>
    <row r="1335" spans="1:54" x14ac:dyDescent="0.35">
      <c r="A1335" s="7" t="s">
        <v>6114</v>
      </c>
      <c r="B1335" t="s">
        <v>5011</v>
      </c>
      <c r="C1335" t="s">
        <v>6115</v>
      </c>
      <c r="E1335" s="2">
        <v>1451.4480000000001</v>
      </c>
      <c r="F1335" s="7" t="str">
        <f>+_xlfn.XLOOKUP(LISTAS[[#This Row],[ID]],_01_CODIGOS_Y_COSTOS_xlsm[Producto y N°],_01_CODIGOS_Y_COSTOS_xlsm[FABRICA],"",0,1)</f>
        <v>VARIOS</v>
      </c>
      <c r="G1335" s="26">
        <f>LISTAS[[#This Row],[Precio]]*(1-0.46)</f>
        <v>783.78192000000013</v>
      </c>
      <c r="H1335" s="1">
        <f>+_xlfn.XLOOKUP(LISTAS[[#This Row],[ID]],_01_CODIGOS_Y_COSTOS_xlsm[Producto y N°],_01_CODIGOS_Y_COSTOS_xlsm[COSTO],0,0,1)</f>
        <v>0</v>
      </c>
      <c r="I1335" s="27">
        <f>+IFERROR(LISTAS[[#This Row],[VENTA NETA]]/LISTAS[[#This Row],[COSTO]]-1,0)</f>
        <v>0</v>
      </c>
      <c r="J1335" s="50" t="str">
        <f>IFERROR(VLOOKUP(LISTAS[[#This Row],[ID]],_01_CODIGOS_Y_COSTOS_xlsm[[Producto y N°]:[CODIGO]],2,0),"")</f>
        <v>0</v>
      </c>
      <c r="O1335" t="s">
        <v>6114</v>
      </c>
      <c r="AB1335" s="12" t="str">
        <f>+LISTAS[[#This Row],[Codigo]]&amp;LISTAS[[#This Row],[Fabrica]]</f>
        <v>0VARIOS</v>
      </c>
      <c r="AC1335" s="13" t="str">
        <f>+LISTAS[[#This Row],[Codigo]]</f>
        <v>0</v>
      </c>
      <c r="AD1335" s="13" t="str">
        <f>+LISTAS[[#This Row],[ID]]</f>
        <v>ARANDELAS PLANAS DE TAPAS12x24</v>
      </c>
      <c r="AH1335" s="36"/>
      <c r="AI1335" s="37">
        <f>+LISTAS[[#This Row],[Precio]]+(LISTAS[[#This Row],[Precio]]*AH1335)</f>
        <v>1451.4480000000001</v>
      </c>
      <c r="AJ1335" s="38">
        <f t="shared" si="20"/>
        <v>725.72400000000005</v>
      </c>
      <c r="AL1335" s="35" t="e">
        <f>+AJ1335/LISTAS[[#This Row],[COSTO]]-1</f>
        <v>#DIV/0!</v>
      </c>
      <c r="AM1335" t="str">
        <f>+LISTAS[[#This Row],[ID]]</f>
        <v>ARANDELAS PLANAS DE TAPAS12x24</v>
      </c>
      <c r="AO1335" s="43"/>
      <c r="AP1335" s="39">
        <f>LISTAS[[#This Row],[COSTO]]+(LISTAS[[#This Row],[COSTO]]*AO1335)</f>
        <v>0</v>
      </c>
      <c r="AQ1335" s="44">
        <f>IF(AO1335="",0,AP1335/LISTAS[[#This Row],[VENTA NETA]]-1)</f>
        <v>0</v>
      </c>
      <c r="AS1335" s="39">
        <v>0</v>
      </c>
      <c r="AT1335" s="48" t="e">
        <f>+LISTAS[[#This Row],[COSTO]]/AS1335-1</f>
        <v>#DIV/0!</v>
      </c>
      <c r="BA1335" t="s">
        <v>5011</v>
      </c>
      <c r="BB1335" s="36"/>
    </row>
    <row r="1336" spans="1:54" x14ac:dyDescent="0.35">
      <c r="A1336" s="7" t="s">
        <v>6116</v>
      </c>
      <c r="B1336" t="s">
        <v>5011</v>
      </c>
      <c r="C1336" t="s">
        <v>6117</v>
      </c>
      <c r="E1336" s="2">
        <v>1451.4480000000001</v>
      </c>
      <c r="F1336" s="7" t="str">
        <f>+_xlfn.XLOOKUP(LISTAS[[#This Row],[ID]],_01_CODIGOS_Y_COSTOS_xlsm[Producto y N°],_01_CODIGOS_Y_COSTOS_xlsm[FABRICA],"",0,1)</f>
        <v>VARIOS</v>
      </c>
      <c r="G1336" s="26">
        <f>LISTAS[[#This Row],[Precio]]*(1-0.46)</f>
        <v>783.78192000000013</v>
      </c>
      <c r="H1336" s="1">
        <f>+_xlfn.XLOOKUP(LISTAS[[#This Row],[ID]],_01_CODIGOS_Y_COSTOS_xlsm[Producto y N°],_01_CODIGOS_Y_COSTOS_xlsm[COSTO],0,0,1)</f>
        <v>0</v>
      </c>
      <c r="I1336" s="27">
        <f>+IFERROR(LISTAS[[#This Row],[VENTA NETA]]/LISTAS[[#This Row],[COSTO]]-1,0)</f>
        <v>0</v>
      </c>
      <c r="J1336" s="50" t="str">
        <f>IFERROR(VLOOKUP(LISTAS[[#This Row],[ID]],_01_CODIGOS_Y_COSTOS_xlsm[[Producto y N°]:[CODIGO]],2,0),"")</f>
        <v>0</v>
      </c>
      <c r="O1336" t="s">
        <v>6116</v>
      </c>
      <c r="AB1336" s="12" t="str">
        <f>+LISTAS[[#This Row],[Codigo]]&amp;LISTAS[[#This Row],[Fabrica]]</f>
        <v>0VARIOS</v>
      </c>
      <c r="AC1336" s="13" t="str">
        <f>+LISTAS[[#This Row],[Codigo]]</f>
        <v>0</v>
      </c>
      <c r="AD1336" s="13" t="str">
        <f>+LISTAS[[#This Row],[ID]]</f>
        <v>ARANDELAS PLANAS DE TAPAS13x24</v>
      </c>
      <c r="AH1336" s="36"/>
      <c r="AI1336" s="37">
        <f>+LISTAS[[#This Row],[Precio]]+(LISTAS[[#This Row],[Precio]]*AH1336)</f>
        <v>1451.4480000000001</v>
      </c>
      <c r="AJ1336" s="38">
        <f t="shared" si="20"/>
        <v>725.72400000000005</v>
      </c>
      <c r="AL1336" s="35" t="e">
        <f>+AJ1336/LISTAS[[#This Row],[COSTO]]-1</f>
        <v>#DIV/0!</v>
      </c>
      <c r="AM1336" t="str">
        <f>+LISTAS[[#This Row],[ID]]</f>
        <v>ARANDELAS PLANAS DE TAPAS13x24</v>
      </c>
      <c r="AO1336" s="43"/>
      <c r="AP1336" s="39">
        <f>LISTAS[[#This Row],[COSTO]]+(LISTAS[[#This Row],[COSTO]]*AO1336)</f>
        <v>0</v>
      </c>
      <c r="AQ1336" s="44">
        <f>IF(AO1336="",0,AP1336/LISTAS[[#This Row],[VENTA NETA]]-1)</f>
        <v>0</v>
      </c>
      <c r="AS1336" s="39">
        <v>0</v>
      </c>
      <c r="AT1336" s="48" t="e">
        <f>+LISTAS[[#This Row],[COSTO]]/AS1336-1</f>
        <v>#DIV/0!</v>
      </c>
      <c r="BA1336" t="s">
        <v>5011</v>
      </c>
      <c r="BB1336" s="36"/>
    </row>
    <row r="1337" spans="1:54" x14ac:dyDescent="0.35">
      <c r="A1337" s="7" t="s">
        <v>6118</v>
      </c>
      <c r="B1337" t="s">
        <v>5011</v>
      </c>
      <c r="C1337" t="s">
        <v>6119</v>
      </c>
      <c r="E1337" s="2">
        <v>2004.1559999999999</v>
      </c>
      <c r="F1337" s="7" t="str">
        <f>+_xlfn.XLOOKUP(LISTAS[[#This Row],[ID]],_01_CODIGOS_Y_COSTOS_xlsm[Producto y N°],_01_CODIGOS_Y_COSTOS_xlsm[FABRICA],"",0,1)</f>
        <v>VARIOS</v>
      </c>
      <c r="G1337" s="26">
        <f>LISTAS[[#This Row],[Precio]]*(1-0.46)</f>
        <v>1082.24424</v>
      </c>
      <c r="H1337" s="1">
        <f>+_xlfn.XLOOKUP(LISTAS[[#This Row],[ID]],_01_CODIGOS_Y_COSTOS_xlsm[Producto y N°],_01_CODIGOS_Y_COSTOS_xlsm[COSTO],0,0,1)</f>
        <v>0</v>
      </c>
      <c r="I1337" s="27">
        <f>+IFERROR(LISTAS[[#This Row],[VENTA NETA]]/LISTAS[[#This Row],[COSTO]]-1,0)</f>
        <v>0</v>
      </c>
      <c r="J1337" s="50" t="str">
        <f>IFERROR(VLOOKUP(LISTAS[[#This Row],[ID]],_01_CODIGOS_Y_COSTOS_xlsm[[Producto y N°]:[CODIGO]],2,0),"")</f>
        <v>0</v>
      </c>
      <c r="O1337" t="s">
        <v>6118</v>
      </c>
      <c r="AB1337" s="12" t="str">
        <f>+LISTAS[[#This Row],[Codigo]]&amp;LISTAS[[#This Row],[Fabrica]]</f>
        <v>0VARIOS</v>
      </c>
      <c r="AC1337" s="13" t="str">
        <f>+LISTAS[[#This Row],[Codigo]]</f>
        <v>0</v>
      </c>
      <c r="AD1337" s="13" t="str">
        <f>+LISTAS[[#This Row],[ID]]</f>
        <v>ARANDELAS PLANAS DE TAPAS13x34</v>
      </c>
      <c r="AH1337" s="36"/>
      <c r="AI1337" s="37">
        <f>+LISTAS[[#This Row],[Precio]]+(LISTAS[[#This Row],[Precio]]*AH1337)</f>
        <v>2004.1559999999999</v>
      </c>
      <c r="AJ1337" s="38">
        <f t="shared" si="20"/>
        <v>1002.078</v>
      </c>
      <c r="AL1337" s="35" t="e">
        <f>+AJ1337/LISTAS[[#This Row],[COSTO]]-1</f>
        <v>#DIV/0!</v>
      </c>
      <c r="AM1337" t="str">
        <f>+LISTAS[[#This Row],[ID]]</f>
        <v>ARANDELAS PLANAS DE TAPAS13x34</v>
      </c>
      <c r="AO1337" s="43"/>
      <c r="AP1337" s="39">
        <f>LISTAS[[#This Row],[COSTO]]+(LISTAS[[#This Row],[COSTO]]*AO1337)</f>
        <v>0</v>
      </c>
      <c r="AQ1337" s="44">
        <f>IF(AO1337="",0,AP1337/LISTAS[[#This Row],[VENTA NETA]]-1)</f>
        <v>0</v>
      </c>
      <c r="AS1337" s="39">
        <v>0</v>
      </c>
      <c r="AT1337" s="48" t="e">
        <f>+LISTAS[[#This Row],[COSTO]]/AS1337-1</f>
        <v>#DIV/0!</v>
      </c>
      <c r="BA1337" t="s">
        <v>5011</v>
      </c>
      <c r="BB1337" s="36"/>
    </row>
    <row r="1338" spans="1:54" x14ac:dyDescent="0.35">
      <c r="A1338" s="7" t="s">
        <v>6120</v>
      </c>
      <c r="B1338" t="s">
        <v>5011</v>
      </c>
      <c r="C1338" t="s">
        <v>6121</v>
      </c>
      <c r="E1338" s="2">
        <v>2626.056</v>
      </c>
      <c r="F1338" s="7" t="str">
        <f>+_xlfn.XLOOKUP(LISTAS[[#This Row],[ID]],_01_CODIGOS_Y_COSTOS_xlsm[Producto y N°],_01_CODIGOS_Y_COSTOS_xlsm[FABRICA],"",0,1)</f>
        <v>VARIOS</v>
      </c>
      <c r="G1338" s="26">
        <f>LISTAS[[#This Row],[Precio]]*(1-0.46)</f>
        <v>1418.07024</v>
      </c>
      <c r="H1338" s="1">
        <f>+_xlfn.XLOOKUP(LISTAS[[#This Row],[ID]],_01_CODIGOS_Y_COSTOS_xlsm[Producto y N°],_01_CODIGOS_Y_COSTOS_xlsm[COSTO],0,0,1)</f>
        <v>0</v>
      </c>
      <c r="I1338" s="27">
        <f>+IFERROR(LISTAS[[#This Row],[VENTA NETA]]/LISTAS[[#This Row],[COSTO]]-1,0)</f>
        <v>0</v>
      </c>
      <c r="J1338" s="50" t="str">
        <f>IFERROR(VLOOKUP(LISTAS[[#This Row],[ID]],_01_CODIGOS_Y_COSTOS_xlsm[[Producto y N°]:[CODIGO]],2,0),"")</f>
        <v>0</v>
      </c>
      <c r="O1338" t="s">
        <v>6120</v>
      </c>
      <c r="AB1338" s="12" t="str">
        <f>+LISTAS[[#This Row],[Codigo]]&amp;LISTAS[[#This Row],[Fabrica]]</f>
        <v>0VARIOS</v>
      </c>
      <c r="AC1338" s="13" t="str">
        <f>+LISTAS[[#This Row],[Codigo]]</f>
        <v>0</v>
      </c>
      <c r="AD1338" s="13" t="str">
        <f>+LISTAS[[#This Row],[ID]]</f>
        <v>ARANDELAS PLANAS DE TAPAS13x44</v>
      </c>
      <c r="AH1338" s="36"/>
      <c r="AI1338" s="37">
        <f>+LISTAS[[#This Row],[Precio]]+(LISTAS[[#This Row],[Precio]]*AH1338)</f>
        <v>2626.056</v>
      </c>
      <c r="AJ1338" s="38">
        <f t="shared" si="20"/>
        <v>1313.028</v>
      </c>
      <c r="AL1338" s="35" t="e">
        <f>+AJ1338/LISTAS[[#This Row],[COSTO]]-1</f>
        <v>#DIV/0!</v>
      </c>
      <c r="AM1338" t="str">
        <f>+LISTAS[[#This Row],[ID]]</f>
        <v>ARANDELAS PLANAS DE TAPAS13x44</v>
      </c>
      <c r="AO1338" s="43"/>
      <c r="AP1338" s="39">
        <f>LISTAS[[#This Row],[COSTO]]+(LISTAS[[#This Row],[COSTO]]*AO1338)</f>
        <v>0</v>
      </c>
      <c r="AQ1338" s="44">
        <f>IF(AO1338="",0,AP1338/LISTAS[[#This Row],[VENTA NETA]]-1)</f>
        <v>0</v>
      </c>
      <c r="AS1338" s="39">
        <v>0</v>
      </c>
      <c r="AT1338" s="48" t="e">
        <f>+LISTAS[[#This Row],[COSTO]]/AS1338-1</f>
        <v>#DIV/0!</v>
      </c>
      <c r="BA1338" t="s">
        <v>5011</v>
      </c>
      <c r="BB1338" s="36"/>
    </row>
    <row r="1339" spans="1:54" x14ac:dyDescent="0.35">
      <c r="A1339" s="7" t="s">
        <v>6122</v>
      </c>
      <c r="B1339" t="s">
        <v>5011</v>
      </c>
      <c r="C1339" t="s">
        <v>6123</v>
      </c>
      <c r="E1339" s="2">
        <v>1520.316</v>
      </c>
      <c r="F1339" s="7" t="str">
        <f>+_xlfn.XLOOKUP(LISTAS[[#This Row],[ID]],_01_CODIGOS_Y_COSTOS_xlsm[Producto y N°],_01_CODIGOS_Y_COSTOS_xlsm[FABRICA],"",0,1)</f>
        <v>VARIOS</v>
      </c>
      <c r="G1339" s="26">
        <f>LISTAS[[#This Row],[Precio]]*(1-0.46)</f>
        <v>820.97064000000012</v>
      </c>
      <c r="H1339" s="1">
        <f>+_xlfn.XLOOKUP(LISTAS[[#This Row],[ID]],_01_CODIGOS_Y_COSTOS_xlsm[Producto y N°],_01_CODIGOS_Y_COSTOS_xlsm[COSTO],0,0,1)</f>
        <v>0</v>
      </c>
      <c r="I1339" s="27">
        <f>+IFERROR(LISTAS[[#This Row],[VENTA NETA]]/LISTAS[[#This Row],[COSTO]]-1,0)</f>
        <v>0</v>
      </c>
      <c r="J1339" s="50" t="str">
        <f>IFERROR(VLOOKUP(LISTAS[[#This Row],[ID]],_01_CODIGOS_Y_COSTOS_xlsm[[Producto y N°]:[CODIGO]],2,0),"")</f>
        <v>0</v>
      </c>
      <c r="O1339" t="s">
        <v>6122</v>
      </c>
      <c r="AB1339" s="12" t="str">
        <f>+LISTAS[[#This Row],[Codigo]]&amp;LISTAS[[#This Row],[Fabrica]]</f>
        <v>0VARIOS</v>
      </c>
      <c r="AC1339" s="13" t="str">
        <f>+LISTAS[[#This Row],[Codigo]]</f>
        <v>0</v>
      </c>
      <c r="AD1339" s="13" t="str">
        <f>+LISTAS[[#This Row],[ID]]</f>
        <v>ARANDELAS PLANAS DE TAPAS14x26</v>
      </c>
      <c r="AH1339" s="36"/>
      <c r="AI1339" s="37">
        <f>+LISTAS[[#This Row],[Precio]]+(LISTAS[[#This Row],[Precio]]*AH1339)</f>
        <v>1520.316</v>
      </c>
      <c r="AJ1339" s="38">
        <f t="shared" si="20"/>
        <v>760.15800000000002</v>
      </c>
      <c r="AL1339" s="35" t="e">
        <f>+AJ1339/LISTAS[[#This Row],[COSTO]]-1</f>
        <v>#DIV/0!</v>
      </c>
      <c r="AM1339" t="str">
        <f>+LISTAS[[#This Row],[ID]]</f>
        <v>ARANDELAS PLANAS DE TAPAS14x26</v>
      </c>
      <c r="AO1339" s="43"/>
      <c r="AP1339" s="39">
        <f>LISTAS[[#This Row],[COSTO]]+(LISTAS[[#This Row],[COSTO]]*AO1339)</f>
        <v>0</v>
      </c>
      <c r="AQ1339" s="44">
        <f>IF(AO1339="",0,AP1339/LISTAS[[#This Row],[VENTA NETA]]-1)</f>
        <v>0</v>
      </c>
      <c r="AS1339" s="39">
        <v>0</v>
      </c>
      <c r="AT1339" s="48" t="e">
        <f>+LISTAS[[#This Row],[COSTO]]/AS1339-1</f>
        <v>#DIV/0!</v>
      </c>
      <c r="BA1339" t="s">
        <v>5011</v>
      </c>
      <c r="BB1339" s="36"/>
    </row>
    <row r="1340" spans="1:54" x14ac:dyDescent="0.35">
      <c r="A1340" s="7" t="s">
        <v>6124</v>
      </c>
      <c r="B1340" t="s">
        <v>5011</v>
      </c>
      <c r="C1340" t="s">
        <v>6125</v>
      </c>
      <c r="E1340" s="2">
        <v>2142.576</v>
      </c>
      <c r="F1340" s="7" t="str">
        <f>+_xlfn.XLOOKUP(LISTAS[[#This Row],[ID]],_01_CODIGOS_Y_COSTOS_xlsm[Producto y N°],_01_CODIGOS_Y_COSTOS_xlsm[FABRICA],"",0,1)</f>
        <v>VARIOS</v>
      </c>
      <c r="G1340" s="26">
        <f>LISTAS[[#This Row],[Precio]]*(1-0.46)</f>
        <v>1156.9910400000001</v>
      </c>
      <c r="H1340" s="1">
        <f>+_xlfn.XLOOKUP(LISTAS[[#This Row],[ID]],_01_CODIGOS_Y_COSTOS_xlsm[Producto y N°],_01_CODIGOS_Y_COSTOS_xlsm[COSTO],0,0,1)</f>
        <v>0</v>
      </c>
      <c r="I1340" s="27">
        <f>+IFERROR(LISTAS[[#This Row],[VENTA NETA]]/LISTAS[[#This Row],[COSTO]]-1,0)</f>
        <v>0</v>
      </c>
      <c r="J1340" s="50" t="str">
        <f>IFERROR(VLOOKUP(LISTAS[[#This Row],[ID]],_01_CODIGOS_Y_COSTOS_xlsm[[Producto y N°]:[CODIGO]],2,0),"")</f>
        <v>0</v>
      </c>
      <c r="O1340" t="s">
        <v>6124</v>
      </c>
      <c r="AB1340" s="12" t="str">
        <f>+LISTAS[[#This Row],[Codigo]]&amp;LISTAS[[#This Row],[Fabrica]]</f>
        <v>0VARIOS</v>
      </c>
      <c r="AC1340" s="13" t="str">
        <f>+LISTAS[[#This Row],[Codigo]]</f>
        <v>0</v>
      </c>
      <c r="AD1340" s="13" t="str">
        <f>+LISTAS[[#This Row],[ID]]</f>
        <v>ARANDELAS PLANAS DE TAPAS14x36</v>
      </c>
      <c r="AH1340" s="36"/>
      <c r="AI1340" s="37">
        <f>+LISTAS[[#This Row],[Precio]]+(LISTAS[[#This Row],[Precio]]*AH1340)</f>
        <v>2142.576</v>
      </c>
      <c r="AJ1340" s="38">
        <f t="shared" si="20"/>
        <v>1071.288</v>
      </c>
      <c r="AL1340" s="35" t="e">
        <f>+AJ1340/LISTAS[[#This Row],[COSTO]]-1</f>
        <v>#DIV/0!</v>
      </c>
      <c r="AM1340" t="str">
        <f>+LISTAS[[#This Row],[ID]]</f>
        <v>ARANDELAS PLANAS DE TAPAS14x36</v>
      </c>
      <c r="AO1340" s="43"/>
      <c r="AP1340" s="39">
        <f>LISTAS[[#This Row],[COSTO]]+(LISTAS[[#This Row],[COSTO]]*AO1340)</f>
        <v>0</v>
      </c>
      <c r="AQ1340" s="44">
        <f>IF(AO1340="",0,AP1340/LISTAS[[#This Row],[VENTA NETA]]-1)</f>
        <v>0</v>
      </c>
      <c r="AS1340" s="39">
        <v>0</v>
      </c>
      <c r="AT1340" s="48" t="e">
        <f>+LISTAS[[#This Row],[COSTO]]/AS1340-1</f>
        <v>#DIV/0!</v>
      </c>
      <c r="BA1340" t="s">
        <v>5011</v>
      </c>
      <c r="BB1340" s="36"/>
    </row>
    <row r="1341" spans="1:54" x14ac:dyDescent="0.35">
      <c r="A1341" s="7" t="s">
        <v>6126</v>
      </c>
      <c r="B1341" t="s">
        <v>5011</v>
      </c>
      <c r="C1341" t="s">
        <v>6127</v>
      </c>
      <c r="E1341" s="2">
        <v>2695.248</v>
      </c>
      <c r="F1341" s="7" t="str">
        <f>+_xlfn.XLOOKUP(LISTAS[[#This Row],[ID]],_01_CODIGOS_Y_COSTOS_xlsm[Producto y N°],_01_CODIGOS_Y_COSTOS_xlsm[FABRICA],"",0,1)</f>
        <v>VARIOS</v>
      </c>
      <c r="G1341" s="26">
        <f>LISTAS[[#This Row],[Precio]]*(1-0.46)</f>
        <v>1455.4339200000002</v>
      </c>
      <c r="H1341" s="1">
        <f>+_xlfn.XLOOKUP(LISTAS[[#This Row],[ID]],_01_CODIGOS_Y_COSTOS_xlsm[Producto y N°],_01_CODIGOS_Y_COSTOS_xlsm[COSTO],0,0,1)</f>
        <v>0</v>
      </c>
      <c r="I1341" s="27">
        <f>+IFERROR(LISTAS[[#This Row],[VENTA NETA]]/LISTAS[[#This Row],[COSTO]]-1,0)</f>
        <v>0</v>
      </c>
      <c r="J1341" s="50" t="str">
        <f>IFERROR(VLOOKUP(LISTAS[[#This Row],[ID]],_01_CODIGOS_Y_COSTOS_xlsm[[Producto y N°]:[CODIGO]],2,0),"")</f>
        <v>0</v>
      </c>
      <c r="O1341" t="s">
        <v>6126</v>
      </c>
      <c r="AB1341" s="12" t="str">
        <f>+LISTAS[[#This Row],[Codigo]]&amp;LISTAS[[#This Row],[Fabrica]]</f>
        <v>0VARIOS</v>
      </c>
      <c r="AC1341" s="13" t="str">
        <f>+LISTAS[[#This Row],[Codigo]]</f>
        <v>0</v>
      </c>
      <c r="AD1341" s="13" t="str">
        <f>+LISTAS[[#This Row],[ID]]</f>
        <v>ARANDELAS PLANAS DE TAPAS14x46</v>
      </c>
      <c r="AH1341" s="36"/>
      <c r="AI1341" s="37">
        <f>+LISTAS[[#This Row],[Precio]]+(LISTAS[[#This Row],[Precio]]*AH1341)</f>
        <v>2695.248</v>
      </c>
      <c r="AJ1341" s="38">
        <f t="shared" si="20"/>
        <v>1347.624</v>
      </c>
      <c r="AL1341" s="35" t="e">
        <f>+AJ1341/LISTAS[[#This Row],[COSTO]]-1</f>
        <v>#DIV/0!</v>
      </c>
      <c r="AM1341" t="str">
        <f>+LISTAS[[#This Row],[ID]]</f>
        <v>ARANDELAS PLANAS DE TAPAS14x46</v>
      </c>
      <c r="AO1341" s="43"/>
      <c r="AP1341" s="39">
        <f>LISTAS[[#This Row],[COSTO]]+(LISTAS[[#This Row],[COSTO]]*AO1341)</f>
        <v>0</v>
      </c>
      <c r="AQ1341" s="44">
        <f>IF(AO1341="",0,AP1341/LISTAS[[#This Row],[VENTA NETA]]-1)</f>
        <v>0</v>
      </c>
      <c r="AS1341" s="39">
        <v>0</v>
      </c>
      <c r="AT1341" s="48" t="e">
        <f>+LISTAS[[#This Row],[COSTO]]/AS1341-1</f>
        <v>#DIV/0!</v>
      </c>
      <c r="BA1341" t="s">
        <v>5011</v>
      </c>
      <c r="BB1341" s="36"/>
    </row>
    <row r="1342" spans="1:54" x14ac:dyDescent="0.35">
      <c r="A1342" s="7" t="s">
        <v>6128</v>
      </c>
      <c r="B1342" t="s">
        <v>5011</v>
      </c>
      <c r="C1342" t="s">
        <v>6129</v>
      </c>
      <c r="E1342" s="2">
        <v>3524.4720000000002</v>
      </c>
      <c r="F1342" s="7" t="str">
        <f>+_xlfn.XLOOKUP(LISTAS[[#This Row],[ID]],_01_CODIGOS_Y_COSTOS_xlsm[Producto y N°],_01_CODIGOS_Y_COSTOS_xlsm[FABRICA],"",0,1)</f>
        <v>VARIOS</v>
      </c>
      <c r="G1342" s="26">
        <f>LISTAS[[#This Row],[Precio]]*(1-0.46)</f>
        <v>1903.2148800000002</v>
      </c>
      <c r="H1342" s="1">
        <f>+_xlfn.XLOOKUP(LISTAS[[#This Row],[ID]],_01_CODIGOS_Y_COSTOS_xlsm[Producto y N°],_01_CODIGOS_Y_COSTOS_xlsm[COSTO],0,0,1)</f>
        <v>0</v>
      </c>
      <c r="I1342" s="27">
        <f>+IFERROR(LISTAS[[#This Row],[VENTA NETA]]/LISTAS[[#This Row],[COSTO]]-1,0)</f>
        <v>0</v>
      </c>
      <c r="J1342" s="50" t="str">
        <f>IFERROR(VLOOKUP(LISTAS[[#This Row],[ID]],_01_CODIGOS_Y_COSTOS_xlsm[[Producto y N°]:[CODIGO]],2,0),"")</f>
        <v>0</v>
      </c>
      <c r="O1342" t="s">
        <v>6128</v>
      </c>
      <c r="AB1342" s="12" t="str">
        <f>+LISTAS[[#This Row],[Codigo]]&amp;LISTAS[[#This Row],[Fabrica]]</f>
        <v>0VARIOS</v>
      </c>
      <c r="AC1342" s="13" t="str">
        <f>+LISTAS[[#This Row],[Codigo]]</f>
        <v>0</v>
      </c>
      <c r="AD1342" s="13" t="str">
        <f>+LISTAS[[#This Row],[ID]]</f>
        <v>ARANDELAS PLANAS DE TAPAS16x50</v>
      </c>
      <c r="AH1342" s="36"/>
      <c r="AI1342" s="37">
        <f>+LISTAS[[#This Row],[Precio]]+(LISTAS[[#This Row],[Precio]]*AH1342)</f>
        <v>3524.4720000000002</v>
      </c>
      <c r="AJ1342" s="38">
        <f t="shared" si="20"/>
        <v>1762.2360000000001</v>
      </c>
      <c r="AL1342" s="35" t="e">
        <f>+AJ1342/LISTAS[[#This Row],[COSTO]]-1</f>
        <v>#DIV/0!</v>
      </c>
      <c r="AM1342" t="str">
        <f>+LISTAS[[#This Row],[ID]]</f>
        <v>ARANDELAS PLANAS DE TAPAS16x50</v>
      </c>
      <c r="AO1342" s="43"/>
      <c r="AP1342" s="39">
        <f>LISTAS[[#This Row],[COSTO]]+(LISTAS[[#This Row],[COSTO]]*AO1342)</f>
        <v>0</v>
      </c>
      <c r="AQ1342" s="44">
        <f>IF(AO1342="",0,AP1342/LISTAS[[#This Row],[VENTA NETA]]-1)</f>
        <v>0</v>
      </c>
      <c r="AS1342" s="39">
        <v>0</v>
      </c>
      <c r="AT1342" s="48" t="e">
        <f>+LISTAS[[#This Row],[COSTO]]/AS1342-1</f>
        <v>#DIV/0!</v>
      </c>
      <c r="BA1342" t="s">
        <v>5011</v>
      </c>
      <c r="BB1342" s="36"/>
    </row>
    <row r="1343" spans="1:54" x14ac:dyDescent="0.35">
      <c r="A1343" s="7" t="s">
        <v>6130</v>
      </c>
      <c r="B1343" t="s">
        <v>5011</v>
      </c>
      <c r="C1343" t="s">
        <v>6131</v>
      </c>
      <c r="E1343" s="2">
        <v>4146.6959999999999</v>
      </c>
      <c r="F1343" s="7" t="str">
        <f>+_xlfn.XLOOKUP(LISTAS[[#This Row],[ID]],_01_CODIGOS_Y_COSTOS_xlsm[Producto y N°],_01_CODIGOS_Y_COSTOS_xlsm[FABRICA],"",0,1)</f>
        <v>VARIOS</v>
      </c>
      <c r="G1343" s="26">
        <f>LISTAS[[#This Row],[Precio]]*(1-0.46)</f>
        <v>2239.2158400000003</v>
      </c>
      <c r="H1343" s="1">
        <f>+_xlfn.XLOOKUP(LISTAS[[#This Row],[ID]],_01_CODIGOS_Y_COSTOS_xlsm[Producto y N°],_01_CODIGOS_Y_COSTOS_xlsm[COSTO],0,0,1)</f>
        <v>0</v>
      </c>
      <c r="I1343" s="27">
        <f>+IFERROR(LISTAS[[#This Row],[VENTA NETA]]/LISTAS[[#This Row],[COSTO]]-1,0)</f>
        <v>0</v>
      </c>
      <c r="J1343" s="50" t="str">
        <f>IFERROR(VLOOKUP(LISTAS[[#This Row],[ID]],_01_CODIGOS_Y_COSTOS_xlsm[[Producto y N°]:[CODIGO]],2,0),"")</f>
        <v>0</v>
      </c>
      <c r="O1343" t="s">
        <v>6130</v>
      </c>
      <c r="AB1343" s="12" t="str">
        <f>+LISTAS[[#This Row],[Codigo]]&amp;LISTAS[[#This Row],[Fabrica]]</f>
        <v>0VARIOS</v>
      </c>
      <c r="AC1343" s="13" t="str">
        <f>+LISTAS[[#This Row],[Codigo]]</f>
        <v>0</v>
      </c>
      <c r="AD1343" s="13" t="str">
        <f>+LISTAS[[#This Row],[ID]]</f>
        <v>ARANDELAS PLANAS DE TAPAS16x60</v>
      </c>
      <c r="AH1343" s="36"/>
      <c r="AI1343" s="37">
        <f>+LISTAS[[#This Row],[Precio]]+(LISTAS[[#This Row],[Precio]]*AH1343)</f>
        <v>4146.6959999999999</v>
      </c>
      <c r="AJ1343" s="38">
        <f t="shared" si="20"/>
        <v>2073.348</v>
      </c>
      <c r="AL1343" s="35" t="e">
        <f>+AJ1343/LISTAS[[#This Row],[COSTO]]-1</f>
        <v>#DIV/0!</v>
      </c>
      <c r="AM1343" t="str">
        <f>+LISTAS[[#This Row],[ID]]</f>
        <v>ARANDELAS PLANAS DE TAPAS16x60</v>
      </c>
      <c r="AO1343" s="43"/>
      <c r="AP1343" s="39">
        <f>LISTAS[[#This Row],[COSTO]]+(LISTAS[[#This Row],[COSTO]]*AO1343)</f>
        <v>0</v>
      </c>
      <c r="AQ1343" s="44">
        <f>IF(AO1343="",0,AP1343/LISTAS[[#This Row],[VENTA NETA]]-1)</f>
        <v>0</v>
      </c>
      <c r="AS1343" s="39">
        <v>0</v>
      </c>
      <c r="AT1343" s="48" t="e">
        <f>+LISTAS[[#This Row],[COSTO]]/AS1343-1</f>
        <v>#DIV/0!</v>
      </c>
      <c r="BA1343" t="s">
        <v>5011</v>
      </c>
      <c r="BB1343" s="36"/>
    </row>
    <row r="1344" spans="1:54" x14ac:dyDescent="0.35">
      <c r="A1344" s="7" t="s">
        <v>6132</v>
      </c>
      <c r="B1344" t="s">
        <v>5011</v>
      </c>
      <c r="C1344" t="s">
        <v>6133</v>
      </c>
      <c r="E1344" s="2">
        <v>469.83600000000001</v>
      </c>
      <c r="F1344" s="7" t="str">
        <f>+_xlfn.XLOOKUP(LISTAS[[#This Row],[ID]],_01_CODIGOS_Y_COSTOS_xlsm[Producto y N°],_01_CODIGOS_Y_COSTOS_xlsm[FABRICA],"",0,1)</f>
        <v>VARIOS</v>
      </c>
      <c r="G1344" s="26">
        <f>LISTAS[[#This Row],[Precio]]*(1-0.46)</f>
        <v>253.71144000000001</v>
      </c>
      <c r="H1344" s="1">
        <f>+_xlfn.XLOOKUP(LISTAS[[#This Row],[ID]],_01_CODIGOS_Y_COSTOS_xlsm[Producto y N°],_01_CODIGOS_Y_COSTOS_xlsm[COSTO],0,0,1)</f>
        <v>0</v>
      </c>
      <c r="I1344" s="27">
        <f>+IFERROR(LISTAS[[#This Row],[VENTA NETA]]/LISTAS[[#This Row],[COSTO]]-1,0)</f>
        <v>0</v>
      </c>
      <c r="J1344" s="50" t="str">
        <f>IFERROR(VLOOKUP(LISTAS[[#This Row],[ID]],_01_CODIGOS_Y_COSTOS_xlsm[[Producto y N°]:[CODIGO]],2,0),"")</f>
        <v>0</v>
      </c>
      <c r="O1344" t="s">
        <v>6132</v>
      </c>
      <c r="AB1344" s="12" t="str">
        <f>+LISTAS[[#This Row],[Codigo]]&amp;LISTAS[[#This Row],[Fabrica]]</f>
        <v>0VARIOS</v>
      </c>
      <c r="AC1344" s="13" t="str">
        <f>+LISTAS[[#This Row],[Codigo]]</f>
        <v>0</v>
      </c>
      <c r="AD1344" s="13" t="str">
        <f>+LISTAS[[#This Row],[ID]]</f>
        <v>ARANDELAS PLANAS DE TAPAS16x70</v>
      </c>
      <c r="AH1344" s="36"/>
      <c r="AI1344" s="37">
        <f>+LISTAS[[#This Row],[Precio]]+(LISTAS[[#This Row],[Precio]]*AH1344)</f>
        <v>469.83600000000001</v>
      </c>
      <c r="AJ1344" s="38">
        <f t="shared" si="20"/>
        <v>234.91800000000001</v>
      </c>
      <c r="AL1344" s="35" t="e">
        <f>+AJ1344/LISTAS[[#This Row],[COSTO]]-1</f>
        <v>#DIV/0!</v>
      </c>
      <c r="AM1344" t="str">
        <f>+LISTAS[[#This Row],[ID]]</f>
        <v>ARANDELAS PLANAS DE TAPAS16x70</v>
      </c>
      <c r="AO1344" s="43"/>
      <c r="AP1344" s="39">
        <f>LISTAS[[#This Row],[COSTO]]+(LISTAS[[#This Row],[COSTO]]*AO1344)</f>
        <v>0</v>
      </c>
      <c r="AQ1344" s="44">
        <f>IF(AO1344="",0,AP1344/LISTAS[[#This Row],[VENTA NETA]]-1)</f>
        <v>0</v>
      </c>
      <c r="AS1344" s="39">
        <v>0</v>
      </c>
      <c r="AT1344" s="48" t="e">
        <f>+LISTAS[[#This Row],[COSTO]]/AS1344-1</f>
        <v>#DIV/0!</v>
      </c>
      <c r="BA1344" t="s">
        <v>5011</v>
      </c>
      <c r="BB1344" s="36"/>
    </row>
    <row r="1345" spans="1:54" x14ac:dyDescent="0.35">
      <c r="A1345" s="7" t="s">
        <v>6134</v>
      </c>
      <c r="B1345" t="s">
        <v>5011</v>
      </c>
      <c r="C1345" t="s">
        <v>6135</v>
      </c>
      <c r="E1345" s="2">
        <v>3524.4720000000002</v>
      </c>
      <c r="F1345" s="7" t="str">
        <f>+_xlfn.XLOOKUP(LISTAS[[#This Row],[ID]],_01_CODIGOS_Y_COSTOS_xlsm[Producto y N°],_01_CODIGOS_Y_COSTOS_xlsm[FABRICA],"",0,1)</f>
        <v>VARIOS</v>
      </c>
      <c r="G1345" s="26">
        <f>LISTAS[[#This Row],[Precio]]*(1-0.46)</f>
        <v>1903.2148800000002</v>
      </c>
      <c r="H1345" s="1">
        <f>+_xlfn.XLOOKUP(LISTAS[[#This Row],[ID]],_01_CODIGOS_Y_COSTOS_xlsm[Producto y N°],_01_CODIGOS_Y_COSTOS_xlsm[COSTO],0,0,1)</f>
        <v>0</v>
      </c>
      <c r="I1345" s="27">
        <f>+IFERROR(LISTAS[[#This Row],[VENTA NETA]]/LISTAS[[#This Row],[COSTO]]-1,0)</f>
        <v>0</v>
      </c>
      <c r="J1345" s="50" t="str">
        <f>IFERROR(VLOOKUP(LISTAS[[#This Row],[ID]],_01_CODIGOS_Y_COSTOS_xlsm[[Producto y N°]:[CODIGO]],2,0),"")</f>
        <v>0</v>
      </c>
      <c r="O1345" t="s">
        <v>6134</v>
      </c>
      <c r="AB1345" s="12" t="str">
        <f>+LISTAS[[#This Row],[Codigo]]&amp;LISTAS[[#This Row],[Fabrica]]</f>
        <v>0VARIOS</v>
      </c>
      <c r="AC1345" s="13" t="str">
        <f>+LISTAS[[#This Row],[Codigo]]</f>
        <v>0</v>
      </c>
      <c r="AD1345" s="13" t="str">
        <f>+LISTAS[[#This Row],[ID]]</f>
        <v>ARANDELAS PLANAS DE TAPAS18x50</v>
      </c>
      <c r="AH1345" s="36"/>
      <c r="AI1345" s="37">
        <f>+LISTAS[[#This Row],[Precio]]+(LISTAS[[#This Row],[Precio]]*AH1345)</f>
        <v>3524.4720000000002</v>
      </c>
      <c r="AJ1345" s="38">
        <f t="shared" si="20"/>
        <v>1762.2360000000001</v>
      </c>
      <c r="AL1345" s="35" t="e">
        <f>+AJ1345/LISTAS[[#This Row],[COSTO]]-1</f>
        <v>#DIV/0!</v>
      </c>
      <c r="AM1345" t="str">
        <f>+LISTAS[[#This Row],[ID]]</f>
        <v>ARANDELAS PLANAS DE TAPAS18x50</v>
      </c>
      <c r="AO1345" s="43"/>
      <c r="AP1345" s="39">
        <f>LISTAS[[#This Row],[COSTO]]+(LISTAS[[#This Row],[COSTO]]*AO1345)</f>
        <v>0</v>
      </c>
      <c r="AQ1345" s="44">
        <f>IF(AO1345="",0,AP1345/LISTAS[[#This Row],[VENTA NETA]]-1)</f>
        <v>0</v>
      </c>
      <c r="AS1345" s="39">
        <v>0</v>
      </c>
      <c r="AT1345" s="48" t="e">
        <f>+LISTAS[[#This Row],[COSTO]]/AS1345-1</f>
        <v>#DIV/0!</v>
      </c>
      <c r="BA1345" t="s">
        <v>5011</v>
      </c>
      <c r="BB1345" s="36"/>
    </row>
    <row r="1346" spans="1:54" x14ac:dyDescent="0.35">
      <c r="A1346" s="7" t="s">
        <v>6136</v>
      </c>
      <c r="B1346" t="s">
        <v>5011</v>
      </c>
      <c r="C1346" t="s">
        <v>6137</v>
      </c>
      <c r="E1346" s="2">
        <v>4146.6959999999999</v>
      </c>
      <c r="F1346" s="7" t="str">
        <f>+_xlfn.XLOOKUP(LISTAS[[#This Row],[ID]],_01_CODIGOS_Y_COSTOS_xlsm[Producto y N°],_01_CODIGOS_Y_COSTOS_xlsm[FABRICA],"",0,1)</f>
        <v>VARIOS</v>
      </c>
      <c r="G1346" s="26">
        <f>LISTAS[[#This Row],[Precio]]*(1-0.46)</f>
        <v>2239.2158400000003</v>
      </c>
      <c r="H1346" s="1">
        <f>+_xlfn.XLOOKUP(LISTAS[[#This Row],[ID]],_01_CODIGOS_Y_COSTOS_xlsm[Producto y N°],_01_CODIGOS_Y_COSTOS_xlsm[COSTO],0,0,1)</f>
        <v>0</v>
      </c>
      <c r="I1346" s="27">
        <f>+IFERROR(LISTAS[[#This Row],[VENTA NETA]]/LISTAS[[#This Row],[COSTO]]-1,0)</f>
        <v>0</v>
      </c>
      <c r="J1346" s="50" t="str">
        <f>IFERROR(VLOOKUP(LISTAS[[#This Row],[ID]],_01_CODIGOS_Y_COSTOS_xlsm[[Producto y N°]:[CODIGO]],2,0),"")</f>
        <v>0</v>
      </c>
      <c r="O1346" t="s">
        <v>6136</v>
      </c>
      <c r="AB1346" s="12" t="str">
        <f>+LISTAS[[#This Row],[Codigo]]&amp;LISTAS[[#This Row],[Fabrica]]</f>
        <v>0VARIOS</v>
      </c>
      <c r="AC1346" s="13" t="str">
        <f>+LISTAS[[#This Row],[Codigo]]</f>
        <v>0</v>
      </c>
      <c r="AD1346" s="13" t="str">
        <f>+LISTAS[[#This Row],[ID]]</f>
        <v>ARANDELAS PLANAS DE TAPAS18x60</v>
      </c>
      <c r="AH1346" s="36"/>
      <c r="AI1346" s="37">
        <f>+LISTAS[[#This Row],[Precio]]+(LISTAS[[#This Row],[Precio]]*AH1346)</f>
        <v>4146.6959999999999</v>
      </c>
      <c r="AJ1346" s="38">
        <f t="shared" ref="AJ1346:AJ1409" si="21">+((100-50)*0.01)*AI1346</f>
        <v>2073.348</v>
      </c>
      <c r="AL1346" s="35" t="e">
        <f>+AJ1346/LISTAS[[#This Row],[COSTO]]-1</f>
        <v>#DIV/0!</v>
      </c>
      <c r="AM1346" t="str">
        <f>+LISTAS[[#This Row],[ID]]</f>
        <v>ARANDELAS PLANAS DE TAPAS18x60</v>
      </c>
      <c r="AO1346" s="43"/>
      <c r="AP1346" s="39">
        <f>LISTAS[[#This Row],[COSTO]]+(LISTAS[[#This Row],[COSTO]]*AO1346)</f>
        <v>0</v>
      </c>
      <c r="AQ1346" s="44">
        <f>IF(AO1346="",0,AP1346/LISTAS[[#This Row],[VENTA NETA]]-1)</f>
        <v>0</v>
      </c>
      <c r="AS1346" s="39">
        <v>0</v>
      </c>
      <c r="AT1346" s="48" t="e">
        <f>+LISTAS[[#This Row],[COSTO]]/AS1346-1</f>
        <v>#DIV/0!</v>
      </c>
      <c r="BA1346" t="s">
        <v>5011</v>
      </c>
      <c r="BB1346" s="36"/>
    </row>
    <row r="1347" spans="1:54" x14ac:dyDescent="0.35">
      <c r="A1347" s="7" t="s">
        <v>6138</v>
      </c>
      <c r="B1347" t="s">
        <v>5011</v>
      </c>
      <c r="C1347" t="s">
        <v>6139</v>
      </c>
      <c r="E1347" s="2">
        <v>4699.4040000000005</v>
      </c>
      <c r="F1347" s="7" t="str">
        <f>+_xlfn.XLOOKUP(LISTAS[[#This Row],[ID]],_01_CODIGOS_Y_COSTOS_xlsm[Producto y N°],_01_CODIGOS_Y_COSTOS_xlsm[FABRICA],"",0,1)</f>
        <v>VARIOS</v>
      </c>
      <c r="G1347" s="26">
        <f>LISTAS[[#This Row],[Precio]]*(1-0.46)</f>
        <v>2537.6781600000004</v>
      </c>
      <c r="H1347" s="1">
        <f>+_xlfn.XLOOKUP(LISTAS[[#This Row],[ID]],_01_CODIGOS_Y_COSTOS_xlsm[Producto y N°],_01_CODIGOS_Y_COSTOS_xlsm[COSTO],0,0,1)</f>
        <v>0</v>
      </c>
      <c r="I1347" s="27">
        <f>+IFERROR(LISTAS[[#This Row],[VENTA NETA]]/LISTAS[[#This Row],[COSTO]]-1,0)</f>
        <v>0</v>
      </c>
      <c r="J1347" s="50" t="str">
        <f>IFERROR(VLOOKUP(LISTAS[[#This Row],[ID]],_01_CODIGOS_Y_COSTOS_xlsm[[Producto y N°]:[CODIGO]],2,0),"")</f>
        <v>0</v>
      </c>
      <c r="O1347" t="s">
        <v>6138</v>
      </c>
      <c r="AB1347" s="12" t="str">
        <f>+LISTAS[[#This Row],[Codigo]]&amp;LISTAS[[#This Row],[Fabrica]]</f>
        <v>0VARIOS</v>
      </c>
      <c r="AC1347" s="13" t="str">
        <f>+LISTAS[[#This Row],[Codigo]]</f>
        <v>0</v>
      </c>
      <c r="AD1347" s="13" t="str">
        <f>+LISTAS[[#This Row],[ID]]</f>
        <v>ARANDELAS PLANAS DE TAPAS18x70</v>
      </c>
      <c r="AH1347" s="36"/>
      <c r="AI1347" s="37">
        <f>+LISTAS[[#This Row],[Precio]]+(LISTAS[[#This Row],[Precio]]*AH1347)</f>
        <v>4699.4040000000005</v>
      </c>
      <c r="AJ1347" s="38">
        <f t="shared" si="21"/>
        <v>2349.7020000000002</v>
      </c>
      <c r="AL1347" s="35" t="e">
        <f>+AJ1347/LISTAS[[#This Row],[COSTO]]-1</f>
        <v>#DIV/0!</v>
      </c>
      <c r="AM1347" t="str">
        <f>+LISTAS[[#This Row],[ID]]</f>
        <v>ARANDELAS PLANAS DE TAPAS18x70</v>
      </c>
      <c r="AO1347" s="43"/>
      <c r="AP1347" s="39">
        <f>LISTAS[[#This Row],[COSTO]]+(LISTAS[[#This Row],[COSTO]]*AO1347)</f>
        <v>0</v>
      </c>
      <c r="AQ1347" s="44">
        <f>IF(AO1347="",0,AP1347/LISTAS[[#This Row],[VENTA NETA]]-1)</f>
        <v>0</v>
      </c>
      <c r="AS1347" s="39">
        <v>0</v>
      </c>
      <c r="AT1347" s="48" t="e">
        <f>+LISTAS[[#This Row],[COSTO]]/AS1347-1</f>
        <v>#DIV/0!</v>
      </c>
      <c r="BA1347" t="s">
        <v>5011</v>
      </c>
      <c r="BB1347" s="36"/>
    </row>
    <row r="1348" spans="1:54" x14ac:dyDescent="0.35">
      <c r="A1348" s="7" t="s">
        <v>6140</v>
      </c>
      <c r="B1348" t="s">
        <v>5011</v>
      </c>
      <c r="C1348" t="s">
        <v>6141</v>
      </c>
      <c r="E1348" s="2">
        <v>3524.4720000000002</v>
      </c>
      <c r="F1348" s="7" t="str">
        <f>+_xlfn.XLOOKUP(LISTAS[[#This Row],[ID]],_01_CODIGOS_Y_COSTOS_xlsm[Producto y N°],_01_CODIGOS_Y_COSTOS_xlsm[FABRICA],"",0,1)</f>
        <v>VARIOS</v>
      </c>
      <c r="G1348" s="26">
        <f>LISTAS[[#This Row],[Precio]]*(1-0.46)</f>
        <v>1903.2148800000002</v>
      </c>
      <c r="H1348" s="1">
        <f>+_xlfn.XLOOKUP(LISTAS[[#This Row],[ID]],_01_CODIGOS_Y_COSTOS_xlsm[Producto y N°],_01_CODIGOS_Y_COSTOS_xlsm[COSTO],0,0,1)</f>
        <v>0</v>
      </c>
      <c r="I1348" s="27">
        <f>+IFERROR(LISTAS[[#This Row],[VENTA NETA]]/LISTAS[[#This Row],[COSTO]]-1,0)</f>
        <v>0</v>
      </c>
      <c r="J1348" s="50" t="str">
        <f>IFERROR(VLOOKUP(LISTAS[[#This Row],[ID]],_01_CODIGOS_Y_COSTOS_xlsm[[Producto y N°]:[CODIGO]],2,0),"")</f>
        <v>0</v>
      </c>
      <c r="O1348" t="s">
        <v>6140</v>
      </c>
      <c r="AB1348" s="12" t="str">
        <f>+LISTAS[[#This Row],[Codigo]]&amp;LISTAS[[#This Row],[Fabrica]]</f>
        <v>0VARIOS</v>
      </c>
      <c r="AC1348" s="13" t="str">
        <f>+LISTAS[[#This Row],[Codigo]]</f>
        <v>0</v>
      </c>
      <c r="AD1348" s="13" t="str">
        <f>+LISTAS[[#This Row],[ID]]</f>
        <v>ARANDELAS PLANAS DE TAPAS20x50</v>
      </c>
      <c r="AH1348" s="36"/>
      <c r="AI1348" s="37">
        <f>+LISTAS[[#This Row],[Precio]]+(LISTAS[[#This Row],[Precio]]*AH1348)</f>
        <v>3524.4720000000002</v>
      </c>
      <c r="AJ1348" s="38">
        <f t="shared" si="21"/>
        <v>1762.2360000000001</v>
      </c>
      <c r="AL1348" s="35" t="e">
        <f>+AJ1348/LISTAS[[#This Row],[COSTO]]-1</f>
        <v>#DIV/0!</v>
      </c>
      <c r="AM1348" t="str">
        <f>+LISTAS[[#This Row],[ID]]</f>
        <v>ARANDELAS PLANAS DE TAPAS20x50</v>
      </c>
      <c r="AO1348" s="43"/>
      <c r="AP1348" s="39">
        <f>LISTAS[[#This Row],[COSTO]]+(LISTAS[[#This Row],[COSTO]]*AO1348)</f>
        <v>0</v>
      </c>
      <c r="AQ1348" s="44">
        <f>IF(AO1348="",0,AP1348/LISTAS[[#This Row],[VENTA NETA]]-1)</f>
        <v>0</v>
      </c>
      <c r="AS1348" s="39">
        <v>0</v>
      </c>
      <c r="AT1348" s="48" t="e">
        <f>+LISTAS[[#This Row],[COSTO]]/AS1348-1</f>
        <v>#DIV/0!</v>
      </c>
      <c r="BA1348" t="s">
        <v>5011</v>
      </c>
      <c r="BB1348" s="36"/>
    </row>
    <row r="1349" spans="1:54" x14ac:dyDescent="0.35">
      <c r="A1349" s="7" t="s">
        <v>6142</v>
      </c>
      <c r="B1349" t="s">
        <v>5011</v>
      </c>
      <c r="C1349" t="s">
        <v>6143</v>
      </c>
      <c r="E1349" s="2">
        <v>4146.6959999999999</v>
      </c>
      <c r="F1349" s="7" t="str">
        <f>+_xlfn.XLOOKUP(LISTAS[[#This Row],[ID]],_01_CODIGOS_Y_COSTOS_xlsm[Producto y N°],_01_CODIGOS_Y_COSTOS_xlsm[FABRICA],"",0,1)</f>
        <v>VARIOS</v>
      </c>
      <c r="G1349" s="26">
        <f>LISTAS[[#This Row],[Precio]]*(1-0.46)</f>
        <v>2239.2158400000003</v>
      </c>
      <c r="H1349" s="1">
        <f>+_xlfn.XLOOKUP(LISTAS[[#This Row],[ID]],_01_CODIGOS_Y_COSTOS_xlsm[Producto y N°],_01_CODIGOS_Y_COSTOS_xlsm[COSTO],0,0,1)</f>
        <v>0</v>
      </c>
      <c r="I1349" s="27">
        <f>+IFERROR(LISTAS[[#This Row],[VENTA NETA]]/LISTAS[[#This Row],[COSTO]]-1,0)</f>
        <v>0</v>
      </c>
      <c r="J1349" s="50" t="str">
        <f>IFERROR(VLOOKUP(LISTAS[[#This Row],[ID]],_01_CODIGOS_Y_COSTOS_xlsm[[Producto y N°]:[CODIGO]],2,0),"")</f>
        <v>0</v>
      </c>
      <c r="O1349" t="s">
        <v>6142</v>
      </c>
      <c r="AB1349" s="12" t="str">
        <f>+LISTAS[[#This Row],[Codigo]]&amp;LISTAS[[#This Row],[Fabrica]]</f>
        <v>0VARIOS</v>
      </c>
      <c r="AC1349" s="13" t="str">
        <f>+LISTAS[[#This Row],[Codigo]]</f>
        <v>0</v>
      </c>
      <c r="AD1349" s="13" t="str">
        <f>+LISTAS[[#This Row],[ID]]</f>
        <v>ARANDELAS PLANAS DE TAPAS20x60</v>
      </c>
      <c r="AH1349" s="36"/>
      <c r="AI1349" s="37">
        <f>+LISTAS[[#This Row],[Precio]]+(LISTAS[[#This Row],[Precio]]*AH1349)</f>
        <v>4146.6959999999999</v>
      </c>
      <c r="AJ1349" s="38">
        <f t="shared" si="21"/>
        <v>2073.348</v>
      </c>
      <c r="AL1349" s="35" t="e">
        <f>+AJ1349/LISTAS[[#This Row],[COSTO]]-1</f>
        <v>#DIV/0!</v>
      </c>
      <c r="AM1349" t="str">
        <f>+LISTAS[[#This Row],[ID]]</f>
        <v>ARANDELAS PLANAS DE TAPAS20x60</v>
      </c>
      <c r="AO1349" s="43"/>
      <c r="AP1349" s="39">
        <f>LISTAS[[#This Row],[COSTO]]+(LISTAS[[#This Row],[COSTO]]*AO1349)</f>
        <v>0</v>
      </c>
      <c r="AQ1349" s="44">
        <f>IF(AO1349="",0,AP1349/LISTAS[[#This Row],[VENTA NETA]]-1)</f>
        <v>0</v>
      </c>
      <c r="AS1349" s="39">
        <v>0</v>
      </c>
      <c r="AT1349" s="48" t="e">
        <f>+LISTAS[[#This Row],[COSTO]]/AS1349-1</f>
        <v>#DIV/0!</v>
      </c>
      <c r="BA1349" t="s">
        <v>5011</v>
      </c>
      <c r="BB1349" s="36"/>
    </row>
    <row r="1350" spans="1:54" x14ac:dyDescent="0.35">
      <c r="A1350" s="7" t="s">
        <v>6144</v>
      </c>
      <c r="B1350" t="s">
        <v>5011</v>
      </c>
      <c r="C1350" t="s">
        <v>6145</v>
      </c>
      <c r="E1350" s="2">
        <v>4699.4040000000005</v>
      </c>
      <c r="F1350" s="7" t="str">
        <f>+_xlfn.XLOOKUP(LISTAS[[#This Row],[ID]],_01_CODIGOS_Y_COSTOS_xlsm[Producto y N°],_01_CODIGOS_Y_COSTOS_xlsm[FABRICA],"",0,1)</f>
        <v>VARIOS</v>
      </c>
      <c r="G1350" s="26">
        <f>LISTAS[[#This Row],[Precio]]*(1-0.46)</f>
        <v>2537.6781600000004</v>
      </c>
      <c r="H1350" s="1">
        <f>+_xlfn.XLOOKUP(LISTAS[[#This Row],[ID]],_01_CODIGOS_Y_COSTOS_xlsm[Producto y N°],_01_CODIGOS_Y_COSTOS_xlsm[COSTO],0,0,1)</f>
        <v>0</v>
      </c>
      <c r="I1350" s="27">
        <f>+IFERROR(LISTAS[[#This Row],[VENTA NETA]]/LISTAS[[#This Row],[COSTO]]-1,0)</f>
        <v>0</v>
      </c>
      <c r="J1350" s="50" t="str">
        <f>IFERROR(VLOOKUP(LISTAS[[#This Row],[ID]],_01_CODIGOS_Y_COSTOS_xlsm[[Producto y N°]:[CODIGO]],2,0),"")</f>
        <v>0</v>
      </c>
      <c r="O1350" t="s">
        <v>6144</v>
      </c>
      <c r="AB1350" s="12" t="str">
        <f>+LISTAS[[#This Row],[Codigo]]&amp;LISTAS[[#This Row],[Fabrica]]</f>
        <v>0VARIOS</v>
      </c>
      <c r="AC1350" s="13" t="str">
        <f>+LISTAS[[#This Row],[Codigo]]</f>
        <v>0</v>
      </c>
      <c r="AD1350" s="13" t="str">
        <f>+LISTAS[[#This Row],[ID]]</f>
        <v>ARANDELAS PLANAS DE TAPAS20x70</v>
      </c>
      <c r="AH1350" s="36"/>
      <c r="AI1350" s="37">
        <f>+LISTAS[[#This Row],[Precio]]+(LISTAS[[#This Row],[Precio]]*AH1350)</f>
        <v>4699.4040000000005</v>
      </c>
      <c r="AJ1350" s="38">
        <f t="shared" si="21"/>
        <v>2349.7020000000002</v>
      </c>
      <c r="AL1350" s="35" t="e">
        <f>+AJ1350/LISTAS[[#This Row],[COSTO]]-1</f>
        <v>#DIV/0!</v>
      </c>
      <c r="AM1350" t="str">
        <f>+LISTAS[[#This Row],[ID]]</f>
        <v>ARANDELAS PLANAS DE TAPAS20x70</v>
      </c>
      <c r="AO1350" s="43"/>
      <c r="AP1350" s="39">
        <f>LISTAS[[#This Row],[COSTO]]+(LISTAS[[#This Row],[COSTO]]*AO1350)</f>
        <v>0</v>
      </c>
      <c r="AQ1350" s="44">
        <f>IF(AO1350="",0,AP1350/LISTAS[[#This Row],[VENTA NETA]]-1)</f>
        <v>0</v>
      </c>
      <c r="AS1350" s="39">
        <v>0</v>
      </c>
      <c r="AT1350" s="48" t="e">
        <f>+LISTAS[[#This Row],[COSTO]]/AS1350-1</f>
        <v>#DIV/0!</v>
      </c>
      <c r="BA1350" t="s">
        <v>5011</v>
      </c>
      <c r="BB1350" s="36"/>
    </row>
    <row r="1351" spans="1:54" x14ac:dyDescent="0.35">
      <c r="A1351" s="7" t="s">
        <v>6146</v>
      </c>
      <c r="B1351" t="s">
        <v>5011</v>
      </c>
      <c r="C1351" t="s">
        <v>6147</v>
      </c>
      <c r="E1351" s="2">
        <v>3524.4720000000002</v>
      </c>
      <c r="F1351" s="7" t="str">
        <f>+_xlfn.XLOOKUP(LISTAS[[#This Row],[ID]],_01_CODIGOS_Y_COSTOS_xlsm[Producto y N°],_01_CODIGOS_Y_COSTOS_xlsm[FABRICA],"",0,1)</f>
        <v>VARIOS</v>
      </c>
      <c r="G1351" s="26">
        <f>LISTAS[[#This Row],[Precio]]*(1-0.46)</f>
        <v>1903.2148800000002</v>
      </c>
      <c r="H1351" s="1">
        <f>+_xlfn.XLOOKUP(LISTAS[[#This Row],[ID]],_01_CODIGOS_Y_COSTOS_xlsm[Producto y N°],_01_CODIGOS_Y_COSTOS_xlsm[COSTO],0,0,1)</f>
        <v>0</v>
      </c>
      <c r="I1351" s="27">
        <f>+IFERROR(LISTAS[[#This Row],[VENTA NETA]]/LISTAS[[#This Row],[COSTO]]-1,0)</f>
        <v>0</v>
      </c>
      <c r="J1351" s="50" t="str">
        <f>IFERROR(VLOOKUP(LISTAS[[#This Row],[ID]],_01_CODIGOS_Y_COSTOS_xlsm[[Producto y N°]:[CODIGO]],2,0),"")</f>
        <v>0</v>
      </c>
      <c r="O1351" t="s">
        <v>6146</v>
      </c>
      <c r="AB1351" s="12" t="str">
        <f>+LISTAS[[#This Row],[Codigo]]&amp;LISTAS[[#This Row],[Fabrica]]</f>
        <v>0VARIOS</v>
      </c>
      <c r="AC1351" s="13" t="str">
        <f>+LISTAS[[#This Row],[Codigo]]</f>
        <v>0</v>
      </c>
      <c r="AD1351" s="13" t="str">
        <f>+LISTAS[[#This Row],[ID]]</f>
        <v>ARANDELAS PLANAS DE TAPAS22x50</v>
      </c>
      <c r="AH1351" s="36"/>
      <c r="AI1351" s="37">
        <f>+LISTAS[[#This Row],[Precio]]+(LISTAS[[#This Row],[Precio]]*AH1351)</f>
        <v>3524.4720000000002</v>
      </c>
      <c r="AJ1351" s="38">
        <f t="shared" si="21"/>
        <v>1762.2360000000001</v>
      </c>
      <c r="AL1351" s="35" t="e">
        <f>+AJ1351/LISTAS[[#This Row],[COSTO]]-1</f>
        <v>#DIV/0!</v>
      </c>
      <c r="AM1351" t="str">
        <f>+LISTAS[[#This Row],[ID]]</f>
        <v>ARANDELAS PLANAS DE TAPAS22x50</v>
      </c>
      <c r="AO1351" s="43"/>
      <c r="AP1351" s="39">
        <f>LISTAS[[#This Row],[COSTO]]+(LISTAS[[#This Row],[COSTO]]*AO1351)</f>
        <v>0</v>
      </c>
      <c r="AQ1351" s="44">
        <f>IF(AO1351="",0,AP1351/LISTAS[[#This Row],[VENTA NETA]]-1)</f>
        <v>0</v>
      </c>
      <c r="AS1351" s="39">
        <v>0</v>
      </c>
      <c r="AT1351" s="48" t="e">
        <f>+LISTAS[[#This Row],[COSTO]]/AS1351-1</f>
        <v>#DIV/0!</v>
      </c>
      <c r="BA1351" t="s">
        <v>5011</v>
      </c>
      <c r="BB1351" s="36"/>
    </row>
    <row r="1352" spans="1:54" x14ac:dyDescent="0.35">
      <c r="A1352" s="7" t="s">
        <v>6148</v>
      </c>
      <c r="B1352" t="s">
        <v>5011</v>
      </c>
      <c r="C1352" t="s">
        <v>6149</v>
      </c>
      <c r="E1352" s="2">
        <v>4146.6959999999999</v>
      </c>
      <c r="F1352" s="7" t="str">
        <f>+_xlfn.XLOOKUP(LISTAS[[#This Row],[ID]],_01_CODIGOS_Y_COSTOS_xlsm[Producto y N°],_01_CODIGOS_Y_COSTOS_xlsm[FABRICA],"",0,1)</f>
        <v>VARIOS</v>
      </c>
      <c r="G1352" s="26">
        <f>LISTAS[[#This Row],[Precio]]*(1-0.46)</f>
        <v>2239.2158400000003</v>
      </c>
      <c r="H1352" s="1">
        <f>+_xlfn.XLOOKUP(LISTAS[[#This Row],[ID]],_01_CODIGOS_Y_COSTOS_xlsm[Producto y N°],_01_CODIGOS_Y_COSTOS_xlsm[COSTO],0,0,1)</f>
        <v>0</v>
      </c>
      <c r="I1352" s="27">
        <f>+IFERROR(LISTAS[[#This Row],[VENTA NETA]]/LISTAS[[#This Row],[COSTO]]-1,0)</f>
        <v>0</v>
      </c>
      <c r="J1352" s="50" t="str">
        <f>IFERROR(VLOOKUP(LISTAS[[#This Row],[ID]],_01_CODIGOS_Y_COSTOS_xlsm[[Producto y N°]:[CODIGO]],2,0),"")</f>
        <v>0</v>
      </c>
      <c r="O1352" t="s">
        <v>6148</v>
      </c>
      <c r="AB1352" s="12" t="str">
        <f>+LISTAS[[#This Row],[Codigo]]&amp;LISTAS[[#This Row],[Fabrica]]</f>
        <v>0VARIOS</v>
      </c>
      <c r="AC1352" s="13" t="str">
        <f>+LISTAS[[#This Row],[Codigo]]</f>
        <v>0</v>
      </c>
      <c r="AD1352" s="13" t="str">
        <f>+LISTAS[[#This Row],[ID]]</f>
        <v>ARANDELAS PLANAS DE TAPAS22x60</v>
      </c>
      <c r="AH1352" s="36"/>
      <c r="AI1352" s="37">
        <f>+LISTAS[[#This Row],[Precio]]+(LISTAS[[#This Row],[Precio]]*AH1352)</f>
        <v>4146.6959999999999</v>
      </c>
      <c r="AJ1352" s="38">
        <f t="shared" si="21"/>
        <v>2073.348</v>
      </c>
      <c r="AL1352" s="35" t="e">
        <f>+AJ1352/LISTAS[[#This Row],[COSTO]]-1</f>
        <v>#DIV/0!</v>
      </c>
      <c r="AM1352" t="str">
        <f>+LISTAS[[#This Row],[ID]]</f>
        <v>ARANDELAS PLANAS DE TAPAS22x60</v>
      </c>
      <c r="AO1352" s="43"/>
      <c r="AP1352" s="39">
        <f>LISTAS[[#This Row],[COSTO]]+(LISTAS[[#This Row],[COSTO]]*AO1352)</f>
        <v>0</v>
      </c>
      <c r="AQ1352" s="44">
        <f>IF(AO1352="",0,AP1352/LISTAS[[#This Row],[VENTA NETA]]-1)</f>
        <v>0</v>
      </c>
      <c r="AS1352" s="39">
        <v>0</v>
      </c>
      <c r="AT1352" s="48" t="e">
        <f>+LISTAS[[#This Row],[COSTO]]/AS1352-1</f>
        <v>#DIV/0!</v>
      </c>
      <c r="BA1352" t="s">
        <v>5011</v>
      </c>
      <c r="BB1352" s="36"/>
    </row>
    <row r="1353" spans="1:54" x14ac:dyDescent="0.35">
      <c r="A1353" s="7" t="s">
        <v>6150</v>
      </c>
      <c r="B1353" t="s">
        <v>5011</v>
      </c>
      <c r="C1353" t="s">
        <v>6151</v>
      </c>
      <c r="E1353" s="2">
        <v>4699.4040000000005</v>
      </c>
      <c r="F1353" s="7" t="str">
        <f>+_xlfn.XLOOKUP(LISTAS[[#This Row],[ID]],_01_CODIGOS_Y_COSTOS_xlsm[Producto y N°],_01_CODIGOS_Y_COSTOS_xlsm[FABRICA],"",0,1)</f>
        <v>VARIOS</v>
      </c>
      <c r="G1353" s="26">
        <f>LISTAS[[#This Row],[Precio]]*(1-0.46)</f>
        <v>2537.6781600000004</v>
      </c>
      <c r="H1353" s="1">
        <f>+_xlfn.XLOOKUP(LISTAS[[#This Row],[ID]],_01_CODIGOS_Y_COSTOS_xlsm[Producto y N°],_01_CODIGOS_Y_COSTOS_xlsm[COSTO],0,0,1)</f>
        <v>0</v>
      </c>
      <c r="I1353" s="27">
        <f>+IFERROR(LISTAS[[#This Row],[VENTA NETA]]/LISTAS[[#This Row],[COSTO]]-1,0)</f>
        <v>0</v>
      </c>
      <c r="J1353" s="50" t="str">
        <f>IFERROR(VLOOKUP(LISTAS[[#This Row],[ID]],_01_CODIGOS_Y_COSTOS_xlsm[[Producto y N°]:[CODIGO]],2,0),"")</f>
        <v>0</v>
      </c>
      <c r="O1353" t="s">
        <v>6150</v>
      </c>
      <c r="AB1353" s="12" t="str">
        <f>+LISTAS[[#This Row],[Codigo]]&amp;LISTAS[[#This Row],[Fabrica]]</f>
        <v>0VARIOS</v>
      </c>
      <c r="AC1353" s="13" t="str">
        <f>+LISTAS[[#This Row],[Codigo]]</f>
        <v>0</v>
      </c>
      <c r="AD1353" s="13" t="str">
        <f>+LISTAS[[#This Row],[ID]]</f>
        <v>ARANDELAS PLANAS DE TAPAS22x70</v>
      </c>
      <c r="AH1353" s="36"/>
      <c r="AI1353" s="37">
        <f>+LISTAS[[#This Row],[Precio]]+(LISTAS[[#This Row],[Precio]]*AH1353)</f>
        <v>4699.4040000000005</v>
      </c>
      <c r="AJ1353" s="38">
        <f t="shared" si="21"/>
        <v>2349.7020000000002</v>
      </c>
      <c r="AL1353" s="35" t="e">
        <f>+AJ1353/LISTAS[[#This Row],[COSTO]]-1</f>
        <v>#DIV/0!</v>
      </c>
      <c r="AM1353" t="str">
        <f>+LISTAS[[#This Row],[ID]]</f>
        <v>ARANDELAS PLANAS DE TAPAS22x70</v>
      </c>
      <c r="AO1353" s="43"/>
      <c r="AP1353" s="39">
        <f>LISTAS[[#This Row],[COSTO]]+(LISTAS[[#This Row],[COSTO]]*AO1353)</f>
        <v>0</v>
      </c>
      <c r="AQ1353" s="44">
        <f>IF(AO1353="",0,AP1353/LISTAS[[#This Row],[VENTA NETA]]-1)</f>
        <v>0</v>
      </c>
      <c r="AS1353" s="39">
        <v>0</v>
      </c>
      <c r="AT1353" s="48" t="e">
        <f>+LISTAS[[#This Row],[COSTO]]/AS1353-1</f>
        <v>#DIV/0!</v>
      </c>
      <c r="BA1353" t="s">
        <v>5011</v>
      </c>
      <c r="BB1353" s="36"/>
    </row>
    <row r="1354" spans="1:54" x14ac:dyDescent="0.35">
      <c r="A1354" s="7" t="s">
        <v>6152</v>
      </c>
      <c r="B1354" t="s">
        <v>5011</v>
      </c>
      <c r="C1354" t="s">
        <v>6153</v>
      </c>
      <c r="E1354" s="2">
        <v>3524.4720000000002</v>
      </c>
      <c r="F1354" s="7" t="str">
        <f>+_xlfn.XLOOKUP(LISTAS[[#This Row],[ID]],_01_CODIGOS_Y_COSTOS_xlsm[Producto y N°],_01_CODIGOS_Y_COSTOS_xlsm[FABRICA],"",0,1)</f>
        <v>VARIOS</v>
      </c>
      <c r="G1354" s="26">
        <f>LISTAS[[#This Row],[Precio]]*(1-0.46)</f>
        <v>1903.2148800000002</v>
      </c>
      <c r="H1354" s="1">
        <f>+_xlfn.XLOOKUP(LISTAS[[#This Row],[ID]],_01_CODIGOS_Y_COSTOS_xlsm[Producto y N°],_01_CODIGOS_Y_COSTOS_xlsm[COSTO],0,0,1)</f>
        <v>0</v>
      </c>
      <c r="I1354" s="27">
        <f>+IFERROR(LISTAS[[#This Row],[VENTA NETA]]/LISTAS[[#This Row],[COSTO]]-1,0)</f>
        <v>0</v>
      </c>
      <c r="J1354" s="50" t="str">
        <f>IFERROR(VLOOKUP(LISTAS[[#This Row],[ID]],_01_CODIGOS_Y_COSTOS_xlsm[[Producto y N°]:[CODIGO]],2,0),"")</f>
        <v>0</v>
      </c>
      <c r="O1354" t="s">
        <v>6152</v>
      </c>
      <c r="AB1354" s="12" t="str">
        <f>+LISTAS[[#This Row],[Codigo]]&amp;LISTAS[[#This Row],[Fabrica]]</f>
        <v>0VARIOS</v>
      </c>
      <c r="AC1354" s="13" t="str">
        <f>+LISTAS[[#This Row],[Codigo]]</f>
        <v>0</v>
      </c>
      <c r="AD1354" s="13" t="str">
        <f>+LISTAS[[#This Row],[ID]]</f>
        <v>ARANDELAS PLANAS DE TAPAS24x50</v>
      </c>
      <c r="AH1354" s="36"/>
      <c r="AI1354" s="37">
        <f>+LISTAS[[#This Row],[Precio]]+(LISTAS[[#This Row],[Precio]]*AH1354)</f>
        <v>3524.4720000000002</v>
      </c>
      <c r="AJ1354" s="38">
        <f t="shared" si="21"/>
        <v>1762.2360000000001</v>
      </c>
      <c r="AL1354" s="35" t="e">
        <f>+AJ1354/LISTAS[[#This Row],[COSTO]]-1</f>
        <v>#DIV/0!</v>
      </c>
      <c r="AM1354" t="str">
        <f>+LISTAS[[#This Row],[ID]]</f>
        <v>ARANDELAS PLANAS DE TAPAS24x50</v>
      </c>
      <c r="AO1354" s="43"/>
      <c r="AP1354" s="39">
        <f>LISTAS[[#This Row],[COSTO]]+(LISTAS[[#This Row],[COSTO]]*AO1354)</f>
        <v>0</v>
      </c>
      <c r="AQ1354" s="44">
        <f>IF(AO1354="",0,AP1354/LISTAS[[#This Row],[VENTA NETA]]-1)</f>
        <v>0</v>
      </c>
      <c r="AS1354" s="39">
        <v>0</v>
      </c>
      <c r="AT1354" s="48" t="e">
        <f>+LISTAS[[#This Row],[COSTO]]/AS1354-1</f>
        <v>#DIV/0!</v>
      </c>
      <c r="BA1354" t="s">
        <v>5011</v>
      </c>
      <c r="BB1354" s="36"/>
    </row>
    <row r="1355" spans="1:54" x14ac:dyDescent="0.35">
      <c r="A1355" s="7" t="s">
        <v>6154</v>
      </c>
      <c r="B1355" t="s">
        <v>5011</v>
      </c>
      <c r="C1355" t="s">
        <v>6155</v>
      </c>
      <c r="E1355" s="2">
        <v>4146.6959999999999</v>
      </c>
      <c r="F1355" s="7" t="str">
        <f>+_xlfn.XLOOKUP(LISTAS[[#This Row],[ID]],_01_CODIGOS_Y_COSTOS_xlsm[Producto y N°],_01_CODIGOS_Y_COSTOS_xlsm[FABRICA],"",0,1)</f>
        <v>VARIOS</v>
      </c>
      <c r="G1355" s="26">
        <f>LISTAS[[#This Row],[Precio]]*(1-0.46)</f>
        <v>2239.2158400000003</v>
      </c>
      <c r="H1355" s="1">
        <f>+_xlfn.XLOOKUP(LISTAS[[#This Row],[ID]],_01_CODIGOS_Y_COSTOS_xlsm[Producto y N°],_01_CODIGOS_Y_COSTOS_xlsm[COSTO],0,0,1)</f>
        <v>0</v>
      </c>
      <c r="I1355" s="27">
        <f>+IFERROR(LISTAS[[#This Row],[VENTA NETA]]/LISTAS[[#This Row],[COSTO]]-1,0)</f>
        <v>0</v>
      </c>
      <c r="J1355" s="50" t="str">
        <f>IFERROR(VLOOKUP(LISTAS[[#This Row],[ID]],_01_CODIGOS_Y_COSTOS_xlsm[[Producto y N°]:[CODIGO]],2,0),"")</f>
        <v>0</v>
      </c>
      <c r="O1355" t="s">
        <v>6154</v>
      </c>
      <c r="AB1355" s="12" t="str">
        <f>+LISTAS[[#This Row],[Codigo]]&amp;LISTAS[[#This Row],[Fabrica]]</f>
        <v>0VARIOS</v>
      </c>
      <c r="AC1355" s="13" t="str">
        <f>+LISTAS[[#This Row],[Codigo]]</f>
        <v>0</v>
      </c>
      <c r="AD1355" s="13" t="str">
        <f>+LISTAS[[#This Row],[ID]]</f>
        <v>ARANDELAS PLANAS DE TAPAS24x60</v>
      </c>
      <c r="AH1355" s="36"/>
      <c r="AI1355" s="37">
        <f>+LISTAS[[#This Row],[Precio]]+(LISTAS[[#This Row],[Precio]]*AH1355)</f>
        <v>4146.6959999999999</v>
      </c>
      <c r="AJ1355" s="38">
        <f t="shared" si="21"/>
        <v>2073.348</v>
      </c>
      <c r="AL1355" s="35" t="e">
        <f>+AJ1355/LISTAS[[#This Row],[COSTO]]-1</f>
        <v>#DIV/0!</v>
      </c>
      <c r="AM1355" t="str">
        <f>+LISTAS[[#This Row],[ID]]</f>
        <v>ARANDELAS PLANAS DE TAPAS24x60</v>
      </c>
      <c r="AO1355" s="43"/>
      <c r="AP1355" s="39">
        <f>LISTAS[[#This Row],[COSTO]]+(LISTAS[[#This Row],[COSTO]]*AO1355)</f>
        <v>0</v>
      </c>
      <c r="AQ1355" s="44">
        <f>IF(AO1355="",0,AP1355/LISTAS[[#This Row],[VENTA NETA]]-1)</f>
        <v>0</v>
      </c>
      <c r="AS1355" s="39">
        <v>0</v>
      </c>
      <c r="AT1355" s="48" t="e">
        <f>+LISTAS[[#This Row],[COSTO]]/AS1355-1</f>
        <v>#DIV/0!</v>
      </c>
      <c r="BA1355" t="s">
        <v>5011</v>
      </c>
      <c r="BB1355" s="36"/>
    </row>
    <row r="1356" spans="1:54" x14ac:dyDescent="0.35">
      <c r="A1356" s="7" t="s">
        <v>6156</v>
      </c>
      <c r="B1356" t="s">
        <v>5011</v>
      </c>
      <c r="C1356" t="s">
        <v>6157</v>
      </c>
      <c r="E1356" s="2">
        <v>4699.4040000000005</v>
      </c>
      <c r="F1356" s="7" t="str">
        <f>+_xlfn.XLOOKUP(LISTAS[[#This Row],[ID]],_01_CODIGOS_Y_COSTOS_xlsm[Producto y N°],_01_CODIGOS_Y_COSTOS_xlsm[FABRICA],"",0,1)</f>
        <v>VARIOS</v>
      </c>
      <c r="G1356" s="26">
        <f>LISTAS[[#This Row],[Precio]]*(1-0.46)</f>
        <v>2537.6781600000004</v>
      </c>
      <c r="H1356" s="1">
        <f>+_xlfn.XLOOKUP(LISTAS[[#This Row],[ID]],_01_CODIGOS_Y_COSTOS_xlsm[Producto y N°],_01_CODIGOS_Y_COSTOS_xlsm[COSTO],0,0,1)</f>
        <v>0</v>
      </c>
      <c r="I1356" s="27">
        <f>+IFERROR(LISTAS[[#This Row],[VENTA NETA]]/LISTAS[[#This Row],[COSTO]]-1,0)</f>
        <v>0</v>
      </c>
      <c r="J1356" s="50" t="str">
        <f>IFERROR(VLOOKUP(LISTAS[[#This Row],[ID]],_01_CODIGOS_Y_COSTOS_xlsm[[Producto y N°]:[CODIGO]],2,0),"")</f>
        <v>0</v>
      </c>
      <c r="O1356" t="s">
        <v>6156</v>
      </c>
      <c r="AB1356" s="12" t="str">
        <f>+LISTAS[[#This Row],[Codigo]]&amp;LISTAS[[#This Row],[Fabrica]]</f>
        <v>0VARIOS</v>
      </c>
      <c r="AC1356" s="13" t="str">
        <f>+LISTAS[[#This Row],[Codigo]]</f>
        <v>0</v>
      </c>
      <c r="AD1356" s="13" t="str">
        <f>+LISTAS[[#This Row],[ID]]</f>
        <v>ARANDELAS PLANAS DE TAPAS24x70</v>
      </c>
      <c r="AH1356" s="36"/>
      <c r="AI1356" s="37">
        <f>+LISTAS[[#This Row],[Precio]]+(LISTAS[[#This Row],[Precio]]*AH1356)</f>
        <v>4699.4040000000005</v>
      </c>
      <c r="AJ1356" s="38">
        <f t="shared" si="21"/>
        <v>2349.7020000000002</v>
      </c>
      <c r="AL1356" s="35" t="e">
        <f>+AJ1356/LISTAS[[#This Row],[COSTO]]-1</f>
        <v>#DIV/0!</v>
      </c>
      <c r="AM1356" t="str">
        <f>+LISTAS[[#This Row],[ID]]</f>
        <v>ARANDELAS PLANAS DE TAPAS24x70</v>
      </c>
      <c r="AO1356" s="43"/>
      <c r="AP1356" s="39">
        <f>LISTAS[[#This Row],[COSTO]]+(LISTAS[[#This Row],[COSTO]]*AO1356)</f>
        <v>0</v>
      </c>
      <c r="AQ1356" s="44">
        <f>IF(AO1356="",0,AP1356/LISTAS[[#This Row],[VENTA NETA]]-1)</f>
        <v>0</v>
      </c>
      <c r="AS1356" s="39">
        <v>0</v>
      </c>
      <c r="AT1356" s="48" t="e">
        <f>+LISTAS[[#This Row],[COSTO]]/AS1356-1</f>
        <v>#DIV/0!</v>
      </c>
      <c r="BA1356" t="s">
        <v>5011</v>
      </c>
      <c r="BB1356" s="36"/>
    </row>
    <row r="1357" spans="1:54" x14ac:dyDescent="0.35">
      <c r="A1357" s="7" t="s">
        <v>6158</v>
      </c>
      <c r="B1357" t="s">
        <v>5011</v>
      </c>
      <c r="C1357" t="s">
        <v>6159</v>
      </c>
      <c r="E1357" s="2">
        <v>3524.4720000000002</v>
      </c>
      <c r="F1357" s="7" t="str">
        <f>+_xlfn.XLOOKUP(LISTAS[[#This Row],[ID]],_01_CODIGOS_Y_COSTOS_xlsm[Producto y N°],_01_CODIGOS_Y_COSTOS_xlsm[FABRICA],"",0,1)</f>
        <v>VARIOS</v>
      </c>
      <c r="G1357" s="26">
        <f>LISTAS[[#This Row],[Precio]]*(1-0.46)</f>
        <v>1903.2148800000002</v>
      </c>
      <c r="H1357" s="1">
        <f>+_xlfn.XLOOKUP(LISTAS[[#This Row],[ID]],_01_CODIGOS_Y_COSTOS_xlsm[Producto y N°],_01_CODIGOS_Y_COSTOS_xlsm[COSTO],0,0,1)</f>
        <v>0</v>
      </c>
      <c r="I1357" s="27">
        <f>+IFERROR(LISTAS[[#This Row],[VENTA NETA]]/LISTAS[[#This Row],[COSTO]]-1,0)</f>
        <v>0</v>
      </c>
      <c r="J1357" s="50" t="str">
        <f>IFERROR(VLOOKUP(LISTAS[[#This Row],[ID]],_01_CODIGOS_Y_COSTOS_xlsm[[Producto y N°]:[CODIGO]],2,0),"")</f>
        <v>0</v>
      </c>
      <c r="O1357" t="s">
        <v>6158</v>
      </c>
      <c r="AB1357" s="12" t="str">
        <f>+LISTAS[[#This Row],[Codigo]]&amp;LISTAS[[#This Row],[Fabrica]]</f>
        <v>0VARIOS</v>
      </c>
      <c r="AC1357" s="13" t="str">
        <f>+LISTAS[[#This Row],[Codigo]]</f>
        <v>0</v>
      </c>
      <c r="AD1357" s="13" t="str">
        <f>+LISTAS[[#This Row],[ID]]</f>
        <v>ARANDELAS PLANAS DE TAPAS26x50</v>
      </c>
      <c r="AH1357" s="36"/>
      <c r="AI1357" s="37">
        <f>+LISTAS[[#This Row],[Precio]]+(LISTAS[[#This Row],[Precio]]*AH1357)</f>
        <v>3524.4720000000002</v>
      </c>
      <c r="AJ1357" s="38">
        <f t="shared" si="21"/>
        <v>1762.2360000000001</v>
      </c>
      <c r="AL1357" s="35" t="e">
        <f>+AJ1357/LISTAS[[#This Row],[COSTO]]-1</f>
        <v>#DIV/0!</v>
      </c>
      <c r="AM1357" t="str">
        <f>+LISTAS[[#This Row],[ID]]</f>
        <v>ARANDELAS PLANAS DE TAPAS26x50</v>
      </c>
      <c r="AO1357" s="43"/>
      <c r="AP1357" s="39">
        <f>LISTAS[[#This Row],[COSTO]]+(LISTAS[[#This Row],[COSTO]]*AO1357)</f>
        <v>0</v>
      </c>
      <c r="AQ1357" s="44">
        <f>IF(AO1357="",0,AP1357/LISTAS[[#This Row],[VENTA NETA]]-1)</f>
        <v>0</v>
      </c>
      <c r="AS1357" s="39">
        <v>0</v>
      </c>
      <c r="AT1357" s="48" t="e">
        <f>+LISTAS[[#This Row],[COSTO]]/AS1357-1</f>
        <v>#DIV/0!</v>
      </c>
      <c r="BA1357" t="s">
        <v>5011</v>
      </c>
      <c r="BB1357" s="36"/>
    </row>
    <row r="1358" spans="1:54" x14ac:dyDescent="0.35">
      <c r="A1358" s="7" t="s">
        <v>6160</v>
      </c>
      <c r="B1358" t="s">
        <v>5011</v>
      </c>
      <c r="C1358" t="s">
        <v>6161</v>
      </c>
      <c r="E1358" s="2">
        <v>4146.6959999999999</v>
      </c>
      <c r="F1358" s="7" t="str">
        <f>+_xlfn.XLOOKUP(LISTAS[[#This Row],[ID]],_01_CODIGOS_Y_COSTOS_xlsm[Producto y N°],_01_CODIGOS_Y_COSTOS_xlsm[FABRICA],"",0,1)</f>
        <v>VARIOS</v>
      </c>
      <c r="G1358" s="26">
        <f>LISTAS[[#This Row],[Precio]]*(1-0.46)</f>
        <v>2239.2158400000003</v>
      </c>
      <c r="H1358" s="1">
        <f>+_xlfn.XLOOKUP(LISTAS[[#This Row],[ID]],_01_CODIGOS_Y_COSTOS_xlsm[Producto y N°],_01_CODIGOS_Y_COSTOS_xlsm[COSTO],0,0,1)</f>
        <v>0</v>
      </c>
      <c r="I1358" s="27">
        <f>+IFERROR(LISTAS[[#This Row],[VENTA NETA]]/LISTAS[[#This Row],[COSTO]]-1,0)</f>
        <v>0</v>
      </c>
      <c r="J1358" s="50" t="str">
        <f>IFERROR(VLOOKUP(LISTAS[[#This Row],[ID]],_01_CODIGOS_Y_COSTOS_xlsm[[Producto y N°]:[CODIGO]],2,0),"")</f>
        <v>0</v>
      </c>
      <c r="O1358" t="s">
        <v>6160</v>
      </c>
      <c r="AB1358" s="12" t="str">
        <f>+LISTAS[[#This Row],[Codigo]]&amp;LISTAS[[#This Row],[Fabrica]]</f>
        <v>0VARIOS</v>
      </c>
      <c r="AC1358" s="13" t="str">
        <f>+LISTAS[[#This Row],[Codigo]]</f>
        <v>0</v>
      </c>
      <c r="AD1358" s="13" t="str">
        <f>+LISTAS[[#This Row],[ID]]</f>
        <v>ARANDELAS PLANAS DE TAPAS26x60</v>
      </c>
      <c r="AH1358" s="36"/>
      <c r="AI1358" s="37">
        <f>+LISTAS[[#This Row],[Precio]]+(LISTAS[[#This Row],[Precio]]*AH1358)</f>
        <v>4146.6959999999999</v>
      </c>
      <c r="AJ1358" s="38">
        <f t="shared" si="21"/>
        <v>2073.348</v>
      </c>
      <c r="AL1358" s="35" t="e">
        <f>+AJ1358/LISTAS[[#This Row],[COSTO]]-1</f>
        <v>#DIV/0!</v>
      </c>
      <c r="AM1358" t="str">
        <f>+LISTAS[[#This Row],[ID]]</f>
        <v>ARANDELAS PLANAS DE TAPAS26x60</v>
      </c>
      <c r="AO1358" s="43"/>
      <c r="AP1358" s="39">
        <f>LISTAS[[#This Row],[COSTO]]+(LISTAS[[#This Row],[COSTO]]*AO1358)</f>
        <v>0</v>
      </c>
      <c r="AQ1358" s="44">
        <f>IF(AO1358="",0,AP1358/LISTAS[[#This Row],[VENTA NETA]]-1)</f>
        <v>0</v>
      </c>
      <c r="AS1358" s="39">
        <v>0</v>
      </c>
      <c r="AT1358" s="48" t="e">
        <f>+LISTAS[[#This Row],[COSTO]]/AS1358-1</f>
        <v>#DIV/0!</v>
      </c>
      <c r="BA1358" t="s">
        <v>5011</v>
      </c>
      <c r="BB1358" s="36"/>
    </row>
    <row r="1359" spans="1:54" x14ac:dyDescent="0.35">
      <c r="A1359" s="7" t="s">
        <v>6162</v>
      </c>
      <c r="B1359" t="s">
        <v>5011</v>
      </c>
      <c r="C1359" t="s">
        <v>6163</v>
      </c>
      <c r="E1359" s="2">
        <v>4699.4040000000005</v>
      </c>
      <c r="F1359" s="7" t="str">
        <f>+_xlfn.XLOOKUP(LISTAS[[#This Row],[ID]],_01_CODIGOS_Y_COSTOS_xlsm[Producto y N°],_01_CODIGOS_Y_COSTOS_xlsm[FABRICA],"",0,1)</f>
        <v>VARIOS</v>
      </c>
      <c r="G1359" s="26">
        <f>LISTAS[[#This Row],[Precio]]*(1-0.46)</f>
        <v>2537.6781600000004</v>
      </c>
      <c r="H1359" s="1">
        <f>+_xlfn.XLOOKUP(LISTAS[[#This Row],[ID]],_01_CODIGOS_Y_COSTOS_xlsm[Producto y N°],_01_CODIGOS_Y_COSTOS_xlsm[COSTO],0,0,1)</f>
        <v>0</v>
      </c>
      <c r="I1359" s="27">
        <f>+IFERROR(LISTAS[[#This Row],[VENTA NETA]]/LISTAS[[#This Row],[COSTO]]-1,0)</f>
        <v>0</v>
      </c>
      <c r="J1359" s="50" t="str">
        <f>IFERROR(VLOOKUP(LISTAS[[#This Row],[ID]],_01_CODIGOS_Y_COSTOS_xlsm[[Producto y N°]:[CODIGO]],2,0),"")</f>
        <v>0</v>
      </c>
      <c r="O1359" t="s">
        <v>6162</v>
      </c>
      <c r="AB1359" s="12" t="str">
        <f>+LISTAS[[#This Row],[Codigo]]&amp;LISTAS[[#This Row],[Fabrica]]</f>
        <v>0VARIOS</v>
      </c>
      <c r="AC1359" s="13" t="str">
        <f>+LISTAS[[#This Row],[Codigo]]</f>
        <v>0</v>
      </c>
      <c r="AD1359" s="13" t="str">
        <f>+LISTAS[[#This Row],[ID]]</f>
        <v>ARANDELAS PLANAS DE TAPAS26x70</v>
      </c>
      <c r="AH1359" s="36"/>
      <c r="AI1359" s="37">
        <f>+LISTAS[[#This Row],[Precio]]+(LISTAS[[#This Row],[Precio]]*AH1359)</f>
        <v>4699.4040000000005</v>
      </c>
      <c r="AJ1359" s="38">
        <f t="shared" si="21"/>
        <v>2349.7020000000002</v>
      </c>
      <c r="AL1359" s="35" t="e">
        <f>+AJ1359/LISTAS[[#This Row],[COSTO]]-1</f>
        <v>#DIV/0!</v>
      </c>
      <c r="AM1359" t="str">
        <f>+LISTAS[[#This Row],[ID]]</f>
        <v>ARANDELAS PLANAS DE TAPAS26x70</v>
      </c>
      <c r="AO1359" s="43"/>
      <c r="AP1359" s="39">
        <f>LISTAS[[#This Row],[COSTO]]+(LISTAS[[#This Row],[COSTO]]*AO1359)</f>
        <v>0</v>
      </c>
      <c r="AQ1359" s="44">
        <f>IF(AO1359="",0,AP1359/LISTAS[[#This Row],[VENTA NETA]]-1)</f>
        <v>0</v>
      </c>
      <c r="AS1359" s="39">
        <v>0</v>
      </c>
      <c r="AT1359" s="48" t="e">
        <f>+LISTAS[[#This Row],[COSTO]]/AS1359-1</f>
        <v>#DIV/0!</v>
      </c>
      <c r="BA1359" t="s">
        <v>5011</v>
      </c>
      <c r="BB1359" s="36"/>
    </row>
    <row r="1360" spans="1:54" x14ac:dyDescent="0.35">
      <c r="A1360" s="7" t="s">
        <v>6164</v>
      </c>
      <c r="B1360" t="s">
        <v>5011</v>
      </c>
      <c r="C1360" t="s">
        <v>6165</v>
      </c>
      <c r="E1360" s="2">
        <v>3524.4720000000002</v>
      </c>
      <c r="F1360" s="7" t="str">
        <f>+_xlfn.XLOOKUP(LISTAS[[#This Row],[ID]],_01_CODIGOS_Y_COSTOS_xlsm[Producto y N°],_01_CODIGOS_Y_COSTOS_xlsm[FABRICA],"",0,1)</f>
        <v>VARIOS</v>
      </c>
      <c r="G1360" s="26">
        <f>LISTAS[[#This Row],[Precio]]*(1-0.46)</f>
        <v>1903.2148800000002</v>
      </c>
      <c r="H1360" s="1">
        <f>+_xlfn.XLOOKUP(LISTAS[[#This Row],[ID]],_01_CODIGOS_Y_COSTOS_xlsm[Producto y N°],_01_CODIGOS_Y_COSTOS_xlsm[COSTO],0,0,1)</f>
        <v>0</v>
      </c>
      <c r="I1360" s="27">
        <f>+IFERROR(LISTAS[[#This Row],[VENTA NETA]]/LISTAS[[#This Row],[COSTO]]-1,0)</f>
        <v>0</v>
      </c>
      <c r="J1360" s="50" t="str">
        <f>IFERROR(VLOOKUP(LISTAS[[#This Row],[ID]],_01_CODIGOS_Y_COSTOS_xlsm[[Producto y N°]:[CODIGO]],2,0),"")</f>
        <v>0</v>
      </c>
      <c r="O1360" t="s">
        <v>6164</v>
      </c>
      <c r="AB1360" s="12" t="str">
        <f>+LISTAS[[#This Row],[Codigo]]&amp;LISTAS[[#This Row],[Fabrica]]</f>
        <v>0VARIOS</v>
      </c>
      <c r="AC1360" s="13" t="str">
        <f>+LISTAS[[#This Row],[Codigo]]</f>
        <v>0</v>
      </c>
      <c r="AD1360" s="13" t="str">
        <f>+LISTAS[[#This Row],[ID]]</f>
        <v>ARANDELAS PLANAS DE TAPAS28x50</v>
      </c>
      <c r="AH1360" s="36"/>
      <c r="AI1360" s="37">
        <f>+LISTAS[[#This Row],[Precio]]+(LISTAS[[#This Row],[Precio]]*AH1360)</f>
        <v>3524.4720000000002</v>
      </c>
      <c r="AJ1360" s="38">
        <f t="shared" si="21"/>
        <v>1762.2360000000001</v>
      </c>
      <c r="AL1360" s="35" t="e">
        <f>+AJ1360/LISTAS[[#This Row],[COSTO]]-1</f>
        <v>#DIV/0!</v>
      </c>
      <c r="AM1360" t="str">
        <f>+LISTAS[[#This Row],[ID]]</f>
        <v>ARANDELAS PLANAS DE TAPAS28x50</v>
      </c>
      <c r="AO1360" s="43"/>
      <c r="AP1360" s="39">
        <f>LISTAS[[#This Row],[COSTO]]+(LISTAS[[#This Row],[COSTO]]*AO1360)</f>
        <v>0</v>
      </c>
      <c r="AQ1360" s="44">
        <f>IF(AO1360="",0,AP1360/LISTAS[[#This Row],[VENTA NETA]]-1)</f>
        <v>0</v>
      </c>
      <c r="AS1360" s="39">
        <v>0</v>
      </c>
      <c r="AT1360" s="48" t="e">
        <f>+LISTAS[[#This Row],[COSTO]]/AS1360-1</f>
        <v>#DIV/0!</v>
      </c>
      <c r="BA1360" t="s">
        <v>5011</v>
      </c>
      <c r="BB1360" s="36"/>
    </row>
    <row r="1361" spans="1:54" x14ac:dyDescent="0.35">
      <c r="A1361" s="7" t="s">
        <v>6166</v>
      </c>
      <c r="B1361" t="s">
        <v>5011</v>
      </c>
      <c r="C1361" t="s">
        <v>6167</v>
      </c>
      <c r="E1361" s="2">
        <v>4146.6959999999999</v>
      </c>
      <c r="F1361" s="7" t="str">
        <f>+_xlfn.XLOOKUP(LISTAS[[#This Row],[ID]],_01_CODIGOS_Y_COSTOS_xlsm[Producto y N°],_01_CODIGOS_Y_COSTOS_xlsm[FABRICA],"",0,1)</f>
        <v>VARIOS</v>
      </c>
      <c r="G1361" s="26">
        <f>LISTAS[[#This Row],[Precio]]*(1-0.46)</f>
        <v>2239.2158400000003</v>
      </c>
      <c r="H1361" s="1">
        <f>+_xlfn.XLOOKUP(LISTAS[[#This Row],[ID]],_01_CODIGOS_Y_COSTOS_xlsm[Producto y N°],_01_CODIGOS_Y_COSTOS_xlsm[COSTO],0,0,1)</f>
        <v>0</v>
      </c>
      <c r="I1361" s="27">
        <f>+IFERROR(LISTAS[[#This Row],[VENTA NETA]]/LISTAS[[#This Row],[COSTO]]-1,0)</f>
        <v>0</v>
      </c>
      <c r="J1361" s="50" t="str">
        <f>IFERROR(VLOOKUP(LISTAS[[#This Row],[ID]],_01_CODIGOS_Y_COSTOS_xlsm[[Producto y N°]:[CODIGO]],2,0),"")</f>
        <v>0</v>
      </c>
      <c r="O1361" t="s">
        <v>6166</v>
      </c>
      <c r="AB1361" s="12" t="str">
        <f>+LISTAS[[#This Row],[Codigo]]&amp;LISTAS[[#This Row],[Fabrica]]</f>
        <v>0VARIOS</v>
      </c>
      <c r="AC1361" s="13" t="str">
        <f>+LISTAS[[#This Row],[Codigo]]</f>
        <v>0</v>
      </c>
      <c r="AD1361" s="13" t="str">
        <f>+LISTAS[[#This Row],[ID]]</f>
        <v>ARANDELAS PLANAS DE TAPAS28x60</v>
      </c>
      <c r="AH1361" s="36"/>
      <c r="AI1361" s="37">
        <f>+LISTAS[[#This Row],[Precio]]+(LISTAS[[#This Row],[Precio]]*AH1361)</f>
        <v>4146.6959999999999</v>
      </c>
      <c r="AJ1361" s="38">
        <f t="shared" si="21"/>
        <v>2073.348</v>
      </c>
      <c r="AL1361" s="35" t="e">
        <f>+AJ1361/LISTAS[[#This Row],[COSTO]]-1</f>
        <v>#DIV/0!</v>
      </c>
      <c r="AM1361" t="str">
        <f>+LISTAS[[#This Row],[ID]]</f>
        <v>ARANDELAS PLANAS DE TAPAS28x60</v>
      </c>
      <c r="AO1361" s="43"/>
      <c r="AP1361" s="39">
        <f>LISTAS[[#This Row],[COSTO]]+(LISTAS[[#This Row],[COSTO]]*AO1361)</f>
        <v>0</v>
      </c>
      <c r="AQ1361" s="44">
        <f>IF(AO1361="",0,AP1361/LISTAS[[#This Row],[VENTA NETA]]-1)</f>
        <v>0</v>
      </c>
      <c r="AS1361" s="39">
        <v>0</v>
      </c>
      <c r="AT1361" s="48" t="e">
        <f>+LISTAS[[#This Row],[COSTO]]/AS1361-1</f>
        <v>#DIV/0!</v>
      </c>
      <c r="BA1361" t="s">
        <v>5011</v>
      </c>
      <c r="BB1361" s="36"/>
    </row>
    <row r="1362" spans="1:54" x14ac:dyDescent="0.35">
      <c r="A1362" s="7" t="s">
        <v>6168</v>
      </c>
      <c r="B1362" t="s">
        <v>5011</v>
      </c>
      <c r="C1362" t="s">
        <v>6169</v>
      </c>
      <c r="E1362" s="2">
        <v>4699.4040000000005</v>
      </c>
      <c r="F1362" s="7" t="str">
        <f>+_xlfn.XLOOKUP(LISTAS[[#This Row],[ID]],_01_CODIGOS_Y_COSTOS_xlsm[Producto y N°],_01_CODIGOS_Y_COSTOS_xlsm[FABRICA],"",0,1)</f>
        <v>VARIOS</v>
      </c>
      <c r="G1362" s="26">
        <f>LISTAS[[#This Row],[Precio]]*(1-0.46)</f>
        <v>2537.6781600000004</v>
      </c>
      <c r="H1362" s="1">
        <f>+_xlfn.XLOOKUP(LISTAS[[#This Row],[ID]],_01_CODIGOS_Y_COSTOS_xlsm[Producto y N°],_01_CODIGOS_Y_COSTOS_xlsm[COSTO],0,0,1)</f>
        <v>0</v>
      </c>
      <c r="I1362" s="27">
        <f>+IFERROR(LISTAS[[#This Row],[VENTA NETA]]/LISTAS[[#This Row],[COSTO]]-1,0)</f>
        <v>0</v>
      </c>
      <c r="J1362" s="50" t="str">
        <f>IFERROR(VLOOKUP(LISTAS[[#This Row],[ID]],_01_CODIGOS_Y_COSTOS_xlsm[[Producto y N°]:[CODIGO]],2,0),"")</f>
        <v>0</v>
      </c>
      <c r="O1362" t="s">
        <v>6168</v>
      </c>
      <c r="AB1362" s="12" t="str">
        <f>+LISTAS[[#This Row],[Codigo]]&amp;LISTAS[[#This Row],[Fabrica]]</f>
        <v>0VARIOS</v>
      </c>
      <c r="AC1362" s="13" t="str">
        <f>+LISTAS[[#This Row],[Codigo]]</f>
        <v>0</v>
      </c>
      <c r="AD1362" s="13" t="str">
        <f>+LISTAS[[#This Row],[ID]]</f>
        <v>ARANDELAS PLANAS DE TAPAS28x70</v>
      </c>
      <c r="AH1362" s="36"/>
      <c r="AI1362" s="37">
        <f>+LISTAS[[#This Row],[Precio]]+(LISTAS[[#This Row],[Precio]]*AH1362)</f>
        <v>4699.4040000000005</v>
      </c>
      <c r="AJ1362" s="38">
        <f t="shared" si="21"/>
        <v>2349.7020000000002</v>
      </c>
      <c r="AL1362" s="35" t="e">
        <f>+AJ1362/LISTAS[[#This Row],[COSTO]]-1</f>
        <v>#DIV/0!</v>
      </c>
      <c r="AM1362" t="str">
        <f>+LISTAS[[#This Row],[ID]]</f>
        <v>ARANDELAS PLANAS DE TAPAS28x70</v>
      </c>
      <c r="AO1362" s="43"/>
      <c r="AP1362" s="39">
        <f>LISTAS[[#This Row],[COSTO]]+(LISTAS[[#This Row],[COSTO]]*AO1362)</f>
        <v>0</v>
      </c>
      <c r="AQ1362" s="44">
        <f>IF(AO1362="",0,AP1362/LISTAS[[#This Row],[VENTA NETA]]-1)</f>
        <v>0</v>
      </c>
      <c r="AS1362" s="39">
        <v>0</v>
      </c>
      <c r="AT1362" s="48" t="e">
        <f>+LISTAS[[#This Row],[COSTO]]/AS1362-1</f>
        <v>#DIV/0!</v>
      </c>
      <c r="BA1362" t="s">
        <v>5011</v>
      </c>
      <c r="BB1362" s="36"/>
    </row>
    <row r="1363" spans="1:54" x14ac:dyDescent="0.35">
      <c r="A1363" s="7" t="s">
        <v>6170</v>
      </c>
      <c r="B1363" t="s">
        <v>5011</v>
      </c>
      <c r="C1363" t="s">
        <v>6171</v>
      </c>
      <c r="E1363" s="2">
        <v>3524.4720000000002</v>
      </c>
      <c r="F1363" s="7" t="str">
        <f>+_xlfn.XLOOKUP(LISTAS[[#This Row],[ID]],_01_CODIGOS_Y_COSTOS_xlsm[Producto y N°],_01_CODIGOS_Y_COSTOS_xlsm[FABRICA],"",0,1)</f>
        <v>VARIOS</v>
      </c>
      <c r="G1363" s="26">
        <f>LISTAS[[#This Row],[Precio]]*(1-0.46)</f>
        <v>1903.2148800000002</v>
      </c>
      <c r="H1363" s="1">
        <f>+_xlfn.XLOOKUP(LISTAS[[#This Row],[ID]],_01_CODIGOS_Y_COSTOS_xlsm[Producto y N°],_01_CODIGOS_Y_COSTOS_xlsm[COSTO],0,0,1)</f>
        <v>0</v>
      </c>
      <c r="I1363" s="27">
        <f>+IFERROR(LISTAS[[#This Row],[VENTA NETA]]/LISTAS[[#This Row],[COSTO]]-1,0)</f>
        <v>0</v>
      </c>
      <c r="J1363" s="50" t="str">
        <f>IFERROR(VLOOKUP(LISTAS[[#This Row],[ID]],_01_CODIGOS_Y_COSTOS_xlsm[[Producto y N°]:[CODIGO]],2,0),"")</f>
        <v>0</v>
      </c>
      <c r="O1363" t="s">
        <v>6170</v>
      </c>
      <c r="AB1363" s="12" t="str">
        <f>+LISTAS[[#This Row],[Codigo]]&amp;LISTAS[[#This Row],[Fabrica]]</f>
        <v>0VARIOS</v>
      </c>
      <c r="AC1363" s="13" t="str">
        <f>+LISTAS[[#This Row],[Codigo]]</f>
        <v>0</v>
      </c>
      <c r="AD1363" s="13" t="str">
        <f>+LISTAS[[#This Row],[ID]]</f>
        <v>ARANDELAS PLANAS DE TAPAS30x50</v>
      </c>
      <c r="AH1363" s="36"/>
      <c r="AI1363" s="37">
        <f>+LISTAS[[#This Row],[Precio]]+(LISTAS[[#This Row],[Precio]]*AH1363)</f>
        <v>3524.4720000000002</v>
      </c>
      <c r="AJ1363" s="38">
        <f t="shared" si="21"/>
        <v>1762.2360000000001</v>
      </c>
      <c r="AL1363" s="35" t="e">
        <f>+AJ1363/LISTAS[[#This Row],[COSTO]]-1</f>
        <v>#DIV/0!</v>
      </c>
      <c r="AM1363" t="str">
        <f>+LISTAS[[#This Row],[ID]]</f>
        <v>ARANDELAS PLANAS DE TAPAS30x50</v>
      </c>
      <c r="AO1363" s="43"/>
      <c r="AP1363" s="39">
        <f>LISTAS[[#This Row],[COSTO]]+(LISTAS[[#This Row],[COSTO]]*AO1363)</f>
        <v>0</v>
      </c>
      <c r="AQ1363" s="44">
        <f>IF(AO1363="",0,AP1363/LISTAS[[#This Row],[VENTA NETA]]-1)</f>
        <v>0</v>
      </c>
      <c r="AS1363" s="39">
        <v>0</v>
      </c>
      <c r="AT1363" s="48" t="e">
        <f>+LISTAS[[#This Row],[COSTO]]/AS1363-1</f>
        <v>#DIV/0!</v>
      </c>
      <c r="BA1363" t="s">
        <v>5011</v>
      </c>
      <c r="BB1363" s="36"/>
    </row>
    <row r="1364" spans="1:54" x14ac:dyDescent="0.35">
      <c r="A1364" s="7" t="s">
        <v>6172</v>
      </c>
      <c r="B1364" t="s">
        <v>5011</v>
      </c>
      <c r="C1364" t="s">
        <v>6173</v>
      </c>
      <c r="E1364" s="2">
        <v>4146.6959999999999</v>
      </c>
      <c r="F1364" s="7" t="str">
        <f>+_xlfn.XLOOKUP(LISTAS[[#This Row],[ID]],_01_CODIGOS_Y_COSTOS_xlsm[Producto y N°],_01_CODIGOS_Y_COSTOS_xlsm[FABRICA],"",0,1)</f>
        <v>VARIOS</v>
      </c>
      <c r="G1364" s="26">
        <f>LISTAS[[#This Row],[Precio]]*(1-0.46)</f>
        <v>2239.2158400000003</v>
      </c>
      <c r="H1364" s="1">
        <f>+_xlfn.XLOOKUP(LISTAS[[#This Row],[ID]],_01_CODIGOS_Y_COSTOS_xlsm[Producto y N°],_01_CODIGOS_Y_COSTOS_xlsm[COSTO],0,0,1)</f>
        <v>0</v>
      </c>
      <c r="I1364" s="27">
        <f>+IFERROR(LISTAS[[#This Row],[VENTA NETA]]/LISTAS[[#This Row],[COSTO]]-1,0)</f>
        <v>0</v>
      </c>
      <c r="J1364" s="50" t="str">
        <f>IFERROR(VLOOKUP(LISTAS[[#This Row],[ID]],_01_CODIGOS_Y_COSTOS_xlsm[[Producto y N°]:[CODIGO]],2,0),"")</f>
        <v>0</v>
      </c>
      <c r="O1364" t="s">
        <v>6172</v>
      </c>
      <c r="AB1364" s="12" t="str">
        <f>+LISTAS[[#This Row],[Codigo]]&amp;LISTAS[[#This Row],[Fabrica]]</f>
        <v>0VARIOS</v>
      </c>
      <c r="AC1364" s="13" t="str">
        <f>+LISTAS[[#This Row],[Codigo]]</f>
        <v>0</v>
      </c>
      <c r="AD1364" s="13" t="str">
        <f>+LISTAS[[#This Row],[ID]]</f>
        <v>ARANDELAS PLANAS DE TAPAS30x60</v>
      </c>
      <c r="AH1364" s="36"/>
      <c r="AI1364" s="37">
        <f>+LISTAS[[#This Row],[Precio]]+(LISTAS[[#This Row],[Precio]]*AH1364)</f>
        <v>4146.6959999999999</v>
      </c>
      <c r="AJ1364" s="38">
        <f t="shared" si="21"/>
        <v>2073.348</v>
      </c>
      <c r="AL1364" s="35" t="e">
        <f>+AJ1364/LISTAS[[#This Row],[COSTO]]-1</f>
        <v>#DIV/0!</v>
      </c>
      <c r="AM1364" t="str">
        <f>+LISTAS[[#This Row],[ID]]</f>
        <v>ARANDELAS PLANAS DE TAPAS30x60</v>
      </c>
      <c r="AO1364" s="43"/>
      <c r="AP1364" s="39">
        <f>LISTAS[[#This Row],[COSTO]]+(LISTAS[[#This Row],[COSTO]]*AO1364)</f>
        <v>0</v>
      </c>
      <c r="AQ1364" s="44">
        <f>IF(AO1364="",0,AP1364/LISTAS[[#This Row],[VENTA NETA]]-1)</f>
        <v>0</v>
      </c>
      <c r="AS1364" s="39">
        <v>0</v>
      </c>
      <c r="AT1364" s="48" t="e">
        <f>+LISTAS[[#This Row],[COSTO]]/AS1364-1</f>
        <v>#DIV/0!</v>
      </c>
      <c r="BA1364" t="s">
        <v>5011</v>
      </c>
      <c r="BB1364" s="36"/>
    </row>
    <row r="1365" spans="1:54" x14ac:dyDescent="0.35">
      <c r="A1365" s="7" t="s">
        <v>6174</v>
      </c>
      <c r="B1365" t="s">
        <v>5011</v>
      </c>
      <c r="C1365" t="s">
        <v>6175</v>
      </c>
      <c r="E1365" s="2">
        <v>4699.4040000000005</v>
      </c>
      <c r="F1365" s="7" t="str">
        <f>+_xlfn.XLOOKUP(LISTAS[[#This Row],[ID]],_01_CODIGOS_Y_COSTOS_xlsm[Producto y N°],_01_CODIGOS_Y_COSTOS_xlsm[FABRICA],"",0,1)</f>
        <v>VARIOS</v>
      </c>
      <c r="G1365" s="26">
        <f>LISTAS[[#This Row],[Precio]]*(1-0.46)</f>
        <v>2537.6781600000004</v>
      </c>
      <c r="H1365" s="1">
        <f>+_xlfn.XLOOKUP(LISTAS[[#This Row],[ID]],_01_CODIGOS_Y_COSTOS_xlsm[Producto y N°],_01_CODIGOS_Y_COSTOS_xlsm[COSTO],0,0,1)</f>
        <v>0</v>
      </c>
      <c r="I1365" s="27">
        <f>+IFERROR(LISTAS[[#This Row],[VENTA NETA]]/LISTAS[[#This Row],[COSTO]]-1,0)</f>
        <v>0</v>
      </c>
      <c r="J1365" s="50" t="str">
        <f>IFERROR(VLOOKUP(LISTAS[[#This Row],[ID]],_01_CODIGOS_Y_COSTOS_xlsm[[Producto y N°]:[CODIGO]],2,0),"")</f>
        <v>0</v>
      </c>
      <c r="O1365" t="s">
        <v>6174</v>
      </c>
      <c r="AB1365" s="12" t="str">
        <f>+LISTAS[[#This Row],[Codigo]]&amp;LISTAS[[#This Row],[Fabrica]]</f>
        <v>0VARIOS</v>
      </c>
      <c r="AC1365" s="13" t="str">
        <f>+LISTAS[[#This Row],[Codigo]]</f>
        <v>0</v>
      </c>
      <c r="AD1365" s="13" t="str">
        <f>+LISTAS[[#This Row],[ID]]</f>
        <v>ARANDELAS PLANAS DE TAPAS30x70</v>
      </c>
      <c r="AH1365" s="36"/>
      <c r="AI1365" s="37">
        <f>+LISTAS[[#This Row],[Precio]]+(LISTAS[[#This Row],[Precio]]*AH1365)</f>
        <v>4699.4040000000005</v>
      </c>
      <c r="AJ1365" s="38">
        <f t="shared" si="21"/>
        <v>2349.7020000000002</v>
      </c>
      <c r="AL1365" s="35" t="e">
        <f>+AJ1365/LISTAS[[#This Row],[COSTO]]-1</f>
        <v>#DIV/0!</v>
      </c>
      <c r="AM1365" t="str">
        <f>+LISTAS[[#This Row],[ID]]</f>
        <v>ARANDELAS PLANAS DE TAPAS30x70</v>
      </c>
      <c r="AO1365" s="43"/>
      <c r="AP1365" s="39">
        <f>LISTAS[[#This Row],[COSTO]]+(LISTAS[[#This Row],[COSTO]]*AO1365)</f>
        <v>0</v>
      </c>
      <c r="AQ1365" s="44">
        <f>IF(AO1365="",0,AP1365/LISTAS[[#This Row],[VENTA NETA]]-1)</f>
        <v>0</v>
      </c>
      <c r="AS1365" s="39">
        <v>0</v>
      </c>
      <c r="AT1365" s="48" t="e">
        <f>+LISTAS[[#This Row],[COSTO]]/AS1365-1</f>
        <v>#DIV/0!</v>
      </c>
      <c r="BA1365" t="s">
        <v>5011</v>
      </c>
      <c r="BB1365" s="36"/>
    </row>
    <row r="1366" spans="1:54" x14ac:dyDescent="0.35">
      <c r="A1366" s="7" t="s">
        <v>6176</v>
      </c>
      <c r="B1366" t="s">
        <v>5011</v>
      </c>
      <c r="C1366" t="s">
        <v>6177</v>
      </c>
      <c r="E1366" s="2">
        <v>4699.4040000000005</v>
      </c>
      <c r="F1366" s="7" t="str">
        <f>+_xlfn.XLOOKUP(LISTAS[[#This Row],[ID]],_01_CODIGOS_Y_COSTOS_xlsm[Producto y N°],_01_CODIGOS_Y_COSTOS_xlsm[FABRICA],"",0,1)</f>
        <v>VARIOS</v>
      </c>
      <c r="G1366" s="26">
        <f>LISTAS[[#This Row],[Precio]]*(1-0.46)</f>
        <v>2537.6781600000004</v>
      </c>
      <c r="H1366" s="1">
        <f>+_xlfn.XLOOKUP(LISTAS[[#This Row],[ID]],_01_CODIGOS_Y_COSTOS_xlsm[Producto y N°],_01_CODIGOS_Y_COSTOS_xlsm[COSTO],0,0,1)</f>
        <v>0</v>
      </c>
      <c r="I1366" s="27">
        <f>+IFERROR(LISTAS[[#This Row],[VENTA NETA]]/LISTAS[[#This Row],[COSTO]]-1,0)</f>
        <v>0</v>
      </c>
      <c r="J1366" s="50" t="str">
        <f>IFERROR(VLOOKUP(LISTAS[[#This Row],[ID]],_01_CODIGOS_Y_COSTOS_xlsm[[Producto y N°]:[CODIGO]],2,0),"")</f>
        <v>0</v>
      </c>
      <c r="O1366" t="s">
        <v>6176</v>
      </c>
      <c r="AB1366" s="12" t="str">
        <f>+LISTAS[[#This Row],[Codigo]]&amp;LISTAS[[#This Row],[Fabrica]]</f>
        <v>0VARIOS</v>
      </c>
      <c r="AC1366" s="13" t="str">
        <f>+LISTAS[[#This Row],[Codigo]]</f>
        <v>0</v>
      </c>
      <c r="AD1366" s="13" t="str">
        <f>+LISTAS[[#This Row],[ID]]</f>
        <v>ARANDELAS PLANAS DE TAPAS32x70</v>
      </c>
      <c r="AH1366" s="36"/>
      <c r="AI1366" s="37">
        <f>+LISTAS[[#This Row],[Precio]]+(LISTAS[[#This Row],[Precio]]*AH1366)</f>
        <v>4699.4040000000005</v>
      </c>
      <c r="AJ1366" s="38">
        <f t="shared" si="21"/>
        <v>2349.7020000000002</v>
      </c>
      <c r="AL1366" s="35" t="e">
        <f>+AJ1366/LISTAS[[#This Row],[COSTO]]-1</f>
        <v>#DIV/0!</v>
      </c>
      <c r="AM1366" t="str">
        <f>+LISTAS[[#This Row],[ID]]</f>
        <v>ARANDELAS PLANAS DE TAPAS32x70</v>
      </c>
      <c r="AO1366" s="43"/>
      <c r="AP1366" s="39">
        <f>LISTAS[[#This Row],[COSTO]]+(LISTAS[[#This Row],[COSTO]]*AO1366)</f>
        <v>0</v>
      </c>
      <c r="AQ1366" s="44">
        <f>IF(AO1366="",0,AP1366/LISTAS[[#This Row],[VENTA NETA]]-1)</f>
        <v>0</v>
      </c>
      <c r="AS1366" s="39">
        <v>0</v>
      </c>
      <c r="AT1366" s="48" t="e">
        <f>+LISTAS[[#This Row],[COSTO]]/AS1366-1</f>
        <v>#DIV/0!</v>
      </c>
      <c r="BA1366" t="s">
        <v>5011</v>
      </c>
      <c r="BB1366" s="36"/>
    </row>
    <row r="1367" spans="1:54" x14ac:dyDescent="0.35">
      <c r="A1367" s="7" t="s">
        <v>6178</v>
      </c>
      <c r="B1367" t="s">
        <v>5011</v>
      </c>
      <c r="C1367" t="s">
        <v>6179</v>
      </c>
      <c r="E1367" s="2">
        <v>4699.4040000000005</v>
      </c>
      <c r="F1367" s="7" t="str">
        <f>+_xlfn.XLOOKUP(LISTAS[[#This Row],[ID]],_01_CODIGOS_Y_COSTOS_xlsm[Producto y N°],_01_CODIGOS_Y_COSTOS_xlsm[FABRICA],"",0,1)</f>
        <v>VARIOS</v>
      </c>
      <c r="G1367" s="26">
        <f>LISTAS[[#This Row],[Precio]]*(1-0.46)</f>
        <v>2537.6781600000004</v>
      </c>
      <c r="H1367" s="1">
        <f>+_xlfn.XLOOKUP(LISTAS[[#This Row],[ID]],_01_CODIGOS_Y_COSTOS_xlsm[Producto y N°],_01_CODIGOS_Y_COSTOS_xlsm[COSTO],0,0,1)</f>
        <v>0</v>
      </c>
      <c r="I1367" s="27">
        <f>+IFERROR(LISTAS[[#This Row],[VENTA NETA]]/LISTAS[[#This Row],[COSTO]]-1,0)</f>
        <v>0</v>
      </c>
      <c r="J1367" s="50" t="str">
        <f>IFERROR(VLOOKUP(LISTAS[[#This Row],[ID]],_01_CODIGOS_Y_COSTOS_xlsm[[Producto y N°]:[CODIGO]],2,0),"")</f>
        <v>0</v>
      </c>
      <c r="O1367" t="s">
        <v>6178</v>
      </c>
      <c r="AB1367" s="12" t="str">
        <f>+LISTAS[[#This Row],[Codigo]]&amp;LISTAS[[#This Row],[Fabrica]]</f>
        <v>0VARIOS</v>
      </c>
      <c r="AC1367" s="13" t="str">
        <f>+LISTAS[[#This Row],[Codigo]]</f>
        <v>0</v>
      </c>
      <c r="AD1367" s="13" t="str">
        <f>+LISTAS[[#This Row],[ID]]</f>
        <v>ARANDELAS PLANAS DE TAPAS34x70</v>
      </c>
      <c r="AH1367" s="36"/>
      <c r="AI1367" s="37">
        <f>+LISTAS[[#This Row],[Precio]]+(LISTAS[[#This Row],[Precio]]*AH1367)</f>
        <v>4699.4040000000005</v>
      </c>
      <c r="AJ1367" s="38">
        <f t="shared" si="21"/>
        <v>2349.7020000000002</v>
      </c>
      <c r="AL1367" s="35" t="e">
        <f>+AJ1367/LISTAS[[#This Row],[COSTO]]-1</f>
        <v>#DIV/0!</v>
      </c>
      <c r="AM1367" t="str">
        <f>+LISTAS[[#This Row],[ID]]</f>
        <v>ARANDELAS PLANAS DE TAPAS34x70</v>
      </c>
      <c r="AO1367" s="43"/>
      <c r="AP1367" s="39">
        <f>LISTAS[[#This Row],[COSTO]]+(LISTAS[[#This Row],[COSTO]]*AO1367)</f>
        <v>0</v>
      </c>
      <c r="AQ1367" s="44">
        <f>IF(AO1367="",0,AP1367/LISTAS[[#This Row],[VENTA NETA]]-1)</f>
        <v>0</v>
      </c>
      <c r="AS1367" s="39">
        <v>0</v>
      </c>
      <c r="AT1367" s="48" t="e">
        <f>+LISTAS[[#This Row],[COSTO]]/AS1367-1</f>
        <v>#DIV/0!</v>
      </c>
      <c r="BA1367" t="s">
        <v>5011</v>
      </c>
      <c r="BB1367" s="36"/>
    </row>
    <row r="1368" spans="1:54" x14ac:dyDescent="0.35">
      <c r="A1368" s="7" t="s">
        <v>6180</v>
      </c>
      <c r="B1368" t="s">
        <v>5011</v>
      </c>
      <c r="C1368" t="s">
        <v>6181</v>
      </c>
      <c r="E1368" s="2">
        <v>4699.4040000000005</v>
      </c>
      <c r="F1368" s="7" t="str">
        <f>+_xlfn.XLOOKUP(LISTAS[[#This Row],[ID]],_01_CODIGOS_Y_COSTOS_xlsm[Producto y N°],_01_CODIGOS_Y_COSTOS_xlsm[FABRICA],"",0,1)</f>
        <v>VARIOS</v>
      </c>
      <c r="G1368" s="26">
        <f>LISTAS[[#This Row],[Precio]]*(1-0.46)</f>
        <v>2537.6781600000004</v>
      </c>
      <c r="H1368" s="1">
        <f>+_xlfn.XLOOKUP(LISTAS[[#This Row],[ID]],_01_CODIGOS_Y_COSTOS_xlsm[Producto y N°],_01_CODIGOS_Y_COSTOS_xlsm[COSTO],0,0,1)</f>
        <v>0</v>
      </c>
      <c r="I1368" s="27">
        <f>+IFERROR(LISTAS[[#This Row],[VENTA NETA]]/LISTAS[[#This Row],[COSTO]]-1,0)</f>
        <v>0</v>
      </c>
      <c r="J1368" s="50" t="str">
        <f>IFERROR(VLOOKUP(LISTAS[[#This Row],[ID]],_01_CODIGOS_Y_COSTOS_xlsm[[Producto y N°]:[CODIGO]],2,0),"")</f>
        <v>0</v>
      </c>
      <c r="O1368" t="s">
        <v>6180</v>
      </c>
      <c r="AB1368" s="12" t="str">
        <f>+LISTAS[[#This Row],[Codigo]]&amp;LISTAS[[#This Row],[Fabrica]]</f>
        <v>0VARIOS</v>
      </c>
      <c r="AC1368" s="13" t="str">
        <f>+LISTAS[[#This Row],[Codigo]]</f>
        <v>0</v>
      </c>
      <c r="AD1368" s="13" t="str">
        <f>+LISTAS[[#This Row],[ID]]</f>
        <v>ARANDELAS PLANAS DE TAPAS36x70</v>
      </c>
      <c r="AH1368" s="36"/>
      <c r="AI1368" s="37">
        <f>+LISTAS[[#This Row],[Precio]]+(LISTAS[[#This Row],[Precio]]*AH1368)</f>
        <v>4699.4040000000005</v>
      </c>
      <c r="AJ1368" s="38">
        <f t="shared" si="21"/>
        <v>2349.7020000000002</v>
      </c>
      <c r="AL1368" s="35" t="e">
        <f>+AJ1368/LISTAS[[#This Row],[COSTO]]-1</f>
        <v>#DIV/0!</v>
      </c>
      <c r="AM1368" t="str">
        <f>+LISTAS[[#This Row],[ID]]</f>
        <v>ARANDELAS PLANAS DE TAPAS36x70</v>
      </c>
      <c r="AO1368" s="43"/>
      <c r="AP1368" s="39">
        <f>LISTAS[[#This Row],[COSTO]]+(LISTAS[[#This Row],[COSTO]]*AO1368)</f>
        <v>0</v>
      </c>
      <c r="AQ1368" s="44">
        <f>IF(AO1368="",0,AP1368/LISTAS[[#This Row],[VENTA NETA]]-1)</f>
        <v>0</v>
      </c>
      <c r="AS1368" s="39">
        <v>0</v>
      </c>
      <c r="AT1368" s="48" t="e">
        <f>+LISTAS[[#This Row],[COSTO]]/AS1368-1</f>
        <v>#DIV/0!</v>
      </c>
      <c r="BA1368" t="s">
        <v>5011</v>
      </c>
      <c r="BB1368" s="36"/>
    </row>
    <row r="1369" spans="1:54" x14ac:dyDescent="0.35">
      <c r="A1369" s="7" t="s">
        <v>6182</v>
      </c>
      <c r="B1369" t="s">
        <v>5011</v>
      </c>
      <c r="C1369" t="s">
        <v>6183</v>
      </c>
      <c r="E1369" s="2">
        <v>4699.4040000000005</v>
      </c>
      <c r="F1369" s="7" t="str">
        <f>+_xlfn.XLOOKUP(LISTAS[[#This Row],[ID]],_01_CODIGOS_Y_COSTOS_xlsm[Producto y N°],_01_CODIGOS_Y_COSTOS_xlsm[FABRICA],"",0,1)</f>
        <v>VARIOS</v>
      </c>
      <c r="G1369" s="26">
        <f>LISTAS[[#This Row],[Precio]]*(1-0.46)</f>
        <v>2537.6781600000004</v>
      </c>
      <c r="H1369" s="1">
        <f>+_xlfn.XLOOKUP(LISTAS[[#This Row],[ID]],_01_CODIGOS_Y_COSTOS_xlsm[Producto y N°],_01_CODIGOS_Y_COSTOS_xlsm[COSTO],0,0,1)</f>
        <v>0</v>
      </c>
      <c r="I1369" s="27">
        <f>+IFERROR(LISTAS[[#This Row],[VENTA NETA]]/LISTAS[[#This Row],[COSTO]]-1,0)</f>
        <v>0</v>
      </c>
      <c r="J1369" s="50" t="str">
        <f>IFERROR(VLOOKUP(LISTAS[[#This Row],[ID]],_01_CODIGOS_Y_COSTOS_xlsm[[Producto y N°]:[CODIGO]],2,0),"")</f>
        <v>0</v>
      </c>
      <c r="O1369" t="s">
        <v>6182</v>
      </c>
      <c r="AB1369" s="12" t="str">
        <f>+LISTAS[[#This Row],[Codigo]]&amp;LISTAS[[#This Row],[Fabrica]]</f>
        <v>0VARIOS</v>
      </c>
      <c r="AC1369" s="13" t="str">
        <f>+LISTAS[[#This Row],[Codigo]]</f>
        <v>0</v>
      </c>
      <c r="AD1369" s="13" t="str">
        <f>+LISTAS[[#This Row],[ID]]</f>
        <v>ARANDELAS PLANAS DE TAPAS38x70</v>
      </c>
      <c r="AH1369" s="36"/>
      <c r="AI1369" s="37">
        <f>+LISTAS[[#This Row],[Precio]]+(LISTAS[[#This Row],[Precio]]*AH1369)</f>
        <v>4699.4040000000005</v>
      </c>
      <c r="AJ1369" s="38">
        <f t="shared" si="21"/>
        <v>2349.7020000000002</v>
      </c>
      <c r="AL1369" s="35" t="e">
        <f>+AJ1369/LISTAS[[#This Row],[COSTO]]-1</f>
        <v>#DIV/0!</v>
      </c>
      <c r="AM1369" t="str">
        <f>+LISTAS[[#This Row],[ID]]</f>
        <v>ARANDELAS PLANAS DE TAPAS38x70</v>
      </c>
      <c r="AO1369" s="43"/>
      <c r="AP1369" s="39">
        <f>LISTAS[[#This Row],[COSTO]]+(LISTAS[[#This Row],[COSTO]]*AO1369)</f>
        <v>0</v>
      </c>
      <c r="AQ1369" s="44">
        <f>IF(AO1369="",0,AP1369/LISTAS[[#This Row],[VENTA NETA]]-1)</f>
        <v>0</v>
      </c>
      <c r="AS1369" s="39">
        <v>0</v>
      </c>
      <c r="AT1369" s="48" t="e">
        <f>+LISTAS[[#This Row],[COSTO]]/AS1369-1</f>
        <v>#DIV/0!</v>
      </c>
      <c r="BA1369" t="s">
        <v>5011</v>
      </c>
      <c r="BB1369" s="36"/>
    </row>
    <row r="1370" spans="1:54" x14ac:dyDescent="0.35">
      <c r="A1370" s="7" t="s">
        <v>2057</v>
      </c>
      <c r="B1370" t="s">
        <v>2058</v>
      </c>
      <c r="C1370" t="s">
        <v>2059</v>
      </c>
      <c r="D1370" t="s">
        <v>2060</v>
      </c>
      <c r="E1370" s="2">
        <v>1136</v>
      </c>
      <c r="F1370" s="7" t="str">
        <f>+_xlfn.XLOOKUP(LISTAS[[#This Row],[ID]],_01_CODIGOS_Y_COSTOS_xlsm[Producto y N°],_01_CODIGOS_Y_COSTOS_xlsm[FABRICA],"",0,1)</f>
        <v>KLOSTER</v>
      </c>
      <c r="G1370" s="26">
        <f>LISTAS[[#This Row],[Precio]]*(1-0.46)</f>
        <v>613.44000000000005</v>
      </c>
      <c r="H1370" s="1">
        <f>+_xlfn.XLOOKUP(LISTAS[[#This Row],[ID]],_01_CODIGOS_Y_COSTOS_xlsm[Producto y N°],_01_CODIGOS_Y_COSTOS_xlsm[COSTO],0,0,1)</f>
        <v>256.29239999999999</v>
      </c>
      <c r="I1370" s="27">
        <f>+IFERROR(LISTAS[[#This Row],[VENTA NETA]]/LISTAS[[#This Row],[COSTO]]-1,0)</f>
        <v>1.3935161557658367</v>
      </c>
      <c r="J1370" s="50" t="str">
        <f>IFERROR(VLOOKUP(LISTAS[[#This Row],[ID]],_01_CODIGOS_Y_COSTOS_xlsm[[Producto y N°]:[CODIGO]],2,0),"")</f>
        <v>Co7,5.15.1,5</v>
      </c>
      <c r="O1370" t="s">
        <v>2057</v>
      </c>
      <c r="AB1370" s="12" t="str">
        <f>+LISTAS[[#This Row],[Codigo]]&amp;LISTAS[[#This Row],[Fabrica]]</f>
        <v>Co7,5.15.1,5KLOSTER</v>
      </c>
      <c r="AC1370" s="13" t="str">
        <f>+LISTAS[[#This Row],[Codigo]]</f>
        <v>Co7,5.15.1,5</v>
      </c>
      <c r="AD1370" s="13" t="str">
        <f>+LISTAS[[#This Row],[ID]]</f>
        <v>ARANDELAS DE COBRE7,5 x 15 x 1,5</v>
      </c>
      <c r="AH1370" s="36"/>
      <c r="AI1370" s="37">
        <f>+LISTAS[[#This Row],[Precio]]+(LISTAS[[#This Row],[Precio]]*AH1370)</f>
        <v>1136</v>
      </c>
      <c r="AJ1370" s="38">
        <f t="shared" si="21"/>
        <v>568</v>
      </c>
      <c r="AL1370" s="35">
        <f>+AJ1370/LISTAS[[#This Row],[COSTO]]-1</f>
        <v>1.2162186627461447</v>
      </c>
      <c r="AM1370" t="str">
        <f>+LISTAS[[#This Row],[ID]]</f>
        <v>ARANDELAS DE COBRE7,5 x 15 x 1,5</v>
      </c>
      <c r="AO1370" s="43"/>
      <c r="AP1370" s="39">
        <f>LISTAS[[#This Row],[COSTO]]+(LISTAS[[#This Row],[COSTO]]*AO1370)</f>
        <v>256.29239999999999</v>
      </c>
      <c r="AQ1370" s="44">
        <f>IF(AO1370="",0,AP1370/LISTAS[[#This Row],[VENTA NETA]]-1)</f>
        <v>0</v>
      </c>
      <c r="AS1370" s="39">
        <v>223.18799999999999</v>
      </c>
      <c r="AT1370" s="48">
        <f>+LISTAS[[#This Row],[COSTO]]/AS1370-1</f>
        <v>0.1483251787730524</v>
      </c>
      <c r="BA1370" t="s">
        <v>2058</v>
      </c>
      <c r="BB1370" s="36"/>
    </row>
    <row r="1371" spans="1:54" x14ac:dyDescent="0.35">
      <c r="A1371" s="7" t="s">
        <v>2061</v>
      </c>
      <c r="B1371" t="s">
        <v>2058</v>
      </c>
      <c r="C1371" t="s">
        <v>2062</v>
      </c>
      <c r="D1371" t="s">
        <v>2060</v>
      </c>
      <c r="E1371" s="2">
        <v>1420.21</v>
      </c>
      <c r="F1371" s="7" t="str">
        <f>+_xlfn.XLOOKUP(LISTAS[[#This Row],[ID]],_01_CODIGOS_Y_COSTOS_xlsm[Producto y N°],_01_CODIGOS_Y_COSTOS_xlsm[FABRICA],"",0,1)</f>
        <v>KLOSTER</v>
      </c>
      <c r="G1371" s="26">
        <f>LISTAS[[#This Row],[Precio]]*(1-0.46)</f>
        <v>766.91340000000002</v>
      </c>
      <c r="H1371" s="1">
        <f>+_xlfn.XLOOKUP(LISTAS[[#This Row],[ID]],_01_CODIGOS_Y_COSTOS_xlsm[Producto y N°],_01_CODIGOS_Y_COSTOS_xlsm[COSTO],0,0,1)</f>
        <v>320.4126</v>
      </c>
      <c r="I1371" s="27">
        <f>+IFERROR(LISTAS[[#This Row],[VENTA NETA]]/LISTAS[[#This Row],[COSTO]]-1,0)</f>
        <v>1.393518232429062</v>
      </c>
      <c r="J1371" s="50" t="str">
        <f>IFERROR(VLOOKUP(LISTAS[[#This Row],[ID]],_01_CODIGOS_Y_COSTOS_xlsm[[Producto y N°]:[CODIGO]],2,0),"")</f>
        <v>Co7,5.15.2</v>
      </c>
      <c r="O1371" t="s">
        <v>2061</v>
      </c>
      <c r="AB1371" s="12" t="str">
        <f>+LISTAS[[#This Row],[Codigo]]&amp;LISTAS[[#This Row],[Fabrica]]</f>
        <v>Co7,5.15.2KLOSTER</v>
      </c>
      <c r="AC1371" s="13" t="str">
        <f>+LISTAS[[#This Row],[Codigo]]</f>
        <v>Co7,5.15.2</v>
      </c>
      <c r="AD1371" s="13" t="str">
        <f>+LISTAS[[#This Row],[ID]]</f>
        <v>ARANDELAS DE COBRE7,5 x 15 x 2</v>
      </c>
      <c r="AH1371" s="36"/>
      <c r="AI1371" s="37">
        <f>+LISTAS[[#This Row],[Precio]]+(LISTAS[[#This Row],[Precio]]*AH1371)</f>
        <v>1420.21</v>
      </c>
      <c r="AJ1371" s="38">
        <f t="shared" si="21"/>
        <v>710.10500000000002</v>
      </c>
      <c r="AL1371" s="35">
        <f>+AJ1371/LISTAS[[#This Row],[COSTO]]-1</f>
        <v>1.2162205855824646</v>
      </c>
      <c r="AM1371" t="str">
        <f>+LISTAS[[#This Row],[ID]]</f>
        <v>ARANDELAS DE COBRE7,5 x 15 x 2</v>
      </c>
      <c r="AO1371" s="43"/>
      <c r="AP1371" s="39">
        <f>LISTAS[[#This Row],[COSTO]]+(LISTAS[[#This Row],[COSTO]]*AO1371)</f>
        <v>320.4126</v>
      </c>
      <c r="AQ1371" s="44">
        <f>IF(AO1371="",0,AP1371/LISTAS[[#This Row],[VENTA NETA]]-1)</f>
        <v>0</v>
      </c>
      <c r="AS1371" s="39">
        <v>279.02600000000001</v>
      </c>
      <c r="AT1371" s="48">
        <f>+LISTAS[[#This Row],[COSTO]]/AS1371-1</f>
        <v>0.14832524567603023</v>
      </c>
      <c r="BA1371" t="s">
        <v>2058</v>
      </c>
      <c r="BB1371" s="36"/>
    </row>
    <row r="1372" spans="1:54" x14ac:dyDescent="0.35">
      <c r="A1372" s="7" t="s">
        <v>2063</v>
      </c>
      <c r="B1372" t="s">
        <v>2058</v>
      </c>
      <c r="C1372" t="s">
        <v>2064</v>
      </c>
      <c r="D1372" t="s">
        <v>2065</v>
      </c>
      <c r="E1372" s="2">
        <v>2366.09</v>
      </c>
      <c r="F1372" s="7" t="str">
        <f>+_xlfn.XLOOKUP(LISTAS[[#This Row],[ID]],_01_CODIGOS_Y_COSTOS_xlsm[Producto y N°],_01_CODIGOS_Y_COSTOS_xlsm[FABRICA],"",0,1)</f>
        <v>KLOSTER</v>
      </c>
      <c r="G1372" s="26">
        <f>LISTAS[[#This Row],[Precio]]*(1-0.46)</f>
        <v>1277.6886000000002</v>
      </c>
      <c r="H1372" s="1">
        <f>+_xlfn.XLOOKUP(LISTAS[[#This Row],[ID]],_01_CODIGOS_Y_COSTOS_xlsm[Producto y N°],_01_CODIGOS_Y_COSTOS_xlsm[COSTO],0,0,1)</f>
        <v>533.81399999999996</v>
      </c>
      <c r="I1372" s="27">
        <f>+IFERROR(LISTAS[[#This Row],[VENTA NETA]]/LISTAS[[#This Row],[COSTO]]-1,0)</f>
        <v>1.3935089750362493</v>
      </c>
      <c r="J1372" s="50" t="str">
        <f>IFERROR(VLOOKUP(LISTAS[[#This Row],[ID]],_01_CODIGOS_Y_COSTOS_xlsm[[Producto y N°]:[CODIGO]],2,0),"")</f>
        <v>Co7,5.15.3</v>
      </c>
      <c r="O1372" t="s">
        <v>2063</v>
      </c>
      <c r="AB1372" s="12" t="str">
        <f>+LISTAS[[#This Row],[Codigo]]&amp;LISTAS[[#This Row],[Fabrica]]</f>
        <v>Co7,5.15.3KLOSTER</v>
      </c>
      <c r="AC1372" s="13" t="str">
        <f>+LISTAS[[#This Row],[Codigo]]</f>
        <v>Co7,5.15.3</v>
      </c>
      <c r="AD1372" s="13" t="str">
        <f>+LISTAS[[#This Row],[ID]]</f>
        <v>ARANDELAS DE COBRE7,5 x 15 x 3</v>
      </c>
      <c r="AH1372" s="36"/>
      <c r="AI1372" s="37">
        <f>+LISTAS[[#This Row],[Precio]]+(LISTAS[[#This Row],[Precio]]*AH1372)</f>
        <v>2366.09</v>
      </c>
      <c r="AJ1372" s="38">
        <f t="shared" si="21"/>
        <v>1183.0450000000001</v>
      </c>
      <c r="AL1372" s="35">
        <f>+AJ1372/LISTAS[[#This Row],[COSTO]]-1</f>
        <v>1.2162120139224526</v>
      </c>
      <c r="AM1372" t="str">
        <f>+LISTAS[[#This Row],[ID]]</f>
        <v>ARANDELAS DE COBRE7,5 x 15 x 3</v>
      </c>
      <c r="AO1372" s="43"/>
      <c r="AP1372" s="39">
        <f>LISTAS[[#This Row],[COSTO]]+(LISTAS[[#This Row],[COSTO]]*AO1372)</f>
        <v>533.81399999999996</v>
      </c>
      <c r="AQ1372" s="44">
        <f>IF(AO1372="",0,AP1372/LISTAS[[#This Row],[VENTA NETA]]-1)</f>
        <v>0</v>
      </c>
      <c r="AS1372" s="39">
        <v>464.863</v>
      </c>
      <c r="AT1372" s="48">
        <f>+LISTAS[[#This Row],[COSTO]]/AS1372-1</f>
        <v>0.14832542060779197</v>
      </c>
      <c r="BA1372" t="s">
        <v>2058</v>
      </c>
      <c r="BB1372" s="36"/>
    </row>
    <row r="1373" spans="1:54" x14ac:dyDescent="0.35">
      <c r="A1373" s="7" t="s">
        <v>2066</v>
      </c>
      <c r="B1373" t="s">
        <v>2058</v>
      </c>
      <c r="C1373" t="s">
        <v>2067</v>
      </c>
      <c r="D1373" t="s">
        <v>2068</v>
      </c>
      <c r="E1373" s="2">
        <v>1578.18</v>
      </c>
      <c r="F1373" s="7" t="str">
        <f>+_xlfn.XLOOKUP(LISTAS[[#This Row],[ID]],_01_CODIGOS_Y_COSTOS_xlsm[Producto y N°],_01_CODIGOS_Y_COSTOS_xlsm[FABRICA],"",0,1)</f>
        <v>KLOSTER</v>
      </c>
      <c r="G1373" s="26">
        <f>LISTAS[[#This Row],[Precio]]*(1-0.46)</f>
        <v>852.21720000000005</v>
      </c>
      <c r="H1373" s="1">
        <f>+_xlfn.XLOOKUP(LISTAS[[#This Row],[ID]],_01_CODIGOS_Y_COSTOS_xlsm[Producto y N°],_01_CODIGOS_Y_COSTOS_xlsm[COSTO],0,0,1)</f>
        <v>300</v>
      </c>
      <c r="I1373" s="27">
        <f>+IFERROR(LISTAS[[#This Row],[VENTA NETA]]/LISTAS[[#This Row],[COSTO]]-1,0)</f>
        <v>1.8407240000000002</v>
      </c>
      <c r="J1373" s="50" t="str">
        <f>IFERROR(VLOOKUP(LISTAS[[#This Row],[ID]],_01_CODIGOS_Y_COSTOS_xlsm[[Producto y N°]:[CODIGO]],2,0),"")</f>
        <v>Co8.13.2,5</v>
      </c>
      <c r="O1373" t="s">
        <v>2066</v>
      </c>
      <c r="AB1373" s="12" t="str">
        <f>+LISTAS[[#This Row],[Codigo]]&amp;LISTAS[[#This Row],[Fabrica]]</f>
        <v>Co8.13.2,5KLOSTER</v>
      </c>
      <c r="AC1373" s="13" t="str">
        <f>+LISTAS[[#This Row],[Codigo]]</f>
        <v>Co8.13.2,5</v>
      </c>
      <c r="AD1373" s="13" t="str">
        <f>+LISTAS[[#This Row],[ID]]</f>
        <v>ARANDELAS DE COBRE8 x 13 x 2,5</v>
      </c>
      <c r="AH1373" s="36"/>
      <c r="AI1373" s="37">
        <f>+LISTAS[[#This Row],[Precio]]+(LISTAS[[#This Row],[Precio]]*AH1373)</f>
        <v>1578.18</v>
      </c>
      <c r="AJ1373" s="38">
        <f t="shared" si="21"/>
        <v>789.09</v>
      </c>
      <c r="AL1373" s="35">
        <f>+AJ1373/LISTAS[[#This Row],[COSTO]]-1</f>
        <v>1.6303000000000001</v>
      </c>
      <c r="AM1373" t="str">
        <f>+LISTAS[[#This Row],[ID]]</f>
        <v>ARANDELAS DE COBRE8 x 13 x 2,5</v>
      </c>
      <c r="AO1373" s="43"/>
      <c r="AP1373" s="39">
        <f>LISTAS[[#This Row],[COSTO]]+(LISTAS[[#This Row],[COSTO]]*AO1373)</f>
        <v>300</v>
      </c>
      <c r="AQ1373" s="44">
        <f>IF(AO1373="",0,AP1373/LISTAS[[#This Row],[VENTA NETA]]-1)</f>
        <v>0</v>
      </c>
      <c r="AS1373" s="39">
        <v>310.0625</v>
      </c>
      <c r="AT1373" s="48">
        <f>+LISTAS[[#This Row],[COSTO]]/AS1373-1</f>
        <v>-3.2453134448699905E-2</v>
      </c>
      <c r="BA1373" t="s">
        <v>2058</v>
      </c>
      <c r="BB1373" s="36"/>
    </row>
    <row r="1374" spans="1:54" x14ac:dyDescent="0.35">
      <c r="A1374" s="7" t="s">
        <v>2069</v>
      </c>
      <c r="B1374" t="s">
        <v>2058</v>
      </c>
      <c r="C1374" t="s">
        <v>2070</v>
      </c>
      <c r="D1374" t="s">
        <v>2071</v>
      </c>
      <c r="E1374" s="2">
        <v>1893.47</v>
      </c>
      <c r="F1374" s="7" t="str">
        <f>+_xlfn.XLOOKUP(LISTAS[[#This Row],[ID]],_01_CODIGOS_Y_COSTOS_xlsm[Producto y N°],_01_CODIGOS_Y_COSTOS_xlsm[FABRICA],"",0,1)</f>
        <v>KLOSTER</v>
      </c>
      <c r="G1374" s="26">
        <f>LISTAS[[#This Row],[Precio]]*(1-0.46)</f>
        <v>1022.4738000000001</v>
      </c>
      <c r="H1374" s="1">
        <f>+_xlfn.XLOOKUP(LISTAS[[#This Row],[ID]],_01_CODIGOS_Y_COSTOS_xlsm[Producto y N°],_01_CODIGOS_Y_COSTOS_xlsm[COSTO],0,0,1)</f>
        <v>427.18560000000002</v>
      </c>
      <c r="I1374" s="27">
        <f>+IFERROR(LISTAS[[#This Row],[VENTA NETA]]/LISTAS[[#This Row],[COSTO]]-1,0)</f>
        <v>1.3935118599503356</v>
      </c>
      <c r="J1374" s="50" t="str">
        <f>IFERROR(VLOOKUP(LISTAS[[#This Row],[ID]],_01_CODIGOS_Y_COSTOS_xlsm[[Producto y N°]:[CODIGO]],2,0),"")</f>
        <v>Co10.19.2</v>
      </c>
      <c r="O1374" t="s">
        <v>2069</v>
      </c>
      <c r="AB1374" s="12" t="str">
        <f>+LISTAS[[#This Row],[Codigo]]&amp;LISTAS[[#This Row],[Fabrica]]</f>
        <v>Co10.19.2KLOSTER</v>
      </c>
      <c r="AC1374" s="13" t="str">
        <f>+LISTAS[[#This Row],[Codigo]]</f>
        <v>Co10.19.2</v>
      </c>
      <c r="AD1374" s="13" t="str">
        <f>+LISTAS[[#This Row],[ID]]</f>
        <v>ARANDELAS DE COBRE10 x 19 x 2</v>
      </c>
      <c r="AH1374" s="36"/>
      <c r="AI1374" s="37">
        <f>+LISTAS[[#This Row],[Precio]]+(LISTAS[[#This Row],[Precio]]*AH1374)</f>
        <v>1893.47</v>
      </c>
      <c r="AJ1374" s="38">
        <f t="shared" si="21"/>
        <v>946.73500000000001</v>
      </c>
      <c r="AL1374" s="35">
        <f>+AJ1374/LISTAS[[#This Row],[COSTO]]-1</f>
        <v>1.2162146851391995</v>
      </c>
      <c r="AM1374" t="str">
        <f>+LISTAS[[#This Row],[ID]]</f>
        <v>ARANDELAS DE COBRE10 x 19 x 2</v>
      </c>
      <c r="AO1374" s="43"/>
      <c r="AP1374" s="39">
        <f>LISTAS[[#This Row],[COSTO]]+(LISTAS[[#This Row],[COSTO]]*AO1374)</f>
        <v>427.18560000000002</v>
      </c>
      <c r="AQ1374" s="44">
        <f>IF(AO1374="",0,AP1374/LISTAS[[#This Row],[VENTA NETA]]-1)</f>
        <v>0</v>
      </c>
      <c r="AS1374" s="39">
        <v>372.00749999999999</v>
      </c>
      <c r="AT1374" s="48">
        <f>+LISTAS[[#This Row],[COSTO]]/AS1374-1</f>
        <v>0.1483252353783191</v>
      </c>
      <c r="BA1374" t="s">
        <v>2058</v>
      </c>
      <c r="BB1374" s="36"/>
    </row>
    <row r="1375" spans="1:54" x14ac:dyDescent="0.35">
      <c r="A1375" s="7" t="s">
        <v>2072</v>
      </c>
      <c r="B1375" t="s">
        <v>2058</v>
      </c>
      <c r="C1375" t="s">
        <v>2073</v>
      </c>
      <c r="D1375" t="s">
        <v>2074</v>
      </c>
      <c r="E1375" s="2">
        <v>1017.84</v>
      </c>
      <c r="F1375" s="7" t="str">
        <f>+_xlfn.XLOOKUP(LISTAS[[#This Row],[ID]],_01_CODIGOS_Y_COSTOS_xlsm[Producto y N°],_01_CODIGOS_Y_COSTOS_xlsm[FABRICA],"",0,1)</f>
        <v>KLOSTER</v>
      </c>
      <c r="G1375" s="26">
        <f>LISTAS[[#This Row],[Precio]]*(1-0.46)</f>
        <v>549.6336</v>
      </c>
      <c r="H1375" s="1">
        <f>+_xlfn.XLOOKUP(LISTAS[[#This Row],[ID]],_01_CODIGOS_Y_COSTOS_xlsm[Producto y N°],_01_CODIGOS_Y_COSTOS_xlsm[COSTO],0,0,1)</f>
        <v>229.63499999999999</v>
      </c>
      <c r="I1375" s="27">
        <f>+IFERROR(LISTAS[[#This Row],[VENTA NETA]]/LISTAS[[#This Row],[COSTO]]-1,0)</f>
        <v>1.393509700176367</v>
      </c>
      <c r="J1375" s="50" t="str">
        <f>IFERROR(VLOOKUP(LISTAS[[#This Row],[ID]],_01_CODIGOS_Y_COSTOS_xlsm[[Producto y N°]:[CODIGO]],2,0),"")</f>
        <v>Co10.20.1</v>
      </c>
      <c r="O1375" t="s">
        <v>2072</v>
      </c>
      <c r="AB1375" s="12" t="str">
        <f>+LISTAS[[#This Row],[Codigo]]&amp;LISTAS[[#This Row],[Fabrica]]</f>
        <v>Co10.20.1KLOSTER</v>
      </c>
      <c r="AC1375" s="13" t="str">
        <f>+LISTAS[[#This Row],[Codigo]]</f>
        <v>Co10.20.1</v>
      </c>
      <c r="AD1375" s="13" t="str">
        <f>+LISTAS[[#This Row],[ID]]</f>
        <v>ARANDELAS DE COBRE10 x 20 x 1</v>
      </c>
      <c r="AH1375" s="36"/>
      <c r="AI1375" s="37">
        <f>+LISTAS[[#This Row],[Precio]]+(LISTAS[[#This Row],[Precio]]*AH1375)</f>
        <v>1017.84</v>
      </c>
      <c r="AJ1375" s="38">
        <f t="shared" si="21"/>
        <v>508.92</v>
      </c>
      <c r="AL1375" s="35">
        <f>+AJ1375/LISTAS[[#This Row],[COSTO]]-1</f>
        <v>1.2162126853484878</v>
      </c>
      <c r="AM1375" t="str">
        <f>+LISTAS[[#This Row],[ID]]</f>
        <v>ARANDELAS DE COBRE10 x 20 x 1</v>
      </c>
      <c r="AO1375" s="43"/>
      <c r="AP1375" s="39">
        <f>LISTAS[[#This Row],[COSTO]]+(LISTAS[[#This Row],[COSTO]]*AO1375)</f>
        <v>229.63499999999999</v>
      </c>
      <c r="AQ1375" s="44">
        <f>IF(AO1375="",0,AP1375/LISTAS[[#This Row],[VENTA NETA]]-1)</f>
        <v>0</v>
      </c>
      <c r="AS1375" s="39">
        <v>199.97380000000001</v>
      </c>
      <c r="AT1375" s="48">
        <f>+LISTAS[[#This Row],[COSTO]]/AS1375-1</f>
        <v>0.14832543063141257</v>
      </c>
      <c r="BA1375" t="s">
        <v>2058</v>
      </c>
      <c r="BB1375" s="36"/>
    </row>
    <row r="1376" spans="1:54" x14ac:dyDescent="0.35">
      <c r="A1376" s="7" t="s">
        <v>2075</v>
      </c>
      <c r="B1376" t="s">
        <v>2058</v>
      </c>
      <c r="C1376" t="s">
        <v>2076</v>
      </c>
      <c r="D1376" t="s">
        <v>2077</v>
      </c>
      <c r="E1376" s="2">
        <v>1656.73</v>
      </c>
      <c r="F1376" s="7" t="str">
        <f>+_xlfn.XLOOKUP(LISTAS[[#This Row],[ID]],_01_CODIGOS_Y_COSTOS_xlsm[Producto y N°],_01_CODIGOS_Y_COSTOS_xlsm[FABRICA],"",0,1)</f>
        <v>KLOSTER</v>
      </c>
      <c r="G1376" s="26">
        <f>LISTAS[[#This Row],[Precio]]*(1-0.46)</f>
        <v>894.63420000000008</v>
      </c>
      <c r="H1376" s="1">
        <f>+_xlfn.XLOOKUP(LISTAS[[#This Row],[ID]],_01_CODIGOS_Y_COSTOS_xlsm[Producto y N°],_01_CODIGOS_Y_COSTOS_xlsm[COSTO],0,0,1)</f>
        <v>373.77480000000003</v>
      </c>
      <c r="I1376" s="27">
        <f>+IFERROR(LISTAS[[#This Row],[VENTA NETA]]/LISTAS[[#This Row],[COSTO]]-1,0)</f>
        <v>1.3935112800541929</v>
      </c>
      <c r="J1376" s="50" t="str">
        <f>IFERROR(VLOOKUP(LISTAS[[#This Row],[ID]],_01_CODIGOS_Y_COSTOS_xlsm[[Producto y N°]:[CODIGO]],2,0),"")</f>
        <v>Co14.20.1,5</v>
      </c>
      <c r="O1376" t="s">
        <v>2075</v>
      </c>
      <c r="AB1376" s="12" t="str">
        <f>+LISTAS[[#This Row],[Codigo]]&amp;LISTAS[[#This Row],[Fabrica]]</f>
        <v>Co14.20.1,5KLOSTER</v>
      </c>
      <c r="AC1376" s="13" t="str">
        <f>+LISTAS[[#This Row],[Codigo]]</f>
        <v>Co14.20.1,5</v>
      </c>
      <c r="AD1376" s="13" t="str">
        <f>+LISTAS[[#This Row],[ID]]</f>
        <v>ARANDELAS DE COBRE14 x 20 x 1,5</v>
      </c>
      <c r="AH1376" s="36"/>
      <c r="AI1376" s="37">
        <f>+LISTAS[[#This Row],[Precio]]+(LISTAS[[#This Row],[Precio]]*AH1376)</f>
        <v>1656.73</v>
      </c>
      <c r="AJ1376" s="38">
        <f t="shared" si="21"/>
        <v>828.36500000000001</v>
      </c>
      <c r="AL1376" s="35">
        <f>+AJ1376/LISTAS[[#This Row],[COSTO]]-1</f>
        <v>1.2162141481983268</v>
      </c>
      <c r="AM1376" t="str">
        <f>+LISTAS[[#This Row],[ID]]</f>
        <v>ARANDELAS DE COBRE14 x 20 x 1,5</v>
      </c>
      <c r="AO1376" s="43"/>
      <c r="AP1376" s="39">
        <f>LISTAS[[#This Row],[COSTO]]+(LISTAS[[#This Row],[COSTO]]*AO1376)</f>
        <v>373.77480000000003</v>
      </c>
      <c r="AQ1376" s="44">
        <f>IF(AO1376="",0,AP1376/LISTAS[[#This Row],[VENTA NETA]]-1)</f>
        <v>0</v>
      </c>
      <c r="AS1376" s="39">
        <v>325.49560000000002</v>
      </c>
      <c r="AT1376" s="48">
        <f>+LISTAS[[#This Row],[COSTO]]/AS1376-1</f>
        <v>0.14832520009487071</v>
      </c>
      <c r="BA1376" t="s">
        <v>2058</v>
      </c>
      <c r="BB1376" s="36"/>
    </row>
    <row r="1377" spans="1:54" x14ac:dyDescent="0.35">
      <c r="A1377" s="7" t="s">
        <v>2078</v>
      </c>
      <c r="B1377" t="s">
        <v>2058</v>
      </c>
      <c r="C1377" t="s">
        <v>2079</v>
      </c>
      <c r="D1377" t="s">
        <v>2080</v>
      </c>
      <c r="E1377" s="2">
        <v>1893.47</v>
      </c>
      <c r="F1377" s="7" t="str">
        <f>+_xlfn.XLOOKUP(LISTAS[[#This Row],[ID]],_01_CODIGOS_Y_COSTOS_xlsm[Producto y N°],_01_CODIGOS_Y_COSTOS_xlsm[FABRICA],"",0,1)</f>
        <v>KLOSTER</v>
      </c>
      <c r="G1377" s="26">
        <f>LISTAS[[#This Row],[Precio]]*(1-0.46)</f>
        <v>1022.4738000000001</v>
      </c>
      <c r="H1377" s="1">
        <f>+_xlfn.XLOOKUP(LISTAS[[#This Row],[ID]],_01_CODIGOS_Y_COSTOS_xlsm[Producto y N°],_01_CODIGOS_Y_COSTOS_xlsm[COSTO],0,0,1)</f>
        <v>427.18560000000002</v>
      </c>
      <c r="I1377" s="27">
        <f>+IFERROR(LISTAS[[#This Row],[VENTA NETA]]/LISTAS[[#This Row],[COSTO]]-1,0)</f>
        <v>1.3935118599503356</v>
      </c>
      <c r="J1377" s="50" t="str">
        <f>IFERROR(VLOOKUP(LISTAS[[#This Row],[ID]],_01_CODIGOS_Y_COSTOS_xlsm[[Producto y N°]:[CODIGO]],2,0),"")</f>
        <v>Co14.20.2</v>
      </c>
      <c r="O1377" t="s">
        <v>2078</v>
      </c>
      <c r="AB1377" s="12" t="str">
        <f>+LISTAS[[#This Row],[Codigo]]&amp;LISTAS[[#This Row],[Fabrica]]</f>
        <v>Co14.20.2KLOSTER</v>
      </c>
      <c r="AC1377" s="13" t="str">
        <f>+LISTAS[[#This Row],[Codigo]]</f>
        <v>Co14.20.2</v>
      </c>
      <c r="AD1377" s="13" t="str">
        <f>+LISTAS[[#This Row],[ID]]</f>
        <v>ARANDELAS DE COBRE14 x 20 x 2</v>
      </c>
      <c r="AH1377" s="36"/>
      <c r="AI1377" s="37">
        <f>+LISTAS[[#This Row],[Precio]]+(LISTAS[[#This Row],[Precio]]*AH1377)</f>
        <v>1893.47</v>
      </c>
      <c r="AJ1377" s="38">
        <f t="shared" si="21"/>
        <v>946.73500000000001</v>
      </c>
      <c r="AL1377" s="35">
        <f>+AJ1377/LISTAS[[#This Row],[COSTO]]-1</f>
        <v>1.2162146851391995</v>
      </c>
      <c r="AM1377" t="str">
        <f>+LISTAS[[#This Row],[ID]]</f>
        <v>ARANDELAS DE COBRE14 x 20 x 2</v>
      </c>
      <c r="AO1377" s="43"/>
      <c r="AP1377" s="39">
        <f>LISTAS[[#This Row],[COSTO]]+(LISTAS[[#This Row],[COSTO]]*AO1377)</f>
        <v>427.18560000000002</v>
      </c>
      <c r="AQ1377" s="44">
        <f>IF(AO1377="",0,AP1377/LISTAS[[#This Row],[VENTA NETA]]-1)</f>
        <v>0</v>
      </c>
      <c r="AS1377" s="39">
        <v>372.00749999999999</v>
      </c>
      <c r="AT1377" s="48">
        <f>+LISTAS[[#This Row],[COSTO]]/AS1377-1</f>
        <v>0.1483252353783191</v>
      </c>
      <c r="BA1377" t="s">
        <v>2058</v>
      </c>
      <c r="BB1377" s="36"/>
    </row>
    <row r="1378" spans="1:54" x14ac:dyDescent="0.35">
      <c r="A1378" s="7" t="s">
        <v>2081</v>
      </c>
      <c r="B1378" t="s">
        <v>2058</v>
      </c>
      <c r="C1378" t="s">
        <v>2082</v>
      </c>
      <c r="D1378" t="s">
        <v>2083</v>
      </c>
      <c r="E1378" s="2">
        <v>2130.42</v>
      </c>
      <c r="F1378" s="7" t="str">
        <f>+_xlfn.XLOOKUP(LISTAS[[#This Row],[ID]],_01_CODIGOS_Y_COSTOS_xlsm[Producto y N°],_01_CODIGOS_Y_COSTOS_xlsm[FABRICA],"",0,1)</f>
        <v>KLOSTER</v>
      </c>
      <c r="G1378" s="26">
        <f>LISTAS[[#This Row],[Precio]]*(1-0.46)</f>
        <v>1150.4268000000002</v>
      </c>
      <c r="H1378" s="1">
        <f>+_xlfn.XLOOKUP(LISTAS[[#This Row],[ID]],_01_CODIGOS_Y_COSTOS_xlsm[Producto y N°],_01_CODIGOS_Y_COSTOS_xlsm[COSTO],0,0,1)</f>
        <v>480.64319999999998</v>
      </c>
      <c r="I1378" s="27">
        <f>+IFERROR(LISTAS[[#This Row],[VENTA NETA]]/LISTAS[[#This Row],[COSTO]]-1,0)</f>
        <v>1.3935151896458748</v>
      </c>
      <c r="J1378" s="50" t="str">
        <f>IFERROR(VLOOKUP(LISTAS[[#This Row],[ID]],_01_CODIGOS_Y_COSTOS_xlsm[[Producto y N°]:[CODIGO]],2,0),"")</f>
        <v>Co14,5.21.2</v>
      </c>
      <c r="O1378" t="s">
        <v>2081</v>
      </c>
      <c r="AB1378" s="12" t="str">
        <f>+LISTAS[[#This Row],[Codigo]]&amp;LISTAS[[#This Row],[Fabrica]]</f>
        <v>Co14,5.21.2KLOSTER</v>
      </c>
      <c r="AC1378" s="13" t="str">
        <f>+LISTAS[[#This Row],[Codigo]]</f>
        <v>Co14,5.21.2</v>
      </c>
      <c r="AD1378" s="13" t="str">
        <f>+LISTAS[[#This Row],[ID]]</f>
        <v>ARANDELAS DE COBRE14,5 x 21 x 2</v>
      </c>
      <c r="AH1378" s="36"/>
      <c r="AI1378" s="37">
        <f>+LISTAS[[#This Row],[Precio]]+(LISTAS[[#This Row],[Precio]]*AH1378)</f>
        <v>2130.42</v>
      </c>
      <c r="AJ1378" s="38">
        <f t="shared" si="21"/>
        <v>1065.21</v>
      </c>
      <c r="AL1378" s="35">
        <f>+AJ1378/LISTAS[[#This Row],[COSTO]]-1</f>
        <v>1.2162177681906248</v>
      </c>
      <c r="AM1378" t="str">
        <f>+LISTAS[[#This Row],[ID]]</f>
        <v>ARANDELAS DE COBRE14,5 x 21 x 2</v>
      </c>
      <c r="AO1378" s="43"/>
      <c r="AP1378" s="39">
        <f>LISTAS[[#This Row],[COSTO]]+(LISTAS[[#This Row],[COSTO]]*AO1378)</f>
        <v>480.64319999999998</v>
      </c>
      <c r="AQ1378" s="44">
        <f>IF(AO1378="",0,AP1378/LISTAS[[#This Row],[VENTA NETA]]-1)</f>
        <v>0</v>
      </c>
      <c r="AS1378" s="39">
        <v>418.56009999999998</v>
      </c>
      <c r="AT1378" s="48">
        <f>+LISTAS[[#This Row],[COSTO]]/AS1378-1</f>
        <v>0.1483254137219483</v>
      </c>
      <c r="BA1378" t="s">
        <v>2058</v>
      </c>
      <c r="BB1378" s="36"/>
    </row>
    <row r="1379" spans="1:54" x14ac:dyDescent="0.35">
      <c r="A1379" s="7" t="s">
        <v>2084</v>
      </c>
      <c r="B1379" t="s">
        <v>2058</v>
      </c>
      <c r="C1379" t="s">
        <v>2085</v>
      </c>
      <c r="D1379" t="s">
        <v>2086</v>
      </c>
      <c r="E1379" s="2">
        <v>2130.42</v>
      </c>
      <c r="F1379" s="7" t="str">
        <f>+_xlfn.XLOOKUP(LISTAS[[#This Row],[ID]],_01_CODIGOS_Y_COSTOS_xlsm[Producto y N°],_01_CODIGOS_Y_COSTOS_xlsm[FABRICA],"",0,1)</f>
        <v>KLOSTER</v>
      </c>
      <c r="G1379" s="26">
        <f>LISTAS[[#This Row],[Precio]]*(1-0.46)</f>
        <v>1150.4268000000002</v>
      </c>
      <c r="H1379" s="1">
        <f>+_xlfn.XLOOKUP(LISTAS[[#This Row],[ID]],_01_CODIGOS_Y_COSTOS_xlsm[Producto y N°],_01_CODIGOS_Y_COSTOS_xlsm[COSTO],0,0,1)</f>
        <v>480.64319999999998</v>
      </c>
      <c r="I1379" s="27">
        <f>+IFERROR(LISTAS[[#This Row],[VENTA NETA]]/LISTAS[[#This Row],[COSTO]]-1,0)</f>
        <v>1.3935151896458748</v>
      </c>
      <c r="J1379" s="50" t="str">
        <f>IFERROR(VLOOKUP(LISTAS[[#This Row],[ID]],_01_CODIGOS_Y_COSTOS_xlsm[[Producto y N°]:[CODIGO]],2,0),"")</f>
        <v>Co16.21.2</v>
      </c>
      <c r="O1379" t="s">
        <v>2084</v>
      </c>
      <c r="AB1379" s="12" t="str">
        <f>+LISTAS[[#This Row],[Codigo]]&amp;LISTAS[[#This Row],[Fabrica]]</f>
        <v>Co16.21.2KLOSTER</v>
      </c>
      <c r="AC1379" s="13" t="str">
        <f>+LISTAS[[#This Row],[Codigo]]</f>
        <v>Co16.21.2</v>
      </c>
      <c r="AD1379" s="13" t="str">
        <f>+LISTAS[[#This Row],[ID]]</f>
        <v>ARANDELAS DE COBRE16 x 21 x 2</v>
      </c>
      <c r="AH1379" s="36"/>
      <c r="AI1379" s="37">
        <f>+LISTAS[[#This Row],[Precio]]+(LISTAS[[#This Row],[Precio]]*AH1379)</f>
        <v>2130.42</v>
      </c>
      <c r="AJ1379" s="38">
        <f t="shared" si="21"/>
        <v>1065.21</v>
      </c>
      <c r="AL1379" s="35">
        <f>+AJ1379/LISTAS[[#This Row],[COSTO]]-1</f>
        <v>1.2162177681906248</v>
      </c>
      <c r="AM1379" t="str">
        <f>+LISTAS[[#This Row],[ID]]</f>
        <v>ARANDELAS DE COBRE16 x 21 x 2</v>
      </c>
      <c r="AO1379" s="43"/>
      <c r="AP1379" s="39">
        <f>LISTAS[[#This Row],[COSTO]]+(LISTAS[[#This Row],[COSTO]]*AO1379)</f>
        <v>480.64319999999998</v>
      </c>
      <c r="AQ1379" s="44">
        <f>IF(AO1379="",0,AP1379/LISTAS[[#This Row],[VENTA NETA]]-1)</f>
        <v>0</v>
      </c>
      <c r="AS1379" s="39">
        <v>418.56009999999998</v>
      </c>
      <c r="AT1379" s="48">
        <f>+LISTAS[[#This Row],[COSTO]]/AS1379-1</f>
        <v>0.1483254137219483</v>
      </c>
      <c r="BA1379" t="s">
        <v>2058</v>
      </c>
      <c r="BB1379" s="36"/>
    </row>
    <row r="1380" spans="1:54" x14ac:dyDescent="0.35">
      <c r="A1380" s="7" t="s">
        <v>2087</v>
      </c>
      <c r="B1380" t="s">
        <v>2058</v>
      </c>
      <c r="C1380" t="s">
        <v>2088</v>
      </c>
      <c r="D1380" t="s">
        <v>2089</v>
      </c>
      <c r="E1380" s="2">
        <v>1775.1</v>
      </c>
      <c r="F1380" s="7" t="str">
        <f>+_xlfn.XLOOKUP(LISTAS[[#This Row],[ID]],_01_CODIGOS_Y_COSTOS_xlsm[Producto y N°],_01_CODIGOS_Y_COSTOS_xlsm[FABRICA],"",0,1)</f>
        <v>KLOSTER</v>
      </c>
      <c r="G1380" s="26">
        <f>LISTAS[[#This Row],[Precio]]*(1-0.46)</f>
        <v>958.55399999999997</v>
      </c>
      <c r="H1380" s="1">
        <f>+_xlfn.XLOOKUP(LISTAS[[#This Row],[ID]],_01_CODIGOS_Y_COSTOS_xlsm[Producto y N°],_01_CODIGOS_Y_COSTOS_xlsm[COSTO],0,0,1)</f>
        <v>400.48020000000002</v>
      </c>
      <c r="I1380" s="27">
        <f>+IFERROR(LISTAS[[#This Row],[VENTA NETA]]/LISTAS[[#This Row],[COSTO]]-1,0)</f>
        <v>1.3935115893370007</v>
      </c>
      <c r="J1380" s="50" t="str">
        <f>IFERROR(VLOOKUP(LISTAS[[#This Row],[ID]],_01_CODIGOS_Y_COSTOS_xlsm[[Producto y N°]:[CODIGO]],2,0),"")</f>
        <v>Co17.20.1,5</v>
      </c>
      <c r="O1380" t="s">
        <v>2087</v>
      </c>
      <c r="AB1380" s="12" t="str">
        <f>+LISTAS[[#This Row],[Codigo]]&amp;LISTAS[[#This Row],[Fabrica]]</f>
        <v>Co17.20.1,5KLOSTER</v>
      </c>
      <c r="AC1380" s="13" t="str">
        <f>+LISTAS[[#This Row],[Codigo]]</f>
        <v>Co17.20.1,5</v>
      </c>
      <c r="AD1380" s="13" t="str">
        <f>+LISTAS[[#This Row],[ID]]</f>
        <v>ARANDELAS DE COBRE17 x 20 x 1,5</v>
      </c>
      <c r="AH1380" s="36"/>
      <c r="AI1380" s="37">
        <f>+LISTAS[[#This Row],[Precio]]+(LISTAS[[#This Row],[Precio]]*AH1380)</f>
        <v>1775.1</v>
      </c>
      <c r="AJ1380" s="38">
        <f t="shared" si="21"/>
        <v>887.55</v>
      </c>
      <c r="AL1380" s="35">
        <f>+AJ1380/LISTAS[[#This Row],[COSTO]]-1</f>
        <v>1.2162144345712971</v>
      </c>
      <c r="AM1380" t="str">
        <f>+LISTAS[[#This Row],[ID]]</f>
        <v>ARANDELAS DE COBRE17 x 20 x 1,5</v>
      </c>
      <c r="AO1380" s="43"/>
      <c r="AP1380" s="39">
        <f>LISTAS[[#This Row],[COSTO]]+(LISTAS[[#This Row],[COSTO]]*AO1380)</f>
        <v>400.48020000000002</v>
      </c>
      <c r="AQ1380" s="44">
        <f>IF(AO1380="",0,AP1380/LISTAS[[#This Row],[VENTA NETA]]-1)</f>
        <v>0</v>
      </c>
      <c r="AS1380" s="39">
        <v>348.75150000000002</v>
      </c>
      <c r="AT1380" s="48">
        <f>+LISTAS[[#This Row],[COSTO]]/AS1380-1</f>
        <v>0.14832538354673752</v>
      </c>
      <c r="BA1380" t="s">
        <v>2058</v>
      </c>
      <c r="BB1380" s="36"/>
    </row>
    <row r="1381" spans="1:54" x14ac:dyDescent="0.35">
      <c r="A1381" s="7" t="s">
        <v>2090</v>
      </c>
      <c r="B1381" t="s">
        <v>2058</v>
      </c>
      <c r="C1381" t="s">
        <v>2091</v>
      </c>
      <c r="D1381" t="s">
        <v>2091</v>
      </c>
      <c r="E1381" s="2">
        <v>402.79</v>
      </c>
      <c r="F1381" s="7" t="str">
        <f>+_xlfn.XLOOKUP(LISTAS[[#This Row],[ID]],_01_CODIGOS_Y_COSTOS_xlsm[Producto y N°],_01_CODIGOS_Y_COSTOS_xlsm[FABRICA],"",0,1)</f>
        <v>KLOSTER</v>
      </c>
      <c r="G1381" s="26">
        <f>LISTAS[[#This Row],[Precio]]*(1-0.46)</f>
        <v>217.50660000000002</v>
      </c>
      <c r="H1381" s="1">
        <f>+_xlfn.XLOOKUP(LISTAS[[#This Row],[ID]],_01_CODIGOS_Y_COSTOS_xlsm[Producto y N°],_01_CODIGOS_Y_COSTOS_xlsm[COSTO],0,0,1)</f>
        <v>90.873599999999996</v>
      </c>
      <c r="I1381" s="27">
        <f>+IFERROR(LISTAS[[#This Row],[VENTA NETA]]/LISTAS[[#This Row],[COSTO]]-1,0)</f>
        <v>1.393507025142616</v>
      </c>
      <c r="J1381" s="50" t="str">
        <f>IFERROR(VLOOKUP(LISTAS[[#This Row],[ID]],_01_CODIGOS_Y_COSTOS_xlsm[[Producto y N°]:[CODIGO]],2,0),"")</f>
        <v>Co6.10</v>
      </c>
      <c r="O1381" t="s">
        <v>2090</v>
      </c>
      <c r="AB1381" s="12" t="str">
        <f>+LISTAS[[#This Row],[Codigo]]&amp;LISTAS[[#This Row],[Fabrica]]</f>
        <v>Co6.10KLOSTER</v>
      </c>
      <c r="AC1381" s="13" t="str">
        <f>+LISTAS[[#This Row],[Codigo]]</f>
        <v>Co6.10</v>
      </c>
      <c r="AD1381" s="13" t="str">
        <f>+LISTAS[[#This Row],[ID]]</f>
        <v>ARANDELAS DE COBRE6x10</v>
      </c>
      <c r="AH1381" s="36"/>
      <c r="AI1381" s="37">
        <f>+LISTAS[[#This Row],[Precio]]+(LISTAS[[#This Row],[Precio]]*AH1381)</f>
        <v>402.79</v>
      </c>
      <c r="AJ1381" s="38">
        <f t="shared" si="21"/>
        <v>201.39500000000001</v>
      </c>
      <c r="AL1381" s="35">
        <f>+AJ1381/LISTAS[[#This Row],[COSTO]]-1</f>
        <v>1.2162102084653852</v>
      </c>
      <c r="AM1381" t="str">
        <f>+LISTAS[[#This Row],[ID]]</f>
        <v>ARANDELAS DE COBRE6x10</v>
      </c>
      <c r="AO1381" s="43"/>
      <c r="AP1381" s="39">
        <f>LISTAS[[#This Row],[COSTO]]+(LISTAS[[#This Row],[COSTO]]*AO1381)</f>
        <v>90.873599999999996</v>
      </c>
      <c r="AQ1381" s="44">
        <f>IF(AO1381="",0,AP1381/LISTAS[[#This Row],[VENTA NETA]]-1)</f>
        <v>0</v>
      </c>
      <c r="AS1381" s="39">
        <v>79.135800000000003</v>
      </c>
      <c r="AT1381" s="48">
        <f>+LISTAS[[#This Row],[COSTO]]/AS1381-1</f>
        <v>0.14832477841886971</v>
      </c>
      <c r="BA1381" t="s">
        <v>2058</v>
      </c>
      <c r="BB1381" s="36"/>
    </row>
    <row r="1382" spans="1:54" x14ac:dyDescent="0.35">
      <c r="A1382" s="7" t="s">
        <v>2092</v>
      </c>
      <c r="B1382" t="s">
        <v>2058</v>
      </c>
      <c r="C1382" t="s">
        <v>2093</v>
      </c>
      <c r="D1382" t="s">
        <v>2093</v>
      </c>
      <c r="E1382" s="2">
        <v>520.52</v>
      </c>
      <c r="F1382" s="7" t="str">
        <f>+_xlfn.XLOOKUP(LISTAS[[#This Row],[ID]],_01_CODIGOS_Y_COSTOS_xlsm[Producto y N°],_01_CODIGOS_Y_COSTOS_xlsm[FABRICA],"",0,1)</f>
        <v>KLOSTER</v>
      </c>
      <c r="G1382" s="26">
        <f>LISTAS[[#This Row],[Precio]]*(1-0.46)</f>
        <v>281.08080000000001</v>
      </c>
      <c r="H1382" s="1">
        <f>+_xlfn.XLOOKUP(LISTAS[[#This Row],[ID]],_01_CODIGOS_Y_COSTOS_xlsm[Producto y N°],_01_CODIGOS_Y_COSTOS_xlsm[COSTO],0,0,1)</f>
        <v>117.435</v>
      </c>
      <c r="I1382" s="27">
        <f>+IFERROR(LISTAS[[#This Row],[VENTA NETA]]/LISTAS[[#This Row],[COSTO]]-1,0)</f>
        <v>1.3935010857069869</v>
      </c>
      <c r="J1382" s="50" t="str">
        <f>IFERROR(VLOOKUP(LISTAS[[#This Row],[ID]],_01_CODIGOS_Y_COSTOS_xlsm[[Producto y N°]:[CODIGO]],2,0),"")</f>
        <v>Co8.13</v>
      </c>
      <c r="O1382" t="s">
        <v>2092</v>
      </c>
      <c r="AB1382" s="12" t="str">
        <f>+LISTAS[[#This Row],[Codigo]]&amp;LISTAS[[#This Row],[Fabrica]]</f>
        <v>Co8.13KLOSTER</v>
      </c>
      <c r="AC1382" s="13" t="str">
        <f>+LISTAS[[#This Row],[Codigo]]</f>
        <v>Co8.13</v>
      </c>
      <c r="AD1382" s="13" t="str">
        <f>+LISTAS[[#This Row],[ID]]</f>
        <v>ARANDELAS DE COBRE8x13</v>
      </c>
      <c r="AH1382" s="36"/>
      <c r="AI1382" s="37">
        <f>+LISTAS[[#This Row],[Precio]]+(LISTAS[[#This Row],[Precio]]*AH1382)</f>
        <v>520.52</v>
      </c>
      <c r="AJ1382" s="38">
        <f t="shared" si="21"/>
        <v>260.26</v>
      </c>
      <c r="AL1382" s="35">
        <f>+AJ1382/LISTAS[[#This Row],[COSTO]]-1</f>
        <v>1.2162047089879509</v>
      </c>
      <c r="AM1382" t="str">
        <f>+LISTAS[[#This Row],[ID]]</f>
        <v>ARANDELAS DE COBRE8x13</v>
      </c>
      <c r="AO1382" s="43"/>
      <c r="AP1382" s="39">
        <f>LISTAS[[#This Row],[COSTO]]+(LISTAS[[#This Row],[COSTO]]*AO1382)</f>
        <v>117.435</v>
      </c>
      <c r="AQ1382" s="44">
        <f>IF(AO1382="",0,AP1382/LISTAS[[#This Row],[VENTA NETA]]-1)</f>
        <v>0</v>
      </c>
      <c r="AS1382" s="39">
        <v>102.2663</v>
      </c>
      <c r="AT1382" s="48">
        <f>+LISTAS[[#This Row],[COSTO]]/AS1382-1</f>
        <v>0.14832549921137272</v>
      </c>
      <c r="BA1382" t="s">
        <v>2058</v>
      </c>
      <c r="BB1382" s="36"/>
    </row>
    <row r="1383" spans="1:54" x14ac:dyDescent="0.35">
      <c r="A1383" s="7" t="s">
        <v>2094</v>
      </c>
      <c r="B1383" t="s">
        <v>2058</v>
      </c>
      <c r="C1383" t="s">
        <v>2095</v>
      </c>
      <c r="D1383" t="s">
        <v>2095</v>
      </c>
      <c r="E1383" s="2">
        <v>710.42</v>
      </c>
      <c r="F1383" s="7" t="str">
        <f>+_xlfn.XLOOKUP(LISTAS[[#This Row],[ID]],_01_CODIGOS_Y_COSTOS_xlsm[Producto y N°],_01_CODIGOS_Y_COSTOS_xlsm[FABRICA],"",0,1)</f>
        <v>KLOSTER</v>
      </c>
      <c r="G1383" s="26">
        <f>LISTAS[[#This Row],[Precio]]*(1-0.46)</f>
        <v>383.6268</v>
      </c>
      <c r="H1383" s="1">
        <f>+_xlfn.XLOOKUP(LISTAS[[#This Row],[ID]],_01_CODIGOS_Y_COSTOS_xlsm[Producto y N°],_01_CODIGOS_Y_COSTOS_xlsm[COSTO],0,0,1)</f>
        <v>160.27799999999999</v>
      </c>
      <c r="I1383" s="27">
        <f>+IFERROR(LISTAS[[#This Row],[VENTA NETA]]/LISTAS[[#This Row],[COSTO]]-1,0)</f>
        <v>1.393508778497361</v>
      </c>
      <c r="J1383" s="50" t="str">
        <f>IFERROR(VLOOKUP(LISTAS[[#This Row],[ID]],_01_CODIGOS_Y_COSTOS_xlsm[[Producto y N°]:[CODIGO]],2,0),"")</f>
        <v>Co9.14</v>
      </c>
      <c r="O1383" t="s">
        <v>2094</v>
      </c>
      <c r="AB1383" s="12" t="str">
        <f>+LISTAS[[#This Row],[Codigo]]&amp;LISTAS[[#This Row],[Fabrica]]</f>
        <v>Co9.14KLOSTER</v>
      </c>
      <c r="AC1383" s="13" t="str">
        <f>+LISTAS[[#This Row],[Codigo]]</f>
        <v>Co9.14</v>
      </c>
      <c r="AD1383" s="13" t="str">
        <f>+LISTAS[[#This Row],[ID]]</f>
        <v>ARANDELAS DE COBRE9x14</v>
      </c>
      <c r="AH1383" s="36"/>
      <c r="AI1383" s="37">
        <f>+LISTAS[[#This Row],[Precio]]+(LISTAS[[#This Row],[Precio]]*AH1383)</f>
        <v>710.42</v>
      </c>
      <c r="AJ1383" s="38">
        <f t="shared" si="21"/>
        <v>355.21</v>
      </c>
      <c r="AL1383" s="35">
        <f>+AJ1383/LISTAS[[#This Row],[COSTO]]-1</f>
        <v>1.2162118319420006</v>
      </c>
      <c r="AM1383" t="str">
        <f>+LISTAS[[#This Row],[ID]]</f>
        <v>ARANDELAS DE COBRE9x14</v>
      </c>
      <c r="AO1383" s="43"/>
      <c r="AP1383" s="39">
        <f>LISTAS[[#This Row],[COSTO]]+(LISTAS[[#This Row],[COSTO]]*AO1383)</f>
        <v>160.27799999999999</v>
      </c>
      <c r="AQ1383" s="44">
        <f>IF(AO1383="",0,AP1383/LISTAS[[#This Row],[VENTA NETA]]-1)</f>
        <v>0</v>
      </c>
      <c r="AS1383" s="39">
        <v>139.5754</v>
      </c>
      <c r="AT1383" s="48">
        <f>+LISTAS[[#This Row],[COSTO]]/AS1383-1</f>
        <v>0.14832556453357815</v>
      </c>
      <c r="BA1383" t="s">
        <v>2058</v>
      </c>
      <c r="BB1383" s="36"/>
    </row>
    <row r="1384" spans="1:54" x14ac:dyDescent="0.35">
      <c r="A1384" s="7" t="s">
        <v>2096</v>
      </c>
      <c r="B1384" t="s">
        <v>2058</v>
      </c>
      <c r="C1384" t="s">
        <v>2097</v>
      </c>
      <c r="D1384" t="s">
        <v>2097</v>
      </c>
      <c r="E1384" s="2">
        <v>710.42</v>
      </c>
      <c r="F1384" s="7" t="str">
        <f>+_xlfn.XLOOKUP(LISTAS[[#This Row],[ID]],_01_CODIGOS_Y_COSTOS_xlsm[Producto y N°],_01_CODIGOS_Y_COSTOS_xlsm[FABRICA],"",0,1)</f>
        <v>KLOSTER</v>
      </c>
      <c r="G1384" s="26">
        <f>LISTAS[[#This Row],[Precio]]*(1-0.46)</f>
        <v>383.6268</v>
      </c>
      <c r="H1384" s="1">
        <f>+_xlfn.XLOOKUP(LISTAS[[#This Row],[ID]],_01_CODIGOS_Y_COSTOS_xlsm[Producto y N°],_01_CODIGOS_Y_COSTOS_xlsm[COSTO],0,0,1)</f>
        <v>160.27799999999999</v>
      </c>
      <c r="I1384" s="27">
        <f>+IFERROR(LISTAS[[#This Row],[VENTA NETA]]/LISTAS[[#This Row],[COSTO]]-1,0)</f>
        <v>1.393508778497361</v>
      </c>
      <c r="J1384" s="50" t="str">
        <f>IFERROR(VLOOKUP(LISTAS[[#This Row],[ID]],_01_CODIGOS_Y_COSTOS_xlsm[[Producto y N°]:[CODIGO]],2,0),"")</f>
        <v>Co10.14</v>
      </c>
      <c r="O1384" t="s">
        <v>2096</v>
      </c>
      <c r="AB1384" s="12" t="str">
        <f>+LISTAS[[#This Row],[Codigo]]&amp;LISTAS[[#This Row],[Fabrica]]</f>
        <v>Co10.14KLOSTER</v>
      </c>
      <c r="AC1384" s="13" t="str">
        <f>+LISTAS[[#This Row],[Codigo]]</f>
        <v>Co10.14</v>
      </c>
      <c r="AD1384" s="13" t="str">
        <f>+LISTAS[[#This Row],[ID]]</f>
        <v>ARANDELAS DE COBRE10x14</v>
      </c>
      <c r="AH1384" s="36"/>
      <c r="AI1384" s="37">
        <f>+LISTAS[[#This Row],[Precio]]+(LISTAS[[#This Row],[Precio]]*AH1384)</f>
        <v>710.42</v>
      </c>
      <c r="AJ1384" s="38">
        <f t="shared" si="21"/>
        <v>355.21</v>
      </c>
      <c r="AL1384" s="35">
        <f>+AJ1384/LISTAS[[#This Row],[COSTO]]-1</f>
        <v>1.2162118319420006</v>
      </c>
      <c r="AM1384" t="str">
        <f>+LISTAS[[#This Row],[ID]]</f>
        <v>ARANDELAS DE COBRE10x14</v>
      </c>
      <c r="AO1384" s="43"/>
      <c r="AP1384" s="39">
        <f>LISTAS[[#This Row],[COSTO]]+(LISTAS[[#This Row],[COSTO]]*AO1384)</f>
        <v>160.27799999999999</v>
      </c>
      <c r="AQ1384" s="44">
        <f>IF(AO1384="",0,AP1384/LISTAS[[#This Row],[VENTA NETA]]-1)</f>
        <v>0</v>
      </c>
      <c r="AS1384" s="39">
        <v>139.5754</v>
      </c>
      <c r="AT1384" s="48">
        <f>+LISTAS[[#This Row],[COSTO]]/AS1384-1</f>
        <v>0.14832556453357815</v>
      </c>
      <c r="BA1384" t="s">
        <v>2058</v>
      </c>
      <c r="BB1384" s="36"/>
    </row>
    <row r="1385" spans="1:54" x14ac:dyDescent="0.35">
      <c r="A1385" s="7" t="s">
        <v>2098</v>
      </c>
      <c r="B1385" t="s">
        <v>2058</v>
      </c>
      <c r="C1385" t="s">
        <v>2099</v>
      </c>
      <c r="D1385" t="s">
        <v>2099</v>
      </c>
      <c r="E1385" s="2">
        <v>1065.53</v>
      </c>
      <c r="F1385" s="7" t="str">
        <f>+_xlfn.XLOOKUP(LISTAS[[#This Row],[ID]],_01_CODIGOS_Y_COSTOS_xlsm[Producto y N°],_01_CODIGOS_Y_COSTOS_xlsm[FABRICA],"",0,1)</f>
        <v>KLOSTER</v>
      </c>
      <c r="G1385" s="26">
        <f>LISTAS[[#This Row],[Precio]]*(1-0.46)</f>
        <v>575.38620000000003</v>
      </c>
      <c r="H1385" s="1">
        <f>+_xlfn.XLOOKUP(LISTAS[[#This Row],[ID]],_01_CODIGOS_Y_COSTOS_xlsm[Producto y N°],_01_CODIGOS_Y_COSTOS_xlsm[COSTO],0,0,1)</f>
        <v>240.39359999999999</v>
      </c>
      <c r="I1385" s="27">
        <f>+IFERROR(LISTAS[[#This Row],[VENTA NETA]]/LISTAS[[#This Row],[COSTO]]-1,0)</f>
        <v>1.3935171319036783</v>
      </c>
      <c r="J1385" s="50" t="str">
        <f>IFERROR(VLOOKUP(LISTAS[[#This Row],[ID]],_01_CODIGOS_Y_COSTOS_xlsm[[Producto y N°]:[CODIGO]],2,0),"")</f>
        <v>Co11.17</v>
      </c>
      <c r="O1385" t="s">
        <v>2098</v>
      </c>
      <c r="AB1385" s="12" t="str">
        <f>+LISTAS[[#This Row],[Codigo]]&amp;LISTAS[[#This Row],[Fabrica]]</f>
        <v>Co11.17KLOSTER</v>
      </c>
      <c r="AC1385" s="13" t="str">
        <f>+LISTAS[[#This Row],[Codigo]]</f>
        <v>Co11.17</v>
      </c>
      <c r="AD1385" s="13" t="str">
        <f>+LISTAS[[#This Row],[ID]]</f>
        <v>ARANDELAS DE COBRE11x17</v>
      </c>
      <c r="AH1385" s="36"/>
      <c r="AI1385" s="37">
        <f>+LISTAS[[#This Row],[Precio]]+(LISTAS[[#This Row],[Precio]]*AH1385)</f>
        <v>1065.53</v>
      </c>
      <c r="AJ1385" s="38">
        <f t="shared" si="21"/>
        <v>532.76499999999999</v>
      </c>
      <c r="AL1385" s="35">
        <f>+AJ1385/LISTAS[[#This Row],[COSTO]]-1</f>
        <v>1.2162195665774798</v>
      </c>
      <c r="AM1385" t="str">
        <f>+LISTAS[[#This Row],[ID]]</f>
        <v>ARANDELAS DE COBRE11x17</v>
      </c>
      <c r="AO1385" s="43"/>
      <c r="AP1385" s="39">
        <f>LISTAS[[#This Row],[COSTO]]+(LISTAS[[#This Row],[COSTO]]*AO1385)</f>
        <v>240.39359999999999</v>
      </c>
      <c r="AQ1385" s="44">
        <f>IF(AO1385="",0,AP1385/LISTAS[[#This Row],[VENTA NETA]]-1)</f>
        <v>0</v>
      </c>
      <c r="AS1385" s="39">
        <v>209.34280000000001</v>
      </c>
      <c r="AT1385" s="48">
        <f>+LISTAS[[#This Row],[COSTO]]/AS1385-1</f>
        <v>0.14832513943636938</v>
      </c>
      <c r="BA1385" t="s">
        <v>2058</v>
      </c>
      <c r="BB1385" s="36"/>
    </row>
    <row r="1386" spans="1:54" x14ac:dyDescent="0.35">
      <c r="A1386" s="7" t="s">
        <v>2100</v>
      </c>
      <c r="B1386" t="s">
        <v>2058</v>
      </c>
      <c r="C1386" t="s">
        <v>2101</v>
      </c>
      <c r="D1386" t="s">
        <v>2101</v>
      </c>
      <c r="E1386" s="2">
        <v>946.95</v>
      </c>
      <c r="F1386" s="7" t="str">
        <f>+_xlfn.XLOOKUP(LISTAS[[#This Row],[ID]],_01_CODIGOS_Y_COSTOS_xlsm[Producto y N°],_01_CODIGOS_Y_COSTOS_xlsm[FABRICA],"",0,1)</f>
        <v>KLOSTER</v>
      </c>
      <c r="G1386" s="26">
        <f>LISTAS[[#This Row],[Precio]]*(1-0.46)</f>
        <v>511.35300000000007</v>
      </c>
      <c r="H1386" s="1">
        <f>+_xlfn.XLOOKUP(LISTAS[[#This Row],[ID]],_01_CODIGOS_Y_COSTOS_xlsm[Producto y N°],_01_CODIGOS_Y_COSTOS_xlsm[COSTO],0,0,1)</f>
        <v>213.6414</v>
      </c>
      <c r="I1386" s="27">
        <f>+IFERROR(LISTAS[[#This Row],[VENTA NETA]]/LISTAS[[#This Row],[COSTO]]-1,0)</f>
        <v>1.3935108082983918</v>
      </c>
      <c r="J1386" s="50" t="str">
        <f>IFERROR(VLOOKUP(LISTAS[[#This Row],[ID]],_01_CODIGOS_Y_COSTOS_xlsm[[Producto y N°]:[CODIGO]],2,0),"")</f>
        <v>Co12.17</v>
      </c>
      <c r="O1386" t="s">
        <v>2100</v>
      </c>
      <c r="AB1386" s="12" t="str">
        <f>+LISTAS[[#This Row],[Codigo]]&amp;LISTAS[[#This Row],[Fabrica]]</f>
        <v>Co12.17KLOSTER</v>
      </c>
      <c r="AC1386" s="13" t="str">
        <f>+LISTAS[[#This Row],[Codigo]]</f>
        <v>Co12.17</v>
      </c>
      <c r="AD1386" s="13" t="str">
        <f>+LISTAS[[#This Row],[ID]]</f>
        <v>ARANDELAS DE COBRE12x17</v>
      </c>
      <c r="AH1386" s="36"/>
      <c r="AI1386" s="37">
        <f>+LISTAS[[#This Row],[Precio]]+(LISTAS[[#This Row],[Precio]]*AH1386)</f>
        <v>946.95</v>
      </c>
      <c r="AJ1386" s="38">
        <f t="shared" si="21"/>
        <v>473.47500000000002</v>
      </c>
      <c r="AL1386" s="35">
        <f>+AJ1386/LISTAS[[#This Row],[COSTO]]-1</f>
        <v>1.2162137113873999</v>
      </c>
      <c r="AM1386" t="str">
        <f>+LISTAS[[#This Row],[ID]]</f>
        <v>ARANDELAS DE COBRE12x17</v>
      </c>
      <c r="AO1386" s="43"/>
      <c r="AP1386" s="39">
        <f>LISTAS[[#This Row],[COSTO]]+(LISTAS[[#This Row],[COSTO]]*AO1386)</f>
        <v>213.6414</v>
      </c>
      <c r="AQ1386" s="44">
        <f>IF(AO1386="",0,AP1386/LISTAS[[#This Row],[VENTA NETA]]-1)</f>
        <v>0</v>
      </c>
      <c r="AS1386" s="39">
        <v>186.0461</v>
      </c>
      <c r="AT1386" s="48">
        <f>+LISTAS[[#This Row],[COSTO]]/AS1386-1</f>
        <v>0.14832506566920789</v>
      </c>
      <c r="BA1386" t="s">
        <v>2058</v>
      </c>
      <c r="BB1386" s="36"/>
    </row>
    <row r="1387" spans="1:54" x14ac:dyDescent="0.35">
      <c r="A1387" s="7" t="s">
        <v>2102</v>
      </c>
      <c r="B1387" t="s">
        <v>2058</v>
      </c>
      <c r="C1387" t="s">
        <v>2103</v>
      </c>
      <c r="D1387" t="s">
        <v>2103</v>
      </c>
      <c r="E1387" s="2">
        <v>1349.74</v>
      </c>
      <c r="F1387" s="7" t="str">
        <f>+_xlfn.XLOOKUP(LISTAS[[#This Row],[ID]],_01_CODIGOS_Y_COSTOS_xlsm[Producto y N°],_01_CODIGOS_Y_COSTOS_xlsm[FABRICA],"",0,1)</f>
        <v>KLOSTER</v>
      </c>
      <c r="G1387" s="26">
        <f>LISTAS[[#This Row],[Precio]]*(1-0.46)</f>
        <v>728.8596</v>
      </c>
      <c r="H1387" s="1">
        <f>+_xlfn.XLOOKUP(LISTAS[[#This Row],[ID]],_01_CODIGOS_Y_COSTOS_xlsm[Producto y N°],_01_CODIGOS_Y_COSTOS_xlsm[COSTO],0,0,1)</f>
        <v>304.51499999999999</v>
      </c>
      <c r="I1387" s="27">
        <f>+IFERROR(LISTAS[[#This Row],[VENTA NETA]]/LISTAS[[#This Row],[COSTO]]-1,0)</f>
        <v>1.3935096793261419</v>
      </c>
      <c r="J1387" s="50" t="str">
        <f>IFERROR(VLOOKUP(LISTAS[[#This Row],[ID]],_01_CODIGOS_Y_COSTOS_xlsm[[Producto y N°]:[CODIGO]],2,0),"")</f>
        <v>Co13.20</v>
      </c>
      <c r="O1387" t="s">
        <v>2102</v>
      </c>
      <c r="AB1387" s="12" t="str">
        <f>+LISTAS[[#This Row],[Codigo]]&amp;LISTAS[[#This Row],[Fabrica]]</f>
        <v>Co13.20KLOSTER</v>
      </c>
      <c r="AC1387" s="13" t="str">
        <f>+LISTAS[[#This Row],[Codigo]]</f>
        <v>Co13.20</v>
      </c>
      <c r="AD1387" s="13" t="str">
        <f>+LISTAS[[#This Row],[ID]]</f>
        <v>ARANDELAS DE COBRE13x20</v>
      </c>
      <c r="AH1387" s="36"/>
      <c r="AI1387" s="37">
        <f>+LISTAS[[#This Row],[Precio]]+(LISTAS[[#This Row],[Precio]]*AH1387)</f>
        <v>1349.74</v>
      </c>
      <c r="AJ1387" s="38">
        <f t="shared" si="21"/>
        <v>674.87</v>
      </c>
      <c r="AL1387" s="35">
        <f>+AJ1387/LISTAS[[#This Row],[COSTO]]-1</f>
        <v>1.2162126660427237</v>
      </c>
      <c r="AM1387" t="str">
        <f>+LISTAS[[#This Row],[ID]]</f>
        <v>ARANDELAS DE COBRE13x20</v>
      </c>
      <c r="AO1387" s="43"/>
      <c r="AP1387" s="39">
        <f>LISTAS[[#This Row],[COSTO]]+(LISTAS[[#This Row],[COSTO]]*AO1387)</f>
        <v>304.51499999999999</v>
      </c>
      <c r="AQ1387" s="44">
        <f>IF(AO1387="",0,AP1387/LISTAS[[#This Row],[VENTA NETA]]-1)</f>
        <v>0</v>
      </c>
      <c r="AS1387" s="39">
        <v>265.18180000000001</v>
      </c>
      <c r="AT1387" s="48">
        <f>+LISTAS[[#This Row],[COSTO]]/AS1387-1</f>
        <v>0.14832541298083046</v>
      </c>
      <c r="BA1387" t="s">
        <v>2058</v>
      </c>
      <c r="BB1387" s="36"/>
    </row>
    <row r="1388" spans="1:54" x14ac:dyDescent="0.35">
      <c r="A1388" s="7" t="s">
        <v>2104</v>
      </c>
      <c r="B1388" t="s">
        <v>2058</v>
      </c>
      <c r="C1388" t="s">
        <v>2105</v>
      </c>
      <c r="D1388" t="s">
        <v>2105</v>
      </c>
      <c r="E1388" s="2">
        <v>1301.42</v>
      </c>
      <c r="F1388" s="7" t="str">
        <f>+_xlfn.XLOOKUP(LISTAS[[#This Row],[ID]],_01_CODIGOS_Y_COSTOS_xlsm[Producto y N°],_01_CODIGOS_Y_COSTOS_xlsm[FABRICA],"",0,1)</f>
        <v>KLOSTER</v>
      </c>
      <c r="G1388" s="26">
        <f>LISTAS[[#This Row],[Precio]]*(1-0.46)</f>
        <v>702.7668000000001</v>
      </c>
      <c r="H1388" s="1">
        <f>+_xlfn.XLOOKUP(LISTAS[[#This Row],[ID]],_01_CODIGOS_Y_COSTOS_xlsm[Producto y N°],_01_CODIGOS_Y_COSTOS_xlsm[COSTO],0,0,1)</f>
        <v>293.61239999999998</v>
      </c>
      <c r="I1388" s="27">
        <f>+IFERROR(LISTAS[[#This Row],[VENTA NETA]]/LISTAS[[#This Row],[COSTO]]-1,0)</f>
        <v>1.3935188023394112</v>
      </c>
      <c r="J1388" s="50" t="str">
        <f>IFERROR(VLOOKUP(LISTAS[[#This Row],[ID]],_01_CODIGOS_Y_COSTOS_xlsm[[Producto y N°]:[CODIGO]],2,0),"")</f>
        <v>Co14.20</v>
      </c>
      <c r="O1388" t="s">
        <v>2104</v>
      </c>
      <c r="AB1388" s="12" t="str">
        <f>+LISTAS[[#This Row],[Codigo]]&amp;LISTAS[[#This Row],[Fabrica]]</f>
        <v>Co14.20KLOSTER</v>
      </c>
      <c r="AC1388" s="13" t="str">
        <f>+LISTAS[[#This Row],[Codigo]]</f>
        <v>Co14.20</v>
      </c>
      <c r="AD1388" s="13" t="str">
        <f>+LISTAS[[#This Row],[ID]]</f>
        <v>ARANDELAS DE COBRE14x20</v>
      </c>
      <c r="AH1388" s="36"/>
      <c r="AI1388" s="37">
        <f>+LISTAS[[#This Row],[Precio]]+(LISTAS[[#This Row],[Precio]]*AH1388)</f>
        <v>1301.42</v>
      </c>
      <c r="AJ1388" s="38">
        <f t="shared" si="21"/>
        <v>650.71</v>
      </c>
      <c r="AL1388" s="35">
        <f>+AJ1388/LISTAS[[#This Row],[COSTO]]-1</f>
        <v>1.2162211132772325</v>
      </c>
      <c r="AM1388" t="str">
        <f>+LISTAS[[#This Row],[ID]]</f>
        <v>ARANDELAS DE COBRE14x20</v>
      </c>
      <c r="AO1388" s="43"/>
      <c r="AP1388" s="39">
        <f>LISTAS[[#This Row],[COSTO]]+(LISTAS[[#This Row],[COSTO]]*AO1388)</f>
        <v>293.61239999999998</v>
      </c>
      <c r="AQ1388" s="44">
        <f>IF(AO1388="",0,AP1388/LISTAS[[#This Row],[VENTA NETA]]-1)</f>
        <v>0</v>
      </c>
      <c r="AS1388" s="39">
        <v>255.6875</v>
      </c>
      <c r="AT1388" s="48">
        <f>+LISTAS[[#This Row],[COSTO]]/AS1388-1</f>
        <v>0.14832520166218521</v>
      </c>
      <c r="BA1388" t="s">
        <v>2058</v>
      </c>
      <c r="BB1388" s="36"/>
    </row>
    <row r="1389" spans="1:54" x14ac:dyDescent="0.35">
      <c r="A1389" s="7" t="s">
        <v>2106</v>
      </c>
      <c r="B1389" t="s">
        <v>2058</v>
      </c>
      <c r="C1389" t="s">
        <v>2107</v>
      </c>
      <c r="D1389" t="s">
        <v>2107</v>
      </c>
      <c r="E1389" s="2">
        <v>1538.79</v>
      </c>
      <c r="F1389" s="7" t="str">
        <f>+_xlfn.XLOOKUP(LISTAS[[#This Row],[ID]],_01_CODIGOS_Y_COSTOS_xlsm[Producto y N°],_01_CODIGOS_Y_COSTOS_xlsm[FABRICA],"",0,1)</f>
        <v>KLOSTER</v>
      </c>
      <c r="G1389" s="26">
        <f>LISTAS[[#This Row],[Precio]]*(1-0.46)</f>
        <v>830.94659999999999</v>
      </c>
      <c r="H1389" s="1">
        <f>+_xlfn.XLOOKUP(LISTAS[[#This Row],[ID]],_01_CODIGOS_Y_COSTOS_xlsm[Producto y N°],_01_CODIGOS_Y_COSTOS_xlsm[COSTO],0,0,1)</f>
        <v>347.16660000000002</v>
      </c>
      <c r="I1389" s="27">
        <f>+IFERROR(LISTAS[[#This Row],[VENTA NETA]]/LISTAS[[#This Row],[COSTO]]-1,0)</f>
        <v>1.3935096290945039</v>
      </c>
      <c r="J1389" s="50" t="str">
        <f>IFERROR(VLOOKUP(LISTAS[[#This Row],[ID]],_01_CODIGOS_Y_COSTOS_xlsm[[Producto y N°]:[CODIGO]],2,0),"")</f>
        <v>Co15.21</v>
      </c>
      <c r="O1389" t="s">
        <v>2106</v>
      </c>
      <c r="AB1389" s="12" t="str">
        <f>+LISTAS[[#This Row],[Codigo]]&amp;LISTAS[[#This Row],[Fabrica]]</f>
        <v>Co15.21KLOSTER</v>
      </c>
      <c r="AC1389" s="13" t="str">
        <f>+LISTAS[[#This Row],[Codigo]]</f>
        <v>Co15.21</v>
      </c>
      <c r="AD1389" s="13" t="str">
        <f>+LISTAS[[#This Row],[ID]]</f>
        <v>ARANDELAS DE COBRE15x21</v>
      </c>
      <c r="AH1389" s="36"/>
      <c r="AI1389" s="37">
        <f>+LISTAS[[#This Row],[Precio]]+(LISTAS[[#This Row],[Precio]]*AH1389)</f>
        <v>1538.79</v>
      </c>
      <c r="AJ1389" s="38">
        <f t="shared" si="21"/>
        <v>769.39499999999998</v>
      </c>
      <c r="AL1389" s="35">
        <f>+AJ1389/LISTAS[[#This Row],[COSTO]]-1</f>
        <v>1.216212619531948</v>
      </c>
      <c r="AM1389" t="str">
        <f>+LISTAS[[#This Row],[ID]]</f>
        <v>ARANDELAS DE COBRE15x21</v>
      </c>
      <c r="AO1389" s="43"/>
      <c r="AP1389" s="39">
        <f>LISTAS[[#This Row],[COSTO]]+(LISTAS[[#This Row],[COSTO]]*AO1389)</f>
        <v>347.16660000000002</v>
      </c>
      <c r="AQ1389" s="44">
        <f>IF(AO1389="",0,AP1389/LISTAS[[#This Row],[VENTA NETA]]-1)</f>
        <v>0</v>
      </c>
      <c r="AS1389" s="39">
        <v>302.32420000000002</v>
      </c>
      <c r="AT1389" s="48">
        <f>+LISTAS[[#This Row],[COSTO]]/AS1389-1</f>
        <v>0.14832553927207948</v>
      </c>
      <c r="BA1389" t="s">
        <v>2058</v>
      </c>
      <c r="BB1389" s="36"/>
    </row>
    <row r="1390" spans="1:54" x14ac:dyDescent="0.35">
      <c r="A1390" s="7" t="s">
        <v>2108</v>
      </c>
      <c r="B1390" t="s">
        <v>2058</v>
      </c>
      <c r="C1390" t="s">
        <v>2109</v>
      </c>
      <c r="D1390" t="s">
        <v>2109</v>
      </c>
      <c r="E1390" s="2">
        <v>1420.21</v>
      </c>
      <c r="F1390" s="7" t="str">
        <f>+_xlfn.XLOOKUP(LISTAS[[#This Row],[ID]],_01_CODIGOS_Y_COSTOS_xlsm[Producto y N°],_01_CODIGOS_Y_COSTOS_xlsm[FABRICA],"",0,1)</f>
        <v>KLOSTER</v>
      </c>
      <c r="G1390" s="26">
        <f>LISTAS[[#This Row],[Precio]]*(1-0.46)</f>
        <v>766.91340000000002</v>
      </c>
      <c r="H1390" s="1">
        <f>+_xlfn.XLOOKUP(LISTAS[[#This Row],[ID]],_01_CODIGOS_Y_COSTOS_xlsm[Producto y N°],_01_CODIGOS_Y_COSTOS_xlsm[COSTO],0,0,1)</f>
        <v>320.4126</v>
      </c>
      <c r="I1390" s="27">
        <f>+IFERROR(LISTAS[[#This Row],[VENTA NETA]]/LISTAS[[#This Row],[COSTO]]-1,0)</f>
        <v>1.393518232429062</v>
      </c>
      <c r="J1390" s="50" t="str">
        <f>IFERROR(VLOOKUP(LISTAS[[#This Row],[ID]],_01_CODIGOS_Y_COSTOS_xlsm[[Producto y N°]:[CODIGO]],2,0),"")</f>
        <v>Co16.21</v>
      </c>
      <c r="O1390" t="s">
        <v>2108</v>
      </c>
      <c r="AB1390" s="12" t="str">
        <f>+LISTAS[[#This Row],[Codigo]]&amp;LISTAS[[#This Row],[Fabrica]]</f>
        <v>Co16.21KLOSTER</v>
      </c>
      <c r="AC1390" s="13" t="str">
        <f>+LISTAS[[#This Row],[Codigo]]</f>
        <v>Co16.21</v>
      </c>
      <c r="AD1390" s="13" t="str">
        <f>+LISTAS[[#This Row],[ID]]</f>
        <v>ARANDELAS DE COBRE16x21</v>
      </c>
      <c r="AH1390" s="36"/>
      <c r="AI1390" s="37">
        <f>+LISTAS[[#This Row],[Precio]]+(LISTAS[[#This Row],[Precio]]*AH1390)</f>
        <v>1420.21</v>
      </c>
      <c r="AJ1390" s="38">
        <f t="shared" si="21"/>
        <v>710.10500000000002</v>
      </c>
      <c r="AL1390" s="35">
        <f>+AJ1390/LISTAS[[#This Row],[COSTO]]-1</f>
        <v>1.2162205855824646</v>
      </c>
      <c r="AM1390" t="str">
        <f>+LISTAS[[#This Row],[ID]]</f>
        <v>ARANDELAS DE COBRE16x21</v>
      </c>
      <c r="AO1390" s="43"/>
      <c r="AP1390" s="39">
        <f>LISTAS[[#This Row],[COSTO]]+(LISTAS[[#This Row],[COSTO]]*AO1390)</f>
        <v>320.4126</v>
      </c>
      <c r="AQ1390" s="44">
        <f>IF(AO1390="",0,AP1390/LISTAS[[#This Row],[VENTA NETA]]-1)</f>
        <v>0</v>
      </c>
      <c r="AS1390" s="39">
        <v>279.02600000000001</v>
      </c>
      <c r="AT1390" s="48">
        <f>+LISTAS[[#This Row],[COSTO]]/AS1390-1</f>
        <v>0.14832524567603023</v>
      </c>
      <c r="BA1390" t="s">
        <v>2058</v>
      </c>
      <c r="BB1390" s="36"/>
    </row>
    <row r="1391" spans="1:54" x14ac:dyDescent="0.35">
      <c r="A1391" s="7" t="s">
        <v>2110</v>
      </c>
      <c r="B1391" t="s">
        <v>2058</v>
      </c>
      <c r="C1391" t="s">
        <v>2111</v>
      </c>
      <c r="D1391" t="s">
        <v>2111</v>
      </c>
      <c r="E1391" s="2">
        <v>1656.73</v>
      </c>
      <c r="F1391" s="7" t="str">
        <f>+_xlfn.XLOOKUP(LISTAS[[#This Row],[ID]],_01_CODIGOS_Y_COSTOS_xlsm[Producto y N°],_01_CODIGOS_Y_COSTOS_xlsm[FABRICA],"",0,1)</f>
        <v>KLOSTER</v>
      </c>
      <c r="G1391" s="26">
        <f>LISTAS[[#This Row],[Precio]]*(1-0.46)</f>
        <v>894.63420000000008</v>
      </c>
      <c r="H1391" s="1">
        <f>+_xlfn.XLOOKUP(LISTAS[[#This Row],[ID]],_01_CODIGOS_Y_COSTOS_xlsm[Producto y N°],_01_CODIGOS_Y_COSTOS_xlsm[COSTO],0,0,1)</f>
        <v>373.77480000000003</v>
      </c>
      <c r="I1391" s="27">
        <f>+IFERROR(LISTAS[[#This Row],[VENTA NETA]]/LISTAS[[#This Row],[COSTO]]-1,0)</f>
        <v>1.3935112800541929</v>
      </c>
      <c r="J1391" s="50" t="str">
        <f>IFERROR(VLOOKUP(LISTAS[[#This Row],[ID]],_01_CODIGOS_Y_COSTOS_xlsm[[Producto y N°]:[CODIGO]],2,0),"")</f>
        <v>Co17.22</v>
      </c>
      <c r="O1391" t="s">
        <v>2110</v>
      </c>
      <c r="AB1391" s="12" t="str">
        <f>+LISTAS[[#This Row],[Codigo]]&amp;LISTAS[[#This Row],[Fabrica]]</f>
        <v>Co17.22KLOSTER</v>
      </c>
      <c r="AC1391" s="13" t="str">
        <f>+LISTAS[[#This Row],[Codigo]]</f>
        <v>Co17.22</v>
      </c>
      <c r="AD1391" s="13" t="str">
        <f>+LISTAS[[#This Row],[ID]]</f>
        <v>ARANDELAS DE COBRE17x22</v>
      </c>
      <c r="AH1391" s="36"/>
      <c r="AI1391" s="37">
        <f>+LISTAS[[#This Row],[Precio]]+(LISTAS[[#This Row],[Precio]]*AH1391)</f>
        <v>1656.73</v>
      </c>
      <c r="AJ1391" s="38">
        <f t="shared" si="21"/>
        <v>828.36500000000001</v>
      </c>
      <c r="AL1391" s="35">
        <f>+AJ1391/LISTAS[[#This Row],[COSTO]]-1</f>
        <v>1.2162141481983268</v>
      </c>
      <c r="AM1391" t="str">
        <f>+LISTAS[[#This Row],[ID]]</f>
        <v>ARANDELAS DE COBRE17x22</v>
      </c>
      <c r="AO1391" s="43"/>
      <c r="AP1391" s="39">
        <f>LISTAS[[#This Row],[COSTO]]+(LISTAS[[#This Row],[COSTO]]*AO1391)</f>
        <v>373.77480000000003</v>
      </c>
      <c r="AQ1391" s="44">
        <f>IF(AO1391="",0,AP1391/LISTAS[[#This Row],[VENTA NETA]]-1)</f>
        <v>0</v>
      </c>
      <c r="AS1391" s="39">
        <v>325.49560000000002</v>
      </c>
      <c r="AT1391" s="48">
        <f>+LISTAS[[#This Row],[COSTO]]/AS1391-1</f>
        <v>0.14832520009487071</v>
      </c>
      <c r="BA1391" t="s">
        <v>2058</v>
      </c>
      <c r="BB1391" s="36"/>
    </row>
    <row r="1392" spans="1:54" x14ac:dyDescent="0.35">
      <c r="A1392" s="7" t="s">
        <v>2112</v>
      </c>
      <c r="B1392" t="s">
        <v>2058</v>
      </c>
      <c r="C1392" t="s">
        <v>2113</v>
      </c>
      <c r="D1392" t="s">
        <v>2113</v>
      </c>
      <c r="E1392" s="2">
        <v>1656.73</v>
      </c>
      <c r="F1392" s="7" t="str">
        <f>+_xlfn.XLOOKUP(LISTAS[[#This Row],[ID]],_01_CODIGOS_Y_COSTOS_xlsm[Producto y N°],_01_CODIGOS_Y_COSTOS_xlsm[FABRICA],"",0,1)</f>
        <v>KLOSTER</v>
      </c>
      <c r="G1392" s="26">
        <f>LISTAS[[#This Row],[Precio]]*(1-0.46)</f>
        <v>894.63420000000008</v>
      </c>
      <c r="H1392" s="1">
        <f>+_xlfn.XLOOKUP(LISTAS[[#This Row],[ID]],_01_CODIGOS_Y_COSTOS_xlsm[Producto y N°],_01_CODIGOS_Y_COSTOS_xlsm[COSTO],0,0,1)</f>
        <v>373.77480000000003</v>
      </c>
      <c r="I1392" s="27">
        <f>+IFERROR(LISTAS[[#This Row],[VENTA NETA]]/LISTAS[[#This Row],[COSTO]]-1,0)</f>
        <v>1.3935112800541929</v>
      </c>
      <c r="J1392" s="50" t="str">
        <f>IFERROR(VLOOKUP(LISTAS[[#This Row],[ID]],_01_CODIGOS_Y_COSTOS_xlsm[[Producto y N°]:[CODIGO]],2,0),"")</f>
        <v>Co18.23</v>
      </c>
      <c r="O1392" t="s">
        <v>2112</v>
      </c>
      <c r="AB1392" s="12" t="str">
        <f>+LISTAS[[#This Row],[Codigo]]&amp;LISTAS[[#This Row],[Fabrica]]</f>
        <v>Co18.23KLOSTER</v>
      </c>
      <c r="AC1392" s="13" t="str">
        <f>+LISTAS[[#This Row],[Codigo]]</f>
        <v>Co18.23</v>
      </c>
      <c r="AD1392" s="13" t="str">
        <f>+LISTAS[[#This Row],[ID]]</f>
        <v>ARANDELAS DE COBRE18x23</v>
      </c>
      <c r="AH1392" s="36"/>
      <c r="AI1392" s="37">
        <f>+LISTAS[[#This Row],[Precio]]+(LISTAS[[#This Row],[Precio]]*AH1392)</f>
        <v>1656.73</v>
      </c>
      <c r="AJ1392" s="38">
        <f t="shared" si="21"/>
        <v>828.36500000000001</v>
      </c>
      <c r="AL1392" s="35">
        <f>+AJ1392/LISTAS[[#This Row],[COSTO]]-1</f>
        <v>1.2162141481983268</v>
      </c>
      <c r="AM1392" t="str">
        <f>+LISTAS[[#This Row],[ID]]</f>
        <v>ARANDELAS DE COBRE18x23</v>
      </c>
      <c r="AO1392" s="43"/>
      <c r="AP1392" s="39">
        <f>LISTAS[[#This Row],[COSTO]]+(LISTAS[[#This Row],[COSTO]]*AO1392)</f>
        <v>373.77480000000003</v>
      </c>
      <c r="AQ1392" s="44">
        <f>IF(AO1392="",0,AP1392/LISTAS[[#This Row],[VENTA NETA]]-1)</f>
        <v>0</v>
      </c>
      <c r="AS1392" s="39">
        <v>325.49560000000002</v>
      </c>
      <c r="AT1392" s="48">
        <f>+LISTAS[[#This Row],[COSTO]]/AS1392-1</f>
        <v>0.14832520009487071</v>
      </c>
      <c r="BA1392" t="s">
        <v>2058</v>
      </c>
      <c r="BB1392" s="36"/>
    </row>
    <row r="1393" spans="1:54" x14ac:dyDescent="0.35">
      <c r="A1393" s="7" t="s">
        <v>2114</v>
      </c>
      <c r="B1393" t="s">
        <v>2058</v>
      </c>
      <c r="C1393" t="s">
        <v>2115</v>
      </c>
      <c r="D1393" t="s">
        <v>2115</v>
      </c>
      <c r="E1393" s="2">
        <v>1940.73</v>
      </c>
      <c r="F1393" s="7" t="str">
        <f>+_xlfn.XLOOKUP(LISTAS[[#This Row],[ID]],_01_CODIGOS_Y_COSTOS_xlsm[Producto y N°],_01_CODIGOS_Y_COSTOS_xlsm[FABRICA],"",0,1)</f>
        <v>KLOSTER</v>
      </c>
      <c r="G1393" s="26">
        <f>LISTAS[[#This Row],[Precio]]*(1-0.46)</f>
        <v>1047.9942000000001</v>
      </c>
      <c r="H1393" s="1">
        <f>+_xlfn.XLOOKUP(LISTAS[[#This Row],[ID]],_01_CODIGOS_Y_COSTOS_xlsm[Producto y N°],_01_CODIGOS_Y_COSTOS_xlsm[COSTO],0,0,1)</f>
        <v>437.84820000000002</v>
      </c>
      <c r="I1393" s="27">
        <f>+IFERROR(LISTAS[[#This Row],[VENTA NETA]]/LISTAS[[#This Row],[COSTO]]-1,0)</f>
        <v>1.3935103535882987</v>
      </c>
      <c r="J1393" s="50" t="str">
        <f>IFERROR(VLOOKUP(LISTAS[[#This Row],[ID]],_01_CODIGOS_Y_COSTOS_xlsm[[Producto y N°]:[CODIGO]],2,0),"")</f>
        <v>Co19.24</v>
      </c>
      <c r="O1393" t="s">
        <v>2114</v>
      </c>
      <c r="AB1393" s="12" t="str">
        <f>+LISTAS[[#This Row],[Codigo]]&amp;LISTAS[[#This Row],[Fabrica]]</f>
        <v>Co19.24KLOSTER</v>
      </c>
      <c r="AC1393" s="13" t="str">
        <f>+LISTAS[[#This Row],[Codigo]]</f>
        <v>Co19.24</v>
      </c>
      <c r="AD1393" s="13" t="str">
        <f>+LISTAS[[#This Row],[ID]]</f>
        <v>ARANDELAS DE COBRE19x24</v>
      </c>
      <c r="AH1393" s="36"/>
      <c r="AI1393" s="37">
        <f>+LISTAS[[#This Row],[Precio]]+(LISTAS[[#This Row],[Precio]]*AH1393)</f>
        <v>1940.73</v>
      </c>
      <c r="AJ1393" s="38">
        <f t="shared" si="21"/>
        <v>970.36500000000001</v>
      </c>
      <c r="AL1393" s="35">
        <f>+AJ1393/LISTAS[[#This Row],[COSTO]]-1</f>
        <v>1.2162132903595353</v>
      </c>
      <c r="AM1393" t="str">
        <f>+LISTAS[[#This Row],[ID]]</f>
        <v>ARANDELAS DE COBRE19x24</v>
      </c>
      <c r="AO1393" s="43"/>
      <c r="AP1393" s="39">
        <f>LISTAS[[#This Row],[COSTO]]+(LISTAS[[#This Row],[COSTO]]*AO1393)</f>
        <v>437.84820000000002</v>
      </c>
      <c r="AQ1393" s="44">
        <f>IF(AO1393="",0,AP1393/LISTAS[[#This Row],[VENTA NETA]]-1)</f>
        <v>0</v>
      </c>
      <c r="AS1393" s="39">
        <v>381.2928</v>
      </c>
      <c r="AT1393" s="48">
        <f>+LISTAS[[#This Row],[COSTO]]/AS1393-1</f>
        <v>0.14832538143914609</v>
      </c>
      <c r="BA1393" t="s">
        <v>2058</v>
      </c>
      <c r="BB1393" s="36"/>
    </row>
    <row r="1394" spans="1:54" x14ac:dyDescent="0.35">
      <c r="A1394" s="7" t="s">
        <v>2116</v>
      </c>
      <c r="B1394" t="s">
        <v>2058</v>
      </c>
      <c r="C1394" t="s">
        <v>2117</v>
      </c>
      <c r="D1394" t="s">
        <v>2117</v>
      </c>
      <c r="E1394" s="2">
        <v>2130.42</v>
      </c>
      <c r="F1394" s="7" t="str">
        <f>+_xlfn.XLOOKUP(LISTAS[[#This Row],[ID]],_01_CODIGOS_Y_COSTOS_xlsm[Producto y N°],_01_CODIGOS_Y_COSTOS_xlsm[FABRICA],"",0,1)</f>
        <v>KLOSTER</v>
      </c>
      <c r="G1394" s="26">
        <f>LISTAS[[#This Row],[Precio]]*(1-0.46)</f>
        <v>1150.4268000000002</v>
      </c>
      <c r="H1394" s="1">
        <f>+_xlfn.XLOOKUP(LISTAS[[#This Row],[ID]],_01_CODIGOS_Y_COSTOS_xlsm[Producto y N°],_01_CODIGOS_Y_COSTOS_xlsm[COSTO],0,0,1)</f>
        <v>480.64319999999998</v>
      </c>
      <c r="I1394" s="27">
        <f>+IFERROR(LISTAS[[#This Row],[VENTA NETA]]/LISTAS[[#This Row],[COSTO]]-1,0)</f>
        <v>1.3935151896458748</v>
      </c>
      <c r="J1394" s="50" t="str">
        <f>IFERROR(VLOOKUP(LISTAS[[#This Row],[ID]],_01_CODIGOS_Y_COSTOS_xlsm[[Producto y N°]:[CODIGO]],2,0),"")</f>
        <v>Co20.26</v>
      </c>
      <c r="O1394" t="s">
        <v>2116</v>
      </c>
      <c r="AB1394" s="12" t="str">
        <f>+LISTAS[[#This Row],[Codigo]]&amp;LISTAS[[#This Row],[Fabrica]]</f>
        <v>Co20.26KLOSTER</v>
      </c>
      <c r="AC1394" s="13" t="str">
        <f>+LISTAS[[#This Row],[Codigo]]</f>
        <v>Co20.26</v>
      </c>
      <c r="AD1394" s="13" t="str">
        <f>+LISTAS[[#This Row],[ID]]</f>
        <v>ARANDELAS DE COBRE20x26</v>
      </c>
      <c r="AH1394" s="36"/>
      <c r="AI1394" s="37">
        <f>+LISTAS[[#This Row],[Precio]]+(LISTAS[[#This Row],[Precio]]*AH1394)</f>
        <v>2130.42</v>
      </c>
      <c r="AJ1394" s="38">
        <f t="shared" si="21"/>
        <v>1065.21</v>
      </c>
      <c r="AL1394" s="35">
        <f>+AJ1394/LISTAS[[#This Row],[COSTO]]-1</f>
        <v>1.2162177681906248</v>
      </c>
      <c r="AM1394" t="str">
        <f>+LISTAS[[#This Row],[ID]]</f>
        <v>ARANDELAS DE COBRE20x26</v>
      </c>
      <c r="AO1394" s="43"/>
      <c r="AP1394" s="39">
        <f>LISTAS[[#This Row],[COSTO]]+(LISTAS[[#This Row],[COSTO]]*AO1394)</f>
        <v>480.64319999999998</v>
      </c>
      <c r="AQ1394" s="44">
        <f>IF(AO1394="",0,AP1394/LISTAS[[#This Row],[VENTA NETA]]-1)</f>
        <v>0</v>
      </c>
      <c r="AS1394" s="39">
        <v>418.56009999999998</v>
      </c>
      <c r="AT1394" s="48">
        <f>+LISTAS[[#This Row],[COSTO]]/AS1394-1</f>
        <v>0.1483254137219483</v>
      </c>
      <c r="BA1394" t="s">
        <v>2058</v>
      </c>
      <c r="BB1394" s="36"/>
    </row>
    <row r="1395" spans="1:54" x14ac:dyDescent="0.35">
      <c r="A1395" s="7" t="s">
        <v>2118</v>
      </c>
      <c r="B1395" t="s">
        <v>2058</v>
      </c>
      <c r="C1395" t="s">
        <v>2119</v>
      </c>
      <c r="D1395" t="s">
        <v>2119</v>
      </c>
      <c r="E1395" s="2">
        <v>2366.09</v>
      </c>
      <c r="F1395" s="7" t="str">
        <f>+_xlfn.XLOOKUP(LISTAS[[#This Row],[ID]],_01_CODIGOS_Y_COSTOS_xlsm[Producto y N°],_01_CODIGOS_Y_COSTOS_xlsm[FABRICA],"",0,1)</f>
        <v>KLOSTER</v>
      </c>
      <c r="G1395" s="26">
        <f>LISTAS[[#This Row],[Precio]]*(1-0.46)</f>
        <v>1277.6886000000002</v>
      </c>
      <c r="H1395" s="1">
        <f>+_xlfn.XLOOKUP(LISTAS[[#This Row],[ID]],_01_CODIGOS_Y_COSTOS_xlsm[Producto y N°],_01_CODIGOS_Y_COSTOS_xlsm[COSTO],0,0,1)</f>
        <v>533.81399999999996</v>
      </c>
      <c r="I1395" s="27">
        <f>+IFERROR(LISTAS[[#This Row],[VENTA NETA]]/LISTAS[[#This Row],[COSTO]]-1,0)</f>
        <v>1.3935089750362493</v>
      </c>
      <c r="J1395" s="50" t="str">
        <f>IFERROR(VLOOKUP(LISTAS[[#This Row],[ID]],_01_CODIGOS_Y_COSTOS_xlsm[[Producto y N°]:[CODIGO]],2,0),"")</f>
        <v>Co21.26</v>
      </c>
      <c r="O1395" t="s">
        <v>2118</v>
      </c>
      <c r="AB1395" s="12" t="str">
        <f>+LISTAS[[#This Row],[Codigo]]&amp;LISTAS[[#This Row],[Fabrica]]</f>
        <v>Co21.26KLOSTER</v>
      </c>
      <c r="AC1395" s="13" t="str">
        <f>+LISTAS[[#This Row],[Codigo]]</f>
        <v>Co21.26</v>
      </c>
      <c r="AD1395" s="13" t="str">
        <f>+LISTAS[[#This Row],[ID]]</f>
        <v>ARANDELAS DE COBRE21x26</v>
      </c>
      <c r="AH1395" s="36"/>
      <c r="AI1395" s="37">
        <f>+LISTAS[[#This Row],[Precio]]+(LISTAS[[#This Row],[Precio]]*AH1395)</f>
        <v>2366.09</v>
      </c>
      <c r="AJ1395" s="38">
        <f t="shared" si="21"/>
        <v>1183.0450000000001</v>
      </c>
      <c r="AL1395" s="35">
        <f>+AJ1395/LISTAS[[#This Row],[COSTO]]-1</f>
        <v>1.2162120139224526</v>
      </c>
      <c r="AM1395" t="str">
        <f>+LISTAS[[#This Row],[ID]]</f>
        <v>ARANDELAS DE COBRE21x26</v>
      </c>
      <c r="AO1395" s="43"/>
      <c r="AP1395" s="39">
        <f>LISTAS[[#This Row],[COSTO]]+(LISTAS[[#This Row],[COSTO]]*AO1395)</f>
        <v>533.81399999999996</v>
      </c>
      <c r="AQ1395" s="44">
        <f>IF(AO1395="",0,AP1395/LISTAS[[#This Row],[VENTA NETA]]-1)</f>
        <v>0</v>
      </c>
      <c r="AS1395" s="39">
        <v>464.863</v>
      </c>
      <c r="AT1395" s="48">
        <f>+LISTAS[[#This Row],[COSTO]]/AS1395-1</f>
        <v>0.14832542060779197</v>
      </c>
      <c r="BA1395" t="s">
        <v>2058</v>
      </c>
      <c r="BB1395" s="36"/>
    </row>
    <row r="1396" spans="1:54" x14ac:dyDescent="0.35">
      <c r="A1396" s="7" t="s">
        <v>2120</v>
      </c>
      <c r="B1396" t="s">
        <v>2058</v>
      </c>
      <c r="C1396" t="s">
        <v>2121</v>
      </c>
      <c r="D1396" t="s">
        <v>2121</v>
      </c>
      <c r="E1396" s="2">
        <v>2603.4699999999998</v>
      </c>
      <c r="F1396" s="7" t="str">
        <f>+_xlfn.XLOOKUP(LISTAS[[#This Row],[ID]],_01_CODIGOS_Y_COSTOS_xlsm[Producto y N°],_01_CODIGOS_Y_COSTOS_xlsm[FABRICA],"",0,1)</f>
        <v>KLOSTER</v>
      </c>
      <c r="G1396" s="26">
        <f>LISTAS[[#This Row],[Precio]]*(1-0.46)</f>
        <v>1405.8738000000001</v>
      </c>
      <c r="H1396" s="1">
        <f>+_xlfn.XLOOKUP(LISTAS[[#This Row],[ID]],_01_CODIGOS_Y_COSTOS_xlsm[Producto y N°],_01_CODIGOS_Y_COSTOS_xlsm[COSTO],0,0,1)</f>
        <v>587.3682</v>
      </c>
      <c r="I1396" s="27">
        <f>+IFERROR(LISTAS[[#This Row],[VENTA NETA]]/LISTAS[[#This Row],[COSTO]]-1,0)</f>
        <v>1.3935136427201882</v>
      </c>
      <c r="J1396" s="50" t="str">
        <f>IFERROR(VLOOKUP(LISTAS[[#This Row],[ID]],_01_CODIGOS_Y_COSTOS_xlsm[[Producto y N°]:[CODIGO]],2,0),"")</f>
        <v>Co22.28</v>
      </c>
      <c r="O1396" t="s">
        <v>2120</v>
      </c>
      <c r="AB1396" s="12" t="str">
        <f>+LISTAS[[#This Row],[Codigo]]&amp;LISTAS[[#This Row],[Fabrica]]</f>
        <v>Co22.28KLOSTER</v>
      </c>
      <c r="AC1396" s="13" t="str">
        <f>+LISTAS[[#This Row],[Codigo]]</f>
        <v>Co22.28</v>
      </c>
      <c r="AD1396" s="13" t="str">
        <f>+LISTAS[[#This Row],[ID]]</f>
        <v>ARANDELAS DE COBRE22x28</v>
      </c>
      <c r="AH1396" s="36"/>
      <c r="AI1396" s="37">
        <f>+LISTAS[[#This Row],[Precio]]+(LISTAS[[#This Row],[Precio]]*AH1396)</f>
        <v>2603.4699999999998</v>
      </c>
      <c r="AJ1396" s="38">
        <f t="shared" si="21"/>
        <v>1301.7349999999999</v>
      </c>
      <c r="AL1396" s="35">
        <f>+AJ1396/LISTAS[[#This Row],[COSTO]]-1</f>
        <v>1.2162163358520259</v>
      </c>
      <c r="AM1396" t="str">
        <f>+LISTAS[[#This Row],[ID]]</f>
        <v>ARANDELAS DE COBRE22x28</v>
      </c>
      <c r="AO1396" s="43"/>
      <c r="AP1396" s="39">
        <f>LISTAS[[#This Row],[COSTO]]+(LISTAS[[#This Row],[COSTO]]*AO1396)</f>
        <v>587.3682</v>
      </c>
      <c r="AQ1396" s="44">
        <f>IF(AO1396="",0,AP1396/LISTAS[[#This Row],[VENTA NETA]]-1)</f>
        <v>0</v>
      </c>
      <c r="AS1396" s="39">
        <v>511.49979999999999</v>
      </c>
      <c r="AT1396" s="48">
        <f>+LISTAS[[#This Row],[COSTO]]/AS1396-1</f>
        <v>0.14832537568929638</v>
      </c>
      <c r="BA1396" t="s">
        <v>2058</v>
      </c>
      <c r="BB1396" s="36"/>
    </row>
    <row r="1397" spans="1:54" x14ac:dyDescent="0.35">
      <c r="A1397" s="7" t="s">
        <v>2122</v>
      </c>
      <c r="B1397" t="s">
        <v>2058</v>
      </c>
      <c r="C1397" t="s">
        <v>2123</v>
      </c>
      <c r="D1397" t="s">
        <v>2123</v>
      </c>
      <c r="E1397" s="2">
        <v>3313.04</v>
      </c>
      <c r="F1397" s="7" t="str">
        <f>+_xlfn.XLOOKUP(LISTAS[[#This Row],[ID]],_01_CODIGOS_Y_COSTOS_xlsm[Producto y N°],_01_CODIGOS_Y_COSTOS_xlsm[FABRICA],"",0,1)</f>
        <v>KLOSTER</v>
      </c>
      <c r="G1397" s="26">
        <f>LISTAS[[#This Row],[Precio]]*(1-0.46)</f>
        <v>1789.0416</v>
      </c>
      <c r="H1397" s="1">
        <f>+_xlfn.XLOOKUP(LISTAS[[#This Row],[ID]],_01_CODIGOS_Y_COSTOS_xlsm[Producto y N°],_01_CODIGOS_Y_COSTOS_xlsm[COSTO],0,0,1)</f>
        <v>747.45420000000001</v>
      </c>
      <c r="I1397" s="27">
        <f>+IFERROR(LISTAS[[#This Row],[VENTA NETA]]/LISTAS[[#This Row],[COSTO]]-1,0)</f>
        <v>1.3935133416870222</v>
      </c>
      <c r="J1397" s="50" t="str">
        <f>IFERROR(VLOOKUP(LISTAS[[#This Row],[ID]],_01_CODIGOS_Y_COSTOS_xlsm[[Producto y N°]:[CODIGO]],2,0),"")</f>
        <v>Co24.32</v>
      </c>
      <c r="O1397" t="s">
        <v>2122</v>
      </c>
      <c r="AB1397" s="12" t="str">
        <f>+LISTAS[[#This Row],[Codigo]]&amp;LISTAS[[#This Row],[Fabrica]]</f>
        <v>Co24.32KLOSTER</v>
      </c>
      <c r="AC1397" s="13" t="str">
        <f>+LISTAS[[#This Row],[Codigo]]</f>
        <v>Co24.32</v>
      </c>
      <c r="AD1397" s="13" t="str">
        <f>+LISTAS[[#This Row],[ID]]</f>
        <v>ARANDELAS DE COBRE24x32</v>
      </c>
      <c r="AH1397" s="36"/>
      <c r="AI1397" s="37">
        <f>+LISTAS[[#This Row],[Precio]]+(LISTAS[[#This Row],[Precio]]*AH1397)</f>
        <v>3313.04</v>
      </c>
      <c r="AJ1397" s="38">
        <f t="shared" si="21"/>
        <v>1656.52</v>
      </c>
      <c r="AL1397" s="35">
        <f>+AJ1397/LISTAS[[#This Row],[COSTO]]-1</f>
        <v>1.2162160571176135</v>
      </c>
      <c r="AM1397" t="str">
        <f>+LISTAS[[#This Row],[ID]]</f>
        <v>ARANDELAS DE COBRE24x32</v>
      </c>
      <c r="AO1397" s="43"/>
      <c r="AP1397" s="39">
        <f>LISTAS[[#This Row],[COSTO]]+(LISTAS[[#This Row],[COSTO]]*AO1397)</f>
        <v>747.45420000000001</v>
      </c>
      <c r="AQ1397" s="44">
        <f>IF(AO1397="",0,AP1397/LISTAS[[#This Row],[VENTA NETA]]-1)</f>
        <v>0</v>
      </c>
      <c r="AS1397" s="39">
        <v>650.90800000000002</v>
      </c>
      <c r="AT1397" s="48">
        <f>+LISTAS[[#This Row],[COSTO]]/AS1397-1</f>
        <v>0.14832541618784845</v>
      </c>
      <c r="BA1397" t="s">
        <v>2058</v>
      </c>
      <c r="BB1397" s="36"/>
    </row>
    <row r="1398" spans="1:54" x14ac:dyDescent="0.35">
      <c r="A1398" s="7" t="s">
        <v>2124</v>
      </c>
      <c r="B1398" t="s">
        <v>2058</v>
      </c>
      <c r="C1398" t="s">
        <v>2125</v>
      </c>
      <c r="D1398" t="s">
        <v>2125</v>
      </c>
      <c r="E1398" s="2">
        <v>3549.99</v>
      </c>
      <c r="F1398" s="7" t="str">
        <f>+_xlfn.XLOOKUP(LISTAS[[#This Row],[ID]],_01_CODIGOS_Y_COSTOS_xlsm[Producto y N°],_01_CODIGOS_Y_COSTOS_xlsm[FABRICA],"",0,1)</f>
        <v>KLOSTER</v>
      </c>
      <c r="G1398" s="26">
        <f>LISTAS[[#This Row],[Precio]]*(1-0.46)</f>
        <v>1916.9946</v>
      </c>
      <c r="H1398" s="1">
        <f>+_xlfn.XLOOKUP(LISTAS[[#This Row],[ID]],_01_CODIGOS_Y_COSTOS_xlsm[Producto y N°],_01_CODIGOS_Y_COSTOS_xlsm[COSTO],0,0,1)</f>
        <v>800.91240000000005</v>
      </c>
      <c r="I1398" s="27">
        <f>+IFERROR(LISTAS[[#This Row],[VENTA NETA]]/LISTAS[[#This Row],[COSTO]]-1,0)</f>
        <v>1.3935134479126554</v>
      </c>
      <c r="J1398" s="50" t="str">
        <f>IFERROR(VLOOKUP(LISTAS[[#This Row],[ID]],_01_CODIGOS_Y_COSTOS_xlsm[[Producto y N°]:[CODIGO]],2,0),"")</f>
        <v>Co26.34</v>
      </c>
      <c r="O1398" t="s">
        <v>2124</v>
      </c>
      <c r="AB1398" s="12" t="str">
        <f>+LISTAS[[#This Row],[Codigo]]&amp;LISTAS[[#This Row],[Fabrica]]</f>
        <v>Co26.34KLOSTER</v>
      </c>
      <c r="AC1398" s="13" t="str">
        <f>+LISTAS[[#This Row],[Codigo]]</f>
        <v>Co26.34</v>
      </c>
      <c r="AD1398" s="13" t="str">
        <f>+LISTAS[[#This Row],[ID]]</f>
        <v>ARANDELAS DE COBRE26x34</v>
      </c>
      <c r="AH1398" s="36"/>
      <c r="AI1398" s="37">
        <f>+LISTAS[[#This Row],[Precio]]+(LISTAS[[#This Row],[Precio]]*AH1398)</f>
        <v>3549.99</v>
      </c>
      <c r="AJ1398" s="38">
        <f t="shared" si="21"/>
        <v>1774.9949999999999</v>
      </c>
      <c r="AL1398" s="35">
        <f>+AJ1398/LISTAS[[#This Row],[COSTO]]-1</f>
        <v>1.2162161554746809</v>
      </c>
      <c r="AM1398" t="str">
        <f>+LISTAS[[#This Row],[ID]]</f>
        <v>ARANDELAS DE COBRE26x34</v>
      </c>
      <c r="AO1398" s="43"/>
      <c r="AP1398" s="39">
        <f>LISTAS[[#This Row],[COSTO]]+(LISTAS[[#This Row],[COSTO]]*AO1398)</f>
        <v>800.91240000000005</v>
      </c>
      <c r="AQ1398" s="44">
        <f>IF(AO1398="",0,AP1398/LISTAS[[#This Row],[VENTA NETA]]-1)</f>
        <v>0</v>
      </c>
      <c r="AS1398" s="39">
        <v>697.46119999999996</v>
      </c>
      <c r="AT1398" s="48">
        <f>+LISTAS[[#This Row],[COSTO]]/AS1398-1</f>
        <v>0.14832538354821767</v>
      </c>
      <c r="BA1398" t="s">
        <v>2058</v>
      </c>
      <c r="BB1398" s="36"/>
    </row>
    <row r="1399" spans="1:54" x14ac:dyDescent="0.35">
      <c r="A1399" s="7" t="s">
        <v>2126</v>
      </c>
      <c r="B1399" t="s">
        <v>2127</v>
      </c>
      <c r="C1399" t="s">
        <v>2128</v>
      </c>
      <c r="D1399" t="s">
        <v>2128</v>
      </c>
      <c r="E1399" s="2">
        <v>87.11</v>
      </c>
      <c r="F1399" s="7" t="str">
        <f>+_xlfn.XLOOKUP(LISTAS[[#This Row],[ID]],_01_CODIGOS_Y_COSTOS_xlsm[Producto y N°],_01_CODIGOS_Y_COSTOS_xlsm[FABRICA],"",0,1)</f>
        <v>KLOSTER</v>
      </c>
      <c r="G1399" s="26">
        <f>LISTAS[[#This Row],[Precio]]*(1-0.46)</f>
        <v>47.039400000000001</v>
      </c>
      <c r="H1399" s="1">
        <f>+_xlfn.XLOOKUP(LISTAS[[#This Row],[ID]],_01_CODIGOS_Y_COSTOS_xlsm[Producto y N°],_01_CODIGOS_Y_COSTOS_xlsm[COSTO],0,0,1)</f>
        <v>18.226299999999998</v>
      </c>
      <c r="I1399" s="27">
        <f>+IFERROR(LISTAS[[#This Row],[VENTA NETA]]/LISTAS[[#This Row],[COSTO]]-1,0)</f>
        <v>1.5808529432742797</v>
      </c>
      <c r="J1399" s="50" t="str">
        <f>IFERROR(VLOOKUP(LISTAS[[#This Row],[ID]],_01_CODIGOS_Y_COSTOS_xlsm[[Producto y N°]:[CODIGO]],2,0),"")</f>
        <v>Al3,5.8</v>
      </c>
      <c r="O1399" t="s">
        <v>2126</v>
      </c>
      <c r="AB1399" s="12" t="str">
        <f>+LISTAS[[#This Row],[Codigo]]&amp;LISTAS[[#This Row],[Fabrica]]</f>
        <v>Al3,5.8KLOSTER</v>
      </c>
      <c r="AC1399" s="13" t="str">
        <f>+LISTAS[[#This Row],[Codigo]]</f>
        <v>Al3,5.8</v>
      </c>
      <c r="AD1399" s="13" t="str">
        <f>+LISTAS[[#This Row],[ID]]</f>
        <v>ARANDELAS DE ALUMINIO1/8 3x8</v>
      </c>
      <c r="AH1399" s="36"/>
      <c r="AI1399" s="37">
        <f>+LISTAS[[#This Row],[Precio]]+(LISTAS[[#This Row],[Precio]]*AH1399)</f>
        <v>87.11</v>
      </c>
      <c r="AJ1399" s="38">
        <f t="shared" si="21"/>
        <v>43.555</v>
      </c>
      <c r="AL1399" s="35">
        <f>+AJ1399/LISTAS[[#This Row],[COSTO]]-1</f>
        <v>1.3896786511798886</v>
      </c>
      <c r="AM1399" t="str">
        <f>+LISTAS[[#This Row],[ID]]</f>
        <v>ARANDELAS DE ALUMINIO1/8 3x8</v>
      </c>
      <c r="AO1399" s="43"/>
      <c r="AP1399" s="39">
        <f>LISTAS[[#This Row],[COSTO]]+(LISTAS[[#This Row],[COSTO]]*AO1399)</f>
        <v>18.226299999999998</v>
      </c>
      <c r="AQ1399" s="44">
        <f>IF(AO1399="",0,AP1399/LISTAS[[#This Row],[VENTA NETA]]-1)</f>
        <v>0</v>
      </c>
      <c r="AS1399" s="39">
        <v>12.5306</v>
      </c>
      <c r="AT1399" s="48">
        <f>+LISTAS[[#This Row],[COSTO]]/AS1399-1</f>
        <v>0.45454327805532047</v>
      </c>
      <c r="BA1399" t="s">
        <v>2127</v>
      </c>
      <c r="BB1399" s="36"/>
    </row>
    <row r="1400" spans="1:54" x14ac:dyDescent="0.35">
      <c r="A1400" s="7" t="s">
        <v>2129</v>
      </c>
      <c r="B1400" t="s">
        <v>2127</v>
      </c>
      <c r="C1400" t="s">
        <v>2130</v>
      </c>
      <c r="D1400" t="s">
        <v>2130</v>
      </c>
      <c r="E1400" s="2">
        <v>92.7</v>
      </c>
      <c r="F1400" s="7" t="str">
        <f>+_xlfn.XLOOKUP(LISTAS[[#This Row],[ID]],_01_CODIGOS_Y_COSTOS_xlsm[Producto y N°],_01_CODIGOS_Y_COSTOS_xlsm[FABRICA],"",0,1)</f>
        <v>KLOSTER</v>
      </c>
      <c r="G1400" s="26">
        <f>LISTAS[[#This Row],[Precio]]*(1-0.46)</f>
        <v>50.058000000000007</v>
      </c>
      <c r="H1400" s="1">
        <f>+_xlfn.XLOOKUP(LISTAS[[#This Row],[ID]],_01_CODIGOS_Y_COSTOS_xlsm[Producto y N°],_01_CODIGOS_Y_COSTOS_xlsm[COSTO],0,0,1)</f>
        <v>19.394400000000001</v>
      </c>
      <c r="I1400" s="27">
        <f>+IFERROR(LISTAS[[#This Row],[VENTA NETA]]/LISTAS[[#This Row],[COSTO]]-1,0)</f>
        <v>1.5810543249597826</v>
      </c>
      <c r="J1400" s="50" t="str">
        <f>IFERROR(VLOOKUP(LISTAS[[#This Row],[ID]],_01_CODIGOS_Y_COSTOS_xlsm[[Producto y N°]:[CODIGO]],2,0),"")</f>
        <v>Al4.10</v>
      </c>
      <c r="O1400" t="s">
        <v>2129</v>
      </c>
      <c r="AB1400" s="12" t="str">
        <f>+LISTAS[[#This Row],[Codigo]]&amp;LISTAS[[#This Row],[Fabrica]]</f>
        <v>Al4.10KLOSTER</v>
      </c>
      <c r="AC1400" s="13" t="str">
        <f>+LISTAS[[#This Row],[Codigo]]</f>
        <v>Al4.10</v>
      </c>
      <c r="AD1400" s="13" t="str">
        <f>+LISTAS[[#This Row],[ID]]</f>
        <v>ARANDELAS DE ALUMINIO5/32 4x10</v>
      </c>
      <c r="AH1400" s="36"/>
      <c r="AI1400" s="37">
        <f>+LISTAS[[#This Row],[Precio]]+(LISTAS[[#This Row],[Precio]]*AH1400)</f>
        <v>92.7</v>
      </c>
      <c r="AJ1400" s="38">
        <f t="shared" si="21"/>
        <v>46.35</v>
      </c>
      <c r="AL1400" s="35">
        <f>+AJ1400/LISTAS[[#This Row],[COSTO]]-1</f>
        <v>1.3898651157035018</v>
      </c>
      <c r="AM1400" t="str">
        <f>+LISTAS[[#This Row],[ID]]</f>
        <v>ARANDELAS DE ALUMINIO5/32 4x10</v>
      </c>
      <c r="AO1400" s="43"/>
      <c r="AP1400" s="39">
        <f>LISTAS[[#This Row],[COSTO]]+(LISTAS[[#This Row],[COSTO]]*AO1400)</f>
        <v>19.394400000000001</v>
      </c>
      <c r="AQ1400" s="44">
        <f>IF(AO1400="",0,AP1400/LISTAS[[#This Row],[VENTA NETA]]-1)</f>
        <v>0</v>
      </c>
      <c r="AS1400" s="39">
        <v>13.3337</v>
      </c>
      <c r="AT1400" s="48">
        <f>+LISTAS[[#This Row],[COSTO]]/AS1400-1</f>
        <v>0.45454000014999596</v>
      </c>
      <c r="BA1400" t="s">
        <v>2127</v>
      </c>
      <c r="BB1400" s="36"/>
    </row>
    <row r="1401" spans="1:54" x14ac:dyDescent="0.35">
      <c r="A1401" s="7" t="s">
        <v>2131</v>
      </c>
      <c r="B1401" t="s">
        <v>2127</v>
      </c>
      <c r="C1401" t="s">
        <v>2132</v>
      </c>
      <c r="D1401" t="s">
        <v>2132</v>
      </c>
      <c r="E1401" s="2">
        <v>108.65</v>
      </c>
      <c r="F1401" s="7" t="str">
        <f>+_xlfn.XLOOKUP(LISTAS[[#This Row],[ID]],_01_CODIGOS_Y_COSTOS_xlsm[Producto y N°],_01_CODIGOS_Y_COSTOS_xlsm[FABRICA],"",0,1)</f>
        <v>KLOSTER</v>
      </c>
      <c r="G1401" s="26">
        <f>LISTAS[[#This Row],[Precio]]*(1-0.46)</f>
        <v>58.671000000000006</v>
      </c>
      <c r="H1401" s="1">
        <f>+_xlfn.XLOOKUP(LISTAS[[#This Row],[ID]],_01_CODIGOS_Y_COSTOS_xlsm[Producto y N°],_01_CODIGOS_Y_COSTOS_xlsm[COSTO],0,0,1)</f>
        <v>22.7316</v>
      </c>
      <c r="I1401" s="27">
        <f>+IFERROR(LISTAS[[#This Row],[VENTA NETA]]/LISTAS[[#This Row],[COSTO]]-1,0)</f>
        <v>1.5810325713984059</v>
      </c>
      <c r="J1401" s="50" t="str">
        <f>IFERROR(VLOOKUP(LISTAS[[#This Row],[ID]],_01_CODIGOS_Y_COSTOS_xlsm[[Producto y N°]:[CODIGO]],2,0),"")</f>
        <v>Al5.12</v>
      </c>
      <c r="O1401" t="s">
        <v>2131</v>
      </c>
      <c r="AB1401" s="12" t="str">
        <f>+LISTAS[[#This Row],[Codigo]]&amp;LISTAS[[#This Row],[Fabrica]]</f>
        <v>Al5.12KLOSTER</v>
      </c>
      <c r="AC1401" s="13" t="str">
        <f>+LISTAS[[#This Row],[Codigo]]</f>
        <v>Al5.12</v>
      </c>
      <c r="AD1401" s="13" t="str">
        <f>+LISTAS[[#This Row],[ID]]</f>
        <v>ARANDELAS DE ALUMINIO3/16  5x12</v>
      </c>
      <c r="AH1401" s="36"/>
      <c r="AI1401" s="37">
        <f>+LISTAS[[#This Row],[Precio]]+(LISTAS[[#This Row],[Precio]]*AH1401)</f>
        <v>108.65</v>
      </c>
      <c r="AJ1401" s="38">
        <f t="shared" si="21"/>
        <v>54.325000000000003</v>
      </c>
      <c r="AL1401" s="35">
        <f>+AJ1401/LISTAS[[#This Row],[COSTO]]-1</f>
        <v>1.3898449735170426</v>
      </c>
      <c r="AM1401" t="str">
        <f>+LISTAS[[#This Row],[ID]]</f>
        <v>ARANDELAS DE ALUMINIO3/16  5x12</v>
      </c>
      <c r="AO1401" s="43"/>
      <c r="AP1401" s="39">
        <f>LISTAS[[#This Row],[COSTO]]+(LISTAS[[#This Row],[COSTO]]*AO1401)</f>
        <v>22.7316</v>
      </c>
      <c r="AQ1401" s="44">
        <f>IF(AO1401="",0,AP1401/LISTAS[[#This Row],[VENTA NETA]]-1)</f>
        <v>0</v>
      </c>
      <c r="AS1401" s="39">
        <v>15.628</v>
      </c>
      <c r="AT1401" s="48">
        <f>+LISTAS[[#This Row],[COSTO]]/AS1401-1</f>
        <v>0.4545431277194778</v>
      </c>
      <c r="BA1401" t="s">
        <v>2127</v>
      </c>
      <c r="BB1401" s="36"/>
    </row>
    <row r="1402" spans="1:54" x14ac:dyDescent="0.35">
      <c r="A1402" s="7" t="s">
        <v>2133</v>
      </c>
      <c r="B1402" t="s">
        <v>2127</v>
      </c>
      <c r="C1402" t="s">
        <v>2134</v>
      </c>
      <c r="D1402" t="s">
        <v>2134</v>
      </c>
      <c r="E1402" s="2">
        <v>136.35</v>
      </c>
      <c r="F1402" s="7" t="str">
        <f>+_xlfn.XLOOKUP(LISTAS[[#This Row],[ID]],_01_CODIGOS_Y_COSTOS_xlsm[Producto y N°],_01_CODIGOS_Y_COSTOS_xlsm[FABRICA],"",0,1)</f>
        <v>KLOSTER</v>
      </c>
      <c r="G1402" s="26">
        <f>LISTAS[[#This Row],[Precio]]*(1-0.46)</f>
        <v>73.629000000000005</v>
      </c>
      <c r="H1402" s="1">
        <f>+_xlfn.XLOOKUP(LISTAS[[#This Row],[ID]],_01_CODIGOS_Y_COSTOS_xlsm[Producto y N°],_01_CODIGOS_Y_COSTOS_xlsm[COSTO],0,0,1)</f>
        <v>28.5289</v>
      </c>
      <c r="I1402" s="27">
        <f>+IFERROR(LISTAS[[#This Row],[VENTA NETA]]/LISTAS[[#This Row],[COSTO]]-1,0)</f>
        <v>1.5808566050566268</v>
      </c>
      <c r="J1402" s="50" t="str">
        <f>IFERROR(VLOOKUP(LISTAS[[#This Row],[ID]],_01_CODIGOS_Y_COSTOS_xlsm[[Producto y N°]:[CODIGO]],2,0),"")</f>
        <v>Al6,5.13</v>
      </c>
      <c r="O1402" t="s">
        <v>2133</v>
      </c>
      <c r="AB1402" s="12" t="str">
        <f>+LISTAS[[#This Row],[Codigo]]&amp;LISTAS[[#This Row],[Fabrica]]</f>
        <v>Al6,5.13KLOSTER</v>
      </c>
      <c r="AC1402" s="13" t="str">
        <f>+LISTAS[[#This Row],[Codigo]]</f>
        <v>Al6,5.13</v>
      </c>
      <c r="AD1402" s="13" t="str">
        <f>+LISTAS[[#This Row],[ID]]</f>
        <v>ARANDELAS DE ALUMINIO1/4  6,5x14</v>
      </c>
      <c r="AH1402" s="36"/>
      <c r="AI1402" s="37">
        <f>+LISTAS[[#This Row],[Precio]]+(LISTAS[[#This Row],[Precio]]*AH1402)</f>
        <v>136.35</v>
      </c>
      <c r="AJ1402" s="38">
        <f t="shared" si="21"/>
        <v>68.174999999999997</v>
      </c>
      <c r="AL1402" s="35">
        <f>+AJ1402/LISTAS[[#This Row],[COSTO]]-1</f>
        <v>1.3896820417190989</v>
      </c>
      <c r="AM1402" t="str">
        <f>+LISTAS[[#This Row],[ID]]</f>
        <v>ARANDELAS DE ALUMINIO1/4  6,5x14</v>
      </c>
      <c r="AO1402" s="43"/>
      <c r="AP1402" s="39">
        <f>LISTAS[[#This Row],[COSTO]]+(LISTAS[[#This Row],[COSTO]]*AO1402)</f>
        <v>28.5289</v>
      </c>
      <c r="AQ1402" s="44">
        <f>IF(AO1402="",0,AP1402/LISTAS[[#This Row],[VENTA NETA]]-1)</f>
        <v>0</v>
      </c>
      <c r="AS1402" s="39">
        <v>19.613600000000002</v>
      </c>
      <c r="AT1402" s="48">
        <f>+LISTAS[[#This Row],[COSTO]]/AS1402-1</f>
        <v>0.45454684504629439</v>
      </c>
      <c r="BA1402" t="s">
        <v>2127</v>
      </c>
      <c r="BB1402" s="36"/>
    </row>
    <row r="1403" spans="1:54" x14ac:dyDescent="0.35">
      <c r="A1403" s="7" t="s">
        <v>2135</v>
      </c>
      <c r="B1403" t="s">
        <v>2127</v>
      </c>
      <c r="C1403" t="s">
        <v>2136</v>
      </c>
      <c r="D1403" t="s">
        <v>2136</v>
      </c>
      <c r="E1403" s="2">
        <v>269.72000000000003</v>
      </c>
      <c r="F1403" s="7" t="str">
        <f>+_xlfn.XLOOKUP(LISTAS[[#This Row],[ID]],_01_CODIGOS_Y_COSTOS_xlsm[Producto y N°],_01_CODIGOS_Y_COSTOS_xlsm[FABRICA],"",0,1)</f>
        <v>KLOSTER</v>
      </c>
      <c r="G1403" s="26">
        <f>LISTAS[[#This Row],[Precio]]*(1-0.46)</f>
        <v>145.64880000000002</v>
      </c>
      <c r="H1403" s="1">
        <f>+_xlfn.XLOOKUP(LISTAS[[#This Row],[ID]],_01_CODIGOS_Y_COSTOS_xlsm[Producto y N°],_01_CODIGOS_Y_COSTOS_xlsm[COSTO],0,0,1)</f>
        <v>56.432299999999998</v>
      </c>
      <c r="I1403" s="27">
        <f>+IFERROR(LISTAS[[#This Row],[VENTA NETA]]/LISTAS[[#This Row],[COSTO]]-1,0)</f>
        <v>1.580947436131436</v>
      </c>
      <c r="J1403" s="50" t="str">
        <f>IFERROR(VLOOKUP(LISTAS[[#This Row],[ID]],_01_CODIGOS_Y_COSTOS_xlsm[[Producto y N°]:[CODIGO]],2,0),"")</f>
        <v>Al8.20</v>
      </c>
      <c r="O1403" t="s">
        <v>2135</v>
      </c>
      <c r="AB1403" s="12" t="str">
        <f>+LISTAS[[#This Row],[Codigo]]&amp;LISTAS[[#This Row],[Fabrica]]</f>
        <v>Al8.20KLOSTER</v>
      </c>
      <c r="AC1403" s="13" t="str">
        <f>+LISTAS[[#This Row],[Codigo]]</f>
        <v>Al8.20</v>
      </c>
      <c r="AD1403" s="13" t="str">
        <f>+LISTAS[[#This Row],[ID]]</f>
        <v>ARANDELAS DE ALUMINIO5/16  8x16</v>
      </c>
      <c r="AH1403" s="36"/>
      <c r="AI1403" s="37">
        <f>+LISTAS[[#This Row],[Precio]]+(LISTAS[[#This Row],[Precio]]*AH1403)</f>
        <v>269.72000000000003</v>
      </c>
      <c r="AJ1403" s="38">
        <f t="shared" si="21"/>
        <v>134.86000000000001</v>
      </c>
      <c r="AL1403" s="35">
        <f>+AJ1403/LISTAS[[#This Row],[COSTO]]-1</f>
        <v>1.3897661445661442</v>
      </c>
      <c r="AM1403" t="str">
        <f>+LISTAS[[#This Row],[ID]]</f>
        <v>ARANDELAS DE ALUMINIO5/16  8x16</v>
      </c>
      <c r="AO1403" s="43"/>
      <c r="AP1403" s="39">
        <f>LISTAS[[#This Row],[COSTO]]+(LISTAS[[#This Row],[COSTO]]*AO1403)</f>
        <v>56.432299999999998</v>
      </c>
      <c r="AQ1403" s="44">
        <f>IF(AO1403="",0,AP1403/LISTAS[[#This Row],[VENTA NETA]]-1)</f>
        <v>0</v>
      </c>
      <c r="AS1403" s="39">
        <v>38.797199999999997</v>
      </c>
      <c r="AT1403" s="48">
        <f>+LISTAS[[#This Row],[COSTO]]/AS1403-1</f>
        <v>0.45454568886414481</v>
      </c>
      <c r="BA1403" t="s">
        <v>2127</v>
      </c>
      <c r="BB1403" s="36"/>
    </row>
    <row r="1404" spans="1:54" x14ac:dyDescent="0.35">
      <c r="A1404" s="7" t="s">
        <v>2137</v>
      </c>
      <c r="B1404" t="s">
        <v>2127</v>
      </c>
      <c r="C1404" t="s">
        <v>2138</v>
      </c>
      <c r="D1404" t="s">
        <v>2138</v>
      </c>
      <c r="E1404" s="2">
        <v>269.72000000000003</v>
      </c>
      <c r="F1404" s="7" t="str">
        <f>+_xlfn.XLOOKUP(LISTAS[[#This Row],[ID]],_01_CODIGOS_Y_COSTOS_xlsm[Producto y N°],_01_CODIGOS_Y_COSTOS_xlsm[FABRICA],"",0,1)</f>
        <v>KLOSTER</v>
      </c>
      <c r="G1404" s="26">
        <f>LISTAS[[#This Row],[Precio]]*(1-0.46)</f>
        <v>145.64880000000002</v>
      </c>
      <c r="H1404" s="1">
        <f>+_xlfn.XLOOKUP(LISTAS[[#This Row],[ID]],_01_CODIGOS_Y_COSTOS_xlsm[Producto y N°],_01_CODIGOS_Y_COSTOS_xlsm[COSTO],0,0,1)</f>
        <v>56.432299999999998</v>
      </c>
      <c r="I1404" s="27">
        <f>+IFERROR(LISTAS[[#This Row],[VENTA NETA]]/LISTAS[[#This Row],[COSTO]]-1,0)</f>
        <v>1.580947436131436</v>
      </c>
      <c r="J1404" s="50" t="str">
        <f>IFERROR(VLOOKUP(LISTAS[[#This Row],[ID]],_01_CODIGOS_Y_COSTOS_xlsm[[Producto y N°]:[CODIGO]],2,0),"")</f>
        <v>Al10.21</v>
      </c>
      <c r="O1404" t="s">
        <v>2137</v>
      </c>
      <c r="AB1404" s="12" t="str">
        <f>+LISTAS[[#This Row],[Codigo]]&amp;LISTAS[[#This Row],[Fabrica]]</f>
        <v>Al10.21KLOSTER</v>
      </c>
      <c r="AC1404" s="13" t="str">
        <f>+LISTAS[[#This Row],[Codigo]]</f>
        <v>Al10.21</v>
      </c>
      <c r="AD1404" s="13" t="str">
        <f>+LISTAS[[#This Row],[ID]]</f>
        <v>ARANDELAS DE ALUMINIO3/8  10x18</v>
      </c>
      <c r="AH1404" s="36"/>
      <c r="AI1404" s="37">
        <f>+LISTAS[[#This Row],[Precio]]+(LISTAS[[#This Row],[Precio]]*AH1404)</f>
        <v>269.72000000000003</v>
      </c>
      <c r="AJ1404" s="38">
        <f t="shared" si="21"/>
        <v>134.86000000000001</v>
      </c>
      <c r="AL1404" s="35">
        <f>+AJ1404/LISTAS[[#This Row],[COSTO]]-1</f>
        <v>1.3897661445661442</v>
      </c>
      <c r="AM1404" t="str">
        <f>+LISTAS[[#This Row],[ID]]</f>
        <v>ARANDELAS DE ALUMINIO3/8  10x18</v>
      </c>
      <c r="AO1404" s="43"/>
      <c r="AP1404" s="39">
        <f>LISTAS[[#This Row],[COSTO]]+(LISTAS[[#This Row],[COSTO]]*AO1404)</f>
        <v>56.432299999999998</v>
      </c>
      <c r="AQ1404" s="44">
        <f>IF(AO1404="",0,AP1404/LISTAS[[#This Row],[VENTA NETA]]-1)</f>
        <v>0</v>
      </c>
      <c r="AS1404" s="39">
        <v>38.797199999999997</v>
      </c>
      <c r="AT1404" s="48">
        <f>+LISTAS[[#This Row],[COSTO]]/AS1404-1</f>
        <v>0.45454568886414481</v>
      </c>
      <c r="BA1404" t="s">
        <v>2127</v>
      </c>
      <c r="BB1404" s="36"/>
    </row>
    <row r="1405" spans="1:54" x14ac:dyDescent="0.35">
      <c r="A1405" s="7" t="s">
        <v>2139</v>
      </c>
      <c r="B1405" t="s">
        <v>2127</v>
      </c>
      <c r="C1405" t="s">
        <v>2140</v>
      </c>
      <c r="D1405" t="s">
        <v>2140</v>
      </c>
      <c r="E1405" s="2">
        <v>341.28</v>
      </c>
      <c r="F1405" s="7" t="str">
        <f>+_xlfn.XLOOKUP(LISTAS[[#This Row],[ID]],_01_CODIGOS_Y_COSTOS_xlsm[Producto y N°],_01_CODIGOS_Y_COSTOS_xlsm[FABRICA],"",0,1)</f>
        <v>KLOSTER</v>
      </c>
      <c r="G1405" s="26">
        <f>LISTAS[[#This Row],[Precio]]*(1-0.46)</f>
        <v>184.2912</v>
      </c>
      <c r="H1405" s="1">
        <f>+_xlfn.XLOOKUP(LISTAS[[#This Row],[ID]],_01_CODIGOS_Y_COSTOS_xlsm[Producto y N°],_01_CODIGOS_Y_COSTOS_xlsm[COSTO],0,0,1)</f>
        <v>71.405000000000001</v>
      </c>
      <c r="I1405" s="27">
        <f>+IFERROR(LISTAS[[#This Row],[VENTA NETA]]/LISTAS[[#This Row],[COSTO]]-1,0)</f>
        <v>1.5809285064071146</v>
      </c>
      <c r="J1405" s="50" t="str">
        <f>IFERROR(VLOOKUP(LISTAS[[#This Row],[ID]],_01_CODIGOS_Y_COSTOS_xlsm[[Producto y N°]:[CODIGO]],2,0),"")</f>
        <v>Al13.24</v>
      </c>
      <c r="O1405" t="s">
        <v>2139</v>
      </c>
      <c r="AB1405" s="12" t="str">
        <f>+LISTAS[[#This Row],[Codigo]]&amp;LISTAS[[#This Row],[Fabrica]]</f>
        <v>Al13.24KLOSTER</v>
      </c>
      <c r="AC1405" s="13" t="str">
        <f>+LISTAS[[#This Row],[Codigo]]</f>
        <v>Al13.24</v>
      </c>
      <c r="AD1405" s="13" t="str">
        <f>+LISTAS[[#This Row],[ID]]</f>
        <v>ARANDELAS DE ALUMINIO1/2  13x24</v>
      </c>
      <c r="AH1405" s="36"/>
      <c r="AI1405" s="37">
        <f>+LISTAS[[#This Row],[Precio]]+(LISTAS[[#This Row],[Precio]]*AH1405)</f>
        <v>341.28</v>
      </c>
      <c r="AJ1405" s="38">
        <f t="shared" si="21"/>
        <v>170.64</v>
      </c>
      <c r="AL1405" s="35">
        <f>+AJ1405/LISTAS[[#This Row],[COSTO]]-1</f>
        <v>1.3897486170436242</v>
      </c>
      <c r="AM1405" t="str">
        <f>+LISTAS[[#This Row],[ID]]</f>
        <v>ARANDELAS DE ALUMINIO1/2  13x24</v>
      </c>
      <c r="AO1405" s="43"/>
      <c r="AP1405" s="39">
        <f>LISTAS[[#This Row],[COSTO]]+(LISTAS[[#This Row],[COSTO]]*AO1405)</f>
        <v>71.405000000000001</v>
      </c>
      <c r="AQ1405" s="44">
        <f>IF(AO1405="",0,AP1405/LISTAS[[#This Row],[VENTA NETA]]-1)</f>
        <v>0</v>
      </c>
      <c r="AS1405" s="39">
        <v>49.091000000000001</v>
      </c>
      <c r="AT1405" s="48">
        <f>+LISTAS[[#This Row],[COSTO]]/AS1405-1</f>
        <v>0.45454360269703198</v>
      </c>
      <c r="BA1405" t="s">
        <v>2127</v>
      </c>
      <c r="BB1405" s="36"/>
    </row>
    <row r="1406" spans="1:54" x14ac:dyDescent="0.35">
      <c r="A1406" s="7" t="s">
        <v>2141</v>
      </c>
      <c r="B1406" t="s">
        <v>2127</v>
      </c>
      <c r="C1406" t="s">
        <v>2091</v>
      </c>
      <c r="D1406" t="s">
        <v>2091</v>
      </c>
      <c r="E1406" s="2">
        <v>78.14</v>
      </c>
      <c r="F1406" s="7" t="str">
        <f>+_xlfn.XLOOKUP(LISTAS[[#This Row],[ID]],_01_CODIGOS_Y_COSTOS_xlsm[Producto y N°],_01_CODIGOS_Y_COSTOS_xlsm[FABRICA],"",0,1)</f>
        <v>KLOSTER</v>
      </c>
      <c r="G1406" s="26">
        <f>LISTAS[[#This Row],[Precio]]*(1-0.46)</f>
        <v>42.195600000000006</v>
      </c>
      <c r="H1406" s="1">
        <f>+_xlfn.XLOOKUP(LISTAS[[#This Row],[ID]],_01_CODIGOS_Y_COSTOS_xlsm[Producto y N°],_01_CODIGOS_Y_COSTOS_xlsm[COSTO],0,0,1)</f>
        <v>16.3491</v>
      </c>
      <c r="I1406" s="27">
        <f>+IFERROR(LISTAS[[#This Row],[VENTA NETA]]/LISTAS[[#This Row],[COSTO]]-1,0)</f>
        <v>1.58091271079142</v>
      </c>
      <c r="J1406" s="50" t="str">
        <f>IFERROR(VLOOKUP(LISTAS[[#This Row],[ID]],_01_CODIGOS_Y_COSTOS_xlsm[[Producto y N°]:[CODIGO]],2,0),"")</f>
        <v>Al6.10</v>
      </c>
      <c r="O1406" t="s">
        <v>2141</v>
      </c>
      <c r="AB1406" s="12" t="str">
        <f>+LISTAS[[#This Row],[Codigo]]&amp;LISTAS[[#This Row],[Fabrica]]</f>
        <v>Al6.10KLOSTER</v>
      </c>
      <c r="AC1406" s="13" t="str">
        <f>+LISTAS[[#This Row],[Codigo]]</f>
        <v>Al6.10</v>
      </c>
      <c r="AD1406" s="13" t="str">
        <f>+LISTAS[[#This Row],[ID]]</f>
        <v>ARANDELAS DE ALUMINIO6x10</v>
      </c>
      <c r="AH1406" s="36"/>
      <c r="AI1406" s="37">
        <f>+LISTAS[[#This Row],[Precio]]+(LISTAS[[#This Row],[Precio]]*AH1406)</f>
        <v>78.14</v>
      </c>
      <c r="AJ1406" s="38">
        <f t="shared" si="21"/>
        <v>39.07</v>
      </c>
      <c r="AL1406" s="35">
        <f>+AJ1406/LISTAS[[#This Row],[COSTO]]-1</f>
        <v>1.3897339914735367</v>
      </c>
      <c r="AM1406" t="str">
        <f>+LISTAS[[#This Row],[ID]]</f>
        <v>ARANDELAS DE ALUMINIO6x10</v>
      </c>
      <c r="AO1406" s="43"/>
      <c r="AP1406" s="39">
        <f>LISTAS[[#This Row],[COSTO]]+(LISTAS[[#This Row],[COSTO]]*AO1406)</f>
        <v>16.3491</v>
      </c>
      <c r="AQ1406" s="44">
        <f>IF(AO1406="",0,AP1406/LISTAS[[#This Row],[VENTA NETA]]-1)</f>
        <v>0</v>
      </c>
      <c r="AS1406" s="39">
        <v>11.24</v>
      </c>
      <c r="AT1406" s="48">
        <f>+LISTAS[[#This Row],[COSTO]]/AS1406-1</f>
        <v>0.45454626334519577</v>
      </c>
      <c r="BA1406" t="s">
        <v>2127</v>
      </c>
      <c r="BB1406" s="36"/>
    </row>
    <row r="1407" spans="1:54" x14ac:dyDescent="0.35">
      <c r="A1407" s="7" t="s">
        <v>2142</v>
      </c>
      <c r="B1407" t="s">
        <v>2127</v>
      </c>
      <c r="C1407" t="s">
        <v>2093</v>
      </c>
      <c r="D1407" t="s">
        <v>2093</v>
      </c>
      <c r="E1407" s="2">
        <v>84.72</v>
      </c>
      <c r="F1407" s="7" t="str">
        <f>+_xlfn.XLOOKUP(LISTAS[[#This Row],[ID]],_01_CODIGOS_Y_COSTOS_xlsm[Producto y N°],_01_CODIGOS_Y_COSTOS_xlsm[FABRICA],"",0,1)</f>
        <v>KLOSTER</v>
      </c>
      <c r="G1407" s="26">
        <f>LISTAS[[#This Row],[Precio]]*(1-0.46)</f>
        <v>45.748800000000003</v>
      </c>
      <c r="H1407" s="1">
        <f>+_xlfn.XLOOKUP(LISTAS[[#This Row],[ID]],_01_CODIGOS_Y_COSTOS_xlsm[Producto y N°],_01_CODIGOS_Y_COSTOS_xlsm[COSTO],0,0,1)</f>
        <v>17.726199999999999</v>
      </c>
      <c r="I1407" s="27">
        <f>+IFERROR(LISTAS[[#This Row],[VENTA NETA]]/LISTAS[[#This Row],[COSTO]]-1,0)</f>
        <v>1.5808577134411212</v>
      </c>
      <c r="J1407" s="50" t="str">
        <f>IFERROR(VLOOKUP(LISTAS[[#This Row],[ID]],_01_CODIGOS_Y_COSTOS_xlsm[[Producto y N°]:[CODIGO]],2,0),"")</f>
        <v>Al8.13</v>
      </c>
      <c r="O1407" t="s">
        <v>2142</v>
      </c>
      <c r="AB1407" s="12" t="str">
        <f>+LISTAS[[#This Row],[Codigo]]&amp;LISTAS[[#This Row],[Fabrica]]</f>
        <v>Al8.13KLOSTER</v>
      </c>
      <c r="AC1407" s="13" t="str">
        <f>+LISTAS[[#This Row],[Codigo]]</f>
        <v>Al8.13</v>
      </c>
      <c r="AD1407" s="13" t="str">
        <f>+LISTAS[[#This Row],[ID]]</f>
        <v>ARANDELAS DE ALUMINIO8x13</v>
      </c>
      <c r="AH1407" s="36"/>
      <c r="AI1407" s="37">
        <f>+LISTAS[[#This Row],[Precio]]+(LISTAS[[#This Row],[Precio]]*AH1407)</f>
        <v>84.72</v>
      </c>
      <c r="AJ1407" s="38">
        <f t="shared" si="21"/>
        <v>42.36</v>
      </c>
      <c r="AL1407" s="35">
        <f>+AJ1407/LISTAS[[#This Row],[COSTO]]-1</f>
        <v>1.3896830680010384</v>
      </c>
      <c r="AM1407" t="str">
        <f>+LISTAS[[#This Row],[ID]]</f>
        <v>ARANDELAS DE ALUMINIO8x13</v>
      </c>
      <c r="AO1407" s="43"/>
      <c r="AP1407" s="39">
        <f>LISTAS[[#This Row],[COSTO]]+(LISTAS[[#This Row],[COSTO]]*AO1407)</f>
        <v>17.726199999999999</v>
      </c>
      <c r="AQ1407" s="44">
        <f>IF(AO1407="",0,AP1407/LISTAS[[#This Row],[VENTA NETA]]-1)</f>
        <v>0</v>
      </c>
      <c r="AS1407" s="39">
        <v>12.1868</v>
      </c>
      <c r="AT1407" s="48">
        <f>+LISTAS[[#This Row],[COSTO]]/AS1407-1</f>
        <v>0.45454097876390831</v>
      </c>
      <c r="BA1407" t="s">
        <v>2127</v>
      </c>
      <c r="BB1407" s="36"/>
    </row>
    <row r="1408" spans="1:54" x14ac:dyDescent="0.35">
      <c r="A1408" s="7" t="s">
        <v>2143</v>
      </c>
      <c r="B1408" t="s">
        <v>2127</v>
      </c>
      <c r="C1408" t="s">
        <v>2095</v>
      </c>
      <c r="D1408" t="s">
        <v>2095</v>
      </c>
      <c r="E1408" s="2">
        <v>136.35</v>
      </c>
      <c r="F1408" s="7" t="str">
        <f>+_xlfn.XLOOKUP(LISTAS[[#This Row],[ID]],_01_CODIGOS_Y_COSTOS_xlsm[Producto y N°],_01_CODIGOS_Y_COSTOS_xlsm[FABRICA],"",0,1)</f>
        <v>KLOSTER</v>
      </c>
      <c r="G1408" s="26">
        <f>LISTAS[[#This Row],[Precio]]*(1-0.46)</f>
        <v>73.629000000000005</v>
      </c>
      <c r="H1408" s="1">
        <f>+_xlfn.XLOOKUP(LISTAS[[#This Row],[ID]],_01_CODIGOS_Y_COSTOS_xlsm[Producto y N°],_01_CODIGOS_Y_COSTOS_xlsm[COSTO],0,0,1)</f>
        <v>28.5289</v>
      </c>
      <c r="I1408" s="27">
        <f>+IFERROR(LISTAS[[#This Row],[VENTA NETA]]/LISTAS[[#This Row],[COSTO]]-1,0)</f>
        <v>1.5808566050566268</v>
      </c>
      <c r="J1408" s="50" t="str">
        <f>IFERROR(VLOOKUP(LISTAS[[#This Row],[ID]],_01_CODIGOS_Y_COSTOS_xlsm[[Producto y N°]:[CODIGO]],2,0),"")</f>
        <v>Al9.14</v>
      </c>
      <c r="O1408" t="s">
        <v>2143</v>
      </c>
      <c r="AB1408" s="12" t="str">
        <f>+LISTAS[[#This Row],[Codigo]]&amp;LISTAS[[#This Row],[Fabrica]]</f>
        <v>Al9.14KLOSTER</v>
      </c>
      <c r="AC1408" s="13" t="str">
        <f>+LISTAS[[#This Row],[Codigo]]</f>
        <v>Al9.14</v>
      </c>
      <c r="AD1408" s="13" t="str">
        <f>+LISTAS[[#This Row],[ID]]</f>
        <v>ARANDELAS DE ALUMINIO9x14</v>
      </c>
      <c r="AH1408" s="36"/>
      <c r="AI1408" s="37">
        <f>+LISTAS[[#This Row],[Precio]]+(LISTAS[[#This Row],[Precio]]*AH1408)</f>
        <v>136.35</v>
      </c>
      <c r="AJ1408" s="38">
        <f t="shared" si="21"/>
        <v>68.174999999999997</v>
      </c>
      <c r="AL1408" s="35">
        <f>+AJ1408/LISTAS[[#This Row],[COSTO]]-1</f>
        <v>1.3896820417190989</v>
      </c>
      <c r="AM1408" t="str">
        <f>+LISTAS[[#This Row],[ID]]</f>
        <v>ARANDELAS DE ALUMINIO9x14</v>
      </c>
      <c r="AO1408" s="43"/>
      <c r="AP1408" s="39">
        <f>LISTAS[[#This Row],[COSTO]]+(LISTAS[[#This Row],[COSTO]]*AO1408)</f>
        <v>28.5289</v>
      </c>
      <c r="AQ1408" s="44">
        <f>IF(AO1408="",0,AP1408/LISTAS[[#This Row],[VENTA NETA]]-1)</f>
        <v>0</v>
      </c>
      <c r="AS1408" s="39">
        <v>19.613600000000002</v>
      </c>
      <c r="AT1408" s="48">
        <f>+LISTAS[[#This Row],[COSTO]]/AS1408-1</f>
        <v>0.45454684504629439</v>
      </c>
      <c r="BA1408" t="s">
        <v>2127</v>
      </c>
      <c r="BB1408" s="36"/>
    </row>
    <row r="1409" spans="1:54" x14ac:dyDescent="0.35">
      <c r="A1409" s="7" t="s">
        <v>2144</v>
      </c>
      <c r="B1409" t="s">
        <v>2127</v>
      </c>
      <c r="C1409" t="s">
        <v>2097</v>
      </c>
      <c r="D1409" t="s">
        <v>2097</v>
      </c>
      <c r="E1409" s="2">
        <v>123.99</v>
      </c>
      <c r="F1409" s="7" t="str">
        <f>+_xlfn.XLOOKUP(LISTAS[[#This Row],[ID]],_01_CODIGOS_Y_COSTOS_xlsm[Producto y N°],_01_CODIGOS_Y_COSTOS_xlsm[FABRICA],"",0,1)</f>
        <v>KLOSTER</v>
      </c>
      <c r="G1409" s="26">
        <f>LISTAS[[#This Row],[Precio]]*(1-0.46)</f>
        <v>66.954599999999999</v>
      </c>
      <c r="H1409" s="1">
        <f>+_xlfn.XLOOKUP(LISTAS[[#This Row],[ID]],_01_CODIGOS_Y_COSTOS_xlsm[Producto y N°],_01_CODIGOS_Y_COSTOS_xlsm[COSTO],0,0,1)</f>
        <v>25.942599999999999</v>
      </c>
      <c r="I1409" s="27">
        <f>+IFERROR(LISTAS[[#This Row],[VENTA NETA]]/LISTAS[[#This Row],[COSTO]]-1,0)</f>
        <v>1.5808747002998929</v>
      </c>
      <c r="J1409" s="50" t="str">
        <f>IFERROR(VLOOKUP(LISTAS[[#This Row],[ID]],_01_CODIGOS_Y_COSTOS_xlsm[[Producto y N°]:[CODIGO]],2,0),"")</f>
        <v>Al10.14</v>
      </c>
      <c r="O1409" t="s">
        <v>2144</v>
      </c>
      <c r="AB1409" s="12" t="str">
        <f>+LISTAS[[#This Row],[Codigo]]&amp;LISTAS[[#This Row],[Fabrica]]</f>
        <v>Al10.14KLOSTER</v>
      </c>
      <c r="AC1409" s="13" t="str">
        <f>+LISTAS[[#This Row],[Codigo]]</f>
        <v>Al10.14</v>
      </c>
      <c r="AD1409" s="13" t="str">
        <f>+LISTAS[[#This Row],[ID]]</f>
        <v>ARANDELAS DE ALUMINIO10x14</v>
      </c>
      <c r="AH1409" s="36"/>
      <c r="AI1409" s="37">
        <f>+LISTAS[[#This Row],[Precio]]+(LISTAS[[#This Row],[Precio]]*AH1409)</f>
        <v>123.99</v>
      </c>
      <c r="AJ1409" s="38">
        <f t="shared" si="21"/>
        <v>61.994999999999997</v>
      </c>
      <c r="AL1409" s="35">
        <f>+AJ1409/LISTAS[[#This Row],[COSTO]]-1</f>
        <v>1.3896987965739749</v>
      </c>
      <c r="AM1409" t="str">
        <f>+LISTAS[[#This Row],[ID]]</f>
        <v>ARANDELAS DE ALUMINIO10x14</v>
      </c>
      <c r="AO1409" s="43"/>
      <c r="AP1409" s="39">
        <f>LISTAS[[#This Row],[COSTO]]+(LISTAS[[#This Row],[COSTO]]*AO1409)</f>
        <v>25.942599999999999</v>
      </c>
      <c r="AQ1409" s="44">
        <f>IF(AO1409="",0,AP1409/LISTAS[[#This Row],[VENTA NETA]]-1)</f>
        <v>0</v>
      </c>
      <c r="AS1409" s="39">
        <v>17.8355</v>
      </c>
      <c r="AT1409" s="48">
        <f>+LISTAS[[#This Row],[COSTO]]/AS1409-1</f>
        <v>0.45454851279751063</v>
      </c>
      <c r="BA1409" t="s">
        <v>2127</v>
      </c>
      <c r="BB1409" s="36"/>
    </row>
    <row r="1410" spans="1:54" x14ac:dyDescent="0.35">
      <c r="A1410" s="7" t="s">
        <v>2145</v>
      </c>
      <c r="B1410" t="s">
        <v>2127</v>
      </c>
      <c r="C1410" t="s">
        <v>2099</v>
      </c>
      <c r="D1410" t="s">
        <v>2099</v>
      </c>
      <c r="E1410" s="2">
        <v>180.21</v>
      </c>
      <c r="F1410" s="7" t="str">
        <f>+_xlfn.XLOOKUP(LISTAS[[#This Row],[ID]],_01_CODIGOS_Y_COSTOS_xlsm[Producto y N°],_01_CODIGOS_Y_COSTOS_xlsm[FABRICA],"",0,1)</f>
        <v>KLOSTER</v>
      </c>
      <c r="G1410" s="26">
        <f>LISTAS[[#This Row],[Precio]]*(1-0.46)</f>
        <v>97.313400000000016</v>
      </c>
      <c r="H1410" s="1">
        <f>+_xlfn.XLOOKUP(LISTAS[[#This Row],[ID]],_01_CODIGOS_Y_COSTOS_xlsm[Producto y N°],_01_CODIGOS_Y_COSTOS_xlsm[COSTO],0,0,1)</f>
        <v>37.705100000000002</v>
      </c>
      <c r="I1410" s="27">
        <f>+IFERROR(LISTAS[[#This Row],[VENTA NETA]]/LISTAS[[#This Row],[COSTO]]-1,0)</f>
        <v>1.5809081530084792</v>
      </c>
      <c r="J1410" s="50" t="str">
        <f>IFERROR(VLOOKUP(LISTAS[[#This Row],[ID]],_01_CODIGOS_Y_COSTOS_xlsm[[Producto y N°]:[CODIGO]],2,0),"")</f>
        <v>Al11.17</v>
      </c>
      <c r="O1410" t="s">
        <v>2145</v>
      </c>
      <c r="AB1410" s="12" t="str">
        <f>+LISTAS[[#This Row],[Codigo]]&amp;LISTAS[[#This Row],[Fabrica]]</f>
        <v>Al11.17KLOSTER</v>
      </c>
      <c r="AC1410" s="13" t="str">
        <f>+LISTAS[[#This Row],[Codigo]]</f>
        <v>Al11.17</v>
      </c>
      <c r="AD1410" s="13" t="str">
        <f>+LISTAS[[#This Row],[ID]]</f>
        <v>ARANDELAS DE ALUMINIO11x17</v>
      </c>
      <c r="AH1410" s="36"/>
      <c r="AI1410" s="37">
        <f>+LISTAS[[#This Row],[Precio]]+(LISTAS[[#This Row],[Precio]]*AH1410)</f>
        <v>180.21</v>
      </c>
      <c r="AJ1410" s="38">
        <f t="shared" ref="AJ1410:AJ1473" si="22">+((100-50)*0.01)*AI1410</f>
        <v>90.105000000000004</v>
      </c>
      <c r="AL1410" s="35">
        <f>+AJ1410/LISTAS[[#This Row],[COSTO]]-1</f>
        <v>1.3897297713041472</v>
      </c>
      <c r="AM1410" t="str">
        <f>+LISTAS[[#This Row],[ID]]</f>
        <v>ARANDELAS DE ALUMINIO11x17</v>
      </c>
      <c r="AO1410" s="43"/>
      <c r="AP1410" s="39">
        <f>LISTAS[[#This Row],[COSTO]]+(LISTAS[[#This Row],[COSTO]]*AO1410)</f>
        <v>37.705100000000002</v>
      </c>
      <c r="AQ1410" s="44">
        <f>IF(AO1410="",0,AP1410/LISTAS[[#This Row],[VENTA NETA]]-1)</f>
        <v>0</v>
      </c>
      <c r="AS1410" s="39">
        <v>25.9223</v>
      </c>
      <c r="AT1410" s="48">
        <f>+LISTAS[[#This Row],[COSTO]]/AS1410-1</f>
        <v>0.45454299965666634</v>
      </c>
      <c r="BA1410" t="s">
        <v>2127</v>
      </c>
      <c r="BB1410" s="36"/>
    </row>
    <row r="1411" spans="1:54" x14ac:dyDescent="0.35">
      <c r="A1411" s="7" t="s">
        <v>2146</v>
      </c>
      <c r="B1411" t="s">
        <v>2127</v>
      </c>
      <c r="C1411" t="s">
        <v>2101</v>
      </c>
      <c r="D1411" t="s">
        <v>2101</v>
      </c>
      <c r="E1411" s="2">
        <v>170.84</v>
      </c>
      <c r="F1411" s="7" t="str">
        <f>+_xlfn.XLOOKUP(LISTAS[[#This Row],[ID]],_01_CODIGOS_Y_COSTOS_xlsm[Producto y N°],_01_CODIGOS_Y_COSTOS_xlsm[FABRICA],"",0,1)</f>
        <v>KLOSTER</v>
      </c>
      <c r="G1411" s="26">
        <f>LISTAS[[#This Row],[Precio]]*(1-0.46)</f>
        <v>92.253600000000006</v>
      </c>
      <c r="H1411" s="1">
        <f>+_xlfn.XLOOKUP(LISTAS[[#This Row],[ID]],_01_CODIGOS_Y_COSTOS_xlsm[Producto y N°],_01_CODIGOS_Y_COSTOS_xlsm[COSTO],0,0,1)</f>
        <v>35.744300000000003</v>
      </c>
      <c r="I1411" s="27">
        <f>+IFERROR(LISTAS[[#This Row],[VENTA NETA]]/LISTAS[[#This Row],[COSTO]]-1,0)</f>
        <v>1.5809317849279467</v>
      </c>
      <c r="J1411" s="50" t="str">
        <f>IFERROR(VLOOKUP(LISTAS[[#This Row],[ID]],_01_CODIGOS_Y_COSTOS_xlsm[[Producto y N°]:[CODIGO]],2,0),"")</f>
        <v>Al12.17</v>
      </c>
      <c r="O1411" t="s">
        <v>2146</v>
      </c>
      <c r="AB1411" s="12" t="str">
        <f>+LISTAS[[#This Row],[Codigo]]&amp;LISTAS[[#This Row],[Fabrica]]</f>
        <v>Al12.17KLOSTER</v>
      </c>
      <c r="AC1411" s="13" t="str">
        <f>+LISTAS[[#This Row],[Codigo]]</f>
        <v>Al12.17</v>
      </c>
      <c r="AD1411" s="13" t="str">
        <f>+LISTAS[[#This Row],[ID]]</f>
        <v>ARANDELAS DE ALUMINIO12x17</v>
      </c>
      <c r="AH1411" s="36"/>
      <c r="AI1411" s="37">
        <f>+LISTAS[[#This Row],[Precio]]+(LISTAS[[#This Row],[Precio]]*AH1411)</f>
        <v>170.84</v>
      </c>
      <c r="AJ1411" s="38">
        <f t="shared" si="22"/>
        <v>85.42</v>
      </c>
      <c r="AL1411" s="35">
        <f>+AJ1411/LISTAS[[#This Row],[COSTO]]-1</f>
        <v>1.3897516527110616</v>
      </c>
      <c r="AM1411" t="str">
        <f>+LISTAS[[#This Row],[ID]]</f>
        <v>ARANDELAS DE ALUMINIO12x17</v>
      </c>
      <c r="AO1411" s="43"/>
      <c r="AP1411" s="39">
        <f>LISTAS[[#This Row],[COSTO]]+(LISTAS[[#This Row],[COSTO]]*AO1411)</f>
        <v>35.744300000000003</v>
      </c>
      <c r="AQ1411" s="44">
        <f>IF(AO1411="",0,AP1411/LISTAS[[#This Row],[VENTA NETA]]-1)</f>
        <v>0</v>
      </c>
      <c r="AS1411" s="39">
        <v>24.574200000000001</v>
      </c>
      <c r="AT1411" s="48">
        <f>+LISTAS[[#This Row],[COSTO]]/AS1411-1</f>
        <v>0.45454582448258751</v>
      </c>
      <c r="BA1411" t="s">
        <v>2127</v>
      </c>
      <c r="BB1411" s="36"/>
    </row>
    <row r="1412" spans="1:54" x14ac:dyDescent="0.35">
      <c r="A1412" s="7" t="s">
        <v>2147</v>
      </c>
      <c r="B1412" t="s">
        <v>2127</v>
      </c>
      <c r="C1412" t="s">
        <v>2103</v>
      </c>
      <c r="D1412" t="s">
        <v>2103</v>
      </c>
      <c r="E1412" s="2">
        <v>143</v>
      </c>
      <c r="F1412" s="7" t="str">
        <f>+_xlfn.XLOOKUP(LISTAS[[#This Row],[ID]],_01_CODIGOS_Y_COSTOS_xlsm[Producto y N°],_01_CODIGOS_Y_COSTOS_xlsm[FABRICA],"",0,1)</f>
        <v>KLOSTER</v>
      </c>
      <c r="G1412" s="26">
        <f>LISTAS[[#This Row],[Precio]]*(1-0.46)</f>
        <v>77.22</v>
      </c>
      <c r="H1412" s="1">
        <f>+_xlfn.XLOOKUP(LISTAS[[#This Row],[ID]],_01_CODIGOS_Y_COSTOS_xlsm[Producto y N°],_01_CODIGOS_Y_COSTOS_xlsm[COSTO],0,0,1)</f>
        <v>42.251399999999997</v>
      </c>
      <c r="I1412" s="27">
        <f>+IFERROR(LISTAS[[#This Row],[VENTA NETA]]/LISTAS[[#This Row],[COSTO]]-1,0)</f>
        <v>0.82763174711370513</v>
      </c>
      <c r="J1412" s="50" t="str">
        <f>IFERROR(VLOOKUP(LISTAS[[#This Row],[ID]],_01_CODIGOS_Y_COSTOS_xlsm[[Producto y N°]:[CODIGO]],2,0),"")</f>
        <v>Al13.20</v>
      </c>
      <c r="O1412" t="s">
        <v>2147</v>
      </c>
      <c r="AB1412" s="12" t="str">
        <f>+LISTAS[[#This Row],[Codigo]]&amp;LISTAS[[#This Row],[Fabrica]]</f>
        <v>Al13.20KLOSTER</v>
      </c>
      <c r="AC1412" s="13" t="str">
        <f>+LISTAS[[#This Row],[Codigo]]</f>
        <v>Al13.20</v>
      </c>
      <c r="AD1412" s="13" t="str">
        <f>+LISTAS[[#This Row],[ID]]</f>
        <v>ARANDELAS DE ALUMINIO13x20</v>
      </c>
      <c r="AH1412" s="36"/>
      <c r="AI1412" s="37">
        <f>+LISTAS[[#This Row],[Precio]]+(LISTAS[[#This Row],[Precio]]*AH1412)</f>
        <v>143</v>
      </c>
      <c r="AJ1412" s="38">
        <f t="shared" si="22"/>
        <v>71.5</v>
      </c>
      <c r="AL1412" s="35">
        <f>+AJ1412/LISTAS[[#This Row],[COSTO]]-1</f>
        <v>0.69225161769787524</v>
      </c>
      <c r="AM1412" t="str">
        <f>+LISTAS[[#This Row],[ID]]</f>
        <v>ARANDELAS DE ALUMINIO13x20</v>
      </c>
      <c r="AO1412" s="43"/>
      <c r="AP1412" s="39">
        <f>LISTAS[[#This Row],[COSTO]]+(LISTAS[[#This Row],[COSTO]]*AO1412)</f>
        <v>42.251399999999997</v>
      </c>
      <c r="AQ1412" s="44">
        <f>IF(AO1412="",0,AP1412/LISTAS[[#This Row],[VENTA NETA]]-1)</f>
        <v>0</v>
      </c>
      <c r="AS1412" s="39">
        <v>29.047899999999998</v>
      </c>
      <c r="AT1412" s="48">
        <f>+LISTAS[[#This Row],[COSTO]]/AS1412-1</f>
        <v>0.45454232491849655</v>
      </c>
      <c r="BA1412" t="s">
        <v>2127</v>
      </c>
      <c r="BB1412" s="36"/>
    </row>
    <row r="1413" spans="1:54" x14ac:dyDescent="0.35">
      <c r="A1413" s="7" t="s">
        <v>2148</v>
      </c>
      <c r="B1413" t="s">
        <v>2127</v>
      </c>
      <c r="C1413" t="s">
        <v>2105</v>
      </c>
      <c r="D1413" t="s">
        <v>2105</v>
      </c>
      <c r="E1413" s="2">
        <v>143</v>
      </c>
      <c r="F1413" s="7" t="str">
        <f>+_xlfn.XLOOKUP(LISTAS[[#This Row],[ID]],_01_CODIGOS_Y_COSTOS_xlsm[Producto y N°],_01_CODIGOS_Y_COSTOS_xlsm[FABRICA],"",0,1)</f>
        <v>KLOSTER</v>
      </c>
      <c r="G1413" s="26">
        <f>LISTAS[[#This Row],[Precio]]*(1-0.46)</f>
        <v>77.22</v>
      </c>
      <c r="H1413" s="1">
        <f>+_xlfn.XLOOKUP(LISTAS[[#This Row],[ID]],_01_CODIGOS_Y_COSTOS_xlsm[Producto y N°],_01_CODIGOS_Y_COSTOS_xlsm[COSTO],0,0,1)</f>
        <v>42.251399999999997</v>
      </c>
      <c r="I1413" s="27">
        <f>+IFERROR(LISTAS[[#This Row],[VENTA NETA]]/LISTAS[[#This Row],[COSTO]]-1,0)</f>
        <v>0.82763174711370513</v>
      </c>
      <c r="J1413" s="50" t="str">
        <f>IFERROR(VLOOKUP(LISTAS[[#This Row],[ID]],_01_CODIGOS_Y_COSTOS_xlsm[[Producto y N°]:[CODIGO]],2,0),"")</f>
        <v>Al14.20</v>
      </c>
      <c r="O1413" t="s">
        <v>2148</v>
      </c>
      <c r="AB1413" s="12" t="str">
        <f>+LISTAS[[#This Row],[Codigo]]&amp;LISTAS[[#This Row],[Fabrica]]</f>
        <v>Al14.20KLOSTER</v>
      </c>
      <c r="AC1413" s="13" t="str">
        <f>+LISTAS[[#This Row],[Codigo]]</f>
        <v>Al14.20</v>
      </c>
      <c r="AD1413" s="13" t="str">
        <f>+LISTAS[[#This Row],[ID]]</f>
        <v>ARANDELAS DE ALUMINIO14x20</v>
      </c>
      <c r="AH1413" s="36"/>
      <c r="AI1413" s="37">
        <f>+LISTAS[[#This Row],[Precio]]+(LISTAS[[#This Row],[Precio]]*AH1413)</f>
        <v>143</v>
      </c>
      <c r="AJ1413" s="38">
        <f t="shared" si="22"/>
        <v>71.5</v>
      </c>
      <c r="AL1413" s="35">
        <f>+AJ1413/LISTAS[[#This Row],[COSTO]]-1</f>
        <v>0.69225161769787524</v>
      </c>
      <c r="AM1413" t="str">
        <f>+LISTAS[[#This Row],[ID]]</f>
        <v>ARANDELAS DE ALUMINIO14x20</v>
      </c>
      <c r="AO1413" s="43"/>
      <c r="AP1413" s="39">
        <f>LISTAS[[#This Row],[COSTO]]+(LISTAS[[#This Row],[COSTO]]*AO1413)</f>
        <v>42.251399999999997</v>
      </c>
      <c r="AQ1413" s="44">
        <f>IF(AO1413="",0,AP1413/LISTAS[[#This Row],[VENTA NETA]]-1)</f>
        <v>0</v>
      </c>
      <c r="AS1413" s="39">
        <v>26.811</v>
      </c>
      <c r="AT1413" s="48">
        <f>+LISTAS[[#This Row],[COSTO]]/AS1413-1</f>
        <v>0.57589795233299745</v>
      </c>
      <c r="BA1413" t="s">
        <v>2127</v>
      </c>
      <c r="BB1413" s="36"/>
    </row>
    <row r="1414" spans="1:54" x14ac:dyDescent="0.35">
      <c r="A1414" s="7" t="s">
        <v>2149</v>
      </c>
      <c r="B1414" t="s">
        <v>2127</v>
      </c>
      <c r="C1414" t="s">
        <v>2107</v>
      </c>
      <c r="D1414" t="s">
        <v>2107</v>
      </c>
      <c r="E1414" s="2">
        <v>263.54000000000002</v>
      </c>
      <c r="F1414" s="7" t="str">
        <f>+_xlfn.XLOOKUP(LISTAS[[#This Row],[ID]],_01_CODIGOS_Y_COSTOS_xlsm[Producto y N°],_01_CODIGOS_Y_COSTOS_xlsm[FABRICA],"",0,1)</f>
        <v>KLOSTER</v>
      </c>
      <c r="G1414" s="26">
        <f>LISTAS[[#This Row],[Precio]]*(1-0.46)</f>
        <v>142.31160000000003</v>
      </c>
      <c r="H1414" s="1">
        <f>+_xlfn.XLOOKUP(LISTAS[[#This Row],[ID]],_01_CODIGOS_Y_COSTOS_xlsm[Producto y N°],_01_CODIGOS_Y_COSTOS_xlsm[COSTO],0,0,1)</f>
        <v>55.138800000000003</v>
      </c>
      <c r="I1414" s="27">
        <f>+IFERROR(LISTAS[[#This Row],[VENTA NETA]]/LISTAS[[#This Row],[COSTO]]-1,0)</f>
        <v>1.5809702060980655</v>
      </c>
      <c r="J1414" s="50" t="str">
        <f>IFERROR(VLOOKUP(LISTAS[[#This Row],[ID]],_01_CODIGOS_Y_COSTOS_xlsm[[Producto y N°]:[CODIGO]],2,0),"")</f>
        <v>Al15.21</v>
      </c>
      <c r="O1414" t="s">
        <v>2149</v>
      </c>
      <c r="AB1414" s="12" t="str">
        <f>+LISTAS[[#This Row],[Codigo]]&amp;LISTAS[[#This Row],[Fabrica]]</f>
        <v>Al15.21KLOSTER</v>
      </c>
      <c r="AC1414" s="13" t="str">
        <f>+LISTAS[[#This Row],[Codigo]]</f>
        <v>Al15.21</v>
      </c>
      <c r="AD1414" s="13" t="str">
        <f>+LISTAS[[#This Row],[ID]]</f>
        <v>ARANDELAS DE ALUMINIO15x21</v>
      </c>
      <c r="AH1414" s="36"/>
      <c r="AI1414" s="37">
        <f>+LISTAS[[#This Row],[Precio]]+(LISTAS[[#This Row],[Precio]]*AH1414)</f>
        <v>263.54000000000002</v>
      </c>
      <c r="AJ1414" s="38">
        <f t="shared" si="22"/>
        <v>131.77000000000001</v>
      </c>
      <c r="AL1414" s="35">
        <f>+AJ1414/LISTAS[[#This Row],[COSTO]]-1</f>
        <v>1.3897872278685788</v>
      </c>
      <c r="AM1414" t="str">
        <f>+LISTAS[[#This Row],[ID]]</f>
        <v>ARANDELAS DE ALUMINIO15x21</v>
      </c>
      <c r="AO1414" s="43"/>
      <c r="AP1414" s="39">
        <f>LISTAS[[#This Row],[COSTO]]+(LISTAS[[#This Row],[COSTO]]*AO1414)</f>
        <v>55.138800000000003</v>
      </c>
      <c r="AQ1414" s="44">
        <f>IF(AO1414="",0,AP1414/LISTAS[[#This Row],[VENTA NETA]]-1)</f>
        <v>0</v>
      </c>
      <c r="AS1414" s="39">
        <v>37.907899999999998</v>
      </c>
      <c r="AT1414" s="48">
        <f>+LISTAS[[#This Row],[COSTO]]/AS1414-1</f>
        <v>0.45454641380820382</v>
      </c>
      <c r="BA1414" t="s">
        <v>2127</v>
      </c>
      <c r="BB1414" s="36"/>
    </row>
    <row r="1415" spans="1:54" x14ac:dyDescent="0.35">
      <c r="A1415" s="7" t="s">
        <v>2150</v>
      </c>
      <c r="B1415" t="s">
        <v>2127</v>
      </c>
      <c r="C1415" t="s">
        <v>2109</v>
      </c>
      <c r="D1415" t="s">
        <v>2109</v>
      </c>
      <c r="E1415" s="2">
        <v>179.14</v>
      </c>
      <c r="F1415" s="7" t="str">
        <f>+_xlfn.XLOOKUP(LISTAS[[#This Row],[ID]],_01_CODIGOS_Y_COSTOS_xlsm[Producto y N°],_01_CODIGOS_Y_COSTOS_xlsm[FABRICA],"",0,1)</f>
        <v>KLOSTER</v>
      </c>
      <c r="G1415" s="26">
        <f>LISTAS[[#This Row],[Precio]]*(1-0.46)</f>
        <v>96.735600000000005</v>
      </c>
      <c r="H1415" s="1">
        <f>+_xlfn.XLOOKUP(LISTAS[[#This Row],[ID]],_01_CODIGOS_Y_COSTOS_xlsm[Producto y N°],_01_CODIGOS_Y_COSTOS_xlsm[COSTO],0,0,1)</f>
        <v>51.886000000000003</v>
      </c>
      <c r="I1415" s="27">
        <f>+IFERROR(LISTAS[[#This Row],[VENTA NETA]]/LISTAS[[#This Row],[COSTO]]-1,0)</f>
        <v>0.86438731064256258</v>
      </c>
      <c r="J1415" s="50" t="str">
        <f>IFERROR(VLOOKUP(LISTAS[[#This Row],[ID]],_01_CODIGOS_Y_COSTOS_xlsm[[Producto y N°]:[CODIGO]],2,0),"")</f>
        <v>Al16.21</v>
      </c>
      <c r="O1415" t="s">
        <v>2150</v>
      </c>
      <c r="AB1415" s="12" t="str">
        <f>+LISTAS[[#This Row],[Codigo]]&amp;LISTAS[[#This Row],[Fabrica]]</f>
        <v>Al16.21KLOSTER</v>
      </c>
      <c r="AC1415" s="13" t="str">
        <f>+LISTAS[[#This Row],[Codigo]]</f>
        <v>Al16.21</v>
      </c>
      <c r="AD1415" s="13" t="str">
        <f>+LISTAS[[#This Row],[ID]]</f>
        <v>ARANDELAS DE ALUMINIO16x21</v>
      </c>
      <c r="AH1415" s="36"/>
      <c r="AI1415" s="37">
        <f>+LISTAS[[#This Row],[Precio]]+(LISTAS[[#This Row],[Precio]]*AH1415)</f>
        <v>179.14</v>
      </c>
      <c r="AJ1415" s="38">
        <f t="shared" si="22"/>
        <v>89.57</v>
      </c>
      <c r="AL1415" s="35">
        <f>+AJ1415/LISTAS[[#This Row],[COSTO]]-1</f>
        <v>0.72628454689126132</v>
      </c>
      <c r="AM1415" t="str">
        <f>+LISTAS[[#This Row],[ID]]</f>
        <v>ARANDELAS DE ALUMINIO16x21</v>
      </c>
      <c r="AO1415" s="43"/>
      <c r="AP1415" s="39">
        <f>LISTAS[[#This Row],[COSTO]]+(LISTAS[[#This Row],[COSTO]]*AO1415)</f>
        <v>51.886000000000003</v>
      </c>
      <c r="AQ1415" s="44">
        <f>IF(AO1415="",0,AP1415/LISTAS[[#This Row],[VENTA NETA]]-1)</f>
        <v>0</v>
      </c>
      <c r="AS1415" s="39">
        <v>35.671599999999998</v>
      </c>
      <c r="AT1415" s="48">
        <f>+LISTAS[[#This Row],[COSTO]]/AS1415-1</f>
        <v>0.45454647394565995</v>
      </c>
      <c r="BA1415" t="s">
        <v>2127</v>
      </c>
      <c r="BB1415" s="36"/>
    </row>
    <row r="1416" spans="1:54" x14ac:dyDescent="0.35">
      <c r="A1416" s="7" t="s">
        <v>2151</v>
      </c>
      <c r="B1416" t="s">
        <v>2127</v>
      </c>
      <c r="C1416" t="s">
        <v>2111</v>
      </c>
      <c r="D1416" t="s">
        <v>2111</v>
      </c>
      <c r="E1416" s="2">
        <v>279.29000000000002</v>
      </c>
      <c r="F1416" s="7" t="str">
        <f>+_xlfn.XLOOKUP(LISTAS[[#This Row],[ID]],_01_CODIGOS_Y_COSTOS_xlsm[Producto y N°],_01_CODIGOS_Y_COSTOS_xlsm[FABRICA],"",0,1)</f>
        <v>KLOSTER</v>
      </c>
      <c r="G1416" s="26">
        <f>LISTAS[[#This Row],[Precio]]*(1-0.46)</f>
        <v>150.81660000000002</v>
      </c>
      <c r="H1416" s="1">
        <f>+_xlfn.XLOOKUP(LISTAS[[#This Row],[ID]],_01_CODIGOS_Y_COSTOS_xlsm[Producto y N°],_01_CODIGOS_Y_COSTOS_xlsm[COSTO],0,0,1)</f>
        <v>58.434100000000001</v>
      </c>
      <c r="I1416" s="27">
        <f>+IFERROR(LISTAS[[#This Row],[VENTA NETA]]/LISTAS[[#This Row],[COSTO]]-1,0)</f>
        <v>1.5809689889978631</v>
      </c>
      <c r="J1416" s="50" t="str">
        <f>IFERROR(VLOOKUP(LISTAS[[#This Row],[ID]],_01_CODIGOS_Y_COSTOS_xlsm[[Producto y N°]:[CODIGO]],2,0),"")</f>
        <v>Al17.22</v>
      </c>
      <c r="O1416" t="s">
        <v>2151</v>
      </c>
      <c r="AB1416" s="12" t="str">
        <f>+LISTAS[[#This Row],[Codigo]]&amp;LISTAS[[#This Row],[Fabrica]]</f>
        <v>Al17.22KLOSTER</v>
      </c>
      <c r="AC1416" s="13" t="str">
        <f>+LISTAS[[#This Row],[Codigo]]</f>
        <v>Al17.22</v>
      </c>
      <c r="AD1416" s="13" t="str">
        <f>+LISTAS[[#This Row],[ID]]</f>
        <v>ARANDELAS DE ALUMINIO17x22</v>
      </c>
      <c r="AH1416" s="36"/>
      <c r="AI1416" s="37">
        <f>+LISTAS[[#This Row],[Precio]]+(LISTAS[[#This Row],[Precio]]*AH1416)</f>
        <v>279.29000000000002</v>
      </c>
      <c r="AJ1416" s="38">
        <f t="shared" si="22"/>
        <v>139.64500000000001</v>
      </c>
      <c r="AL1416" s="35">
        <f>+AJ1416/LISTAS[[#This Row],[COSTO]]-1</f>
        <v>1.3897861009239469</v>
      </c>
      <c r="AM1416" t="str">
        <f>+LISTAS[[#This Row],[ID]]</f>
        <v>ARANDELAS DE ALUMINIO17x22</v>
      </c>
      <c r="AO1416" s="43"/>
      <c r="AP1416" s="39">
        <f>LISTAS[[#This Row],[COSTO]]+(LISTAS[[#This Row],[COSTO]]*AO1416)</f>
        <v>58.434100000000001</v>
      </c>
      <c r="AQ1416" s="44">
        <f>IF(AO1416="",0,AP1416/LISTAS[[#This Row],[VENTA NETA]]-1)</f>
        <v>0</v>
      </c>
      <c r="AS1416" s="39">
        <v>40.173499999999997</v>
      </c>
      <c r="AT1416" s="48">
        <f>+LISTAS[[#This Row],[COSTO]]/AS1416-1</f>
        <v>0.45454341792475161</v>
      </c>
      <c r="BA1416" t="s">
        <v>2127</v>
      </c>
      <c r="BB1416" s="36"/>
    </row>
    <row r="1417" spans="1:54" x14ac:dyDescent="0.35">
      <c r="A1417" s="7" t="s">
        <v>2152</v>
      </c>
      <c r="B1417" t="s">
        <v>2127</v>
      </c>
      <c r="C1417" t="s">
        <v>2113</v>
      </c>
      <c r="D1417" t="s">
        <v>2113</v>
      </c>
      <c r="E1417" s="2">
        <v>279.29000000000002</v>
      </c>
      <c r="F1417" s="7" t="str">
        <f>+_xlfn.XLOOKUP(LISTAS[[#This Row],[ID]],_01_CODIGOS_Y_COSTOS_xlsm[Producto y N°],_01_CODIGOS_Y_COSTOS_xlsm[FABRICA],"",0,1)</f>
        <v>KLOSTER</v>
      </c>
      <c r="G1417" s="26">
        <f>LISTAS[[#This Row],[Precio]]*(1-0.46)</f>
        <v>150.81660000000002</v>
      </c>
      <c r="H1417" s="1">
        <f>+_xlfn.XLOOKUP(LISTAS[[#This Row],[ID]],_01_CODIGOS_Y_COSTOS_xlsm[Producto y N°],_01_CODIGOS_Y_COSTOS_xlsm[COSTO],0,0,1)</f>
        <v>58.434100000000001</v>
      </c>
      <c r="I1417" s="27">
        <f>+IFERROR(LISTAS[[#This Row],[VENTA NETA]]/LISTAS[[#This Row],[COSTO]]-1,0)</f>
        <v>1.5809689889978631</v>
      </c>
      <c r="J1417" s="50" t="str">
        <f>IFERROR(VLOOKUP(LISTAS[[#This Row],[ID]],_01_CODIGOS_Y_COSTOS_xlsm[[Producto y N°]:[CODIGO]],2,0),"")</f>
        <v>Al18.23</v>
      </c>
      <c r="O1417" t="s">
        <v>2152</v>
      </c>
      <c r="AB1417" s="12" t="str">
        <f>+LISTAS[[#This Row],[Codigo]]&amp;LISTAS[[#This Row],[Fabrica]]</f>
        <v>Al18.23KLOSTER</v>
      </c>
      <c r="AC1417" s="13" t="str">
        <f>+LISTAS[[#This Row],[Codigo]]</f>
        <v>Al18.23</v>
      </c>
      <c r="AD1417" s="13" t="str">
        <f>+LISTAS[[#This Row],[ID]]</f>
        <v>ARANDELAS DE ALUMINIO18x23</v>
      </c>
      <c r="AH1417" s="36"/>
      <c r="AI1417" s="37">
        <f>+LISTAS[[#This Row],[Precio]]+(LISTAS[[#This Row],[Precio]]*AH1417)</f>
        <v>279.29000000000002</v>
      </c>
      <c r="AJ1417" s="38">
        <f t="shared" si="22"/>
        <v>139.64500000000001</v>
      </c>
      <c r="AL1417" s="35">
        <f>+AJ1417/LISTAS[[#This Row],[COSTO]]-1</f>
        <v>1.3897861009239469</v>
      </c>
      <c r="AM1417" t="str">
        <f>+LISTAS[[#This Row],[ID]]</f>
        <v>ARANDELAS DE ALUMINIO18x23</v>
      </c>
      <c r="AO1417" s="43"/>
      <c r="AP1417" s="39">
        <f>LISTAS[[#This Row],[COSTO]]+(LISTAS[[#This Row],[COSTO]]*AO1417)</f>
        <v>58.434100000000001</v>
      </c>
      <c r="AQ1417" s="44">
        <f>IF(AO1417="",0,AP1417/LISTAS[[#This Row],[VENTA NETA]]-1)</f>
        <v>0</v>
      </c>
      <c r="AS1417" s="39">
        <v>40.173499999999997</v>
      </c>
      <c r="AT1417" s="48">
        <f>+LISTAS[[#This Row],[COSTO]]/AS1417-1</f>
        <v>0.45454341792475161</v>
      </c>
      <c r="BA1417" t="s">
        <v>2127</v>
      </c>
      <c r="BB1417" s="36"/>
    </row>
    <row r="1418" spans="1:54" x14ac:dyDescent="0.35">
      <c r="A1418" s="7" t="s">
        <v>2153</v>
      </c>
      <c r="B1418" t="s">
        <v>2127</v>
      </c>
      <c r="C1418" t="s">
        <v>2115</v>
      </c>
      <c r="D1418" t="s">
        <v>2115</v>
      </c>
      <c r="E1418" s="2">
        <v>310.58999999999997</v>
      </c>
      <c r="F1418" s="7" t="str">
        <f>+_xlfn.XLOOKUP(LISTAS[[#This Row],[ID]],_01_CODIGOS_Y_COSTOS_xlsm[Producto y N°],_01_CODIGOS_Y_COSTOS_xlsm[FABRICA],"",0,1)</f>
        <v>KLOSTER</v>
      </c>
      <c r="G1418" s="26">
        <f>LISTAS[[#This Row],[Precio]]*(1-0.46)</f>
        <v>167.71860000000001</v>
      </c>
      <c r="H1418" s="1">
        <f>+_xlfn.XLOOKUP(LISTAS[[#This Row],[ID]],_01_CODIGOS_Y_COSTOS_xlsm[Producto y N°],_01_CODIGOS_Y_COSTOS_xlsm[COSTO],0,0,1)</f>
        <v>64.983000000000004</v>
      </c>
      <c r="I1418" s="27">
        <f>+IFERROR(LISTAS[[#This Row],[VENTA NETA]]/LISTAS[[#This Row],[COSTO]]-1,0)</f>
        <v>1.580961174461013</v>
      </c>
      <c r="J1418" s="50" t="str">
        <f>IFERROR(VLOOKUP(LISTAS[[#This Row],[ID]],_01_CODIGOS_Y_COSTOS_xlsm[[Producto y N°]:[CODIGO]],2,0),"")</f>
        <v>Al19.24</v>
      </c>
      <c r="O1418" t="s">
        <v>2153</v>
      </c>
      <c r="AB1418" s="12" t="str">
        <f>+LISTAS[[#This Row],[Codigo]]&amp;LISTAS[[#This Row],[Fabrica]]</f>
        <v>Al19.24KLOSTER</v>
      </c>
      <c r="AC1418" s="13" t="str">
        <f>+LISTAS[[#This Row],[Codigo]]</f>
        <v>Al19.24</v>
      </c>
      <c r="AD1418" s="13" t="str">
        <f>+LISTAS[[#This Row],[ID]]</f>
        <v>ARANDELAS DE ALUMINIO19x24</v>
      </c>
      <c r="AH1418" s="36"/>
      <c r="AI1418" s="37">
        <f>+LISTAS[[#This Row],[Precio]]+(LISTAS[[#This Row],[Precio]]*AH1418)</f>
        <v>310.58999999999997</v>
      </c>
      <c r="AJ1418" s="38">
        <f t="shared" si="22"/>
        <v>155.29499999999999</v>
      </c>
      <c r="AL1418" s="35">
        <f>+AJ1418/LISTAS[[#This Row],[COSTO]]-1</f>
        <v>1.389778865241678</v>
      </c>
      <c r="AM1418" t="str">
        <f>+LISTAS[[#This Row],[ID]]</f>
        <v>ARANDELAS DE ALUMINIO19x24</v>
      </c>
      <c r="AO1418" s="43"/>
      <c r="AP1418" s="39">
        <f>LISTAS[[#This Row],[COSTO]]+(LISTAS[[#This Row],[COSTO]]*AO1418)</f>
        <v>64.983000000000004</v>
      </c>
      <c r="AQ1418" s="44">
        <f>IF(AO1418="",0,AP1418/LISTAS[[#This Row],[VENTA NETA]]-1)</f>
        <v>0</v>
      </c>
      <c r="AS1418" s="39">
        <v>44.675800000000002</v>
      </c>
      <c r="AT1418" s="48">
        <f>+LISTAS[[#This Row],[COSTO]]/AS1418-1</f>
        <v>0.4545458615178688</v>
      </c>
      <c r="BA1418" t="s">
        <v>2127</v>
      </c>
      <c r="BB1418" s="36"/>
    </row>
    <row r="1419" spans="1:54" x14ac:dyDescent="0.35">
      <c r="A1419" s="7" t="s">
        <v>2154</v>
      </c>
      <c r="B1419" t="s">
        <v>2127</v>
      </c>
      <c r="C1419" t="s">
        <v>2117</v>
      </c>
      <c r="D1419" t="s">
        <v>2117</v>
      </c>
      <c r="E1419" s="2">
        <v>341.28</v>
      </c>
      <c r="F1419" s="7" t="str">
        <f>+_xlfn.XLOOKUP(LISTAS[[#This Row],[ID]],_01_CODIGOS_Y_COSTOS_xlsm[Producto y N°],_01_CODIGOS_Y_COSTOS_xlsm[FABRICA],"",0,1)</f>
        <v>KLOSTER</v>
      </c>
      <c r="G1419" s="26">
        <f>LISTAS[[#This Row],[Precio]]*(1-0.46)</f>
        <v>184.2912</v>
      </c>
      <c r="H1419" s="1">
        <f>+_xlfn.XLOOKUP(LISTAS[[#This Row],[ID]],_01_CODIGOS_Y_COSTOS_xlsm[Producto y N°],_01_CODIGOS_Y_COSTOS_xlsm[COSTO],0,0,1)</f>
        <v>71.405000000000001</v>
      </c>
      <c r="I1419" s="27">
        <f>+IFERROR(LISTAS[[#This Row],[VENTA NETA]]/LISTAS[[#This Row],[COSTO]]-1,0)</f>
        <v>1.5809285064071146</v>
      </c>
      <c r="J1419" s="50" t="str">
        <f>IFERROR(VLOOKUP(LISTAS[[#This Row],[ID]],_01_CODIGOS_Y_COSTOS_xlsm[[Producto y N°]:[CODIGO]],2,0),"")</f>
        <v>Al20.26</v>
      </c>
      <c r="O1419" t="s">
        <v>2154</v>
      </c>
      <c r="AB1419" s="12" t="str">
        <f>+LISTAS[[#This Row],[Codigo]]&amp;LISTAS[[#This Row],[Fabrica]]</f>
        <v>Al20.26KLOSTER</v>
      </c>
      <c r="AC1419" s="13" t="str">
        <f>+LISTAS[[#This Row],[Codigo]]</f>
        <v>Al20.26</v>
      </c>
      <c r="AD1419" s="13" t="str">
        <f>+LISTAS[[#This Row],[ID]]</f>
        <v>ARANDELAS DE ALUMINIO20x26</v>
      </c>
      <c r="AH1419" s="36"/>
      <c r="AI1419" s="37">
        <f>+LISTAS[[#This Row],[Precio]]+(LISTAS[[#This Row],[Precio]]*AH1419)</f>
        <v>341.28</v>
      </c>
      <c r="AJ1419" s="38">
        <f t="shared" si="22"/>
        <v>170.64</v>
      </c>
      <c r="AL1419" s="35">
        <f>+AJ1419/LISTAS[[#This Row],[COSTO]]-1</f>
        <v>1.3897486170436242</v>
      </c>
      <c r="AM1419" t="str">
        <f>+LISTAS[[#This Row],[ID]]</f>
        <v>ARANDELAS DE ALUMINIO20x26</v>
      </c>
      <c r="AO1419" s="43"/>
      <c r="AP1419" s="39">
        <f>LISTAS[[#This Row],[COSTO]]+(LISTAS[[#This Row],[COSTO]]*AO1419)</f>
        <v>71.405000000000001</v>
      </c>
      <c r="AQ1419" s="44">
        <f>IF(AO1419="",0,AP1419/LISTAS[[#This Row],[VENTA NETA]]-1)</f>
        <v>0</v>
      </c>
      <c r="AS1419" s="39">
        <v>49.091000000000001</v>
      </c>
      <c r="AT1419" s="48">
        <f>+LISTAS[[#This Row],[COSTO]]/AS1419-1</f>
        <v>0.45454360269703198</v>
      </c>
      <c r="BA1419" t="s">
        <v>2127</v>
      </c>
      <c r="BB1419" s="36"/>
    </row>
    <row r="1420" spans="1:54" x14ac:dyDescent="0.35">
      <c r="A1420" s="7" t="s">
        <v>2155</v>
      </c>
      <c r="B1420" t="s">
        <v>2127</v>
      </c>
      <c r="C1420" t="s">
        <v>2119</v>
      </c>
      <c r="D1420" t="s">
        <v>2119</v>
      </c>
      <c r="E1420" s="2">
        <v>371.98</v>
      </c>
      <c r="F1420" s="7" t="str">
        <f>+_xlfn.XLOOKUP(LISTAS[[#This Row],[ID]],_01_CODIGOS_Y_COSTOS_xlsm[Producto y N°],_01_CODIGOS_Y_COSTOS_xlsm[FABRICA],"",0,1)</f>
        <v>KLOSTER</v>
      </c>
      <c r="G1420" s="26">
        <f>LISTAS[[#This Row],[Precio]]*(1-0.46)</f>
        <v>200.86920000000003</v>
      </c>
      <c r="H1420" s="1">
        <f>+_xlfn.XLOOKUP(LISTAS[[#This Row],[ID]],_01_CODIGOS_Y_COSTOS_xlsm[Producto y N°],_01_CODIGOS_Y_COSTOS_xlsm[COSTO],0,0,1)</f>
        <v>77.828599999999994</v>
      </c>
      <c r="I1420" s="27">
        <f>+IFERROR(LISTAS[[#This Row],[VENTA NETA]]/LISTAS[[#This Row],[COSTO]]-1,0)</f>
        <v>1.5809175547292389</v>
      </c>
      <c r="J1420" s="50" t="str">
        <f>IFERROR(VLOOKUP(LISTAS[[#This Row],[ID]],_01_CODIGOS_Y_COSTOS_xlsm[[Producto y N°]:[CODIGO]],2,0),"")</f>
        <v>Al21.26</v>
      </c>
      <c r="O1420" t="s">
        <v>2155</v>
      </c>
      <c r="AB1420" s="12" t="str">
        <f>+LISTAS[[#This Row],[Codigo]]&amp;LISTAS[[#This Row],[Fabrica]]</f>
        <v>Al21.26KLOSTER</v>
      </c>
      <c r="AC1420" s="13" t="str">
        <f>+LISTAS[[#This Row],[Codigo]]</f>
        <v>Al21.26</v>
      </c>
      <c r="AD1420" s="13" t="str">
        <f>+LISTAS[[#This Row],[ID]]</f>
        <v>ARANDELAS DE ALUMINIO21x26</v>
      </c>
      <c r="AH1420" s="36"/>
      <c r="AI1420" s="37">
        <f>+LISTAS[[#This Row],[Precio]]+(LISTAS[[#This Row],[Precio]]*AH1420)</f>
        <v>371.98</v>
      </c>
      <c r="AJ1420" s="38">
        <f t="shared" si="22"/>
        <v>185.99</v>
      </c>
      <c r="AL1420" s="35">
        <f>+AJ1420/LISTAS[[#This Row],[COSTO]]-1</f>
        <v>1.3897384766011469</v>
      </c>
      <c r="AM1420" t="str">
        <f>+LISTAS[[#This Row],[ID]]</f>
        <v>ARANDELAS DE ALUMINIO21x26</v>
      </c>
      <c r="AO1420" s="43"/>
      <c r="AP1420" s="39">
        <f>LISTAS[[#This Row],[COSTO]]+(LISTAS[[#This Row],[COSTO]]*AO1420)</f>
        <v>77.828599999999994</v>
      </c>
      <c r="AQ1420" s="44">
        <f>IF(AO1420="",0,AP1420/LISTAS[[#This Row],[VENTA NETA]]-1)</f>
        <v>0</v>
      </c>
      <c r="AS1420" s="39">
        <v>53.507100000000001</v>
      </c>
      <c r="AT1420" s="48">
        <f>+LISTAS[[#This Row],[COSTO]]/AS1420-1</f>
        <v>0.45454715355532249</v>
      </c>
      <c r="BA1420" t="s">
        <v>2127</v>
      </c>
      <c r="BB1420" s="36"/>
    </row>
    <row r="1421" spans="1:54" x14ac:dyDescent="0.35">
      <c r="A1421" s="7" t="s">
        <v>2156</v>
      </c>
      <c r="B1421" t="s">
        <v>2127</v>
      </c>
      <c r="C1421" t="s">
        <v>2121</v>
      </c>
      <c r="D1421" t="s">
        <v>2121</v>
      </c>
      <c r="E1421" s="2">
        <v>403.28</v>
      </c>
      <c r="F1421" s="7" t="str">
        <f>+_xlfn.XLOOKUP(LISTAS[[#This Row],[ID]],_01_CODIGOS_Y_COSTOS_xlsm[Producto y N°],_01_CODIGOS_Y_COSTOS_xlsm[FABRICA],"",0,1)</f>
        <v>KLOSTER</v>
      </c>
      <c r="G1421" s="26">
        <f>LISTAS[[#This Row],[Precio]]*(1-0.46)</f>
        <v>217.77119999999999</v>
      </c>
      <c r="H1421" s="1">
        <f>+_xlfn.XLOOKUP(LISTAS[[#This Row],[ID]],_01_CODIGOS_Y_COSTOS_xlsm[Producto y N°],_01_CODIGOS_Y_COSTOS_xlsm[COSTO],0,0,1)</f>
        <v>84.377499999999998</v>
      </c>
      <c r="I1421" s="27">
        <f>+IFERROR(LISTAS[[#This Row],[VENTA NETA]]/LISTAS[[#This Row],[COSTO]]-1,0)</f>
        <v>1.5809155284287875</v>
      </c>
      <c r="J1421" s="50" t="str">
        <f>IFERROR(VLOOKUP(LISTAS[[#This Row],[ID]],_01_CODIGOS_Y_COSTOS_xlsm[[Producto y N°]:[CODIGO]],2,0),"")</f>
        <v>Al22.28</v>
      </c>
      <c r="O1421" t="s">
        <v>2156</v>
      </c>
      <c r="AB1421" s="12" t="str">
        <f>+LISTAS[[#This Row],[Codigo]]&amp;LISTAS[[#This Row],[Fabrica]]</f>
        <v>Al22.28KLOSTER</v>
      </c>
      <c r="AC1421" s="13" t="str">
        <f>+LISTAS[[#This Row],[Codigo]]</f>
        <v>Al22.28</v>
      </c>
      <c r="AD1421" s="13" t="str">
        <f>+LISTAS[[#This Row],[ID]]</f>
        <v>ARANDELAS DE ALUMINIO22x28</v>
      </c>
      <c r="AH1421" s="36"/>
      <c r="AI1421" s="37">
        <f>+LISTAS[[#This Row],[Precio]]+(LISTAS[[#This Row],[Precio]]*AH1421)</f>
        <v>403.28</v>
      </c>
      <c r="AJ1421" s="38">
        <f t="shared" si="22"/>
        <v>201.64</v>
      </c>
      <c r="AL1421" s="35">
        <f>+AJ1421/LISTAS[[#This Row],[COSTO]]-1</f>
        <v>1.3897366003970251</v>
      </c>
      <c r="AM1421" t="str">
        <f>+LISTAS[[#This Row],[ID]]</f>
        <v>ARANDELAS DE ALUMINIO22x28</v>
      </c>
      <c r="AO1421" s="43"/>
      <c r="AP1421" s="39">
        <f>LISTAS[[#This Row],[COSTO]]+(LISTAS[[#This Row],[COSTO]]*AO1421)</f>
        <v>84.377499999999998</v>
      </c>
      <c r="AQ1421" s="44">
        <f>IF(AO1421="",0,AP1421/LISTAS[[#This Row],[VENTA NETA]]-1)</f>
        <v>0</v>
      </c>
      <c r="AS1421" s="39">
        <v>58.009500000000003</v>
      </c>
      <c r="AT1421" s="48">
        <f>+LISTAS[[#This Row],[COSTO]]/AS1421-1</f>
        <v>0.45454623811617045</v>
      </c>
      <c r="BA1421" t="s">
        <v>2127</v>
      </c>
      <c r="BB1421" s="36"/>
    </row>
    <row r="1422" spans="1:54" x14ac:dyDescent="0.35">
      <c r="A1422" s="7" t="s">
        <v>2157</v>
      </c>
      <c r="B1422" t="s">
        <v>2127</v>
      </c>
      <c r="C1422" t="s">
        <v>2158</v>
      </c>
      <c r="D1422" t="s">
        <v>2158</v>
      </c>
      <c r="E1422" s="2">
        <v>434.58</v>
      </c>
      <c r="F1422" s="7" t="str">
        <f>+_xlfn.XLOOKUP(LISTAS[[#This Row],[ID]],_01_CODIGOS_Y_COSTOS_xlsm[Producto y N°],_01_CODIGOS_Y_COSTOS_xlsm[FABRICA],"",0,1)</f>
        <v>KLOSTER</v>
      </c>
      <c r="G1422" s="26">
        <f>LISTAS[[#This Row],[Precio]]*(1-0.46)</f>
        <v>234.67320000000001</v>
      </c>
      <c r="H1422" s="1">
        <f>+_xlfn.XLOOKUP(LISTAS[[#This Row],[ID]],_01_CODIGOS_Y_COSTOS_xlsm[Producto y N°],_01_CODIGOS_Y_COSTOS_xlsm[COSTO],0,0,1)</f>
        <v>90.924899999999994</v>
      </c>
      <c r="I1422" s="27">
        <f>+IFERROR(LISTAS[[#This Row],[VENTA NETA]]/LISTAS[[#This Row],[COSTO]]-1,0)</f>
        <v>1.5809563716869639</v>
      </c>
      <c r="J1422" s="50" t="str">
        <f>IFERROR(VLOOKUP(LISTAS[[#This Row],[ID]],_01_CODIGOS_Y_COSTOS_xlsm[[Producto y N°]:[CODIGO]],2,0),"")</f>
        <v>Al24.30</v>
      </c>
      <c r="O1422" t="s">
        <v>2157</v>
      </c>
      <c r="AB1422" s="12" t="str">
        <f>+LISTAS[[#This Row],[Codigo]]&amp;LISTAS[[#This Row],[Fabrica]]</f>
        <v>Al24.30KLOSTER</v>
      </c>
      <c r="AC1422" s="13" t="str">
        <f>+LISTAS[[#This Row],[Codigo]]</f>
        <v>Al24.30</v>
      </c>
      <c r="AD1422" s="13" t="str">
        <f>+LISTAS[[#This Row],[ID]]</f>
        <v>ARANDELAS DE ALUMINIO24x30</v>
      </c>
      <c r="AH1422" s="36"/>
      <c r="AI1422" s="37">
        <f>+LISTAS[[#This Row],[Precio]]+(LISTAS[[#This Row],[Precio]]*AH1422)</f>
        <v>434.58</v>
      </c>
      <c r="AJ1422" s="38">
        <f t="shared" si="22"/>
        <v>217.29</v>
      </c>
      <c r="AL1422" s="35">
        <f>+AJ1422/LISTAS[[#This Row],[COSTO]]-1</f>
        <v>1.38977441822867</v>
      </c>
      <c r="AM1422" t="str">
        <f>+LISTAS[[#This Row],[ID]]</f>
        <v>ARANDELAS DE ALUMINIO24x30</v>
      </c>
      <c r="AO1422" s="43"/>
      <c r="AP1422" s="39">
        <f>LISTAS[[#This Row],[COSTO]]+(LISTAS[[#This Row],[COSTO]]*AO1422)</f>
        <v>90.924899999999994</v>
      </c>
      <c r="AQ1422" s="44">
        <f>IF(AO1422="",0,AP1422/LISTAS[[#This Row],[VENTA NETA]]-1)</f>
        <v>0</v>
      </c>
      <c r="AS1422" s="39">
        <v>62.510899999999999</v>
      </c>
      <c r="AT1422" s="48">
        <f>+LISTAS[[#This Row],[COSTO]]/AS1422-1</f>
        <v>0.45454472739954133</v>
      </c>
      <c r="BA1422" t="s">
        <v>2127</v>
      </c>
      <c r="BB1422" s="36"/>
    </row>
    <row r="1423" spans="1:54" x14ac:dyDescent="0.35">
      <c r="A1423" s="7" t="s">
        <v>2159</v>
      </c>
      <c r="B1423" t="s">
        <v>2127</v>
      </c>
      <c r="C1423" t="s">
        <v>2125</v>
      </c>
      <c r="D1423" t="s">
        <v>2125</v>
      </c>
      <c r="E1423" s="2">
        <v>558.16999999999996</v>
      </c>
      <c r="F1423" s="7" t="str">
        <f>+_xlfn.XLOOKUP(LISTAS[[#This Row],[ID]],_01_CODIGOS_Y_COSTOS_xlsm[Producto y N°],_01_CODIGOS_Y_COSTOS_xlsm[FABRICA],"",0,1)</f>
        <v>KLOSTER</v>
      </c>
      <c r="G1423" s="26">
        <f>LISTAS[[#This Row],[Precio]]*(1-0.46)</f>
        <v>301.41179999999997</v>
      </c>
      <c r="H1423" s="1">
        <f>+_xlfn.XLOOKUP(LISTAS[[#This Row],[ID]],_01_CODIGOS_Y_COSTOS_xlsm[Producto y N°],_01_CODIGOS_Y_COSTOS_xlsm[COSTO],0,0,1)</f>
        <v>116.7846</v>
      </c>
      <c r="I1423" s="27">
        <f>+IFERROR(LISTAS[[#This Row],[VENTA NETA]]/LISTAS[[#This Row],[COSTO]]-1,0)</f>
        <v>1.5809207720881004</v>
      </c>
      <c r="J1423" s="50" t="str">
        <f>IFERROR(VLOOKUP(LISTAS[[#This Row],[ID]],_01_CODIGOS_Y_COSTOS_xlsm[[Producto y N°]:[CODIGO]],2,0),"")</f>
        <v>Al26.34</v>
      </c>
      <c r="O1423" t="s">
        <v>2159</v>
      </c>
      <c r="AB1423" s="12" t="str">
        <f>+LISTAS[[#This Row],[Codigo]]&amp;LISTAS[[#This Row],[Fabrica]]</f>
        <v>Al26.34KLOSTER</v>
      </c>
      <c r="AC1423" s="13" t="str">
        <f>+LISTAS[[#This Row],[Codigo]]</f>
        <v>Al26.34</v>
      </c>
      <c r="AD1423" s="13" t="str">
        <f>+LISTAS[[#This Row],[ID]]</f>
        <v>ARANDELAS DE ALUMINIO26x34</v>
      </c>
      <c r="AH1423" s="36"/>
      <c r="AI1423" s="37">
        <f>+LISTAS[[#This Row],[Precio]]+(LISTAS[[#This Row],[Precio]]*AH1423)</f>
        <v>558.16999999999996</v>
      </c>
      <c r="AJ1423" s="38">
        <f t="shared" si="22"/>
        <v>279.08499999999998</v>
      </c>
      <c r="AL1423" s="35">
        <f>+AJ1423/LISTAS[[#This Row],[COSTO]]-1</f>
        <v>1.3897414556371301</v>
      </c>
      <c r="AM1423" t="str">
        <f>+LISTAS[[#This Row],[ID]]</f>
        <v>ARANDELAS DE ALUMINIO26x34</v>
      </c>
      <c r="AO1423" s="43"/>
      <c r="AP1423" s="39">
        <f>LISTAS[[#This Row],[COSTO]]+(LISTAS[[#This Row],[COSTO]]*AO1423)</f>
        <v>116.7846</v>
      </c>
      <c r="AQ1423" s="44">
        <f>IF(AO1423="",0,AP1423/LISTAS[[#This Row],[VENTA NETA]]-1)</f>
        <v>0</v>
      </c>
      <c r="AS1423" s="39">
        <v>80.289400000000001</v>
      </c>
      <c r="AT1423" s="48">
        <f>+LISTAS[[#This Row],[COSTO]]/AS1423-1</f>
        <v>0.45454568099898607</v>
      </c>
      <c r="BA1423" t="s">
        <v>2127</v>
      </c>
      <c r="BB1423" s="36"/>
    </row>
    <row r="1424" spans="1:54" x14ac:dyDescent="0.35">
      <c r="A1424" s="7" t="s">
        <v>2160</v>
      </c>
      <c r="B1424" t="s">
        <v>2127</v>
      </c>
      <c r="C1424" t="s">
        <v>2161</v>
      </c>
      <c r="D1424" t="s">
        <v>2161</v>
      </c>
      <c r="E1424" s="2">
        <v>620.37</v>
      </c>
      <c r="F1424" s="7" t="str">
        <f>+_xlfn.XLOOKUP(LISTAS[[#This Row],[ID]],_01_CODIGOS_Y_COSTOS_xlsm[Producto y N°],_01_CODIGOS_Y_COSTOS_xlsm[FABRICA],"",0,1)</f>
        <v>KLOSTER</v>
      </c>
      <c r="G1424" s="26">
        <f>LISTAS[[#This Row],[Precio]]*(1-0.46)</f>
        <v>334.99980000000005</v>
      </c>
      <c r="H1424" s="1">
        <f>+_xlfn.XLOOKUP(LISTAS[[#This Row],[ID]],_01_CODIGOS_Y_COSTOS_xlsm[Producto y N°],_01_CODIGOS_Y_COSTOS_xlsm[COSTO],0,0,1)</f>
        <v>129.79740000000001</v>
      </c>
      <c r="I1424" s="27">
        <f>+IFERROR(LISTAS[[#This Row],[VENTA NETA]]/LISTAS[[#This Row],[COSTO]]-1,0)</f>
        <v>1.5809438401693718</v>
      </c>
      <c r="J1424" s="50" t="str">
        <f>IFERROR(VLOOKUP(LISTAS[[#This Row],[ID]],_01_CODIGOS_Y_COSTOS_xlsm[[Producto y N°]:[CODIGO]],2,0),"")</f>
        <v>Al28.36</v>
      </c>
      <c r="O1424" t="s">
        <v>2160</v>
      </c>
      <c r="AB1424" s="12" t="str">
        <f>+LISTAS[[#This Row],[Codigo]]&amp;LISTAS[[#This Row],[Fabrica]]</f>
        <v>Al28.36KLOSTER</v>
      </c>
      <c r="AC1424" s="13" t="str">
        <f>+LISTAS[[#This Row],[Codigo]]</f>
        <v>Al28.36</v>
      </c>
      <c r="AD1424" s="13" t="str">
        <f>+LISTAS[[#This Row],[ID]]</f>
        <v>ARANDELAS DE ALUMINIO28x36</v>
      </c>
      <c r="AH1424" s="36"/>
      <c r="AI1424" s="37">
        <f>+LISTAS[[#This Row],[Precio]]+(LISTAS[[#This Row],[Precio]]*AH1424)</f>
        <v>620.37</v>
      </c>
      <c r="AJ1424" s="38">
        <f t="shared" si="22"/>
        <v>310.185</v>
      </c>
      <c r="AL1424" s="35">
        <f>+AJ1424/LISTAS[[#This Row],[COSTO]]-1</f>
        <v>1.3897628149716401</v>
      </c>
      <c r="AM1424" t="str">
        <f>+LISTAS[[#This Row],[ID]]</f>
        <v>ARANDELAS DE ALUMINIO28x36</v>
      </c>
      <c r="AO1424" s="43"/>
      <c r="AP1424" s="39">
        <f>LISTAS[[#This Row],[COSTO]]+(LISTAS[[#This Row],[COSTO]]*AO1424)</f>
        <v>129.79740000000001</v>
      </c>
      <c r="AQ1424" s="44">
        <f>IF(AO1424="",0,AP1424/LISTAS[[#This Row],[VENTA NETA]]-1)</f>
        <v>0</v>
      </c>
      <c r="AS1424" s="39">
        <v>89.235699999999994</v>
      </c>
      <c r="AT1424" s="48">
        <f>+LISTAS[[#This Row],[COSTO]]/AS1424-1</f>
        <v>0.45454565829595128</v>
      </c>
      <c r="BA1424" t="s">
        <v>2127</v>
      </c>
      <c r="BB1424" s="36"/>
    </row>
    <row r="1425" spans="1:54" x14ac:dyDescent="0.35">
      <c r="A1425" s="7" t="s">
        <v>2162</v>
      </c>
      <c r="B1425" t="s">
        <v>2127</v>
      </c>
      <c r="C1425" t="s">
        <v>2163</v>
      </c>
      <c r="D1425" t="s">
        <v>2163</v>
      </c>
      <c r="E1425" s="2">
        <v>775.27</v>
      </c>
      <c r="F1425" s="7" t="str">
        <f>+_xlfn.XLOOKUP(LISTAS[[#This Row],[ID]],_01_CODIGOS_Y_COSTOS_xlsm[Producto y N°],_01_CODIGOS_Y_COSTOS_xlsm[FABRICA],"",0,1)</f>
        <v>KLOSTER</v>
      </c>
      <c r="G1425" s="26">
        <f>LISTAS[[#This Row],[Precio]]*(1-0.46)</f>
        <v>418.64580000000001</v>
      </c>
      <c r="H1425" s="1">
        <f>+_xlfn.XLOOKUP(LISTAS[[#This Row],[ID]],_01_CODIGOS_Y_COSTOS_xlsm[Producto y N°],_01_CODIGOS_Y_COSTOS_xlsm[COSTO],0,0,1)</f>
        <v>162.20599999999999</v>
      </c>
      <c r="I1425" s="27">
        <f>+IFERROR(LISTAS[[#This Row],[VENTA NETA]]/LISTAS[[#This Row],[COSTO]]-1,0)</f>
        <v>1.5809513828095141</v>
      </c>
      <c r="J1425" s="50" t="str">
        <f>IFERROR(VLOOKUP(LISTAS[[#This Row],[ID]],_01_CODIGOS_Y_COSTOS_xlsm[[Producto y N°]:[CODIGO]],2,0),"")</f>
        <v>Al30.40</v>
      </c>
      <c r="O1425" t="s">
        <v>2162</v>
      </c>
      <c r="AB1425" s="12" t="str">
        <f>+LISTAS[[#This Row],[Codigo]]&amp;LISTAS[[#This Row],[Fabrica]]</f>
        <v>Al30.40KLOSTER</v>
      </c>
      <c r="AC1425" s="13" t="str">
        <f>+LISTAS[[#This Row],[Codigo]]</f>
        <v>Al30.40</v>
      </c>
      <c r="AD1425" s="13" t="str">
        <f>+LISTAS[[#This Row],[ID]]</f>
        <v>ARANDELAS DE ALUMINIO30x40</v>
      </c>
      <c r="AH1425" s="36"/>
      <c r="AI1425" s="37">
        <f>+LISTAS[[#This Row],[Precio]]+(LISTAS[[#This Row],[Precio]]*AH1425)</f>
        <v>775.27</v>
      </c>
      <c r="AJ1425" s="38">
        <f t="shared" si="22"/>
        <v>387.63499999999999</v>
      </c>
      <c r="AL1425" s="35">
        <f>+AJ1425/LISTAS[[#This Row],[COSTO]]-1</f>
        <v>1.389769798897698</v>
      </c>
      <c r="AM1425" t="str">
        <f>+LISTAS[[#This Row],[ID]]</f>
        <v>ARANDELAS DE ALUMINIO30x40</v>
      </c>
      <c r="AO1425" s="43"/>
      <c r="AP1425" s="39">
        <f>LISTAS[[#This Row],[COSTO]]+(LISTAS[[#This Row],[COSTO]]*AO1425)</f>
        <v>162.20599999999999</v>
      </c>
      <c r="AQ1425" s="44">
        <f>IF(AO1425="",0,AP1425/LISTAS[[#This Row],[VENTA NETA]]-1)</f>
        <v>0</v>
      </c>
      <c r="AS1425" s="39">
        <v>111.5167</v>
      </c>
      <c r="AT1425" s="48">
        <f>+LISTAS[[#This Row],[COSTO]]/AS1425-1</f>
        <v>0.45454447629816874</v>
      </c>
      <c r="BA1425" t="s">
        <v>2127</v>
      </c>
      <c r="BB1425" s="36"/>
    </row>
    <row r="1426" spans="1:54" x14ac:dyDescent="0.35">
      <c r="A1426" s="7" t="s">
        <v>2164</v>
      </c>
      <c r="B1426" t="s">
        <v>2165</v>
      </c>
      <c r="C1426" t="s">
        <v>2128</v>
      </c>
      <c r="D1426" t="s">
        <v>2128</v>
      </c>
      <c r="E1426" s="2">
        <v>139.99</v>
      </c>
      <c r="F1426" s="7" t="str">
        <f>+_xlfn.XLOOKUP(LISTAS[[#This Row],[ID]],_01_CODIGOS_Y_COSTOS_xlsm[Producto y N°],_01_CODIGOS_Y_COSTOS_xlsm[FABRICA],"",0,1)</f>
        <v>KLOSTER</v>
      </c>
      <c r="G1426" s="26">
        <f>LISTAS[[#This Row],[Precio]]*(1-0.46)</f>
        <v>75.594600000000014</v>
      </c>
      <c r="H1426" s="1">
        <f>+_xlfn.XLOOKUP(LISTAS[[#This Row],[ID]],_01_CODIGOS_Y_COSTOS_xlsm[Producto y N°],_01_CODIGOS_Y_COSTOS_xlsm[COSTO],0,0,1)</f>
        <v>30.5886</v>
      </c>
      <c r="I1426" s="27">
        <f>+IFERROR(LISTAS[[#This Row],[VENTA NETA]]/LISTAS[[#This Row],[COSTO]]-1,0)</f>
        <v>1.4713324571899342</v>
      </c>
      <c r="J1426" s="50" t="str">
        <f>IFERROR(VLOOKUP(LISTAS[[#This Row],[ID]],_01_CODIGOS_Y_COSTOS_xlsm[[Producto y N°]:[CODIGO]],2,0),"")</f>
        <v>Fi3,5.8</v>
      </c>
      <c r="O1426" t="s">
        <v>2164</v>
      </c>
      <c r="AB1426" s="12" t="str">
        <f>+LISTAS[[#This Row],[Codigo]]&amp;LISTAS[[#This Row],[Fabrica]]</f>
        <v>Fi3,5.8KLOSTER</v>
      </c>
      <c r="AC1426" s="13" t="str">
        <f>+LISTAS[[#This Row],[Codigo]]</f>
        <v>Fi3,5.8</v>
      </c>
      <c r="AD1426" s="13" t="str">
        <f>+LISTAS[[#This Row],[ID]]</f>
        <v>ARANDELAS DE FIBRA1/8 3x8</v>
      </c>
      <c r="AH1426" s="36"/>
      <c r="AI1426" s="37">
        <f>+LISTAS[[#This Row],[Precio]]+(LISTAS[[#This Row],[Precio]]*AH1426)</f>
        <v>139.99</v>
      </c>
      <c r="AJ1426" s="38">
        <f t="shared" si="22"/>
        <v>69.995000000000005</v>
      </c>
      <c r="AL1426" s="35">
        <f>+AJ1426/LISTAS[[#This Row],[COSTO]]-1</f>
        <v>1.2882707936943829</v>
      </c>
      <c r="AM1426" t="str">
        <f>+LISTAS[[#This Row],[ID]]</f>
        <v>ARANDELAS DE FIBRA1/8 3x8</v>
      </c>
      <c r="AO1426" s="43"/>
      <c r="AP1426" s="39">
        <f>LISTAS[[#This Row],[COSTO]]+(LISTAS[[#This Row],[COSTO]]*AO1426)</f>
        <v>30.5886</v>
      </c>
      <c r="AQ1426" s="44">
        <f>IF(AO1426="",0,AP1426/LISTAS[[#This Row],[VENTA NETA]]-1)</f>
        <v>0</v>
      </c>
      <c r="AS1426" s="39">
        <v>26.637599999999999</v>
      </c>
      <c r="AT1426" s="48">
        <f>+LISTAS[[#This Row],[COSTO]]/AS1426-1</f>
        <v>0.14832417334895043</v>
      </c>
      <c r="BA1426" t="s">
        <v>2165</v>
      </c>
      <c r="BB1426" s="36"/>
    </row>
    <row r="1427" spans="1:54" x14ac:dyDescent="0.35">
      <c r="A1427" s="7" t="s">
        <v>2166</v>
      </c>
      <c r="B1427" t="s">
        <v>2165</v>
      </c>
      <c r="C1427" t="s">
        <v>2130</v>
      </c>
      <c r="D1427" t="s">
        <v>2130</v>
      </c>
      <c r="E1427" s="2">
        <v>139.99</v>
      </c>
      <c r="F1427" s="7" t="str">
        <f>+_xlfn.XLOOKUP(LISTAS[[#This Row],[ID]],_01_CODIGOS_Y_COSTOS_xlsm[Producto y N°],_01_CODIGOS_Y_COSTOS_xlsm[FABRICA],"",0,1)</f>
        <v>KLOSTER</v>
      </c>
      <c r="G1427" s="26">
        <f>LISTAS[[#This Row],[Precio]]*(1-0.46)</f>
        <v>75.594600000000014</v>
      </c>
      <c r="H1427" s="1">
        <f>+_xlfn.XLOOKUP(LISTAS[[#This Row],[ID]],_01_CODIGOS_Y_COSTOS_xlsm[Producto y N°],_01_CODIGOS_Y_COSTOS_xlsm[COSTO],0,0,1)</f>
        <v>30.5886</v>
      </c>
      <c r="I1427" s="27">
        <f>+IFERROR(LISTAS[[#This Row],[VENTA NETA]]/LISTAS[[#This Row],[COSTO]]-1,0)</f>
        <v>1.4713324571899342</v>
      </c>
      <c r="J1427" s="50" t="str">
        <f>IFERROR(VLOOKUP(LISTAS[[#This Row],[ID]],_01_CODIGOS_Y_COSTOS_xlsm[[Producto y N°]:[CODIGO]],2,0),"")</f>
        <v>Fi4.10</v>
      </c>
      <c r="O1427" t="s">
        <v>2166</v>
      </c>
      <c r="AB1427" s="12" t="str">
        <f>+LISTAS[[#This Row],[Codigo]]&amp;LISTAS[[#This Row],[Fabrica]]</f>
        <v>Fi4.10KLOSTER</v>
      </c>
      <c r="AC1427" s="13" t="str">
        <f>+LISTAS[[#This Row],[Codigo]]</f>
        <v>Fi4.10</v>
      </c>
      <c r="AD1427" s="13" t="str">
        <f>+LISTAS[[#This Row],[ID]]</f>
        <v>ARANDELAS DE FIBRA5/32 4x10</v>
      </c>
      <c r="AH1427" s="36"/>
      <c r="AI1427" s="37">
        <f>+LISTAS[[#This Row],[Precio]]+(LISTAS[[#This Row],[Precio]]*AH1427)</f>
        <v>139.99</v>
      </c>
      <c r="AJ1427" s="38">
        <f t="shared" si="22"/>
        <v>69.995000000000005</v>
      </c>
      <c r="AL1427" s="35">
        <f>+AJ1427/LISTAS[[#This Row],[COSTO]]-1</f>
        <v>1.2882707936943829</v>
      </c>
      <c r="AM1427" t="str">
        <f>+LISTAS[[#This Row],[ID]]</f>
        <v>ARANDELAS DE FIBRA5/32 4x10</v>
      </c>
      <c r="AO1427" s="43"/>
      <c r="AP1427" s="39">
        <f>LISTAS[[#This Row],[COSTO]]+(LISTAS[[#This Row],[COSTO]]*AO1427)</f>
        <v>30.5886</v>
      </c>
      <c r="AQ1427" s="44">
        <f>IF(AO1427="",0,AP1427/LISTAS[[#This Row],[VENTA NETA]]-1)</f>
        <v>0</v>
      </c>
      <c r="AS1427" s="39">
        <v>26.637599999999999</v>
      </c>
      <c r="AT1427" s="48">
        <f>+LISTAS[[#This Row],[COSTO]]/AS1427-1</f>
        <v>0.14832417334895043</v>
      </c>
      <c r="BA1427" t="s">
        <v>2165</v>
      </c>
      <c r="BB1427" s="36"/>
    </row>
    <row r="1428" spans="1:54" x14ac:dyDescent="0.35">
      <c r="A1428" s="7" t="s">
        <v>2167</v>
      </c>
      <c r="B1428" t="s">
        <v>2165</v>
      </c>
      <c r="C1428" t="s">
        <v>2132</v>
      </c>
      <c r="D1428" t="s">
        <v>2132</v>
      </c>
      <c r="E1428" s="2">
        <v>168.21</v>
      </c>
      <c r="F1428" s="7" t="str">
        <f>+_xlfn.XLOOKUP(LISTAS[[#This Row],[ID]],_01_CODIGOS_Y_COSTOS_xlsm[Producto y N°],_01_CODIGOS_Y_COSTOS_xlsm[FABRICA],"",0,1)</f>
        <v>KLOSTER</v>
      </c>
      <c r="G1428" s="26">
        <f>LISTAS[[#This Row],[Precio]]*(1-0.46)</f>
        <v>90.833400000000012</v>
      </c>
      <c r="H1428" s="1">
        <f>+_xlfn.XLOOKUP(LISTAS[[#This Row],[ID]],_01_CODIGOS_Y_COSTOS_xlsm[Producto y N°],_01_CODIGOS_Y_COSTOS_xlsm[COSTO],0,0,1)</f>
        <v>36.78</v>
      </c>
      <c r="I1428" s="27">
        <f>+IFERROR(LISTAS[[#This Row],[VENTA NETA]]/LISTAS[[#This Row],[COSTO]]-1,0)</f>
        <v>1.4696411092985322</v>
      </c>
      <c r="J1428" s="50" t="str">
        <f>IFERROR(VLOOKUP(LISTAS[[#This Row],[ID]],_01_CODIGOS_Y_COSTOS_xlsm[[Producto y N°]:[CODIGO]],2,0),"")</f>
        <v>Fi5.12</v>
      </c>
      <c r="O1428" t="s">
        <v>2167</v>
      </c>
      <c r="AB1428" s="12" t="str">
        <f>+LISTAS[[#This Row],[Codigo]]&amp;LISTAS[[#This Row],[Fabrica]]</f>
        <v>Fi5.12KLOSTER</v>
      </c>
      <c r="AC1428" s="13" t="str">
        <f>+LISTAS[[#This Row],[Codigo]]</f>
        <v>Fi5.12</v>
      </c>
      <c r="AD1428" s="13" t="str">
        <f>+LISTAS[[#This Row],[ID]]</f>
        <v>ARANDELAS DE FIBRA3/16  5x12</v>
      </c>
      <c r="AH1428" s="36"/>
      <c r="AI1428" s="37">
        <f>+LISTAS[[#This Row],[Precio]]+(LISTAS[[#This Row],[Precio]]*AH1428)</f>
        <v>168.21</v>
      </c>
      <c r="AJ1428" s="38">
        <f t="shared" si="22"/>
        <v>84.105000000000004</v>
      </c>
      <c r="AL1428" s="35">
        <f>+AJ1428/LISTAS[[#This Row],[COSTO]]-1</f>
        <v>1.2867047308319739</v>
      </c>
      <c r="AM1428" t="str">
        <f>+LISTAS[[#This Row],[ID]]</f>
        <v>ARANDELAS DE FIBRA3/16  5x12</v>
      </c>
      <c r="AO1428" s="43"/>
      <c r="AP1428" s="39">
        <f>LISTAS[[#This Row],[COSTO]]+(LISTAS[[#This Row],[COSTO]]*AO1428)</f>
        <v>36.78</v>
      </c>
      <c r="AQ1428" s="44">
        <f>IF(AO1428="",0,AP1428/LISTAS[[#This Row],[VENTA NETA]]-1)</f>
        <v>0</v>
      </c>
      <c r="AS1428" s="39">
        <v>32.029200000000003</v>
      </c>
      <c r="AT1428" s="48">
        <f>+LISTAS[[#This Row],[COSTO]]/AS1428-1</f>
        <v>0.14832715147427966</v>
      </c>
      <c r="BA1428" t="s">
        <v>2165</v>
      </c>
      <c r="BB1428" s="36"/>
    </row>
    <row r="1429" spans="1:54" x14ac:dyDescent="0.35">
      <c r="A1429" s="7" t="s">
        <v>2168</v>
      </c>
      <c r="B1429" t="s">
        <v>2165</v>
      </c>
      <c r="C1429" t="s">
        <v>2134</v>
      </c>
      <c r="D1429" t="s">
        <v>2134</v>
      </c>
      <c r="E1429" s="2">
        <v>207.48</v>
      </c>
      <c r="F1429" s="7" t="str">
        <f>+_xlfn.XLOOKUP(LISTAS[[#This Row],[ID]],_01_CODIGOS_Y_COSTOS_xlsm[Producto y N°],_01_CODIGOS_Y_COSTOS_xlsm[FABRICA],"",0,1)</f>
        <v>KLOSTER</v>
      </c>
      <c r="G1429" s="26">
        <f>LISTAS[[#This Row],[Precio]]*(1-0.46)</f>
        <v>112.03920000000001</v>
      </c>
      <c r="H1429" s="1">
        <f>+_xlfn.XLOOKUP(LISTAS[[#This Row],[ID]],_01_CODIGOS_Y_COSTOS_xlsm[Producto y N°],_01_CODIGOS_Y_COSTOS_xlsm[COSTO],0,0,1)</f>
        <v>45.338999999999999</v>
      </c>
      <c r="I1429" s="27">
        <f>+IFERROR(LISTAS[[#This Row],[VENTA NETA]]/LISTAS[[#This Row],[COSTO]]-1,0)</f>
        <v>1.4711440481704496</v>
      </c>
      <c r="J1429" s="50" t="str">
        <f>IFERROR(VLOOKUP(LISTAS[[#This Row],[ID]],_01_CODIGOS_Y_COSTOS_xlsm[[Producto y N°]:[CODIGO]],2,0),"")</f>
        <v>Fi6,5.13</v>
      </c>
      <c r="O1429" t="s">
        <v>2168</v>
      </c>
      <c r="AB1429" s="12" t="str">
        <f>+LISTAS[[#This Row],[Codigo]]&amp;LISTAS[[#This Row],[Fabrica]]</f>
        <v>Fi6,5.13KLOSTER</v>
      </c>
      <c r="AC1429" s="13" t="str">
        <f>+LISTAS[[#This Row],[Codigo]]</f>
        <v>Fi6,5.13</v>
      </c>
      <c r="AD1429" s="13" t="str">
        <f>+LISTAS[[#This Row],[ID]]</f>
        <v>ARANDELAS DE FIBRA1/4  6,5x14</v>
      </c>
      <c r="AH1429" s="36"/>
      <c r="AI1429" s="37">
        <f>+LISTAS[[#This Row],[Precio]]+(LISTAS[[#This Row],[Precio]]*AH1429)</f>
        <v>207.48</v>
      </c>
      <c r="AJ1429" s="38">
        <f t="shared" si="22"/>
        <v>103.74</v>
      </c>
      <c r="AL1429" s="35">
        <f>+AJ1429/LISTAS[[#This Row],[COSTO]]-1</f>
        <v>1.288096340898564</v>
      </c>
      <c r="AM1429" t="str">
        <f>+LISTAS[[#This Row],[ID]]</f>
        <v>ARANDELAS DE FIBRA1/4  6,5x14</v>
      </c>
      <c r="AO1429" s="43"/>
      <c r="AP1429" s="39">
        <f>LISTAS[[#This Row],[COSTO]]+(LISTAS[[#This Row],[COSTO]]*AO1429)</f>
        <v>45.338999999999999</v>
      </c>
      <c r="AQ1429" s="44">
        <f>IF(AO1429="",0,AP1429/LISTAS[[#This Row],[VENTA NETA]]-1)</f>
        <v>0</v>
      </c>
      <c r="AS1429" s="39">
        <v>39.482700000000001</v>
      </c>
      <c r="AT1429" s="48">
        <f>+LISTAS[[#This Row],[COSTO]]/AS1429-1</f>
        <v>0.14832572240500252</v>
      </c>
      <c r="BA1429" t="s">
        <v>2165</v>
      </c>
      <c r="BB1429" s="36"/>
    </row>
    <row r="1430" spans="1:54" x14ac:dyDescent="0.35">
      <c r="A1430" s="7" t="s">
        <v>2169</v>
      </c>
      <c r="B1430" t="s">
        <v>2165</v>
      </c>
      <c r="C1430" t="s">
        <v>2136</v>
      </c>
      <c r="D1430" t="s">
        <v>2136</v>
      </c>
      <c r="E1430" s="2">
        <v>392.24</v>
      </c>
      <c r="F1430" s="7" t="str">
        <f>+_xlfn.XLOOKUP(LISTAS[[#This Row],[ID]],_01_CODIGOS_Y_COSTOS_xlsm[Producto y N°],_01_CODIGOS_Y_COSTOS_xlsm[FABRICA],"",0,1)</f>
        <v>KLOSTER</v>
      </c>
      <c r="G1430" s="26">
        <f>LISTAS[[#This Row],[Precio]]*(1-0.46)</f>
        <v>211.80960000000002</v>
      </c>
      <c r="H1430" s="1">
        <f>+_xlfn.XLOOKUP(LISTAS[[#This Row],[ID]],_01_CODIGOS_Y_COSTOS_xlsm[Producto y N°],_01_CODIGOS_Y_COSTOS_xlsm[COSTO],0,0,1)</f>
        <v>85.703999999999994</v>
      </c>
      <c r="I1430" s="27">
        <f>+IFERROR(LISTAS[[#This Row],[VENTA NETA]]/LISTAS[[#This Row],[COSTO]]-1,0)</f>
        <v>1.4714085690282839</v>
      </c>
      <c r="J1430" s="50" t="str">
        <f>IFERROR(VLOOKUP(LISTAS[[#This Row],[ID]],_01_CODIGOS_Y_COSTOS_xlsm[[Producto y N°]:[CODIGO]],2,0),"")</f>
        <v>Fi8.20</v>
      </c>
      <c r="O1430" t="s">
        <v>2169</v>
      </c>
      <c r="AB1430" s="12" t="str">
        <f>+LISTAS[[#This Row],[Codigo]]&amp;LISTAS[[#This Row],[Fabrica]]</f>
        <v>Fi8.20KLOSTER</v>
      </c>
      <c r="AC1430" s="13" t="str">
        <f>+LISTAS[[#This Row],[Codigo]]</f>
        <v>Fi8.20</v>
      </c>
      <c r="AD1430" s="13" t="str">
        <f>+LISTAS[[#This Row],[ID]]</f>
        <v>ARANDELAS DE FIBRA5/16  8x16</v>
      </c>
      <c r="AH1430" s="36"/>
      <c r="AI1430" s="37">
        <f>+LISTAS[[#This Row],[Precio]]+(LISTAS[[#This Row],[Precio]]*AH1430)</f>
        <v>392.24</v>
      </c>
      <c r="AJ1430" s="38">
        <f t="shared" si="22"/>
        <v>196.12</v>
      </c>
      <c r="AL1430" s="35">
        <f>+AJ1430/LISTAS[[#This Row],[COSTO]]-1</f>
        <v>1.2883412676187813</v>
      </c>
      <c r="AM1430" t="str">
        <f>+LISTAS[[#This Row],[ID]]</f>
        <v>ARANDELAS DE FIBRA5/16  8x16</v>
      </c>
      <c r="AO1430" s="43"/>
      <c r="AP1430" s="39">
        <f>LISTAS[[#This Row],[COSTO]]+(LISTAS[[#This Row],[COSTO]]*AO1430)</f>
        <v>85.703999999999994</v>
      </c>
      <c r="AQ1430" s="44">
        <f>IF(AO1430="",0,AP1430/LISTAS[[#This Row],[VENTA NETA]]-1)</f>
        <v>0</v>
      </c>
      <c r="AS1430" s="39">
        <v>74.633899999999997</v>
      </c>
      <c r="AT1430" s="48">
        <f>+LISTAS[[#This Row],[COSTO]]/AS1430-1</f>
        <v>0.14832535885167464</v>
      </c>
      <c r="BA1430" t="s">
        <v>2165</v>
      </c>
      <c r="BB1430" s="36"/>
    </row>
    <row r="1431" spans="1:54" x14ac:dyDescent="0.35">
      <c r="A1431" s="7" t="s">
        <v>2170</v>
      </c>
      <c r="B1431" t="s">
        <v>2165</v>
      </c>
      <c r="C1431" t="s">
        <v>2138</v>
      </c>
      <c r="D1431" t="s">
        <v>2138</v>
      </c>
      <c r="E1431" s="2">
        <v>447.8</v>
      </c>
      <c r="F1431" s="7" t="str">
        <f>+_xlfn.XLOOKUP(LISTAS[[#This Row],[ID]],_01_CODIGOS_Y_COSTOS_xlsm[Producto y N°],_01_CODIGOS_Y_COSTOS_xlsm[FABRICA],"",0,1)</f>
        <v>KLOSTER</v>
      </c>
      <c r="G1431" s="26">
        <f>LISTAS[[#This Row],[Precio]]*(1-0.46)</f>
        <v>241.81200000000001</v>
      </c>
      <c r="H1431" s="1">
        <f>+_xlfn.XLOOKUP(LISTAS[[#This Row],[ID]],_01_CODIGOS_Y_COSTOS_xlsm[Producto y N°],_01_CODIGOS_Y_COSTOS_xlsm[COSTO],0,0,1)</f>
        <v>97.852199999999996</v>
      </c>
      <c r="I1431" s="27">
        <f>+IFERROR(LISTAS[[#This Row],[VENTA NETA]]/LISTAS[[#This Row],[COSTO]]-1,0)</f>
        <v>1.4711963553195537</v>
      </c>
      <c r="J1431" s="50" t="str">
        <f>IFERROR(VLOOKUP(LISTAS[[#This Row],[ID]],_01_CODIGOS_Y_COSTOS_xlsm[[Producto y N°]:[CODIGO]],2,0),"")</f>
        <v>Fi10.21</v>
      </c>
      <c r="O1431" t="s">
        <v>2170</v>
      </c>
      <c r="AB1431" s="12" t="str">
        <f>+LISTAS[[#This Row],[Codigo]]&amp;LISTAS[[#This Row],[Fabrica]]</f>
        <v>Fi10.21KLOSTER</v>
      </c>
      <c r="AC1431" s="13" t="str">
        <f>+LISTAS[[#This Row],[Codigo]]</f>
        <v>Fi10.21</v>
      </c>
      <c r="AD1431" s="13" t="str">
        <f>+LISTAS[[#This Row],[ID]]</f>
        <v>ARANDELAS DE FIBRA3/8  10x18</v>
      </c>
      <c r="AH1431" s="36"/>
      <c r="AI1431" s="37">
        <f>+LISTAS[[#This Row],[Precio]]+(LISTAS[[#This Row],[Precio]]*AH1431)</f>
        <v>447.8</v>
      </c>
      <c r="AJ1431" s="38">
        <f t="shared" si="22"/>
        <v>223.9</v>
      </c>
      <c r="AL1431" s="35">
        <f>+AJ1431/LISTAS[[#This Row],[COSTO]]-1</f>
        <v>1.288144773444031</v>
      </c>
      <c r="AM1431" t="str">
        <f>+LISTAS[[#This Row],[ID]]</f>
        <v>ARANDELAS DE FIBRA3/8  10x18</v>
      </c>
      <c r="AO1431" s="43"/>
      <c r="AP1431" s="39">
        <f>LISTAS[[#This Row],[COSTO]]+(LISTAS[[#This Row],[COSTO]]*AO1431)</f>
        <v>97.852199999999996</v>
      </c>
      <c r="AQ1431" s="44">
        <f>IF(AO1431="",0,AP1431/LISTAS[[#This Row],[VENTA NETA]]-1)</f>
        <v>0</v>
      </c>
      <c r="AS1431" s="39">
        <v>85.212999999999994</v>
      </c>
      <c r="AT1431" s="48">
        <f>+LISTAS[[#This Row],[COSTO]]/AS1431-1</f>
        <v>0.14832478612418298</v>
      </c>
      <c r="BA1431" t="s">
        <v>2165</v>
      </c>
      <c r="BB1431" s="36"/>
    </row>
    <row r="1432" spans="1:54" x14ac:dyDescent="0.35">
      <c r="A1432" s="7" t="s">
        <v>2171</v>
      </c>
      <c r="B1432" t="s">
        <v>2165</v>
      </c>
      <c r="C1432" t="s">
        <v>2140</v>
      </c>
      <c r="D1432" t="s">
        <v>2140</v>
      </c>
      <c r="E1432" s="2">
        <v>560.11</v>
      </c>
      <c r="F1432" s="7" t="str">
        <f>+_xlfn.XLOOKUP(LISTAS[[#This Row],[ID]],_01_CODIGOS_Y_COSTOS_xlsm[Producto y N°],_01_CODIGOS_Y_COSTOS_xlsm[FABRICA],"",0,1)</f>
        <v>KLOSTER</v>
      </c>
      <c r="G1432" s="26">
        <f>LISTAS[[#This Row],[Precio]]*(1-0.46)</f>
        <v>302.45940000000002</v>
      </c>
      <c r="H1432" s="1">
        <f>+_xlfn.XLOOKUP(LISTAS[[#This Row],[ID]],_01_CODIGOS_Y_COSTOS_xlsm[Producto y N°],_01_CODIGOS_Y_COSTOS_xlsm[COSTO],0,0,1)</f>
        <v>122.3886</v>
      </c>
      <c r="I1432" s="27">
        <f>+IFERROR(LISTAS[[#This Row],[VENTA NETA]]/LISTAS[[#This Row],[COSTO]]-1,0)</f>
        <v>1.4713036998543982</v>
      </c>
      <c r="J1432" s="50" t="str">
        <f>IFERROR(VLOOKUP(LISTAS[[#This Row],[ID]],_01_CODIGOS_Y_COSTOS_xlsm[[Producto y N°]:[CODIGO]],2,0),"")</f>
        <v>Fi13.24</v>
      </c>
      <c r="O1432" t="s">
        <v>2171</v>
      </c>
      <c r="AB1432" s="12" t="str">
        <f>+LISTAS[[#This Row],[Codigo]]&amp;LISTAS[[#This Row],[Fabrica]]</f>
        <v>Fi13.24KLOSTER</v>
      </c>
      <c r="AC1432" s="13" t="str">
        <f>+LISTAS[[#This Row],[Codigo]]</f>
        <v>Fi13.24</v>
      </c>
      <c r="AD1432" s="13" t="str">
        <f>+LISTAS[[#This Row],[ID]]</f>
        <v>ARANDELAS DE FIBRA1/2  13x24</v>
      </c>
      <c r="AH1432" s="36"/>
      <c r="AI1432" s="37">
        <f>+LISTAS[[#This Row],[Precio]]+(LISTAS[[#This Row],[Precio]]*AH1432)</f>
        <v>560.11</v>
      </c>
      <c r="AJ1432" s="38">
        <f t="shared" si="22"/>
        <v>280.05500000000001</v>
      </c>
      <c r="AL1432" s="35">
        <f>+AJ1432/LISTAS[[#This Row],[COSTO]]-1</f>
        <v>1.2882441665318503</v>
      </c>
      <c r="AM1432" t="str">
        <f>+LISTAS[[#This Row],[ID]]</f>
        <v>ARANDELAS DE FIBRA1/2  13x24</v>
      </c>
      <c r="AO1432" s="43"/>
      <c r="AP1432" s="39">
        <f>LISTAS[[#This Row],[COSTO]]+(LISTAS[[#This Row],[COSTO]]*AO1432)</f>
        <v>122.3886</v>
      </c>
      <c r="AQ1432" s="44">
        <f>IF(AO1432="",0,AP1432/LISTAS[[#This Row],[VENTA NETA]]-1)</f>
        <v>0</v>
      </c>
      <c r="AR1432" s="21">
        <f>+AQ1432/20</f>
        <v>0</v>
      </c>
      <c r="AS1432" s="39">
        <v>106.5801</v>
      </c>
      <c r="AT1432" s="48">
        <f>+LISTAS[[#This Row],[COSTO]]/AS1432-1</f>
        <v>0.14832506255858258</v>
      </c>
      <c r="BA1432" t="s">
        <v>2165</v>
      </c>
      <c r="BB1432" s="36"/>
    </row>
    <row r="1433" spans="1:54" x14ac:dyDescent="0.35">
      <c r="A1433" s="7" t="s">
        <v>2172</v>
      </c>
      <c r="B1433" t="s">
        <v>2165</v>
      </c>
      <c r="C1433" t="s">
        <v>2091</v>
      </c>
      <c r="D1433" t="s">
        <v>2091</v>
      </c>
      <c r="E1433" s="2">
        <v>139.99</v>
      </c>
      <c r="F1433" s="7" t="str">
        <f>+_xlfn.XLOOKUP(LISTAS[[#This Row],[ID]],_01_CODIGOS_Y_COSTOS_xlsm[Producto y N°],_01_CODIGOS_Y_COSTOS_xlsm[FABRICA],"",0,1)</f>
        <v>KLOSTER</v>
      </c>
      <c r="G1433" s="26">
        <f>LISTAS[[#This Row],[Precio]]*(1-0.46)</f>
        <v>75.594600000000014</v>
      </c>
      <c r="H1433" s="1">
        <f>+_xlfn.XLOOKUP(LISTAS[[#This Row],[ID]],_01_CODIGOS_Y_COSTOS_xlsm[Producto y N°],_01_CODIGOS_Y_COSTOS_xlsm[COSTO],0,0,1)</f>
        <v>30.5886</v>
      </c>
      <c r="I1433" s="27">
        <f>+IFERROR(LISTAS[[#This Row],[VENTA NETA]]/LISTAS[[#This Row],[COSTO]]-1,0)</f>
        <v>1.4713324571899342</v>
      </c>
      <c r="J1433" s="50" t="str">
        <f>IFERROR(VLOOKUP(LISTAS[[#This Row],[ID]],_01_CODIGOS_Y_COSTOS_xlsm[[Producto y N°]:[CODIGO]],2,0),"")</f>
        <v>Fi6.10</v>
      </c>
      <c r="O1433" t="s">
        <v>2172</v>
      </c>
      <c r="AB1433" s="12" t="str">
        <f>+LISTAS[[#This Row],[Codigo]]&amp;LISTAS[[#This Row],[Fabrica]]</f>
        <v>Fi6.10KLOSTER</v>
      </c>
      <c r="AC1433" s="13" t="str">
        <f>+LISTAS[[#This Row],[Codigo]]</f>
        <v>Fi6.10</v>
      </c>
      <c r="AD1433" s="13" t="str">
        <f>+LISTAS[[#This Row],[ID]]</f>
        <v>ARANDELAS DE FIBRA6x10</v>
      </c>
      <c r="AH1433" s="36"/>
      <c r="AI1433" s="37">
        <f>+LISTAS[[#This Row],[Precio]]+(LISTAS[[#This Row],[Precio]]*AH1433)</f>
        <v>139.99</v>
      </c>
      <c r="AJ1433" s="38">
        <f t="shared" si="22"/>
        <v>69.995000000000005</v>
      </c>
      <c r="AL1433" s="35">
        <f>+AJ1433/LISTAS[[#This Row],[COSTO]]-1</f>
        <v>1.2882707936943829</v>
      </c>
      <c r="AM1433" t="str">
        <f>+LISTAS[[#This Row],[ID]]</f>
        <v>ARANDELAS DE FIBRA6x10</v>
      </c>
      <c r="AO1433" s="43"/>
      <c r="AP1433" s="39">
        <f>LISTAS[[#This Row],[COSTO]]+(LISTAS[[#This Row],[COSTO]]*AO1433)</f>
        <v>30.5886</v>
      </c>
      <c r="AQ1433" s="44">
        <f>IF(AO1433="",0,AP1433/LISTAS[[#This Row],[VENTA NETA]]-1)</f>
        <v>0</v>
      </c>
      <c r="AS1433" s="39">
        <v>26.637599999999999</v>
      </c>
      <c r="AT1433" s="48">
        <f>+LISTAS[[#This Row],[COSTO]]/AS1433-1</f>
        <v>0.14832417334895043</v>
      </c>
      <c r="BA1433" t="s">
        <v>2165</v>
      </c>
      <c r="BB1433" s="36"/>
    </row>
    <row r="1434" spans="1:54" x14ac:dyDescent="0.35">
      <c r="A1434" s="7" t="s">
        <v>2173</v>
      </c>
      <c r="B1434" t="s">
        <v>2165</v>
      </c>
      <c r="C1434" t="s">
        <v>2174</v>
      </c>
      <c r="D1434" t="s">
        <v>2174</v>
      </c>
      <c r="E1434" s="2">
        <v>139.99</v>
      </c>
      <c r="F1434" s="7" t="str">
        <f>+_xlfn.XLOOKUP(LISTAS[[#This Row],[ID]],_01_CODIGOS_Y_COSTOS_xlsm[Producto y N°],_01_CODIGOS_Y_COSTOS_xlsm[FABRICA],"",0,1)</f>
        <v>KLOSTER</v>
      </c>
      <c r="G1434" s="26">
        <f>LISTAS[[#This Row],[Precio]]*(1-0.46)</f>
        <v>75.594600000000014</v>
      </c>
      <c r="H1434" s="1">
        <f>+_xlfn.XLOOKUP(LISTAS[[#This Row],[ID]],_01_CODIGOS_Y_COSTOS_xlsm[Producto y N°],_01_CODIGOS_Y_COSTOS_xlsm[COSTO],0,0,1)</f>
        <v>30.5886</v>
      </c>
      <c r="I1434" s="27">
        <f>+IFERROR(LISTAS[[#This Row],[VENTA NETA]]/LISTAS[[#This Row],[COSTO]]-1,0)</f>
        <v>1.4713324571899342</v>
      </c>
      <c r="J1434" s="50" t="str">
        <f>IFERROR(VLOOKUP(LISTAS[[#This Row],[ID]],_01_CODIGOS_Y_COSTOS_xlsm[[Producto y N°]:[CODIGO]],2,0),"")</f>
        <v>Fi7.10</v>
      </c>
      <c r="O1434" t="s">
        <v>2173</v>
      </c>
      <c r="AB1434" s="12" t="str">
        <f>+LISTAS[[#This Row],[Codigo]]&amp;LISTAS[[#This Row],[Fabrica]]</f>
        <v>Fi7.10KLOSTER</v>
      </c>
      <c r="AC1434" s="13" t="str">
        <f>+LISTAS[[#This Row],[Codigo]]</f>
        <v>Fi7.10</v>
      </c>
      <c r="AD1434" s="13" t="str">
        <f>+LISTAS[[#This Row],[ID]]</f>
        <v>ARANDELAS DE FIBRA7x10</v>
      </c>
      <c r="AH1434" s="36"/>
      <c r="AI1434" s="37">
        <f>+LISTAS[[#This Row],[Precio]]+(LISTAS[[#This Row],[Precio]]*AH1434)</f>
        <v>139.99</v>
      </c>
      <c r="AJ1434" s="38">
        <f t="shared" si="22"/>
        <v>69.995000000000005</v>
      </c>
      <c r="AL1434" s="35">
        <f>+AJ1434/LISTAS[[#This Row],[COSTO]]-1</f>
        <v>1.2882707936943829</v>
      </c>
      <c r="AM1434" t="str">
        <f>+LISTAS[[#This Row],[ID]]</f>
        <v>ARANDELAS DE FIBRA7x10</v>
      </c>
      <c r="AO1434" s="43"/>
      <c r="AP1434" s="39">
        <f>LISTAS[[#This Row],[COSTO]]+(LISTAS[[#This Row],[COSTO]]*AO1434)</f>
        <v>30.5886</v>
      </c>
      <c r="AQ1434" s="44">
        <f>IF(AO1434="",0,AP1434/LISTAS[[#This Row],[VENTA NETA]]-1)</f>
        <v>0</v>
      </c>
      <c r="AS1434" s="39">
        <v>26.637599999999999</v>
      </c>
      <c r="AT1434" s="48">
        <f>+LISTAS[[#This Row],[COSTO]]/AS1434-1</f>
        <v>0.14832417334895043</v>
      </c>
      <c r="BA1434" t="s">
        <v>2165</v>
      </c>
      <c r="BB1434" s="36"/>
    </row>
    <row r="1435" spans="1:54" x14ac:dyDescent="0.35">
      <c r="A1435" s="7" t="s">
        <v>2175</v>
      </c>
      <c r="B1435" t="s">
        <v>2165</v>
      </c>
      <c r="C1435" t="s">
        <v>2093</v>
      </c>
      <c r="D1435" t="s">
        <v>2093</v>
      </c>
      <c r="E1435" s="2">
        <v>195.93</v>
      </c>
      <c r="F1435" s="7" t="str">
        <f>+_xlfn.XLOOKUP(LISTAS[[#This Row],[ID]],_01_CODIGOS_Y_COSTOS_xlsm[Producto y N°],_01_CODIGOS_Y_COSTOS_xlsm[FABRICA],"",0,1)</f>
        <v>KLOSTER</v>
      </c>
      <c r="G1435" s="26">
        <f>LISTAS[[#This Row],[Precio]]*(1-0.46)</f>
        <v>105.80220000000001</v>
      </c>
      <c r="H1435" s="1">
        <f>+_xlfn.XLOOKUP(LISTAS[[#This Row],[ID]],_01_CODIGOS_Y_COSTOS_xlsm[Producto y N°],_01_CODIGOS_Y_COSTOS_xlsm[COSTO],0,0,1)</f>
        <v>42.826799999999999</v>
      </c>
      <c r="I1435" s="27">
        <f>+IFERROR(LISTAS[[#This Row],[VENTA NETA]]/LISTAS[[#This Row],[COSTO]]-1,0)</f>
        <v>1.470467090700216</v>
      </c>
      <c r="J1435" s="50" t="str">
        <f>IFERROR(VLOOKUP(LISTAS[[#This Row],[ID]],_01_CODIGOS_Y_COSTOS_xlsm[[Producto y N°]:[CODIGO]],2,0),"")</f>
        <v>Fi8.13</v>
      </c>
      <c r="O1435" t="s">
        <v>2175</v>
      </c>
      <c r="AB1435" s="12" t="str">
        <f>+LISTAS[[#This Row],[Codigo]]&amp;LISTAS[[#This Row],[Fabrica]]</f>
        <v>Fi8.13KLOSTER</v>
      </c>
      <c r="AC1435" s="13" t="str">
        <f>+LISTAS[[#This Row],[Codigo]]</f>
        <v>Fi8.13</v>
      </c>
      <c r="AD1435" s="13" t="str">
        <f>+LISTAS[[#This Row],[ID]]</f>
        <v>ARANDELAS DE FIBRA8x13</v>
      </c>
      <c r="AH1435" s="36"/>
      <c r="AI1435" s="37">
        <f>+LISTAS[[#This Row],[Precio]]+(LISTAS[[#This Row],[Precio]]*AH1435)</f>
        <v>195.93</v>
      </c>
      <c r="AJ1435" s="38">
        <f t="shared" si="22"/>
        <v>97.965000000000003</v>
      </c>
      <c r="AL1435" s="35">
        <f>+AJ1435/LISTAS[[#This Row],[COSTO]]-1</f>
        <v>1.2874695284261257</v>
      </c>
      <c r="AM1435" t="str">
        <f>+LISTAS[[#This Row],[ID]]</f>
        <v>ARANDELAS DE FIBRA8x13</v>
      </c>
      <c r="AO1435" s="43"/>
      <c r="AP1435" s="39">
        <f>LISTAS[[#This Row],[COSTO]]+(LISTAS[[#This Row],[COSTO]]*AO1435)</f>
        <v>42.826799999999999</v>
      </c>
      <c r="AQ1435" s="44">
        <f>IF(AO1435="",0,AP1435/LISTAS[[#This Row],[VENTA NETA]]-1)</f>
        <v>0</v>
      </c>
      <c r="AS1435" s="39">
        <v>37.295000000000002</v>
      </c>
      <c r="AT1435" s="48">
        <f>+LISTAS[[#This Row],[COSTO]]/AS1435-1</f>
        <v>0.14832551280332473</v>
      </c>
      <c r="BA1435" t="s">
        <v>2165</v>
      </c>
      <c r="BB1435" s="36"/>
    </row>
    <row r="1436" spans="1:54" x14ac:dyDescent="0.35">
      <c r="A1436" s="7" t="s">
        <v>2176</v>
      </c>
      <c r="B1436" t="s">
        <v>2165</v>
      </c>
      <c r="C1436" t="s">
        <v>2095</v>
      </c>
      <c r="D1436" t="s">
        <v>2095</v>
      </c>
      <c r="E1436" s="2">
        <v>201.81</v>
      </c>
      <c r="F1436" s="7" t="str">
        <f>+_xlfn.XLOOKUP(LISTAS[[#This Row],[ID]],_01_CODIGOS_Y_COSTOS_xlsm[Producto y N°],_01_CODIGOS_Y_COSTOS_xlsm[FABRICA],"",0,1)</f>
        <v>KLOSTER</v>
      </c>
      <c r="G1436" s="26">
        <f>LISTAS[[#This Row],[Precio]]*(1-0.46)</f>
        <v>108.9774</v>
      </c>
      <c r="H1436" s="1">
        <f>+_xlfn.XLOOKUP(LISTAS[[#This Row],[ID]],_01_CODIGOS_Y_COSTOS_xlsm[Producto y N°],_01_CODIGOS_Y_COSTOS_xlsm[COSTO],0,0,1)</f>
        <v>44.110199999999999</v>
      </c>
      <c r="I1436" s="27">
        <f>+IFERROR(LISTAS[[#This Row],[VENTA NETA]]/LISTAS[[#This Row],[COSTO]]-1,0)</f>
        <v>1.470571432457799</v>
      </c>
      <c r="J1436" s="50" t="str">
        <f>IFERROR(VLOOKUP(LISTAS[[#This Row],[ID]],_01_CODIGOS_Y_COSTOS_xlsm[[Producto y N°]:[CODIGO]],2,0),"")</f>
        <v>Fi9.14</v>
      </c>
      <c r="O1436" t="s">
        <v>2176</v>
      </c>
      <c r="AB1436" s="12" t="str">
        <f>+LISTAS[[#This Row],[Codigo]]&amp;LISTAS[[#This Row],[Fabrica]]</f>
        <v>Fi9.14KLOSTER</v>
      </c>
      <c r="AC1436" s="13" t="str">
        <f>+LISTAS[[#This Row],[Codigo]]</f>
        <v>Fi9.14</v>
      </c>
      <c r="AD1436" s="13" t="str">
        <f>+LISTAS[[#This Row],[ID]]</f>
        <v>ARANDELAS DE FIBRA9x14</v>
      </c>
      <c r="AH1436" s="36"/>
      <c r="AI1436" s="37">
        <f>+LISTAS[[#This Row],[Precio]]+(LISTAS[[#This Row],[Precio]]*AH1436)</f>
        <v>201.81</v>
      </c>
      <c r="AJ1436" s="38">
        <f t="shared" si="22"/>
        <v>100.905</v>
      </c>
      <c r="AL1436" s="35">
        <f>+AJ1436/LISTAS[[#This Row],[COSTO]]-1</f>
        <v>1.2875661411646289</v>
      </c>
      <c r="AM1436" t="str">
        <f>+LISTAS[[#This Row],[ID]]</f>
        <v>ARANDELAS DE FIBRA9x14</v>
      </c>
      <c r="AO1436" s="43"/>
      <c r="AP1436" s="39">
        <f>LISTAS[[#This Row],[COSTO]]+(LISTAS[[#This Row],[COSTO]]*AO1436)</f>
        <v>44.110199999999999</v>
      </c>
      <c r="AQ1436" s="44">
        <f>IF(AO1436="",0,AP1436/LISTAS[[#This Row],[VENTA NETA]]-1)</f>
        <v>0</v>
      </c>
      <c r="AS1436" s="39">
        <v>38.412599999999998</v>
      </c>
      <c r="AT1436" s="48">
        <f>+LISTAS[[#This Row],[COSTO]]/AS1436-1</f>
        <v>0.14832633042282994</v>
      </c>
      <c r="BA1436" t="s">
        <v>2165</v>
      </c>
      <c r="BB1436" s="36"/>
    </row>
    <row r="1437" spans="1:54" x14ac:dyDescent="0.35">
      <c r="A1437" s="7" t="s">
        <v>2177</v>
      </c>
      <c r="B1437" t="s">
        <v>2165</v>
      </c>
      <c r="C1437" t="s">
        <v>2097</v>
      </c>
      <c r="D1437" t="s">
        <v>2097</v>
      </c>
      <c r="E1437" s="2">
        <v>195.93</v>
      </c>
      <c r="F1437" s="7" t="str">
        <f>+_xlfn.XLOOKUP(LISTAS[[#This Row],[ID]],_01_CODIGOS_Y_COSTOS_xlsm[Producto y N°],_01_CODIGOS_Y_COSTOS_xlsm[FABRICA],"",0,1)</f>
        <v>KLOSTER</v>
      </c>
      <c r="G1437" s="26">
        <f>LISTAS[[#This Row],[Precio]]*(1-0.46)</f>
        <v>105.80220000000001</v>
      </c>
      <c r="H1437" s="1">
        <f>+_xlfn.XLOOKUP(LISTAS[[#This Row],[ID]],_01_CODIGOS_Y_COSTOS_xlsm[Producto y N°],_01_CODIGOS_Y_COSTOS_xlsm[COSTO],0,0,1)</f>
        <v>42.826799999999999</v>
      </c>
      <c r="I1437" s="27">
        <f>+IFERROR(LISTAS[[#This Row],[VENTA NETA]]/LISTAS[[#This Row],[COSTO]]-1,0)</f>
        <v>1.470467090700216</v>
      </c>
      <c r="J1437" s="50" t="str">
        <f>IFERROR(VLOOKUP(LISTAS[[#This Row],[ID]],_01_CODIGOS_Y_COSTOS_xlsm[[Producto y N°]:[CODIGO]],2,0),"")</f>
        <v>Fi10.14</v>
      </c>
      <c r="O1437" t="s">
        <v>2177</v>
      </c>
      <c r="AB1437" s="12" t="str">
        <f>+LISTAS[[#This Row],[Codigo]]&amp;LISTAS[[#This Row],[Fabrica]]</f>
        <v>Fi10.14KLOSTER</v>
      </c>
      <c r="AC1437" s="13" t="str">
        <f>+LISTAS[[#This Row],[Codigo]]</f>
        <v>Fi10.14</v>
      </c>
      <c r="AD1437" s="13" t="str">
        <f>+LISTAS[[#This Row],[ID]]</f>
        <v>ARANDELAS DE FIBRA10x14</v>
      </c>
      <c r="AH1437" s="36"/>
      <c r="AI1437" s="37">
        <f>+LISTAS[[#This Row],[Precio]]+(LISTAS[[#This Row],[Precio]]*AH1437)</f>
        <v>195.93</v>
      </c>
      <c r="AJ1437" s="38">
        <f t="shared" si="22"/>
        <v>97.965000000000003</v>
      </c>
      <c r="AL1437" s="35">
        <f>+AJ1437/LISTAS[[#This Row],[COSTO]]-1</f>
        <v>1.2874695284261257</v>
      </c>
      <c r="AM1437" t="str">
        <f>+LISTAS[[#This Row],[ID]]</f>
        <v>ARANDELAS DE FIBRA10x14</v>
      </c>
      <c r="AO1437" s="43"/>
      <c r="AP1437" s="39">
        <f>LISTAS[[#This Row],[COSTO]]+(LISTAS[[#This Row],[COSTO]]*AO1437)</f>
        <v>42.826799999999999</v>
      </c>
      <c r="AQ1437" s="44">
        <f>IF(AO1437="",0,AP1437/LISTAS[[#This Row],[VENTA NETA]]-1)</f>
        <v>0</v>
      </c>
      <c r="AS1437" s="39">
        <v>37.295000000000002</v>
      </c>
      <c r="AT1437" s="48">
        <f>+LISTAS[[#This Row],[COSTO]]/AS1437-1</f>
        <v>0.14832551280332473</v>
      </c>
      <c r="BA1437" t="s">
        <v>2165</v>
      </c>
      <c r="BB1437" s="36"/>
    </row>
    <row r="1438" spans="1:54" x14ac:dyDescent="0.35">
      <c r="A1438" s="7" t="s">
        <v>2178</v>
      </c>
      <c r="B1438" t="s">
        <v>2165</v>
      </c>
      <c r="C1438" t="s">
        <v>2099</v>
      </c>
      <c r="D1438" t="s">
        <v>2099</v>
      </c>
      <c r="E1438" s="2">
        <v>279.97000000000003</v>
      </c>
      <c r="F1438" s="7" t="str">
        <f>+_xlfn.XLOOKUP(LISTAS[[#This Row],[ID]],_01_CODIGOS_Y_COSTOS_xlsm[Producto y N°],_01_CODIGOS_Y_COSTOS_xlsm[FABRICA],"",0,1)</f>
        <v>KLOSTER</v>
      </c>
      <c r="G1438" s="26">
        <f>LISTAS[[#This Row],[Precio]]*(1-0.46)</f>
        <v>151.18380000000002</v>
      </c>
      <c r="H1438" s="1">
        <f>+_xlfn.XLOOKUP(LISTAS[[#This Row],[ID]],_01_CODIGOS_Y_COSTOS_xlsm[Producto y N°],_01_CODIGOS_Y_COSTOS_xlsm[COSTO],0,0,1)</f>
        <v>61.171799999999998</v>
      </c>
      <c r="I1438" s="27">
        <f>+IFERROR(LISTAS[[#This Row],[VENTA NETA]]/LISTAS[[#This Row],[COSTO]]-1,0)</f>
        <v>1.4714623404902265</v>
      </c>
      <c r="J1438" s="50" t="str">
        <f>IFERROR(VLOOKUP(LISTAS[[#This Row],[ID]],_01_CODIGOS_Y_COSTOS_xlsm[[Producto y N°]:[CODIGO]],2,0),"")</f>
        <v>Fi11.17</v>
      </c>
      <c r="O1438" t="s">
        <v>2178</v>
      </c>
      <c r="AB1438" s="12" t="str">
        <f>+LISTAS[[#This Row],[Codigo]]&amp;LISTAS[[#This Row],[Fabrica]]</f>
        <v>Fi11.17KLOSTER</v>
      </c>
      <c r="AC1438" s="13" t="str">
        <f>+LISTAS[[#This Row],[Codigo]]</f>
        <v>Fi11.17</v>
      </c>
      <c r="AD1438" s="13" t="str">
        <f>+LISTAS[[#This Row],[ID]]</f>
        <v>ARANDELAS DE FIBRA11x17</v>
      </c>
      <c r="AH1438" s="36"/>
      <c r="AI1438" s="37">
        <f>+LISTAS[[#This Row],[Precio]]+(LISTAS[[#This Row],[Precio]]*AH1438)</f>
        <v>279.97000000000003</v>
      </c>
      <c r="AJ1438" s="38">
        <f t="shared" si="22"/>
        <v>139.98500000000001</v>
      </c>
      <c r="AL1438" s="35">
        <f>+AJ1438/LISTAS[[#This Row],[COSTO]]-1</f>
        <v>1.2883910560094689</v>
      </c>
      <c r="AM1438" t="str">
        <f>+LISTAS[[#This Row],[ID]]</f>
        <v>ARANDELAS DE FIBRA11x17</v>
      </c>
      <c r="AO1438" s="43"/>
      <c r="AP1438" s="39">
        <f>LISTAS[[#This Row],[COSTO]]+(LISTAS[[#This Row],[COSTO]]*AO1438)</f>
        <v>61.171799999999998</v>
      </c>
      <c r="AQ1438" s="44">
        <f>IF(AO1438="",0,AP1438/LISTAS[[#This Row],[VENTA NETA]]-1)</f>
        <v>0</v>
      </c>
      <c r="AS1438" s="39">
        <v>53.270400000000002</v>
      </c>
      <c r="AT1438" s="48">
        <f>+LISTAS[[#This Row],[COSTO]]/AS1438-1</f>
        <v>0.14832627500450513</v>
      </c>
      <c r="BA1438" t="s">
        <v>2165</v>
      </c>
      <c r="BB1438" s="36"/>
    </row>
    <row r="1439" spans="1:54" x14ac:dyDescent="0.35">
      <c r="A1439" s="7" t="s">
        <v>2179</v>
      </c>
      <c r="B1439" t="s">
        <v>2165</v>
      </c>
      <c r="C1439" t="s">
        <v>2101</v>
      </c>
      <c r="D1439" t="s">
        <v>2101</v>
      </c>
      <c r="E1439" s="2">
        <v>279.97000000000003</v>
      </c>
      <c r="F1439" s="7" t="str">
        <f>+_xlfn.XLOOKUP(LISTAS[[#This Row],[ID]],_01_CODIGOS_Y_COSTOS_xlsm[Producto y N°],_01_CODIGOS_Y_COSTOS_xlsm[FABRICA],"",0,1)</f>
        <v>KLOSTER</v>
      </c>
      <c r="G1439" s="26">
        <f>LISTAS[[#This Row],[Precio]]*(1-0.46)</f>
        <v>151.18380000000002</v>
      </c>
      <c r="H1439" s="1">
        <f>+_xlfn.XLOOKUP(LISTAS[[#This Row],[ID]],_01_CODIGOS_Y_COSTOS_xlsm[Producto y N°],_01_CODIGOS_Y_COSTOS_xlsm[COSTO],0,0,1)</f>
        <v>61.171799999999998</v>
      </c>
      <c r="I1439" s="27">
        <f>+IFERROR(LISTAS[[#This Row],[VENTA NETA]]/LISTAS[[#This Row],[COSTO]]-1,0)</f>
        <v>1.4714623404902265</v>
      </c>
      <c r="J1439" s="50" t="str">
        <f>IFERROR(VLOOKUP(LISTAS[[#This Row],[ID]],_01_CODIGOS_Y_COSTOS_xlsm[[Producto y N°]:[CODIGO]],2,0),"")</f>
        <v>Fi12.17</v>
      </c>
      <c r="O1439" t="s">
        <v>2179</v>
      </c>
      <c r="AB1439" s="12" t="str">
        <f>+LISTAS[[#This Row],[Codigo]]&amp;LISTAS[[#This Row],[Fabrica]]</f>
        <v>Fi12.17KLOSTER</v>
      </c>
      <c r="AC1439" s="13" t="str">
        <f>+LISTAS[[#This Row],[Codigo]]</f>
        <v>Fi12.17</v>
      </c>
      <c r="AD1439" s="13" t="str">
        <f>+LISTAS[[#This Row],[ID]]</f>
        <v>ARANDELAS DE FIBRA12x17</v>
      </c>
      <c r="AH1439" s="36"/>
      <c r="AI1439" s="37">
        <f>+LISTAS[[#This Row],[Precio]]+(LISTAS[[#This Row],[Precio]]*AH1439)</f>
        <v>279.97000000000003</v>
      </c>
      <c r="AJ1439" s="38">
        <f t="shared" si="22"/>
        <v>139.98500000000001</v>
      </c>
      <c r="AL1439" s="35">
        <f>+AJ1439/LISTAS[[#This Row],[COSTO]]-1</f>
        <v>1.2883910560094689</v>
      </c>
      <c r="AM1439" t="str">
        <f>+LISTAS[[#This Row],[ID]]</f>
        <v>ARANDELAS DE FIBRA12x17</v>
      </c>
      <c r="AO1439" s="43"/>
      <c r="AP1439" s="39">
        <f>LISTAS[[#This Row],[COSTO]]+(LISTAS[[#This Row],[COSTO]]*AO1439)</f>
        <v>61.171799999999998</v>
      </c>
      <c r="AQ1439" s="44">
        <f>IF(AO1439="",0,AP1439/LISTAS[[#This Row],[VENTA NETA]]-1)</f>
        <v>0</v>
      </c>
      <c r="AS1439" s="39">
        <v>53.270400000000002</v>
      </c>
      <c r="AT1439" s="48">
        <f>+LISTAS[[#This Row],[COSTO]]/AS1439-1</f>
        <v>0.14832627500450513</v>
      </c>
      <c r="BA1439" t="s">
        <v>2165</v>
      </c>
      <c r="BB1439" s="36"/>
    </row>
    <row r="1440" spans="1:54" x14ac:dyDescent="0.35">
      <c r="A1440" s="7" t="s">
        <v>2180</v>
      </c>
      <c r="B1440" t="s">
        <v>2165</v>
      </c>
      <c r="C1440" t="s">
        <v>2103</v>
      </c>
      <c r="D1440" t="s">
        <v>2103</v>
      </c>
      <c r="E1440" s="2">
        <v>352.63</v>
      </c>
      <c r="F1440" s="7" t="str">
        <f>+_xlfn.XLOOKUP(LISTAS[[#This Row],[ID]],_01_CODIGOS_Y_COSTOS_xlsm[Producto y N°],_01_CODIGOS_Y_COSTOS_xlsm[FABRICA],"",0,1)</f>
        <v>KLOSTER</v>
      </c>
      <c r="G1440" s="26">
        <f>LISTAS[[#This Row],[Precio]]*(1-0.46)</f>
        <v>190.42020000000002</v>
      </c>
      <c r="H1440" s="1">
        <f>+_xlfn.XLOOKUP(LISTAS[[#This Row],[ID]],_01_CODIGOS_Y_COSTOS_xlsm[Producto y N°],_01_CODIGOS_Y_COSTOS_xlsm[COSTO],0,0,1)</f>
        <v>79.557000000000002</v>
      </c>
      <c r="I1440" s="27">
        <f>+IFERROR(LISTAS[[#This Row],[VENTA NETA]]/LISTAS[[#This Row],[COSTO]]-1,0)</f>
        <v>1.3935065424789777</v>
      </c>
      <c r="J1440" s="50" t="str">
        <f>IFERROR(VLOOKUP(LISTAS[[#This Row],[ID]],_01_CODIGOS_Y_COSTOS_xlsm[[Producto y N°]:[CODIGO]],2,0),"")</f>
        <v>Fi13.20</v>
      </c>
      <c r="O1440" t="s">
        <v>2180</v>
      </c>
      <c r="AB1440" s="12" t="str">
        <f>+LISTAS[[#This Row],[Codigo]]&amp;LISTAS[[#This Row],[Fabrica]]</f>
        <v>Fi13.20KLOSTER</v>
      </c>
      <c r="AC1440" s="13" t="str">
        <f>+LISTAS[[#This Row],[Codigo]]</f>
        <v>Fi13.20</v>
      </c>
      <c r="AD1440" s="13" t="str">
        <f>+LISTAS[[#This Row],[ID]]</f>
        <v>ARANDELAS DE FIBRA13x20</v>
      </c>
      <c r="AH1440" s="36"/>
      <c r="AI1440" s="37">
        <f>+LISTAS[[#This Row],[Precio]]+(LISTAS[[#This Row],[Precio]]*AH1440)</f>
        <v>352.63</v>
      </c>
      <c r="AJ1440" s="38">
        <f t="shared" si="22"/>
        <v>176.315</v>
      </c>
      <c r="AL1440" s="35">
        <f>+AJ1440/LISTAS[[#This Row],[COSTO]]-1</f>
        <v>1.2162097615546084</v>
      </c>
      <c r="AM1440" t="str">
        <f>+LISTAS[[#This Row],[ID]]</f>
        <v>ARANDELAS DE FIBRA13x20</v>
      </c>
      <c r="AO1440" s="43"/>
      <c r="AP1440" s="39">
        <f>LISTAS[[#This Row],[COSTO]]+(LISTAS[[#This Row],[COSTO]]*AO1440)</f>
        <v>79.557000000000002</v>
      </c>
      <c r="AQ1440" s="44">
        <f>IF(AO1440="",0,AP1440/LISTAS[[#This Row],[VENTA NETA]]-1)</f>
        <v>0</v>
      </c>
      <c r="AS1440" s="39">
        <v>69.280900000000003</v>
      </c>
      <c r="AT1440" s="48">
        <f>+LISTAS[[#This Row],[COSTO]]/AS1440-1</f>
        <v>0.14832515166517757</v>
      </c>
      <c r="BA1440" t="s">
        <v>2165</v>
      </c>
      <c r="BB1440" s="36"/>
    </row>
    <row r="1441" spans="1:54" x14ac:dyDescent="0.35">
      <c r="A1441" s="7" t="s">
        <v>2181</v>
      </c>
      <c r="B1441" t="s">
        <v>2165</v>
      </c>
      <c r="C1441" t="s">
        <v>2105</v>
      </c>
      <c r="D1441" t="s">
        <v>2105</v>
      </c>
      <c r="E1441" s="2">
        <v>352.63</v>
      </c>
      <c r="F1441" s="7" t="str">
        <f>+_xlfn.XLOOKUP(LISTAS[[#This Row],[ID]],_01_CODIGOS_Y_COSTOS_xlsm[Producto y N°],_01_CODIGOS_Y_COSTOS_xlsm[FABRICA],"",0,1)</f>
        <v>KLOSTER</v>
      </c>
      <c r="G1441" s="26">
        <f>LISTAS[[#This Row],[Precio]]*(1-0.46)</f>
        <v>190.42020000000002</v>
      </c>
      <c r="H1441" s="1">
        <f>+_xlfn.XLOOKUP(LISTAS[[#This Row],[ID]],_01_CODIGOS_Y_COSTOS_xlsm[Producto y N°],_01_CODIGOS_Y_COSTOS_xlsm[COSTO],0,0,1)</f>
        <v>79.557000000000002</v>
      </c>
      <c r="I1441" s="27">
        <f>+IFERROR(LISTAS[[#This Row],[VENTA NETA]]/LISTAS[[#This Row],[COSTO]]-1,0)</f>
        <v>1.3935065424789777</v>
      </c>
      <c r="J1441" s="50" t="str">
        <f>IFERROR(VLOOKUP(LISTAS[[#This Row],[ID]],_01_CODIGOS_Y_COSTOS_xlsm[[Producto y N°]:[CODIGO]],2,0),"")</f>
        <v>Fi14.20</v>
      </c>
      <c r="O1441" t="s">
        <v>2181</v>
      </c>
      <c r="AB1441" s="12" t="str">
        <f>+LISTAS[[#This Row],[Codigo]]&amp;LISTAS[[#This Row],[Fabrica]]</f>
        <v>Fi14.20KLOSTER</v>
      </c>
      <c r="AC1441" s="13" t="str">
        <f>+LISTAS[[#This Row],[Codigo]]</f>
        <v>Fi14.20</v>
      </c>
      <c r="AD1441" s="13" t="str">
        <f>+LISTAS[[#This Row],[ID]]</f>
        <v>ARANDELAS DE FIBRA14x20</v>
      </c>
      <c r="AH1441" s="36"/>
      <c r="AI1441" s="37">
        <f>+LISTAS[[#This Row],[Precio]]+(LISTAS[[#This Row],[Precio]]*AH1441)</f>
        <v>352.63</v>
      </c>
      <c r="AJ1441" s="38">
        <f t="shared" si="22"/>
        <v>176.315</v>
      </c>
      <c r="AL1441" s="35">
        <f>+AJ1441/LISTAS[[#This Row],[COSTO]]-1</f>
        <v>1.2162097615546084</v>
      </c>
      <c r="AM1441" t="str">
        <f>+LISTAS[[#This Row],[ID]]</f>
        <v>ARANDELAS DE FIBRA14x20</v>
      </c>
      <c r="AO1441" s="43"/>
      <c r="AP1441" s="39">
        <f>LISTAS[[#This Row],[COSTO]]+(LISTAS[[#This Row],[COSTO]]*AO1441)</f>
        <v>79.557000000000002</v>
      </c>
      <c r="AQ1441" s="44">
        <f>IF(AO1441="",0,AP1441/LISTAS[[#This Row],[VENTA NETA]]-1)</f>
        <v>0</v>
      </c>
      <c r="AS1441" s="39">
        <v>69.280900000000003</v>
      </c>
      <c r="AT1441" s="48">
        <f>+LISTAS[[#This Row],[COSTO]]/AS1441-1</f>
        <v>0.14832515166517757</v>
      </c>
      <c r="BA1441" t="s">
        <v>2165</v>
      </c>
      <c r="BB1441" s="36"/>
    </row>
    <row r="1442" spans="1:54" x14ac:dyDescent="0.35">
      <c r="A1442" s="7" t="s">
        <v>2182</v>
      </c>
      <c r="B1442" t="s">
        <v>2165</v>
      </c>
      <c r="C1442" t="s">
        <v>2107</v>
      </c>
      <c r="D1442" t="s">
        <v>2107</v>
      </c>
      <c r="E1442" s="2">
        <v>422.61</v>
      </c>
      <c r="F1442" s="7" t="str">
        <f>+_xlfn.XLOOKUP(LISTAS[[#This Row],[ID]],_01_CODIGOS_Y_COSTOS_xlsm[Producto y N°],_01_CODIGOS_Y_COSTOS_xlsm[FABRICA],"",0,1)</f>
        <v>KLOSTER</v>
      </c>
      <c r="G1442" s="26">
        <f>LISTAS[[#This Row],[Precio]]*(1-0.46)</f>
        <v>228.20940000000002</v>
      </c>
      <c r="H1442" s="1">
        <f>+_xlfn.XLOOKUP(LISTAS[[#This Row],[ID]],_01_CODIGOS_Y_COSTOS_xlsm[Producto y N°],_01_CODIGOS_Y_COSTOS_xlsm[COSTO],0,0,1)</f>
        <v>95.344800000000006</v>
      </c>
      <c r="I1442" s="27">
        <f>+IFERROR(LISTAS[[#This Row],[VENTA NETA]]/LISTAS[[#This Row],[COSTO]]-1,0)</f>
        <v>1.3935170035492233</v>
      </c>
      <c r="J1442" s="50" t="str">
        <f>IFERROR(VLOOKUP(LISTAS[[#This Row],[ID]],_01_CODIGOS_Y_COSTOS_xlsm[[Producto y N°]:[CODIGO]],2,0),"")</f>
        <v>Fi15.21</v>
      </c>
      <c r="O1442" t="s">
        <v>2182</v>
      </c>
      <c r="AB1442" s="12" t="str">
        <f>+LISTAS[[#This Row],[Codigo]]&amp;LISTAS[[#This Row],[Fabrica]]</f>
        <v>Fi15.21KLOSTER</v>
      </c>
      <c r="AC1442" s="13" t="str">
        <f>+LISTAS[[#This Row],[Codigo]]</f>
        <v>Fi15.21</v>
      </c>
      <c r="AD1442" s="13" t="str">
        <f>+LISTAS[[#This Row],[ID]]</f>
        <v>ARANDELAS DE FIBRA15x21</v>
      </c>
      <c r="AH1442" s="36"/>
      <c r="AI1442" s="37">
        <f>+LISTAS[[#This Row],[Precio]]+(LISTAS[[#This Row],[Precio]]*AH1442)</f>
        <v>422.61</v>
      </c>
      <c r="AJ1442" s="38">
        <f t="shared" si="22"/>
        <v>211.30500000000001</v>
      </c>
      <c r="AL1442" s="35">
        <f>+AJ1442/LISTAS[[#This Row],[COSTO]]-1</f>
        <v>1.2162194477307624</v>
      </c>
      <c r="AM1442" t="str">
        <f>+LISTAS[[#This Row],[ID]]</f>
        <v>ARANDELAS DE FIBRA15x21</v>
      </c>
      <c r="AO1442" s="43"/>
      <c r="AP1442" s="39">
        <f>LISTAS[[#This Row],[COSTO]]+(LISTAS[[#This Row],[COSTO]]*AO1442)</f>
        <v>95.344800000000006</v>
      </c>
      <c r="AQ1442" s="44">
        <f>IF(AO1442="",0,AP1442/LISTAS[[#This Row],[VENTA NETA]]-1)</f>
        <v>0</v>
      </c>
      <c r="AS1442" s="39">
        <v>83.029399999999995</v>
      </c>
      <c r="AT1442" s="48">
        <f>+LISTAS[[#This Row],[COSTO]]/AS1442-1</f>
        <v>0.14832577376206513</v>
      </c>
      <c r="BA1442" t="s">
        <v>2165</v>
      </c>
      <c r="BB1442" s="36"/>
    </row>
    <row r="1443" spans="1:54" x14ac:dyDescent="0.35">
      <c r="A1443" s="7" t="s">
        <v>2183</v>
      </c>
      <c r="B1443" t="s">
        <v>2165</v>
      </c>
      <c r="C1443" t="s">
        <v>2184</v>
      </c>
      <c r="D1443" t="s">
        <v>2184</v>
      </c>
      <c r="E1443" s="2">
        <v>391.01</v>
      </c>
      <c r="F1443" s="7" t="str">
        <f>+_xlfn.XLOOKUP(LISTAS[[#This Row],[ID]],_01_CODIGOS_Y_COSTOS_xlsm[Producto y N°],_01_CODIGOS_Y_COSTOS_xlsm[FABRICA],"",0,1)</f>
        <v>KLOSTER</v>
      </c>
      <c r="G1443" s="26">
        <f>LISTAS[[#This Row],[Precio]]*(1-0.46)</f>
        <v>211.1454</v>
      </c>
      <c r="H1443" s="1">
        <f>+_xlfn.XLOOKUP(LISTAS[[#This Row],[ID]],_01_CODIGOS_Y_COSTOS_xlsm[Producto y N°],_01_CODIGOS_Y_COSTOS_xlsm[COSTO],0,0,1)</f>
        <v>88.215599999999995</v>
      </c>
      <c r="I1443" s="27">
        <f>+IFERROR(LISTAS[[#This Row],[VENTA NETA]]/LISTAS[[#This Row],[COSTO]]-1,0)</f>
        <v>1.3935154326445662</v>
      </c>
      <c r="J1443" s="50" t="str">
        <f>IFERROR(VLOOKUP(LISTAS[[#This Row],[ID]],_01_CODIGOS_Y_COSTOS_xlsm[[Producto y N°]:[CODIGO]],2,0),"")</f>
        <v>Fi16.19</v>
      </c>
      <c r="O1443" t="s">
        <v>2183</v>
      </c>
      <c r="AB1443" s="12" t="str">
        <f>+LISTAS[[#This Row],[Codigo]]&amp;LISTAS[[#This Row],[Fabrica]]</f>
        <v>Fi16.19KLOSTER</v>
      </c>
      <c r="AC1443" s="13" t="str">
        <f>+LISTAS[[#This Row],[Codigo]]</f>
        <v>Fi16.19</v>
      </c>
      <c r="AD1443" s="13" t="str">
        <f>+LISTAS[[#This Row],[ID]]</f>
        <v>ARANDELAS DE FIBRA16x19</v>
      </c>
      <c r="AH1443" s="36"/>
      <c r="AI1443" s="37">
        <f>+LISTAS[[#This Row],[Precio]]+(LISTAS[[#This Row],[Precio]]*AH1443)</f>
        <v>391.01</v>
      </c>
      <c r="AJ1443" s="38">
        <f t="shared" si="22"/>
        <v>195.505</v>
      </c>
      <c r="AL1443" s="35">
        <f>+AJ1443/LISTAS[[#This Row],[COSTO]]-1</f>
        <v>1.2162179931894133</v>
      </c>
      <c r="AM1443" t="str">
        <f>+LISTAS[[#This Row],[ID]]</f>
        <v>ARANDELAS DE FIBRA16x19</v>
      </c>
      <c r="AO1443" s="43"/>
      <c r="AP1443" s="39">
        <f>LISTAS[[#This Row],[COSTO]]+(LISTAS[[#This Row],[COSTO]]*AO1443)</f>
        <v>88.215599999999995</v>
      </c>
      <c r="AQ1443" s="44">
        <f>IF(AO1443="",0,AP1443/LISTAS[[#This Row],[VENTA NETA]]-1)</f>
        <v>0</v>
      </c>
      <c r="AS1443" s="39">
        <v>76.821100000000001</v>
      </c>
      <c r="AT1443" s="48">
        <f>+LISTAS[[#This Row],[COSTO]]/AS1443-1</f>
        <v>0.14832513463098018</v>
      </c>
      <c r="BA1443" t="s">
        <v>2165</v>
      </c>
      <c r="BB1443" s="36"/>
    </row>
    <row r="1444" spans="1:54" x14ac:dyDescent="0.35">
      <c r="A1444" s="7" t="s">
        <v>2185</v>
      </c>
      <c r="B1444" t="s">
        <v>2165</v>
      </c>
      <c r="C1444" t="s">
        <v>2109</v>
      </c>
      <c r="D1444" t="s">
        <v>2109</v>
      </c>
      <c r="E1444" s="2">
        <v>433.72</v>
      </c>
      <c r="F1444" s="7" t="str">
        <f>+_xlfn.XLOOKUP(LISTAS[[#This Row],[ID]],_01_CODIGOS_Y_COSTOS_xlsm[Producto y N°],_01_CODIGOS_Y_COSTOS_xlsm[FABRICA],"",0,1)</f>
        <v>KLOSTER</v>
      </c>
      <c r="G1444" s="26">
        <f>LISTAS[[#This Row],[Precio]]*(1-0.46)</f>
        <v>234.20880000000002</v>
      </c>
      <c r="H1444" s="1">
        <f>+_xlfn.XLOOKUP(LISTAS[[#This Row],[ID]],_01_CODIGOS_Y_COSTOS_xlsm[Producto y N°],_01_CODIGOS_Y_COSTOS_xlsm[COSTO],0,0,1)</f>
        <v>97.852199999999996</v>
      </c>
      <c r="I1444" s="27">
        <f>+IFERROR(LISTAS[[#This Row],[VENTA NETA]]/LISTAS[[#This Row],[COSTO]]-1,0)</f>
        <v>1.393495496268863</v>
      </c>
      <c r="J1444" s="50" t="str">
        <f>IFERROR(VLOOKUP(LISTAS[[#This Row],[ID]],_01_CODIGOS_Y_COSTOS_xlsm[[Producto y N°]:[CODIGO]],2,0),"")</f>
        <v>Fi16.21</v>
      </c>
      <c r="O1444" t="s">
        <v>2185</v>
      </c>
      <c r="AB1444" s="12" t="str">
        <f>+LISTAS[[#This Row],[Codigo]]&amp;LISTAS[[#This Row],[Fabrica]]</f>
        <v>Fi16.21KLOSTER</v>
      </c>
      <c r="AC1444" s="13" t="str">
        <f>+LISTAS[[#This Row],[Codigo]]</f>
        <v>Fi16.21</v>
      </c>
      <c r="AD1444" s="13" t="str">
        <f>+LISTAS[[#This Row],[ID]]</f>
        <v>ARANDELAS DE FIBRA16x21</v>
      </c>
      <c r="AH1444" s="36"/>
      <c r="AI1444" s="37">
        <f>+LISTAS[[#This Row],[Precio]]+(LISTAS[[#This Row],[Precio]]*AH1444)</f>
        <v>433.72</v>
      </c>
      <c r="AJ1444" s="38">
        <f t="shared" si="22"/>
        <v>216.86</v>
      </c>
      <c r="AL1444" s="35">
        <f>+AJ1444/LISTAS[[#This Row],[COSTO]]-1</f>
        <v>1.2161995335822806</v>
      </c>
      <c r="AM1444" t="str">
        <f>+LISTAS[[#This Row],[ID]]</f>
        <v>ARANDELAS DE FIBRA16x21</v>
      </c>
      <c r="AO1444" s="43"/>
      <c r="AP1444" s="39">
        <f>LISTAS[[#This Row],[COSTO]]+(LISTAS[[#This Row],[COSTO]]*AO1444)</f>
        <v>97.852199999999996</v>
      </c>
      <c r="AQ1444" s="44">
        <f>IF(AO1444="",0,AP1444/LISTAS[[#This Row],[VENTA NETA]]-1)</f>
        <v>0</v>
      </c>
      <c r="AS1444" s="39">
        <v>85.212999999999994</v>
      </c>
      <c r="AT1444" s="48">
        <f>+LISTAS[[#This Row],[COSTO]]/AS1444-1</f>
        <v>0.14832478612418298</v>
      </c>
      <c r="BA1444" t="s">
        <v>2165</v>
      </c>
      <c r="BB1444" s="36"/>
    </row>
    <row r="1445" spans="1:54" x14ac:dyDescent="0.35">
      <c r="A1445" s="7" t="s">
        <v>2186</v>
      </c>
      <c r="B1445" t="s">
        <v>2165</v>
      </c>
      <c r="C1445" t="s">
        <v>2187</v>
      </c>
      <c r="D1445" t="s">
        <v>2187</v>
      </c>
      <c r="E1445" s="2">
        <v>499.75</v>
      </c>
      <c r="F1445" s="7" t="str">
        <f>+_xlfn.XLOOKUP(LISTAS[[#This Row],[ID]],_01_CODIGOS_Y_COSTOS_xlsm[Producto y N°],_01_CODIGOS_Y_COSTOS_xlsm[FABRICA],"",0,1)</f>
        <v>KLOSTER</v>
      </c>
      <c r="G1445" s="26">
        <f>LISTAS[[#This Row],[Precio]]*(1-0.46)</f>
        <v>269.86500000000001</v>
      </c>
      <c r="H1445" s="1">
        <f>+_xlfn.XLOOKUP(LISTAS[[#This Row],[ID]],_01_CODIGOS_Y_COSTOS_xlsm[Producto y N°],_01_CODIGOS_Y_COSTOS_xlsm[COSTO],0,0,1)</f>
        <v>112.7478</v>
      </c>
      <c r="I1445" s="27">
        <f>+IFERROR(LISTAS[[#This Row],[VENTA NETA]]/LISTAS[[#This Row],[COSTO]]-1,0)</f>
        <v>1.3935278559759037</v>
      </c>
      <c r="J1445" s="50" t="str">
        <f>IFERROR(VLOOKUP(LISTAS[[#This Row],[ID]],_01_CODIGOS_Y_COSTOS_xlsm[[Producto y N°]:[CODIGO]],2,0),"")</f>
        <v>Fi16.24</v>
      </c>
      <c r="O1445" t="s">
        <v>2186</v>
      </c>
      <c r="AB1445" s="12" t="str">
        <f>+LISTAS[[#This Row],[Codigo]]&amp;LISTAS[[#This Row],[Fabrica]]</f>
        <v>Fi16.24KLOSTER</v>
      </c>
      <c r="AC1445" s="13" t="str">
        <f>+LISTAS[[#This Row],[Codigo]]</f>
        <v>Fi16.24</v>
      </c>
      <c r="AD1445" s="13" t="str">
        <f>+LISTAS[[#This Row],[ID]]</f>
        <v>ARANDELAS DE FIBRA16x24</v>
      </c>
      <c r="AH1445" s="36"/>
      <c r="AI1445" s="37">
        <f>+LISTAS[[#This Row],[Precio]]+(LISTAS[[#This Row],[Precio]]*AH1445)</f>
        <v>499.75</v>
      </c>
      <c r="AJ1445" s="38">
        <f t="shared" si="22"/>
        <v>249.875</v>
      </c>
      <c r="AL1445" s="35">
        <f>+AJ1445/LISTAS[[#This Row],[COSTO]]-1</f>
        <v>1.2162294962739848</v>
      </c>
      <c r="AM1445" t="str">
        <f>+LISTAS[[#This Row],[ID]]</f>
        <v>ARANDELAS DE FIBRA16x24</v>
      </c>
      <c r="AO1445" s="43"/>
      <c r="AP1445" s="39">
        <f>LISTAS[[#This Row],[COSTO]]+(LISTAS[[#This Row],[COSTO]]*AO1445)</f>
        <v>112.7478</v>
      </c>
      <c r="AQ1445" s="44">
        <f>IF(AO1445="",0,AP1445/LISTAS[[#This Row],[VENTA NETA]]-1)</f>
        <v>0</v>
      </c>
      <c r="AS1445" s="39">
        <v>98.1845</v>
      </c>
      <c r="AT1445" s="48">
        <f>+LISTAS[[#This Row],[COSTO]]/AS1445-1</f>
        <v>0.14832585591412095</v>
      </c>
      <c r="BA1445" t="s">
        <v>2165</v>
      </c>
      <c r="BB1445" s="36"/>
    </row>
    <row r="1446" spans="1:54" x14ac:dyDescent="0.35">
      <c r="A1446" s="7" t="s">
        <v>2188</v>
      </c>
      <c r="B1446" t="s">
        <v>2165</v>
      </c>
      <c r="C1446" t="s">
        <v>2111</v>
      </c>
      <c r="D1446" t="s">
        <v>2111</v>
      </c>
      <c r="E1446" s="2">
        <v>471.64</v>
      </c>
      <c r="F1446" s="7" t="str">
        <f>+_xlfn.XLOOKUP(LISTAS[[#This Row],[ID]],_01_CODIGOS_Y_COSTOS_xlsm[Producto y N°],_01_CODIGOS_Y_COSTOS_xlsm[FABRICA],"",0,1)</f>
        <v>KLOSTER</v>
      </c>
      <c r="G1446" s="26">
        <f>LISTAS[[#This Row],[Precio]]*(1-0.46)</f>
        <v>254.68560000000002</v>
      </c>
      <c r="H1446" s="1">
        <f>+_xlfn.XLOOKUP(LISTAS[[#This Row],[ID]],_01_CODIGOS_Y_COSTOS_xlsm[Producto y N°],_01_CODIGOS_Y_COSTOS_xlsm[COSTO],0,0,1)</f>
        <v>106.4076</v>
      </c>
      <c r="I1446" s="27">
        <f>+IFERROR(LISTAS[[#This Row],[VENTA NETA]]/LISTAS[[#This Row],[COSTO]]-1,0)</f>
        <v>1.3934906905145876</v>
      </c>
      <c r="J1446" s="50" t="str">
        <f>IFERROR(VLOOKUP(LISTAS[[#This Row],[ID]],_01_CODIGOS_Y_COSTOS_xlsm[[Producto y N°]:[CODIGO]],2,0),"")</f>
        <v>Fi17.22</v>
      </c>
      <c r="O1446" t="s">
        <v>2188</v>
      </c>
      <c r="AB1446" s="12" t="str">
        <f>+LISTAS[[#This Row],[Codigo]]&amp;LISTAS[[#This Row],[Fabrica]]</f>
        <v>Fi17.22KLOSTER</v>
      </c>
      <c r="AC1446" s="13" t="str">
        <f>+LISTAS[[#This Row],[Codigo]]</f>
        <v>Fi17.22</v>
      </c>
      <c r="AD1446" s="13" t="str">
        <f>+LISTAS[[#This Row],[ID]]</f>
        <v>ARANDELAS DE FIBRA17x22</v>
      </c>
      <c r="AH1446" s="36"/>
      <c r="AI1446" s="37">
        <f>+LISTAS[[#This Row],[Precio]]+(LISTAS[[#This Row],[Precio]]*AH1446)</f>
        <v>471.64</v>
      </c>
      <c r="AJ1446" s="38">
        <f t="shared" si="22"/>
        <v>235.82</v>
      </c>
      <c r="AL1446" s="35">
        <f>+AJ1446/LISTAS[[#This Row],[COSTO]]-1</f>
        <v>1.216195083809803</v>
      </c>
      <c r="AM1446" t="str">
        <f>+LISTAS[[#This Row],[ID]]</f>
        <v>ARANDELAS DE FIBRA17x22</v>
      </c>
      <c r="AO1446" s="43"/>
      <c r="AP1446" s="39">
        <f>LISTAS[[#This Row],[COSTO]]+(LISTAS[[#This Row],[COSTO]]*AO1446)</f>
        <v>106.4076</v>
      </c>
      <c r="AQ1446" s="44">
        <f>IF(AO1446="",0,AP1446/LISTAS[[#This Row],[VENTA NETA]]-1)</f>
        <v>0</v>
      </c>
      <c r="AS1446" s="39">
        <v>92.663300000000007</v>
      </c>
      <c r="AT1446" s="48">
        <f>+LISTAS[[#This Row],[COSTO]]/AS1446-1</f>
        <v>0.1483251729649171</v>
      </c>
      <c r="BA1446" t="s">
        <v>2165</v>
      </c>
      <c r="BB1446" s="36"/>
    </row>
    <row r="1447" spans="1:54" x14ac:dyDescent="0.35">
      <c r="A1447" s="7" t="s">
        <v>2189</v>
      </c>
      <c r="B1447" t="s">
        <v>2165</v>
      </c>
      <c r="C1447" t="s">
        <v>2113</v>
      </c>
      <c r="D1447" t="s">
        <v>2113</v>
      </c>
      <c r="E1447" s="2">
        <v>471.64</v>
      </c>
      <c r="F1447" s="7" t="str">
        <f>+_xlfn.XLOOKUP(LISTAS[[#This Row],[ID]],_01_CODIGOS_Y_COSTOS_xlsm[Producto y N°],_01_CODIGOS_Y_COSTOS_xlsm[FABRICA],"",0,1)</f>
        <v>KLOSTER</v>
      </c>
      <c r="G1447" s="26">
        <f>LISTAS[[#This Row],[Precio]]*(1-0.46)</f>
        <v>254.68560000000002</v>
      </c>
      <c r="H1447" s="1">
        <f>+_xlfn.XLOOKUP(LISTAS[[#This Row],[ID]],_01_CODIGOS_Y_COSTOS_xlsm[Producto y N°],_01_CODIGOS_Y_COSTOS_xlsm[COSTO],0,0,1)</f>
        <v>106.4076</v>
      </c>
      <c r="I1447" s="27">
        <f>+IFERROR(LISTAS[[#This Row],[VENTA NETA]]/LISTAS[[#This Row],[COSTO]]-1,0)</f>
        <v>1.3934906905145876</v>
      </c>
      <c r="J1447" s="50" t="str">
        <f>IFERROR(VLOOKUP(LISTAS[[#This Row],[ID]],_01_CODIGOS_Y_COSTOS_xlsm[[Producto y N°]:[CODIGO]],2,0),"")</f>
        <v>Fi18.23</v>
      </c>
      <c r="O1447" t="s">
        <v>2189</v>
      </c>
      <c r="AB1447" s="12" t="str">
        <f>+LISTAS[[#This Row],[Codigo]]&amp;LISTAS[[#This Row],[Fabrica]]</f>
        <v>Fi18.23KLOSTER</v>
      </c>
      <c r="AC1447" s="13" t="str">
        <f>+LISTAS[[#This Row],[Codigo]]</f>
        <v>Fi18.23</v>
      </c>
      <c r="AD1447" s="13" t="str">
        <f>+LISTAS[[#This Row],[ID]]</f>
        <v>ARANDELAS DE FIBRA18x23</v>
      </c>
      <c r="AH1447" s="36"/>
      <c r="AI1447" s="37">
        <f>+LISTAS[[#This Row],[Precio]]+(LISTAS[[#This Row],[Precio]]*AH1447)</f>
        <v>471.64</v>
      </c>
      <c r="AJ1447" s="38">
        <f t="shared" si="22"/>
        <v>235.82</v>
      </c>
      <c r="AL1447" s="35">
        <f>+AJ1447/LISTAS[[#This Row],[COSTO]]-1</f>
        <v>1.216195083809803</v>
      </c>
      <c r="AM1447" t="str">
        <f>+LISTAS[[#This Row],[ID]]</f>
        <v>ARANDELAS DE FIBRA18x23</v>
      </c>
      <c r="AO1447" s="43"/>
      <c r="AP1447" s="39">
        <f>LISTAS[[#This Row],[COSTO]]+(LISTAS[[#This Row],[COSTO]]*AO1447)</f>
        <v>106.4076</v>
      </c>
      <c r="AQ1447" s="44">
        <f>IF(AO1447="",0,AP1447/LISTAS[[#This Row],[VENTA NETA]]-1)</f>
        <v>0</v>
      </c>
      <c r="AS1447" s="39">
        <v>92.663300000000007</v>
      </c>
      <c r="AT1447" s="48">
        <f>+LISTAS[[#This Row],[COSTO]]/AS1447-1</f>
        <v>0.1483251729649171</v>
      </c>
      <c r="BA1447" t="s">
        <v>2165</v>
      </c>
      <c r="BB1447" s="36"/>
    </row>
    <row r="1448" spans="1:54" x14ac:dyDescent="0.35">
      <c r="A1448" s="7" t="s">
        <v>2190</v>
      </c>
      <c r="B1448" t="s">
        <v>2165</v>
      </c>
      <c r="C1448" t="s">
        <v>2115</v>
      </c>
      <c r="D1448" t="s">
        <v>2115</v>
      </c>
      <c r="E1448" s="2">
        <v>515.89</v>
      </c>
      <c r="F1448" s="7" t="str">
        <f>+_xlfn.XLOOKUP(LISTAS[[#This Row],[ID]],_01_CODIGOS_Y_COSTOS_xlsm[Producto y N°],_01_CODIGOS_Y_COSTOS_xlsm[FABRICA],"",0,1)</f>
        <v>KLOSTER</v>
      </c>
      <c r="G1448" s="26">
        <f>LISTAS[[#This Row],[Precio]]*(1-0.46)</f>
        <v>278.5806</v>
      </c>
      <c r="H1448" s="1">
        <f>+_xlfn.XLOOKUP(LISTAS[[#This Row],[ID]],_01_CODIGOS_Y_COSTOS_xlsm[Producto y N°],_01_CODIGOS_Y_COSTOS_xlsm[COSTO],0,0,1)</f>
        <v>116.3904</v>
      </c>
      <c r="I1448" s="27">
        <f>+IFERROR(LISTAS[[#This Row],[VENTA NETA]]/LISTAS[[#This Row],[COSTO]]-1,0)</f>
        <v>1.3935015258990431</v>
      </c>
      <c r="J1448" s="50" t="str">
        <f>IFERROR(VLOOKUP(LISTAS[[#This Row],[ID]],_01_CODIGOS_Y_COSTOS_xlsm[[Producto y N°]:[CODIGO]],2,0),"")</f>
        <v>Fi19.24</v>
      </c>
      <c r="O1448" t="s">
        <v>2190</v>
      </c>
      <c r="AB1448" s="12" t="str">
        <f>+LISTAS[[#This Row],[Codigo]]&amp;LISTAS[[#This Row],[Fabrica]]</f>
        <v>Fi19.24KLOSTER</v>
      </c>
      <c r="AC1448" s="13" t="str">
        <f>+LISTAS[[#This Row],[Codigo]]</f>
        <v>Fi19.24</v>
      </c>
      <c r="AD1448" s="13" t="str">
        <f>+LISTAS[[#This Row],[ID]]</f>
        <v>ARANDELAS DE FIBRA19x24</v>
      </c>
      <c r="AH1448" s="36"/>
      <c r="AI1448" s="37">
        <f>+LISTAS[[#This Row],[Precio]]+(LISTAS[[#This Row],[Precio]]*AH1448)</f>
        <v>515.89</v>
      </c>
      <c r="AJ1448" s="38">
        <f t="shared" si="22"/>
        <v>257.94499999999999</v>
      </c>
      <c r="AL1448" s="35">
        <f>+AJ1448/LISTAS[[#This Row],[COSTO]]-1</f>
        <v>1.216205116573188</v>
      </c>
      <c r="AM1448" t="str">
        <f>+LISTAS[[#This Row],[ID]]</f>
        <v>ARANDELAS DE FIBRA19x24</v>
      </c>
      <c r="AO1448" s="43"/>
      <c r="AP1448" s="39">
        <f>LISTAS[[#This Row],[COSTO]]+(LISTAS[[#This Row],[COSTO]]*AO1448)</f>
        <v>116.3904</v>
      </c>
      <c r="AQ1448" s="44">
        <f>IF(AO1448="",0,AP1448/LISTAS[[#This Row],[VENTA NETA]]-1)</f>
        <v>0</v>
      </c>
      <c r="AS1448" s="39">
        <v>101.3566</v>
      </c>
      <c r="AT1448" s="48">
        <f>+LISTAS[[#This Row],[COSTO]]/AS1448-1</f>
        <v>0.14832581203394746</v>
      </c>
      <c r="BA1448" t="s">
        <v>2165</v>
      </c>
      <c r="BB1448" s="36"/>
    </row>
    <row r="1449" spans="1:54" x14ac:dyDescent="0.35">
      <c r="A1449" s="7" t="s">
        <v>2191</v>
      </c>
      <c r="B1449" t="s">
        <v>2165</v>
      </c>
      <c r="C1449" t="s">
        <v>2117</v>
      </c>
      <c r="D1449" t="s">
        <v>2117</v>
      </c>
      <c r="E1449" s="2">
        <v>596.75</v>
      </c>
      <c r="F1449" s="7" t="str">
        <f>+_xlfn.XLOOKUP(LISTAS[[#This Row],[ID]],_01_CODIGOS_Y_COSTOS_xlsm[Producto y N°],_01_CODIGOS_Y_COSTOS_xlsm[FABRICA],"",0,1)</f>
        <v>KLOSTER</v>
      </c>
      <c r="G1449" s="26">
        <f>LISTAS[[#This Row],[Precio]]*(1-0.46)</f>
        <v>322.245</v>
      </c>
      <c r="H1449" s="1">
        <f>+_xlfn.XLOOKUP(LISTAS[[#This Row],[ID]],_01_CODIGOS_Y_COSTOS_xlsm[Producto y N°],_01_CODIGOS_Y_COSTOS_xlsm[COSTO],0,0,1)</f>
        <v>134.63159999999999</v>
      </c>
      <c r="I1449" s="27">
        <f>+IFERROR(LISTAS[[#This Row],[VENTA NETA]]/LISTAS[[#This Row],[COSTO]]-1,0)</f>
        <v>1.393531682012247</v>
      </c>
      <c r="J1449" s="50" t="str">
        <f>IFERROR(VLOOKUP(LISTAS[[#This Row],[ID]],_01_CODIGOS_Y_COSTOS_xlsm[[Producto y N°]:[CODIGO]],2,0),"")</f>
        <v>Fi20.26</v>
      </c>
      <c r="O1449" t="s">
        <v>2191</v>
      </c>
      <c r="AB1449" s="12" t="str">
        <f>+LISTAS[[#This Row],[Codigo]]&amp;LISTAS[[#This Row],[Fabrica]]</f>
        <v>Fi20.26KLOSTER</v>
      </c>
      <c r="AC1449" s="13" t="str">
        <f>+LISTAS[[#This Row],[Codigo]]</f>
        <v>Fi20.26</v>
      </c>
      <c r="AD1449" s="13" t="str">
        <f>+LISTAS[[#This Row],[ID]]</f>
        <v>ARANDELAS DE FIBRA20x26</v>
      </c>
      <c r="AH1449" s="36"/>
      <c r="AI1449" s="37">
        <f>+LISTAS[[#This Row],[Precio]]+(LISTAS[[#This Row],[Precio]]*AH1449)</f>
        <v>596.75</v>
      </c>
      <c r="AJ1449" s="38">
        <f t="shared" si="22"/>
        <v>298.375</v>
      </c>
      <c r="AL1449" s="35">
        <f>+AJ1449/LISTAS[[#This Row],[COSTO]]-1</f>
        <v>1.2162330389002287</v>
      </c>
      <c r="AM1449" t="str">
        <f>+LISTAS[[#This Row],[ID]]</f>
        <v>ARANDELAS DE FIBRA20x26</v>
      </c>
      <c r="AO1449" s="43"/>
      <c r="AP1449" s="39">
        <f>LISTAS[[#This Row],[COSTO]]+(LISTAS[[#This Row],[COSTO]]*AO1449)</f>
        <v>134.63159999999999</v>
      </c>
      <c r="AQ1449" s="44">
        <f>IF(AO1449="",0,AP1449/LISTAS[[#This Row],[VENTA NETA]]-1)</f>
        <v>0</v>
      </c>
      <c r="AS1449" s="39">
        <v>117.24169999999999</v>
      </c>
      <c r="AT1449" s="48">
        <f>+LISTAS[[#This Row],[COSTO]]/AS1449-1</f>
        <v>0.14832521193397907</v>
      </c>
      <c r="BA1449" t="s">
        <v>2165</v>
      </c>
      <c r="BB1449" s="36"/>
    </row>
    <row r="1450" spans="1:54" x14ac:dyDescent="0.35">
      <c r="A1450" s="7" t="s">
        <v>2192</v>
      </c>
      <c r="B1450" t="s">
        <v>2165</v>
      </c>
      <c r="C1450" t="s">
        <v>2119</v>
      </c>
      <c r="D1450" t="s">
        <v>2119</v>
      </c>
      <c r="E1450" s="2">
        <v>596.75</v>
      </c>
      <c r="F1450" s="7" t="str">
        <f>+_xlfn.XLOOKUP(LISTAS[[#This Row],[ID]],_01_CODIGOS_Y_COSTOS_xlsm[Producto y N°],_01_CODIGOS_Y_COSTOS_xlsm[FABRICA],"",0,1)</f>
        <v>KLOSTER</v>
      </c>
      <c r="G1450" s="26">
        <f>LISTAS[[#This Row],[Precio]]*(1-0.46)</f>
        <v>322.245</v>
      </c>
      <c r="H1450" s="1">
        <f>+_xlfn.XLOOKUP(LISTAS[[#This Row],[ID]],_01_CODIGOS_Y_COSTOS_xlsm[Producto y N°],_01_CODIGOS_Y_COSTOS_xlsm[COSTO],0,0,1)</f>
        <v>134.63159999999999</v>
      </c>
      <c r="I1450" s="27">
        <f>+IFERROR(LISTAS[[#This Row],[VENTA NETA]]/LISTAS[[#This Row],[COSTO]]-1,0)</f>
        <v>1.393531682012247</v>
      </c>
      <c r="J1450" s="50" t="str">
        <f>IFERROR(VLOOKUP(LISTAS[[#This Row],[ID]],_01_CODIGOS_Y_COSTOS_xlsm[[Producto y N°]:[CODIGO]],2,0),"")</f>
        <v>Fi21.26</v>
      </c>
      <c r="O1450" t="s">
        <v>2192</v>
      </c>
      <c r="AB1450" s="12" t="str">
        <f>+LISTAS[[#This Row],[Codigo]]&amp;LISTAS[[#This Row],[Fabrica]]</f>
        <v>Fi21.26KLOSTER</v>
      </c>
      <c r="AC1450" s="13" t="str">
        <f>+LISTAS[[#This Row],[Codigo]]</f>
        <v>Fi21.26</v>
      </c>
      <c r="AD1450" s="13" t="str">
        <f>+LISTAS[[#This Row],[ID]]</f>
        <v>ARANDELAS DE FIBRA21x26</v>
      </c>
      <c r="AH1450" s="36"/>
      <c r="AI1450" s="37">
        <f>+LISTAS[[#This Row],[Precio]]+(LISTAS[[#This Row],[Precio]]*AH1450)</f>
        <v>596.75</v>
      </c>
      <c r="AJ1450" s="38">
        <f t="shared" si="22"/>
        <v>298.375</v>
      </c>
      <c r="AL1450" s="35">
        <f>+AJ1450/LISTAS[[#This Row],[COSTO]]-1</f>
        <v>1.2162330389002287</v>
      </c>
      <c r="AM1450" t="str">
        <f>+LISTAS[[#This Row],[ID]]</f>
        <v>ARANDELAS DE FIBRA21x26</v>
      </c>
      <c r="AO1450" s="43"/>
      <c r="AP1450" s="39">
        <f>LISTAS[[#This Row],[COSTO]]+(LISTAS[[#This Row],[COSTO]]*AO1450)</f>
        <v>134.63159999999999</v>
      </c>
      <c r="AQ1450" s="44">
        <f>IF(AO1450="",0,AP1450/LISTAS[[#This Row],[VENTA NETA]]-1)</f>
        <v>0</v>
      </c>
      <c r="AS1450" s="39">
        <v>117.24169999999999</v>
      </c>
      <c r="AT1450" s="48">
        <f>+LISTAS[[#This Row],[COSTO]]/AS1450-1</f>
        <v>0.14832521193397907</v>
      </c>
      <c r="BA1450" t="s">
        <v>2165</v>
      </c>
      <c r="BB1450" s="36"/>
    </row>
    <row r="1451" spans="1:54" x14ac:dyDescent="0.35">
      <c r="A1451" s="7" t="s">
        <v>2193</v>
      </c>
      <c r="B1451" t="s">
        <v>2165</v>
      </c>
      <c r="C1451" t="s">
        <v>2121</v>
      </c>
      <c r="D1451" t="s">
        <v>2121</v>
      </c>
      <c r="E1451" s="2">
        <v>651.01</v>
      </c>
      <c r="F1451" s="7" t="str">
        <f>+_xlfn.XLOOKUP(LISTAS[[#This Row],[ID]],_01_CODIGOS_Y_COSTOS_xlsm[Producto y N°],_01_CODIGOS_Y_COSTOS_xlsm[FABRICA],"",0,1)</f>
        <v>KLOSTER</v>
      </c>
      <c r="G1451" s="26">
        <f>LISTAS[[#This Row],[Precio]]*(1-0.46)</f>
        <v>351.54540000000003</v>
      </c>
      <c r="H1451" s="1">
        <f>+_xlfn.XLOOKUP(LISTAS[[#This Row],[ID]],_01_CODIGOS_Y_COSTOS_xlsm[Producto y N°],_01_CODIGOS_Y_COSTOS_xlsm[COSTO],0,0,1)</f>
        <v>146.87520000000001</v>
      </c>
      <c r="I1451" s="27">
        <f>+IFERROR(LISTAS[[#This Row],[VENTA NETA]]/LISTAS[[#This Row],[COSTO]]-1,0)</f>
        <v>1.3934973365142653</v>
      </c>
      <c r="J1451" s="50" t="str">
        <f>IFERROR(VLOOKUP(LISTAS[[#This Row],[ID]],_01_CODIGOS_Y_COSTOS_xlsm[[Producto y N°]:[CODIGO]],2,0),"")</f>
        <v>Fi22.28</v>
      </c>
      <c r="O1451" t="s">
        <v>2193</v>
      </c>
      <c r="AB1451" s="12" t="str">
        <f>+LISTAS[[#This Row],[Codigo]]&amp;LISTAS[[#This Row],[Fabrica]]</f>
        <v>Fi22.28KLOSTER</v>
      </c>
      <c r="AC1451" s="13" t="str">
        <f>+LISTAS[[#This Row],[Codigo]]</f>
        <v>Fi22.28</v>
      </c>
      <c r="AD1451" s="13" t="str">
        <f>+LISTAS[[#This Row],[ID]]</f>
        <v>ARANDELAS DE FIBRA22x28</v>
      </c>
      <c r="AH1451" s="36"/>
      <c r="AI1451" s="37">
        <f>+LISTAS[[#This Row],[Precio]]+(LISTAS[[#This Row],[Precio]]*AH1451)</f>
        <v>651.01</v>
      </c>
      <c r="AJ1451" s="38">
        <f t="shared" si="22"/>
        <v>325.505</v>
      </c>
      <c r="AL1451" s="35">
        <f>+AJ1451/LISTAS[[#This Row],[COSTO]]-1</f>
        <v>1.2162012375132085</v>
      </c>
      <c r="AM1451" t="str">
        <f>+LISTAS[[#This Row],[ID]]</f>
        <v>ARANDELAS DE FIBRA22x28</v>
      </c>
      <c r="AO1451" s="43"/>
      <c r="AP1451" s="39">
        <f>LISTAS[[#This Row],[COSTO]]+(LISTAS[[#This Row],[COSTO]]*AO1451)</f>
        <v>146.87520000000001</v>
      </c>
      <c r="AQ1451" s="44">
        <f>IF(AO1451="",0,AP1451/LISTAS[[#This Row],[VENTA NETA]]-1)</f>
        <v>0</v>
      </c>
      <c r="AS1451" s="39">
        <v>127.9038</v>
      </c>
      <c r="AT1451" s="48">
        <f>+LISTAS[[#This Row],[COSTO]]/AS1451-1</f>
        <v>0.1483255384124631</v>
      </c>
      <c r="BA1451" t="s">
        <v>2165</v>
      </c>
      <c r="BB1451" s="36"/>
    </row>
    <row r="1452" spans="1:54" x14ac:dyDescent="0.35">
      <c r="A1452" s="7" t="s">
        <v>2194</v>
      </c>
      <c r="B1452" t="s">
        <v>2165</v>
      </c>
      <c r="C1452" t="s">
        <v>2158</v>
      </c>
      <c r="D1452" t="s">
        <v>2158</v>
      </c>
      <c r="E1452" s="2">
        <v>704.86</v>
      </c>
      <c r="F1452" s="7" t="str">
        <f>+_xlfn.XLOOKUP(LISTAS[[#This Row],[ID]],_01_CODIGOS_Y_COSTOS_xlsm[Producto y N°],_01_CODIGOS_Y_COSTOS_xlsm[FABRICA],"",0,1)</f>
        <v>KLOSTER</v>
      </c>
      <c r="G1452" s="26">
        <f>LISTAS[[#This Row],[Precio]]*(1-0.46)</f>
        <v>380.62440000000004</v>
      </c>
      <c r="H1452" s="1">
        <f>+_xlfn.XLOOKUP(LISTAS[[#This Row],[ID]],_01_CODIGOS_Y_COSTOS_xlsm[Producto y N°],_01_CODIGOS_Y_COSTOS_xlsm[COSTO],0,0,1)</f>
        <v>159.02340000000001</v>
      </c>
      <c r="I1452" s="27">
        <f>+IFERROR(LISTAS[[#This Row],[VENTA NETA]]/LISTAS[[#This Row],[COSTO]]-1,0)</f>
        <v>1.3935118982489372</v>
      </c>
      <c r="J1452" s="50" t="str">
        <f>IFERROR(VLOOKUP(LISTAS[[#This Row],[ID]],_01_CODIGOS_Y_COSTOS_xlsm[[Producto y N°]:[CODIGO]],2,0),"")</f>
        <v>Fi24.30</v>
      </c>
      <c r="O1452" t="s">
        <v>2194</v>
      </c>
      <c r="AB1452" s="12" t="str">
        <f>+LISTAS[[#This Row],[Codigo]]&amp;LISTAS[[#This Row],[Fabrica]]</f>
        <v>Fi24.30KLOSTER</v>
      </c>
      <c r="AC1452" s="13" t="str">
        <f>+LISTAS[[#This Row],[Codigo]]</f>
        <v>Fi24.30</v>
      </c>
      <c r="AD1452" s="13" t="str">
        <f>+LISTAS[[#This Row],[ID]]</f>
        <v>ARANDELAS DE FIBRA24x30</v>
      </c>
      <c r="AH1452" s="36"/>
      <c r="AI1452" s="37">
        <f>+LISTAS[[#This Row],[Precio]]+(LISTAS[[#This Row],[Precio]]*AH1452)</f>
        <v>704.86</v>
      </c>
      <c r="AJ1452" s="38">
        <f t="shared" si="22"/>
        <v>352.43</v>
      </c>
      <c r="AL1452" s="35">
        <f>+AJ1452/LISTAS[[#This Row],[COSTO]]-1</f>
        <v>1.2162147206008673</v>
      </c>
      <c r="AM1452" t="str">
        <f>+LISTAS[[#This Row],[ID]]</f>
        <v>ARANDELAS DE FIBRA24x30</v>
      </c>
      <c r="AO1452" s="43"/>
      <c r="AP1452" s="39">
        <f>LISTAS[[#This Row],[COSTO]]+(LISTAS[[#This Row],[COSTO]]*AO1452)</f>
        <v>159.02340000000001</v>
      </c>
      <c r="AQ1452" s="44">
        <f>IF(AO1452="",0,AP1452/LISTAS[[#This Row],[VENTA NETA]]-1)</f>
        <v>0</v>
      </c>
      <c r="AS1452" s="39">
        <v>138.4829</v>
      </c>
      <c r="AT1452" s="48">
        <f>+LISTAS[[#This Row],[COSTO]]/AS1452-1</f>
        <v>0.14832517227758824</v>
      </c>
      <c r="BA1452" t="s">
        <v>2165</v>
      </c>
      <c r="BB1452" s="36"/>
    </row>
    <row r="1453" spans="1:54" x14ac:dyDescent="0.35">
      <c r="A1453" s="7" t="s">
        <v>2195</v>
      </c>
      <c r="B1453" t="s">
        <v>2165</v>
      </c>
      <c r="C1453" t="s">
        <v>2125</v>
      </c>
      <c r="D1453" t="s">
        <v>2125</v>
      </c>
      <c r="E1453" s="2">
        <v>868.08</v>
      </c>
      <c r="F1453" s="7" t="str">
        <f>+_xlfn.XLOOKUP(LISTAS[[#This Row],[ID]],_01_CODIGOS_Y_COSTOS_xlsm[Producto y N°],_01_CODIGOS_Y_COSTOS_xlsm[FABRICA],"",0,1)</f>
        <v>KLOSTER</v>
      </c>
      <c r="G1453" s="26">
        <f>LISTAS[[#This Row],[Precio]]*(1-0.46)</f>
        <v>468.76320000000004</v>
      </c>
      <c r="H1453" s="1">
        <f>+_xlfn.XLOOKUP(LISTAS[[#This Row],[ID]],_01_CODIGOS_Y_COSTOS_xlsm[Producto y N°],_01_CODIGOS_Y_COSTOS_xlsm[COSTO],0,0,1)</f>
        <v>195.8484</v>
      </c>
      <c r="I1453" s="27">
        <f>+IFERROR(LISTAS[[#This Row],[VENTA NETA]]/LISTAS[[#This Row],[COSTO]]-1,0)</f>
        <v>1.3935002787870618</v>
      </c>
      <c r="J1453" s="50" t="str">
        <f>IFERROR(VLOOKUP(LISTAS[[#This Row],[ID]],_01_CODIGOS_Y_COSTOS_xlsm[[Producto y N°]:[CODIGO]],2,0),"")</f>
        <v>Fi26.34</v>
      </c>
      <c r="O1453" t="s">
        <v>2195</v>
      </c>
      <c r="AB1453" s="12" t="str">
        <f>+LISTAS[[#This Row],[Codigo]]&amp;LISTAS[[#This Row],[Fabrica]]</f>
        <v>Fi26.34KLOSTER</v>
      </c>
      <c r="AC1453" s="13" t="str">
        <f>+LISTAS[[#This Row],[Codigo]]</f>
        <v>Fi26.34</v>
      </c>
      <c r="AD1453" s="13" t="str">
        <f>+LISTAS[[#This Row],[ID]]</f>
        <v>ARANDELAS DE FIBRA26x34</v>
      </c>
      <c r="AH1453" s="36"/>
      <c r="AI1453" s="37">
        <f>+LISTAS[[#This Row],[Precio]]+(LISTAS[[#This Row],[Precio]]*AH1453)</f>
        <v>868.08</v>
      </c>
      <c r="AJ1453" s="38">
        <f t="shared" si="22"/>
        <v>434.04</v>
      </c>
      <c r="AL1453" s="35">
        <f>+AJ1453/LISTAS[[#This Row],[COSTO]]-1</f>
        <v>1.2162039618398723</v>
      </c>
      <c r="AM1453" t="str">
        <f>+LISTAS[[#This Row],[ID]]</f>
        <v>ARANDELAS DE FIBRA26x34</v>
      </c>
      <c r="AO1453" s="43"/>
      <c r="AP1453" s="39">
        <f>LISTAS[[#This Row],[COSTO]]+(LISTAS[[#This Row],[COSTO]]*AO1453)</f>
        <v>195.8484</v>
      </c>
      <c r="AQ1453" s="44">
        <f>IF(AO1453="",0,AP1453/LISTAS[[#This Row],[VENTA NETA]]-1)</f>
        <v>0</v>
      </c>
      <c r="AS1453" s="39">
        <v>170.5513</v>
      </c>
      <c r="AT1453" s="48">
        <f>+LISTAS[[#This Row],[COSTO]]/AS1453-1</f>
        <v>0.14832545984697854</v>
      </c>
      <c r="BA1453" t="s">
        <v>2165</v>
      </c>
      <c r="BB1453" s="36"/>
    </row>
    <row r="1454" spans="1:54" x14ac:dyDescent="0.35">
      <c r="A1454" s="7" t="s">
        <v>2196</v>
      </c>
      <c r="B1454" t="s">
        <v>2165</v>
      </c>
      <c r="C1454" t="s">
        <v>2161</v>
      </c>
      <c r="D1454" t="s">
        <v>2161</v>
      </c>
      <c r="E1454" s="2">
        <v>975.98</v>
      </c>
      <c r="F1454" s="7" t="str">
        <f>+_xlfn.XLOOKUP(LISTAS[[#This Row],[ID]],_01_CODIGOS_Y_COSTOS_xlsm[Producto y N°],_01_CODIGOS_Y_COSTOS_xlsm[FABRICA],"",0,1)</f>
        <v>KLOSTER</v>
      </c>
      <c r="G1454" s="26">
        <f>LISTAS[[#This Row],[Precio]]*(1-0.46)</f>
        <v>527.02920000000006</v>
      </c>
      <c r="H1454" s="1">
        <f>+_xlfn.XLOOKUP(LISTAS[[#This Row],[ID]],_01_CODIGOS_Y_COSTOS_xlsm[Producto y N°],_01_CODIGOS_Y_COSTOS_xlsm[COSTO],0,0,1)</f>
        <v>220.191</v>
      </c>
      <c r="I1454" s="27">
        <f>+IFERROR(LISTAS[[#This Row],[VENTA NETA]]/LISTAS[[#This Row],[COSTO]]-1,0)</f>
        <v>1.3935092714961104</v>
      </c>
      <c r="J1454" s="50" t="str">
        <f>IFERROR(VLOOKUP(LISTAS[[#This Row],[ID]],_01_CODIGOS_Y_COSTOS_xlsm[[Producto y N°]:[CODIGO]],2,0),"")</f>
        <v>Fi28.36</v>
      </c>
      <c r="O1454" t="s">
        <v>2196</v>
      </c>
      <c r="AB1454" s="12" t="str">
        <f>+LISTAS[[#This Row],[Codigo]]&amp;LISTAS[[#This Row],[Fabrica]]</f>
        <v>Fi28.36KLOSTER</v>
      </c>
      <c r="AC1454" s="13" t="str">
        <f>+LISTAS[[#This Row],[Codigo]]</f>
        <v>Fi28.36</v>
      </c>
      <c r="AD1454" s="13" t="str">
        <f>+LISTAS[[#This Row],[ID]]</f>
        <v>ARANDELAS DE FIBRA28x36</v>
      </c>
      <c r="AH1454" s="36"/>
      <c r="AI1454" s="37">
        <f>+LISTAS[[#This Row],[Precio]]+(LISTAS[[#This Row],[Precio]]*AH1454)</f>
        <v>975.98</v>
      </c>
      <c r="AJ1454" s="38">
        <f t="shared" si="22"/>
        <v>487.99</v>
      </c>
      <c r="AL1454" s="35">
        <f>+AJ1454/LISTAS[[#This Row],[COSTO]]-1</f>
        <v>1.2162122884223243</v>
      </c>
      <c r="AM1454" t="str">
        <f>+LISTAS[[#This Row],[ID]]</f>
        <v>ARANDELAS DE FIBRA28x36</v>
      </c>
      <c r="AO1454" s="43"/>
      <c r="AP1454" s="39">
        <f>LISTAS[[#This Row],[COSTO]]+(LISTAS[[#This Row],[COSTO]]*AO1454)</f>
        <v>220.191</v>
      </c>
      <c r="AQ1454" s="44">
        <f>IF(AO1454="",0,AP1454/LISTAS[[#This Row],[VENTA NETA]]-1)</f>
        <v>0</v>
      </c>
      <c r="AS1454" s="39">
        <v>191.74969999999999</v>
      </c>
      <c r="AT1454" s="48">
        <f>+LISTAS[[#This Row],[COSTO]]/AS1454-1</f>
        <v>0.14832513427661165</v>
      </c>
      <c r="BA1454" t="s">
        <v>2165</v>
      </c>
      <c r="BB1454" s="36"/>
    </row>
    <row r="1455" spans="1:54" x14ac:dyDescent="0.35">
      <c r="A1455" s="7" t="s">
        <v>2197</v>
      </c>
      <c r="B1455" t="s">
        <v>2165</v>
      </c>
      <c r="C1455" t="s">
        <v>2163</v>
      </c>
      <c r="D1455" t="s">
        <v>2163</v>
      </c>
      <c r="E1455" s="2">
        <v>1193.47</v>
      </c>
      <c r="F1455" s="7" t="str">
        <f>+_xlfn.XLOOKUP(LISTAS[[#This Row],[ID]],_01_CODIGOS_Y_COSTOS_xlsm[Producto y N°],_01_CODIGOS_Y_COSTOS_xlsm[FABRICA],"",0,1)</f>
        <v>KLOSTER</v>
      </c>
      <c r="G1455" s="26">
        <f>LISTAS[[#This Row],[Precio]]*(1-0.46)</f>
        <v>644.4738000000001</v>
      </c>
      <c r="H1455" s="1">
        <f>+_xlfn.XLOOKUP(LISTAS[[#This Row],[ID]],_01_CODIGOS_Y_COSTOS_xlsm[Producto y N°],_01_CODIGOS_Y_COSTOS_xlsm[COSTO],0,0,1)</f>
        <v>269.25839999999999</v>
      </c>
      <c r="I1455" s="27">
        <f>+IFERROR(LISTAS[[#This Row],[VENTA NETA]]/LISTAS[[#This Row],[COSTO]]-1,0)</f>
        <v>1.3935141856298636</v>
      </c>
      <c r="J1455" s="50" t="str">
        <f>IFERROR(VLOOKUP(LISTAS[[#This Row],[ID]],_01_CODIGOS_Y_COSTOS_xlsm[[Producto y N°]:[CODIGO]],2,0),"")</f>
        <v>Fi30.40</v>
      </c>
      <c r="O1455" t="s">
        <v>2197</v>
      </c>
      <c r="AB1455" s="12" t="str">
        <f>+LISTAS[[#This Row],[Codigo]]&amp;LISTAS[[#This Row],[Fabrica]]</f>
        <v>Fi30.40KLOSTER</v>
      </c>
      <c r="AC1455" s="13" t="str">
        <f>+LISTAS[[#This Row],[Codigo]]</f>
        <v>Fi30.40</v>
      </c>
      <c r="AD1455" s="13" t="str">
        <f>+LISTAS[[#This Row],[ID]]</f>
        <v>ARANDELAS DE FIBRA30x40</v>
      </c>
      <c r="AH1455" s="36"/>
      <c r="AI1455" s="37">
        <f>+LISTAS[[#This Row],[Precio]]+(LISTAS[[#This Row],[Precio]]*AH1455)</f>
        <v>1193.47</v>
      </c>
      <c r="AJ1455" s="38">
        <f t="shared" si="22"/>
        <v>596.73500000000001</v>
      </c>
      <c r="AL1455" s="35">
        <f>+AJ1455/LISTAS[[#This Row],[COSTO]]-1</f>
        <v>1.21621683854617</v>
      </c>
      <c r="AM1455" t="str">
        <f>+LISTAS[[#This Row],[ID]]</f>
        <v>ARANDELAS DE FIBRA30x40</v>
      </c>
      <c r="AO1455" s="43"/>
      <c r="AP1455" s="39">
        <f>LISTAS[[#This Row],[COSTO]]+(LISTAS[[#This Row],[COSTO]]*AO1455)</f>
        <v>269.25839999999999</v>
      </c>
      <c r="AQ1455" s="44">
        <f>IF(AO1455="",0,AP1455/LISTAS[[#This Row],[VENTA NETA]]-1)</f>
        <v>0</v>
      </c>
      <c r="AS1455" s="39">
        <v>234.47919999999999</v>
      </c>
      <c r="AT1455" s="48">
        <f>+LISTAS[[#This Row],[COSTO]]/AS1455-1</f>
        <v>0.14832530987823223</v>
      </c>
      <c r="BA1455" t="s">
        <v>2165</v>
      </c>
      <c r="BB1455" s="36"/>
    </row>
    <row r="1456" spans="1:54" x14ac:dyDescent="0.35">
      <c r="A1456" s="7" t="s">
        <v>2198</v>
      </c>
      <c r="B1456" t="s">
        <v>2165</v>
      </c>
      <c r="C1456" t="s">
        <v>2199</v>
      </c>
      <c r="D1456" t="s">
        <v>2199</v>
      </c>
      <c r="E1456" s="2">
        <v>1084.74</v>
      </c>
      <c r="F1456" s="7" t="str">
        <f>+_xlfn.XLOOKUP(LISTAS[[#This Row],[ID]],_01_CODIGOS_Y_COSTOS_xlsm[Producto y N°],_01_CODIGOS_Y_COSTOS_xlsm[FABRICA],"",0,1)</f>
        <v>KLOSTER</v>
      </c>
      <c r="G1456" s="26">
        <f>LISTAS[[#This Row],[Precio]]*(1-0.46)</f>
        <v>585.75960000000009</v>
      </c>
      <c r="H1456" s="1">
        <f>+_xlfn.XLOOKUP(LISTAS[[#This Row],[ID]],_01_CODIGOS_Y_COSTOS_xlsm[Producto y N°],_01_CODIGOS_Y_COSTOS_xlsm[COSTO],0,0,1)</f>
        <v>244.72739999999999</v>
      </c>
      <c r="I1456" s="27">
        <f>+IFERROR(LISTAS[[#This Row],[VENTA NETA]]/LISTAS[[#This Row],[COSTO]]-1,0)</f>
        <v>1.3935186660749883</v>
      </c>
      <c r="J1456" s="50" t="str">
        <f>IFERROR(VLOOKUP(LISTAS[[#This Row],[ID]],_01_CODIGOS_Y_COSTOS_xlsm[[Producto y N°]:[CODIGO]],2,0),"")</f>
        <v>Fi32.40</v>
      </c>
      <c r="O1456" t="s">
        <v>2198</v>
      </c>
      <c r="AB1456" s="12" t="str">
        <f>+LISTAS[[#This Row],[Codigo]]&amp;LISTAS[[#This Row],[Fabrica]]</f>
        <v>Fi32.40KLOSTER</v>
      </c>
      <c r="AC1456" s="13" t="str">
        <f>+LISTAS[[#This Row],[Codigo]]</f>
        <v>Fi32.40</v>
      </c>
      <c r="AD1456" s="13" t="str">
        <f>+LISTAS[[#This Row],[ID]]</f>
        <v>ARANDELAS DE FIBRA32x40</v>
      </c>
      <c r="AH1456" s="36"/>
      <c r="AI1456" s="37">
        <f>+LISTAS[[#This Row],[Precio]]+(LISTAS[[#This Row],[Precio]]*AH1456)</f>
        <v>1084.74</v>
      </c>
      <c r="AJ1456" s="38">
        <f t="shared" si="22"/>
        <v>542.37</v>
      </c>
      <c r="AL1456" s="35">
        <f>+AJ1456/LISTAS[[#This Row],[COSTO]]-1</f>
        <v>1.2162209871064706</v>
      </c>
      <c r="AM1456" t="str">
        <f>+LISTAS[[#This Row],[ID]]</f>
        <v>ARANDELAS DE FIBRA32x40</v>
      </c>
      <c r="AO1456" s="43"/>
      <c r="AP1456" s="39">
        <f>LISTAS[[#This Row],[COSTO]]+(LISTAS[[#This Row],[COSTO]]*AO1456)</f>
        <v>244.72739999999999</v>
      </c>
      <c r="AQ1456" s="44">
        <f>IF(AO1456="",0,AP1456/LISTAS[[#This Row],[VENTA NETA]]-1)</f>
        <v>0</v>
      </c>
      <c r="AS1456" s="39">
        <v>213.11680000000001</v>
      </c>
      <c r="AT1456" s="48">
        <f>+LISTAS[[#This Row],[COSTO]]/AS1456-1</f>
        <v>0.14832523761618033</v>
      </c>
      <c r="BA1456" t="s">
        <v>2165</v>
      </c>
      <c r="BB1456" s="36"/>
    </row>
    <row r="1457" spans="1:54" x14ac:dyDescent="0.35">
      <c r="A1457" s="7" t="s">
        <v>2200</v>
      </c>
      <c r="B1457" t="s">
        <v>2201</v>
      </c>
      <c r="C1457" t="s">
        <v>2128</v>
      </c>
      <c r="D1457" t="s">
        <v>2128</v>
      </c>
      <c r="E1457" s="2">
        <v>73.959999999999994</v>
      </c>
      <c r="F1457" s="7" t="str">
        <f>+_xlfn.XLOOKUP(LISTAS[[#This Row],[ID]],_01_CODIGOS_Y_COSTOS_xlsm[Producto y N°],_01_CODIGOS_Y_COSTOS_xlsm[FABRICA],"",0,1)</f>
        <v>KLOSTER</v>
      </c>
      <c r="G1457" s="26">
        <f>LISTAS[[#This Row],[Precio]]*(1-0.46)</f>
        <v>39.938400000000001</v>
      </c>
      <c r="H1457" s="1">
        <f>+_xlfn.XLOOKUP(LISTAS[[#This Row],[ID]],_01_CODIGOS_Y_COSTOS_xlsm[Producto y N°],_01_CODIGOS_Y_COSTOS_xlsm[COSTO],0,0,1)</f>
        <v>0</v>
      </c>
      <c r="I1457" s="27">
        <f>+IFERROR(LISTAS[[#This Row],[VENTA NETA]]/LISTAS[[#This Row],[COSTO]]-1,0)</f>
        <v>0</v>
      </c>
      <c r="J1457" s="50" t="str">
        <f>IFERROR(VLOOKUP(LISTAS[[#This Row],[ID]],_01_CODIGOS_Y_COSTOS_xlsm[[Producto y N°]:[CODIGO]],2,0),"")</f>
        <v>PolPo1/8 3x8</v>
      </c>
      <c r="O1457" t="s">
        <v>2200</v>
      </c>
      <c r="AB1457" s="12" t="str">
        <f>+LISTAS[[#This Row],[Codigo]]&amp;LISTAS[[#This Row],[Fabrica]]</f>
        <v>PolPo1/8 3x8KLOSTER</v>
      </c>
      <c r="AC1457" s="13" t="str">
        <f>+LISTAS[[#This Row],[Codigo]]</f>
        <v>PolPo1/8 3x8</v>
      </c>
      <c r="AD1457" s="13" t="str">
        <f>+LISTAS[[#This Row],[ID]]</f>
        <v>ARANDELAS DE POLIPROPILENO1/8 3x8</v>
      </c>
      <c r="AH1457" s="36"/>
      <c r="AI1457" s="37">
        <f>+LISTAS[[#This Row],[Precio]]+(LISTAS[[#This Row],[Precio]]*AH1457)</f>
        <v>73.959999999999994</v>
      </c>
      <c r="AJ1457" s="38">
        <f t="shared" si="22"/>
        <v>36.979999999999997</v>
      </c>
      <c r="AL1457" s="35" t="e">
        <f>+AJ1457/LISTAS[[#This Row],[COSTO]]-1</f>
        <v>#DIV/0!</v>
      </c>
      <c r="AM1457" t="str">
        <f>+LISTAS[[#This Row],[ID]]</f>
        <v>ARANDELAS DE POLIPROPILENO1/8 3x8</v>
      </c>
      <c r="AO1457" s="43"/>
      <c r="AP1457" s="39">
        <f>LISTAS[[#This Row],[COSTO]]+(LISTAS[[#This Row],[COSTO]]*AO1457)</f>
        <v>0</v>
      </c>
      <c r="AQ1457" s="44">
        <f>IF(AO1457="",0,AP1457/LISTAS[[#This Row],[VENTA NETA]]-1)</f>
        <v>0</v>
      </c>
      <c r="AS1457" s="39">
        <v>0</v>
      </c>
      <c r="AT1457" s="48" t="e">
        <f>+LISTAS[[#This Row],[COSTO]]/AS1457-1</f>
        <v>#DIV/0!</v>
      </c>
      <c r="BA1457" t="s">
        <v>2201</v>
      </c>
      <c r="BB1457" s="36"/>
    </row>
    <row r="1458" spans="1:54" x14ac:dyDescent="0.35">
      <c r="A1458" s="7" t="s">
        <v>2202</v>
      </c>
      <c r="B1458" t="s">
        <v>2201</v>
      </c>
      <c r="C1458" t="s">
        <v>2130</v>
      </c>
      <c r="D1458" t="s">
        <v>2130</v>
      </c>
      <c r="E1458" s="2">
        <v>73.959999999999994</v>
      </c>
      <c r="F1458" s="7" t="str">
        <f>+_xlfn.XLOOKUP(LISTAS[[#This Row],[ID]],_01_CODIGOS_Y_COSTOS_xlsm[Producto y N°],_01_CODIGOS_Y_COSTOS_xlsm[FABRICA],"",0,1)</f>
        <v>KLOSTER</v>
      </c>
      <c r="G1458" s="26">
        <f>LISTAS[[#This Row],[Precio]]*(1-0.46)</f>
        <v>39.938400000000001</v>
      </c>
      <c r="H1458" s="1">
        <f>+_xlfn.XLOOKUP(LISTAS[[#This Row],[ID]],_01_CODIGOS_Y_COSTOS_xlsm[Producto y N°],_01_CODIGOS_Y_COSTOS_xlsm[COSTO],0,0,1)</f>
        <v>0</v>
      </c>
      <c r="I1458" s="27">
        <f>+IFERROR(LISTAS[[#This Row],[VENTA NETA]]/LISTAS[[#This Row],[COSTO]]-1,0)</f>
        <v>0</v>
      </c>
      <c r="J1458" s="50" t="str">
        <f>IFERROR(VLOOKUP(LISTAS[[#This Row],[ID]],_01_CODIGOS_Y_COSTOS_xlsm[[Producto y N°]:[CODIGO]],2,0),"")</f>
        <v>PolPo5/32 4x10</v>
      </c>
      <c r="O1458" t="s">
        <v>2202</v>
      </c>
      <c r="AB1458" s="12" t="str">
        <f>+LISTAS[[#This Row],[Codigo]]&amp;LISTAS[[#This Row],[Fabrica]]</f>
        <v>PolPo5/32 4x10KLOSTER</v>
      </c>
      <c r="AC1458" s="13" t="str">
        <f>+LISTAS[[#This Row],[Codigo]]</f>
        <v>PolPo5/32 4x10</v>
      </c>
      <c r="AD1458" s="13" t="str">
        <f>+LISTAS[[#This Row],[ID]]</f>
        <v>ARANDELAS DE POLIPROPILENO5/32 4x10</v>
      </c>
      <c r="AH1458" s="36"/>
      <c r="AI1458" s="37">
        <f>+LISTAS[[#This Row],[Precio]]+(LISTAS[[#This Row],[Precio]]*AH1458)</f>
        <v>73.959999999999994</v>
      </c>
      <c r="AJ1458" s="38">
        <f t="shared" si="22"/>
        <v>36.979999999999997</v>
      </c>
      <c r="AL1458" s="35" t="e">
        <f>+AJ1458/LISTAS[[#This Row],[COSTO]]-1</f>
        <v>#DIV/0!</v>
      </c>
      <c r="AM1458" t="str">
        <f>+LISTAS[[#This Row],[ID]]</f>
        <v>ARANDELAS DE POLIPROPILENO5/32 4x10</v>
      </c>
      <c r="AO1458" s="43"/>
      <c r="AP1458" s="39">
        <f>LISTAS[[#This Row],[COSTO]]+(LISTAS[[#This Row],[COSTO]]*AO1458)</f>
        <v>0</v>
      </c>
      <c r="AQ1458" s="44">
        <f>IF(AO1458="",0,AP1458/LISTAS[[#This Row],[VENTA NETA]]-1)</f>
        <v>0</v>
      </c>
      <c r="AS1458" s="39">
        <v>0</v>
      </c>
      <c r="AT1458" s="48" t="e">
        <f>+LISTAS[[#This Row],[COSTO]]/AS1458-1</f>
        <v>#DIV/0!</v>
      </c>
      <c r="BA1458" t="s">
        <v>2201</v>
      </c>
      <c r="BB1458" s="36"/>
    </row>
    <row r="1459" spans="1:54" x14ac:dyDescent="0.35">
      <c r="A1459" s="7" t="s">
        <v>2203</v>
      </c>
      <c r="B1459" t="s">
        <v>2201</v>
      </c>
      <c r="C1459" t="s">
        <v>2132</v>
      </c>
      <c r="D1459" t="s">
        <v>2132</v>
      </c>
      <c r="E1459" s="2">
        <v>81.319999999999993</v>
      </c>
      <c r="F1459" s="7" t="str">
        <f>+_xlfn.XLOOKUP(LISTAS[[#This Row],[ID]],_01_CODIGOS_Y_COSTOS_xlsm[Producto y N°],_01_CODIGOS_Y_COSTOS_xlsm[FABRICA],"",0,1)</f>
        <v>KLOSTER</v>
      </c>
      <c r="G1459" s="26">
        <f>LISTAS[[#This Row],[Precio]]*(1-0.46)</f>
        <v>43.912799999999997</v>
      </c>
      <c r="H1459" s="1">
        <f>+_xlfn.XLOOKUP(LISTAS[[#This Row],[ID]],_01_CODIGOS_Y_COSTOS_xlsm[Producto y N°],_01_CODIGOS_Y_COSTOS_xlsm[COSTO],0,0,1)</f>
        <v>0</v>
      </c>
      <c r="I1459" s="27">
        <f>+IFERROR(LISTAS[[#This Row],[VENTA NETA]]/LISTAS[[#This Row],[COSTO]]-1,0)</f>
        <v>0</v>
      </c>
      <c r="J1459" s="50" t="str">
        <f>IFERROR(VLOOKUP(LISTAS[[#This Row],[ID]],_01_CODIGOS_Y_COSTOS_xlsm[[Producto y N°]:[CODIGO]],2,0),"")</f>
        <v>PolPo3/16  5x12</v>
      </c>
      <c r="O1459" t="s">
        <v>2203</v>
      </c>
      <c r="AB1459" s="12" t="str">
        <f>+LISTAS[[#This Row],[Codigo]]&amp;LISTAS[[#This Row],[Fabrica]]</f>
        <v>PolPo3/16  5x12KLOSTER</v>
      </c>
      <c r="AC1459" s="13" t="str">
        <f>+LISTAS[[#This Row],[Codigo]]</f>
        <v>PolPo3/16  5x12</v>
      </c>
      <c r="AD1459" s="13" t="str">
        <f>+LISTAS[[#This Row],[ID]]</f>
        <v>ARANDELAS DE POLIPROPILENO3/16  5x12</v>
      </c>
      <c r="AH1459" s="36"/>
      <c r="AI1459" s="37">
        <f>+LISTAS[[#This Row],[Precio]]+(LISTAS[[#This Row],[Precio]]*AH1459)</f>
        <v>81.319999999999993</v>
      </c>
      <c r="AJ1459" s="38">
        <f t="shared" si="22"/>
        <v>40.659999999999997</v>
      </c>
      <c r="AL1459" s="35" t="e">
        <f>+AJ1459/LISTAS[[#This Row],[COSTO]]-1</f>
        <v>#DIV/0!</v>
      </c>
      <c r="AM1459" t="str">
        <f>+LISTAS[[#This Row],[ID]]</f>
        <v>ARANDELAS DE POLIPROPILENO3/16  5x12</v>
      </c>
      <c r="AO1459" s="43"/>
      <c r="AP1459" s="39">
        <f>LISTAS[[#This Row],[COSTO]]+(LISTAS[[#This Row],[COSTO]]*AO1459)</f>
        <v>0</v>
      </c>
      <c r="AQ1459" s="44">
        <f>IF(AO1459="",0,AP1459/LISTAS[[#This Row],[VENTA NETA]]-1)</f>
        <v>0</v>
      </c>
      <c r="AS1459" s="39">
        <v>0</v>
      </c>
      <c r="AT1459" s="48" t="e">
        <f>+LISTAS[[#This Row],[COSTO]]/AS1459-1</f>
        <v>#DIV/0!</v>
      </c>
      <c r="BA1459" t="s">
        <v>2201</v>
      </c>
      <c r="BB1459" s="36"/>
    </row>
    <row r="1460" spans="1:54" x14ac:dyDescent="0.35">
      <c r="A1460" s="7" t="s">
        <v>2204</v>
      </c>
      <c r="B1460" t="s">
        <v>2201</v>
      </c>
      <c r="C1460" t="s">
        <v>2134</v>
      </c>
      <c r="D1460" t="s">
        <v>2134</v>
      </c>
      <c r="E1460" s="2">
        <v>96.12</v>
      </c>
      <c r="F1460" s="7" t="str">
        <f>+_xlfn.XLOOKUP(LISTAS[[#This Row],[ID]],_01_CODIGOS_Y_COSTOS_xlsm[Producto y N°],_01_CODIGOS_Y_COSTOS_xlsm[FABRICA],"",0,1)</f>
        <v>KLOSTER</v>
      </c>
      <c r="G1460" s="26">
        <f>LISTAS[[#This Row],[Precio]]*(1-0.46)</f>
        <v>51.904800000000009</v>
      </c>
      <c r="H1460" s="1">
        <f>+_xlfn.XLOOKUP(LISTAS[[#This Row],[ID]],_01_CODIGOS_Y_COSTOS_xlsm[Producto y N°],_01_CODIGOS_Y_COSTOS_xlsm[COSTO],0,0,1)</f>
        <v>0</v>
      </c>
      <c r="I1460" s="27">
        <f>+IFERROR(LISTAS[[#This Row],[VENTA NETA]]/LISTAS[[#This Row],[COSTO]]-1,0)</f>
        <v>0</v>
      </c>
      <c r="J1460" s="50" t="str">
        <f>IFERROR(VLOOKUP(LISTAS[[#This Row],[ID]],_01_CODIGOS_Y_COSTOS_xlsm[[Producto y N°]:[CODIGO]],2,0),"")</f>
        <v>PolPo1/4  6,5x14</v>
      </c>
      <c r="O1460" t="s">
        <v>2204</v>
      </c>
      <c r="AB1460" s="12" t="str">
        <f>+LISTAS[[#This Row],[Codigo]]&amp;LISTAS[[#This Row],[Fabrica]]</f>
        <v>PolPo1/4  6,5x14KLOSTER</v>
      </c>
      <c r="AC1460" s="13" t="str">
        <f>+LISTAS[[#This Row],[Codigo]]</f>
        <v>PolPo1/4  6,5x14</v>
      </c>
      <c r="AD1460" s="13" t="str">
        <f>+LISTAS[[#This Row],[ID]]</f>
        <v>ARANDELAS DE POLIPROPILENO1/4  6,5x14</v>
      </c>
      <c r="AH1460" s="36"/>
      <c r="AI1460" s="37">
        <f>+LISTAS[[#This Row],[Precio]]+(LISTAS[[#This Row],[Precio]]*AH1460)</f>
        <v>96.12</v>
      </c>
      <c r="AJ1460" s="38">
        <f t="shared" si="22"/>
        <v>48.06</v>
      </c>
      <c r="AL1460" s="35" t="e">
        <f>+AJ1460/LISTAS[[#This Row],[COSTO]]-1</f>
        <v>#DIV/0!</v>
      </c>
      <c r="AM1460" t="str">
        <f>+LISTAS[[#This Row],[ID]]</f>
        <v>ARANDELAS DE POLIPROPILENO1/4  6,5x14</v>
      </c>
      <c r="AO1460" s="43"/>
      <c r="AP1460" s="39">
        <f>LISTAS[[#This Row],[COSTO]]+(LISTAS[[#This Row],[COSTO]]*AO1460)</f>
        <v>0</v>
      </c>
      <c r="AQ1460" s="44">
        <f>IF(AO1460="",0,AP1460/LISTAS[[#This Row],[VENTA NETA]]-1)</f>
        <v>0</v>
      </c>
      <c r="AS1460" s="39">
        <v>0</v>
      </c>
      <c r="AT1460" s="48" t="e">
        <f>+LISTAS[[#This Row],[COSTO]]/AS1460-1</f>
        <v>#DIV/0!</v>
      </c>
      <c r="BA1460" t="s">
        <v>2201</v>
      </c>
      <c r="BB1460" s="36"/>
    </row>
    <row r="1461" spans="1:54" x14ac:dyDescent="0.35">
      <c r="A1461" s="7" t="s">
        <v>2205</v>
      </c>
      <c r="B1461" t="s">
        <v>2201</v>
      </c>
      <c r="C1461" t="s">
        <v>2136</v>
      </c>
      <c r="D1461" t="s">
        <v>2136</v>
      </c>
      <c r="E1461" s="2">
        <v>184.88</v>
      </c>
      <c r="F1461" s="7" t="str">
        <f>+_xlfn.XLOOKUP(LISTAS[[#This Row],[ID]],_01_CODIGOS_Y_COSTOS_xlsm[Producto y N°],_01_CODIGOS_Y_COSTOS_xlsm[FABRICA],"",0,1)</f>
        <v>KLOSTER</v>
      </c>
      <c r="G1461" s="26">
        <f>LISTAS[[#This Row],[Precio]]*(1-0.46)</f>
        <v>99.8352</v>
      </c>
      <c r="H1461" s="1">
        <f>+_xlfn.XLOOKUP(LISTAS[[#This Row],[ID]],_01_CODIGOS_Y_COSTOS_xlsm[Producto y N°],_01_CODIGOS_Y_COSTOS_xlsm[COSTO],0,0,1)</f>
        <v>0</v>
      </c>
      <c r="I1461" s="27">
        <f>+IFERROR(LISTAS[[#This Row],[VENTA NETA]]/LISTAS[[#This Row],[COSTO]]-1,0)</f>
        <v>0</v>
      </c>
      <c r="J1461" s="50" t="str">
        <f>IFERROR(VLOOKUP(LISTAS[[#This Row],[ID]],_01_CODIGOS_Y_COSTOS_xlsm[[Producto y N°]:[CODIGO]],2,0),"")</f>
        <v>PolPo5/16  8x16</v>
      </c>
      <c r="O1461" t="s">
        <v>2205</v>
      </c>
      <c r="AB1461" s="12" t="str">
        <f>+LISTAS[[#This Row],[Codigo]]&amp;LISTAS[[#This Row],[Fabrica]]</f>
        <v>PolPo5/16  8x16KLOSTER</v>
      </c>
      <c r="AC1461" s="13" t="str">
        <f>+LISTAS[[#This Row],[Codigo]]</f>
        <v>PolPo5/16  8x16</v>
      </c>
      <c r="AD1461" s="13" t="str">
        <f>+LISTAS[[#This Row],[ID]]</f>
        <v>ARANDELAS DE POLIPROPILENO5/16  8x16</v>
      </c>
      <c r="AH1461" s="36"/>
      <c r="AI1461" s="37">
        <f>+LISTAS[[#This Row],[Precio]]+(LISTAS[[#This Row],[Precio]]*AH1461)</f>
        <v>184.88</v>
      </c>
      <c r="AJ1461" s="38">
        <f t="shared" si="22"/>
        <v>92.44</v>
      </c>
      <c r="AL1461" s="35" t="e">
        <f>+AJ1461/LISTAS[[#This Row],[COSTO]]-1</f>
        <v>#DIV/0!</v>
      </c>
      <c r="AM1461" t="str">
        <f>+LISTAS[[#This Row],[ID]]</f>
        <v>ARANDELAS DE POLIPROPILENO5/16  8x16</v>
      </c>
      <c r="AO1461" s="43"/>
      <c r="AP1461" s="39">
        <f>LISTAS[[#This Row],[COSTO]]+(LISTAS[[#This Row],[COSTO]]*AO1461)</f>
        <v>0</v>
      </c>
      <c r="AQ1461" s="44">
        <f>IF(AO1461="",0,AP1461/LISTAS[[#This Row],[VENTA NETA]]-1)</f>
        <v>0</v>
      </c>
      <c r="AS1461" s="39">
        <v>0</v>
      </c>
      <c r="AT1461" s="48" t="e">
        <f>+LISTAS[[#This Row],[COSTO]]/AS1461-1</f>
        <v>#DIV/0!</v>
      </c>
      <c r="BA1461" t="s">
        <v>2201</v>
      </c>
      <c r="BB1461" s="36"/>
    </row>
    <row r="1462" spans="1:54" x14ac:dyDescent="0.35">
      <c r="A1462" s="7" t="s">
        <v>2206</v>
      </c>
      <c r="B1462" t="s">
        <v>2201</v>
      </c>
      <c r="C1462" t="s">
        <v>2138</v>
      </c>
      <c r="D1462" t="s">
        <v>2138</v>
      </c>
      <c r="E1462" s="2">
        <v>184.88</v>
      </c>
      <c r="F1462" s="7" t="str">
        <f>+_xlfn.XLOOKUP(LISTAS[[#This Row],[ID]],_01_CODIGOS_Y_COSTOS_xlsm[Producto y N°],_01_CODIGOS_Y_COSTOS_xlsm[FABRICA],"",0,1)</f>
        <v>KLOSTER</v>
      </c>
      <c r="G1462" s="26">
        <f>LISTAS[[#This Row],[Precio]]*(1-0.46)</f>
        <v>99.8352</v>
      </c>
      <c r="H1462" s="1">
        <f>+_xlfn.XLOOKUP(LISTAS[[#This Row],[ID]],_01_CODIGOS_Y_COSTOS_xlsm[Producto y N°],_01_CODIGOS_Y_COSTOS_xlsm[COSTO],0,0,1)</f>
        <v>0</v>
      </c>
      <c r="I1462" s="27">
        <f>+IFERROR(LISTAS[[#This Row],[VENTA NETA]]/LISTAS[[#This Row],[COSTO]]-1,0)</f>
        <v>0</v>
      </c>
      <c r="J1462" s="50" t="str">
        <f>IFERROR(VLOOKUP(LISTAS[[#This Row],[ID]],_01_CODIGOS_Y_COSTOS_xlsm[[Producto y N°]:[CODIGO]],2,0),"")</f>
        <v>PolPo3/8  10x18</v>
      </c>
      <c r="O1462" t="s">
        <v>2206</v>
      </c>
      <c r="AB1462" s="12" t="str">
        <f>+LISTAS[[#This Row],[Codigo]]&amp;LISTAS[[#This Row],[Fabrica]]</f>
        <v>PolPo3/8  10x18KLOSTER</v>
      </c>
      <c r="AC1462" s="13" t="str">
        <f>+LISTAS[[#This Row],[Codigo]]</f>
        <v>PolPo3/8  10x18</v>
      </c>
      <c r="AD1462" s="13" t="str">
        <f>+LISTAS[[#This Row],[ID]]</f>
        <v>ARANDELAS DE POLIPROPILENO3/8  10x18</v>
      </c>
      <c r="AH1462" s="36"/>
      <c r="AI1462" s="37">
        <f>+LISTAS[[#This Row],[Precio]]+(LISTAS[[#This Row],[Precio]]*AH1462)</f>
        <v>184.88</v>
      </c>
      <c r="AJ1462" s="38">
        <f t="shared" si="22"/>
        <v>92.44</v>
      </c>
      <c r="AL1462" s="35" t="e">
        <f>+AJ1462/LISTAS[[#This Row],[COSTO]]-1</f>
        <v>#DIV/0!</v>
      </c>
      <c r="AM1462" t="str">
        <f>+LISTAS[[#This Row],[ID]]</f>
        <v>ARANDELAS DE POLIPROPILENO3/8  10x18</v>
      </c>
      <c r="AO1462" s="43"/>
      <c r="AP1462" s="39">
        <f>LISTAS[[#This Row],[COSTO]]+(LISTAS[[#This Row],[COSTO]]*AO1462)</f>
        <v>0</v>
      </c>
      <c r="AQ1462" s="44">
        <f>IF(AO1462="",0,AP1462/LISTAS[[#This Row],[VENTA NETA]]-1)</f>
        <v>0</v>
      </c>
      <c r="AS1462" s="39">
        <v>0</v>
      </c>
      <c r="AT1462" s="48" t="e">
        <f>+LISTAS[[#This Row],[COSTO]]/AS1462-1</f>
        <v>#DIV/0!</v>
      </c>
      <c r="BA1462" t="s">
        <v>2201</v>
      </c>
      <c r="BB1462" s="36"/>
    </row>
    <row r="1463" spans="1:54" x14ac:dyDescent="0.35">
      <c r="A1463" s="7" t="s">
        <v>2207</v>
      </c>
      <c r="B1463" t="s">
        <v>2208</v>
      </c>
      <c r="C1463" t="s">
        <v>2209</v>
      </c>
      <c r="D1463" t="s">
        <v>2209</v>
      </c>
      <c r="E1463" s="2">
        <v>136.36000000000001</v>
      </c>
      <c r="F1463" s="7" t="str">
        <f>+_xlfn.XLOOKUP(LISTAS[[#This Row],[ID]],_01_CODIGOS_Y_COSTOS_xlsm[Producto y N°],_01_CODIGOS_Y_COSTOS_xlsm[FABRICA],"",0,1)</f>
        <v>SKOTNICA</v>
      </c>
      <c r="G1463" s="26">
        <f>LISTAS[[#This Row],[Precio]]*(1-0.46)</f>
        <v>73.634400000000014</v>
      </c>
      <c r="H1463" s="1">
        <f>+_xlfn.XLOOKUP(LISTAS[[#This Row],[ID]],_01_CODIGOS_Y_COSTOS_xlsm[Producto y N°],_01_CODIGOS_Y_COSTOS_xlsm[COSTO],0,0,1)</f>
        <v>43.993200000000002</v>
      </c>
      <c r="I1463" s="27">
        <f>+IFERROR(LISTAS[[#This Row],[VENTA NETA]]/LISTAS[[#This Row],[COSTO]]-1,0)</f>
        <v>0.67376776410899897</v>
      </c>
      <c r="J1463" s="50" t="str">
        <f>IFERROR(VLOOKUP(LISTAS[[#This Row],[ID]],_01_CODIGOS_Y_COSTOS_xlsm[[Producto y N°]:[CODIGO]],2,0),"")</f>
        <v>D01C 0510</v>
      </c>
      <c r="O1463" t="s">
        <v>2207</v>
      </c>
      <c r="AB1463" s="12" t="str">
        <f>+LISTAS[[#This Row],[Codigo]]&amp;LISTAS[[#This Row],[Fabrica]]</f>
        <v>D01C 0510SKOTNICA</v>
      </c>
      <c r="AC1463" s="13" t="str">
        <f>+LISTAS[[#This Row],[Codigo]]</f>
        <v>D01C 0510</v>
      </c>
      <c r="AD1463" s="13" t="str">
        <f>+LISTAS[[#This Row],[ID]]</f>
        <v>SUPLEMENTO 0,25x10</v>
      </c>
      <c r="AH1463" s="36">
        <v>7.1993142907057939E-2</v>
      </c>
      <c r="AI1463" s="37">
        <f>+LISTAS[[#This Row],[Precio]]+(LISTAS[[#This Row],[Precio]]*AH1463)</f>
        <v>146.17698496680643</v>
      </c>
      <c r="AJ1463" s="38">
        <f t="shared" si="22"/>
        <v>73.088492483403215</v>
      </c>
      <c r="AL1463" s="35">
        <f>+AJ1463/LISTAS[[#This Row],[COSTO]]-1</f>
        <v>0.66135885735530064</v>
      </c>
      <c r="AM1463" t="str">
        <f>+LISTAS[[#This Row],[ID]]</f>
        <v>SUPLEMENTO 0,25x10</v>
      </c>
      <c r="AO1463" s="43">
        <v>0.65</v>
      </c>
      <c r="AP1463" s="39">
        <f>LISTAS[[#This Row],[COSTO]]+(LISTAS[[#This Row],[COSTO]]*AO1463)</f>
        <v>72.58878</v>
      </c>
      <c r="AQ1463" s="44">
        <f>IF(AO1463="",0,AP1463/LISTAS[[#This Row],[VENTA NETA]]-1)</f>
        <v>-1.4200156448616608E-2</v>
      </c>
      <c r="AS1463" s="39">
        <v>13.536</v>
      </c>
      <c r="AT1463" s="48">
        <f>+LISTAS[[#This Row],[COSTO]]/AS1463-1</f>
        <v>2.2500886524822699</v>
      </c>
      <c r="BA1463" t="s">
        <v>2208</v>
      </c>
      <c r="BB1463" s="36"/>
    </row>
    <row r="1464" spans="1:54" x14ac:dyDescent="0.35">
      <c r="A1464" s="7" t="s">
        <v>2210</v>
      </c>
      <c r="B1464" t="s">
        <v>2208</v>
      </c>
      <c r="C1464" t="s">
        <v>2211</v>
      </c>
      <c r="D1464" t="s">
        <v>2211</v>
      </c>
      <c r="E1464" s="2">
        <v>136.36000000000001</v>
      </c>
      <c r="F1464" s="7" t="str">
        <f>+_xlfn.XLOOKUP(LISTAS[[#This Row],[ID]],_01_CODIGOS_Y_COSTOS_xlsm[Producto y N°],_01_CODIGOS_Y_COSTOS_xlsm[FABRICA],"",0,1)</f>
        <v>SKOTNICA</v>
      </c>
      <c r="G1464" s="26">
        <f>LISTAS[[#This Row],[Precio]]*(1-0.46)</f>
        <v>73.634400000000014</v>
      </c>
      <c r="H1464" s="1">
        <f>+_xlfn.XLOOKUP(LISTAS[[#This Row],[ID]],_01_CODIGOS_Y_COSTOS_xlsm[Producto y N°],_01_CODIGOS_Y_COSTOS_xlsm[COSTO],0,0,1)</f>
        <v>43.993200000000002</v>
      </c>
      <c r="I1464" s="27">
        <f>+IFERROR(LISTAS[[#This Row],[VENTA NETA]]/LISTAS[[#This Row],[COSTO]]-1,0)</f>
        <v>0.67376776410899897</v>
      </c>
      <c r="J1464" s="50" t="str">
        <f>IFERROR(VLOOKUP(LISTAS[[#This Row],[ID]],_01_CODIGOS_Y_COSTOS_xlsm[[Producto y N°]:[CODIGO]],2,0),"")</f>
        <v>D01A 0513</v>
      </c>
      <c r="O1464" t="s">
        <v>2210</v>
      </c>
      <c r="AB1464" s="12" t="str">
        <f>+LISTAS[[#This Row],[Codigo]]&amp;LISTAS[[#This Row],[Fabrica]]</f>
        <v>D01A 0513SKOTNICA</v>
      </c>
      <c r="AC1464" s="13" t="str">
        <f>+LISTAS[[#This Row],[Codigo]]</f>
        <v>D01A 0513</v>
      </c>
      <c r="AD1464" s="13" t="str">
        <f>+LISTAS[[#This Row],[ID]]</f>
        <v>SUPLEMENTO 0,25x13</v>
      </c>
      <c r="AH1464" s="36">
        <v>-4.7250364884168672E-2</v>
      </c>
      <c r="AI1464" s="37">
        <f>+LISTAS[[#This Row],[Precio]]+(LISTAS[[#This Row],[Precio]]*AH1464)</f>
        <v>129.91694024439477</v>
      </c>
      <c r="AJ1464" s="38">
        <f t="shared" si="22"/>
        <v>64.958470122197383</v>
      </c>
      <c r="AL1464" s="35">
        <f>+AJ1464/LISTAS[[#This Row],[COSTO]]-1</f>
        <v>0.47655706159582345</v>
      </c>
      <c r="AM1464" t="str">
        <f>+LISTAS[[#This Row],[ID]]</f>
        <v>SUPLEMENTO 0,25x13</v>
      </c>
      <c r="AO1464" s="43">
        <v>0.65</v>
      </c>
      <c r="AP1464" s="39">
        <f>LISTAS[[#This Row],[COSTO]]+(LISTAS[[#This Row],[COSTO]]*AO1464)</f>
        <v>72.58878</v>
      </c>
      <c r="AQ1464" s="44">
        <f>IF(AO1464="",0,AP1464/LISTAS[[#This Row],[VENTA NETA]]-1)</f>
        <v>-1.4200156448616608E-2</v>
      </c>
      <c r="AS1464" s="39">
        <v>13.536</v>
      </c>
      <c r="AT1464" s="48">
        <f>+LISTAS[[#This Row],[COSTO]]/AS1464-1</f>
        <v>2.2500886524822699</v>
      </c>
      <c r="BA1464" t="s">
        <v>2208</v>
      </c>
      <c r="BB1464" s="36"/>
    </row>
    <row r="1465" spans="1:54" x14ac:dyDescent="0.35">
      <c r="A1465" s="7" t="s">
        <v>2212</v>
      </c>
      <c r="B1465" t="s">
        <v>2208</v>
      </c>
      <c r="C1465" t="s">
        <v>2213</v>
      </c>
      <c r="D1465" t="s">
        <v>2213</v>
      </c>
      <c r="E1465" s="2">
        <v>136.36000000000001</v>
      </c>
      <c r="F1465" s="7" t="str">
        <f>+_xlfn.XLOOKUP(LISTAS[[#This Row],[ID]],_01_CODIGOS_Y_COSTOS_xlsm[Producto y N°],_01_CODIGOS_Y_COSTOS_xlsm[FABRICA],"",0,1)</f>
        <v>SKOTNICA</v>
      </c>
      <c r="G1465" s="26">
        <f>LISTAS[[#This Row],[Precio]]*(1-0.46)</f>
        <v>73.634400000000014</v>
      </c>
      <c r="H1465" s="1">
        <f>+_xlfn.XLOOKUP(LISTAS[[#This Row],[ID]],_01_CODIGOS_Y_COSTOS_xlsm[Producto y N°],_01_CODIGOS_Y_COSTOS_xlsm[COSTO],0,0,1)</f>
        <v>43.993200000000002</v>
      </c>
      <c r="I1465" s="27">
        <f>+IFERROR(LISTAS[[#This Row],[VENTA NETA]]/LISTAS[[#This Row],[COSTO]]-1,0)</f>
        <v>0.67376776410899897</v>
      </c>
      <c r="J1465" s="50" t="str">
        <f>IFERROR(VLOOKUP(LISTAS[[#This Row],[ID]],_01_CODIGOS_Y_COSTOS_xlsm[[Producto y N°]:[CODIGO]],2,0),"")</f>
        <v>D01C 0611</v>
      </c>
      <c r="O1465" t="s">
        <v>2212</v>
      </c>
      <c r="AB1465" s="12" t="str">
        <f>+LISTAS[[#This Row],[Codigo]]&amp;LISTAS[[#This Row],[Fabrica]]</f>
        <v>D01C 0611SKOTNICA</v>
      </c>
      <c r="AC1465" s="13" t="str">
        <f>+LISTAS[[#This Row],[Codigo]]</f>
        <v>D01C 0611</v>
      </c>
      <c r="AD1465" s="13" t="str">
        <f>+LISTAS[[#This Row],[ID]]</f>
        <v>SUPLEMENTO 0,26x11</v>
      </c>
      <c r="AH1465" s="36">
        <v>7.1993142907057939E-2</v>
      </c>
      <c r="AI1465" s="37">
        <f>+LISTAS[[#This Row],[Precio]]+(LISTAS[[#This Row],[Precio]]*AH1465)</f>
        <v>146.17698496680643</v>
      </c>
      <c r="AJ1465" s="38">
        <f t="shared" si="22"/>
        <v>73.088492483403215</v>
      </c>
      <c r="AL1465" s="35">
        <f>+AJ1465/LISTAS[[#This Row],[COSTO]]-1</f>
        <v>0.66135885735530064</v>
      </c>
      <c r="AM1465" t="str">
        <f>+LISTAS[[#This Row],[ID]]</f>
        <v>SUPLEMENTO 0,26x11</v>
      </c>
      <c r="AO1465" s="43">
        <v>0.65</v>
      </c>
      <c r="AP1465" s="39">
        <f>LISTAS[[#This Row],[COSTO]]+(LISTAS[[#This Row],[COSTO]]*AO1465)</f>
        <v>72.58878</v>
      </c>
      <c r="AQ1465" s="44">
        <f>IF(AO1465="",0,AP1465/LISTAS[[#This Row],[VENTA NETA]]-1)</f>
        <v>-1.4200156448616608E-2</v>
      </c>
      <c r="AS1465" s="39">
        <v>13.536</v>
      </c>
      <c r="AT1465" s="48">
        <f>+LISTAS[[#This Row],[COSTO]]/AS1465-1</f>
        <v>2.2500886524822699</v>
      </c>
      <c r="BA1465" t="s">
        <v>2208</v>
      </c>
      <c r="BB1465" s="36"/>
    </row>
    <row r="1466" spans="1:54" x14ac:dyDescent="0.35">
      <c r="A1466" s="7" t="s">
        <v>2214</v>
      </c>
      <c r="B1466" t="s">
        <v>2208</v>
      </c>
      <c r="C1466" t="s">
        <v>2215</v>
      </c>
      <c r="D1466" t="s">
        <v>2215</v>
      </c>
      <c r="E1466" s="2">
        <v>174.22</v>
      </c>
      <c r="F1466" s="7" t="str">
        <f>+_xlfn.XLOOKUP(LISTAS[[#This Row],[ID]],_01_CODIGOS_Y_COSTOS_xlsm[Producto y N°],_01_CODIGOS_Y_COSTOS_xlsm[FABRICA],"",0,1)</f>
        <v>SKOTNICA</v>
      </c>
      <c r="G1466" s="26">
        <f>LISTAS[[#This Row],[Precio]]*(1-0.46)</f>
        <v>94.078800000000001</v>
      </c>
      <c r="H1466" s="1">
        <f>+_xlfn.XLOOKUP(LISTAS[[#This Row],[ID]],_01_CODIGOS_Y_COSTOS_xlsm[Producto y N°],_01_CODIGOS_Y_COSTOS_xlsm[COSTO],0,0,1)</f>
        <v>56.209899999999998</v>
      </c>
      <c r="I1466" s="27">
        <f>+IFERROR(LISTAS[[#This Row],[VENTA NETA]]/LISTAS[[#This Row],[COSTO]]-1,0)</f>
        <v>0.67370516581598627</v>
      </c>
      <c r="J1466" s="50" t="str">
        <f>IFERROR(VLOOKUP(LISTAS[[#This Row],[ID]],_01_CODIGOS_Y_COSTOS_xlsm[[Producto y N°]:[CODIGO]],2,0),"")</f>
        <v>D01A 0614</v>
      </c>
      <c r="O1466" t="s">
        <v>2214</v>
      </c>
      <c r="AB1466" s="12" t="str">
        <f>+LISTAS[[#This Row],[Codigo]]&amp;LISTAS[[#This Row],[Fabrica]]</f>
        <v>D01A 0614SKOTNICA</v>
      </c>
      <c r="AC1466" s="13" t="str">
        <f>+LISTAS[[#This Row],[Codigo]]</f>
        <v>D01A 0614</v>
      </c>
      <c r="AD1466" s="13" t="str">
        <f>+LISTAS[[#This Row],[ID]]</f>
        <v>SUPLEMENTO 0,26x14</v>
      </c>
      <c r="AH1466" s="36">
        <v>9.0805785123966976E-2</v>
      </c>
      <c r="AI1466" s="37">
        <f>+LISTAS[[#This Row],[Precio]]+(LISTAS[[#This Row],[Precio]]*AH1466)</f>
        <v>190.04018388429753</v>
      </c>
      <c r="AJ1466" s="38">
        <f t="shared" si="22"/>
        <v>95.020091942148767</v>
      </c>
      <c r="AL1466" s="35">
        <f>+AJ1466/LISTAS[[#This Row],[COSTO]]-1</f>
        <v>0.69045118283698725</v>
      </c>
      <c r="AM1466" t="str">
        <f>+LISTAS[[#This Row],[ID]]</f>
        <v>SUPLEMENTO 0,26x14</v>
      </c>
      <c r="AO1466" s="43">
        <v>0.65</v>
      </c>
      <c r="AP1466" s="39">
        <f>LISTAS[[#This Row],[COSTO]]+(LISTAS[[#This Row],[COSTO]]*AO1466)</f>
        <v>92.746334999999988</v>
      </c>
      <c r="AQ1466" s="44">
        <f>IF(AO1466="",0,AP1466/LISTAS[[#This Row],[VENTA NETA]]-1)</f>
        <v>-1.4163286521511886E-2</v>
      </c>
      <c r="AS1466" s="39">
        <v>15.792</v>
      </c>
      <c r="AT1466" s="48">
        <f>+LISTAS[[#This Row],[COSTO]]/AS1466-1</f>
        <v>2.559390830800405</v>
      </c>
      <c r="BA1466" t="s">
        <v>2208</v>
      </c>
      <c r="BB1466" s="36"/>
    </row>
    <row r="1467" spans="1:54" x14ac:dyDescent="0.35">
      <c r="A1467" s="7" t="s">
        <v>2216</v>
      </c>
      <c r="B1467" t="s">
        <v>2208</v>
      </c>
      <c r="C1467" t="s">
        <v>2217</v>
      </c>
      <c r="D1467" t="s">
        <v>2217</v>
      </c>
      <c r="E1467" s="2">
        <v>136.36000000000001</v>
      </c>
      <c r="F1467" s="7" t="str">
        <f>+_xlfn.XLOOKUP(LISTAS[[#This Row],[ID]],_01_CODIGOS_Y_COSTOS_xlsm[Producto y N°],_01_CODIGOS_Y_COSTOS_xlsm[FABRICA],"",0,1)</f>
        <v>SKOTNICA</v>
      </c>
      <c r="G1467" s="26">
        <f>LISTAS[[#This Row],[Precio]]*(1-0.46)</f>
        <v>73.634400000000014</v>
      </c>
      <c r="H1467" s="1">
        <f>+_xlfn.XLOOKUP(LISTAS[[#This Row],[ID]],_01_CODIGOS_Y_COSTOS_xlsm[Producto y N°],_01_CODIGOS_Y_COSTOS_xlsm[COSTO],0,0,1)</f>
        <v>43.993200000000002</v>
      </c>
      <c r="I1467" s="27">
        <f>+IFERROR(LISTAS[[#This Row],[VENTA NETA]]/LISTAS[[#This Row],[COSTO]]-1,0)</f>
        <v>0.67376776410899897</v>
      </c>
      <c r="J1467" s="50" t="str">
        <f>IFERROR(VLOOKUP(LISTAS[[#This Row],[ID]],_01_CODIGOS_Y_COSTOS_xlsm[[Producto y N°]:[CODIGO]],2,0),"")</f>
        <v>D01C 0712</v>
      </c>
      <c r="O1467" t="s">
        <v>2216</v>
      </c>
      <c r="AB1467" s="12" t="str">
        <f>+LISTAS[[#This Row],[Codigo]]&amp;LISTAS[[#This Row],[Fabrica]]</f>
        <v>D01C 0712SKOTNICA</v>
      </c>
      <c r="AC1467" s="13" t="str">
        <f>+LISTAS[[#This Row],[Codigo]]</f>
        <v>D01C 0712</v>
      </c>
      <c r="AD1467" s="13" t="str">
        <f>+LISTAS[[#This Row],[ID]]</f>
        <v>SUPLEMENTO 0,27x12</v>
      </c>
      <c r="AH1467" s="36">
        <v>-4.7250364884168672E-2</v>
      </c>
      <c r="AI1467" s="37">
        <f>+LISTAS[[#This Row],[Precio]]+(LISTAS[[#This Row],[Precio]]*AH1467)</f>
        <v>129.91694024439477</v>
      </c>
      <c r="AJ1467" s="38">
        <f t="shared" si="22"/>
        <v>64.958470122197383</v>
      </c>
      <c r="AL1467" s="35">
        <f>+AJ1467/LISTAS[[#This Row],[COSTO]]-1</f>
        <v>0.47655706159582345</v>
      </c>
      <c r="AM1467" t="str">
        <f>+LISTAS[[#This Row],[ID]]</f>
        <v>SUPLEMENTO 0,27x12</v>
      </c>
      <c r="AO1467" s="43">
        <v>0.65</v>
      </c>
      <c r="AP1467" s="39">
        <f>LISTAS[[#This Row],[COSTO]]+(LISTAS[[#This Row],[COSTO]]*AO1467)</f>
        <v>72.58878</v>
      </c>
      <c r="AQ1467" s="44">
        <f>IF(AO1467="",0,AP1467/LISTAS[[#This Row],[VENTA NETA]]-1)</f>
        <v>-1.4200156448616608E-2</v>
      </c>
      <c r="AS1467" s="39">
        <v>13.536</v>
      </c>
      <c r="AT1467" s="48">
        <f>+LISTAS[[#This Row],[COSTO]]/AS1467-1</f>
        <v>2.2500886524822699</v>
      </c>
      <c r="BA1467" t="s">
        <v>2208</v>
      </c>
      <c r="BB1467" s="36"/>
    </row>
    <row r="1468" spans="1:54" x14ac:dyDescent="0.35">
      <c r="A1468" s="7" t="s">
        <v>2218</v>
      </c>
      <c r="B1468" t="s">
        <v>2208</v>
      </c>
      <c r="C1468" t="s">
        <v>2219</v>
      </c>
      <c r="D1468" t="s">
        <v>2219</v>
      </c>
      <c r="E1468" s="2">
        <v>174.22</v>
      </c>
      <c r="F1468" s="7" t="str">
        <f>+_xlfn.XLOOKUP(LISTAS[[#This Row],[ID]],_01_CODIGOS_Y_COSTOS_xlsm[Producto y N°],_01_CODIGOS_Y_COSTOS_xlsm[FABRICA],"",0,1)</f>
        <v>SKOTNICA</v>
      </c>
      <c r="G1468" s="26">
        <f>LISTAS[[#This Row],[Precio]]*(1-0.46)</f>
        <v>94.078800000000001</v>
      </c>
      <c r="H1468" s="1">
        <f>+_xlfn.XLOOKUP(LISTAS[[#This Row],[ID]],_01_CODIGOS_Y_COSTOS_xlsm[Producto y N°],_01_CODIGOS_Y_COSTOS_xlsm[COSTO],0,0,1)</f>
        <v>56.209899999999998</v>
      </c>
      <c r="I1468" s="27">
        <f>+IFERROR(LISTAS[[#This Row],[VENTA NETA]]/LISTAS[[#This Row],[COSTO]]-1,0)</f>
        <v>0.67370516581598627</v>
      </c>
      <c r="J1468" s="50" t="str">
        <f>IFERROR(VLOOKUP(LISTAS[[#This Row],[ID]],_01_CODIGOS_Y_COSTOS_xlsm[[Producto y N°]:[CODIGO]],2,0),"")</f>
        <v>D01A 0715</v>
      </c>
      <c r="O1468" t="s">
        <v>2218</v>
      </c>
      <c r="AB1468" s="12" t="str">
        <f>+LISTAS[[#This Row],[Codigo]]&amp;LISTAS[[#This Row],[Fabrica]]</f>
        <v>D01A 0715SKOTNICA</v>
      </c>
      <c r="AC1468" s="13" t="str">
        <f>+LISTAS[[#This Row],[Codigo]]</f>
        <v>D01A 0715</v>
      </c>
      <c r="AD1468" s="13" t="str">
        <f>+LISTAS[[#This Row],[ID]]</f>
        <v>SUPLEMENTO 0,27x15</v>
      </c>
      <c r="AH1468" s="36">
        <v>9.0805785123966976E-2</v>
      </c>
      <c r="AI1468" s="37">
        <f>+LISTAS[[#This Row],[Precio]]+(LISTAS[[#This Row],[Precio]]*AH1468)</f>
        <v>190.04018388429753</v>
      </c>
      <c r="AJ1468" s="38">
        <f t="shared" si="22"/>
        <v>95.020091942148767</v>
      </c>
      <c r="AL1468" s="35">
        <f>+AJ1468/LISTAS[[#This Row],[COSTO]]-1</f>
        <v>0.69045118283698725</v>
      </c>
      <c r="AM1468" t="str">
        <f>+LISTAS[[#This Row],[ID]]</f>
        <v>SUPLEMENTO 0,27x15</v>
      </c>
      <c r="AO1468" s="43">
        <v>0.65</v>
      </c>
      <c r="AP1468" s="39">
        <f>LISTAS[[#This Row],[COSTO]]+(LISTAS[[#This Row],[COSTO]]*AO1468)</f>
        <v>92.746334999999988</v>
      </c>
      <c r="AQ1468" s="44">
        <f>IF(AO1468="",0,AP1468/LISTAS[[#This Row],[VENTA NETA]]-1)</f>
        <v>-1.4163286521511886E-2</v>
      </c>
      <c r="AS1468" s="39">
        <v>15.792</v>
      </c>
      <c r="AT1468" s="48">
        <f>+LISTAS[[#This Row],[COSTO]]/AS1468-1</f>
        <v>2.559390830800405</v>
      </c>
      <c r="BA1468" t="s">
        <v>2208</v>
      </c>
      <c r="BB1468" s="36"/>
    </row>
    <row r="1469" spans="1:54" x14ac:dyDescent="0.35">
      <c r="A1469" s="7" t="s">
        <v>2220</v>
      </c>
      <c r="B1469" t="s">
        <v>2208</v>
      </c>
      <c r="C1469" t="s">
        <v>2093</v>
      </c>
      <c r="D1469" t="s">
        <v>2093</v>
      </c>
      <c r="E1469" s="2">
        <v>136.36000000000001</v>
      </c>
      <c r="F1469" s="7" t="str">
        <f>+_xlfn.XLOOKUP(LISTAS[[#This Row],[ID]],_01_CODIGOS_Y_COSTOS_xlsm[Producto y N°],_01_CODIGOS_Y_COSTOS_xlsm[FABRICA],"",0,1)</f>
        <v>SKOTNICA</v>
      </c>
      <c r="G1469" s="26">
        <f>LISTAS[[#This Row],[Precio]]*(1-0.46)</f>
        <v>73.634400000000014</v>
      </c>
      <c r="H1469" s="1">
        <f>+_xlfn.XLOOKUP(LISTAS[[#This Row],[ID]],_01_CODIGOS_Y_COSTOS_xlsm[Producto y N°],_01_CODIGOS_Y_COSTOS_xlsm[COSTO],0,0,1)</f>
        <v>43.993200000000002</v>
      </c>
      <c r="I1469" s="27">
        <f>+IFERROR(LISTAS[[#This Row],[VENTA NETA]]/LISTAS[[#This Row],[COSTO]]-1,0)</f>
        <v>0.67376776410899897</v>
      </c>
      <c r="J1469" s="50" t="str">
        <f>IFERROR(VLOOKUP(LISTAS[[#This Row],[ID]],_01_CODIGOS_Y_COSTOS_xlsm[[Producto y N°]:[CODIGO]],2,0),"")</f>
        <v>D01C 0813</v>
      </c>
      <c r="O1469" t="s">
        <v>2220</v>
      </c>
      <c r="AB1469" s="12" t="str">
        <f>+LISTAS[[#This Row],[Codigo]]&amp;LISTAS[[#This Row],[Fabrica]]</f>
        <v>D01C 0813SKOTNICA</v>
      </c>
      <c r="AC1469" s="13" t="str">
        <f>+LISTAS[[#This Row],[Codigo]]</f>
        <v>D01C 0813</v>
      </c>
      <c r="AD1469" s="13" t="str">
        <f>+LISTAS[[#This Row],[ID]]</f>
        <v>SUPLEMENTO 0,28x13</v>
      </c>
      <c r="AH1469" s="36">
        <v>-4.7250364884168672E-2</v>
      </c>
      <c r="AI1469" s="37">
        <f>+LISTAS[[#This Row],[Precio]]+(LISTAS[[#This Row],[Precio]]*AH1469)</f>
        <v>129.91694024439477</v>
      </c>
      <c r="AJ1469" s="38">
        <f t="shared" si="22"/>
        <v>64.958470122197383</v>
      </c>
      <c r="AL1469" s="35">
        <f>+AJ1469/LISTAS[[#This Row],[COSTO]]-1</f>
        <v>0.47655706159582345</v>
      </c>
      <c r="AM1469" t="str">
        <f>+LISTAS[[#This Row],[ID]]</f>
        <v>SUPLEMENTO 0,28x13</v>
      </c>
      <c r="AO1469" s="43">
        <v>0.65</v>
      </c>
      <c r="AP1469" s="39">
        <f>LISTAS[[#This Row],[COSTO]]+(LISTAS[[#This Row],[COSTO]]*AO1469)</f>
        <v>72.58878</v>
      </c>
      <c r="AQ1469" s="44">
        <f>IF(AO1469="",0,AP1469/LISTAS[[#This Row],[VENTA NETA]]-1)</f>
        <v>-1.4200156448616608E-2</v>
      </c>
      <c r="AS1469" s="39">
        <v>13.536</v>
      </c>
      <c r="AT1469" s="48">
        <f>+LISTAS[[#This Row],[COSTO]]/AS1469-1</f>
        <v>2.2500886524822699</v>
      </c>
      <c r="BA1469" t="s">
        <v>2208</v>
      </c>
      <c r="BB1469" s="36"/>
    </row>
    <row r="1470" spans="1:54" x14ac:dyDescent="0.35">
      <c r="A1470" s="7" t="s">
        <v>2221</v>
      </c>
      <c r="B1470" t="s">
        <v>2208</v>
      </c>
      <c r="C1470" t="s">
        <v>2222</v>
      </c>
      <c r="D1470" t="s">
        <v>2222</v>
      </c>
      <c r="E1470" s="2">
        <v>174.22</v>
      </c>
      <c r="F1470" s="7" t="str">
        <f>+_xlfn.XLOOKUP(LISTAS[[#This Row],[ID]],_01_CODIGOS_Y_COSTOS_xlsm[Producto y N°],_01_CODIGOS_Y_COSTOS_xlsm[FABRICA],"",0,1)</f>
        <v>SKOTNICA</v>
      </c>
      <c r="G1470" s="26">
        <f>LISTAS[[#This Row],[Precio]]*(1-0.46)</f>
        <v>94.078800000000001</v>
      </c>
      <c r="H1470" s="1">
        <f>+_xlfn.XLOOKUP(LISTAS[[#This Row],[ID]],_01_CODIGOS_Y_COSTOS_xlsm[Producto y N°],_01_CODIGOS_Y_COSTOS_xlsm[COSTO],0,0,1)</f>
        <v>56.209899999999998</v>
      </c>
      <c r="I1470" s="27">
        <f>+IFERROR(LISTAS[[#This Row],[VENTA NETA]]/LISTAS[[#This Row],[COSTO]]-1,0)</f>
        <v>0.67370516581598627</v>
      </c>
      <c r="J1470" s="50" t="str">
        <f>IFERROR(VLOOKUP(LISTAS[[#This Row],[ID]],_01_CODIGOS_Y_COSTOS_xlsm[[Producto y N°]:[CODIGO]],2,0),"")</f>
        <v>D01A 0816</v>
      </c>
      <c r="O1470" t="s">
        <v>2221</v>
      </c>
      <c r="AB1470" s="12" t="str">
        <f>+LISTAS[[#This Row],[Codigo]]&amp;LISTAS[[#This Row],[Fabrica]]</f>
        <v>D01A 0816SKOTNICA</v>
      </c>
      <c r="AC1470" s="13" t="str">
        <f>+LISTAS[[#This Row],[Codigo]]</f>
        <v>D01A 0816</v>
      </c>
      <c r="AD1470" s="13" t="str">
        <f>+LISTAS[[#This Row],[ID]]</f>
        <v>SUPLEMENTO 0,28x16</v>
      </c>
      <c r="AH1470" s="36">
        <v>-8.0647916192211344E-3</v>
      </c>
      <c r="AI1470" s="37">
        <f>+LISTAS[[#This Row],[Precio]]+(LISTAS[[#This Row],[Precio]]*AH1470)</f>
        <v>172.8149520040993</v>
      </c>
      <c r="AJ1470" s="38">
        <f t="shared" si="22"/>
        <v>86.407476002049648</v>
      </c>
      <c r="AL1470" s="35">
        <f>+AJ1470/LISTAS[[#This Row],[COSTO]]-1</f>
        <v>0.53722878002006147</v>
      </c>
      <c r="AM1470" t="str">
        <f>+LISTAS[[#This Row],[ID]]</f>
        <v>SUPLEMENTO 0,28x16</v>
      </c>
      <c r="AO1470" s="43">
        <v>0.65</v>
      </c>
      <c r="AP1470" s="39">
        <f>LISTAS[[#This Row],[COSTO]]+(LISTAS[[#This Row],[COSTO]]*AO1470)</f>
        <v>92.746334999999988</v>
      </c>
      <c r="AQ1470" s="44">
        <f>IF(AO1470="",0,AP1470/LISTAS[[#This Row],[VENTA NETA]]-1)</f>
        <v>-1.4163286521511886E-2</v>
      </c>
      <c r="AS1470" s="39">
        <v>15.792</v>
      </c>
      <c r="AT1470" s="48">
        <f>+LISTAS[[#This Row],[COSTO]]/AS1470-1</f>
        <v>2.559390830800405</v>
      </c>
      <c r="BA1470" t="s">
        <v>2208</v>
      </c>
      <c r="BB1470" s="36"/>
    </row>
    <row r="1471" spans="1:54" x14ac:dyDescent="0.35">
      <c r="A1471" s="7" t="s">
        <v>2223</v>
      </c>
      <c r="B1471" t="s">
        <v>2208</v>
      </c>
      <c r="C1471" t="s">
        <v>2095</v>
      </c>
      <c r="D1471" t="s">
        <v>2095</v>
      </c>
      <c r="E1471" s="2">
        <v>174.22</v>
      </c>
      <c r="F1471" s="7" t="str">
        <f>+_xlfn.XLOOKUP(LISTAS[[#This Row],[ID]],_01_CODIGOS_Y_COSTOS_xlsm[Producto y N°],_01_CODIGOS_Y_COSTOS_xlsm[FABRICA],"",0,1)</f>
        <v>SKOTNICA</v>
      </c>
      <c r="G1471" s="26">
        <f>LISTAS[[#This Row],[Precio]]*(1-0.46)</f>
        <v>94.078800000000001</v>
      </c>
      <c r="H1471" s="1">
        <f>+_xlfn.XLOOKUP(LISTAS[[#This Row],[ID]],_01_CODIGOS_Y_COSTOS_xlsm[Producto y N°],_01_CODIGOS_Y_COSTOS_xlsm[COSTO],0,0,1)</f>
        <v>56.209899999999998</v>
      </c>
      <c r="I1471" s="27">
        <f>+IFERROR(LISTAS[[#This Row],[VENTA NETA]]/LISTAS[[#This Row],[COSTO]]-1,0)</f>
        <v>0.67370516581598627</v>
      </c>
      <c r="J1471" s="50" t="str">
        <f>IFERROR(VLOOKUP(LISTAS[[#This Row],[ID]],_01_CODIGOS_Y_COSTOS_xlsm[[Producto y N°]:[CODIGO]],2,0),"")</f>
        <v>D01C 0914</v>
      </c>
      <c r="O1471" t="s">
        <v>2223</v>
      </c>
      <c r="AB1471" s="12" t="str">
        <f>+LISTAS[[#This Row],[Codigo]]&amp;LISTAS[[#This Row],[Fabrica]]</f>
        <v>D01C 0914SKOTNICA</v>
      </c>
      <c r="AC1471" s="13" t="str">
        <f>+LISTAS[[#This Row],[Codigo]]</f>
        <v>D01C 0914</v>
      </c>
      <c r="AD1471" s="13" t="str">
        <f>+LISTAS[[#This Row],[ID]]</f>
        <v>SUPLEMENTO 0,29x14</v>
      </c>
      <c r="AH1471" s="36">
        <v>9.0805785123966976E-2</v>
      </c>
      <c r="AI1471" s="37">
        <f>+LISTAS[[#This Row],[Precio]]+(LISTAS[[#This Row],[Precio]]*AH1471)</f>
        <v>190.04018388429753</v>
      </c>
      <c r="AJ1471" s="38">
        <f t="shared" si="22"/>
        <v>95.020091942148767</v>
      </c>
      <c r="AL1471" s="35">
        <f>+AJ1471/LISTAS[[#This Row],[COSTO]]-1</f>
        <v>0.69045118283698725</v>
      </c>
      <c r="AM1471" t="str">
        <f>+LISTAS[[#This Row],[ID]]</f>
        <v>SUPLEMENTO 0,29x14</v>
      </c>
      <c r="AO1471" s="43">
        <v>0.65</v>
      </c>
      <c r="AP1471" s="39">
        <f>LISTAS[[#This Row],[COSTO]]+(LISTAS[[#This Row],[COSTO]]*AO1471)</f>
        <v>92.746334999999988</v>
      </c>
      <c r="AQ1471" s="44">
        <f>IF(AO1471="",0,AP1471/LISTAS[[#This Row],[VENTA NETA]]-1)</f>
        <v>-1.4163286521511886E-2</v>
      </c>
      <c r="AS1471" s="39">
        <v>15.792</v>
      </c>
      <c r="AT1471" s="48">
        <f>+LISTAS[[#This Row],[COSTO]]/AS1471-1</f>
        <v>2.559390830800405</v>
      </c>
      <c r="BA1471" t="s">
        <v>2208</v>
      </c>
      <c r="BB1471" s="36"/>
    </row>
    <row r="1472" spans="1:54" x14ac:dyDescent="0.35">
      <c r="A1472" s="7" t="s">
        <v>2224</v>
      </c>
      <c r="B1472" t="s">
        <v>2208</v>
      </c>
      <c r="C1472" t="s">
        <v>2225</v>
      </c>
      <c r="D1472" t="s">
        <v>2225</v>
      </c>
      <c r="E1472" s="2">
        <v>174.22</v>
      </c>
      <c r="F1472" s="7" t="str">
        <f>+_xlfn.XLOOKUP(LISTAS[[#This Row],[ID]],_01_CODIGOS_Y_COSTOS_xlsm[Producto y N°],_01_CODIGOS_Y_COSTOS_xlsm[FABRICA],"",0,1)</f>
        <v>SKOTNICA</v>
      </c>
      <c r="G1472" s="26">
        <f>LISTAS[[#This Row],[Precio]]*(1-0.46)</f>
        <v>94.078800000000001</v>
      </c>
      <c r="H1472" s="1">
        <f>+_xlfn.XLOOKUP(LISTAS[[#This Row],[ID]],_01_CODIGOS_Y_COSTOS_xlsm[Producto y N°],_01_CODIGOS_Y_COSTOS_xlsm[COSTO],0,0,1)</f>
        <v>56.209899999999998</v>
      </c>
      <c r="I1472" s="27">
        <f>+IFERROR(LISTAS[[#This Row],[VENTA NETA]]/LISTAS[[#This Row],[COSTO]]-1,0)</f>
        <v>0.67370516581598627</v>
      </c>
      <c r="J1472" s="50" t="str">
        <f>IFERROR(VLOOKUP(LISTAS[[#This Row],[ID]],_01_CODIGOS_Y_COSTOS_xlsm[[Producto y N°]:[CODIGO]],2,0),"")</f>
        <v>D01A 0917</v>
      </c>
      <c r="O1472" t="s">
        <v>2224</v>
      </c>
      <c r="AB1472" s="12" t="str">
        <f>+LISTAS[[#This Row],[Codigo]]&amp;LISTAS[[#This Row],[Fabrica]]</f>
        <v>D01A 0917SKOTNICA</v>
      </c>
      <c r="AC1472" s="13" t="str">
        <f>+LISTAS[[#This Row],[Codigo]]</f>
        <v>D01A 0917</v>
      </c>
      <c r="AD1472" s="13" t="str">
        <f>+LISTAS[[#This Row],[ID]]</f>
        <v>SUPLEMENTO 0,29x17</v>
      </c>
      <c r="AH1472" s="36">
        <v>-8.0647916192211344E-3</v>
      </c>
      <c r="AI1472" s="37">
        <f>+LISTAS[[#This Row],[Precio]]+(LISTAS[[#This Row],[Precio]]*AH1472)</f>
        <v>172.8149520040993</v>
      </c>
      <c r="AJ1472" s="38">
        <f t="shared" si="22"/>
        <v>86.407476002049648</v>
      </c>
      <c r="AL1472" s="35">
        <f>+AJ1472/LISTAS[[#This Row],[COSTO]]-1</f>
        <v>0.53722878002006147</v>
      </c>
      <c r="AM1472" t="str">
        <f>+LISTAS[[#This Row],[ID]]</f>
        <v>SUPLEMENTO 0,29x17</v>
      </c>
      <c r="AO1472" s="43">
        <v>0.65</v>
      </c>
      <c r="AP1472" s="39">
        <f>LISTAS[[#This Row],[COSTO]]+(LISTAS[[#This Row],[COSTO]]*AO1472)</f>
        <v>92.746334999999988</v>
      </c>
      <c r="AQ1472" s="44">
        <f>IF(AO1472="",0,AP1472/LISTAS[[#This Row],[VENTA NETA]]-1)</f>
        <v>-1.4163286521511886E-2</v>
      </c>
      <c r="AS1472" s="39">
        <v>15.792</v>
      </c>
      <c r="AT1472" s="48">
        <f>+LISTAS[[#This Row],[COSTO]]/AS1472-1</f>
        <v>2.559390830800405</v>
      </c>
      <c r="BA1472" t="s">
        <v>2208</v>
      </c>
      <c r="BB1472" s="36"/>
    </row>
    <row r="1473" spans="1:54" x14ac:dyDescent="0.35">
      <c r="A1473" s="7" t="s">
        <v>2226</v>
      </c>
      <c r="B1473" t="s">
        <v>2208</v>
      </c>
      <c r="C1473" t="s">
        <v>2227</v>
      </c>
      <c r="D1473" t="s">
        <v>2227</v>
      </c>
      <c r="E1473" s="2">
        <v>174.22</v>
      </c>
      <c r="F1473" s="7" t="str">
        <f>+_xlfn.XLOOKUP(LISTAS[[#This Row],[ID]],_01_CODIGOS_Y_COSTOS_xlsm[Producto y N°],_01_CODIGOS_Y_COSTOS_xlsm[FABRICA],"",0,1)</f>
        <v>SKOTNICA</v>
      </c>
      <c r="G1473" s="26">
        <f>LISTAS[[#This Row],[Precio]]*(1-0.46)</f>
        <v>94.078800000000001</v>
      </c>
      <c r="H1473" s="1">
        <f>+_xlfn.XLOOKUP(LISTAS[[#This Row],[ID]],_01_CODIGOS_Y_COSTOS_xlsm[Producto y N°],_01_CODIGOS_Y_COSTOS_xlsm[COSTO],0,0,1)</f>
        <v>56.209899999999998</v>
      </c>
      <c r="I1473" s="27">
        <f>+IFERROR(LISTAS[[#This Row],[VENTA NETA]]/LISTAS[[#This Row],[COSTO]]-1,0)</f>
        <v>0.67370516581598627</v>
      </c>
      <c r="J1473" s="50" t="str">
        <f>IFERROR(VLOOKUP(LISTAS[[#This Row],[ID]],_01_CODIGOS_Y_COSTOS_xlsm[[Producto y N°]:[CODIGO]],2,0),"")</f>
        <v>D01C 1015</v>
      </c>
      <c r="O1473" t="s">
        <v>2226</v>
      </c>
      <c r="AB1473" s="12" t="str">
        <f>+LISTAS[[#This Row],[Codigo]]&amp;LISTAS[[#This Row],[Fabrica]]</f>
        <v>D01C 1015SKOTNICA</v>
      </c>
      <c r="AC1473" s="13" t="str">
        <f>+LISTAS[[#This Row],[Codigo]]</f>
        <v>D01C 1015</v>
      </c>
      <c r="AD1473" s="13" t="str">
        <f>+LISTAS[[#This Row],[ID]]</f>
        <v>SUPLEMENTO 0,210x15</v>
      </c>
      <c r="AH1473" s="36">
        <v>9.0805785123966976E-2</v>
      </c>
      <c r="AI1473" s="37">
        <f>+LISTAS[[#This Row],[Precio]]+(LISTAS[[#This Row],[Precio]]*AH1473)</f>
        <v>190.04018388429753</v>
      </c>
      <c r="AJ1473" s="38">
        <f t="shared" si="22"/>
        <v>95.020091942148767</v>
      </c>
      <c r="AL1473" s="35">
        <f>+AJ1473/LISTAS[[#This Row],[COSTO]]-1</f>
        <v>0.69045118283698725</v>
      </c>
      <c r="AM1473" t="str">
        <f>+LISTAS[[#This Row],[ID]]</f>
        <v>SUPLEMENTO 0,210x15</v>
      </c>
      <c r="AO1473" s="43">
        <v>0.65</v>
      </c>
      <c r="AP1473" s="39">
        <f>LISTAS[[#This Row],[COSTO]]+(LISTAS[[#This Row],[COSTO]]*AO1473)</f>
        <v>92.746334999999988</v>
      </c>
      <c r="AQ1473" s="44">
        <f>IF(AO1473="",0,AP1473/LISTAS[[#This Row],[VENTA NETA]]-1)</f>
        <v>-1.4163286521511886E-2</v>
      </c>
      <c r="AS1473" s="39">
        <v>15.792</v>
      </c>
      <c r="AT1473" s="48">
        <f>+LISTAS[[#This Row],[COSTO]]/AS1473-1</f>
        <v>2.559390830800405</v>
      </c>
      <c r="BA1473" t="s">
        <v>2208</v>
      </c>
      <c r="BB1473" s="36"/>
    </row>
    <row r="1474" spans="1:54" x14ac:dyDescent="0.35">
      <c r="A1474" s="7" t="s">
        <v>2228</v>
      </c>
      <c r="B1474" t="s">
        <v>2208</v>
      </c>
      <c r="C1474" t="s">
        <v>2229</v>
      </c>
      <c r="D1474" t="s">
        <v>2229</v>
      </c>
      <c r="E1474" s="2">
        <v>174.22</v>
      </c>
      <c r="F1474" s="7" t="str">
        <f>+_xlfn.XLOOKUP(LISTAS[[#This Row],[ID]],_01_CODIGOS_Y_COSTOS_xlsm[Producto y N°],_01_CODIGOS_Y_COSTOS_xlsm[FABRICA],"",0,1)</f>
        <v>SKOTNICA</v>
      </c>
      <c r="G1474" s="26">
        <f>LISTAS[[#This Row],[Precio]]*(1-0.46)</f>
        <v>94.078800000000001</v>
      </c>
      <c r="H1474" s="1">
        <f>+_xlfn.XLOOKUP(LISTAS[[#This Row],[ID]],_01_CODIGOS_Y_COSTOS_xlsm[Producto y N°],_01_CODIGOS_Y_COSTOS_xlsm[COSTO],0,0,1)</f>
        <v>56.209899999999998</v>
      </c>
      <c r="I1474" s="27">
        <f>+IFERROR(LISTAS[[#This Row],[VENTA NETA]]/LISTAS[[#This Row],[COSTO]]-1,0)</f>
        <v>0.67370516581598627</v>
      </c>
      <c r="J1474" s="50" t="str">
        <f>IFERROR(VLOOKUP(LISTAS[[#This Row],[ID]],_01_CODIGOS_Y_COSTOS_xlsm[[Producto y N°]:[CODIGO]],2,0),"")</f>
        <v>D01A 1018</v>
      </c>
      <c r="O1474" t="s">
        <v>2228</v>
      </c>
      <c r="AB1474" s="12" t="str">
        <f>+LISTAS[[#This Row],[Codigo]]&amp;LISTAS[[#This Row],[Fabrica]]</f>
        <v>D01A 1018SKOTNICA</v>
      </c>
      <c r="AC1474" s="13" t="str">
        <f>+LISTAS[[#This Row],[Codigo]]</f>
        <v>D01A 1018</v>
      </c>
      <c r="AD1474" s="13" t="str">
        <f>+LISTAS[[#This Row],[ID]]</f>
        <v>SUPLEMENTO 0,210x18</v>
      </c>
      <c r="AH1474" s="36">
        <v>-9.0501670494884112E-2</v>
      </c>
      <c r="AI1474" s="37">
        <f>+LISTAS[[#This Row],[Precio]]+(LISTAS[[#This Row],[Precio]]*AH1474)</f>
        <v>158.45279896638129</v>
      </c>
      <c r="AJ1474" s="38">
        <f t="shared" ref="AJ1474:AJ1537" si="23">+((100-50)*0.01)*AI1474</f>
        <v>79.226399483190647</v>
      </c>
      <c r="AL1474" s="35">
        <f>+AJ1474/LISTAS[[#This Row],[COSTO]]-1</f>
        <v>0.40947412258678018</v>
      </c>
      <c r="AM1474" t="str">
        <f>+LISTAS[[#This Row],[ID]]</f>
        <v>SUPLEMENTO 0,210x18</v>
      </c>
      <c r="AO1474" s="43">
        <v>0.65</v>
      </c>
      <c r="AP1474" s="39">
        <f>LISTAS[[#This Row],[COSTO]]+(LISTAS[[#This Row],[COSTO]]*AO1474)</f>
        <v>92.746334999999988</v>
      </c>
      <c r="AQ1474" s="44">
        <f>IF(AO1474="",0,AP1474/LISTAS[[#This Row],[VENTA NETA]]-1)</f>
        <v>-1.4163286521511886E-2</v>
      </c>
      <c r="AS1474" s="39">
        <v>18.047999999999998</v>
      </c>
      <c r="AT1474" s="48">
        <f>+LISTAS[[#This Row],[COSTO]]/AS1474-1</f>
        <v>2.1144669769503546</v>
      </c>
      <c r="BA1474" t="s">
        <v>2208</v>
      </c>
      <c r="BB1474" s="36"/>
    </row>
    <row r="1475" spans="1:54" x14ac:dyDescent="0.35">
      <c r="A1475" s="7" t="s">
        <v>2230</v>
      </c>
      <c r="B1475" t="s">
        <v>2208</v>
      </c>
      <c r="C1475" t="s">
        <v>2231</v>
      </c>
      <c r="D1475" t="s">
        <v>2231</v>
      </c>
      <c r="E1475" s="2">
        <v>281.77999999999997</v>
      </c>
      <c r="F1475" s="7" t="str">
        <f>+_xlfn.XLOOKUP(LISTAS[[#This Row],[ID]],_01_CODIGOS_Y_COSTOS_xlsm[Producto y N°],_01_CODIGOS_Y_COSTOS_xlsm[FABRICA],"",0,1)</f>
        <v>SKOTNICA</v>
      </c>
      <c r="G1475" s="26">
        <f>LISTAS[[#This Row],[Precio]]*(1-0.46)</f>
        <v>152.16120000000001</v>
      </c>
      <c r="H1475" s="1">
        <f>+_xlfn.XLOOKUP(LISTAS[[#This Row],[ID]],_01_CODIGOS_Y_COSTOS_xlsm[Producto y N°],_01_CODIGOS_Y_COSTOS_xlsm[COSTO],0,0,1)</f>
        <v>90.910499999999999</v>
      </c>
      <c r="I1475" s="27">
        <f>+IFERROR(LISTAS[[#This Row],[VENTA NETA]]/LISTAS[[#This Row],[COSTO]]-1,0)</f>
        <v>0.6737472569175178</v>
      </c>
      <c r="J1475" s="50" t="str">
        <f>IFERROR(VLOOKUP(LISTAS[[#This Row],[ID]],_01_CODIGOS_Y_COSTOS_xlsm[[Producto y N°]:[CODIGO]],2,0),"")</f>
        <v>D01B 010</v>
      </c>
      <c r="O1475" t="s">
        <v>2230</v>
      </c>
      <c r="AB1475" s="12" t="str">
        <f>+LISTAS[[#This Row],[Codigo]]&amp;LISTAS[[#This Row],[Fabrica]]</f>
        <v>D01B 010SKOTNICA</v>
      </c>
      <c r="AC1475" s="13" t="str">
        <f>+LISTAS[[#This Row],[Codigo]]</f>
        <v>D01B 010</v>
      </c>
      <c r="AD1475" s="13" t="str">
        <f>+LISTAS[[#This Row],[ID]]</f>
        <v>SUPLEMENTO 0,210x26</v>
      </c>
      <c r="AH1475" s="36">
        <v>0.10536268458950082</v>
      </c>
      <c r="AI1475" s="37">
        <f>+LISTAS[[#This Row],[Precio]]+(LISTAS[[#This Row],[Precio]]*AH1475)</f>
        <v>311.46909726362952</v>
      </c>
      <c r="AJ1475" s="38">
        <f t="shared" si="23"/>
        <v>155.73454863181476</v>
      </c>
      <c r="AL1475" s="35">
        <f>+AJ1475/LISTAS[[#This Row],[COSTO]]-1</f>
        <v>0.71305348262098178</v>
      </c>
      <c r="AM1475" t="str">
        <f>+LISTAS[[#This Row],[ID]]</f>
        <v>SUPLEMENTO 0,210x26</v>
      </c>
      <c r="AO1475" s="43">
        <v>0.65</v>
      </c>
      <c r="AP1475" s="39">
        <f>LISTAS[[#This Row],[COSTO]]+(LISTAS[[#This Row],[COSTO]]*AO1475)</f>
        <v>150.00232499999998</v>
      </c>
      <c r="AQ1475" s="44">
        <f>IF(AO1475="",0,AP1475/LISTAS[[#This Row],[VENTA NETA]]-1)</f>
        <v>-1.4188078169730667E-2</v>
      </c>
      <c r="AS1475" s="39">
        <v>27.071999999999999</v>
      </c>
      <c r="AT1475" s="48">
        <f>+LISTAS[[#This Row],[COSTO]]/AS1475-1</f>
        <v>2.358100620567376</v>
      </c>
      <c r="BA1475" t="s">
        <v>2208</v>
      </c>
      <c r="BB1475" s="36"/>
    </row>
    <row r="1476" spans="1:54" x14ac:dyDescent="0.35">
      <c r="A1476" s="7" t="s">
        <v>2232</v>
      </c>
      <c r="B1476" t="s">
        <v>2208</v>
      </c>
      <c r="C1476" t="s">
        <v>2233</v>
      </c>
      <c r="D1476" t="s">
        <v>2233</v>
      </c>
      <c r="E1476" s="2">
        <v>174.22</v>
      </c>
      <c r="F1476" s="7" t="str">
        <f>+_xlfn.XLOOKUP(LISTAS[[#This Row],[ID]],_01_CODIGOS_Y_COSTOS_xlsm[Producto y N°],_01_CODIGOS_Y_COSTOS_xlsm[FABRICA],"",0,1)</f>
        <v>SKOTNICA</v>
      </c>
      <c r="G1476" s="26">
        <f>LISTAS[[#This Row],[Precio]]*(1-0.46)</f>
        <v>94.078800000000001</v>
      </c>
      <c r="H1476" s="1">
        <f>+_xlfn.XLOOKUP(LISTAS[[#This Row],[ID]],_01_CODIGOS_Y_COSTOS_xlsm[Producto y N°],_01_CODIGOS_Y_COSTOS_xlsm[COSTO],0,0,1)</f>
        <v>56.209899999999998</v>
      </c>
      <c r="I1476" s="27">
        <f>+IFERROR(LISTAS[[#This Row],[VENTA NETA]]/LISTAS[[#This Row],[COSTO]]-1,0)</f>
        <v>0.67370516581598627</v>
      </c>
      <c r="J1476" s="50" t="str">
        <f>IFERROR(VLOOKUP(LISTAS[[#This Row],[ID]],_01_CODIGOS_Y_COSTOS_xlsm[[Producto y N°]:[CODIGO]],2,0),"")</f>
        <v>D01C 1116</v>
      </c>
      <c r="O1476" t="s">
        <v>2232</v>
      </c>
      <c r="AB1476" s="12" t="str">
        <f>+LISTAS[[#This Row],[Codigo]]&amp;LISTAS[[#This Row],[Fabrica]]</f>
        <v>D01C 1116SKOTNICA</v>
      </c>
      <c r="AC1476" s="13" t="str">
        <f>+LISTAS[[#This Row],[Codigo]]</f>
        <v>D01C 1116</v>
      </c>
      <c r="AD1476" s="13" t="str">
        <f>+LISTAS[[#This Row],[ID]]</f>
        <v>SUPLEMENTO 0,211x16</v>
      </c>
      <c r="AH1476" s="36">
        <v>-8.0647916192211344E-3</v>
      </c>
      <c r="AI1476" s="37">
        <f>+LISTAS[[#This Row],[Precio]]+(LISTAS[[#This Row],[Precio]]*AH1476)</f>
        <v>172.8149520040993</v>
      </c>
      <c r="AJ1476" s="38">
        <f t="shared" si="23"/>
        <v>86.407476002049648</v>
      </c>
      <c r="AL1476" s="35">
        <f>+AJ1476/LISTAS[[#This Row],[COSTO]]-1</f>
        <v>0.53722878002006147</v>
      </c>
      <c r="AM1476" t="str">
        <f>+LISTAS[[#This Row],[ID]]</f>
        <v>SUPLEMENTO 0,211x16</v>
      </c>
      <c r="AO1476" s="43">
        <v>0.65</v>
      </c>
      <c r="AP1476" s="39">
        <f>LISTAS[[#This Row],[COSTO]]+(LISTAS[[#This Row],[COSTO]]*AO1476)</f>
        <v>92.746334999999988</v>
      </c>
      <c r="AQ1476" s="44">
        <f>IF(AO1476="",0,AP1476/LISTAS[[#This Row],[VENTA NETA]]-1)</f>
        <v>-1.4163286521511886E-2</v>
      </c>
      <c r="AS1476" s="39">
        <v>15.792</v>
      </c>
      <c r="AT1476" s="48">
        <f>+LISTAS[[#This Row],[COSTO]]/AS1476-1</f>
        <v>2.559390830800405</v>
      </c>
      <c r="BA1476" t="s">
        <v>2208</v>
      </c>
      <c r="BB1476" s="36"/>
    </row>
    <row r="1477" spans="1:54" x14ac:dyDescent="0.35">
      <c r="A1477" s="7" t="s">
        <v>2234</v>
      </c>
      <c r="B1477" t="s">
        <v>2208</v>
      </c>
      <c r="C1477" t="s">
        <v>2235</v>
      </c>
      <c r="D1477" t="s">
        <v>2235</v>
      </c>
      <c r="E1477" s="2">
        <v>217.53</v>
      </c>
      <c r="F1477" s="7" t="str">
        <f>+_xlfn.XLOOKUP(LISTAS[[#This Row],[ID]],_01_CODIGOS_Y_COSTOS_xlsm[Producto y N°],_01_CODIGOS_Y_COSTOS_xlsm[FABRICA],"",0,1)</f>
        <v>SKOTNICA</v>
      </c>
      <c r="G1477" s="26">
        <f>LISTAS[[#This Row],[Precio]]*(1-0.46)</f>
        <v>117.46620000000001</v>
      </c>
      <c r="H1477" s="1">
        <f>+_xlfn.XLOOKUP(LISTAS[[#This Row],[ID]],_01_CODIGOS_Y_COSTOS_xlsm[Producto y N°],_01_CODIGOS_Y_COSTOS_xlsm[COSTO],0,0,1)</f>
        <v>70.181100000000001</v>
      </c>
      <c r="I1477" s="27">
        <f>+IFERROR(LISTAS[[#This Row],[VENTA NETA]]/LISTAS[[#This Row],[COSTO]]-1,0)</f>
        <v>0.67375831954757071</v>
      </c>
      <c r="J1477" s="50" t="str">
        <f>IFERROR(VLOOKUP(LISTAS[[#This Row],[ID]],_01_CODIGOS_Y_COSTOS_xlsm[[Producto y N°]:[CODIGO]],2,0),"")</f>
        <v>D01A 1119</v>
      </c>
      <c r="O1477" t="s">
        <v>2234</v>
      </c>
      <c r="AB1477" s="12" t="str">
        <f>+LISTAS[[#This Row],[Codigo]]&amp;LISTAS[[#This Row],[Fabrica]]</f>
        <v>D01A 1119SKOTNICA</v>
      </c>
      <c r="AC1477" s="13" t="str">
        <f>+LISTAS[[#This Row],[Codigo]]</f>
        <v>D01A 1119</v>
      </c>
      <c r="AD1477" s="13" t="str">
        <f>+LISTAS[[#This Row],[ID]]</f>
        <v>SUPLEMENTO 0,211x19</v>
      </c>
      <c r="AH1477" s="36">
        <v>0.13555935477135095</v>
      </c>
      <c r="AI1477" s="37">
        <f>+LISTAS[[#This Row],[Precio]]+(LISTAS[[#This Row],[Precio]]*AH1477)</f>
        <v>247.01822644341198</v>
      </c>
      <c r="AJ1477" s="38">
        <f t="shared" si="23"/>
        <v>123.50911322170599</v>
      </c>
      <c r="AL1477" s="35">
        <f>+AJ1477/LISTAS[[#This Row],[COSTO]]-1</f>
        <v>0.75986288647094424</v>
      </c>
      <c r="AM1477" t="str">
        <f>+LISTAS[[#This Row],[ID]]</f>
        <v>SUPLEMENTO 0,211x19</v>
      </c>
      <c r="AO1477" s="43">
        <v>0.65</v>
      </c>
      <c r="AP1477" s="39">
        <f>LISTAS[[#This Row],[COSTO]]+(LISTAS[[#This Row],[COSTO]]*AO1477)</f>
        <v>115.798815</v>
      </c>
      <c r="AQ1477" s="44">
        <f>IF(AO1477="",0,AP1477/LISTAS[[#This Row],[VENTA NETA]]-1)</f>
        <v>-1.419459384912436E-2</v>
      </c>
      <c r="AS1477" s="39">
        <v>18.047999999999998</v>
      </c>
      <c r="AT1477" s="48">
        <f>+LISTAS[[#This Row],[COSTO]]/AS1477-1</f>
        <v>2.8885804521276599</v>
      </c>
      <c r="BA1477" t="s">
        <v>2208</v>
      </c>
      <c r="BB1477" s="36"/>
    </row>
    <row r="1478" spans="1:54" x14ac:dyDescent="0.35">
      <c r="A1478" s="7" t="s">
        <v>2236</v>
      </c>
      <c r="B1478" t="s">
        <v>2208</v>
      </c>
      <c r="C1478" t="s">
        <v>2237</v>
      </c>
      <c r="D1478" t="s">
        <v>2237</v>
      </c>
      <c r="E1478" s="2">
        <v>281.77999999999997</v>
      </c>
      <c r="F1478" s="7" t="str">
        <f>+_xlfn.XLOOKUP(LISTAS[[#This Row],[ID]],_01_CODIGOS_Y_COSTOS_xlsm[Producto y N°],_01_CODIGOS_Y_COSTOS_xlsm[FABRICA],"",0,1)</f>
        <v>SKOTNICA</v>
      </c>
      <c r="G1478" s="26">
        <f>LISTAS[[#This Row],[Precio]]*(1-0.46)</f>
        <v>152.16120000000001</v>
      </c>
      <c r="H1478" s="1">
        <f>+_xlfn.XLOOKUP(LISTAS[[#This Row],[ID]],_01_CODIGOS_Y_COSTOS_xlsm[Producto y N°],_01_CODIGOS_Y_COSTOS_xlsm[COSTO],0,0,1)</f>
        <v>90.910499999999999</v>
      </c>
      <c r="I1478" s="27">
        <f>+IFERROR(LISTAS[[#This Row],[VENTA NETA]]/LISTAS[[#This Row],[COSTO]]-1,0)</f>
        <v>0.6737472569175178</v>
      </c>
      <c r="J1478" s="50" t="str">
        <f>IFERROR(VLOOKUP(LISTAS[[#This Row],[ID]],_01_CODIGOS_Y_COSTOS_xlsm[[Producto y N°]:[CODIGO]],2,0),"")</f>
        <v>D01B 011</v>
      </c>
      <c r="O1478" t="s">
        <v>2236</v>
      </c>
      <c r="AB1478" s="12" t="str">
        <f>+LISTAS[[#This Row],[Codigo]]&amp;LISTAS[[#This Row],[Fabrica]]</f>
        <v>D01B 011SKOTNICA</v>
      </c>
      <c r="AC1478" s="13" t="str">
        <f>+LISTAS[[#This Row],[Codigo]]</f>
        <v>D01B 011</v>
      </c>
      <c r="AD1478" s="13" t="str">
        <f>+LISTAS[[#This Row],[ID]]</f>
        <v>SUPLEMENTO 0,211x27</v>
      </c>
      <c r="AH1478" s="36">
        <v>0.10536268458950082</v>
      </c>
      <c r="AI1478" s="37">
        <f>+LISTAS[[#This Row],[Precio]]+(LISTAS[[#This Row],[Precio]]*AH1478)</f>
        <v>311.46909726362952</v>
      </c>
      <c r="AJ1478" s="38">
        <f t="shared" si="23"/>
        <v>155.73454863181476</v>
      </c>
      <c r="AL1478" s="35">
        <f>+AJ1478/LISTAS[[#This Row],[COSTO]]-1</f>
        <v>0.71305348262098178</v>
      </c>
      <c r="AM1478" t="str">
        <f>+LISTAS[[#This Row],[ID]]</f>
        <v>SUPLEMENTO 0,211x27</v>
      </c>
      <c r="AO1478" s="43">
        <v>0.65</v>
      </c>
      <c r="AP1478" s="39">
        <f>LISTAS[[#This Row],[COSTO]]+(LISTAS[[#This Row],[COSTO]]*AO1478)</f>
        <v>150.00232499999998</v>
      </c>
      <c r="AQ1478" s="44">
        <f>IF(AO1478="",0,AP1478/LISTAS[[#This Row],[VENTA NETA]]-1)</f>
        <v>-1.4188078169730667E-2</v>
      </c>
      <c r="AS1478" s="39">
        <v>27.071999999999999</v>
      </c>
      <c r="AT1478" s="48">
        <f>+LISTAS[[#This Row],[COSTO]]/AS1478-1</f>
        <v>2.358100620567376</v>
      </c>
      <c r="BA1478" t="s">
        <v>2208</v>
      </c>
      <c r="BB1478" s="36"/>
    </row>
    <row r="1479" spans="1:54" x14ac:dyDescent="0.35">
      <c r="A1479" s="7" t="s">
        <v>2238</v>
      </c>
      <c r="B1479" t="s">
        <v>2208</v>
      </c>
      <c r="C1479" t="s">
        <v>2101</v>
      </c>
      <c r="D1479" t="s">
        <v>2101</v>
      </c>
      <c r="E1479" s="2">
        <v>174.22</v>
      </c>
      <c r="F1479" s="7" t="str">
        <f>+_xlfn.XLOOKUP(LISTAS[[#This Row],[ID]],_01_CODIGOS_Y_COSTOS_xlsm[Producto y N°],_01_CODIGOS_Y_COSTOS_xlsm[FABRICA],"",0,1)</f>
        <v>SKOTNICA</v>
      </c>
      <c r="G1479" s="26">
        <f>LISTAS[[#This Row],[Precio]]*(1-0.46)</f>
        <v>94.078800000000001</v>
      </c>
      <c r="H1479" s="1">
        <f>+_xlfn.XLOOKUP(LISTAS[[#This Row],[ID]],_01_CODIGOS_Y_COSTOS_xlsm[Producto y N°],_01_CODIGOS_Y_COSTOS_xlsm[COSTO],0,0,1)</f>
        <v>56.209899999999998</v>
      </c>
      <c r="I1479" s="27">
        <f>+IFERROR(LISTAS[[#This Row],[VENTA NETA]]/LISTAS[[#This Row],[COSTO]]-1,0)</f>
        <v>0.67370516581598627</v>
      </c>
      <c r="J1479" s="50" t="str">
        <f>IFERROR(VLOOKUP(LISTAS[[#This Row],[ID]],_01_CODIGOS_Y_COSTOS_xlsm[[Producto y N°]:[CODIGO]],2,0),"")</f>
        <v>D01C 1217</v>
      </c>
      <c r="O1479" t="s">
        <v>2238</v>
      </c>
      <c r="AB1479" s="12" t="str">
        <f>+LISTAS[[#This Row],[Codigo]]&amp;LISTAS[[#This Row],[Fabrica]]</f>
        <v>D01C 1217SKOTNICA</v>
      </c>
      <c r="AC1479" s="13" t="str">
        <f>+LISTAS[[#This Row],[Codigo]]</f>
        <v>D01C 1217</v>
      </c>
      <c r="AD1479" s="13" t="str">
        <f>+LISTAS[[#This Row],[ID]]</f>
        <v>SUPLEMENTO 0,212x17</v>
      </c>
      <c r="AH1479" s="36">
        <v>-8.0647916192211344E-3</v>
      </c>
      <c r="AI1479" s="37">
        <f>+LISTAS[[#This Row],[Precio]]+(LISTAS[[#This Row],[Precio]]*AH1479)</f>
        <v>172.8149520040993</v>
      </c>
      <c r="AJ1479" s="38">
        <f t="shared" si="23"/>
        <v>86.407476002049648</v>
      </c>
      <c r="AL1479" s="35">
        <f>+AJ1479/LISTAS[[#This Row],[COSTO]]-1</f>
        <v>0.53722878002006147</v>
      </c>
      <c r="AM1479" t="str">
        <f>+LISTAS[[#This Row],[ID]]</f>
        <v>SUPLEMENTO 0,212x17</v>
      </c>
      <c r="AO1479" s="43">
        <v>0.65</v>
      </c>
      <c r="AP1479" s="39">
        <f>LISTAS[[#This Row],[COSTO]]+(LISTAS[[#This Row],[COSTO]]*AO1479)</f>
        <v>92.746334999999988</v>
      </c>
      <c r="AQ1479" s="44">
        <f>IF(AO1479="",0,AP1479/LISTAS[[#This Row],[VENTA NETA]]-1)</f>
        <v>-1.4163286521511886E-2</v>
      </c>
      <c r="AS1479" s="39">
        <v>15.792</v>
      </c>
      <c r="AT1479" s="48">
        <f>+LISTAS[[#This Row],[COSTO]]/AS1479-1</f>
        <v>2.559390830800405</v>
      </c>
      <c r="BA1479" t="s">
        <v>2208</v>
      </c>
      <c r="BB1479" s="36"/>
    </row>
    <row r="1480" spans="1:54" x14ac:dyDescent="0.35">
      <c r="A1480" s="7" t="s">
        <v>2239</v>
      </c>
      <c r="B1480" t="s">
        <v>2208</v>
      </c>
      <c r="C1480" t="s">
        <v>2240</v>
      </c>
      <c r="D1480" t="s">
        <v>2240</v>
      </c>
      <c r="E1480" s="2">
        <v>217.53</v>
      </c>
      <c r="F1480" s="7" t="str">
        <f>+_xlfn.XLOOKUP(LISTAS[[#This Row],[ID]],_01_CODIGOS_Y_COSTOS_xlsm[Producto y N°],_01_CODIGOS_Y_COSTOS_xlsm[FABRICA],"",0,1)</f>
        <v>SKOTNICA</v>
      </c>
      <c r="G1480" s="26">
        <f>LISTAS[[#This Row],[Precio]]*(1-0.46)</f>
        <v>117.46620000000001</v>
      </c>
      <c r="H1480" s="1">
        <f>+_xlfn.XLOOKUP(LISTAS[[#This Row],[ID]],_01_CODIGOS_Y_COSTOS_xlsm[Producto y N°],_01_CODIGOS_Y_COSTOS_xlsm[COSTO],0,0,1)</f>
        <v>70.181100000000001</v>
      </c>
      <c r="I1480" s="27">
        <f>+IFERROR(LISTAS[[#This Row],[VENTA NETA]]/LISTAS[[#This Row],[COSTO]]-1,0)</f>
        <v>0.67375831954757071</v>
      </c>
      <c r="J1480" s="50" t="str">
        <f>IFERROR(VLOOKUP(LISTAS[[#This Row],[ID]],_01_CODIGOS_Y_COSTOS_xlsm[[Producto y N°]:[CODIGO]],2,0),"")</f>
        <v>D01A 1220</v>
      </c>
      <c r="O1480" t="s">
        <v>2239</v>
      </c>
      <c r="AB1480" s="12" t="str">
        <f>+LISTAS[[#This Row],[Codigo]]&amp;LISTAS[[#This Row],[Fabrica]]</f>
        <v>D01A 1220SKOTNICA</v>
      </c>
      <c r="AC1480" s="13" t="str">
        <f>+LISTAS[[#This Row],[Codigo]]</f>
        <v>D01A 1220</v>
      </c>
      <c r="AD1480" s="13" t="str">
        <f>+LISTAS[[#This Row],[ID]]</f>
        <v>SUPLEMENTO 0,212x20</v>
      </c>
      <c r="AH1480" s="36">
        <v>4.862972425761658E-2</v>
      </c>
      <c r="AI1480" s="37">
        <f>+LISTAS[[#This Row],[Precio]]+(LISTAS[[#This Row],[Precio]]*AH1480)</f>
        <v>228.10842391775932</v>
      </c>
      <c r="AJ1480" s="38">
        <f t="shared" si="23"/>
        <v>114.05421195887966</v>
      </c>
      <c r="AL1480" s="35">
        <f>+AJ1480/LISTAS[[#This Row],[COSTO]]-1</f>
        <v>0.62514141213061158</v>
      </c>
      <c r="AM1480" t="str">
        <f>+LISTAS[[#This Row],[ID]]</f>
        <v>SUPLEMENTO 0,212x20</v>
      </c>
      <c r="AO1480" s="43">
        <v>0.65</v>
      </c>
      <c r="AP1480" s="39">
        <f>LISTAS[[#This Row],[COSTO]]+(LISTAS[[#This Row],[COSTO]]*AO1480)</f>
        <v>115.798815</v>
      </c>
      <c r="AQ1480" s="44">
        <f>IF(AO1480="",0,AP1480/LISTAS[[#This Row],[VENTA NETA]]-1)</f>
        <v>-1.419459384912436E-2</v>
      </c>
      <c r="AS1480" s="39">
        <v>18.047999999999998</v>
      </c>
      <c r="AT1480" s="48">
        <f>+LISTAS[[#This Row],[COSTO]]/AS1480-1</f>
        <v>2.8885804521276599</v>
      </c>
      <c r="BA1480" t="s">
        <v>2208</v>
      </c>
      <c r="BB1480" s="36"/>
    </row>
    <row r="1481" spans="1:54" x14ac:dyDescent="0.35">
      <c r="A1481" s="7" t="s">
        <v>2241</v>
      </c>
      <c r="B1481" t="s">
        <v>2208</v>
      </c>
      <c r="C1481" t="s">
        <v>2242</v>
      </c>
      <c r="D1481" t="s">
        <v>2242</v>
      </c>
      <c r="E1481" s="2">
        <v>281.77999999999997</v>
      </c>
      <c r="F1481" s="7" t="str">
        <f>+_xlfn.XLOOKUP(LISTAS[[#This Row],[ID]],_01_CODIGOS_Y_COSTOS_xlsm[Producto y N°],_01_CODIGOS_Y_COSTOS_xlsm[FABRICA],"",0,1)</f>
        <v>SKOTNICA</v>
      </c>
      <c r="G1481" s="26">
        <f>LISTAS[[#This Row],[Precio]]*(1-0.46)</f>
        <v>152.16120000000001</v>
      </c>
      <c r="H1481" s="1">
        <f>+_xlfn.XLOOKUP(LISTAS[[#This Row],[ID]],_01_CODIGOS_Y_COSTOS_xlsm[Producto y N°],_01_CODIGOS_Y_COSTOS_xlsm[COSTO],0,0,1)</f>
        <v>90.910499999999999</v>
      </c>
      <c r="I1481" s="27">
        <f>+IFERROR(LISTAS[[#This Row],[VENTA NETA]]/LISTAS[[#This Row],[COSTO]]-1,0)</f>
        <v>0.6737472569175178</v>
      </c>
      <c r="J1481" s="50" t="str">
        <f>IFERROR(VLOOKUP(LISTAS[[#This Row],[ID]],_01_CODIGOS_Y_COSTOS_xlsm[[Producto y N°]:[CODIGO]],2,0),"")</f>
        <v>D01B 012</v>
      </c>
      <c r="O1481" t="s">
        <v>2241</v>
      </c>
      <c r="AB1481" s="12" t="str">
        <f>+LISTAS[[#This Row],[Codigo]]&amp;LISTAS[[#This Row],[Fabrica]]</f>
        <v>D01B 012SKOTNICA</v>
      </c>
      <c r="AC1481" s="13" t="str">
        <f>+LISTAS[[#This Row],[Codigo]]</f>
        <v>D01B 012</v>
      </c>
      <c r="AD1481" s="13" t="str">
        <f>+LISTAS[[#This Row],[ID]]</f>
        <v>SUPLEMENTO 0,212x28</v>
      </c>
      <c r="AH1481" s="36">
        <v>0.10536268458950082</v>
      </c>
      <c r="AI1481" s="37">
        <f>+LISTAS[[#This Row],[Precio]]+(LISTAS[[#This Row],[Precio]]*AH1481)</f>
        <v>311.46909726362952</v>
      </c>
      <c r="AJ1481" s="38">
        <f t="shared" si="23"/>
        <v>155.73454863181476</v>
      </c>
      <c r="AL1481" s="35">
        <f>+AJ1481/LISTAS[[#This Row],[COSTO]]-1</f>
        <v>0.71305348262098178</v>
      </c>
      <c r="AM1481" t="str">
        <f>+LISTAS[[#This Row],[ID]]</f>
        <v>SUPLEMENTO 0,212x28</v>
      </c>
      <c r="AO1481" s="43">
        <v>0.65</v>
      </c>
      <c r="AP1481" s="39">
        <f>LISTAS[[#This Row],[COSTO]]+(LISTAS[[#This Row],[COSTO]]*AO1481)</f>
        <v>150.00232499999998</v>
      </c>
      <c r="AQ1481" s="44">
        <f>IF(AO1481="",0,AP1481/LISTAS[[#This Row],[VENTA NETA]]-1)</f>
        <v>-1.4188078169730667E-2</v>
      </c>
      <c r="AS1481" s="39">
        <v>27.071999999999999</v>
      </c>
      <c r="AT1481" s="48">
        <f>+LISTAS[[#This Row],[COSTO]]/AS1481-1</f>
        <v>2.358100620567376</v>
      </c>
      <c r="BA1481" t="s">
        <v>2208</v>
      </c>
      <c r="BB1481" s="36"/>
    </row>
    <row r="1482" spans="1:54" x14ac:dyDescent="0.35">
      <c r="A1482" s="7" t="s">
        <v>2243</v>
      </c>
      <c r="B1482" t="s">
        <v>2208</v>
      </c>
      <c r="C1482" t="s">
        <v>2244</v>
      </c>
      <c r="D1482" t="s">
        <v>2244</v>
      </c>
      <c r="E1482" s="2">
        <v>174.22</v>
      </c>
      <c r="F1482" s="7" t="str">
        <f>+_xlfn.XLOOKUP(LISTAS[[#This Row],[ID]],_01_CODIGOS_Y_COSTOS_xlsm[Producto y N°],_01_CODIGOS_Y_COSTOS_xlsm[FABRICA],"",0,1)</f>
        <v>SKOTNICA</v>
      </c>
      <c r="G1482" s="26">
        <f>LISTAS[[#This Row],[Precio]]*(1-0.46)</f>
        <v>94.078800000000001</v>
      </c>
      <c r="H1482" s="1">
        <f>+_xlfn.XLOOKUP(LISTAS[[#This Row],[ID]],_01_CODIGOS_Y_COSTOS_xlsm[Producto y N°],_01_CODIGOS_Y_COSTOS_xlsm[COSTO],0,0,1)</f>
        <v>56.209899999999998</v>
      </c>
      <c r="I1482" s="27">
        <f>+IFERROR(LISTAS[[#This Row],[VENTA NETA]]/LISTAS[[#This Row],[COSTO]]-1,0)</f>
        <v>0.67370516581598627</v>
      </c>
      <c r="J1482" s="50" t="str">
        <f>IFERROR(VLOOKUP(LISTAS[[#This Row],[ID]],_01_CODIGOS_Y_COSTOS_xlsm[[Producto y N°]:[CODIGO]],2,0),"")</f>
        <v>D01C 1318</v>
      </c>
      <c r="O1482" t="s">
        <v>2243</v>
      </c>
      <c r="AB1482" s="12" t="str">
        <f>+LISTAS[[#This Row],[Codigo]]&amp;LISTAS[[#This Row],[Fabrica]]</f>
        <v>D01C 1318SKOTNICA</v>
      </c>
      <c r="AC1482" s="13" t="str">
        <f>+LISTAS[[#This Row],[Codigo]]</f>
        <v>D01C 1318</v>
      </c>
      <c r="AD1482" s="13" t="str">
        <f>+LISTAS[[#This Row],[ID]]</f>
        <v>SUPLEMENTO 0,213x18</v>
      </c>
      <c r="AH1482" s="36">
        <v>-9.0501670494884112E-2</v>
      </c>
      <c r="AI1482" s="37">
        <f>+LISTAS[[#This Row],[Precio]]+(LISTAS[[#This Row],[Precio]]*AH1482)</f>
        <v>158.45279896638129</v>
      </c>
      <c r="AJ1482" s="38">
        <f t="shared" si="23"/>
        <v>79.226399483190647</v>
      </c>
      <c r="AL1482" s="35">
        <f>+AJ1482/LISTAS[[#This Row],[COSTO]]-1</f>
        <v>0.40947412258678018</v>
      </c>
      <c r="AM1482" t="str">
        <f>+LISTAS[[#This Row],[ID]]</f>
        <v>SUPLEMENTO 0,213x18</v>
      </c>
      <c r="AO1482" s="43">
        <v>0.65</v>
      </c>
      <c r="AP1482" s="39">
        <f>LISTAS[[#This Row],[COSTO]]+(LISTAS[[#This Row],[COSTO]]*AO1482)</f>
        <v>92.746334999999988</v>
      </c>
      <c r="AQ1482" s="44">
        <f>IF(AO1482="",0,AP1482/LISTAS[[#This Row],[VENTA NETA]]-1)</f>
        <v>-1.4163286521511886E-2</v>
      </c>
      <c r="AS1482" s="39">
        <v>18.047999999999998</v>
      </c>
      <c r="AT1482" s="48">
        <f>+LISTAS[[#This Row],[COSTO]]/AS1482-1</f>
        <v>2.1144669769503546</v>
      </c>
      <c r="BA1482" t="s">
        <v>2208</v>
      </c>
      <c r="BB1482" s="36"/>
    </row>
    <row r="1483" spans="1:54" x14ac:dyDescent="0.35">
      <c r="A1483" s="7" t="s">
        <v>2245</v>
      </c>
      <c r="B1483" t="s">
        <v>2208</v>
      </c>
      <c r="C1483" t="s">
        <v>2246</v>
      </c>
      <c r="D1483" t="s">
        <v>2246</v>
      </c>
      <c r="E1483" s="2">
        <v>217.53</v>
      </c>
      <c r="F1483" s="7" t="str">
        <f>+_xlfn.XLOOKUP(LISTAS[[#This Row],[ID]],_01_CODIGOS_Y_COSTOS_xlsm[Producto y N°],_01_CODIGOS_Y_COSTOS_xlsm[FABRICA],"",0,1)</f>
        <v>SKOTNICA</v>
      </c>
      <c r="G1483" s="26">
        <f>LISTAS[[#This Row],[Precio]]*(1-0.46)</f>
        <v>117.46620000000001</v>
      </c>
      <c r="H1483" s="1">
        <f>+_xlfn.XLOOKUP(LISTAS[[#This Row],[ID]],_01_CODIGOS_Y_COSTOS_xlsm[Producto y N°],_01_CODIGOS_Y_COSTOS_xlsm[COSTO],0,0,1)</f>
        <v>70.181100000000001</v>
      </c>
      <c r="I1483" s="27">
        <f>+IFERROR(LISTAS[[#This Row],[VENTA NETA]]/LISTAS[[#This Row],[COSTO]]-1,0)</f>
        <v>0.67375831954757071</v>
      </c>
      <c r="J1483" s="50" t="str">
        <f>IFERROR(VLOOKUP(LISTAS[[#This Row],[ID]],_01_CODIGOS_Y_COSTOS_xlsm[[Producto y N°]:[CODIGO]],2,0),"")</f>
        <v>D01A 1321</v>
      </c>
      <c r="O1483" t="s">
        <v>2245</v>
      </c>
      <c r="AB1483" s="12" t="str">
        <f>+LISTAS[[#This Row],[Codigo]]&amp;LISTAS[[#This Row],[Fabrica]]</f>
        <v>D01A 1321SKOTNICA</v>
      </c>
      <c r="AC1483" s="13" t="str">
        <f>+LISTAS[[#This Row],[Codigo]]</f>
        <v>D01A 1321</v>
      </c>
      <c r="AD1483" s="13" t="str">
        <f>+LISTAS[[#This Row],[ID]]</f>
        <v>SUPLEMENTO 0,213x21</v>
      </c>
      <c r="AH1483" s="36">
        <v>4.862972425761658E-2</v>
      </c>
      <c r="AI1483" s="37">
        <f>+LISTAS[[#This Row],[Precio]]+(LISTAS[[#This Row],[Precio]]*AH1483)</f>
        <v>228.10842391775932</v>
      </c>
      <c r="AJ1483" s="38">
        <f t="shared" si="23"/>
        <v>114.05421195887966</v>
      </c>
      <c r="AL1483" s="35">
        <f>+AJ1483/LISTAS[[#This Row],[COSTO]]-1</f>
        <v>0.62514141213061158</v>
      </c>
      <c r="AM1483" t="str">
        <f>+LISTAS[[#This Row],[ID]]</f>
        <v>SUPLEMENTO 0,213x21</v>
      </c>
      <c r="AO1483" s="43">
        <v>0.65</v>
      </c>
      <c r="AP1483" s="39">
        <f>LISTAS[[#This Row],[COSTO]]+(LISTAS[[#This Row],[COSTO]]*AO1483)</f>
        <v>115.798815</v>
      </c>
      <c r="AQ1483" s="44">
        <f>IF(AO1483="",0,AP1483/LISTAS[[#This Row],[VENTA NETA]]-1)</f>
        <v>-1.419459384912436E-2</v>
      </c>
      <c r="AS1483" s="39">
        <v>18.047999999999998</v>
      </c>
      <c r="AT1483" s="48">
        <f>+LISTAS[[#This Row],[COSTO]]/AS1483-1</f>
        <v>2.8885804521276599</v>
      </c>
      <c r="BA1483" t="s">
        <v>2208</v>
      </c>
      <c r="BB1483" s="36"/>
    </row>
    <row r="1484" spans="1:54" x14ac:dyDescent="0.35">
      <c r="A1484" s="7" t="s">
        <v>2247</v>
      </c>
      <c r="B1484" t="s">
        <v>2208</v>
      </c>
      <c r="C1484" t="s">
        <v>2248</v>
      </c>
      <c r="D1484" t="s">
        <v>2248</v>
      </c>
      <c r="E1484" s="2">
        <v>346.23</v>
      </c>
      <c r="F1484" s="7" t="str">
        <f>+_xlfn.XLOOKUP(LISTAS[[#This Row],[ID]],_01_CODIGOS_Y_COSTOS_xlsm[Producto y N°],_01_CODIGOS_Y_COSTOS_xlsm[FABRICA],"",0,1)</f>
        <v>SKOTNICA</v>
      </c>
      <c r="G1484" s="26">
        <f>LISTAS[[#This Row],[Precio]]*(1-0.46)</f>
        <v>186.96420000000003</v>
      </c>
      <c r="H1484" s="1">
        <f>+_xlfn.XLOOKUP(LISTAS[[#This Row],[ID]],_01_CODIGOS_Y_COSTOS_xlsm[Producto y N°],_01_CODIGOS_Y_COSTOS_xlsm[COSTO],0,0,1)</f>
        <v>111.70489999999999</v>
      </c>
      <c r="I1484" s="27">
        <f>+IFERROR(LISTAS[[#This Row],[VENTA NETA]]/LISTAS[[#This Row],[COSTO]]-1,0)</f>
        <v>0.67373320239309153</v>
      </c>
      <c r="J1484" s="50" t="str">
        <f>IFERROR(VLOOKUP(LISTAS[[#This Row],[ID]],_01_CODIGOS_Y_COSTOS_xlsm[[Producto y N°]:[CODIGO]],2,0),"")</f>
        <v>D01B 013</v>
      </c>
      <c r="O1484" t="s">
        <v>2247</v>
      </c>
      <c r="AB1484" s="12" t="str">
        <f>+LISTAS[[#This Row],[Codigo]]&amp;LISTAS[[#This Row],[Fabrica]]</f>
        <v>D01B 013SKOTNICA</v>
      </c>
      <c r="AC1484" s="13" t="str">
        <f>+LISTAS[[#This Row],[Codigo]]</f>
        <v>D01B 013</v>
      </c>
      <c r="AD1484" s="13" t="str">
        <f>+LISTAS[[#This Row],[ID]]</f>
        <v>SUPLEMENTO 0,213x29</v>
      </c>
      <c r="AH1484" s="36">
        <v>0.25373595822067707</v>
      </c>
      <c r="AI1484" s="37">
        <f>+LISTAS[[#This Row],[Precio]]+(LISTAS[[#This Row],[Precio]]*AH1484)</f>
        <v>434.08100081474504</v>
      </c>
      <c r="AJ1484" s="38">
        <f t="shared" si="23"/>
        <v>217.04050040737252</v>
      </c>
      <c r="AL1484" s="35">
        <f>+AJ1484/LISTAS[[#This Row],[COSTO]]-1</f>
        <v>0.9429810188037635</v>
      </c>
      <c r="AM1484" t="str">
        <f>+LISTAS[[#This Row],[ID]]</f>
        <v>SUPLEMENTO 0,213x29</v>
      </c>
      <c r="AO1484" s="43">
        <v>0.65</v>
      </c>
      <c r="AP1484" s="39">
        <f>LISTAS[[#This Row],[COSTO]]+(LISTAS[[#This Row],[COSTO]]*AO1484)</f>
        <v>184.313085</v>
      </c>
      <c r="AQ1484" s="44">
        <f>IF(AO1484="",0,AP1484/LISTAS[[#This Row],[VENTA NETA]]-1)</f>
        <v>-1.4179800197043235E-2</v>
      </c>
      <c r="AS1484" s="39">
        <v>29.327999999999999</v>
      </c>
      <c r="AT1484" s="48">
        <f>+LISTAS[[#This Row],[COSTO]]/AS1484-1</f>
        <v>2.8088141025641025</v>
      </c>
      <c r="BA1484" t="s">
        <v>2208</v>
      </c>
      <c r="BB1484" s="36"/>
    </row>
    <row r="1485" spans="1:54" x14ac:dyDescent="0.35">
      <c r="A1485" s="7" t="s">
        <v>2249</v>
      </c>
      <c r="B1485" t="s">
        <v>2208</v>
      </c>
      <c r="C1485" t="s">
        <v>2250</v>
      </c>
      <c r="D1485" t="s">
        <v>2250</v>
      </c>
      <c r="E1485" s="2">
        <v>217.53</v>
      </c>
      <c r="F1485" s="7" t="str">
        <f>+_xlfn.XLOOKUP(LISTAS[[#This Row],[ID]],_01_CODIGOS_Y_COSTOS_xlsm[Producto y N°],_01_CODIGOS_Y_COSTOS_xlsm[FABRICA],"",0,1)</f>
        <v>SKOTNICA</v>
      </c>
      <c r="G1485" s="26">
        <f>LISTAS[[#This Row],[Precio]]*(1-0.46)</f>
        <v>117.46620000000001</v>
      </c>
      <c r="H1485" s="1">
        <f>+_xlfn.XLOOKUP(LISTAS[[#This Row],[ID]],_01_CODIGOS_Y_COSTOS_xlsm[Producto y N°],_01_CODIGOS_Y_COSTOS_xlsm[COSTO],0,0,1)</f>
        <v>70.181100000000001</v>
      </c>
      <c r="I1485" s="27">
        <f>+IFERROR(LISTAS[[#This Row],[VENTA NETA]]/LISTAS[[#This Row],[COSTO]]-1,0)</f>
        <v>0.67375831954757071</v>
      </c>
      <c r="J1485" s="50" t="str">
        <f>IFERROR(VLOOKUP(LISTAS[[#This Row],[ID]],_01_CODIGOS_Y_COSTOS_xlsm[[Producto y N°]:[CODIGO]],2,0),"")</f>
        <v>D01C 1419</v>
      </c>
      <c r="O1485" t="s">
        <v>2249</v>
      </c>
      <c r="AB1485" s="12" t="str">
        <f>+LISTAS[[#This Row],[Codigo]]&amp;LISTAS[[#This Row],[Fabrica]]</f>
        <v>D01C 1419SKOTNICA</v>
      </c>
      <c r="AC1485" s="13" t="str">
        <f>+LISTAS[[#This Row],[Codigo]]</f>
        <v>D01C 1419</v>
      </c>
      <c r="AD1485" s="13" t="str">
        <f>+LISTAS[[#This Row],[ID]]</f>
        <v>SUPLEMENTO 0,214x19</v>
      </c>
      <c r="AH1485" s="36">
        <v>0.13555935477135095</v>
      </c>
      <c r="AI1485" s="37">
        <f>+LISTAS[[#This Row],[Precio]]+(LISTAS[[#This Row],[Precio]]*AH1485)</f>
        <v>247.01822644341198</v>
      </c>
      <c r="AJ1485" s="38">
        <f t="shared" si="23"/>
        <v>123.50911322170599</v>
      </c>
      <c r="AL1485" s="35">
        <f>+AJ1485/LISTAS[[#This Row],[COSTO]]-1</f>
        <v>0.75986288647094424</v>
      </c>
      <c r="AM1485" t="str">
        <f>+LISTAS[[#This Row],[ID]]</f>
        <v>SUPLEMENTO 0,214x19</v>
      </c>
      <c r="AO1485" s="43">
        <v>0.65</v>
      </c>
      <c r="AP1485" s="39">
        <f>LISTAS[[#This Row],[COSTO]]+(LISTAS[[#This Row],[COSTO]]*AO1485)</f>
        <v>115.798815</v>
      </c>
      <c r="AQ1485" s="44">
        <f>IF(AO1485="",0,AP1485/LISTAS[[#This Row],[VENTA NETA]]-1)</f>
        <v>-1.419459384912436E-2</v>
      </c>
      <c r="AS1485" s="39">
        <v>18.047999999999998</v>
      </c>
      <c r="AT1485" s="48">
        <f>+LISTAS[[#This Row],[COSTO]]/AS1485-1</f>
        <v>2.8885804521276599</v>
      </c>
      <c r="BA1485" t="s">
        <v>2208</v>
      </c>
      <c r="BB1485" s="36"/>
    </row>
    <row r="1486" spans="1:54" x14ac:dyDescent="0.35">
      <c r="A1486" s="7" t="s">
        <v>2251</v>
      </c>
      <c r="B1486" t="s">
        <v>2208</v>
      </c>
      <c r="C1486" t="s">
        <v>2252</v>
      </c>
      <c r="D1486" t="s">
        <v>2252</v>
      </c>
      <c r="E1486" s="2">
        <v>217.53</v>
      </c>
      <c r="F1486" s="7" t="str">
        <f>+_xlfn.XLOOKUP(LISTAS[[#This Row],[ID]],_01_CODIGOS_Y_COSTOS_xlsm[Producto y N°],_01_CODIGOS_Y_COSTOS_xlsm[FABRICA],"",0,1)</f>
        <v>SKOTNICA</v>
      </c>
      <c r="G1486" s="26">
        <f>LISTAS[[#This Row],[Precio]]*(1-0.46)</f>
        <v>117.46620000000001</v>
      </c>
      <c r="H1486" s="1">
        <f>+_xlfn.XLOOKUP(LISTAS[[#This Row],[ID]],_01_CODIGOS_Y_COSTOS_xlsm[Producto y N°],_01_CODIGOS_Y_COSTOS_xlsm[COSTO],0,0,1)</f>
        <v>70.181100000000001</v>
      </c>
      <c r="I1486" s="27">
        <f>+IFERROR(LISTAS[[#This Row],[VENTA NETA]]/LISTAS[[#This Row],[COSTO]]-1,0)</f>
        <v>0.67375831954757071</v>
      </c>
      <c r="J1486" s="50" t="str">
        <f>IFERROR(VLOOKUP(LISTAS[[#This Row],[ID]],_01_CODIGOS_Y_COSTOS_xlsm[[Producto y N°]:[CODIGO]],2,0),"")</f>
        <v>D01A 1422</v>
      </c>
      <c r="O1486" t="s">
        <v>2251</v>
      </c>
      <c r="AB1486" s="12" t="str">
        <f>+LISTAS[[#This Row],[Codigo]]&amp;LISTAS[[#This Row],[Fabrica]]</f>
        <v>D01A 1422SKOTNICA</v>
      </c>
      <c r="AC1486" s="13" t="str">
        <f>+LISTAS[[#This Row],[Codigo]]</f>
        <v>D01A 1422</v>
      </c>
      <c r="AD1486" s="13" t="str">
        <f>+LISTAS[[#This Row],[ID]]</f>
        <v>SUPLEMENTO 0,214x22</v>
      </c>
      <c r="AH1486" s="36">
        <v>-2.6111434455587501E-2</v>
      </c>
      <c r="AI1486" s="37">
        <f>+LISTAS[[#This Row],[Precio]]+(LISTAS[[#This Row],[Precio]]*AH1486)</f>
        <v>211.84997966287605</v>
      </c>
      <c r="AJ1486" s="38">
        <f t="shared" si="23"/>
        <v>105.92498983143803</v>
      </c>
      <c r="AL1486" s="35">
        <f>+AJ1486/LISTAS[[#This Row],[COSTO]]-1</f>
        <v>0.50930934156686103</v>
      </c>
      <c r="AM1486" t="str">
        <f>+LISTAS[[#This Row],[ID]]</f>
        <v>SUPLEMENTO 0,214x22</v>
      </c>
      <c r="AO1486" s="43">
        <v>0.65</v>
      </c>
      <c r="AP1486" s="39">
        <f>LISTAS[[#This Row],[COSTO]]+(LISTAS[[#This Row],[COSTO]]*AO1486)</f>
        <v>115.798815</v>
      </c>
      <c r="AQ1486" s="44">
        <f>IF(AO1486="",0,AP1486/LISTAS[[#This Row],[VENTA NETA]]-1)</f>
        <v>-1.419459384912436E-2</v>
      </c>
      <c r="AS1486" s="39">
        <v>20.303999999999998</v>
      </c>
      <c r="AT1486" s="48">
        <f>+LISTAS[[#This Row],[COSTO]]/AS1486-1</f>
        <v>2.456515957446809</v>
      </c>
      <c r="BA1486" t="s">
        <v>2208</v>
      </c>
      <c r="BB1486" s="36"/>
    </row>
    <row r="1487" spans="1:54" x14ac:dyDescent="0.35">
      <c r="A1487" s="7" t="s">
        <v>2253</v>
      </c>
      <c r="B1487" t="s">
        <v>2208</v>
      </c>
      <c r="C1487" t="s">
        <v>2254</v>
      </c>
      <c r="D1487" t="s">
        <v>2254</v>
      </c>
      <c r="E1487" s="2">
        <v>346.23</v>
      </c>
      <c r="F1487" s="7" t="str">
        <f>+_xlfn.XLOOKUP(LISTAS[[#This Row],[ID]],_01_CODIGOS_Y_COSTOS_xlsm[Producto y N°],_01_CODIGOS_Y_COSTOS_xlsm[FABRICA],"",0,1)</f>
        <v>SKOTNICA</v>
      </c>
      <c r="G1487" s="26">
        <f>LISTAS[[#This Row],[Precio]]*(1-0.46)</f>
        <v>186.96420000000003</v>
      </c>
      <c r="H1487" s="1">
        <f>+_xlfn.XLOOKUP(LISTAS[[#This Row],[ID]],_01_CODIGOS_Y_COSTOS_xlsm[Producto y N°],_01_CODIGOS_Y_COSTOS_xlsm[COSTO],0,0,1)</f>
        <v>111.70489999999999</v>
      </c>
      <c r="I1487" s="27">
        <f>+IFERROR(LISTAS[[#This Row],[VENTA NETA]]/LISTAS[[#This Row],[COSTO]]-1,0)</f>
        <v>0.67373320239309153</v>
      </c>
      <c r="J1487" s="50" t="str">
        <f>IFERROR(VLOOKUP(LISTAS[[#This Row],[ID]],_01_CODIGOS_Y_COSTOS_xlsm[[Producto y N°]:[CODIGO]],2,0),"")</f>
        <v>D01B 014</v>
      </c>
      <c r="O1487" t="s">
        <v>2253</v>
      </c>
      <c r="AB1487" s="12" t="str">
        <f>+LISTAS[[#This Row],[Codigo]]&amp;LISTAS[[#This Row],[Fabrica]]</f>
        <v>D01B 014SKOTNICA</v>
      </c>
      <c r="AC1487" s="13" t="str">
        <f>+LISTAS[[#This Row],[Codigo]]</f>
        <v>D01B 014</v>
      </c>
      <c r="AD1487" s="13" t="str">
        <f>+LISTAS[[#This Row],[ID]]</f>
        <v>SUPLEMENTO 0,214x30</v>
      </c>
      <c r="AH1487" s="36">
        <v>0.25373595822067707</v>
      </c>
      <c r="AI1487" s="37">
        <f>+LISTAS[[#This Row],[Precio]]+(LISTAS[[#This Row],[Precio]]*AH1487)</f>
        <v>434.08100081474504</v>
      </c>
      <c r="AJ1487" s="38">
        <f t="shared" si="23"/>
        <v>217.04050040737252</v>
      </c>
      <c r="AL1487" s="35">
        <f>+AJ1487/LISTAS[[#This Row],[COSTO]]-1</f>
        <v>0.9429810188037635</v>
      </c>
      <c r="AM1487" t="str">
        <f>+LISTAS[[#This Row],[ID]]</f>
        <v>SUPLEMENTO 0,214x30</v>
      </c>
      <c r="AO1487" s="43">
        <v>0.65</v>
      </c>
      <c r="AP1487" s="39">
        <f>LISTAS[[#This Row],[COSTO]]+(LISTAS[[#This Row],[COSTO]]*AO1487)</f>
        <v>184.313085</v>
      </c>
      <c r="AQ1487" s="44">
        <f>IF(AO1487="",0,AP1487/LISTAS[[#This Row],[VENTA NETA]]-1)</f>
        <v>-1.4179800197043235E-2</v>
      </c>
      <c r="AS1487" s="39">
        <v>29.327999999999999</v>
      </c>
      <c r="AT1487" s="48">
        <f>+LISTAS[[#This Row],[COSTO]]/AS1487-1</f>
        <v>2.8088141025641025</v>
      </c>
      <c r="BA1487" t="s">
        <v>2208</v>
      </c>
      <c r="BB1487" s="36"/>
    </row>
    <row r="1488" spans="1:54" x14ac:dyDescent="0.35">
      <c r="A1488" s="7" t="s">
        <v>2255</v>
      </c>
      <c r="B1488" t="s">
        <v>2208</v>
      </c>
      <c r="C1488" t="s">
        <v>2256</v>
      </c>
      <c r="D1488" t="s">
        <v>2256</v>
      </c>
      <c r="E1488" s="2">
        <v>217.53</v>
      </c>
      <c r="F1488" s="7" t="str">
        <f>+_xlfn.XLOOKUP(LISTAS[[#This Row],[ID]],_01_CODIGOS_Y_COSTOS_xlsm[Producto y N°],_01_CODIGOS_Y_COSTOS_xlsm[FABRICA],"",0,1)</f>
        <v>SKOTNICA</v>
      </c>
      <c r="G1488" s="26">
        <f>LISTAS[[#This Row],[Precio]]*(1-0.46)</f>
        <v>117.46620000000001</v>
      </c>
      <c r="H1488" s="1">
        <f>+_xlfn.XLOOKUP(LISTAS[[#This Row],[ID]],_01_CODIGOS_Y_COSTOS_xlsm[Producto y N°],_01_CODIGOS_Y_COSTOS_xlsm[COSTO],0,0,1)</f>
        <v>70.181100000000001</v>
      </c>
      <c r="I1488" s="27">
        <f>+IFERROR(LISTAS[[#This Row],[VENTA NETA]]/LISTAS[[#This Row],[COSTO]]-1,0)</f>
        <v>0.67375831954757071</v>
      </c>
      <c r="J1488" s="50" t="str">
        <f>IFERROR(VLOOKUP(LISTAS[[#This Row],[ID]],_01_CODIGOS_Y_COSTOS_xlsm[[Producto y N°]:[CODIGO]],2,0),"")</f>
        <v>D01C 1520</v>
      </c>
      <c r="O1488" t="s">
        <v>2255</v>
      </c>
      <c r="AB1488" s="12" t="str">
        <f>+LISTAS[[#This Row],[Codigo]]&amp;LISTAS[[#This Row],[Fabrica]]</f>
        <v>D01C 1520SKOTNICA</v>
      </c>
      <c r="AC1488" s="13" t="str">
        <f>+LISTAS[[#This Row],[Codigo]]</f>
        <v>D01C 1520</v>
      </c>
      <c r="AD1488" s="13" t="str">
        <f>+LISTAS[[#This Row],[ID]]</f>
        <v>SUPLEMENTO 0,215x20</v>
      </c>
      <c r="AH1488" s="36">
        <v>4.862972425761658E-2</v>
      </c>
      <c r="AI1488" s="37">
        <f>+LISTAS[[#This Row],[Precio]]+(LISTAS[[#This Row],[Precio]]*AH1488)</f>
        <v>228.10842391775932</v>
      </c>
      <c r="AJ1488" s="38">
        <f t="shared" si="23"/>
        <v>114.05421195887966</v>
      </c>
      <c r="AL1488" s="35">
        <f>+AJ1488/LISTAS[[#This Row],[COSTO]]-1</f>
        <v>0.62514141213061158</v>
      </c>
      <c r="AM1488" t="str">
        <f>+LISTAS[[#This Row],[ID]]</f>
        <v>SUPLEMENTO 0,215x20</v>
      </c>
      <c r="AO1488" s="43">
        <v>0.65</v>
      </c>
      <c r="AP1488" s="39">
        <f>LISTAS[[#This Row],[COSTO]]+(LISTAS[[#This Row],[COSTO]]*AO1488)</f>
        <v>115.798815</v>
      </c>
      <c r="AQ1488" s="44">
        <f>IF(AO1488="",0,AP1488/LISTAS[[#This Row],[VENTA NETA]]-1)</f>
        <v>-1.419459384912436E-2</v>
      </c>
      <c r="AS1488" s="39">
        <v>18.047999999999998</v>
      </c>
      <c r="AT1488" s="48">
        <f>+LISTAS[[#This Row],[COSTO]]/AS1488-1</f>
        <v>2.8885804521276599</v>
      </c>
      <c r="BA1488" t="s">
        <v>2208</v>
      </c>
      <c r="BB1488" s="36"/>
    </row>
    <row r="1489" spans="1:54" x14ac:dyDescent="0.35">
      <c r="A1489" s="7" t="s">
        <v>2257</v>
      </c>
      <c r="B1489" t="s">
        <v>2208</v>
      </c>
      <c r="C1489" t="s">
        <v>2258</v>
      </c>
      <c r="D1489" t="s">
        <v>2258</v>
      </c>
      <c r="E1489" s="2">
        <v>217.53</v>
      </c>
      <c r="F1489" s="7" t="str">
        <f>+_xlfn.XLOOKUP(LISTAS[[#This Row],[ID]],_01_CODIGOS_Y_COSTOS_xlsm[Producto y N°],_01_CODIGOS_Y_COSTOS_xlsm[FABRICA],"",0,1)</f>
        <v>SKOTNICA</v>
      </c>
      <c r="G1489" s="26">
        <f>LISTAS[[#This Row],[Precio]]*(1-0.46)</f>
        <v>117.46620000000001</v>
      </c>
      <c r="H1489" s="1">
        <f>+_xlfn.XLOOKUP(LISTAS[[#This Row],[ID]],_01_CODIGOS_Y_COSTOS_xlsm[Producto y N°],_01_CODIGOS_Y_COSTOS_xlsm[COSTO],0,0,1)</f>
        <v>70.181100000000001</v>
      </c>
      <c r="I1489" s="27">
        <f>+IFERROR(LISTAS[[#This Row],[VENTA NETA]]/LISTAS[[#This Row],[COSTO]]-1,0)</f>
        <v>0.67375831954757071</v>
      </c>
      <c r="J1489" s="50" t="str">
        <f>IFERROR(VLOOKUP(LISTAS[[#This Row],[ID]],_01_CODIGOS_Y_COSTOS_xlsm[[Producto y N°]:[CODIGO]],2,0),"")</f>
        <v>D01A 1523</v>
      </c>
      <c r="O1489" t="s">
        <v>2257</v>
      </c>
      <c r="AB1489" s="12" t="str">
        <f>+LISTAS[[#This Row],[Codigo]]&amp;LISTAS[[#This Row],[Fabrica]]</f>
        <v>D01A 1523SKOTNICA</v>
      </c>
      <c r="AC1489" s="13" t="str">
        <f>+LISTAS[[#This Row],[Codigo]]</f>
        <v>D01A 1523</v>
      </c>
      <c r="AD1489" s="13" t="str">
        <f>+LISTAS[[#This Row],[ID]]</f>
        <v>SUPLEMENTO 0,215x23</v>
      </c>
      <c r="AH1489" s="36">
        <v>-2.6111434455587501E-2</v>
      </c>
      <c r="AI1489" s="37">
        <f>+LISTAS[[#This Row],[Precio]]+(LISTAS[[#This Row],[Precio]]*AH1489)</f>
        <v>211.84997966287605</v>
      </c>
      <c r="AJ1489" s="38">
        <f t="shared" si="23"/>
        <v>105.92498983143803</v>
      </c>
      <c r="AL1489" s="35">
        <f>+AJ1489/LISTAS[[#This Row],[COSTO]]-1</f>
        <v>0.50930934156686103</v>
      </c>
      <c r="AM1489" t="str">
        <f>+LISTAS[[#This Row],[ID]]</f>
        <v>SUPLEMENTO 0,215x23</v>
      </c>
      <c r="AO1489" s="43">
        <v>0.65</v>
      </c>
      <c r="AP1489" s="39">
        <f>LISTAS[[#This Row],[COSTO]]+(LISTAS[[#This Row],[COSTO]]*AO1489)</f>
        <v>115.798815</v>
      </c>
      <c r="AQ1489" s="44">
        <f>IF(AO1489="",0,AP1489/LISTAS[[#This Row],[VENTA NETA]]-1)</f>
        <v>-1.419459384912436E-2</v>
      </c>
      <c r="AS1489" s="39">
        <v>20.303999999999998</v>
      </c>
      <c r="AT1489" s="48">
        <f>+LISTAS[[#This Row],[COSTO]]/AS1489-1</f>
        <v>2.456515957446809</v>
      </c>
      <c r="BA1489" t="s">
        <v>2208</v>
      </c>
      <c r="BB1489" s="36"/>
    </row>
    <row r="1490" spans="1:54" x14ac:dyDescent="0.35">
      <c r="A1490" s="7" t="s">
        <v>2259</v>
      </c>
      <c r="B1490" t="s">
        <v>2208</v>
      </c>
      <c r="C1490" t="s">
        <v>2260</v>
      </c>
      <c r="D1490" t="s">
        <v>2260</v>
      </c>
      <c r="E1490" s="2">
        <v>0</v>
      </c>
      <c r="F1490" s="7" t="str">
        <f>+_xlfn.XLOOKUP(LISTAS[[#This Row],[ID]],_01_CODIGOS_Y_COSTOS_xlsm[Producto y N°],_01_CODIGOS_Y_COSTOS_xlsm[FABRICA],"",0,1)</f>
        <v>SKOTNICA</v>
      </c>
      <c r="G1490" s="26">
        <f>LISTAS[[#This Row],[Precio]]*(1-0.46)</f>
        <v>0</v>
      </c>
      <c r="H1490" s="1">
        <f>+_xlfn.XLOOKUP(LISTAS[[#This Row],[ID]],_01_CODIGOS_Y_COSTOS_xlsm[Producto y N°],_01_CODIGOS_Y_COSTOS_xlsm[COSTO],0,0,1)</f>
        <v>0</v>
      </c>
      <c r="I1490" s="27">
        <f>+IFERROR(LISTAS[[#This Row],[VENTA NETA]]/LISTAS[[#This Row],[COSTO]]-1,0)</f>
        <v>0</v>
      </c>
      <c r="J1490" s="50" t="str">
        <f>IFERROR(VLOOKUP(LISTAS[[#This Row],[ID]],_01_CODIGOS_Y_COSTOS_xlsm[[Producto y N°]:[CODIGO]],2,0),"")</f>
        <v/>
      </c>
      <c r="O1490" t="s">
        <v>2259</v>
      </c>
      <c r="AB1490" s="12" t="str">
        <f>+LISTAS[[#This Row],[Codigo]]&amp;LISTAS[[#This Row],[Fabrica]]</f>
        <v>SKOTNICA</v>
      </c>
      <c r="AC1490" s="13" t="str">
        <f>+LISTAS[[#This Row],[Codigo]]</f>
        <v/>
      </c>
      <c r="AD1490" s="13" t="str">
        <f>+LISTAS[[#This Row],[ID]]</f>
        <v>SUPLEMENTO 0,215x30</v>
      </c>
      <c r="AH1490" s="36">
        <v>-1</v>
      </c>
      <c r="AI1490" s="37">
        <f>+LISTAS[[#This Row],[Precio]]+(LISTAS[[#This Row],[Precio]]*AH1490)</f>
        <v>0</v>
      </c>
      <c r="AJ1490" s="38">
        <f t="shared" si="23"/>
        <v>0</v>
      </c>
      <c r="AL1490" s="35" t="e">
        <f>+AJ1490/LISTAS[[#This Row],[COSTO]]-1</f>
        <v>#DIV/0!</v>
      </c>
      <c r="AM1490" t="str">
        <f>+LISTAS[[#This Row],[ID]]</f>
        <v>SUPLEMENTO 0,215x30</v>
      </c>
      <c r="AO1490" s="43">
        <v>0.65</v>
      </c>
      <c r="AP1490" s="39">
        <f>LISTAS[[#This Row],[COSTO]]+(LISTAS[[#This Row],[COSTO]]*AO1490)</f>
        <v>0</v>
      </c>
      <c r="AQ1490" s="44" t="e">
        <f>IF(AO1490="",0,AP1490/LISTAS[[#This Row],[VENTA NETA]]-1)</f>
        <v>#DIV/0!</v>
      </c>
      <c r="AS1490" s="39">
        <v>29.327999999999999</v>
      </c>
      <c r="AT1490" s="48">
        <f>+LISTAS[[#This Row],[COSTO]]/AS1490-1</f>
        <v>-1</v>
      </c>
      <c r="BA1490" t="s">
        <v>2208</v>
      </c>
      <c r="BB1490" s="36"/>
    </row>
    <row r="1491" spans="1:54" x14ac:dyDescent="0.35">
      <c r="A1491" s="7" t="s">
        <v>2261</v>
      </c>
      <c r="B1491" t="s">
        <v>2208</v>
      </c>
      <c r="C1491" t="s">
        <v>2109</v>
      </c>
      <c r="D1491" t="s">
        <v>2109</v>
      </c>
      <c r="E1491" s="2">
        <v>217.53</v>
      </c>
      <c r="F1491" s="7" t="str">
        <f>+_xlfn.XLOOKUP(LISTAS[[#This Row],[ID]],_01_CODIGOS_Y_COSTOS_xlsm[Producto y N°],_01_CODIGOS_Y_COSTOS_xlsm[FABRICA],"",0,1)</f>
        <v>SKOTNICA</v>
      </c>
      <c r="G1491" s="26">
        <f>LISTAS[[#This Row],[Precio]]*(1-0.46)</f>
        <v>117.46620000000001</v>
      </c>
      <c r="H1491" s="1">
        <f>+_xlfn.XLOOKUP(LISTAS[[#This Row],[ID]],_01_CODIGOS_Y_COSTOS_xlsm[Producto y N°],_01_CODIGOS_Y_COSTOS_xlsm[COSTO],0,0,1)</f>
        <v>70.181100000000001</v>
      </c>
      <c r="I1491" s="27">
        <f>+IFERROR(LISTAS[[#This Row],[VENTA NETA]]/LISTAS[[#This Row],[COSTO]]-1,0)</f>
        <v>0.67375831954757071</v>
      </c>
      <c r="J1491" s="50" t="str">
        <f>IFERROR(VLOOKUP(LISTAS[[#This Row],[ID]],_01_CODIGOS_Y_COSTOS_xlsm[[Producto y N°]:[CODIGO]],2,0),"")</f>
        <v>D01C 1621</v>
      </c>
      <c r="O1491" t="s">
        <v>2261</v>
      </c>
      <c r="AB1491" s="12" t="str">
        <f>+LISTAS[[#This Row],[Codigo]]&amp;LISTAS[[#This Row],[Fabrica]]</f>
        <v>D01C 1621SKOTNICA</v>
      </c>
      <c r="AC1491" s="13" t="str">
        <f>+LISTAS[[#This Row],[Codigo]]</f>
        <v>D01C 1621</v>
      </c>
      <c r="AD1491" s="13" t="str">
        <f>+LISTAS[[#This Row],[ID]]</f>
        <v>SUPLEMENTO 0,216x21</v>
      </c>
      <c r="AH1491" s="36">
        <v>4.862972425761658E-2</v>
      </c>
      <c r="AI1491" s="37">
        <f>+LISTAS[[#This Row],[Precio]]+(LISTAS[[#This Row],[Precio]]*AH1491)</f>
        <v>228.10842391775932</v>
      </c>
      <c r="AJ1491" s="38">
        <f t="shared" si="23"/>
        <v>114.05421195887966</v>
      </c>
      <c r="AL1491" s="35">
        <f>+AJ1491/LISTAS[[#This Row],[COSTO]]-1</f>
        <v>0.62514141213061158</v>
      </c>
      <c r="AM1491" t="str">
        <f>+LISTAS[[#This Row],[ID]]</f>
        <v>SUPLEMENTO 0,216x21</v>
      </c>
      <c r="AO1491" s="43">
        <v>0.65</v>
      </c>
      <c r="AP1491" s="39">
        <f>LISTAS[[#This Row],[COSTO]]+(LISTAS[[#This Row],[COSTO]]*AO1491)</f>
        <v>115.798815</v>
      </c>
      <c r="AQ1491" s="44">
        <f>IF(AO1491="",0,AP1491/LISTAS[[#This Row],[VENTA NETA]]-1)</f>
        <v>-1.419459384912436E-2</v>
      </c>
      <c r="AS1491" s="39">
        <v>18.047999999999998</v>
      </c>
      <c r="AT1491" s="48">
        <f>+LISTAS[[#This Row],[COSTO]]/AS1491-1</f>
        <v>2.8885804521276599</v>
      </c>
      <c r="BA1491" t="s">
        <v>2208</v>
      </c>
      <c r="BB1491" s="36"/>
    </row>
    <row r="1492" spans="1:54" x14ac:dyDescent="0.35">
      <c r="A1492" s="7" t="s">
        <v>2262</v>
      </c>
      <c r="B1492" t="s">
        <v>2208</v>
      </c>
      <c r="C1492" t="s">
        <v>2187</v>
      </c>
      <c r="D1492" t="s">
        <v>2187</v>
      </c>
      <c r="E1492" s="2">
        <v>281.77999999999997</v>
      </c>
      <c r="F1492" s="7" t="str">
        <f>+_xlfn.XLOOKUP(LISTAS[[#This Row],[ID]],_01_CODIGOS_Y_COSTOS_xlsm[Producto y N°],_01_CODIGOS_Y_COSTOS_xlsm[FABRICA],"",0,1)</f>
        <v>SKOTNICA</v>
      </c>
      <c r="G1492" s="26">
        <f>LISTAS[[#This Row],[Precio]]*(1-0.46)</f>
        <v>152.16120000000001</v>
      </c>
      <c r="H1492" s="1">
        <f>+_xlfn.XLOOKUP(LISTAS[[#This Row],[ID]],_01_CODIGOS_Y_COSTOS_xlsm[Producto y N°],_01_CODIGOS_Y_COSTOS_xlsm[COSTO],0,0,1)</f>
        <v>90.910499999999999</v>
      </c>
      <c r="I1492" s="27">
        <f>+IFERROR(LISTAS[[#This Row],[VENTA NETA]]/LISTAS[[#This Row],[COSTO]]-1,0)</f>
        <v>0.6737472569175178</v>
      </c>
      <c r="J1492" s="50" t="str">
        <f>IFERROR(VLOOKUP(LISTAS[[#This Row],[ID]],_01_CODIGOS_Y_COSTOS_xlsm[[Producto y N°]:[CODIGO]],2,0),"")</f>
        <v>D01A 1624</v>
      </c>
      <c r="O1492" t="s">
        <v>2262</v>
      </c>
      <c r="AB1492" s="12" t="str">
        <f>+LISTAS[[#This Row],[Codigo]]&amp;LISTAS[[#This Row],[Fabrica]]</f>
        <v>D01A 1624SKOTNICA</v>
      </c>
      <c r="AC1492" s="13" t="str">
        <f>+LISTAS[[#This Row],[Codigo]]</f>
        <v>D01A 1624</v>
      </c>
      <c r="AD1492" s="13" t="str">
        <f>+LISTAS[[#This Row],[ID]]</f>
        <v>SUPLEMENTO 0,216x24</v>
      </c>
      <c r="AH1492" s="36">
        <v>0.17780912705047447</v>
      </c>
      <c r="AI1492" s="37">
        <f>+LISTAS[[#This Row],[Precio]]+(LISTAS[[#This Row],[Precio]]*AH1492)</f>
        <v>331.88305582028266</v>
      </c>
      <c r="AJ1492" s="38">
        <f t="shared" si="23"/>
        <v>165.94152791014133</v>
      </c>
      <c r="AL1492" s="35">
        <f>+AJ1492/LISTAS[[#This Row],[COSTO]]-1</f>
        <v>0.82532851441958122</v>
      </c>
      <c r="AM1492" t="str">
        <f>+LISTAS[[#This Row],[ID]]</f>
        <v>SUPLEMENTO 0,216x24</v>
      </c>
      <c r="AO1492" s="43">
        <v>0.65</v>
      </c>
      <c r="AP1492" s="39">
        <f>LISTAS[[#This Row],[COSTO]]+(LISTAS[[#This Row],[COSTO]]*AO1492)</f>
        <v>150.00232499999998</v>
      </c>
      <c r="AQ1492" s="44">
        <f>IF(AO1492="",0,AP1492/LISTAS[[#This Row],[VENTA NETA]]-1)</f>
        <v>-1.4188078169730667E-2</v>
      </c>
      <c r="AS1492" s="39">
        <v>20.303999999999998</v>
      </c>
      <c r="AT1492" s="48">
        <f>+LISTAS[[#This Row],[COSTO]]/AS1492-1</f>
        <v>3.4774674940898347</v>
      </c>
      <c r="BA1492" t="s">
        <v>2208</v>
      </c>
      <c r="BB1492" s="36"/>
    </row>
    <row r="1493" spans="1:54" x14ac:dyDescent="0.35">
      <c r="A1493" s="7" t="s">
        <v>2263</v>
      </c>
      <c r="B1493" t="s">
        <v>2208</v>
      </c>
      <c r="C1493" t="s">
        <v>2264</v>
      </c>
      <c r="D1493" t="s">
        <v>2264</v>
      </c>
      <c r="E1493" s="2">
        <v>346.23</v>
      </c>
      <c r="F1493" s="7" t="str">
        <f>+_xlfn.XLOOKUP(LISTAS[[#This Row],[ID]],_01_CODIGOS_Y_COSTOS_xlsm[Producto y N°],_01_CODIGOS_Y_COSTOS_xlsm[FABRICA],"",0,1)</f>
        <v>SKOTNICA</v>
      </c>
      <c r="G1493" s="26">
        <f>LISTAS[[#This Row],[Precio]]*(1-0.46)</f>
        <v>186.96420000000003</v>
      </c>
      <c r="H1493" s="1">
        <f>+_xlfn.XLOOKUP(LISTAS[[#This Row],[ID]],_01_CODIGOS_Y_COSTOS_xlsm[Producto y N°],_01_CODIGOS_Y_COSTOS_xlsm[COSTO],0,0,1)</f>
        <v>111.70489999999999</v>
      </c>
      <c r="I1493" s="27">
        <f>+IFERROR(LISTAS[[#This Row],[VENTA NETA]]/LISTAS[[#This Row],[COSTO]]-1,0)</f>
        <v>0.67373320239309153</v>
      </c>
      <c r="J1493" s="50" t="str">
        <f>IFERROR(VLOOKUP(LISTAS[[#This Row],[ID]],_01_CODIGOS_Y_COSTOS_xlsm[[Producto y N°]:[CODIGO]],2,0),"")</f>
        <v>D01B 016</v>
      </c>
      <c r="O1493" t="s">
        <v>2263</v>
      </c>
      <c r="AB1493" s="12" t="str">
        <f>+LISTAS[[#This Row],[Codigo]]&amp;LISTAS[[#This Row],[Fabrica]]</f>
        <v>D01B 016SKOTNICA</v>
      </c>
      <c r="AC1493" s="13" t="str">
        <f>+LISTAS[[#This Row],[Codigo]]</f>
        <v>D01B 016</v>
      </c>
      <c r="AD1493" s="13" t="str">
        <f>+LISTAS[[#This Row],[ID]]</f>
        <v>SUPLEMENTO 0,216x32</v>
      </c>
      <c r="AH1493" s="36">
        <v>0.16419543450646357</v>
      </c>
      <c r="AI1493" s="37">
        <f>+LISTAS[[#This Row],[Precio]]+(LISTAS[[#This Row],[Precio]]*AH1493)</f>
        <v>403.07938528917293</v>
      </c>
      <c r="AJ1493" s="38">
        <f t="shared" si="23"/>
        <v>201.53969264458647</v>
      </c>
      <c r="AL1493" s="35">
        <f>+AJ1493/LISTAS[[#This Row],[COSTO]]-1</f>
        <v>0.80421532667399975</v>
      </c>
      <c r="AM1493" t="str">
        <f>+LISTAS[[#This Row],[ID]]</f>
        <v>SUPLEMENTO 0,216x32</v>
      </c>
      <c r="AO1493" s="43">
        <v>0.65</v>
      </c>
      <c r="AP1493" s="39">
        <f>LISTAS[[#This Row],[COSTO]]+(LISTAS[[#This Row],[COSTO]]*AO1493)</f>
        <v>184.313085</v>
      </c>
      <c r="AQ1493" s="44">
        <f>IF(AO1493="",0,AP1493/LISTAS[[#This Row],[VENTA NETA]]-1)</f>
        <v>-1.4179800197043235E-2</v>
      </c>
      <c r="AS1493" s="39">
        <v>31.584</v>
      </c>
      <c r="AT1493" s="48">
        <f>+LISTAS[[#This Row],[COSTO]]/AS1493-1</f>
        <v>2.5367559523809522</v>
      </c>
      <c r="BA1493" t="s">
        <v>2208</v>
      </c>
      <c r="BB1493" s="36"/>
    </row>
    <row r="1494" spans="1:54" x14ac:dyDescent="0.35">
      <c r="A1494" s="7" t="s">
        <v>2265</v>
      </c>
      <c r="B1494" t="s">
        <v>2208</v>
      </c>
      <c r="C1494" t="s">
        <v>2111</v>
      </c>
      <c r="D1494" t="s">
        <v>2111</v>
      </c>
      <c r="E1494" s="2">
        <v>217.53</v>
      </c>
      <c r="F1494" s="7" t="str">
        <f>+_xlfn.XLOOKUP(LISTAS[[#This Row],[ID]],_01_CODIGOS_Y_COSTOS_xlsm[Producto y N°],_01_CODIGOS_Y_COSTOS_xlsm[FABRICA],"",0,1)</f>
        <v>SKOTNICA</v>
      </c>
      <c r="G1494" s="26">
        <f>LISTAS[[#This Row],[Precio]]*(1-0.46)</f>
        <v>117.46620000000001</v>
      </c>
      <c r="H1494" s="1">
        <f>+_xlfn.XLOOKUP(LISTAS[[#This Row],[ID]],_01_CODIGOS_Y_COSTOS_xlsm[Producto y N°],_01_CODIGOS_Y_COSTOS_xlsm[COSTO],0,0,1)</f>
        <v>70.181100000000001</v>
      </c>
      <c r="I1494" s="27">
        <f>+IFERROR(LISTAS[[#This Row],[VENTA NETA]]/LISTAS[[#This Row],[COSTO]]-1,0)</f>
        <v>0.67375831954757071</v>
      </c>
      <c r="J1494" s="50" t="str">
        <f>IFERROR(VLOOKUP(LISTAS[[#This Row],[ID]],_01_CODIGOS_Y_COSTOS_xlsm[[Producto y N°]:[CODIGO]],2,0),"")</f>
        <v>D01C 1722</v>
      </c>
      <c r="O1494" t="s">
        <v>2265</v>
      </c>
      <c r="AB1494" s="12" t="str">
        <f>+LISTAS[[#This Row],[Codigo]]&amp;LISTAS[[#This Row],[Fabrica]]</f>
        <v>D01C 1722SKOTNICA</v>
      </c>
      <c r="AC1494" s="13" t="str">
        <f>+LISTAS[[#This Row],[Codigo]]</f>
        <v>D01C 1722</v>
      </c>
      <c r="AD1494" s="13" t="str">
        <f>+LISTAS[[#This Row],[ID]]</f>
        <v>SUPLEMENTO 0,217x22</v>
      </c>
      <c r="AH1494" s="36">
        <v>-2.6111434455587501E-2</v>
      </c>
      <c r="AI1494" s="37">
        <f>+LISTAS[[#This Row],[Precio]]+(LISTAS[[#This Row],[Precio]]*AH1494)</f>
        <v>211.84997966287605</v>
      </c>
      <c r="AJ1494" s="38">
        <f t="shared" si="23"/>
        <v>105.92498983143803</v>
      </c>
      <c r="AL1494" s="35">
        <f>+AJ1494/LISTAS[[#This Row],[COSTO]]-1</f>
        <v>0.50930934156686103</v>
      </c>
      <c r="AM1494" t="str">
        <f>+LISTAS[[#This Row],[ID]]</f>
        <v>SUPLEMENTO 0,217x22</v>
      </c>
      <c r="AO1494" s="43">
        <v>0.65</v>
      </c>
      <c r="AP1494" s="39">
        <f>LISTAS[[#This Row],[COSTO]]+(LISTAS[[#This Row],[COSTO]]*AO1494)</f>
        <v>115.798815</v>
      </c>
      <c r="AQ1494" s="44">
        <f>IF(AO1494="",0,AP1494/LISTAS[[#This Row],[VENTA NETA]]-1)</f>
        <v>-1.419459384912436E-2</v>
      </c>
      <c r="AS1494" s="39">
        <v>20.303999999999998</v>
      </c>
      <c r="AT1494" s="48">
        <f>+LISTAS[[#This Row],[COSTO]]/AS1494-1</f>
        <v>2.456515957446809</v>
      </c>
      <c r="BA1494" t="s">
        <v>2208</v>
      </c>
      <c r="BB1494" s="36"/>
    </row>
    <row r="1495" spans="1:54" x14ac:dyDescent="0.35">
      <c r="A1495" s="7" t="s">
        <v>2266</v>
      </c>
      <c r="B1495" t="s">
        <v>2208</v>
      </c>
      <c r="C1495" t="s">
        <v>2267</v>
      </c>
      <c r="D1495" t="s">
        <v>2267</v>
      </c>
      <c r="E1495" s="2">
        <v>281.77999999999997</v>
      </c>
      <c r="F1495" s="7" t="str">
        <f>+_xlfn.XLOOKUP(LISTAS[[#This Row],[ID]],_01_CODIGOS_Y_COSTOS_xlsm[Producto y N°],_01_CODIGOS_Y_COSTOS_xlsm[FABRICA],"",0,1)</f>
        <v>SKOTNICA</v>
      </c>
      <c r="G1495" s="26">
        <f>LISTAS[[#This Row],[Precio]]*(1-0.46)</f>
        <v>152.16120000000001</v>
      </c>
      <c r="H1495" s="1">
        <f>+_xlfn.XLOOKUP(LISTAS[[#This Row],[ID]],_01_CODIGOS_Y_COSTOS_xlsm[Producto y N°],_01_CODIGOS_Y_COSTOS_xlsm[COSTO],0,0,1)</f>
        <v>90.910499999999999</v>
      </c>
      <c r="I1495" s="27">
        <f>+IFERROR(LISTAS[[#This Row],[VENTA NETA]]/LISTAS[[#This Row],[COSTO]]-1,0)</f>
        <v>0.6737472569175178</v>
      </c>
      <c r="J1495" s="50" t="str">
        <f>IFERROR(VLOOKUP(LISTAS[[#This Row],[ID]],_01_CODIGOS_Y_COSTOS_xlsm[[Producto y N°]:[CODIGO]],2,0),"")</f>
        <v>D01A 1725</v>
      </c>
      <c r="O1495" t="s">
        <v>2266</v>
      </c>
      <c r="AB1495" s="12" t="str">
        <f>+LISTAS[[#This Row],[Codigo]]&amp;LISTAS[[#This Row],[Fabrica]]</f>
        <v>D01A 1725SKOTNICA</v>
      </c>
      <c r="AC1495" s="13" t="str">
        <f>+LISTAS[[#This Row],[Codigo]]</f>
        <v>D01A 1725</v>
      </c>
      <c r="AD1495" s="13" t="str">
        <f>+LISTAS[[#This Row],[ID]]</f>
        <v>SUPLEMENTO 0,217x25</v>
      </c>
      <c r="AH1495" s="36">
        <v>0.17780912705047447</v>
      </c>
      <c r="AI1495" s="37">
        <f>+LISTAS[[#This Row],[Precio]]+(LISTAS[[#This Row],[Precio]]*AH1495)</f>
        <v>331.88305582028266</v>
      </c>
      <c r="AJ1495" s="38">
        <f t="shared" si="23"/>
        <v>165.94152791014133</v>
      </c>
      <c r="AL1495" s="35">
        <f>+AJ1495/LISTAS[[#This Row],[COSTO]]-1</f>
        <v>0.82532851441958122</v>
      </c>
      <c r="AM1495" t="str">
        <f>+LISTAS[[#This Row],[ID]]</f>
        <v>SUPLEMENTO 0,217x25</v>
      </c>
      <c r="AO1495" s="43">
        <v>0.65</v>
      </c>
      <c r="AP1495" s="39">
        <f>LISTAS[[#This Row],[COSTO]]+(LISTAS[[#This Row],[COSTO]]*AO1495)</f>
        <v>150.00232499999998</v>
      </c>
      <c r="AQ1495" s="44">
        <f>IF(AO1495="",0,AP1495/LISTAS[[#This Row],[VENTA NETA]]-1)</f>
        <v>-1.4188078169730667E-2</v>
      </c>
      <c r="AS1495" s="39">
        <v>22.56</v>
      </c>
      <c r="AT1495" s="48">
        <f>+LISTAS[[#This Row],[COSTO]]/AS1495-1</f>
        <v>3.0297207446808514</v>
      </c>
      <c r="BA1495" t="s">
        <v>2208</v>
      </c>
      <c r="BB1495" s="36"/>
    </row>
    <row r="1496" spans="1:54" x14ac:dyDescent="0.35">
      <c r="A1496" s="7" t="s">
        <v>2268</v>
      </c>
      <c r="B1496" t="s">
        <v>2208</v>
      </c>
      <c r="C1496" t="s">
        <v>2269</v>
      </c>
      <c r="D1496" t="s">
        <v>2269</v>
      </c>
      <c r="E1496" s="2">
        <v>346.23</v>
      </c>
      <c r="F1496" s="7" t="str">
        <f>+_xlfn.XLOOKUP(LISTAS[[#This Row],[ID]],_01_CODIGOS_Y_COSTOS_xlsm[Producto y N°],_01_CODIGOS_Y_COSTOS_xlsm[FABRICA],"",0,1)</f>
        <v>SKOTNICA</v>
      </c>
      <c r="G1496" s="26">
        <f>LISTAS[[#This Row],[Precio]]*(1-0.46)</f>
        <v>186.96420000000003</v>
      </c>
      <c r="H1496" s="1">
        <f>+_xlfn.XLOOKUP(LISTAS[[#This Row],[ID]],_01_CODIGOS_Y_COSTOS_xlsm[Producto y N°],_01_CODIGOS_Y_COSTOS_xlsm[COSTO],0,0,1)</f>
        <v>111.70489999999999</v>
      </c>
      <c r="I1496" s="27">
        <f>+IFERROR(LISTAS[[#This Row],[VENTA NETA]]/LISTAS[[#This Row],[COSTO]]-1,0)</f>
        <v>0.67373320239309153</v>
      </c>
      <c r="J1496" s="50" t="str">
        <f>IFERROR(VLOOKUP(LISTAS[[#This Row],[ID]],_01_CODIGOS_Y_COSTOS_xlsm[[Producto y N°]:[CODIGO]],2,0),"")</f>
        <v>D01B 017</v>
      </c>
      <c r="O1496" t="s">
        <v>2268</v>
      </c>
      <c r="AB1496" s="12" t="str">
        <f>+LISTAS[[#This Row],[Codigo]]&amp;LISTAS[[#This Row],[Fabrica]]</f>
        <v>D01B 017SKOTNICA</v>
      </c>
      <c r="AC1496" s="13" t="str">
        <f>+LISTAS[[#This Row],[Codigo]]</f>
        <v>D01B 017</v>
      </c>
      <c r="AD1496" s="13" t="str">
        <f>+LISTAS[[#This Row],[ID]]</f>
        <v>SUPLEMENTO 0,217x33</v>
      </c>
      <c r="AH1496" s="36">
        <v>0.16419543450646357</v>
      </c>
      <c r="AI1496" s="37">
        <f>+LISTAS[[#This Row],[Precio]]+(LISTAS[[#This Row],[Precio]]*AH1496)</f>
        <v>403.07938528917293</v>
      </c>
      <c r="AJ1496" s="38">
        <f t="shared" si="23"/>
        <v>201.53969264458647</v>
      </c>
      <c r="AL1496" s="35">
        <f>+AJ1496/LISTAS[[#This Row],[COSTO]]-1</f>
        <v>0.80421532667399975</v>
      </c>
      <c r="AM1496" t="str">
        <f>+LISTAS[[#This Row],[ID]]</f>
        <v>SUPLEMENTO 0,217x33</v>
      </c>
      <c r="AO1496" s="43">
        <v>0.65</v>
      </c>
      <c r="AP1496" s="39">
        <f>LISTAS[[#This Row],[COSTO]]+(LISTAS[[#This Row],[COSTO]]*AO1496)</f>
        <v>184.313085</v>
      </c>
      <c r="AQ1496" s="44">
        <f>IF(AO1496="",0,AP1496/LISTAS[[#This Row],[VENTA NETA]]-1)</f>
        <v>-1.4179800197043235E-2</v>
      </c>
      <c r="AS1496" s="39">
        <v>31.584</v>
      </c>
      <c r="AT1496" s="48">
        <f>+LISTAS[[#This Row],[COSTO]]/AS1496-1</f>
        <v>2.5367559523809522</v>
      </c>
      <c r="BA1496" t="s">
        <v>2208</v>
      </c>
      <c r="BB1496" s="36"/>
    </row>
    <row r="1497" spans="1:54" x14ac:dyDescent="0.35">
      <c r="A1497" s="7" t="s">
        <v>2270</v>
      </c>
      <c r="B1497" t="s">
        <v>2208</v>
      </c>
      <c r="C1497" t="s">
        <v>2113</v>
      </c>
      <c r="D1497" t="s">
        <v>2113</v>
      </c>
      <c r="E1497" s="2">
        <v>217.53</v>
      </c>
      <c r="F1497" s="7" t="str">
        <f>+_xlfn.XLOOKUP(LISTAS[[#This Row],[ID]],_01_CODIGOS_Y_COSTOS_xlsm[Producto y N°],_01_CODIGOS_Y_COSTOS_xlsm[FABRICA],"",0,1)</f>
        <v>SKOTNICA</v>
      </c>
      <c r="G1497" s="26">
        <f>LISTAS[[#This Row],[Precio]]*(1-0.46)</f>
        <v>117.46620000000001</v>
      </c>
      <c r="H1497" s="1">
        <f>+_xlfn.XLOOKUP(LISTAS[[#This Row],[ID]],_01_CODIGOS_Y_COSTOS_xlsm[Producto y N°],_01_CODIGOS_Y_COSTOS_xlsm[COSTO],0,0,1)</f>
        <v>70.181100000000001</v>
      </c>
      <c r="I1497" s="27">
        <f>+IFERROR(LISTAS[[#This Row],[VENTA NETA]]/LISTAS[[#This Row],[COSTO]]-1,0)</f>
        <v>0.67375831954757071</v>
      </c>
      <c r="J1497" s="50" t="str">
        <f>IFERROR(VLOOKUP(LISTAS[[#This Row],[ID]],_01_CODIGOS_Y_COSTOS_xlsm[[Producto y N°]:[CODIGO]],2,0),"")</f>
        <v>D01C 1823</v>
      </c>
      <c r="O1497" t="s">
        <v>2270</v>
      </c>
      <c r="AB1497" s="12" t="str">
        <f>+LISTAS[[#This Row],[Codigo]]&amp;LISTAS[[#This Row],[Fabrica]]</f>
        <v>D01C 1823SKOTNICA</v>
      </c>
      <c r="AC1497" s="13" t="str">
        <f>+LISTAS[[#This Row],[Codigo]]</f>
        <v>D01C 1823</v>
      </c>
      <c r="AD1497" s="13" t="str">
        <f>+LISTAS[[#This Row],[ID]]</f>
        <v>SUPLEMENTO 0,218x23</v>
      </c>
      <c r="AH1497" s="36">
        <v>-2.6111434455587501E-2</v>
      </c>
      <c r="AI1497" s="37">
        <f>+LISTAS[[#This Row],[Precio]]+(LISTAS[[#This Row],[Precio]]*AH1497)</f>
        <v>211.84997966287605</v>
      </c>
      <c r="AJ1497" s="38">
        <f t="shared" si="23"/>
        <v>105.92498983143803</v>
      </c>
      <c r="AL1497" s="35">
        <f>+AJ1497/LISTAS[[#This Row],[COSTO]]-1</f>
        <v>0.50930934156686103</v>
      </c>
      <c r="AM1497" t="str">
        <f>+LISTAS[[#This Row],[ID]]</f>
        <v>SUPLEMENTO 0,218x23</v>
      </c>
      <c r="AO1497" s="43">
        <v>0.65</v>
      </c>
      <c r="AP1497" s="39">
        <f>LISTAS[[#This Row],[COSTO]]+(LISTAS[[#This Row],[COSTO]]*AO1497)</f>
        <v>115.798815</v>
      </c>
      <c r="AQ1497" s="44">
        <f>IF(AO1497="",0,AP1497/LISTAS[[#This Row],[VENTA NETA]]-1)</f>
        <v>-1.419459384912436E-2</v>
      </c>
      <c r="AS1497" s="39">
        <v>20.303999999999998</v>
      </c>
      <c r="AT1497" s="48">
        <f>+LISTAS[[#This Row],[COSTO]]/AS1497-1</f>
        <v>2.456515957446809</v>
      </c>
      <c r="BA1497" t="s">
        <v>2208</v>
      </c>
      <c r="BB1497" s="36"/>
    </row>
    <row r="1498" spans="1:54" x14ac:dyDescent="0.35">
      <c r="A1498" s="7" t="s">
        <v>2271</v>
      </c>
      <c r="B1498" t="s">
        <v>2208</v>
      </c>
      <c r="C1498" t="s">
        <v>2272</v>
      </c>
      <c r="D1498" t="s">
        <v>2272</v>
      </c>
      <c r="E1498" s="2">
        <v>281.77999999999997</v>
      </c>
      <c r="F1498" s="7" t="str">
        <f>+_xlfn.XLOOKUP(LISTAS[[#This Row],[ID]],_01_CODIGOS_Y_COSTOS_xlsm[Producto y N°],_01_CODIGOS_Y_COSTOS_xlsm[FABRICA],"",0,1)</f>
        <v>SKOTNICA</v>
      </c>
      <c r="G1498" s="26">
        <f>LISTAS[[#This Row],[Precio]]*(1-0.46)</f>
        <v>152.16120000000001</v>
      </c>
      <c r="H1498" s="1">
        <f>+_xlfn.XLOOKUP(LISTAS[[#This Row],[ID]],_01_CODIGOS_Y_COSTOS_xlsm[Producto y N°],_01_CODIGOS_Y_COSTOS_xlsm[COSTO],0,0,1)</f>
        <v>90.910499999999999</v>
      </c>
      <c r="I1498" s="27">
        <f>+IFERROR(LISTAS[[#This Row],[VENTA NETA]]/LISTAS[[#This Row],[COSTO]]-1,0)</f>
        <v>0.6737472569175178</v>
      </c>
      <c r="J1498" s="50" t="str">
        <f>IFERROR(VLOOKUP(LISTAS[[#This Row],[ID]],_01_CODIGOS_Y_COSTOS_xlsm[[Producto y N°]:[CODIGO]],2,0),"")</f>
        <v>D01A 1826</v>
      </c>
      <c r="O1498" t="s">
        <v>2271</v>
      </c>
      <c r="AB1498" s="12" t="str">
        <f>+LISTAS[[#This Row],[Codigo]]&amp;LISTAS[[#This Row],[Fabrica]]</f>
        <v>D01A 1826SKOTNICA</v>
      </c>
      <c r="AC1498" s="13" t="str">
        <f>+LISTAS[[#This Row],[Codigo]]</f>
        <v>D01A 1826</v>
      </c>
      <c r="AD1498" s="13" t="str">
        <f>+LISTAS[[#This Row],[ID]]</f>
        <v>SUPLEMENTO 0,218x26</v>
      </c>
      <c r="AH1498" s="36">
        <v>0.10432299559317881</v>
      </c>
      <c r="AI1498" s="37">
        <f>+LISTAS[[#This Row],[Precio]]+(LISTAS[[#This Row],[Precio]]*AH1498)</f>
        <v>311.17613369824591</v>
      </c>
      <c r="AJ1498" s="38">
        <f t="shared" si="23"/>
        <v>155.58806684912295</v>
      </c>
      <c r="AL1498" s="35">
        <f>+AJ1498/LISTAS[[#This Row],[COSTO]]-1</f>
        <v>0.71144220798612867</v>
      </c>
      <c r="AM1498" t="str">
        <f>+LISTAS[[#This Row],[ID]]</f>
        <v>SUPLEMENTO 0,218x26</v>
      </c>
      <c r="AO1498" s="43">
        <v>0.65</v>
      </c>
      <c r="AP1498" s="39">
        <f>LISTAS[[#This Row],[COSTO]]+(LISTAS[[#This Row],[COSTO]]*AO1498)</f>
        <v>150.00232499999998</v>
      </c>
      <c r="AQ1498" s="44">
        <f>IF(AO1498="",0,AP1498/LISTAS[[#This Row],[VENTA NETA]]-1)</f>
        <v>-1.4188078169730667E-2</v>
      </c>
      <c r="AS1498" s="39">
        <v>22.56</v>
      </c>
      <c r="AT1498" s="48">
        <f>+LISTAS[[#This Row],[COSTO]]/AS1498-1</f>
        <v>3.0297207446808514</v>
      </c>
      <c r="BA1498" t="s">
        <v>2208</v>
      </c>
      <c r="BB1498" s="36"/>
    </row>
    <row r="1499" spans="1:54" x14ac:dyDescent="0.35">
      <c r="A1499" s="7" t="s">
        <v>2273</v>
      </c>
      <c r="B1499" t="s">
        <v>2208</v>
      </c>
      <c r="C1499" t="s">
        <v>2274</v>
      </c>
      <c r="D1499" t="s">
        <v>2274</v>
      </c>
      <c r="E1499" s="2">
        <v>465.27</v>
      </c>
      <c r="F1499" s="7" t="str">
        <f>+_xlfn.XLOOKUP(LISTAS[[#This Row],[ID]],_01_CODIGOS_Y_COSTOS_xlsm[Producto y N°],_01_CODIGOS_Y_COSTOS_xlsm[FABRICA],"",0,1)</f>
        <v>SKOTNICA</v>
      </c>
      <c r="G1499" s="26">
        <f>LISTAS[[#This Row],[Precio]]*(1-0.46)</f>
        <v>251.2458</v>
      </c>
      <c r="H1499" s="1">
        <f>+_xlfn.XLOOKUP(LISTAS[[#This Row],[ID]],_01_CODIGOS_Y_COSTOS_xlsm[Producto y N°],_01_CODIGOS_Y_COSTOS_xlsm[COSTO],0,0,1)</f>
        <v>150.1096</v>
      </c>
      <c r="I1499" s="27">
        <f>+IFERROR(LISTAS[[#This Row],[VENTA NETA]]/LISTAS[[#This Row],[COSTO]]-1,0)</f>
        <v>0.673749047362727</v>
      </c>
      <c r="J1499" s="50" t="str">
        <f>IFERROR(VLOOKUP(LISTAS[[#This Row],[ID]],_01_CODIGOS_Y_COSTOS_xlsm[[Producto y N°]:[CODIGO]],2,0),"")</f>
        <v>D01B 018</v>
      </c>
      <c r="O1499" t="s">
        <v>2273</v>
      </c>
      <c r="AB1499" s="12" t="str">
        <f>+LISTAS[[#This Row],[Codigo]]&amp;LISTAS[[#This Row],[Fabrica]]</f>
        <v>D01B 018SKOTNICA</v>
      </c>
      <c r="AC1499" s="13" t="str">
        <f>+LISTAS[[#This Row],[Codigo]]</f>
        <v>D01B 018</v>
      </c>
      <c r="AD1499" s="13" t="str">
        <f>+LISTAS[[#This Row],[ID]]</f>
        <v>SUPLEMENTO 0,218x34</v>
      </c>
      <c r="AH1499" s="36">
        <v>0.56445060898154376</v>
      </c>
      <c r="AI1499" s="37">
        <f>+LISTAS[[#This Row],[Precio]]+(LISTAS[[#This Row],[Precio]]*AH1499)</f>
        <v>727.89193484084285</v>
      </c>
      <c r="AJ1499" s="38">
        <f t="shared" si="23"/>
        <v>363.94596742042143</v>
      </c>
      <c r="AL1499" s="35">
        <f>+AJ1499/LISTAS[[#This Row],[COSTO]]-1</f>
        <v>1.4245349226193489</v>
      </c>
      <c r="AM1499" t="str">
        <f>+LISTAS[[#This Row],[ID]]</f>
        <v>SUPLEMENTO 0,218x34</v>
      </c>
      <c r="AO1499" s="43">
        <v>0.65</v>
      </c>
      <c r="AP1499" s="39">
        <f>LISTAS[[#This Row],[COSTO]]+(LISTAS[[#This Row],[COSTO]]*AO1499)</f>
        <v>247.68083999999999</v>
      </c>
      <c r="AQ1499" s="44">
        <f>IF(AO1499="",0,AP1499/LISTAS[[#This Row],[VENTA NETA]]-1)</f>
        <v>-1.4189132713860353E-2</v>
      </c>
      <c r="AS1499" s="39">
        <v>31.584</v>
      </c>
      <c r="AT1499" s="48">
        <f>+LISTAS[[#This Row],[COSTO]]/AS1499-1</f>
        <v>3.752710233029382</v>
      </c>
      <c r="BA1499" t="s">
        <v>2208</v>
      </c>
      <c r="BB1499" s="36"/>
    </row>
    <row r="1500" spans="1:54" x14ac:dyDescent="0.35">
      <c r="A1500" s="7" t="s">
        <v>2275</v>
      </c>
      <c r="B1500" t="s">
        <v>2208</v>
      </c>
      <c r="C1500" t="s">
        <v>2115</v>
      </c>
      <c r="D1500" t="s">
        <v>2115</v>
      </c>
      <c r="E1500" s="2">
        <v>281.77999999999997</v>
      </c>
      <c r="F1500" s="7" t="str">
        <f>+_xlfn.XLOOKUP(LISTAS[[#This Row],[ID]],_01_CODIGOS_Y_COSTOS_xlsm[Producto y N°],_01_CODIGOS_Y_COSTOS_xlsm[FABRICA],"",0,1)</f>
        <v>SKOTNICA</v>
      </c>
      <c r="G1500" s="26">
        <f>LISTAS[[#This Row],[Precio]]*(1-0.46)</f>
        <v>152.16120000000001</v>
      </c>
      <c r="H1500" s="1">
        <f>+_xlfn.XLOOKUP(LISTAS[[#This Row],[ID]],_01_CODIGOS_Y_COSTOS_xlsm[Producto y N°],_01_CODIGOS_Y_COSTOS_xlsm[COSTO],0,0,1)</f>
        <v>90.910499999999999</v>
      </c>
      <c r="I1500" s="27">
        <f>+IFERROR(LISTAS[[#This Row],[VENTA NETA]]/LISTAS[[#This Row],[COSTO]]-1,0)</f>
        <v>0.6737472569175178</v>
      </c>
      <c r="J1500" s="50" t="str">
        <f>IFERROR(VLOOKUP(LISTAS[[#This Row],[ID]],_01_CODIGOS_Y_COSTOS_xlsm[[Producto y N°]:[CODIGO]],2,0),"")</f>
        <v>D01C 1924</v>
      </c>
      <c r="O1500" t="s">
        <v>2275</v>
      </c>
      <c r="AB1500" s="12" t="str">
        <f>+LISTAS[[#This Row],[Codigo]]&amp;LISTAS[[#This Row],[Fabrica]]</f>
        <v>D01C 1924SKOTNICA</v>
      </c>
      <c r="AC1500" s="13" t="str">
        <f>+LISTAS[[#This Row],[Codigo]]</f>
        <v>D01C 1924</v>
      </c>
      <c r="AD1500" s="13" t="str">
        <f>+LISTAS[[#This Row],[ID]]</f>
        <v>SUPLEMENTO 0,219x24</v>
      </c>
      <c r="AH1500" s="36">
        <v>0.17780912705047447</v>
      </c>
      <c r="AI1500" s="37">
        <f>+LISTAS[[#This Row],[Precio]]+(LISTAS[[#This Row],[Precio]]*AH1500)</f>
        <v>331.88305582028266</v>
      </c>
      <c r="AJ1500" s="38">
        <f t="shared" si="23"/>
        <v>165.94152791014133</v>
      </c>
      <c r="AL1500" s="35">
        <f>+AJ1500/LISTAS[[#This Row],[COSTO]]-1</f>
        <v>0.82532851441958122</v>
      </c>
      <c r="AM1500" t="str">
        <f>+LISTAS[[#This Row],[ID]]</f>
        <v>SUPLEMENTO 0,219x24</v>
      </c>
      <c r="AO1500" s="43">
        <v>0.65</v>
      </c>
      <c r="AP1500" s="39">
        <f>LISTAS[[#This Row],[COSTO]]+(LISTAS[[#This Row],[COSTO]]*AO1500)</f>
        <v>150.00232499999998</v>
      </c>
      <c r="AQ1500" s="44">
        <f>IF(AO1500="",0,AP1500/LISTAS[[#This Row],[VENTA NETA]]-1)</f>
        <v>-1.4188078169730667E-2</v>
      </c>
      <c r="AS1500" s="39">
        <v>20.303999999999998</v>
      </c>
      <c r="AT1500" s="48">
        <f>+LISTAS[[#This Row],[COSTO]]/AS1500-1</f>
        <v>3.4774674940898347</v>
      </c>
      <c r="BA1500" t="s">
        <v>2208</v>
      </c>
      <c r="BB1500" s="36"/>
    </row>
    <row r="1501" spans="1:54" x14ac:dyDescent="0.35">
      <c r="A1501" s="7" t="s">
        <v>2276</v>
      </c>
      <c r="B1501" t="s">
        <v>2208</v>
      </c>
      <c r="C1501" t="s">
        <v>2277</v>
      </c>
      <c r="D1501" t="s">
        <v>2277</v>
      </c>
      <c r="E1501" s="2">
        <v>281.77999999999997</v>
      </c>
      <c r="F1501" s="7" t="str">
        <f>+_xlfn.XLOOKUP(LISTAS[[#This Row],[ID]],_01_CODIGOS_Y_COSTOS_xlsm[Producto y N°],_01_CODIGOS_Y_COSTOS_xlsm[FABRICA],"",0,1)</f>
        <v>SKOTNICA</v>
      </c>
      <c r="G1501" s="26">
        <f>LISTAS[[#This Row],[Precio]]*(1-0.46)</f>
        <v>152.16120000000001</v>
      </c>
      <c r="H1501" s="1">
        <f>+_xlfn.XLOOKUP(LISTAS[[#This Row],[ID]],_01_CODIGOS_Y_COSTOS_xlsm[Producto y N°],_01_CODIGOS_Y_COSTOS_xlsm[COSTO],0,0,1)</f>
        <v>90.910499999999999</v>
      </c>
      <c r="I1501" s="27">
        <f>+IFERROR(LISTAS[[#This Row],[VENTA NETA]]/LISTAS[[#This Row],[COSTO]]-1,0)</f>
        <v>0.6737472569175178</v>
      </c>
      <c r="J1501" s="50" t="str">
        <f>IFERROR(VLOOKUP(LISTAS[[#This Row],[ID]],_01_CODIGOS_Y_COSTOS_xlsm[[Producto y N°]:[CODIGO]],2,0),"")</f>
        <v>D01A 1927</v>
      </c>
      <c r="O1501" t="s">
        <v>2276</v>
      </c>
      <c r="AB1501" s="12" t="str">
        <f>+LISTAS[[#This Row],[Codigo]]&amp;LISTAS[[#This Row],[Fabrica]]</f>
        <v>D01A 1927SKOTNICA</v>
      </c>
      <c r="AC1501" s="13" t="str">
        <f>+LISTAS[[#This Row],[Codigo]]</f>
        <v>D01A 1927</v>
      </c>
      <c r="AD1501" s="13" t="str">
        <f>+LISTAS[[#This Row],[ID]]</f>
        <v>SUPLEMENTO 0,219x27</v>
      </c>
      <c r="AH1501" s="36">
        <v>0.10432299559317881</v>
      </c>
      <c r="AI1501" s="37">
        <f>+LISTAS[[#This Row],[Precio]]+(LISTAS[[#This Row],[Precio]]*AH1501)</f>
        <v>311.17613369824591</v>
      </c>
      <c r="AJ1501" s="38">
        <f t="shared" si="23"/>
        <v>155.58806684912295</v>
      </c>
      <c r="AL1501" s="35">
        <f>+AJ1501/LISTAS[[#This Row],[COSTO]]-1</f>
        <v>0.71144220798612867</v>
      </c>
      <c r="AM1501" t="str">
        <f>+LISTAS[[#This Row],[ID]]</f>
        <v>SUPLEMENTO 0,219x27</v>
      </c>
      <c r="AO1501" s="43">
        <v>0.65</v>
      </c>
      <c r="AP1501" s="39">
        <f>LISTAS[[#This Row],[COSTO]]+(LISTAS[[#This Row],[COSTO]]*AO1501)</f>
        <v>150.00232499999998</v>
      </c>
      <c r="AQ1501" s="44">
        <f>IF(AO1501="",0,AP1501/LISTAS[[#This Row],[VENTA NETA]]-1)</f>
        <v>-1.4188078169730667E-2</v>
      </c>
      <c r="AS1501" s="39">
        <v>22.56</v>
      </c>
      <c r="AT1501" s="48">
        <f>+LISTAS[[#This Row],[COSTO]]/AS1501-1</f>
        <v>3.0297207446808514</v>
      </c>
      <c r="BA1501" t="s">
        <v>2208</v>
      </c>
      <c r="BB1501" s="36"/>
    </row>
    <row r="1502" spans="1:54" x14ac:dyDescent="0.35">
      <c r="A1502" s="7" t="s">
        <v>2278</v>
      </c>
      <c r="B1502" t="s">
        <v>2208</v>
      </c>
      <c r="C1502" t="s">
        <v>2279</v>
      </c>
      <c r="D1502" t="s">
        <v>2279</v>
      </c>
      <c r="E1502" s="2">
        <v>465.27</v>
      </c>
      <c r="F1502" s="7" t="str">
        <f>+_xlfn.XLOOKUP(LISTAS[[#This Row],[ID]],_01_CODIGOS_Y_COSTOS_xlsm[Producto y N°],_01_CODIGOS_Y_COSTOS_xlsm[FABRICA],"",0,1)</f>
        <v>SKOTNICA</v>
      </c>
      <c r="G1502" s="26">
        <f>LISTAS[[#This Row],[Precio]]*(1-0.46)</f>
        <v>251.2458</v>
      </c>
      <c r="H1502" s="1">
        <f>+_xlfn.XLOOKUP(LISTAS[[#This Row],[ID]],_01_CODIGOS_Y_COSTOS_xlsm[Producto y N°],_01_CODIGOS_Y_COSTOS_xlsm[COSTO],0,0,1)</f>
        <v>150.1096</v>
      </c>
      <c r="I1502" s="27">
        <f>+IFERROR(LISTAS[[#This Row],[VENTA NETA]]/LISTAS[[#This Row],[COSTO]]-1,0)</f>
        <v>0.673749047362727</v>
      </c>
      <c r="J1502" s="50" t="str">
        <f>IFERROR(VLOOKUP(LISTAS[[#This Row],[ID]],_01_CODIGOS_Y_COSTOS_xlsm[[Producto y N°]:[CODIGO]],2,0),"")</f>
        <v>D01B 019</v>
      </c>
      <c r="O1502" t="s">
        <v>2278</v>
      </c>
      <c r="AB1502" s="12" t="str">
        <f>+LISTAS[[#This Row],[Codigo]]&amp;LISTAS[[#This Row],[Fabrica]]</f>
        <v>D01B 019SKOTNICA</v>
      </c>
      <c r="AC1502" s="13" t="str">
        <f>+LISTAS[[#This Row],[Codigo]]</f>
        <v>D01B 019</v>
      </c>
      <c r="AD1502" s="13" t="str">
        <f>+LISTAS[[#This Row],[ID]]</f>
        <v>SUPLEMENTO 0,219x35</v>
      </c>
      <c r="AH1502" s="36">
        <v>0.56445060898154376</v>
      </c>
      <c r="AI1502" s="37">
        <f>+LISTAS[[#This Row],[Precio]]+(LISTAS[[#This Row],[Precio]]*AH1502)</f>
        <v>727.89193484084285</v>
      </c>
      <c r="AJ1502" s="38">
        <f t="shared" si="23"/>
        <v>363.94596742042143</v>
      </c>
      <c r="AL1502" s="35">
        <f>+AJ1502/LISTAS[[#This Row],[COSTO]]-1</f>
        <v>1.4245349226193489</v>
      </c>
      <c r="AM1502" t="str">
        <f>+LISTAS[[#This Row],[ID]]</f>
        <v>SUPLEMENTO 0,219x35</v>
      </c>
      <c r="AO1502" s="43">
        <v>0.65</v>
      </c>
      <c r="AP1502" s="39">
        <f>LISTAS[[#This Row],[COSTO]]+(LISTAS[[#This Row],[COSTO]]*AO1502)</f>
        <v>247.68083999999999</v>
      </c>
      <c r="AQ1502" s="44">
        <f>IF(AO1502="",0,AP1502/LISTAS[[#This Row],[VENTA NETA]]-1)</f>
        <v>-1.4189132713860353E-2</v>
      </c>
      <c r="AS1502" s="39">
        <v>31.584</v>
      </c>
      <c r="AT1502" s="48">
        <f>+LISTAS[[#This Row],[COSTO]]/AS1502-1</f>
        <v>3.752710233029382</v>
      </c>
      <c r="BA1502" t="s">
        <v>2208</v>
      </c>
      <c r="BB1502" s="36"/>
    </row>
    <row r="1503" spans="1:54" x14ac:dyDescent="0.35">
      <c r="A1503" s="7" t="s">
        <v>2280</v>
      </c>
      <c r="B1503" t="s">
        <v>2208</v>
      </c>
      <c r="C1503" t="s">
        <v>2281</v>
      </c>
      <c r="D1503" t="s">
        <v>2281</v>
      </c>
      <c r="E1503" s="2">
        <v>281.77999999999997</v>
      </c>
      <c r="F1503" s="7" t="str">
        <f>+_xlfn.XLOOKUP(LISTAS[[#This Row],[ID]],_01_CODIGOS_Y_COSTOS_xlsm[Producto y N°],_01_CODIGOS_Y_COSTOS_xlsm[FABRICA],"",0,1)</f>
        <v>SKOTNICA</v>
      </c>
      <c r="G1503" s="26">
        <f>LISTAS[[#This Row],[Precio]]*(1-0.46)</f>
        <v>152.16120000000001</v>
      </c>
      <c r="H1503" s="1">
        <f>+_xlfn.XLOOKUP(LISTAS[[#This Row],[ID]],_01_CODIGOS_Y_COSTOS_xlsm[Producto y N°],_01_CODIGOS_Y_COSTOS_xlsm[COSTO],0,0,1)</f>
        <v>90.910499999999999</v>
      </c>
      <c r="I1503" s="27">
        <f>+IFERROR(LISTAS[[#This Row],[VENTA NETA]]/LISTAS[[#This Row],[COSTO]]-1,0)</f>
        <v>0.6737472569175178</v>
      </c>
      <c r="J1503" s="50" t="str">
        <f>IFERROR(VLOOKUP(LISTAS[[#This Row],[ID]],_01_CODIGOS_Y_COSTOS_xlsm[[Producto y N°]:[CODIGO]],2,0),"")</f>
        <v>D01C 2025</v>
      </c>
      <c r="O1503" t="s">
        <v>2280</v>
      </c>
      <c r="AB1503" s="12" t="str">
        <f>+LISTAS[[#This Row],[Codigo]]&amp;LISTAS[[#This Row],[Fabrica]]</f>
        <v>D01C 2025SKOTNICA</v>
      </c>
      <c r="AC1503" s="13" t="str">
        <f>+LISTAS[[#This Row],[Codigo]]</f>
        <v>D01C 2025</v>
      </c>
      <c r="AD1503" s="13" t="str">
        <f>+LISTAS[[#This Row],[ID]]</f>
        <v>SUPLEMENTO 0,220x25</v>
      </c>
      <c r="AH1503" s="36">
        <v>0.17780912705047447</v>
      </c>
      <c r="AI1503" s="37">
        <f>+LISTAS[[#This Row],[Precio]]+(LISTAS[[#This Row],[Precio]]*AH1503)</f>
        <v>331.88305582028266</v>
      </c>
      <c r="AJ1503" s="38">
        <f t="shared" si="23"/>
        <v>165.94152791014133</v>
      </c>
      <c r="AL1503" s="35">
        <f>+AJ1503/LISTAS[[#This Row],[COSTO]]-1</f>
        <v>0.82532851441958122</v>
      </c>
      <c r="AM1503" t="str">
        <f>+LISTAS[[#This Row],[ID]]</f>
        <v>SUPLEMENTO 0,220x25</v>
      </c>
      <c r="AO1503" s="43">
        <v>0.65</v>
      </c>
      <c r="AP1503" s="39">
        <f>LISTAS[[#This Row],[COSTO]]+(LISTAS[[#This Row],[COSTO]]*AO1503)</f>
        <v>150.00232499999998</v>
      </c>
      <c r="AQ1503" s="44">
        <f>IF(AO1503="",0,AP1503/LISTAS[[#This Row],[VENTA NETA]]-1)</f>
        <v>-1.4188078169730667E-2</v>
      </c>
      <c r="AS1503" s="39">
        <v>20.303999999999998</v>
      </c>
      <c r="AT1503" s="48">
        <f>+LISTAS[[#This Row],[COSTO]]/AS1503-1</f>
        <v>3.4774674940898347</v>
      </c>
      <c r="BA1503" t="s">
        <v>2208</v>
      </c>
      <c r="BB1503" s="36"/>
    </row>
    <row r="1504" spans="1:54" x14ac:dyDescent="0.35">
      <c r="A1504" s="7" t="s">
        <v>2282</v>
      </c>
      <c r="B1504" t="s">
        <v>2208</v>
      </c>
      <c r="C1504" t="s">
        <v>2283</v>
      </c>
      <c r="D1504" t="s">
        <v>2283</v>
      </c>
      <c r="E1504" s="2">
        <v>281.77999999999997</v>
      </c>
      <c r="F1504" s="7" t="str">
        <f>+_xlfn.XLOOKUP(LISTAS[[#This Row],[ID]],_01_CODIGOS_Y_COSTOS_xlsm[Producto y N°],_01_CODIGOS_Y_COSTOS_xlsm[FABRICA],"",0,1)</f>
        <v>SKOTNICA</v>
      </c>
      <c r="G1504" s="26">
        <f>LISTAS[[#This Row],[Precio]]*(1-0.46)</f>
        <v>152.16120000000001</v>
      </c>
      <c r="H1504" s="1">
        <f>+_xlfn.XLOOKUP(LISTAS[[#This Row],[ID]],_01_CODIGOS_Y_COSTOS_xlsm[Producto y N°],_01_CODIGOS_Y_COSTOS_xlsm[COSTO],0,0,1)</f>
        <v>90.910499999999999</v>
      </c>
      <c r="I1504" s="27">
        <f>+IFERROR(LISTAS[[#This Row],[VENTA NETA]]/LISTAS[[#This Row],[COSTO]]-1,0)</f>
        <v>0.6737472569175178</v>
      </c>
      <c r="J1504" s="50" t="str">
        <f>IFERROR(VLOOKUP(LISTAS[[#This Row],[ID]],_01_CODIGOS_Y_COSTOS_xlsm[[Producto y N°]:[CODIGO]],2,0),"")</f>
        <v>D01A 2028</v>
      </c>
      <c r="O1504" t="s">
        <v>2282</v>
      </c>
      <c r="AB1504" s="12" t="str">
        <f>+LISTAS[[#This Row],[Codigo]]&amp;LISTAS[[#This Row],[Fabrica]]</f>
        <v>D01A 2028SKOTNICA</v>
      </c>
      <c r="AC1504" s="13" t="str">
        <f>+LISTAS[[#This Row],[Codigo]]</f>
        <v>D01A 2028</v>
      </c>
      <c r="AD1504" s="13" t="str">
        <f>+LISTAS[[#This Row],[ID]]</f>
        <v>SUPLEMENTO 0,220x28</v>
      </c>
      <c r="AH1504" s="36">
        <v>0.10432299559317881</v>
      </c>
      <c r="AI1504" s="37">
        <f>+LISTAS[[#This Row],[Precio]]+(LISTAS[[#This Row],[Precio]]*AH1504)</f>
        <v>311.17613369824591</v>
      </c>
      <c r="AJ1504" s="38">
        <f t="shared" si="23"/>
        <v>155.58806684912295</v>
      </c>
      <c r="AL1504" s="35">
        <f>+AJ1504/LISTAS[[#This Row],[COSTO]]-1</f>
        <v>0.71144220798612867</v>
      </c>
      <c r="AM1504" t="str">
        <f>+LISTAS[[#This Row],[ID]]</f>
        <v>SUPLEMENTO 0,220x28</v>
      </c>
      <c r="AO1504" s="43">
        <v>0.65</v>
      </c>
      <c r="AP1504" s="39">
        <f>LISTAS[[#This Row],[COSTO]]+(LISTAS[[#This Row],[COSTO]]*AO1504)</f>
        <v>150.00232499999998</v>
      </c>
      <c r="AQ1504" s="44">
        <f>IF(AO1504="",0,AP1504/LISTAS[[#This Row],[VENTA NETA]]-1)</f>
        <v>-1.4188078169730667E-2</v>
      </c>
      <c r="AS1504" s="39">
        <v>27.071999999999999</v>
      </c>
      <c r="AT1504" s="48">
        <f>+LISTAS[[#This Row],[COSTO]]/AS1504-1</f>
        <v>2.358100620567376</v>
      </c>
      <c r="BA1504" t="s">
        <v>2208</v>
      </c>
      <c r="BB1504" s="36"/>
    </row>
    <row r="1505" spans="1:54" x14ac:dyDescent="0.35">
      <c r="A1505" s="7" t="s">
        <v>2284</v>
      </c>
      <c r="B1505" t="s">
        <v>2208</v>
      </c>
      <c r="C1505" t="s">
        <v>2285</v>
      </c>
      <c r="D1505" t="s">
        <v>2285</v>
      </c>
      <c r="E1505" s="2">
        <v>465.27</v>
      </c>
      <c r="F1505" s="7" t="str">
        <f>+_xlfn.XLOOKUP(LISTAS[[#This Row],[ID]],_01_CODIGOS_Y_COSTOS_xlsm[Producto y N°],_01_CODIGOS_Y_COSTOS_xlsm[FABRICA],"",0,1)</f>
        <v>SKOTNICA</v>
      </c>
      <c r="G1505" s="26">
        <f>LISTAS[[#This Row],[Precio]]*(1-0.46)</f>
        <v>251.2458</v>
      </c>
      <c r="H1505" s="1">
        <f>+_xlfn.XLOOKUP(LISTAS[[#This Row],[ID]],_01_CODIGOS_Y_COSTOS_xlsm[Producto y N°],_01_CODIGOS_Y_COSTOS_xlsm[COSTO],0,0,1)</f>
        <v>150.1096</v>
      </c>
      <c r="I1505" s="27">
        <f>+IFERROR(LISTAS[[#This Row],[VENTA NETA]]/LISTAS[[#This Row],[COSTO]]-1,0)</f>
        <v>0.673749047362727</v>
      </c>
      <c r="J1505" s="50" t="str">
        <f>IFERROR(VLOOKUP(LISTAS[[#This Row],[ID]],_01_CODIGOS_Y_COSTOS_xlsm[[Producto y N°]:[CODIGO]],2,0),"")</f>
        <v>D01B 020</v>
      </c>
      <c r="O1505" t="s">
        <v>2284</v>
      </c>
      <c r="AB1505" s="12" t="str">
        <f>+LISTAS[[#This Row],[Codigo]]&amp;LISTAS[[#This Row],[Fabrica]]</f>
        <v>D01B 020SKOTNICA</v>
      </c>
      <c r="AC1505" s="13" t="str">
        <f>+LISTAS[[#This Row],[Codigo]]</f>
        <v>D01B 020</v>
      </c>
      <c r="AD1505" s="13" t="str">
        <f>+LISTAS[[#This Row],[ID]]</f>
        <v>SUPLEMENTO 0,220x36</v>
      </c>
      <c r="AH1505" s="36">
        <v>0.56445060898154376</v>
      </c>
      <c r="AI1505" s="37">
        <f>+LISTAS[[#This Row],[Precio]]+(LISTAS[[#This Row],[Precio]]*AH1505)</f>
        <v>727.89193484084285</v>
      </c>
      <c r="AJ1505" s="38">
        <f t="shared" si="23"/>
        <v>363.94596742042143</v>
      </c>
      <c r="AL1505" s="35">
        <f>+AJ1505/LISTAS[[#This Row],[COSTO]]-1</f>
        <v>1.4245349226193489</v>
      </c>
      <c r="AM1505" t="str">
        <f>+LISTAS[[#This Row],[ID]]</f>
        <v>SUPLEMENTO 0,220x36</v>
      </c>
      <c r="AO1505" s="43">
        <v>0.65</v>
      </c>
      <c r="AP1505" s="39">
        <f>LISTAS[[#This Row],[COSTO]]+(LISTAS[[#This Row],[COSTO]]*AO1505)</f>
        <v>247.68083999999999</v>
      </c>
      <c r="AQ1505" s="44">
        <f>IF(AO1505="",0,AP1505/LISTAS[[#This Row],[VENTA NETA]]-1)</f>
        <v>-1.4189132713860353E-2</v>
      </c>
      <c r="AS1505" s="39">
        <v>31.584</v>
      </c>
      <c r="AT1505" s="48">
        <f>+LISTAS[[#This Row],[COSTO]]/AS1505-1</f>
        <v>3.752710233029382</v>
      </c>
      <c r="BA1505" t="s">
        <v>2208</v>
      </c>
      <c r="BB1505" s="36"/>
    </row>
    <row r="1506" spans="1:54" x14ac:dyDescent="0.35">
      <c r="A1506" s="7" t="s">
        <v>2286</v>
      </c>
      <c r="B1506" t="s">
        <v>2208</v>
      </c>
      <c r="C1506" t="s">
        <v>2119</v>
      </c>
      <c r="D1506" t="s">
        <v>2119</v>
      </c>
      <c r="E1506" s="2">
        <v>289.23</v>
      </c>
      <c r="F1506" s="7" t="str">
        <f>+_xlfn.XLOOKUP(LISTAS[[#This Row],[ID]],_01_CODIGOS_Y_COSTOS_xlsm[Producto y N°],_01_CODIGOS_Y_COSTOS_xlsm[FABRICA],"",0,1)</f>
        <v>SKOTNICA</v>
      </c>
      <c r="G1506" s="26">
        <f>LISTAS[[#This Row],[Precio]]*(1-0.46)</f>
        <v>156.18420000000003</v>
      </c>
      <c r="H1506" s="1">
        <f>+_xlfn.XLOOKUP(LISTAS[[#This Row],[ID]],_01_CODIGOS_Y_COSTOS_xlsm[Producto y N°],_01_CODIGOS_Y_COSTOS_xlsm[COSTO],0,0,1)</f>
        <v>93.314899999999994</v>
      </c>
      <c r="I1506" s="27">
        <f>+IFERROR(LISTAS[[#This Row],[VENTA NETA]]/LISTAS[[#This Row],[COSTO]]-1,0)</f>
        <v>0.67373270506639393</v>
      </c>
      <c r="J1506" s="50" t="str">
        <f>IFERROR(VLOOKUP(LISTAS[[#This Row],[ID]],_01_CODIGOS_Y_COSTOS_xlsm[[Producto y N°]:[CODIGO]],2,0),"")</f>
        <v>D01C 2126</v>
      </c>
      <c r="O1506" t="s">
        <v>2286</v>
      </c>
      <c r="AB1506" s="12" t="str">
        <f>+LISTAS[[#This Row],[Codigo]]&amp;LISTAS[[#This Row],[Fabrica]]</f>
        <v>D01C 2126SKOTNICA</v>
      </c>
      <c r="AC1506" s="13" t="str">
        <f>+LISTAS[[#This Row],[Codigo]]</f>
        <v>D01C 2126</v>
      </c>
      <c r="AD1506" s="13" t="str">
        <f>+LISTAS[[#This Row],[ID]]</f>
        <v>SUPLEMENTO 0,221x26</v>
      </c>
      <c r="AH1506" s="36">
        <v>0.13459614781107798</v>
      </c>
      <c r="AI1506" s="37">
        <f>+LISTAS[[#This Row],[Precio]]+(LISTAS[[#This Row],[Precio]]*AH1506)</f>
        <v>328.1592438313981</v>
      </c>
      <c r="AJ1506" s="38">
        <f t="shared" si="23"/>
        <v>164.07962191569905</v>
      </c>
      <c r="AL1506" s="35">
        <f>+AJ1506/LISTAS[[#This Row],[COSTO]]-1</f>
        <v>0.75834322188309766</v>
      </c>
      <c r="AM1506" t="str">
        <f>+LISTAS[[#This Row],[ID]]</f>
        <v>SUPLEMENTO 0,221x26</v>
      </c>
      <c r="AO1506" s="43">
        <v>0.65</v>
      </c>
      <c r="AP1506" s="39">
        <f>LISTAS[[#This Row],[COSTO]]+(LISTAS[[#This Row],[COSTO]]*AO1506)</f>
        <v>153.969585</v>
      </c>
      <c r="AQ1506" s="44">
        <f>IF(AO1506="",0,AP1506/LISTAS[[#This Row],[VENTA NETA]]-1)</f>
        <v>-1.4179507274103553E-2</v>
      </c>
      <c r="AS1506" s="39">
        <v>27.071999999999999</v>
      </c>
      <c r="AT1506" s="48">
        <f>+LISTAS[[#This Row],[COSTO]]/AS1506-1</f>
        <v>2.4469156323877068</v>
      </c>
      <c r="BA1506" t="s">
        <v>2208</v>
      </c>
      <c r="BB1506" s="36"/>
    </row>
    <row r="1507" spans="1:54" x14ac:dyDescent="0.35">
      <c r="A1507" s="7" t="s">
        <v>2287</v>
      </c>
      <c r="B1507" t="s">
        <v>2208</v>
      </c>
      <c r="C1507" t="s">
        <v>2288</v>
      </c>
      <c r="D1507" t="s">
        <v>2288</v>
      </c>
      <c r="E1507" s="2">
        <v>346.23</v>
      </c>
      <c r="F1507" s="7" t="str">
        <f>+_xlfn.XLOOKUP(LISTAS[[#This Row],[ID]],_01_CODIGOS_Y_COSTOS_xlsm[Producto y N°],_01_CODIGOS_Y_COSTOS_xlsm[FABRICA],"",0,1)</f>
        <v>SKOTNICA</v>
      </c>
      <c r="G1507" s="26">
        <f>LISTAS[[#This Row],[Precio]]*(1-0.46)</f>
        <v>186.96420000000003</v>
      </c>
      <c r="H1507" s="1">
        <f>+_xlfn.XLOOKUP(LISTAS[[#This Row],[ID]],_01_CODIGOS_Y_COSTOS_xlsm[Producto y N°],_01_CODIGOS_Y_COSTOS_xlsm[COSTO],0,0,1)</f>
        <v>111.70489999999999</v>
      </c>
      <c r="I1507" s="27">
        <f>+IFERROR(LISTAS[[#This Row],[VENTA NETA]]/LISTAS[[#This Row],[COSTO]]-1,0)</f>
        <v>0.67373320239309153</v>
      </c>
      <c r="J1507" s="50" t="str">
        <f>IFERROR(VLOOKUP(LISTAS[[#This Row],[ID]],_01_CODIGOS_Y_COSTOS_xlsm[[Producto y N°]:[CODIGO]],2,0),"")</f>
        <v>D01A 2129</v>
      </c>
      <c r="O1507" t="s">
        <v>2287</v>
      </c>
      <c r="AB1507" s="12" t="str">
        <f>+LISTAS[[#This Row],[Codigo]]&amp;LISTAS[[#This Row],[Fabrica]]</f>
        <v>D01A 2129SKOTNICA</v>
      </c>
      <c r="AC1507" s="13" t="str">
        <f>+LISTAS[[#This Row],[Codigo]]</f>
        <v>D01A 2129</v>
      </c>
      <c r="AD1507" s="13" t="str">
        <f>+LISTAS[[#This Row],[ID]]</f>
        <v>SUPLEMENTO 0,221x29</v>
      </c>
      <c r="AH1507" s="36">
        <v>0.27741928210678224</v>
      </c>
      <c r="AI1507" s="37">
        <f>+LISTAS[[#This Row],[Precio]]+(LISTAS[[#This Row],[Precio]]*AH1507)</f>
        <v>442.28087804383125</v>
      </c>
      <c r="AJ1507" s="38">
        <f t="shared" si="23"/>
        <v>221.14043902191563</v>
      </c>
      <c r="AL1507" s="35">
        <f>+AJ1507/LISTAS[[#This Row],[COSTO]]-1</f>
        <v>0.97968432022154484</v>
      </c>
      <c r="AM1507" t="str">
        <f>+LISTAS[[#This Row],[ID]]</f>
        <v>SUPLEMENTO 0,221x29</v>
      </c>
      <c r="AO1507" s="43">
        <v>0.65</v>
      </c>
      <c r="AP1507" s="39">
        <f>LISTAS[[#This Row],[COSTO]]+(LISTAS[[#This Row],[COSTO]]*AO1507)</f>
        <v>184.313085</v>
      </c>
      <c r="AQ1507" s="44">
        <f>IF(AO1507="",0,AP1507/LISTAS[[#This Row],[VENTA NETA]]-1)</f>
        <v>-1.4179800197043235E-2</v>
      </c>
      <c r="AS1507" s="39">
        <v>27.071999999999999</v>
      </c>
      <c r="AT1507" s="48">
        <f>+LISTAS[[#This Row],[COSTO]]/AS1507-1</f>
        <v>3.1262152777777779</v>
      </c>
      <c r="BA1507" t="s">
        <v>2208</v>
      </c>
      <c r="BB1507" s="36"/>
    </row>
    <row r="1508" spans="1:54" x14ac:dyDescent="0.35">
      <c r="A1508" s="7" t="s">
        <v>2289</v>
      </c>
      <c r="B1508" t="s">
        <v>2208</v>
      </c>
      <c r="C1508" t="s">
        <v>2290</v>
      </c>
      <c r="D1508" t="s">
        <v>2290</v>
      </c>
      <c r="E1508" s="2">
        <v>465.27</v>
      </c>
      <c r="F1508" s="7" t="str">
        <f>+_xlfn.XLOOKUP(LISTAS[[#This Row],[ID]],_01_CODIGOS_Y_COSTOS_xlsm[Producto y N°],_01_CODIGOS_Y_COSTOS_xlsm[FABRICA],"",0,1)</f>
        <v>SKOTNICA</v>
      </c>
      <c r="G1508" s="26">
        <f>LISTAS[[#This Row],[Precio]]*(1-0.46)</f>
        <v>251.2458</v>
      </c>
      <c r="H1508" s="1">
        <f>+_xlfn.XLOOKUP(LISTAS[[#This Row],[ID]],_01_CODIGOS_Y_COSTOS_xlsm[Producto y N°],_01_CODIGOS_Y_COSTOS_xlsm[COSTO],0,0,1)</f>
        <v>150.1096</v>
      </c>
      <c r="I1508" s="27">
        <f>+IFERROR(LISTAS[[#This Row],[VENTA NETA]]/LISTAS[[#This Row],[COSTO]]-1,0)</f>
        <v>0.673749047362727</v>
      </c>
      <c r="J1508" s="50" t="str">
        <f>IFERROR(VLOOKUP(LISTAS[[#This Row],[ID]],_01_CODIGOS_Y_COSTOS_xlsm[[Producto y N°]:[CODIGO]],2,0),"")</f>
        <v>D01B 021</v>
      </c>
      <c r="O1508" t="s">
        <v>2289</v>
      </c>
      <c r="AB1508" s="12" t="str">
        <f>+LISTAS[[#This Row],[Codigo]]&amp;LISTAS[[#This Row],[Fabrica]]</f>
        <v>D01B 021SKOTNICA</v>
      </c>
      <c r="AC1508" s="13" t="str">
        <f>+LISTAS[[#This Row],[Codigo]]</f>
        <v>D01B 021</v>
      </c>
      <c r="AD1508" s="13" t="str">
        <f>+LISTAS[[#This Row],[ID]]</f>
        <v>SUPLEMENTO 0,221x37</v>
      </c>
      <c r="AH1508" s="36">
        <v>0.46016699444862863</v>
      </c>
      <c r="AI1508" s="37">
        <f>+LISTAS[[#This Row],[Precio]]+(LISTAS[[#This Row],[Precio]]*AH1508)</f>
        <v>679.37189750711343</v>
      </c>
      <c r="AJ1508" s="38">
        <f t="shared" si="23"/>
        <v>339.68594875355672</v>
      </c>
      <c r="AL1508" s="35">
        <f>+AJ1508/LISTAS[[#This Row],[COSTO]]-1</f>
        <v>1.2629195518045262</v>
      </c>
      <c r="AM1508" t="str">
        <f>+LISTAS[[#This Row],[ID]]</f>
        <v>SUPLEMENTO 0,221x37</v>
      </c>
      <c r="AO1508" s="43">
        <v>0.65</v>
      </c>
      <c r="AP1508" s="39">
        <f>LISTAS[[#This Row],[COSTO]]+(LISTAS[[#This Row],[COSTO]]*AO1508)</f>
        <v>247.68083999999999</v>
      </c>
      <c r="AQ1508" s="44">
        <f>IF(AO1508="",0,AP1508/LISTAS[[#This Row],[VENTA NETA]]-1)</f>
        <v>-1.4189132713860353E-2</v>
      </c>
      <c r="AS1508" s="39">
        <v>33.840000000000003</v>
      </c>
      <c r="AT1508" s="48">
        <f>+LISTAS[[#This Row],[COSTO]]/AS1508-1</f>
        <v>3.4358628841607564</v>
      </c>
      <c r="BA1508" t="s">
        <v>2208</v>
      </c>
      <c r="BB1508" s="36"/>
    </row>
    <row r="1509" spans="1:54" x14ac:dyDescent="0.35">
      <c r="A1509" s="7" t="s">
        <v>2291</v>
      </c>
      <c r="B1509" t="s">
        <v>2208</v>
      </c>
      <c r="C1509" t="s">
        <v>2292</v>
      </c>
      <c r="D1509" t="s">
        <v>2292</v>
      </c>
      <c r="E1509" s="2">
        <v>289.23</v>
      </c>
      <c r="F1509" s="7" t="str">
        <f>+_xlfn.XLOOKUP(LISTAS[[#This Row],[ID]],_01_CODIGOS_Y_COSTOS_xlsm[Producto y N°],_01_CODIGOS_Y_COSTOS_xlsm[FABRICA],"",0,1)</f>
        <v>SKOTNICA</v>
      </c>
      <c r="G1509" s="26">
        <f>LISTAS[[#This Row],[Precio]]*(1-0.46)</f>
        <v>156.18420000000003</v>
      </c>
      <c r="H1509" s="1">
        <f>+_xlfn.XLOOKUP(LISTAS[[#This Row],[ID]],_01_CODIGOS_Y_COSTOS_xlsm[Producto y N°],_01_CODIGOS_Y_COSTOS_xlsm[COSTO],0,0,1)</f>
        <v>93.314899999999994</v>
      </c>
      <c r="I1509" s="27">
        <f>+IFERROR(LISTAS[[#This Row],[VENTA NETA]]/LISTAS[[#This Row],[COSTO]]-1,0)</f>
        <v>0.67373270506639393</v>
      </c>
      <c r="J1509" s="50" t="str">
        <f>IFERROR(VLOOKUP(LISTAS[[#This Row],[ID]],_01_CODIGOS_Y_COSTOS_xlsm[[Producto y N°]:[CODIGO]],2,0),"")</f>
        <v>D01C 2227</v>
      </c>
      <c r="O1509" t="s">
        <v>2291</v>
      </c>
      <c r="AB1509" s="12" t="str">
        <f>+LISTAS[[#This Row],[Codigo]]&amp;LISTAS[[#This Row],[Fabrica]]</f>
        <v>D01C 2227SKOTNICA</v>
      </c>
      <c r="AC1509" s="13" t="str">
        <f>+LISTAS[[#This Row],[Codigo]]</f>
        <v>D01C 2227</v>
      </c>
      <c r="AD1509" s="13" t="str">
        <f>+LISTAS[[#This Row],[ID]]</f>
        <v>SUPLEMENTO 0,222x27</v>
      </c>
      <c r="AH1509" s="36">
        <v>0.13459614781107798</v>
      </c>
      <c r="AI1509" s="37">
        <f>+LISTAS[[#This Row],[Precio]]+(LISTAS[[#This Row],[Precio]]*AH1509)</f>
        <v>328.1592438313981</v>
      </c>
      <c r="AJ1509" s="38">
        <f t="shared" si="23"/>
        <v>164.07962191569905</v>
      </c>
      <c r="AL1509" s="35">
        <f>+AJ1509/LISTAS[[#This Row],[COSTO]]-1</f>
        <v>0.75834322188309766</v>
      </c>
      <c r="AM1509" t="str">
        <f>+LISTAS[[#This Row],[ID]]</f>
        <v>SUPLEMENTO 0,222x27</v>
      </c>
      <c r="AO1509" s="43">
        <v>0.65</v>
      </c>
      <c r="AP1509" s="39">
        <f>LISTAS[[#This Row],[COSTO]]+(LISTAS[[#This Row],[COSTO]]*AO1509)</f>
        <v>153.969585</v>
      </c>
      <c r="AQ1509" s="44">
        <f>IF(AO1509="",0,AP1509/LISTAS[[#This Row],[VENTA NETA]]-1)</f>
        <v>-1.4179507274103553E-2</v>
      </c>
      <c r="AS1509" s="39">
        <v>27.071999999999999</v>
      </c>
      <c r="AT1509" s="48">
        <f>+LISTAS[[#This Row],[COSTO]]/AS1509-1</f>
        <v>2.4469156323877068</v>
      </c>
      <c r="BA1509" t="s">
        <v>2208</v>
      </c>
      <c r="BB1509" s="36"/>
    </row>
    <row r="1510" spans="1:54" x14ac:dyDescent="0.35">
      <c r="A1510" s="7" t="s">
        <v>2293</v>
      </c>
      <c r="B1510" t="s">
        <v>2208</v>
      </c>
      <c r="C1510" t="s">
        <v>2294</v>
      </c>
      <c r="D1510" t="s">
        <v>2294</v>
      </c>
      <c r="E1510" s="2">
        <v>346.23</v>
      </c>
      <c r="F1510" s="7" t="str">
        <f>+_xlfn.XLOOKUP(LISTAS[[#This Row],[ID]],_01_CODIGOS_Y_COSTOS_xlsm[Producto y N°],_01_CODIGOS_Y_COSTOS_xlsm[FABRICA],"",0,1)</f>
        <v>SKOTNICA</v>
      </c>
      <c r="G1510" s="26">
        <f>LISTAS[[#This Row],[Precio]]*(1-0.46)</f>
        <v>186.96420000000003</v>
      </c>
      <c r="H1510" s="1">
        <f>+_xlfn.XLOOKUP(LISTAS[[#This Row],[ID]],_01_CODIGOS_Y_COSTOS_xlsm[Producto y N°],_01_CODIGOS_Y_COSTOS_xlsm[COSTO],0,0,1)</f>
        <v>111.70489999999999</v>
      </c>
      <c r="I1510" s="27">
        <f>+IFERROR(LISTAS[[#This Row],[VENTA NETA]]/LISTAS[[#This Row],[COSTO]]-1,0)</f>
        <v>0.67373320239309153</v>
      </c>
      <c r="J1510" s="50" t="str">
        <f>IFERROR(VLOOKUP(LISTAS[[#This Row],[ID]],_01_CODIGOS_Y_COSTOS_xlsm[[Producto y N°]:[CODIGO]],2,0),"")</f>
        <v>D01A 2230</v>
      </c>
      <c r="O1510" t="s">
        <v>2293</v>
      </c>
      <c r="AB1510" s="12" t="str">
        <f>+LISTAS[[#This Row],[Codigo]]&amp;LISTAS[[#This Row],[Fabrica]]</f>
        <v>D01A 2230SKOTNICA</v>
      </c>
      <c r="AC1510" s="13" t="str">
        <f>+LISTAS[[#This Row],[Codigo]]</f>
        <v>D01A 2230</v>
      </c>
      <c r="AD1510" s="13" t="str">
        <f>+LISTAS[[#This Row],[ID]]</f>
        <v>SUPLEMENTO 0,222x30</v>
      </c>
      <c r="AH1510" s="36">
        <v>0.27741928210678224</v>
      </c>
      <c r="AI1510" s="37">
        <f>+LISTAS[[#This Row],[Precio]]+(LISTAS[[#This Row],[Precio]]*AH1510)</f>
        <v>442.28087804383125</v>
      </c>
      <c r="AJ1510" s="38">
        <f t="shared" si="23"/>
        <v>221.14043902191563</v>
      </c>
      <c r="AL1510" s="35">
        <f>+AJ1510/LISTAS[[#This Row],[COSTO]]-1</f>
        <v>0.97968432022154484</v>
      </c>
      <c r="AM1510" t="str">
        <f>+LISTAS[[#This Row],[ID]]</f>
        <v>SUPLEMENTO 0,222x30</v>
      </c>
      <c r="AO1510" s="43">
        <v>0.65</v>
      </c>
      <c r="AP1510" s="39">
        <f>LISTAS[[#This Row],[COSTO]]+(LISTAS[[#This Row],[COSTO]]*AO1510)</f>
        <v>184.313085</v>
      </c>
      <c r="AQ1510" s="44">
        <f>IF(AO1510="",0,AP1510/LISTAS[[#This Row],[VENTA NETA]]-1)</f>
        <v>-1.4179800197043235E-2</v>
      </c>
      <c r="AS1510" s="39">
        <v>27.071999999999999</v>
      </c>
      <c r="AT1510" s="48">
        <f>+LISTAS[[#This Row],[COSTO]]/AS1510-1</f>
        <v>3.1262152777777779</v>
      </c>
      <c r="BA1510" t="s">
        <v>2208</v>
      </c>
      <c r="BB1510" s="36"/>
    </row>
    <row r="1511" spans="1:54" x14ac:dyDescent="0.35">
      <c r="A1511" s="7" t="s">
        <v>2295</v>
      </c>
      <c r="B1511" t="s">
        <v>2208</v>
      </c>
      <c r="C1511" t="s">
        <v>2296</v>
      </c>
      <c r="D1511" t="s">
        <v>2296</v>
      </c>
      <c r="E1511" s="2">
        <v>465.27</v>
      </c>
      <c r="F1511" s="7" t="str">
        <f>+_xlfn.XLOOKUP(LISTAS[[#This Row],[ID]],_01_CODIGOS_Y_COSTOS_xlsm[Producto y N°],_01_CODIGOS_Y_COSTOS_xlsm[FABRICA],"",0,1)</f>
        <v>SKOTNICA</v>
      </c>
      <c r="G1511" s="26">
        <f>LISTAS[[#This Row],[Precio]]*(1-0.46)</f>
        <v>251.2458</v>
      </c>
      <c r="H1511" s="1">
        <f>+_xlfn.XLOOKUP(LISTAS[[#This Row],[ID]],_01_CODIGOS_Y_COSTOS_xlsm[Producto y N°],_01_CODIGOS_Y_COSTOS_xlsm[COSTO],0,0,1)</f>
        <v>150.1096</v>
      </c>
      <c r="I1511" s="27">
        <f>+IFERROR(LISTAS[[#This Row],[VENTA NETA]]/LISTAS[[#This Row],[COSTO]]-1,0)</f>
        <v>0.673749047362727</v>
      </c>
      <c r="J1511" s="50" t="str">
        <f>IFERROR(VLOOKUP(LISTAS[[#This Row],[ID]],_01_CODIGOS_Y_COSTOS_xlsm[[Producto y N°]:[CODIGO]],2,0),"")</f>
        <v>D01B 022</v>
      </c>
      <c r="O1511" t="s">
        <v>2295</v>
      </c>
      <c r="AB1511" s="12" t="str">
        <f>+LISTAS[[#This Row],[Codigo]]&amp;LISTAS[[#This Row],[Fabrica]]</f>
        <v>D01B 022SKOTNICA</v>
      </c>
      <c r="AC1511" s="13" t="str">
        <f>+LISTAS[[#This Row],[Codigo]]</f>
        <v>D01B 022</v>
      </c>
      <c r="AD1511" s="13" t="str">
        <f>+LISTAS[[#This Row],[ID]]</f>
        <v>SUPLEMENTO 0,222x38</v>
      </c>
      <c r="AH1511" s="36">
        <v>0.46016699444862863</v>
      </c>
      <c r="AI1511" s="37">
        <f>+LISTAS[[#This Row],[Precio]]+(LISTAS[[#This Row],[Precio]]*AH1511)</f>
        <v>679.37189750711343</v>
      </c>
      <c r="AJ1511" s="38">
        <f t="shared" si="23"/>
        <v>339.68594875355672</v>
      </c>
      <c r="AL1511" s="35">
        <f>+AJ1511/LISTAS[[#This Row],[COSTO]]-1</f>
        <v>1.2629195518045262</v>
      </c>
      <c r="AM1511" t="str">
        <f>+LISTAS[[#This Row],[ID]]</f>
        <v>SUPLEMENTO 0,222x38</v>
      </c>
      <c r="AO1511" s="43">
        <v>0.65</v>
      </c>
      <c r="AP1511" s="39">
        <f>LISTAS[[#This Row],[COSTO]]+(LISTAS[[#This Row],[COSTO]]*AO1511)</f>
        <v>247.68083999999999</v>
      </c>
      <c r="AQ1511" s="44">
        <f>IF(AO1511="",0,AP1511/LISTAS[[#This Row],[VENTA NETA]]-1)</f>
        <v>-1.4189132713860353E-2</v>
      </c>
      <c r="AS1511" s="39">
        <v>33.840000000000003</v>
      </c>
      <c r="AT1511" s="48">
        <f>+LISTAS[[#This Row],[COSTO]]/AS1511-1</f>
        <v>3.4358628841607564</v>
      </c>
      <c r="BA1511" t="s">
        <v>2208</v>
      </c>
      <c r="BB1511" s="36"/>
    </row>
    <row r="1512" spans="1:54" x14ac:dyDescent="0.35">
      <c r="A1512" s="7" t="s">
        <v>2297</v>
      </c>
      <c r="B1512" t="s">
        <v>2208</v>
      </c>
      <c r="C1512" t="s">
        <v>2298</v>
      </c>
      <c r="D1512" t="s">
        <v>2298</v>
      </c>
      <c r="E1512" s="2">
        <v>289.23</v>
      </c>
      <c r="F1512" s="7" t="str">
        <f>+_xlfn.XLOOKUP(LISTAS[[#This Row],[ID]],_01_CODIGOS_Y_COSTOS_xlsm[Producto y N°],_01_CODIGOS_Y_COSTOS_xlsm[FABRICA],"",0,1)</f>
        <v>SKOTNICA</v>
      </c>
      <c r="G1512" s="26">
        <f>LISTAS[[#This Row],[Precio]]*(1-0.46)</f>
        <v>156.18420000000003</v>
      </c>
      <c r="H1512" s="1">
        <f>+_xlfn.XLOOKUP(LISTAS[[#This Row],[ID]],_01_CODIGOS_Y_COSTOS_xlsm[Producto y N°],_01_CODIGOS_Y_COSTOS_xlsm[COSTO],0,0,1)</f>
        <v>93.314899999999994</v>
      </c>
      <c r="I1512" s="27">
        <f>+IFERROR(LISTAS[[#This Row],[VENTA NETA]]/LISTAS[[#This Row],[COSTO]]-1,0)</f>
        <v>0.67373270506639393</v>
      </c>
      <c r="J1512" s="50" t="str">
        <f>IFERROR(VLOOKUP(LISTAS[[#This Row],[ID]],_01_CODIGOS_Y_COSTOS_xlsm[[Producto y N°]:[CODIGO]],2,0),"")</f>
        <v>D01C 2328</v>
      </c>
      <c r="O1512" t="s">
        <v>2297</v>
      </c>
      <c r="AB1512" s="12" t="str">
        <f>+LISTAS[[#This Row],[Codigo]]&amp;LISTAS[[#This Row],[Fabrica]]</f>
        <v>D01C 2328SKOTNICA</v>
      </c>
      <c r="AC1512" s="13" t="str">
        <f>+LISTAS[[#This Row],[Codigo]]</f>
        <v>D01C 2328</v>
      </c>
      <c r="AD1512" s="13" t="str">
        <f>+LISTAS[[#This Row],[ID]]</f>
        <v>SUPLEMENTO 0,223x28</v>
      </c>
      <c r="AH1512" s="36">
        <v>0.13459614781107798</v>
      </c>
      <c r="AI1512" s="37">
        <f>+LISTAS[[#This Row],[Precio]]+(LISTAS[[#This Row],[Precio]]*AH1512)</f>
        <v>328.1592438313981</v>
      </c>
      <c r="AJ1512" s="38">
        <f t="shared" si="23"/>
        <v>164.07962191569905</v>
      </c>
      <c r="AL1512" s="35">
        <f>+AJ1512/LISTAS[[#This Row],[COSTO]]-1</f>
        <v>0.75834322188309766</v>
      </c>
      <c r="AM1512" t="str">
        <f>+LISTAS[[#This Row],[ID]]</f>
        <v>SUPLEMENTO 0,223x28</v>
      </c>
      <c r="AO1512" s="43">
        <v>0.65</v>
      </c>
      <c r="AP1512" s="39">
        <f>LISTAS[[#This Row],[COSTO]]+(LISTAS[[#This Row],[COSTO]]*AO1512)</f>
        <v>153.969585</v>
      </c>
      <c r="AQ1512" s="44">
        <f>IF(AO1512="",0,AP1512/LISTAS[[#This Row],[VENTA NETA]]-1)</f>
        <v>-1.4179507274103553E-2</v>
      </c>
      <c r="AS1512" s="39">
        <v>27.071999999999999</v>
      </c>
      <c r="AT1512" s="48">
        <f>+LISTAS[[#This Row],[COSTO]]/AS1512-1</f>
        <v>2.4469156323877068</v>
      </c>
      <c r="BA1512" t="s">
        <v>2208</v>
      </c>
      <c r="BB1512" s="36"/>
    </row>
    <row r="1513" spans="1:54" x14ac:dyDescent="0.35">
      <c r="A1513" s="7" t="s">
        <v>2299</v>
      </c>
      <c r="B1513" t="s">
        <v>2208</v>
      </c>
      <c r="C1513" t="s">
        <v>2300</v>
      </c>
      <c r="D1513" t="s">
        <v>2300</v>
      </c>
      <c r="E1513" s="2">
        <v>346.23</v>
      </c>
      <c r="F1513" s="7" t="str">
        <f>+_xlfn.XLOOKUP(LISTAS[[#This Row],[ID]],_01_CODIGOS_Y_COSTOS_xlsm[Producto y N°],_01_CODIGOS_Y_COSTOS_xlsm[FABRICA],"",0,1)</f>
        <v>SKOTNICA</v>
      </c>
      <c r="G1513" s="26">
        <f>LISTAS[[#This Row],[Precio]]*(1-0.46)</f>
        <v>186.96420000000003</v>
      </c>
      <c r="H1513" s="1">
        <f>+_xlfn.XLOOKUP(LISTAS[[#This Row],[ID]],_01_CODIGOS_Y_COSTOS_xlsm[Producto y N°],_01_CODIGOS_Y_COSTOS_xlsm[COSTO],0,0,1)</f>
        <v>111.70489999999999</v>
      </c>
      <c r="I1513" s="27">
        <f>+IFERROR(LISTAS[[#This Row],[VENTA NETA]]/LISTAS[[#This Row],[COSTO]]-1,0)</f>
        <v>0.67373320239309153</v>
      </c>
      <c r="J1513" s="50" t="str">
        <f>IFERROR(VLOOKUP(LISTAS[[#This Row],[ID]],_01_CODIGOS_Y_COSTOS_xlsm[[Producto y N°]:[CODIGO]],2,0),"")</f>
        <v>D01A 2331</v>
      </c>
      <c r="O1513" t="s">
        <v>2299</v>
      </c>
      <c r="AB1513" s="12" t="str">
        <f>+LISTAS[[#This Row],[Codigo]]&amp;LISTAS[[#This Row],[Fabrica]]</f>
        <v>D01A 2331SKOTNICA</v>
      </c>
      <c r="AC1513" s="13" t="str">
        <f>+LISTAS[[#This Row],[Codigo]]</f>
        <v>D01A 2331</v>
      </c>
      <c r="AD1513" s="13" t="str">
        <f>+LISTAS[[#This Row],[ID]]</f>
        <v>SUPLEMENTO 0,223x31</v>
      </c>
      <c r="AH1513" s="36">
        <v>0.27741928210678224</v>
      </c>
      <c r="AI1513" s="37">
        <f>+LISTAS[[#This Row],[Precio]]+(LISTAS[[#This Row],[Precio]]*AH1513)</f>
        <v>442.28087804383125</v>
      </c>
      <c r="AJ1513" s="38">
        <f t="shared" si="23"/>
        <v>221.14043902191563</v>
      </c>
      <c r="AL1513" s="35">
        <f>+AJ1513/LISTAS[[#This Row],[COSTO]]-1</f>
        <v>0.97968432022154484</v>
      </c>
      <c r="AM1513" t="str">
        <f>+LISTAS[[#This Row],[ID]]</f>
        <v>SUPLEMENTO 0,223x31</v>
      </c>
      <c r="AO1513" s="43">
        <v>0.65</v>
      </c>
      <c r="AP1513" s="39">
        <f>LISTAS[[#This Row],[COSTO]]+(LISTAS[[#This Row],[COSTO]]*AO1513)</f>
        <v>184.313085</v>
      </c>
      <c r="AQ1513" s="44">
        <f>IF(AO1513="",0,AP1513/LISTAS[[#This Row],[VENTA NETA]]-1)</f>
        <v>-1.4179800197043235E-2</v>
      </c>
      <c r="AS1513" s="39">
        <v>27.071999999999999</v>
      </c>
      <c r="AT1513" s="48">
        <f>+LISTAS[[#This Row],[COSTO]]/AS1513-1</f>
        <v>3.1262152777777779</v>
      </c>
      <c r="BA1513" t="s">
        <v>2208</v>
      </c>
      <c r="BB1513" s="36"/>
    </row>
    <row r="1514" spans="1:54" x14ac:dyDescent="0.35">
      <c r="A1514" s="7" t="s">
        <v>2301</v>
      </c>
      <c r="B1514" t="s">
        <v>2208</v>
      </c>
      <c r="C1514" t="s">
        <v>2302</v>
      </c>
      <c r="D1514" t="s">
        <v>2302</v>
      </c>
      <c r="E1514" s="2">
        <v>551.27</v>
      </c>
      <c r="F1514" s="7" t="str">
        <f>+_xlfn.XLOOKUP(LISTAS[[#This Row],[ID]],_01_CODIGOS_Y_COSTOS_xlsm[Producto y N°],_01_CODIGOS_Y_COSTOS_xlsm[FABRICA],"",0,1)</f>
        <v>SKOTNICA</v>
      </c>
      <c r="G1514" s="26">
        <f>LISTAS[[#This Row],[Precio]]*(1-0.46)</f>
        <v>297.68580000000003</v>
      </c>
      <c r="H1514" s="1">
        <f>+_xlfn.XLOOKUP(LISTAS[[#This Row],[ID]],_01_CODIGOS_Y_COSTOS_xlsm[Producto y N°],_01_CODIGOS_Y_COSTOS_xlsm[COSTO],0,0,1)</f>
        <v>177.8571</v>
      </c>
      <c r="I1514" s="27">
        <f>+IFERROR(LISTAS[[#This Row],[VENTA NETA]]/LISTAS[[#This Row],[COSTO]]-1,0)</f>
        <v>0.67373582499658458</v>
      </c>
      <c r="J1514" s="50" t="str">
        <f>IFERROR(VLOOKUP(LISTAS[[#This Row],[ID]],_01_CODIGOS_Y_COSTOS_xlsm[[Producto y N°]:[CODIGO]],2,0),"")</f>
        <v>D01B 023</v>
      </c>
      <c r="O1514" t="s">
        <v>2301</v>
      </c>
      <c r="AB1514" s="12" t="str">
        <f>+LISTAS[[#This Row],[Codigo]]&amp;LISTAS[[#This Row],[Fabrica]]</f>
        <v>D01B 023SKOTNICA</v>
      </c>
      <c r="AC1514" s="13" t="str">
        <f>+LISTAS[[#This Row],[Codigo]]</f>
        <v>D01B 023</v>
      </c>
      <c r="AD1514" s="13" t="str">
        <f>+LISTAS[[#This Row],[ID]]</f>
        <v>SUPLEMENTO 0,223x39</v>
      </c>
      <c r="AH1514" s="36">
        <v>0.73007695902028047</v>
      </c>
      <c r="AI1514" s="37">
        <f>+LISTAS[[#This Row],[Precio]]+(LISTAS[[#This Row],[Precio]]*AH1514)</f>
        <v>953.73952519910995</v>
      </c>
      <c r="AJ1514" s="38">
        <f t="shared" si="23"/>
        <v>476.86976259955497</v>
      </c>
      <c r="AL1514" s="35">
        <f>+AJ1514/LISTAS[[#This Row],[COSTO]]-1</f>
        <v>1.681196098438325</v>
      </c>
      <c r="AM1514" t="str">
        <f>+LISTAS[[#This Row],[ID]]</f>
        <v>SUPLEMENTO 0,223x39</v>
      </c>
      <c r="AO1514" s="43">
        <v>0.65</v>
      </c>
      <c r="AP1514" s="39">
        <f>LISTAS[[#This Row],[COSTO]]+(LISTAS[[#This Row],[COSTO]]*AO1514)</f>
        <v>293.46421500000002</v>
      </c>
      <c r="AQ1514" s="44">
        <f>IF(AO1514="",0,AP1514/LISTAS[[#This Row],[VENTA NETA]]-1)</f>
        <v>-1.4181344894516279E-2</v>
      </c>
      <c r="AS1514" s="39">
        <v>33.840000000000003</v>
      </c>
      <c r="AT1514" s="48">
        <f>+LISTAS[[#This Row],[COSTO]]/AS1514-1</f>
        <v>4.2558244680851063</v>
      </c>
      <c r="BA1514" t="s">
        <v>2208</v>
      </c>
      <c r="BB1514" s="36"/>
    </row>
    <row r="1515" spans="1:54" x14ac:dyDescent="0.35">
      <c r="A1515" s="7" t="s">
        <v>2303</v>
      </c>
      <c r="B1515" t="s">
        <v>2208</v>
      </c>
      <c r="C1515" t="s">
        <v>2304</v>
      </c>
      <c r="D1515" t="s">
        <v>2304</v>
      </c>
      <c r="E1515" s="2">
        <v>367.18</v>
      </c>
      <c r="F1515" s="7" t="str">
        <f>+_xlfn.XLOOKUP(LISTAS[[#This Row],[ID]],_01_CODIGOS_Y_COSTOS_xlsm[Producto y N°],_01_CODIGOS_Y_COSTOS_xlsm[FABRICA],"",0,1)</f>
        <v>SKOTNICA</v>
      </c>
      <c r="G1515" s="26">
        <f>LISTAS[[#This Row],[Precio]]*(1-0.46)</f>
        <v>198.27720000000002</v>
      </c>
      <c r="H1515" s="1">
        <f>+_xlfn.XLOOKUP(LISTAS[[#This Row],[ID]],_01_CODIGOS_Y_COSTOS_xlsm[Producto y N°],_01_CODIGOS_Y_COSTOS_xlsm[COSTO],0,0,1)</f>
        <v>118.4631</v>
      </c>
      <c r="I1515" s="27">
        <f>+IFERROR(LISTAS[[#This Row],[VENTA NETA]]/LISTAS[[#This Row],[COSTO]]-1,0)</f>
        <v>0.67374650840641537</v>
      </c>
      <c r="J1515" s="50" t="str">
        <f>IFERROR(VLOOKUP(LISTAS[[#This Row],[ID]],_01_CODIGOS_Y_COSTOS_xlsm[[Producto y N°]:[CODIGO]],2,0),"")</f>
        <v>D01C 2429</v>
      </c>
      <c r="O1515" t="s">
        <v>2303</v>
      </c>
      <c r="AB1515" s="12" t="str">
        <f>+LISTAS[[#This Row],[Codigo]]&amp;LISTAS[[#This Row],[Fabrica]]</f>
        <v>D01C 2429SKOTNICA</v>
      </c>
      <c r="AC1515" s="13" t="str">
        <f>+LISTAS[[#This Row],[Codigo]]</f>
        <v>D01C 2429</v>
      </c>
      <c r="AD1515" s="13" t="str">
        <f>+LISTAS[[#This Row],[ID]]</f>
        <v>SUPLEMENTO 0,224x29</v>
      </c>
      <c r="AH1515" s="36">
        <v>0.32958711535985574</v>
      </c>
      <c r="AI1515" s="37">
        <f>+LISTAS[[#This Row],[Precio]]+(LISTAS[[#This Row],[Precio]]*AH1515)</f>
        <v>488.19779701783182</v>
      </c>
      <c r="AJ1515" s="38">
        <f t="shared" si="23"/>
        <v>244.09889850891591</v>
      </c>
      <c r="AL1515" s="35">
        <f>+AJ1515/LISTAS[[#This Row],[COSTO]]-1</f>
        <v>1.0605479555145521</v>
      </c>
      <c r="AM1515" t="str">
        <f>+LISTAS[[#This Row],[ID]]</f>
        <v>SUPLEMENTO 0,224x29</v>
      </c>
      <c r="AO1515" s="43">
        <v>0.65</v>
      </c>
      <c r="AP1515" s="39">
        <f>LISTAS[[#This Row],[COSTO]]+(LISTAS[[#This Row],[COSTO]]*AO1515)</f>
        <v>195.46411499999999</v>
      </c>
      <c r="AQ1515" s="44">
        <f>IF(AO1515="",0,AP1515/LISTAS[[#This Row],[VENTA NETA]]-1)</f>
        <v>-1.4187637307769285E-2</v>
      </c>
      <c r="AS1515" s="39">
        <v>29.327999999999999</v>
      </c>
      <c r="AT1515" s="48">
        <f>+LISTAS[[#This Row],[COSTO]]/AS1515-1</f>
        <v>3.0392491816693941</v>
      </c>
      <c r="BA1515" t="s">
        <v>2208</v>
      </c>
      <c r="BB1515" s="36"/>
    </row>
    <row r="1516" spans="1:54" x14ac:dyDescent="0.35">
      <c r="A1516" s="7" t="s">
        <v>2305</v>
      </c>
      <c r="B1516" t="s">
        <v>2208</v>
      </c>
      <c r="C1516" t="s">
        <v>2123</v>
      </c>
      <c r="D1516" t="s">
        <v>2123</v>
      </c>
      <c r="E1516" s="2">
        <v>346.23</v>
      </c>
      <c r="F1516" s="7" t="str">
        <f>+_xlfn.XLOOKUP(LISTAS[[#This Row],[ID]],_01_CODIGOS_Y_COSTOS_xlsm[Producto y N°],_01_CODIGOS_Y_COSTOS_xlsm[FABRICA],"",0,1)</f>
        <v>SKOTNICA</v>
      </c>
      <c r="G1516" s="26">
        <f>LISTAS[[#This Row],[Precio]]*(1-0.46)</f>
        <v>186.96420000000003</v>
      </c>
      <c r="H1516" s="1">
        <f>+_xlfn.XLOOKUP(LISTAS[[#This Row],[ID]],_01_CODIGOS_Y_COSTOS_xlsm[Producto y N°],_01_CODIGOS_Y_COSTOS_xlsm[COSTO],0,0,1)</f>
        <v>111.70489999999999</v>
      </c>
      <c r="I1516" s="27">
        <f>+IFERROR(LISTAS[[#This Row],[VENTA NETA]]/LISTAS[[#This Row],[COSTO]]-1,0)</f>
        <v>0.67373320239309153</v>
      </c>
      <c r="J1516" s="50" t="str">
        <f>IFERROR(VLOOKUP(LISTAS[[#This Row],[ID]],_01_CODIGOS_Y_COSTOS_xlsm[[Producto y N°]:[CODIGO]],2,0),"")</f>
        <v>D01A 2432</v>
      </c>
      <c r="O1516" t="s">
        <v>2305</v>
      </c>
      <c r="AB1516" s="12" t="str">
        <f>+LISTAS[[#This Row],[Codigo]]&amp;LISTAS[[#This Row],[Fabrica]]</f>
        <v>D01A 2432SKOTNICA</v>
      </c>
      <c r="AC1516" s="13" t="str">
        <f>+LISTAS[[#This Row],[Codigo]]</f>
        <v>D01A 2432</v>
      </c>
      <c r="AD1516" s="13" t="str">
        <f>+LISTAS[[#This Row],[ID]]</f>
        <v>SUPLEMENTO 0,224x32</v>
      </c>
      <c r="AH1516" s="36">
        <v>0.20655046773843821</v>
      </c>
      <c r="AI1516" s="37">
        <f>+LISTAS[[#This Row],[Precio]]+(LISTAS[[#This Row],[Precio]]*AH1516)</f>
        <v>417.74396844507947</v>
      </c>
      <c r="AJ1516" s="38">
        <f t="shared" si="23"/>
        <v>208.87198422253974</v>
      </c>
      <c r="AL1516" s="35">
        <f>+AJ1516/LISTAS[[#This Row],[COSTO]]-1</f>
        <v>0.86985516501549842</v>
      </c>
      <c r="AM1516" t="str">
        <f>+LISTAS[[#This Row],[ID]]</f>
        <v>SUPLEMENTO 0,224x32</v>
      </c>
      <c r="AO1516" s="43">
        <v>0.65</v>
      </c>
      <c r="AP1516" s="39">
        <f>LISTAS[[#This Row],[COSTO]]+(LISTAS[[#This Row],[COSTO]]*AO1516)</f>
        <v>184.313085</v>
      </c>
      <c r="AQ1516" s="44">
        <f>IF(AO1516="",0,AP1516/LISTAS[[#This Row],[VENTA NETA]]-1)</f>
        <v>-1.4179800197043235E-2</v>
      </c>
      <c r="AS1516" s="39">
        <v>31.584</v>
      </c>
      <c r="AT1516" s="48">
        <f>+LISTAS[[#This Row],[COSTO]]/AS1516-1</f>
        <v>2.5367559523809522</v>
      </c>
      <c r="BA1516" t="s">
        <v>2208</v>
      </c>
      <c r="BB1516" s="36"/>
    </row>
    <row r="1517" spans="1:54" x14ac:dyDescent="0.35">
      <c r="A1517" s="7" t="s">
        <v>2306</v>
      </c>
      <c r="B1517" t="s">
        <v>2208</v>
      </c>
      <c r="C1517" t="s">
        <v>2307</v>
      </c>
      <c r="D1517" t="s">
        <v>2307</v>
      </c>
      <c r="E1517" s="2">
        <v>551.27</v>
      </c>
      <c r="F1517" s="7" t="str">
        <f>+_xlfn.XLOOKUP(LISTAS[[#This Row],[ID]],_01_CODIGOS_Y_COSTOS_xlsm[Producto y N°],_01_CODIGOS_Y_COSTOS_xlsm[FABRICA],"",0,1)</f>
        <v>SKOTNICA</v>
      </c>
      <c r="G1517" s="26">
        <f>LISTAS[[#This Row],[Precio]]*(1-0.46)</f>
        <v>297.68580000000003</v>
      </c>
      <c r="H1517" s="1">
        <f>+_xlfn.XLOOKUP(LISTAS[[#This Row],[ID]],_01_CODIGOS_Y_COSTOS_xlsm[Producto y N°],_01_CODIGOS_Y_COSTOS_xlsm[COSTO],0,0,1)</f>
        <v>177.8571</v>
      </c>
      <c r="I1517" s="27">
        <f>+IFERROR(LISTAS[[#This Row],[VENTA NETA]]/LISTAS[[#This Row],[COSTO]]-1,0)</f>
        <v>0.67373582499658458</v>
      </c>
      <c r="J1517" s="50" t="str">
        <f>IFERROR(VLOOKUP(LISTAS[[#This Row],[ID]],_01_CODIGOS_Y_COSTOS_xlsm[[Producto y N°]:[CODIGO]],2,0),"")</f>
        <v>D01B 024</v>
      </c>
      <c r="O1517" t="s">
        <v>2306</v>
      </c>
      <c r="AB1517" s="12" t="str">
        <f>+LISTAS[[#This Row],[Codigo]]&amp;LISTAS[[#This Row],[Fabrica]]</f>
        <v>D01B 024SKOTNICA</v>
      </c>
      <c r="AC1517" s="13" t="str">
        <f>+LISTAS[[#This Row],[Codigo]]</f>
        <v>D01B 024</v>
      </c>
      <c r="AD1517" s="13" t="str">
        <f>+LISTAS[[#This Row],[ID]]</f>
        <v>SUPLEMENTO 0,224x40</v>
      </c>
      <c r="AH1517" s="36">
        <v>0.62195987472702785</v>
      </c>
      <c r="AI1517" s="37">
        <f>+LISTAS[[#This Row],[Precio]]+(LISTAS[[#This Row],[Precio]]*AH1517)</f>
        <v>894.13782014076855</v>
      </c>
      <c r="AJ1517" s="38">
        <f t="shared" si="23"/>
        <v>447.06891007038428</v>
      </c>
      <c r="AL1517" s="35">
        <f>+AJ1517/LISTAS[[#This Row],[COSTO]]-1</f>
        <v>1.5136410639237021</v>
      </c>
      <c r="AM1517" t="str">
        <f>+LISTAS[[#This Row],[ID]]</f>
        <v>SUPLEMENTO 0,224x40</v>
      </c>
      <c r="AO1517" s="43">
        <v>0.65</v>
      </c>
      <c r="AP1517" s="39">
        <f>LISTAS[[#This Row],[COSTO]]+(LISTAS[[#This Row],[COSTO]]*AO1517)</f>
        <v>293.46421500000002</v>
      </c>
      <c r="AQ1517" s="44">
        <f>IF(AO1517="",0,AP1517/LISTAS[[#This Row],[VENTA NETA]]-1)</f>
        <v>-1.4181344894516279E-2</v>
      </c>
      <c r="AS1517" s="39">
        <v>36.095999999999997</v>
      </c>
      <c r="AT1517" s="48">
        <f>+LISTAS[[#This Row],[COSTO]]/AS1517-1</f>
        <v>3.9273354388297879</v>
      </c>
      <c r="BA1517" t="s">
        <v>2208</v>
      </c>
      <c r="BB1517" s="36"/>
    </row>
    <row r="1518" spans="1:54" x14ac:dyDescent="0.35">
      <c r="A1518" s="7" t="s">
        <v>2308</v>
      </c>
      <c r="B1518" t="s">
        <v>2208</v>
      </c>
      <c r="C1518" t="s">
        <v>2309</v>
      </c>
      <c r="D1518" t="s">
        <v>2309</v>
      </c>
      <c r="E1518" s="2">
        <v>367.18</v>
      </c>
      <c r="F1518" s="7" t="str">
        <f>+_xlfn.XLOOKUP(LISTAS[[#This Row],[ID]],_01_CODIGOS_Y_COSTOS_xlsm[Producto y N°],_01_CODIGOS_Y_COSTOS_xlsm[FABRICA],"",0,1)</f>
        <v>SKOTNICA</v>
      </c>
      <c r="G1518" s="26">
        <f>LISTAS[[#This Row],[Precio]]*(1-0.46)</f>
        <v>198.27720000000002</v>
      </c>
      <c r="H1518" s="1">
        <f>+_xlfn.XLOOKUP(LISTAS[[#This Row],[ID]],_01_CODIGOS_Y_COSTOS_xlsm[Producto y N°],_01_CODIGOS_Y_COSTOS_xlsm[COSTO],0,0,1)</f>
        <v>118.4631</v>
      </c>
      <c r="I1518" s="27">
        <f>+IFERROR(LISTAS[[#This Row],[VENTA NETA]]/LISTAS[[#This Row],[COSTO]]-1,0)</f>
        <v>0.67374650840641537</v>
      </c>
      <c r="J1518" s="50" t="str">
        <f>IFERROR(VLOOKUP(LISTAS[[#This Row],[ID]],_01_CODIGOS_Y_COSTOS_xlsm[[Producto y N°]:[CODIGO]],2,0),"")</f>
        <v>D01C 2530</v>
      </c>
      <c r="O1518" t="s">
        <v>2308</v>
      </c>
      <c r="AB1518" s="12" t="str">
        <f>+LISTAS[[#This Row],[Codigo]]&amp;LISTAS[[#This Row],[Fabrica]]</f>
        <v>D01C 2530SKOTNICA</v>
      </c>
      <c r="AC1518" s="13" t="str">
        <f>+LISTAS[[#This Row],[Codigo]]</f>
        <v>D01C 2530</v>
      </c>
      <c r="AD1518" s="13" t="str">
        <f>+LISTAS[[#This Row],[ID]]</f>
        <v>SUPLEMENTO 0,225x30</v>
      </c>
      <c r="AH1518" s="36">
        <v>0.32958711535985574</v>
      </c>
      <c r="AI1518" s="37">
        <f>+LISTAS[[#This Row],[Precio]]+(LISTAS[[#This Row],[Precio]]*AH1518)</f>
        <v>488.19779701783182</v>
      </c>
      <c r="AJ1518" s="38">
        <f t="shared" si="23"/>
        <v>244.09889850891591</v>
      </c>
      <c r="AL1518" s="35">
        <f>+AJ1518/LISTAS[[#This Row],[COSTO]]-1</f>
        <v>1.0605479555145521</v>
      </c>
      <c r="AM1518" t="str">
        <f>+LISTAS[[#This Row],[ID]]</f>
        <v>SUPLEMENTO 0,225x30</v>
      </c>
      <c r="AO1518" s="43">
        <v>0.65</v>
      </c>
      <c r="AP1518" s="39">
        <f>LISTAS[[#This Row],[COSTO]]+(LISTAS[[#This Row],[COSTO]]*AO1518)</f>
        <v>195.46411499999999</v>
      </c>
      <c r="AQ1518" s="44">
        <f>IF(AO1518="",0,AP1518/LISTAS[[#This Row],[VENTA NETA]]-1)</f>
        <v>-1.4187637307769285E-2</v>
      </c>
      <c r="AS1518" s="39">
        <v>29.327999999999999</v>
      </c>
      <c r="AT1518" s="48">
        <f>+LISTAS[[#This Row],[COSTO]]/AS1518-1</f>
        <v>3.0392491816693941</v>
      </c>
      <c r="BA1518" t="s">
        <v>2208</v>
      </c>
      <c r="BB1518" s="36"/>
    </row>
    <row r="1519" spans="1:54" x14ac:dyDescent="0.35">
      <c r="A1519" s="7" t="s">
        <v>2310</v>
      </c>
      <c r="B1519" t="s">
        <v>2208</v>
      </c>
      <c r="C1519" t="s">
        <v>2311</v>
      </c>
      <c r="D1519" t="s">
        <v>2311</v>
      </c>
      <c r="E1519" s="2">
        <v>346.23</v>
      </c>
      <c r="F1519" s="7" t="str">
        <f>+_xlfn.XLOOKUP(LISTAS[[#This Row],[ID]],_01_CODIGOS_Y_COSTOS_xlsm[Producto y N°],_01_CODIGOS_Y_COSTOS_xlsm[FABRICA],"",0,1)</f>
        <v>SKOTNICA</v>
      </c>
      <c r="G1519" s="26">
        <f>LISTAS[[#This Row],[Precio]]*(1-0.46)</f>
        <v>186.96420000000003</v>
      </c>
      <c r="H1519" s="1">
        <f>+_xlfn.XLOOKUP(LISTAS[[#This Row],[ID]],_01_CODIGOS_Y_COSTOS_xlsm[Producto y N°],_01_CODIGOS_Y_COSTOS_xlsm[COSTO],0,0,1)</f>
        <v>111.70489999999999</v>
      </c>
      <c r="I1519" s="27">
        <f>+IFERROR(LISTAS[[#This Row],[VENTA NETA]]/LISTAS[[#This Row],[COSTO]]-1,0)</f>
        <v>0.67373320239309153</v>
      </c>
      <c r="J1519" s="50" t="str">
        <f>IFERROR(VLOOKUP(LISTAS[[#This Row],[ID]],_01_CODIGOS_Y_COSTOS_xlsm[[Producto y N°]:[CODIGO]],2,0),"")</f>
        <v>D01A 2533</v>
      </c>
      <c r="O1519" t="s">
        <v>2310</v>
      </c>
      <c r="AB1519" s="12" t="str">
        <f>+LISTAS[[#This Row],[Codigo]]&amp;LISTAS[[#This Row],[Fabrica]]</f>
        <v>D01A 2533SKOTNICA</v>
      </c>
      <c r="AC1519" s="13" t="str">
        <f>+LISTAS[[#This Row],[Codigo]]</f>
        <v>D01A 2533</v>
      </c>
      <c r="AD1519" s="13" t="str">
        <f>+LISTAS[[#This Row],[ID]]</f>
        <v>SUPLEMENTO 0,225x33</v>
      </c>
      <c r="AH1519" s="36">
        <v>0.20655046773843821</v>
      </c>
      <c r="AI1519" s="37">
        <f>+LISTAS[[#This Row],[Precio]]+(LISTAS[[#This Row],[Precio]]*AH1519)</f>
        <v>417.74396844507947</v>
      </c>
      <c r="AJ1519" s="38">
        <f t="shared" si="23"/>
        <v>208.87198422253974</v>
      </c>
      <c r="AL1519" s="35">
        <f>+AJ1519/LISTAS[[#This Row],[COSTO]]-1</f>
        <v>0.86985516501549842</v>
      </c>
      <c r="AM1519" t="str">
        <f>+LISTAS[[#This Row],[ID]]</f>
        <v>SUPLEMENTO 0,225x33</v>
      </c>
      <c r="AO1519" s="43">
        <v>0.65</v>
      </c>
      <c r="AP1519" s="39">
        <f>LISTAS[[#This Row],[COSTO]]+(LISTAS[[#This Row],[COSTO]]*AO1519)</f>
        <v>184.313085</v>
      </c>
      <c r="AQ1519" s="44">
        <f>IF(AO1519="",0,AP1519/LISTAS[[#This Row],[VENTA NETA]]-1)</f>
        <v>-1.4179800197043235E-2</v>
      </c>
      <c r="AS1519" s="39">
        <v>31.584</v>
      </c>
      <c r="AT1519" s="48">
        <f>+LISTAS[[#This Row],[COSTO]]/AS1519-1</f>
        <v>2.5367559523809522</v>
      </c>
      <c r="BA1519" t="s">
        <v>2208</v>
      </c>
      <c r="BB1519" s="36"/>
    </row>
    <row r="1520" spans="1:54" x14ac:dyDescent="0.35">
      <c r="A1520" s="7" t="s">
        <v>2312</v>
      </c>
      <c r="B1520" t="s">
        <v>2208</v>
      </c>
      <c r="C1520" t="s">
        <v>2313</v>
      </c>
      <c r="D1520" t="s">
        <v>2313</v>
      </c>
      <c r="E1520" s="2">
        <v>551.27</v>
      </c>
      <c r="F1520" s="7" t="str">
        <f>+_xlfn.XLOOKUP(LISTAS[[#This Row],[ID]],_01_CODIGOS_Y_COSTOS_xlsm[Producto y N°],_01_CODIGOS_Y_COSTOS_xlsm[FABRICA],"",0,1)</f>
        <v>SKOTNICA</v>
      </c>
      <c r="G1520" s="26">
        <f>LISTAS[[#This Row],[Precio]]*(1-0.46)</f>
        <v>297.68580000000003</v>
      </c>
      <c r="H1520" s="1">
        <f>+_xlfn.XLOOKUP(LISTAS[[#This Row],[ID]],_01_CODIGOS_Y_COSTOS_xlsm[Producto y N°],_01_CODIGOS_Y_COSTOS_xlsm[COSTO],0,0,1)</f>
        <v>177.8571</v>
      </c>
      <c r="I1520" s="27">
        <f>+IFERROR(LISTAS[[#This Row],[VENTA NETA]]/LISTAS[[#This Row],[COSTO]]-1,0)</f>
        <v>0.67373582499658458</v>
      </c>
      <c r="J1520" s="50" t="str">
        <f>IFERROR(VLOOKUP(LISTAS[[#This Row],[ID]],_01_CODIGOS_Y_COSTOS_xlsm[[Producto y N°]:[CODIGO]],2,0),"")</f>
        <v>D01B 025</v>
      </c>
      <c r="O1520" t="s">
        <v>2312</v>
      </c>
      <c r="AB1520" s="12" t="str">
        <f>+LISTAS[[#This Row],[Codigo]]&amp;LISTAS[[#This Row],[Fabrica]]</f>
        <v>D01B 025SKOTNICA</v>
      </c>
      <c r="AC1520" s="13" t="str">
        <f>+LISTAS[[#This Row],[Codigo]]</f>
        <v>D01B 025</v>
      </c>
      <c r="AD1520" s="13" t="str">
        <f>+LISTAS[[#This Row],[ID]]</f>
        <v>SUPLEMENTO 0,225x41</v>
      </c>
      <c r="AH1520" s="36">
        <v>0.62195987472702785</v>
      </c>
      <c r="AI1520" s="37">
        <f>+LISTAS[[#This Row],[Precio]]+(LISTAS[[#This Row],[Precio]]*AH1520)</f>
        <v>894.13782014076855</v>
      </c>
      <c r="AJ1520" s="38">
        <f t="shared" si="23"/>
        <v>447.06891007038428</v>
      </c>
      <c r="AL1520" s="35">
        <f>+AJ1520/LISTAS[[#This Row],[COSTO]]-1</f>
        <v>1.5136410639237021</v>
      </c>
      <c r="AM1520" t="str">
        <f>+LISTAS[[#This Row],[ID]]</f>
        <v>SUPLEMENTO 0,225x41</v>
      </c>
      <c r="AO1520" s="43">
        <v>0.65</v>
      </c>
      <c r="AP1520" s="39">
        <f>LISTAS[[#This Row],[COSTO]]+(LISTAS[[#This Row],[COSTO]]*AO1520)</f>
        <v>293.46421500000002</v>
      </c>
      <c r="AQ1520" s="44">
        <f>IF(AO1520="",0,AP1520/LISTAS[[#This Row],[VENTA NETA]]-1)</f>
        <v>-1.4181344894516279E-2</v>
      </c>
      <c r="AS1520" s="39">
        <v>36.095999999999997</v>
      </c>
      <c r="AT1520" s="48">
        <f>+LISTAS[[#This Row],[COSTO]]/AS1520-1</f>
        <v>3.9273354388297879</v>
      </c>
      <c r="BA1520" t="s">
        <v>2208</v>
      </c>
      <c r="BB1520" s="36"/>
    </row>
    <row r="1521" spans="1:54" x14ac:dyDescent="0.35">
      <c r="A1521" s="7" t="s">
        <v>2314</v>
      </c>
      <c r="B1521" t="s">
        <v>2208</v>
      </c>
      <c r="C1521" t="s">
        <v>2315</v>
      </c>
      <c r="D1521" t="s">
        <v>2315</v>
      </c>
      <c r="E1521" s="2">
        <v>367.18</v>
      </c>
      <c r="F1521" s="7" t="str">
        <f>+_xlfn.XLOOKUP(LISTAS[[#This Row],[ID]],_01_CODIGOS_Y_COSTOS_xlsm[Producto y N°],_01_CODIGOS_Y_COSTOS_xlsm[FABRICA],"",0,1)</f>
        <v>SKOTNICA</v>
      </c>
      <c r="G1521" s="26">
        <f>LISTAS[[#This Row],[Precio]]*(1-0.46)</f>
        <v>198.27720000000002</v>
      </c>
      <c r="H1521" s="1">
        <f>+_xlfn.XLOOKUP(LISTAS[[#This Row],[ID]],_01_CODIGOS_Y_COSTOS_xlsm[Producto y N°],_01_CODIGOS_Y_COSTOS_xlsm[COSTO],0,0,1)</f>
        <v>118.4631</v>
      </c>
      <c r="I1521" s="27">
        <f>+IFERROR(LISTAS[[#This Row],[VENTA NETA]]/LISTAS[[#This Row],[COSTO]]-1,0)</f>
        <v>0.67374650840641537</v>
      </c>
      <c r="J1521" s="50" t="str">
        <f>IFERROR(VLOOKUP(LISTAS[[#This Row],[ID]],_01_CODIGOS_Y_COSTOS_xlsm[[Producto y N°]:[CODIGO]],2,0),"")</f>
        <v>D01C 2631</v>
      </c>
      <c r="O1521" t="s">
        <v>2314</v>
      </c>
      <c r="AB1521" s="12" t="str">
        <f>+LISTAS[[#This Row],[Codigo]]&amp;LISTAS[[#This Row],[Fabrica]]</f>
        <v>D01C 2631SKOTNICA</v>
      </c>
      <c r="AC1521" s="13" t="str">
        <f>+LISTAS[[#This Row],[Codigo]]</f>
        <v>D01C 2631</v>
      </c>
      <c r="AD1521" s="13" t="str">
        <f>+LISTAS[[#This Row],[ID]]</f>
        <v>SUPLEMENTO 0,226x31</v>
      </c>
      <c r="AH1521" s="36">
        <v>0.32958711535985574</v>
      </c>
      <c r="AI1521" s="37">
        <f>+LISTAS[[#This Row],[Precio]]+(LISTAS[[#This Row],[Precio]]*AH1521)</f>
        <v>488.19779701783182</v>
      </c>
      <c r="AJ1521" s="38">
        <f t="shared" si="23"/>
        <v>244.09889850891591</v>
      </c>
      <c r="AL1521" s="35">
        <f>+AJ1521/LISTAS[[#This Row],[COSTO]]-1</f>
        <v>1.0605479555145521</v>
      </c>
      <c r="AM1521" t="str">
        <f>+LISTAS[[#This Row],[ID]]</f>
        <v>SUPLEMENTO 0,226x31</v>
      </c>
      <c r="AO1521" s="43">
        <v>0.65</v>
      </c>
      <c r="AP1521" s="39">
        <f>LISTAS[[#This Row],[COSTO]]+(LISTAS[[#This Row],[COSTO]]*AO1521)</f>
        <v>195.46411499999999</v>
      </c>
      <c r="AQ1521" s="44">
        <f>IF(AO1521="",0,AP1521/LISTAS[[#This Row],[VENTA NETA]]-1)</f>
        <v>-1.4187637307769285E-2</v>
      </c>
      <c r="AS1521" s="39">
        <v>29.327999999999999</v>
      </c>
      <c r="AT1521" s="48">
        <f>+LISTAS[[#This Row],[COSTO]]/AS1521-1</f>
        <v>3.0392491816693941</v>
      </c>
      <c r="BA1521" t="s">
        <v>2208</v>
      </c>
      <c r="BB1521" s="36"/>
    </row>
    <row r="1522" spans="1:54" x14ac:dyDescent="0.35">
      <c r="A1522" s="7" t="s">
        <v>2316</v>
      </c>
      <c r="B1522" t="s">
        <v>2208</v>
      </c>
      <c r="C1522" t="s">
        <v>2125</v>
      </c>
      <c r="D1522" t="s">
        <v>2125</v>
      </c>
      <c r="E1522" s="2">
        <v>465.27</v>
      </c>
      <c r="F1522" s="7" t="str">
        <f>+_xlfn.XLOOKUP(LISTAS[[#This Row],[ID]],_01_CODIGOS_Y_COSTOS_xlsm[Producto y N°],_01_CODIGOS_Y_COSTOS_xlsm[FABRICA],"",0,1)</f>
        <v>SKOTNICA</v>
      </c>
      <c r="G1522" s="26">
        <f>LISTAS[[#This Row],[Precio]]*(1-0.46)</f>
        <v>251.2458</v>
      </c>
      <c r="H1522" s="1">
        <f>+_xlfn.XLOOKUP(LISTAS[[#This Row],[ID]],_01_CODIGOS_Y_COSTOS_xlsm[Producto y N°],_01_CODIGOS_Y_COSTOS_xlsm[COSTO],0,0,1)</f>
        <v>150.1096</v>
      </c>
      <c r="I1522" s="27">
        <f>+IFERROR(LISTAS[[#This Row],[VENTA NETA]]/LISTAS[[#This Row],[COSTO]]-1,0)</f>
        <v>0.673749047362727</v>
      </c>
      <c r="J1522" s="50" t="str">
        <f>IFERROR(VLOOKUP(LISTAS[[#This Row],[ID]],_01_CODIGOS_Y_COSTOS_xlsm[[Producto y N°]:[CODIGO]],2,0),"")</f>
        <v>D01A 2634</v>
      </c>
      <c r="O1522" t="s">
        <v>2316</v>
      </c>
      <c r="AB1522" s="12" t="str">
        <f>+LISTAS[[#This Row],[Codigo]]&amp;LISTAS[[#This Row],[Fabrica]]</f>
        <v>D01A 2634SKOTNICA</v>
      </c>
      <c r="AC1522" s="13" t="str">
        <f>+LISTAS[[#This Row],[Codigo]]</f>
        <v>D01A 2634</v>
      </c>
      <c r="AD1522" s="13" t="str">
        <f>+LISTAS[[#This Row],[ID]]</f>
        <v>SUPLEMENTO 0,226x34</v>
      </c>
      <c r="AH1522" s="36">
        <v>0.62136747669051795</v>
      </c>
      <c r="AI1522" s="37">
        <f>+LISTAS[[#This Row],[Precio]]+(LISTAS[[#This Row],[Precio]]*AH1522)</f>
        <v>754.37364587979732</v>
      </c>
      <c r="AJ1522" s="38">
        <f t="shared" si="23"/>
        <v>377.18682293989866</v>
      </c>
      <c r="AL1522" s="35">
        <f>+AJ1522/LISTAS[[#This Row],[COSTO]]-1</f>
        <v>1.512742842162651</v>
      </c>
      <c r="AM1522" t="str">
        <f>+LISTAS[[#This Row],[ID]]</f>
        <v>SUPLEMENTO 0,226x34</v>
      </c>
      <c r="AO1522" s="43">
        <v>0.65</v>
      </c>
      <c r="AP1522" s="39">
        <f>LISTAS[[#This Row],[COSTO]]+(LISTAS[[#This Row],[COSTO]]*AO1522)</f>
        <v>247.68083999999999</v>
      </c>
      <c r="AQ1522" s="44">
        <f>IF(AO1522="",0,AP1522/LISTAS[[#This Row],[VENTA NETA]]-1)</f>
        <v>-1.4189132713860353E-2</v>
      </c>
      <c r="AS1522" s="39">
        <v>31.584</v>
      </c>
      <c r="AT1522" s="48">
        <f>+LISTAS[[#This Row],[COSTO]]/AS1522-1</f>
        <v>3.752710233029382</v>
      </c>
      <c r="BA1522" t="s">
        <v>2208</v>
      </c>
      <c r="BB1522" s="36"/>
    </row>
    <row r="1523" spans="1:54" x14ac:dyDescent="0.35">
      <c r="A1523" s="7" t="s">
        <v>2317</v>
      </c>
      <c r="B1523" t="s">
        <v>2208</v>
      </c>
      <c r="C1523" t="s">
        <v>2318</v>
      </c>
      <c r="D1523" t="s">
        <v>2318</v>
      </c>
      <c r="E1523" s="2">
        <v>551.27</v>
      </c>
      <c r="F1523" s="7" t="str">
        <f>+_xlfn.XLOOKUP(LISTAS[[#This Row],[ID]],_01_CODIGOS_Y_COSTOS_xlsm[Producto y N°],_01_CODIGOS_Y_COSTOS_xlsm[FABRICA],"",0,1)</f>
        <v>SKOTNICA</v>
      </c>
      <c r="G1523" s="26">
        <f>LISTAS[[#This Row],[Precio]]*(1-0.46)</f>
        <v>297.68580000000003</v>
      </c>
      <c r="H1523" s="1">
        <f>+_xlfn.XLOOKUP(LISTAS[[#This Row],[ID]],_01_CODIGOS_Y_COSTOS_xlsm[Producto y N°],_01_CODIGOS_Y_COSTOS_xlsm[COSTO],0,0,1)</f>
        <v>177.8571</v>
      </c>
      <c r="I1523" s="27">
        <f>+IFERROR(LISTAS[[#This Row],[VENTA NETA]]/LISTAS[[#This Row],[COSTO]]-1,0)</f>
        <v>0.67373582499658458</v>
      </c>
      <c r="J1523" s="50" t="str">
        <f>IFERROR(VLOOKUP(LISTAS[[#This Row],[ID]],_01_CODIGOS_Y_COSTOS_xlsm[[Producto y N°]:[CODIGO]],2,0),"")</f>
        <v>D01B 026</v>
      </c>
      <c r="O1523" t="s">
        <v>2317</v>
      </c>
      <c r="AB1523" s="12" t="str">
        <f>+LISTAS[[#This Row],[Codigo]]&amp;LISTAS[[#This Row],[Fabrica]]</f>
        <v>D01B 026SKOTNICA</v>
      </c>
      <c r="AC1523" s="13" t="str">
        <f>+LISTAS[[#This Row],[Codigo]]</f>
        <v>D01B 026</v>
      </c>
      <c r="AD1523" s="13" t="str">
        <f>+LISTAS[[#This Row],[ID]]</f>
        <v>SUPLEMENTO 0,226x42</v>
      </c>
      <c r="AH1523" s="36">
        <v>0.62195987472702785</v>
      </c>
      <c r="AI1523" s="37">
        <f>+LISTAS[[#This Row],[Precio]]+(LISTAS[[#This Row],[Precio]]*AH1523)</f>
        <v>894.13782014076855</v>
      </c>
      <c r="AJ1523" s="38">
        <f t="shared" si="23"/>
        <v>447.06891007038428</v>
      </c>
      <c r="AL1523" s="35">
        <f>+AJ1523/LISTAS[[#This Row],[COSTO]]-1</f>
        <v>1.5136410639237021</v>
      </c>
      <c r="AM1523" t="str">
        <f>+LISTAS[[#This Row],[ID]]</f>
        <v>SUPLEMENTO 0,226x42</v>
      </c>
      <c r="AO1523" s="43">
        <v>0.65</v>
      </c>
      <c r="AP1523" s="39">
        <f>LISTAS[[#This Row],[COSTO]]+(LISTAS[[#This Row],[COSTO]]*AO1523)</f>
        <v>293.46421500000002</v>
      </c>
      <c r="AQ1523" s="44">
        <f>IF(AO1523="",0,AP1523/LISTAS[[#This Row],[VENTA NETA]]-1)</f>
        <v>-1.4181344894516279E-2</v>
      </c>
      <c r="AS1523" s="39">
        <v>36.095999999999997</v>
      </c>
      <c r="AT1523" s="48">
        <f>+LISTAS[[#This Row],[COSTO]]/AS1523-1</f>
        <v>3.9273354388297879</v>
      </c>
      <c r="BA1523" t="s">
        <v>2208</v>
      </c>
      <c r="BB1523" s="36"/>
    </row>
    <row r="1524" spans="1:54" x14ac:dyDescent="0.35">
      <c r="A1524" s="7" t="s">
        <v>2319</v>
      </c>
      <c r="B1524" t="s">
        <v>2208</v>
      </c>
      <c r="C1524" t="s">
        <v>2320</v>
      </c>
      <c r="D1524" t="s">
        <v>2320</v>
      </c>
      <c r="E1524" s="2">
        <v>465.27</v>
      </c>
      <c r="F1524" s="7" t="str">
        <f>+_xlfn.XLOOKUP(LISTAS[[#This Row],[ID]],_01_CODIGOS_Y_COSTOS_xlsm[Producto y N°],_01_CODIGOS_Y_COSTOS_xlsm[FABRICA],"",0,1)</f>
        <v>SKOTNICA</v>
      </c>
      <c r="G1524" s="26">
        <f>LISTAS[[#This Row],[Precio]]*(1-0.46)</f>
        <v>251.2458</v>
      </c>
      <c r="H1524" s="1">
        <f>+_xlfn.XLOOKUP(LISTAS[[#This Row],[ID]],_01_CODIGOS_Y_COSTOS_xlsm[Producto y N°],_01_CODIGOS_Y_COSTOS_xlsm[COSTO],0,0,1)</f>
        <v>150.1096</v>
      </c>
      <c r="I1524" s="27">
        <f>+IFERROR(LISTAS[[#This Row],[VENTA NETA]]/LISTAS[[#This Row],[COSTO]]-1,0)</f>
        <v>0.673749047362727</v>
      </c>
      <c r="J1524" s="50" t="str">
        <f>IFERROR(VLOOKUP(LISTAS[[#This Row],[ID]],_01_CODIGOS_Y_COSTOS_xlsm[[Producto y N°]:[CODIGO]],2,0),"")</f>
        <v>D01A 2735</v>
      </c>
      <c r="O1524" t="s">
        <v>2319</v>
      </c>
      <c r="AB1524" s="12" t="str">
        <f>+LISTAS[[#This Row],[Codigo]]&amp;LISTAS[[#This Row],[Fabrica]]</f>
        <v>D01A 2735SKOTNICA</v>
      </c>
      <c r="AC1524" s="13" t="str">
        <f>+LISTAS[[#This Row],[Codigo]]</f>
        <v>D01A 2735</v>
      </c>
      <c r="AD1524" s="13" t="str">
        <f>+LISTAS[[#This Row],[ID]]</f>
        <v>SUPLEMENTO 0,227x35</v>
      </c>
      <c r="AH1524" s="36">
        <v>0.62136747669051795</v>
      </c>
      <c r="AI1524" s="37">
        <f>+LISTAS[[#This Row],[Precio]]+(LISTAS[[#This Row],[Precio]]*AH1524)</f>
        <v>754.37364587979732</v>
      </c>
      <c r="AJ1524" s="38">
        <f t="shared" si="23"/>
        <v>377.18682293989866</v>
      </c>
      <c r="AL1524" s="35">
        <f>+AJ1524/LISTAS[[#This Row],[COSTO]]-1</f>
        <v>1.512742842162651</v>
      </c>
      <c r="AM1524" t="str">
        <f>+LISTAS[[#This Row],[ID]]</f>
        <v>SUPLEMENTO 0,227x35</v>
      </c>
      <c r="AO1524" s="43">
        <v>0.65</v>
      </c>
      <c r="AP1524" s="39">
        <f>LISTAS[[#This Row],[COSTO]]+(LISTAS[[#This Row],[COSTO]]*AO1524)</f>
        <v>247.68083999999999</v>
      </c>
      <c r="AQ1524" s="44">
        <f>IF(AO1524="",0,AP1524/LISTAS[[#This Row],[VENTA NETA]]-1)</f>
        <v>-1.4189132713860353E-2</v>
      </c>
      <c r="AS1524" s="39">
        <v>33.840000000000003</v>
      </c>
      <c r="AT1524" s="48">
        <f>+LISTAS[[#This Row],[COSTO]]/AS1524-1</f>
        <v>3.4358628841607564</v>
      </c>
      <c r="BA1524" t="s">
        <v>2208</v>
      </c>
      <c r="BB1524" s="36"/>
    </row>
    <row r="1525" spans="1:54" x14ac:dyDescent="0.35">
      <c r="A1525" s="7" t="s">
        <v>2321</v>
      </c>
      <c r="B1525" t="s">
        <v>2208</v>
      </c>
      <c r="C1525" t="s">
        <v>2322</v>
      </c>
      <c r="D1525" t="s">
        <v>2322</v>
      </c>
      <c r="E1525" s="2">
        <v>551.27</v>
      </c>
      <c r="F1525" s="7" t="str">
        <f>+_xlfn.XLOOKUP(LISTAS[[#This Row],[ID]],_01_CODIGOS_Y_COSTOS_xlsm[Producto y N°],_01_CODIGOS_Y_COSTOS_xlsm[FABRICA],"",0,1)</f>
        <v>SKOTNICA</v>
      </c>
      <c r="G1525" s="26">
        <f>LISTAS[[#This Row],[Precio]]*(1-0.46)</f>
        <v>297.68580000000003</v>
      </c>
      <c r="H1525" s="1">
        <f>+_xlfn.XLOOKUP(LISTAS[[#This Row],[ID]],_01_CODIGOS_Y_COSTOS_xlsm[Producto y N°],_01_CODIGOS_Y_COSTOS_xlsm[COSTO],0,0,1)</f>
        <v>177.8571</v>
      </c>
      <c r="I1525" s="27">
        <f>+IFERROR(LISTAS[[#This Row],[VENTA NETA]]/LISTAS[[#This Row],[COSTO]]-1,0)</f>
        <v>0.67373582499658458</v>
      </c>
      <c r="J1525" s="50" t="str">
        <f>IFERROR(VLOOKUP(LISTAS[[#This Row],[ID]],_01_CODIGOS_Y_COSTOS_xlsm[[Producto y N°]:[CODIGO]],2,0),"")</f>
        <v>D01B 027</v>
      </c>
      <c r="O1525" t="s">
        <v>2321</v>
      </c>
      <c r="AB1525" s="12" t="str">
        <f>+LISTAS[[#This Row],[Codigo]]&amp;LISTAS[[#This Row],[Fabrica]]</f>
        <v>D01B 027SKOTNICA</v>
      </c>
      <c r="AC1525" s="13" t="str">
        <f>+LISTAS[[#This Row],[Codigo]]</f>
        <v>D01B 027</v>
      </c>
      <c r="AD1525" s="13" t="str">
        <f>+LISTAS[[#This Row],[ID]]</f>
        <v>SUPLEMENTO 0,227x43</v>
      </c>
      <c r="AH1525" s="36">
        <v>0.5265610384975139</v>
      </c>
      <c r="AI1525" s="37">
        <f>+LISTAS[[#This Row],[Precio]]+(LISTAS[[#This Row],[Precio]]*AH1525)</f>
        <v>841.54730369252445</v>
      </c>
      <c r="AJ1525" s="38">
        <f t="shared" si="23"/>
        <v>420.77365184626223</v>
      </c>
      <c r="AL1525" s="35">
        <f>+AJ1525/LISTAS[[#This Row],[COSTO]]-1</f>
        <v>1.3657962029419251</v>
      </c>
      <c r="AM1525" t="str">
        <f>+LISTAS[[#This Row],[ID]]</f>
        <v>SUPLEMENTO 0,227x43</v>
      </c>
      <c r="AO1525" s="43">
        <v>0.65</v>
      </c>
      <c r="AP1525" s="39">
        <f>LISTAS[[#This Row],[COSTO]]+(LISTAS[[#This Row],[COSTO]]*AO1525)</f>
        <v>293.46421500000002</v>
      </c>
      <c r="AQ1525" s="44">
        <f>IF(AO1525="",0,AP1525/LISTAS[[#This Row],[VENTA NETA]]-1)</f>
        <v>-1.4181344894516279E-2</v>
      </c>
      <c r="AS1525" s="39">
        <v>38.351999999999997</v>
      </c>
      <c r="AT1525" s="48">
        <f>+LISTAS[[#This Row],[COSTO]]/AS1525-1</f>
        <v>3.6374921777221534</v>
      </c>
      <c r="BA1525" t="s">
        <v>2208</v>
      </c>
      <c r="BB1525" s="36"/>
    </row>
    <row r="1526" spans="1:54" x14ac:dyDescent="0.35">
      <c r="A1526" s="7" t="s">
        <v>2323</v>
      </c>
      <c r="B1526" t="s">
        <v>2208</v>
      </c>
      <c r="C1526" t="s">
        <v>2161</v>
      </c>
      <c r="D1526" t="s">
        <v>2161</v>
      </c>
      <c r="E1526" s="2">
        <v>465.27</v>
      </c>
      <c r="F1526" s="7" t="str">
        <f>+_xlfn.XLOOKUP(LISTAS[[#This Row],[ID]],_01_CODIGOS_Y_COSTOS_xlsm[Producto y N°],_01_CODIGOS_Y_COSTOS_xlsm[FABRICA],"",0,1)</f>
        <v>SKOTNICA</v>
      </c>
      <c r="G1526" s="26">
        <f>LISTAS[[#This Row],[Precio]]*(1-0.46)</f>
        <v>251.2458</v>
      </c>
      <c r="H1526" s="1">
        <f>+_xlfn.XLOOKUP(LISTAS[[#This Row],[ID]],_01_CODIGOS_Y_COSTOS_xlsm[Producto y N°],_01_CODIGOS_Y_COSTOS_xlsm[COSTO],0,0,1)</f>
        <v>150.1096</v>
      </c>
      <c r="I1526" s="27">
        <f>+IFERROR(LISTAS[[#This Row],[VENTA NETA]]/LISTAS[[#This Row],[COSTO]]-1,0)</f>
        <v>0.673749047362727</v>
      </c>
      <c r="J1526" s="50" t="str">
        <f>IFERROR(VLOOKUP(LISTAS[[#This Row],[ID]],_01_CODIGOS_Y_COSTOS_xlsm[[Producto y N°]:[CODIGO]],2,0),"")</f>
        <v>D01A 2836</v>
      </c>
      <c r="O1526" t="s">
        <v>2323</v>
      </c>
      <c r="AB1526" s="12" t="str">
        <f>+LISTAS[[#This Row],[Codigo]]&amp;LISTAS[[#This Row],[Fabrica]]</f>
        <v>D01A 2836SKOTNICA</v>
      </c>
      <c r="AC1526" s="13" t="str">
        <f>+LISTAS[[#This Row],[Codigo]]</f>
        <v>D01A 2836</v>
      </c>
      <c r="AD1526" s="13" t="str">
        <f>+LISTAS[[#This Row],[ID]]</f>
        <v>SUPLEMENTO 0,228x36</v>
      </c>
      <c r="AH1526" s="36">
        <v>0.62136747669051795</v>
      </c>
      <c r="AI1526" s="37">
        <f>+LISTAS[[#This Row],[Precio]]+(LISTAS[[#This Row],[Precio]]*AH1526)</f>
        <v>754.37364587979732</v>
      </c>
      <c r="AJ1526" s="38">
        <f t="shared" si="23"/>
        <v>377.18682293989866</v>
      </c>
      <c r="AL1526" s="35">
        <f>+AJ1526/LISTAS[[#This Row],[COSTO]]-1</f>
        <v>1.512742842162651</v>
      </c>
      <c r="AM1526" t="str">
        <f>+LISTAS[[#This Row],[ID]]</f>
        <v>SUPLEMENTO 0,228x36</v>
      </c>
      <c r="AO1526" s="43">
        <v>0.65</v>
      </c>
      <c r="AP1526" s="39">
        <f>LISTAS[[#This Row],[COSTO]]+(LISTAS[[#This Row],[COSTO]]*AO1526)</f>
        <v>247.68083999999999</v>
      </c>
      <c r="AQ1526" s="44">
        <f>IF(AO1526="",0,AP1526/LISTAS[[#This Row],[VENTA NETA]]-1)</f>
        <v>-1.4189132713860353E-2</v>
      </c>
      <c r="AS1526" s="39">
        <v>33.840000000000003</v>
      </c>
      <c r="AT1526" s="48">
        <f>+LISTAS[[#This Row],[COSTO]]/AS1526-1</f>
        <v>3.4358628841607564</v>
      </c>
      <c r="BA1526" t="s">
        <v>2208</v>
      </c>
      <c r="BB1526" s="36"/>
    </row>
    <row r="1527" spans="1:54" x14ac:dyDescent="0.35">
      <c r="A1527" s="7" t="s">
        <v>2324</v>
      </c>
      <c r="B1527" t="s">
        <v>2208</v>
      </c>
      <c r="C1527" t="s">
        <v>2325</v>
      </c>
      <c r="D1527" t="s">
        <v>2325</v>
      </c>
      <c r="E1527" s="2">
        <v>646.94000000000005</v>
      </c>
      <c r="F1527" s="7" t="str">
        <f>+_xlfn.XLOOKUP(LISTAS[[#This Row],[ID]],_01_CODIGOS_Y_COSTOS_xlsm[Producto y N°],_01_CODIGOS_Y_COSTOS_xlsm[FABRICA],"",0,1)</f>
        <v>SKOTNICA</v>
      </c>
      <c r="G1527" s="26">
        <f>LISTAS[[#This Row],[Precio]]*(1-0.46)</f>
        <v>349.34760000000006</v>
      </c>
      <c r="H1527" s="1">
        <f>+_xlfn.XLOOKUP(LISTAS[[#This Row],[ID]],_01_CODIGOS_Y_COSTOS_xlsm[Producto y N°],_01_CODIGOS_Y_COSTOS_xlsm[COSTO],0,0,1)</f>
        <v>208.72380000000001</v>
      </c>
      <c r="I1527" s="27">
        <f>+IFERROR(LISTAS[[#This Row],[VENTA NETA]]/LISTAS[[#This Row],[COSTO]]-1,0)</f>
        <v>0.67373150546320093</v>
      </c>
      <c r="J1527" s="50" t="str">
        <f>IFERROR(VLOOKUP(LISTAS[[#This Row],[ID]],_01_CODIGOS_Y_COSTOS_xlsm[[Producto y N°]:[CODIGO]],2,0),"")</f>
        <v>D01B 028</v>
      </c>
      <c r="O1527" t="s">
        <v>2324</v>
      </c>
      <c r="AB1527" s="12" t="str">
        <f>+LISTAS[[#This Row],[Codigo]]&amp;LISTAS[[#This Row],[Fabrica]]</f>
        <v>D01B 028SKOTNICA</v>
      </c>
      <c r="AC1527" s="13" t="str">
        <f>+LISTAS[[#This Row],[Codigo]]</f>
        <v>D01B 028</v>
      </c>
      <c r="AD1527" s="13" t="str">
        <f>+LISTAS[[#This Row],[ID]]</f>
        <v>SUPLEMENTO 0,228x44</v>
      </c>
      <c r="AH1527" s="36">
        <v>0.79149205558017033</v>
      </c>
      <c r="AI1527" s="37">
        <f>+LISTAS[[#This Row],[Precio]]+(LISTAS[[#This Row],[Precio]]*AH1527)</f>
        <v>1158.9878704370353</v>
      </c>
      <c r="AJ1527" s="38">
        <f t="shared" si="23"/>
        <v>579.49393521851766</v>
      </c>
      <c r="AL1527" s="35">
        <f>+AJ1527/LISTAS[[#This Row],[COSTO]]-1</f>
        <v>1.776367310381076</v>
      </c>
      <c r="AM1527" t="str">
        <f>+LISTAS[[#This Row],[ID]]</f>
        <v>SUPLEMENTO 0,228x44</v>
      </c>
      <c r="AO1527" s="43">
        <v>0.65</v>
      </c>
      <c r="AP1527" s="39">
        <f>LISTAS[[#This Row],[COSTO]]+(LISTAS[[#This Row],[COSTO]]*AO1527)</f>
        <v>344.39427000000001</v>
      </c>
      <c r="AQ1527" s="44">
        <f>IF(AO1527="",0,AP1527/LISTAS[[#This Row],[VENTA NETA]]-1)</f>
        <v>-1.4178800713100737E-2</v>
      </c>
      <c r="AS1527" s="39">
        <v>38.351999999999997</v>
      </c>
      <c r="AT1527" s="48">
        <f>+LISTAS[[#This Row],[COSTO]]/AS1527-1</f>
        <v>4.4423185231539435</v>
      </c>
      <c r="BA1527" t="s">
        <v>2208</v>
      </c>
      <c r="BB1527" s="36"/>
    </row>
    <row r="1528" spans="1:54" x14ac:dyDescent="0.35">
      <c r="A1528" s="7" t="s">
        <v>2326</v>
      </c>
      <c r="B1528" t="s">
        <v>2208</v>
      </c>
      <c r="C1528" t="s">
        <v>2327</v>
      </c>
      <c r="D1528" t="s">
        <v>2327</v>
      </c>
      <c r="E1528" s="2">
        <v>465.27</v>
      </c>
      <c r="F1528" s="7" t="str">
        <f>+_xlfn.XLOOKUP(LISTAS[[#This Row],[ID]],_01_CODIGOS_Y_COSTOS_xlsm[Producto y N°],_01_CODIGOS_Y_COSTOS_xlsm[FABRICA],"",0,1)</f>
        <v>SKOTNICA</v>
      </c>
      <c r="G1528" s="26">
        <f>LISTAS[[#This Row],[Precio]]*(1-0.46)</f>
        <v>251.2458</v>
      </c>
      <c r="H1528" s="1">
        <f>+_xlfn.XLOOKUP(LISTAS[[#This Row],[ID]],_01_CODIGOS_Y_COSTOS_xlsm[Producto y N°],_01_CODIGOS_Y_COSTOS_xlsm[COSTO],0,0,1)</f>
        <v>150.1096</v>
      </c>
      <c r="I1528" s="27">
        <f>+IFERROR(LISTAS[[#This Row],[VENTA NETA]]/LISTAS[[#This Row],[COSTO]]-1,0)</f>
        <v>0.673749047362727</v>
      </c>
      <c r="J1528" s="50" t="str">
        <f>IFERROR(VLOOKUP(LISTAS[[#This Row],[ID]],_01_CODIGOS_Y_COSTOS_xlsm[[Producto y N°]:[CODIGO]],2,0),"")</f>
        <v>D01A 2937</v>
      </c>
      <c r="O1528" t="s">
        <v>2326</v>
      </c>
      <c r="AB1528" s="12" t="str">
        <f>+LISTAS[[#This Row],[Codigo]]&amp;LISTAS[[#This Row],[Fabrica]]</f>
        <v>D01A 2937SKOTNICA</v>
      </c>
      <c r="AC1528" s="13" t="str">
        <f>+LISTAS[[#This Row],[Codigo]]</f>
        <v>D01A 2937</v>
      </c>
      <c r="AD1528" s="13" t="str">
        <f>+LISTAS[[#This Row],[ID]]</f>
        <v>SUPLEMENTO 0,229x37</v>
      </c>
      <c r="AH1528" s="36">
        <v>0.53634794317498047</v>
      </c>
      <c r="AI1528" s="37">
        <f>+LISTAS[[#This Row],[Precio]]+(LISTAS[[#This Row],[Precio]]*AH1528)</f>
        <v>714.81660752102312</v>
      </c>
      <c r="AJ1528" s="38">
        <f t="shared" si="23"/>
        <v>357.40830376051156</v>
      </c>
      <c r="AL1528" s="35">
        <f>+AJ1528/LISTAS[[#This Row],[COSTO]]-1</f>
        <v>1.3809823206544523</v>
      </c>
      <c r="AM1528" t="str">
        <f>+LISTAS[[#This Row],[ID]]</f>
        <v>SUPLEMENTO 0,229x37</v>
      </c>
      <c r="AO1528" s="43">
        <v>0.65</v>
      </c>
      <c r="AP1528" s="39">
        <f>LISTAS[[#This Row],[COSTO]]+(LISTAS[[#This Row],[COSTO]]*AO1528)</f>
        <v>247.68083999999999</v>
      </c>
      <c r="AQ1528" s="44">
        <f>IF(AO1528="",0,AP1528/LISTAS[[#This Row],[VENTA NETA]]-1)</f>
        <v>-1.4189132713860353E-2</v>
      </c>
      <c r="AS1528" s="39">
        <v>33.840000000000003</v>
      </c>
      <c r="AT1528" s="48">
        <f>+LISTAS[[#This Row],[COSTO]]/AS1528-1</f>
        <v>3.4358628841607564</v>
      </c>
      <c r="BA1528" t="s">
        <v>2208</v>
      </c>
      <c r="BB1528" s="36"/>
    </row>
    <row r="1529" spans="1:54" x14ac:dyDescent="0.35">
      <c r="A1529" s="7" t="s">
        <v>2328</v>
      </c>
      <c r="B1529" t="s">
        <v>2208</v>
      </c>
      <c r="C1529" t="s">
        <v>2329</v>
      </c>
      <c r="D1529" t="s">
        <v>2329</v>
      </c>
      <c r="E1529" s="2">
        <v>646.94000000000005</v>
      </c>
      <c r="F1529" s="7" t="str">
        <f>+_xlfn.XLOOKUP(LISTAS[[#This Row],[ID]],_01_CODIGOS_Y_COSTOS_xlsm[Producto y N°],_01_CODIGOS_Y_COSTOS_xlsm[FABRICA],"",0,1)</f>
        <v>SKOTNICA</v>
      </c>
      <c r="G1529" s="26">
        <f>LISTAS[[#This Row],[Precio]]*(1-0.46)</f>
        <v>349.34760000000006</v>
      </c>
      <c r="H1529" s="1">
        <f>+_xlfn.XLOOKUP(LISTAS[[#This Row],[ID]],_01_CODIGOS_Y_COSTOS_xlsm[Producto y N°],_01_CODIGOS_Y_COSTOS_xlsm[COSTO],0,0,1)</f>
        <v>208.72380000000001</v>
      </c>
      <c r="I1529" s="27">
        <f>+IFERROR(LISTAS[[#This Row],[VENTA NETA]]/LISTAS[[#This Row],[COSTO]]-1,0)</f>
        <v>0.67373150546320093</v>
      </c>
      <c r="J1529" s="50" t="str">
        <f>IFERROR(VLOOKUP(LISTAS[[#This Row],[ID]],_01_CODIGOS_Y_COSTOS_xlsm[[Producto y N°]:[CODIGO]],2,0),"")</f>
        <v>D01B 029</v>
      </c>
      <c r="O1529" t="s">
        <v>2328</v>
      </c>
      <c r="AB1529" s="12" t="str">
        <f>+LISTAS[[#This Row],[Codigo]]&amp;LISTAS[[#This Row],[Fabrica]]</f>
        <v>D01B 029SKOTNICA</v>
      </c>
      <c r="AC1529" s="13" t="str">
        <f>+LISTAS[[#This Row],[Codigo]]</f>
        <v>D01B 029</v>
      </c>
      <c r="AD1529" s="13" t="str">
        <f>+LISTAS[[#This Row],[ID]]</f>
        <v>SUPLEMENTO 0,229x45</v>
      </c>
      <c r="AH1529" s="36">
        <v>0.79149205558017033</v>
      </c>
      <c r="AI1529" s="37">
        <f>+LISTAS[[#This Row],[Precio]]+(LISTAS[[#This Row],[Precio]]*AH1529)</f>
        <v>1158.9878704370353</v>
      </c>
      <c r="AJ1529" s="38">
        <f t="shared" si="23"/>
        <v>579.49393521851766</v>
      </c>
      <c r="AL1529" s="35">
        <f>+AJ1529/LISTAS[[#This Row],[COSTO]]-1</f>
        <v>1.776367310381076</v>
      </c>
      <c r="AM1529" t="str">
        <f>+LISTAS[[#This Row],[ID]]</f>
        <v>SUPLEMENTO 0,229x45</v>
      </c>
      <c r="AO1529" s="43">
        <v>0.65</v>
      </c>
      <c r="AP1529" s="39">
        <f>LISTAS[[#This Row],[COSTO]]+(LISTAS[[#This Row],[COSTO]]*AO1529)</f>
        <v>344.39427000000001</v>
      </c>
      <c r="AQ1529" s="44">
        <f>IF(AO1529="",0,AP1529/LISTAS[[#This Row],[VENTA NETA]]-1)</f>
        <v>-1.4178800713100737E-2</v>
      </c>
      <c r="AS1529" s="39">
        <v>38.351999999999997</v>
      </c>
      <c r="AT1529" s="48">
        <f>+LISTAS[[#This Row],[COSTO]]/AS1529-1</f>
        <v>4.4423185231539435</v>
      </c>
      <c r="BA1529" t="s">
        <v>2208</v>
      </c>
      <c r="BB1529" s="36"/>
    </row>
    <row r="1530" spans="1:54" x14ac:dyDescent="0.35">
      <c r="A1530" s="7" t="s">
        <v>2330</v>
      </c>
      <c r="B1530" t="s">
        <v>2208</v>
      </c>
      <c r="C1530" t="s">
        <v>2331</v>
      </c>
      <c r="D1530" t="s">
        <v>2331</v>
      </c>
      <c r="E1530" s="2">
        <v>478.76</v>
      </c>
      <c r="F1530" s="7" t="str">
        <f>+_xlfn.XLOOKUP(LISTAS[[#This Row],[ID]],_01_CODIGOS_Y_COSTOS_xlsm[Producto y N°],_01_CODIGOS_Y_COSTOS_xlsm[FABRICA],"",0,1)</f>
        <v>SKOTNICA</v>
      </c>
      <c r="G1530" s="26">
        <f>LISTAS[[#This Row],[Precio]]*(1-0.46)</f>
        <v>258.53039999999999</v>
      </c>
      <c r="H1530" s="1">
        <f>+_xlfn.XLOOKUP(LISTAS[[#This Row],[ID]],_01_CODIGOS_Y_COSTOS_xlsm[Producto y N°],_01_CODIGOS_Y_COSTOS_xlsm[COSTO],0,0,1)</f>
        <v>154.46340000000001</v>
      </c>
      <c r="I1530" s="27">
        <f>+IFERROR(LISTAS[[#This Row],[VENTA NETA]]/LISTAS[[#This Row],[COSTO]]-1,0)</f>
        <v>0.67373241816507967</v>
      </c>
      <c r="J1530" s="50" t="str">
        <f>IFERROR(VLOOKUP(LISTAS[[#This Row],[ID]],_01_CODIGOS_Y_COSTOS_xlsm[[Producto y N°]:[CODIGO]],2,0),"")</f>
        <v>D01C 3035</v>
      </c>
      <c r="O1530" t="s">
        <v>2330</v>
      </c>
      <c r="AB1530" s="12" t="str">
        <f>+LISTAS[[#This Row],[Codigo]]&amp;LISTAS[[#This Row],[Fabrica]]</f>
        <v>D01C 3035SKOTNICA</v>
      </c>
      <c r="AC1530" s="13" t="str">
        <f>+LISTAS[[#This Row],[Codigo]]</f>
        <v>D01C 3035</v>
      </c>
      <c r="AD1530" s="13" t="str">
        <f>+LISTAS[[#This Row],[ID]]</f>
        <v>SUPLEMENTO 0,230x35</v>
      </c>
      <c r="AH1530" s="36">
        <v>0.60982673914667873</v>
      </c>
      <c r="AI1530" s="37">
        <f>+LISTAS[[#This Row],[Precio]]+(LISTAS[[#This Row],[Precio]]*AH1530)</f>
        <v>770.7206496338639</v>
      </c>
      <c r="AJ1530" s="38">
        <f t="shared" si="23"/>
        <v>385.36032481693195</v>
      </c>
      <c r="AL1530" s="35">
        <f>+AJ1530/LISTAS[[#This Row],[COSTO]]-1</f>
        <v>1.4948325934618292</v>
      </c>
      <c r="AM1530" t="str">
        <f>+LISTAS[[#This Row],[ID]]</f>
        <v>SUPLEMENTO 0,230x35</v>
      </c>
      <c r="AO1530" s="43">
        <v>0.65</v>
      </c>
      <c r="AP1530" s="39">
        <f>LISTAS[[#This Row],[COSTO]]+(LISTAS[[#This Row],[COSTO]]*AO1530)</f>
        <v>254.86461000000003</v>
      </c>
      <c r="AQ1530" s="44">
        <f>IF(AO1530="",0,AP1530/LISTAS[[#This Row],[VENTA NETA]]-1)</f>
        <v>-1.4179338290583821E-2</v>
      </c>
      <c r="AS1530" s="39">
        <v>31.584</v>
      </c>
      <c r="AT1530" s="48">
        <f>+LISTAS[[#This Row],[COSTO]]/AS1530-1</f>
        <v>3.8905585106382983</v>
      </c>
      <c r="BA1530" t="s">
        <v>2208</v>
      </c>
      <c r="BB1530" s="36"/>
    </row>
    <row r="1531" spans="1:54" x14ac:dyDescent="0.35">
      <c r="A1531" s="7" t="s">
        <v>2332</v>
      </c>
      <c r="B1531" t="s">
        <v>2208</v>
      </c>
      <c r="C1531" t="s">
        <v>2333</v>
      </c>
      <c r="D1531" t="s">
        <v>2333</v>
      </c>
      <c r="E1531" s="2">
        <v>465.27</v>
      </c>
      <c r="F1531" s="7" t="str">
        <f>+_xlfn.XLOOKUP(LISTAS[[#This Row],[ID]],_01_CODIGOS_Y_COSTOS_xlsm[Producto y N°],_01_CODIGOS_Y_COSTOS_xlsm[FABRICA],"",0,1)</f>
        <v>SKOTNICA</v>
      </c>
      <c r="G1531" s="26">
        <f>LISTAS[[#This Row],[Precio]]*(1-0.46)</f>
        <v>251.2458</v>
      </c>
      <c r="H1531" s="1">
        <f>+_xlfn.XLOOKUP(LISTAS[[#This Row],[ID]],_01_CODIGOS_Y_COSTOS_xlsm[Producto y N°],_01_CODIGOS_Y_COSTOS_xlsm[COSTO],0,0,1)</f>
        <v>150.1096</v>
      </c>
      <c r="I1531" s="27">
        <f>+IFERROR(LISTAS[[#This Row],[VENTA NETA]]/LISTAS[[#This Row],[COSTO]]-1,0)</f>
        <v>0.673749047362727</v>
      </c>
      <c r="J1531" s="50" t="str">
        <f>IFERROR(VLOOKUP(LISTAS[[#This Row],[ID]],_01_CODIGOS_Y_COSTOS_xlsm[[Producto y N°]:[CODIGO]],2,0),"")</f>
        <v>D01A 3038</v>
      </c>
      <c r="O1531" t="s">
        <v>2332</v>
      </c>
      <c r="AB1531" s="12" t="str">
        <f>+LISTAS[[#This Row],[Codigo]]&amp;LISTAS[[#This Row],[Fabrica]]</f>
        <v>D01A 3038SKOTNICA</v>
      </c>
      <c r="AC1531" s="13" t="str">
        <f>+LISTAS[[#This Row],[Codigo]]</f>
        <v>D01A 3038</v>
      </c>
      <c r="AD1531" s="13" t="str">
        <f>+LISTAS[[#This Row],[ID]]</f>
        <v>SUPLEMENTO 0,230x38</v>
      </c>
      <c r="AH1531" s="36">
        <v>0.53634794317498047</v>
      </c>
      <c r="AI1531" s="37">
        <f>+LISTAS[[#This Row],[Precio]]+(LISTAS[[#This Row],[Precio]]*AH1531)</f>
        <v>714.81660752102312</v>
      </c>
      <c r="AJ1531" s="38">
        <f t="shared" si="23"/>
        <v>357.40830376051156</v>
      </c>
      <c r="AL1531" s="35">
        <f>+AJ1531/LISTAS[[#This Row],[COSTO]]-1</f>
        <v>1.3809823206544523</v>
      </c>
      <c r="AM1531" t="str">
        <f>+LISTAS[[#This Row],[ID]]</f>
        <v>SUPLEMENTO 0,230x38</v>
      </c>
      <c r="AO1531" s="43">
        <v>0.65</v>
      </c>
      <c r="AP1531" s="39">
        <f>LISTAS[[#This Row],[COSTO]]+(LISTAS[[#This Row],[COSTO]]*AO1531)</f>
        <v>247.68083999999999</v>
      </c>
      <c r="AQ1531" s="44">
        <f>IF(AO1531="",0,AP1531/LISTAS[[#This Row],[VENTA NETA]]-1)</f>
        <v>-1.4189132713860353E-2</v>
      </c>
      <c r="AS1531" s="39">
        <v>33.840000000000003</v>
      </c>
      <c r="AT1531" s="48">
        <f>+LISTAS[[#This Row],[COSTO]]/AS1531-1</f>
        <v>3.4358628841607564</v>
      </c>
      <c r="BA1531" t="s">
        <v>2208</v>
      </c>
      <c r="BB1531" s="36"/>
    </row>
    <row r="1532" spans="1:54" x14ac:dyDescent="0.35">
      <c r="A1532" s="7" t="s">
        <v>2334</v>
      </c>
      <c r="B1532" t="s">
        <v>2208</v>
      </c>
      <c r="C1532" t="s">
        <v>2335</v>
      </c>
      <c r="D1532" t="s">
        <v>2335</v>
      </c>
      <c r="E1532" s="2">
        <v>646.94000000000005</v>
      </c>
      <c r="F1532" s="7" t="str">
        <f>+_xlfn.XLOOKUP(LISTAS[[#This Row],[ID]],_01_CODIGOS_Y_COSTOS_xlsm[Producto y N°],_01_CODIGOS_Y_COSTOS_xlsm[FABRICA],"",0,1)</f>
        <v>SKOTNICA</v>
      </c>
      <c r="G1532" s="26">
        <f>LISTAS[[#This Row],[Precio]]*(1-0.46)</f>
        <v>349.34760000000006</v>
      </c>
      <c r="H1532" s="1">
        <f>+_xlfn.XLOOKUP(LISTAS[[#This Row],[ID]],_01_CODIGOS_Y_COSTOS_xlsm[Producto y N°],_01_CODIGOS_Y_COSTOS_xlsm[COSTO],0,0,1)</f>
        <v>208.72380000000001</v>
      </c>
      <c r="I1532" s="27">
        <f>+IFERROR(LISTAS[[#This Row],[VENTA NETA]]/LISTAS[[#This Row],[COSTO]]-1,0)</f>
        <v>0.67373150546320093</v>
      </c>
      <c r="J1532" s="50" t="str">
        <f>IFERROR(VLOOKUP(LISTAS[[#This Row],[ID]],_01_CODIGOS_Y_COSTOS_xlsm[[Producto y N°]:[CODIGO]],2,0),"")</f>
        <v>D01B 030</v>
      </c>
      <c r="O1532" t="s">
        <v>2334</v>
      </c>
      <c r="AB1532" s="12" t="str">
        <f>+LISTAS[[#This Row],[Codigo]]&amp;LISTAS[[#This Row],[Fabrica]]</f>
        <v>D01B 030SKOTNICA</v>
      </c>
      <c r="AC1532" s="13" t="str">
        <f>+LISTAS[[#This Row],[Codigo]]</f>
        <v>D01B 030</v>
      </c>
      <c r="AD1532" s="13" t="str">
        <f>+LISTAS[[#This Row],[ID]]</f>
        <v>SUPLEMENTO 0,230x46</v>
      </c>
      <c r="AH1532" s="36">
        <v>0.79149205558017033</v>
      </c>
      <c r="AI1532" s="37">
        <f>+LISTAS[[#This Row],[Precio]]+(LISTAS[[#This Row],[Precio]]*AH1532)</f>
        <v>1158.9878704370353</v>
      </c>
      <c r="AJ1532" s="38">
        <f t="shared" si="23"/>
        <v>579.49393521851766</v>
      </c>
      <c r="AL1532" s="35">
        <f>+AJ1532/LISTAS[[#This Row],[COSTO]]-1</f>
        <v>1.776367310381076</v>
      </c>
      <c r="AM1532" t="str">
        <f>+LISTAS[[#This Row],[ID]]</f>
        <v>SUPLEMENTO 0,230x46</v>
      </c>
      <c r="AO1532" s="43">
        <v>0.65</v>
      </c>
      <c r="AP1532" s="39">
        <f>LISTAS[[#This Row],[COSTO]]+(LISTAS[[#This Row],[COSTO]]*AO1532)</f>
        <v>344.39427000000001</v>
      </c>
      <c r="AQ1532" s="44">
        <f>IF(AO1532="",0,AP1532/LISTAS[[#This Row],[VENTA NETA]]-1)</f>
        <v>-1.4178800713100737E-2</v>
      </c>
      <c r="AS1532" s="39">
        <v>38.351999999999997</v>
      </c>
      <c r="AT1532" s="48">
        <f>+LISTAS[[#This Row],[COSTO]]/AS1532-1</f>
        <v>4.4423185231539435</v>
      </c>
      <c r="BA1532" t="s">
        <v>2208</v>
      </c>
      <c r="BB1532" s="36"/>
    </row>
    <row r="1533" spans="1:54" x14ac:dyDescent="0.35">
      <c r="A1533" s="7" t="s">
        <v>2336</v>
      </c>
      <c r="B1533" t="s">
        <v>2208</v>
      </c>
      <c r="C1533" t="s">
        <v>2337</v>
      </c>
      <c r="D1533" t="s">
        <v>2337</v>
      </c>
      <c r="E1533" s="2">
        <v>551.27</v>
      </c>
      <c r="F1533" s="7" t="str">
        <f>+_xlfn.XLOOKUP(LISTAS[[#This Row],[ID]],_01_CODIGOS_Y_COSTOS_xlsm[Producto y N°],_01_CODIGOS_Y_COSTOS_xlsm[FABRICA],"",0,1)</f>
        <v>SKOTNICA</v>
      </c>
      <c r="G1533" s="26">
        <f>LISTAS[[#This Row],[Precio]]*(1-0.46)</f>
        <v>297.68580000000003</v>
      </c>
      <c r="H1533" s="1">
        <f>+_xlfn.XLOOKUP(LISTAS[[#This Row],[ID]],_01_CODIGOS_Y_COSTOS_xlsm[Producto y N°],_01_CODIGOS_Y_COSTOS_xlsm[COSTO],0,0,1)</f>
        <v>177.8571</v>
      </c>
      <c r="I1533" s="27">
        <f>+IFERROR(LISTAS[[#This Row],[VENTA NETA]]/LISTAS[[#This Row],[COSTO]]-1,0)</f>
        <v>0.67373582499658458</v>
      </c>
      <c r="J1533" s="50" t="str">
        <f>IFERROR(VLOOKUP(LISTAS[[#This Row],[ID]],_01_CODIGOS_Y_COSTOS_xlsm[[Producto y N°]:[CODIGO]],2,0),"")</f>
        <v>D01A 3139</v>
      </c>
      <c r="O1533" t="s">
        <v>2336</v>
      </c>
      <c r="AB1533" s="12" t="str">
        <f>+LISTAS[[#This Row],[Codigo]]&amp;LISTAS[[#This Row],[Fabrica]]</f>
        <v>D01A 3139SKOTNICA</v>
      </c>
      <c r="AC1533" s="13" t="str">
        <f>+LISTAS[[#This Row],[Codigo]]</f>
        <v>D01A 3139</v>
      </c>
      <c r="AD1533" s="13" t="str">
        <f>+LISTAS[[#This Row],[ID]]</f>
        <v>SUPLEMENTO 0,231x39</v>
      </c>
      <c r="AH1533" s="36">
        <v>0.82033985676338084</v>
      </c>
      <c r="AI1533" s="37">
        <f>+LISTAS[[#This Row],[Precio]]+(LISTAS[[#This Row],[Precio]]*AH1533)</f>
        <v>1003.4987528379489</v>
      </c>
      <c r="AJ1533" s="38">
        <f t="shared" si="23"/>
        <v>501.74937641897446</v>
      </c>
      <c r="AL1533" s="35">
        <f>+AJ1533/LISTAS[[#This Row],[COSTO]]-1</f>
        <v>1.8210815110500196</v>
      </c>
      <c r="AM1533" t="str">
        <f>+LISTAS[[#This Row],[ID]]</f>
        <v>SUPLEMENTO 0,231x39</v>
      </c>
      <c r="AO1533" s="43">
        <v>0.65</v>
      </c>
      <c r="AP1533" s="39">
        <f>LISTAS[[#This Row],[COSTO]]+(LISTAS[[#This Row],[COSTO]]*AO1533)</f>
        <v>293.46421500000002</v>
      </c>
      <c r="AQ1533" s="44">
        <f>IF(AO1533="",0,AP1533/LISTAS[[#This Row],[VENTA NETA]]-1)</f>
        <v>-1.4181344894516279E-2</v>
      </c>
      <c r="AS1533" s="39">
        <v>36.095999999999997</v>
      </c>
      <c r="AT1533" s="48">
        <f>+LISTAS[[#This Row],[COSTO]]/AS1533-1</f>
        <v>3.9273354388297879</v>
      </c>
      <c r="BA1533" t="s">
        <v>2208</v>
      </c>
      <c r="BB1533" s="36"/>
    </row>
    <row r="1534" spans="1:54" x14ac:dyDescent="0.35">
      <c r="A1534" s="7" t="s">
        <v>2338</v>
      </c>
      <c r="B1534" t="s">
        <v>2208</v>
      </c>
      <c r="C1534" t="s">
        <v>2339</v>
      </c>
      <c r="D1534" t="s">
        <v>2339</v>
      </c>
      <c r="E1534" s="2">
        <v>646.94000000000005</v>
      </c>
      <c r="F1534" s="7" t="str">
        <f>+_xlfn.XLOOKUP(LISTAS[[#This Row],[ID]],_01_CODIGOS_Y_COSTOS_xlsm[Producto y N°],_01_CODIGOS_Y_COSTOS_xlsm[FABRICA],"",0,1)</f>
        <v>SKOTNICA</v>
      </c>
      <c r="G1534" s="26">
        <f>LISTAS[[#This Row],[Precio]]*(1-0.46)</f>
        <v>349.34760000000006</v>
      </c>
      <c r="H1534" s="1">
        <f>+_xlfn.XLOOKUP(LISTAS[[#This Row],[ID]],_01_CODIGOS_Y_COSTOS_xlsm[Producto y N°],_01_CODIGOS_Y_COSTOS_xlsm[COSTO],0,0,1)</f>
        <v>208.72380000000001</v>
      </c>
      <c r="I1534" s="27">
        <f>+IFERROR(LISTAS[[#This Row],[VENTA NETA]]/LISTAS[[#This Row],[COSTO]]-1,0)</f>
        <v>0.67373150546320093</v>
      </c>
      <c r="J1534" s="50" t="str">
        <f>IFERROR(VLOOKUP(LISTAS[[#This Row],[ID]],_01_CODIGOS_Y_COSTOS_xlsm[[Producto y N°]:[CODIGO]],2,0),"")</f>
        <v>D01B 031</v>
      </c>
      <c r="O1534" t="s">
        <v>2338</v>
      </c>
      <c r="AB1534" s="12" t="str">
        <f>+LISTAS[[#This Row],[Codigo]]&amp;LISTAS[[#This Row],[Fabrica]]</f>
        <v>D01B 031SKOTNICA</v>
      </c>
      <c r="AC1534" s="13" t="str">
        <f>+LISTAS[[#This Row],[Codigo]]</f>
        <v>D01B 031</v>
      </c>
      <c r="AD1534" s="13" t="str">
        <f>+LISTAS[[#This Row],[ID]]</f>
        <v>SUPLEMENTO 0,231x47</v>
      </c>
      <c r="AH1534" s="36">
        <v>0.79149205558017033</v>
      </c>
      <c r="AI1534" s="37">
        <f>+LISTAS[[#This Row],[Precio]]+(LISTAS[[#This Row],[Precio]]*AH1534)</f>
        <v>1158.9878704370353</v>
      </c>
      <c r="AJ1534" s="38">
        <f t="shared" si="23"/>
        <v>579.49393521851766</v>
      </c>
      <c r="AL1534" s="35">
        <f>+AJ1534/LISTAS[[#This Row],[COSTO]]-1</f>
        <v>1.776367310381076</v>
      </c>
      <c r="AM1534" t="str">
        <f>+LISTAS[[#This Row],[ID]]</f>
        <v>SUPLEMENTO 0,231x47</v>
      </c>
      <c r="AO1534" s="43">
        <v>0.65</v>
      </c>
      <c r="AP1534" s="39">
        <f>LISTAS[[#This Row],[COSTO]]+(LISTAS[[#This Row],[COSTO]]*AO1534)</f>
        <v>344.39427000000001</v>
      </c>
      <c r="AQ1534" s="44">
        <f>IF(AO1534="",0,AP1534/LISTAS[[#This Row],[VENTA NETA]]-1)</f>
        <v>-1.4178800713100737E-2</v>
      </c>
      <c r="AS1534" s="39">
        <v>38.351999999999997</v>
      </c>
      <c r="AT1534" s="48">
        <f>+LISTAS[[#This Row],[COSTO]]/AS1534-1</f>
        <v>4.4423185231539435</v>
      </c>
      <c r="BA1534" t="s">
        <v>2208</v>
      </c>
      <c r="BB1534" s="36"/>
    </row>
    <row r="1535" spans="1:54" x14ac:dyDescent="0.35">
      <c r="A1535" s="7" t="s">
        <v>2340</v>
      </c>
      <c r="B1535" t="s">
        <v>2208</v>
      </c>
      <c r="C1535" t="s">
        <v>2199</v>
      </c>
      <c r="D1535" t="s">
        <v>2199</v>
      </c>
      <c r="E1535" s="2">
        <v>551.27</v>
      </c>
      <c r="F1535" s="7" t="str">
        <f>+_xlfn.XLOOKUP(LISTAS[[#This Row],[ID]],_01_CODIGOS_Y_COSTOS_xlsm[Producto y N°],_01_CODIGOS_Y_COSTOS_xlsm[FABRICA],"",0,1)</f>
        <v>SKOTNICA</v>
      </c>
      <c r="G1535" s="26">
        <f>LISTAS[[#This Row],[Precio]]*(1-0.46)</f>
        <v>297.68580000000003</v>
      </c>
      <c r="H1535" s="1">
        <f>+_xlfn.XLOOKUP(LISTAS[[#This Row],[ID]],_01_CODIGOS_Y_COSTOS_xlsm[Producto y N°],_01_CODIGOS_Y_COSTOS_xlsm[COSTO],0,0,1)</f>
        <v>177.8571</v>
      </c>
      <c r="I1535" s="27">
        <f>+IFERROR(LISTAS[[#This Row],[VENTA NETA]]/LISTAS[[#This Row],[COSTO]]-1,0)</f>
        <v>0.67373582499658458</v>
      </c>
      <c r="J1535" s="50" t="str">
        <f>IFERROR(VLOOKUP(LISTAS[[#This Row],[ID]],_01_CODIGOS_Y_COSTOS_xlsm[[Producto y N°]:[CODIGO]],2,0),"")</f>
        <v>D01A 3240</v>
      </c>
      <c r="O1535" t="s">
        <v>2340</v>
      </c>
      <c r="AB1535" s="12" t="str">
        <f>+LISTAS[[#This Row],[Codigo]]&amp;LISTAS[[#This Row],[Fabrica]]</f>
        <v>D01A 3240SKOTNICA</v>
      </c>
      <c r="AC1535" s="13" t="str">
        <f>+LISTAS[[#This Row],[Codigo]]</f>
        <v>D01A 3240</v>
      </c>
      <c r="AD1535" s="13" t="str">
        <f>+LISTAS[[#This Row],[ID]]</f>
        <v>SUPLEMENTO 0,232x40</v>
      </c>
      <c r="AH1535" s="36">
        <v>0.72942565636285051</v>
      </c>
      <c r="AI1535" s="37">
        <f>+LISTAS[[#This Row],[Precio]]+(LISTAS[[#This Row],[Precio]]*AH1535)</f>
        <v>953.38048158314859</v>
      </c>
      <c r="AJ1535" s="38">
        <f t="shared" si="23"/>
        <v>476.6902407915743</v>
      </c>
      <c r="AL1535" s="35">
        <f>+AJ1535/LISTAS[[#This Row],[COSTO]]-1</f>
        <v>1.6801867386321621</v>
      </c>
      <c r="AM1535" t="str">
        <f>+LISTAS[[#This Row],[ID]]</f>
        <v>SUPLEMENTO 0,232x40</v>
      </c>
      <c r="AO1535" s="43">
        <v>0.65</v>
      </c>
      <c r="AP1535" s="39">
        <f>LISTAS[[#This Row],[COSTO]]+(LISTAS[[#This Row],[COSTO]]*AO1535)</f>
        <v>293.46421500000002</v>
      </c>
      <c r="AQ1535" s="44">
        <f>IF(AO1535="",0,AP1535/LISTAS[[#This Row],[VENTA NETA]]-1)</f>
        <v>-1.4181344894516279E-2</v>
      </c>
      <c r="AS1535" s="39">
        <v>36.095999999999997</v>
      </c>
      <c r="AT1535" s="48">
        <f>+LISTAS[[#This Row],[COSTO]]/AS1535-1</f>
        <v>3.9273354388297879</v>
      </c>
      <c r="BA1535" t="s">
        <v>2208</v>
      </c>
      <c r="BB1535" s="36"/>
    </row>
    <row r="1536" spans="1:54" x14ac:dyDescent="0.35">
      <c r="A1536" s="7" t="s">
        <v>2341</v>
      </c>
      <c r="B1536" t="s">
        <v>2208</v>
      </c>
      <c r="C1536" t="s">
        <v>2342</v>
      </c>
      <c r="D1536" t="s">
        <v>2342</v>
      </c>
      <c r="E1536" s="2">
        <v>646.94000000000005</v>
      </c>
      <c r="F1536" s="7" t="str">
        <f>+_xlfn.XLOOKUP(LISTAS[[#This Row],[ID]],_01_CODIGOS_Y_COSTOS_xlsm[Producto y N°],_01_CODIGOS_Y_COSTOS_xlsm[FABRICA],"",0,1)</f>
        <v>SKOTNICA</v>
      </c>
      <c r="G1536" s="26">
        <f>LISTAS[[#This Row],[Precio]]*(1-0.46)</f>
        <v>349.34760000000006</v>
      </c>
      <c r="H1536" s="1">
        <f>+_xlfn.XLOOKUP(LISTAS[[#This Row],[ID]],_01_CODIGOS_Y_COSTOS_xlsm[Producto y N°],_01_CODIGOS_Y_COSTOS_xlsm[COSTO],0,0,1)</f>
        <v>208.72380000000001</v>
      </c>
      <c r="I1536" s="27">
        <f>+IFERROR(LISTAS[[#This Row],[VENTA NETA]]/LISTAS[[#This Row],[COSTO]]-1,0)</f>
        <v>0.67373150546320093</v>
      </c>
      <c r="J1536" s="50" t="str">
        <f>IFERROR(VLOOKUP(LISTAS[[#This Row],[ID]],_01_CODIGOS_Y_COSTOS_xlsm[[Producto y N°]:[CODIGO]],2,0),"")</f>
        <v>D01B 032</v>
      </c>
      <c r="O1536" t="s">
        <v>2341</v>
      </c>
      <c r="AB1536" s="12" t="str">
        <f>+LISTAS[[#This Row],[Codigo]]&amp;LISTAS[[#This Row],[Fabrica]]</f>
        <v>D01B 032SKOTNICA</v>
      </c>
      <c r="AC1536" s="13" t="str">
        <f>+LISTAS[[#This Row],[Codigo]]</f>
        <v>D01B 032</v>
      </c>
      <c r="AD1536" s="13" t="str">
        <f>+LISTAS[[#This Row],[ID]]</f>
        <v>SUPLEMENTO 0,232x48</v>
      </c>
      <c r="AH1536" s="36">
        <v>0.79149205558017033</v>
      </c>
      <c r="AI1536" s="37">
        <f>+LISTAS[[#This Row],[Precio]]+(LISTAS[[#This Row],[Precio]]*AH1536)</f>
        <v>1158.9878704370353</v>
      </c>
      <c r="AJ1536" s="38">
        <f t="shared" si="23"/>
        <v>579.49393521851766</v>
      </c>
      <c r="AL1536" s="35">
        <f>+AJ1536/LISTAS[[#This Row],[COSTO]]-1</f>
        <v>1.776367310381076</v>
      </c>
      <c r="AM1536" t="str">
        <f>+LISTAS[[#This Row],[ID]]</f>
        <v>SUPLEMENTO 0,232x48</v>
      </c>
      <c r="AO1536" s="43">
        <v>0.65</v>
      </c>
      <c r="AP1536" s="39">
        <f>LISTAS[[#This Row],[COSTO]]+(LISTAS[[#This Row],[COSTO]]*AO1536)</f>
        <v>344.39427000000001</v>
      </c>
      <c r="AQ1536" s="44">
        <f>IF(AO1536="",0,AP1536/LISTAS[[#This Row],[VENTA NETA]]-1)</f>
        <v>-1.4178800713100737E-2</v>
      </c>
      <c r="AS1536" s="39">
        <v>38.351999999999997</v>
      </c>
      <c r="AT1536" s="48">
        <f>+LISTAS[[#This Row],[COSTO]]/AS1536-1</f>
        <v>4.4423185231539435</v>
      </c>
      <c r="BA1536" t="s">
        <v>2208</v>
      </c>
      <c r="BB1536" s="36"/>
    </row>
    <row r="1537" spans="1:54" x14ac:dyDescent="0.35">
      <c r="A1537" s="7" t="s">
        <v>2343</v>
      </c>
      <c r="B1537" t="s">
        <v>2208</v>
      </c>
      <c r="C1537" t="s">
        <v>2344</v>
      </c>
      <c r="D1537" t="s">
        <v>2344</v>
      </c>
      <c r="E1537" s="2">
        <v>551.27</v>
      </c>
      <c r="F1537" s="7" t="str">
        <f>+_xlfn.XLOOKUP(LISTAS[[#This Row],[ID]],_01_CODIGOS_Y_COSTOS_xlsm[Producto y N°],_01_CODIGOS_Y_COSTOS_xlsm[FABRICA],"",0,1)</f>
        <v>SKOTNICA</v>
      </c>
      <c r="G1537" s="26">
        <f>LISTAS[[#This Row],[Precio]]*(1-0.46)</f>
        <v>297.68580000000003</v>
      </c>
      <c r="H1537" s="1">
        <f>+_xlfn.XLOOKUP(LISTAS[[#This Row],[ID]],_01_CODIGOS_Y_COSTOS_xlsm[Producto y N°],_01_CODIGOS_Y_COSTOS_xlsm[COSTO],0,0,1)</f>
        <v>177.8571</v>
      </c>
      <c r="I1537" s="27">
        <f>+IFERROR(LISTAS[[#This Row],[VENTA NETA]]/LISTAS[[#This Row],[COSTO]]-1,0)</f>
        <v>0.67373582499658458</v>
      </c>
      <c r="J1537" s="50" t="str">
        <f>IFERROR(VLOOKUP(LISTAS[[#This Row],[ID]],_01_CODIGOS_Y_COSTOS_xlsm[[Producto y N°]:[CODIGO]],2,0),"")</f>
        <v>D01A 3341</v>
      </c>
      <c r="O1537" t="s">
        <v>2343</v>
      </c>
      <c r="AB1537" s="12" t="str">
        <f>+LISTAS[[#This Row],[Codigo]]&amp;LISTAS[[#This Row],[Fabrica]]</f>
        <v>D01A 3341SKOTNICA</v>
      </c>
      <c r="AC1537" s="13" t="str">
        <f>+LISTAS[[#This Row],[Codigo]]</f>
        <v>D01A 3341</v>
      </c>
      <c r="AD1537" s="13" t="str">
        <f>+LISTAS[[#This Row],[ID]]</f>
        <v>SUPLEMENTO 0,233x41</v>
      </c>
      <c r="AH1537" s="36">
        <v>0.72942565636285051</v>
      </c>
      <c r="AI1537" s="37">
        <f>+LISTAS[[#This Row],[Precio]]+(LISTAS[[#This Row],[Precio]]*AH1537)</f>
        <v>953.38048158314859</v>
      </c>
      <c r="AJ1537" s="38">
        <f t="shared" si="23"/>
        <v>476.6902407915743</v>
      </c>
      <c r="AL1537" s="35">
        <f>+AJ1537/LISTAS[[#This Row],[COSTO]]-1</f>
        <v>1.6801867386321621</v>
      </c>
      <c r="AM1537" t="str">
        <f>+LISTAS[[#This Row],[ID]]</f>
        <v>SUPLEMENTO 0,233x41</v>
      </c>
      <c r="AO1537" s="43">
        <v>0.65</v>
      </c>
      <c r="AP1537" s="39">
        <f>LISTAS[[#This Row],[COSTO]]+(LISTAS[[#This Row],[COSTO]]*AO1537)</f>
        <v>293.46421500000002</v>
      </c>
      <c r="AQ1537" s="44">
        <f>IF(AO1537="",0,AP1537/LISTAS[[#This Row],[VENTA NETA]]-1)</f>
        <v>-1.4181344894516279E-2</v>
      </c>
      <c r="AS1537" s="39">
        <v>36.095999999999997</v>
      </c>
      <c r="AT1537" s="48">
        <f>+LISTAS[[#This Row],[COSTO]]/AS1537-1</f>
        <v>3.9273354388297879</v>
      </c>
      <c r="BA1537" t="s">
        <v>2208</v>
      </c>
      <c r="BB1537" s="36"/>
    </row>
    <row r="1538" spans="1:54" x14ac:dyDescent="0.35">
      <c r="A1538" s="7" t="s">
        <v>2345</v>
      </c>
      <c r="B1538" t="s">
        <v>2208</v>
      </c>
      <c r="C1538" t="s">
        <v>2346</v>
      </c>
      <c r="D1538" t="s">
        <v>2346</v>
      </c>
      <c r="E1538" s="2">
        <v>751.88</v>
      </c>
      <c r="F1538" s="7" t="str">
        <f>+_xlfn.XLOOKUP(LISTAS[[#This Row],[ID]],_01_CODIGOS_Y_COSTOS_xlsm[Producto y N°],_01_CODIGOS_Y_COSTOS_xlsm[FABRICA],"",0,1)</f>
        <v>SKOTNICA</v>
      </c>
      <c r="G1538" s="26">
        <f>LISTAS[[#This Row],[Precio]]*(1-0.46)</f>
        <v>406.01520000000005</v>
      </c>
      <c r="H1538" s="1">
        <f>+_xlfn.XLOOKUP(LISTAS[[#This Row],[ID]],_01_CODIGOS_Y_COSTOS_xlsm[Producto y N°],_01_CODIGOS_Y_COSTOS_xlsm[COSTO],0,0,1)</f>
        <v>242.5797</v>
      </c>
      <c r="I1538" s="27">
        <f>+IFERROR(LISTAS[[#This Row],[VENTA NETA]]/LISTAS[[#This Row],[COSTO]]-1,0)</f>
        <v>0.67373939369205282</v>
      </c>
      <c r="J1538" s="50" t="str">
        <f>IFERROR(VLOOKUP(LISTAS[[#This Row],[ID]],_01_CODIGOS_Y_COSTOS_xlsm[[Producto y N°]:[CODIGO]],2,0),"")</f>
        <v>D01B 033</v>
      </c>
      <c r="O1538" t="s">
        <v>2345</v>
      </c>
      <c r="AB1538" s="12" t="str">
        <f>+LISTAS[[#This Row],[Codigo]]&amp;LISTAS[[#This Row],[Fabrica]]</f>
        <v>D01B 033SKOTNICA</v>
      </c>
      <c r="AC1538" s="13" t="str">
        <f>+LISTAS[[#This Row],[Codigo]]</f>
        <v>D01B 033</v>
      </c>
      <c r="AD1538" s="13" t="str">
        <f>+LISTAS[[#This Row],[ID]]</f>
        <v>SUPLEMENTO 0,233x49</v>
      </c>
      <c r="AH1538" s="36">
        <v>0.96642053445850862</v>
      </c>
      <c r="AI1538" s="37">
        <f>+LISTAS[[#This Row],[Precio]]+(LISTAS[[#This Row],[Precio]]*AH1538)</f>
        <v>1478.5122714486633</v>
      </c>
      <c r="AJ1538" s="38">
        <f t="shared" ref="AJ1538:AJ1601" si="24">+((100-50)*0.01)*AI1538</f>
        <v>739.25613572433167</v>
      </c>
      <c r="AL1538" s="35">
        <f>+AJ1538/LISTAS[[#This Row],[COSTO]]-1</f>
        <v>2.0474773269335054</v>
      </c>
      <c r="AM1538" t="str">
        <f>+LISTAS[[#This Row],[ID]]</f>
        <v>SUPLEMENTO 0,233x49</v>
      </c>
      <c r="AO1538" s="43">
        <v>0.65</v>
      </c>
      <c r="AP1538" s="39">
        <f>LISTAS[[#This Row],[COSTO]]+(LISTAS[[#This Row],[COSTO]]*AO1538)</f>
        <v>400.256505</v>
      </c>
      <c r="AQ1538" s="44">
        <f>IF(AO1538="",0,AP1538/LISTAS[[#This Row],[VENTA NETA]]-1)</f>
        <v>-1.4183446826621426E-2</v>
      </c>
      <c r="AS1538" s="39">
        <v>40.607999999999997</v>
      </c>
      <c r="AT1538" s="48">
        <f>+LISTAS[[#This Row],[COSTO]]/AS1538-1</f>
        <v>4.9736923758865252</v>
      </c>
      <c r="BA1538" t="s">
        <v>2208</v>
      </c>
      <c r="BB1538" s="36"/>
    </row>
    <row r="1539" spans="1:54" x14ac:dyDescent="0.35">
      <c r="A1539" s="7" t="s">
        <v>2347</v>
      </c>
      <c r="B1539" t="s">
        <v>2208</v>
      </c>
      <c r="C1539" t="s">
        <v>2348</v>
      </c>
      <c r="D1539" t="s">
        <v>2348</v>
      </c>
      <c r="E1539" s="2">
        <v>551.27</v>
      </c>
      <c r="F1539" s="7" t="str">
        <f>+_xlfn.XLOOKUP(LISTAS[[#This Row],[ID]],_01_CODIGOS_Y_COSTOS_xlsm[Producto y N°],_01_CODIGOS_Y_COSTOS_xlsm[FABRICA],"",0,1)</f>
        <v>SKOTNICA</v>
      </c>
      <c r="G1539" s="26">
        <f>LISTAS[[#This Row],[Precio]]*(1-0.46)</f>
        <v>297.68580000000003</v>
      </c>
      <c r="H1539" s="1">
        <f>+_xlfn.XLOOKUP(LISTAS[[#This Row],[ID]],_01_CODIGOS_Y_COSTOS_xlsm[Producto y N°],_01_CODIGOS_Y_COSTOS_xlsm[COSTO],0,0,1)</f>
        <v>177.8571</v>
      </c>
      <c r="I1539" s="27">
        <f>+IFERROR(LISTAS[[#This Row],[VENTA NETA]]/LISTAS[[#This Row],[COSTO]]-1,0)</f>
        <v>0.67373582499658458</v>
      </c>
      <c r="J1539" s="50" t="str">
        <f>IFERROR(VLOOKUP(LISTAS[[#This Row],[ID]],_01_CODIGOS_Y_COSTOS_xlsm[[Producto y N°]:[CODIGO]],2,0),"")</f>
        <v>D01A 3442</v>
      </c>
      <c r="O1539" t="s">
        <v>2347</v>
      </c>
      <c r="AB1539" s="12" t="str">
        <f>+LISTAS[[#This Row],[Codigo]]&amp;LISTAS[[#This Row],[Fabrica]]</f>
        <v>D01A 3442SKOTNICA</v>
      </c>
      <c r="AC1539" s="13" t="str">
        <f>+LISTAS[[#This Row],[Codigo]]</f>
        <v>D01A 3442</v>
      </c>
      <c r="AD1539" s="13" t="str">
        <f>+LISTAS[[#This Row],[ID]]</f>
        <v>SUPLEMENTO 0,234x42</v>
      </c>
      <c r="AH1539" s="36">
        <v>0.72942565636285051</v>
      </c>
      <c r="AI1539" s="37">
        <f>+LISTAS[[#This Row],[Precio]]+(LISTAS[[#This Row],[Precio]]*AH1539)</f>
        <v>953.38048158314859</v>
      </c>
      <c r="AJ1539" s="38">
        <f t="shared" si="24"/>
        <v>476.6902407915743</v>
      </c>
      <c r="AL1539" s="35">
        <f>+AJ1539/LISTAS[[#This Row],[COSTO]]-1</f>
        <v>1.6801867386321621</v>
      </c>
      <c r="AM1539" t="str">
        <f>+LISTAS[[#This Row],[ID]]</f>
        <v>SUPLEMENTO 0,234x42</v>
      </c>
      <c r="AO1539" s="43">
        <v>0.65</v>
      </c>
      <c r="AP1539" s="39">
        <f>LISTAS[[#This Row],[COSTO]]+(LISTAS[[#This Row],[COSTO]]*AO1539)</f>
        <v>293.46421500000002</v>
      </c>
      <c r="AQ1539" s="44">
        <f>IF(AO1539="",0,AP1539/LISTAS[[#This Row],[VENTA NETA]]-1)</f>
        <v>-1.4181344894516279E-2</v>
      </c>
      <c r="AS1539" s="39">
        <v>36.095999999999997</v>
      </c>
      <c r="AT1539" s="48">
        <f>+LISTAS[[#This Row],[COSTO]]/AS1539-1</f>
        <v>3.9273354388297879</v>
      </c>
      <c r="BA1539" t="s">
        <v>2208</v>
      </c>
      <c r="BB1539" s="36"/>
    </row>
    <row r="1540" spans="1:54" x14ac:dyDescent="0.35">
      <c r="A1540" s="7" t="s">
        <v>2349</v>
      </c>
      <c r="B1540" t="s">
        <v>2208</v>
      </c>
      <c r="C1540" t="s">
        <v>2350</v>
      </c>
      <c r="D1540" t="s">
        <v>2350</v>
      </c>
      <c r="E1540" s="2">
        <v>751.88</v>
      </c>
      <c r="F1540" s="7" t="str">
        <f>+_xlfn.XLOOKUP(LISTAS[[#This Row],[ID]],_01_CODIGOS_Y_COSTOS_xlsm[Producto y N°],_01_CODIGOS_Y_COSTOS_xlsm[FABRICA],"",0,1)</f>
        <v>SKOTNICA</v>
      </c>
      <c r="G1540" s="26">
        <f>LISTAS[[#This Row],[Precio]]*(1-0.46)</f>
        <v>406.01520000000005</v>
      </c>
      <c r="H1540" s="1">
        <f>+_xlfn.XLOOKUP(LISTAS[[#This Row],[ID]],_01_CODIGOS_Y_COSTOS_xlsm[Producto y N°],_01_CODIGOS_Y_COSTOS_xlsm[COSTO],0,0,1)</f>
        <v>242.5797</v>
      </c>
      <c r="I1540" s="27">
        <f>+IFERROR(LISTAS[[#This Row],[VENTA NETA]]/LISTAS[[#This Row],[COSTO]]-1,0)</f>
        <v>0.67373939369205282</v>
      </c>
      <c r="J1540" s="50" t="str">
        <f>IFERROR(VLOOKUP(LISTAS[[#This Row],[ID]],_01_CODIGOS_Y_COSTOS_xlsm[[Producto y N°]:[CODIGO]],2,0),"")</f>
        <v>D01B 034</v>
      </c>
      <c r="O1540" t="s">
        <v>2349</v>
      </c>
      <c r="AB1540" s="12" t="str">
        <f>+LISTAS[[#This Row],[Codigo]]&amp;LISTAS[[#This Row],[Fabrica]]</f>
        <v>D01B 034SKOTNICA</v>
      </c>
      <c r="AC1540" s="13" t="str">
        <f>+LISTAS[[#This Row],[Codigo]]</f>
        <v>D01B 034</v>
      </c>
      <c r="AD1540" s="13" t="str">
        <f>+LISTAS[[#This Row],[ID]]</f>
        <v>SUPLEMENTO 0,234x50</v>
      </c>
      <c r="AH1540" s="36">
        <v>0.96642053445850862</v>
      </c>
      <c r="AI1540" s="37">
        <f>+LISTAS[[#This Row],[Precio]]+(LISTAS[[#This Row],[Precio]]*AH1540)</f>
        <v>1478.5122714486633</v>
      </c>
      <c r="AJ1540" s="38">
        <f t="shared" si="24"/>
        <v>739.25613572433167</v>
      </c>
      <c r="AL1540" s="35">
        <f>+AJ1540/LISTAS[[#This Row],[COSTO]]-1</f>
        <v>2.0474773269335054</v>
      </c>
      <c r="AM1540" t="str">
        <f>+LISTAS[[#This Row],[ID]]</f>
        <v>SUPLEMENTO 0,234x50</v>
      </c>
      <c r="AO1540" s="43">
        <v>0.65</v>
      </c>
      <c r="AP1540" s="39">
        <f>LISTAS[[#This Row],[COSTO]]+(LISTAS[[#This Row],[COSTO]]*AO1540)</f>
        <v>400.256505</v>
      </c>
      <c r="AQ1540" s="44">
        <f>IF(AO1540="",0,AP1540/LISTAS[[#This Row],[VENTA NETA]]-1)</f>
        <v>-1.4183446826621426E-2</v>
      </c>
      <c r="AS1540" s="39">
        <v>40.607999999999997</v>
      </c>
      <c r="AT1540" s="48">
        <f>+LISTAS[[#This Row],[COSTO]]/AS1540-1</f>
        <v>4.9736923758865252</v>
      </c>
      <c r="BA1540" t="s">
        <v>2208</v>
      </c>
      <c r="BB1540" s="36"/>
    </row>
    <row r="1541" spans="1:54" x14ac:dyDescent="0.35">
      <c r="A1541" s="7" t="s">
        <v>2351</v>
      </c>
      <c r="B1541" t="s">
        <v>2208</v>
      </c>
      <c r="C1541" t="s">
        <v>2352</v>
      </c>
      <c r="D1541" t="s">
        <v>2352</v>
      </c>
      <c r="E1541" s="2">
        <v>551.27</v>
      </c>
      <c r="F1541" s="7" t="str">
        <f>+_xlfn.XLOOKUP(LISTAS[[#This Row],[ID]],_01_CODIGOS_Y_COSTOS_xlsm[Producto y N°],_01_CODIGOS_Y_COSTOS_xlsm[FABRICA],"",0,1)</f>
        <v>SKOTNICA</v>
      </c>
      <c r="G1541" s="26">
        <f>LISTAS[[#This Row],[Precio]]*(1-0.46)</f>
        <v>297.68580000000003</v>
      </c>
      <c r="H1541" s="1">
        <f>+_xlfn.XLOOKUP(LISTAS[[#This Row],[ID]],_01_CODIGOS_Y_COSTOS_xlsm[Producto y N°],_01_CODIGOS_Y_COSTOS_xlsm[COSTO],0,0,1)</f>
        <v>177.8571</v>
      </c>
      <c r="I1541" s="27">
        <f>+IFERROR(LISTAS[[#This Row],[VENTA NETA]]/LISTAS[[#This Row],[COSTO]]-1,0)</f>
        <v>0.67373582499658458</v>
      </c>
      <c r="J1541" s="50" t="str">
        <f>IFERROR(VLOOKUP(LISTAS[[#This Row],[ID]],_01_CODIGOS_Y_COSTOS_xlsm[[Producto y N°]:[CODIGO]],2,0),"")</f>
        <v>D01A 3543</v>
      </c>
      <c r="O1541" t="s">
        <v>2351</v>
      </c>
      <c r="AB1541" s="12" t="str">
        <f>+LISTAS[[#This Row],[Codigo]]&amp;LISTAS[[#This Row],[Fabrica]]</f>
        <v>D01A 3543SKOTNICA</v>
      </c>
      <c r="AC1541" s="13" t="str">
        <f>+LISTAS[[#This Row],[Codigo]]</f>
        <v>D01A 3543</v>
      </c>
      <c r="AD1541" s="13" t="str">
        <f>+LISTAS[[#This Row],[ID]]</f>
        <v>SUPLEMENTO 0,235x43</v>
      </c>
      <c r="AH1541" s="36">
        <v>0.64735752516800815</v>
      </c>
      <c r="AI1541" s="37">
        <f>+LISTAS[[#This Row],[Precio]]+(LISTAS[[#This Row],[Precio]]*AH1541)</f>
        <v>908.13878289936781</v>
      </c>
      <c r="AJ1541" s="38">
        <f t="shared" si="24"/>
        <v>454.06939144968391</v>
      </c>
      <c r="AL1541" s="35">
        <f>+AJ1541/LISTAS[[#This Row],[COSTO]]-1</f>
        <v>1.553001209677229</v>
      </c>
      <c r="AM1541" t="str">
        <f>+LISTAS[[#This Row],[ID]]</f>
        <v>SUPLEMENTO 0,235x43</v>
      </c>
      <c r="AO1541" s="43">
        <v>0.65</v>
      </c>
      <c r="AP1541" s="39">
        <f>LISTAS[[#This Row],[COSTO]]+(LISTAS[[#This Row],[COSTO]]*AO1541)</f>
        <v>293.46421500000002</v>
      </c>
      <c r="AQ1541" s="44">
        <f>IF(AO1541="",0,AP1541/LISTAS[[#This Row],[VENTA NETA]]-1)</f>
        <v>-1.4181344894516279E-2</v>
      </c>
      <c r="AS1541" s="39">
        <v>38.351999999999997</v>
      </c>
      <c r="AT1541" s="48">
        <f>+LISTAS[[#This Row],[COSTO]]/AS1541-1</f>
        <v>3.6374921777221534</v>
      </c>
      <c r="BA1541" t="s">
        <v>2208</v>
      </c>
      <c r="BB1541" s="36"/>
    </row>
    <row r="1542" spans="1:54" x14ac:dyDescent="0.35">
      <c r="A1542" s="7" t="s">
        <v>2353</v>
      </c>
      <c r="B1542" t="s">
        <v>2208</v>
      </c>
      <c r="C1542" t="s">
        <v>2354</v>
      </c>
      <c r="D1542" t="s">
        <v>2354</v>
      </c>
      <c r="E1542" s="2">
        <v>751.88</v>
      </c>
      <c r="F1542" s="7" t="str">
        <f>+_xlfn.XLOOKUP(LISTAS[[#This Row],[ID]],_01_CODIGOS_Y_COSTOS_xlsm[Producto y N°],_01_CODIGOS_Y_COSTOS_xlsm[FABRICA],"",0,1)</f>
        <v>SKOTNICA</v>
      </c>
      <c r="G1542" s="26">
        <f>LISTAS[[#This Row],[Precio]]*(1-0.46)</f>
        <v>406.01520000000005</v>
      </c>
      <c r="H1542" s="1">
        <f>+_xlfn.XLOOKUP(LISTAS[[#This Row],[ID]],_01_CODIGOS_Y_COSTOS_xlsm[Producto y N°],_01_CODIGOS_Y_COSTOS_xlsm[COSTO],0,0,1)</f>
        <v>242.5797</v>
      </c>
      <c r="I1542" s="27">
        <f>+IFERROR(LISTAS[[#This Row],[VENTA NETA]]/LISTAS[[#This Row],[COSTO]]-1,0)</f>
        <v>0.67373939369205282</v>
      </c>
      <c r="J1542" s="50" t="str">
        <f>IFERROR(VLOOKUP(LISTAS[[#This Row],[ID]],_01_CODIGOS_Y_COSTOS_xlsm[[Producto y N°]:[CODIGO]],2,0),"")</f>
        <v>D01B 035</v>
      </c>
      <c r="O1542" t="s">
        <v>2353</v>
      </c>
      <c r="AB1542" s="12" t="str">
        <f>+LISTAS[[#This Row],[Codigo]]&amp;LISTAS[[#This Row],[Fabrica]]</f>
        <v>D01B 035SKOTNICA</v>
      </c>
      <c r="AC1542" s="13" t="str">
        <f>+LISTAS[[#This Row],[Codigo]]</f>
        <v>D01B 035</v>
      </c>
      <c r="AD1542" s="13" t="str">
        <f>+LISTAS[[#This Row],[ID]]</f>
        <v>SUPLEMENTO 0,235x51</v>
      </c>
      <c r="AH1542" s="36">
        <v>0.96642053445850862</v>
      </c>
      <c r="AI1542" s="37">
        <f>+LISTAS[[#This Row],[Precio]]+(LISTAS[[#This Row],[Precio]]*AH1542)</f>
        <v>1478.5122714486633</v>
      </c>
      <c r="AJ1542" s="38">
        <f t="shared" si="24"/>
        <v>739.25613572433167</v>
      </c>
      <c r="AL1542" s="35">
        <f>+AJ1542/LISTAS[[#This Row],[COSTO]]-1</f>
        <v>2.0474773269335054</v>
      </c>
      <c r="AM1542" t="str">
        <f>+LISTAS[[#This Row],[ID]]</f>
        <v>SUPLEMENTO 0,235x51</v>
      </c>
      <c r="AO1542" s="43">
        <v>0.65</v>
      </c>
      <c r="AP1542" s="39">
        <f>LISTAS[[#This Row],[COSTO]]+(LISTAS[[#This Row],[COSTO]]*AO1542)</f>
        <v>400.256505</v>
      </c>
      <c r="AQ1542" s="44">
        <f>IF(AO1542="",0,AP1542/LISTAS[[#This Row],[VENTA NETA]]-1)</f>
        <v>-1.4183446826621426E-2</v>
      </c>
      <c r="AS1542" s="39">
        <v>40.607999999999997</v>
      </c>
      <c r="AT1542" s="48">
        <f>+LISTAS[[#This Row],[COSTO]]/AS1542-1</f>
        <v>4.9736923758865252</v>
      </c>
      <c r="BA1542" t="s">
        <v>2208</v>
      </c>
      <c r="BB1542" s="36"/>
    </row>
    <row r="1543" spans="1:54" x14ac:dyDescent="0.35">
      <c r="A1543" s="7" t="s">
        <v>2355</v>
      </c>
      <c r="B1543" t="s">
        <v>2208</v>
      </c>
      <c r="C1543" t="s">
        <v>2356</v>
      </c>
      <c r="D1543" t="s">
        <v>2356</v>
      </c>
      <c r="E1543" s="2">
        <v>646.94000000000005</v>
      </c>
      <c r="F1543" s="7" t="str">
        <f>+_xlfn.XLOOKUP(LISTAS[[#This Row],[ID]],_01_CODIGOS_Y_COSTOS_xlsm[Producto y N°],_01_CODIGOS_Y_COSTOS_xlsm[FABRICA],"",0,1)</f>
        <v>SKOTNICA</v>
      </c>
      <c r="G1543" s="26">
        <f>LISTAS[[#This Row],[Precio]]*(1-0.46)</f>
        <v>349.34760000000006</v>
      </c>
      <c r="H1543" s="1">
        <f>+_xlfn.XLOOKUP(LISTAS[[#This Row],[ID]],_01_CODIGOS_Y_COSTOS_xlsm[Producto y N°],_01_CODIGOS_Y_COSTOS_xlsm[COSTO],0,0,1)</f>
        <v>208.72380000000001</v>
      </c>
      <c r="I1543" s="27">
        <f>+IFERROR(LISTAS[[#This Row],[VENTA NETA]]/LISTAS[[#This Row],[COSTO]]-1,0)</f>
        <v>0.67373150546320093</v>
      </c>
      <c r="J1543" s="50" t="str">
        <f>IFERROR(VLOOKUP(LISTAS[[#This Row],[ID]],_01_CODIGOS_Y_COSTOS_xlsm[[Producto y N°]:[CODIGO]],2,0),"")</f>
        <v>D01A 3644</v>
      </c>
      <c r="O1543" t="s">
        <v>2355</v>
      </c>
      <c r="AB1543" s="12" t="str">
        <f>+LISTAS[[#This Row],[Codigo]]&amp;LISTAS[[#This Row],[Fabrica]]</f>
        <v>D01A 3644SKOTNICA</v>
      </c>
      <c r="AC1543" s="13" t="str">
        <f>+LISTAS[[#This Row],[Codigo]]</f>
        <v>D01A 3644</v>
      </c>
      <c r="AD1543" s="13" t="str">
        <f>+LISTAS[[#This Row],[ID]]</f>
        <v>SUPLEMENTO 0,236x44</v>
      </c>
      <c r="AH1543" s="36">
        <v>0.9332524835976308</v>
      </c>
      <c r="AI1543" s="37">
        <f>+LISTAS[[#This Row],[Precio]]+(LISTAS[[#This Row],[Precio]]*AH1543)</f>
        <v>1250.6983617386513</v>
      </c>
      <c r="AJ1543" s="38">
        <f t="shared" si="24"/>
        <v>625.34918086932566</v>
      </c>
      <c r="AL1543" s="35">
        <f>+AJ1543/LISTAS[[#This Row],[COSTO]]-1</f>
        <v>1.996060731307717</v>
      </c>
      <c r="AM1543" t="str">
        <f>+LISTAS[[#This Row],[ID]]</f>
        <v>SUPLEMENTO 0,236x44</v>
      </c>
      <c r="AO1543" s="43">
        <v>0.65</v>
      </c>
      <c r="AP1543" s="39">
        <f>LISTAS[[#This Row],[COSTO]]+(LISTAS[[#This Row],[COSTO]]*AO1543)</f>
        <v>344.39427000000001</v>
      </c>
      <c r="AQ1543" s="44">
        <f>IF(AO1543="",0,AP1543/LISTAS[[#This Row],[VENTA NETA]]-1)</f>
        <v>-1.4178800713100737E-2</v>
      </c>
      <c r="AS1543" s="39">
        <v>38.351999999999997</v>
      </c>
      <c r="AT1543" s="48">
        <f>+LISTAS[[#This Row],[COSTO]]/AS1543-1</f>
        <v>4.4423185231539435</v>
      </c>
      <c r="BA1543" t="s">
        <v>2208</v>
      </c>
      <c r="BB1543" s="36"/>
    </row>
    <row r="1544" spans="1:54" x14ac:dyDescent="0.35">
      <c r="A1544" s="7" t="s">
        <v>2357</v>
      </c>
      <c r="B1544" t="s">
        <v>2208</v>
      </c>
      <c r="C1544" t="s">
        <v>2358</v>
      </c>
      <c r="D1544" t="s">
        <v>2358</v>
      </c>
      <c r="E1544" s="2">
        <v>751.88</v>
      </c>
      <c r="F1544" s="7" t="str">
        <f>+_xlfn.XLOOKUP(LISTAS[[#This Row],[ID]],_01_CODIGOS_Y_COSTOS_xlsm[Producto y N°],_01_CODIGOS_Y_COSTOS_xlsm[FABRICA],"",0,1)</f>
        <v>SKOTNICA</v>
      </c>
      <c r="G1544" s="26">
        <f>LISTAS[[#This Row],[Precio]]*(1-0.46)</f>
        <v>406.01520000000005</v>
      </c>
      <c r="H1544" s="1">
        <f>+_xlfn.XLOOKUP(LISTAS[[#This Row],[ID]],_01_CODIGOS_Y_COSTOS_xlsm[Producto y N°],_01_CODIGOS_Y_COSTOS_xlsm[COSTO],0,0,1)</f>
        <v>242.5797</v>
      </c>
      <c r="I1544" s="27">
        <f>+IFERROR(LISTAS[[#This Row],[VENTA NETA]]/LISTAS[[#This Row],[COSTO]]-1,0)</f>
        <v>0.67373939369205282</v>
      </c>
      <c r="J1544" s="50" t="str">
        <f>IFERROR(VLOOKUP(LISTAS[[#This Row],[ID]],_01_CODIGOS_Y_COSTOS_xlsm[[Producto y N°]:[CODIGO]],2,0),"")</f>
        <v>D01B 036</v>
      </c>
      <c r="O1544" t="s">
        <v>2357</v>
      </c>
      <c r="AB1544" s="12" t="str">
        <f>+LISTAS[[#This Row],[Codigo]]&amp;LISTAS[[#This Row],[Fabrica]]</f>
        <v>D01B 036SKOTNICA</v>
      </c>
      <c r="AC1544" s="13" t="str">
        <f>+LISTAS[[#This Row],[Codigo]]</f>
        <v>D01B 036</v>
      </c>
      <c r="AD1544" s="13" t="str">
        <f>+LISTAS[[#This Row],[ID]]</f>
        <v>SUPLEMENTO 0,236x52</v>
      </c>
      <c r="AH1544" s="36">
        <v>0.86293497412179243</v>
      </c>
      <c r="AI1544" s="37">
        <f>+LISTAS[[#This Row],[Precio]]+(LISTAS[[#This Row],[Precio]]*AH1544)</f>
        <v>1400.7035483426932</v>
      </c>
      <c r="AJ1544" s="38">
        <f t="shared" si="24"/>
        <v>700.35177417134662</v>
      </c>
      <c r="AL1544" s="35">
        <f>+AJ1544/LISTAS[[#This Row],[COSTO]]-1</f>
        <v>1.8870996796984523</v>
      </c>
      <c r="AM1544" t="str">
        <f>+LISTAS[[#This Row],[ID]]</f>
        <v>SUPLEMENTO 0,236x52</v>
      </c>
      <c r="AO1544" s="43">
        <v>0.65</v>
      </c>
      <c r="AP1544" s="39">
        <f>LISTAS[[#This Row],[COSTO]]+(LISTAS[[#This Row],[COSTO]]*AO1544)</f>
        <v>400.256505</v>
      </c>
      <c r="AQ1544" s="44">
        <f>IF(AO1544="",0,AP1544/LISTAS[[#This Row],[VENTA NETA]]-1)</f>
        <v>-1.4183446826621426E-2</v>
      </c>
      <c r="AS1544" s="39">
        <v>42.863999999999997</v>
      </c>
      <c r="AT1544" s="48">
        <f>+LISTAS[[#This Row],[COSTO]]/AS1544-1</f>
        <v>4.6592875139977608</v>
      </c>
      <c r="BA1544" t="s">
        <v>2208</v>
      </c>
      <c r="BB1544" s="36"/>
    </row>
    <row r="1545" spans="1:54" x14ac:dyDescent="0.35">
      <c r="A1545" s="7" t="s">
        <v>2359</v>
      </c>
      <c r="B1545" t="s">
        <v>2208</v>
      </c>
      <c r="C1545" t="s">
        <v>2360</v>
      </c>
      <c r="D1545" t="s">
        <v>2360</v>
      </c>
      <c r="E1545" s="2">
        <v>646.94000000000005</v>
      </c>
      <c r="F1545" s="7" t="str">
        <f>+_xlfn.XLOOKUP(LISTAS[[#This Row],[ID]],_01_CODIGOS_Y_COSTOS_xlsm[Producto y N°],_01_CODIGOS_Y_COSTOS_xlsm[FABRICA],"",0,1)</f>
        <v>SKOTNICA</v>
      </c>
      <c r="G1545" s="26">
        <f>LISTAS[[#This Row],[Precio]]*(1-0.46)</f>
        <v>349.34760000000006</v>
      </c>
      <c r="H1545" s="1">
        <f>+_xlfn.XLOOKUP(LISTAS[[#This Row],[ID]],_01_CODIGOS_Y_COSTOS_xlsm[Producto y N°],_01_CODIGOS_Y_COSTOS_xlsm[COSTO],0,0,1)</f>
        <v>208.72380000000001</v>
      </c>
      <c r="I1545" s="27">
        <f>+IFERROR(LISTAS[[#This Row],[VENTA NETA]]/LISTAS[[#This Row],[COSTO]]-1,0)</f>
        <v>0.67373150546320093</v>
      </c>
      <c r="J1545" s="50" t="str">
        <f>IFERROR(VLOOKUP(LISTAS[[#This Row],[ID]],_01_CODIGOS_Y_COSTOS_xlsm[[Producto y N°]:[CODIGO]],2,0),"")</f>
        <v>D01A 3745</v>
      </c>
      <c r="O1545" t="s">
        <v>2359</v>
      </c>
      <c r="AB1545" s="12" t="str">
        <f>+LISTAS[[#This Row],[Codigo]]&amp;LISTAS[[#This Row],[Fabrica]]</f>
        <v>D01A 3745SKOTNICA</v>
      </c>
      <c r="AC1545" s="13" t="str">
        <f>+LISTAS[[#This Row],[Codigo]]</f>
        <v>D01A 3745</v>
      </c>
      <c r="AD1545" s="13" t="str">
        <f>+LISTAS[[#This Row],[ID]]</f>
        <v>SUPLEMENTO 0,237x45</v>
      </c>
      <c r="AH1545" s="36">
        <v>0.9332524835976308</v>
      </c>
      <c r="AI1545" s="37">
        <f>+LISTAS[[#This Row],[Precio]]+(LISTAS[[#This Row],[Precio]]*AH1545)</f>
        <v>1250.6983617386513</v>
      </c>
      <c r="AJ1545" s="38">
        <f t="shared" si="24"/>
        <v>625.34918086932566</v>
      </c>
      <c r="AL1545" s="35">
        <f>+AJ1545/LISTAS[[#This Row],[COSTO]]-1</f>
        <v>1.996060731307717</v>
      </c>
      <c r="AM1545" t="str">
        <f>+LISTAS[[#This Row],[ID]]</f>
        <v>SUPLEMENTO 0,237x45</v>
      </c>
      <c r="AO1545" s="43">
        <v>0.65</v>
      </c>
      <c r="AP1545" s="39">
        <f>LISTAS[[#This Row],[COSTO]]+(LISTAS[[#This Row],[COSTO]]*AO1545)</f>
        <v>344.39427000000001</v>
      </c>
      <c r="AQ1545" s="44">
        <f>IF(AO1545="",0,AP1545/LISTAS[[#This Row],[VENTA NETA]]-1)</f>
        <v>-1.4178800713100737E-2</v>
      </c>
      <c r="AS1545" s="39">
        <v>38.351999999999997</v>
      </c>
      <c r="AT1545" s="48">
        <f>+LISTAS[[#This Row],[COSTO]]/AS1545-1</f>
        <v>4.4423185231539435</v>
      </c>
      <c r="BA1545" t="s">
        <v>2208</v>
      </c>
      <c r="BB1545" s="36"/>
    </row>
    <row r="1546" spans="1:54" x14ac:dyDescent="0.35">
      <c r="A1546" s="7" t="s">
        <v>2361</v>
      </c>
      <c r="B1546" t="s">
        <v>2208</v>
      </c>
      <c r="C1546" t="s">
        <v>2362</v>
      </c>
      <c r="D1546" t="s">
        <v>2362</v>
      </c>
      <c r="E1546" s="2">
        <v>751.88</v>
      </c>
      <c r="F1546" s="7" t="str">
        <f>+_xlfn.XLOOKUP(LISTAS[[#This Row],[ID]],_01_CODIGOS_Y_COSTOS_xlsm[Producto y N°],_01_CODIGOS_Y_COSTOS_xlsm[FABRICA],"",0,1)</f>
        <v>SKOTNICA</v>
      </c>
      <c r="G1546" s="26">
        <f>LISTAS[[#This Row],[Precio]]*(1-0.46)</f>
        <v>406.01520000000005</v>
      </c>
      <c r="H1546" s="1">
        <f>+_xlfn.XLOOKUP(LISTAS[[#This Row],[ID]],_01_CODIGOS_Y_COSTOS_xlsm[Producto y N°],_01_CODIGOS_Y_COSTOS_xlsm[COSTO],0,0,1)</f>
        <v>242.5797</v>
      </c>
      <c r="I1546" s="27">
        <f>+IFERROR(LISTAS[[#This Row],[VENTA NETA]]/LISTAS[[#This Row],[COSTO]]-1,0)</f>
        <v>0.67373939369205282</v>
      </c>
      <c r="J1546" s="50" t="str">
        <f>IFERROR(VLOOKUP(LISTAS[[#This Row],[ID]],_01_CODIGOS_Y_COSTOS_xlsm[[Producto y N°]:[CODIGO]],2,0),"")</f>
        <v>D01B 037</v>
      </c>
      <c r="O1546" t="s">
        <v>2361</v>
      </c>
      <c r="AB1546" s="12" t="str">
        <f>+LISTAS[[#This Row],[Codigo]]&amp;LISTAS[[#This Row],[Fabrica]]</f>
        <v>D01B 037SKOTNICA</v>
      </c>
      <c r="AC1546" s="13" t="str">
        <f>+LISTAS[[#This Row],[Codigo]]</f>
        <v>D01B 037</v>
      </c>
      <c r="AD1546" s="13" t="str">
        <f>+LISTAS[[#This Row],[ID]]</f>
        <v>SUPLEMENTO 0,237x53</v>
      </c>
      <c r="AH1546" s="36">
        <v>0.86293497412179243</v>
      </c>
      <c r="AI1546" s="37">
        <f>+LISTAS[[#This Row],[Precio]]+(LISTAS[[#This Row],[Precio]]*AH1546)</f>
        <v>1400.7035483426932</v>
      </c>
      <c r="AJ1546" s="38">
        <f t="shared" si="24"/>
        <v>700.35177417134662</v>
      </c>
      <c r="AL1546" s="35">
        <f>+AJ1546/LISTAS[[#This Row],[COSTO]]-1</f>
        <v>1.8870996796984523</v>
      </c>
      <c r="AM1546" t="str">
        <f>+LISTAS[[#This Row],[ID]]</f>
        <v>SUPLEMENTO 0,237x53</v>
      </c>
      <c r="AO1546" s="43">
        <v>0.65</v>
      </c>
      <c r="AP1546" s="39">
        <f>LISTAS[[#This Row],[COSTO]]+(LISTAS[[#This Row],[COSTO]]*AO1546)</f>
        <v>400.256505</v>
      </c>
      <c r="AQ1546" s="44">
        <f>IF(AO1546="",0,AP1546/LISTAS[[#This Row],[VENTA NETA]]-1)</f>
        <v>-1.4183446826621426E-2</v>
      </c>
      <c r="AS1546" s="39">
        <v>42.863999999999997</v>
      </c>
      <c r="AT1546" s="48">
        <f>+LISTAS[[#This Row],[COSTO]]/AS1546-1</f>
        <v>4.6592875139977608</v>
      </c>
      <c r="BA1546" t="s">
        <v>2208</v>
      </c>
      <c r="BB1546" s="36"/>
    </row>
    <row r="1547" spans="1:54" x14ac:dyDescent="0.35">
      <c r="A1547" s="7" t="s">
        <v>2363</v>
      </c>
      <c r="B1547" t="s">
        <v>2208</v>
      </c>
      <c r="C1547" t="s">
        <v>2364</v>
      </c>
      <c r="D1547" t="s">
        <v>2364</v>
      </c>
      <c r="E1547" s="2">
        <v>646.94000000000005</v>
      </c>
      <c r="F1547" s="7" t="str">
        <f>+_xlfn.XLOOKUP(LISTAS[[#This Row],[ID]],_01_CODIGOS_Y_COSTOS_xlsm[Producto y N°],_01_CODIGOS_Y_COSTOS_xlsm[FABRICA],"",0,1)</f>
        <v>SKOTNICA</v>
      </c>
      <c r="G1547" s="26">
        <f>LISTAS[[#This Row],[Precio]]*(1-0.46)</f>
        <v>349.34760000000006</v>
      </c>
      <c r="H1547" s="1">
        <f>+_xlfn.XLOOKUP(LISTAS[[#This Row],[ID]],_01_CODIGOS_Y_COSTOS_xlsm[Producto y N°],_01_CODIGOS_Y_COSTOS_xlsm[COSTO],0,0,1)</f>
        <v>208.72380000000001</v>
      </c>
      <c r="I1547" s="27">
        <f>+IFERROR(LISTAS[[#This Row],[VENTA NETA]]/LISTAS[[#This Row],[COSTO]]-1,0)</f>
        <v>0.67373150546320093</v>
      </c>
      <c r="J1547" s="50" t="str">
        <f>IFERROR(VLOOKUP(LISTAS[[#This Row],[ID]],_01_CODIGOS_Y_COSTOS_xlsm[[Producto y N°]:[CODIGO]],2,0),"")</f>
        <v>D01A 3846</v>
      </c>
      <c r="O1547" t="s">
        <v>2363</v>
      </c>
      <c r="AB1547" s="12" t="str">
        <f>+LISTAS[[#This Row],[Codigo]]&amp;LISTAS[[#This Row],[Fabrica]]</f>
        <v>D01A 3846SKOTNICA</v>
      </c>
      <c r="AC1547" s="13" t="str">
        <f>+LISTAS[[#This Row],[Codigo]]</f>
        <v>D01A 3846</v>
      </c>
      <c r="AD1547" s="13" t="str">
        <f>+LISTAS[[#This Row],[ID]]</f>
        <v>SUPLEMENTO 0,238x46</v>
      </c>
      <c r="AH1547" s="36">
        <v>0.9332524835976308</v>
      </c>
      <c r="AI1547" s="37">
        <f>+LISTAS[[#This Row],[Precio]]+(LISTAS[[#This Row],[Precio]]*AH1547)</f>
        <v>1250.6983617386513</v>
      </c>
      <c r="AJ1547" s="38">
        <f t="shared" si="24"/>
        <v>625.34918086932566</v>
      </c>
      <c r="AL1547" s="35">
        <f>+AJ1547/LISTAS[[#This Row],[COSTO]]-1</f>
        <v>1.996060731307717</v>
      </c>
      <c r="AM1547" t="str">
        <f>+LISTAS[[#This Row],[ID]]</f>
        <v>SUPLEMENTO 0,238x46</v>
      </c>
      <c r="AO1547" s="43">
        <v>0.65</v>
      </c>
      <c r="AP1547" s="39">
        <f>LISTAS[[#This Row],[COSTO]]+(LISTAS[[#This Row],[COSTO]]*AO1547)</f>
        <v>344.39427000000001</v>
      </c>
      <c r="AQ1547" s="44">
        <f>IF(AO1547="",0,AP1547/LISTAS[[#This Row],[VENTA NETA]]-1)</f>
        <v>-1.4178800713100737E-2</v>
      </c>
      <c r="AS1547" s="39">
        <v>38.351999999999997</v>
      </c>
      <c r="AT1547" s="48">
        <f>+LISTAS[[#This Row],[COSTO]]/AS1547-1</f>
        <v>4.4423185231539435</v>
      </c>
      <c r="BA1547" t="s">
        <v>2208</v>
      </c>
      <c r="BB1547" s="36"/>
    </row>
    <row r="1548" spans="1:54" x14ac:dyDescent="0.35">
      <c r="A1548" s="7" t="s">
        <v>2365</v>
      </c>
      <c r="B1548" t="s">
        <v>2208</v>
      </c>
      <c r="C1548" t="s">
        <v>2366</v>
      </c>
      <c r="D1548" t="s">
        <v>2366</v>
      </c>
      <c r="E1548" s="2">
        <v>864.27</v>
      </c>
      <c r="F1548" s="7" t="str">
        <f>+_xlfn.XLOOKUP(LISTAS[[#This Row],[ID]],_01_CODIGOS_Y_COSTOS_xlsm[Producto y N°],_01_CODIGOS_Y_COSTOS_xlsm[FABRICA],"",0,1)</f>
        <v>SKOTNICA</v>
      </c>
      <c r="G1548" s="26">
        <f>LISTAS[[#This Row],[Precio]]*(1-0.46)</f>
        <v>466.70580000000001</v>
      </c>
      <c r="H1548" s="1">
        <f>+_xlfn.XLOOKUP(LISTAS[[#This Row],[ID]],_01_CODIGOS_Y_COSTOS_xlsm[Producto y N°],_01_CODIGOS_Y_COSTOS_xlsm[COSTO],0,0,1)</f>
        <v>278.8399</v>
      </c>
      <c r="I1548" s="27">
        <f>+IFERROR(LISTAS[[#This Row],[VENTA NETA]]/LISTAS[[#This Row],[COSTO]]-1,0)</f>
        <v>0.67374109659342163</v>
      </c>
      <c r="J1548" s="50" t="str">
        <f>IFERROR(VLOOKUP(LISTAS[[#This Row],[ID]],_01_CODIGOS_Y_COSTOS_xlsm[[Producto y N°]:[CODIGO]],2,0),"")</f>
        <v>D01B 038</v>
      </c>
      <c r="O1548" t="s">
        <v>2365</v>
      </c>
      <c r="AB1548" s="12" t="str">
        <f>+LISTAS[[#This Row],[Codigo]]&amp;LISTAS[[#This Row],[Fabrica]]</f>
        <v>D01B 038SKOTNICA</v>
      </c>
      <c r="AC1548" s="13" t="str">
        <f>+LISTAS[[#This Row],[Codigo]]</f>
        <v>D01B 038</v>
      </c>
      <c r="AD1548" s="13" t="str">
        <f>+LISTAS[[#This Row],[ID]]</f>
        <v>SUPLEMENTO 0,238x54</v>
      </c>
      <c r="AH1548" s="36">
        <v>1.1414023785926655</v>
      </c>
      <c r="AI1548" s="37">
        <f>+LISTAS[[#This Row],[Precio]]+(LISTAS[[#This Row],[Precio]]*AH1548)</f>
        <v>1850.749833746283</v>
      </c>
      <c r="AJ1548" s="38">
        <f t="shared" si="24"/>
        <v>925.3749168731415</v>
      </c>
      <c r="AL1548" s="35">
        <f>+AJ1548/LISTAS[[#This Row],[COSTO]]-1</f>
        <v>2.3186603383272679</v>
      </c>
      <c r="AM1548" t="str">
        <f>+LISTAS[[#This Row],[ID]]</f>
        <v>SUPLEMENTO 0,238x54</v>
      </c>
      <c r="AO1548" s="43">
        <v>0.65</v>
      </c>
      <c r="AP1548" s="39">
        <f>LISTAS[[#This Row],[COSTO]]+(LISTAS[[#This Row],[COSTO]]*AO1548)</f>
        <v>460.08583499999997</v>
      </c>
      <c r="AQ1548" s="44">
        <f>IF(AO1548="",0,AP1548/LISTAS[[#This Row],[VENTA NETA]]-1)</f>
        <v>-1.4184449818279599E-2</v>
      </c>
      <c r="AS1548" s="39">
        <v>42.863999999999997</v>
      </c>
      <c r="AT1548" s="48">
        <f>+LISTAS[[#This Row],[COSTO]]/AS1548-1</f>
        <v>5.5052234975737218</v>
      </c>
      <c r="BA1548" t="s">
        <v>2208</v>
      </c>
      <c r="BB1548" s="36"/>
    </row>
    <row r="1549" spans="1:54" x14ac:dyDescent="0.35">
      <c r="A1549" s="7" t="s">
        <v>2367</v>
      </c>
      <c r="B1549" t="s">
        <v>2208</v>
      </c>
      <c r="C1549" t="s">
        <v>2368</v>
      </c>
      <c r="D1549" t="s">
        <v>2368</v>
      </c>
      <c r="E1549" s="2">
        <v>646.94000000000005</v>
      </c>
      <c r="F1549" s="7" t="str">
        <f>+_xlfn.XLOOKUP(LISTAS[[#This Row],[ID]],_01_CODIGOS_Y_COSTOS_xlsm[Producto y N°],_01_CODIGOS_Y_COSTOS_xlsm[FABRICA],"",0,1)</f>
        <v>SKOTNICA</v>
      </c>
      <c r="G1549" s="26">
        <f>LISTAS[[#This Row],[Precio]]*(1-0.46)</f>
        <v>349.34760000000006</v>
      </c>
      <c r="H1549" s="1">
        <f>+_xlfn.XLOOKUP(LISTAS[[#This Row],[ID]],_01_CODIGOS_Y_COSTOS_xlsm[Producto y N°],_01_CODIGOS_Y_COSTOS_xlsm[COSTO],0,0,1)</f>
        <v>208.72380000000001</v>
      </c>
      <c r="I1549" s="27">
        <f>+IFERROR(LISTAS[[#This Row],[VENTA NETA]]/LISTAS[[#This Row],[COSTO]]-1,0)</f>
        <v>0.67373150546320093</v>
      </c>
      <c r="J1549" s="50" t="str">
        <f>IFERROR(VLOOKUP(LISTAS[[#This Row],[ID]],_01_CODIGOS_Y_COSTOS_xlsm[[Producto y N°]:[CODIGO]],2,0),"")</f>
        <v>D01A 3947</v>
      </c>
      <c r="O1549" t="s">
        <v>2367</v>
      </c>
      <c r="AB1549" s="12" t="str">
        <f>+LISTAS[[#This Row],[Codigo]]&amp;LISTAS[[#This Row],[Fabrica]]</f>
        <v>D01A 3947SKOTNICA</v>
      </c>
      <c r="AC1549" s="13" t="str">
        <f>+LISTAS[[#This Row],[Codigo]]</f>
        <v>D01A 3947</v>
      </c>
      <c r="AD1549" s="13" t="str">
        <f>+LISTAS[[#This Row],[ID]]</f>
        <v>SUPLEMENTO 0,239x47</v>
      </c>
      <c r="AH1549" s="36">
        <v>0.9332524835976308</v>
      </c>
      <c r="AI1549" s="37">
        <f>+LISTAS[[#This Row],[Precio]]+(LISTAS[[#This Row],[Precio]]*AH1549)</f>
        <v>1250.6983617386513</v>
      </c>
      <c r="AJ1549" s="38">
        <f t="shared" si="24"/>
        <v>625.34918086932566</v>
      </c>
      <c r="AL1549" s="35">
        <f>+AJ1549/LISTAS[[#This Row],[COSTO]]-1</f>
        <v>1.996060731307717</v>
      </c>
      <c r="AM1549" t="str">
        <f>+LISTAS[[#This Row],[ID]]</f>
        <v>SUPLEMENTO 0,239x47</v>
      </c>
      <c r="AO1549" s="43">
        <v>0.65</v>
      </c>
      <c r="AP1549" s="39">
        <f>LISTAS[[#This Row],[COSTO]]+(LISTAS[[#This Row],[COSTO]]*AO1549)</f>
        <v>344.39427000000001</v>
      </c>
      <c r="AQ1549" s="44">
        <f>IF(AO1549="",0,AP1549/LISTAS[[#This Row],[VENTA NETA]]-1)</f>
        <v>-1.4178800713100737E-2</v>
      </c>
      <c r="AS1549" s="39">
        <v>38.351999999999997</v>
      </c>
      <c r="AT1549" s="48">
        <f>+LISTAS[[#This Row],[COSTO]]/AS1549-1</f>
        <v>4.4423185231539435</v>
      </c>
      <c r="BA1549" t="s">
        <v>2208</v>
      </c>
      <c r="BB1549" s="36"/>
    </row>
    <row r="1550" spans="1:54" x14ac:dyDescent="0.35">
      <c r="A1550" s="7" t="s">
        <v>2369</v>
      </c>
      <c r="B1550" t="s">
        <v>2208</v>
      </c>
      <c r="C1550" t="s">
        <v>2370</v>
      </c>
      <c r="D1550" t="s">
        <v>2370</v>
      </c>
      <c r="E1550" s="2">
        <v>864.27</v>
      </c>
      <c r="F1550" s="7" t="str">
        <f>+_xlfn.XLOOKUP(LISTAS[[#This Row],[ID]],_01_CODIGOS_Y_COSTOS_xlsm[Producto y N°],_01_CODIGOS_Y_COSTOS_xlsm[FABRICA],"",0,1)</f>
        <v>SKOTNICA</v>
      </c>
      <c r="G1550" s="26">
        <f>LISTAS[[#This Row],[Precio]]*(1-0.46)</f>
        <v>466.70580000000001</v>
      </c>
      <c r="H1550" s="1">
        <f>+_xlfn.XLOOKUP(LISTAS[[#This Row],[ID]],_01_CODIGOS_Y_COSTOS_xlsm[Producto y N°],_01_CODIGOS_Y_COSTOS_xlsm[COSTO],0,0,1)</f>
        <v>278.8399</v>
      </c>
      <c r="I1550" s="27">
        <f>+IFERROR(LISTAS[[#This Row],[VENTA NETA]]/LISTAS[[#This Row],[COSTO]]-1,0)</f>
        <v>0.67374109659342163</v>
      </c>
      <c r="J1550" s="50" t="str">
        <f>IFERROR(VLOOKUP(LISTAS[[#This Row],[ID]],_01_CODIGOS_Y_COSTOS_xlsm[[Producto y N°]:[CODIGO]],2,0),"")</f>
        <v>D01B 039</v>
      </c>
      <c r="O1550" t="s">
        <v>2369</v>
      </c>
      <c r="AB1550" s="12" t="str">
        <f>+LISTAS[[#This Row],[Codigo]]&amp;LISTAS[[#This Row],[Fabrica]]</f>
        <v>D01B 039SKOTNICA</v>
      </c>
      <c r="AC1550" s="13" t="str">
        <f>+LISTAS[[#This Row],[Codigo]]</f>
        <v>D01B 039</v>
      </c>
      <c r="AD1550" s="13" t="str">
        <f>+LISTAS[[#This Row],[ID]]</f>
        <v>SUPLEMENTO 0,239x55</v>
      </c>
      <c r="AH1550" s="36">
        <v>0.93730386443109448</v>
      </c>
      <c r="AI1550" s="37">
        <f>+LISTAS[[#This Row],[Precio]]+(LISTAS[[#This Row],[Precio]]*AH1550)</f>
        <v>1674.353610911862</v>
      </c>
      <c r="AJ1550" s="38">
        <f t="shared" si="24"/>
        <v>837.176805455931</v>
      </c>
      <c r="AL1550" s="35">
        <f>+AJ1550/LISTAS[[#This Row],[COSTO]]-1</f>
        <v>2.0023565689699754</v>
      </c>
      <c r="AM1550" t="str">
        <f>+LISTAS[[#This Row],[ID]]</f>
        <v>SUPLEMENTO 0,239x55</v>
      </c>
      <c r="AO1550" s="43">
        <v>0.65</v>
      </c>
      <c r="AP1550" s="39">
        <f>LISTAS[[#This Row],[COSTO]]+(LISTAS[[#This Row],[COSTO]]*AO1550)</f>
        <v>460.08583499999997</v>
      </c>
      <c r="AQ1550" s="44">
        <f>IF(AO1550="",0,AP1550/LISTAS[[#This Row],[VENTA NETA]]-1)</f>
        <v>-1.4184449818279599E-2</v>
      </c>
      <c r="AS1550" s="39">
        <v>47.375999999999998</v>
      </c>
      <c r="AT1550" s="48">
        <f>+LISTAS[[#This Row],[COSTO]]/AS1550-1</f>
        <v>4.8856784025667004</v>
      </c>
      <c r="BA1550" t="s">
        <v>2208</v>
      </c>
      <c r="BB1550" s="36"/>
    </row>
    <row r="1551" spans="1:54" x14ac:dyDescent="0.35">
      <c r="A1551" s="7" t="s">
        <v>2371</v>
      </c>
      <c r="B1551" t="s">
        <v>2208</v>
      </c>
      <c r="C1551" t="s">
        <v>2372</v>
      </c>
      <c r="D1551" t="s">
        <v>2372</v>
      </c>
      <c r="E1551" s="2">
        <v>646.94000000000005</v>
      </c>
      <c r="F1551" s="7" t="str">
        <f>+_xlfn.XLOOKUP(LISTAS[[#This Row],[ID]],_01_CODIGOS_Y_COSTOS_xlsm[Producto y N°],_01_CODIGOS_Y_COSTOS_xlsm[FABRICA],"",0,1)</f>
        <v>SKOTNICA</v>
      </c>
      <c r="G1551" s="26">
        <f>LISTAS[[#This Row],[Precio]]*(1-0.46)</f>
        <v>349.34760000000006</v>
      </c>
      <c r="H1551" s="1">
        <f>+_xlfn.XLOOKUP(LISTAS[[#This Row],[ID]],_01_CODIGOS_Y_COSTOS_xlsm[Producto y N°],_01_CODIGOS_Y_COSTOS_xlsm[COSTO],0,0,1)</f>
        <v>208.72380000000001</v>
      </c>
      <c r="I1551" s="27">
        <f>+IFERROR(LISTAS[[#This Row],[VENTA NETA]]/LISTAS[[#This Row],[COSTO]]-1,0)</f>
        <v>0.67373150546320093</v>
      </c>
      <c r="J1551" s="50" t="str">
        <f>IFERROR(VLOOKUP(LISTAS[[#This Row],[ID]],_01_CODIGOS_Y_COSTOS_xlsm[[Producto y N°]:[CODIGO]],2,0),"")</f>
        <v>D01A 4048</v>
      </c>
      <c r="O1551" t="s">
        <v>2371</v>
      </c>
      <c r="AB1551" s="12" t="str">
        <f>+LISTAS[[#This Row],[Codigo]]&amp;LISTAS[[#This Row],[Fabrica]]</f>
        <v>D01A 4048SKOTNICA</v>
      </c>
      <c r="AC1551" s="13" t="str">
        <f>+LISTAS[[#This Row],[Codigo]]</f>
        <v>D01A 4048</v>
      </c>
      <c r="AD1551" s="13" t="str">
        <f>+LISTAS[[#This Row],[ID]]</f>
        <v>SUPLEMENTO 0,240x48</v>
      </c>
      <c r="AH1551" s="36">
        <v>0.84545758532379933</v>
      </c>
      <c r="AI1551" s="37">
        <f>+LISTAS[[#This Row],[Precio]]+(LISTAS[[#This Row],[Precio]]*AH1551)</f>
        <v>1193.9003302493788</v>
      </c>
      <c r="AJ1551" s="38">
        <f t="shared" si="24"/>
        <v>596.95016512468942</v>
      </c>
      <c r="AL1551" s="35">
        <f>+AJ1551/LISTAS[[#This Row],[COSTO]]-1</f>
        <v>1.860000465326376</v>
      </c>
      <c r="AM1551" t="str">
        <f>+LISTAS[[#This Row],[ID]]</f>
        <v>SUPLEMENTO 0,240x48</v>
      </c>
      <c r="AO1551" s="43">
        <v>0.65</v>
      </c>
      <c r="AP1551" s="39">
        <f>LISTAS[[#This Row],[COSTO]]+(LISTAS[[#This Row],[COSTO]]*AO1551)</f>
        <v>344.39427000000001</v>
      </c>
      <c r="AQ1551" s="44">
        <f>IF(AO1551="",0,AP1551/LISTAS[[#This Row],[VENTA NETA]]-1)</f>
        <v>-1.4178800713100737E-2</v>
      </c>
      <c r="AS1551" s="39">
        <v>38.351999999999997</v>
      </c>
      <c r="AT1551" s="48">
        <f>+LISTAS[[#This Row],[COSTO]]/AS1551-1</f>
        <v>4.4423185231539435</v>
      </c>
      <c r="BA1551" t="s">
        <v>2208</v>
      </c>
      <c r="BB1551" s="36"/>
    </row>
    <row r="1552" spans="1:54" x14ac:dyDescent="0.35">
      <c r="A1552" s="7" t="s">
        <v>2373</v>
      </c>
      <c r="B1552" t="s">
        <v>2208</v>
      </c>
      <c r="C1552" t="s">
        <v>2374</v>
      </c>
      <c r="D1552" t="s">
        <v>2374</v>
      </c>
      <c r="E1552" s="2">
        <v>864.27</v>
      </c>
      <c r="F1552" s="7" t="str">
        <f>+_xlfn.XLOOKUP(LISTAS[[#This Row],[ID]],_01_CODIGOS_Y_COSTOS_xlsm[Producto y N°],_01_CODIGOS_Y_COSTOS_xlsm[FABRICA],"",0,1)</f>
        <v>SKOTNICA</v>
      </c>
      <c r="G1552" s="26">
        <f>LISTAS[[#This Row],[Precio]]*(1-0.46)</f>
        <v>466.70580000000001</v>
      </c>
      <c r="H1552" s="1">
        <f>+_xlfn.XLOOKUP(LISTAS[[#This Row],[ID]],_01_CODIGOS_Y_COSTOS_xlsm[Producto y N°],_01_CODIGOS_Y_COSTOS_xlsm[COSTO],0,0,1)</f>
        <v>278.8399</v>
      </c>
      <c r="I1552" s="27">
        <f>+IFERROR(LISTAS[[#This Row],[VENTA NETA]]/LISTAS[[#This Row],[COSTO]]-1,0)</f>
        <v>0.67374109659342163</v>
      </c>
      <c r="J1552" s="50" t="str">
        <f>IFERROR(VLOOKUP(LISTAS[[#This Row],[ID]],_01_CODIGOS_Y_COSTOS_xlsm[[Producto y N°]:[CODIGO]],2,0),"")</f>
        <v>D01B 040</v>
      </c>
      <c r="O1552" t="s">
        <v>2373</v>
      </c>
      <c r="AB1552" s="12" t="str">
        <f>+LISTAS[[#This Row],[Codigo]]&amp;LISTAS[[#This Row],[Fabrica]]</f>
        <v>D01B 040SKOTNICA</v>
      </c>
      <c r="AC1552" s="13" t="str">
        <f>+LISTAS[[#This Row],[Codigo]]</f>
        <v>D01B 040</v>
      </c>
      <c r="AD1552" s="13" t="str">
        <f>+LISTAS[[#This Row],[ID]]</f>
        <v>SUPLEMENTO 0,240x56</v>
      </c>
      <c r="AH1552" s="36">
        <v>0.93730386443109448</v>
      </c>
      <c r="AI1552" s="37">
        <f>+LISTAS[[#This Row],[Precio]]+(LISTAS[[#This Row],[Precio]]*AH1552)</f>
        <v>1674.353610911862</v>
      </c>
      <c r="AJ1552" s="38">
        <f t="shared" si="24"/>
        <v>837.176805455931</v>
      </c>
      <c r="AL1552" s="35">
        <f>+AJ1552/LISTAS[[#This Row],[COSTO]]-1</f>
        <v>2.0023565689699754</v>
      </c>
      <c r="AM1552" t="str">
        <f>+LISTAS[[#This Row],[ID]]</f>
        <v>SUPLEMENTO 0,240x56</v>
      </c>
      <c r="AO1552" s="43">
        <v>0.65</v>
      </c>
      <c r="AP1552" s="39">
        <f>LISTAS[[#This Row],[COSTO]]+(LISTAS[[#This Row],[COSTO]]*AO1552)</f>
        <v>460.08583499999997</v>
      </c>
      <c r="AQ1552" s="44">
        <f>IF(AO1552="",0,AP1552/LISTAS[[#This Row],[VENTA NETA]]-1)</f>
        <v>-1.4184449818279599E-2</v>
      </c>
      <c r="AS1552" s="39">
        <v>47.375999999999998</v>
      </c>
      <c r="AT1552" s="48">
        <f>+LISTAS[[#This Row],[COSTO]]/AS1552-1</f>
        <v>4.8856784025667004</v>
      </c>
      <c r="BA1552" t="s">
        <v>2208</v>
      </c>
      <c r="BB1552" s="36"/>
    </row>
    <row r="1553" spans="1:54" x14ac:dyDescent="0.35">
      <c r="A1553" s="7" t="s">
        <v>2375</v>
      </c>
      <c r="B1553" t="s">
        <v>2208</v>
      </c>
      <c r="C1553" t="s">
        <v>2376</v>
      </c>
      <c r="D1553" t="s">
        <v>2376</v>
      </c>
      <c r="E1553" s="2">
        <v>751.88</v>
      </c>
      <c r="F1553" s="7" t="str">
        <f>+_xlfn.XLOOKUP(LISTAS[[#This Row],[ID]],_01_CODIGOS_Y_COSTOS_xlsm[Producto y N°],_01_CODIGOS_Y_COSTOS_xlsm[FABRICA],"",0,1)</f>
        <v>SKOTNICA</v>
      </c>
      <c r="G1553" s="26">
        <f>LISTAS[[#This Row],[Precio]]*(1-0.46)</f>
        <v>406.01520000000005</v>
      </c>
      <c r="H1553" s="1">
        <f>+_xlfn.XLOOKUP(LISTAS[[#This Row],[ID]],_01_CODIGOS_Y_COSTOS_xlsm[Producto y N°],_01_CODIGOS_Y_COSTOS_xlsm[COSTO],0,0,1)</f>
        <v>242.5797</v>
      </c>
      <c r="I1553" s="27">
        <f>+IFERROR(LISTAS[[#This Row],[VENTA NETA]]/LISTAS[[#This Row],[COSTO]]-1,0)</f>
        <v>0.67373939369205282</v>
      </c>
      <c r="J1553" s="50" t="str">
        <f>IFERROR(VLOOKUP(LISTAS[[#This Row],[ID]],_01_CODIGOS_Y_COSTOS_xlsm[[Producto y N°]:[CODIGO]],2,0),"")</f>
        <v>D01A 4149</v>
      </c>
      <c r="O1553" t="s">
        <v>2375</v>
      </c>
      <c r="AB1553" s="12" t="str">
        <f>+LISTAS[[#This Row],[Codigo]]&amp;LISTAS[[#This Row],[Fabrica]]</f>
        <v>D01A 4149SKOTNICA</v>
      </c>
      <c r="AC1553" s="13" t="str">
        <f>+LISTAS[[#This Row],[Codigo]]</f>
        <v>D01A 4149</v>
      </c>
      <c r="AD1553" s="13" t="str">
        <f>+LISTAS[[#This Row],[ID]]</f>
        <v>SUPLEMENTO 0,241x49</v>
      </c>
      <c r="AH1553" s="36">
        <v>1.144798481160302</v>
      </c>
      <c r="AI1553" s="37">
        <f>+LISTAS[[#This Row],[Precio]]+(LISTAS[[#This Row],[Precio]]*AH1553)</f>
        <v>1612.6310820148078</v>
      </c>
      <c r="AJ1553" s="38">
        <f t="shared" si="24"/>
        <v>806.31554100740391</v>
      </c>
      <c r="AL1553" s="35">
        <f>+AJ1553/LISTAS[[#This Row],[COSTO]]-1</f>
        <v>2.3239201013415545</v>
      </c>
      <c r="AM1553" t="str">
        <f>+LISTAS[[#This Row],[ID]]</f>
        <v>SUPLEMENTO 0,241x49</v>
      </c>
      <c r="AO1553" s="43">
        <v>0.65</v>
      </c>
      <c r="AP1553" s="39">
        <f>LISTAS[[#This Row],[COSTO]]+(LISTAS[[#This Row],[COSTO]]*AO1553)</f>
        <v>400.256505</v>
      </c>
      <c r="AQ1553" s="44">
        <f>IF(AO1553="",0,AP1553/LISTAS[[#This Row],[VENTA NETA]]-1)</f>
        <v>-1.4183446826621426E-2</v>
      </c>
      <c r="AS1553" s="39">
        <v>38.351999999999997</v>
      </c>
      <c r="AT1553" s="48">
        <f>+LISTAS[[#This Row],[COSTO]]/AS1553-1</f>
        <v>5.3250860450563211</v>
      </c>
      <c r="BA1553" t="s">
        <v>2208</v>
      </c>
      <c r="BB1553" s="36"/>
    </row>
    <row r="1554" spans="1:54" x14ac:dyDescent="0.35">
      <c r="A1554" s="7" t="s">
        <v>2377</v>
      </c>
      <c r="B1554" t="s">
        <v>2208</v>
      </c>
      <c r="C1554" t="s">
        <v>2378</v>
      </c>
      <c r="D1554" t="s">
        <v>2378</v>
      </c>
      <c r="E1554" s="2">
        <v>864.27</v>
      </c>
      <c r="F1554" s="7" t="str">
        <f>+_xlfn.XLOOKUP(LISTAS[[#This Row],[ID]],_01_CODIGOS_Y_COSTOS_xlsm[Producto y N°],_01_CODIGOS_Y_COSTOS_xlsm[FABRICA],"",0,1)</f>
        <v>SKOTNICA</v>
      </c>
      <c r="G1554" s="26">
        <f>LISTAS[[#This Row],[Precio]]*(1-0.46)</f>
        <v>466.70580000000001</v>
      </c>
      <c r="H1554" s="1">
        <f>+_xlfn.XLOOKUP(LISTAS[[#This Row],[ID]],_01_CODIGOS_Y_COSTOS_xlsm[Producto y N°],_01_CODIGOS_Y_COSTOS_xlsm[COSTO],0,0,1)</f>
        <v>278.8399</v>
      </c>
      <c r="I1554" s="27">
        <f>+IFERROR(LISTAS[[#This Row],[VENTA NETA]]/LISTAS[[#This Row],[COSTO]]-1,0)</f>
        <v>0.67374109659342163</v>
      </c>
      <c r="J1554" s="50" t="str">
        <f>IFERROR(VLOOKUP(LISTAS[[#This Row],[ID]],_01_CODIGOS_Y_COSTOS_xlsm[[Producto y N°]:[CODIGO]],2,0),"")</f>
        <v>D01B 041</v>
      </c>
      <c r="O1554" t="s">
        <v>2377</v>
      </c>
      <c r="AB1554" s="12" t="str">
        <f>+LISTAS[[#This Row],[Codigo]]&amp;LISTAS[[#This Row],[Fabrica]]</f>
        <v>D01B 041SKOTNICA</v>
      </c>
      <c r="AC1554" s="13" t="str">
        <f>+LISTAS[[#This Row],[Codigo]]</f>
        <v>D01B 041</v>
      </c>
      <c r="AD1554" s="13" t="str">
        <f>+LISTAS[[#This Row],[ID]]</f>
        <v>SUPLEMENTO 0,241x57</v>
      </c>
      <c r="AH1554" s="36">
        <v>0.84925967134542923</v>
      </c>
      <c r="AI1554" s="37">
        <f>+LISTAS[[#This Row],[Precio]]+(LISTAS[[#This Row],[Precio]]*AH1554)</f>
        <v>1598.2596561537141</v>
      </c>
      <c r="AJ1554" s="38">
        <f t="shared" si="24"/>
        <v>799.12982807685705</v>
      </c>
      <c r="AL1554" s="35">
        <f>+AJ1554/LISTAS[[#This Row],[COSTO]]-1</f>
        <v>1.8659091761145268</v>
      </c>
      <c r="AM1554" t="str">
        <f>+LISTAS[[#This Row],[ID]]</f>
        <v>SUPLEMENTO 0,241x57</v>
      </c>
      <c r="AO1554" s="43">
        <v>0.65</v>
      </c>
      <c r="AP1554" s="39">
        <f>LISTAS[[#This Row],[COSTO]]+(LISTAS[[#This Row],[COSTO]]*AO1554)</f>
        <v>460.08583499999997</v>
      </c>
      <c r="AQ1554" s="44">
        <f>IF(AO1554="",0,AP1554/LISTAS[[#This Row],[VENTA NETA]]-1)</f>
        <v>-1.4184449818279599E-2</v>
      </c>
      <c r="AS1554" s="39">
        <v>49.631999999999998</v>
      </c>
      <c r="AT1554" s="48">
        <f>+LISTAS[[#This Row],[COSTO]]/AS1554-1</f>
        <v>4.618147566086396</v>
      </c>
      <c r="BA1554" t="s">
        <v>2208</v>
      </c>
      <c r="BB1554" s="36"/>
    </row>
    <row r="1555" spans="1:54" x14ac:dyDescent="0.35">
      <c r="A1555" s="7" t="s">
        <v>2379</v>
      </c>
      <c r="B1555" t="s">
        <v>2208</v>
      </c>
      <c r="C1555" t="s">
        <v>2380</v>
      </c>
      <c r="D1555" t="s">
        <v>2380</v>
      </c>
      <c r="E1555" s="2">
        <v>751.88</v>
      </c>
      <c r="F1555" s="7" t="str">
        <f>+_xlfn.XLOOKUP(LISTAS[[#This Row],[ID]],_01_CODIGOS_Y_COSTOS_xlsm[Producto y N°],_01_CODIGOS_Y_COSTOS_xlsm[FABRICA],"",0,1)</f>
        <v>SKOTNICA</v>
      </c>
      <c r="G1555" s="26">
        <f>LISTAS[[#This Row],[Precio]]*(1-0.46)</f>
        <v>406.01520000000005</v>
      </c>
      <c r="H1555" s="1">
        <f>+_xlfn.XLOOKUP(LISTAS[[#This Row],[ID]],_01_CODIGOS_Y_COSTOS_xlsm[Producto y N°],_01_CODIGOS_Y_COSTOS_xlsm[COSTO],0,0,1)</f>
        <v>242.5797</v>
      </c>
      <c r="I1555" s="27">
        <f>+IFERROR(LISTAS[[#This Row],[VENTA NETA]]/LISTAS[[#This Row],[COSTO]]-1,0)</f>
        <v>0.67373939369205282</v>
      </c>
      <c r="J1555" s="50" t="str">
        <f>IFERROR(VLOOKUP(LISTAS[[#This Row],[ID]],_01_CODIGOS_Y_COSTOS_xlsm[[Producto y N°]:[CODIGO]],2,0),"")</f>
        <v>D01A 4250</v>
      </c>
      <c r="O1555" t="s">
        <v>2379</v>
      </c>
      <c r="AB1555" s="12" t="str">
        <f>+LISTAS[[#This Row],[Codigo]]&amp;LISTAS[[#This Row],[Fabrica]]</f>
        <v>D01A 4250SKOTNICA</v>
      </c>
      <c r="AC1555" s="13" t="str">
        <f>+LISTAS[[#This Row],[Codigo]]</f>
        <v>D01A 4250</v>
      </c>
      <c r="AD1555" s="13" t="str">
        <f>+LISTAS[[#This Row],[ID]]</f>
        <v>SUPLEMENTO 0,242x50</v>
      </c>
      <c r="AH1555" s="36">
        <v>1.144798481160302</v>
      </c>
      <c r="AI1555" s="37">
        <f>+LISTAS[[#This Row],[Precio]]+(LISTAS[[#This Row],[Precio]]*AH1555)</f>
        <v>1612.6310820148078</v>
      </c>
      <c r="AJ1555" s="38">
        <f t="shared" si="24"/>
        <v>806.31554100740391</v>
      </c>
      <c r="AL1555" s="35">
        <f>+AJ1555/LISTAS[[#This Row],[COSTO]]-1</f>
        <v>2.3239201013415545</v>
      </c>
      <c r="AM1555" t="str">
        <f>+LISTAS[[#This Row],[ID]]</f>
        <v>SUPLEMENTO 0,242x50</v>
      </c>
      <c r="AO1555" s="43">
        <v>0.65</v>
      </c>
      <c r="AP1555" s="39">
        <f>LISTAS[[#This Row],[COSTO]]+(LISTAS[[#This Row],[COSTO]]*AO1555)</f>
        <v>400.256505</v>
      </c>
      <c r="AQ1555" s="44">
        <f>IF(AO1555="",0,AP1555/LISTAS[[#This Row],[VENTA NETA]]-1)</f>
        <v>-1.4183446826621426E-2</v>
      </c>
      <c r="AS1555" s="39">
        <v>38.351999999999997</v>
      </c>
      <c r="AT1555" s="48">
        <f>+LISTAS[[#This Row],[COSTO]]/AS1555-1</f>
        <v>5.3250860450563211</v>
      </c>
      <c r="BA1555" t="s">
        <v>2208</v>
      </c>
      <c r="BB1555" s="36"/>
    </row>
    <row r="1556" spans="1:54" x14ac:dyDescent="0.35">
      <c r="A1556" s="7" t="s">
        <v>2381</v>
      </c>
      <c r="B1556" t="s">
        <v>2208</v>
      </c>
      <c r="C1556" t="s">
        <v>2382</v>
      </c>
      <c r="D1556" t="s">
        <v>2382</v>
      </c>
      <c r="E1556" s="2">
        <v>864.27</v>
      </c>
      <c r="F1556" s="7" t="str">
        <f>+_xlfn.XLOOKUP(LISTAS[[#This Row],[ID]],_01_CODIGOS_Y_COSTOS_xlsm[Producto y N°],_01_CODIGOS_Y_COSTOS_xlsm[FABRICA],"",0,1)</f>
        <v>SKOTNICA</v>
      </c>
      <c r="G1556" s="26">
        <f>LISTAS[[#This Row],[Precio]]*(1-0.46)</f>
        <v>466.70580000000001</v>
      </c>
      <c r="H1556" s="1">
        <f>+_xlfn.XLOOKUP(LISTAS[[#This Row],[ID]],_01_CODIGOS_Y_COSTOS_xlsm[Producto y N°],_01_CODIGOS_Y_COSTOS_xlsm[COSTO],0,0,1)</f>
        <v>278.8399</v>
      </c>
      <c r="I1556" s="27">
        <f>+IFERROR(LISTAS[[#This Row],[VENTA NETA]]/LISTAS[[#This Row],[COSTO]]-1,0)</f>
        <v>0.67374109659342163</v>
      </c>
      <c r="J1556" s="50" t="str">
        <f>IFERROR(VLOOKUP(LISTAS[[#This Row],[ID]],_01_CODIGOS_Y_COSTOS_xlsm[[Producto y N°]:[CODIGO]],2,0),"")</f>
        <v>D01B 042</v>
      </c>
      <c r="O1556" t="s">
        <v>2381</v>
      </c>
      <c r="AB1556" s="12" t="str">
        <f>+LISTAS[[#This Row],[Codigo]]&amp;LISTAS[[#This Row],[Fabrica]]</f>
        <v>D01B 042SKOTNICA</v>
      </c>
      <c r="AC1556" s="13" t="str">
        <f>+LISTAS[[#This Row],[Codigo]]</f>
        <v>D01B 042</v>
      </c>
      <c r="AD1556" s="13" t="str">
        <f>+LISTAS[[#This Row],[ID]]</f>
        <v>SUPLEMENTO 0,242x58</v>
      </c>
      <c r="AH1556" s="36">
        <v>0.84925967134542923</v>
      </c>
      <c r="AI1556" s="37">
        <f>+LISTAS[[#This Row],[Precio]]+(LISTAS[[#This Row],[Precio]]*AH1556)</f>
        <v>1598.2596561537141</v>
      </c>
      <c r="AJ1556" s="38">
        <f t="shared" si="24"/>
        <v>799.12982807685705</v>
      </c>
      <c r="AL1556" s="35">
        <f>+AJ1556/LISTAS[[#This Row],[COSTO]]-1</f>
        <v>1.8659091761145268</v>
      </c>
      <c r="AM1556" t="str">
        <f>+LISTAS[[#This Row],[ID]]</f>
        <v>SUPLEMENTO 0,242x58</v>
      </c>
      <c r="AO1556" s="43">
        <v>0.65</v>
      </c>
      <c r="AP1556" s="39">
        <f>LISTAS[[#This Row],[COSTO]]+(LISTAS[[#This Row],[COSTO]]*AO1556)</f>
        <v>460.08583499999997</v>
      </c>
      <c r="AQ1556" s="44">
        <f>IF(AO1556="",0,AP1556/LISTAS[[#This Row],[VENTA NETA]]-1)</f>
        <v>-1.4184449818279599E-2</v>
      </c>
      <c r="AS1556" s="39">
        <v>49.631999999999998</v>
      </c>
      <c r="AT1556" s="48">
        <f>+LISTAS[[#This Row],[COSTO]]/AS1556-1</f>
        <v>4.618147566086396</v>
      </c>
      <c r="BA1556" t="s">
        <v>2208</v>
      </c>
      <c r="BB1556" s="36"/>
    </row>
    <row r="1557" spans="1:54" x14ac:dyDescent="0.35">
      <c r="A1557" s="7" t="s">
        <v>2383</v>
      </c>
      <c r="B1557" t="s">
        <v>2208</v>
      </c>
      <c r="C1557" t="s">
        <v>2384</v>
      </c>
      <c r="D1557" t="s">
        <v>2384</v>
      </c>
      <c r="E1557" s="2">
        <v>988.54</v>
      </c>
      <c r="F1557" s="7" t="str">
        <f>+_xlfn.XLOOKUP(LISTAS[[#This Row],[ID]],_01_CODIGOS_Y_COSTOS_xlsm[Producto y N°],_01_CODIGOS_Y_COSTOS_xlsm[FABRICA],"",0,1)</f>
        <v>SKOTNICA</v>
      </c>
      <c r="G1557" s="26">
        <f>LISTAS[[#This Row],[Precio]]*(1-0.46)</f>
        <v>533.8116</v>
      </c>
      <c r="H1557" s="1">
        <f>+_xlfn.XLOOKUP(LISTAS[[#This Row],[ID]],_01_CODIGOS_Y_COSTOS_xlsm[Producto y N°],_01_CODIGOS_Y_COSTOS_xlsm[COSTO],0,0,1)</f>
        <v>318.9341</v>
      </c>
      <c r="I1557" s="27">
        <f>+IFERROR(LISTAS[[#This Row],[VENTA NETA]]/LISTAS[[#This Row],[COSTO]]-1,0)</f>
        <v>0.67373636121067015</v>
      </c>
      <c r="J1557" s="50" t="str">
        <f>IFERROR(VLOOKUP(LISTAS[[#This Row],[ID]],_01_CODIGOS_Y_COSTOS_xlsm[[Producto y N°]:[CODIGO]],2,0),"")</f>
        <v>D01B 043</v>
      </c>
      <c r="O1557" t="s">
        <v>2383</v>
      </c>
      <c r="AB1557" s="12" t="str">
        <f>+LISTAS[[#This Row],[Codigo]]&amp;LISTAS[[#This Row],[Fabrica]]</f>
        <v>D01B 043SKOTNICA</v>
      </c>
      <c r="AC1557" s="13" t="str">
        <f>+LISTAS[[#This Row],[Codigo]]</f>
        <v>D01B 043</v>
      </c>
      <c r="AD1557" s="13" t="str">
        <f>+LISTAS[[#This Row],[ID]]</f>
        <v>SUPLEMENTO 0,243x59</v>
      </c>
      <c r="AH1557" s="36">
        <v>0.86138209978827218</v>
      </c>
      <c r="AI1557" s="37">
        <f>+LISTAS[[#This Row],[Precio]]+(LISTAS[[#This Row],[Precio]]*AH1557)</f>
        <v>1840.0506609246986</v>
      </c>
      <c r="AJ1557" s="38">
        <f t="shared" si="24"/>
        <v>920.0253304623493</v>
      </c>
      <c r="AL1557" s="35">
        <f>+AJ1557/LISTAS[[#This Row],[COSTO]]-1</f>
        <v>1.8846878727058325</v>
      </c>
      <c r="AM1557" t="str">
        <f>+LISTAS[[#This Row],[ID]]</f>
        <v>SUPLEMENTO 0,243x59</v>
      </c>
      <c r="AO1557" s="43">
        <v>0.65</v>
      </c>
      <c r="AP1557" s="39">
        <f>LISTAS[[#This Row],[COSTO]]+(LISTAS[[#This Row],[COSTO]]*AO1557)</f>
        <v>526.241265</v>
      </c>
      <c r="AQ1557" s="44">
        <f>IF(AO1557="",0,AP1557/LISTAS[[#This Row],[VENTA NETA]]-1)</f>
        <v>-1.4181660720748668E-2</v>
      </c>
      <c r="AS1557" s="39">
        <v>56.4</v>
      </c>
      <c r="AT1557" s="48">
        <f>+LISTAS[[#This Row],[COSTO]]/AS1557-1</f>
        <v>4.6548599290780146</v>
      </c>
      <c r="BA1557" t="s">
        <v>2208</v>
      </c>
      <c r="BB1557" s="36"/>
    </row>
    <row r="1558" spans="1:54" x14ac:dyDescent="0.35">
      <c r="A1558" s="7" t="s">
        <v>2385</v>
      </c>
      <c r="B1558" t="s">
        <v>2208</v>
      </c>
      <c r="C1558" t="s">
        <v>2386</v>
      </c>
      <c r="D1558" t="s">
        <v>2386</v>
      </c>
      <c r="E1558" s="2">
        <v>988.54</v>
      </c>
      <c r="F1558" s="7" t="str">
        <f>+_xlfn.XLOOKUP(LISTAS[[#This Row],[ID]],_01_CODIGOS_Y_COSTOS_xlsm[Producto y N°],_01_CODIGOS_Y_COSTOS_xlsm[FABRICA],"",0,1)</f>
        <v>SKOTNICA</v>
      </c>
      <c r="G1558" s="26">
        <f>LISTAS[[#This Row],[Precio]]*(1-0.46)</f>
        <v>533.8116</v>
      </c>
      <c r="H1558" s="1">
        <f>+_xlfn.XLOOKUP(LISTAS[[#This Row],[ID]],_01_CODIGOS_Y_COSTOS_xlsm[Producto y N°],_01_CODIGOS_Y_COSTOS_xlsm[COSTO],0,0,1)</f>
        <v>318.9341</v>
      </c>
      <c r="I1558" s="27">
        <f>+IFERROR(LISTAS[[#This Row],[VENTA NETA]]/LISTAS[[#This Row],[COSTO]]-1,0)</f>
        <v>0.67373636121067015</v>
      </c>
      <c r="J1558" s="50" t="str">
        <f>IFERROR(VLOOKUP(LISTAS[[#This Row],[ID]],_01_CODIGOS_Y_COSTOS_xlsm[[Producto y N°]:[CODIGO]],2,0),"")</f>
        <v>D01B 044</v>
      </c>
      <c r="O1558" t="s">
        <v>2385</v>
      </c>
      <c r="AB1558" s="12" t="str">
        <f>+LISTAS[[#This Row],[Codigo]]&amp;LISTAS[[#This Row],[Fabrica]]</f>
        <v>D01B 044SKOTNICA</v>
      </c>
      <c r="AC1558" s="13" t="str">
        <f>+LISTAS[[#This Row],[Codigo]]</f>
        <v>D01B 044</v>
      </c>
      <c r="AD1558" s="13" t="str">
        <f>+LISTAS[[#This Row],[ID]]</f>
        <v>SUPLEMENTO 0,244x60</v>
      </c>
      <c r="AH1558" s="36">
        <v>0.86138209978827218</v>
      </c>
      <c r="AI1558" s="37">
        <f>+LISTAS[[#This Row],[Precio]]+(LISTAS[[#This Row],[Precio]]*AH1558)</f>
        <v>1840.0506609246986</v>
      </c>
      <c r="AJ1558" s="38">
        <f t="shared" si="24"/>
        <v>920.0253304623493</v>
      </c>
      <c r="AL1558" s="35">
        <f>+AJ1558/LISTAS[[#This Row],[COSTO]]-1</f>
        <v>1.8846878727058325</v>
      </c>
      <c r="AM1558" t="str">
        <f>+LISTAS[[#This Row],[ID]]</f>
        <v>SUPLEMENTO 0,244x60</v>
      </c>
      <c r="AO1558" s="43">
        <v>0.65</v>
      </c>
      <c r="AP1558" s="39">
        <f>LISTAS[[#This Row],[COSTO]]+(LISTAS[[#This Row],[COSTO]]*AO1558)</f>
        <v>526.241265</v>
      </c>
      <c r="AQ1558" s="44">
        <f>IF(AO1558="",0,AP1558/LISTAS[[#This Row],[VENTA NETA]]-1)</f>
        <v>-1.4181660720748668E-2</v>
      </c>
      <c r="AS1558" s="39">
        <v>56.4</v>
      </c>
      <c r="AT1558" s="48">
        <f>+LISTAS[[#This Row],[COSTO]]/AS1558-1</f>
        <v>4.6548599290780146</v>
      </c>
      <c r="BA1558" t="s">
        <v>2208</v>
      </c>
      <c r="BB1558" s="36"/>
    </row>
    <row r="1559" spans="1:54" x14ac:dyDescent="0.35">
      <c r="A1559" s="7" t="s">
        <v>2387</v>
      </c>
      <c r="B1559" t="s">
        <v>2208</v>
      </c>
      <c r="C1559" t="s">
        <v>2388</v>
      </c>
      <c r="D1559" t="s">
        <v>2388</v>
      </c>
      <c r="E1559" s="2">
        <v>988.54</v>
      </c>
      <c r="F1559" s="7" t="str">
        <f>+_xlfn.XLOOKUP(LISTAS[[#This Row],[ID]],_01_CODIGOS_Y_COSTOS_xlsm[Producto y N°],_01_CODIGOS_Y_COSTOS_xlsm[FABRICA],"",0,1)</f>
        <v>SKOTNICA</v>
      </c>
      <c r="G1559" s="26">
        <f>LISTAS[[#This Row],[Precio]]*(1-0.46)</f>
        <v>533.8116</v>
      </c>
      <c r="H1559" s="1">
        <f>+_xlfn.XLOOKUP(LISTAS[[#This Row],[ID]],_01_CODIGOS_Y_COSTOS_xlsm[Producto y N°],_01_CODIGOS_Y_COSTOS_xlsm[COSTO],0,0,1)</f>
        <v>318.9341</v>
      </c>
      <c r="I1559" s="27">
        <f>+IFERROR(LISTAS[[#This Row],[VENTA NETA]]/LISTAS[[#This Row],[COSTO]]-1,0)</f>
        <v>0.67373636121067015</v>
      </c>
      <c r="J1559" s="50" t="str">
        <f>IFERROR(VLOOKUP(LISTAS[[#This Row],[ID]],_01_CODIGOS_Y_COSTOS_xlsm[[Producto y N°]:[CODIGO]],2,0),"")</f>
        <v>D01B 045</v>
      </c>
      <c r="O1559" t="s">
        <v>2387</v>
      </c>
      <c r="AB1559" s="12" t="str">
        <f>+LISTAS[[#This Row],[Codigo]]&amp;LISTAS[[#This Row],[Fabrica]]</f>
        <v>D01B 045SKOTNICA</v>
      </c>
      <c r="AC1559" s="13" t="str">
        <f>+LISTAS[[#This Row],[Codigo]]</f>
        <v>D01B 045</v>
      </c>
      <c r="AD1559" s="13" t="str">
        <f>+LISTAS[[#This Row],[ID]]</f>
        <v>SUPLEMENTO 0,245x61</v>
      </c>
      <c r="AH1559" s="36">
        <v>0.86138209978827218</v>
      </c>
      <c r="AI1559" s="37">
        <f>+LISTAS[[#This Row],[Precio]]+(LISTAS[[#This Row],[Precio]]*AH1559)</f>
        <v>1840.0506609246986</v>
      </c>
      <c r="AJ1559" s="38">
        <f t="shared" si="24"/>
        <v>920.0253304623493</v>
      </c>
      <c r="AL1559" s="35">
        <f>+AJ1559/LISTAS[[#This Row],[COSTO]]-1</f>
        <v>1.8846878727058325</v>
      </c>
      <c r="AM1559" t="str">
        <f>+LISTAS[[#This Row],[ID]]</f>
        <v>SUPLEMENTO 0,245x61</v>
      </c>
      <c r="AO1559" s="43">
        <v>0.65</v>
      </c>
      <c r="AP1559" s="39">
        <f>LISTAS[[#This Row],[COSTO]]+(LISTAS[[#This Row],[COSTO]]*AO1559)</f>
        <v>526.241265</v>
      </c>
      <c r="AQ1559" s="44">
        <f>IF(AO1559="",0,AP1559/LISTAS[[#This Row],[VENTA NETA]]-1)</f>
        <v>-1.4181660720748668E-2</v>
      </c>
      <c r="AS1559" s="39">
        <v>56.4</v>
      </c>
      <c r="AT1559" s="48">
        <f>+LISTAS[[#This Row],[COSTO]]/AS1559-1</f>
        <v>4.6548599290780146</v>
      </c>
      <c r="BA1559" t="s">
        <v>2208</v>
      </c>
      <c r="BB1559" s="36"/>
    </row>
    <row r="1560" spans="1:54" x14ac:dyDescent="0.35">
      <c r="A1560" s="7" t="s">
        <v>2389</v>
      </c>
      <c r="B1560" t="s">
        <v>2208</v>
      </c>
      <c r="C1560" t="s">
        <v>2390</v>
      </c>
      <c r="D1560" t="s">
        <v>2390</v>
      </c>
      <c r="E1560" s="2">
        <v>864.27</v>
      </c>
      <c r="F1560" s="7" t="str">
        <f>+_xlfn.XLOOKUP(LISTAS[[#This Row],[ID]],_01_CODIGOS_Y_COSTOS_xlsm[Producto y N°],_01_CODIGOS_Y_COSTOS_xlsm[FABRICA],"",0,1)</f>
        <v>SKOTNICA</v>
      </c>
      <c r="G1560" s="26">
        <f>LISTAS[[#This Row],[Precio]]*(1-0.46)</f>
        <v>466.70580000000001</v>
      </c>
      <c r="H1560" s="1">
        <f>+_xlfn.XLOOKUP(LISTAS[[#This Row],[ID]],_01_CODIGOS_Y_COSTOS_xlsm[Producto y N°],_01_CODIGOS_Y_COSTOS_xlsm[COSTO],0,0,1)</f>
        <v>278.8399</v>
      </c>
      <c r="I1560" s="27">
        <f>+IFERROR(LISTAS[[#This Row],[VENTA NETA]]/LISTAS[[#This Row],[COSTO]]-1,0)</f>
        <v>0.67374109659342163</v>
      </c>
      <c r="J1560" s="50" t="str">
        <f>IFERROR(VLOOKUP(LISTAS[[#This Row],[ID]],_01_CODIGOS_Y_COSTOS_xlsm[[Producto y N°]:[CODIGO]],2,0),"")</f>
        <v>D01B 046</v>
      </c>
      <c r="O1560" t="s">
        <v>2389</v>
      </c>
      <c r="AB1560" s="12" t="str">
        <f>+LISTAS[[#This Row],[Codigo]]&amp;LISTAS[[#This Row],[Fabrica]]</f>
        <v>D01B 046SKOTNICA</v>
      </c>
      <c r="AC1560" s="13" t="str">
        <f>+LISTAS[[#This Row],[Codigo]]</f>
        <v>D01B 046</v>
      </c>
      <c r="AD1560" s="13" t="str">
        <f>+LISTAS[[#This Row],[ID]]</f>
        <v>SUPLEMENTO 0,246x58</v>
      </c>
      <c r="AH1560" s="36">
        <v>0.84925967134542923</v>
      </c>
      <c r="AI1560" s="37">
        <f>+LISTAS[[#This Row],[Precio]]+(LISTAS[[#This Row],[Precio]]*AH1560)</f>
        <v>1598.2596561537141</v>
      </c>
      <c r="AJ1560" s="38">
        <f t="shared" si="24"/>
        <v>799.12982807685705</v>
      </c>
      <c r="AL1560" s="35">
        <f>+AJ1560/LISTAS[[#This Row],[COSTO]]-1</f>
        <v>1.8659091761145268</v>
      </c>
      <c r="AM1560" t="str">
        <f>+LISTAS[[#This Row],[ID]]</f>
        <v>SUPLEMENTO 0,246x58</v>
      </c>
      <c r="AO1560" s="43">
        <v>0.65</v>
      </c>
      <c r="AP1560" s="39">
        <f>LISTAS[[#This Row],[COSTO]]+(LISTAS[[#This Row],[COSTO]]*AO1560)</f>
        <v>460.08583499999997</v>
      </c>
      <c r="AQ1560" s="44">
        <f>IF(AO1560="",0,AP1560/LISTAS[[#This Row],[VENTA NETA]]-1)</f>
        <v>-1.4184449818279599E-2</v>
      </c>
      <c r="AS1560" s="39">
        <v>49.631999999999998</v>
      </c>
      <c r="AT1560" s="48">
        <f>+LISTAS[[#This Row],[COSTO]]/AS1560-1</f>
        <v>4.618147566086396</v>
      </c>
      <c r="BA1560" t="s">
        <v>2208</v>
      </c>
      <c r="BB1560" s="36"/>
    </row>
    <row r="1561" spans="1:54" x14ac:dyDescent="0.35">
      <c r="A1561" s="7" t="s">
        <v>2391</v>
      </c>
      <c r="B1561" t="s">
        <v>2208</v>
      </c>
      <c r="C1561" t="s">
        <v>2392</v>
      </c>
      <c r="D1561" t="s">
        <v>2392</v>
      </c>
      <c r="E1561" s="2">
        <v>988.54</v>
      </c>
      <c r="F1561" s="7" t="str">
        <f>+_xlfn.XLOOKUP(LISTAS[[#This Row],[ID]],_01_CODIGOS_Y_COSTOS_xlsm[Producto y N°],_01_CODIGOS_Y_COSTOS_xlsm[FABRICA],"",0,1)</f>
        <v>SKOTNICA</v>
      </c>
      <c r="G1561" s="26">
        <f>LISTAS[[#This Row],[Precio]]*(1-0.46)</f>
        <v>533.8116</v>
      </c>
      <c r="H1561" s="1">
        <f>+_xlfn.XLOOKUP(LISTAS[[#This Row],[ID]],_01_CODIGOS_Y_COSTOS_xlsm[Producto y N°],_01_CODIGOS_Y_COSTOS_xlsm[COSTO],0,0,1)</f>
        <v>318.9341</v>
      </c>
      <c r="I1561" s="27">
        <f>+IFERROR(LISTAS[[#This Row],[VENTA NETA]]/LISTAS[[#This Row],[COSTO]]-1,0)</f>
        <v>0.67373636121067015</v>
      </c>
      <c r="J1561" s="50" t="str">
        <f>IFERROR(VLOOKUP(LISTAS[[#This Row],[ID]],_01_CODIGOS_Y_COSTOS_xlsm[[Producto y N°]:[CODIGO]],2,0),"")</f>
        <v>D01B 047</v>
      </c>
      <c r="O1561" t="s">
        <v>2391</v>
      </c>
      <c r="AB1561" s="12" t="str">
        <f>+LISTAS[[#This Row],[Codigo]]&amp;LISTAS[[#This Row],[Fabrica]]</f>
        <v>D01B 047SKOTNICA</v>
      </c>
      <c r="AC1561" s="13" t="str">
        <f>+LISTAS[[#This Row],[Codigo]]</f>
        <v>D01B 047</v>
      </c>
      <c r="AD1561" s="13" t="str">
        <f>+LISTAS[[#This Row],[ID]]</f>
        <v>SUPLEMENTO 0,247x59</v>
      </c>
      <c r="AH1561" s="36">
        <v>0.86138209978827218</v>
      </c>
      <c r="AI1561" s="37">
        <f>+LISTAS[[#This Row],[Precio]]+(LISTAS[[#This Row],[Precio]]*AH1561)</f>
        <v>1840.0506609246986</v>
      </c>
      <c r="AJ1561" s="38">
        <f t="shared" si="24"/>
        <v>920.0253304623493</v>
      </c>
      <c r="AL1561" s="35">
        <f>+AJ1561/LISTAS[[#This Row],[COSTO]]-1</f>
        <v>1.8846878727058325</v>
      </c>
      <c r="AM1561" t="str">
        <f>+LISTAS[[#This Row],[ID]]</f>
        <v>SUPLEMENTO 0,247x59</v>
      </c>
      <c r="AO1561" s="43">
        <v>0.65</v>
      </c>
      <c r="AP1561" s="39">
        <f>LISTAS[[#This Row],[COSTO]]+(LISTAS[[#This Row],[COSTO]]*AO1561)</f>
        <v>526.241265</v>
      </c>
      <c r="AQ1561" s="44">
        <f>IF(AO1561="",0,AP1561/LISTAS[[#This Row],[VENTA NETA]]-1)</f>
        <v>-1.4181660720748668E-2</v>
      </c>
      <c r="AS1561" s="39">
        <v>56.4</v>
      </c>
      <c r="AT1561" s="48">
        <f>+LISTAS[[#This Row],[COSTO]]/AS1561-1</f>
        <v>4.6548599290780146</v>
      </c>
      <c r="BA1561" t="s">
        <v>2208</v>
      </c>
      <c r="BB1561" s="36"/>
    </row>
    <row r="1562" spans="1:54" x14ac:dyDescent="0.35">
      <c r="A1562" s="7" t="s">
        <v>2393</v>
      </c>
      <c r="B1562" t="s">
        <v>2208</v>
      </c>
      <c r="C1562" t="s">
        <v>2394</v>
      </c>
      <c r="D1562" t="s">
        <v>2394</v>
      </c>
      <c r="E1562" s="2">
        <v>988.54</v>
      </c>
      <c r="F1562" s="7" t="str">
        <f>+_xlfn.XLOOKUP(LISTAS[[#This Row],[ID]],_01_CODIGOS_Y_COSTOS_xlsm[Producto y N°],_01_CODIGOS_Y_COSTOS_xlsm[FABRICA],"",0,1)</f>
        <v>SKOTNICA</v>
      </c>
      <c r="G1562" s="26">
        <f>LISTAS[[#This Row],[Precio]]*(1-0.46)</f>
        <v>533.8116</v>
      </c>
      <c r="H1562" s="1">
        <f>+_xlfn.XLOOKUP(LISTAS[[#This Row],[ID]],_01_CODIGOS_Y_COSTOS_xlsm[Producto y N°],_01_CODIGOS_Y_COSTOS_xlsm[COSTO],0,0,1)</f>
        <v>318.9341</v>
      </c>
      <c r="I1562" s="27">
        <f>+IFERROR(LISTAS[[#This Row],[VENTA NETA]]/LISTAS[[#This Row],[COSTO]]-1,0)</f>
        <v>0.67373636121067015</v>
      </c>
      <c r="J1562" s="50" t="str">
        <f>IFERROR(VLOOKUP(LISTAS[[#This Row],[ID]],_01_CODIGOS_Y_COSTOS_xlsm[[Producto y N°]:[CODIGO]],2,0),"")</f>
        <v>D01B 048</v>
      </c>
      <c r="O1562" t="s">
        <v>2393</v>
      </c>
      <c r="AB1562" s="12" t="str">
        <f>+LISTAS[[#This Row],[Codigo]]&amp;LISTAS[[#This Row],[Fabrica]]</f>
        <v>D01B 048SKOTNICA</v>
      </c>
      <c r="AC1562" s="13" t="str">
        <f>+LISTAS[[#This Row],[Codigo]]</f>
        <v>D01B 048</v>
      </c>
      <c r="AD1562" s="13" t="str">
        <f>+LISTAS[[#This Row],[ID]]</f>
        <v>SUPLEMENTO 0,248x60</v>
      </c>
      <c r="AH1562" s="36">
        <v>0.86138209978827218</v>
      </c>
      <c r="AI1562" s="37">
        <f>+LISTAS[[#This Row],[Precio]]+(LISTAS[[#This Row],[Precio]]*AH1562)</f>
        <v>1840.0506609246986</v>
      </c>
      <c r="AJ1562" s="38">
        <f t="shared" si="24"/>
        <v>920.0253304623493</v>
      </c>
      <c r="AL1562" s="35">
        <f>+AJ1562/LISTAS[[#This Row],[COSTO]]-1</f>
        <v>1.8846878727058325</v>
      </c>
      <c r="AM1562" t="str">
        <f>+LISTAS[[#This Row],[ID]]</f>
        <v>SUPLEMENTO 0,248x60</v>
      </c>
      <c r="AO1562" s="43">
        <v>0.65</v>
      </c>
      <c r="AP1562" s="39">
        <f>LISTAS[[#This Row],[COSTO]]+(LISTAS[[#This Row],[COSTO]]*AO1562)</f>
        <v>526.241265</v>
      </c>
      <c r="AQ1562" s="44">
        <f>IF(AO1562="",0,AP1562/LISTAS[[#This Row],[VENTA NETA]]-1)</f>
        <v>-1.4181660720748668E-2</v>
      </c>
      <c r="AS1562" s="39">
        <v>56.4</v>
      </c>
      <c r="AT1562" s="48">
        <f>+LISTAS[[#This Row],[COSTO]]/AS1562-1</f>
        <v>4.6548599290780146</v>
      </c>
      <c r="BA1562" t="s">
        <v>2208</v>
      </c>
      <c r="BB1562" s="36"/>
    </row>
    <row r="1563" spans="1:54" x14ac:dyDescent="0.35">
      <c r="A1563" s="7" t="s">
        <v>2395</v>
      </c>
      <c r="B1563" t="s">
        <v>2208</v>
      </c>
      <c r="C1563" t="s">
        <v>2396</v>
      </c>
      <c r="D1563" t="s">
        <v>2396</v>
      </c>
      <c r="E1563" s="2">
        <v>988.54</v>
      </c>
      <c r="F1563" s="7" t="str">
        <f>+_xlfn.XLOOKUP(LISTAS[[#This Row],[ID]],_01_CODIGOS_Y_COSTOS_xlsm[Producto y N°],_01_CODIGOS_Y_COSTOS_xlsm[FABRICA],"",0,1)</f>
        <v>SKOTNICA</v>
      </c>
      <c r="G1563" s="26">
        <f>LISTAS[[#This Row],[Precio]]*(1-0.46)</f>
        <v>533.8116</v>
      </c>
      <c r="H1563" s="1">
        <f>+_xlfn.XLOOKUP(LISTAS[[#This Row],[ID]],_01_CODIGOS_Y_COSTOS_xlsm[Producto y N°],_01_CODIGOS_Y_COSTOS_xlsm[COSTO],0,0,1)</f>
        <v>318.9341</v>
      </c>
      <c r="I1563" s="27">
        <f>+IFERROR(LISTAS[[#This Row],[VENTA NETA]]/LISTAS[[#This Row],[COSTO]]-1,0)</f>
        <v>0.67373636121067015</v>
      </c>
      <c r="J1563" s="50" t="str">
        <f>IFERROR(VLOOKUP(LISTAS[[#This Row],[ID]],_01_CODIGOS_Y_COSTOS_xlsm[[Producto y N°]:[CODIGO]],2,0),"")</f>
        <v>D01B 049</v>
      </c>
      <c r="O1563" t="s">
        <v>2395</v>
      </c>
      <c r="AB1563" s="12" t="str">
        <f>+LISTAS[[#This Row],[Codigo]]&amp;LISTAS[[#This Row],[Fabrica]]</f>
        <v>D01B 049SKOTNICA</v>
      </c>
      <c r="AC1563" s="13" t="str">
        <f>+LISTAS[[#This Row],[Codigo]]</f>
        <v>D01B 049</v>
      </c>
      <c r="AD1563" s="13" t="str">
        <f>+LISTAS[[#This Row],[ID]]</f>
        <v>SUPLEMENTO 0,249x61</v>
      </c>
      <c r="AH1563" s="36">
        <v>0.86138209978827218</v>
      </c>
      <c r="AI1563" s="37">
        <f>+LISTAS[[#This Row],[Precio]]+(LISTAS[[#This Row],[Precio]]*AH1563)</f>
        <v>1840.0506609246986</v>
      </c>
      <c r="AJ1563" s="38">
        <f t="shared" si="24"/>
        <v>920.0253304623493</v>
      </c>
      <c r="AL1563" s="35">
        <f>+AJ1563/LISTAS[[#This Row],[COSTO]]-1</f>
        <v>1.8846878727058325</v>
      </c>
      <c r="AM1563" t="str">
        <f>+LISTAS[[#This Row],[ID]]</f>
        <v>SUPLEMENTO 0,249x61</v>
      </c>
      <c r="AO1563" s="43">
        <v>0.65</v>
      </c>
      <c r="AP1563" s="39">
        <f>LISTAS[[#This Row],[COSTO]]+(LISTAS[[#This Row],[COSTO]]*AO1563)</f>
        <v>526.241265</v>
      </c>
      <c r="AQ1563" s="44">
        <f>IF(AO1563="",0,AP1563/LISTAS[[#This Row],[VENTA NETA]]-1)</f>
        <v>-1.4181660720748668E-2</v>
      </c>
      <c r="AS1563" s="39">
        <v>56.4</v>
      </c>
      <c r="AT1563" s="48">
        <f>+LISTAS[[#This Row],[COSTO]]/AS1563-1</f>
        <v>4.6548599290780146</v>
      </c>
      <c r="BA1563" t="s">
        <v>2208</v>
      </c>
      <c r="BB1563" s="36"/>
    </row>
    <row r="1564" spans="1:54" x14ac:dyDescent="0.35">
      <c r="A1564" s="7" t="s">
        <v>2397</v>
      </c>
      <c r="B1564" t="s">
        <v>2208</v>
      </c>
      <c r="C1564" t="s">
        <v>2398</v>
      </c>
      <c r="D1564" t="s">
        <v>2398</v>
      </c>
      <c r="E1564" s="2">
        <v>988.54</v>
      </c>
      <c r="F1564" s="7" t="str">
        <f>+_xlfn.XLOOKUP(LISTAS[[#This Row],[ID]],_01_CODIGOS_Y_COSTOS_xlsm[Producto y N°],_01_CODIGOS_Y_COSTOS_xlsm[FABRICA],"",0,1)</f>
        <v>SKOTNICA</v>
      </c>
      <c r="G1564" s="26">
        <f>LISTAS[[#This Row],[Precio]]*(1-0.46)</f>
        <v>533.8116</v>
      </c>
      <c r="H1564" s="1">
        <f>+_xlfn.XLOOKUP(LISTAS[[#This Row],[ID]],_01_CODIGOS_Y_COSTOS_xlsm[Producto y N°],_01_CODIGOS_Y_COSTOS_xlsm[COSTO],0,0,1)</f>
        <v>318.9341</v>
      </c>
      <c r="I1564" s="27">
        <f>+IFERROR(LISTAS[[#This Row],[VENTA NETA]]/LISTAS[[#This Row],[COSTO]]-1,0)</f>
        <v>0.67373636121067015</v>
      </c>
      <c r="J1564" s="50" t="str">
        <f>IFERROR(VLOOKUP(LISTAS[[#This Row],[ID]],_01_CODIGOS_Y_COSTOS_xlsm[[Producto y N°]:[CODIGO]],2,0),"")</f>
        <v>D01B 050</v>
      </c>
      <c r="O1564" t="s">
        <v>2397</v>
      </c>
      <c r="AB1564" s="12" t="str">
        <f>+LISTAS[[#This Row],[Codigo]]&amp;LISTAS[[#This Row],[Fabrica]]</f>
        <v>D01B 050SKOTNICA</v>
      </c>
      <c r="AC1564" s="13" t="str">
        <f>+LISTAS[[#This Row],[Codigo]]</f>
        <v>D01B 050</v>
      </c>
      <c r="AD1564" s="13" t="str">
        <f>+LISTAS[[#This Row],[ID]]</f>
        <v>SUPLEMENTO 0,250x62</v>
      </c>
      <c r="AH1564" s="36">
        <v>0.72352117573672436</v>
      </c>
      <c r="AI1564" s="37">
        <f>+LISTAS[[#This Row],[Precio]]+(LISTAS[[#This Row],[Precio]]*AH1564)</f>
        <v>1703.7696230627814</v>
      </c>
      <c r="AJ1564" s="38">
        <f t="shared" si="24"/>
        <v>851.88481153139071</v>
      </c>
      <c r="AL1564" s="35">
        <f>+AJ1564/LISTAS[[#This Row],[COSTO]]-1</f>
        <v>1.6710370936547414</v>
      </c>
      <c r="AM1564" t="str">
        <f>+LISTAS[[#This Row],[ID]]</f>
        <v>SUPLEMENTO 0,250x62</v>
      </c>
      <c r="AO1564" s="43">
        <v>0.65</v>
      </c>
      <c r="AP1564" s="39">
        <f>LISTAS[[#This Row],[COSTO]]+(LISTAS[[#This Row],[COSTO]]*AO1564)</f>
        <v>526.241265</v>
      </c>
      <c r="AQ1564" s="44">
        <f>IF(AO1564="",0,AP1564/LISTAS[[#This Row],[VENTA NETA]]-1)</f>
        <v>-1.4181660720748668E-2</v>
      </c>
      <c r="AS1564" s="39">
        <v>60.911999999999999</v>
      </c>
      <c r="AT1564" s="48">
        <f>+LISTAS[[#This Row],[COSTO]]/AS1564-1</f>
        <v>4.2359814158129758</v>
      </c>
      <c r="BA1564" t="s">
        <v>2208</v>
      </c>
      <c r="BB1564" s="36"/>
    </row>
    <row r="1565" spans="1:54" x14ac:dyDescent="0.35">
      <c r="A1565" s="7" t="s">
        <v>2399</v>
      </c>
      <c r="B1565" t="s">
        <v>2208</v>
      </c>
      <c r="C1565" t="s">
        <v>2400</v>
      </c>
      <c r="D1565" t="s">
        <v>2400</v>
      </c>
      <c r="E1565" s="2">
        <v>988.54</v>
      </c>
      <c r="F1565" s="7" t="str">
        <f>+_xlfn.XLOOKUP(LISTAS[[#This Row],[ID]],_01_CODIGOS_Y_COSTOS_xlsm[Producto y N°],_01_CODIGOS_Y_COSTOS_xlsm[FABRICA],"",0,1)</f>
        <v>SKOTNICA</v>
      </c>
      <c r="G1565" s="26">
        <f>LISTAS[[#This Row],[Precio]]*(1-0.46)</f>
        <v>533.8116</v>
      </c>
      <c r="H1565" s="1">
        <f>+_xlfn.XLOOKUP(LISTAS[[#This Row],[ID]],_01_CODIGOS_Y_COSTOS_xlsm[Producto y N°],_01_CODIGOS_Y_COSTOS_xlsm[COSTO],0,0,1)</f>
        <v>318.9341</v>
      </c>
      <c r="I1565" s="27">
        <f>+IFERROR(LISTAS[[#This Row],[VENTA NETA]]/LISTAS[[#This Row],[COSTO]]-1,0)</f>
        <v>0.67373636121067015</v>
      </c>
      <c r="J1565" s="50" t="str">
        <f>IFERROR(VLOOKUP(LISTAS[[#This Row],[ID]],_01_CODIGOS_Y_COSTOS_xlsm[[Producto y N°]:[CODIGO]],2,0),"")</f>
        <v>D01B 051</v>
      </c>
      <c r="O1565" t="s">
        <v>2399</v>
      </c>
      <c r="AB1565" s="12" t="str">
        <f>+LISTAS[[#This Row],[Codigo]]&amp;LISTAS[[#This Row],[Fabrica]]</f>
        <v>D01B 051SKOTNICA</v>
      </c>
      <c r="AC1565" s="13" t="str">
        <f>+LISTAS[[#This Row],[Codigo]]</f>
        <v>D01B 051</v>
      </c>
      <c r="AD1565" s="13" t="str">
        <f>+LISTAS[[#This Row],[ID]]</f>
        <v>SUPLEMENTO 0,251x63</v>
      </c>
      <c r="AH1565" s="36">
        <v>0.72352117573672436</v>
      </c>
      <c r="AI1565" s="37">
        <f>+LISTAS[[#This Row],[Precio]]+(LISTAS[[#This Row],[Precio]]*AH1565)</f>
        <v>1703.7696230627814</v>
      </c>
      <c r="AJ1565" s="38">
        <f t="shared" si="24"/>
        <v>851.88481153139071</v>
      </c>
      <c r="AL1565" s="35">
        <f>+AJ1565/LISTAS[[#This Row],[COSTO]]-1</f>
        <v>1.6710370936547414</v>
      </c>
      <c r="AM1565" t="str">
        <f>+LISTAS[[#This Row],[ID]]</f>
        <v>SUPLEMENTO 0,251x63</v>
      </c>
      <c r="AO1565" s="43">
        <v>0.65</v>
      </c>
      <c r="AP1565" s="39">
        <f>LISTAS[[#This Row],[COSTO]]+(LISTAS[[#This Row],[COSTO]]*AO1565)</f>
        <v>526.241265</v>
      </c>
      <c r="AQ1565" s="44">
        <f>IF(AO1565="",0,AP1565/LISTAS[[#This Row],[VENTA NETA]]-1)</f>
        <v>-1.4181660720748668E-2</v>
      </c>
      <c r="AS1565" s="39">
        <v>60.911999999999999</v>
      </c>
      <c r="AT1565" s="48">
        <f>+LISTAS[[#This Row],[COSTO]]/AS1565-1</f>
        <v>4.2359814158129758</v>
      </c>
      <c r="BA1565" t="s">
        <v>2208</v>
      </c>
      <c r="BB1565" s="36"/>
    </row>
    <row r="1566" spans="1:54" x14ac:dyDescent="0.35">
      <c r="A1566" s="7" t="s">
        <v>2401</v>
      </c>
      <c r="B1566" t="s">
        <v>2208</v>
      </c>
      <c r="C1566" t="s">
        <v>2402</v>
      </c>
      <c r="D1566" t="s">
        <v>2402</v>
      </c>
      <c r="E1566" s="2">
        <v>1207.8800000000001</v>
      </c>
      <c r="F1566" s="7" t="str">
        <f>+_xlfn.XLOOKUP(LISTAS[[#This Row],[ID]],_01_CODIGOS_Y_COSTOS_xlsm[Producto y N°],_01_CODIGOS_Y_COSTOS_xlsm[FABRICA],"",0,1)</f>
        <v>SKOTNICA</v>
      </c>
      <c r="G1566" s="26">
        <f>LISTAS[[#This Row],[Precio]]*(1-0.46)</f>
        <v>652.25520000000006</v>
      </c>
      <c r="H1566" s="1">
        <f>+_xlfn.XLOOKUP(LISTAS[[#This Row],[ID]],_01_CODIGOS_Y_COSTOS_xlsm[Producto y N°],_01_CODIGOS_Y_COSTOS_xlsm[COSTO],0,0,1)</f>
        <v>389.70010000000002</v>
      </c>
      <c r="I1566" s="27">
        <f>+IFERROR(LISTAS[[#This Row],[VENTA NETA]]/LISTAS[[#This Row],[COSTO]]-1,0)</f>
        <v>0.6737362910607414</v>
      </c>
      <c r="J1566" s="50" t="str">
        <f>IFERROR(VLOOKUP(LISTAS[[#This Row],[ID]],_01_CODIGOS_Y_COSTOS_xlsm[[Producto y N°]:[CODIGO]],2,0),"")</f>
        <v>D01B 052</v>
      </c>
      <c r="O1566" t="s">
        <v>2401</v>
      </c>
      <c r="AB1566" s="12" t="str">
        <f>+LISTAS[[#This Row],[Codigo]]&amp;LISTAS[[#This Row],[Fabrica]]</f>
        <v>D01B 052SKOTNICA</v>
      </c>
      <c r="AC1566" s="13" t="str">
        <f>+LISTAS[[#This Row],[Codigo]]</f>
        <v>D01B 052</v>
      </c>
      <c r="AD1566" s="13" t="str">
        <f>+LISTAS[[#This Row],[ID]]</f>
        <v>SUPLEMENTO 0,252x64</v>
      </c>
      <c r="AH1566" s="36">
        <v>0.89537269506513772</v>
      </c>
      <c r="AI1566" s="37">
        <f>+LISTAS[[#This Row],[Precio]]+(LISTAS[[#This Row],[Precio]]*AH1566)</f>
        <v>2289.3827709152788</v>
      </c>
      <c r="AJ1566" s="38">
        <f t="shared" si="24"/>
        <v>1144.6913854576394</v>
      </c>
      <c r="AL1566" s="35">
        <f>+AJ1566/LISTAS[[#This Row],[COSTO]]-1</f>
        <v>1.9373648748297456</v>
      </c>
      <c r="AM1566" t="str">
        <f>+LISTAS[[#This Row],[ID]]</f>
        <v>SUPLEMENTO 0,252x64</v>
      </c>
      <c r="AO1566" s="43">
        <v>0.65</v>
      </c>
      <c r="AP1566" s="39">
        <f>LISTAS[[#This Row],[COSTO]]+(LISTAS[[#This Row],[COSTO]]*AO1566)</f>
        <v>643.00516500000003</v>
      </c>
      <c r="AQ1566" s="44">
        <f>IF(AO1566="",0,AP1566/LISTAS[[#This Row],[VENTA NETA]]-1)</f>
        <v>-1.4181619402957701E-2</v>
      </c>
      <c r="AS1566" s="39">
        <v>67.680000000000007</v>
      </c>
      <c r="AT1566" s="48">
        <f>+LISTAS[[#This Row],[COSTO]]/AS1566-1</f>
        <v>4.7579802009456262</v>
      </c>
      <c r="BA1566" t="s">
        <v>2208</v>
      </c>
      <c r="BB1566" s="36"/>
    </row>
    <row r="1567" spans="1:54" x14ac:dyDescent="0.35">
      <c r="A1567" s="7" t="s">
        <v>2403</v>
      </c>
      <c r="B1567" t="s">
        <v>2208</v>
      </c>
      <c r="C1567" t="s">
        <v>2404</v>
      </c>
      <c r="D1567" t="s">
        <v>2404</v>
      </c>
      <c r="E1567" s="2">
        <v>1207.8800000000001</v>
      </c>
      <c r="F1567" s="7" t="str">
        <f>+_xlfn.XLOOKUP(LISTAS[[#This Row],[ID]],_01_CODIGOS_Y_COSTOS_xlsm[Producto y N°],_01_CODIGOS_Y_COSTOS_xlsm[FABRICA],"",0,1)</f>
        <v>SKOTNICA</v>
      </c>
      <c r="G1567" s="26">
        <f>LISTAS[[#This Row],[Precio]]*(1-0.46)</f>
        <v>652.25520000000006</v>
      </c>
      <c r="H1567" s="1">
        <f>+_xlfn.XLOOKUP(LISTAS[[#This Row],[ID]],_01_CODIGOS_Y_COSTOS_xlsm[Producto y N°],_01_CODIGOS_Y_COSTOS_xlsm[COSTO],0,0,1)</f>
        <v>389.70010000000002</v>
      </c>
      <c r="I1567" s="27">
        <f>+IFERROR(LISTAS[[#This Row],[VENTA NETA]]/LISTAS[[#This Row],[COSTO]]-1,0)</f>
        <v>0.6737362910607414</v>
      </c>
      <c r="J1567" s="50" t="str">
        <f>IFERROR(VLOOKUP(LISTAS[[#This Row],[ID]],_01_CODIGOS_Y_COSTOS_xlsm[[Producto y N°]:[CODIGO]],2,0),"")</f>
        <v>D01B 053</v>
      </c>
      <c r="O1567" t="s">
        <v>2403</v>
      </c>
      <c r="AB1567" s="12" t="str">
        <f>+LISTAS[[#This Row],[Codigo]]&amp;LISTAS[[#This Row],[Fabrica]]</f>
        <v>D01B 053SKOTNICA</v>
      </c>
      <c r="AC1567" s="13" t="str">
        <f>+LISTAS[[#This Row],[Codigo]]</f>
        <v>D01B 053</v>
      </c>
      <c r="AD1567" s="13" t="str">
        <f>+LISTAS[[#This Row],[ID]]</f>
        <v>SUPLEMENTO 0,253x65</v>
      </c>
      <c r="AH1567" s="36">
        <v>0.89537269506513772</v>
      </c>
      <c r="AI1567" s="37">
        <f>+LISTAS[[#This Row],[Precio]]+(LISTAS[[#This Row],[Precio]]*AH1567)</f>
        <v>2289.3827709152788</v>
      </c>
      <c r="AJ1567" s="38">
        <f t="shared" si="24"/>
        <v>1144.6913854576394</v>
      </c>
      <c r="AL1567" s="35">
        <f>+AJ1567/LISTAS[[#This Row],[COSTO]]-1</f>
        <v>1.9373648748297456</v>
      </c>
      <c r="AM1567" t="str">
        <f>+LISTAS[[#This Row],[ID]]</f>
        <v>SUPLEMENTO 0,253x65</v>
      </c>
      <c r="AO1567" s="43">
        <v>0.65</v>
      </c>
      <c r="AP1567" s="39">
        <f>LISTAS[[#This Row],[COSTO]]+(LISTAS[[#This Row],[COSTO]]*AO1567)</f>
        <v>643.00516500000003</v>
      </c>
      <c r="AQ1567" s="44">
        <f>IF(AO1567="",0,AP1567/LISTAS[[#This Row],[VENTA NETA]]-1)</f>
        <v>-1.4181619402957701E-2</v>
      </c>
      <c r="AS1567" s="39">
        <v>67.680000000000007</v>
      </c>
      <c r="AT1567" s="48">
        <f>+LISTAS[[#This Row],[COSTO]]/AS1567-1</f>
        <v>4.7579802009456262</v>
      </c>
      <c r="BA1567" t="s">
        <v>2208</v>
      </c>
      <c r="BB1567" s="36"/>
    </row>
    <row r="1568" spans="1:54" x14ac:dyDescent="0.35">
      <c r="A1568" s="7" t="s">
        <v>2405</v>
      </c>
      <c r="B1568" t="s">
        <v>2208</v>
      </c>
      <c r="C1568" t="s">
        <v>2406</v>
      </c>
      <c r="D1568" t="s">
        <v>2406</v>
      </c>
      <c r="E1568" s="2">
        <v>1207.8800000000001</v>
      </c>
      <c r="F1568" s="7" t="str">
        <f>+_xlfn.XLOOKUP(LISTAS[[#This Row],[ID]],_01_CODIGOS_Y_COSTOS_xlsm[Producto y N°],_01_CODIGOS_Y_COSTOS_xlsm[FABRICA],"",0,1)</f>
        <v>SKOTNICA</v>
      </c>
      <c r="G1568" s="26">
        <f>LISTAS[[#This Row],[Precio]]*(1-0.46)</f>
        <v>652.25520000000006</v>
      </c>
      <c r="H1568" s="1">
        <f>+_xlfn.XLOOKUP(LISTAS[[#This Row],[ID]],_01_CODIGOS_Y_COSTOS_xlsm[Producto y N°],_01_CODIGOS_Y_COSTOS_xlsm[COSTO],0,0,1)</f>
        <v>389.70010000000002</v>
      </c>
      <c r="I1568" s="27">
        <f>+IFERROR(LISTAS[[#This Row],[VENTA NETA]]/LISTAS[[#This Row],[COSTO]]-1,0)</f>
        <v>0.6737362910607414</v>
      </c>
      <c r="J1568" s="50" t="str">
        <f>IFERROR(VLOOKUP(LISTAS[[#This Row],[ID]],_01_CODIGOS_Y_COSTOS_xlsm[[Producto y N°]:[CODIGO]],2,0),"")</f>
        <v>D01B 054</v>
      </c>
      <c r="O1568" t="s">
        <v>2405</v>
      </c>
      <c r="AB1568" s="12" t="str">
        <f>+LISTAS[[#This Row],[Codigo]]&amp;LISTAS[[#This Row],[Fabrica]]</f>
        <v>D01B 054SKOTNICA</v>
      </c>
      <c r="AC1568" s="13" t="str">
        <f>+LISTAS[[#This Row],[Codigo]]</f>
        <v>D01B 054</v>
      </c>
      <c r="AD1568" s="13" t="str">
        <f>+LISTAS[[#This Row],[ID]]</f>
        <v>SUPLEMENTO 0,254x66</v>
      </c>
      <c r="AH1568" s="36">
        <v>0.67231975288130807</v>
      </c>
      <c r="AI1568" s="37">
        <f>+LISTAS[[#This Row],[Precio]]+(LISTAS[[#This Row],[Precio]]*AH1568)</f>
        <v>2019.9615831102747</v>
      </c>
      <c r="AJ1568" s="38">
        <f t="shared" si="24"/>
        <v>1009.9807915551373</v>
      </c>
      <c r="AL1568" s="35">
        <f>+AJ1568/LISTAS[[#This Row],[COSTO]]-1</f>
        <v>1.5916872783844225</v>
      </c>
      <c r="AM1568" t="str">
        <f>+LISTAS[[#This Row],[ID]]</f>
        <v>SUPLEMENTO 0,254x66</v>
      </c>
      <c r="AO1568" s="43">
        <v>0.65</v>
      </c>
      <c r="AP1568" s="39">
        <f>LISTAS[[#This Row],[COSTO]]+(LISTAS[[#This Row],[COSTO]]*AO1568)</f>
        <v>643.00516500000003</v>
      </c>
      <c r="AQ1568" s="44">
        <f>IF(AO1568="",0,AP1568/LISTAS[[#This Row],[VENTA NETA]]-1)</f>
        <v>-1.4181619402957701E-2</v>
      </c>
      <c r="AS1568" s="39">
        <v>76.703999999999994</v>
      </c>
      <c r="AT1568" s="48">
        <f>+LISTAS[[#This Row],[COSTO]]/AS1568-1</f>
        <v>4.0805707655402594</v>
      </c>
      <c r="BA1568" t="s">
        <v>2208</v>
      </c>
      <c r="BB1568" s="36"/>
    </row>
    <row r="1569" spans="1:54" x14ac:dyDescent="0.35">
      <c r="A1569" s="7" t="s">
        <v>2407</v>
      </c>
      <c r="B1569" t="s">
        <v>2208</v>
      </c>
      <c r="C1569" t="s">
        <v>2408</v>
      </c>
      <c r="D1569" t="s">
        <v>2408</v>
      </c>
      <c r="E1569" s="2">
        <v>1207.8800000000001</v>
      </c>
      <c r="F1569" s="7" t="str">
        <f>+_xlfn.XLOOKUP(LISTAS[[#This Row],[ID]],_01_CODIGOS_Y_COSTOS_xlsm[Producto y N°],_01_CODIGOS_Y_COSTOS_xlsm[FABRICA],"",0,1)</f>
        <v>SKOTNICA</v>
      </c>
      <c r="G1569" s="26">
        <f>LISTAS[[#This Row],[Precio]]*(1-0.46)</f>
        <v>652.25520000000006</v>
      </c>
      <c r="H1569" s="1">
        <f>+_xlfn.XLOOKUP(LISTAS[[#This Row],[ID]],_01_CODIGOS_Y_COSTOS_xlsm[Producto y N°],_01_CODIGOS_Y_COSTOS_xlsm[COSTO],0,0,1)</f>
        <v>389.70010000000002</v>
      </c>
      <c r="I1569" s="27">
        <f>+IFERROR(LISTAS[[#This Row],[VENTA NETA]]/LISTAS[[#This Row],[COSTO]]-1,0)</f>
        <v>0.6737362910607414</v>
      </c>
      <c r="J1569" s="50" t="str">
        <f>IFERROR(VLOOKUP(LISTAS[[#This Row],[ID]],_01_CODIGOS_Y_COSTOS_xlsm[[Producto y N°]:[CODIGO]],2,0),"")</f>
        <v>D01B 055</v>
      </c>
      <c r="O1569" t="s">
        <v>2407</v>
      </c>
      <c r="AB1569" s="12" t="str">
        <f>+LISTAS[[#This Row],[Codigo]]&amp;LISTAS[[#This Row],[Fabrica]]</f>
        <v>D01B 055SKOTNICA</v>
      </c>
      <c r="AC1569" s="13" t="str">
        <f>+LISTAS[[#This Row],[Codigo]]</f>
        <v>D01B 055</v>
      </c>
      <c r="AD1569" s="13" t="str">
        <f>+LISTAS[[#This Row],[ID]]</f>
        <v>SUPLEMENTO 0,255x67</v>
      </c>
      <c r="AH1569" s="36">
        <v>0.67231975288130807</v>
      </c>
      <c r="AI1569" s="37">
        <f>+LISTAS[[#This Row],[Precio]]+(LISTAS[[#This Row],[Precio]]*AH1569)</f>
        <v>2019.9615831102747</v>
      </c>
      <c r="AJ1569" s="38">
        <f t="shared" si="24"/>
        <v>1009.9807915551373</v>
      </c>
      <c r="AL1569" s="35">
        <f>+AJ1569/LISTAS[[#This Row],[COSTO]]-1</f>
        <v>1.5916872783844225</v>
      </c>
      <c r="AM1569" t="str">
        <f>+LISTAS[[#This Row],[ID]]</f>
        <v>SUPLEMENTO 0,255x67</v>
      </c>
      <c r="AO1569" s="43">
        <v>0.65</v>
      </c>
      <c r="AP1569" s="39">
        <f>LISTAS[[#This Row],[COSTO]]+(LISTAS[[#This Row],[COSTO]]*AO1569)</f>
        <v>643.00516500000003</v>
      </c>
      <c r="AQ1569" s="44">
        <f>IF(AO1569="",0,AP1569/LISTAS[[#This Row],[VENTA NETA]]-1)</f>
        <v>-1.4181619402957701E-2</v>
      </c>
      <c r="AS1569" s="39">
        <v>76.703999999999994</v>
      </c>
      <c r="AT1569" s="48">
        <f>+LISTAS[[#This Row],[COSTO]]/AS1569-1</f>
        <v>4.0805707655402594</v>
      </c>
      <c r="BA1569" t="s">
        <v>2208</v>
      </c>
      <c r="BB1569" s="36"/>
    </row>
    <row r="1570" spans="1:54" x14ac:dyDescent="0.35">
      <c r="A1570" s="7" t="s">
        <v>2409</v>
      </c>
      <c r="B1570" t="s">
        <v>2208</v>
      </c>
      <c r="C1570" t="s">
        <v>2410</v>
      </c>
      <c r="D1570" t="s">
        <v>2410</v>
      </c>
      <c r="E1570" s="2">
        <v>1207.8800000000001</v>
      </c>
      <c r="F1570" s="7" t="str">
        <f>+_xlfn.XLOOKUP(LISTAS[[#This Row],[ID]],_01_CODIGOS_Y_COSTOS_xlsm[Producto y N°],_01_CODIGOS_Y_COSTOS_xlsm[FABRICA],"",0,1)</f>
        <v>SKOTNICA</v>
      </c>
      <c r="G1570" s="26">
        <f>LISTAS[[#This Row],[Precio]]*(1-0.46)</f>
        <v>652.25520000000006</v>
      </c>
      <c r="H1570" s="1">
        <f>+_xlfn.XLOOKUP(LISTAS[[#This Row],[ID]],_01_CODIGOS_Y_COSTOS_xlsm[Producto y N°],_01_CODIGOS_Y_COSTOS_xlsm[COSTO],0,0,1)</f>
        <v>389.70010000000002</v>
      </c>
      <c r="I1570" s="27">
        <f>+IFERROR(LISTAS[[#This Row],[VENTA NETA]]/LISTAS[[#This Row],[COSTO]]-1,0)</f>
        <v>0.6737362910607414</v>
      </c>
      <c r="J1570" s="50" t="str">
        <f>IFERROR(VLOOKUP(LISTAS[[#This Row],[ID]],_01_CODIGOS_Y_COSTOS_xlsm[[Producto y N°]:[CODIGO]],2,0),"")</f>
        <v>D01B 056</v>
      </c>
      <c r="O1570" t="s">
        <v>2409</v>
      </c>
      <c r="AB1570" s="12" t="str">
        <f>+LISTAS[[#This Row],[Codigo]]&amp;LISTAS[[#This Row],[Fabrica]]</f>
        <v>D01B 056SKOTNICA</v>
      </c>
      <c r="AC1570" s="13" t="str">
        <f>+LISTAS[[#This Row],[Codigo]]</f>
        <v>D01B 056</v>
      </c>
      <c r="AD1570" s="13" t="str">
        <f>+LISTAS[[#This Row],[ID]]</f>
        <v>SUPLEMENTO 0,256x68</v>
      </c>
      <c r="AH1570" s="36">
        <v>0.57942767810961748</v>
      </c>
      <c r="AI1570" s="37">
        <f>+LISTAS[[#This Row],[Precio]]+(LISTAS[[#This Row],[Precio]]*AH1570)</f>
        <v>1907.7591038350449</v>
      </c>
      <c r="AJ1570" s="38">
        <f t="shared" si="24"/>
        <v>953.87955191752246</v>
      </c>
      <c r="AL1570" s="35">
        <f>+AJ1570/LISTAS[[#This Row],[COSTO]]-1</f>
        <v>1.447727244405435</v>
      </c>
      <c r="AM1570" t="str">
        <f>+LISTAS[[#This Row],[ID]]</f>
        <v>SUPLEMENTO 0,256x68</v>
      </c>
      <c r="AO1570" s="43">
        <v>0.65</v>
      </c>
      <c r="AP1570" s="39">
        <f>LISTAS[[#This Row],[COSTO]]+(LISTAS[[#This Row],[COSTO]]*AO1570)</f>
        <v>643.00516500000003</v>
      </c>
      <c r="AQ1570" s="44">
        <f>IF(AO1570="",0,AP1570/LISTAS[[#This Row],[VENTA NETA]]-1)</f>
        <v>-1.4181619402957701E-2</v>
      </c>
      <c r="AS1570" s="39">
        <v>81.215999999999994</v>
      </c>
      <c r="AT1570" s="48">
        <f>+LISTAS[[#This Row],[COSTO]]/AS1570-1</f>
        <v>3.7983168341213558</v>
      </c>
      <c r="BA1570" t="s">
        <v>2208</v>
      </c>
      <c r="BB1570" s="36"/>
    </row>
    <row r="1571" spans="1:54" x14ac:dyDescent="0.35">
      <c r="A1571" s="7" t="s">
        <v>2411</v>
      </c>
      <c r="B1571" t="s">
        <v>2208</v>
      </c>
      <c r="C1571" t="s">
        <v>2412</v>
      </c>
      <c r="D1571" t="s">
        <v>2412</v>
      </c>
      <c r="E1571" s="2">
        <v>1353.51</v>
      </c>
      <c r="F1571" s="7" t="str">
        <f>+_xlfn.XLOOKUP(LISTAS[[#This Row],[ID]],_01_CODIGOS_Y_COSTOS_xlsm[Producto y N°],_01_CODIGOS_Y_COSTOS_xlsm[FABRICA],"",0,1)</f>
        <v>SKOTNICA</v>
      </c>
      <c r="G1571" s="26">
        <f>LISTAS[[#This Row],[Precio]]*(1-0.46)</f>
        <v>730.8954</v>
      </c>
      <c r="H1571" s="1">
        <f>+_xlfn.XLOOKUP(LISTAS[[#This Row],[ID]],_01_CODIGOS_Y_COSTOS_xlsm[Producto y N°],_01_CODIGOS_Y_COSTOS_xlsm[COSTO],0,0,1)</f>
        <v>436.68239999999997</v>
      </c>
      <c r="I1571" s="27">
        <f>+IFERROR(LISTAS[[#This Row],[VENTA NETA]]/LISTAS[[#This Row],[COSTO]]-1,0)</f>
        <v>0.67374595358090916</v>
      </c>
      <c r="J1571" s="50" t="str">
        <f>IFERROR(VLOOKUP(LISTAS[[#This Row],[ID]],_01_CODIGOS_Y_COSTOS_xlsm[[Producto y N°]:[CODIGO]],2,0),"")</f>
        <v>D01B 057</v>
      </c>
      <c r="O1571" t="s">
        <v>2411</v>
      </c>
      <c r="AB1571" s="12" t="str">
        <f>+LISTAS[[#This Row],[Codigo]]&amp;LISTAS[[#This Row],[Fabrica]]</f>
        <v>D01B 057SKOTNICA</v>
      </c>
      <c r="AC1571" s="13" t="str">
        <f>+LISTAS[[#This Row],[Codigo]]</f>
        <v>D01B 057</v>
      </c>
      <c r="AD1571" s="13" t="str">
        <f>+LISTAS[[#This Row],[ID]]</f>
        <v>SUPLEMENTO 0,257x69</v>
      </c>
      <c r="AH1571" s="36">
        <v>0.76984413410743224</v>
      </c>
      <c r="AI1571" s="37">
        <f>+LISTAS[[#This Row],[Precio]]+(LISTAS[[#This Row],[Precio]]*AH1571)</f>
        <v>2395.5017339557508</v>
      </c>
      <c r="AJ1571" s="38">
        <f t="shared" si="24"/>
        <v>1197.7508669778754</v>
      </c>
      <c r="AL1571" s="35">
        <f>+AJ1571/LISTAS[[#This Row],[COSTO]]-1</f>
        <v>1.7428420906770583</v>
      </c>
      <c r="AM1571" t="str">
        <f>+LISTAS[[#This Row],[ID]]</f>
        <v>SUPLEMENTO 0,257x69</v>
      </c>
      <c r="AO1571" s="43">
        <v>0.65</v>
      </c>
      <c r="AP1571" s="39">
        <f>LISTAS[[#This Row],[COSTO]]+(LISTAS[[#This Row],[COSTO]]*AO1571)</f>
        <v>720.52595999999994</v>
      </c>
      <c r="AQ1571" s="44">
        <f>IF(AO1571="",0,AP1571/LISTAS[[#This Row],[VENTA NETA]]-1)</f>
        <v>-1.4187310523503194E-2</v>
      </c>
      <c r="AS1571" s="39">
        <v>81.215999999999994</v>
      </c>
      <c r="AT1571" s="48">
        <f>+LISTAS[[#This Row],[COSTO]]/AS1571-1</f>
        <v>4.3768026004728133</v>
      </c>
      <c r="BA1571" t="s">
        <v>2208</v>
      </c>
      <c r="BB1571" s="36"/>
    </row>
    <row r="1572" spans="1:54" x14ac:dyDescent="0.35">
      <c r="A1572" s="7" t="s">
        <v>2413</v>
      </c>
      <c r="B1572" t="s">
        <v>2208</v>
      </c>
      <c r="C1572" t="s">
        <v>2414</v>
      </c>
      <c r="D1572" t="s">
        <v>2414</v>
      </c>
      <c r="E1572" s="2">
        <v>1353.51</v>
      </c>
      <c r="F1572" s="7" t="str">
        <f>+_xlfn.XLOOKUP(LISTAS[[#This Row],[ID]],_01_CODIGOS_Y_COSTOS_xlsm[Producto y N°],_01_CODIGOS_Y_COSTOS_xlsm[FABRICA],"",0,1)</f>
        <v>SKOTNICA</v>
      </c>
      <c r="G1572" s="26">
        <f>LISTAS[[#This Row],[Precio]]*(1-0.46)</f>
        <v>730.8954</v>
      </c>
      <c r="H1572" s="1">
        <f>+_xlfn.XLOOKUP(LISTAS[[#This Row],[ID]],_01_CODIGOS_Y_COSTOS_xlsm[Producto y N°],_01_CODIGOS_Y_COSTOS_xlsm[COSTO],0,0,1)</f>
        <v>436.68239999999997</v>
      </c>
      <c r="I1572" s="27">
        <f>+IFERROR(LISTAS[[#This Row],[VENTA NETA]]/LISTAS[[#This Row],[COSTO]]-1,0)</f>
        <v>0.67374595358090916</v>
      </c>
      <c r="J1572" s="50" t="str">
        <f>IFERROR(VLOOKUP(LISTAS[[#This Row],[ID]],_01_CODIGOS_Y_COSTOS_xlsm[[Producto y N°]:[CODIGO]],2,0),"")</f>
        <v>D01B 058</v>
      </c>
      <c r="O1572" t="s">
        <v>2413</v>
      </c>
      <c r="AB1572" s="12" t="str">
        <f>+LISTAS[[#This Row],[Codigo]]&amp;LISTAS[[#This Row],[Fabrica]]</f>
        <v>D01B 058SKOTNICA</v>
      </c>
      <c r="AC1572" s="13" t="str">
        <f>+LISTAS[[#This Row],[Codigo]]</f>
        <v>D01B 058</v>
      </c>
      <c r="AD1572" s="13" t="str">
        <f>+LISTAS[[#This Row],[ID]]</f>
        <v>SUPLEMENTO 0,258x70</v>
      </c>
      <c r="AH1572" s="36">
        <v>0.59288471496492945</v>
      </c>
      <c r="AI1572" s="37">
        <f>+LISTAS[[#This Row],[Precio]]+(LISTAS[[#This Row],[Precio]]*AH1572)</f>
        <v>2155.9853905521818</v>
      </c>
      <c r="AJ1572" s="38">
        <f t="shared" si="24"/>
        <v>1077.9926952760909</v>
      </c>
      <c r="AL1572" s="35">
        <f>+AJ1572/LISTAS[[#This Row],[COSTO]]-1</f>
        <v>1.4685966168457694</v>
      </c>
      <c r="AM1572" t="str">
        <f>+LISTAS[[#This Row],[ID]]</f>
        <v>SUPLEMENTO 0,258x70</v>
      </c>
      <c r="AO1572" s="43">
        <v>0.65</v>
      </c>
      <c r="AP1572" s="39">
        <f>LISTAS[[#This Row],[COSTO]]+(LISTAS[[#This Row],[COSTO]]*AO1572)</f>
        <v>720.52595999999994</v>
      </c>
      <c r="AQ1572" s="44">
        <f>IF(AO1572="",0,AP1572/LISTAS[[#This Row],[VENTA NETA]]-1)</f>
        <v>-1.4187310523503194E-2</v>
      </c>
      <c r="AS1572" s="39">
        <v>90.24</v>
      </c>
      <c r="AT1572" s="48">
        <f>+LISTAS[[#This Row],[COSTO]]/AS1572-1</f>
        <v>3.8391223404255319</v>
      </c>
      <c r="BA1572" t="s">
        <v>2208</v>
      </c>
      <c r="BB1572" s="36"/>
    </row>
    <row r="1573" spans="1:54" x14ac:dyDescent="0.35">
      <c r="A1573" s="7" t="s">
        <v>2415</v>
      </c>
      <c r="B1573" t="s">
        <v>2208</v>
      </c>
      <c r="C1573" t="s">
        <v>2416</v>
      </c>
      <c r="D1573" t="s">
        <v>2416</v>
      </c>
      <c r="E1573" s="2">
        <v>1353.51</v>
      </c>
      <c r="F1573" s="7" t="str">
        <f>+_xlfn.XLOOKUP(LISTAS[[#This Row],[ID]],_01_CODIGOS_Y_COSTOS_xlsm[Producto y N°],_01_CODIGOS_Y_COSTOS_xlsm[FABRICA],"",0,1)</f>
        <v>SKOTNICA</v>
      </c>
      <c r="G1573" s="26">
        <f>LISTAS[[#This Row],[Precio]]*(1-0.46)</f>
        <v>730.8954</v>
      </c>
      <c r="H1573" s="1">
        <f>+_xlfn.XLOOKUP(LISTAS[[#This Row],[ID]],_01_CODIGOS_Y_COSTOS_xlsm[Producto y N°],_01_CODIGOS_Y_COSTOS_xlsm[COSTO],0,0,1)</f>
        <v>436.68239999999997</v>
      </c>
      <c r="I1573" s="27">
        <f>+IFERROR(LISTAS[[#This Row],[VENTA NETA]]/LISTAS[[#This Row],[COSTO]]-1,0)</f>
        <v>0.67374595358090916</v>
      </c>
      <c r="J1573" s="50" t="str">
        <f>IFERROR(VLOOKUP(LISTAS[[#This Row],[ID]],_01_CODIGOS_Y_COSTOS_xlsm[[Producto y N°]:[CODIGO]],2,0),"")</f>
        <v>D01B 059</v>
      </c>
      <c r="O1573" t="s">
        <v>2415</v>
      </c>
      <c r="AB1573" s="12" t="str">
        <f>+LISTAS[[#This Row],[Codigo]]&amp;LISTAS[[#This Row],[Fabrica]]</f>
        <v>D01B 059SKOTNICA</v>
      </c>
      <c r="AC1573" s="13" t="str">
        <f>+LISTAS[[#This Row],[Codigo]]</f>
        <v>D01B 059</v>
      </c>
      <c r="AD1573" s="13" t="str">
        <f>+LISTAS[[#This Row],[ID]]</f>
        <v>SUPLEMENTO 0,259x71</v>
      </c>
      <c r="AH1573" s="36">
        <v>0.59288471496492945</v>
      </c>
      <c r="AI1573" s="37">
        <f>+LISTAS[[#This Row],[Precio]]+(LISTAS[[#This Row],[Precio]]*AH1573)</f>
        <v>2155.9853905521818</v>
      </c>
      <c r="AJ1573" s="38">
        <f t="shared" si="24"/>
        <v>1077.9926952760909</v>
      </c>
      <c r="AL1573" s="35">
        <f>+AJ1573/LISTAS[[#This Row],[COSTO]]-1</f>
        <v>1.4685966168457694</v>
      </c>
      <c r="AM1573" t="str">
        <f>+LISTAS[[#This Row],[ID]]</f>
        <v>SUPLEMENTO 0,259x71</v>
      </c>
      <c r="AO1573" s="43">
        <v>0.65</v>
      </c>
      <c r="AP1573" s="39">
        <f>LISTAS[[#This Row],[COSTO]]+(LISTAS[[#This Row],[COSTO]]*AO1573)</f>
        <v>720.52595999999994</v>
      </c>
      <c r="AQ1573" s="44">
        <f>IF(AO1573="",0,AP1573/LISTAS[[#This Row],[VENTA NETA]]-1)</f>
        <v>-1.4187310523503194E-2</v>
      </c>
      <c r="AS1573" s="39">
        <v>90.24</v>
      </c>
      <c r="AT1573" s="48">
        <f>+LISTAS[[#This Row],[COSTO]]/AS1573-1</f>
        <v>3.8391223404255319</v>
      </c>
      <c r="BA1573" t="s">
        <v>2208</v>
      </c>
      <c r="BB1573" s="36"/>
    </row>
    <row r="1574" spans="1:54" x14ac:dyDescent="0.35">
      <c r="A1574" s="7" t="s">
        <v>2417</v>
      </c>
      <c r="B1574" t="s">
        <v>2208</v>
      </c>
      <c r="C1574" t="s">
        <v>2418</v>
      </c>
      <c r="D1574" t="s">
        <v>2418</v>
      </c>
      <c r="E1574" s="2">
        <v>1353.51</v>
      </c>
      <c r="F1574" s="7" t="str">
        <f>+_xlfn.XLOOKUP(LISTAS[[#This Row],[ID]],_01_CODIGOS_Y_COSTOS_xlsm[Producto y N°],_01_CODIGOS_Y_COSTOS_xlsm[FABRICA],"",0,1)</f>
        <v>SKOTNICA</v>
      </c>
      <c r="G1574" s="26">
        <f>LISTAS[[#This Row],[Precio]]*(1-0.46)</f>
        <v>730.8954</v>
      </c>
      <c r="H1574" s="1">
        <f>+_xlfn.XLOOKUP(LISTAS[[#This Row],[ID]],_01_CODIGOS_Y_COSTOS_xlsm[Producto y N°],_01_CODIGOS_Y_COSTOS_xlsm[COSTO],0,0,1)</f>
        <v>436.68239999999997</v>
      </c>
      <c r="I1574" s="27">
        <f>+IFERROR(LISTAS[[#This Row],[VENTA NETA]]/LISTAS[[#This Row],[COSTO]]-1,0)</f>
        <v>0.67374595358090916</v>
      </c>
      <c r="J1574" s="50" t="str">
        <f>IFERROR(VLOOKUP(LISTAS[[#This Row],[ID]],_01_CODIGOS_Y_COSTOS_xlsm[[Producto y N°]:[CODIGO]],2,0),"")</f>
        <v>D01B 060</v>
      </c>
      <c r="O1574" t="s">
        <v>2417</v>
      </c>
      <c r="AB1574" s="12" t="str">
        <f>+LISTAS[[#This Row],[Codigo]]&amp;LISTAS[[#This Row],[Fabrica]]</f>
        <v>D01B 060SKOTNICA</v>
      </c>
      <c r="AC1574" s="13" t="str">
        <f>+LISTAS[[#This Row],[Codigo]]</f>
        <v>D01B 060</v>
      </c>
      <c r="AD1574" s="13" t="str">
        <f>+LISTAS[[#This Row],[ID]]</f>
        <v>SUPLEMENTO 0,260x72</v>
      </c>
      <c r="AH1574" s="36">
        <v>0.59288471496492945</v>
      </c>
      <c r="AI1574" s="37">
        <f>+LISTAS[[#This Row],[Precio]]+(LISTAS[[#This Row],[Precio]]*AH1574)</f>
        <v>2155.9853905521818</v>
      </c>
      <c r="AJ1574" s="38">
        <f t="shared" si="24"/>
        <v>1077.9926952760909</v>
      </c>
      <c r="AL1574" s="35">
        <f>+AJ1574/LISTAS[[#This Row],[COSTO]]-1</f>
        <v>1.4685966168457694</v>
      </c>
      <c r="AM1574" t="str">
        <f>+LISTAS[[#This Row],[ID]]</f>
        <v>SUPLEMENTO 0,260x72</v>
      </c>
      <c r="AO1574" s="43">
        <v>0.65</v>
      </c>
      <c r="AP1574" s="39">
        <f>LISTAS[[#This Row],[COSTO]]+(LISTAS[[#This Row],[COSTO]]*AO1574)</f>
        <v>720.52595999999994</v>
      </c>
      <c r="AQ1574" s="44">
        <f>IF(AO1574="",0,AP1574/LISTAS[[#This Row],[VENTA NETA]]-1)</f>
        <v>-1.4187310523503194E-2</v>
      </c>
      <c r="AS1574" s="39">
        <v>90.24</v>
      </c>
      <c r="AT1574" s="48">
        <f>+LISTAS[[#This Row],[COSTO]]/AS1574-1</f>
        <v>3.8391223404255319</v>
      </c>
      <c r="BA1574" t="s">
        <v>2208</v>
      </c>
      <c r="BB1574" s="36"/>
    </row>
    <row r="1575" spans="1:54" x14ac:dyDescent="0.35">
      <c r="A1575" s="7" t="s">
        <v>2419</v>
      </c>
      <c r="B1575" t="s">
        <v>2208</v>
      </c>
      <c r="C1575" t="s">
        <v>2420</v>
      </c>
      <c r="D1575" t="s">
        <v>2420</v>
      </c>
      <c r="E1575" s="2">
        <v>1353.51</v>
      </c>
      <c r="F1575" s="7" t="str">
        <f>+_xlfn.XLOOKUP(LISTAS[[#This Row],[ID]],_01_CODIGOS_Y_COSTOS_xlsm[Producto y N°],_01_CODIGOS_Y_COSTOS_xlsm[FABRICA],"",0,1)</f>
        <v>SKOTNICA</v>
      </c>
      <c r="G1575" s="26">
        <f>LISTAS[[#This Row],[Precio]]*(1-0.46)</f>
        <v>730.8954</v>
      </c>
      <c r="H1575" s="1">
        <f>+_xlfn.XLOOKUP(LISTAS[[#This Row],[ID]],_01_CODIGOS_Y_COSTOS_xlsm[Producto y N°],_01_CODIGOS_Y_COSTOS_xlsm[COSTO],0,0,1)</f>
        <v>436.68239999999997</v>
      </c>
      <c r="I1575" s="27">
        <f>+IFERROR(LISTAS[[#This Row],[VENTA NETA]]/LISTAS[[#This Row],[COSTO]]-1,0)</f>
        <v>0.67374595358090916</v>
      </c>
      <c r="J1575" s="50" t="str">
        <f>IFERROR(VLOOKUP(LISTAS[[#This Row],[ID]],_01_CODIGOS_Y_COSTOS_xlsm[[Producto y N°]:[CODIGO]],2,0),"")</f>
        <v>D01B 061</v>
      </c>
      <c r="O1575" t="s">
        <v>2419</v>
      </c>
      <c r="AB1575" s="12" t="str">
        <f>+LISTAS[[#This Row],[Codigo]]&amp;LISTAS[[#This Row],[Fabrica]]</f>
        <v>D01B 061SKOTNICA</v>
      </c>
      <c r="AC1575" s="13" t="str">
        <f>+LISTAS[[#This Row],[Codigo]]</f>
        <v>D01B 061</v>
      </c>
      <c r="AD1575" s="13" t="str">
        <f>+LISTAS[[#This Row],[ID]]</f>
        <v>SUPLEMENTO 0,261x73</v>
      </c>
      <c r="AH1575" s="36">
        <v>0.59288471496492945</v>
      </c>
      <c r="AI1575" s="37">
        <f>+LISTAS[[#This Row],[Precio]]+(LISTAS[[#This Row],[Precio]]*AH1575)</f>
        <v>2155.9853905521818</v>
      </c>
      <c r="AJ1575" s="38">
        <f t="shared" si="24"/>
        <v>1077.9926952760909</v>
      </c>
      <c r="AL1575" s="35">
        <f>+AJ1575/LISTAS[[#This Row],[COSTO]]-1</f>
        <v>1.4685966168457694</v>
      </c>
      <c r="AM1575" t="str">
        <f>+LISTAS[[#This Row],[ID]]</f>
        <v>SUPLEMENTO 0,261x73</v>
      </c>
      <c r="AO1575" s="43">
        <v>0.65</v>
      </c>
      <c r="AP1575" s="39">
        <f>LISTAS[[#This Row],[COSTO]]+(LISTAS[[#This Row],[COSTO]]*AO1575)</f>
        <v>720.52595999999994</v>
      </c>
      <c r="AQ1575" s="44">
        <f>IF(AO1575="",0,AP1575/LISTAS[[#This Row],[VENTA NETA]]-1)</f>
        <v>-1.4187310523503194E-2</v>
      </c>
      <c r="AS1575" s="39">
        <v>90.24</v>
      </c>
      <c r="AT1575" s="48">
        <f>+LISTAS[[#This Row],[COSTO]]/AS1575-1</f>
        <v>3.8391223404255319</v>
      </c>
      <c r="BA1575" t="s">
        <v>2208</v>
      </c>
      <c r="BB1575" s="36"/>
    </row>
    <row r="1576" spans="1:54" x14ac:dyDescent="0.35">
      <c r="A1576" s="7" t="s">
        <v>2421</v>
      </c>
      <c r="B1576" t="s">
        <v>2208</v>
      </c>
      <c r="C1576" t="s">
        <v>2422</v>
      </c>
      <c r="D1576" t="s">
        <v>2422</v>
      </c>
      <c r="E1576" s="2">
        <v>1594.8</v>
      </c>
      <c r="F1576" s="7" t="str">
        <f>+_xlfn.XLOOKUP(LISTAS[[#This Row],[ID]],_01_CODIGOS_Y_COSTOS_xlsm[Producto y N°],_01_CODIGOS_Y_COSTOS_xlsm[FABRICA],"",0,1)</f>
        <v>SKOTNICA</v>
      </c>
      <c r="G1576" s="26">
        <f>LISTAS[[#This Row],[Precio]]*(1-0.46)</f>
        <v>861.19200000000001</v>
      </c>
      <c r="H1576" s="1">
        <f>+_xlfn.XLOOKUP(LISTAS[[#This Row],[ID]],_01_CODIGOS_Y_COSTOS_xlsm[Producto y N°],_01_CODIGOS_Y_COSTOS_xlsm[COSTO],0,0,1)</f>
        <v>514.53139999999996</v>
      </c>
      <c r="I1576" s="27">
        <f>+IFERROR(LISTAS[[#This Row],[VENTA NETA]]/LISTAS[[#This Row],[COSTO]]-1,0)</f>
        <v>0.67374041700856369</v>
      </c>
      <c r="J1576" s="50" t="str">
        <f>IFERROR(VLOOKUP(LISTAS[[#This Row],[ID]],_01_CODIGOS_Y_COSTOS_xlsm[[Producto y N°]:[CODIGO]],2,0),"")</f>
        <v>D01B 062</v>
      </c>
      <c r="O1576" t="s">
        <v>2421</v>
      </c>
      <c r="AB1576" s="12" t="str">
        <f>+LISTAS[[#This Row],[Codigo]]&amp;LISTAS[[#This Row],[Fabrica]]</f>
        <v>D01B 062SKOTNICA</v>
      </c>
      <c r="AC1576" s="13" t="str">
        <f>+LISTAS[[#This Row],[Codigo]]</f>
        <v>D01B 062</v>
      </c>
      <c r="AD1576" s="13" t="str">
        <f>+LISTAS[[#This Row],[ID]]</f>
        <v>SUPLEMENTO 0,262x74</v>
      </c>
      <c r="AH1576" s="36">
        <v>0.34061934917432568</v>
      </c>
      <c r="AI1576" s="37">
        <f>+LISTAS[[#This Row],[Precio]]+(LISTAS[[#This Row],[Precio]]*AH1576)</f>
        <v>2138.0197380632144</v>
      </c>
      <c r="AJ1576" s="38">
        <f t="shared" si="24"/>
        <v>1069.0098690316072</v>
      </c>
      <c r="AL1576" s="35">
        <f>+AJ1576/LISTAS[[#This Row],[COSTO]]-1</f>
        <v>1.0776377671636896</v>
      </c>
      <c r="AM1576" t="str">
        <f>+LISTAS[[#This Row],[ID]]</f>
        <v>SUPLEMENTO 0,262x74</v>
      </c>
      <c r="AO1576" s="43">
        <v>0.65</v>
      </c>
      <c r="AP1576" s="39">
        <f>LISTAS[[#This Row],[COSTO]]+(LISTAS[[#This Row],[COSTO]]*AO1576)</f>
        <v>848.97680999999989</v>
      </c>
      <c r="AQ1576" s="44">
        <f>IF(AO1576="",0,AP1576/LISTAS[[#This Row],[VENTA NETA]]-1)</f>
        <v>-1.4184049549926248E-2</v>
      </c>
      <c r="AS1576" s="39">
        <v>126.336</v>
      </c>
      <c r="AT1576" s="48">
        <f>+LISTAS[[#This Row],[COSTO]]/AS1576-1</f>
        <v>3.0727219478216812</v>
      </c>
      <c r="BA1576" t="s">
        <v>2208</v>
      </c>
      <c r="BB1576" s="36"/>
    </row>
    <row r="1577" spans="1:54" x14ac:dyDescent="0.35">
      <c r="A1577" s="7" t="s">
        <v>2423</v>
      </c>
      <c r="B1577" t="s">
        <v>2208</v>
      </c>
      <c r="C1577" t="s">
        <v>2424</v>
      </c>
      <c r="D1577" t="s">
        <v>2424</v>
      </c>
      <c r="E1577" s="2">
        <v>1594.8</v>
      </c>
      <c r="F1577" s="7" t="str">
        <f>+_xlfn.XLOOKUP(LISTAS[[#This Row],[ID]],_01_CODIGOS_Y_COSTOS_xlsm[Producto y N°],_01_CODIGOS_Y_COSTOS_xlsm[FABRICA],"",0,1)</f>
        <v>SKOTNICA</v>
      </c>
      <c r="G1577" s="26">
        <f>LISTAS[[#This Row],[Precio]]*(1-0.46)</f>
        <v>861.19200000000001</v>
      </c>
      <c r="H1577" s="1">
        <f>+_xlfn.XLOOKUP(LISTAS[[#This Row],[ID]],_01_CODIGOS_Y_COSTOS_xlsm[Producto y N°],_01_CODIGOS_Y_COSTOS_xlsm[COSTO],0,0,1)</f>
        <v>514.53139999999996</v>
      </c>
      <c r="I1577" s="27">
        <f>+IFERROR(LISTAS[[#This Row],[VENTA NETA]]/LISTAS[[#This Row],[COSTO]]-1,0)</f>
        <v>0.67374041700856369</v>
      </c>
      <c r="J1577" s="50" t="str">
        <f>IFERROR(VLOOKUP(LISTAS[[#This Row],[ID]],_01_CODIGOS_Y_COSTOS_xlsm[[Producto y N°]:[CODIGO]],2,0),"")</f>
        <v>D01B 063</v>
      </c>
      <c r="O1577" t="s">
        <v>2423</v>
      </c>
      <c r="AB1577" s="12" t="str">
        <f>+LISTAS[[#This Row],[Codigo]]&amp;LISTAS[[#This Row],[Fabrica]]</f>
        <v>D01B 063SKOTNICA</v>
      </c>
      <c r="AC1577" s="13" t="str">
        <f>+LISTAS[[#This Row],[Codigo]]</f>
        <v>D01B 063</v>
      </c>
      <c r="AD1577" s="13" t="str">
        <f>+LISTAS[[#This Row],[ID]]</f>
        <v>SUPLEMENTO 0,263x75</v>
      </c>
      <c r="AH1577" s="36">
        <v>0.34061934917432568</v>
      </c>
      <c r="AI1577" s="37">
        <f>+LISTAS[[#This Row],[Precio]]+(LISTAS[[#This Row],[Precio]]*AH1577)</f>
        <v>2138.0197380632144</v>
      </c>
      <c r="AJ1577" s="38">
        <f t="shared" si="24"/>
        <v>1069.0098690316072</v>
      </c>
      <c r="AL1577" s="35">
        <f>+AJ1577/LISTAS[[#This Row],[COSTO]]-1</f>
        <v>1.0776377671636896</v>
      </c>
      <c r="AM1577" t="str">
        <f>+LISTAS[[#This Row],[ID]]</f>
        <v>SUPLEMENTO 0,263x75</v>
      </c>
      <c r="AO1577" s="43">
        <v>0.65</v>
      </c>
      <c r="AP1577" s="39">
        <f>LISTAS[[#This Row],[COSTO]]+(LISTAS[[#This Row],[COSTO]]*AO1577)</f>
        <v>848.97680999999989</v>
      </c>
      <c r="AQ1577" s="44">
        <f>IF(AO1577="",0,AP1577/LISTAS[[#This Row],[VENTA NETA]]-1)</f>
        <v>-1.4184049549926248E-2</v>
      </c>
      <c r="AS1577" s="39">
        <v>126.336</v>
      </c>
      <c r="AT1577" s="48">
        <f>+LISTAS[[#This Row],[COSTO]]/AS1577-1</f>
        <v>3.0727219478216812</v>
      </c>
      <c r="BA1577" t="s">
        <v>2208</v>
      </c>
      <c r="BB1577" s="36"/>
    </row>
    <row r="1578" spans="1:54" x14ac:dyDescent="0.35">
      <c r="A1578" s="7" t="s">
        <v>2425</v>
      </c>
      <c r="B1578" t="s">
        <v>2208</v>
      </c>
      <c r="C1578" t="s">
        <v>2426</v>
      </c>
      <c r="D1578" t="s">
        <v>2426</v>
      </c>
      <c r="E1578" s="2">
        <v>1594.8</v>
      </c>
      <c r="F1578" s="7" t="str">
        <f>+_xlfn.XLOOKUP(LISTAS[[#This Row],[ID]],_01_CODIGOS_Y_COSTOS_xlsm[Producto y N°],_01_CODIGOS_Y_COSTOS_xlsm[FABRICA],"",0,1)</f>
        <v>SKOTNICA</v>
      </c>
      <c r="G1578" s="26">
        <f>LISTAS[[#This Row],[Precio]]*(1-0.46)</f>
        <v>861.19200000000001</v>
      </c>
      <c r="H1578" s="1">
        <f>+_xlfn.XLOOKUP(LISTAS[[#This Row],[ID]],_01_CODIGOS_Y_COSTOS_xlsm[Producto y N°],_01_CODIGOS_Y_COSTOS_xlsm[COSTO],0,0,1)</f>
        <v>514.53139999999996</v>
      </c>
      <c r="I1578" s="27">
        <f>+IFERROR(LISTAS[[#This Row],[VENTA NETA]]/LISTAS[[#This Row],[COSTO]]-1,0)</f>
        <v>0.67374041700856369</v>
      </c>
      <c r="J1578" s="50" t="str">
        <f>IFERROR(VLOOKUP(LISTAS[[#This Row],[ID]],_01_CODIGOS_Y_COSTOS_xlsm[[Producto y N°]:[CODIGO]],2,0),"")</f>
        <v>D01B 064</v>
      </c>
      <c r="O1578" t="s">
        <v>2425</v>
      </c>
      <c r="AB1578" s="12" t="str">
        <f>+LISTAS[[#This Row],[Codigo]]&amp;LISTAS[[#This Row],[Fabrica]]</f>
        <v>D01B 064SKOTNICA</v>
      </c>
      <c r="AC1578" s="13" t="str">
        <f>+LISTAS[[#This Row],[Codigo]]</f>
        <v>D01B 064</v>
      </c>
      <c r="AD1578" s="13" t="str">
        <f>+LISTAS[[#This Row],[ID]]</f>
        <v>SUPLEMENTO 0,264x76</v>
      </c>
      <c r="AH1578" s="36">
        <v>0.34061934917432568</v>
      </c>
      <c r="AI1578" s="37">
        <f>+LISTAS[[#This Row],[Precio]]+(LISTAS[[#This Row],[Precio]]*AH1578)</f>
        <v>2138.0197380632144</v>
      </c>
      <c r="AJ1578" s="38">
        <f t="shared" si="24"/>
        <v>1069.0098690316072</v>
      </c>
      <c r="AL1578" s="35">
        <f>+AJ1578/LISTAS[[#This Row],[COSTO]]-1</f>
        <v>1.0776377671636896</v>
      </c>
      <c r="AM1578" t="str">
        <f>+LISTAS[[#This Row],[ID]]</f>
        <v>SUPLEMENTO 0,264x76</v>
      </c>
      <c r="AO1578" s="43">
        <v>0.65</v>
      </c>
      <c r="AP1578" s="39">
        <f>LISTAS[[#This Row],[COSTO]]+(LISTAS[[#This Row],[COSTO]]*AO1578)</f>
        <v>848.97680999999989</v>
      </c>
      <c r="AQ1578" s="44">
        <f>IF(AO1578="",0,AP1578/LISTAS[[#This Row],[VENTA NETA]]-1)</f>
        <v>-1.4184049549926248E-2</v>
      </c>
      <c r="AS1578" s="39">
        <v>126.336</v>
      </c>
      <c r="AT1578" s="48">
        <f>+LISTAS[[#This Row],[COSTO]]/AS1578-1</f>
        <v>3.0727219478216812</v>
      </c>
      <c r="BA1578" t="s">
        <v>2208</v>
      </c>
      <c r="BB1578" s="36"/>
    </row>
    <row r="1579" spans="1:54" x14ac:dyDescent="0.35">
      <c r="A1579" s="7" t="s">
        <v>2427</v>
      </c>
      <c r="B1579" t="s">
        <v>2208</v>
      </c>
      <c r="C1579" t="s">
        <v>2428</v>
      </c>
      <c r="D1579" t="s">
        <v>2428</v>
      </c>
      <c r="E1579" s="2">
        <v>1594.8</v>
      </c>
      <c r="F1579" s="7" t="str">
        <f>+_xlfn.XLOOKUP(LISTAS[[#This Row],[ID]],_01_CODIGOS_Y_COSTOS_xlsm[Producto y N°],_01_CODIGOS_Y_COSTOS_xlsm[FABRICA],"",0,1)</f>
        <v>SKOTNICA</v>
      </c>
      <c r="G1579" s="26">
        <f>LISTAS[[#This Row],[Precio]]*(1-0.46)</f>
        <v>861.19200000000001</v>
      </c>
      <c r="H1579" s="1">
        <f>+_xlfn.XLOOKUP(LISTAS[[#This Row],[ID]],_01_CODIGOS_Y_COSTOS_xlsm[Producto y N°],_01_CODIGOS_Y_COSTOS_xlsm[COSTO],0,0,1)</f>
        <v>514.53139999999996</v>
      </c>
      <c r="I1579" s="27">
        <f>+IFERROR(LISTAS[[#This Row],[VENTA NETA]]/LISTAS[[#This Row],[COSTO]]-1,0)</f>
        <v>0.67374041700856369</v>
      </c>
      <c r="J1579" s="50" t="str">
        <f>IFERROR(VLOOKUP(LISTAS[[#This Row],[ID]],_01_CODIGOS_Y_COSTOS_xlsm[[Producto y N°]:[CODIGO]],2,0),"")</f>
        <v>D01B 065</v>
      </c>
      <c r="O1579" t="s">
        <v>2427</v>
      </c>
      <c r="AB1579" s="12" t="str">
        <f>+LISTAS[[#This Row],[Codigo]]&amp;LISTAS[[#This Row],[Fabrica]]</f>
        <v>D01B 065SKOTNICA</v>
      </c>
      <c r="AC1579" s="13" t="str">
        <f>+LISTAS[[#This Row],[Codigo]]</f>
        <v>D01B 065</v>
      </c>
      <c r="AD1579" s="13" t="str">
        <f>+LISTAS[[#This Row],[ID]]</f>
        <v>SUPLEMENTO 0,265x77</v>
      </c>
      <c r="AH1579" s="36">
        <v>0.34061934917432568</v>
      </c>
      <c r="AI1579" s="37">
        <f>+LISTAS[[#This Row],[Precio]]+(LISTAS[[#This Row],[Precio]]*AH1579)</f>
        <v>2138.0197380632144</v>
      </c>
      <c r="AJ1579" s="38">
        <f t="shared" si="24"/>
        <v>1069.0098690316072</v>
      </c>
      <c r="AL1579" s="35">
        <f>+AJ1579/LISTAS[[#This Row],[COSTO]]-1</f>
        <v>1.0776377671636896</v>
      </c>
      <c r="AM1579" t="str">
        <f>+LISTAS[[#This Row],[ID]]</f>
        <v>SUPLEMENTO 0,265x77</v>
      </c>
      <c r="AO1579" s="43">
        <v>0.65</v>
      </c>
      <c r="AP1579" s="39">
        <f>LISTAS[[#This Row],[COSTO]]+(LISTAS[[#This Row],[COSTO]]*AO1579)</f>
        <v>848.97680999999989</v>
      </c>
      <c r="AQ1579" s="44">
        <f>IF(AO1579="",0,AP1579/LISTAS[[#This Row],[VENTA NETA]]-1)</f>
        <v>-1.4184049549926248E-2</v>
      </c>
      <c r="AS1579" s="39">
        <v>126.336</v>
      </c>
      <c r="AT1579" s="48">
        <f>+LISTAS[[#This Row],[COSTO]]/AS1579-1</f>
        <v>3.0727219478216812</v>
      </c>
      <c r="BA1579" t="s">
        <v>2208</v>
      </c>
      <c r="BB1579" s="36"/>
    </row>
    <row r="1580" spans="1:54" x14ac:dyDescent="0.35">
      <c r="A1580" s="7" t="s">
        <v>2429</v>
      </c>
      <c r="B1580" t="s">
        <v>2208</v>
      </c>
      <c r="C1580" t="s">
        <v>2430</v>
      </c>
      <c r="D1580" t="s">
        <v>2430</v>
      </c>
      <c r="E1580" s="2">
        <v>1594.8</v>
      </c>
      <c r="F1580" s="7" t="str">
        <f>+_xlfn.XLOOKUP(LISTAS[[#This Row],[ID]],_01_CODIGOS_Y_COSTOS_xlsm[Producto y N°],_01_CODIGOS_Y_COSTOS_xlsm[FABRICA],"",0,1)</f>
        <v>SKOTNICA</v>
      </c>
      <c r="G1580" s="26">
        <f>LISTAS[[#This Row],[Precio]]*(1-0.46)</f>
        <v>861.19200000000001</v>
      </c>
      <c r="H1580" s="1">
        <f>+_xlfn.XLOOKUP(LISTAS[[#This Row],[ID]],_01_CODIGOS_Y_COSTOS_xlsm[Producto y N°],_01_CODIGOS_Y_COSTOS_xlsm[COSTO],0,0,1)</f>
        <v>514.53139999999996</v>
      </c>
      <c r="I1580" s="27">
        <f>+IFERROR(LISTAS[[#This Row],[VENTA NETA]]/LISTAS[[#This Row],[COSTO]]-1,0)</f>
        <v>0.67374041700856369</v>
      </c>
      <c r="J1580" s="50" t="str">
        <f>IFERROR(VLOOKUP(LISTAS[[#This Row],[ID]],_01_CODIGOS_Y_COSTOS_xlsm[[Producto y N°]:[CODIGO]],2,0),"")</f>
        <v>D01B 066</v>
      </c>
      <c r="O1580" t="s">
        <v>2429</v>
      </c>
      <c r="AB1580" s="12" t="str">
        <f>+LISTAS[[#This Row],[Codigo]]&amp;LISTAS[[#This Row],[Fabrica]]</f>
        <v>D01B 066SKOTNICA</v>
      </c>
      <c r="AC1580" s="13" t="str">
        <f>+LISTAS[[#This Row],[Codigo]]</f>
        <v>D01B 066</v>
      </c>
      <c r="AD1580" s="13" t="str">
        <f>+LISTAS[[#This Row],[ID]]</f>
        <v>SUPLEMENTO 0,266x78</v>
      </c>
      <c r="AH1580" s="36">
        <v>0.29439709903397326</v>
      </c>
      <c r="AI1580" s="37">
        <f>+LISTAS[[#This Row],[Precio]]+(LISTAS[[#This Row],[Precio]]*AH1580)</f>
        <v>2064.3044935393805</v>
      </c>
      <c r="AJ1580" s="38">
        <f t="shared" si="24"/>
        <v>1032.1522467696902</v>
      </c>
      <c r="AL1580" s="35">
        <f>+AJ1580/LISTAS[[#This Row],[COSTO]]-1</f>
        <v>1.0060043891775901</v>
      </c>
      <c r="AM1580" t="str">
        <f>+LISTAS[[#This Row],[ID]]</f>
        <v>SUPLEMENTO 0,266x78</v>
      </c>
      <c r="AO1580" s="43">
        <v>0.65</v>
      </c>
      <c r="AP1580" s="39">
        <f>LISTAS[[#This Row],[COSTO]]+(LISTAS[[#This Row],[COSTO]]*AO1580)</f>
        <v>848.97680999999989</v>
      </c>
      <c r="AQ1580" s="44">
        <f>IF(AO1580="",0,AP1580/LISTAS[[#This Row],[VENTA NETA]]-1)</f>
        <v>-1.4184049549926248E-2</v>
      </c>
      <c r="AS1580" s="39">
        <v>130.84800000000001</v>
      </c>
      <c r="AT1580" s="48">
        <f>+LISTAS[[#This Row],[COSTO]]/AS1580-1</f>
        <v>2.9322832599657613</v>
      </c>
      <c r="BA1580" t="s">
        <v>2208</v>
      </c>
      <c r="BB1580" s="36"/>
    </row>
    <row r="1581" spans="1:54" x14ac:dyDescent="0.35">
      <c r="A1581" s="7" t="s">
        <v>2431</v>
      </c>
      <c r="B1581" t="s">
        <v>2208</v>
      </c>
      <c r="C1581" t="s">
        <v>2432</v>
      </c>
      <c r="D1581" t="s">
        <v>2432</v>
      </c>
      <c r="E1581" s="2">
        <v>1759.36</v>
      </c>
      <c r="F1581" s="7" t="str">
        <f>+_xlfn.XLOOKUP(LISTAS[[#This Row],[ID]],_01_CODIGOS_Y_COSTOS_xlsm[Producto y N°],_01_CODIGOS_Y_COSTOS_xlsm[FABRICA],"",0,1)</f>
        <v>SKOTNICA</v>
      </c>
      <c r="G1581" s="26">
        <f>LISTAS[[#This Row],[Precio]]*(1-0.46)</f>
        <v>950.05439999999999</v>
      </c>
      <c r="H1581" s="1">
        <f>+_xlfn.XLOOKUP(LISTAS[[#This Row],[ID]],_01_CODIGOS_Y_COSTOS_xlsm[Producto y N°],_01_CODIGOS_Y_COSTOS_xlsm[COSTO],0,0,1)</f>
        <v>567.62210000000005</v>
      </c>
      <c r="I1581" s="27">
        <f>+IFERROR(LISTAS[[#This Row],[VENTA NETA]]/LISTAS[[#This Row],[COSTO]]-1,0)</f>
        <v>0.67374455645754439</v>
      </c>
      <c r="J1581" s="50" t="str">
        <f>IFERROR(VLOOKUP(LISTAS[[#This Row],[ID]],_01_CODIGOS_Y_COSTOS_xlsm[[Producto y N°]:[CODIGO]],2,0),"")</f>
        <v>D01B 067</v>
      </c>
      <c r="O1581" t="s">
        <v>2431</v>
      </c>
      <c r="AB1581" s="12" t="str">
        <f>+LISTAS[[#This Row],[Codigo]]&amp;LISTAS[[#This Row],[Fabrica]]</f>
        <v>D01B 067SKOTNICA</v>
      </c>
      <c r="AC1581" s="13" t="str">
        <f>+LISTAS[[#This Row],[Codigo]]</f>
        <v>D01B 067</v>
      </c>
      <c r="AD1581" s="13" t="str">
        <f>+LISTAS[[#This Row],[ID]]</f>
        <v>SUPLEMENTO 0,267x79</v>
      </c>
      <c r="AH1581" s="36">
        <v>0.42795638270242176</v>
      </c>
      <c r="AI1581" s="37">
        <f>+LISTAS[[#This Row],[Precio]]+(LISTAS[[#This Row],[Precio]]*AH1581)</f>
        <v>2512.2893414713326</v>
      </c>
      <c r="AJ1581" s="38">
        <f t="shared" si="24"/>
        <v>1256.1446707356663</v>
      </c>
      <c r="AL1581" s="35">
        <f>+AJ1581/LISTAS[[#This Row],[COSTO]]-1</f>
        <v>1.2129946503768374</v>
      </c>
      <c r="AM1581" t="str">
        <f>+LISTAS[[#This Row],[ID]]</f>
        <v>SUPLEMENTO 0,267x79</v>
      </c>
      <c r="AO1581" s="43">
        <v>0.65</v>
      </c>
      <c r="AP1581" s="39">
        <f>LISTAS[[#This Row],[COSTO]]+(LISTAS[[#This Row],[COSTO]]*AO1581)</f>
        <v>936.5764650000001</v>
      </c>
      <c r="AQ1581" s="44">
        <f>IF(AO1581="",0,AP1581/LISTAS[[#This Row],[VENTA NETA]]-1)</f>
        <v>-1.4186487636918321E-2</v>
      </c>
      <c r="AS1581" s="39">
        <v>130.84800000000001</v>
      </c>
      <c r="AT1581" s="48">
        <f>+LISTAS[[#This Row],[COSTO]]/AS1581-1</f>
        <v>3.3380265651748591</v>
      </c>
      <c r="BA1581" t="s">
        <v>2208</v>
      </c>
      <c r="BB1581" s="36"/>
    </row>
    <row r="1582" spans="1:54" x14ac:dyDescent="0.35">
      <c r="A1582" s="7" t="s">
        <v>2433</v>
      </c>
      <c r="B1582" t="s">
        <v>2208</v>
      </c>
      <c r="C1582" t="s">
        <v>2434</v>
      </c>
      <c r="D1582" t="s">
        <v>2434</v>
      </c>
      <c r="E1582" s="2">
        <v>1759.36</v>
      </c>
      <c r="F1582" s="7" t="str">
        <f>+_xlfn.XLOOKUP(LISTAS[[#This Row],[ID]],_01_CODIGOS_Y_COSTOS_xlsm[Producto y N°],_01_CODIGOS_Y_COSTOS_xlsm[FABRICA],"",0,1)</f>
        <v>SKOTNICA</v>
      </c>
      <c r="G1582" s="26">
        <f>LISTAS[[#This Row],[Precio]]*(1-0.46)</f>
        <v>950.05439999999999</v>
      </c>
      <c r="H1582" s="1">
        <f>+_xlfn.XLOOKUP(LISTAS[[#This Row],[ID]],_01_CODIGOS_Y_COSTOS_xlsm[Producto y N°],_01_CODIGOS_Y_COSTOS_xlsm[COSTO],0,0,1)</f>
        <v>567.62210000000005</v>
      </c>
      <c r="I1582" s="27">
        <f>+IFERROR(LISTAS[[#This Row],[VENTA NETA]]/LISTAS[[#This Row],[COSTO]]-1,0)</f>
        <v>0.67374455645754439</v>
      </c>
      <c r="J1582" s="50" t="str">
        <f>IFERROR(VLOOKUP(LISTAS[[#This Row],[ID]],_01_CODIGOS_Y_COSTOS_xlsm[[Producto y N°]:[CODIGO]],2,0),"")</f>
        <v>D01B 068</v>
      </c>
      <c r="O1582" t="s">
        <v>2433</v>
      </c>
      <c r="AB1582" s="12" t="str">
        <f>+LISTAS[[#This Row],[Codigo]]&amp;LISTAS[[#This Row],[Fabrica]]</f>
        <v>D01B 068SKOTNICA</v>
      </c>
      <c r="AC1582" s="13" t="str">
        <f>+LISTAS[[#This Row],[Codigo]]</f>
        <v>D01B 068</v>
      </c>
      <c r="AD1582" s="13" t="str">
        <f>+LISTAS[[#This Row],[ID]]</f>
        <v>SUPLEMENTO 0,268x80</v>
      </c>
      <c r="AH1582" s="36">
        <v>0.42795638270242176</v>
      </c>
      <c r="AI1582" s="37">
        <f>+LISTAS[[#This Row],[Precio]]+(LISTAS[[#This Row],[Precio]]*AH1582)</f>
        <v>2512.2893414713326</v>
      </c>
      <c r="AJ1582" s="38">
        <f t="shared" si="24"/>
        <v>1256.1446707356663</v>
      </c>
      <c r="AL1582" s="35">
        <f>+AJ1582/LISTAS[[#This Row],[COSTO]]-1</f>
        <v>1.2129946503768374</v>
      </c>
      <c r="AM1582" t="str">
        <f>+LISTAS[[#This Row],[ID]]</f>
        <v>SUPLEMENTO 0,268x80</v>
      </c>
      <c r="AO1582" s="43">
        <v>0.65</v>
      </c>
      <c r="AP1582" s="39">
        <f>LISTAS[[#This Row],[COSTO]]+(LISTAS[[#This Row],[COSTO]]*AO1582)</f>
        <v>936.5764650000001</v>
      </c>
      <c r="AQ1582" s="44">
        <f>IF(AO1582="",0,AP1582/LISTAS[[#This Row],[VENTA NETA]]-1)</f>
        <v>-1.4186487636918321E-2</v>
      </c>
      <c r="AS1582" s="39">
        <v>130.84800000000001</v>
      </c>
      <c r="AT1582" s="48">
        <f>+LISTAS[[#This Row],[COSTO]]/AS1582-1</f>
        <v>3.3380265651748591</v>
      </c>
      <c r="BA1582" t="s">
        <v>2208</v>
      </c>
      <c r="BB1582" s="36"/>
    </row>
    <row r="1583" spans="1:54" x14ac:dyDescent="0.35">
      <c r="A1583" s="7" t="s">
        <v>2435</v>
      </c>
      <c r="B1583" t="s">
        <v>2208</v>
      </c>
      <c r="C1583" t="s">
        <v>2436</v>
      </c>
      <c r="D1583" t="s">
        <v>2436</v>
      </c>
      <c r="E1583" s="2">
        <v>1759.36</v>
      </c>
      <c r="F1583" s="7" t="str">
        <f>+_xlfn.XLOOKUP(LISTAS[[#This Row],[ID]],_01_CODIGOS_Y_COSTOS_xlsm[Producto y N°],_01_CODIGOS_Y_COSTOS_xlsm[FABRICA],"",0,1)</f>
        <v>SKOTNICA</v>
      </c>
      <c r="G1583" s="26">
        <f>LISTAS[[#This Row],[Precio]]*(1-0.46)</f>
        <v>950.05439999999999</v>
      </c>
      <c r="H1583" s="1">
        <f>+_xlfn.XLOOKUP(LISTAS[[#This Row],[ID]],_01_CODIGOS_Y_COSTOS_xlsm[Producto y N°],_01_CODIGOS_Y_COSTOS_xlsm[COSTO],0,0,1)</f>
        <v>567.62210000000005</v>
      </c>
      <c r="I1583" s="27">
        <f>+IFERROR(LISTAS[[#This Row],[VENTA NETA]]/LISTAS[[#This Row],[COSTO]]-1,0)</f>
        <v>0.67374455645754439</v>
      </c>
      <c r="J1583" s="50" t="str">
        <f>IFERROR(VLOOKUP(LISTAS[[#This Row],[ID]],_01_CODIGOS_Y_COSTOS_xlsm[[Producto y N°]:[CODIGO]],2,0),"")</f>
        <v>D01B 069</v>
      </c>
      <c r="O1583" t="s">
        <v>2435</v>
      </c>
      <c r="AB1583" s="12" t="str">
        <f>+LISTAS[[#This Row],[Codigo]]&amp;LISTAS[[#This Row],[Fabrica]]</f>
        <v>D01B 069SKOTNICA</v>
      </c>
      <c r="AC1583" s="13" t="str">
        <f>+LISTAS[[#This Row],[Codigo]]</f>
        <v>D01B 069</v>
      </c>
      <c r="AD1583" s="13" t="str">
        <f>+LISTAS[[#This Row],[ID]]</f>
        <v>SUPLEMENTO 0,269x81</v>
      </c>
      <c r="AH1583" s="36">
        <v>0.42795638270242176</v>
      </c>
      <c r="AI1583" s="37">
        <f>+LISTAS[[#This Row],[Precio]]+(LISTAS[[#This Row],[Precio]]*AH1583)</f>
        <v>2512.2893414713326</v>
      </c>
      <c r="AJ1583" s="38">
        <f t="shared" si="24"/>
        <v>1256.1446707356663</v>
      </c>
      <c r="AL1583" s="35">
        <f>+AJ1583/LISTAS[[#This Row],[COSTO]]-1</f>
        <v>1.2129946503768374</v>
      </c>
      <c r="AM1583" t="str">
        <f>+LISTAS[[#This Row],[ID]]</f>
        <v>SUPLEMENTO 0,269x81</v>
      </c>
      <c r="AO1583" s="43">
        <v>0.65</v>
      </c>
      <c r="AP1583" s="39">
        <f>LISTAS[[#This Row],[COSTO]]+(LISTAS[[#This Row],[COSTO]]*AO1583)</f>
        <v>936.5764650000001</v>
      </c>
      <c r="AQ1583" s="44">
        <f>IF(AO1583="",0,AP1583/LISTAS[[#This Row],[VENTA NETA]]-1)</f>
        <v>-1.4186487636918321E-2</v>
      </c>
      <c r="AS1583" s="39">
        <v>130.84800000000001</v>
      </c>
      <c r="AT1583" s="48">
        <f>+LISTAS[[#This Row],[COSTO]]/AS1583-1</f>
        <v>3.3380265651748591</v>
      </c>
      <c r="BA1583" t="s">
        <v>2208</v>
      </c>
      <c r="BB1583" s="36"/>
    </row>
    <row r="1584" spans="1:54" x14ac:dyDescent="0.35">
      <c r="A1584" s="7" t="s">
        <v>2437</v>
      </c>
      <c r="B1584" t="s">
        <v>2208</v>
      </c>
      <c r="C1584" t="s">
        <v>2438</v>
      </c>
      <c r="D1584" t="s">
        <v>2438</v>
      </c>
      <c r="E1584" s="2">
        <v>1759.36</v>
      </c>
      <c r="F1584" s="7" t="str">
        <f>+_xlfn.XLOOKUP(LISTAS[[#This Row],[ID]],_01_CODIGOS_Y_COSTOS_xlsm[Producto y N°],_01_CODIGOS_Y_COSTOS_xlsm[FABRICA],"",0,1)</f>
        <v>SKOTNICA</v>
      </c>
      <c r="G1584" s="26">
        <f>LISTAS[[#This Row],[Precio]]*(1-0.46)</f>
        <v>950.05439999999999</v>
      </c>
      <c r="H1584" s="1">
        <f>+_xlfn.XLOOKUP(LISTAS[[#This Row],[ID]],_01_CODIGOS_Y_COSTOS_xlsm[Producto y N°],_01_CODIGOS_Y_COSTOS_xlsm[COSTO],0,0,1)</f>
        <v>567.62210000000005</v>
      </c>
      <c r="I1584" s="27">
        <f>+IFERROR(LISTAS[[#This Row],[VENTA NETA]]/LISTAS[[#This Row],[COSTO]]-1,0)</f>
        <v>0.67374455645754439</v>
      </c>
      <c r="J1584" s="50" t="str">
        <f>IFERROR(VLOOKUP(LISTAS[[#This Row],[ID]],_01_CODIGOS_Y_COSTOS_xlsm[[Producto y N°]:[CODIGO]],2,0),"")</f>
        <v>D01B 070</v>
      </c>
      <c r="O1584" t="s">
        <v>2437</v>
      </c>
      <c r="AB1584" s="12" t="str">
        <f>+LISTAS[[#This Row],[Codigo]]&amp;LISTAS[[#This Row],[Fabrica]]</f>
        <v>D01B 070SKOTNICA</v>
      </c>
      <c r="AC1584" s="13" t="str">
        <f>+LISTAS[[#This Row],[Codigo]]</f>
        <v>D01B 070</v>
      </c>
      <c r="AD1584" s="13" t="str">
        <f>+LISTAS[[#This Row],[ID]]</f>
        <v>SUPLEMENTO 0,270x82</v>
      </c>
      <c r="AH1584" s="36">
        <v>0.38032049270359325</v>
      </c>
      <c r="AI1584" s="37">
        <f>+LISTAS[[#This Row],[Precio]]+(LISTAS[[#This Row],[Precio]]*AH1584)</f>
        <v>2428.4806620429936</v>
      </c>
      <c r="AJ1584" s="38">
        <f t="shared" si="24"/>
        <v>1214.2403310214968</v>
      </c>
      <c r="AL1584" s="35">
        <f>+AJ1584/LISTAS[[#This Row],[COSTO]]-1</f>
        <v>1.1391702878050323</v>
      </c>
      <c r="AM1584" t="str">
        <f>+LISTAS[[#This Row],[ID]]</f>
        <v>SUPLEMENTO 0,270x82</v>
      </c>
      <c r="AO1584" s="43">
        <v>0.65</v>
      </c>
      <c r="AP1584" s="39">
        <f>LISTAS[[#This Row],[COSTO]]+(LISTAS[[#This Row],[COSTO]]*AO1584)</f>
        <v>936.5764650000001</v>
      </c>
      <c r="AQ1584" s="44">
        <f>IF(AO1584="",0,AP1584/LISTAS[[#This Row],[VENTA NETA]]-1)</f>
        <v>-1.4186487636918321E-2</v>
      </c>
      <c r="AS1584" s="39">
        <v>135.36000000000001</v>
      </c>
      <c r="AT1584" s="48">
        <f>+LISTAS[[#This Row],[COSTO]]/AS1584-1</f>
        <v>3.1934256796690308</v>
      </c>
      <c r="BA1584" t="s">
        <v>2208</v>
      </c>
      <c r="BB1584" s="36"/>
    </row>
    <row r="1585" spans="1:54" x14ac:dyDescent="0.35">
      <c r="A1585" s="7" t="s">
        <v>2439</v>
      </c>
      <c r="B1585" t="s">
        <v>2208</v>
      </c>
      <c r="C1585" t="s">
        <v>2440</v>
      </c>
      <c r="D1585" t="s">
        <v>2440</v>
      </c>
      <c r="E1585" s="2">
        <v>1759.36</v>
      </c>
      <c r="F1585" s="7" t="str">
        <f>+_xlfn.XLOOKUP(LISTAS[[#This Row],[ID]],_01_CODIGOS_Y_COSTOS_xlsm[Producto y N°],_01_CODIGOS_Y_COSTOS_xlsm[FABRICA],"",0,1)</f>
        <v>SKOTNICA</v>
      </c>
      <c r="G1585" s="26">
        <f>LISTAS[[#This Row],[Precio]]*(1-0.46)</f>
        <v>950.05439999999999</v>
      </c>
      <c r="H1585" s="1">
        <f>+_xlfn.XLOOKUP(LISTAS[[#This Row],[ID]],_01_CODIGOS_Y_COSTOS_xlsm[Producto y N°],_01_CODIGOS_Y_COSTOS_xlsm[COSTO],0,0,1)</f>
        <v>567.62210000000005</v>
      </c>
      <c r="I1585" s="27">
        <f>+IFERROR(LISTAS[[#This Row],[VENTA NETA]]/LISTAS[[#This Row],[COSTO]]-1,0)</f>
        <v>0.67374455645754439</v>
      </c>
      <c r="J1585" s="50" t="str">
        <f>IFERROR(VLOOKUP(LISTAS[[#This Row],[ID]],_01_CODIGOS_Y_COSTOS_xlsm[[Producto y N°]:[CODIGO]],2,0),"")</f>
        <v>D01B 071</v>
      </c>
      <c r="O1585" t="s">
        <v>2439</v>
      </c>
      <c r="AB1585" s="12" t="str">
        <f>+LISTAS[[#This Row],[Codigo]]&amp;LISTAS[[#This Row],[Fabrica]]</f>
        <v>D01B 071SKOTNICA</v>
      </c>
      <c r="AC1585" s="13" t="str">
        <f>+LISTAS[[#This Row],[Codigo]]</f>
        <v>D01B 071</v>
      </c>
      <c r="AD1585" s="13" t="str">
        <f>+LISTAS[[#This Row],[ID]]</f>
        <v>SUPLEMENTO 0,271x83</v>
      </c>
      <c r="AH1585" s="36">
        <v>0.38032049270359325</v>
      </c>
      <c r="AI1585" s="37">
        <f>+LISTAS[[#This Row],[Precio]]+(LISTAS[[#This Row],[Precio]]*AH1585)</f>
        <v>2428.4806620429936</v>
      </c>
      <c r="AJ1585" s="38">
        <f t="shared" si="24"/>
        <v>1214.2403310214968</v>
      </c>
      <c r="AL1585" s="35">
        <f>+AJ1585/LISTAS[[#This Row],[COSTO]]-1</f>
        <v>1.1391702878050323</v>
      </c>
      <c r="AM1585" t="str">
        <f>+LISTAS[[#This Row],[ID]]</f>
        <v>SUPLEMENTO 0,271x83</v>
      </c>
      <c r="AO1585" s="43">
        <v>0.65</v>
      </c>
      <c r="AP1585" s="39">
        <f>LISTAS[[#This Row],[COSTO]]+(LISTAS[[#This Row],[COSTO]]*AO1585)</f>
        <v>936.5764650000001</v>
      </c>
      <c r="AQ1585" s="44">
        <f>IF(AO1585="",0,AP1585/LISTAS[[#This Row],[VENTA NETA]]-1)</f>
        <v>-1.4186487636918321E-2</v>
      </c>
      <c r="AS1585" s="39">
        <v>135.36000000000001</v>
      </c>
      <c r="AT1585" s="48">
        <f>+LISTAS[[#This Row],[COSTO]]/AS1585-1</f>
        <v>3.1934256796690308</v>
      </c>
      <c r="BA1585" t="s">
        <v>2208</v>
      </c>
      <c r="BB1585" s="36"/>
    </row>
    <row r="1586" spans="1:54" x14ac:dyDescent="0.35">
      <c r="A1586" s="7" t="s">
        <v>2441</v>
      </c>
      <c r="B1586" t="s">
        <v>2208</v>
      </c>
      <c r="C1586" t="s">
        <v>2442</v>
      </c>
      <c r="D1586" t="s">
        <v>2442</v>
      </c>
      <c r="E1586" s="2">
        <v>1933.78</v>
      </c>
      <c r="F1586" s="7" t="str">
        <f>+_xlfn.XLOOKUP(LISTAS[[#This Row],[ID]],_01_CODIGOS_Y_COSTOS_xlsm[Producto y N°],_01_CODIGOS_Y_COSTOS_xlsm[FABRICA],"",0,1)</f>
        <v>SKOTNICA</v>
      </c>
      <c r="G1586" s="26">
        <f>LISTAS[[#This Row],[Precio]]*(1-0.46)</f>
        <v>1044.2412000000002</v>
      </c>
      <c r="H1586" s="1">
        <f>+_xlfn.XLOOKUP(LISTAS[[#This Row],[ID]],_01_CODIGOS_Y_COSTOS_xlsm[Producto y N°],_01_CODIGOS_Y_COSTOS_xlsm[COSTO],0,0,1)</f>
        <v>623.89700000000005</v>
      </c>
      <c r="I1586" s="27">
        <f>+IFERROR(LISTAS[[#This Row],[VENTA NETA]]/LISTAS[[#This Row],[COSTO]]-1,0)</f>
        <v>0.67373973588589164</v>
      </c>
      <c r="J1586" s="50" t="str">
        <f>IFERROR(VLOOKUP(LISTAS[[#This Row],[ID]],_01_CODIGOS_Y_COSTOS_xlsm[[Producto y N°]:[CODIGO]],2,0),"")</f>
        <v>D01B 072</v>
      </c>
      <c r="O1586" t="s">
        <v>2441</v>
      </c>
      <c r="AB1586" s="12" t="str">
        <f>+LISTAS[[#This Row],[Codigo]]&amp;LISTAS[[#This Row],[Fabrica]]</f>
        <v>D01B 072SKOTNICA</v>
      </c>
      <c r="AC1586" s="13" t="str">
        <f>+LISTAS[[#This Row],[Codigo]]</f>
        <v>D01B 072</v>
      </c>
      <c r="AD1586" s="13" t="str">
        <f>+LISTAS[[#This Row],[ID]]</f>
        <v>SUPLEMENTO 0,272x84</v>
      </c>
      <c r="AH1586" s="36">
        <v>0.51716723765189965</v>
      </c>
      <c r="AI1586" s="37">
        <f>+LISTAS[[#This Row],[Precio]]+(LISTAS[[#This Row],[Precio]]*AH1586)</f>
        <v>2933.8676608264905</v>
      </c>
      <c r="AJ1586" s="38">
        <f t="shared" si="24"/>
        <v>1466.9338304132452</v>
      </c>
      <c r="AL1586" s="35">
        <f>+AJ1586/LISTAS[[#This Row],[COSTO]]-1</f>
        <v>1.3512436033724238</v>
      </c>
      <c r="AM1586" t="str">
        <f>+LISTAS[[#This Row],[ID]]</f>
        <v>SUPLEMENTO 0,272x84</v>
      </c>
      <c r="AO1586" s="43">
        <v>0.65</v>
      </c>
      <c r="AP1586" s="39">
        <f>LISTAS[[#This Row],[COSTO]]+(LISTAS[[#This Row],[COSTO]]*AO1586)</f>
        <v>1029.4300500000002</v>
      </c>
      <c r="AQ1586" s="44">
        <f>IF(AO1586="",0,AP1586/LISTAS[[#This Row],[VENTA NETA]]-1)</f>
        <v>-1.4183648375490243E-2</v>
      </c>
      <c r="AS1586" s="39">
        <v>135.36000000000001</v>
      </c>
      <c r="AT1586" s="48">
        <f>+LISTAS[[#This Row],[COSTO]]/AS1586-1</f>
        <v>3.6091681442080379</v>
      </c>
      <c r="BA1586" t="s">
        <v>2208</v>
      </c>
      <c r="BB1586" s="36"/>
    </row>
    <row r="1587" spans="1:54" x14ac:dyDescent="0.35">
      <c r="A1587" s="7" t="s">
        <v>2443</v>
      </c>
      <c r="B1587" t="s">
        <v>2208</v>
      </c>
      <c r="C1587" t="s">
        <v>2444</v>
      </c>
      <c r="D1587" t="s">
        <v>2444</v>
      </c>
      <c r="E1587" s="2">
        <v>1933.78</v>
      </c>
      <c r="F1587" s="7" t="str">
        <f>+_xlfn.XLOOKUP(LISTAS[[#This Row],[ID]],_01_CODIGOS_Y_COSTOS_xlsm[Producto y N°],_01_CODIGOS_Y_COSTOS_xlsm[FABRICA],"",0,1)</f>
        <v>SKOTNICA</v>
      </c>
      <c r="G1587" s="26">
        <f>LISTAS[[#This Row],[Precio]]*(1-0.46)</f>
        <v>1044.2412000000002</v>
      </c>
      <c r="H1587" s="1">
        <f>+_xlfn.XLOOKUP(LISTAS[[#This Row],[ID]],_01_CODIGOS_Y_COSTOS_xlsm[Producto y N°],_01_CODIGOS_Y_COSTOS_xlsm[COSTO],0,0,1)</f>
        <v>623.89700000000005</v>
      </c>
      <c r="I1587" s="27">
        <f>+IFERROR(LISTAS[[#This Row],[VENTA NETA]]/LISTAS[[#This Row],[COSTO]]-1,0)</f>
        <v>0.67373973588589164</v>
      </c>
      <c r="J1587" s="50" t="str">
        <f>IFERROR(VLOOKUP(LISTAS[[#This Row],[ID]],_01_CODIGOS_Y_COSTOS_xlsm[[Producto y N°]:[CODIGO]],2,0),"")</f>
        <v>D01B 073</v>
      </c>
      <c r="O1587" t="s">
        <v>2443</v>
      </c>
      <c r="AB1587" s="12" t="str">
        <f>+LISTAS[[#This Row],[Codigo]]&amp;LISTAS[[#This Row],[Fabrica]]</f>
        <v>D01B 073SKOTNICA</v>
      </c>
      <c r="AC1587" s="13" t="str">
        <f>+LISTAS[[#This Row],[Codigo]]</f>
        <v>D01B 073</v>
      </c>
      <c r="AD1587" s="13" t="str">
        <f>+LISTAS[[#This Row],[ID]]</f>
        <v>SUPLEMENTO 0,273x85</v>
      </c>
      <c r="AH1587" s="36">
        <v>0.51716723765189965</v>
      </c>
      <c r="AI1587" s="37">
        <f>+LISTAS[[#This Row],[Precio]]+(LISTAS[[#This Row],[Precio]]*AH1587)</f>
        <v>2933.8676608264905</v>
      </c>
      <c r="AJ1587" s="38">
        <f t="shared" si="24"/>
        <v>1466.9338304132452</v>
      </c>
      <c r="AL1587" s="35">
        <f>+AJ1587/LISTAS[[#This Row],[COSTO]]-1</f>
        <v>1.3512436033724238</v>
      </c>
      <c r="AM1587" t="str">
        <f>+LISTAS[[#This Row],[ID]]</f>
        <v>SUPLEMENTO 0,273x85</v>
      </c>
      <c r="AO1587" s="43">
        <v>0.65</v>
      </c>
      <c r="AP1587" s="39">
        <f>LISTAS[[#This Row],[COSTO]]+(LISTAS[[#This Row],[COSTO]]*AO1587)</f>
        <v>1029.4300500000002</v>
      </c>
      <c r="AQ1587" s="44">
        <f>IF(AO1587="",0,AP1587/LISTAS[[#This Row],[VENTA NETA]]-1)</f>
        <v>-1.4183648375490243E-2</v>
      </c>
      <c r="AS1587" s="39">
        <v>135.36000000000001</v>
      </c>
      <c r="AT1587" s="48">
        <f>+LISTAS[[#This Row],[COSTO]]/AS1587-1</f>
        <v>3.6091681442080379</v>
      </c>
      <c r="BA1587" t="s">
        <v>2208</v>
      </c>
      <c r="BB1587" s="36"/>
    </row>
    <row r="1588" spans="1:54" x14ac:dyDescent="0.35">
      <c r="A1588" s="7" t="s">
        <v>2445</v>
      </c>
      <c r="B1588" t="s">
        <v>2208</v>
      </c>
      <c r="C1588" t="s">
        <v>2446</v>
      </c>
      <c r="D1588" t="s">
        <v>2446</v>
      </c>
      <c r="E1588" s="2">
        <v>1933.78</v>
      </c>
      <c r="F1588" s="7" t="str">
        <f>+_xlfn.XLOOKUP(LISTAS[[#This Row],[ID]],_01_CODIGOS_Y_COSTOS_xlsm[Producto y N°],_01_CODIGOS_Y_COSTOS_xlsm[FABRICA],"",0,1)</f>
        <v>SKOTNICA</v>
      </c>
      <c r="G1588" s="26">
        <f>LISTAS[[#This Row],[Precio]]*(1-0.46)</f>
        <v>1044.2412000000002</v>
      </c>
      <c r="H1588" s="1">
        <f>+_xlfn.XLOOKUP(LISTAS[[#This Row],[ID]],_01_CODIGOS_Y_COSTOS_xlsm[Producto y N°],_01_CODIGOS_Y_COSTOS_xlsm[COSTO],0,0,1)</f>
        <v>623.89700000000005</v>
      </c>
      <c r="I1588" s="27">
        <f>+IFERROR(LISTAS[[#This Row],[VENTA NETA]]/LISTAS[[#This Row],[COSTO]]-1,0)</f>
        <v>0.67373973588589164</v>
      </c>
      <c r="J1588" s="50" t="str">
        <f>IFERROR(VLOOKUP(LISTAS[[#This Row],[ID]],_01_CODIGOS_Y_COSTOS_xlsm[[Producto y N°]:[CODIGO]],2,0),"")</f>
        <v>D01B 074</v>
      </c>
      <c r="O1588" t="s">
        <v>2445</v>
      </c>
      <c r="AB1588" s="12" t="str">
        <f>+LISTAS[[#This Row],[Codigo]]&amp;LISTAS[[#This Row],[Fabrica]]</f>
        <v>D01B 074SKOTNICA</v>
      </c>
      <c r="AC1588" s="13" t="str">
        <f>+LISTAS[[#This Row],[Codigo]]</f>
        <v>D01B 074</v>
      </c>
      <c r="AD1588" s="13" t="str">
        <f>+LISTAS[[#This Row],[ID]]</f>
        <v>SUPLEMENTO 0,274x86</v>
      </c>
      <c r="AH1588" s="36">
        <v>0.46823379074248428</v>
      </c>
      <c r="AI1588" s="37">
        <f>+LISTAS[[#This Row],[Precio]]+(LISTAS[[#This Row],[Precio]]*AH1588)</f>
        <v>2839.2411398620011</v>
      </c>
      <c r="AJ1588" s="38">
        <f t="shared" si="24"/>
        <v>1419.6205699310005</v>
      </c>
      <c r="AL1588" s="35">
        <f>+AJ1588/LISTAS[[#This Row],[COSTO]]-1</f>
        <v>1.2754085529037651</v>
      </c>
      <c r="AM1588" t="str">
        <f>+LISTAS[[#This Row],[ID]]</f>
        <v>SUPLEMENTO 0,274x86</v>
      </c>
      <c r="AO1588" s="43">
        <v>0.65</v>
      </c>
      <c r="AP1588" s="39">
        <f>LISTAS[[#This Row],[COSTO]]+(LISTAS[[#This Row],[COSTO]]*AO1588)</f>
        <v>1029.4300500000002</v>
      </c>
      <c r="AQ1588" s="44">
        <f>IF(AO1588="",0,AP1588/LISTAS[[#This Row],[VENTA NETA]]-1)</f>
        <v>-1.4183648375490243E-2</v>
      </c>
      <c r="AS1588" s="39">
        <v>139.87200000000001</v>
      </c>
      <c r="AT1588" s="48">
        <f>+LISTAS[[#This Row],[COSTO]]/AS1588-1</f>
        <v>3.4604853008464884</v>
      </c>
      <c r="BA1588" t="s">
        <v>2208</v>
      </c>
      <c r="BB1588" s="36"/>
    </row>
    <row r="1589" spans="1:54" x14ac:dyDescent="0.35">
      <c r="A1589" s="7" t="s">
        <v>2447</v>
      </c>
      <c r="B1589" t="s">
        <v>2208</v>
      </c>
      <c r="C1589" t="s">
        <v>2448</v>
      </c>
      <c r="D1589" t="s">
        <v>2448</v>
      </c>
      <c r="E1589" s="2">
        <v>1933.78</v>
      </c>
      <c r="F1589" s="7" t="str">
        <f>+_xlfn.XLOOKUP(LISTAS[[#This Row],[ID]],_01_CODIGOS_Y_COSTOS_xlsm[Producto y N°],_01_CODIGOS_Y_COSTOS_xlsm[FABRICA],"",0,1)</f>
        <v>SKOTNICA</v>
      </c>
      <c r="G1589" s="26">
        <f>LISTAS[[#This Row],[Precio]]*(1-0.46)</f>
        <v>1044.2412000000002</v>
      </c>
      <c r="H1589" s="1">
        <f>+_xlfn.XLOOKUP(LISTAS[[#This Row],[ID]],_01_CODIGOS_Y_COSTOS_xlsm[Producto y N°],_01_CODIGOS_Y_COSTOS_xlsm[COSTO],0,0,1)</f>
        <v>623.89700000000005</v>
      </c>
      <c r="I1589" s="27">
        <f>+IFERROR(LISTAS[[#This Row],[VENTA NETA]]/LISTAS[[#This Row],[COSTO]]-1,0)</f>
        <v>0.67373973588589164</v>
      </c>
      <c r="J1589" s="50" t="str">
        <f>IFERROR(VLOOKUP(LISTAS[[#This Row],[ID]],_01_CODIGOS_Y_COSTOS_xlsm[[Producto y N°]:[CODIGO]],2,0),"")</f>
        <v>D01B 075</v>
      </c>
      <c r="O1589" t="s">
        <v>2447</v>
      </c>
      <c r="AB1589" s="12" t="str">
        <f>+LISTAS[[#This Row],[Codigo]]&amp;LISTAS[[#This Row],[Fabrica]]</f>
        <v>D01B 075SKOTNICA</v>
      </c>
      <c r="AC1589" s="13" t="str">
        <f>+LISTAS[[#This Row],[Codigo]]</f>
        <v>D01B 075</v>
      </c>
      <c r="AD1589" s="13" t="str">
        <f>+LISTAS[[#This Row],[ID]]</f>
        <v>SUPLEMENTO 0,275x87</v>
      </c>
      <c r="AH1589" s="36">
        <v>0.46823379074248428</v>
      </c>
      <c r="AI1589" s="37">
        <f>+LISTAS[[#This Row],[Precio]]+(LISTAS[[#This Row],[Precio]]*AH1589)</f>
        <v>2839.2411398620011</v>
      </c>
      <c r="AJ1589" s="38">
        <f t="shared" si="24"/>
        <v>1419.6205699310005</v>
      </c>
      <c r="AL1589" s="35">
        <f>+AJ1589/LISTAS[[#This Row],[COSTO]]-1</f>
        <v>1.2754085529037651</v>
      </c>
      <c r="AM1589" t="str">
        <f>+LISTAS[[#This Row],[ID]]</f>
        <v>SUPLEMENTO 0,275x87</v>
      </c>
      <c r="AO1589" s="43">
        <v>0.65</v>
      </c>
      <c r="AP1589" s="39">
        <f>LISTAS[[#This Row],[COSTO]]+(LISTAS[[#This Row],[COSTO]]*AO1589)</f>
        <v>1029.4300500000002</v>
      </c>
      <c r="AQ1589" s="44">
        <f>IF(AO1589="",0,AP1589/LISTAS[[#This Row],[VENTA NETA]]-1)</f>
        <v>-1.4183648375490243E-2</v>
      </c>
      <c r="AS1589" s="39">
        <v>139.87200000000001</v>
      </c>
      <c r="AT1589" s="48">
        <f>+LISTAS[[#This Row],[COSTO]]/AS1589-1</f>
        <v>3.4604853008464884</v>
      </c>
      <c r="BA1589" t="s">
        <v>2208</v>
      </c>
      <c r="BB1589" s="36"/>
    </row>
    <row r="1590" spans="1:54" x14ac:dyDescent="0.35">
      <c r="A1590" s="7" t="s">
        <v>2449</v>
      </c>
      <c r="B1590" t="s">
        <v>2208</v>
      </c>
      <c r="C1590" t="s">
        <v>2450</v>
      </c>
      <c r="D1590" t="s">
        <v>2450</v>
      </c>
      <c r="E1590" s="2">
        <v>1933.78</v>
      </c>
      <c r="F1590" s="7" t="str">
        <f>+_xlfn.XLOOKUP(LISTAS[[#This Row],[ID]],_01_CODIGOS_Y_COSTOS_xlsm[Producto y N°],_01_CODIGOS_Y_COSTOS_xlsm[FABRICA],"",0,1)</f>
        <v>SKOTNICA</v>
      </c>
      <c r="G1590" s="26">
        <f>LISTAS[[#This Row],[Precio]]*(1-0.46)</f>
        <v>1044.2412000000002</v>
      </c>
      <c r="H1590" s="1">
        <f>+_xlfn.XLOOKUP(LISTAS[[#This Row],[ID]],_01_CODIGOS_Y_COSTOS_xlsm[Producto y N°],_01_CODIGOS_Y_COSTOS_xlsm[COSTO],0,0,1)</f>
        <v>623.89700000000005</v>
      </c>
      <c r="I1590" s="27">
        <f>+IFERROR(LISTAS[[#This Row],[VENTA NETA]]/LISTAS[[#This Row],[COSTO]]-1,0)</f>
        <v>0.67373973588589164</v>
      </c>
      <c r="J1590" s="50" t="str">
        <f>IFERROR(VLOOKUP(LISTAS[[#This Row],[ID]],_01_CODIGOS_Y_COSTOS_xlsm[[Producto y N°]:[CODIGO]],2,0),"")</f>
        <v>D01B 076</v>
      </c>
      <c r="O1590" t="s">
        <v>2449</v>
      </c>
      <c r="AB1590" s="12" t="str">
        <f>+LISTAS[[#This Row],[Codigo]]&amp;LISTAS[[#This Row],[Fabrica]]</f>
        <v>D01B 076SKOTNICA</v>
      </c>
      <c r="AC1590" s="13" t="str">
        <f>+LISTAS[[#This Row],[Codigo]]</f>
        <v>D01B 076</v>
      </c>
      <c r="AD1590" s="13" t="str">
        <f>+LISTAS[[#This Row],[ID]]</f>
        <v>SUPLEMENTO 0,276x88</v>
      </c>
      <c r="AH1590" s="36">
        <v>0.46823379074248428</v>
      </c>
      <c r="AI1590" s="37">
        <f>+LISTAS[[#This Row],[Precio]]+(LISTAS[[#This Row],[Precio]]*AH1590)</f>
        <v>2839.2411398620011</v>
      </c>
      <c r="AJ1590" s="38">
        <f t="shared" si="24"/>
        <v>1419.6205699310005</v>
      </c>
      <c r="AL1590" s="35">
        <f>+AJ1590/LISTAS[[#This Row],[COSTO]]-1</f>
        <v>1.2754085529037651</v>
      </c>
      <c r="AM1590" t="str">
        <f>+LISTAS[[#This Row],[ID]]</f>
        <v>SUPLEMENTO 0,276x88</v>
      </c>
      <c r="AO1590" s="43">
        <v>0.65</v>
      </c>
      <c r="AP1590" s="39">
        <f>LISTAS[[#This Row],[COSTO]]+(LISTAS[[#This Row],[COSTO]]*AO1590)</f>
        <v>1029.4300500000002</v>
      </c>
      <c r="AQ1590" s="44">
        <f>IF(AO1590="",0,AP1590/LISTAS[[#This Row],[VENTA NETA]]-1)</f>
        <v>-1.4183648375490243E-2</v>
      </c>
      <c r="AS1590" s="39">
        <v>139.87200000000001</v>
      </c>
      <c r="AT1590" s="48">
        <f>+LISTAS[[#This Row],[COSTO]]/AS1590-1</f>
        <v>3.4604853008464884</v>
      </c>
      <c r="BA1590" t="s">
        <v>2208</v>
      </c>
      <c r="BB1590" s="36"/>
    </row>
    <row r="1591" spans="1:54" x14ac:dyDescent="0.35">
      <c r="A1591" s="7" t="s">
        <v>2451</v>
      </c>
      <c r="B1591" t="s">
        <v>2208</v>
      </c>
      <c r="C1591" t="s">
        <v>2452</v>
      </c>
      <c r="D1591" t="s">
        <v>2452</v>
      </c>
      <c r="E1591" s="2">
        <v>2117.87</v>
      </c>
      <c r="F1591" s="7" t="str">
        <f>+_xlfn.XLOOKUP(LISTAS[[#This Row],[ID]],_01_CODIGOS_Y_COSTOS_xlsm[Producto y N°],_01_CODIGOS_Y_COSTOS_xlsm[FABRICA],"",0,1)</f>
        <v>SKOTNICA</v>
      </c>
      <c r="G1591" s="26">
        <f>LISTAS[[#This Row],[Precio]]*(1-0.46)</f>
        <v>1143.6497999999999</v>
      </c>
      <c r="H1591" s="1">
        <f>+_xlfn.XLOOKUP(LISTAS[[#This Row],[ID]],_01_CODIGOS_Y_COSTOS_xlsm[Producto y N°],_01_CODIGOS_Y_COSTOS_xlsm[COSTO],0,0,1)</f>
        <v>683.29100000000005</v>
      </c>
      <c r="I1591" s="27">
        <f>+IFERROR(LISTAS[[#This Row],[VENTA NETA]]/LISTAS[[#This Row],[COSTO]]-1,0)</f>
        <v>0.67373754374051442</v>
      </c>
      <c r="J1591" s="50" t="str">
        <f>IFERROR(VLOOKUP(LISTAS[[#This Row],[ID]],_01_CODIGOS_Y_COSTOS_xlsm[[Producto y N°]:[CODIGO]],2,0),"")</f>
        <v>D01B 077</v>
      </c>
      <c r="O1591" t="s">
        <v>2451</v>
      </c>
      <c r="AB1591" s="12" t="str">
        <f>+LISTAS[[#This Row],[Codigo]]&amp;LISTAS[[#This Row],[Fabrica]]</f>
        <v>D01B 077SKOTNICA</v>
      </c>
      <c r="AC1591" s="13" t="str">
        <f>+LISTAS[[#This Row],[Codigo]]</f>
        <v>D01B 077</v>
      </c>
      <c r="AD1591" s="13" t="str">
        <f>+LISTAS[[#This Row],[ID]]</f>
        <v>SUPLEMENTO 0,277x89</v>
      </c>
      <c r="AH1591" s="36">
        <v>0.60800733862449907</v>
      </c>
      <c r="AI1591" s="37">
        <f>+LISTAS[[#This Row],[Precio]]+(LISTAS[[#This Row],[Precio]]*AH1591)</f>
        <v>3405.5505022526677</v>
      </c>
      <c r="AJ1591" s="38">
        <f t="shared" si="24"/>
        <v>1702.7752511263338</v>
      </c>
      <c r="AL1591" s="35">
        <f>+AJ1591/LISTAS[[#This Row],[COSTO]]-1</f>
        <v>1.4920206048760098</v>
      </c>
      <c r="AM1591" t="str">
        <f>+LISTAS[[#This Row],[ID]]</f>
        <v>SUPLEMENTO 0,277x89</v>
      </c>
      <c r="AO1591" s="43">
        <v>0.65</v>
      </c>
      <c r="AP1591" s="39">
        <f>LISTAS[[#This Row],[COSTO]]+(LISTAS[[#This Row],[COSTO]]*AO1591)</f>
        <v>1127.4301500000001</v>
      </c>
      <c r="AQ1591" s="44">
        <f>IF(AO1591="",0,AP1591/LISTAS[[#This Row],[VENTA NETA]]-1)</f>
        <v>-1.4182357221589892E-2</v>
      </c>
      <c r="AS1591" s="39">
        <v>139.87200000000001</v>
      </c>
      <c r="AT1591" s="48">
        <f>+LISTAS[[#This Row],[COSTO]]/AS1591-1</f>
        <v>3.8851163921299472</v>
      </c>
      <c r="BA1591" t="s">
        <v>2208</v>
      </c>
      <c r="BB1591" s="36"/>
    </row>
    <row r="1592" spans="1:54" x14ac:dyDescent="0.35">
      <c r="A1592" s="7" t="s">
        <v>2453</v>
      </c>
      <c r="B1592" t="s">
        <v>2208</v>
      </c>
      <c r="C1592" t="s">
        <v>2454</v>
      </c>
      <c r="D1592" t="s">
        <v>2454</v>
      </c>
      <c r="E1592" s="2">
        <v>2117.87</v>
      </c>
      <c r="F1592" s="7" t="str">
        <f>+_xlfn.XLOOKUP(LISTAS[[#This Row],[ID]],_01_CODIGOS_Y_COSTOS_xlsm[Producto y N°],_01_CODIGOS_Y_COSTOS_xlsm[FABRICA],"",0,1)</f>
        <v>SKOTNICA</v>
      </c>
      <c r="G1592" s="26">
        <f>LISTAS[[#This Row],[Precio]]*(1-0.46)</f>
        <v>1143.6497999999999</v>
      </c>
      <c r="H1592" s="1">
        <f>+_xlfn.XLOOKUP(LISTAS[[#This Row],[ID]],_01_CODIGOS_Y_COSTOS_xlsm[Producto y N°],_01_CODIGOS_Y_COSTOS_xlsm[COSTO],0,0,1)</f>
        <v>683.29100000000005</v>
      </c>
      <c r="I1592" s="27">
        <f>+IFERROR(LISTAS[[#This Row],[VENTA NETA]]/LISTAS[[#This Row],[COSTO]]-1,0)</f>
        <v>0.67373754374051442</v>
      </c>
      <c r="J1592" s="50" t="str">
        <f>IFERROR(VLOOKUP(LISTAS[[#This Row],[ID]],_01_CODIGOS_Y_COSTOS_xlsm[[Producto y N°]:[CODIGO]],2,0),"")</f>
        <v>D01B 078</v>
      </c>
      <c r="O1592" t="s">
        <v>2453</v>
      </c>
      <c r="AB1592" s="12" t="str">
        <f>+LISTAS[[#This Row],[Codigo]]&amp;LISTAS[[#This Row],[Fabrica]]</f>
        <v>D01B 078SKOTNICA</v>
      </c>
      <c r="AC1592" s="13" t="str">
        <f>+LISTAS[[#This Row],[Codigo]]</f>
        <v>D01B 078</v>
      </c>
      <c r="AD1592" s="13" t="str">
        <f>+LISTAS[[#This Row],[ID]]</f>
        <v>SUPLEMENTO 0,278x90</v>
      </c>
      <c r="AH1592" s="36">
        <v>0.60800733862449907</v>
      </c>
      <c r="AI1592" s="37">
        <f>+LISTAS[[#This Row],[Precio]]+(LISTAS[[#This Row],[Precio]]*AH1592)</f>
        <v>3405.5505022526677</v>
      </c>
      <c r="AJ1592" s="38">
        <f t="shared" si="24"/>
        <v>1702.7752511263338</v>
      </c>
      <c r="AL1592" s="35">
        <f>+AJ1592/LISTAS[[#This Row],[COSTO]]-1</f>
        <v>1.4920206048760098</v>
      </c>
      <c r="AM1592" t="str">
        <f>+LISTAS[[#This Row],[ID]]</f>
        <v>SUPLEMENTO 0,278x90</v>
      </c>
      <c r="AO1592" s="43">
        <v>0.65</v>
      </c>
      <c r="AP1592" s="39">
        <f>LISTAS[[#This Row],[COSTO]]+(LISTAS[[#This Row],[COSTO]]*AO1592)</f>
        <v>1127.4301500000001</v>
      </c>
      <c r="AQ1592" s="44">
        <f>IF(AO1592="",0,AP1592/LISTAS[[#This Row],[VENTA NETA]]-1)</f>
        <v>-1.4182357221589892E-2</v>
      </c>
      <c r="AS1592" s="39">
        <v>139.87200000000001</v>
      </c>
      <c r="AT1592" s="48">
        <f>+LISTAS[[#This Row],[COSTO]]/AS1592-1</f>
        <v>3.8851163921299472</v>
      </c>
      <c r="BA1592" t="s">
        <v>2208</v>
      </c>
      <c r="BB1592" s="36"/>
    </row>
    <row r="1593" spans="1:54" x14ac:dyDescent="0.35">
      <c r="A1593" s="7" t="s">
        <v>2455</v>
      </c>
      <c r="B1593" t="s">
        <v>2208</v>
      </c>
      <c r="C1593" t="s">
        <v>2456</v>
      </c>
      <c r="D1593" t="s">
        <v>2456</v>
      </c>
      <c r="E1593" s="2">
        <v>2117.87</v>
      </c>
      <c r="F1593" s="7" t="str">
        <f>+_xlfn.XLOOKUP(LISTAS[[#This Row],[ID]],_01_CODIGOS_Y_COSTOS_xlsm[Producto y N°],_01_CODIGOS_Y_COSTOS_xlsm[FABRICA],"",0,1)</f>
        <v>SKOTNICA</v>
      </c>
      <c r="G1593" s="26">
        <f>LISTAS[[#This Row],[Precio]]*(1-0.46)</f>
        <v>1143.6497999999999</v>
      </c>
      <c r="H1593" s="1">
        <f>+_xlfn.XLOOKUP(LISTAS[[#This Row],[ID]],_01_CODIGOS_Y_COSTOS_xlsm[Producto y N°],_01_CODIGOS_Y_COSTOS_xlsm[COSTO],0,0,1)</f>
        <v>683.29100000000005</v>
      </c>
      <c r="I1593" s="27">
        <f>+IFERROR(LISTAS[[#This Row],[VENTA NETA]]/LISTAS[[#This Row],[COSTO]]-1,0)</f>
        <v>0.67373754374051442</v>
      </c>
      <c r="J1593" s="50" t="str">
        <f>IFERROR(VLOOKUP(LISTAS[[#This Row],[ID]],_01_CODIGOS_Y_COSTOS_xlsm[[Producto y N°]:[CODIGO]],2,0),"")</f>
        <v>D01B 079</v>
      </c>
      <c r="O1593" t="s">
        <v>2455</v>
      </c>
      <c r="AB1593" s="12" t="str">
        <f>+LISTAS[[#This Row],[Codigo]]&amp;LISTAS[[#This Row],[Fabrica]]</f>
        <v>D01B 079SKOTNICA</v>
      </c>
      <c r="AC1593" s="13" t="str">
        <f>+LISTAS[[#This Row],[Codigo]]</f>
        <v>D01B 079</v>
      </c>
      <c r="AD1593" s="13" t="str">
        <f>+LISTAS[[#This Row],[ID]]</f>
        <v>SUPLEMENTO 0,279x91</v>
      </c>
      <c r="AH1593" s="36">
        <v>0.60800733862449907</v>
      </c>
      <c r="AI1593" s="37">
        <f>+LISTAS[[#This Row],[Precio]]+(LISTAS[[#This Row],[Precio]]*AH1593)</f>
        <v>3405.5505022526677</v>
      </c>
      <c r="AJ1593" s="38">
        <f t="shared" si="24"/>
        <v>1702.7752511263338</v>
      </c>
      <c r="AL1593" s="35">
        <f>+AJ1593/LISTAS[[#This Row],[COSTO]]-1</f>
        <v>1.4920206048760098</v>
      </c>
      <c r="AM1593" t="str">
        <f>+LISTAS[[#This Row],[ID]]</f>
        <v>SUPLEMENTO 0,279x91</v>
      </c>
      <c r="AO1593" s="43">
        <v>0.65</v>
      </c>
      <c r="AP1593" s="39">
        <f>LISTAS[[#This Row],[COSTO]]+(LISTAS[[#This Row],[COSTO]]*AO1593)</f>
        <v>1127.4301500000001</v>
      </c>
      <c r="AQ1593" s="44">
        <f>IF(AO1593="",0,AP1593/LISTAS[[#This Row],[VENTA NETA]]-1)</f>
        <v>-1.4182357221589892E-2</v>
      </c>
      <c r="AS1593" s="39">
        <v>139.87200000000001</v>
      </c>
      <c r="AT1593" s="48">
        <f>+LISTAS[[#This Row],[COSTO]]/AS1593-1</f>
        <v>3.8851163921299472</v>
      </c>
      <c r="BA1593" t="s">
        <v>2208</v>
      </c>
      <c r="BB1593" s="36"/>
    </row>
    <row r="1594" spans="1:54" x14ac:dyDescent="0.35">
      <c r="A1594" s="7" t="s">
        <v>2457</v>
      </c>
      <c r="B1594" t="s">
        <v>2208</v>
      </c>
      <c r="C1594" t="s">
        <v>2458</v>
      </c>
      <c r="D1594" t="s">
        <v>2458</v>
      </c>
      <c r="E1594" s="2">
        <v>2117.87</v>
      </c>
      <c r="F1594" s="7" t="str">
        <f>+_xlfn.XLOOKUP(LISTAS[[#This Row],[ID]],_01_CODIGOS_Y_COSTOS_xlsm[Producto y N°],_01_CODIGOS_Y_COSTOS_xlsm[FABRICA],"",0,1)</f>
        <v>SKOTNICA</v>
      </c>
      <c r="G1594" s="26">
        <f>LISTAS[[#This Row],[Precio]]*(1-0.46)</f>
        <v>1143.6497999999999</v>
      </c>
      <c r="H1594" s="1">
        <f>+_xlfn.XLOOKUP(LISTAS[[#This Row],[ID]],_01_CODIGOS_Y_COSTOS_xlsm[Producto y N°],_01_CODIGOS_Y_COSTOS_xlsm[COSTO],0,0,1)</f>
        <v>683.29100000000005</v>
      </c>
      <c r="I1594" s="27">
        <f>+IFERROR(LISTAS[[#This Row],[VENTA NETA]]/LISTAS[[#This Row],[COSTO]]-1,0)</f>
        <v>0.67373754374051442</v>
      </c>
      <c r="J1594" s="50" t="str">
        <f>IFERROR(VLOOKUP(LISTAS[[#This Row],[ID]],_01_CODIGOS_Y_COSTOS_xlsm[[Producto y N°]:[CODIGO]],2,0),"")</f>
        <v>D01B 080</v>
      </c>
      <c r="O1594" t="s">
        <v>2457</v>
      </c>
      <c r="AB1594" s="12" t="str">
        <f>+LISTAS[[#This Row],[Codigo]]&amp;LISTAS[[#This Row],[Fabrica]]</f>
        <v>D01B 080SKOTNICA</v>
      </c>
      <c r="AC1594" s="13" t="str">
        <f>+LISTAS[[#This Row],[Codigo]]</f>
        <v>D01B 080</v>
      </c>
      <c r="AD1594" s="13" t="str">
        <f>+LISTAS[[#This Row],[ID]]</f>
        <v>SUPLEMENTO 0,280x92</v>
      </c>
      <c r="AH1594" s="36">
        <v>0.55776450142366296</v>
      </c>
      <c r="AI1594" s="37">
        <f>+LISTAS[[#This Row],[Precio]]+(LISTAS[[#This Row],[Precio]]*AH1594)</f>
        <v>3299.1427046301328</v>
      </c>
      <c r="AJ1594" s="38">
        <f t="shared" si="24"/>
        <v>1649.5713523150664</v>
      </c>
      <c r="AL1594" s="35">
        <f>+AJ1594/LISTAS[[#This Row],[COSTO]]-1</f>
        <v>1.4141564169805636</v>
      </c>
      <c r="AM1594" t="str">
        <f>+LISTAS[[#This Row],[ID]]</f>
        <v>SUPLEMENTO 0,280x92</v>
      </c>
      <c r="AO1594" s="43">
        <v>0.65</v>
      </c>
      <c r="AP1594" s="39">
        <f>LISTAS[[#This Row],[COSTO]]+(LISTAS[[#This Row],[COSTO]]*AO1594)</f>
        <v>1127.4301500000001</v>
      </c>
      <c r="AQ1594" s="44">
        <f>IF(AO1594="",0,AP1594/LISTAS[[#This Row],[VENTA NETA]]-1)</f>
        <v>-1.4182357221589892E-2</v>
      </c>
      <c r="AS1594" s="39">
        <v>144.38399999999999</v>
      </c>
      <c r="AT1594" s="48">
        <f>+LISTAS[[#This Row],[COSTO]]/AS1594-1</f>
        <v>3.7324565048758878</v>
      </c>
      <c r="BA1594" t="s">
        <v>2208</v>
      </c>
      <c r="BB1594" s="36"/>
    </row>
    <row r="1595" spans="1:54" x14ac:dyDescent="0.35">
      <c r="A1595" s="7" t="s">
        <v>2459</v>
      </c>
      <c r="B1595" t="s">
        <v>2208</v>
      </c>
      <c r="C1595" t="s">
        <v>2460</v>
      </c>
      <c r="D1595" t="s">
        <v>2460</v>
      </c>
      <c r="E1595" s="2">
        <v>0</v>
      </c>
      <c r="F1595" s="7" t="str">
        <f>+_xlfn.XLOOKUP(LISTAS[[#This Row],[ID]],_01_CODIGOS_Y_COSTOS_xlsm[Producto y N°],_01_CODIGOS_Y_COSTOS_xlsm[FABRICA],"",0,1)</f>
        <v>SKOTNICA</v>
      </c>
      <c r="G1595" s="26">
        <f>LISTAS[[#This Row],[Precio]]*(1-0.46)</f>
        <v>0</v>
      </c>
      <c r="H1595" s="1">
        <f>+_xlfn.XLOOKUP(LISTAS[[#This Row],[ID]],_01_CODIGOS_Y_COSTOS_xlsm[Producto y N°],_01_CODIGOS_Y_COSTOS_xlsm[COSTO],0,0,1)</f>
        <v>0</v>
      </c>
      <c r="I1595" s="27">
        <f>+IFERROR(LISTAS[[#This Row],[VENTA NETA]]/LISTAS[[#This Row],[COSTO]]-1,0)</f>
        <v>0</v>
      </c>
      <c r="J1595" s="50" t="str">
        <f>IFERROR(VLOOKUP(LISTAS[[#This Row],[ID]],_01_CODIGOS_Y_COSTOS_xlsm[[Producto y N°]:[CODIGO]],2,0),"")</f>
        <v/>
      </c>
      <c r="O1595" t="s">
        <v>2459</v>
      </c>
      <c r="AB1595" s="12" t="str">
        <f>+LISTAS[[#This Row],[Codigo]]&amp;LISTAS[[#This Row],[Fabrica]]</f>
        <v>SKOTNICA</v>
      </c>
      <c r="AC1595" s="13" t="str">
        <f>+LISTAS[[#This Row],[Codigo]]</f>
        <v/>
      </c>
      <c r="AD1595" s="13" t="str">
        <f>+LISTAS[[#This Row],[ID]]</f>
        <v>SUPLEMENTO 0,281x94</v>
      </c>
      <c r="AH1595" s="36">
        <v>-1</v>
      </c>
      <c r="AI1595" s="37">
        <f>+LISTAS[[#This Row],[Precio]]+(LISTAS[[#This Row],[Precio]]*AH1595)</f>
        <v>0</v>
      </c>
      <c r="AJ1595" s="38">
        <f t="shared" si="24"/>
        <v>0</v>
      </c>
      <c r="AL1595" s="35" t="e">
        <f>+AJ1595/LISTAS[[#This Row],[COSTO]]-1</f>
        <v>#DIV/0!</v>
      </c>
      <c r="AM1595" t="str">
        <f>+LISTAS[[#This Row],[ID]]</f>
        <v>SUPLEMENTO 0,281x94</v>
      </c>
      <c r="AO1595" s="43">
        <v>0.65</v>
      </c>
      <c r="AP1595" s="39">
        <f>LISTAS[[#This Row],[COSTO]]+(LISTAS[[#This Row],[COSTO]]*AO1595)</f>
        <v>0</v>
      </c>
      <c r="AQ1595" s="44" t="e">
        <f>IF(AO1595="",0,AP1595/LISTAS[[#This Row],[VENTA NETA]]-1)</f>
        <v>#DIV/0!</v>
      </c>
      <c r="AS1595" s="39">
        <v>144.38399999999999</v>
      </c>
      <c r="AT1595" s="48">
        <f>+LISTAS[[#This Row],[COSTO]]/AS1595-1</f>
        <v>-1</v>
      </c>
      <c r="BA1595" t="s">
        <v>2208</v>
      </c>
      <c r="BB1595" s="36"/>
    </row>
    <row r="1596" spans="1:54" x14ac:dyDescent="0.35">
      <c r="A1596" s="7" t="s">
        <v>2461</v>
      </c>
      <c r="B1596" t="s">
        <v>2208</v>
      </c>
      <c r="C1596" t="s">
        <v>2462</v>
      </c>
      <c r="D1596" t="s">
        <v>2462</v>
      </c>
      <c r="E1596" s="2">
        <v>0</v>
      </c>
      <c r="F1596" s="7" t="str">
        <f>+_xlfn.XLOOKUP(LISTAS[[#This Row],[ID]],_01_CODIGOS_Y_COSTOS_xlsm[Producto y N°],_01_CODIGOS_Y_COSTOS_xlsm[FABRICA],"",0,1)</f>
        <v>SKOTNICA</v>
      </c>
      <c r="G1596" s="26">
        <f>LISTAS[[#This Row],[Precio]]*(1-0.46)</f>
        <v>0</v>
      </c>
      <c r="H1596" s="1">
        <f>+_xlfn.XLOOKUP(LISTAS[[#This Row],[ID]],_01_CODIGOS_Y_COSTOS_xlsm[Producto y N°],_01_CODIGOS_Y_COSTOS_xlsm[COSTO],0,0,1)</f>
        <v>0</v>
      </c>
      <c r="I1596" s="27">
        <f>+IFERROR(LISTAS[[#This Row],[VENTA NETA]]/LISTAS[[#This Row],[COSTO]]-1,0)</f>
        <v>0</v>
      </c>
      <c r="J1596" s="50" t="str">
        <f>IFERROR(VLOOKUP(LISTAS[[#This Row],[ID]],_01_CODIGOS_Y_COSTOS_xlsm[[Producto y N°]:[CODIGO]],2,0),"")</f>
        <v/>
      </c>
      <c r="O1596" t="s">
        <v>2461</v>
      </c>
      <c r="AB1596" s="12" t="str">
        <f>+LISTAS[[#This Row],[Codigo]]&amp;LISTAS[[#This Row],[Fabrica]]</f>
        <v>SKOTNICA</v>
      </c>
      <c r="AC1596" s="13" t="str">
        <f>+LISTAS[[#This Row],[Codigo]]</f>
        <v/>
      </c>
      <c r="AD1596" s="13" t="str">
        <f>+LISTAS[[#This Row],[ID]]</f>
        <v>SUPLEMENTO 0,282x95</v>
      </c>
      <c r="AH1596" s="36">
        <v>-1</v>
      </c>
      <c r="AI1596" s="37">
        <f>+LISTAS[[#This Row],[Precio]]+(LISTAS[[#This Row],[Precio]]*AH1596)</f>
        <v>0</v>
      </c>
      <c r="AJ1596" s="38">
        <f t="shared" si="24"/>
        <v>0</v>
      </c>
      <c r="AL1596" s="35" t="e">
        <f>+AJ1596/LISTAS[[#This Row],[COSTO]]-1</f>
        <v>#DIV/0!</v>
      </c>
      <c r="AM1596" t="str">
        <f>+LISTAS[[#This Row],[ID]]</f>
        <v>SUPLEMENTO 0,282x95</v>
      </c>
      <c r="AO1596" s="43">
        <v>0.65</v>
      </c>
      <c r="AP1596" s="39">
        <f>LISTAS[[#This Row],[COSTO]]+(LISTAS[[#This Row],[COSTO]]*AO1596)</f>
        <v>0</v>
      </c>
      <c r="AQ1596" s="44" t="e">
        <f>IF(AO1596="",0,AP1596/LISTAS[[#This Row],[VENTA NETA]]-1)</f>
        <v>#DIV/0!</v>
      </c>
      <c r="AS1596" s="39">
        <v>144.38399999999999</v>
      </c>
      <c r="AT1596" s="48">
        <f>+LISTAS[[#This Row],[COSTO]]/AS1596-1</f>
        <v>-1</v>
      </c>
      <c r="BA1596" t="s">
        <v>2208</v>
      </c>
      <c r="BB1596" s="36"/>
    </row>
    <row r="1597" spans="1:54" x14ac:dyDescent="0.35">
      <c r="A1597" s="7" t="s">
        <v>2463</v>
      </c>
      <c r="B1597" t="s">
        <v>2208</v>
      </c>
      <c r="C1597" t="s">
        <v>2464</v>
      </c>
      <c r="D1597" t="s">
        <v>2464</v>
      </c>
      <c r="E1597" s="2">
        <v>0</v>
      </c>
      <c r="F1597" s="7" t="str">
        <f>+_xlfn.XLOOKUP(LISTAS[[#This Row],[ID]],_01_CODIGOS_Y_COSTOS_xlsm[Producto y N°],_01_CODIGOS_Y_COSTOS_xlsm[FABRICA],"",0,1)</f>
        <v>SKOTNICA</v>
      </c>
      <c r="G1597" s="26">
        <f>LISTAS[[#This Row],[Precio]]*(1-0.46)</f>
        <v>0</v>
      </c>
      <c r="H1597" s="1">
        <f>+_xlfn.XLOOKUP(LISTAS[[#This Row],[ID]],_01_CODIGOS_Y_COSTOS_xlsm[Producto y N°],_01_CODIGOS_Y_COSTOS_xlsm[COSTO],0,0,1)</f>
        <v>0</v>
      </c>
      <c r="I1597" s="27">
        <f>+IFERROR(LISTAS[[#This Row],[VENTA NETA]]/LISTAS[[#This Row],[COSTO]]-1,0)</f>
        <v>0</v>
      </c>
      <c r="J1597" s="50" t="str">
        <f>IFERROR(VLOOKUP(LISTAS[[#This Row],[ID]],_01_CODIGOS_Y_COSTOS_xlsm[[Producto y N°]:[CODIGO]],2,0),"")</f>
        <v/>
      </c>
      <c r="O1597" t="s">
        <v>2463</v>
      </c>
      <c r="AB1597" s="12" t="str">
        <f>+LISTAS[[#This Row],[Codigo]]&amp;LISTAS[[#This Row],[Fabrica]]</f>
        <v>SKOTNICA</v>
      </c>
      <c r="AC1597" s="13" t="str">
        <f>+LISTAS[[#This Row],[Codigo]]</f>
        <v/>
      </c>
      <c r="AD1597" s="13" t="str">
        <f>+LISTAS[[#This Row],[ID]]</f>
        <v>SUPLEMENTO 0,283x96</v>
      </c>
      <c r="AH1597" s="36">
        <v>-1</v>
      </c>
      <c r="AI1597" s="37">
        <f>+LISTAS[[#This Row],[Precio]]+(LISTAS[[#This Row],[Precio]]*AH1597)</f>
        <v>0</v>
      </c>
      <c r="AJ1597" s="38">
        <f t="shared" si="24"/>
        <v>0</v>
      </c>
      <c r="AL1597" s="35" t="e">
        <f>+AJ1597/LISTAS[[#This Row],[COSTO]]-1</f>
        <v>#DIV/0!</v>
      </c>
      <c r="AM1597" t="str">
        <f>+LISTAS[[#This Row],[ID]]</f>
        <v>SUPLEMENTO 0,283x96</v>
      </c>
      <c r="AO1597" s="43">
        <v>0.65</v>
      </c>
      <c r="AP1597" s="39">
        <f>LISTAS[[#This Row],[COSTO]]+(LISTAS[[#This Row],[COSTO]]*AO1597)</f>
        <v>0</v>
      </c>
      <c r="AQ1597" s="44" t="e">
        <f>IF(AO1597="",0,AP1597/LISTAS[[#This Row],[VENTA NETA]]-1)</f>
        <v>#DIV/0!</v>
      </c>
      <c r="AS1597" s="39">
        <v>148.89599999999999</v>
      </c>
      <c r="AT1597" s="48">
        <f>+LISTAS[[#This Row],[COSTO]]/AS1597-1</f>
        <v>-1</v>
      </c>
      <c r="BA1597" t="s">
        <v>2208</v>
      </c>
      <c r="BB1597" s="36"/>
    </row>
    <row r="1598" spans="1:54" x14ac:dyDescent="0.35">
      <c r="A1598" s="7" t="s">
        <v>2465</v>
      </c>
      <c r="B1598" t="s">
        <v>2208</v>
      </c>
      <c r="C1598" t="s">
        <v>2466</v>
      </c>
      <c r="D1598" t="s">
        <v>2466</v>
      </c>
      <c r="E1598" s="2">
        <v>0</v>
      </c>
      <c r="F1598" s="7" t="str">
        <f>+_xlfn.XLOOKUP(LISTAS[[#This Row],[ID]],_01_CODIGOS_Y_COSTOS_xlsm[Producto y N°],_01_CODIGOS_Y_COSTOS_xlsm[FABRICA],"",0,1)</f>
        <v>SKOTNICA</v>
      </c>
      <c r="G1598" s="26">
        <f>LISTAS[[#This Row],[Precio]]*(1-0.46)</f>
        <v>0</v>
      </c>
      <c r="H1598" s="1">
        <f>+_xlfn.XLOOKUP(LISTAS[[#This Row],[ID]],_01_CODIGOS_Y_COSTOS_xlsm[Producto y N°],_01_CODIGOS_Y_COSTOS_xlsm[COSTO],0,0,1)</f>
        <v>0</v>
      </c>
      <c r="I1598" s="27">
        <f>+IFERROR(LISTAS[[#This Row],[VENTA NETA]]/LISTAS[[#This Row],[COSTO]]-1,0)</f>
        <v>0</v>
      </c>
      <c r="J1598" s="50" t="str">
        <f>IFERROR(VLOOKUP(LISTAS[[#This Row],[ID]],_01_CODIGOS_Y_COSTOS_xlsm[[Producto y N°]:[CODIGO]],2,0),"")</f>
        <v/>
      </c>
      <c r="O1598" t="s">
        <v>2465</v>
      </c>
      <c r="AB1598" s="12" t="str">
        <f>+LISTAS[[#This Row],[Codigo]]&amp;LISTAS[[#This Row],[Fabrica]]</f>
        <v>SKOTNICA</v>
      </c>
      <c r="AC1598" s="13" t="str">
        <f>+LISTAS[[#This Row],[Codigo]]</f>
        <v/>
      </c>
      <c r="AD1598" s="13" t="str">
        <f>+LISTAS[[#This Row],[ID]]</f>
        <v>SUPLEMENTO 0,284x97</v>
      </c>
      <c r="AH1598" s="36">
        <v>-1</v>
      </c>
      <c r="AI1598" s="37">
        <f>+LISTAS[[#This Row],[Precio]]+(LISTAS[[#This Row],[Precio]]*AH1598)</f>
        <v>0</v>
      </c>
      <c r="AJ1598" s="38">
        <f t="shared" si="24"/>
        <v>0</v>
      </c>
      <c r="AL1598" s="35" t="e">
        <f>+AJ1598/LISTAS[[#This Row],[COSTO]]-1</f>
        <v>#DIV/0!</v>
      </c>
      <c r="AM1598" t="str">
        <f>+LISTAS[[#This Row],[ID]]</f>
        <v>SUPLEMENTO 0,284x97</v>
      </c>
      <c r="AO1598" s="43">
        <v>0.65</v>
      </c>
      <c r="AP1598" s="39">
        <f>LISTAS[[#This Row],[COSTO]]+(LISTAS[[#This Row],[COSTO]]*AO1598)</f>
        <v>0</v>
      </c>
      <c r="AQ1598" s="44" t="e">
        <f>IF(AO1598="",0,AP1598/LISTAS[[#This Row],[VENTA NETA]]-1)</f>
        <v>#DIV/0!</v>
      </c>
      <c r="AS1598" s="39">
        <v>148.89599999999999</v>
      </c>
      <c r="AT1598" s="48">
        <f>+LISTAS[[#This Row],[COSTO]]/AS1598-1</f>
        <v>-1</v>
      </c>
      <c r="BA1598" t="s">
        <v>2208</v>
      </c>
      <c r="BB1598" s="36"/>
    </row>
    <row r="1599" spans="1:54" x14ac:dyDescent="0.35">
      <c r="A1599" s="7" t="s">
        <v>2467</v>
      </c>
      <c r="B1599" t="s">
        <v>2208</v>
      </c>
      <c r="C1599" t="s">
        <v>2468</v>
      </c>
      <c r="D1599" t="s">
        <v>2468</v>
      </c>
      <c r="E1599" s="2">
        <v>0</v>
      </c>
      <c r="F1599" s="7" t="str">
        <f>+_xlfn.XLOOKUP(LISTAS[[#This Row],[ID]],_01_CODIGOS_Y_COSTOS_xlsm[Producto y N°],_01_CODIGOS_Y_COSTOS_xlsm[FABRICA],"",0,1)</f>
        <v>SKOTNICA</v>
      </c>
      <c r="G1599" s="26">
        <f>LISTAS[[#This Row],[Precio]]*(1-0.46)</f>
        <v>0</v>
      </c>
      <c r="H1599" s="1">
        <f>+_xlfn.XLOOKUP(LISTAS[[#This Row],[ID]],_01_CODIGOS_Y_COSTOS_xlsm[Producto y N°],_01_CODIGOS_Y_COSTOS_xlsm[COSTO],0,0,1)</f>
        <v>0</v>
      </c>
      <c r="I1599" s="27">
        <f>+IFERROR(LISTAS[[#This Row],[VENTA NETA]]/LISTAS[[#This Row],[COSTO]]-1,0)</f>
        <v>0</v>
      </c>
      <c r="J1599" s="50" t="str">
        <f>IFERROR(VLOOKUP(LISTAS[[#This Row],[ID]],_01_CODIGOS_Y_COSTOS_xlsm[[Producto y N°]:[CODIGO]],2,0),"")</f>
        <v/>
      </c>
      <c r="O1599" t="s">
        <v>2467</v>
      </c>
      <c r="AB1599" s="12" t="str">
        <f>+LISTAS[[#This Row],[Codigo]]&amp;LISTAS[[#This Row],[Fabrica]]</f>
        <v>SKOTNICA</v>
      </c>
      <c r="AC1599" s="13" t="str">
        <f>+LISTAS[[#This Row],[Codigo]]</f>
        <v/>
      </c>
      <c r="AD1599" s="13" t="str">
        <f>+LISTAS[[#This Row],[ID]]</f>
        <v>SUPLEMENTO 0,285x98</v>
      </c>
      <c r="AH1599" s="36">
        <v>-1</v>
      </c>
      <c r="AI1599" s="37">
        <f>+LISTAS[[#This Row],[Precio]]+(LISTAS[[#This Row],[Precio]]*AH1599)</f>
        <v>0</v>
      </c>
      <c r="AJ1599" s="38">
        <f t="shared" si="24"/>
        <v>0</v>
      </c>
      <c r="AL1599" s="35" t="e">
        <f>+AJ1599/LISTAS[[#This Row],[COSTO]]-1</f>
        <v>#DIV/0!</v>
      </c>
      <c r="AM1599" t="str">
        <f>+LISTAS[[#This Row],[ID]]</f>
        <v>SUPLEMENTO 0,285x98</v>
      </c>
      <c r="AO1599" s="43">
        <v>0.65</v>
      </c>
      <c r="AP1599" s="39">
        <f>LISTAS[[#This Row],[COSTO]]+(LISTAS[[#This Row],[COSTO]]*AO1599)</f>
        <v>0</v>
      </c>
      <c r="AQ1599" s="44" t="e">
        <f>IF(AO1599="",0,AP1599/LISTAS[[#This Row],[VENTA NETA]]-1)</f>
        <v>#DIV/0!</v>
      </c>
      <c r="AS1599" s="39">
        <v>148.89599999999999</v>
      </c>
      <c r="AT1599" s="48">
        <f>+LISTAS[[#This Row],[COSTO]]/AS1599-1</f>
        <v>-1</v>
      </c>
      <c r="BA1599" t="s">
        <v>2208</v>
      </c>
      <c r="BB1599" s="36"/>
    </row>
    <row r="1600" spans="1:54" x14ac:dyDescent="0.35">
      <c r="A1600" s="7" t="s">
        <v>2469</v>
      </c>
      <c r="B1600" t="s">
        <v>2208</v>
      </c>
      <c r="C1600" t="s">
        <v>2470</v>
      </c>
      <c r="D1600" t="s">
        <v>2470</v>
      </c>
      <c r="E1600" s="2">
        <v>0</v>
      </c>
      <c r="F1600" s="7" t="str">
        <f>+_xlfn.XLOOKUP(LISTAS[[#This Row],[ID]],_01_CODIGOS_Y_COSTOS_xlsm[Producto y N°],_01_CODIGOS_Y_COSTOS_xlsm[FABRICA],"",0,1)</f>
        <v>SKOTNICA</v>
      </c>
      <c r="G1600" s="26">
        <f>LISTAS[[#This Row],[Precio]]*(1-0.46)</f>
        <v>0</v>
      </c>
      <c r="H1600" s="1">
        <f>+_xlfn.XLOOKUP(LISTAS[[#This Row],[ID]],_01_CODIGOS_Y_COSTOS_xlsm[Producto y N°],_01_CODIGOS_Y_COSTOS_xlsm[COSTO],0,0,1)</f>
        <v>0</v>
      </c>
      <c r="I1600" s="27">
        <f>+IFERROR(LISTAS[[#This Row],[VENTA NETA]]/LISTAS[[#This Row],[COSTO]]-1,0)</f>
        <v>0</v>
      </c>
      <c r="J1600" s="50" t="str">
        <f>IFERROR(VLOOKUP(LISTAS[[#This Row],[ID]],_01_CODIGOS_Y_COSTOS_xlsm[[Producto y N°]:[CODIGO]],2,0),"")</f>
        <v/>
      </c>
      <c r="O1600" t="s">
        <v>2469</v>
      </c>
      <c r="AB1600" s="12" t="str">
        <f>+LISTAS[[#This Row],[Codigo]]&amp;LISTAS[[#This Row],[Fabrica]]</f>
        <v>SKOTNICA</v>
      </c>
      <c r="AC1600" s="13" t="str">
        <f>+LISTAS[[#This Row],[Codigo]]</f>
        <v/>
      </c>
      <c r="AD1600" s="13" t="str">
        <f>+LISTAS[[#This Row],[ID]]</f>
        <v>SUPLEMENTO 0,286x99</v>
      </c>
      <c r="AH1600" s="36">
        <v>-1</v>
      </c>
      <c r="AI1600" s="37">
        <f>+LISTAS[[#This Row],[Precio]]+(LISTAS[[#This Row],[Precio]]*AH1600)</f>
        <v>0</v>
      </c>
      <c r="AJ1600" s="38">
        <f t="shared" si="24"/>
        <v>0</v>
      </c>
      <c r="AL1600" s="35" t="e">
        <f>+AJ1600/LISTAS[[#This Row],[COSTO]]-1</f>
        <v>#DIV/0!</v>
      </c>
      <c r="AM1600" t="str">
        <f>+LISTAS[[#This Row],[ID]]</f>
        <v>SUPLEMENTO 0,286x99</v>
      </c>
      <c r="AO1600" s="43">
        <v>0.65</v>
      </c>
      <c r="AP1600" s="39">
        <f>LISTAS[[#This Row],[COSTO]]+(LISTAS[[#This Row],[COSTO]]*AO1600)</f>
        <v>0</v>
      </c>
      <c r="AQ1600" s="44" t="e">
        <f>IF(AO1600="",0,AP1600/LISTAS[[#This Row],[VENTA NETA]]-1)</f>
        <v>#DIV/0!</v>
      </c>
      <c r="AS1600" s="39">
        <v>153.40799999999999</v>
      </c>
      <c r="AT1600" s="48">
        <f>+LISTAS[[#This Row],[COSTO]]/AS1600-1</f>
        <v>-1</v>
      </c>
      <c r="BA1600" t="s">
        <v>2208</v>
      </c>
      <c r="BB1600" s="36"/>
    </row>
    <row r="1601" spans="1:54" x14ac:dyDescent="0.35">
      <c r="A1601" s="7" t="s">
        <v>2471</v>
      </c>
      <c r="B1601" t="s">
        <v>2208</v>
      </c>
      <c r="C1601" t="s">
        <v>2472</v>
      </c>
      <c r="D1601" t="s">
        <v>2472</v>
      </c>
      <c r="E1601" s="2">
        <v>0</v>
      </c>
      <c r="F1601" s="7" t="str">
        <f>+_xlfn.XLOOKUP(LISTAS[[#This Row],[ID]],_01_CODIGOS_Y_COSTOS_xlsm[Producto y N°],_01_CODIGOS_Y_COSTOS_xlsm[FABRICA],"",0,1)</f>
        <v>SKOTNICA</v>
      </c>
      <c r="G1601" s="26">
        <f>LISTAS[[#This Row],[Precio]]*(1-0.46)</f>
        <v>0</v>
      </c>
      <c r="H1601" s="1">
        <f>+_xlfn.XLOOKUP(LISTAS[[#This Row],[ID]],_01_CODIGOS_Y_COSTOS_xlsm[Producto y N°],_01_CODIGOS_Y_COSTOS_xlsm[COSTO],0,0,1)</f>
        <v>0</v>
      </c>
      <c r="I1601" s="27">
        <f>+IFERROR(LISTAS[[#This Row],[VENTA NETA]]/LISTAS[[#This Row],[COSTO]]-1,0)</f>
        <v>0</v>
      </c>
      <c r="J1601" s="50" t="str">
        <f>IFERROR(VLOOKUP(LISTAS[[#This Row],[ID]],_01_CODIGOS_Y_COSTOS_xlsm[[Producto y N°]:[CODIGO]],2,0),"")</f>
        <v/>
      </c>
      <c r="O1601" t="s">
        <v>2471</v>
      </c>
      <c r="AB1601" s="12" t="str">
        <f>+LISTAS[[#This Row],[Codigo]]&amp;LISTAS[[#This Row],[Fabrica]]</f>
        <v>SKOTNICA</v>
      </c>
      <c r="AC1601" s="13" t="str">
        <f>+LISTAS[[#This Row],[Codigo]]</f>
        <v/>
      </c>
      <c r="AD1601" s="13" t="str">
        <f>+LISTAS[[#This Row],[ID]]</f>
        <v>SUPLEMENTO 0,287x100</v>
      </c>
      <c r="AH1601" s="36">
        <v>-1</v>
      </c>
      <c r="AI1601" s="37">
        <f>+LISTAS[[#This Row],[Precio]]+(LISTAS[[#This Row],[Precio]]*AH1601)</f>
        <v>0</v>
      </c>
      <c r="AJ1601" s="38">
        <f t="shared" si="24"/>
        <v>0</v>
      </c>
      <c r="AL1601" s="35" t="e">
        <f>+AJ1601/LISTAS[[#This Row],[COSTO]]-1</f>
        <v>#DIV/0!</v>
      </c>
      <c r="AM1601" t="str">
        <f>+LISTAS[[#This Row],[ID]]</f>
        <v>SUPLEMENTO 0,287x100</v>
      </c>
      <c r="AO1601" s="43">
        <v>0.65</v>
      </c>
      <c r="AP1601" s="39">
        <f>LISTAS[[#This Row],[COSTO]]+(LISTAS[[#This Row],[COSTO]]*AO1601)</f>
        <v>0</v>
      </c>
      <c r="AQ1601" s="44" t="e">
        <f>IF(AO1601="",0,AP1601/LISTAS[[#This Row],[VENTA NETA]]-1)</f>
        <v>#DIV/0!</v>
      </c>
      <c r="AS1601" s="39">
        <v>153.40799999999999</v>
      </c>
      <c r="AT1601" s="48">
        <f>+LISTAS[[#This Row],[COSTO]]/AS1601-1</f>
        <v>-1</v>
      </c>
      <c r="BA1601" t="s">
        <v>2208</v>
      </c>
      <c r="BB1601" s="36"/>
    </row>
    <row r="1602" spans="1:54" x14ac:dyDescent="0.35">
      <c r="A1602" s="7" t="s">
        <v>2473</v>
      </c>
      <c r="B1602" t="s">
        <v>2208</v>
      </c>
      <c r="C1602" t="s">
        <v>2474</v>
      </c>
      <c r="D1602" t="s">
        <v>2474</v>
      </c>
      <c r="E1602" s="2">
        <v>0</v>
      </c>
      <c r="F1602" s="7" t="str">
        <f>+_xlfn.XLOOKUP(LISTAS[[#This Row],[ID]],_01_CODIGOS_Y_COSTOS_xlsm[Producto y N°],_01_CODIGOS_Y_COSTOS_xlsm[FABRICA],"",0,1)</f>
        <v>SKOTNICA</v>
      </c>
      <c r="G1602" s="26">
        <f>LISTAS[[#This Row],[Precio]]*(1-0.46)</f>
        <v>0</v>
      </c>
      <c r="H1602" s="1">
        <f>+_xlfn.XLOOKUP(LISTAS[[#This Row],[ID]],_01_CODIGOS_Y_COSTOS_xlsm[Producto y N°],_01_CODIGOS_Y_COSTOS_xlsm[COSTO],0,0,1)</f>
        <v>0</v>
      </c>
      <c r="I1602" s="27">
        <f>+IFERROR(LISTAS[[#This Row],[VENTA NETA]]/LISTAS[[#This Row],[COSTO]]-1,0)</f>
        <v>0</v>
      </c>
      <c r="J1602" s="50" t="str">
        <f>IFERROR(VLOOKUP(LISTAS[[#This Row],[ID]],_01_CODIGOS_Y_COSTOS_xlsm[[Producto y N°]:[CODIGO]],2,0),"")</f>
        <v/>
      </c>
      <c r="O1602" t="s">
        <v>2473</v>
      </c>
      <c r="AB1602" s="12" t="str">
        <f>+LISTAS[[#This Row],[Codigo]]&amp;LISTAS[[#This Row],[Fabrica]]</f>
        <v>SKOTNICA</v>
      </c>
      <c r="AC1602" s="13" t="str">
        <f>+LISTAS[[#This Row],[Codigo]]</f>
        <v/>
      </c>
      <c r="AD1602" s="13" t="str">
        <f>+LISTAS[[#This Row],[ID]]</f>
        <v>SUPLEMENTO 0,288x101</v>
      </c>
      <c r="AH1602" s="36">
        <v>-1</v>
      </c>
      <c r="AI1602" s="37">
        <f>+LISTAS[[#This Row],[Precio]]+(LISTAS[[#This Row],[Precio]]*AH1602)</f>
        <v>0</v>
      </c>
      <c r="AJ1602" s="38">
        <f t="shared" ref="AJ1602:AJ1665" si="25">+((100-50)*0.01)*AI1602</f>
        <v>0</v>
      </c>
      <c r="AL1602" s="35" t="e">
        <f>+AJ1602/LISTAS[[#This Row],[COSTO]]-1</f>
        <v>#DIV/0!</v>
      </c>
      <c r="AM1602" t="str">
        <f>+LISTAS[[#This Row],[ID]]</f>
        <v>SUPLEMENTO 0,288x101</v>
      </c>
      <c r="AO1602" s="43">
        <v>0.65</v>
      </c>
      <c r="AP1602" s="39">
        <f>LISTAS[[#This Row],[COSTO]]+(LISTAS[[#This Row],[COSTO]]*AO1602)</f>
        <v>0</v>
      </c>
      <c r="AQ1602" s="44" t="e">
        <f>IF(AO1602="",0,AP1602/LISTAS[[#This Row],[VENTA NETA]]-1)</f>
        <v>#DIV/0!</v>
      </c>
      <c r="AS1602" s="39">
        <v>153.40799999999999</v>
      </c>
      <c r="AT1602" s="48">
        <f>+LISTAS[[#This Row],[COSTO]]/AS1602-1</f>
        <v>-1</v>
      </c>
      <c r="BA1602" t="s">
        <v>2208</v>
      </c>
      <c r="BB1602" s="36"/>
    </row>
    <row r="1603" spans="1:54" x14ac:dyDescent="0.35">
      <c r="A1603" s="7" t="s">
        <v>2475</v>
      </c>
      <c r="B1603" t="s">
        <v>2208</v>
      </c>
      <c r="C1603" t="s">
        <v>2476</v>
      </c>
      <c r="D1603" t="s">
        <v>2476</v>
      </c>
      <c r="E1603" s="2">
        <v>0</v>
      </c>
      <c r="F1603" s="7" t="str">
        <f>+_xlfn.XLOOKUP(LISTAS[[#This Row],[ID]],_01_CODIGOS_Y_COSTOS_xlsm[Producto y N°],_01_CODIGOS_Y_COSTOS_xlsm[FABRICA],"",0,1)</f>
        <v>SKOTNICA</v>
      </c>
      <c r="G1603" s="26">
        <f>LISTAS[[#This Row],[Precio]]*(1-0.46)</f>
        <v>0</v>
      </c>
      <c r="H1603" s="1">
        <f>+_xlfn.XLOOKUP(LISTAS[[#This Row],[ID]],_01_CODIGOS_Y_COSTOS_xlsm[Producto y N°],_01_CODIGOS_Y_COSTOS_xlsm[COSTO],0,0,1)</f>
        <v>0</v>
      </c>
      <c r="I1603" s="27">
        <f>+IFERROR(LISTAS[[#This Row],[VENTA NETA]]/LISTAS[[#This Row],[COSTO]]-1,0)</f>
        <v>0</v>
      </c>
      <c r="J1603" s="50" t="str">
        <f>IFERROR(VLOOKUP(LISTAS[[#This Row],[ID]],_01_CODIGOS_Y_COSTOS_xlsm[[Producto y N°]:[CODIGO]],2,0),"")</f>
        <v/>
      </c>
      <c r="O1603" t="s">
        <v>2475</v>
      </c>
      <c r="AB1603" s="12" t="str">
        <f>+LISTAS[[#This Row],[Codigo]]&amp;LISTAS[[#This Row],[Fabrica]]</f>
        <v>SKOTNICA</v>
      </c>
      <c r="AC1603" s="13" t="str">
        <f>+LISTAS[[#This Row],[Codigo]]</f>
        <v/>
      </c>
      <c r="AD1603" s="13" t="str">
        <f>+LISTAS[[#This Row],[ID]]</f>
        <v>SUPLEMENTO 0,289x102</v>
      </c>
      <c r="AH1603" s="36">
        <v>-1</v>
      </c>
      <c r="AI1603" s="37">
        <f>+LISTAS[[#This Row],[Precio]]+(LISTAS[[#This Row],[Precio]]*AH1603)</f>
        <v>0</v>
      </c>
      <c r="AJ1603" s="38">
        <f t="shared" si="25"/>
        <v>0</v>
      </c>
      <c r="AL1603" s="35" t="e">
        <f>+AJ1603/LISTAS[[#This Row],[COSTO]]-1</f>
        <v>#DIV/0!</v>
      </c>
      <c r="AM1603" t="str">
        <f>+LISTAS[[#This Row],[ID]]</f>
        <v>SUPLEMENTO 0,289x102</v>
      </c>
      <c r="AO1603" s="43">
        <v>0.65</v>
      </c>
      <c r="AP1603" s="39">
        <f>LISTAS[[#This Row],[COSTO]]+(LISTAS[[#This Row],[COSTO]]*AO1603)</f>
        <v>0</v>
      </c>
      <c r="AQ1603" s="44" t="e">
        <f>IF(AO1603="",0,AP1603/LISTAS[[#This Row],[VENTA NETA]]-1)</f>
        <v>#DIV/0!</v>
      </c>
      <c r="AS1603" s="39">
        <v>153.40799999999999</v>
      </c>
      <c r="AT1603" s="48">
        <f>+LISTAS[[#This Row],[COSTO]]/AS1603-1</f>
        <v>-1</v>
      </c>
      <c r="BA1603" t="s">
        <v>2208</v>
      </c>
      <c r="BB1603" s="36"/>
    </row>
    <row r="1604" spans="1:54" x14ac:dyDescent="0.35">
      <c r="A1604" s="7" t="s">
        <v>2477</v>
      </c>
      <c r="B1604" t="s">
        <v>2208</v>
      </c>
      <c r="C1604" t="s">
        <v>2478</v>
      </c>
      <c r="D1604" t="s">
        <v>2478</v>
      </c>
      <c r="E1604" s="2">
        <v>0</v>
      </c>
      <c r="F1604" s="7" t="str">
        <f>+_xlfn.XLOOKUP(LISTAS[[#This Row],[ID]],_01_CODIGOS_Y_COSTOS_xlsm[Producto y N°],_01_CODIGOS_Y_COSTOS_xlsm[FABRICA],"",0,1)</f>
        <v>SKOTNICA</v>
      </c>
      <c r="G1604" s="26">
        <f>LISTAS[[#This Row],[Precio]]*(1-0.46)</f>
        <v>0</v>
      </c>
      <c r="H1604" s="1">
        <f>+_xlfn.XLOOKUP(LISTAS[[#This Row],[ID]],_01_CODIGOS_Y_COSTOS_xlsm[Producto y N°],_01_CODIGOS_Y_COSTOS_xlsm[COSTO],0,0,1)</f>
        <v>0</v>
      </c>
      <c r="I1604" s="27">
        <f>+IFERROR(LISTAS[[#This Row],[VENTA NETA]]/LISTAS[[#This Row],[COSTO]]-1,0)</f>
        <v>0</v>
      </c>
      <c r="J1604" s="50" t="str">
        <f>IFERROR(VLOOKUP(LISTAS[[#This Row],[ID]],_01_CODIGOS_Y_COSTOS_xlsm[[Producto y N°]:[CODIGO]],2,0),"")</f>
        <v/>
      </c>
      <c r="O1604" t="s">
        <v>2477</v>
      </c>
      <c r="AB1604" s="12" t="str">
        <f>+LISTAS[[#This Row],[Codigo]]&amp;LISTAS[[#This Row],[Fabrica]]</f>
        <v>SKOTNICA</v>
      </c>
      <c r="AC1604" s="13" t="str">
        <f>+LISTAS[[#This Row],[Codigo]]</f>
        <v/>
      </c>
      <c r="AD1604" s="13" t="str">
        <f>+LISTAS[[#This Row],[ID]]</f>
        <v>SUPLEMENTO 0,290x103</v>
      </c>
      <c r="AH1604" s="36">
        <v>-1</v>
      </c>
      <c r="AI1604" s="37">
        <f>+LISTAS[[#This Row],[Precio]]+(LISTAS[[#This Row],[Precio]]*AH1604)</f>
        <v>0</v>
      </c>
      <c r="AJ1604" s="38">
        <f t="shared" si="25"/>
        <v>0</v>
      </c>
      <c r="AL1604" s="35" t="e">
        <f>+AJ1604/LISTAS[[#This Row],[COSTO]]-1</f>
        <v>#DIV/0!</v>
      </c>
      <c r="AM1604" t="str">
        <f>+LISTAS[[#This Row],[ID]]</f>
        <v>SUPLEMENTO 0,290x103</v>
      </c>
      <c r="AO1604" s="43">
        <v>0.65</v>
      </c>
      <c r="AP1604" s="39">
        <f>LISTAS[[#This Row],[COSTO]]+(LISTAS[[#This Row],[COSTO]]*AO1604)</f>
        <v>0</v>
      </c>
      <c r="AQ1604" s="44" t="e">
        <f>IF(AO1604="",0,AP1604/LISTAS[[#This Row],[VENTA NETA]]-1)</f>
        <v>#DIV/0!</v>
      </c>
      <c r="AS1604" s="39">
        <v>153.40799999999999</v>
      </c>
      <c r="AT1604" s="48">
        <f>+LISTAS[[#This Row],[COSTO]]/AS1604-1</f>
        <v>-1</v>
      </c>
      <c r="BA1604" t="s">
        <v>2208</v>
      </c>
      <c r="BB1604" s="36"/>
    </row>
    <row r="1605" spans="1:54" x14ac:dyDescent="0.35">
      <c r="A1605" s="7" t="s">
        <v>2479</v>
      </c>
      <c r="B1605" t="s">
        <v>2208</v>
      </c>
      <c r="C1605" t="s">
        <v>2480</v>
      </c>
      <c r="D1605" t="s">
        <v>2480</v>
      </c>
      <c r="E1605" s="2">
        <v>0</v>
      </c>
      <c r="F1605" s="7" t="str">
        <f>+_xlfn.XLOOKUP(LISTAS[[#This Row],[ID]],_01_CODIGOS_Y_COSTOS_xlsm[Producto y N°],_01_CODIGOS_Y_COSTOS_xlsm[FABRICA],"",0,1)</f>
        <v>SKOTNICA</v>
      </c>
      <c r="G1605" s="26">
        <f>LISTAS[[#This Row],[Precio]]*(1-0.46)</f>
        <v>0</v>
      </c>
      <c r="H1605" s="1">
        <f>+_xlfn.XLOOKUP(LISTAS[[#This Row],[ID]],_01_CODIGOS_Y_COSTOS_xlsm[Producto y N°],_01_CODIGOS_Y_COSTOS_xlsm[COSTO],0,0,1)</f>
        <v>0</v>
      </c>
      <c r="I1605" s="27">
        <f>+IFERROR(LISTAS[[#This Row],[VENTA NETA]]/LISTAS[[#This Row],[COSTO]]-1,0)</f>
        <v>0</v>
      </c>
      <c r="J1605" s="50" t="str">
        <f>IFERROR(VLOOKUP(LISTAS[[#This Row],[ID]],_01_CODIGOS_Y_COSTOS_xlsm[[Producto y N°]:[CODIGO]],2,0),"")</f>
        <v/>
      </c>
      <c r="O1605" t="s">
        <v>2479</v>
      </c>
      <c r="AB1605" s="12" t="str">
        <f>+LISTAS[[#This Row],[Codigo]]&amp;LISTAS[[#This Row],[Fabrica]]</f>
        <v>SKOTNICA</v>
      </c>
      <c r="AC1605" s="13" t="str">
        <f>+LISTAS[[#This Row],[Codigo]]</f>
        <v/>
      </c>
      <c r="AD1605" s="13" t="str">
        <f>+LISTAS[[#This Row],[ID]]</f>
        <v>SUPLEMENTO 0,291x104</v>
      </c>
      <c r="AH1605" s="36">
        <v>-1</v>
      </c>
      <c r="AI1605" s="37">
        <f>+LISTAS[[#This Row],[Precio]]+(LISTAS[[#This Row],[Precio]]*AH1605)</f>
        <v>0</v>
      </c>
      <c r="AJ1605" s="38">
        <f t="shared" si="25"/>
        <v>0</v>
      </c>
      <c r="AL1605" s="35" t="e">
        <f>+AJ1605/LISTAS[[#This Row],[COSTO]]-1</f>
        <v>#DIV/0!</v>
      </c>
      <c r="AM1605" t="str">
        <f>+LISTAS[[#This Row],[ID]]</f>
        <v>SUPLEMENTO 0,291x104</v>
      </c>
      <c r="AO1605" s="43">
        <v>0.65</v>
      </c>
      <c r="AP1605" s="39">
        <f>LISTAS[[#This Row],[COSTO]]+(LISTAS[[#This Row],[COSTO]]*AO1605)</f>
        <v>0</v>
      </c>
      <c r="AQ1605" s="44" t="e">
        <f>IF(AO1605="",0,AP1605/LISTAS[[#This Row],[VENTA NETA]]-1)</f>
        <v>#DIV/0!</v>
      </c>
      <c r="AS1605" s="39">
        <v>153.40799999999999</v>
      </c>
      <c r="AT1605" s="48">
        <f>+LISTAS[[#This Row],[COSTO]]/AS1605-1</f>
        <v>-1</v>
      </c>
      <c r="BA1605" t="s">
        <v>2208</v>
      </c>
      <c r="BB1605" s="36"/>
    </row>
    <row r="1606" spans="1:54" x14ac:dyDescent="0.35">
      <c r="A1606" s="7" t="s">
        <v>2481</v>
      </c>
      <c r="B1606" t="s">
        <v>2208</v>
      </c>
      <c r="C1606" t="s">
        <v>2482</v>
      </c>
      <c r="D1606" t="s">
        <v>2482</v>
      </c>
      <c r="E1606" s="2">
        <v>0</v>
      </c>
      <c r="F1606" s="7" t="str">
        <f>+_xlfn.XLOOKUP(LISTAS[[#This Row],[ID]],_01_CODIGOS_Y_COSTOS_xlsm[Producto y N°],_01_CODIGOS_Y_COSTOS_xlsm[FABRICA],"",0,1)</f>
        <v>SKOTNICA</v>
      </c>
      <c r="G1606" s="26">
        <f>LISTAS[[#This Row],[Precio]]*(1-0.46)</f>
        <v>0</v>
      </c>
      <c r="H1606" s="1">
        <f>+_xlfn.XLOOKUP(LISTAS[[#This Row],[ID]],_01_CODIGOS_Y_COSTOS_xlsm[Producto y N°],_01_CODIGOS_Y_COSTOS_xlsm[COSTO],0,0,1)</f>
        <v>0</v>
      </c>
      <c r="I1606" s="27">
        <f>+IFERROR(LISTAS[[#This Row],[VENTA NETA]]/LISTAS[[#This Row],[COSTO]]-1,0)</f>
        <v>0</v>
      </c>
      <c r="J1606" s="50" t="str">
        <f>IFERROR(VLOOKUP(LISTAS[[#This Row],[ID]],_01_CODIGOS_Y_COSTOS_xlsm[[Producto y N°]:[CODIGO]],2,0),"")</f>
        <v/>
      </c>
      <c r="O1606" t="s">
        <v>2481</v>
      </c>
      <c r="AB1606" s="12" t="str">
        <f>+LISTAS[[#This Row],[Codigo]]&amp;LISTAS[[#This Row],[Fabrica]]</f>
        <v>SKOTNICA</v>
      </c>
      <c r="AC1606" s="13" t="str">
        <f>+LISTAS[[#This Row],[Codigo]]</f>
        <v/>
      </c>
      <c r="AD1606" s="13" t="str">
        <f>+LISTAS[[#This Row],[ID]]</f>
        <v>SUPLEMENTO 0,292x105</v>
      </c>
      <c r="AH1606" s="36">
        <v>-1</v>
      </c>
      <c r="AI1606" s="37">
        <f>+LISTAS[[#This Row],[Precio]]+(LISTAS[[#This Row],[Precio]]*AH1606)</f>
        <v>0</v>
      </c>
      <c r="AJ1606" s="38">
        <f t="shared" si="25"/>
        <v>0</v>
      </c>
      <c r="AL1606" s="35" t="e">
        <f>+AJ1606/LISTAS[[#This Row],[COSTO]]-1</f>
        <v>#DIV/0!</v>
      </c>
      <c r="AM1606" t="str">
        <f>+LISTAS[[#This Row],[ID]]</f>
        <v>SUPLEMENTO 0,292x105</v>
      </c>
      <c r="AO1606" s="43">
        <v>0.65</v>
      </c>
      <c r="AP1606" s="39">
        <f>LISTAS[[#This Row],[COSTO]]+(LISTAS[[#This Row],[COSTO]]*AO1606)</f>
        <v>0</v>
      </c>
      <c r="AQ1606" s="44" t="e">
        <f>IF(AO1606="",0,AP1606/LISTAS[[#This Row],[VENTA NETA]]-1)</f>
        <v>#DIV/0!</v>
      </c>
      <c r="AS1606" s="39">
        <v>157.91999999999999</v>
      </c>
      <c r="AT1606" s="48">
        <f>+LISTAS[[#This Row],[COSTO]]/AS1606-1</f>
        <v>-1</v>
      </c>
      <c r="BA1606" t="s">
        <v>2208</v>
      </c>
      <c r="BB1606" s="36"/>
    </row>
    <row r="1607" spans="1:54" x14ac:dyDescent="0.35">
      <c r="A1607" s="7" t="s">
        <v>2483</v>
      </c>
      <c r="B1607" t="s">
        <v>2208</v>
      </c>
      <c r="C1607" t="s">
        <v>2484</v>
      </c>
      <c r="D1607" t="s">
        <v>2484</v>
      </c>
      <c r="E1607" s="2">
        <v>0</v>
      </c>
      <c r="F1607" s="7" t="str">
        <f>+_xlfn.XLOOKUP(LISTAS[[#This Row],[ID]],_01_CODIGOS_Y_COSTOS_xlsm[Producto y N°],_01_CODIGOS_Y_COSTOS_xlsm[FABRICA],"",0,1)</f>
        <v>SKOTNICA</v>
      </c>
      <c r="G1607" s="26">
        <f>LISTAS[[#This Row],[Precio]]*(1-0.46)</f>
        <v>0</v>
      </c>
      <c r="H1607" s="1">
        <f>+_xlfn.XLOOKUP(LISTAS[[#This Row],[ID]],_01_CODIGOS_Y_COSTOS_xlsm[Producto y N°],_01_CODIGOS_Y_COSTOS_xlsm[COSTO],0,0,1)</f>
        <v>0</v>
      </c>
      <c r="I1607" s="27">
        <f>+IFERROR(LISTAS[[#This Row],[VENTA NETA]]/LISTAS[[#This Row],[COSTO]]-1,0)</f>
        <v>0</v>
      </c>
      <c r="J1607" s="50" t="str">
        <f>IFERROR(VLOOKUP(LISTAS[[#This Row],[ID]],_01_CODIGOS_Y_COSTOS_xlsm[[Producto y N°]:[CODIGO]],2,0),"")</f>
        <v/>
      </c>
      <c r="O1607" t="s">
        <v>2483</v>
      </c>
      <c r="AB1607" s="12" t="str">
        <f>+LISTAS[[#This Row],[Codigo]]&amp;LISTAS[[#This Row],[Fabrica]]</f>
        <v>SKOTNICA</v>
      </c>
      <c r="AC1607" s="13" t="str">
        <f>+LISTAS[[#This Row],[Codigo]]</f>
        <v/>
      </c>
      <c r="AD1607" s="13" t="str">
        <f>+LISTAS[[#This Row],[ID]]</f>
        <v>SUPLEMENTO 0,293x103</v>
      </c>
      <c r="AH1607" s="36">
        <v>-1</v>
      </c>
      <c r="AI1607" s="37">
        <f>+LISTAS[[#This Row],[Precio]]+(LISTAS[[#This Row],[Precio]]*AH1607)</f>
        <v>0</v>
      </c>
      <c r="AJ1607" s="38">
        <f t="shared" si="25"/>
        <v>0</v>
      </c>
      <c r="AL1607" s="35" t="e">
        <f>+AJ1607/LISTAS[[#This Row],[COSTO]]-1</f>
        <v>#DIV/0!</v>
      </c>
      <c r="AM1607" t="str">
        <f>+LISTAS[[#This Row],[ID]]</f>
        <v>SUPLEMENTO 0,293x103</v>
      </c>
      <c r="AO1607" s="43">
        <v>0.65</v>
      </c>
      <c r="AP1607" s="39">
        <f>LISTAS[[#This Row],[COSTO]]+(LISTAS[[#This Row],[COSTO]]*AO1607)</f>
        <v>0</v>
      </c>
      <c r="AQ1607" s="44" t="e">
        <f>IF(AO1607="",0,AP1607/LISTAS[[#This Row],[VENTA NETA]]-1)</f>
        <v>#DIV/0!</v>
      </c>
      <c r="AS1607" s="39">
        <v>157.91999999999999</v>
      </c>
      <c r="AT1607" s="48">
        <f>+LISTAS[[#This Row],[COSTO]]/AS1607-1</f>
        <v>-1</v>
      </c>
      <c r="BA1607" t="s">
        <v>2208</v>
      </c>
      <c r="BB1607" s="36"/>
    </row>
    <row r="1608" spans="1:54" x14ac:dyDescent="0.35">
      <c r="A1608" s="7" t="s">
        <v>2485</v>
      </c>
      <c r="B1608" t="s">
        <v>2208</v>
      </c>
      <c r="C1608" t="s">
        <v>2486</v>
      </c>
      <c r="D1608" t="s">
        <v>2486</v>
      </c>
      <c r="E1608" s="2">
        <v>3142.07</v>
      </c>
      <c r="F1608" s="7" t="str">
        <f>+_xlfn.XLOOKUP(LISTAS[[#This Row],[ID]],_01_CODIGOS_Y_COSTOS_xlsm[Producto y N°],_01_CODIGOS_Y_COSTOS_xlsm[FABRICA],"",0,1)</f>
        <v>SKOTNICA</v>
      </c>
      <c r="G1608" s="26">
        <f>LISTAS[[#This Row],[Precio]]*(1-0.46)</f>
        <v>1696.7178000000001</v>
      </c>
      <c r="H1608" s="1">
        <f>+_xlfn.XLOOKUP(LISTAS[[#This Row],[ID]],_01_CODIGOS_Y_COSTOS_xlsm[Producto y N°],_01_CODIGOS_Y_COSTOS_xlsm[COSTO],0,0,1)</f>
        <v>1013.727</v>
      </c>
      <c r="I1608" s="27">
        <f>+IFERROR(LISTAS[[#This Row],[VENTA NETA]]/LISTAS[[#This Row],[COSTO]]-1,0)</f>
        <v>0.67374233891373136</v>
      </c>
      <c r="J1608" s="50" t="str">
        <f>IFERROR(VLOOKUP(LISTAS[[#This Row],[ID]],_01_CODIGOS_Y_COSTOS_xlsm[[Producto y N°]:[CODIGO]],2,0),"")</f>
        <v>D01B 094</v>
      </c>
      <c r="O1608" t="s">
        <v>2485</v>
      </c>
      <c r="AB1608" s="12" t="str">
        <f>+LISTAS[[#This Row],[Codigo]]&amp;LISTAS[[#This Row],[Fabrica]]</f>
        <v>D01B 094SKOTNICA</v>
      </c>
      <c r="AC1608" s="13" t="str">
        <f>+LISTAS[[#This Row],[Codigo]]</f>
        <v>D01B 094</v>
      </c>
      <c r="AD1608" s="13" t="str">
        <f>+LISTAS[[#This Row],[ID]]</f>
        <v>SUPLEMENTO 0,294x106</v>
      </c>
      <c r="AH1608" s="36">
        <v>1.1130245460659047</v>
      </c>
      <c r="AI1608" s="37">
        <f>+LISTAS[[#This Row],[Precio]]+(LISTAS[[#This Row],[Precio]]*AH1608)</f>
        <v>6639.2710354572973</v>
      </c>
      <c r="AJ1608" s="38">
        <f t="shared" si="25"/>
        <v>3319.6355177286487</v>
      </c>
      <c r="AL1608" s="35">
        <f>+AJ1608/LISTAS[[#This Row],[COSTO]]-1</f>
        <v>2.2746839314022895</v>
      </c>
      <c r="AM1608" t="str">
        <f>+LISTAS[[#This Row],[ID]]</f>
        <v>SUPLEMENTO 0,294x106</v>
      </c>
      <c r="AO1608" s="43">
        <v>0.65</v>
      </c>
      <c r="AP1608" s="39">
        <f>LISTAS[[#This Row],[COSTO]]+(LISTAS[[#This Row],[COSTO]]*AO1608)</f>
        <v>1672.6495500000001</v>
      </c>
      <c r="AQ1608" s="44">
        <f>IF(AO1608="",0,AP1608/LISTAS[[#This Row],[VENTA NETA]]-1)</f>
        <v>-1.41851815310714E-2</v>
      </c>
      <c r="AS1608" s="39">
        <v>157.91999999999999</v>
      </c>
      <c r="AT1608" s="48">
        <f>+LISTAS[[#This Row],[COSTO]]/AS1608-1</f>
        <v>5.4192439209726446</v>
      </c>
      <c r="BA1608" t="s">
        <v>2208</v>
      </c>
      <c r="BB1608" s="36"/>
    </row>
    <row r="1609" spans="1:54" x14ac:dyDescent="0.35">
      <c r="A1609" s="7" t="s">
        <v>2487</v>
      </c>
      <c r="B1609" t="s">
        <v>2208</v>
      </c>
      <c r="C1609" t="s">
        <v>2488</v>
      </c>
      <c r="D1609" t="s">
        <v>2488</v>
      </c>
      <c r="E1609" s="2">
        <v>3142.07</v>
      </c>
      <c r="F1609" s="7" t="str">
        <f>+_xlfn.XLOOKUP(LISTAS[[#This Row],[ID]],_01_CODIGOS_Y_COSTOS_xlsm[Producto y N°],_01_CODIGOS_Y_COSTOS_xlsm[FABRICA],"",0,1)</f>
        <v>SKOTNICA</v>
      </c>
      <c r="G1609" s="26">
        <f>LISTAS[[#This Row],[Precio]]*(1-0.46)</f>
        <v>1696.7178000000001</v>
      </c>
      <c r="H1609" s="1">
        <f>+_xlfn.XLOOKUP(LISTAS[[#This Row],[ID]],_01_CODIGOS_Y_COSTOS_xlsm[Producto y N°],_01_CODIGOS_Y_COSTOS_xlsm[COSTO],0,0,1)</f>
        <v>1013.727</v>
      </c>
      <c r="I1609" s="27">
        <f>+IFERROR(LISTAS[[#This Row],[VENTA NETA]]/LISTAS[[#This Row],[COSTO]]-1,0)</f>
        <v>0.67374233891373136</v>
      </c>
      <c r="J1609" s="50" t="str">
        <f>IFERROR(VLOOKUP(LISTAS[[#This Row],[ID]],_01_CODIGOS_Y_COSTOS_xlsm[[Producto y N°]:[CODIGO]],2,0),"")</f>
        <v>D01B 095</v>
      </c>
      <c r="O1609" t="s">
        <v>2487</v>
      </c>
      <c r="AB1609" s="12" t="str">
        <f>+LISTAS[[#This Row],[Codigo]]&amp;LISTAS[[#This Row],[Fabrica]]</f>
        <v>D01B 095SKOTNICA</v>
      </c>
      <c r="AC1609" s="13" t="str">
        <f>+LISTAS[[#This Row],[Codigo]]</f>
        <v>D01B 095</v>
      </c>
      <c r="AD1609" s="13" t="str">
        <f>+LISTAS[[#This Row],[ID]]</f>
        <v>SUPLEMENTO 0,295x107</v>
      </c>
      <c r="AH1609" s="36">
        <v>1.054337094960379</v>
      </c>
      <c r="AI1609" s="37">
        <f>+LISTAS[[#This Row],[Precio]]+(LISTAS[[#This Row],[Precio]]*AH1609)</f>
        <v>6454.8709559621584</v>
      </c>
      <c r="AJ1609" s="38">
        <f t="shared" si="25"/>
        <v>3227.4354779810792</v>
      </c>
      <c r="AL1609" s="35">
        <f>+AJ1609/LISTAS[[#This Row],[COSTO]]-1</f>
        <v>2.1837323835520603</v>
      </c>
      <c r="AM1609" t="str">
        <f>+LISTAS[[#This Row],[ID]]</f>
        <v>SUPLEMENTO 0,295x107</v>
      </c>
      <c r="AO1609" s="43">
        <v>0.65</v>
      </c>
      <c r="AP1609" s="39">
        <f>LISTAS[[#This Row],[COSTO]]+(LISTAS[[#This Row],[COSTO]]*AO1609)</f>
        <v>1672.6495500000001</v>
      </c>
      <c r="AQ1609" s="44">
        <f>IF(AO1609="",0,AP1609/LISTAS[[#This Row],[VENTA NETA]]-1)</f>
        <v>-1.41851815310714E-2</v>
      </c>
      <c r="AS1609" s="39">
        <v>162.43199999999999</v>
      </c>
      <c r="AT1609" s="48">
        <f>+LISTAS[[#This Row],[COSTO]]/AS1609-1</f>
        <v>5.2409315898345152</v>
      </c>
      <c r="BA1609" t="s">
        <v>2208</v>
      </c>
      <c r="BB1609" s="36"/>
    </row>
    <row r="1610" spans="1:54" x14ac:dyDescent="0.35">
      <c r="A1610" s="7" t="s">
        <v>2489</v>
      </c>
      <c r="B1610" t="s">
        <v>2208</v>
      </c>
      <c r="C1610" t="s">
        <v>2490</v>
      </c>
      <c r="D1610" t="s">
        <v>2490</v>
      </c>
      <c r="E1610" s="2">
        <v>3263.92</v>
      </c>
      <c r="F1610" s="7" t="str">
        <f>+_xlfn.XLOOKUP(LISTAS[[#This Row],[ID]],_01_CODIGOS_Y_COSTOS_xlsm[Producto y N°],_01_CODIGOS_Y_COSTOS_xlsm[FABRICA],"",0,1)</f>
        <v>SKOTNICA</v>
      </c>
      <c r="G1610" s="26">
        <f>LISTAS[[#This Row],[Precio]]*(1-0.46)</f>
        <v>1762.5168000000001</v>
      </c>
      <c r="H1610" s="1">
        <f>+_xlfn.XLOOKUP(LISTAS[[#This Row],[ID]],_01_CODIGOS_Y_COSTOS_xlsm[Producto y N°],_01_CODIGOS_Y_COSTOS_xlsm[COSTO],0,0,1)</f>
        <v>1053.0414000000001</v>
      </c>
      <c r="I1610" s="27">
        <f>+IFERROR(LISTAS[[#This Row],[VENTA NETA]]/LISTAS[[#This Row],[COSTO]]-1,0)</f>
        <v>0.67373932306934936</v>
      </c>
      <c r="J1610" s="50" t="str">
        <f>IFERROR(VLOOKUP(LISTAS[[#This Row],[ID]],_01_CODIGOS_Y_COSTOS_xlsm[[Producto y N°]:[CODIGO]],2,0),"")</f>
        <v>D01B 096</v>
      </c>
      <c r="O1610" t="s">
        <v>2489</v>
      </c>
      <c r="AB1610" s="12" t="str">
        <f>+LISTAS[[#This Row],[Codigo]]&amp;LISTAS[[#This Row],[Fabrica]]</f>
        <v>D01B 096SKOTNICA</v>
      </c>
      <c r="AC1610" s="13" t="str">
        <f>+LISTAS[[#This Row],[Codigo]]</f>
        <v>D01B 096</v>
      </c>
      <c r="AD1610" s="13" t="str">
        <f>+LISTAS[[#This Row],[ID]]</f>
        <v>SUPLEMENTO 0,296x108</v>
      </c>
      <c r="AH1610" s="36">
        <v>1.1340085264999287</v>
      </c>
      <c r="AI1610" s="37">
        <f>+LISTAS[[#This Row],[Precio]]+(LISTAS[[#This Row],[Precio]]*AH1610)</f>
        <v>6965.2331098136474</v>
      </c>
      <c r="AJ1610" s="38">
        <f t="shared" si="25"/>
        <v>3482.6165549068237</v>
      </c>
      <c r="AL1610" s="35">
        <f>+AJ1610/LISTAS[[#This Row],[COSTO]]-1</f>
        <v>2.3071981357113058</v>
      </c>
      <c r="AM1610" t="str">
        <f>+LISTAS[[#This Row],[ID]]</f>
        <v>SUPLEMENTO 0,296x108</v>
      </c>
      <c r="AO1610" s="43">
        <v>0.65</v>
      </c>
      <c r="AP1610" s="39">
        <f>LISTAS[[#This Row],[COSTO]]+(LISTAS[[#This Row],[COSTO]]*AO1610)</f>
        <v>1737.5183100000002</v>
      </c>
      <c r="AQ1610" s="44">
        <f>IF(AO1610="",0,AP1610/LISTAS[[#This Row],[VENTA NETA]]-1)</f>
        <v>-1.4183405230520307E-2</v>
      </c>
      <c r="AS1610" s="39">
        <v>162.43199999999999</v>
      </c>
      <c r="AT1610" s="48">
        <f>+LISTAS[[#This Row],[COSTO]]/AS1610-1</f>
        <v>5.4829676418439721</v>
      </c>
      <c r="BA1610" t="s">
        <v>2208</v>
      </c>
      <c r="BB1610" s="36"/>
    </row>
    <row r="1611" spans="1:54" x14ac:dyDescent="0.35">
      <c r="A1611" s="7" t="s">
        <v>2491</v>
      </c>
      <c r="B1611" t="s">
        <v>2208</v>
      </c>
      <c r="C1611" t="s">
        <v>2492</v>
      </c>
      <c r="D1611" t="s">
        <v>2492</v>
      </c>
      <c r="E1611" s="2">
        <v>3263.92</v>
      </c>
      <c r="F1611" s="7" t="str">
        <f>+_xlfn.XLOOKUP(LISTAS[[#This Row],[ID]],_01_CODIGOS_Y_COSTOS_xlsm[Producto y N°],_01_CODIGOS_Y_COSTOS_xlsm[FABRICA],"",0,1)</f>
        <v>SKOTNICA</v>
      </c>
      <c r="G1611" s="26">
        <f>LISTAS[[#This Row],[Precio]]*(1-0.46)</f>
        <v>1762.5168000000001</v>
      </c>
      <c r="H1611" s="1">
        <f>+_xlfn.XLOOKUP(LISTAS[[#This Row],[ID]],_01_CODIGOS_Y_COSTOS_xlsm[Producto y N°],_01_CODIGOS_Y_COSTOS_xlsm[COSTO],0,0,1)</f>
        <v>1053.0414000000001</v>
      </c>
      <c r="I1611" s="27">
        <f>+IFERROR(LISTAS[[#This Row],[VENTA NETA]]/LISTAS[[#This Row],[COSTO]]-1,0)</f>
        <v>0.67373932306934936</v>
      </c>
      <c r="J1611" s="50" t="str">
        <f>IFERROR(VLOOKUP(LISTAS[[#This Row],[ID]],_01_CODIGOS_Y_COSTOS_xlsm[[Producto y N°]:[CODIGO]],2,0),"")</f>
        <v>D01B 097</v>
      </c>
      <c r="O1611" t="s">
        <v>2491</v>
      </c>
      <c r="AB1611" s="12" t="str">
        <f>+LISTAS[[#This Row],[Codigo]]&amp;LISTAS[[#This Row],[Fabrica]]</f>
        <v>D01B 097SKOTNICA</v>
      </c>
      <c r="AC1611" s="13" t="str">
        <f>+LISTAS[[#This Row],[Codigo]]</f>
        <v>D01B 097</v>
      </c>
      <c r="AD1611" s="13" t="str">
        <f>+LISTAS[[#This Row],[ID]]</f>
        <v>SUPLEMENTO 0,297x109</v>
      </c>
      <c r="AH1611" s="36">
        <v>1.1340085264999287</v>
      </c>
      <c r="AI1611" s="37">
        <f>+LISTAS[[#This Row],[Precio]]+(LISTAS[[#This Row],[Precio]]*AH1611)</f>
        <v>6965.2331098136474</v>
      </c>
      <c r="AJ1611" s="38">
        <f t="shared" si="25"/>
        <v>3482.6165549068237</v>
      </c>
      <c r="AL1611" s="35">
        <f>+AJ1611/LISTAS[[#This Row],[COSTO]]-1</f>
        <v>2.3071981357113058</v>
      </c>
      <c r="AM1611" t="str">
        <f>+LISTAS[[#This Row],[ID]]</f>
        <v>SUPLEMENTO 0,297x109</v>
      </c>
      <c r="AO1611" s="43">
        <v>0.65</v>
      </c>
      <c r="AP1611" s="39">
        <f>LISTAS[[#This Row],[COSTO]]+(LISTAS[[#This Row],[COSTO]]*AO1611)</f>
        <v>1737.5183100000002</v>
      </c>
      <c r="AQ1611" s="44">
        <f>IF(AO1611="",0,AP1611/LISTAS[[#This Row],[VENTA NETA]]-1)</f>
        <v>-1.4183405230520307E-2</v>
      </c>
      <c r="AS1611" s="39">
        <v>162.43199999999999</v>
      </c>
      <c r="AT1611" s="48">
        <f>+LISTAS[[#This Row],[COSTO]]/AS1611-1</f>
        <v>5.4829676418439721</v>
      </c>
      <c r="BA1611" t="s">
        <v>2208</v>
      </c>
      <c r="BB1611" s="36"/>
    </row>
    <row r="1612" spans="1:54" x14ac:dyDescent="0.35">
      <c r="A1612" s="7" t="s">
        <v>2493</v>
      </c>
      <c r="B1612" t="s">
        <v>2208</v>
      </c>
      <c r="C1612" t="s">
        <v>2494</v>
      </c>
      <c r="D1612" t="s">
        <v>2494</v>
      </c>
      <c r="E1612" s="2">
        <v>3263.92</v>
      </c>
      <c r="F1612" s="7" t="str">
        <f>+_xlfn.XLOOKUP(LISTAS[[#This Row],[ID]],_01_CODIGOS_Y_COSTOS_xlsm[Producto y N°],_01_CODIGOS_Y_COSTOS_xlsm[FABRICA],"",0,1)</f>
        <v>SKOTNICA</v>
      </c>
      <c r="G1612" s="26">
        <f>LISTAS[[#This Row],[Precio]]*(1-0.46)</f>
        <v>1762.5168000000001</v>
      </c>
      <c r="H1612" s="1">
        <f>+_xlfn.XLOOKUP(LISTAS[[#This Row],[ID]],_01_CODIGOS_Y_COSTOS_xlsm[Producto y N°],_01_CODIGOS_Y_COSTOS_xlsm[COSTO],0,0,1)</f>
        <v>1053.0414000000001</v>
      </c>
      <c r="I1612" s="27">
        <f>+IFERROR(LISTAS[[#This Row],[VENTA NETA]]/LISTAS[[#This Row],[COSTO]]-1,0)</f>
        <v>0.67373932306934936</v>
      </c>
      <c r="J1612" s="50" t="str">
        <f>IFERROR(VLOOKUP(LISTAS[[#This Row],[ID]],_01_CODIGOS_Y_COSTOS_xlsm[[Producto y N°]:[CODIGO]],2,0),"")</f>
        <v>D01B 098</v>
      </c>
      <c r="O1612" t="s">
        <v>2493</v>
      </c>
      <c r="AB1612" s="12" t="str">
        <f>+LISTAS[[#This Row],[Codigo]]&amp;LISTAS[[#This Row],[Fabrica]]</f>
        <v>D01B 098SKOTNICA</v>
      </c>
      <c r="AC1612" s="13" t="str">
        <f>+LISTAS[[#This Row],[Codigo]]</f>
        <v>D01B 098</v>
      </c>
      <c r="AD1612" s="13" t="str">
        <f>+LISTAS[[#This Row],[ID]]</f>
        <v>SUPLEMENTO 0,298x110</v>
      </c>
      <c r="AH1612" s="36">
        <v>0.82914333171436372</v>
      </c>
      <c r="AI1612" s="37">
        <f>+LISTAS[[#This Row],[Precio]]+(LISTAS[[#This Row],[Precio]]*AH1612)</f>
        <v>5970.177503249146</v>
      </c>
      <c r="AJ1612" s="38">
        <f t="shared" si="25"/>
        <v>2985.088751624573</v>
      </c>
      <c r="AL1612" s="35">
        <f>+AJ1612/LISTAS[[#This Row],[COSTO]]-1</f>
        <v>1.8347306683522344</v>
      </c>
      <c r="AM1612" t="str">
        <f>+LISTAS[[#This Row],[ID]]</f>
        <v>SUPLEMENTO 0,298x110</v>
      </c>
      <c r="AO1612" s="43">
        <v>0.65</v>
      </c>
      <c r="AP1612" s="39">
        <f>LISTAS[[#This Row],[COSTO]]+(LISTAS[[#This Row],[COSTO]]*AO1612)</f>
        <v>1737.5183100000002</v>
      </c>
      <c r="AQ1612" s="44">
        <f>IF(AO1612="",0,AP1612/LISTAS[[#This Row],[VENTA NETA]]-1)</f>
        <v>-1.4183405230520307E-2</v>
      </c>
      <c r="AS1612" s="39">
        <v>189.50399999999999</v>
      </c>
      <c r="AT1612" s="48">
        <f>+LISTAS[[#This Row],[COSTO]]/AS1612-1</f>
        <v>4.5568294072948339</v>
      </c>
      <c r="BA1612" t="s">
        <v>2208</v>
      </c>
      <c r="BB1612" s="36"/>
    </row>
    <row r="1613" spans="1:54" x14ac:dyDescent="0.35">
      <c r="A1613" s="7" t="s">
        <v>2495</v>
      </c>
      <c r="B1613" t="s">
        <v>2208</v>
      </c>
      <c r="C1613" t="s">
        <v>2496</v>
      </c>
      <c r="D1613" t="s">
        <v>2496</v>
      </c>
      <c r="E1613" s="2">
        <v>3263.92</v>
      </c>
      <c r="F1613" s="7" t="str">
        <f>+_xlfn.XLOOKUP(LISTAS[[#This Row],[ID]],_01_CODIGOS_Y_COSTOS_xlsm[Producto y N°],_01_CODIGOS_Y_COSTOS_xlsm[FABRICA],"",0,1)</f>
        <v>SKOTNICA</v>
      </c>
      <c r="G1613" s="26">
        <f>LISTAS[[#This Row],[Precio]]*(1-0.46)</f>
        <v>1762.5168000000001</v>
      </c>
      <c r="H1613" s="1">
        <f>+_xlfn.XLOOKUP(LISTAS[[#This Row],[ID]],_01_CODIGOS_Y_COSTOS_xlsm[Producto y N°],_01_CODIGOS_Y_COSTOS_xlsm[COSTO],0,0,1)</f>
        <v>1053.0414000000001</v>
      </c>
      <c r="I1613" s="27">
        <f>+IFERROR(LISTAS[[#This Row],[VENTA NETA]]/LISTAS[[#This Row],[COSTO]]-1,0)</f>
        <v>0.67373932306934936</v>
      </c>
      <c r="J1613" s="50" t="str">
        <f>IFERROR(VLOOKUP(LISTAS[[#This Row],[ID]],_01_CODIGOS_Y_COSTOS_xlsm[[Producto y N°]:[CODIGO]],2,0),"")</f>
        <v>D01B 099</v>
      </c>
      <c r="O1613" t="s">
        <v>2495</v>
      </c>
      <c r="AB1613" s="12" t="str">
        <f>+LISTAS[[#This Row],[Codigo]]&amp;LISTAS[[#This Row],[Fabrica]]</f>
        <v>D01B 099SKOTNICA</v>
      </c>
      <c r="AC1613" s="13" t="str">
        <f>+LISTAS[[#This Row],[Codigo]]</f>
        <v>D01B 099</v>
      </c>
      <c r="AD1613" s="13" t="str">
        <f>+LISTAS[[#This Row],[ID]]</f>
        <v>SUPLEMENTO 0,299x111</v>
      </c>
      <c r="AH1613" s="36">
        <v>0.82914333171436372</v>
      </c>
      <c r="AI1613" s="37">
        <f>+LISTAS[[#This Row],[Precio]]+(LISTAS[[#This Row],[Precio]]*AH1613)</f>
        <v>5970.177503249146</v>
      </c>
      <c r="AJ1613" s="38">
        <f t="shared" si="25"/>
        <v>2985.088751624573</v>
      </c>
      <c r="AL1613" s="35">
        <f>+AJ1613/LISTAS[[#This Row],[COSTO]]-1</f>
        <v>1.8347306683522344</v>
      </c>
      <c r="AM1613" t="str">
        <f>+LISTAS[[#This Row],[ID]]</f>
        <v>SUPLEMENTO 0,299x111</v>
      </c>
      <c r="AO1613" s="43">
        <v>0.65</v>
      </c>
      <c r="AP1613" s="39">
        <f>LISTAS[[#This Row],[COSTO]]+(LISTAS[[#This Row],[COSTO]]*AO1613)</f>
        <v>1737.5183100000002</v>
      </c>
      <c r="AQ1613" s="44">
        <f>IF(AO1613="",0,AP1613/LISTAS[[#This Row],[VENTA NETA]]-1)</f>
        <v>-1.4183405230520307E-2</v>
      </c>
      <c r="AS1613" s="39">
        <v>189.50399999999999</v>
      </c>
      <c r="AT1613" s="48">
        <f>+LISTAS[[#This Row],[COSTO]]/AS1613-1</f>
        <v>4.5568294072948339</v>
      </c>
      <c r="BA1613" t="s">
        <v>2208</v>
      </c>
      <c r="BB1613" s="36"/>
    </row>
    <row r="1614" spans="1:54" x14ac:dyDescent="0.35">
      <c r="A1614" s="7" t="s">
        <v>2497</v>
      </c>
      <c r="B1614" t="s">
        <v>2208</v>
      </c>
      <c r="C1614" t="s">
        <v>2498</v>
      </c>
      <c r="D1614" t="s">
        <v>2498</v>
      </c>
      <c r="E1614" s="2">
        <v>0</v>
      </c>
      <c r="F1614" s="7" t="str">
        <f>+_xlfn.XLOOKUP(LISTAS[[#This Row],[ID]],_01_CODIGOS_Y_COSTOS_xlsm[Producto y N°],_01_CODIGOS_Y_COSTOS_xlsm[FABRICA],"",0,1)</f>
        <v>SKOTNICA</v>
      </c>
      <c r="G1614" s="26">
        <f>LISTAS[[#This Row],[Precio]]*(1-0.46)</f>
        <v>0</v>
      </c>
      <c r="H1614" s="1">
        <f>+_xlfn.XLOOKUP(LISTAS[[#This Row],[ID]],_01_CODIGOS_Y_COSTOS_xlsm[Producto y N°],_01_CODIGOS_Y_COSTOS_xlsm[COSTO],0,0,1)</f>
        <v>0</v>
      </c>
      <c r="I1614" s="27">
        <f>+IFERROR(LISTAS[[#This Row],[VENTA NETA]]/LISTAS[[#This Row],[COSTO]]-1,0)</f>
        <v>0</v>
      </c>
      <c r="J1614" s="50" t="str">
        <f>IFERROR(VLOOKUP(LISTAS[[#This Row],[ID]],_01_CODIGOS_Y_COSTOS_xlsm[[Producto y N°]:[CODIGO]],2,0),"")</f>
        <v/>
      </c>
      <c r="O1614" t="s">
        <v>2497</v>
      </c>
      <c r="AB1614" s="12" t="str">
        <f>+LISTAS[[#This Row],[Codigo]]&amp;LISTAS[[#This Row],[Fabrica]]</f>
        <v>SKOTNICA</v>
      </c>
      <c r="AC1614" s="13" t="str">
        <f>+LISTAS[[#This Row],[Codigo]]</f>
        <v/>
      </c>
      <c r="AD1614" s="13" t="str">
        <f>+LISTAS[[#This Row],[ID]]</f>
        <v>SUPLEMENTO 0,2100x111</v>
      </c>
      <c r="AH1614" s="36">
        <v>-1</v>
      </c>
      <c r="AI1614" s="37">
        <f>+LISTAS[[#This Row],[Precio]]+(LISTAS[[#This Row],[Precio]]*AH1614)</f>
        <v>0</v>
      </c>
      <c r="AJ1614" s="38">
        <f t="shared" si="25"/>
        <v>0</v>
      </c>
      <c r="AL1614" s="35" t="e">
        <f>+AJ1614/LISTAS[[#This Row],[COSTO]]-1</f>
        <v>#DIV/0!</v>
      </c>
      <c r="AM1614" t="str">
        <f>+LISTAS[[#This Row],[ID]]</f>
        <v>SUPLEMENTO 0,2100x111</v>
      </c>
      <c r="AO1614" s="43">
        <v>0.65</v>
      </c>
      <c r="AP1614" s="39">
        <f>LISTAS[[#This Row],[COSTO]]+(LISTAS[[#This Row],[COSTO]]*AO1614)</f>
        <v>0</v>
      </c>
      <c r="AQ1614" s="44" t="e">
        <f>IF(AO1614="",0,AP1614/LISTAS[[#This Row],[VENTA NETA]]-1)</f>
        <v>#DIV/0!</v>
      </c>
      <c r="AS1614" s="39">
        <v>189.50399999999999</v>
      </c>
      <c r="AT1614" s="48">
        <f>+LISTAS[[#This Row],[COSTO]]/AS1614-1</f>
        <v>-1</v>
      </c>
      <c r="BA1614" t="s">
        <v>2208</v>
      </c>
      <c r="BB1614" s="36"/>
    </row>
    <row r="1615" spans="1:54" x14ac:dyDescent="0.35">
      <c r="A1615" s="7" t="s">
        <v>2499</v>
      </c>
      <c r="B1615" t="s">
        <v>2208</v>
      </c>
      <c r="C1615" t="s">
        <v>2500</v>
      </c>
      <c r="D1615" t="s">
        <v>2500</v>
      </c>
      <c r="E1615" s="2">
        <v>3263.92</v>
      </c>
      <c r="F1615" s="7" t="str">
        <f>+_xlfn.XLOOKUP(LISTAS[[#This Row],[ID]],_01_CODIGOS_Y_COSTOS_xlsm[Producto y N°],_01_CODIGOS_Y_COSTOS_xlsm[FABRICA],"",0,1)</f>
        <v>SKOTNICA</v>
      </c>
      <c r="G1615" s="26">
        <f>LISTAS[[#This Row],[Precio]]*(1-0.46)</f>
        <v>1762.5168000000001</v>
      </c>
      <c r="H1615" s="1">
        <f>+_xlfn.XLOOKUP(LISTAS[[#This Row],[ID]],_01_CODIGOS_Y_COSTOS_xlsm[Producto y N°],_01_CODIGOS_Y_COSTOS_xlsm[COSTO],0,0,1)</f>
        <v>1053.0414000000001</v>
      </c>
      <c r="I1615" s="27">
        <f>+IFERROR(LISTAS[[#This Row],[VENTA NETA]]/LISTAS[[#This Row],[COSTO]]-1,0)</f>
        <v>0.67373932306934936</v>
      </c>
      <c r="J1615" s="50" t="str">
        <f>IFERROR(VLOOKUP(LISTAS[[#This Row],[ID]],_01_CODIGOS_Y_COSTOS_xlsm[[Producto y N°]:[CODIGO]],2,0),"")</f>
        <v>D01B 100</v>
      </c>
      <c r="O1615" t="s">
        <v>2499</v>
      </c>
      <c r="AB1615" s="12" t="str">
        <f>+LISTAS[[#This Row],[Codigo]]&amp;LISTAS[[#This Row],[Fabrica]]</f>
        <v>D01B 100SKOTNICA</v>
      </c>
      <c r="AC1615" s="13" t="str">
        <f>+LISTAS[[#This Row],[Codigo]]</f>
        <v>D01B 100</v>
      </c>
      <c r="AD1615" s="13" t="str">
        <f>+LISTAS[[#This Row],[ID]]</f>
        <v>SUPLEMENTO 0,2100x112</v>
      </c>
      <c r="AH1615" s="36">
        <v>0.67007274049361998</v>
      </c>
      <c r="AI1615" s="37">
        <f>+LISTAS[[#This Row],[Precio]]+(LISTAS[[#This Row],[Precio]]*AH1615)</f>
        <v>5450.9838191519357</v>
      </c>
      <c r="AJ1615" s="38">
        <f t="shared" si="25"/>
        <v>2725.4919095759678</v>
      </c>
      <c r="AL1615" s="35">
        <f>+AJ1615/LISTAS[[#This Row],[COSTO]]-1</f>
        <v>1.5882096464355224</v>
      </c>
      <c r="AM1615" t="str">
        <f>+LISTAS[[#This Row],[ID]]</f>
        <v>SUPLEMENTO 0,2100x112</v>
      </c>
      <c r="AO1615" s="43">
        <v>0.65</v>
      </c>
      <c r="AP1615" s="39">
        <f>LISTAS[[#This Row],[COSTO]]+(LISTAS[[#This Row],[COSTO]]*AO1615)</f>
        <v>1737.5183100000002</v>
      </c>
      <c r="AQ1615" s="44">
        <f>IF(AO1615="",0,AP1615/LISTAS[[#This Row],[VENTA NETA]]-1)</f>
        <v>-1.4183405230520307E-2</v>
      </c>
      <c r="AS1615" s="39">
        <v>207.55199999999999</v>
      </c>
      <c r="AT1615" s="48">
        <f>+LISTAS[[#This Row],[COSTO]]/AS1615-1</f>
        <v>4.0736268501387611</v>
      </c>
      <c r="BA1615" t="s">
        <v>2208</v>
      </c>
      <c r="BB1615" s="36"/>
    </row>
    <row r="1616" spans="1:54" x14ac:dyDescent="0.35">
      <c r="A1616" s="7" t="s">
        <v>2501</v>
      </c>
      <c r="B1616" t="s">
        <v>2208</v>
      </c>
      <c r="C1616" t="s">
        <v>2502</v>
      </c>
      <c r="D1616" t="s">
        <v>2502</v>
      </c>
      <c r="E1616" s="2">
        <v>0</v>
      </c>
      <c r="F1616" s="7" t="str">
        <f>+_xlfn.XLOOKUP(LISTAS[[#This Row],[ID]],_01_CODIGOS_Y_COSTOS_xlsm[Producto y N°],_01_CODIGOS_Y_COSTOS_xlsm[FABRICA],"",0,1)</f>
        <v>SKOTNICA</v>
      </c>
      <c r="G1616" s="26">
        <f>LISTAS[[#This Row],[Precio]]*(1-0.46)</f>
        <v>0</v>
      </c>
      <c r="H1616" s="1">
        <f>+_xlfn.XLOOKUP(LISTAS[[#This Row],[ID]],_01_CODIGOS_Y_COSTOS_xlsm[Producto y N°],_01_CODIGOS_Y_COSTOS_xlsm[COSTO],0,0,1)</f>
        <v>0</v>
      </c>
      <c r="I1616" s="27">
        <f>+IFERROR(LISTAS[[#This Row],[VENTA NETA]]/LISTAS[[#This Row],[COSTO]]-1,0)</f>
        <v>0</v>
      </c>
      <c r="J1616" s="50" t="str">
        <f>IFERROR(VLOOKUP(LISTAS[[#This Row],[ID]],_01_CODIGOS_Y_COSTOS_xlsm[[Producto y N°]:[CODIGO]],2,0),"")</f>
        <v/>
      </c>
      <c r="O1616" t="s">
        <v>2501</v>
      </c>
      <c r="AB1616" s="12" t="str">
        <f>+LISTAS[[#This Row],[Codigo]]&amp;LISTAS[[#This Row],[Fabrica]]</f>
        <v>SKOTNICA</v>
      </c>
      <c r="AC1616" s="13" t="str">
        <f>+LISTAS[[#This Row],[Codigo]]</f>
        <v/>
      </c>
      <c r="AD1616" s="13" t="str">
        <f>+LISTAS[[#This Row],[ID]]</f>
        <v>SUPLEMENTO 0,2101x113</v>
      </c>
      <c r="AH1616" s="36">
        <v>-1</v>
      </c>
      <c r="AI1616" s="37">
        <f>+LISTAS[[#This Row],[Precio]]+(LISTAS[[#This Row],[Precio]]*AH1616)</f>
        <v>0</v>
      </c>
      <c r="AJ1616" s="38">
        <f t="shared" si="25"/>
        <v>0</v>
      </c>
      <c r="AL1616" s="35" t="e">
        <f>+AJ1616/LISTAS[[#This Row],[COSTO]]-1</f>
        <v>#DIV/0!</v>
      </c>
      <c r="AM1616" t="str">
        <f>+LISTAS[[#This Row],[ID]]</f>
        <v>SUPLEMENTO 0,2101x113</v>
      </c>
      <c r="AO1616" s="43">
        <v>0.65</v>
      </c>
      <c r="AP1616" s="39">
        <f>LISTAS[[#This Row],[COSTO]]+(LISTAS[[#This Row],[COSTO]]*AO1616)</f>
        <v>0</v>
      </c>
      <c r="AQ1616" s="44" t="e">
        <f>IF(AO1616="",0,AP1616/LISTAS[[#This Row],[VENTA NETA]]-1)</f>
        <v>#DIV/0!</v>
      </c>
      <c r="AS1616" s="39">
        <v>207.55199999999999</v>
      </c>
      <c r="AT1616" s="48">
        <f>+LISTAS[[#This Row],[COSTO]]/AS1616-1</f>
        <v>-1</v>
      </c>
      <c r="BA1616" t="s">
        <v>2208</v>
      </c>
      <c r="BB1616" s="36"/>
    </row>
    <row r="1617" spans="1:54" x14ac:dyDescent="0.35">
      <c r="A1617" s="7" t="s">
        <v>2503</v>
      </c>
      <c r="B1617" t="s">
        <v>2208</v>
      </c>
      <c r="C1617" t="s">
        <v>2504</v>
      </c>
      <c r="D1617" t="s">
        <v>2504</v>
      </c>
      <c r="E1617" s="2">
        <v>0</v>
      </c>
      <c r="F1617" s="7" t="str">
        <f>+_xlfn.XLOOKUP(LISTAS[[#This Row],[ID]],_01_CODIGOS_Y_COSTOS_xlsm[Producto y N°],_01_CODIGOS_Y_COSTOS_xlsm[FABRICA],"",0,1)</f>
        <v>SKOTNICA</v>
      </c>
      <c r="G1617" s="26">
        <f>LISTAS[[#This Row],[Precio]]*(1-0.46)</f>
        <v>0</v>
      </c>
      <c r="H1617" s="1">
        <f>+_xlfn.XLOOKUP(LISTAS[[#This Row],[ID]],_01_CODIGOS_Y_COSTOS_xlsm[Producto y N°],_01_CODIGOS_Y_COSTOS_xlsm[COSTO],0,0,1)</f>
        <v>0</v>
      </c>
      <c r="I1617" s="27">
        <f>+IFERROR(LISTAS[[#This Row],[VENTA NETA]]/LISTAS[[#This Row],[COSTO]]-1,0)</f>
        <v>0</v>
      </c>
      <c r="J1617" s="50" t="str">
        <f>IFERROR(VLOOKUP(LISTAS[[#This Row],[ID]],_01_CODIGOS_Y_COSTOS_xlsm[[Producto y N°]:[CODIGO]],2,0),"")</f>
        <v/>
      </c>
      <c r="O1617" t="s">
        <v>2503</v>
      </c>
      <c r="AB1617" s="12" t="str">
        <f>+LISTAS[[#This Row],[Codigo]]&amp;LISTAS[[#This Row],[Fabrica]]</f>
        <v>SKOTNICA</v>
      </c>
      <c r="AC1617" s="13" t="str">
        <f>+LISTAS[[#This Row],[Codigo]]</f>
        <v/>
      </c>
      <c r="AD1617" s="13" t="str">
        <f>+LISTAS[[#This Row],[ID]]</f>
        <v>SUPLEMENTO 0,2102x114</v>
      </c>
      <c r="AH1617" s="36">
        <v>-1</v>
      </c>
      <c r="AI1617" s="37">
        <f>+LISTAS[[#This Row],[Precio]]+(LISTAS[[#This Row],[Precio]]*AH1617)</f>
        <v>0</v>
      </c>
      <c r="AJ1617" s="38">
        <f t="shared" si="25"/>
        <v>0</v>
      </c>
      <c r="AL1617" s="35" t="e">
        <f>+AJ1617/LISTAS[[#This Row],[COSTO]]-1</f>
        <v>#DIV/0!</v>
      </c>
      <c r="AM1617" t="str">
        <f>+LISTAS[[#This Row],[ID]]</f>
        <v>SUPLEMENTO 0,2102x114</v>
      </c>
      <c r="AO1617" s="43">
        <v>0.65</v>
      </c>
      <c r="AP1617" s="39">
        <f>LISTAS[[#This Row],[COSTO]]+(LISTAS[[#This Row],[COSTO]]*AO1617)</f>
        <v>0</v>
      </c>
      <c r="AQ1617" s="44" t="e">
        <f>IF(AO1617="",0,AP1617/LISTAS[[#This Row],[VENTA NETA]]-1)</f>
        <v>#DIV/0!</v>
      </c>
      <c r="AS1617" s="39">
        <v>225.6</v>
      </c>
      <c r="AT1617" s="48">
        <f>+LISTAS[[#This Row],[COSTO]]/AS1617-1</f>
        <v>-1</v>
      </c>
      <c r="BA1617" t="s">
        <v>2208</v>
      </c>
      <c r="BB1617" s="36"/>
    </row>
    <row r="1618" spans="1:54" x14ac:dyDescent="0.35">
      <c r="A1618" s="7" t="s">
        <v>2505</v>
      </c>
      <c r="B1618" t="s">
        <v>2208</v>
      </c>
      <c r="C1618" t="s">
        <v>2506</v>
      </c>
      <c r="D1618" t="s">
        <v>2506</v>
      </c>
      <c r="E1618" s="2">
        <v>0</v>
      </c>
      <c r="F1618" s="7" t="str">
        <f>+_xlfn.XLOOKUP(LISTAS[[#This Row],[ID]],_01_CODIGOS_Y_COSTOS_xlsm[Producto y N°],_01_CODIGOS_Y_COSTOS_xlsm[FABRICA],"",0,1)</f>
        <v>SKOTNICA</v>
      </c>
      <c r="G1618" s="26">
        <f>LISTAS[[#This Row],[Precio]]*(1-0.46)</f>
        <v>0</v>
      </c>
      <c r="H1618" s="1">
        <f>+_xlfn.XLOOKUP(LISTAS[[#This Row],[ID]],_01_CODIGOS_Y_COSTOS_xlsm[Producto y N°],_01_CODIGOS_Y_COSTOS_xlsm[COSTO],0,0,1)</f>
        <v>0</v>
      </c>
      <c r="I1618" s="27">
        <f>+IFERROR(LISTAS[[#This Row],[VENTA NETA]]/LISTAS[[#This Row],[COSTO]]-1,0)</f>
        <v>0</v>
      </c>
      <c r="J1618" s="50" t="str">
        <f>IFERROR(VLOOKUP(LISTAS[[#This Row],[ID]],_01_CODIGOS_Y_COSTOS_xlsm[[Producto y N°]:[CODIGO]],2,0),"")</f>
        <v/>
      </c>
      <c r="O1618" t="s">
        <v>2505</v>
      </c>
      <c r="AB1618" s="12" t="str">
        <f>+LISTAS[[#This Row],[Codigo]]&amp;LISTAS[[#This Row],[Fabrica]]</f>
        <v>SKOTNICA</v>
      </c>
      <c r="AC1618" s="13" t="str">
        <f>+LISTAS[[#This Row],[Codigo]]</f>
        <v/>
      </c>
      <c r="AD1618" s="13" t="str">
        <f>+LISTAS[[#This Row],[ID]]</f>
        <v>SUPLEMENTO 0,2103x114</v>
      </c>
      <c r="AH1618" s="36">
        <v>-1</v>
      </c>
      <c r="AI1618" s="37">
        <f>+LISTAS[[#This Row],[Precio]]+(LISTAS[[#This Row],[Precio]]*AH1618)</f>
        <v>0</v>
      </c>
      <c r="AJ1618" s="38">
        <f t="shared" si="25"/>
        <v>0</v>
      </c>
      <c r="AL1618" s="35" t="e">
        <f>+AJ1618/LISTAS[[#This Row],[COSTO]]-1</f>
        <v>#DIV/0!</v>
      </c>
      <c r="AM1618" t="str">
        <f>+LISTAS[[#This Row],[ID]]</f>
        <v>SUPLEMENTO 0,2103x114</v>
      </c>
      <c r="AO1618" s="43">
        <v>0.65</v>
      </c>
      <c r="AP1618" s="39">
        <f>LISTAS[[#This Row],[COSTO]]+(LISTAS[[#This Row],[COSTO]]*AO1618)</f>
        <v>0</v>
      </c>
      <c r="AQ1618" s="44" t="e">
        <f>IF(AO1618="",0,AP1618/LISTAS[[#This Row],[VENTA NETA]]-1)</f>
        <v>#DIV/0!</v>
      </c>
      <c r="AS1618" s="39">
        <v>225.6</v>
      </c>
      <c r="AT1618" s="48">
        <f>+LISTAS[[#This Row],[COSTO]]/AS1618-1</f>
        <v>-1</v>
      </c>
      <c r="BA1618" t="s">
        <v>2208</v>
      </c>
      <c r="BB1618" s="36"/>
    </row>
    <row r="1619" spans="1:54" x14ac:dyDescent="0.35">
      <c r="A1619" s="7" t="s">
        <v>2507</v>
      </c>
      <c r="B1619" t="s">
        <v>2208</v>
      </c>
      <c r="C1619" t="s">
        <v>2508</v>
      </c>
      <c r="D1619" t="s">
        <v>2508</v>
      </c>
      <c r="E1619" s="2">
        <v>0</v>
      </c>
      <c r="F1619" s="7" t="str">
        <f>+_xlfn.XLOOKUP(LISTAS[[#This Row],[ID]],_01_CODIGOS_Y_COSTOS_xlsm[Producto y N°],_01_CODIGOS_Y_COSTOS_xlsm[FABRICA],"",0,1)</f>
        <v>SKOTNICA</v>
      </c>
      <c r="G1619" s="26">
        <f>LISTAS[[#This Row],[Precio]]*(1-0.46)</f>
        <v>0</v>
      </c>
      <c r="H1619" s="1">
        <f>+_xlfn.XLOOKUP(LISTAS[[#This Row],[ID]],_01_CODIGOS_Y_COSTOS_xlsm[Producto y N°],_01_CODIGOS_Y_COSTOS_xlsm[COSTO],0,0,1)</f>
        <v>0</v>
      </c>
      <c r="I1619" s="27">
        <f>+IFERROR(LISTAS[[#This Row],[VENTA NETA]]/LISTAS[[#This Row],[COSTO]]-1,0)</f>
        <v>0</v>
      </c>
      <c r="J1619" s="50" t="str">
        <f>IFERROR(VLOOKUP(LISTAS[[#This Row],[ID]],_01_CODIGOS_Y_COSTOS_xlsm[[Producto y N°]:[CODIGO]],2,0),"")</f>
        <v/>
      </c>
      <c r="O1619" t="s">
        <v>2507</v>
      </c>
      <c r="AB1619" s="12" t="str">
        <f>+LISTAS[[#This Row],[Codigo]]&amp;LISTAS[[#This Row],[Fabrica]]</f>
        <v>SKOTNICA</v>
      </c>
      <c r="AC1619" s="13" t="str">
        <f>+LISTAS[[#This Row],[Codigo]]</f>
        <v/>
      </c>
      <c r="AD1619" s="13" t="str">
        <f>+LISTAS[[#This Row],[ID]]</f>
        <v>SUPLEMENTO 0,2103x115</v>
      </c>
      <c r="AH1619" s="36">
        <v>-1</v>
      </c>
      <c r="AI1619" s="37">
        <f>+LISTAS[[#This Row],[Precio]]+(LISTAS[[#This Row],[Precio]]*AH1619)</f>
        <v>0</v>
      </c>
      <c r="AJ1619" s="38">
        <f t="shared" si="25"/>
        <v>0</v>
      </c>
      <c r="AL1619" s="35" t="e">
        <f>+AJ1619/LISTAS[[#This Row],[COSTO]]-1</f>
        <v>#DIV/0!</v>
      </c>
      <c r="AM1619" t="str">
        <f>+LISTAS[[#This Row],[ID]]</f>
        <v>SUPLEMENTO 0,2103x115</v>
      </c>
      <c r="AO1619" s="43">
        <v>0.65</v>
      </c>
      <c r="AP1619" s="39">
        <f>LISTAS[[#This Row],[COSTO]]+(LISTAS[[#This Row],[COSTO]]*AO1619)</f>
        <v>0</v>
      </c>
      <c r="AQ1619" s="44" t="e">
        <f>IF(AO1619="",0,AP1619/LISTAS[[#This Row],[VENTA NETA]]-1)</f>
        <v>#DIV/0!</v>
      </c>
      <c r="AS1619" s="39">
        <v>225.6</v>
      </c>
      <c r="AT1619" s="48">
        <f>+LISTAS[[#This Row],[COSTO]]/AS1619-1</f>
        <v>-1</v>
      </c>
      <c r="BA1619" t="s">
        <v>2208</v>
      </c>
      <c r="BB1619" s="36"/>
    </row>
    <row r="1620" spans="1:54" x14ac:dyDescent="0.35">
      <c r="A1620" s="7" t="s">
        <v>2509</v>
      </c>
      <c r="B1620" t="s">
        <v>2208</v>
      </c>
      <c r="C1620" t="s">
        <v>2510</v>
      </c>
      <c r="D1620" t="s">
        <v>2510</v>
      </c>
      <c r="E1620" s="2">
        <v>0</v>
      </c>
      <c r="F1620" s="7" t="str">
        <f>+_xlfn.XLOOKUP(LISTAS[[#This Row],[ID]],_01_CODIGOS_Y_COSTOS_xlsm[Producto y N°],_01_CODIGOS_Y_COSTOS_xlsm[FABRICA],"",0,1)</f>
        <v>SKOTNICA</v>
      </c>
      <c r="G1620" s="26">
        <f>LISTAS[[#This Row],[Precio]]*(1-0.46)</f>
        <v>0</v>
      </c>
      <c r="H1620" s="1">
        <f>+_xlfn.XLOOKUP(LISTAS[[#This Row],[ID]],_01_CODIGOS_Y_COSTOS_xlsm[Producto y N°],_01_CODIGOS_Y_COSTOS_xlsm[COSTO],0,0,1)</f>
        <v>0</v>
      </c>
      <c r="I1620" s="27">
        <f>+IFERROR(LISTAS[[#This Row],[VENTA NETA]]/LISTAS[[#This Row],[COSTO]]-1,0)</f>
        <v>0</v>
      </c>
      <c r="J1620" s="50" t="str">
        <f>IFERROR(VLOOKUP(LISTAS[[#This Row],[ID]],_01_CODIGOS_Y_COSTOS_xlsm[[Producto y N°]:[CODIGO]],2,0),"")</f>
        <v/>
      </c>
      <c r="O1620" t="s">
        <v>2509</v>
      </c>
      <c r="AB1620" s="12" t="str">
        <f>+LISTAS[[#This Row],[Codigo]]&amp;LISTAS[[#This Row],[Fabrica]]</f>
        <v>SKOTNICA</v>
      </c>
      <c r="AC1620" s="13" t="str">
        <f>+LISTAS[[#This Row],[Codigo]]</f>
        <v/>
      </c>
      <c r="AD1620" s="13" t="str">
        <f>+LISTAS[[#This Row],[ID]]</f>
        <v>SUPLEMENTO 0,2104x114</v>
      </c>
      <c r="AH1620" s="36">
        <v>-1</v>
      </c>
      <c r="AI1620" s="37">
        <f>+LISTAS[[#This Row],[Precio]]+(LISTAS[[#This Row],[Precio]]*AH1620)</f>
        <v>0</v>
      </c>
      <c r="AJ1620" s="38">
        <f t="shared" si="25"/>
        <v>0</v>
      </c>
      <c r="AL1620" s="35" t="e">
        <f>+AJ1620/LISTAS[[#This Row],[COSTO]]-1</f>
        <v>#DIV/0!</v>
      </c>
      <c r="AM1620" t="str">
        <f>+LISTAS[[#This Row],[ID]]</f>
        <v>SUPLEMENTO 0,2104x114</v>
      </c>
      <c r="AO1620" s="43">
        <v>0.65</v>
      </c>
      <c r="AP1620" s="39">
        <f>LISTAS[[#This Row],[COSTO]]+(LISTAS[[#This Row],[COSTO]]*AO1620)</f>
        <v>0</v>
      </c>
      <c r="AQ1620" s="44" t="e">
        <f>IF(AO1620="",0,AP1620/LISTAS[[#This Row],[VENTA NETA]]-1)</f>
        <v>#DIV/0!</v>
      </c>
      <c r="AS1620" s="39">
        <v>225.6</v>
      </c>
      <c r="AT1620" s="48">
        <f>+LISTAS[[#This Row],[COSTO]]/AS1620-1</f>
        <v>-1</v>
      </c>
      <c r="BA1620" t="s">
        <v>2208</v>
      </c>
      <c r="BB1620" s="36"/>
    </row>
    <row r="1621" spans="1:54" x14ac:dyDescent="0.35">
      <c r="A1621" s="7" t="s">
        <v>2511</v>
      </c>
      <c r="B1621" t="s">
        <v>2208</v>
      </c>
      <c r="C1621" t="s">
        <v>2512</v>
      </c>
      <c r="D1621" t="s">
        <v>2512</v>
      </c>
      <c r="E1621" s="2">
        <v>0</v>
      </c>
      <c r="F1621" s="7" t="str">
        <f>+_xlfn.XLOOKUP(LISTAS[[#This Row],[ID]],_01_CODIGOS_Y_COSTOS_xlsm[Producto y N°],_01_CODIGOS_Y_COSTOS_xlsm[FABRICA],"",0,1)</f>
        <v>SKOTNICA</v>
      </c>
      <c r="G1621" s="26">
        <f>LISTAS[[#This Row],[Precio]]*(1-0.46)</f>
        <v>0</v>
      </c>
      <c r="H1621" s="1">
        <f>+_xlfn.XLOOKUP(LISTAS[[#This Row],[ID]],_01_CODIGOS_Y_COSTOS_xlsm[Producto y N°],_01_CODIGOS_Y_COSTOS_xlsm[COSTO],0,0,1)</f>
        <v>0</v>
      </c>
      <c r="I1621" s="27">
        <f>+IFERROR(LISTAS[[#This Row],[VENTA NETA]]/LISTAS[[#This Row],[COSTO]]-1,0)</f>
        <v>0</v>
      </c>
      <c r="J1621" s="50" t="str">
        <f>IFERROR(VLOOKUP(LISTAS[[#This Row],[ID]],_01_CODIGOS_Y_COSTOS_xlsm[[Producto y N°]:[CODIGO]],2,0),"")</f>
        <v/>
      </c>
      <c r="O1621" t="s">
        <v>2511</v>
      </c>
      <c r="AB1621" s="12" t="str">
        <f>+LISTAS[[#This Row],[Codigo]]&amp;LISTAS[[#This Row],[Fabrica]]</f>
        <v>SKOTNICA</v>
      </c>
      <c r="AC1621" s="13" t="str">
        <f>+LISTAS[[#This Row],[Codigo]]</f>
        <v/>
      </c>
      <c r="AD1621" s="13" t="str">
        <f>+LISTAS[[#This Row],[ID]]</f>
        <v>SUPLEMENTO 0,2104x116</v>
      </c>
      <c r="AH1621" s="36">
        <v>-1</v>
      </c>
      <c r="AI1621" s="37">
        <f>+LISTAS[[#This Row],[Precio]]+(LISTAS[[#This Row],[Precio]]*AH1621)</f>
        <v>0</v>
      </c>
      <c r="AJ1621" s="38">
        <f t="shared" si="25"/>
        <v>0</v>
      </c>
      <c r="AL1621" s="35" t="e">
        <f>+AJ1621/LISTAS[[#This Row],[COSTO]]-1</f>
        <v>#DIV/0!</v>
      </c>
      <c r="AM1621" t="str">
        <f>+LISTAS[[#This Row],[ID]]</f>
        <v>SUPLEMENTO 0,2104x116</v>
      </c>
      <c r="AO1621" s="43">
        <v>0.65</v>
      </c>
      <c r="AP1621" s="39">
        <f>LISTAS[[#This Row],[COSTO]]+(LISTAS[[#This Row],[COSTO]]*AO1621)</f>
        <v>0</v>
      </c>
      <c r="AQ1621" s="44" t="e">
        <f>IF(AO1621="",0,AP1621/LISTAS[[#This Row],[VENTA NETA]]-1)</f>
        <v>#DIV/0!</v>
      </c>
      <c r="AS1621" s="39">
        <v>234.624</v>
      </c>
      <c r="AT1621" s="48">
        <f>+LISTAS[[#This Row],[COSTO]]/AS1621-1</f>
        <v>-1</v>
      </c>
      <c r="BA1621" t="s">
        <v>2208</v>
      </c>
      <c r="BB1621" s="36"/>
    </row>
    <row r="1622" spans="1:54" x14ac:dyDescent="0.35">
      <c r="A1622" s="7" t="s">
        <v>2513</v>
      </c>
      <c r="B1622" t="s">
        <v>2208</v>
      </c>
      <c r="C1622" t="s">
        <v>2514</v>
      </c>
      <c r="D1622" t="s">
        <v>2514</v>
      </c>
      <c r="E1622" s="2">
        <v>3992.24</v>
      </c>
      <c r="F1622" s="7" t="str">
        <f>+_xlfn.XLOOKUP(LISTAS[[#This Row],[ID]],_01_CODIGOS_Y_COSTOS_xlsm[Producto y N°],_01_CODIGOS_Y_COSTOS_xlsm[FABRICA],"",0,1)</f>
        <v>SKOTNICA</v>
      </c>
      <c r="G1622" s="26">
        <f>LISTAS[[#This Row],[Precio]]*(1-0.46)</f>
        <v>2155.8096</v>
      </c>
      <c r="H1622" s="1">
        <f>+_xlfn.XLOOKUP(LISTAS[[#This Row],[ID]],_01_CODIGOS_Y_COSTOS_xlsm[Producto y N°],_01_CODIGOS_Y_COSTOS_xlsm[COSTO],0,0,1)</f>
        <v>1288.0181</v>
      </c>
      <c r="I1622" s="27">
        <f>+IFERROR(LISTAS[[#This Row],[VENTA NETA]]/LISTAS[[#This Row],[COSTO]]-1,0)</f>
        <v>0.67374169664230643</v>
      </c>
      <c r="J1622" s="50" t="str">
        <f>IFERROR(VLOOKUP(LISTAS[[#This Row],[ID]],_01_CODIGOS_Y_COSTOS_xlsm[[Producto y N°]:[CODIGO]],2,0),"")</f>
        <v>D01B 105</v>
      </c>
      <c r="O1622" t="s">
        <v>2513</v>
      </c>
      <c r="AB1622" s="12" t="str">
        <f>+LISTAS[[#This Row],[Codigo]]&amp;LISTAS[[#This Row],[Fabrica]]</f>
        <v>D01B 105SKOTNICA</v>
      </c>
      <c r="AC1622" s="13" t="str">
        <f>+LISTAS[[#This Row],[Codigo]]</f>
        <v>D01B 105</v>
      </c>
      <c r="AD1622" s="13" t="str">
        <f>+LISTAS[[#This Row],[ID]]</f>
        <v>SUPLEMENTO 0,2105x117</v>
      </c>
      <c r="AH1622" s="36">
        <v>0.80703150146452929</v>
      </c>
      <c r="AI1622" s="37">
        <f>+LISTAS[[#This Row],[Precio]]+(LISTAS[[#This Row],[Precio]]*AH1622)</f>
        <v>7214.1034414067526</v>
      </c>
      <c r="AJ1622" s="38">
        <f t="shared" si="25"/>
        <v>3607.0517207033763</v>
      </c>
      <c r="AL1622" s="35">
        <f>+AJ1622/LISTAS[[#This Row],[COSTO]]-1</f>
        <v>1.800466639951237</v>
      </c>
      <c r="AM1622" t="str">
        <f>+LISTAS[[#This Row],[ID]]</f>
        <v>SUPLEMENTO 0,2105x117</v>
      </c>
      <c r="AO1622" s="43">
        <v>0.65</v>
      </c>
      <c r="AP1622" s="39">
        <f>LISTAS[[#This Row],[COSTO]]+(LISTAS[[#This Row],[COSTO]]*AO1622)</f>
        <v>2125.2298650000002</v>
      </c>
      <c r="AQ1622" s="44">
        <f>IF(AO1622="",0,AP1622/LISTAS[[#This Row],[VENTA NETA]]-1)</f>
        <v>-1.4184803240508748E-2</v>
      </c>
      <c r="AS1622" s="39">
        <v>234.624</v>
      </c>
      <c r="AT1622" s="48">
        <f>+LISTAS[[#This Row],[COSTO]]/AS1622-1</f>
        <v>4.4897116237043102</v>
      </c>
      <c r="BA1622" t="s">
        <v>2208</v>
      </c>
      <c r="BB1622" s="36"/>
    </row>
    <row r="1623" spans="1:54" x14ac:dyDescent="0.35">
      <c r="A1623" s="7" t="s">
        <v>2515</v>
      </c>
      <c r="B1623" t="s">
        <v>2208</v>
      </c>
      <c r="C1623" t="s">
        <v>2516</v>
      </c>
      <c r="D1623" t="s">
        <v>2516</v>
      </c>
      <c r="E1623" s="2">
        <v>0</v>
      </c>
      <c r="F1623" s="7" t="str">
        <f>+_xlfn.XLOOKUP(LISTAS[[#This Row],[ID]],_01_CODIGOS_Y_COSTOS_xlsm[Producto y N°],_01_CODIGOS_Y_COSTOS_xlsm[FABRICA],"",0,1)</f>
        <v>SKOTNICA</v>
      </c>
      <c r="G1623" s="26">
        <f>LISTAS[[#This Row],[Precio]]*(1-0.46)</f>
        <v>0</v>
      </c>
      <c r="H1623" s="1">
        <f>+_xlfn.XLOOKUP(LISTAS[[#This Row],[ID]],_01_CODIGOS_Y_COSTOS_xlsm[Producto y N°],_01_CODIGOS_Y_COSTOS_xlsm[COSTO],0,0,1)</f>
        <v>0</v>
      </c>
      <c r="I1623" s="27">
        <f>+IFERROR(LISTAS[[#This Row],[VENTA NETA]]/LISTAS[[#This Row],[COSTO]]-1,0)</f>
        <v>0</v>
      </c>
      <c r="J1623" s="50" t="str">
        <f>IFERROR(VLOOKUP(LISTAS[[#This Row],[ID]],_01_CODIGOS_Y_COSTOS_xlsm[[Producto y N°]:[CODIGO]],2,0),"")</f>
        <v/>
      </c>
      <c r="O1623" t="s">
        <v>2515</v>
      </c>
      <c r="AB1623" s="12" t="str">
        <f>+LISTAS[[#This Row],[Codigo]]&amp;LISTAS[[#This Row],[Fabrica]]</f>
        <v>SKOTNICA</v>
      </c>
      <c r="AC1623" s="13" t="str">
        <f>+LISTAS[[#This Row],[Codigo]]</f>
        <v/>
      </c>
      <c r="AD1623" s="13" t="str">
        <f>+LISTAS[[#This Row],[ID]]</f>
        <v>SUPLEMENTO 0,2105x118</v>
      </c>
      <c r="AH1623" s="36">
        <v>-1</v>
      </c>
      <c r="AI1623" s="37">
        <f>+LISTAS[[#This Row],[Precio]]+(LISTAS[[#This Row],[Precio]]*AH1623)</f>
        <v>0</v>
      </c>
      <c r="AJ1623" s="38">
        <f t="shared" si="25"/>
        <v>0</v>
      </c>
      <c r="AL1623" s="35" t="e">
        <f>+AJ1623/LISTAS[[#This Row],[COSTO]]-1</f>
        <v>#DIV/0!</v>
      </c>
      <c r="AM1623" t="str">
        <f>+LISTAS[[#This Row],[ID]]</f>
        <v>SUPLEMENTO 0,2105x118</v>
      </c>
      <c r="AO1623" s="43">
        <v>0.65</v>
      </c>
      <c r="AP1623" s="39">
        <f>LISTAS[[#This Row],[COSTO]]+(LISTAS[[#This Row],[COSTO]]*AO1623)</f>
        <v>0</v>
      </c>
      <c r="AQ1623" s="44" t="e">
        <f>IF(AO1623="",0,AP1623/LISTAS[[#This Row],[VENTA NETA]]-1)</f>
        <v>#DIV/0!</v>
      </c>
      <c r="AS1623" s="39">
        <v>252.672</v>
      </c>
      <c r="AT1623" s="48">
        <f>+LISTAS[[#This Row],[COSTO]]/AS1623-1</f>
        <v>-1</v>
      </c>
      <c r="BA1623" t="s">
        <v>2208</v>
      </c>
      <c r="BB1623" s="36"/>
    </row>
    <row r="1624" spans="1:54" x14ac:dyDescent="0.35">
      <c r="A1624" s="7" t="s">
        <v>2517</v>
      </c>
      <c r="B1624" t="s">
        <v>2208</v>
      </c>
      <c r="C1624" t="s">
        <v>2518</v>
      </c>
      <c r="D1624" t="s">
        <v>2518</v>
      </c>
      <c r="E1624" s="2">
        <v>0</v>
      </c>
      <c r="F1624" s="7" t="str">
        <f>+_xlfn.XLOOKUP(LISTAS[[#This Row],[ID]],_01_CODIGOS_Y_COSTOS_xlsm[Producto y N°],_01_CODIGOS_Y_COSTOS_xlsm[FABRICA],"",0,1)</f>
        <v>SKOTNICA</v>
      </c>
      <c r="G1624" s="26">
        <f>LISTAS[[#This Row],[Precio]]*(1-0.46)</f>
        <v>0</v>
      </c>
      <c r="H1624" s="1">
        <f>+_xlfn.XLOOKUP(LISTAS[[#This Row],[ID]],_01_CODIGOS_Y_COSTOS_xlsm[Producto y N°],_01_CODIGOS_Y_COSTOS_xlsm[COSTO],0,0,1)</f>
        <v>0</v>
      </c>
      <c r="I1624" s="27">
        <f>+IFERROR(LISTAS[[#This Row],[VENTA NETA]]/LISTAS[[#This Row],[COSTO]]-1,0)</f>
        <v>0</v>
      </c>
      <c r="J1624" s="50" t="str">
        <f>IFERROR(VLOOKUP(LISTAS[[#This Row],[ID]],_01_CODIGOS_Y_COSTOS_xlsm[[Producto y N°]:[CODIGO]],2,0),"")</f>
        <v/>
      </c>
      <c r="O1624" t="s">
        <v>2517</v>
      </c>
      <c r="AB1624" s="12" t="str">
        <f>+LISTAS[[#This Row],[Codigo]]&amp;LISTAS[[#This Row],[Fabrica]]</f>
        <v>SKOTNICA</v>
      </c>
      <c r="AC1624" s="13" t="str">
        <f>+LISTAS[[#This Row],[Codigo]]</f>
        <v/>
      </c>
      <c r="AD1624" s="13" t="str">
        <f>+LISTAS[[#This Row],[ID]]</f>
        <v>SUPLEMENTO 0,2106x118</v>
      </c>
      <c r="AH1624" s="36">
        <v>-1</v>
      </c>
      <c r="AI1624" s="37">
        <f>+LISTAS[[#This Row],[Precio]]+(LISTAS[[#This Row],[Precio]]*AH1624)</f>
        <v>0</v>
      </c>
      <c r="AJ1624" s="38">
        <f t="shared" si="25"/>
        <v>0</v>
      </c>
      <c r="AL1624" s="35" t="e">
        <f>+AJ1624/LISTAS[[#This Row],[COSTO]]-1</f>
        <v>#DIV/0!</v>
      </c>
      <c r="AM1624" t="str">
        <f>+LISTAS[[#This Row],[ID]]</f>
        <v>SUPLEMENTO 0,2106x118</v>
      </c>
      <c r="AO1624" s="43">
        <v>0.65</v>
      </c>
      <c r="AP1624" s="39">
        <f>LISTAS[[#This Row],[COSTO]]+(LISTAS[[#This Row],[COSTO]]*AO1624)</f>
        <v>0</v>
      </c>
      <c r="AQ1624" s="44" t="e">
        <f>IF(AO1624="",0,AP1624/LISTAS[[#This Row],[VENTA NETA]]-1)</f>
        <v>#DIV/0!</v>
      </c>
      <c r="AS1624" s="39">
        <v>252.672</v>
      </c>
      <c r="AT1624" s="48">
        <f>+LISTAS[[#This Row],[COSTO]]/AS1624-1</f>
        <v>-1</v>
      </c>
      <c r="BA1624" t="s">
        <v>2208</v>
      </c>
      <c r="BB1624" s="36"/>
    </row>
    <row r="1625" spans="1:54" x14ac:dyDescent="0.35">
      <c r="A1625" s="7" t="s">
        <v>2519</v>
      </c>
      <c r="B1625" t="s">
        <v>2208</v>
      </c>
      <c r="C1625" t="s">
        <v>2520</v>
      </c>
      <c r="D1625" t="s">
        <v>2520</v>
      </c>
      <c r="E1625" s="2">
        <v>0</v>
      </c>
      <c r="F1625" s="7" t="str">
        <f>+_xlfn.XLOOKUP(LISTAS[[#This Row],[ID]],_01_CODIGOS_Y_COSTOS_xlsm[Producto y N°],_01_CODIGOS_Y_COSTOS_xlsm[FABRICA],"",0,1)</f>
        <v>SKOTNICA</v>
      </c>
      <c r="G1625" s="26">
        <f>LISTAS[[#This Row],[Precio]]*(1-0.46)</f>
        <v>0</v>
      </c>
      <c r="H1625" s="1">
        <f>+_xlfn.XLOOKUP(LISTAS[[#This Row],[ID]],_01_CODIGOS_Y_COSTOS_xlsm[Producto y N°],_01_CODIGOS_Y_COSTOS_xlsm[COSTO],0,0,1)</f>
        <v>0</v>
      </c>
      <c r="I1625" s="27">
        <f>+IFERROR(LISTAS[[#This Row],[VENTA NETA]]/LISTAS[[#This Row],[COSTO]]-1,0)</f>
        <v>0</v>
      </c>
      <c r="J1625" s="50" t="str">
        <f>IFERROR(VLOOKUP(LISTAS[[#This Row],[ID]],_01_CODIGOS_Y_COSTOS_xlsm[[Producto y N°]:[CODIGO]],2,0),"")</f>
        <v/>
      </c>
      <c r="O1625" t="s">
        <v>2519</v>
      </c>
      <c r="AB1625" s="12" t="str">
        <f>+LISTAS[[#This Row],[Codigo]]&amp;LISTAS[[#This Row],[Fabrica]]</f>
        <v>SKOTNICA</v>
      </c>
      <c r="AC1625" s="13" t="str">
        <f>+LISTAS[[#This Row],[Codigo]]</f>
        <v/>
      </c>
      <c r="AD1625" s="13" t="str">
        <f>+LISTAS[[#This Row],[ID]]</f>
        <v>SUPLEMENTO 0,2107x118</v>
      </c>
      <c r="AH1625" s="36">
        <v>-1</v>
      </c>
      <c r="AI1625" s="37">
        <f>+LISTAS[[#This Row],[Precio]]+(LISTAS[[#This Row],[Precio]]*AH1625)</f>
        <v>0</v>
      </c>
      <c r="AJ1625" s="38">
        <f t="shared" si="25"/>
        <v>0</v>
      </c>
      <c r="AL1625" s="35" t="e">
        <f>+AJ1625/LISTAS[[#This Row],[COSTO]]-1</f>
        <v>#DIV/0!</v>
      </c>
      <c r="AM1625" t="str">
        <f>+LISTAS[[#This Row],[ID]]</f>
        <v>SUPLEMENTO 0,2107x118</v>
      </c>
      <c r="AO1625" s="43">
        <v>0.65</v>
      </c>
      <c r="AP1625" s="39">
        <f>LISTAS[[#This Row],[COSTO]]+(LISTAS[[#This Row],[COSTO]]*AO1625)</f>
        <v>0</v>
      </c>
      <c r="AQ1625" s="44" t="e">
        <f>IF(AO1625="",0,AP1625/LISTAS[[#This Row],[VENTA NETA]]-1)</f>
        <v>#DIV/0!</v>
      </c>
      <c r="AS1625" s="39">
        <v>252.672</v>
      </c>
      <c r="AT1625" s="48">
        <f>+LISTAS[[#This Row],[COSTO]]/AS1625-1</f>
        <v>-1</v>
      </c>
      <c r="BA1625" t="s">
        <v>2208</v>
      </c>
      <c r="BB1625" s="36"/>
    </row>
    <row r="1626" spans="1:54" x14ac:dyDescent="0.35">
      <c r="A1626" s="7" t="s">
        <v>2521</v>
      </c>
      <c r="B1626" t="s">
        <v>2208</v>
      </c>
      <c r="C1626" t="s">
        <v>2522</v>
      </c>
      <c r="D1626" t="s">
        <v>2522</v>
      </c>
      <c r="E1626" s="2">
        <v>0</v>
      </c>
      <c r="F1626" s="7" t="str">
        <f>+_xlfn.XLOOKUP(LISTAS[[#This Row],[ID]],_01_CODIGOS_Y_COSTOS_xlsm[Producto y N°],_01_CODIGOS_Y_COSTOS_xlsm[FABRICA],"",0,1)</f>
        <v>SKOTNICA</v>
      </c>
      <c r="G1626" s="26">
        <f>LISTAS[[#This Row],[Precio]]*(1-0.46)</f>
        <v>0</v>
      </c>
      <c r="H1626" s="1">
        <f>+_xlfn.XLOOKUP(LISTAS[[#This Row],[ID]],_01_CODIGOS_Y_COSTOS_xlsm[Producto y N°],_01_CODIGOS_Y_COSTOS_xlsm[COSTO],0,0,1)</f>
        <v>0</v>
      </c>
      <c r="I1626" s="27">
        <f>+IFERROR(LISTAS[[#This Row],[VENTA NETA]]/LISTAS[[#This Row],[COSTO]]-1,0)</f>
        <v>0</v>
      </c>
      <c r="J1626" s="50" t="str">
        <f>IFERROR(VLOOKUP(LISTAS[[#This Row],[ID]],_01_CODIGOS_Y_COSTOS_xlsm[[Producto y N°]:[CODIGO]],2,0),"")</f>
        <v/>
      </c>
      <c r="O1626" t="s">
        <v>2521</v>
      </c>
      <c r="AB1626" s="12" t="str">
        <f>+LISTAS[[#This Row],[Codigo]]&amp;LISTAS[[#This Row],[Fabrica]]</f>
        <v>SKOTNICA</v>
      </c>
      <c r="AC1626" s="13" t="str">
        <f>+LISTAS[[#This Row],[Codigo]]</f>
        <v/>
      </c>
      <c r="AD1626" s="13" t="str">
        <f>+LISTAS[[#This Row],[ID]]</f>
        <v>SUPLEMENTO 0,2107x119</v>
      </c>
      <c r="AH1626" s="36">
        <v>-1</v>
      </c>
      <c r="AI1626" s="37">
        <f>+LISTAS[[#This Row],[Precio]]+(LISTAS[[#This Row],[Precio]]*AH1626)</f>
        <v>0</v>
      </c>
      <c r="AJ1626" s="38">
        <f t="shared" si="25"/>
        <v>0</v>
      </c>
      <c r="AL1626" s="35" t="e">
        <f>+AJ1626/LISTAS[[#This Row],[COSTO]]-1</f>
        <v>#DIV/0!</v>
      </c>
      <c r="AM1626" t="str">
        <f>+LISTAS[[#This Row],[ID]]</f>
        <v>SUPLEMENTO 0,2107x119</v>
      </c>
      <c r="AO1626" s="43">
        <v>0.65</v>
      </c>
      <c r="AP1626" s="39">
        <f>LISTAS[[#This Row],[COSTO]]+(LISTAS[[#This Row],[COSTO]]*AO1626)</f>
        <v>0</v>
      </c>
      <c r="AQ1626" s="44" t="e">
        <f>IF(AO1626="",0,AP1626/LISTAS[[#This Row],[VENTA NETA]]-1)</f>
        <v>#DIV/0!</v>
      </c>
      <c r="AS1626" s="39">
        <v>252.672</v>
      </c>
      <c r="AT1626" s="48">
        <f>+LISTAS[[#This Row],[COSTO]]/AS1626-1</f>
        <v>-1</v>
      </c>
      <c r="BA1626" t="s">
        <v>2208</v>
      </c>
      <c r="BB1626" s="36"/>
    </row>
    <row r="1627" spans="1:54" x14ac:dyDescent="0.35">
      <c r="A1627" s="7" t="s">
        <v>2523</v>
      </c>
      <c r="B1627" t="s">
        <v>2208</v>
      </c>
      <c r="C1627" t="s">
        <v>2524</v>
      </c>
      <c r="D1627" t="s">
        <v>2524</v>
      </c>
      <c r="E1627" s="2">
        <v>0</v>
      </c>
      <c r="F1627" s="7" t="str">
        <f>+_xlfn.XLOOKUP(LISTAS[[#This Row],[ID]],_01_CODIGOS_Y_COSTOS_xlsm[Producto y N°],_01_CODIGOS_Y_COSTOS_xlsm[FABRICA],"",0,1)</f>
        <v>SKOTNICA</v>
      </c>
      <c r="G1627" s="26">
        <f>LISTAS[[#This Row],[Precio]]*(1-0.46)</f>
        <v>0</v>
      </c>
      <c r="H1627" s="1">
        <f>+_xlfn.XLOOKUP(LISTAS[[#This Row],[ID]],_01_CODIGOS_Y_COSTOS_xlsm[Producto y N°],_01_CODIGOS_Y_COSTOS_xlsm[COSTO],0,0,1)</f>
        <v>0</v>
      </c>
      <c r="I1627" s="27">
        <f>+IFERROR(LISTAS[[#This Row],[VENTA NETA]]/LISTAS[[#This Row],[COSTO]]-1,0)</f>
        <v>0</v>
      </c>
      <c r="J1627" s="50" t="str">
        <f>IFERROR(VLOOKUP(LISTAS[[#This Row],[ID]],_01_CODIGOS_Y_COSTOS_xlsm[[Producto y N°]:[CODIGO]],2,0),"")</f>
        <v/>
      </c>
      <c r="O1627" t="s">
        <v>2523</v>
      </c>
      <c r="AB1627" s="12" t="str">
        <f>+LISTAS[[#This Row],[Codigo]]&amp;LISTAS[[#This Row],[Fabrica]]</f>
        <v>SKOTNICA</v>
      </c>
      <c r="AC1627" s="13" t="str">
        <f>+LISTAS[[#This Row],[Codigo]]</f>
        <v/>
      </c>
      <c r="AD1627" s="13" t="str">
        <f>+LISTAS[[#This Row],[ID]]</f>
        <v>SUPLEMENTO 0,2108x120</v>
      </c>
      <c r="AH1627" s="36">
        <v>-1</v>
      </c>
      <c r="AI1627" s="37">
        <f>+LISTAS[[#This Row],[Precio]]+(LISTAS[[#This Row],[Precio]]*AH1627)</f>
        <v>0</v>
      </c>
      <c r="AJ1627" s="38">
        <f t="shared" si="25"/>
        <v>0</v>
      </c>
      <c r="AL1627" s="35" t="e">
        <f>+AJ1627/LISTAS[[#This Row],[COSTO]]-1</f>
        <v>#DIV/0!</v>
      </c>
      <c r="AM1627" t="str">
        <f>+LISTAS[[#This Row],[ID]]</f>
        <v>SUPLEMENTO 0,2108x120</v>
      </c>
      <c r="AO1627" s="43">
        <v>0.65</v>
      </c>
      <c r="AP1627" s="39">
        <f>LISTAS[[#This Row],[COSTO]]+(LISTAS[[#This Row],[COSTO]]*AO1627)</f>
        <v>0</v>
      </c>
      <c r="AQ1627" s="44" t="e">
        <f>IF(AO1627="",0,AP1627/LISTAS[[#This Row],[VENTA NETA]]-1)</f>
        <v>#DIV/0!</v>
      </c>
      <c r="AS1627" s="39">
        <v>270.72000000000003</v>
      </c>
      <c r="AT1627" s="48">
        <f>+LISTAS[[#This Row],[COSTO]]/AS1627-1</f>
        <v>-1</v>
      </c>
      <c r="BA1627" t="s">
        <v>2208</v>
      </c>
      <c r="BB1627" s="36"/>
    </row>
    <row r="1628" spans="1:54" x14ac:dyDescent="0.35">
      <c r="A1628" s="7" t="s">
        <v>2525</v>
      </c>
      <c r="B1628" t="s">
        <v>2208</v>
      </c>
      <c r="C1628" t="s">
        <v>2526</v>
      </c>
      <c r="D1628" t="s">
        <v>2526</v>
      </c>
      <c r="E1628" s="2">
        <v>0</v>
      </c>
      <c r="F1628" s="7" t="str">
        <f>+_xlfn.XLOOKUP(LISTAS[[#This Row],[ID]],_01_CODIGOS_Y_COSTOS_xlsm[Producto y N°],_01_CODIGOS_Y_COSTOS_xlsm[FABRICA],"",0,1)</f>
        <v>SKOTNICA</v>
      </c>
      <c r="G1628" s="26">
        <f>LISTAS[[#This Row],[Precio]]*(1-0.46)</f>
        <v>0</v>
      </c>
      <c r="H1628" s="1">
        <f>+_xlfn.XLOOKUP(LISTAS[[#This Row],[ID]],_01_CODIGOS_Y_COSTOS_xlsm[Producto y N°],_01_CODIGOS_Y_COSTOS_xlsm[COSTO],0,0,1)</f>
        <v>0</v>
      </c>
      <c r="I1628" s="27">
        <f>+IFERROR(LISTAS[[#This Row],[VENTA NETA]]/LISTAS[[#This Row],[COSTO]]-1,0)</f>
        <v>0</v>
      </c>
      <c r="J1628" s="50" t="str">
        <f>IFERROR(VLOOKUP(LISTAS[[#This Row],[ID]],_01_CODIGOS_Y_COSTOS_xlsm[[Producto y N°]:[CODIGO]],2,0),"")</f>
        <v/>
      </c>
      <c r="O1628" t="s">
        <v>2525</v>
      </c>
      <c r="AB1628" s="12" t="str">
        <f>+LISTAS[[#This Row],[Codigo]]&amp;LISTAS[[#This Row],[Fabrica]]</f>
        <v>SKOTNICA</v>
      </c>
      <c r="AC1628" s="13" t="str">
        <f>+LISTAS[[#This Row],[Codigo]]</f>
        <v/>
      </c>
      <c r="AD1628" s="13" t="str">
        <f>+LISTAS[[#This Row],[ID]]</f>
        <v>SUPLEMENTO 0,2109x121</v>
      </c>
      <c r="AH1628" s="36">
        <v>-1</v>
      </c>
      <c r="AI1628" s="37">
        <f>+LISTAS[[#This Row],[Precio]]+(LISTAS[[#This Row],[Precio]]*AH1628)</f>
        <v>0</v>
      </c>
      <c r="AJ1628" s="38">
        <f t="shared" si="25"/>
        <v>0</v>
      </c>
      <c r="AL1628" s="35" t="e">
        <f>+AJ1628/LISTAS[[#This Row],[COSTO]]-1</f>
        <v>#DIV/0!</v>
      </c>
      <c r="AM1628" t="str">
        <f>+LISTAS[[#This Row],[ID]]</f>
        <v>SUPLEMENTO 0,2109x121</v>
      </c>
      <c r="AO1628" s="43">
        <v>0.65</v>
      </c>
      <c r="AP1628" s="39">
        <f>LISTAS[[#This Row],[COSTO]]+(LISTAS[[#This Row],[COSTO]]*AO1628)</f>
        <v>0</v>
      </c>
      <c r="AQ1628" s="44" t="e">
        <f>IF(AO1628="",0,AP1628/LISTAS[[#This Row],[VENTA NETA]]-1)</f>
        <v>#DIV/0!</v>
      </c>
      <c r="AS1628" s="39">
        <v>270.72000000000003</v>
      </c>
      <c r="AT1628" s="48">
        <f>+LISTAS[[#This Row],[COSTO]]/AS1628-1</f>
        <v>-1</v>
      </c>
      <c r="BA1628" t="s">
        <v>2208</v>
      </c>
      <c r="BB1628" s="36"/>
    </row>
    <row r="1629" spans="1:54" x14ac:dyDescent="0.35">
      <c r="A1629" s="7" t="s">
        <v>2527</v>
      </c>
      <c r="B1629" t="s">
        <v>2208</v>
      </c>
      <c r="C1629" t="s">
        <v>2528</v>
      </c>
      <c r="D1629" t="s">
        <v>2528</v>
      </c>
      <c r="E1629" s="2">
        <v>0</v>
      </c>
      <c r="F1629" s="7" t="str">
        <f>+_xlfn.XLOOKUP(LISTAS[[#This Row],[ID]],_01_CODIGOS_Y_COSTOS_xlsm[Producto y N°],_01_CODIGOS_Y_COSTOS_xlsm[FABRICA],"",0,1)</f>
        <v>SKOTNICA</v>
      </c>
      <c r="G1629" s="26">
        <f>LISTAS[[#This Row],[Precio]]*(1-0.46)</f>
        <v>0</v>
      </c>
      <c r="H1629" s="1">
        <f>+_xlfn.XLOOKUP(LISTAS[[#This Row],[ID]],_01_CODIGOS_Y_COSTOS_xlsm[Producto y N°],_01_CODIGOS_Y_COSTOS_xlsm[COSTO],0,0,1)</f>
        <v>0</v>
      </c>
      <c r="I1629" s="27">
        <f>+IFERROR(LISTAS[[#This Row],[VENTA NETA]]/LISTAS[[#This Row],[COSTO]]-1,0)</f>
        <v>0</v>
      </c>
      <c r="J1629" s="50" t="str">
        <f>IFERROR(VLOOKUP(LISTAS[[#This Row],[ID]],_01_CODIGOS_Y_COSTOS_xlsm[[Producto y N°]:[CODIGO]],2,0),"")</f>
        <v/>
      </c>
      <c r="O1629" t="s">
        <v>2527</v>
      </c>
      <c r="AB1629" s="12" t="str">
        <f>+LISTAS[[#This Row],[Codigo]]&amp;LISTAS[[#This Row],[Fabrica]]</f>
        <v>SKOTNICA</v>
      </c>
      <c r="AC1629" s="13" t="str">
        <f>+LISTAS[[#This Row],[Codigo]]</f>
        <v/>
      </c>
      <c r="AD1629" s="13" t="str">
        <f>+LISTAS[[#This Row],[ID]]</f>
        <v>SUPLEMENTO 0,2110x121</v>
      </c>
      <c r="AH1629" s="36">
        <v>-1</v>
      </c>
      <c r="AI1629" s="37">
        <f>+LISTAS[[#This Row],[Precio]]+(LISTAS[[#This Row],[Precio]]*AH1629)</f>
        <v>0</v>
      </c>
      <c r="AJ1629" s="38">
        <f t="shared" si="25"/>
        <v>0</v>
      </c>
      <c r="AL1629" s="35" t="e">
        <f>+AJ1629/LISTAS[[#This Row],[COSTO]]-1</f>
        <v>#DIV/0!</v>
      </c>
      <c r="AM1629" t="str">
        <f>+LISTAS[[#This Row],[ID]]</f>
        <v>SUPLEMENTO 0,2110x121</v>
      </c>
      <c r="AO1629" s="43">
        <v>0.65</v>
      </c>
      <c r="AP1629" s="39">
        <f>LISTAS[[#This Row],[COSTO]]+(LISTAS[[#This Row],[COSTO]]*AO1629)</f>
        <v>0</v>
      </c>
      <c r="AQ1629" s="44" t="e">
        <f>IF(AO1629="",0,AP1629/LISTAS[[#This Row],[VENTA NETA]]-1)</f>
        <v>#DIV/0!</v>
      </c>
      <c r="AS1629" s="39">
        <v>270.72000000000003</v>
      </c>
      <c r="AT1629" s="48">
        <f>+LISTAS[[#This Row],[COSTO]]/AS1629-1</f>
        <v>-1</v>
      </c>
      <c r="BA1629" t="s">
        <v>2208</v>
      </c>
      <c r="BB1629" s="36"/>
    </row>
    <row r="1630" spans="1:54" x14ac:dyDescent="0.35">
      <c r="A1630" s="7" t="s">
        <v>2529</v>
      </c>
      <c r="B1630" t="s">
        <v>2208</v>
      </c>
      <c r="C1630" t="s">
        <v>2530</v>
      </c>
      <c r="D1630" t="s">
        <v>2530</v>
      </c>
      <c r="E1630" s="2">
        <v>0</v>
      </c>
      <c r="F1630" s="7" t="str">
        <f>+_xlfn.XLOOKUP(LISTAS[[#This Row],[ID]],_01_CODIGOS_Y_COSTOS_xlsm[Producto y N°],_01_CODIGOS_Y_COSTOS_xlsm[FABRICA],"",0,1)</f>
        <v>SKOTNICA</v>
      </c>
      <c r="G1630" s="26">
        <f>LISTAS[[#This Row],[Precio]]*(1-0.46)</f>
        <v>0</v>
      </c>
      <c r="H1630" s="1">
        <f>+_xlfn.XLOOKUP(LISTAS[[#This Row],[ID]],_01_CODIGOS_Y_COSTOS_xlsm[Producto y N°],_01_CODIGOS_Y_COSTOS_xlsm[COSTO],0,0,1)</f>
        <v>0</v>
      </c>
      <c r="I1630" s="27">
        <f>+IFERROR(LISTAS[[#This Row],[VENTA NETA]]/LISTAS[[#This Row],[COSTO]]-1,0)</f>
        <v>0</v>
      </c>
      <c r="J1630" s="50" t="str">
        <f>IFERROR(VLOOKUP(LISTAS[[#This Row],[ID]],_01_CODIGOS_Y_COSTOS_xlsm[[Producto y N°]:[CODIGO]],2,0),"")</f>
        <v/>
      </c>
      <c r="O1630" t="s">
        <v>2529</v>
      </c>
      <c r="AB1630" s="12" t="str">
        <f>+LISTAS[[#This Row],[Codigo]]&amp;LISTAS[[#This Row],[Fabrica]]</f>
        <v>SKOTNICA</v>
      </c>
      <c r="AC1630" s="13" t="str">
        <f>+LISTAS[[#This Row],[Codigo]]</f>
        <v/>
      </c>
      <c r="AD1630" s="13" t="str">
        <f>+LISTAS[[#This Row],[ID]]</f>
        <v>SUPLEMENTO 0,2110x124</v>
      </c>
      <c r="AH1630" s="36">
        <v>-1</v>
      </c>
      <c r="AI1630" s="37">
        <f>+LISTAS[[#This Row],[Precio]]+(LISTAS[[#This Row],[Precio]]*AH1630)</f>
        <v>0</v>
      </c>
      <c r="AJ1630" s="38">
        <f t="shared" si="25"/>
        <v>0</v>
      </c>
      <c r="AL1630" s="35" t="e">
        <f>+AJ1630/LISTAS[[#This Row],[COSTO]]-1</f>
        <v>#DIV/0!</v>
      </c>
      <c r="AM1630" t="str">
        <f>+LISTAS[[#This Row],[ID]]</f>
        <v>SUPLEMENTO 0,2110x124</v>
      </c>
      <c r="AO1630" s="43">
        <v>0.65</v>
      </c>
      <c r="AP1630" s="39">
        <f>LISTAS[[#This Row],[COSTO]]+(LISTAS[[#This Row],[COSTO]]*AO1630)</f>
        <v>0</v>
      </c>
      <c r="AQ1630" s="44" t="e">
        <f>IF(AO1630="",0,AP1630/LISTAS[[#This Row],[VENTA NETA]]-1)</f>
        <v>#DIV/0!</v>
      </c>
      <c r="AS1630" s="39">
        <v>279.74400000000003</v>
      </c>
      <c r="AT1630" s="48">
        <f>+LISTAS[[#This Row],[COSTO]]/AS1630-1</f>
        <v>-1</v>
      </c>
      <c r="BA1630" t="s">
        <v>2208</v>
      </c>
      <c r="BB1630" s="36"/>
    </row>
    <row r="1631" spans="1:54" x14ac:dyDescent="0.35">
      <c r="A1631" s="7" t="s">
        <v>2531</v>
      </c>
      <c r="B1631" t="s">
        <v>2208</v>
      </c>
      <c r="C1631" t="s">
        <v>2532</v>
      </c>
      <c r="D1631" t="s">
        <v>2532</v>
      </c>
      <c r="E1631" s="2">
        <v>0</v>
      </c>
      <c r="F1631" s="7" t="str">
        <f>+_xlfn.XLOOKUP(LISTAS[[#This Row],[ID]],_01_CODIGOS_Y_COSTOS_xlsm[Producto y N°],_01_CODIGOS_Y_COSTOS_xlsm[FABRICA],"",0,1)</f>
        <v>SKOTNICA</v>
      </c>
      <c r="G1631" s="26">
        <f>LISTAS[[#This Row],[Precio]]*(1-0.46)</f>
        <v>0</v>
      </c>
      <c r="H1631" s="1">
        <f>+_xlfn.XLOOKUP(LISTAS[[#This Row],[ID]],_01_CODIGOS_Y_COSTOS_xlsm[Producto y N°],_01_CODIGOS_Y_COSTOS_xlsm[COSTO],0,0,1)</f>
        <v>0</v>
      </c>
      <c r="I1631" s="27">
        <f>+IFERROR(LISTAS[[#This Row],[VENTA NETA]]/LISTAS[[#This Row],[COSTO]]-1,0)</f>
        <v>0</v>
      </c>
      <c r="J1631" s="50" t="str">
        <f>IFERROR(VLOOKUP(LISTAS[[#This Row],[ID]],_01_CODIGOS_Y_COSTOS_xlsm[[Producto y N°]:[CODIGO]],2,0),"")</f>
        <v/>
      </c>
      <c r="O1631" t="s">
        <v>2531</v>
      </c>
      <c r="AB1631" s="12" t="str">
        <f>+LISTAS[[#This Row],[Codigo]]&amp;LISTAS[[#This Row],[Fabrica]]</f>
        <v>SKOTNICA</v>
      </c>
      <c r="AC1631" s="13" t="str">
        <f>+LISTAS[[#This Row],[Codigo]]</f>
        <v/>
      </c>
      <c r="AD1631" s="13" t="str">
        <f>+LISTAS[[#This Row],[ID]]</f>
        <v>SUPLEMENTO 0,2111x124</v>
      </c>
      <c r="AH1631" s="36">
        <v>-1</v>
      </c>
      <c r="AI1631" s="37">
        <f>+LISTAS[[#This Row],[Precio]]+(LISTAS[[#This Row],[Precio]]*AH1631)</f>
        <v>0</v>
      </c>
      <c r="AJ1631" s="38">
        <f t="shared" si="25"/>
        <v>0</v>
      </c>
      <c r="AL1631" s="35" t="e">
        <f>+AJ1631/LISTAS[[#This Row],[COSTO]]-1</f>
        <v>#DIV/0!</v>
      </c>
      <c r="AM1631" t="str">
        <f>+LISTAS[[#This Row],[ID]]</f>
        <v>SUPLEMENTO 0,2111x124</v>
      </c>
      <c r="AO1631" s="43">
        <v>0.65</v>
      </c>
      <c r="AP1631" s="39">
        <f>LISTAS[[#This Row],[COSTO]]+(LISTAS[[#This Row],[COSTO]]*AO1631)</f>
        <v>0</v>
      </c>
      <c r="AQ1631" s="44" t="e">
        <f>IF(AO1631="",0,AP1631/LISTAS[[#This Row],[VENTA NETA]]-1)</f>
        <v>#DIV/0!</v>
      </c>
      <c r="AS1631" s="39">
        <v>279.74400000000003</v>
      </c>
      <c r="AT1631" s="48">
        <f>+LISTAS[[#This Row],[COSTO]]/AS1631-1</f>
        <v>-1</v>
      </c>
      <c r="BA1631" t="s">
        <v>2208</v>
      </c>
      <c r="BB1631" s="36"/>
    </row>
    <row r="1632" spans="1:54" x14ac:dyDescent="0.35">
      <c r="A1632" s="7" t="s">
        <v>2533</v>
      </c>
      <c r="B1632" t="s">
        <v>2208</v>
      </c>
      <c r="C1632" t="s">
        <v>2534</v>
      </c>
      <c r="D1632" t="s">
        <v>2534</v>
      </c>
      <c r="E1632" s="2">
        <v>0</v>
      </c>
      <c r="F1632" s="7" t="str">
        <f>+_xlfn.XLOOKUP(LISTAS[[#This Row],[ID]],_01_CODIGOS_Y_COSTOS_xlsm[Producto y N°],_01_CODIGOS_Y_COSTOS_xlsm[FABRICA],"",0,1)</f>
        <v>SKOTNICA</v>
      </c>
      <c r="G1632" s="26">
        <f>LISTAS[[#This Row],[Precio]]*(1-0.46)</f>
        <v>0</v>
      </c>
      <c r="H1632" s="1">
        <f>+_xlfn.XLOOKUP(LISTAS[[#This Row],[ID]],_01_CODIGOS_Y_COSTOS_xlsm[Producto y N°],_01_CODIGOS_Y_COSTOS_xlsm[COSTO],0,0,1)</f>
        <v>0</v>
      </c>
      <c r="I1632" s="27">
        <f>+IFERROR(LISTAS[[#This Row],[VENTA NETA]]/LISTAS[[#This Row],[COSTO]]-1,0)</f>
        <v>0</v>
      </c>
      <c r="J1632" s="50" t="str">
        <f>IFERROR(VLOOKUP(LISTAS[[#This Row],[ID]],_01_CODIGOS_Y_COSTOS_xlsm[[Producto y N°]:[CODIGO]],2,0),"")</f>
        <v/>
      </c>
      <c r="O1632" t="s">
        <v>2533</v>
      </c>
      <c r="AB1632" s="12" t="str">
        <f>+LISTAS[[#This Row],[Codigo]]&amp;LISTAS[[#This Row],[Fabrica]]</f>
        <v>SKOTNICA</v>
      </c>
      <c r="AC1632" s="13" t="str">
        <f>+LISTAS[[#This Row],[Codigo]]</f>
        <v/>
      </c>
      <c r="AD1632" s="13" t="str">
        <f>+LISTAS[[#This Row],[ID]]</f>
        <v>SUPLEMENTO 0,2112x124</v>
      </c>
      <c r="AH1632" s="36">
        <v>-1</v>
      </c>
      <c r="AI1632" s="37">
        <f>+LISTAS[[#This Row],[Precio]]+(LISTAS[[#This Row],[Precio]]*AH1632)</f>
        <v>0</v>
      </c>
      <c r="AJ1632" s="38">
        <f t="shared" si="25"/>
        <v>0</v>
      </c>
      <c r="AL1632" s="35" t="e">
        <f>+AJ1632/LISTAS[[#This Row],[COSTO]]-1</f>
        <v>#DIV/0!</v>
      </c>
      <c r="AM1632" t="str">
        <f>+LISTAS[[#This Row],[ID]]</f>
        <v>SUPLEMENTO 0,2112x124</v>
      </c>
      <c r="AO1632" s="43">
        <v>0.65</v>
      </c>
      <c r="AP1632" s="39">
        <f>LISTAS[[#This Row],[COSTO]]+(LISTAS[[#This Row],[COSTO]]*AO1632)</f>
        <v>0</v>
      </c>
      <c r="AQ1632" s="44" t="e">
        <f>IF(AO1632="",0,AP1632/LISTAS[[#This Row],[VENTA NETA]]-1)</f>
        <v>#DIV/0!</v>
      </c>
      <c r="AS1632" s="39">
        <v>297.79199999999997</v>
      </c>
      <c r="AT1632" s="48">
        <f>+LISTAS[[#This Row],[COSTO]]/AS1632-1</f>
        <v>-1</v>
      </c>
      <c r="BA1632" t="s">
        <v>2208</v>
      </c>
      <c r="BB1632" s="36"/>
    </row>
    <row r="1633" spans="1:54" x14ac:dyDescent="0.35">
      <c r="A1633" s="7" t="s">
        <v>2535</v>
      </c>
      <c r="B1633" t="s">
        <v>2208</v>
      </c>
      <c r="C1633" t="s">
        <v>2536</v>
      </c>
      <c r="D1633" t="s">
        <v>2536</v>
      </c>
      <c r="E1633" s="2">
        <v>0</v>
      </c>
      <c r="F1633" s="7" t="str">
        <f>+_xlfn.XLOOKUP(LISTAS[[#This Row],[ID]],_01_CODIGOS_Y_COSTOS_xlsm[Producto y N°],_01_CODIGOS_Y_COSTOS_xlsm[FABRICA],"",0,1)</f>
        <v>SKOTNICA</v>
      </c>
      <c r="G1633" s="26">
        <f>LISTAS[[#This Row],[Precio]]*(1-0.46)</f>
        <v>0</v>
      </c>
      <c r="H1633" s="1">
        <f>+_xlfn.XLOOKUP(LISTAS[[#This Row],[ID]],_01_CODIGOS_Y_COSTOS_xlsm[Producto y N°],_01_CODIGOS_Y_COSTOS_xlsm[COSTO],0,0,1)</f>
        <v>0</v>
      </c>
      <c r="I1633" s="27">
        <f>+IFERROR(LISTAS[[#This Row],[VENTA NETA]]/LISTAS[[#This Row],[COSTO]]-1,0)</f>
        <v>0</v>
      </c>
      <c r="J1633" s="50" t="str">
        <f>IFERROR(VLOOKUP(LISTAS[[#This Row],[ID]],_01_CODIGOS_Y_COSTOS_xlsm[[Producto y N°]:[CODIGO]],2,0),"")</f>
        <v/>
      </c>
      <c r="O1633" t="s">
        <v>2535</v>
      </c>
      <c r="AB1633" s="12" t="str">
        <f>+LISTAS[[#This Row],[Codigo]]&amp;LISTAS[[#This Row],[Fabrica]]</f>
        <v>SKOTNICA</v>
      </c>
      <c r="AC1633" s="13" t="str">
        <f>+LISTAS[[#This Row],[Codigo]]</f>
        <v/>
      </c>
      <c r="AD1633" s="13" t="str">
        <f>+LISTAS[[#This Row],[ID]]</f>
        <v>SUPLEMENTO 0,2113x127</v>
      </c>
      <c r="AH1633" s="36">
        <v>-1</v>
      </c>
      <c r="AI1633" s="37">
        <f>+LISTAS[[#This Row],[Precio]]+(LISTAS[[#This Row],[Precio]]*AH1633)</f>
        <v>0</v>
      </c>
      <c r="AJ1633" s="38">
        <f t="shared" si="25"/>
        <v>0</v>
      </c>
      <c r="AL1633" s="35" t="e">
        <f>+AJ1633/LISTAS[[#This Row],[COSTO]]-1</f>
        <v>#DIV/0!</v>
      </c>
      <c r="AM1633" t="str">
        <f>+LISTAS[[#This Row],[ID]]</f>
        <v>SUPLEMENTO 0,2113x127</v>
      </c>
      <c r="AO1633" s="43">
        <v>0.65</v>
      </c>
      <c r="AP1633" s="39">
        <f>LISTAS[[#This Row],[COSTO]]+(LISTAS[[#This Row],[COSTO]]*AO1633)</f>
        <v>0</v>
      </c>
      <c r="AQ1633" s="44" t="e">
        <f>IF(AO1633="",0,AP1633/LISTAS[[#This Row],[VENTA NETA]]-1)</f>
        <v>#DIV/0!</v>
      </c>
      <c r="AS1633" s="39">
        <v>297.79199999999997</v>
      </c>
      <c r="AT1633" s="48">
        <f>+LISTAS[[#This Row],[COSTO]]/AS1633-1</f>
        <v>-1</v>
      </c>
      <c r="BA1633" t="s">
        <v>2208</v>
      </c>
      <c r="BB1633" s="36"/>
    </row>
    <row r="1634" spans="1:54" x14ac:dyDescent="0.35">
      <c r="A1634" s="7" t="s">
        <v>2537</v>
      </c>
      <c r="B1634" t="s">
        <v>2208</v>
      </c>
      <c r="C1634" t="s">
        <v>2538</v>
      </c>
      <c r="D1634" t="s">
        <v>2538</v>
      </c>
      <c r="E1634" s="2">
        <v>0</v>
      </c>
      <c r="F1634" s="7" t="str">
        <f>+_xlfn.XLOOKUP(LISTAS[[#This Row],[ID]],_01_CODIGOS_Y_COSTOS_xlsm[Producto y N°],_01_CODIGOS_Y_COSTOS_xlsm[FABRICA],"",0,1)</f>
        <v>SKOTNICA</v>
      </c>
      <c r="G1634" s="26">
        <f>LISTAS[[#This Row],[Precio]]*(1-0.46)</f>
        <v>0</v>
      </c>
      <c r="H1634" s="1">
        <f>+_xlfn.XLOOKUP(LISTAS[[#This Row],[ID]],_01_CODIGOS_Y_COSTOS_xlsm[Producto y N°],_01_CODIGOS_Y_COSTOS_xlsm[COSTO],0,0,1)</f>
        <v>0</v>
      </c>
      <c r="I1634" s="27">
        <f>+IFERROR(LISTAS[[#This Row],[VENTA NETA]]/LISTAS[[#This Row],[COSTO]]-1,0)</f>
        <v>0</v>
      </c>
      <c r="J1634" s="50" t="str">
        <f>IFERROR(VLOOKUP(LISTAS[[#This Row],[ID]],_01_CODIGOS_Y_COSTOS_xlsm[[Producto y N°]:[CODIGO]],2,0),"")</f>
        <v/>
      </c>
      <c r="O1634" t="s">
        <v>2537</v>
      </c>
      <c r="AB1634" s="12" t="str">
        <f>+LISTAS[[#This Row],[Codigo]]&amp;LISTAS[[#This Row],[Fabrica]]</f>
        <v>SKOTNICA</v>
      </c>
      <c r="AC1634" s="13" t="str">
        <f>+LISTAS[[#This Row],[Codigo]]</f>
        <v/>
      </c>
      <c r="AD1634" s="13" t="str">
        <f>+LISTAS[[#This Row],[ID]]</f>
        <v>SUPLEMENTO 0,2114x127</v>
      </c>
      <c r="AH1634" s="36">
        <v>-1</v>
      </c>
      <c r="AI1634" s="37">
        <f>+LISTAS[[#This Row],[Precio]]+(LISTAS[[#This Row],[Precio]]*AH1634)</f>
        <v>0</v>
      </c>
      <c r="AJ1634" s="38">
        <f t="shared" si="25"/>
        <v>0</v>
      </c>
      <c r="AL1634" s="35" t="e">
        <f>+AJ1634/LISTAS[[#This Row],[COSTO]]-1</f>
        <v>#DIV/0!</v>
      </c>
      <c r="AM1634" t="str">
        <f>+LISTAS[[#This Row],[ID]]</f>
        <v>SUPLEMENTO 0,2114x127</v>
      </c>
      <c r="AO1634" s="43">
        <v>0.65</v>
      </c>
      <c r="AP1634" s="39">
        <f>LISTAS[[#This Row],[COSTO]]+(LISTAS[[#This Row],[COSTO]]*AO1634)</f>
        <v>0</v>
      </c>
      <c r="AQ1634" s="44" t="e">
        <f>IF(AO1634="",0,AP1634/LISTAS[[#This Row],[VENTA NETA]]-1)</f>
        <v>#DIV/0!</v>
      </c>
      <c r="AS1634" s="39">
        <v>297.79199999999997</v>
      </c>
      <c r="AT1634" s="48">
        <f>+LISTAS[[#This Row],[COSTO]]/AS1634-1</f>
        <v>-1</v>
      </c>
      <c r="BA1634" t="s">
        <v>2208</v>
      </c>
      <c r="BB1634" s="36"/>
    </row>
    <row r="1635" spans="1:54" x14ac:dyDescent="0.35">
      <c r="A1635" s="7" t="s">
        <v>2539</v>
      </c>
      <c r="B1635" t="s">
        <v>2208</v>
      </c>
      <c r="C1635" t="s">
        <v>2540</v>
      </c>
      <c r="D1635" t="s">
        <v>2540</v>
      </c>
      <c r="E1635" s="2">
        <v>4295.37</v>
      </c>
      <c r="F1635" s="7" t="str">
        <f>+_xlfn.XLOOKUP(LISTAS[[#This Row],[ID]],_01_CODIGOS_Y_COSTOS_xlsm[Producto y N°],_01_CODIGOS_Y_COSTOS_xlsm[FABRICA],"",0,1)</f>
        <v>SKOTNICA</v>
      </c>
      <c r="G1635" s="26">
        <f>LISTAS[[#This Row],[Precio]]*(1-0.46)</f>
        <v>2319.4998000000001</v>
      </c>
      <c r="H1635" s="1">
        <f>+_xlfn.XLOOKUP(LISTAS[[#This Row],[ID]],_01_CODIGOS_Y_COSTOS_xlsm[Producto y N°],_01_CODIGOS_Y_COSTOS_xlsm[COSTO],0,0,1)</f>
        <v>1385.8168000000001</v>
      </c>
      <c r="I1635" s="27">
        <f>+IFERROR(LISTAS[[#This Row],[VENTA NETA]]/LISTAS[[#This Row],[COSTO]]-1,0)</f>
        <v>0.67374201265275468</v>
      </c>
      <c r="J1635" s="50" t="str">
        <f>IFERROR(VLOOKUP(LISTAS[[#This Row],[ID]],_01_CODIGOS_Y_COSTOS_xlsm[[Producto y N°]:[CODIGO]],2,0),"")</f>
        <v>D01B 115</v>
      </c>
      <c r="O1635" t="s">
        <v>2539</v>
      </c>
      <c r="AB1635" s="12" t="str">
        <f>+LISTAS[[#This Row],[Codigo]]&amp;LISTAS[[#This Row],[Fabrica]]</f>
        <v>D01B 115SKOTNICA</v>
      </c>
      <c r="AC1635" s="13" t="str">
        <f>+LISTAS[[#This Row],[Codigo]]</f>
        <v>D01B 115</v>
      </c>
      <c r="AD1635" s="13" t="str">
        <f>+LISTAS[[#This Row],[ID]]</f>
        <v>SUPLEMENTO 0,2115x127</v>
      </c>
      <c r="AH1635" s="36">
        <v>0.53182768996921914</v>
      </c>
      <c r="AI1635" s="37">
        <f>+LISTAS[[#This Row],[Precio]]+(LISTAS[[#This Row],[Precio]]*AH1635)</f>
        <v>6579.766704663085</v>
      </c>
      <c r="AJ1635" s="38">
        <f t="shared" si="25"/>
        <v>3289.8833523315425</v>
      </c>
      <c r="AL1635" s="35">
        <f>+AJ1635/LISTAS[[#This Row],[COSTO]]-1</f>
        <v>1.3739670007836118</v>
      </c>
      <c r="AM1635" t="str">
        <f>+LISTAS[[#This Row],[ID]]</f>
        <v>SUPLEMENTO 0,2115x127</v>
      </c>
      <c r="AO1635" s="43">
        <v>0.65</v>
      </c>
      <c r="AP1635" s="39">
        <f>LISTAS[[#This Row],[COSTO]]+(LISTAS[[#This Row],[COSTO]]*AO1635)</f>
        <v>2286.5977200000002</v>
      </c>
      <c r="AQ1635" s="44">
        <f>IF(AO1635="",0,AP1635/LISTAS[[#This Row],[VENTA NETA]]-1)</f>
        <v>-1.4184989367103995E-2</v>
      </c>
      <c r="AS1635" s="39">
        <v>297.79199999999997</v>
      </c>
      <c r="AT1635" s="48">
        <f>+LISTAS[[#This Row],[COSTO]]/AS1635-1</f>
        <v>3.6536401246507637</v>
      </c>
      <c r="BA1635" t="s">
        <v>2208</v>
      </c>
      <c r="BB1635" s="36"/>
    </row>
    <row r="1636" spans="1:54" x14ac:dyDescent="0.35">
      <c r="A1636" s="7" t="s">
        <v>2541</v>
      </c>
      <c r="B1636" t="s">
        <v>2208</v>
      </c>
      <c r="C1636" t="s">
        <v>2542</v>
      </c>
      <c r="D1636" t="s">
        <v>2542</v>
      </c>
      <c r="E1636" s="2">
        <v>0</v>
      </c>
      <c r="F1636" s="7" t="str">
        <f>+_xlfn.XLOOKUP(LISTAS[[#This Row],[ID]],_01_CODIGOS_Y_COSTOS_xlsm[Producto y N°],_01_CODIGOS_Y_COSTOS_xlsm[FABRICA],"",0,1)</f>
        <v>SKOTNICA</v>
      </c>
      <c r="G1636" s="26">
        <f>LISTAS[[#This Row],[Precio]]*(1-0.46)</f>
        <v>0</v>
      </c>
      <c r="H1636" s="1">
        <f>+_xlfn.XLOOKUP(LISTAS[[#This Row],[ID]],_01_CODIGOS_Y_COSTOS_xlsm[Producto y N°],_01_CODIGOS_Y_COSTOS_xlsm[COSTO],0,0,1)</f>
        <v>0</v>
      </c>
      <c r="I1636" s="27">
        <f>+IFERROR(LISTAS[[#This Row],[VENTA NETA]]/LISTAS[[#This Row],[COSTO]]-1,0)</f>
        <v>0</v>
      </c>
      <c r="J1636" s="50" t="str">
        <f>IFERROR(VLOOKUP(LISTAS[[#This Row],[ID]],_01_CODIGOS_Y_COSTOS_xlsm[[Producto y N°]:[CODIGO]],2,0),"")</f>
        <v/>
      </c>
      <c r="O1636" t="s">
        <v>2541</v>
      </c>
      <c r="AB1636" s="12" t="str">
        <f>+LISTAS[[#This Row],[Codigo]]&amp;LISTAS[[#This Row],[Fabrica]]</f>
        <v>SKOTNICA</v>
      </c>
      <c r="AC1636" s="13" t="str">
        <f>+LISTAS[[#This Row],[Codigo]]</f>
        <v/>
      </c>
      <c r="AD1636" s="13" t="str">
        <f>+LISTAS[[#This Row],[ID]]</f>
        <v>SUPLEMENTO 0,2116x130</v>
      </c>
      <c r="AH1636" s="36">
        <v>-1</v>
      </c>
      <c r="AI1636" s="37">
        <f>+LISTAS[[#This Row],[Precio]]+(LISTAS[[#This Row],[Precio]]*AH1636)</f>
        <v>0</v>
      </c>
      <c r="AJ1636" s="38">
        <f t="shared" si="25"/>
        <v>0</v>
      </c>
      <c r="AL1636" s="35" t="e">
        <f>+AJ1636/LISTAS[[#This Row],[COSTO]]-1</f>
        <v>#DIV/0!</v>
      </c>
      <c r="AM1636" t="str">
        <f>+LISTAS[[#This Row],[ID]]</f>
        <v>SUPLEMENTO 0,2116x130</v>
      </c>
      <c r="AO1636" s="43">
        <v>0.65</v>
      </c>
      <c r="AP1636" s="39">
        <f>LISTAS[[#This Row],[COSTO]]+(LISTAS[[#This Row],[COSTO]]*AO1636)</f>
        <v>0</v>
      </c>
      <c r="AQ1636" s="44" t="e">
        <f>IF(AO1636="",0,AP1636/LISTAS[[#This Row],[VENTA NETA]]-1)</f>
        <v>#DIV/0!</v>
      </c>
      <c r="AS1636" s="39">
        <v>306.81599999999997</v>
      </c>
      <c r="AT1636" s="48">
        <f>+LISTAS[[#This Row],[COSTO]]/AS1636-1</f>
        <v>-1</v>
      </c>
      <c r="BA1636" t="s">
        <v>2208</v>
      </c>
      <c r="BB1636" s="36"/>
    </row>
    <row r="1637" spans="1:54" x14ac:dyDescent="0.35">
      <c r="A1637" s="7" t="s">
        <v>2543</v>
      </c>
      <c r="B1637" t="s">
        <v>2208</v>
      </c>
      <c r="C1637" t="s">
        <v>2544</v>
      </c>
      <c r="D1637" t="s">
        <v>2544</v>
      </c>
      <c r="E1637" s="2">
        <v>0</v>
      </c>
      <c r="F1637" s="7" t="str">
        <f>+_xlfn.XLOOKUP(LISTAS[[#This Row],[ID]],_01_CODIGOS_Y_COSTOS_xlsm[Producto y N°],_01_CODIGOS_Y_COSTOS_xlsm[FABRICA],"",0,1)</f>
        <v>SKOTNICA</v>
      </c>
      <c r="G1637" s="26">
        <f>LISTAS[[#This Row],[Precio]]*(1-0.46)</f>
        <v>0</v>
      </c>
      <c r="H1637" s="1">
        <f>+_xlfn.XLOOKUP(LISTAS[[#This Row],[ID]],_01_CODIGOS_Y_COSTOS_xlsm[Producto y N°],_01_CODIGOS_Y_COSTOS_xlsm[COSTO],0,0,1)</f>
        <v>0</v>
      </c>
      <c r="I1637" s="27">
        <f>+IFERROR(LISTAS[[#This Row],[VENTA NETA]]/LISTAS[[#This Row],[COSTO]]-1,0)</f>
        <v>0</v>
      </c>
      <c r="J1637" s="50" t="str">
        <f>IFERROR(VLOOKUP(LISTAS[[#This Row],[ID]],_01_CODIGOS_Y_COSTOS_xlsm[[Producto y N°]:[CODIGO]],2,0),"")</f>
        <v/>
      </c>
      <c r="O1637" t="s">
        <v>2543</v>
      </c>
      <c r="AB1637" s="12" t="str">
        <f>+LISTAS[[#This Row],[Codigo]]&amp;LISTAS[[#This Row],[Fabrica]]</f>
        <v>SKOTNICA</v>
      </c>
      <c r="AC1637" s="13" t="str">
        <f>+LISTAS[[#This Row],[Codigo]]</f>
        <v/>
      </c>
      <c r="AD1637" s="13" t="str">
        <f>+LISTAS[[#This Row],[ID]]</f>
        <v>SUPLEMENTO 0,2117x130</v>
      </c>
      <c r="AH1637" s="36">
        <v>-1</v>
      </c>
      <c r="AI1637" s="37">
        <f>+LISTAS[[#This Row],[Precio]]+(LISTAS[[#This Row],[Precio]]*AH1637)</f>
        <v>0</v>
      </c>
      <c r="AJ1637" s="38">
        <f t="shared" si="25"/>
        <v>0</v>
      </c>
      <c r="AL1637" s="35" t="e">
        <f>+AJ1637/LISTAS[[#This Row],[COSTO]]-1</f>
        <v>#DIV/0!</v>
      </c>
      <c r="AM1637" t="str">
        <f>+LISTAS[[#This Row],[ID]]</f>
        <v>SUPLEMENTO 0,2117x130</v>
      </c>
      <c r="AO1637" s="43">
        <v>0.65</v>
      </c>
      <c r="AP1637" s="39">
        <f>LISTAS[[#This Row],[COSTO]]+(LISTAS[[#This Row],[COSTO]]*AO1637)</f>
        <v>0</v>
      </c>
      <c r="AQ1637" s="44" t="e">
        <f>IF(AO1637="",0,AP1637/LISTAS[[#This Row],[VENTA NETA]]-1)</f>
        <v>#DIV/0!</v>
      </c>
      <c r="AS1637" s="39">
        <v>306.81599999999997</v>
      </c>
      <c r="AT1637" s="48">
        <f>+LISTAS[[#This Row],[COSTO]]/AS1637-1</f>
        <v>-1</v>
      </c>
      <c r="BA1637" t="s">
        <v>2208</v>
      </c>
      <c r="BB1637" s="36"/>
    </row>
    <row r="1638" spans="1:54" x14ac:dyDescent="0.35">
      <c r="A1638" s="7" t="s">
        <v>2545</v>
      </c>
      <c r="B1638" t="s">
        <v>2208</v>
      </c>
      <c r="C1638" t="s">
        <v>2546</v>
      </c>
      <c r="D1638" t="s">
        <v>2546</v>
      </c>
      <c r="E1638" s="2">
        <v>0</v>
      </c>
      <c r="F1638" s="7" t="str">
        <f>+_xlfn.XLOOKUP(LISTAS[[#This Row],[ID]],_01_CODIGOS_Y_COSTOS_xlsm[Producto y N°],_01_CODIGOS_Y_COSTOS_xlsm[FABRICA],"",0,1)</f>
        <v>SKOTNICA</v>
      </c>
      <c r="G1638" s="26">
        <f>LISTAS[[#This Row],[Precio]]*(1-0.46)</f>
        <v>0</v>
      </c>
      <c r="H1638" s="1">
        <f>+_xlfn.XLOOKUP(LISTAS[[#This Row],[ID]],_01_CODIGOS_Y_COSTOS_xlsm[Producto y N°],_01_CODIGOS_Y_COSTOS_xlsm[COSTO],0,0,1)</f>
        <v>0</v>
      </c>
      <c r="I1638" s="27">
        <f>+IFERROR(LISTAS[[#This Row],[VENTA NETA]]/LISTAS[[#This Row],[COSTO]]-1,0)</f>
        <v>0</v>
      </c>
      <c r="J1638" s="50" t="str">
        <f>IFERROR(VLOOKUP(LISTAS[[#This Row],[ID]],_01_CODIGOS_Y_COSTOS_xlsm[[Producto y N°]:[CODIGO]],2,0),"")</f>
        <v/>
      </c>
      <c r="O1638" t="s">
        <v>2545</v>
      </c>
      <c r="AB1638" s="12" t="str">
        <f>+LISTAS[[#This Row],[Codigo]]&amp;LISTAS[[#This Row],[Fabrica]]</f>
        <v>SKOTNICA</v>
      </c>
      <c r="AC1638" s="13" t="str">
        <f>+LISTAS[[#This Row],[Codigo]]</f>
        <v/>
      </c>
      <c r="AD1638" s="13" t="str">
        <f>+LISTAS[[#This Row],[ID]]</f>
        <v>SUPLEMENTO 0,2118x130</v>
      </c>
      <c r="AH1638" s="36">
        <v>-1</v>
      </c>
      <c r="AI1638" s="37">
        <f>+LISTAS[[#This Row],[Precio]]+(LISTAS[[#This Row],[Precio]]*AH1638)</f>
        <v>0</v>
      </c>
      <c r="AJ1638" s="38">
        <f t="shared" si="25"/>
        <v>0</v>
      </c>
      <c r="AL1638" s="35" t="e">
        <f>+AJ1638/LISTAS[[#This Row],[COSTO]]-1</f>
        <v>#DIV/0!</v>
      </c>
      <c r="AM1638" t="str">
        <f>+LISTAS[[#This Row],[ID]]</f>
        <v>SUPLEMENTO 0,2118x130</v>
      </c>
      <c r="AO1638" s="43">
        <v>0.65</v>
      </c>
      <c r="AP1638" s="39">
        <f>LISTAS[[#This Row],[COSTO]]+(LISTAS[[#This Row],[COSTO]]*AO1638)</f>
        <v>0</v>
      </c>
      <c r="AQ1638" s="44" t="e">
        <f>IF(AO1638="",0,AP1638/LISTAS[[#This Row],[VENTA NETA]]-1)</f>
        <v>#DIV/0!</v>
      </c>
      <c r="AS1638" s="39">
        <v>306.81599999999997</v>
      </c>
      <c r="AT1638" s="48">
        <f>+LISTAS[[#This Row],[COSTO]]/AS1638-1</f>
        <v>-1</v>
      </c>
      <c r="BA1638" t="s">
        <v>2208</v>
      </c>
      <c r="BB1638" s="36"/>
    </row>
    <row r="1639" spans="1:54" x14ac:dyDescent="0.35">
      <c r="A1639" s="7" t="s">
        <v>2547</v>
      </c>
      <c r="B1639" t="s">
        <v>2208</v>
      </c>
      <c r="C1639" t="s">
        <v>2548</v>
      </c>
      <c r="D1639" t="s">
        <v>2548</v>
      </c>
      <c r="E1639" s="2">
        <v>0</v>
      </c>
      <c r="F1639" s="7" t="str">
        <f>+_xlfn.XLOOKUP(LISTAS[[#This Row],[ID]],_01_CODIGOS_Y_COSTOS_xlsm[Producto y N°],_01_CODIGOS_Y_COSTOS_xlsm[FABRICA],"",0,1)</f>
        <v>SKOTNICA</v>
      </c>
      <c r="G1639" s="26">
        <f>LISTAS[[#This Row],[Precio]]*(1-0.46)</f>
        <v>0</v>
      </c>
      <c r="H1639" s="1">
        <f>+_xlfn.XLOOKUP(LISTAS[[#This Row],[ID]],_01_CODIGOS_Y_COSTOS_xlsm[Producto y N°],_01_CODIGOS_Y_COSTOS_xlsm[COSTO],0,0,1)</f>
        <v>0</v>
      </c>
      <c r="I1639" s="27">
        <f>+IFERROR(LISTAS[[#This Row],[VENTA NETA]]/LISTAS[[#This Row],[COSTO]]-1,0)</f>
        <v>0</v>
      </c>
      <c r="J1639" s="50" t="str">
        <f>IFERROR(VLOOKUP(LISTAS[[#This Row],[ID]],_01_CODIGOS_Y_COSTOS_xlsm[[Producto y N°]:[CODIGO]],2,0),"")</f>
        <v/>
      </c>
      <c r="O1639" t="s">
        <v>2547</v>
      </c>
      <c r="AB1639" s="12" t="str">
        <f>+LISTAS[[#This Row],[Codigo]]&amp;LISTAS[[#This Row],[Fabrica]]</f>
        <v>SKOTNICA</v>
      </c>
      <c r="AC1639" s="13" t="str">
        <f>+LISTAS[[#This Row],[Codigo]]</f>
        <v/>
      </c>
      <c r="AD1639" s="13" t="str">
        <f>+LISTAS[[#This Row],[ID]]</f>
        <v>SUPLEMENTO 0,2119x133</v>
      </c>
      <c r="AH1639" s="36">
        <v>-1</v>
      </c>
      <c r="AI1639" s="37">
        <f>+LISTAS[[#This Row],[Precio]]+(LISTAS[[#This Row],[Precio]]*AH1639)</f>
        <v>0</v>
      </c>
      <c r="AJ1639" s="38">
        <f t="shared" si="25"/>
        <v>0</v>
      </c>
      <c r="AL1639" s="35" t="e">
        <f>+AJ1639/LISTAS[[#This Row],[COSTO]]-1</f>
        <v>#DIV/0!</v>
      </c>
      <c r="AM1639" t="str">
        <f>+LISTAS[[#This Row],[ID]]</f>
        <v>SUPLEMENTO 0,2119x133</v>
      </c>
      <c r="AO1639" s="43">
        <v>0.65</v>
      </c>
      <c r="AP1639" s="39">
        <f>LISTAS[[#This Row],[COSTO]]+(LISTAS[[#This Row],[COSTO]]*AO1639)</f>
        <v>0</v>
      </c>
      <c r="AQ1639" s="44" t="e">
        <f>IF(AO1639="",0,AP1639/LISTAS[[#This Row],[VENTA NETA]]-1)</f>
        <v>#DIV/0!</v>
      </c>
      <c r="AS1639" s="39">
        <v>315.83999999999997</v>
      </c>
      <c r="AT1639" s="48">
        <f>+LISTAS[[#This Row],[COSTO]]/AS1639-1</f>
        <v>-1</v>
      </c>
      <c r="BA1639" t="s">
        <v>2208</v>
      </c>
      <c r="BB1639" s="36"/>
    </row>
    <row r="1640" spans="1:54" x14ac:dyDescent="0.35">
      <c r="A1640" s="7" t="s">
        <v>2549</v>
      </c>
      <c r="B1640" t="s">
        <v>2208</v>
      </c>
      <c r="C1640" t="s">
        <v>2550</v>
      </c>
      <c r="D1640" t="s">
        <v>2550</v>
      </c>
      <c r="E1640" s="2">
        <v>0</v>
      </c>
      <c r="F1640" s="7" t="str">
        <f>+_xlfn.XLOOKUP(LISTAS[[#This Row],[ID]],_01_CODIGOS_Y_COSTOS_xlsm[Producto y N°],_01_CODIGOS_Y_COSTOS_xlsm[FABRICA],"",0,1)</f>
        <v>SKOTNICA</v>
      </c>
      <c r="G1640" s="26">
        <f>LISTAS[[#This Row],[Precio]]*(1-0.46)</f>
        <v>0</v>
      </c>
      <c r="H1640" s="1">
        <f>+_xlfn.XLOOKUP(LISTAS[[#This Row],[ID]],_01_CODIGOS_Y_COSTOS_xlsm[Producto y N°],_01_CODIGOS_Y_COSTOS_xlsm[COSTO],0,0,1)</f>
        <v>0</v>
      </c>
      <c r="I1640" s="27">
        <f>+IFERROR(LISTAS[[#This Row],[VENTA NETA]]/LISTAS[[#This Row],[COSTO]]-1,0)</f>
        <v>0</v>
      </c>
      <c r="J1640" s="50" t="str">
        <f>IFERROR(VLOOKUP(LISTAS[[#This Row],[ID]],_01_CODIGOS_Y_COSTOS_xlsm[[Producto y N°]:[CODIGO]],2,0),"")</f>
        <v/>
      </c>
      <c r="O1640" t="s">
        <v>2549</v>
      </c>
      <c r="AB1640" s="12" t="str">
        <f>+LISTAS[[#This Row],[Codigo]]&amp;LISTAS[[#This Row],[Fabrica]]</f>
        <v>SKOTNICA</v>
      </c>
      <c r="AC1640" s="13" t="str">
        <f>+LISTAS[[#This Row],[Codigo]]</f>
        <v/>
      </c>
      <c r="AD1640" s="13" t="str">
        <f>+LISTAS[[#This Row],[ID]]</f>
        <v>SUPLEMENTO 0,2120x133</v>
      </c>
      <c r="AH1640" s="36">
        <v>-1</v>
      </c>
      <c r="AI1640" s="37">
        <f>+LISTAS[[#This Row],[Precio]]+(LISTAS[[#This Row],[Precio]]*AH1640)</f>
        <v>0</v>
      </c>
      <c r="AJ1640" s="38">
        <f t="shared" si="25"/>
        <v>0</v>
      </c>
      <c r="AL1640" s="35" t="e">
        <f>+AJ1640/LISTAS[[#This Row],[COSTO]]-1</f>
        <v>#DIV/0!</v>
      </c>
      <c r="AM1640" t="str">
        <f>+LISTAS[[#This Row],[ID]]</f>
        <v>SUPLEMENTO 0,2120x133</v>
      </c>
      <c r="AO1640" s="43">
        <v>0.65</v>
      </c>
      <c r="AP1640" s="39">
        <f>LISTAS[[#This Row],[COSTO]]+(LISTAS[[#This Row],[COSTO]]*AO1640)</f>
        <v>0</v>
      </c>
      <c r="AQ1640" s="44" t="e">
        <f>IF(AO1640="",0,AP1640/LISTAS[[#This Row],[VENTA NETA]]-1)</f>
        <v>#DIV/0!</v>
      </c>
      <c r="AS1640" s="39">
        <v>315.83999999999997</v>
      </c>
      <c r="AT1640" s="48">
        <f>+LISTAS[[#This Row],[COSTO]]/AS1640-1</f>
        <v>-1</v>
      </c>
      <c r="BA1640" t="s">
        <v>2208</v>
      </c>
      <c r="BB1640" s="36"/>
    </row>
    <row r="1641" spans="1:54" x14ac:dyDescent="0.35">
      <c r="A1641" s="7" t="s">
        <v>2551</v>
      </c>
      <c r="B1641" t="s">
        <v>2208</v>
      </c>
      <c r="C1641" t="s">
        <v>2552</v>
      </c>
      <c r="D1641" t="s">
        <v>2552</v>
      </c>
      <c r="E1641" s="2">
        <v>0</v>
      </c>
      <c r="F1641" s="7" t="str">
        <f>+_xlfn.XLOOKUP(LISTAS[[#This Row],[ID]],_01_CODIGOS_Y_COSTOS_xlsm[Producto y N°],_01_CODIGOS_Y_COSTOS_xlsm[FABRICA],"",0,1)</f>
        <v>SKOTNICA</v>
      </c>
      <c r="G1641" s="26">
        <f>LISTAS[[#This Row],[Precio]]*(1-0.46)</f>
        <v>0</v>
      </c>
      <c r="H1641" s="1">
        <f>+_xlfn.XLOOKUP(LISTAS[[#This Row],[ID]],_01_CODIGOS_Y_COSTOS_xlsm[Producto y N°],_01_CODIGOS_Y_COSTOS_xlsm[COSTO],0,0,1)</f>
        <v>0</v>
      </c>
      <c r="I1641" s="27">
        <f>+IFERROR(LISTAS[[#This Row],[VENTA NETA]]/LISTAS[[#This Row],[COSTO]]-1,0)</f>
        <v>0</v>
      </c>
      <c r="J1641" s="50" t="str">
        <f>IFERROR(VLOOKUP(LISTAS[[#This Row],[ID]],_01_CODIGOS_Y_COSTOS_xlsm[[Producto y N°]:[CODIGO]],2,0),"")</f>
        <v/>
      </c>
      <c r="O1641" t="s">
        <v>2551</v>
      </c>
      <c r="AB1641" s="12" t="str">
        <f>+LISTAS[[#This Row],[Codigo]]&amp;LISTAS[[#This Row],[Fabrica]]</f>
        <v>SKOTNICA</v>
      </c>
      <c r="AC1641" s="13" t="str">
        <f>+LISTAS[[#This Row],[Codigo]]</f>
        <v/>
      </c>
      <c r="AD1641" s="13" t="str">
        <f>+LISTAS[[#This Row],[ID]]</f>
        <v>SUPLEMENTO 0,2121x133</v>
      </c>
      <c r="AH1641" s="36">
        <v>-1</v>
      </c>
      <c r="AI1641" s="37">
        <f>+LISTAS[[#This Row],[Precio]]+(LISTAS[[#This Row],[Precio]]*AH1641)</f>
        <v>0</v>
      </c>
      <c r="AJ1641" s="38">
        <f t="shared" si="25"/>
        <v>0</v>
      </c>
      <c r="AL1641" s="35" t="e">
        <f>+AJ1641/LISTAS[[#This Row],[COSTO]]-1</f>
        <v>#DIV/0!</v>
      </c>
      <c r="AM1641" t="str">
        <f>+LISTAS[[#This Row],[ID]]</f>
        <v>SUPLEMENTO 0,2121x133</v>
      </c>
      <c r="AO1641" s="43">
        <v>0.65</v>
      </c>
      <c r="AP1641" s="39">
        <f>LISTAS[[#This Row],[COSTO]]+(LISTAS[[#This Row],[COSTO]]*AO1641)</f>
        <v>0</v>
      </c>
      <c r="AQ1641" s="44" t="e">
        <f>IF(AO1641="",0,AP1641/LISTAS[[#This Row],[VENTA NETA]]-1)</f>
        <v>#DIV/0!</v>
      </c>
      <c r="AS1641" s="39">
        <v>315.83999999999997</v>
      </c>
      <c r="AT1641" s="48">
        <f>+LISTAS[[#This Row],[COSTO]]/AS1641-1</f>
        <v>-1</v>
      </c>
      <c r="BA1641" t="s">
        <v>2208</v>
      </c>
      <c r="BB1641" s="36"/>
    </row>
    <row r="1642" spans="1:54" x14ac:dyDescent="0.35">
      <c r="A1642" s="7" t="s">
        <v>2553</v>
      </c>
      <c r="B1642" t="s">
        <v>2554</v>
      </c>
      <c r="C1642" t="s">
        <v>2209</v>
      </c>
      <c r="D1642" t="s">
        <v>2209</v>
      </c>
      <c r="E1642" s="2">
        <v>210.48</v>
      </c>
      <c r="F1642" s="7" t="str">
        <f>+_xlfn.XLOOKUP(LISTAS[[#This Row],[ID]],_01_CODIGOS_Y_COSTOS_xlsm[Producto y N°],_01_CODIGOS_Y_COSTOS_xlsm[FABRICA],"",0,1)</f>
        <v>SKOTNICA</v>
      </c>
      <c r="G1642" s="26">
        <f>LISTAS[[#This Row],[Precio]]*(1-0.46)</f>
        <v>113.6592</v>
      </c>
      <c r="H1642" s="1">
        <f>+_xlfn.XLOOKUP(LISTAS[[#This Row],[ID]],_01_CODIGOS_Y_COSTOS_xlsm[Producto y N°],_01_CODIGOS_Y_COSTOS_xlsm[COSTO],0,0,1)</f>
        <v>67.906700000000001</v>
      </c>
      <c r="I1642" s="27">
        <f>+IFERROR(LISTAS[[#This Row],[VENTA NETA]]/LISTAS[[#This Row],[COSTO]]-1,0)</f>
        <v>0.67375531427679447</v>
      </c>
      <c r="J1642" s="50" t="str">
        <f>IFERROR(VLOOKUP(LISTAS[[#This Row],[ID]],_01_CODIGOS_Y_COSTOS_xlsm[[Producto y N°]:[CODIGO]],2,0),"")</f>
        <v>D01I0030510</v>
      </c>
      <c r="O1642" t="s">
        <v>2553</v>
      </c>
      <c r="AB1642" s="12" t="str">
        <f>+LISTAS[[#This Row],[Codigo]]&amp;LISTAS[[#This Row],[Fabrica]]</f>
        <v>D01I0030510SKOTNICA</v>
      </c>
      <c r="AC1642" s="13" t="str">
        <f>+LISTAS[[#This Row],[Codigo]]</f>
        <v>D01I0030510</v>
      </c>
      <c r="AD1642" s="13" t="str">
        <f>+LISTAS[[#This Row],[ID]]</f>
        <v>SUPLEMENTO 0,85x10</v>
      </c>
      <c r="AH1642" s="36">
        <v>-0.26591002449156764</v>
      </c>
      <c r="AI1642" s="37">
        <f>+LISTAS[[#This Row],[Precio]]+(LISTAS[[#This Row],[Precio]]*AH1642)</f>
        <v>154.51125804501484</v>
      </c>
      <c r="AJ1642" s="38">
        <f t="shared" si="25"/>
        <v>77.255629022507421</v>
      </c>
      <c r="AL1642" s="35">
        <f>+AJ1642/LISTAS[[#This Row],[COSTO]]-1</f>
        <v>0.13767314598570413</v>
      </c>
      <c r="AM1642" t="str">
        <f>+LISTAS[[#This Row],[ID]]</f>
        <v>SUPLEMENTO 0,85x10</v>
      </c>
      <c r="AO1642" s="43">
        <v>0.65</v>
      </c>
      <c r="AP1642" s="39">
        <f>LISTAS[[#This Row],[COSTO]]+(LISTAS[[#This Row],[COSTO]]*AO1642)</f>
        <v>112.046055</v>
      </c>
      <c r="AQ1642" s="44">
        <f>IF(AO1642="",0,AP1642/LISTAS[[#This Row],[VENTA NETA]]-1)</f>
        <v>-1.4192823810127098E-2</v>
      </c>
      <c r="AS1642" s="39">
        <v>27.071999999999999</v>
      </c>
      <c r="AT1642" s="48">
        <f>+LISTAS[[#This Row],[COSTO]]/AS1642-1</f>
        <v>1.5083739657210402</v>
      </c>
      <c r="BA1642" t="s">
        <v>2554</v>
      </c>
      <c r="BB1642" s="36"/>
    </row>
    <row r="1643" spans="1:54" x14ac:dyDescent="0.35">
      <c r="A1643" s="7" t="s">
        <v>2555</v>
      </c>
      <c r="B1643" t="s">
        <v>2554</v>
      </c>
      <c r="C1643" t="s">
        <v>2211</v>
      </c>
      <c r="D1643" t="s">
        <v>2211</v>
      </c>
      <c r="E1643" s="2">
        <v>212.69</v>
      </c>
      <c r="F1643" s="7" t="str">
        <f>+_xlfn.XLOOKUP(LISTAS[[#This Row],[ID]],_01_CODIGOS_Y_COSTOS_xlsm[Producto y N°],_01_CODIGOS_Y_COSTOS_xlsm[FABRICA],"",0,1)</f>
        <v>SKOTNICA</v>
      </c>
      <c r="G1643" s="26">
        <f>LISTAS[[#This Row],[Precio]]*(1-0.46)</f>
        <v>114.85260000000001</v>
      </c>
      <c r="H1643" s="1">
        <f>+_xlfn.XLOOKUP(LISTAS[[#This Row],[ID]],_01_CODIGOS_Y_COSTOS_xlsm[Producto y N°],_01_CODIGOS_Y_COSTOS_xlsm[COSTO],0,0,1)</f>
        <v>68.621499999999997</v>
      </c>
      <c r="I1643" s="27">
        <f>+IFERROR(LISTAS[[#This Row],[VENTA NETA]]/LISTAS[[#This Row],[COSTO]]-1,0)</f>
        <v>0.67371159184803608</v>
      </c>
      <c r="J1643" s="50" t="str">
        <f>IFERROR(VLOOKUP(LISTAS[[#This Row],[ID]],_01_CODIGOS_Y_COSTOS_xlsm[[Producto y N°]:[CODIGO]],2,0),"")</f>
        <v>D01I0010513</v>
      </c>
      <c r="O1643" t="s">
        <v>2555</v>
      </c>
      <c r="AB1643" s="12" t="str">
        <f>+LISTAS[[#This Row],[Codigo]]&amp;LISTAS[[#This Row],[Fabrica]]</f>
        <v>D01I0010513SKOTNICA</v>
      </c>
      <c r="AC1643" s="13" t="str">
        <f>+LISTAS[[#This Row],[Codigo]]</f>
        <v>D01I0010513</v>
      </c>
      <c r="AD1643" s="13" t="str">
        <f>+LISTAS[[#This Row],[ID]]</f>
        <v>SUPLEMENTO 0,85x13</v>
      </c>
      <c r="AH1643" s="36">
        <v>-0.25818268306671632</v>
      </c>
      <c r="AI1643" s="37">
        <f>+LISTAS[[#This Row],[Precio]]+(LISTAS[[#This Row],[Precio]]*AH1643)</f>
        <v>157.7771251385401</v>
      </c>
      <c r="AJ1643" s="38">
        <f t="shared" si="25"/>
        <v>78.88856256927005</v>
      </c>
      <c r="AL1643" s="35">
        <f>+AJ1643/LISTAS[[#This Row],[COSTO]]-1</f>
        <v>0.14961874294893085</v>
      </c>
      <c r="AM1643" t="str">
        <f>+LISTAS[[#This Row],[ID]]</f>
        <v>SUPLEMENTO 0,85x13</v>
      </c>
      <c r="AO1643" s="43">
        <v>0.65</v>
      </c>
      <c r="AP1643" s="39">
        <f>LISTAS[[#This Row],[COSTO]]+(LISTAS[[#This Row],[COSTO]]*AO1643)</f>
        <v>113.22547499999999</v>
      </c>
      <c r="AQ1643" s="44">
        <f>IF(AO1643="",0,AP1643/LISTAS[[#This Row],[VENTA NETA]]-1)</f>
        <v>-1.4167071533426556E-2</v>
      </c>
      <c r="AS1643" s="39">
        <v>27.071999999999999</v>
      </c>
      <c r="AT1643" s="48">
        <f>+LISTAS[[#This Row],[COSTO]]/AS1643-1</f>
        <v>1.5347776300236404</v>
      </c>
      <c r="BA1643" t="s">
        <v>2554</v>
      </c>
      <c r="BB1643" s="36"/>
    </row>
    <row r="1644" spans="1:54" x14ac:dyDescent="0.35">
      <c r="A1644" s="7" t="s">
        <v>2556</v>
      </c>
      <c r="B1644" t="s">
        <v>2554</v>
      </c>
      <c r="C1644" t="s">
        <v>2213</v>
      </c>
      <c r="D1644" t="s">
        <v>2213</v>
      </c>
      <c r="E1644" s="2">
        <v>210.48</v>
      </c>
      <c r="F1644" s="7" t="str">
        <f>+_xlfn.XLOOKUP(LISTAS[[#This Row],[ID]],_01_CODIGOS_Y_COSTOS_xlsm[Producto y N°],_01_CODIGOS_Y_COSTOS_xlsm[FABRICA],"",0,1)</f>
        <v>SKOTNICA</v>
      </c>
      <c r="G1644" s="26">
        <f>LISTAS[[#This Row],[Precio]]*(1-0.46)</f>
        <v>113.6592</v>
      </c>
      <c r="H1644" s="1">
        <f>+_xlfn.XLOOKUP(LISTAS[[#This Row],[ID]],_01_CODIGOS_Y_COSTOS_xlsm[Producto y N°],_01_CODIGOS_Y_COSTOS_xlsm[COSTO],0,0,1)</f>
        <v>67.906700000000001</v>
      </c>
      <c r="I1644" s="27">
        <f>+IFERROR(LISTAS[[#This Row],[VENTA NETA]]/LISTAS[[#This Row],[COSTO]]-1,0)</f>
        <v>0.67375531427679447</v>
      </c>
      <c r="J1644" s="50" t="str">
        <f>IFERROR(VLOOKUP(LISTAS[[#This Row],[ID]],_01_CODIGOS_Y_COSTOS_xlsm[[Producto y N°]:[CODIGO]],2,0),"")</f>
        <v>D01I0030611</v>
      </c>
      <c r="O1644" t="s">
        <v>2556</v>
      </c>
      <c r="AB1644" s="12" t="str">
        <f>+LISTAS[[#This Row],[Codigo]]&amp;LISTAS[[#This Row],[Fabrica]]</f>
        <v>D01I0030611SKOTNICA</v>
      </c>
      <c r="AC1644" s="13" t="str">
        <f>+LISTAS[[#This Row],[Codigo]]</f>
        <v>D01I0030611</v>
      </c>
      <c r="AD1644" s="13" t="str">
        <f>+LISTAS[[#This Row],[ID]]</f>
        <v>SUPLEMENTO 0,86x11</v>
      </c>
      <c r="AH1644" s="36">
        <v>-0.37080510050885529</v>
      </c>
      <c r="AI1644" s="37">
        <f>+LISTAS[[#This Row],[Precio]]+(LISTAS[[#This Row],[Precio]]*AH1644)</f>
        <v>132.43294244489613</v>
      </c>
      <c r="AJ1644" s="38">
        <f t="shared" si="25"/>
        <v>66.216471222448064</v>
      </c>
      <c r="AL1644" s="35">
        <f>+AJ1644/LISTAS[[#This Row],[COSTO]]-1</f>
        <v>-2.489045672300283E-2</v>
      </c>
      <c r="AM1644" t="str">
        <f>+LISTAS[[#This Row],[ID]]</f>
        <v>SUPLEMENTO 0,86x11</v>
      </c>
      <c r="AO1644" s="43">
        <v>0.65</v>
      </c>
      <c r="AP1644" s="39">
        <f>LISTAS[[#This Row],[COSTO]]+(LISTAS[[#This Row],[COSTO]]*AO1644)</f>
        <v>112.046055</v>
      </c>
      <c r="AQ1644" s="44">
        <f>IF(AO1644="",0,AP1644/LISTAS[[#This Row],[VENTA NETA]]-1)</f>
        <v>-1.4192823810127098E-2</v>
      </c>
      <c r="AS1644" s="39">
        <v>27.071999999999999</v>
      </c>
      <c r="AT1644" s="48">
        <f>+LISTAS[[#This Row],[COSTO]]/AS1644-1</f>
        <v>1.5083739657210402</v>
      </c>
      <c r="BA1644" t="s">
        <v>2554</v>
      </c>
      <c r="BB1644" s="36"/>
    </row>
    <row r="1645" spans="1:54" x14ac:dyDescent="0.35">
      <c r="A1645" s="7" t="s">
        <v>2557</v>
      </c>
      <c r="B1645" t="s">
        <v>2554</v>
      </c>
      <c r="C1645" t="s">
        <v>2215</v>
      </c>
      <c r="D1645" t="s">
        <v>2215</v>
      </c>
      <c r="E1645" s="2">
        <v>288.83</v>
      </c>
      <c r="F1645" s="7" t="str">
        <f>+_xlfn.XLOOKUP(LISTAS[[#This Row],[ID]],_01_CODIGOS_Y_COSTOS_xlsm[Producto y N°],_01_CODIGOS_Y_COSTOS_xlsm[FABRICA],"",0,1)</f>
        <v>SKOTNICA</v>
      </c>
      <c r="G1645" s="26">
        <f>LISTAS[[#This Row],[Precio]]*(1-0.46)</f>
        <v>155.9682</v>
      </c>
      <c r="H1645" s="1">
        <f>+_xlfn.XLOOKUP(LISTAS[[#This Row],[ID]],_01_CODIGOS_Y_COSTOS_xlsm[Producto y N°],_01_CODIGOS_Y_COSTOS_xlsm[COSTO],0,0,1)</f>
        <v>93.184899999999999</v>
      </c>
      <c r="I1645" s="27">
        <f>+IFERROR(LISTAS[[#This Row],[VENTA NETA]]/LISTAS[[#This Row],[COSTO]]-1,0)</f>
        <v>0.67374971696058039</v>
      </c>
      <c r="J1645" s="50" t="str">
        <f>IFERROR(VLOOKUP(LISTAS[[#This Row],[ID]],_01_CODIGOS_Y_COSTOS_xlsm[[Producto y N°]:[CODIGO]],2,0),"")</f>
        <v>D01I0010614</v>
      </c>
      <c r="O1645" t="s">
        <v>2557</v>
      </c>
      <c r="AB1645" s="12" t="str">
        <f>+LISTAS[[#This Row],[Codigo]]&amp;LISTAS[[#This Row],[Fabrica]]</f>
        <v>D01I0010614SKOTNICA</v>
      </c>
      <c r="AC1645" s="13" t="str">
        <f>+LISTAS[[#This Row],[Codigo]]</f>
        <v>D01I0010614</v>
      </c>
      <c r="AD1645" s="13" t="str">
        <f>+LISTAS[[#This Row],[ID]]</f>
        <v>SUPLEMENTO 0,86x14</v>
      </c>
      <c r="AH1645" s="36">
        <v>-0.13658816280707364</v>
      </c>
      <c r="AI1645" s="37">
        <f>+LISTAS[[#This Row],[Precio]]+(LISTAS[[#This Row],[Precio]]*AH1645)</f>
        <v>249.37924093643289</v>
      </c>
      <c r="AJ1645" s="38">
        <f t="shared" si="25"/>
        <v>124.68962046821645</v>
      </c>
      <c r="AL1645" s="35">
        <f>+AJ1645/LISTAS[[#This Row],[COSTO]]-1</f>
        <v>0.33808825752044003</v>
      </c>
      <c r="AM1645" t="str">
        <f>+LISTAS[[#This Row],[ID]]</f>
        <v>SUPLEMENTO 0,86x14</v>
      </c>
      <c r="AO1645" s="43">
        <v>0.65</v>
      </c>
      <c r="AP1645" s="39">
        <f>LISTAS[[#This Row],[COSTO]]+(LISTAS[[#This Row],[COSTO]]*AO1645)</f>
        <v>153.75508500000001</v>
      </c>
      <c r="AQ1645" s="44">
        <f>IF(AO1645="",0,AP1645/LISTAS[[#This Row],[VENTA NETA]]-1)</f>
        <v>-1.4189527095907928E-2</v>
      </c>
      <c r="AS1645" s="39">
        <v>31.584</v>
      </c>
      <c r="AT1645" s="48">
        <f>+LISTAS[[#This Row],[COSTO]]/AS1645-1</f>
        <v>1.9503831053698075</v>
      </c>
      <c r="BA1645" t="s">
        <v>2554</v>
      </c>
      <c r="BB1645" s="36"/>
    </row>
    <row r="1646" spans="1:54" x14ac:dyDescent="0.35">
      <c r="A1646" s="7" t="s">
        <v>2558</v>
      </c>
      <c r="B1646" t="s">
        <v>2554</v>
      </c>
      <c r="C1646" t="s">
        <v>2217</v>
      </c>
      <c r="D1646" t="s">
        <v>2217</v>
      </c>
      <c r="E1646" s="2">
        <v>210.48</v>
      </c>
      <c r="F1646" s="7" t="str">
        <f>+_xlfn.XLOOKUP(LISTAS[[#This Row],[ID]],_01_CODIGOS_Y_COSTOS_xlsm[Producto y N°],_01_CODIGOS_Y_COSTOS_xlsm[FABRICA],"",0,1)</f>
        <v>SKOTNICA</v>
      </c>
      <c r="G1646" s="26">
        <f>LISTAS[[#This Row],[Precio]]*(1-0.46)</f>
        <v>113.6592</v>
      </c>
      <c r="H1646" s="1">
        <f>+_xlfn.XLOOKUP(LISTAS[[#This Row],[ID]],_01_CODIGOS_Y_COSTOS_xlsm[Producto y N°],_01_CODIGOS_Y_COSTOS_xlsm[COSTO],0,0,1)</f>
        <v>67.906700000000001</v>
      </c>
      <c r="I1646" s="27">
        <f>+IFERROR(LISTAS[[#This Row],[VENTA NETA]]/LISTAS[[#This Row],[COSTO]]-1,0)</f>
        <v>0.67375531427679447</v>
      </c>
      <c r="J1646" s="50" t="str">
        <f>IFERROR(VLOOKUP(LISTAS[[#This Row],[ID]],_01_CODIGOS_Y_COSTOS_xlsm[[Producto y N°]:[CODIGO]],2,0),"")</f>
        <v>D01I0030712</v>
      </c>
      <c r="O1646" t="s">
        <v>2558</v>
      </c>
      <c r="AB1646" s="12" t="str">
        <f>+LISTAS[[#This Row],[Codigo]]&amp;LISTAS[[#This Row],[Fabrica]]</f>
        <v>D01I0030712SKOTNICA</v>
      </c>
      <c r="AC1646" s="13" t="str">
        <f>+LISTAS[[#This Row],[Codigo]]</f>
        <v>D01I0030712</v>
      </c>
      <c r="AD1646" s="13" t="str">
        <f>+LISTAS[[#This Row],[ID]]</f>
        <v>SUPLEMENTO 0,87x12</v>
      </c>
      <c r="AH1646" s="36">
        <v>-0.37080510050885529</v>
      </c>
      <c r="AI1646" s="37">
        <f>+LISTAS[[#This Row],[Precio]]+(LISTAS[[#This Row],[Precio]]*AH1646)</f>
        <v>132.43294244489613</v>
      </c>
      <c r="AJ1646" s="38">
        <f t="shared" si="25"/>
        <v>66.216471222448064</v>
      </c>
      <c r="AL1646" s="35">
        <f>+AJ1646/LISTAS[[#This Row],[COSTO]]-1</f>
        <v>-2.489045672300283E-2</v>
      </c>
      <c r="AM1646" t="str">
        <f>+LISTAS[[#This Row],[ID]]</f>
        <v>SUPLEMENTO 0,87x12</v>
      </c>
      <c r="AO1646" s="43">
        <v>0.65</v>
      </c>
      <c r="AP1646" s="39">
        <f>LISTAS[[#This Row],[COSTO]]+(LISTAS[[#This Row],[COSTO]]*AO1646)</f>
        <v>112.046055</v>
      </c>
      <c r="AQ1646" s="44">
        <f>IF(AO1646="",0,AP1646/LISTAS[[#This Row],[VENTA NETA]]-1)</f>
        <v>-1.4192823810127098E-2</v>
      </c>
      <c r="AS1646" s="39">
        <v>27.071999999999999</v>
      </c>
      <c r="AT1646" s="48">
        <f>+LISTAS[[#This Row],[COSTO]]/AS1646-1</f>
        <v>1.5083739657210402</v>
      </c>
      <c r="BA1646" t="s">
        <v>2554</v>
      </c>
      <c r="BB1646" s="36"/>
    </row>
    <row r="1647" spans="1:54" x14ac:dyDescent="0.35">
      <c r="A1647" s="7" t="s">
        <v>2559</v>
      </c>
      <c r="B1647" t="s">
        <v>2554</v>
      </c>
      <c r="C1647" t="s">
        <v>2219</v>
      </c>
      <c r="D1647" t="s">
        <v>2219</v>
      </c>
      <c r="E1647" s="2">
        <v>288.83</v>
      </c>
      <c r="F1647" s="7" t="str">
        <f>+_xlfn.XLOOKUP(LISTAS[[#This Row],[ID]],_01_CODIGOS_Y_COSTOS_xlsm[Producto y N°],_01_CODIGOS_Y_COSTOS_xlsm[FABRICA],"",0,1)</f>
        <v>SKOTNICA</v>
      </c>
      <c r="G1647" s="26">
        <f>LISTAS[[#This Row],[Precio]]*(1-0.46)</f>
        <v>155.9682</v>
      </c>
      <c r="H1647" s="1">
        <f>+_xlfn.XLOOKUP(LISTAS[[#This Row],[ID]],_01_CODIGOS_Y_COSTOS_xlsm[Producto y N°],_01_CODIGOS_Y_COSTOS_xlsm[COSTO],0,0,1)</f>
        <v>93.184899999999999</v>
      </c>
      <c r="I1647" s="27">
        <f>+IFERROR(LISTAS[[#This Row],[VENTA NETA]]/LISTAS[[#This Row],[COSTO]]-1,0)</f>
        <v>0.67374971696058039</v>
      </c>
      <c r="J1647" s="50" t="str">
        <f>IFERROR(VLOOKUP(LISTAS[[#This Row],[ID]],_01_CODIGOS_Y_COSTOS_xlsm[[Producto y N°]:[CODIGO]],2,0),"")</f>
        <v>D01I0010715</v>
      </c>
      <c r="O1647" t="s">
        <v>2559</v>
      </c>
      <c r="AB1647" s="12" t="str">
        <f>+LISTAS[[#This Row],[Codigo]]&amp;LISTAS[[#This Row],[Fabrica]]</f>
        <v>D01I0010715SKOTNICA</v>
      </c>
      <c r="AC1647" s="13" t="str">
        <f>+LISTAS[[#This Row],[Codigo]]</f>
        <v>D01I0010715</v>
      </c>
      <c r="AD1647" s="13" t="str">
        <f>+LISTAS[[#This Row],[ID]]</f>
        <v>SUPLEMENTO 0,87x15</v>
      </c>
      <c r="AH1647" s="36">
        <v>-0.13658816280707364</v>
      </c>
      <c r="AI1647" s="37">
        <f>+LISTAS[[#This Row],[Precio]]+(LISTAS[[#This Row],[Precio]]*AH1647)</f>
        <v>249.37924093643289</v>
      </c>
      <c r="AJ1647" s="38">
        <f t="shared" si="25"/>
        <v>124.68962046821645</v>
      </c>
      <c r="AL1647" s="35">
        <f>+AJ1647/LISTAS[[#This Row],[COSTO]]-1</f>
        <v>0.33808825752044003</v>
      </c>
      <c r="AM1647" t="str">
        <f>+LISTAS[[#This Row],[ID]]</f>
        <v>SUPLEMENTO 0,87x15</v>
      </c>
      <c r="AO1647" s="43">
        <v>0.65</v>
      </c>
      <c r="AP1647" s="39">
        <f>LISTAS[[#This Row],[COSTO]]+(LISTAS[[#This Row],[COSTO]]*AO1647)</f>
        <v>153.75508500000001</v>
      </c>
      <c r="AQ1647" s="44">
        <f>IF(AO1647="",0,AP1647/LISTAS[[#This Row],[VENTA NETA]]-1)</f>
        <v>-1.4189527095907928E-2</v>
      </c>
      <c r="AS1647" s="39">
        <v>31.584</v>
      </c>
      <c r="AT1647" s="48">
        <f>+LISTAS[[#This Row],[COSTO]]/AS1647-1</f>
        <v>1.9503831053698075</v>
      </c>
      <c r="BA1647" t="s">
        <v>2554</v>
      </c>
      <c r="BB1647" s="36"/>
    </row>
    <row r="1648" spans="1:54" x14ac:dyDescent="0.35">
      <c r="A1648" s="7" t="s">
        <v>2560</v>
      </c>
      <c r="B1648" t="s">
        <v>2554</v>
      </c>
      <c r="C1648" t="s">
        <v>2093</v>
      </c>
      <c r="D1648" t="s">
        <v>2093</v>
      </c>
      <c r="E1648" s="2">
        <v>210.48</v>
      </c>
      <c r="F1648" s="7" t="str">
        <f>+_xlfn.XLOOKUP(LISTAS[[#This Row],[ID]],_01_CODIGOS_Y_COSTOS_xlsm[Producto y N°],_01_CODIGOS_Y_COSTOS_xlsm[FABRICA],"",0,1)</f>
        <v>SKOTNICA</v>
      </c>
      <c r="G1648" s="26">
        <f>LISTAS[[#This Row],[Precio]]*(1-0.46)</f>
        <v>113.6592</v>
      </c>
      <c r="H1648" s="1">
        <f>+_xlfn.XLOOKUP(LISTAS[[#This Row],[ID]],_01_CODIGOS_Y_COSTOS_xlsm[Producto y N°],_01_CODIGOS_Y_COSTOS_xlsm[COSTO],0,0,1)</f>
        <v>67.906700000000001</v>
      </c>
      <c r="I1648" s="27">
        <f>+IFERROR(LISTAS[[#This Row],[VENTA NETA]]/LISTAS[[#This Row],[COSTO]]-1,0)</f>
        <v>0.67375531427679447</v>
      </c>
      <c r="J1648" s="50" t="str">
        <f>IFERROR(VLOOKUP(LISTAS[[#This Row],[ID]],_01_CODIGOS_Y_COSTOS_xlsm[[Producto y N°]:[CODIGO]],2,0),"")</f>
        <v>D01I0030813</v>
      </c>
      <c r="O1648" t="s">
        <v>2560</v>
      </c>
      <c r="AB1648" s="12" t="str">
        <f>+LISTAS[[#This Row],[Codigo]]&amp;LISTAS[[#This Row],[Fabrica]]</f>
        <v>D01I0030813SKOTNICA</v>
      </c>
      <c r="AC1648" s="13" t="str">
        <f>+LISTAS[[#This Row],[Codigo]]</f>
        <v>D01I0030813</v>
      </c>
      <c r="AD1648" s="13" t="str">
        <f>+LISTAS[[#This Row],[ID]]</f>
        <v>SUPLEMENTO 0,88x13</v>
      </c>
      <c r="AH1648" s="36">
        <v>-0.37080510050885529</v>
      </c>
      <c r="AI1648" s="37">
        <f>+LISTAS[[#This Row],[Precio]]+(LISTAS[[#This Row],[Precio]]*AH1648)</f>
        <v>132.43294244489613</v>
      </c>
      <c r="AJ1648" s="38">
        <f t="shared" si="25"/>
        <v>66.216471222448064</v>
      </c>
      <c r="AL1648" s="35">
        <f>+AJ1648/LISTAS[[#This Row],[COSTO]]-1</f>
        <v>-2.489045672300283E-2</v>
      </c>
      <c r="AM1648" t="str">
        <f>+LISTAS[[#This Row],[ID]]</f>
        <v>SUPLEMENTO 0,88x13</v>
      </c>
      <c r="AO1648" s="43">
        <v>0.65</v>
      </c>
      <c r="AP1648" s="39">
        <f>LISTAS[[#This Row],[COSTO]]+(LISTAS[[#This Row],[COSTO]]*AO1648)</f>
        <v>112.046055</v>
      </c>
      <c r="AQ1648" s="44">
        <f>IF(AO1648="",0,AP1648/LISTAS[[#This Row],[VENTA NETA]]-1)</f>
        <v>-1.4192823810127098E-2</v>
      </c>
      <c r="AS1648" s="39">
        <v>27.071999999999999</v>
      </c>
      <c r="AT1648" s="48">
        <f>+LISTAS[[#This Row],[COSTO]]/AS1648-1</f>
        <v>1.5083739657210402</v>
      </c>
      <c r="BA1648" t="s">
        <v>2554</v>
      </c>
      <c r="BB1648" s="36"/>
    </row>
    <row r="1649" spans="1:54" x14ac:dyDescent="0.35">
      <c r="A1649" s="7" t="s">
        <v>2561</v>
      </c>
      <c r="B1649" t="s">
        <v>2554</v>
      </c>
      <c r="C1649" t="s">
        <v>2222</v>
      </c>
      <c r="D1649" t="s">
        <v>2222</v>
      </c>
      <c r="E1649" s="2">
        <v>288.83</v>
      </c>
      <c r="F1649" s="7" t="str">
        <f>+_xlfn.XLOOKUP(LISTAS[[#This Row],[ID]],_01_CODIGOS_Y_COSTOS_xlsm[Producto y N°],_01_CODIGOS_Y_COSTOS_xlsm[FABRICA],"",0,1)</f>
        <v>SKOTNICA</v>
      </c>
      <c r="G1649" s="26">
        <f>LISTAS[[#This Row],[Precio]]*(1-0.46)</f>
        <v>155.9682</v>
      </c>
      <c r="H1649" s="1">
        <f>+_xlfn.XLOOKUP(LISTAS[[#This Row],[ID]],_01_CODIGOS_Y_COSTOS_xlsm[Producto y N°],_01_CODIGOS_Y_COSTOS_xlsm[COSTO],0,0,1)</f>
        <v>93.184899999999999</v>
      </c>
      <c r="I1649" s="27">
        <f>+IFERROR(LISTAS[[#This Row],[VENTA NETA]]/LISTAS[[#This Row],[COSTO]]-1,0)</f>
        <v>0.67374971696058039</v>
      </c>
      <c r="J1649" s="50" t="str">
        <f>IFERROR(VLOOKUP(LISTAS[[#This Row],[ID]],_01_CODIGOS_Y_COSTOS_xlsm[[Producto y N°]:[CODIGO]],2,0),"")</f>
        <v>D01I0010816</v>
      </c>
      <c r="O1649" t="s">
        <v>2561</v>
      </c>
      <c r="AB1649" s="12" t="str">
        <f>+LISTAS[[#This Row],[Codigo]]&amp;LISTAS[[#This Row],[Fabrica]]</f>
        <v>D01I0010816SKOTNICA</v>
      </c>
      <c r="AC1649" s="13" t="str">
        <f>+LISTAS[[#This Row],[Codigo]]</f>
        <v>D01I0010816</v>
      </c>
      <c r="AD1649" s="13" t="str">
        <f>+LISTAS[[#This Row],[ID]]</f>
        <v>SUPLEMENTO 0,88x16</v>
      </c>
      <c r="AH1649" s="36">
        <v>-0.13658816280707364</v>
      </c>
      <c r="AI1649" s="37">
        <f>+LISTAS[[#This Row],[Precio]]+(LISTAS[[#This Row],[Precio]]*AH1649)</f>
        <v>249.37924093643289</v>
      </c>
      <c r="AJ1649" s="38">
        <f t="shared" si="25"/>
        <v>124.68962046821645</v>
      </c>
      <c r="AL1649" s="35">
        <f>+AJ1649/LISTAS[[#This Row],[COSTO]]-1</f>
        <v>0.33808825752044003</v>
      </c>
      <c r="AM1649" t="str">
        <f>+LISTAS[[#This Row],[ID]]</f>
        <v>SUPLEMENTO 0,88x16</v>
      </c>
      <c r="AO1649" s="43">
        <v>0.65</v>
      </c>
      <c r="AP1649" s="39">
        <f>LISTAS[[#This Row],[COSTO]]+(LISTAS[[#This Row],[COSTO]]*AO1649)</f>
        <v>153.75508500000001</v>
      </c>
      <c r="AQ1649" s="44">
        <f>IF(AO1649="",0,AP1649/LISTAS[[#This Row],[VENTA NETA]]-1)</f>
        <v>-1.4189527095907928E-2</v>
      </c>
      <c r="AS1649" s="39">
        <v>31.584</v>
      </c>
      <c r="AT1649" s="48">
        <f>+LISTAS[[#This Row],[COSTO]]/AS1649-1</f>
        <v>1.9503831053698075</v>
      </c>
      <c r="BA1649" t="s">
        <v>2554</v>
      </c>
      <c r="BB1649" s="36"/>
    </row>
    <row r="1650" spans="1:54" x14ac:dyDescent="0.35">
      <c r="A1650" s="7" t="s">
        <v>2562</v>
      </c>
      <c r="B1650" t="s">
        <v>2554</v>
      </c>
      <c r="C1650" t="s">
        <v>2095</v>
      </c>
      <c r="D1650" t="s">
        <v>2095</v>
      </c>
      <c r="E1650" s="2">
        <v>286.61</v>
      </c>
      <c r="F1650" s="7" t="str">
        <f>+_xlfn.XLOOKUP(LISTAS[[#This Row],[ID]],_01_CODIGOS_Y_COSTOS_xlsm[Producto y N°],_01_CODIGOS_Y_COSTOS_xlsm[FABRICA],"",0,1)</f>
        <v>SKOTNICA</v>
      </c>
      <c r="G1650" s="26">
        <f>LISTAS[[#This Row],[Precio]]*(1-0.46)</f>
        <v>154.76940000000002</v>
      </c>
      <c r="H1650" s="1">
        <f>+_xlfn.XLOOKUP(LISTAS[[#This Row],[ID]],_01_CODIGOS_Y_COSTOS_xlsm[Producto y N°],_01_CODIGOS_Y_COSTOS_xlsm[COSTO],0,0,1)</f>
        <v>92.470100000000002</v>
      </c>
      <c r="I1650" s="27">
        <f>+IFERROR(LISTAS[[#This Row],[VENTA NETA]]/LISTAS[[#This Row],[COSTO]]-1,0)</f>
        <v>0.67372372258708513</v>
      </c>
      <c r="J1650" s="50" t="str">
        <f>IFERROR(VLOOKUP(LISTAS[[#This Row],[ID]],_01_CODIGOS_Y_COSTOS_xlsm[[Producto y N°]:[CODIGO]],2,0),"")</f>
        <v>D01I0030914</v>
      </c>
      <c r="O1650" t="s">
        <v>2562</v>
      </c>
      <c r="AB1650" s="12" t="str">
        <f>+LISTAS[[#This Row],[Codigo]]&amp;LISTAS[[#This Row],[Fabrica]]</f>
        <v>D01I0030914SKOTNICA</v>
      </c>
      <c r="AC1650" s="13" t="str">
        <f>+LISTAS[[#This Row],[Codigo]]</f>
        <v>D01I0030914</v>
      </c>
      <c r="AD1650" s="13" t="str">
        <f>+LISTAS[[#This Row],[ID]]</f>
        <v>SUPLEMENTO 0,89x14</v>
      </c>
      <c r="AH1650" s="36">
        <v>-0.14321133431649991</v>
      </c>
      <c r="AI1650" s="37">
        <f>+LISTAS[[#This Row],[Precio]]+(LISTAS[[#This Row],[Precio]]*AH1650)</f>
        <v>245.56419947154797</v>
      </c>
      <c r="AJ1650" s="38">
        <f t="shared" si="25"/>
        <v>122.78209973577398</v>
      </c>
      <c r="AL1650" s="35">
        <f>+AJ1650/LISTAS[[#This Row],[COSTO]]-1</f>
        <v>0.32780325462797144</v>
      </c>
      <c r="AM1650" t="str">
        <f>+LISTAS[[#This Row],[ID]]</f>
        <v>SUPLEMENTO 0,89x14</v>
      </c>
      <c r="AO1650" s="43">
        <v>0.65</v>
      </c>
      <c r="AP1650" s="39">
        <f>LISTAS[[#This Row],[COSTO]]+(LISTAS[[#This Row],[COSTO]]*AO1650)</f>
        <v>152.57566500000001</v>
      </c>
      <c r="AQ1650" s="44">
        <f>IF(AO1650="",0,AP1650/LISTAS[[#This Row],[VENTA NETA]]-1)</f>
        <v>-1.4174216608709544E-2</v>
      </c>
      <c r="AS1650" s="39">
        <v>27.071999999999999</v>
      </c>
      <c r="AT1650" s="48">
        <f>+LISTAS[[#This Row],[COSTO]]/AS1650-1</f>
        <v>2.4157099586288417</v>
      </c>
      <c r="BA1650" t="s">
        <v>2554</v>
      </c>
      <c r="BB1650" s="36"/>
    </row>
    <row r="1651" spans="1:54" x14ac:dyDescent="0.35">
      <c r="A1651" s="7" t="s">
        <v>2563</v>
      </c>
      <c r="B1651" t="s">
        <v>2554</v>
      </c>
      <c r="C1651" t="s">
        <v>2225</v>
      </c>
      <c r="D1651" t="s">
        <v>2225</v>
      </c>
      <c r="E1651" s="2">
        <v>291.45</v>
      </c>
      <c r="F1651" s="7" t="str">
        <f>+_xlfn.XLOOKUP(LISTAS[[#This Row],[ID]],_01_CODIGOS_Y_COSTOS_xlsm[Producto y N°],_01_CODIGOS_Y_COSTOS_xlsm[FABRICA],"",0,1)</f>
        <v>SKOTNICA</v>
      </c>
      <c r="G1651" s="26">
        <f>LISTAS[[#This Row],[Precio]]*(1-0.46)</f>
        <v>157.38300000000001</v>
      </c>
      <c r="H1651" s="1">
        <f>+_xlfn.XLOOKUP(LISTAS[[#This Row],[ID]],_01_CODIGOS_Y_COSTOS_xlsm[Producto y N°],_01_CODIGOS_Y_COSTOS_xlsm[COSTO],0,0,1)</f>
        <v>94.029700000000005</v>
      </c>
      <c r="I1651" s="27">
        <f>+IFERROR(LISTAS[[#This Row],[VENTA NETA]]/LISTAS[[#This Row],[COSTO]]-1,0)</f>
        <v>0.67375839761266909</v>
      </c>
      <c r="J1651" s="50" t="str">
        <f>IFERROR(VLOOKUP(LISTAS[[#This Row],[ID]],_01_CODIGOS_Y_COSTOS_xlsm[[Producto y N°]:[CODIGO]],2,0),"")</f>
        <v>D01I0010917</v>
      </c>
      <c r="O1651" t="s">
        <v>2563</v>
      </c>
      <c r="AB1651" s="12" t="str">
        <f>+LISTAS[[#This Row],[Codigo]]&amp;LISTAS[[#This Row],[Fabrica]]</f>
        <v>D01I0010917SKOTNICA</v>
      </c>
      <c r="AC1651" s="13" t="str">
        <f>+LISTAS[[#This Row],[Codigo]]</f>
        <v>D01I0010917</v>
      </c>
      <c r="AD1651" s="13" t="str">
        <f>+LISTAS[[#This Row],[ID]]</f>
        <v>SUPLEMENTO 0,89x17</v>
      </c>
      <c r="AH1651" s="36">
        <v>-0.12876111044680949</v>
      </c>
      <c r="AI1651" s="37">
        <f>+LISTAS[[#This Row],[Precio]]+(LISTAS[[#This Row],[Precio]]*AH1651)</f>
        <v>253.92257436027737</v>
      </c>
      <c r="AJ1651" s="38">
        <f t="shared" si="25"/>
        <v>126.96128718013868</v>
      </c>
      <c r="AL1651" s="35">
        <f>+AJ1651/LISTAS[[#This Row],[COSTO]]-1</f>
        <v>0.35022537751517535</v>
      </c>
      <c r="AM1651" t="str">
        <f>+LISTAS[[#This Row],[ID]]</f>
        <v>SUPLEMENTO 0,89x17</v>
      </c>
      <c r="AO1651" s="43">
        <v>0.65</v>
      </c>
      <c r="AP1651" s="39">
        <f>LISTAS[[#This Row],[COSTO]]+(LISTAS[[#This Row],[COSTO]]*AO1651)</f>
        <v>155.14900500000002</v>
      </c>
      <c r="AQ1651" s="44">
        <f>IF(AO1651="",0,AP1651/LISTAS[[#This Row],[VENTA NETA]]-1)</f>
        <v>-1.4194639827681432E-2</v>
      </c>
      <c r="AS1651" s="39">
        <v>31.584</v>
      </c>
      <c r="AT1651" s="48">
        <f>+LISTAS[[#This Row],[COSTO]]/AS1651-1</f>
        <v>1.9771308257345495</v>
      </c>
      <c r="BA1651" t="s">
        <v>2554</v>
      </c>
      <c r="BB1651" s="36"/>
    </row>
    <row r="1652" spans="1:54" x14ac:dyDescent="0.35">
      <c r="A1652" s="7" t="s">
        <v>2564</v>
      </c>
      <c r="B1652" t="s">
        <v>2554</v>
      </c>
      <c r="C1652" t="s">
        <v>2227</v>
      </c>
      <c r="D1652" t="s">
        <v>2227</v>
      </c>
      <c r="E1652" s="2">
        <v>286.61</v>
      </c>
      <c r="F1652" s="7" t="str">
        <f>+_xlfn.XLOOKUP(LISTAS[[#This Row],[ID]],_01_CODIGOS_Y_COSTOS_xlsm[Producto y N°],_01_CODIGOS_Y_COSTOS_xlsm[FABRICA],"",0,1)</f>
        <v>SKOTNICA</v>
      </c>
      <c r="G1652" s="26">
        <f>LISTAS[[#This Row],[Precio]]*(1-0.46)</f>
        <v>154.76940000000002</v>
      </c>
      <c r="H1652" s="1">
        <f>+_xlfn.XLOOKUP(LISTAS[[#This Row],[ID]],_01_CODIGOS_Y_COSTOS_xlsm[Producto y N°],_01_CODIGOS_Y_COSTOS_xlsm[COSTO],0,0,1)</f>
        <v>92.470100000000002</v>
      </c>
      <c r="I1652" s="27">
        <f>+IFERROR(LISTAS[[#This Row],[VENTA NETA]]/LISTAS[[#This Row],[COSTO]]-1,0)</f>
        <v>0.67372372258708513</v>
      </c>
      <c r="J1652" s="50" t="str">
        <f>IFERROR(VLOOKUP(LISTAS[[#This Row],[ID]],_01_CODIGOS_Y_COSTOS_xlsm[[Producto y N°]:[CODIGO]],2,0),"")</f>
        <v>D01I0031015</v>
      </c>
      <c r="O1652" t="s">
        <v>2564</v>
      </c>
      <c r="AB1652" s="12" t="str">
        <f>+LISTAS[[#This Row],[Codigo]]&amp;LISTAS[[#This Row],[Fabrica]]</f>
        <v>D01I0031015SKOTNICA</v>
      </c>
      <c r="AC1652" s="13" t="str">
        <f>+LISTAS[[#This Row],[Codigo]]</f>
        <v>D01I0031015</v>
      </c>
      <c r="AD1652" s="13" t="str">
        <f>+LISTAS[[#This Row],[ID]]</f>
        <v>SUPLEMENTO 0,810x15</v>
      </c>
      <c r="AH1652" s="36">
        <v>-0.25029310896038592</v>
      </c>
      <c r="AI1652" s="37">
        <f>+LISTAS[[#This Row],[Precio]]+(LISTAS[[#This Row],[Precio]]*AH1652)</f>
        <v>214.87349204086379</v>
      </c>
      <c r="AJ1652" s="38">
        <f t="shared" si="25"/>
        <v>107.4367460204319</v>
      </c>
      <c r="AL1652" s="35">
        <f>+AJ1652/LISTAS[[#This Row],[COSTO]]-1</f>
        <v>0.16185389677778983</v>
      </c>
      <c r="AM1652" t="str">
        <f>+LISTAS[[#This Row],[ID]]</f>
        <v>SUPLEMENTO 0,810x15</v>
      </c>
      <c r="AO1652" s="43">
        <v>0.65</v>
      </c>
      <c r="AP1652" s="39">
        <f>LISTAS[[#This Row],[COSTO]]+(LISTAS[[#This Row],[COSTO]]*AO1652)</f>
        <v>152.57566500000001</v>
      </c>
      <c r="AQ1652" s="44">
        <f>IF(AO1652="",0,AP1652/LISTAS[[#This Row],[VENTA NETA]]-1)</f>
        <v>-1.4174216608709544E-2</v>
      </c>
      <c r="AS1652" s="39">
        <v>31.584</v>
      </c>
      <c r="AT1652" s="48">
        <f>+LISTAS[[#This Row],[COSTO]]/AS1652-1</f>
        <v>1.927751393110436</v>
      </c>
      <c r="BA1652" t="s">
        <v>2554</v>
      </c>
      <c r="BB1652" s="36"/>
    </row>
    <row r="1653" spans="1:54" x14ac:dyDescent="0.35">
      <c r="A1653" s="7" t="s">
        <v>2565</v>
      </c>
      <c r="B1653" t="s">
        <v>2554</v>
      </c>
      <c r="C1653" t="s">
        <v>2229</v>
      </c>
      <c r="D1653" t="s">
        <v>2229</v>
      </c>
      <c r="E1653" s="2">
        <v>291.45</v>
      </c>
      <c r="F1653" s="7" t="str">
        <f>+_xlfn.XLOOKUP(LISTAS[[#This Row],[ID]],_01_CODIGOS_Y_COSTOS_xlsm[Producto y N°],_01_CODIGOS_Y_COSTOS_xlsm[FABRICA],"",0,1)</f>
        <v>SKOTNICA</v>
      </c>
      <c r="G1653" s="26">
        <f>LISTAS[[#This Row],[Precio]]*(1-0.46)</f>
        <v>157.38300000000001</v>
      </c>
      <c r="H1653" s="1">
        <f>+_xlfn.XLOOKUP(LISTAS[[#This Row],[ID]],_01_CODIGOS_Y_COSTOS_xlsm[Producto y N°],_01_CODIGOS_Y_COSTOS_xlsm[COSTO],0,0,1)</f>
        <v>94.029700000000005</v>
      </c>
      <c r="I1653" s="27">
        <f>+IFERROR(LISTAS[[#This Row],[VENTA NETA]]/LISTAS[[#This Row],[COSTO]]-1,0)</f>
        <v>0.67375839761266909</v>
      </c>
      <c r="J1653" s="50" t="str">
        <f>IFERROR(VLOOKUP(LISTAS[[#This Row],[ID]],_01_CODIGOS_Y_COSTOS_xlsm[[Producto y N°]:[CODIGO]],2,0),"")</f>
        <v>D01I0011018</v>
      </c>
      <c r="O1653" t="s">
        <v>2565</v>
      </c>
      <c r="AB1653" s="12" t="str">
        <f>+LISTAS[[#This Row],[Codigo]]&amp;LISTAS[[#This Row],[Fabrica]]</f>
        <v>D01I0011018SKOTNICA</v>
      </c>
      <c r="AC1653" s="13" t="str">
        <f>+LISTAS[[#This Row],[Codigo]]</f>
        <v>D01I0011018</v>
      </c>
      <c r="AD1653" s="13" t="str">
        <f>+LISTAS[[#This Row],[ID]]</f>
        <v>SUPLEMENTO 0,810x18</v>
      </c>
      <c r="AH1653" s="36">
        <v>-0.39012548478000064</v>
      </c>
      <c r="AI1653" s="37">
        <f>+LISTAS[[#This Row],[Precio]]+(LISTAS[[#This Row],[Precio]]*AH1653)</f>
        <v>177.74792746086882</v>
      </c>
      <c r="AJ1653" s="38">
        <f t="shared" si="25"/>
        <v>88.873963730434411</v>
      </c>
      <c r="AL1653" s="35">
        <f>+AJ1653/LISTAS[[#This Row],[COSTO]]-1</f>
        <v>-5.4830933944972626E-2</v>
      </c>
      <c r="AM1653" t="str">
        <f>+LISTAS[[#This Row],[ID]]</f>
        <v>SUPLEMENTO 0,810x18</v>
      </c>
      <c r="AO1653" s="43">
        <v>0.65</v>
      </c>
      <c r="AP1653" s="39">
        <f>LISTAS[[#This Row],[COSTO]]+(LISTAS[[#This Row],[COSTO]]*AO1653)</f>
        <v>155.14900500000002</v>
      </c>
      <c r="AQ1653" s="44">
        <f>IF(AO1653="",0,AP1653/LISTAS[[#This Row],[VENTA NETA]]-1)</f>
        <v>-1.4194639827681432E-2</v>
      </c>
      <c r="AS1653" s="39">
        <v>45.12</v>
      </c>
      <c r="AT1653" s="48">
        <f>+LISTAS[[#This Row],[COSTO]]/AS1653-1</f>
        <v>1.0839915780141847</v>
      </c>
      <c r="BA1653" t="s">
        <v>2554</v>
      </c>
      <c r="BB1653" s="36"/>
    </row>
    <row r="1654" spans="1:54" x14ac:dyDescent="0.35">
      <c r="A1654" s="7" t="s">
        <v>2566</v>
      </c>
      <c r="B1654" t="s">
        <v>2554</v>
      </c>
      <c r="C1654" t="s">
        <v>2231</v>
      </c>
      <c r="D1654" t="s">
        <v>2231</v>
      </c>
      <c r="E1654" s="2">
        <v>529.91999999999996</v>
      </c>
      <c r="F1654" s="7" t="str">
        <f>+_xlfn.XLOOKUP(LISTAS[[#This Row],[ID]],_01_CODIGOS_Y_COSTOS_xlsm[Producto y N°],_01_CODIGOS_Y_COSTOS_xlsm[FABRICA],"",0,1)</f>
        <v>SKOTNICA</v>
      </c>
      <c r="G1654" s="26">
        <f>LISTAS[[#This Row],[Precio]]*(1-0.46)</f>
        <v>286.15679999999998</v>
      </c>
      <c r="H1654" s="1">
        <f>+_xlfn.XLOOKUP(LISTAS[[#This Row],[ID]],_01_CODIGOS_Y_COSTOS_xlsm[Producto y N°],_01_CODIGOS_Y_COSTOS_xlsm[COSTO],0,0,1)</f>
        <v>170.96899999999999</v>
      </c>
      <c r="I1654" s="27">
        <f>+IFERROR(LISTAS[[#This Row],[VENTA NETA]]/LISTAS[[#This Row],[COSTO]]-1,0)</f>
        <v>0.67373500459147562</v>
      </c>
      <c r="J1654" s="50" t="str">
        <f>IFERROR(VLOOKUP(LISTAS[[#This Row],[ID]],_01_CODIGOS_Y_COSTOS_xlsm[[Producto y N°]:[CODIGO]],2,0),"")</f>
        <v>D01I00201026</v>
      </c>
      <c r="O1654" t="s">
        <v>2566</v>
      </c>
      <c r="AB1654" s="12" t="str">
        <f>+LISTAS[[#This Row],[Codigo]]&amp;LISTAS[[#This Row],[Fabrica]]</f>
        <v>D01I00201026SKOTNICA</v>
      </c>
      <c r="AC1654" s="13" t="str">
        <f>+LISTAS[[#This Row],[Codigo]]</f>
        <v>D01I00201026</v>
      </c>
      <c r="AD1654" s="13" t="str">
        <f>+LISTAS[[#This Row],[ID]]</f>
        <v>SUPLEMENTO 0,810x26</v>
      </c>
      <c r="AH1654" s="36">
        <v>-4.0553232023303742E-2</v>
      </c>
      <c r="AI1654" s="37">
        <f>+LISTAS[[#This Row],[Precio]]+(LISTAS[[#This Row],[Precio]]*AH1654)</f>
        <v>508.43003128621086</v>
      </c>
      <c r="AJ1654" s="38">
        <f t="shared" si="25"/>
        <v>254.21501564310543</v>
      </c>
      <c r="AL1654" s="35">
        <f>+AJ1654/LISTAS[[#This Row],[COSTO]]-1</f>
        <v>0.48690707463402982</v>
      </c>
      <c r="AM1654" t="str">
        <f>+LISTAS[[#This Row],[ID]]</f>
        <v>SUPLEMENTO 0,810x26</v>
      </c>
      <c r="AO1654" s="43">
        <v>0.65</v>
      </c>
      <c r="AP1654" s="39">
        <f>LISTAS[[#This Row],[COSTO]]+(LISTAS[[#This Row],[COSTO]]*AO1654)</f>
        <v>282.09884999999997</v>
      </c>
      <c r="AQ1654" s="44">
        <f>IF(AO1654="",0,AP1654/LISTAS[[#This Row],[VENTA NETA]]-1)</f>
        <v>-1.4180861681427848E-2</v>
      </c>
      <c r="AS1654" s="39">
        <v>58.655999999999999</v>
      </c>
      <c r="AT1654" s="48">
        <f>+LISTAS[[#This Row],[COSTO]]/AS1654-1</f>
        <v>1.9147742771412983</v>
      </c>
      <c r="BA1654" t="s">
        <v>2554</v>
      </c>
      <c r="BB1654" s="36"/>
    </row>
    <row r="1655" spans="1:54" x14ac:dyDescent="0.35">
      <c r="A1655" s="7" t="s">
        <v>2567</v>
      </c>
      <c r="B1655" t="s">
        <v>2554</v>
      </c>
      <c r="C1655" t="s">
        <v>2233</v>
      </c>
      <c r="D1655" t="s">
        <v>2233</v>
      </c>
      <c r="E1655" s="2">
        <v>286.61</v>
      </c>
      <c r="F1655" s="7" t="str">
        <f>+_xlfn.XLOOKUP(LISTAS[[#This Row],[ID]],_01_CODIGOS_Y_COSTOS_xlsm[Producto y N°],_01_CODIGOS_Y_COSTOS_xlsm[FABRICA],"",0,1)</f>
        <v>SKOTNICA</v>
      </c>
      <c r="G1655" s="26">
        <f>LISTAS[[#This Row],[Precio]]*(1-0.46)</f>
        <v>154.76940000000002</v>
      </c>
      <c r="H1655" s="1">
        <f>+_xlfn.XLOOKUP(LISTAS[[#This Row],[ID]],_01_CODIGOS_Y_COSTOS_xlsm[Producto y N°],_01_CODIGOS_Y_COSTOS_xlsm[COSTO],0,0,1)</f>
        <v>92.470100000000002</v>
      </c>
      <c r="I1655" s="27">
        <f>+IFERROR(LISTAS[[#This Row],[VENTA NETA]]/LISTAS[[#This Row],[COSTO]]-1,0)</f>
        <v>0.67372372258708513</v>
      </c>
      <c r="J1655" s="50" t="str">
        <f>IFERROR(VLOOKUP(LISTAS[[#This Row],[ID]],_01_CODIGOS_Y_COSTOS_xlsm[[Producto y N°]:[CODIGO]],2,0),"")</f>
        <v>D01I0031116</v>
      </c>
      <c r="O1655" t="s">
        <v>2567</v>
      </c>
      <c r="AB1655" s="12" t="str">
        <f>+LISTAS[[#This Row],[Codigo]]&amp;LISTAS[[#This Row],[Fabrica]]</f>
        <v>D01I0031116SKOTNICA</v>
      </c>
      <c r="AC1655" s="13" t="str">
        <f>+LISTAS[[#This Row],[Codigo]]</f>
        <v>D01I0031116</v>
      </c>
      <c r="AD1655" s="13" t="str">
        <f>+LISTAS[[#This Row],[ID]]</f>
        <v>SUPLEMENTO 0,811x16</v>
      </c>
      <c r="AH1655" s="36">
        <v>-0.25029310896038592</v>
      </c>
      <c r="AI1655" s="37">
        <f>+LISTAS[[#This Row],[Precio]]+(LISTAS[[#This Row],[Precio]]*AH1655)</f>
        <v>214.87349204086379</v>
      </c>
      <c r="AJ1655" s="38">
        <f t="shared" si="25"/>
        <v>107.4367460204319</v>
      </c>
      <c r="AL1655" s="35">
        <f>+AJ1655/LISTAS[[#This Row],[COSTO]]-1</f>
        <v>0.16185389677778983</v>
      </c>
      <c r="AM1655" t="str">
        <f>+LISTAS[[#This Row],[ID]]</f>
        <v>SUPLEMENTO 0,811x16</v>
      </c>
      <c r="AO1655" s="43">
        <v>0.65</v>
      </c>
      <c r="AP1655" s="39">
        <f>LISTAS[[#This Row],[COSTO]]+(LISTAS[[#This Row],[COSTO]]*AO1655)</f>
        <v>152.57566500000001</v>
      </c>
      <c r="AQ1655" s="44">
        <f>IF(AO1655="",0,AP1655/LISTAS[[#This Row],[VENTA NETA]]-1)</f>
        <v>-1.4174216608709544E-2</v>
      </c>
      <c r="AS1655" s="39">
        <v>31.584</v>
      </c>
      <c r="AT1655" s="48">
        <f>+LISTAS[[#This Row],[COSTO]]/AS1655-1</f>
        <v>1.927751393110436</v>
      </c>
      <c r="BA1655" t="s">
        <v>2554</v>
      </c>
      <c r="BB1655" s="36"/>
    </row>
    <row r="1656" spans="1:54" x14ac:dyDescent="0.35">
      <c r="A1656" s="7" t="s">
        <v>2568</v>
      </c>
      <c r="B1656" t="s">
        <v>2554</v>
      </c>
      <c r="C1656" t="s">
        <v>2235</v>
      </c>
      <c r="D1656" t="s">
        <v>2235</v>
      </c>
      <c r="E1656" s="2">
        <v>386.92</v>
      </c>
      <c r="F1656" s="7" t="str">
        <f>+_xlfn.XLOOKUP(LISTAS[[#This Row],[ID]],_01_CODIGOS_Y_COSTOS_xlsm[Producto y N°],_01_CODIGOS_Y_COSTOS_xlsm[FABRICA],"",0,1)</f>
        <v>SKOTNICA</v>
      </c>
      <c r="G1656" s="26">
        <f>LISTAS[[#This Row],[Precio]]*(1-0.46)</f>
        <v>208.93680000000003</v>
      </c>
      <c r="H1656" s="1">
        <f>+_xlfn.XLOOKUP(LISTAS[[#This Row],[ID]],_01_CODIGOS_Y_COSTOS_xlsm[Producto y N°],_01_CODIGOS_Y_COSTOS_xlsm[COSTO],0,0,1)</f>
        <v>124.8314</v>
      </c>
      <c r="I1656" s="27">
        <f>+IFERROR(LISTAS[[#This Row],[VENTA NETA]]/LISTAS[[#This Row],[COSTO]]-1,0)</f>
        <v>0.67375195663911502</v>
      </c>
      <c r="J1656" s="50" t="str">
        <f>IFERROR(VLOOKUP(LISTAS[[#This Row],[ID]],_01_CODIGOS_Y_COSTOS_xlsm[[Producto y N°]:[CODIGO]],2,0),"")</f>
        <v>D01I0011119</v>
      </c>
      <c r="O1656" t="s">
        <v>2568</v>
      </c>
      <c r="AB1656" s="12" t="str">
        <f>+LISTAS[[#This Row],[Codigo]]&amp;LISTAS[[#This Row],[Fabrica]]</f>
        <v>D01I0011119SKOTNICA</v>
      </c>
      <c r="AC1656" s="13" t="str">
        <f>+LISTAS[[#This Row],[Codigo]]</f>
        <v>D01I0011119</v>
      </c>
      <c r="AD1656" s="13" t="str">
        <f>+LISTAS[[#This Row],[ID]]</f>
        <v>SUPLEMENTO 0,811x19</v>
      </c>
      <c r="AH1656" s="36">
        <v>-0.19034619337258085</v>
      </c>
      <c r="AI1656" s="37">
        <f>+LISTAS[[#This Row],[Precio]]+(LISTAS[[#This Row],[Precio]]*AH1656)</f>
        <v>313.27125086028104</v>
      </c>
      <c r="AJ1656" s="38">
        <f t="shared" si="25"/>
        <v>156.63562543014052</v>
      </c>
      <c r="AL1656" s="35">
        <f>+AJ1656/LISTAS[[#This Row],[COSTO]]-1</f>
        <v>0.25477744726199103</v>
      </c>
      <c r="AM1656" t="str">
        <f>+LISTAS[[#This Row],[ID]]</f>
        <v>SUPLEMENTO 0,811x19</v>
      </c>
      <c r="AO1656" s="43">
        <v>0.65</v>
      </c>
      <c r="AP1656" s="39">
        <f>LISTAS[[#This Row],[COSTO]]+(LISTAS[[#This Row],[COSTO]]*AO1656)</f>
        <v>205.97181</v>
      </c>
      <c r="AQ1656" s="44">
        <f>IF(AO1656="",0,AP1656/LISTAS[[#This Row],[VENTA NETA]]-1)</f>
        <v>-1.4190846227184584E-2</v>
      </c>
      <c r="AS1656" s="39">
        <v>45.12</v>
      </c>
      <c r="AT1656" s="48">
        <f>+LISTAS[[#This Row],[COSTO]]/AS1656-1</f>
        <v>1.7666533687943264</v>
      </c>
      <c r="BA1656" t="s">
        <v>2554</v>
      </c>
      <c r="BB1656" s="36"/>
    </row>
    <row r="1657" spans="1:54" x14ac:dyDescent="0.35">
      <c r="A1657" s="7" t="s">
        <v>2569</v>
      </c>
      <c r="B1657" t="s">
        <v>2554</v>
      </c>
      <c r="C1657" t="s">
        <v>2237</v>
      </c>
      <c r="D1657" t="s">
        <v>2237</v>
      </c>
      <c r="E1657" s="2">
        <v>534.96</v>
      </c>
      <c r="F1657" s="7" t="str">
        <f>+_xlfn.XLOOKUP(LISTAS[[#This Row],[ID]],_01_CODIGOS_Y_COSTOS_xlsm[Producto y N°],_01_CODIGOS_Y_COSTOS_xlsm[FABRICA],"",0,1)</f>
        <v>SKOTNICA</v>
      </c>
      <c r="G1657" s="26">
        <f>LISTAS[[#This Row],[Precio]]*(1-0.46)</f>
        <v>288.87840000000006</v>
      </c>
      <c r="H1657" s="1">
        <f>+_xlfn.XLOOKUP(LISTAS[[#This Row],[ID]],_01_CODIGOS_Y_COSTOS_xlsm[Producto y N°],_01_CODIGOS_Y_COSTOS_xlsm[COSTO],0,0,1)</f>
        <v>172.59350000000001</v>
      </c>
      <c r="I1657" s="27">
        <f>+IFERROR(LISTAS[[#This Row],[VENTA NETA]]/LISTAS[[#This Row],[COSTO]]-1,0)</f>
        <v>0.67375017019760342</v>
      </c>
      <c r="J1657" s="50" t="str">
        <f>IFERROR(VLOOKUP(LISTAS[[#This Row],[ID]],_01_CODIGOS_Y_COSTOS_xlsm[[Producto y N°]:[CODIGO]],2,0),"")</f>
        <v>D01I00201127</v>
      </c>
      <c r="O1657" t="s">
        <v>2569</v>
      </c>
      <c r="AB1657" s="12" t="str">
        <f>+LISTAS[[#This Row],[Codigo]]&amp;LISTAS[[#This Row],[Fabrica]]</f>
        <v>D01I00201127SKOTNICA</v>
      </c>
      <c r="AC1657" s="13" t="str">
        <f>+LISTAS[[#This Row],[Codigo]]</f>
        <v>D01I00201127</v>
      </c>
      <c r="AD1657" s="13" t="str">
        <f>+LISTAS[[#This Row],[ID]]</f>
        <v>SUPLEMENTO 0,811x27</v>
      </c>
      <c r="AH1657" s="36">
        <v>-3.1436134044676267E-2</v>
      </c>
      <c r="AI1657" s="37">
        <f>+LISTAS[[#This Row],[Precio]]+(LISTAS[[#This Row],[Precio]]*AH1657)</f>
        <v>518.14292573145997</v>
      </c>
      <c r="AJ1657" s="38">
        <f t="shared" si="25"/>
        <v>259.07146286572998</v>
      </c>
      <c r="AL1657" s="35">
        <f>+AJ1657/LISTAS[[#This Row],[COSTO]]-1</f>
        <v>0.50104994026849203</v>
      </c>
      <c r="AM1657" t="str">
        <f>+LISTAS[[#This Row],[ID]]</f>
        <v>SUPLEMENTO 0,811x27</v>
      </c>
      <c r="AO1657" s="43">
        <v>0.65</v>
      </c>
      <c r="AP1657" s="39">
        <f>LISTAS[[#This Row],[COSTO]]+(LISTAS[[#This Row],[COSTO]]*AO1657)</f>
        <v>284.77927499999998</v>
      </c>
      <c r="AQ1657" s="44">
        <f>IF(AO1657="",0,AP1657/LISTAS[[#This Row],[VENTA NETA]]-1)</f>
        <v>-1.4189794044830228E-2</v>
      </c>
      <c r="AS1657" s="39">
        <v>58.655999999999999</v>
      </c>
      <c r="AT1657" s="48">
        <f>+LISTAS[[#This Row],[COSTO]]/AS1657-1</f>
        <v>1.9424696535733772</v>
      </c>
      <c r="BA1657" t="s">
        <v>2554</v>
      </c>
      <c r="BB1657" s="36"/>
    </row>
    <row r="1658" spans="1:54" x14ac:dyDescent="0.35">
      <c r="A1658" s="7" t="s">
        <v>2570</v>
      </c>
      <c r="B1658" t="s">
        <v>2554</v>
      </c>
      <c r="C1658" t="s">
        <v>2101</v>
      </c>
      <c r="D1658" t="s">
        <v>2101</v>
      </c>
      <c r="E1658" s="2">
        <v>288.83</v>
      </c>
      <c r="F1658" s="7" t="str">
        <f>+_xlfn.XLOOKUP(LISTAS[[#This Row],[ID]],_01_CODIGOS_Y_COSTOS_xlsm[Producto y N°],_01_CODIGOS_Y_COSTOS_xlsm[FABRICA],"",0,1)</f>
        <v>SKOTNICA</v>
      </c>
      <c r="G1658" s="26">
        <f>LISTAS[[#This Row],[Precio]]*(1-0.46)</f>
        <v>155.9682</v>
      </c>
      <c r="H1658" s="1">
        <f>+_xlfn.XLOOKUP(LISTAS[[#This Row],[ID]],_01_CODIGOS_Y_COSTOS_xlsm[Producto y N°],_01_CODIGOS_Y_COSTOS_xlsm[COSTO],0,0,1)</f>
        <v>93.184899999999999</v>
      </c>
      <c r="I1658" s="27">
        <f>+IFERROR(LISTAS[[#This Row],[VENTA NETA]]/LISTAS[[#This Row],[COSTO]]-1,0)</f>
        <v>0.67374971696058039</v>
      </c>
      <c r="J1658" s="50" t="str">
        <f>IFERROR(VLOOKUP(LISTAS[[#This Row],[ID]],_01_CODIGOS_Y_COSTOS_xlsm[[Producto y N°]:[CODIGO]],2,0),"")</f>
        <v>D01I0031217</v>
      </c>
      <c r="O1658" t="s">
        <v>2570</v>
      </c>
      <c r="AB1658" s="12" t="str">
        <f>+LISTAS[[#This Row],[Codigo]]&amp;LISTAS[[#This Row],[Fabrica]]</f>
        <v>D01I0031217SKOTNICA</v>
      </c>
      <c r="AC1658" s="13" t="str">
        <f>+LISTAS[[#This Row],[Codigo]]</f>
        <v>D01I0031217</v>
      </c>
      <c r="AD1658" s="13" t="str">
        <f>+LISTAS[[#This Row],[ID]]</f>
        <v>SUPLEMENTO 0,812x17</v>
      </c>
      <c r="AH1658" s="36">
        <v>-0.24449770395559056</v>
      </c>
      <c r="AI1658" s="37">
        <f>+LISTAS[[#This Row],[Precio]]+(LISTAS[[#This Row],[Precio]]*AH1658)</f>
        <v>218.21172816650676</v>
      </c>
      <c r="AJ1658" s="38">
        <f t="shared" si="25"/>
        <v>109.10586408325338</v>
      </c>
      <c r="AL1658" s="35">
        <f>+AJ1658/LISTAS[[#This Row],[COSTO]]-1</f>
        <v>0.17085347608092483</v>
      </c>
      <c r="AM1658" t="str">
        <f>+LISTAS[[#This Row],[ID]]</f>
        <v>SUPLEMENTO 0,812x17</v>
      </c>
      <c r="AO1658" s="43">
        <v>0.65</v>
      </c>
      <c r="AP1658" s="39">
        <f>LISTAS[[#This Row],[COSTO]]+(LISTAS[[#This Row],[COSTO]]*AO1658)</f>
        <v>153.75508500000001</v>
      </c>
      <c r="AQ1658" s="44">
        <f>IF(AO1658="",0,AP1658/LISTAS[[#This Row],[VENTA NETA]]-1)</f>
        <v>-1.4189527095907928E-2</v>
      </c>
      <c r="AS1658" s="39">
        <v>31.584</v>
      </c>
      <c r="AT1658" s="48">
        <f>+LISTAS[[#This Row],[COSTO]]/AS1658-1</f>
        <v>1.9503831053698075</v>
      </c>
      <c r="BA1658" t="s">
        <v>2554</v>
      </c>
      <c r="BB1658" s="36"/>
    </row>
    <row r="1659" spans="1:54" x14ac:dyDescent="0.35">
      <c r="A1659" s="7" t="s">
        <v>2571</v>
      </c>
      <c r="B1659" t="s">
        <v>2554</v>
      </c>
      <c r="C1659" t="s">
        <v>2240</v>
      </c>
      <c r="D1659" t="s">
        <v>2240</v>
      </c>
      <c r="E1659" s="2">
        <v>391.75</v>
      </c>
      <c r="F1659" s="7" t="str">
        <f>+_xlfn.XLOOKUP(LISTAS[[#This Row],[ID]],_01_CODIGOS_Y_COSTOS_xlsm[Producto y N°],_01_CODIGOS_Y_COSTOS_xlsm[FABRICA],"",0,1)</f>
        <v>SKOTNICA</v>
      </c>
      <c r="G1659" s="26">
        <f>LISTAS[[#This Row],[Precio]]*(1-0.46)</f>
        <v>211.54500000000002</v>
      </c>
      <c r="H1659" s="1">
        <f>+_xlfn.XLOOKUP(LISTAS[[#This Row],[ID]],_01_CODIGOS_Y_COSTOS_xlsm[Producto y N°],_01_CODIGOS_Y_COSTOS_xlsm[COSTO],0,0,1)</f>
        <v>126.39100000000001</v>
      </c>
      <c r="I1659" s="27">
        <f>+IFERROR(LISTAS[[#This Row],[VENTA NETA]]/LISTAS[[#This Row],[COSTO]]-1,0)</f>
        <v>0.67373468047566676</v>
      </c>
      <c r="J1659" s="50" t="str">
        <f>IFERROR(VLOOKUP(LISTAS[[#This Row],[ID]],_01_CODIGOS_Y_COSTOS_xlsm[[Producto y N°]:[CODIGO]],2,0),"")</f>
        <v>D01I0011220</v>
      </c>
      <c r="O1659" t="s">
        <v>2571</v>
      </c>
      <c r="AB1659" s="12" t="str">
        <f>+LISTAS[[#This Row],[Codigo]]&amp;LISTAS[[#This Row],[Fabrica]]</f>
        <v>D01I0011220SKOTNICA</v>
      </c>
      <c r="AC1659" s="13" t="str">
        <f>+LISTAS[[#This Row],[Codigo]]</f>
        <v>D01I0011220</v>
      </c>
      <c r="AD1659" s="13" t="str">
        <f>+LISTAS[[#This Row],[ID]]</f>
        <v>SUPLEMENTO 0,812x20</v>
      </c>
      <c r="AH1659" s="36">
        <v>-0.1802309157110572</v>
      </c>
      <c r="AI1659" s="37">
        <f>+LISTAS[[#This Row],[Precio]]+(LISTAS[[#This Row],[Precio]]*AH1659)</f>
        <v>321.14453877019332</v>
      </c>
      <c r="AJ1659" s="38">
        <f t="shared" si="25"/>
        <v>160.57226938509666</v>
      </c>
      <c r="AL1659" s="35">
        <f>+AJ1659/LISTAS[[#This Row],[COSTO]]-1</f>
        <v>0.27044069107054036</v>
      </c>
      <c r="AM1659" t="str">
        <f>+LISTAS[[#This Row],[ID]]</f>
        <v>SUPLEMENTO 0,812x20</v>
      </c>
      <c r="AO1659" s="43">
        <v>0.65</v>
      </c>
      <c r="AP1659" s="39">
        <f>LISTAS[[#This Row],[COSTO]]+(LISTAS[[#This Row],[COSTO]]*AO1659)</f>
        <v>208.54515000000001</v>
      </c>
      <c r="AQ1659" s="44">
        <f>IF(AO1659="",0,AP1659/LISTAS[[#This Row],[VENTA NETA]]-1)</f>
        <v>-1.418067077926688E-2</v>
      </c>
      <c r="AS1659" s="39">
        <v>45.12</v>
      </c>
      <c r="AT1659" s="48">
        <f>+LISTAS[[#This Row],[COSTO]]/AS1659-1</f>
        <v>1.8012189716312061</v>
      </c>
      <c r="BA1659" t="s">
        <v>2554</v>
      </c>
      <c r="BB1659" s="36"/>
    </row>
    <row r="1660" spans="1:54" x14ac:dyDescent="0.35">
      <c r="A1660" s="7" t="s">
        <v>2572</v>
      </c>
      <c r="B1660" t="s">
        <v>2554</v>
      </c>
      <c r="C1660" t="s">
        <v>2242</v>
      </c>
      <c r="D1660" t="s">
        <v>2242</v>
      </c>
      <c r="E1660" s="2">
        <v>539.79</v>
      </c>
      <c r="F1660" s="7" t="str">
        <f>+_xlfn.XLOOKUP(LISTAS[[#This Row],[ID]],_01_CODIGOS_Y_COSTOS_xlsm[Producto y N°],_01_CODIGOS_Y_COSTOS_xlsm[FABRICA],"",0,1)</f>
        <v>SKOTNICA</v>
      </c>
      <c r="G1660" s="26">
        <f>LISTAS[[#This Row],[Precio]]*(1-0.46)</f>
        <v>291.48660000000001</v>
      </c>
      <c r="H1660" s="1">
        <f>+_xlfn.XLOOKUP(LISTAS[[#This Row],[ID]],_01_CODIGOS_Y_COSTOS_xlsm[Producto y N°],_01_CODIGOS_Y_COSTOS_xlsm[COSTO],0,0,1)</f>
        <v>174.15309999999999</v>
      </c>
      <c r="I1660" s="27">
        <f>+IFERROR(LISTAS[[#This Row],[VENTA NETA]]/LISTAS[[#This Row],[COSTO]]-1,0)</f>
        <v>0.67373764808091274</v>
      </c>
      <c r="J1660" s="50" t="str">
        <f>IFERROR(VLOOKUP(LISTAS[[#This Row],[ID]],_01_CODIGOS_Y_COSTOS_xlsm[[Producto y N°]:[CODIGO]],2,0),"")</f>
        <v>D01I00201228</v>
      </c>
      <c r="O1660" t="s">
        <v>2572</v>
      </c>
      <c r="AB1660" s="12" t="str">
        <f>+LISTAS[[#This Row],[Codigo]]&amp;LISTAS[[#This Row],[Fabrica]]</f>
        <v>D01I00201228SKOTNICA</v>
      </c>
      <c r="AC1660" s="13" t="str">
        <f>+LISTAS[[#This Row],[Codigo]]</f>
        <v>D01I00201228</v>
      </c>
      <c r="AD1660" s="13" t="str">
        <f>+LISTAS[[#This Row],[ID]]</f>
        <v>SUPLEMENTO 0,812x28</v>
      </c>
      <c r="AH1660" s="36">
        <v>-2.2684162562765842E-2</v>
      </c>
      <c r="AI1660" s="37">
        <f>+LISTAS[[#This Row],[Precio]]+(LISTAS[[#This Row],[Precio]]*AH1660)</f>
        <v>527.54531589024464</v>
      </c>
      <c r="AJ1660" s="38">
        <f t="shared" si="25"/>
        <v>263.77265794512232</v>
      </c>
      <c r="AL1660" s="35">
        <f>+AJ1660/LISTAS[[#This Row],[COSTO]]-1</f>
        <v>0.5146021399855778</v>
      </c>
      <c r="AM1660" t="str">
        <f>+LISTAS[[#This Row],[ID]]</f>
        <v>SUPLEMENTO 0,812x28</v>
      </c>
      <c r="AO1660" s="43">
        <v>0.65</v>
      </c>
      <c r="AP1660" s="39">
        <f>LISTAS[[#This Row],[COSTO]]+(LISTAS[[#This Row],[COSTO]]*AO1660)</f>
        <v>287.35261500000001</v>
      </c>
      <c r="AQ1660" s="44">
        <f>IF(AO1660="",0,AP1660/LISTAS[[#This Row],[VENTA NETA]]-1)</f>
        <v>-1.4182418677222142E-2</v>
      </c>
      <c r="AS1660" s="39">
        <v>58.655999999999999</v>
      </c>
      <c r="AT1660" s="48">
        <f>+LISTAS[[#This Row],[COSTO]]/AS1660-1</f>
        <v>1.9690585788325148</v>
      </c>
      <c r="BA1660" t="s">
        <v>2554</v>
      </c>
      <c r="BB1660" s="36"/>
    </row>
    <row r="1661" spans="1:54" x14ac:dyDescent="0.35">
      <c r="A1661" s="7" t="s">
        <v>2573</v>
      </c>
      <c r="B1661" t="s">
        <v>2554</v>
      </c>
      <c r="C1661" t="s">
        <v>2244</v>
      </c>
      <c r="D1661" t="s">
        <v>2244</v>
      </c>
      <c r="E1661" s="2">
        <v>288.83</v>
      </c>
      <c r="F1661" s="7" t="str">
        <f>+_xlfn.XLOOKUP(LISTAS[[#This Row],[ID]],_01_CODIGOS_Y_COSTOS_xlsm[Producto y N°],_01_CODIGOS_Y_COSTOS_xlsm[FABRICA],"",0,1)</f>
        <v>SKOTNICA</v>
      </c>
      <c r="G1661" s="26">
        <f>LISTAS[[#This Row],[Precio]]*(1-0.46)</f>
        <v>155.9682</v>
      </c>
      <c r="H1661" s="1">
        <f>+_xlfn.XLOOKUP(LISTAS[[#This Row],[ID]],_01_CODIGOS_Y_COSTOS_xlsm[Producto y N°],_01_CODIGOS_Y_COSTOS_xlsm[COSTO],0,0,1)</f>
        <v>93.184899999999999</v>
      </c>
      <c r="I1661" s="27">
        <f>+IFERROR(LISTAS[[#This Row],[VENTA NETA]]/LISTAS[[#This Row],[COSTO]]-1,0)</f>
        <v>0.67374971696058039</v>
      </c>
      <c r="J1661" s="50" t="str">
        <f>IFERROR(VLOOKUP(LISTAS[[#This Row],[ID]],_01_CODIGOS_Y_COSTOS_xlsm[[Producto y N°]:[CODIGO]],2,0),"")</f>
        <v>D01I0031318</v>
      </c>
      <c r="O1661" t="s">
        <v>2573</v>
      </c>
      <c r="AB1661" s="12" t="str">
        <f>+LISTAS[[#This Row],[Codigo]]&amp;LISTAS[[#This Row],[Fabrica]]</f>
        <v>D01I0031318SKOTNICA</v>
      </c>
      <c r="AC1661" s="13" t="str">
        <f>+LISTAS[[#This Row],[Codigo]]</f>
        <v>D01I0031318</v>
      </c>
      <c r="AD1661" s="13" t="str">
        <f>+LISTAS[[#This Row],[ID]]</f>
        <v>SUPLEMENTO 0,813x18</v>
      </c>
      <c r="AH1661" s="36">
        <v>-0.39560448694697892</v>
      </c>
      <c r="AI1661" s="37">
        <f>+LISTAS[[#This Row],[Precio]]+(LISTAS[[#This Row],[Precio]]*AH1661)</f>
        <v>174.56755603510408</v>
      </c>
      <c r="AJ1661" s="38">
        <f t="shared" si="25"/>
        <v>87.283778017552038</v>
      </c>
      <c r="AL1661" s="35">
        <f>+AJ1661/LISTAS[[#This Row],[COSTO]]-1</f>
        <v>-6.3327019532649187E-2</v>
      </c>
      <c r="AM1661" t="str">
        <f>+LISTAS[[#This Row],[ID]]</f>
        <v>SUPLEMENTO 0,813x18</v>
      </c>
      <c r="AO1661" s="43">
        <v>0.65</v>
      </c>
      <c r="AP1661" s="39">
        <f>LISTAS[[#This Row],[COSTO]]+(LISTAS[[#This Row],[COSTO]]*AO1661)</f>
        <v>153.75508500000001</v>
      </c>
      <c r="AQ1661" s="44">
        <f>IF(AO1661="",0,AP1661/LISTAS[[#This Row],[VENTA NETA]]-1)</f>
        <v>-1.4189527095907928E-2</v>
      </c>
      <c r="AS1661" s="39">
        <v>36.095999999999997</v>
      </c>
      <c r="AT1661" s="48">
        <f>+LISTAS[[#This Row],[COSTO]]/AS1661-1</f>
        <v>1.5815852171985818</v>
      </c>
      <c r="BA1661" t="s">
        <v>2554</v>
      </c>
      <c r="BB1661" s="36"/>
    </row>
    <row r="1662" spans="1:54" x14ac:dyDescent="0.35">
      <c r="A1662" s="7" t="s">
        <v>2574</v>
      </c>
      <c r="B1662" t="s">
        <v>2554</v>
      </c>
      <c r="C1662" t="s">
        <v>2246</v>
      </c>
      <c r="D1662" t="s">
        <v>2246</v>
      </c>
      <c r="E1662" s="2">
        <v>391.75</v>
      </c>
      <c r="F1662" s="7" t="str">
        <f>+_xlfn.XLOOKUP(LISTAS[[#This Row],[ID]],_01_CODIGOS_Y_COSTOS_xlsm[Producto y N°],_01_CODIGOS_Y_COSTOS_xlsm[FABRICA],"",0,1)</f>
        <v>SKOTNICA</v>
      </c>
      <c r="G1662" s="26">
        <f>LISTAS[[#This Row],[Precio]]*(1-0.46)</f>
        <v>211.54500000000002</v>
      </c>
      <c r="H1662" s="1">
        <f>+_xlfn.XLOOKUP(LISTAS[[#This Row],[ID]],_01_CODIGOS_Y_COSTOS_xlsm[Producto y N°],_01_CODIGOS_Y_COSTOS_xlsm[COSTO],0,0,1)</f>
        <v>126.39100000000001</v>
      </c>
      <c r="I1662" s="27">
        <f>+IFERROR(LISTAS[[#This Row],[VENTA NETA]]/LISTAS[[#This Row],[COSTO]]-1,0)</f>
        <v>0.67373468047566676</v>
      </c>
      <c r="J1662" s="50" t="str">
        <f>IFERROR(VLOOKUP(LISTAS[[#This Row],[ID]],_01_CODIGOS_Y_COSTOS_xlsm[[Producto y N°]:[CODIGO]],2,0),"")</f>
        <v>D01I0011321</v>
      </c>
      <c r="O1662" t="s">
        <v>2574</v>
      </c>
      <c r="AB1662" s="12" t="str">
        <f>+LISTAS[[#This Row],[Codigo]]&amp;LISTAS[[#This Row],[Fabrica]]</f>
        <v>D01I0011321SKOTNICA</v>
      </c>
      <c r="AC1662" s="13" t="str">
        <f>+LISTAS[[#This Row],[Codigo]]</f>
        <v>D01I0011321</v>
      </c>
      <c r="AD1662" s="13" t="str">
        <f>+LISTAS[[#This Row],[ID]]</f>
        <v>SUPLEMENTO 0,813x21</v>
      </c>
      <c r="AH1662" s="36">
        <v>-0.1802309157110572</v>
      </c>
      <c r="AI1662" s="37">
        <f>+LISTAS[[#This Row],[Precio]]+(LISTAS[[#This Row],[Precio]]*AH1662)</f>
        <v>321.14453877019332</v>
      </c>
      <c r="AJ1662" s="38">
        <f t="shared" si="25"/>
        <v>160.57226938509666</v>
      </c>
      <c r="AL1662" s="35">
        <f>+AJ1662/LISTAS[[#This Row],[COSTO]]-1</f>
        <v>0.27044069107054036</v>
      </c>
      <c r="AM1662" t="str">
        <f>+LISTAS[[#This Row],[ID]]</f>
        <v>SUPLEMENTO 0,813x21</v>
      </c>
      <c r="AO1662" s="43">
        <v>0.65</v>
      </c>
      <c r="AP1662" s="39">
        <f>LISTAS[[#This Row],[COSTO]]+(LISTAS[[#This Row],[COSTO]]*AO1662)</f>
        <v>208.54515000000001</v>
      </c>
      <c r="AQ1662" s="44">
        <f>IF(AO1662="",0,AP1662/LISTAS[[#This Row],[VENTA NETA]]-1)</f>
        <v>-1.418067077926688E-2</v>
      </c>
      <c r="AS1662" s="39">
        <v>45.12</v>
      </c>
      <c r="AT1662" s="48">
        <f>+LISTAS[[#This Row],[COSTO]]/AS1662-1</f>
        <v>1.8012189716312061</v>
      </c>
      <c r="BA1662" t="s">
        <v>2554</v>
      </c>
      <c r="BB1662" s="36"/>
    </row>
    <row r="1663" spans="1:54" x14ac:dyDescent="0.35">
      <c r="A1663" s="7" t="s">
        <v>2575</v>
      </c>
      <c r="B1663" t="s">
        <v>2554</v>
      </c>
      <c r="C1663" t="s">
        <v>2248</v>
      </c>
      <c r="D1663" t="s">
        <v>2248</v>
      </c>
      <c r="E1663" s="2">
        <v>675.54</v>
      </c>
      <c r="F1663" s="7" t="str">
        <f>+_xlfn.XLOOKUP(LISTAS[[#This Row],[ID]],_01_CODIGOS_Y_COSTOS_xlsm[Producto y N°],_01_CODIGOS_Y_COSTOS_xlsm[FABRICA],"",0,1)</f>
        <v>SKOTNICA</v>
      </c>
      <c r="G1663" s="26">
        <f>LISTAS[[#This Row],[Precio]]*(1-0.46)</f>
        <v>364.79160000000002</v>
      </c>
      <c r="H1663" s="1">
        <f>+_xlfn.XLOOKUP(LISTAS[[#This Row],[ID]],_01_CODIGOS_Y_COSTOS_xlsm[Producto y N°],_01_CODIGOS_Y_COSTOS_xlsm[COSTO],0,0,1)</f>
        <v>217.9513</v>
      </c>
      <c r="I1663" s="27">
        <f>+IFERROR(LISTAS[[#This Row],[VENTA NETA]]/LISTAS[[#This Row],[COSTO]]-1,0)</f>
        <v>0.67372986534147761</v>
      </c>
      <c r="J1663" s="50" t="str">
        <f>IFERROR(VLOOKUP(LISTAS[[#This Row],[ID]],_01_CODIGOS_Y_COSTOS_xlsm[[Producto y N°]:[CODIGO]],2,0),"")</f>
        <v>D01I00201329</v>
      </c>
      <c r="O1663" t="s">
        <v>2575</v>
      </c>
      <c r="AB1663" s="12" t="str">
        <f>+LISTAS[[#This Row],[Codigo]]&amp;LISTAS[[#This Row],[Fabrica]]</f>
        <v>D01I00201329SKOTNICA</v>
      </c>
      <c r="AC1663" s="13" t="str">
        <f>+LISTAS[[#This Row],[Codigo]]</f>
        <v>D01I00201329</v>
      </c>
      <c r="AD1663" s="13" t="str">
        <f>+LISTAS[[#This Row],[ID]]</f>
        <v>SUPLEMENTO 0,813x29</v>
      </c>
      <c r="AH1663" s="36">
        <v>0.22310350481202512</v>
      </c>
      <c r="AI1663" s="37">
        <f>+LISTAS[[#This Row],[Precio]]+(LISTAS[[#This Row],[Precio]]*AH1663)</f>
        <v>826.25534164071541</v>
      </c>
      <c r="AJ1663" s="38">
        <f t="shared" si="25"/>
        <v>413.12767082035771</v>
      </c>
      <c r="AL1663" s="35">
        <f>+AJ1663/LISTAS[[#This Row],[COSTO]]-1</f>
        <v>0.89550450408122217</v>
      </c>
      <c r="AM1663" t="str">
        <f>+LISTAS[[#This Row],[ID]]</f>
        <v>SUPLEMENTO 0,813x29</v>
      </c>
      <c r="AO1663" s="43">
        <v>0.65</v>
      </c>
      <c r="AP1663" s="39">
        <f>LISTAS[[#This Row],[COSTO]]+(LISTAS[[#This Row],[COSTO]]*AO1663)</f>
        <v>359.61964499999999</v>
      </c>
      <c r="AQ1663" s="44">
        <f>IF(AO1663="",0,AP1663/LISTAS[[#This Row],[VENTA NETA]]-1)</f>
        <v>-1.4177834686982971E-2</v>
      </c>
      <c r="AS1663" s="39">
        <v>58.655999999999999</v>
      </c>
      <c r="AT1663" s="48">
        <f>+LISTAS[[#This Row],[COSTO]]/AS1663-1</f>
        <v>2.7157545690125477</v>
      </c>
      <c r="BA1663" t="s">
        <v>2554</v>
      </c>
      <c r="BB1663" s="36"/>
    </row>
    <row r="1664" spans="1:54" x14ac:dyDescent="0.35">
      <c r="A1664" s="7" t="s">
        <v>2576</v>
      </c>
      <c r="B1664" t="s">
        <v>2554</v>
      </c>
      <c r="C1664" t="s">
        <v>2250</v>
      </c>
      <c r="D1664" t="s">
        <v>2250</v>
      </c>
      <c r="E1664" s="2">
        <v>384.5</v>
      </c>
      <c r="F1664" s="7" t="str">
        <f>+_xlfn.XLOOKUP(LISTAS[[#This Row],[ID]],_01_CODIGOS_Y_COSTOS_xlsm[Producto y N°],_01_CODIGOS_Y_COSTOS_xlsm[FABRICA],"",0,1)</f>
        <v>SKOTNICA</v>
      </c>
      <c r="G1664" s="26">
        <f>LISTAS[[#This Row],[Precio]]*(1-0.46)</f>
        <v>207.63000000000002</v>
      </c>
      <c r="H1664" s="1">
        <f>+_xlfn.XLOOKUP(LISTAS[[#This Row],[ID]],_01_CODIGOS_Y_COSTOS_xlsm[Producto y N°],_01_CODIGOS_Y_COSTOS_xlsm[COSTO],0,0,1)</f>
        <v>124.05159999999999</v>
      </c>
      <c r="I1664" s="27">
        <f>+IFERROR(LISTAS[[#This Row],[VENTA NETA]]/LISTAS[[#This Row],[COSTO]]-1,0)</f>
        <v>0.67373899248377311</v>
      </c>
      <c r="J1664" s="50" t="str">
        <f>IFERROR(VLOOKUP(LISTAS[[#This Row],[ID]],_01_CODIGOS_Y_COSTOS_xlsm[[Producto y N°]:[CODIGO]],2,0),"")</f>
        <v>D01I0031419</v>
      </c>
      <c r="O1664" t="s">
        <v>2576</v>
      </c>
      <c r="AB1664" s="12" t="str">
        <f>+LISTAS[[#This Row],[Codigo]]&amp;LISTAS[[#This Row],[Fabrica]]</f>
        <v>D01I0031419SKOTNICA</v>
      </c>
      <c r="AC1664" s="13" t="str">
        <f>+LISTAS[[#This Row],[Codigo]]</f>
        <v>D01I0031419</v>
      </c>
      <c r="AD1664" s="13" t="str">
        <f>+LISTAS[[#This Row],[ID]]</f>
        <v>SUPLEMENTO 0,814x19</v>
      </c>
      <c r="AH1664" s="36">
        <v>-0.16185195277020903</v>
      </c>
      <c r="AI1664" s="37">
        <f>+LISTAS[[#This Row],[Precio]]+(LISTAS[[#This Row],[Precio]]*AH1664)</f>
        <v>322.2679241598546</v>
      </c>
      <c r="AJ1664" s="38">
        <f t="shared" si="25"/>
        <v>161.1339620799273</v>
      </c>
      <c r="AL1664" s="35">
        <f>+AJ1664/LISTAS[[#This Row],[COSTO]]-1</f>
        <v>0.29892691492836287</v>
      </c>
      <c r="AM1664" t="str">
        <f>+LISTAS[[#This Row],[ID]]</f>
        <v>SUPLEMENTO 0,814x19</v>
      </c>
      <c r="AO1664" s="43">
        <v>0.65</v>
      </c>
      <c r="AP1664" s="39">
        <f>LISTAS[[#This Row],[COSTO]]+(LISTAS[[#This Row],[COSTO]]*AO1664)</f>
        <v>204.68513999999999</v>
      </c>
      <c r="AQ1664" s="44">
        <f>IF(AO1664="",0,AP1664/LISTAS[[#This Row],[VENTA NETA]]-1)</f>
        <v>-1.4183210518711298E-2</v>
      </c>
      <c r="AS1664" s="39">
        <v>36.095999999999997</v>
      </c>
      <c r="AT1664" s="48">
        <f>+LISTAS[[#This Row],[COSTO]]/AS1664-1</f>
        <v>2.4367132092198585</v>
      </c>
      <c r="BA1664" t="s">
        <v>2554</v>
      </c>
      <c r="BB1664" s="36"/>
    </row>
    <row r="1665" spans="1:54" x14ac:dyDescent="0.35">
      <c r="A1665" s="7" t="s">
        <v>2577</v>
      </c>
      <c r="B1665" t="s">
        <v>2554</v>
      </c>
      <c r="C1665" t="s">
        <v>2252</v>
      </c>
      <c r="D1665" t="s">
        <v>2252</v>
      </c>
      <c r="E1665" s="2">
        <v>391.75</v>
      </c>
      <c r="F1665" s="7" t="str">
        <f>+_xlfn.XLOOKUP(LISTAS[[#This Row],[ID]],_01_CODIGOS_Y_COSTOS_xlsm[Producto y N°],_01_CODIGOS_Y_COSTOS_xlsm[FABRICA],"",0,1)</f>
        <v>SKOTNICA</v>
      </c>
      <c r="G1665" s="26">
        <f>LISTAS[[#This Row],[Precio]]*(1-0.46)</f>
        <v>211.54500000000002</v>
      </c>
      <c r="H1665" s="1">
        <f>+_xlfn.XLOOKUP(LISTAS[[#This Row],[ID]],_01_CODIGOS_Y_COSTOS_xlsm[Producto y N°],_01_CODIGOS_Y_COSTOS_xlsm[COSTO],0,0,1)</f>
        <v>126.39100000000001</v>
      </c>
      <c r="I1665" s="27">
        <f>+IFERROR(LISTAS[[#This Row],[VENTA NETA]]/LISTAS[[#This Row],[COSTO]]-1,0)</f>
        <v>0.67373468047566676</v>
      </c>
      <c r="J1665" s="50" t="str">
        <f>IFERROR(VLOOKUP(LISTAS[[#This Row],[ID]],_01_CODIGOS_Y_COSTOS_xlsm[[Producto y N°]:[CODIGO]],2,0),"")</f>
        <v>D01I0011422</v>
      </c>
      <c r="O1665" t="s">
        <v>2577</v>
      </c>
      <c r="AB1665" s="12" t="str">
        <f>+LISTAS[[#This Row],[Codigo]]&amp;LISTAS[[#This Row],[Fabrica]]</f>
        <v>D01I0011422SKOTNICA</v>
      </c>
      <c r="AC1665" s="13" t="str">
        <f>+LISTAS[[#This Row],[Codigo]]</f>
        <v>D01I0011422</v>
      </c>
      <c r="AD1665" s="13" t="str">
        <f>+LISTAS[[#This Row],[ID]]</f>
        <v>SUPLEMENTO 0,814x22</v>
      </c>
      <c r="AH1665" s="36">
        <v>-0.31684003557477691</v>
      </c>
      <c r="AI1665" s="37">
        <f>+LISTAS[[#This Row],[Precio]]+(LISTAS[[#This Row],[Precio]]*AH1665)</f>
        <v>267.62791606358115</v>
      </c>
      <c r="AJ1665" s="38">
        <f t="shared" si="25"/>
        <v>133.81395803179058</v>
      </c>
      <c r="AL1665" s="35">
        <f>+AJ1665/LISTAS[[#This Row],[COSTO]]-1</f>
        <v>5.8730115528720983E-2</v>
      </c>
      <c r="AM1665" t="str">
        <f>+LISTAS[[#This Row],[ID]]</f>
        <v>SUPLEMENTO 0,814x22</v>
      </c>
      <c r="AO1665" s="43">
        <v>0.65</v>
      </c>
      <c r="AP1665" s="39">
        <f>LISTAS[[#This Row],[COSTO]]+(LISTAS[[#This Row],[COSTO]]*AO1665)</f>
        <v>208.54515000000001</v>
      </c>
      <c r="AQ1665" s="44">
        <f>IF(AO1665="",0,AP1665/LISTAS[[#This Row],[VENTA NETA]]-1)</f>
        <v>-1.418067077926688E-2</v>
      </c>
      <c r="AS1665" s="39">
        <v>54.143999999999998</v>
      </c>
      <c r="AT1665" s="48">
        <f>+LISTAS[[#This Row],[COSTO]]/AS1665-1</f>
        <v>1.3343491430260048</v>
      </c>
      <c r="BA1665" t="s">
        <v>2554</v>
      </c>
      <c r="BB1665" s="36"/>
    </row>
    <row r="1666" spans="1:54" x14ac:dyDescent="0.35">
      <c r="A1666" s="7" t="s">
        <v>2578</v>
      </c>
      <c r="B1666" t="s">
        <v>2554</v>
      </c>
      <c r="C1666" t="s">
        <v>2254</v>
      </c>
      <c r="D1666" t="s">
        <v>2254</v>
      </c>
      <c r="E1666" s="2">
        <v>675.54</v>
      </c>
      <c r="F1666" s="7" t="str">
        <f>+_xlfn.XLOOKUP(LISTAS[[#This Row],[ID]],_01_CODIGOS_Y_COSTOS_xlsm[Producto y N°],_01_CODIGOS_Y_COSTOS_xlsm[FABRICA],"",0,1)</f>
        <v>SKOTNICA</v>
      </c>
      <c r="G1666" s="26">
        <f>LISTAS[[#This Row],[Precio]]*(1-0.46)</f>
        <v>364.79160000000002</v>
      </c>
      <c r="H1666" s="1">
        <f>+_xlfn.XLOOKUP(LISTAS[[#This Row],[ID]],_01_CODIGOS_Y_COSTOS_xlsm[Producto y N°],_01_CODIGOS_Y_COSTOS_xlsm[COSTO],0,0,1)</f>
        <v>217.9513</v>
      </c>
      <c r="I1666" s="27">
        <f>+IFERROR(LISTAS[[#This Row],[VENTA NETA]]/LISTAS[[#This Row],[COSTO]]-1,0)</f>
        <v>0.67372986534147761</v>
      </c>
      <c r="J1666" s="50" t="str">
        <f>IFERROR(VLOOKUP(LISTAS[[#This Row],[ID]],_01_CODIGOS_Y_COSTOS_xlsm[[Producto y N°]:[CODIGO]],2,0),"")</f>
        <v>D01I00201430</v>
      </c>
      <c r="O1666" t="s">
        <v>2578</v>
      </c>
      <c r="AB1666" s="12" t="str">
        <f>+LISTAS[[#This Row],[Codigo]]&amp;LISTAS[[#This Row],[Fabrica]]</f>
        <v>D01I00201430SKOTNICA</v>
      </c>
      <c r="AC1666" s="13" t="str">
        <f>+LISTAS[[#This Row],[Codigo]]</f>
        <v>D01I00201430</v>
      </c>
      <c r="AD1666" s="13" t="str">
        <f>+LISTAS[[#This Row],[ID]]</f>
        <v>SUPLEMENTO 0,814x30</v>
      </c>
      <c r="AH1666" s="36">
        <v>0.1357507191959948</v>
      </c>
      <c r="AI1666" s="37">
        <f>+LISTAS[[#This Row],[Precio]]+(LISTAS[[#This Row],[Precio]]*AH1666)</f>
        <v>767.24504084566229</v>
      </c>
      <c r="AJ1666" s="38">
        <f t="shared" ref="AJ1666:AJ1729" si="26">+((100-50)*0.01)*AI1666</f>
        <v>383.62252042283114</v>
      </c>
      <c r="AL1666" s="35">
        <f>+AJ1666/LISTAS[[#This Row],[COSTO]]-1</f>
        <v>0.7601295354642581</v>
      </c>
      <c r="AM1666" t="str">
        <f>+LISTAS[[#This Row],[ID]]</f>
        <v>SUPLEMENTO 0,814x30</v>
      </c>
      <c r="AO1666" s="43">
        <v>0.65</v>
      </c>
      <c r="AP1666" s="39">
        <f>LISTAS[[#This Row],[COSTO]]+(LISTAS[[#This Row],[COSTO]]*AO1666)</f>
        <v>359.61964499999999</v>
      </c>
      <c r="AQ1666" s="44">
        <f>IF(AO1666="",0,AP1666/LISTAS[[#This Row],[VENTA NETA]]-1)</f>
        <v>-1.4177834686982971E-2</v>
      </c>
      <c r="AS1666" s="39">
        <v>63.167999999999999</v>
      </c>
      <c r="AT1666" s="48">
        <f>+LISTAS[[#This Row],[COSTO]]/AS1666-1</f>
        <v>2.4503435283687942</v>
      </c>
      <c r="BA1666" t="s">
        <v>2554</v>
      </c>
      <c r="BB1666" s="36"/>
    </row>
    <row r="1667" spans="1:54" x14ac:dyDescent="0.35">
      <c r="A1667" s="7" t="s">
        <v>2579</v>
      </c>
      <c r="B1667" t="s">
        <v>2554</v>
      </c>
      <c r="C1667" t="s">
        <v>2256</v>
      </c>
      <c r="D1667" t="s">
        <v>2256</v>
      </c>
      <c r="E1667" s="2">
        <v>384.5</v>
      </c>
      <c r="F1667" s="7" t="str">
        <f>+_xlfn.XLOOKUP(LISTAS[[#This Row],[ID]],_01_CODIGOS_Y_COSTOS_xlsm[Producto y N°],_01_CODIGOS_Y_COSTOS_xlsm[FABRICA],"",0,1)</f>
        <v>SKOTNICA</v>
      </c>
      <c r="G1667" s="26">
        <f>LISTAS[[#This Row],[Precio]]*(1-0.46)</f>
        <v>207.63000000000002</v>
      </c>
      <c r="H1667" s="1">
        <f>+_xlfn.XLOOKUP(LISTAS[[#This Row],[ID]],_01_CODIGOS_Y_COSTOS_xlsm[Producto y N°],_01_CODIGOS_Y_COSTOS_xlsm[COSTO],0,0,1)</f>
        <v>124.05159999999999</v>
      </c>
      <c r="I1667" s="27">
        <f>+IFERROR(LISTAS[[#This Row],[VENTA NETA]]/LISTAS[[#This Row],[COSTO]]-1,0)</f>
        <v>0.67373899248377311</v>
      </c>
      <c r="J1667" s="50" t="str">
        <f>IFERROR(VLOOKUP(LISTAS[[#This Row],[ID]],_01_CODIGOS_Y_COSTOS_xlsm[[Producto y N°]:[CODIGO]],2,0),"")</f>
        <v>D01I0031520</v>
      </c>
      <c r="O1667" t="s">
        <v>2579</v>
      </c>
      <c r="AB1667" s="12" t="str">
        <f>+LISTAS[[#This Row],[Codigo]]&amp;LISTAS[[#This Row],[Fabrica]]</f>
        <v>D01I0031520SKOTNICA</v>
      </c>
      <c r="AC1667" s="13" t="str">
        <f>+LISTAS[[#This Row],[Codigo]]</f>
        <v>D01I0031520</v>
      </c>
      <c r="AD1667" s="13" t="str">
        <f>+LISTAS[[#This Row],[ID]]</f>
        <v>SUPLEMENTO 0,815x20</v>
      </c>
      <c r="AH1667" s="36">
        <v>-0.16185195277020903</v>
      </c>
      <c r="AI1667" s="37">
        <f>+LISTAS[[#This Row],[Precio]]+(LISTAS[[#This Row],[Precio]]*AH1667)</f>
        <v>322.2679241598546</v>
      </c>
      <c r="AJ1667" s="38">
        <f t="shared" si="26"/>
        <v>161.1339620799273</v>
      </c>
      <c r="AL1667" s="35">
        <f>+AJ1667/LISTAS[[#This Row],[COSTO]]-1</f>
        <v>0.29892691492836287</v>
      </c>
      <c r="AM1667" t="str">
        <f>+LISTAS[[#This Row],[ID]]</f>
        <v>SUPLEMENTO 0,815x20</v>
      </c>
      <c r="AO1667" s="43">
        <v>0.65</v>
      </c>
      <c r="AP1667" s="39">
        <f>LISTAS[[#This Row],[COSTO]]+(LISTAS[[#This Row],[COSTO]]*AO1667)</f>
        <v>204.68513999999999</v>
      </c>
      <c r="AQ1667" s="44">
        <f>IF(AO1667="",0,AP1667/LISTAS[[#This Row],[VENTA NETA]]-1)</f>
        <v>-1.4183210518711298E-2</v>
      </c>
      <c r="AS1667" s="39">
        <v>36.095999999999997</v>
      </c>
      <c r="AT1667" s="48">
        <f>+LISTAS[[#This Row],[COSTO]]/AS1667-1</f>
        <v>2.4367132092198585</v>
      </c>
      <c r="BA1667" t="s">
        <v>2554</v>
      </c>
      <c r="BB1667" s="36"/>
    </row>
    <row r="1668" spans="1:54" x14ac:dyDescent="0.35">
      <c r="A1668" s="7" t="s">
        <v>2580</v>
      </c>
      <c r="B1668" t="s">
        <v>2554</v>
      </c>
      <c r="C1668" t="s">
        <v>2258</v>
      </c>
      <c r="D1668" t="s">
        <v>2258</v>
      </c>
      <c r="E1668" s="2">
        <v>393.56</v>
      </c>
      <c r="F1668" s="7" t="str">
        <f>+_xlfn.XLOOKUP(LISTAS[[#This Row],[ID]],_01_CODIGOS_Y_COSTOS_xlsm[Producto y N°],_01_CODIGOS_Y_COSTOS_xlsm[FABRICA],"",0,1)</f>
        <v>SKOTNICA</v>
      </c>
      <c r="G1668" s="26">
        <f>LISTAS[[#This Row],[Precio]]*(1-0.46)</f>
        <v>212.5224</v>
      </c>
      <c r="H1668" s="1">
        <f>+_xlfn.XLOOKUP(LISTAS[[#This Row],[ID]],_01_CODIGOS_Y_COSTOS_xlsm[Producto y N°],_01_CODIGOS_Y_COSTOS_xlsm[COSTO],0,0,1)</f>
        <v>126.97580000000001</v>
      </c>
      <c r="I1668" s="27">
        <f>+IFERROR(LISTAS[[#This Row],[VENTA NETA]]/LISTAS[[#This Row],[COSTO]]-1,0)</f>
        <v>0.67372365442863913</v>
      </c>
      <c r="J1668" s="50" t="str">
        <f>IFERROR(VLOOKUP(LISTAS[[#This Row],[ID]],_01_CODIGOS_Y_COSTOS_xlsm[[Producto y N°]:[CODIGO]],2,0),"")</f>
        <v>D01I0011523</v>
      </c>
      <c r="O1668" t="s">
        <v>2580</v>
      </c>
      <c r="AB1668" s="12" t="str">
        <f>+LISTAS[[#This Row],[Codigo]]&amp;LISTAS[[#This Row],[Fabrica]]</f>
        <v>D01I0011523SKOTNICA</v>
      </c>
      <c r="AC1668" s="13" t="str">
        <f>+LISTAS[[#This Row],[Codigo]]</f>
        <v>D01I0011523</v>
      </c>
      <c r="AD1668" s="13" t="str">
        <f>+LISTAS[[#This Row],[ID]]</f>
        <v>SUPLEMENTO 0,815x23</v>
      </c>
      <c r="AH1668" s="36">
        <v>-0.31367865668402806</v>
      </c>
      <c r="AI1668" s="37">
        <f>+LISTAS[[#This Row],[Precio]]+(LISTAS[[#This Row],[Precio]]*AH1668)</f>
        <v>270.10862787543391</v>
      </c>
      <c r="AJ1668" s="38">
        <f t="shared" si="26"/>
        <v>135.05431393771696</v>
      </c>
      <c r="AL1668" s="35">
        <f>+AJ1668/LISTAS[[#This Row],[COSTO]]-1</f>
        <v>6.3622469302945461E-2</v>
      </c>
      <c r="AM1668" t="str">
        <f>+LISTAS[[#This Row],[ID]]</f>
        <v>SUPLEMENTO 0,815x23</v>
      </c>
      <c r="AO1668" s="43">
        <v>0.65</v>
      </c>
      <c r="AP1668" s="39">
        <f>LISTAS[[#This Row],[COSTO]]+(LISTAS[[#This Row],[COSTO]]*AO1668)</f>
        <v>209.51007000000001</v>
      </c>
      <c r="AQ1668" s="44">
        <f>IF(AO1668="",0,AP1668/LISTAS[[#This Row],[VENTA NETA]]-1)</f>
        <v>-1.4174176463281007E-2</v>
      </c>
      <c r="AS1668" s="39">
        <v>54.143999999999998</v>
      </c>
      <c r="AT1668" s="48">
        <f>+LISTAS[[#This Row],[COSTO]]/AS1668-1</f>
        <v>1.3451499704491727</v>
      </c>
      <c r="BA1668" t="s">
        <v>2554</v>
      </c>
      <c r="BB1668" s="36"/>
    </row>
    <row r="1669" spans="1:54" x14ac:dyDescent="0.35">
      <c r="A1669" s="7" t="s">
        <v>2581</v>
      </c>
      <c r="B1669" t="s">
        <v>2554</v>
      </c>
      <c r="C1669" t="s">
        <v>2260</v>
      </c>
      <c r="D1669" t="s">
        <v>2260</v>
      </c>
      <c r="E1669" s="2">
        <v>0</v>
      </c>
      <c r="F1669" s="7" t="str">
        <f>+_xlfn.XLOOKUP(LISTAS[[#This Row],[ID]],_01_CODIGOS_Y_COSTOS_xlsm[Producto y N°],_01_CODIGOS_Y_COSTOS_xlsm[FABRICA],"",0,1)</f>
        <v>SKOTNICA</v>
      </c>
      <c r="G1669" s="26">
        <f>LISTAS[[#This Row],[Precio]]*(1-0.46)</f>
        <v>0</v>
      </c>
      <c r="H1669" s="1">
        <f>+_xlfn.XLOOKUP(LISTAS[[#This Row],[ID]],_01_CODIGOS_Y_COSTOS_xlsm[Producto y N°],_01_CODIGOS_Y_COSTOS_xlsm[COSTO],0,0,1)</f>
        <v>0</v>
      </c>
      <c r="I1669" s="27">
        <f>+IFERROR(LISTAS[[#This Row],[VENTA NETA]]/LISTAS[[#This Row],[COSTO]]-1,0)</f>
        <v>0</v>
      </c>
      <c r="J1669" s="50" t="str">
        <f>IFERROR(VLOOKUP(LISTAS[[#This Row],[ID]],_01_CODIGOS_Y_COSTOS_xlsm[[Producto y N°]:[CODIGO]],2,0),"")</f>
        <v/>
      </c>
      <c r="O1669" t="s">
        <v>2581</v>
      </c>
      <c r="AB1669" s="12" t="str">
        <f>+LISTAS[[#This Row],[Codigo]]&amp;LISTAS[[#This Row],[Fabrica]]</f>
        <v>SKOTNICA</v>
      </c>
      <c r="AC1669" s="13" t="str">
        <f>+LISTAS[[#This Row],[Codigo]]</f>
        <v/>
      </c>
      <c r="AD1669" s="13" t="str">
        <f>+LISTAS[[#This Row],[ID]]</f>
        <v>SUPLEMENTO 0,815x30</v>
      </c>
      <c r="AH1669" s="36">
        <v>-1</v>
      </c>
      <c r="AI1669" s="37">
        <f>+LISTAS[[#This Row],[Precio]]+(LISTAS[[#This Row],[Precio]]*AH1669)</f>
        <v>0</v>
      </c>
      <c r="AJ1669" s="38">
        <f t="shared" si="26"/>
        <v>0</v>
      </c>
      <c r="AL1669" s="35" t="e">
        <f>+AJ1669/LISTAS[[#This Row],[COSTO]]-1</f>
        <v>#DIV/0!</v>
      </c>
      <c r="AM1669" t="str">
        <f>+LISTAS[[#This Row],[ID]]</f>
        <v>SUPLEMENTO 0,815x30</v>
      </c>
      <c r="AO1669" s="43">
        <v>0.65</v>
      </c>
      <c r="AP1669" s="39">
        <f>LISTAS[[#This Row],[COSTO]]+(LISTAS[[#This Row],[COSTO]]*AO1669)</f>
        <v>0</v>
      </c>
      <c r="AQ1669" s="44" t="e">
        <f>IF(AO1669="",0,AP1669/LISTAS[[#This Row],[VENTA NETA]]-1)</f>
        <v>#DIV/0!</v>
      </c>
      <c r="AS1669" s="39">
        <v>63.167999999999999</v>
      </c>
      <c r="AT1669" s="48">
        <f>+LISTAS[[#This Row],[COSTO]]/AS1669-1</f>
        <v>-1</v>
      </c>
      <c r="BA1669" t="s">
        <v>2554</v>
      </c>
      <c r="BB1669" s="36"/>
    </row>
    <row r="1670" spans="1:54" x14ac:dyDescent="0.35">
      <c r="A1670" s="7" t="s">
        <v>2582</v>
      </c>
      <c r="B1670" t="s">
        <v>2554</v>
      </c>
      <c r="C1670" t="s">
        <v>2109</v>
      </c>
      <c r="D1670" t="s">
        <v>2109</v>
      </c>
      <c r="E1670" s="2">
        <v>384.5</v>
      </c>
      <c r="F1670" s="7" t="str">
        <f>+_xlfn.XLOOKUP(LISTAS[[#This Row],[ID]],_01_CODIGOS_Y_COSTOS_xlsm[Producto y N°],_01_CODIGOS_Y_COSTOS_xlsm[FABRICA],"",0,1)</f>
        <v>SKOTNICA</v>
      </c>
      <c r="G1670" s="26">
        <f>LISTAS[[#This Row],[Precio]]*(1-0.46)</f>
        <v>207.63000000000002</v>
      </c>
      <c r="H1670" s="1">
        <f>+_xlfn.XLOOKUP(LISTAS[[#This Row],[ID]],_01_CODIGOS_Y_COSTOS_xlsm[Producto y N°],_01_CODIGOS_Y_COSTOS_xlsm[COSTO],0,0,1)</f>
        <v>124.05159999999999</v>
      </c>
      <c r="I1670" s="27">
        <f>+IFERROR(LISTAS[[#This Row],[VENTA NETA]]/LISTAS[[#This Row],[COSTO]]-1,0)</f>
        <v>0.67373899248377311</v>
      </c>
      <c r="J1670" s="50" t="str">
        <f>IFERROR(VLOOKUP(LISTAS[[#This Row],[ID]],_01_CODIGOS_Y_COSTOS_xlsm[[Producto y N°]:[CODIGO]],2,0),"")</f>
        <v>D01I0031621</v>
      </c>
      <c r="O1670" t="s">
        <v>2582</v>
      </c>
      <c r="AB1670" s="12" t="str">
        <f>+LISTAS[[#This Row],[Codigo]]&amp;LISTAS[[#This Row],[Fabrica]]</f>
        <v>D01I0031621SKOTNICA</v>
      </c>
      <c r="AC1670" s="13" t="str">
        <f>+LISTAS[[#This Row],[Codigo]]</f>
        <v>D01I0031621</v>
      </c>
      <c r="AD1670" s="13" t="str">
        <f>+LISTAS[[#This Row],[ID]]</f>
        <v>SUPLEMENTO 0,816x21</v>
      </c>
      <c r="AH1670" s="36">
        <v>-0.16185195277020903</v>
      </c>
      <c r="AI1670" s="37">
        <f>+LISTAS[[#This Row],[Precio]]+(LISTAS[[#This Row],[Precio]]*AH1670)</f>
        <v>322.2679241598546</v>
      </c>
      <c r="AJ1670" s="38">
        <f t="shared" si="26"/>
        <v>161.1339620799273</v>
      </c>
      <c r="AL1670" s="35">
        <f>+AJ1670/LISTAS[[#This Row],[COSTO]]-1</f>
        <v>0.29892691492836287</v>
      </c>
      <c r="AM1670" t="str">
        <f>+LISTAS[[#This Row],[ID]]</f>
        <v>SUPLEMENTO 0,816x21</v>
      </c>
      <c r="AO1670" s="43">
        <v>0.65</v>
      </c>
      <c r="AP1670" s="39">
        <f>LISTAS[[#This Row],[COSTO]]+(LISTAS[[#This Row],[COSTO]]*AO1670)</f>
        <v>204.68513999999999</v>
      </c>
      <c r="AQ1670" s="44">
        <f>IF(AO1670="",0,AP1670/LISTAS[[#This Row],[VENTA NETA]]-1)</f>
        <v>-1.4183210518711298E-2</v>
      </c>
      <c r="AS1670" s="39">
        <v>36.095999999999997</v>
      </c>
      <c r="AT1670" s="48">
        <f>+LISTAS[[#This Row],[COSTO]]/AS1670-1</f>
        <v>2.4367132092198585</v>
      </c>
      <c r="BA1670" t="s">
        <v>2554</v>
      </c>
      <c r="BB1670" s="36"/>
    </row>
    <row r="1671" spans="1:54" x14ac:dyDescent="0.35">
      <c r="A1671" s="7" t="s">
        <v>2583</v>
      </c>
      <c r="B1671" t="s">
        <v>2554</v>
      </c>
      <c r="C1671" t="s">
        <v>2187</v>
      </c>
      <c r="D1671" t="s">
        <v>2187</v>
      </c>
      <c r="E1671" s="2">
        <v>520.66</v>
      </c>
      <c r="F1671" s="7" t="str">
        <f>+_xlfn.XLOOKUP(LISTAS[[#This Row],[ID]],_01_CODIGOS_Y_COSTOS_xlsm[Producto y N°],_01_CODIGOS_Y_COSTOS_xlsm[FABRICA],"",0,1)</f>
        <v>SKOTNICA</v>
      </c>
      <c r="G1671" s="26">
        <f>LISTAS[[#This Row],[Precio]]*(1-0.46)</f>
        <v>281.15640000000002</v>
      </c>
      <c r="H1671" s="1">
        <f>+_xlfn.XLOOKUP(LISTAS[[#This Row],[ID]],_01_CODIGOS_Y_COSTOS_xlsm[Producto y N°],_01_CODIGOS_Y_COSTOS_xlsm[COSTO],0,0,1)</f>
        <v>167.97980000000001</v>
      </c>
      <c r="I1671" s="27">
        <f>+IFERROR(LISTAS[[#This Row],[VENTA NETA]]/LISTAS[[#This Row],[COSTO]]-1,0)</f>
        <v>0.67375124866204161</v>
      </c>
      <c r="J1671" s="50" t="str">
        <f>IFERROR(VLOOKUP(LISTAS[[#This Row],[ID]],_01_CODIGOS_Y_COSTOS_xlsm[[Producto y N°]:[CODIGO]],2,0),"")</f>
        <v>D01I0011624</v>
      </c>
      <c r="O1671" t="s">
        <v>2583</v>
      </c>
      <c r="AB1671" s="12" t="str">
        <f>+LISTAS[[#This Row],[Codigo]]&amp;LISTAS[[#This Row],[Fabrica]]</f>
        <v>D01I0011624SKOTNICA</v>
      </c>
      <c r="AC1671" s="13" t="str">
        <f>+LISTAS[[#This Row],[Codigo]]</f>
        <v>D01I0011624</v>
      </c>
      <c r="AD1671" s="13" t="str">
        <f>+LISTAS[[#This Row],[ID]]</f>
        <v>SUPLEMENTO 0,816x24</v>
      </c>
      <c r="AH1671" s="36">
        <v>-9.204697381882454E-2</v>
      </c>
      <c r="AI1671" s="37">
        <f>+LISTAS[[#This Row],[Precio]]+(LISTAS[[#This Row],[Precio]]*AH1671)</f>
        <v>472.73482261149081</v>
      </c>
      <c r="AJ1671" s="38">
        <f t="shared" si="26"/>
        <v>236.36741130574541</v>
      </c>
      <c r="AL1671" s="35">
        <f>+AJ1671/LISTAS[[#This Row],[COSTO]]-1</f>
        <v>0.40711806601594591</v>
      </c>
      <c r="AM1671" t="str">
        <f>+LISTAS[[#This Row],[ID]]</f>
        <v>SUPLEMENTO 0,816x24</v>
      </c>
      <c r="AO1671" s="43">
        <v>0.65</v>
      </c>
      <c r="AP1671" s="39">
        <f>LISTAS[[#This Row],[COSTO]]+(LISTAS[[#This Row],[COSTO]]*AO1671)</f>
        <v>277.16667000000001</v>
      </c>
      <c r="AQ1671" s="44">
        <f>IF(AO1671="",0,AP1671/LISTAS[[#This Row],[VENTA NETA]]-1)</f>
        <v>-1.4190429241518254E-2</v>
      </c>
      <c r="AS1671" s="39">
        <v>54.143999999999998</v>
      </c>
      <c r="AT1671" s="48">
        <f>+LISTAS[[#This Row],[COSTO]]/AS1671-1</f>
        <v>2.1024638002364071</v>
      </c>
      <c r="BA1671" t="s">
        <v>2554</v>
      </c>
      <c r="BB1671" s="36"/>
    </row>
    <row r="1672" spans="1:54" x14ac:dyDescent="0.35">
      <c r="A1672" s="7" t="s">
        <v>2584</v>
      </c>
      <c r="B1672" t="s">
        <v>2554</v>
      </c>
      <c r="C1672" t="s">
        <v>2264</v>
      </c>
      <c r="D1672" t="s">
        <v>2264</v>
      </c>
      <c r="E1672" s="2">
        <v>683.4</v>
      </c>
      <c r="F1672" s="7" t="str">
        <f>+_xlfn.XLOOKUP(LISTAS[[#This Row],[ID]],_01_CODIGOS_Y_COSTOS_xlsm[Producto y N°],_01_CODIGOS_Y_COSTOS_xlsm[FABRICA],"",0,1)</f>
        <v>SKOTNICA</v>
      </c>
      <c r="G1672" s="26">
        <f>LISTAS[[#This Row],[Precio]]*(1-0.46)</f>
        <v>369.036</v>
      </c>
      <c r="H1672" s="1">
        <f>+_xlfn.XLOOKUP(LISTAS[[#This Row],[ID]],_01_CODIGOS_Y_COSTOS_xlsm[Producto y N°],_01_CODIGOS_Y_COSTOS_xlsm[COSTO],0,0,1)</f>
        <v>220.48560000000001</v>
      </c>
      <c r="I1672" s="27">
        <f>+IFERROR(LISTAS[[#This Row],[VENTA NETA]]/LISTAS[[#This Row],[COSTO]]-1,0)</f>
        <v>0.67374195865852471</v>
      </c>
      <c r="J1672" s="50" t="str">
        <f>IFERROR(VLOOKUP(LISTAS[[#This Row],[ID]],_01_CODIGOS_Y_COSTOS_xlsm[[Producto y N°]:[CODIGO]],2,0),"")</f>
        <v>D01I00201632</v>
      </c>
      <c r="O1672" t="s">
        <v>2584</v>
      </c>
      <c r="AB1672" s="12" t="str">
        <f>+LISTAS[[#This Row],[Codigo]]&amp;LISTAS[[#This Row],[Fabrica]]</f>
        <v>D01I00201632SKOTNICA</v>
      </c>
      <c r="AC1672" s="13" t="str">
        <f>+LISTAS[[#This Row],[Codigo]]</f>
        <v>D01I00201632</v>
      </c>
      <c r="AD1672" s="13" t="str">
        <f>+LISTAS[[#This Row],[ID]]</f>
        <v>SUPLEMENTO 0,816x32</v>
      </c>
      <c r="AH1672" s="36">
        <v>0.14895721250840621</v>
      </c>
      <c r="AI1672" s="37">
        <f>+LISTAS[[#This Row],[Precio]]+(LISTAS[[#This Row],[Precio]]*AH1672)</f>
        <v>785.19735902824482</v>
      </c>
      <c r="AJ1672" s="38">
        <f t="shared" si="26"/>
        <v>392.59867951412241</v>
      </c>
      <c r="AL1672" s="35">
        <f>+AJ1672/LISTAS[[#This Row],[COSTO]]-1</f>
        <v>0.78060916229505417</v>
      </c>
      <c r="AM1672" t="str">
        <f>+LISTAS[[#This Row],[ID]]</f>
        <v>SUPLEMENTO 0,816x32</v>
      </c>
      <c r="AO1672" s="43">
        <v>0.65</v>
      </c>
      <c r="AP1672" s="39">
        <f>LISTAS[[#This Row],[COSTO]]+(LISTAS[[#This Row],[COSTO]]*AO1672)</f>
        <v>363.80124000000001</v>
      </c>
      <c r="AQ1672" s="44">
        <f>IF(AO1672="",0,AP1672/LISTAS[[#This Row],[VENTA NETA]]-1)</f>
        <v>-1.4184957565115619E-2</v>
      </c>
      <c r="AS1672" s="39">
        <v>63.167999999999999</v>
      </c>
      <c r="AT1672" s="48">
        <f>+LISTAS[[#This Row],[COSTO]]/AS1672-1</f>
        <v>2.4904635258358665</v>
      </c>
      <c r="BA1672" t="s">
        <v>2554</v>
      </c>
      <c r="BB1672" s="36"/>
    </row>
    <row r="1673" spans="1:54" x14ac:dyDescent="0.35">
      <c r="A1673" s="7" t="s">
        <v>2585</v>
      </c>
      <c r="B1673" t="s">
        <v>2554</v>
      </c>
      <c r="C1673" t="s">
        <v>2111</v>
      </c>
      <c r="D1673" t="s">
        <v>2111</v>
      </c>
      <c r="E1673" s="2">
        <v>386.92</v>
      </c>
      <c r="F1673" s="7" t="str">
        <f>+_xlfn.XLOOKUP(LISTAS[[#This Row],[ID]],_01_CODIGOS_Y_COSTOS_xlsm[Producto y N°],_01_CODIGOS_Y_COSTOS_xlsm[FABRICA],"",0,1)</f>
        <v>SKOTNICA</v>
      </c>
      <c r="G1673" s="26">
        <f>LISTAS[[#This Row],[Precio]]*(1-0.46)</f>
        <v>208.93680000000003</v>
      </c>
      <c r="H1673" s="1">
        <f>+_xlfn.XLOOKUP(LISTAS[[#This Row],[ID]],_01_CODIGOS_Y_COSTOS_xlsm[Producto y N°],_01_CODIGOS_Y_COSTOS_xlsm[COSTO],0,0,1)</f>
        <v>124.8314</v>
      </c>
      <c r="I1673" s="27">
        <f>+IFERROR(LISTAS[[#This Row],[VENTA NETA]]/LISTAS[[#This Row],[COSTO]]-1,0)</f>
        <v>0.67375195663911502</v>
      </c>
      <c r="J1673" s="50" t="str">
        <f>IFERROR(VLOOKUP(LISTAS[[#This Row],[ID]],_01_CODIGOS_Y_COSTOS_xlsm[[Producto y N°]:[CODIGO]],2,0),"")</f>
        <v>D01I0031722</v>
      </c>
      <c r="O1673" t="s">
        <v>2585</v>
      </c>
      <c r="AB1673" s="12" t="str">
        <f>+LISTAS[[#This Row],[Codigo]]&amp;LISTAS[[#This Row],[Fabrica]]</f>
        <v>D01I0031722SKOTNICA</v>
      </c>
      <c r="AC1673" s="13" t="str">
        <f>+LISTAS[[#This Row],[Codigo]]</f>
        <v>D01I0031722</v>
      </c>
      <c r="AD1673" s="13" t="str">
        <f>+LISTAS[[#This Row],[ID]]</f>
        <v>SUPLEMENTO 0,817x22</v>
      </c>
      <c r="AH1673" s="36">
        <v>-0.3252696688213047</v>
      </c>
      <c r="AI1673" s="37">
        <f>+LISTAS[[#This Row],[Precio]]+(LISTAS[[#This Row],[Precio]]*AH1673)</f>
        <v>261.06665973966079</v>
      </c>
      <c r="AJ1673" s="38">
        <f t="shared" si="26"/>
        <v>130.5333298698304</v>
      </c>
      <c r="AL1673" s="35">
        <f>+AJ1673/LISTAS[[#This Row],[COSTO]]-1</f>
        <v>4.5677048161202993E-2</v>
      </c>
      <c r="AM1673" t="str">
        <f>+LISTAS[[#This Row],[ID]]</f>
        <v>SUPLEMENTO 0,817x22</v>
      </c>
      <c r="AO1673" s="43">
        <v>0.65</v>
      </c>
      <c r="AP1673" s="39">
        <f>LISTAS[[#This Row],[COSTO]]+(LISTAS[[#This Row],[COSTO]]*AO1673)</f>
        <v>205.97181</v>
      </c>
      <c r="AQ1673" s="44">
        <f>IF(AO1673="",0,AP1673/LISTAS[[#This Row],[VENTA NETA]]-1)</f>
        <v>-1.4190846227184584E-2</v>
      </c>
      <c r="AS1673" s="39">
        <v>45.12</v>
      </c>
      <c r="AT1673" s="48">
        <f>+LISTAS[[#This Row],[COSTO]]/AS1673-1</f>
        <v>1.7666533687943264</v>
      </c>
      <c r="BA1673" t="s">
        <v>2554</v>
      </c>
      <c r="BB1673" s="36"/>
    </row>
    <row r="1674" spans="1:54" x14ac:dyDescent="0.35">
      <c r="A1674" s="7" t="s">
        <v>2586</v>
      </c>
      <c r="B1674" t="s">
        <v>2554</v>
      </c>
      <c r="C1674" t="s">
        <v>2267</v>
      </c>
      <c r="D1674" t="s">
        <v>2267</v>
      </c>
      <c r="E1674" s="2">
        <v>520.66</v>
      </c>
      <c r="F1674" s="7" t="str">
        <f>+_xlfn.XLOOKUP(LISTAS[[#This Row],[ID]],_01_CODIGOS_Y_COSTOS_xlsm[Producto y N°],_01_CODIGOS_Y_COSTOS_xlsm[FABRICA],"",0,1)</f>
        <v>SKOTNICA</v>
      </c>
      <c r="G1674" s="26">
        <f>LISTAS[[#This Row],[Precio]]*(1-0.46)</f>
        <v>281.15640000000002</v>
      </c>
      <c r="H1674" s="1">
        <f>+_xlfn.XLOOKUP(LISTAS[[#This Row],[ID]],_01_CODIGOS_Y_COSTOS_xlsm[Producto y N°],_01_CODIGOS_Y_COSTOS_xlsm[COSTO],0,0,1)</f>
        <v>167.97980000000001</v>
      </c>
      <c r="I1674" s="27">
        <f>+IFERROR(LISTAS[[#This Row],[VENTA NETA]]/LISTAS[[#This Row],[COSTO]]-1,0)</f>
        <v>0.67375124866204161</v>
      </c>
      <c r="J1674" s="50" t="str">
        <f>IFERROR(VLOOKUP(LISTAS[[#This Row],[ID]],_01_CODIGOS_Y_COSTOS_xlsm[[Producto y N°]:[CODIGO]],2,0),"")</f>
        <v>D01I0011725</v>
      </c>
      <c r="O1674" t="s">
        <v>2586</v>
      </c>
      <c r="AB1674" s="12" t="str">
        <f>+LISTAS[[#This Row],[Codigo]]&amp;LISTAS[[#This Row],[Fabrica]]</f>
        <v>D01I0011725SKOTNICA</v>
      </c>
      <c r="AC1674" s="13" t="str">
        <f>+LISTAS[[#This Row],[Codigo]]</f>
        <v>D01I0011725</v>
      </c>
      <c r="AD1674" s="13" t="str">
        <f>+LISTAS[[#This Row],[ID]]</f>
        <v>SUPLEMENTO 0,817x25</v>
      </c>
      <c r="AH1674" s="36">
        <v>-9.204697381882454E-2</v>
      </c>
      <c r="AI1674" s="37">
        <f>+LISTAS[[#This Row],[Precio]]+(LISTAS[[#This Row],[Precio]]*AH1674)</f>
        <v>472.73482261149081</v>
      </c>
      <c r="AJ1674" s="38">
        <f t="shared" si="26"/>
        <v>236.36741130574541</v>
      </c>
      <c r="AL1674" s="35">
        <f>+AJ1674/LISTAS[[#This Row],[COSTO]]-1</f>
        <v>0.40711806601594591</v>
      </c>
      <c r="AM1674" t="str">
        <f>+LISTAS[[#This Row],[ID]]</f>
        <v>SUPLEMENTO 0,817x25</v>
      </c>
      <c r="AO1674" s="43">
        <v>0.65</v>
      </c>
      <c r="AP1674" s="39">
        <f>LISTAS[[#This Row],[COSTO]]+(LISTAS[[#This Row],[COSTO]]*AO1674)</f>
        <v>277.16667000000001</v>
      </c>
      <c r="AQ1674" s="44">
        <f>IF(AO1674="",0,AP1674/LISTAS[[#This Row],[VENTA NETA]]-1)</f>
        <v>-1.4190429241518254E-2</v>
      </c>
      <c r="AS1674" s="39">
        <v>54.143999999999998</v>
      </c>
      <c r="AT1674" s="48">
        <f>+LISTAS[[#This Row],[COSTO]]/AS1674-1</f>
        <v>2.1024638002364071</v>
      </c>
      <c r="BA1674" t="s">
        <v>2554</v>
      </c>
      <c r="BB1674" s="36"/>
    </row>
    <row r="1675" spans="1:54" x14ac:dyDescent="0.35">
      <c r="A1675" s="7" t="s">
        <v>2587</v>
      </c>
      <c r="B1675" t="s">
        <v>2554</v>
      </c>
      <c r="C1675" t="s">
        <v>2269</v>
      </c>
      <c r="D1675" t="s">
        <v>2269</v>
      </c>
      <c r="E1675" s="2">
        <v>683.4</v>
      </c>
      <c r="F1675" s="7" t="str">
        <f>+_xlfn.XLOOKUP(LISTAS[[#This Row],[ID]],_01_CODIGOS_Y_COSTOS_xlsm[Producto y N°],_01_CODIGOS_Y_COSTOS_xlsm[FABRICA],"",0,1)</f>
        <v>SKOTNICA</v>
      </c>
      <c r="G1675" s="26">
        <f>LISTAS[[#This Row],[Precio]]*(1-0.46)</f>
        <v>369.036</v>
      </c>
      <c r="H1675" s="1">
        <f>+_xlfn.XLOOKUP(LISTAS[[#This Row],[ID]],_01_CODIGOS_Y_COSTOS_xlsm[Producto y N°],_01_CODIGOS_Y_COSTOS_xlsm[COSTO],0,0,1)</f>
        <v>220.48560000000001</v>
      </c>
      <c r="I1675" s="27">
        <f>+IFERROR(LISTAS[[#This Row],[VENTA NETA]]/LISTAS[[#This Row],[COSTO]]-1,0)</f>
        <v>0.67374195865852471</v>
      </c>
      <c r="J1675" s="50" t="str">
        <f>IFERROR(VLOOKUP(LISTAS[[#This Row],[ID]],_01_CODIGOS_Y_COSTOS_xlsm[[Producto y N°]:[CODIGO]],2,0),"")</f>
        <v>D01I00201733</v>
      </c>
      <c r="O1675" t="s">
        <v>2587</v>
      </c>
      <c r="AB1675" s="12" t="str">
        <f>+LISTAS[[#This Row],[Codigo]]&amp;LISTAS[[#This Row],[Fabrica]]</f>
        <v>D01I00201733SKOTNICA</v>
      </c>
      <c r="AC1675" s="13" t="str">
        <f>+LISTAS[[#This Row],[Codigo]]</f>
        <v>D01I00201733</v>
      </c>
      <c r="AD1675" s="13" t="str">
        <f>+LISTAS[[#This Row],[ID]]</f>
        <v>SUPLEMENTO 0,817x33</v>
      </c>
      <c r="AH1675" s="36">
        <v>0.14895721250840621</v>
      </c>
      <c r="AI1675" s="37">
        <f>+LISTAS[[#This Row],[Precio]]+(LISTAS[[#This Row],[Precio]]*AH1675)</f>
        <v>785.19735902824482</v>
      </c>
      <c r="AJ1675" s="38">
        <f t="shared" si="26"/>
        <v>392.59867951412241</v>
      </c>
      <c r="AL1675" s="35">
        <f>+AJ1675/LISTAS[[#This Row],[COSTO]]-1</f>
        <v>0.78060916229505417</v>
      </c>
      <c r="AM1675" t="str">
        <f>+LISTAS[[#This Row],[ID]]</f>
        <v>SUPLEMENTO 0,817x33</v>
      </c>
      <c r="AO1675" s="43">
        <v>0.65</v>
      </c>
      <c r="AP1675" s="39">
        <f>LISTAS[[#This Row],[COSTO]]+(LISTAS[[#This Row],[COSTO]]*AO1675)</f>
        <v>363.80124000000001</v>
      </c>
      <c r="AQ1675" s="44">
        <f>IF(AO1675="",0,AP1675/LISTAS[[#This Row],[VENTA NETA]]-1)</f>
        <v>-1.4184957565115619E-2</v>
      </c>
      <c r="AS1675" s="39">
        <v>63.167999999999999</v>
      </c>
      <c r="AT1675" s="48">
        <f>+LISTAS[[#This Row],[COSTO]]/AS1675-1</f>
        <v>2.4904635258358665</v>
      </c>
      <c r="BA1675" t="s">
        <v>2554</v>
      </c>
      <c r="BB1675" s="36"/>
    </row>
    <row r="1676" spans="1:54" x14ac:dyDescent="0.35">
      <c r="A1676" s="7" t="s">
        <v>2588</v>
      </c>
      <c r="B1676" t="s">
        <v>2554</v>
      </c>
      <c r="C1676" t="s">
        <v>2113</v>
      </c>
      <c r="D1676" t="s">
        <v>2113</v>
      </c>
      <c r="E1676" s="2">
        <v>386.92</v>
      </c>
      <c r="F1676" s="7" t="str">
        <f>+_xlfn.XLOOKUP(LISTAS[[#This Row],[ID]],_01_CODIGOS_Y_COSTOS_xlsm[Producto y N°],_01_CODIGOS_Y_COSTOS_xlsm[FABRICA],"",0,1)</f>
        <v>SKOTNICA</v>
      </c>
      <c r="G1676" s="26">
        <f>LISTAS[[#This Row],[Precio]]*(1-0.46)</f>
        <v>208.93680000000003</v>
      </c>
      <c r="H1676" s="1">
        <f>+_xlfn.XLOOKUP(LISTAS[[#This Row],[ID]],_01_CODIGOS_Y_COSTOS_xlsm[Producto y N°],_01_CODIGOS_Y_COSTOS_xlsm[COSTO],0,0,1)</f>
        <v>124.8314</v>
      </c>
      <c r="I1676" s="27">
        <f>+IFERROR(LISTAS[[#This Row],[VENTA NETA]]/LISTAS[[#This Row],[COSTO]]-1,0)</f>
        <v>0.67375195663911502</v>
      </c>
      <c r="J1676" s="50" t="str">
        <f>IFERROR(VLOOKUP(LISTAS[[#This Row],[ID]],_01_CODIGOS_Y_COSTOS_xlsm[[Producto y N°]:[CODIGO]],2,0),"")</f>
        <v>D01I0031823</v>
      </c>
      <c r="O1676" t="s">
        <v>2588</v>
      </c>
      <c r="AB1676" s="12" t="str">
        <f>+LISTAS[[#This Row],[Codigo]]&amp;LISTAS[[#This Row],[Fabrica]]</f>
        <v>D01I0031823SKOTNICA</v>
      </c>
      <c r="AC1676" s="13" t="str">
        <f>+LISTAS[[#This Row],[Codigo]]</f>
        <v>D01I0031823</v>
      </c>
      <c r="AD1676" s="13" t="str">
        <f>+LISTAS[[#This Row],[ID]]</f>
        <v>SUPLEMENTO 0,818x23</v>
      </c>
      <c r="AH1676" s="36">
        <v>-0.37718536940456016</v>
      </c>
      <c r="AI1676" s="37">
        <f>+LISTAS[[#This Row],[Precio]]+(LISTAS[[#This Row],[Precio]]*AH1676)</f>
        <v>240.97943686998758</v>
      </c>
      <c r="AJ1676" s="38">
        <f t="shared" si="26"/>
        <v>120.48971843499379</v>
      </c>
      <c r="AL1676" s="35">
        <f>+AJ1676/LISTAS[[#This Row],[COSTO]]-1</f>
        <v>-3.4780364275384335E-2</v>
      </c>
      <c r="AM1676" t="str">
        <f>+LISTAS[[#This Row],[ID]]</f>
        <v>SUPLEMENTO 0,818x23</v>
      </c>
      <c r="AO1676" s="43">
        <v>0.65</v>
      </c>
      <c r="AP1676" s="39">
        <f>LISTAS[[#This Row],[COSTO]]+(LISTAS[[#This Row],[COSTO]]*AO1676)</f>
        <v>205.97181</v>
      </c>
      <c r="AQ1676" s="44">
        <f>IF(AO1676="",0,AP1676/LISTAS[[#This Row],[VENTA NETA]]-1)</f>
        <v>-1.4190846227184584E-2</v>
      </c>
      <c r="AS1676" s="39">
        <v>45.12</v>
      </c>
      <c r="AT1676" s="48">
        <f>+LISTAS[[#This Row],[COSTO]]/AS1676-1</f>
        <v>1.7666533687943264</v>
      </c>
      <c r="BA1676" t="s">
        <v>2554</v>
      </c>
      <c r="BB1676" s="36"/>
    </row>
    <row r="1677" spans="1:54" x14ac:dyDescent="0.35">
      <c r="A1677" s="7" t="s">
        <v>2589</v>
      </c>
      <c r="B1677" t="s">
        <v>2554</v>
      </c>
      <c r="C1677" t="s">
        <v>2272</v>
      </c>
      <c r="D1677" t="s">
        <v>2272</v>
      </c>
      <c r="E1677" s="2">
        <v>522.87</v>
      </c>
      <c r="F1677" s="7" t="str">
        <f>+_xlfn.XLOOKUP(LISTAS[[#This Row],[ID]],_01_CODIGOS_Y_COSTOS_xlsm[Producto y N°],_01_CODIGOS_Y_COSTOS_xlsm[FABRICA],"",0,1)</f>
        <v>SKOTNICA</v>
      </c>
      <c r="G1677" s="26">
        <f>LISTAS[[#This Row],[Precio]]*(1-0.46)</f>
        <v>282.34980000000002</v>
      </c>
      <c r="H1677" s="1">
        <f>+_xlfn.XLOOKUP(LISTAS[[#This Row],[ID]],_01_CODIGOS_Y_COSTOS_xlsm[Producto y N°],_01_CODIGOS_Y_COSTOS_xlsm[COSTO],0,0,1)</f>
        <v>168.69460000000001</v>
      </c>
      <c r="I1677" s="27">
        <f>+IFERROR(LISTAS[[#This Row],[VENTA NETA]]/LISTAS[[#This Row],[COSTO]]-1,0)</f>
        <v>0.67373348050263604</v>
      </c>
      <c r="J1677" s="50" t="str">
        <f>IFERROR(VLOOKUP(LISTAS[[#This Row],[ID]],_01_CODIGOS_Y_COSTOS_xlsm[[Producto y N°]:[CODIGO]],2,0),"")</f>
        <v>D01I0011826</v>
      </c>
      <c r="O1677" t="s">
        <v>2589</v>
      </c>
      <c r="AB1677" s="12" t="str">
        <f>+LISTAS[[#This Row],[Codigo]]&amp;LISTAS[[#This Row],[Fabrica]]</f>
        <v>D01I0011826SKOTNICA</v>
      </c>
      <c r="AC1677" s="13" t="str">
        <f>+LISTAS[[#This Row],[Codigo]]</f>
        <v>D01I0011826</v>
      </c>
      <c r="AD1677" s="13" t="str">
        <f>+LISTAS[[#This Row],[ID]]</f>
        <v>SUPLEMENTO 0,818x26</v>
      </c>
      <c r="AH1677" s="36">
        <v>-0.15834111347198077</v>
      </c>
      <c r="AI1677" s="37">
        <f>+LISTAS[[#This Row],[Precio]]+(LISTAS[[#This Row],[Precio]]*AH1677)</f>
        <v>440.07818199890539</v>
      </c>
      <c r="AJ1677" s="38">
        <f t="shared" si="26"/>
        <v>220.0390909994527</v>
      </c>
      <c r="AL1677" s="35">
        <f>+AJ1677/LISTAS[[#This Row],[COSTO]]-1</f>
        <v>0.30436357180047668</v>
      </c>
      <c r="AM1677" t="str">
        <f>+LISTAS[[#This Row],[ID]]</f>
        <v>SUPLEMENTO 0,818x26</v>
      </c>
      <c r="AO1677" s="43">
        <v>0.65</v>
      </c>
      <c r="AP1677" s="39">
        <f>LISTAS[[#This Row],[COSTO]]+(LISTAS[[#This Row],[COSTO]]*AO1677)</f>
        <v>278.34609</v>
      </c>
      <c r="AQ1677" s="44">
        <f>IF(AO1677="",0,AP1677/LISTAS[[#This Row],[VENTA NETA]]-1)</f>
        <v>-1.4179964002099532E-2</v>
      </c>
      <c r="AS1677" s="39">
        <v>58.655999999999999</v>
      </c>
      <c r="AT1677" s="48">
        <f>+LISTAS[[#This Row],[COSTO]]/AS1677-1</f>
        <v>1.8759990452809605</v>
      </c>
      <c r="BA1677" t="s">
        <v>2554</v>
      </c>
      <c r="BB1677" s="36"/>
    </row>
    <row r="1678" spans="1:54" x14ac:dyDescent="0.35">
      <c r="A1678" s="7" t="s">
        <v>2590</v>
      </c>
      <c r="B1678" t="s">
        <v>2554</v>
      </c>
      <c r="C1678" t="s">
        <v>2274</v>
      </c>
      <c r="D1678" t="s">
        <v>2274</v>
      </c>
      <c r="E1678" s="2">
        <v>897.7</v>
      </c>
      <c r="F1678" s="7" t="str">
        <f>+_xlfn.XLOOKUP(LISTAS[[#This Row],[ID]],_01_CODIGOS_Y_COSTOS_xlsm[Producto y N°],_01_CODIGOS_Y_COSTOS_xlsm[FABRICA],"",0,1)</f>
        <v>SKOTNICA</v>
      </c>
      <c r="G1678" s="26">
        <f>LISTAS[[#This Row],[Precio]]*(1-0.46)</f>
        <v>484.75800000000004</v>
      </c>
      <c r="H1678" s="1">
        <f>+_xlfn.XLOOKUP(LISTAS[[#This Row],[ID]],_01_CODIGOS_Y_COSTOS_xlsm[Producto y N°],_01_CODIGOS_Y_COSTOS_xlsm[COSTO],0,0,1)</f>
        <v>289.62700000000001</v>
      </c>
      <c r="I1678" s="27">
        <f>+IFERROR(LISTAS[[#This Row],[VENTA NETA]]/LISTAS[[#This Row],[COSTO]]-1,0)</f>
        <v>0.67373207608406682</v>
      </c>
      <c r="J1678" s="50" t="str">
        <f>IFERROR(VLOOKUP(LISTAS[[#This Row],[ID]],_01_CODIGOS_Y_COSTOS_xlsm[[Producto y N°]:[CODIGO]],2,0),"")</f>
        <v>D01I00201834</v>
      </c>
      <c r="O1678" t="s">
        <v>2590</v>
      </c>
      <c r="AB1678" s="12" t="str">
        <f>+LISTAS[[#This Row],[Codigo]]&amp;LISTAS[[#This Row],[Fabrica]]</f>
        <v>D01I00201834SKOTNICA</v>
      </c>
      <c r="AC1678" s="13" t="str">
        <f>+LISTAS[[#This Row],[Codigo]]</f>
        <v>D01I00201834</v>
      </c>
      <c r="AD1678" s="13" t="str">
        <f>+LISTAS[[#This Row],[ID]]</f>
        <v>SUPLEMENTO 0,818x34</v>
      </c>
      <c r="AH1678" s="36">
        <v>0.50925488492864113</v>
      </c>
      <c r="AI1678" s="37">
        <f>+LISTAS[[#This Row],[Precio]]+(LISTAS[[#This Row],[Precio]]*AH1678)</f>
        <v>1354.8581102004412</v>
      </c>
      <c r="AJ1678" s="38">
        <f t="shared" si="26"/>
        <v>677.42905510022058</v>
      </c>
      <c r="AL1678" s="35">
        <f>+AJ1678/LISTAS[[#This Row],[COSTO]]-1</f>
        <v>1.3389706591589201</v>
      </c>
      <c r="AM1678" t="str">
        <f>+LISTAS[[#This Row],[ID]]</f>
        <v>SUPLEMENTO 0,818x34</v>
      </c>
      <c r="AO1678" s="43">
        <v>0.65</v>
      </c>
      <c r="AP1678" s="39">
        <f>LISTAS[[#This Row],[COSTO]]+(LISTAS[[#This Row],[COSTO]]*AO1678)</f>
        <v>477.88454999999999</v>
      </c>
      <c r="AQ1678" s="44">
        <f>IF(AO1678="",0,AP1678/LISTAS[[#This Row],[VENTA NETA]]-1)</f>
        <v>-1.4179136806406589E-2</v>
      </c>
      <c r="AS1678" s="39">
        <v>63.167999999999999</v>
      </c>
      <c r="AT1678" s="48">
        <f>+LISTAS[[#This Row],[COSTO]]/AS1678-1</f>
        <v>3.5850272289766973</v>
      </c>
      <c r="BA1678" t="s">
        <v>2554</v>
      </c>
      <c r="BB1678" s="36"/>
    </row>
    <row r="1679" spans="1:54" x14ac:dyDescent="0.35">
      <c r="A1679" s="7" t="s">
        <v>2591</v>
      </c>
      <c r="B1679" t="s">
        <v>2554</v>
      </c>
      <c r="C1679" t="s">
        <v>2115</v>
      </c>
      <c r="D1679" t="s">
        <v>2115</v>
      </c>
      <c r="E1679" s="2">
        <v>501.52</v>
      </c>
      <c r="F1679" s="7" t="str">
        <f>+_xlfn.XLOOKUP(LISTAS[[#This Row],[ID]],_01_CODIGOS_Y_COSTOS_xlsm[Producto y N°],_01_CODIGOS_Y_COSTOS_xlsm[FABRICA],"",0,1)</f>
        <v>SKOTNICA</v>
      </c>
      <c r="G1679" s="26">
        <f>LISTAS[[#This Row],[Precio]]*(1-0.46)</f>
        <v>270.82080000000002</v>
      </c>
      <c r="H1679" s="1">
        <f>+_xlfn.XLOOKUP(LISTAS[[#This Row],[ID]],_01_CODIGOS_Y_COSTOS_xlsm[Producto y N°],_01_CODIGOS_Y_COSTOS_xlsm[COSTO],0,0,1)</f>
        <v>161.8064</v>
      </c>
      <c r="I1679" s="27">
        <f>+IFERROR(LISTAS[[#This Row],[VENTA NETA]]/LISTAS[[#This Row],[COSTO]]-1,0)</f>
        <v>0.67373354824036635</v>
      </c>
      <c r="J1679" s="50" t="str">
        <f>IFERROR(VLOOKUP(LISTAS[[#This Row],[ID]],_01_CODIGOS_Y_COSTOS_xlsm[[Producto y N°]:[CODIGO]],2,0),"")</f>
        <v>D01I0031924</v>
      </c>
      <c r="O1679" t="s">
        <v>2591</v>
      </c>
      <c r="AB1679" s="12" t="str">
        <f>+LISTAS[[#This Row],[Codigo]]&amp;LISTAS[[#This Row],[Fabrica]]</f>
        <v>D01I0031924SKOTNICA</v>
      </c>
      <c r="AC1679" s="13" t="str">
        <f>+LISTAS[[#This Row],[Codigo]]</f>
        <v>D01I0031924</v>
      </c>
      <c r="AD1679" s="13" t="str">
        <f>+LISTAS[[#This Row],[ID]]</f>
        <v>SUPLEMENTO 0,819x24</v>
      </c>
      <c r="AH1679" s="36">
        <v>-0.19270750613468401</v>
      </c>
      <c r="AI1679" s="37">
        <f>+LISTAS[[#This Row],[Precio]]+(LISTAS[[#This Row],[Precio]]*AH1679)</f>
        <v>404.87333152333326</v>
      </c>
      <c r="AJ1679" s="38">
        <f t="shared" si="26"/>
        <v>202.43666576166663</v>
      </c>
      <c r="AL1679" s="35">
        <f>+AJ1679/LISTAS[[#This Row],[COSTO]]-1</f>
        <v>0.25110419465278655</v>
      </c>
      <c r="AM1679" t="str">
        <f>+LISTAS[[#This Row],[ID]]</f>
        <v>SUPLEMENTO 0,819x24</v>
      </c>
      <c r="AO1679" s="43">
        <v>0.65</v>
      </c>
      <c r="AP1679" s="39">
        <f>LISTAS[[#This Row],[COSTO]]+(LISTAS[[#This Row],[COSTO]]*AO1679)</f>
        <v>266.98055999999997</v>
      </c>
      <c r="AQ1679" s="44">
        <f>IF(AO1679="",0,AP1679/LISTAS[[#This Row],[VENTA NETA]]-1)</f>
        <v>-1.4180003899257554E-2</v>
      </c>
      <c r="AS1679" s="39">
        <v>54.143999999999998</v>
      </c>
      <c r="AT1679" s="48">
        <f>+LISTAS[[#This Row],[COSTO]]/AS1679-1</f>
        <v>1.9884456264775414</v>
      </c>
      <c r="BA1679" t="s">
        <v>2554</v>
      </c>
      <c r="BB1679" s="36"/>
    </row>
    <row r="1680" spans="1:54" x14ac:dyDescent="0.35">
      <c r="A1680" s="7" t="s">
        <v>2592</v>
      </c>
      <c r="B1680" t="s">
        <v>2554</v>
      </c>
      <c r="C1680" t="s">
        <v>2277</v>
      </c>
      <c r="D1680" t="s">
        <v>2277</v>
      </c>
      <c r="E1680" s="2">
        <v>522.87</v>
      </c>
      <c r="F1680" s="7" t="str">
        <f>+_xlfn.XLOOKUP(LISTAS[[#This Row],[ID]],_01_CODIGOS_Y_COSTOS_xlsm[Producto y N°],_01_CODIGOS_Y_COSTOS_xlsm[FABRICA],"",0,1)</f>
        <v>SKOTNICA</v>
      </c>
      <c r="G1680" s="26">
        <f>LISTAS[[#This Row],[Precio]]*(1-0.46)</f>
        <v>282.34980000000002</v>
      </c>
      <c r="H1680" s="1">
        <f>+_xlfn.XLOOKUP(LISTAS[[#This Row],[ID]],_01_CODIGOS_Y_COSTOS_xlsm[Producto y N°],_01_CODIGOS_Y_COSTOS_xlsm[COSTO],0,0,1)</f>
        <v>168.69460000000001</v>
      </c>
      <c r="I1680" s="27">
        <f>+IFERROR(LISTAS[[#This Row],[VENTA NETA]]/LISTAS[[#This Row],[COSTO]]-1,0)</f>
        <v>0.67373348050263604</v>
      </c>
      <c r="J1680" s="50" t="str">
        <f>IFERROR(VLOOKUP(LISTAS[[#This Row],[ID]],_01_CODIGOS_Y_COSTOS_xlsm[[Producto y N°]:[CODIGO]],2,0),"")</f>
        <v>D01I0011927</v>
      </c>
      <c r="O1680" t="s">
        <v>2592</v>
      </c>
      <c r="AB1680" s="12" t="str">
        <f>+LISTAS[[#This Row],[Codigo]]&amp;LISTAS[[#This Row],[Fabrica]]</f>
        <v>D01I0011927SKOTNICA</v>
      </c>
      <c r="AC1680" s="13" t="str">
        <f>+LISTAS[[#This Row],[Codigo]]</f>
        <v>D01I0011927</v>
      </c>
      <c r="AD1680" s="13" t="str">
        <f>+LISTAS[[#This Row],[ID]]</f>
        <v>SUPLEMENTO 0,819x27</v>
      </c>
      <c r="AH1680" s="36">
        <v>-0.15834111347198077</v>
      </c>
      <c r="AI1680" s="37">
        <f>+LISTAS[[#This Row],[Precio]]+(LISTAS[[#This Row],[Precio]]*AH1680)</f>
        <v>440.07818199890539</v>
      </c>
      <c r="AJ1680" s="38">
        <f t="shared" si="26"/>
        <v>220.0390909994527</v>
      </c>
      <c r="AL1680" s="35">
        <f>+AJ1680/LISTAS[[#This Row],[COSTO]]-1</f>
        <v>0.30436357180047668</v>
      </c>
      <c r="AM1680" t="str">
        <f>+LISTAS[[#This Row],[ID]]</f>
        <v>SUPLEMENTO 0,819x27</v>
      </c>
      <c r="AO1680" s="43">
        <v>0.65</v>
      </c>
      <c r="AP1680" s="39">
        <f>LISTAS[[#This Row],[COSTO]]+(LISTAS[[#This Row],[COSTO]]*AO1680)</f>
        <v>278.34609</v>
      </c>
      <c r="AQ1680" s="44">
        <f>IF(AO1680="",0,AP1680/LISTAS[[#This Row],[VENTA NETA]]-1)</f>
        <v>-1.4179964002099532E-2</v>
      </c>
      <c r="AS1680" s="39">
        <v>58.655999999999999</v>
      </c>
      <c r="AT1680" s="48">
        <f>+LISTAS[[#This Row],[COSTO]]/AS1680-1</f>
        <v>1.8759990452809605</v>
      </c>
      <c r="BA1680" t="s">
        <v>2554</v>
      </c>
      <c r="BB1680" s="36"/>
    </row>
    <row r="1681" spans="1:54" x14ac:dyDescent="0.35">
      <c r="A1681" s="7" t="s">
        <v>2593</v>
      </c>
      <c r="B1681" t="s">
        <v>2554</v>
      </c>
      <c r="C1681" t="s">
        <v>2279</v>
      </c>
      <c r="D1681" t="s">
        <v>2279</v>
      </c>
      <c r="E1681" s="2">
        <v>900.32</v>
      </c>
      <c r="F1681" s="7" t="str">
        <f>+_xlfn.XLOOKUP(LISTAS[[#This Row],[ID]],_01_CODIGOS_Y_COSTOS_xlsm[Producto y N°],_01_CODIGOS_Y_COSTOS_xlsm[FABRICA],"",0,1)</f>
        <v>SKOTNICA</v>
      </c>
      <c r="G1681" s="26">
        <f>LISTAS[[#This Row],[Precio]]*(1-0.46)</f>
        <v>486.17280000000005</v>
      </c>
      <c r="H1681" s="1">
        <f>+_xlfn.XLOOKUP(LISTAS[[#This Row],[ID]],_01_CODIGOS_Y_COSTOS_xlsm[Producto y N°],_01_CODIGOS_Y_COSTOS_xlsm[COSTO],0,0,1)</f>
        <v>290.47179999999997</v>
      </c>
      <c r="I1681" s="27">
        <f>+IFERROR(LISTAS[[#This Row],[VENTA NETA]]/LISTAS[[#This Row],[COSTO]]-1,0)</f>
        <v>0.67373493743626778</v>
      </c>
      <c r="J1681" s="50" t="str">
        <f>IFERROR(VLOOKUP(LISTAS[[#This Row],[ID]],_01_CODIGOS_Y_COSTOS_xlsm[[Producto y N°]:[CODIGO]],2,0),"")</f>
        <v>D01I00201935</v>
      </c>
      <c r="O1681" t="s">
        <v>2593</v>
      </c>
      <c r="AB1681" s="12" t="str">
        <f>+LISTAS[[#This Row],[Codigo]]&amp;LISTAS[[#This Row],[Fabrica]]</f>
        <v>D01I00201935SKOTNICA</v>
      </c>
      <c r="AC1681" s="13" t="str">
        <f>+LISTAS[[#This Row],[Codigo]]</f>
        <v>D01I00201935</v>
      </c>
      <c r="AD1681" s="13" t="str">
        <f>+LISTAS[[#This Row],[ID]]</f>
        <v>SUPLEMENTO 0,819x35</v>
      </c>
      <c r="AH1681" s="36">
        <v>0.51365687812896965</v>
      </c>
      <c r="AI1681" s="37">
        <f>+LISTAS[[#This Row],[Precio]]+(LISTAS[[#This Row],[Precio]]*AH1681)</f>
        <v>1362.7755605170742</v>
      </c>
      <c r="AJ1681" s="38">
        <f t="shared" si="26"/>
        <v>681.38778025853708</v>
      </c>
      <c r="AL1681" s="35">
        <f>+AJ1681/LISTAS[[#This Row],[COSTO]]-1</f>
        <v>1.3457966668658958</v>
      </c>
      <c r="AM1681" t="str">
        <f>+LISTAS[[#This Row],[ID]]</f>
        <v>SUPLEMENTO 0,819x35</v>
      </c>
      <c r="AO1681" s="43">
        <v>0.65</v>
      </c>
      <c r="AP1681" s="39">
        <f>LISTAS[[#This Row],[COSTO]]+(LISTAS[[#This Row],[COSTO]]*AO1681)</f>
        <v>479.27846999999997</v>
      </c>
      <c r="AQ1681" s="44">
        <f>IF(AO1681="",0,AP1681/LISTAS[[#This Row],[VENTA NETA]]-1)</f>
        <v>-1.4180822127441317E-2</v>
      </c>
      <c r="AS1681" s="39">
        <v>63.167999999999999</v>
      </c>
      <c r="AT1681" s="48">
        <f>+LISTAS[[#This Row],[COSTO]]/AS1681-1</f>
        <v>3.5984010891590676</v>
      </c>
      <c r="BA1681" t="s">
        <v>2554</v>
      </c>
      <c r="BB1681" s="36"/>
    </row>
    <row r="1682" spans="1:54" x14ac:dyDescent="0.35">
      <c r="A1682" s="7" t="s">
        <v>2594</v>
      </c>
      <c r="B1682" t="s">
        <v>2554</v>
      </c>
      <c r="C1682" t="s">
        <v>2281</v>
      </c>
      <c r="D1682" t="s">
        <v>2281</v>
      </c>
      <c r="E1682" s="2">
        <v>501.52</v>
      </c>
      <c r="F1682" s="7" t="str">
        <f>+_xlfn.XLOOKUP(LISTAS[[#This Row],[ID]],_01_CODIGOS_Y_COSTOS_xlsm[Producto y N°],_01_CODIGOS_Y_COSTOS_xlsm[FABRICA],"",0,1)</f>
        <v>SKOTNICA</v>
      </c>
      <c r="G1682" s="26">
        <f>LISTAS[[#This Row],[Precio]]*(1-0.46)</f>
        <v>270.82080000000002</v>
      </c>
      <c r="H1682" s="1">
        <f>+_xlfn.XLOOKUP(LISTAS[[#This Row],[ID]],_01_CODIGOS_Y_COSTOS_xlsm[Producto y N°],_01_CODIGOS_Y_COSTOS_xlsm[COSTO],0,0,1)</f>
        <v>161.8064</v>
      </c>
      <c r="I1682" s="27">
        <f>+IFERROR(LISTAS[[#This Row],[VENTA NETA]]/LISTAS[[#This Row],[COSTO]]-1,0)</f>
        <v>0.67373354824036635</v>
      </c>
      <c r="J1682" s="50" t="str">
        <f>IFERROR(VLOOKUP(LISTAS[[#This Row],[ID]],_01_CODIGOS_Y_COSTOS_xlsm[[Producto y N°]:[CODIGO]],2,0),"")</f>
        <v>D01I0032025</v>
      </c>
      <c r="O1682" t="s">
        <v>2594</v>
      </c>
      <c r="AB1682" s="12" t="str">
        <f>+LISTAS[[#This Row],[Codigo]]&amp;LISTAS[[#This Row],[Fabrica]]</f>
        <v>D01I0032025SKOTNICA</v>
      </c>
      <c r="AC1682" s="13" t="str">
        <f>+LISTAS[[#This Row],[Codigo]]</f>
        <v>D01I0032025</v>
      </c>
      <c r="AD1682" s="13" t="str">
        <f>+LISTAS[[#This Row],[ID]]</f>
        <v>SUPLEMENTO 0,820x25</v>
      </c>
      <c r="AH1682" s="36">
        <v>-0.19270750613468401</v>
      </c>
      <c r="AI1682" s="37">
        <f>+LISTAS[[#This Row],[Precio]]+(LISTAS[[#This Row],[Precio]]*AH1682)</f>
        <v>404.87333152333326</v>
      </c>
      <c r="AJ1682" s="38">
        <f t="shared" si="26"/>
        <v>202.43666576166663</v>
      </c>
      <c r="AL1682" s="35">
        <f>+AJ1682/LISTAS[[#This Row],[COSTO]]-1</f>
        <v>0.25110419465278655</v>
      </c>
      <c r="AM1682" t="str">
        <f>+LISTAS[[#This Row],[ID]]</f>
        <v>SUPLEMENTO 0,820x25</v>
      </c>
      <c r="AO1682" s="43">
        <v>0.65</v>
      </c>
      <c r="AP1682" s="39">
        <f>LISTAS[[#This Row],[COSTO]]+(LISTAS[[#This Row],[COSTO]]*AO1682)</f>
        <v>266.98055999999997</v>
      </c>
      <c r="AQ1682" s="44">
        <f>IF(AO1682="",0,AP1682/LISTAS[[#This Row],[VENTA NETA]]-1)</f>
        <v>-1.4180003899257554E-2</v>
      </c>
      <c r="AS1682" s="39">
        <v>54.143999999999998</v>
      </c>
      <c r="AT1682" s="48">
        <f>+LISTAS[[#This Row],[COSTO]]/AS1682-1</f>
        <v>1.9884456264775414</v>
      </c>
      <c r="BA1682" t="s">
        <v>2554</v>
      </c>
      <c r="BB1682" s="36"/>
    </row>
    <row r="1683" spans="1:54" x14ac:dyDescent="0.35">
      <c r="A1683" s="7" t="s">
        <v>2595</v>
      </c>
      <c r="B1683" t="s">
        <v>2554</v>
      </c>
      <c r="C1683" t="s">
        <v>2283</v>
      </c>
      <c r="D1683" t="s">
        <v>2283</v>
      </c>
      <c r="E1683" s="2">
        <v>522.87</v>
      </c>
      <c r="F1683" s="7" t="str">
        <f>+_xlfn.XLOOKUP(LISTAS[[#This Row],[ID]],_01_CODIGOS_Y_COSTOS_xlsm[Producto y N°],_01_CODIGOS_Y_COSTOS_xlsm[FABRICA],"",0,1)</f>
        <v>SKOTNICA</v>
      </c>
      <c r="G1683" s="26">
        <f>LISTAS[[#This Row],[Precio]]*(1-0.46)</f>
        <v>282.34980000000002</v>
      </c>
      <c r="H1683" s="1">
        <f>+_xlfn.XLOOKUP(LISTAS[[#This Row],[ID]],_01_CODIGOS_Y_COSTOS_xlsm[Producto y N°],_01_CODIGOS_Y_COSTOS_xlsm[COSTO],0,0,1)</f>
        <v>168.69460000000001</v>
      </c>
      <c r="I1683" s="27">
        <f>+IFERROR(LISTAS[[#This Row],[VENTA NETA]]/LISTAS[[#This Row],[COSTO]]-1,0)</f>
        <v>0.67373348050263604</v>
      </c>
      <c r="J1683" s="50" t="str">
        <f>IFERROR(VLOOKUP(LISTAS[[#This Row],[ID]],_01_CODIGOS_Y_COSTOS_xlsm[[Producto y N°]:[CODIGO]],2,0),"")</f>
        <v>D01I0012028</v>
      </c>
      <c r="O1683" t="s">
        <v>2595</v>
      </c>
      <c r="AB1683" s="12" t="str">
        <f>+LISTAS[[#This Row],[Codigo]]&amp;LISTAS[[#This Row],[Fabrica]]</f>
        <v>D01I0012028SKOTNICA</v>
      </c>
      <c r="AC1683" s="13" t="str">
        <f>+LISTAS[[#This Row],[Codigo]]</f>
        <v>D01I0012028</v>
      </c>
      <c r="AD1683" s="13" t="str">
        <f>+LISTAS[[#This Row],[ID]]</f>
        <v>SUPLEMENTO 0,820x28</v>
      </c>
      <c r="AH1683" s="36">
        <v>-0.15834111347198077</v>
      </c>
      <c r="AI1683" s="37">
        <f>+LISTAS[[#This Row],[Precio]]+(LISTAS[[#This Row],[Precio]]*AH1683)</f>
        <v>440.07818199890539</v>
      </c>
      <c r="AJ1683" s="38">
        <f t="shared" si="26"/>
        <v>220.0390909994527</v>
      </c>
      <c r="AL1683" s="35">
        <f>+AJ1683/LISTAS[[#This Row],[COSTO]]-1</f>
        <v>0.30436357180047668</v>
      </c>
      <c r="AM1683" t="str">
        <f>+LISTAS[[#This Row],[ID]]</f>
        <v>SUPLEMENTO 0,820x28</v>
      </c>
      <c r="AO1683" s="43">
        <v>0.65</v>
      </c>
      <c r="AP1683" s="39">
        <f>LISTAS[[#This Row],[COSTO]]+(LISTAS[[#This Row],[COSTO]]*AO1683)</f>
        <v>278.34609</v>
      </c>
      <c r="AQ1683" s="44">
        <f>IF(AO1683="",0,AP1683/LISTAS[[#This Row],[VENTA NETA]]-1)</f>
        <v>-1.4179964002099532E-2</v>
      </c>
      <c r="AS1683" s="39">
        <v>58.655999999999999</v>
      </c>
      <c r="AT1683" s="48">
        <f>+LISTAS[[#This Row],[COSTO]]/AS1683-1</f>
        <v>1.8759990452809605</v>
      </c>
      <c r="BA1683" t="s">
        <v>2554</v>
      </c>
      <c r="BB1683" s="36"/>
    </row>
    <row r="1684" spans="1:54" x14ac:dyDescent="0.35">
      <c r="A1684" s="7" t="s">
        <v>2596</v>
      </c>
      <c r="B1684" t="s">
        <v>2554</v>
      </c>
      <c r="C1684" t="s">
        <v>2285</v>
      </c>
      <c r="D1684" t="s">
        <v>2285</v>
      </c>
      <c r="E1684" s="2">
        <v>900.32</v>
      </c>
      <c r="F1684" s="7" t="str">
        <f>+_xlfn.XLOOKUP(LISTAS[[#This Row],[ID]],_01_CODIGOS_Y_COSTOS_xlsm[Producto y N°],_01_CODIGOS_Y_COSTOS_xlsm[FABRICA],"",0,1)</f>
        <v>SKOTNICA</v>
      </c>
      <c r="G1684" s="26">
        <f>LISTAS[[#This Row],[Precio]]*(1-0.46)</f>
        <v>486.17280000000005</v>
      </c>
      <c r="H1684" s="1">
        <f>+_xlfn.XLOOKUP(LISTAS[[#This Row],[ID]],_01_CODIGOS_Y_COSTOS_xlsm[Producto y N°],_01_CODIGOS_Y_COSTOS_xlsm[COSTO],0,0,1)</f>
        <v>290.47179999999997</v>
      </c>
      <c r="I1684" s="27">
        <f>+IFERROR(LISTAS[[#This Row],[VENTA NETA]]/LISTAS[[#This Row],[COSTO]]-1,0)</f>
        <v>0.67373493743626778</v>
      </c>
      <c r="J1684" s="50" t="str">
        <f>IFERROR(VLOOKUP(LISTAS[[#This Row],[ID]],_01_CODIGOS_Y_COSTOS_xlsm[[Producto y N°]:[CODIGO]],2,0),"")</f>
        <v>D01I00202036</v>
      </c>
      <c r="O1684" t="s">
        <v>2596</v>
      </c>
      <c r="AB1684" s="12" t="str">
        <f>+LISTAS[[#This Row],[Codigo]]&amp;LISTAS[[#This Row],[Fabrica]]</f>
        <v>D01I00202036SKOTNICA</v>
      </c>
      <c r="AC1684" s="13" t="str">
        <f>+LISTAS[[#This Row],[Codigo]]</f>
        <v>D01I00202036</v>
      </c>
      <c r="AD1684" s="13" t="str">
        <f>+LISTAS[[#This Row],[ID]]</f>
        <v>SUPLEMENTO 0,820x36</v>
      </c>
      <c r="AH1684" s="36">
        <v>0.51365687812896965</v>
      </c>
      <c r="AI1684" s="37">
        <f>+LISTAS[[#This Row],[Precio]]+(LISTAS[[#This Row],[Precio]]*AH1684)</f>
        <v>1362.7755605170742</v>
      </c>
      <c r="AJ1684" s="38">
        <f t="shared" si="26"/>
        <v>681.38778025853708</v>
      </c>
      <c r="AL1684" s="35">
        <f>+AJ1684/LISTAS[[#This Row],[COSTO]]-1</f>
        <v>1.3457966668658958</v>
      </c>
      <c r="AM1684" t="str">
        <f>+LISTAS[[#This Row],[ID]]</f>
        <v>SUPLEMENTO 0,820x36</v>
      </c>
      <c r="AO1684" s="43">
        <v>0.65</v>
      </c>
      <c r="AP1684" s="39">
        <f>LISTAS[[#This Row],[COSTO]]+(LISTAS[[#This Row],[COSTO]]*AO1684)</f>
        <v>479.27846999999997</v>
      </c>
      <c r="AQ1684" s="44">
        <f>IF(AO1684="",0,AP1684/LISTAS[[#This Row],[VENTA NETA]]-1)</f>
        <v>-1.4180822127441317E-2</v>
      </c>
      <c r="AS1684" s="39">
        <v>63.167999999999999</v>
      </c>
      <c r="AT1684" s="48">
        <f>+LISTAS[[#This Row],[COSTO]]/AS1684-1</f>
        <v>3.5984010891590676</v>
      </c>
      <c r="BA1684" t="s">
        <v>2554</v>
      </c>
      <c r="BB1684" s="36"/>
    </row>
    <row r="1685" spans="1:54" x14ac:dyDescent="0.35">
      <c r="A1685" s="7" t="s">
        <v>2597</v>
      </c>
      <c r="B1685" t="s">
        <v>2554</v>
      </c>
      <c r="C1685" t="s">
        <v>2288</v>
      </c>
      <c r="D1685" t="s">
        <v>2288</v>
      </c>
      <c r="E1685" s="2">
        <v>661.04</v>
      </c>
      <c r="F1685" s="7" t="str">
        <f>+_xlfn.XLOOKUP(LISTAS[[#This Row],[ID]],_01_CODIGOS_Y_COSTOS_xlsm[Producto y N°],_01_CODIGOS_Y_COSTOS_xlsm[FABRICA],"",0,1)</f>
        <v>SKOTNICA</v>
      </c>
      <c r="G1685" s="26">
        <f>LISTAS[[#This Row],[Precio]]*(1-0.46)</f>
        <v>356.96159999999998</v>
      </c>
      <c r="H1685" s="1">
        <f>+_xlfn.XLOOKUP(LISTAS[[#This Row],[ID]],_01_CODIGOS_Y_COSTOS_xlsm[Producto y N°],_01_CODIGOS_Y_COSTOS_xlsm[COSTO],0,0,1)</f>
        <v>213.27260000000001</v>
      </c>
      <c r="I1685" s="27">
        <f>+IFERROR(LISTAS[[#This Row],[VENTA NETA]]/LISTAS[[#This Row],[COSTO]]-1,0)</f>
        <v>0.67373399114560417</v>
      </c>
      <c r="J1685" s="50" t="str">
        <f>IFERROR(VLOOKUP(LISTAS[[#This Row],[ID]],_01_CODIGOS_Y_COSTOS_xlsm[[Producto y N°]:[CODIGO]],2,0),"")</f>
        <v>D01I0012129</v>
      </c>
      <c r="O1685" t="s">
        <v>2597</v>
      </c>
      <c r="AB1685" s="12" t="str">
        <f>+LISTAS[[#This Row],[Codigo]]&amp;LISTAS[[#This Row],[Fabrica]]</f>
        <v>D01I0012129SKOTNICA</v>
      </c>
      <c r="AC1685" s="13" t="str">
        <f>+LISTAS[[#This Row],[Codigo]]</f>
        <v>D01I0012129</v>
      </c>
      <c r="AD1685" s="13" t="str">
        <f>+LISTAS[[#This Row],[ID]]</f>
        <v>SUPLEMENTO 0,821x29</v>
      </c>
      <c r="AH1685" s="36">
        <v>-1.1894535791396876E-2</v>
      </c>
      <c r="AI1685" s="37">
        <f>+LISTAS[[#This Row],[Precio]]+(LISTAS[[#This Row],[Precio]]*AH1685)</f>
        <v>653.17723606045502</v>
      </c>
      <c r="AJ1685" s="38">
        <f t="shared" si="26"/>
        <v>326.58861803022751</v>
      </c>
      <c r="AL1685" s="35">
        <f>+AJ1685/LISTAS[[#This Row],[COSTO]]-1</f>
        <v>0.53132009470615293</v>
      </c>
      <c r="AM1685" t="str">
        <f>+LISTAS[[#This Row],[ID]]</f>
        <v>SUPLEMENTO 0,821x29</v>
      </c>
      <c r="AO1685" s="43">
        <v>0.65</v>
      </c>
      <c r="AP1685" s="39">
        <f>LISTAS[[#This Row],[COSTO]]+(LISTAS[[#This Row],[COSTO]]*AO1685)</f>
        <v>351.89979000000005</v>
      </c>
      <c r="AQ1685" s="44">
        <f>IF(AO1685="",0,AP1685/LISTAS[[#This Row],[VENTA NETA]]-1)</f>
        <v>-1.4180264767974848E-2</v>
      </c>
      <c r="AS1685" s="39">
        <v>63.167999999999999</v>
      </c>
      <c r="AT1685" s="48">
        <f>+LISTAS[[#This Row],[COSTO]]/AS1685-1</f>
        <v>2.3762759625126648</v>
      </c>
      <c r="BA1685" t="s">
        <v>2554</v>
      </c>
      <c r="BB1685" s="36"/>
    </row>
    <row r="1686" spans="1:54" x14ac:dyDescent="0.35">
      <c r="A1686" s="7" t="s">
        <v>2598</v>
      </c>
      <c r="B1686" t="s">
        <v>2554</v>
      </c>
      <c r="C1686" t="s">
        <v>2290</v>
      </c>
      <c r="D1686" t="s">
        <v>2290</v>
      </c>
      <c r="E1686" s="2">
        <v>902.74</v>
      </c>
      <c r="F1686" s="7" t="str">
        <f>+_xlfn.XLOOKUP(LISTAS[[#This Row],[ID]],_01_CODIGOS_Y_COSTOS_xlsm[Producto y N°],_01_CODIGOS_Y_COSTOS_xlsm[FABRICA],"",0,1)</f>
        <v>SKOTNICA</v>
      </c>
      <c r="G1686" s="26">
        <f>LISTAS[[#This Row],[Precio]]*(1-0.46)</f>
        <v>487.47960000000006</v>
      </c>
      <c r="H1686" s="1">
        <f>+_xlfn.XLOOKUP(LISTAS[[#This Row],[ID]],_01_CODIGOS_Y_COSTOS_xlsm[Producto y N°],_01_CODIGOS_Y_COSTOS_xlsm[COSTO],0,0,1)</f>
        <v>291.2516</v>
      </c>
      <c r="I1686" s="27">
        <f>+IFERROR(LISTAS[[#This Row],[VENTA NETA]]/LISTAS[[#This Row],[COSTO]]-1,0)</f>
        <v>0.67374050477319281</v>
      </c>
      <c r="J1686" s="50" t="str">
        <f>IFERROR(VLOOKUP(LISTAS[[#This Row],[ID]],_01_CODIGOS_Y_COSTOS_xlsm[[Producto y N°]:[CODIGO]],2,0),"")</f>
        <v>D01I00202137</v>
      </c>
      <c r="O1686" t="s">
        <v>2598</v>
      </c>
      <c r="AB1686" s="12" t="str">
        <f>+LISTAS[[#This Row],[Codigo]]&amp;LISTAS[[#This Row],[Fabrica]]</f>
        <v>D01I00202137SKOTNICA</v>
      </c>
      <c r="AC1686" s="13" t="str">
        <f>+LISTAS[[#This Row],[Codigo]]</f>
        <v>D01I00202137</v>
      </c>
      <c r="AD1686" s="13" t="str">
        <f>+LISTAS[[#This Row],[ID]]</f>
        <v>SUPLEMENTO 0,821x37</v>
      </c>
      <c r="AH1686" s="36">
        <v>0.32802762085964998</v>
      </c>
      <c r="AI1686" s="37">
        <f>+LISTAS[[#This Row],[Precio]]+(LISTAS[[#This Row],[Precio]]*AH1686)</f>
        <v>1198.8636544548403</v>
      </c>
      <c r="AJ1686" s="38">
        <f t="shared" si="26"/>
        <v>599.43182722742017</v>
      </c>
      <c r="AL1686" s="35">
        <f>+AJ1686/LISTAS[[#This Row],[COSTO]]-1</f>
        <v>1.058123722676271</v>
      </c>
      <c r="AM1686" t="str">
        <f>+LISTAS[[#This Row],[ID]]</f>
        <v>SUPLEMENTO 0,821x37</v>
      </c>
      <c r="AO1686" s="43">
        <v>0.65</v>
      </c>
      <c r="AP1686" s="39">
        <f>LISTAS[[#This Row],[COSTO]]+(LISTAS[[#This Row],[COSTO]]*AO1686)</f>
        <v>480.56514000000004</v>
      </c>
      <c r="AQ1686" s="44">
        <f>IF(AO1686="",0,AP1686/LISTAS[[#This Row],[VENTA NETA]]-1)</f>
        <v>-1.4184101242390446E-2</v>
      </c>
      <c r="AS1686" s="39">
        <v>72.191999999999993</v>
      </c>
      <c r="AT1686" s="48">
        <f>+LISTAS[[#This Row],[COSTO]]/AS1686-1</f>
        <v>3.0344027039007093</v>
      </c>
      <c r="BA1686" t="s">
        <v>2554</v>
      </c>
      <c r="BB1686" s="36"/>
    </row>
    <row r="1687" spans="1:54" x14ac:dyDescent="0.35">
      <c r="A1687" s="7" t="s">
        <v>2599</v>
      </c>
      <c r="B1687" t="s">
        <v>2554</v>
      </c>
      <c r="C1687" t="s">
        <v>2294</v>
      </c>
      <c r="D1687" t="s">
        <v>2294</v>
      </c>
      <c r="E1687" s="2">
        <v>661.04</v>
      </c>
      <c r="F1687" s="7" t="str">
        <f>+_xlfn.XLOOKUP(LISTAS[[#This Row],[ID]],_01_CODIGOS_Y_COSTOS_xlsm[Producto y N°],_01_CODIGOS_Y_COSTOS_xlsm[FABRICA],"",0,1)</f>
        <v>SKOTNICA</v>
      </c>
      <c r="G1687" s="26">
        <f>LISTAS[[#This Row],[Precio]]*(1-0.46)</f>
        <v>356.96159999999998</v>
      </c>
      <c r="H1687" s="1">
        <f>+_xlfn.XLOOKUP(LISTAS[[#This Row],[ID]],_01_CODIGOS_Y_COSTOS_xlsm[Producto y N°],_01_CODIGOS_Y_COSTOS_xlsm[COSTO],0,0,1)</f>
        <v>213.27260000000001</v>
      </c>
      <c r="I1687" s="27">
        <f>+IFERROR(LISTAS[[#This Row],[VENTA NETA]]/LISTAS[[#This Row],[COSTO]]-1,0)</f>
        <v>0.67373399114560417</v>
      </c>
      <c r="J1687" s="50" t="str">
        <f>IFERROR(VLOOKUP(LISTAS[[#This Row],[ID]],_01_CODIGOS_Y_COSTOS_xlsm[[Producto y N°]:[CODIGO]],2,0),"")</f>
        <v>D01I0012230</v>
      </c>
      <c r="O1687" t="s">
        <v>2599</v>
      </c>
      <c r="AB1687" s="12" t="str">
        <f>+LISTAS[[#This Row],[Codigo]]&amp;LISTAS[[#This Row],[Fabrica]]</f>
        <v>D01I0012230SKOTNICA</v>
      </c>
      <c r="AC1687" s="13" t="str">
        <f>+LISTAS[[#This Row],[Codigo]]</f>
        <v>D01I0012230</v>
      </c>
      <c r="AD1687" s="13" t="str">
        <f>+LISTAS[[#This Row],[ID]]</f>
        <v>SUPLEMENTO 0,822x30</v>
      </c>
      <c r="AH1687" s="36">
        <v>-1.1894535791396876E-2</v>
      </c>
      <c r="AI1687" s="37">
        <f>+LISTAS[[#This Row],[Precio]]+(LISTAS[[#This Row],[Precio]]*AH1687)</f>
        <v>653.17723606045502</v>
      </c>
      <c r="AJ1687" s="38">
        <f t="shared" si="26"/>
        <v>326.58861803022751</v>
      </c>
      <c r="AL1687" s="35">
        <f>+AJ1687/LISTAS[[#This Row],[COSTO]]-1</f>
        <v>0.53132009470615293</v>
      </c>
      <c r="AM1687" t="str">
        <f>+LISTAS[[#This Row],[ID]]</f>
        <v>SUPLEMENTO 0,822x30</v>
      </c>
      <c r="AO1687" s="43">
        <v>0.65</v>
      </c>
      <c r="AP1687" s="39">
        <f>LISTAS[[#This Row],[COSTO]]+(LISTAS[[#This Row],[COSTO]]*AO1687)</f>
        <v>351.89979000000005</v>
      </c>
      <c r="AQ1687" s="44">
        <f>IF(AO1687="",0,AP1687/LISTAS[[#This Row],[VENTA NETA]]-1)</f>
        <v>-1.4180264767974848E-2</v>
      </c>
      <c r="AS1687" s="39">
        <v>63.167999999999999</v>
      </c>
      <c r="AT1687" s="48">
        <f>+LISTAS[[#This Row],[COSTO]]/AS1687-1</f>
        <v>2.3762759625126648</v>
      </c>
      <c r="BA1687" t="s">
        <v>2554</v>
      </c>
      <c r="BB1687" s="36"/>
    </row>
    <row r="1688" spans="1:54" x14ac:dyDescent="0.35">
      <c r="A1688" s="7" t="s">
        <v>2600</v>
      </c>
      <c r="B1688" t="s">
        <v>2554</v>
      </c>
      <c r="C1688" t="s">
        <v>2296</v>
      </c>
      <c r="D1688" t="s">
        <v>2296</v>
      </c>
      <c r="E1688" s="2">
        <v>902.74</v>
      </c>
      <c r="F1688" s="7" t="str">
        <f>+_xlfn.XLOOKUP(LISTAS[[#This Row],[ID]],_01_CODIGOS_Y_COSTOS_xlsm[Producto y N°],_01_CODIGOS_Y_COSTOS_xlsm[FABRICA],"",0,1)</f>
        <v>SKOTNICA</v>
      </c>
      <c r="G1688" s="26">
        <f>LISTAS[[#This Row],[Precio]]*(1-0.46)</f>
        <v>487.47960000000006</v>
      </c>
      <c r="H1688" s="1">
        <f>+_xlfn.XLOOKUP(LISTAS[[#This Row],[ID]],_01_CODIGOS_Y_COSTOS_xlsm[Producto y N°],_01_CODIGOS_Y_COSTOS_xlsm[COSTO],0,0,1)</f>
        <v>291.2516</v>
      </c>
      <c r="I1688" s="27">
        <f>+IFERROR(LISTAS[[#This Row],[VENTA NETA]]/LISTAS[[#This Row],[COSTO]]-1,0)</f>
        <v>0.67374050477319281</v>
      </c>
      <c r="J1688" s="50" t="str">
        <f>IFERROR(VLOOKUP(LISTAS[[#This Row],[ID]],_01_CODIGOS_Y_COSTOS_xlsm[[Producto y N°]:[CODIGO]],2,0),"")</f>
        <v>D01I00202238</v>
      </c>
      <c r="O1688" t="s">
        <v>2600</v>
      </c>
      <c r="AB1688" s="12" t="str">
        <f>+LISTAS[[#This Row],[Codigo]]&amp;LISTAS[[#This Row],[Fabrica]]</f>
        <v>D01I00202238SKOTNICA</v>
      </c>
      <c r="AC1688" s="13" t="str">
        <f>+LISTAS[[#This Row],[Codigo]]</f>
        <v>D01I00202238</v>
      </c>
      <c r="AD1688" s="13" t="str">
        <f>+LISTAS[[#This Row],[ID]]</f>
        <v>SUPLEMENTO 0,822x38</v>
      </c>
      <c r="AH1688" s="36">
        <v>0.32802762085964998</v>
      </c>
      <c r="AI1688" s="37">
        <f>+LISTAS[[#This Row],[Precio]]+(LISTAS[[#This Row],[Precio]]*AH1688)</f>
        <v>1198.8636544548403</v>
      </c>
      <c r="AJ1688" s="38">
        <f t="shared" si="26"/>
        <v>599.43182722742017</v>
      </c>
      <c r="AL1688" s="35">
        <f>+AJ1688/LISTAS[[#This Row],[COSTO]]-1</f>
        <v>1.058123722676271</v>
      </c>
      <c r="AM1688" t="str">
        <f>+LISTAS[[#This Row],[ID]]</f>
        <v>SUPLEMENTO 0,822x38</v>
      </c>
      <c r="AO1688" s="43">
        <v>0.65</v>
      </c>
      <c r="AP1688" s="39">
        <f>LISTAS[[#This Row],[COSTO]]+(LISTAS[[#This Row],[COSTO]]*AO1688)</f>
        <v>480.56514000000004</v>
      </c>
      <c r="AQ1688" s="44">
        <f>IF(AO1688="",0,AP1688/LISTAS[[#This Row],[VENTA NETA]]-1)</f>
        <v>-1.4184101242390446E-2</v>
      </c>
      <c r="AS1688" s="39">
        <v>72.191999999999993</v>
      </c>
      <c r="AT1688" s="48">
        <f>+LISTAS[[#This Row],[COSTO]]/AS1688-1</f>
        <v>3.0344027039007093</v>
      </c>
      <c r="BA1688" t="s">
        <v>2554</v>
      </c>
      <c r="BB1688" s="36"/>
    </row>
    <row r="1689" spans="1:54" x14ac:dyDescent="0.35">
      <c r="A1689" s="7" t="s">
        <v>2601</v>
      </c>
      <c r="B1689" t="s">
        <v>2554</v>
      </c>
      <c r="C1689" t="s">
        <v>2300</v>
      </c>
      <c r="D1689" t="s">
        <v>2300</v>
      </c>
      <c r="E1689" s="2">
        <v>663.86</v>
      </c>
      <c r="F1689" s="7" t="str">
        <f>+_xlfn.XLOOKUP(LISTAS[[#This Row],[ID]],_01_CODIGOS_Y_COSTOS_xlsm[Producto y N°],_01_CODIGOS_Y_COSTOS_xlsm[FABRICA],"",0,1)</f>
        <v>SKOTNICA</v>
      </c>
      <c r="G1689" s="26">
        <f>LISTAS[[#This Row],[Precio]]*(1-0.46)</f>
        <v>358.48440000000005</v>
      </c>
      <c r="H1689" s="1">
        <f>+_xlfn.XLOOKUP(LISTAS[[#This Row],[ID]],_01_CODIGOS_Y_COSTOS_xlsm[Producto y N°],_01_CODIGOS_Y_COSTOS_xlsm[COSTO],0,0,1)</f>
        <v>214.1823</v>
      </c>
      <c r="I1689" s="27">
        <f>+IFERROR(LISTAS[[#This Row],[VENTA NETA]]/LISTAS[[#This Row],[COSTO]]-1,0)</f>
        <v>0.67373494448420823</v>
      </c>
      <c r="J1689" s="50" t="str">
        <f>IFERROR(VLOOKUP(LISTAS[[#This Row],[ID]],_01_CODIGOS_Y_COSTOS_xlsm[[Producto y N°]:[CODIGO]],2,0),"")</f>
        <v>D01I0012331</v>
      </c>
      <c r="O1689" t="s">
        <v>2601</v>
      </c>
      <c r="AB1689" s="12" t="str">
        <f>+LISTAS[[#This Row],[Codigo]]&amp;LISTAS[[#This Row],[Fabrica]]</f>
        <v>D01I0012331SKOTNICA</v>
      </c>
      <c r="AC1689" s="13" t="str">
        <f>+LISTAS[[#This Row],[Codigo]]</f>
        <v>D01I0012331</v>
      </c>
      <c r="AD1689" s="13" t="str">
        <f>+LISTAS[[#This Row],[ID]]</f>
        <v>SUPLEMENTO 0,823x31</v>
      </c>
      <c r="AH1689" s="36">
        <v>-7.6793306759674884E-3</v>
      </c>
      <c r="AI1689" s="37">
        <f>+LISTAS[[#This Row],[Precio]]+(LISTAS[[#This Row],[Precio]]*AH1689)</f>
        <v>658.7619995374522</v>
      </c>
      <c r="AJ1689" s="38">
        <f t="shared" si="26"/>
        <v>329.3809997687261</v>
      </c>
      <c r="AL1689" s="35">
        <f>+AJ1689/LISTAS[[#This Row],[COSTO]]-1</f>
        <v>0.53785350035332558</v>
      </c>
      <c r="AM1689" t="str">
        <f>+LISTAS[[#This Row],[ID]]</f>
        <v>SUPLEMENTO 0,823x31</v>
      </c>
      <c r="AO1689" s="43">
        <v>0.65</v>
      </c>
      <c r="AP1689" s="39">
        <f>LISTAS[[#This Row],[COSTO]]+(LISTAS[[#This Row],[COSTO]]*AO1689)</f>
        <v>353.40079500000002</v>
      </c>
      <c r="AQ1689" s="44">
        <f>IF(AO1689="",0,AP1689/LISTAS[[#This Row],[VENTA NETA]]-1)</f>
        <v>-1.4180826278633152E-2</v>
      </c>
      <c r="AS1689" s="39">
        <v>63.167999999999999</v>
      </c>
      <c r="AT1689" s="48">
        <f>+LISTAS[[#This Row],[COSTO]]/AS1689-1</f>
        <v>2.3906772416413373</v>
      </c>
      <c r="BA1689" t="s">
        <v>2554</v>
      </c>
      <c r="BB1689" s="36"/>
    </row>
    <row r="1690" spans="1:54" x14ac:dyDescent="0.35">
      <c r="A1690" s="7" t="s">
        <v>2602</v>
      </c>
      <c r="B1690" t="s">
        <v>2554</v>
      </c>
      <c r="C1690" t="s">
        <v>2302</v>
      </c>
      <c r="D1690" t="s">
        <v>2302</v>
      </c>
      <c r="E1690" s="2">
        <v>1086.23</v>
      </c>
      <c r="F1690" s="7" t="str">
        <f>+_xlfn.XLOOKUP(LISTAS[[#This Row],[ID]],_01_CODIGOS_Y_COSTOS_xlsm[Producto y N°],_01_CODIGOS_Y_COSTOS_xlsm[FABRICA],"",0,1)</f>
        <v>SKOTNICA</v>
      </c>
      <c r="G1690" s="26">
        <f>LISTAS[[#This Row],[Precio]]*(1-0.46)</f>
        <v>586.56420000000003</v>
      </c>
      <c r="H1690" s="1">
        <f>+_xlfn.XLOOKUP(LISTAS[[#This Row],[ID]],_01_CODIGOS_Y_COSTOS_xlsm[Producto y N°],_01_CODIGOS_Y_COSTOS_xlsm[COSTO],0,0,1)</f>
        <v>350.45060000000001</v>
      </c>
      <c r="I1690" s="27">
        <f>+IFERROR(LISTAS[[#This Row],[VENTA NETA]]/LISTAS[[#This Row],[COSTO]]-1,0)</f>
        <v>0.67374288986807285</v>
      </c>
      <c r="J1690" s="50" t="str">
        <f>IFERROR(VLOOKUP(LISTAS[[#This Row],[ID]],_01_CODIGOS_Y_COSTOS_xlsm[[Producto y N°]:[CODIGO]],2,0),"")</f>
        <v>D01I00202339</v>
      </c>
      <c r="O1690" t="s">
        <v>2602</v>
      </c>
      <c r="AB1690" s="12" t="str">
        <f>+LISTAS[[#This Row],[Codigo]]&amp;LISTAS[[#This Row],[Fabrica]]</f>
        <v>D01I00202339SKOTNICA</v>
      </c>
      <c r="AC1690" s="13" t="str">
        <f>+LISTAS[[#This Row],[Codigo]]</f>
        <v>D01I00202339</v>
      </c>
      <c r="AD1690" s="13" t="str">
        <f>+LISTAS[[#This Row],[ID]]</f>
        <v>SUPLEMENTO 0,823x39</v>
      </c>
      <c r="AH1690" s="36">
        <v>0.59795945137499507</v>
      </c>
      <c r="AI1690" s="37">
        <f>+LISTAS[[#This Row],[Precio]]+(LISTAS[[#This Row],[Precio]]*AH1690)</f>
        <v>1735.751494867061</v>
      </c>
      <c r="AJ1690" s="38">
        <f t="shared" si="26"/>
        <v>867.87574743353048</v>
      </c>
      <c r="AL1690" s="35">
        <f>+AJ1690/LISTAS[[#This Row],[COSTO]]-1</f>
        <v>1.4764567315151704</v>
      </c>
      <c r="AM1690" t="str">
        <f>+LISTAS[[#This Row],[ID]]</f>
        <v>SUPLEMENTO 0,823x39</v>
      </c>
      <c r="AO1690" s="43">
        <v>0.65</v>
      </c>
      <c r="AP1690" s="39">
        <f>LISTAS[[#This Row],[COSTO]]+(LISTAS[[#This Row],[COSTO]]*AO1690)</f>
        <v>578.24349000000007</v>
      </c>
      <c r="AQ1690" s="44">
        <f>IF(AO1690="",0,AP1690/LISTAS[[#This Row],[VENTA NETA]]-1)</f>
        <v>-1.4185506036679341E-2</v>
      </c>
      <c r="AS1690" s="39">
        <v>72.191999999999993</v>
      </c>
      <c r="AT1690" s="48">
        <f>+LISTAS[[#This Row],[COSTO]]/AS1690-1</f>
        <v>3.8544243129432632</v>
      </c>
      <c r="BA1690" t="s">
        <v>2554</v>
      </c>
      <c r="BB1690" s="36"/>
    </row>
    <row r="1691" spans="1:54" x14ac:dyDescent="0.35">
      <c r="A1691" s="7" t="s">
        <v>2603</v>
      </c>
      <c r="B1691" t="s">
        <v>2554</v>
      </c>
      <c r="C1691" t="s">
        <v>2123</v>
      </c>
      <c r="D1691" t="s">
        <v>2123</v>
      </c>
      <c r="E1691" s="2">
        <v>663.86</v>
      </c>
      <c r="F1691" s="7" t="str">
        <f>+_xlfn.XLOOKUP(LISTAS[[#This Row],[ID]],_01_CODIGOS_Y_COSTOS_xlsm[Producto y N°],_01_CODIGOS_Y_COSTOS_xlsm[FABRICA],"",0,1)</f>
        <v>SKOTNICA</v>
      </c>
      <c r="G1691" s="26">
        <f>LISTAS[[#This Row],[Precio]]*(1-0.46)</f>
        <v>358.48440000000005</v>
      </c>
      <c r="H1691" s="1">
        <f>+_xlfn.XLOOKUP(LISTAS[[#This Row],[ID]],_01_CODIGOS_Y_COSTOS_xlsm[Producto y N°],_01_CODIGOS_Y_COSTOS_xlsm[COSTO],0,0,1)</f>
        <v>214.1823</v>
      </c>
      <c r="I1691" s="27">
        <f>+IFERROR(LISTAS[[#This Row],[VENTA NETA]]/LISTAS[[#This Row],[COSTO]]-1,0)</f>
        <v>0.67373494448420823</v>
      </c>
      <c r="J1691" s="50" t="str">
        <f>IFERROR(VLOOKUP(LISTAS[[#This Row],[ID]],_01_CODIGOS_Y_COSTOS_xlsm[[Producto y N°]:[CODIGO]],2,0),"")</f>
        <v>D01I0012432</v>
      </c>
      <c r="O1691" t="s">
        <v>2603</v>
      </c>
      <c r="AB1691" s="12" t="str">
        <f>+LISTAS[[#This Row],[Codigo]]&amp;LISTAS[[#This Row],[Fabrica]]</f>
        <v>D01I0012432SKOTNICA</v>
      </c>
      <c r="AC1691" s="13" t="str">
        <f>+LISTAS[[#This Row],[Codigo]]</f>
        <v>D01I0012432</v>
      </c>
      <c r="AD1691" s="13" t="str">
        <f>+LISTAS[[#This Row],[ID]]</f>
        <v>SUPLEMENTO 0,824x32</v>
      </c>
      <c r="AH1691" s="36">
        <v>-7.6793306759674884E-3</v>
      </c>
      <c r="AI1691" s="37">
        <f>+LISTAS[[#This Row],[Precio]]+(LISTAS[[#This Row],[Precio]]*AH1691)</f>
        <v>658.7619995374522</v>
      </c>
      <c r="AJ1691" s="38">
        <f t="shared" si="26"/>
        <v>329.3809997687261</v>
      </c>
      <c r="AL1691" s="35">
        <f>+AJ1691/LISTAS[[#This Row],[COSTO]]-1</f>
        <v>0.53785350035332558</v>
      </c>
      <c r="AM1691" t="str">
        <f>+LISTAS[[#This Row],[ID]]</f>
        <v>SUPLEMENTO 0,824x32</v>
      </c>
      <c r="AO1691" s="43">
        <v>0.65</v>
      </c>
      <c r="AP1691" s="39">
        <f>LISTAS[[#This Row],[COSTO]]+(LISTAS[[#This Row],[COSTO]]*AO1691)</f>
        <v>353.40079500000002</v>
      </c>
      <c r="AQ1691" s="44">
        <f>IF(AO1691="",0,AP1691/LISTAS[[#This Row],[VENTA NETA]]-1)</f>
        <v>-1.4180826278633152E-2</v>
      </c>
      <c r="AS1691" s="39">
        <v>63.167999999999999</v>
      </c>
      <c r="AT1691" s="48">
        <f>+LISTAS[[#This Row],[COSTO]]/AS1691-1</f>
        <v>2.3906772416413373</v>
      </c>
      <c r="BA1691" t="s">
        <v>2554</v>
      </c>
      <c r="BB1691" s="36"/>
    </row>
    <row r="1692" spans="1:54" x14ac:dyDescent="0.35">
      <c r="A1692" s="7" t="s">
        <v>2604</v>
      </c>
      <c r="B1692" t="s">
        <v>2554</v>
      </c>
      <c r="C1692" t="s">
        <v>2307</v>
      </c>
      <c r="D1692" t="s">
        <v>2307</v>
      </c>
      <c r="E1692" s="2">
        <v>1091.26</v>
      </c>
      <c r="F1692" s="7" t="str">
        <f>+_xlfn.XLOOKUP(LISTAS[[#This Row],[ID]],_01_CODIGOS_Y_COSTOS_xlsm[Producto y N°],_01_CODIGOS_Y_COSTOS_xlsm[FABRICA],"",0,1)</f>
        <v>SKOTNICA</v>
      </c>
      <c r="G1692" s="26">
        <f>LISTAS[[#This Row],[Precio]]*(1-0.46)</f>
        <v>589.28039999999999</v>
      </c>
      <c r="H1692" s="1">
        <f>+_xlfn.XLOOKUP(LISTAS[[#This Row],[ID]],_01_CODIGOS_Y_COSTOS_xlsm[Producto y N°],_01_CODIGOS_Y_COSTOS_xlsm[COSTO],0,0,1)</f>
        <v>352.0752</v>
      </c>
      <c r="I1692" s="27">
        <f>+IFERROR(LISTAS[[#This Row],[VENTA NETA]]/LISTAS[[#This Row],[COSTO]]-1,0)</f>
        <v>0.67373447490763327</v>
      </c>
      <c r="J1692" s="50" t="str">
        <f>IFERROR(VLOOKUP(LISTAS[[#This Row],[ID]],_01_CODIGOS_Y_COSTOS_xlsm[[Producto y N°]:[CODIGO]],2,0),"")</f>
        <v>D01I00202440</v>
      </c>
      <c r="O1692" t="s">
        <v>2604</v>
      </c>
      <c r="AB1692" s="12" t="str">
        <f>+LISTAS[[#This Row],[Codigo]]&amp;LISTAS[[#This Row],[Fabrica]]</f>
        <v>D01I00202440SKOTNICA</v>
      </c>
      <c r="AC1692" s="13" t="str">
        <f>+LISTAS[[#This Row],[Codigo]]</f>
        <v>D01I00202440</v>
      </c>
      <c r="AD1692" s="13" t="str">
        <f>+LISTAS[[#This Row],[ID]]</f>
        <v>SUPLEMENTO 0,824x40</v>
      </c>
      <c r="AH1692" s="36">
        <v>0.60536684516103745</v>
      </c>
      <c r="AI1692" s="37">
        <f>+LISTAS[[#This Row],[Precio]]+(LISTAS[[#This Row],[Precio]]*AH1692)</f>
        <v>1751.8726234504338</v>
      </c>
      <c r="AJ1692" s="38">
        <f t="shared" si="26"/>
        <v>875.93631172521691</v>
      </c>
      <c r="AL1692" s="35">
        <f>+AJ1692/LISTAS[[#This Row],[COSTO]]-1</f>
        <v>1.4879239200182712</v>
      </c>
      <c r="AM1692" t="str">
        <f>+LISTAS[[#This Row],[ID]]</f>
        <v>SUPLEMENTO 0,824x40</v>
      </c>
      <c r="AO1692" s="43">
        <v>0.65</v>
      </c>
      <c r="AP1692" s="39">
        <f>LISTAS[[#This Row],[COSTO]]+(LISTAS[[#This Row],[COSTO]]*AO1692)</f>
        <v>580.92408</v>
      </c>
      <c r="AQ1692" s="44">
        <f>IF(AO1692="",0,AP1692/LISTAS[[#This Row],[VENTA NETA]]-1)</f>
        <v>-1.4180549700957279E-2</v>
      </c>
      <c r="AS1692" s="39">
        <v>72.191999999999993</v>
      </c>
      <c r="AT1692" s="48">
        <f>+LISTAS[[#This Row],[COSTO]]/AS1692-1</f>
        <v>3.8769281914893625</v>
      </c>
      <c r="BA1692" t="s">
        <v>2554</v>
      </c>
      <c r="BB1692" s="36"/>
    </row>
    <row r="1693" spans="1:54" x14ac:dyDescent="0.35">
      <c r="A1693" s="7" t="s">
        <v>2605</v>
      </c>
      <c r="B1693" t="s">
        <v>2554</v>
      </c>
      <c r="C1693" t="s">
        <v>2311</v>
      </c>
      <c r="D1693" t="s">
        <v>2311</v>
      </c>
      <c r="E1693" s="2">
        <v>663.86</v>
      </c>
      <c r="F1693" s="7" t="str">
        <f>+_xlfn.XLOOKUP(LISTAS[[#This Row],[ID]],_01_CODIGOS_Y_COSTOS_xlsm[Producto y N°],_01_CODIGOS_Y_COSTOS_xlsm[FABRICA],"",0,1)</f>
        <v>SKOTNICA</v>
      </c>
      <c r="G1693" s="26">
        <f>LISTAS[[#This Row],[Precio]]*(1-0.46)</f>
        <v>358.48440000000005</v>
      </c>
      <c r="H1693" s="1">
        <f>+_xlfn.XLOOKUP(LISTAS[[#This Row],[ID]],_01_CODIGOS_Y_COSTOS_xlsm[Producto y N°],_01_CODIGOS_Y_COSTOS_xlsm[COSTO],0,0,1)</f>
        <v>214.1823</v>
      </c>
      <c r="I1693" s="27">
        <f>+IFERROR(LISTAS[[#This Row],[VENTA NETA]]/LISTAS[[#This Row],[COSTO]]-1,0)</f>
        <v>0.67373494448420823</v>
      </c>
      <c r="J1693" s="50" t="str">
        <f>IFERROR(VLOOKUP(LISTAS[[#This Row],[ID]],_01_CODIGOS_Y_COSTOS_xlsm[[Producto y N°]:[CODIGO]],2,0),"")</f>
        <v>D01I0012533</v>
      </c>
      <c r="O1693" t="s">
        <v>2605</v>
      </c>
      <c r="AB1693" s="12" t="str">
        <f>+LISTAS[[#This Row],[Codigo]]&amp;LISTAS[[#This Row],[Fabrica]]</f>
        <v>D01I0012533SKOTNICA</v>
      </c>
      <c r="AC1693" s="13" t="str">
        <f>+LISTAS[[#This Row],[Codigo]]</f>
        <v>D01I0012533</v>
      </c>
      <c r="AD1693" s="13" t="str">
        <f>+LISTAS[[#This Row],[ID]]</f>
        <v>SUPLEMENTO 0,825x33</v>
      </c>
      <c r="AH1693" s="36">
        <v>-7.6793306759674884E-3</v>
      </c>
      <c r="AI1693" s="37">
        <f>+LISTAS[[#This Row],[Precio]]+(LISTAS[[#This Row],[Precio]]*AH1693)</f>
        <v>658.7619995374522</v>
      </c>
      <c r="AJ1693" s="38">
        <f t="shared" si="26"/>
        <v>329.3809997687261</v>
      </c>
      <c r="AL1693" s="35">
        <f>+AJ1693/LISTAS[[#This Row],[COSTO]]-1</f>
        <v>0.53785350035332558</v>
      </c>
      <c r="AM1693" t="str">
        <f>+LISTAS[[#This Row],[ID]]</f>
        <v>SUPLEMENTO 0,825x33</v>
      </c>
      <c r="AO1693" s="43">
        <v>0.65</v>
      </c>
      <c r="AP1693" s="39">
        <f>LISTAS[[#This Row],[COSTO]]+(LISTAS[[#This Row],[COSTO]]*AO1693)</f>
        <v>353.40079500000002</v>
      </c>
      <c r="AQ1693" s="44">
        <f>IF(AO1693="",0,AP1693/LISTAS[[#This Row],[VENTA NETA]]-1)</f>
        <v>-1.4180826278633152E-2</v>
      </c>
      <c r="AS1693" s="39">
        <v>63.167999999999999</v>
      </c>
      <c r="AT1693" s="48">
        <f>+LISTAS[[#This Row],[COSTO]]/AS1693-1</f>
        <v>2.3906772416413373</v>
      </c>
      <c r="BA1693" t="s">
        <v>2554</v>
      </c>
      <c r="BB1693" s="36"/>
    </row>
    <row r="1694" spans="1:54" x14ac:dyDescent="0.35">
      <c r="A1694" s="7" t="s">
        <v>2606</v>
      </c>
      <c r="B1694" t="s">
        <v>2554</v>
      </c>
      <c r="C1694" t="s">
        <v>2313</v>
      </c>
      <c r="D1694" t="s">
        <v>2313</v>
      </c>
      <c r="E1694" s="2">
        <v>1091.26</v>
      </c>
      <c r="F1694" s="7" t="str">
        <f>+_xlfn.XLOOKUP(LISTAS[[#This Row],[ID]],_01_CODIGOS_Y_COSTOS_xlsm[Producto y N°],_01_CODIGOS_Y_COSTOS_xlsm[FABRICA],"",0,1)</f>
        <v>SKOTNICA</v>
      </c>
      <c r="G1694" s="26">
        <f>LISTAS[[#This Row],[Precio]]*(1-0.46)</f>
        <v>589.28039999999999</v>
      </c>
      <c r="H1694" s="1">
        <f>+_xlfn.XLOOKUP(LISTAS[[#This Row],[ID]],_01_CODIGOS_Y_COSTOS_xlsm[Producto y N°],_01_CODIGOS_Y_COSTOS_xlsm[COSTO],0,0,1)</f>
        <v>352.0752</v>
      </c>
      <c r="I1694" s="27">
        <f>+IFERROR(LISTAS[[#This Row],[VENTA NETA]]/LISTAS[[#This Row],[COSTO]]-1,0)</f>
        <v>0.67373447490763327</v>
      </c>
      <c r="J1694" s="50" t="str">
        <f>IFERROR(VLOOKUP(LISTAS[[#This Row],[ID]],_01_CODIGOS_Y_COSTOS_xlsm[[Producto y N°]:[CODIGO]],2,0),"")</f>
        <v>D01I00202541</v>
      </c>
      <c r="O1694" t="s">
        <v>2606</v>
      </c>
      <c r="AB1694" s="12" t="str">
        <f>+LISTAS[[#This Row],[Codigo]]&amp;LISTAS[[#This Row],[Fabrica]]</f>
        <v>D01I00202541SKOTNICA</v>
      </c>
      <c r="AC1694" s="13" t="str">
        <f>+LISTAS[[#This Row],[Codigo]]</f>
        <v>D01I00202541</v>
      </c>
      <c r="AD1694" s="13" t="str">
        <f>+LISTAS[[#This Row],[ID]]</f>
        <v>SUPLEMENTO 0,825x41</v>
      </c>
      <c r="AH1694" s="36">
        <v>0.60536684516103745</v>
      </c>
      <c r="AI1694" s="37">
        <f>+LISTAS[[#This Row],[Precio]]+(LISTAS[[#This Row],[Precio]]*AH1694)</f>
        <v>1751.8726234504338</v>
      </c>
      <c r="AJ1694" s="38">
        <f t="shared" si="26"/>
        <v>875.93631172521691</v>
      </c>
      <c r="AL1694" s="35">
        <f>+AJ1694/LISTAS[[#This Row],[COSTO]]-1</f>
        <v>1.4879239200182712</v>
      </c>
      <c r="AM1694" t="str">
        <f>+LISTAS[[#This Row],[ID]]</f>
        <v>SUPLEMENTO 0,825x41</v>
      </c>
      <c r="AO1694" s="43">
        <v>0.65</v>
      </c>
      <c r="AP1694" s="39">
        <f>LISTAS[[#This Row],[COSTO]]+(LISTAS[[#This Row],[COSTO]]*AO1694)</f>
        <v>580.92408</v>
      </c>
      <c r="AQ1694" s="44">
        <f>IF(AO1694="",0,AP1694/LISTAS[[#This Row],[VENTA NETA]]-1)</f>
        <v>-1.4180549700957279E-2</v>
      </c>
      <c r="AS1694" s="39">
        <v>72.191999999999993</v>
      </c>
      <c r="AT1694" s="48">
        <f>+LISTAS[[#This Row],[COSTO]]/AS1694-1</f>
        <v>3.8769281914893625</v>
      </c>
      <c r="BA1694" t="s">
        <v>2554</v>
      </c>
      <c r="BB1694" s="36"/>
    </row>
    <row r="1695" spans="1:54" x14ac:dyDescent="0.35">
      <c r="A1695" s="7" t="s">
        <v>2607</v>
      </c>
      <c r="B1695" t="s">
        <v>2554</v>
      </c>
      <c r="C1695" t="s">
        <v>2125</v>
      </c>
      <c r="D1695" t="s">
        <v>2125</v>
      </c>
      <c r="E1695" s="2">
        <v>883.4</v>
      </c>
      <c r="F1695" s="7" t="str">
        <f>+_xlfn.XLOOKUP(LISTAS[[#This Row],[ID]],_01_CODIGOS_Y_COSTOS_xlsm[Producto y N°],_01_CODIGOS_Y_COSTOS_xlsm[FABRICA],"",0,1)</f>
        <v>SKOTNICA</v>
      </c>
      <c r="G1695" s="26">
        <f>LISTAS[[#This Row],[Precio]]*(1-0.46)</f>
        <v>477.036</v>
      </c>
      <c r="H1695" s="1">
        <f>+_xlfn.XLOOKUP(LISTAS[[#This Row],[ID]],_01_CODIGOS_Y_COSTOS_xlsm[Producto y N°],_01_CODIGOS_Y_COSTOS_xlsm[COSTO],0,0,1)</f>
        <v>285.01319999999998</v>
      </c>
      <c r="I1695" s="27">
        <f>+IFERROR(LISTAS[[#This Row],[VENTA NETA]]/LISTAS[[#This Row],[COSTO]]-1,0)</f>
        <v>0.67373300605024622</v>
      </c>
      <c r="J1695" s="50" t="str">
        <f>IFERROR(VLOOKUP(LISTAS[[#This Row],[ID]],_01_CODIGOS_Y_COSTOS_xlsm[[Producto y N°]:[CODIGO]],2,0),"")</f>
        <v>D01I0012634</v>
      </c>
      <c r="O1695" t="s">
        <v>2607</v>
      </c>
      <c r="AB1695" s="12" t="str">
        <f>+LISTAS[[#This Row],[Codigo]]&amp;LISTAS[[#This Row],[Fabrica]]</f>
        <v>D01I0012634SKOTNICA</v>
      </c>
      <c r="AC1695" s="13" t="str">
        <f>+LISTAS[[#This Row],[Codigo]]</f>
        <v>D01I0012634</v>
      </c>
      <c r="AD1695" s="13" t="str">
        <f>+LISTAS[[#This Row],[ID]]</f>
        <v>SUPLEMENTO 0,826x34</v>
      </c>
      <c r="AH1695" s="36">
        <v>0.32048505231689051</v>
      </c>
      <c r="AI1695" s="37">
        <f>+LISTAS[[#This Row],[Precio]]+(LISTAS[[#This Row],[Precio]]*AH1695)</f>
        <v>1166.5164952167411</v>
      </c>
      <c r="AJ1695" s="38">
        <f t="shared" si="26"/>
        <v>583.25824760837054</v>
      </c>
      <c r="AL1695" s="35">
        <f>+AJ1695/LISTAS[[#This Row],[COSTO]]-1</f>
        <v>1.0464253852395977</v>
      </c>
      <c r="AM1695" t="str">
        <f>+LISTAS[[#This Row],[ID]]</f>
        <v>SUPLEMENTO 0,826x34</v>
      </c>
      <c r="AO1695" s="43">
        <v>0.65</v>
      </c>
      <c r="AP1695" s="39">
        <f>LISTAS[[#This Row],[COSTO]]+(LISTAS[[#This Row],[COSTO]]*AO1695)</f>
        <v>470.27177999999998</v>
      </c>
      <c r="AQ1695" s="44">
        <f>IF(AO1695="",0,AP1695/LISTAS[[#This Row],[VENTA NETA]]-1)</f>
        <v>-1.4179684552109273E-2</v>
      </c>
      <c r="AS1695" s="39">
        <v>63.167999999999999</v>
      </c>
      <c r="AT1695" s="48">
        <f>+LISTAS[[#This Row],[COSTO]]/AS1695-1</f>
        <v>3.5119870820668693</v>
      </c>
      <c r="BA1695" t="s">
        <v>2554</v>
      </c>
      <c r="BB1695" s="36"/>
    </row>
    <row r="1696" spans="1:54" x14ac:dyDescent="0.35">
      <c r="A1696" s="7" t="s">
        <v>2608</v>
      </c>
      <c r="B1696" t="s">
        <v>2554</v>
      </c>
      <c r="C1696" t="s">
        <v>2318</v>
      </c>
      <c r="D1696" t="s">
        <v>2318</v>
      </c>
      <c r="E1696" s="2">
        <v>1093.48</v>
      </c>
      <c r="F1696" s="7" t="str">
        <f>+_xlfn.XLOOKUP(LISTAS[[#This Row],[ID]],_01_CODIGOS_Y_COSTOS_xlsm[Producto y N°],_01_CODIGOS_Y_COSTOS_xlsm[FABRICA],"",0,1)</f>
        <v>SKOTNICA</v>
      </c>
      <c r="G1696" s="26">
        <f>LISTAS[[#This Row],[Precio]]*(1-0.46)</f>
        <v>590.47920000000011</v>
      </c>
      <c r="H1696" s="1">
        <f>+_xlfn.XLOOKUP(LISTAS[[#This Row],[ID]],_01_CODIGOS_Y_COSTOS_xlsm[Producto y N°],_01_CODIGOS_Y_COSTOS_xlsm[COSTO],0,0,1)</f>
        <v>352.79</v>
      </c>
      <c r="I1696" s="27">
        <f>+IFERROR(LISTAS[[#This Row],[VENTA NETA]]/LISTAS[[#This Row],[COSTO]]-1,0)</f>
        <v>0.67374131919839009</v>
      </c>
      <c r="J1696" s="50" t="str">
        <f>IFERROR(VLOOKUP(LISTAS[[#This Row],[ID]],_01_CODIGOS_Y_COSTOS_xlsm[[Producto y N°]:[CODIGO]],2,0),"")</f>
        <v>D01I00202642</v>
      </c>
      <c r="O1696" t="s">
        <v>2608</v>
      </c>
      <c r="AB1696" s="12" t="str">
        <f>+LISTAS[[#This Row],[Codigo]]&amp;LISTAS[[#This Row],[Fabrica]]</f>
        <v>D01I00202642SKOTNICA</v>
      </c>
      <c r="AC1696" s="13" t="str">
        <f>+LISTAS[[#This Row],[Codigo]]</f>
        <v>D01I00202642</v>
      </c>
      <c r="AD1696" s="13" t="str">
        <f>+LISTAS[[#This Row],[ID]]</f>
        <v>SUPLEMENTO 0,826x42</v>
      </c>
      <c r="AH1696" s="36">
        <v>0.60862620630810871</v>
      </c>
      <c r="AI1696" s="37">
        <f>+LISTAS[[#This Row],[Precio]]+(LISTAS[[#This Row],[Precio]]*AH1696)</f>
        <v>1759.0005840737908</v>
      </c>
      <c r="AJ1696" s="38">
        <f t="shared" si="26"/>
        <v>879.50029203689542</v>
      </c>
      <c r="AL1696" s="35">
        <f>+AJ1696/LISTAS[[#This Row],[COSTO]]-1</f>
        <v>1.4929853228178107</v>
      </c>
      <c r="AM1696" t="str">
        <f>+LISTAS[[#This Row],[ID]]</f>
        <v>SUPLEMENTO 0,826x42</v>
      </c>
      <c r="AO1696" s="43">
        <v>0.65</v>
      </c>
      <c r="AP1696" s="39">
        <f>LISTAS[[#This Row],[COSTO]]+(LISTAS[[#This Row],[COSTO]]*AO1696)</f>
        <v>582.10350000000005</v>
      </c>
      <c r="AQ1696" s="44">
        <f>IF(AO1696="",0,AP1696/LISTAS[[#This Row],[VENTA NETA]]-1)</f>
        <v>-1.4184580930200474E-2</v>
      </c>
      <c r="AS1696" s="39">
        <v>72.191999999999993</v>
      </c>
      <c r="AT1696" s="48">
        <f>+LISTAS[[#This Row],[COSTO]]/AS1696-1</f>
        <v>3.886829565602838</v>
      </c>
      <c r="BA1696" t="s">
        <v>2554</v>
      </c>
      <c r="BB1696" s="36"/>
    </row>
    <row r="1697" spans="1:54" x14ac:dyDescent="0.35">
      <c r="A1697" s="7" t="s">
        <v>2609</v>
      </c>
      <c r="B1697" t="s">
        <v>2554</v>
      </c>
      <c r="C1697" t="s">
        <v>2320</v>
      </c>
      <c r="D1697" t="s">
        <v>2320</v>
      </c>
      <c r="E1697" s="2">
        <v>883.4</v>
      </c>
      <c r="F1697" s="7" t="str">
        <f>+_xlfn.XLOOKUP(LISTAS[[#This Row],[ID]],_01_CODIGOS_Y_COSTOS_xlsm[Producto y N°],_01_CODIGOS_Y_COSTOS_xlsm[FABRICA],"",0,1)</f>
        <v>SKOTNICA</v>
      </c>
      <c r="G1697" s="26">
        <f>LISTAS[[#This Row],[Precio]]*(1-0.46)</f>
        <v>477.036</v>
      </c>
      <c r="H1697" s="1">
        <f>+_xlfn.XLOOKUP(LISTAS[[#This Row],[ID]],_01_CODIGOS_Y_COSTOS_xlsm[Producto y N°],_01_CODIGOS_Y_COSTOS_xlsm[COSTO],0,0,1)</f>
        <v>285.01319999999998</v>
      </c>
      <c r="I1697" s="27">
        <f>+IFERROR(LISTAS[[#This Row],[VENTA NETA]]/LISTAS[[#This Row],[COSTO]]-1,0)</f>
        <v>0.67373300605024622</v>
      </c>
      <c r="J1697" s="50" t="str">
        <f>IFERROR(VLOOKUP(LISTAS[[#This Row],[ID]],_01_CODIGOS_Y_COSTOS_xlsm[[Producto y N°]:[CODIGO]],2,0),"")</f>
        <v>D01I0012735</v>
      </c>
      <c r="O1697" t="s">
        <v>2609</v>
      </c>
      <c r="AB1697" s="12" t="str">
        <f>+LISTAS[[#This Row],[Codigo]]&amp;LISTAS[[#This Row],[Fabrica]]</f>
        <v>D01I0012735SKOTNICA</v>
      </c>
      <c r="AC1697" s="13" t="str">
        <f>+LISTAS[[#This Row],[Codigo]]</f>
        <v>D01I0012735</v>
      </c>
      <c r="AD1697" s="13" t="str">
        <f>+LISTAS[[#This Row],[ID]]</f>
        <v>SUPLEMENTO 0,827x35</v>
      </c>
      <c r="AH1697" s="36">
        <v>0.23242815290178553</v>
      </c>
      <c r="AI1697" s="37">
        <f>+LISTAS[[#This Row],[Precio]]+(LISTAS[[#This Row],[Precio]]*AH1697)</f>
        <v>1088.7270302734373</v>
      </c>
      <c r="AJ1697" s="38">
        <f t="shared" si="26"/>
        <v>544.36351513671866</v>
      </c>
      <c r="AL1697" s="35">
        <f>+AJ1697/LISTAS[[#This Row],[COSTO]]-1</f>
        <v>0.9099589602752387</v>
      </c>
      <c r="AM1697" t="str">
        <f>+LISTAS[[#This Row],[ID]]</f>
        <v>SUPLEMENTO 0,827x35</v>
      </c>
      <c r="AO1697" s="43">
        <v>0.65</v>
      </c>
      <c r="AP1697" s="39">
        <f>LISTAS[[#This Row],[COSTO]]+(LISTAS[[#This Row],[COSTO]]*AO1697)</f>
        <v>470.27177999999998</v>
      </c>
      <c r="AQ1697" s="44">
        <f>IF(AO1697="",0,AP1697/LISTAS[[#This Row],[VENTA NETA]]-1)</f>
        <v>-1.4179684552109273E-2</v>
      </c>
      <c r="AS1697" s="39">
        <v>67.680000000000007</v>
      </c>
      <c r="AT1697" s="48">
        <f>+LISTAS[[#This Row],[COSTO]]/AS1697-1</f>
        <v>3.2111879432624111</v>
      </c>
      <c r="BA1697" t="s">
        <v>2554</v>
      </c>
      <c r="BB1697" s="36"/>
    </row>
    <row r="1698" spans="1:54" x14ac:dyDescent="0.35">
      <c r="A1698" s="7" t="s">
        <v>2610</v>
      </c>
      <c r="B1698" t="s">
        <v>2554</v>
      </c>
      <c r="C1698" t="s">
        <v>2322</v>
      </c>
      <c r="D1698" t="s">
        <v>2322</v>
      </c>
      <c r="E1698" s="2">
        <v>1093.48</v>
      </c>
      <c r="F1698" s="7" t="str">
        <f>+_xlfn.XLOOKUP(LISTAS[[#This Row],[ID]],_01_CODIGOS_Y_COSTOS_xlsm[Producto y N°],_01_CODIGOS_Y_COSTOS_xlsm[FABRICA],"",0,1)</f>
        <v>SKOTNICA</v>
      </c>
      <c r="G1698" s="26">
        <f>LISTAS[[#This Row],[Precio]]*(1-0.46)</f>
        <v>590.47920000000011</v>
      </c>
      <c r="H1698" s="1">
        <f>+_xlfn.XLOOKUP(LISTAS[[#This Row],[ID]],_01_CODIGOS_Y_COSTOS_xlsm[Producto y N°],_01_CODIGOS_Y_COSTOS_xlsm[COSTO],0,0,1)</f>
        <v>352.79</v>
      </c>
      <c r="I1698" s="27">
        <f>+IFERROR(LISTAS[[#This Row],[VENTA NETA]]/LISTAS[[#This Row],[COSTO]]-1,0)</f>
        <v>0.67374131919839009</v>
      </c>
      <c r="J1698" s="50" t="str">
        <f>IFERROR(VLOOKUP(LISTAS[[#This Row],[ID]],_01_CODIGOS_Y_COSTOS_xlsm[[Producto y N°]:[CODIGO]],2,0),"")</f>
        <v>D01I00202743</v>
      </c>
      <c r="O1698" t="s">
        <v>2610</v>
      </c>
      <c r="AB1698" s="12" t="str">
        <f>+LISTAS[[#This Row],[Codigo]]&amp;LISTAS[[#This Row],[Fabrica]]</f>
        <v>D01I00202743SKOTNICA</v>
      </c>
      <c r="AC1698" s="13" t="str">
        <f>+LISTAS[[#This Row],[Codigo]]</f>
        <v>D01I00202743</v>
      </c>
      <c r="AD1698" s="13" t="str">
        <f>+LISTAS[[#This Row],[ID]]</f>
        <v>SUPLEMENTO 0,827x43</v>
      </c>
      <c r="AH1698" s="36">
        <v>0.51392777039375304</v>
      </c>
      <c r="AI1698" s="37">
        <f>+LISTAS[[#This Row],[Precio]]+(LISTAS[[#This Row],[Precio]]*AH1698)</f>
        <v>1655.449738370161</v>
      </c>
      <c r="AJ1698" s="38">
        <f t="shared" si="26"/>
        <v>827.72486918508048</v>
      </c>
      <c r="AL1698" s="35">
        <f>+AJ1698/LISTAS[[#This Row],[COSTO]]-1</f>
        <v>1.3462254292499232</v>
      </c>
      <c r="AM1698" t="str">
        <f>+LISTAS[[#This Row],[ID]]</f>
        <v>SUPLEMENTO 0,827x43</v>
      </c>
      <c r="AO1698" s="43">
        <v>0.65</v>
      </c>
      <c r="AP1698" s="39">
        <f>LISTAS[[#This Row],[COSTO]]+(LISTAS[[#This Row],[COSTO]]*AO1698)</f>
        <v>582.10350000000005</v>
      </c>
      <c r="AQ1698" s="44">
        <f>IF(AO1698="",0,AP1698/LISTAS[[#This Row],[VENTA NETA]]-1)</f>
        <v>-1.4184580930200474E-2</v>
      </c>
      <c r="AS1698" s="39">
        <v>76.703999999999994</v>
      </c>
      <c r="AT1698" s="48">
        <f>+LISTAS[[#This Row],[COSTO]]/AS1698-1</f>
        <v>3.5993690029203176</v>
      </c>
      <c r="BA1698" t="s">
        <v>2554</v>
      </c>
      <c r="BB1698" s="36"/>
    </row>
    <row r="1699" spans="1:54" x14ac:dyDescent="0.35">
      <c r="A1699" s="7" t="s">
        <v>2611</v>
      </c>
      <c r="B1699" t="s">
        <v>2554</v>
      </c>
      <c r="C1699" t="s">
        <v>2161</v>
      </c>
      <c r="D1699" t="s">
        <v>2161</v>
      </c>
      <c r="E1699" s="2">
        <v>883.4</v>
      </c>
      <c r="F1699" s="7" t="str">
        <f>+_xlfn.XLOOKUP(LISTAS[[#This Row],[ID]],_01_CODIGOS_Y_COSTOS_xlsm[Producto y N°],_01_CODIGOS_Y_COSTOS_xlsm[FABRICA],"",0,1)</f>
        <v>SKOTNICA</v>
      </c>
      <c r="G1699" s="26">
        <f>LISTAS[[#This Row],[Precio]]*(1-0.46)</f>
        <v>477.036</v>
      </c>
      <c r="H1699" s="1">
        <f>+_xlfn.XLOOKUP(LISTAS[[#This Row],[ID]],_01_CODIGOS_Y_COSTOS_xlsm[Producto y N°],_01_CODIGOS_Y_COSTOS_xlsm[COSTO],0,0,1)</f>
        <v>285.01319999999998</v>
      </c>
      <c r="I1699" s="27">
        <f>+IFERROR(LISTAS[[#This Row],[VENTA NETA]]/LISTAS[[#This Row],[COSTO]]-1,0)</f>
        <v>0.67373300605024622</v>
      </c>
      <c r="J1699" s="50" t="str">
        <f>IFERROR(VLOOKUP(LISTAS[[#This Row],[ID]],_01_CODIGOS_Y_COSTOS_xlsm[[Producto y N°]:[CODIGO]],2,0),"")</f>
        <v>D01I0012836</v>
      </c>
      <c r="O1699" t="s">
        <v>2611</v>
      </c>
      <c r="AB1699" s="12" t="str">
        <f>+LISTAS[[#This Row],[Codigo]]&amp;LISTAS[[#This Row],[Fabrica]]</f>
        <v>D01I0012836SKOTNICA</v>
      </c>
      <c r="AC1699" s="13" t="str">
        <f>+LISTAS[[#This Row],[Codigo]]</f>
        <v>D01I0012836</v>
      </c>
      <c r="AD1699" s="13" t="str">
        <f>+LISTAS[[#This Row],[ID]]</f>
        <v>SUPLEMENTO 0,828x36</v>
      </c>
      <c r="AH1699" s="36">
        <v>0.23242815290178553</v>
      </c>
      <c r="AI1699" s="37">
        <f>+LISTAS[[#This Row],[Precio]]+(LISTAS[[#This Row],[Precio]]*AH1699)</f>
        <v>1088.7270302734373</v>
      </c>
      <c r="AJ1699" s="38">
        <f t="shared" si="26"/>
        <v>544.36351513671866</v>
      </c>
      <c r="AL1699" s="35">
        <f>+AJ1699/LISTAS[[#This Row],[COSTO]]-1</f>
        <v>0.9099589602752387</v>
      </c>
      <c r="AM1699" t="str">
        <f>+LISTAS[[#This Row],[ID]]</f>
        <v>SUPLEMENTO 0,828x36</v>
      </c>
      <c r="AO1699" s="43">
        <v>0.65</v>
      </c>
      <c r="AP1699" s="39">
        <f>LISTAS[[#This Row],[COSTO]]+(LISTAS[[#This Row],[COSTO]]*AO1699)</f>
        <v>470.27177999999998</v>
      </c>
      <c r="AQ1699" s="44">
        <f>IF(AO1699="",0,AP1699/LISTAS[[#This Row],[VENTA NETA]]-1)</f>
        <v>-1.4179684552109273E-2</v>
      </c>
      <c r="AS1699" s="39">
        <v>67.680000000000007</v>
      </c>
      <c r="AT1699" s="48">
        <f>+LISTAS[[#This Row],[COSTO]]/AS1699-1</f>
        <v>3.2111879432624111</v>
      </c>
      <c r="BA1699" t="s">
        <v>2554</v>
      </c>
      <c r="BB1699" s="36"/>
    </row>
    <row r="1700" spans="1:54" x14ac:dyDescent="0.35">
      <c r="A1700" s="7" t="s">
        <v>2612</v>
      </c>
      <c r="B1700" t="s">
        <v>2554</v>
      </c>
      <c r="C1700" t="s">
        <v>2325</v>
      </c>
      <c r="D1700" t="s">
        <v>2325</v>
      </c>
      <c r="E1700" s="2">
        <v>1296.71</v>
      </c>
      <c r="F1700" s="7" t="str">
        <f>+_xlfn.XLOOKUP(LISTAS[[#This Row],[ID]],_01_CODIGOS_Y_COSTOS_xlsm[Producto y N°],_01_CODIGOS_Y_COSTOS_xlsm[FABRICA],"",0,1)</f>
        <v>SKOTNICA</v>
      </c>
      <c r="G1700" s="26">
        <f>LISTAS[[#This Row],[Precio]]*(1-0.46)</f>
        <v>700.22340000000008</v>
      </c>
      <c r="H1700" s="1">
        <f>+_xlfn.XLOOKUP(LISTAS[[#This Row],[ID]],_01_CODIGOS_Y_COSTOS_xlsm[Producto y N°],_01_CODIGOS_Y_COSTOS_xlsm[COSTO],0,0,1)</f>
        <v>418.35730000000001</v>
      </c>
      <c r="I1700" s="27">
        <f>+IFERROR(LISTAS[[#This Row],[VENTA NETA]]/LISTAS[[#This Row],[COSTO]]-1,0)</f>
        <v>0.6737449065667076</v>
      </c>
      <c r="J1700" s="50" t="str">
        <f>IFERROR(VLOOKUP(LISTAS[[#This Row],[ID]],_01_CODIGOS_Y_COSTOS_xlsm[[Producto y N°]:[CODIGO]],2,0),"")</f>
        <v>D01I00202844</v>
      </c>
      <c r="O1700" t="s">
        <v>2612</v>
      </c>
      <c r="AB1700" s="12" t="str">
        <f>+LISTAS[[#This Row],[Codigo]]&amp;LISTAS[[#This Row],[Fabrica]]</f>
        <v>D01I00202844SKOTNICA</v>
      </c>
      <c r="AC1700" s="13" t="str">
        <f>+LISTAS[[#This Row],[Codigo]]</f>
        <v>D01I00202844</v>
      </c>
      <c r="AD1700" s="13" t="str">
        <f>+LISTAS[[#This Row],[ID]]</f>
        <v>SUPLEMENTO 0,828x44</v>
      </c>
      <c r="AH1700" s="36">
        <v>0.79529710700067047</v>
      </c>
      <c r="AI1700" s="37">
        <f>+LISTAS[[#This Row],[Precio]]+(LISTAS[[#This Row],[Precio]]*AH1700)</f>
        <v>2327.9797116188392</v>
      </c>
      <c r="AJ1700" s="38">
        <f t="shared" si="26"/>
        <v>1163.9898558094196</v>
      </c>
      <c r="AL1700" s="35">
        <f>+AJ1700/LISTAS[[#This Row],[COSTO]]-1</f>
        <v>1.7822864709410342</v>
      </c>
      <c r="AM1700" t="str">
        <f>+LISTAS[[#This Row],[ID]]</f>
        <v>SUPLEMENTO 0,828x44</v>
      </c>
      <c r="AO1700" s="43">
        <v>0.65</v>
      </c>
      <c r="AP1700" s="39">
        <f>LISTAS[[#This Row],[COSTO]]+(LISTAS[[#This Row],[COSTO]]*AO1700)</f>
        <v>690.28954500000009</v>
      </c>
      <c r="AQ1700" s="44">
        <f>IF(AO1700="",0,AP1700/LISTAS[[#This Row],[VENTA NETA]]-1)</f>
        <v>-1.4186693846563792E-2</v>
      </c>
      <c r="AS1700" s="39">
        <v>76.703999999999994</v>
      </c>
      <c r="AT1700" s="48">
        <f>+LISTAS[[#This Row],[COSTO]]/AS1700-1</f>
        <v>4.4541784000834381</v>
      </c>
      <c r="BA1700" t="s">
        <v>2554</v>
      </c>
      <c r="BB1700" s="36"/>
    </row>
    <row r="1701" spans="1:54" x14ac:dyDescent="0.35">
      <c r="A1701" s="7" t="s">
        <v>2613</v>
      </c>
      <c r="B1701" t="s">
        <v>2554</v>
      </c>
      <c r="C1701" t="s">
        <v>2327</v>
      </c>
      <c r="D1701" t="s">
        <v>2327</v>
      </c>
      <c r="E1701" s="2">
        <v>886.22</v>
      </c>
      <c r="F1701" s="7" t="str">
        <f>+_xlfn.XLOOKUP(LISTAS[[#This Row],[ID]],_01_CODIGOS_Y_COSTOS_xlsm[Producto y N°],_01_CODIGOS_Y_COSTOS_xlsm[FABRICA],"",0,1)</f>
        <v>SKOTNICA</v>
      </c>
      <c r="G1701" s="26">
        <f>LISTAS[[#This Row],[Precio]]*(1-0.46)</f>
        <v>478.55880000000002</v>
      </c>
      <c r="H1701" s="1">
        <f>+_xlfn.XLOOKUP(LISTAS[[#This Row],[ID]],_01_CODIGOS_Y_COSTOS_xlsm[Producto y N°],_01_CODIGOS_Y_COSTOS_xlsm[COSTO],0,0,1)</f>
        <v>285.923</v>
      </c>
      <c r="I1701" s="27">
        <f>+IFERROR(LISTAS[[#This Row],[VENTA NETA]]/LISTAS[[#This Row],[COSTO]]-1,0)</f>
        <v>0.67373313794273293</v>
      </c>
      <c r="J1701" s="50" t="str">
        <f>IFERROR(VLOOKUP(LISTAS[[#This Row],[ID]],_01_CODIGOS_Y_COSTOS_xlsm[[Producto y N°]:[CODIGO]],2,0),"")</f>
        <v>D01I0012937</v>
      </c>
      <c r="O1701" t="s">
        <v>2613</v>
      </c>
      <c r="AB1701" s="12" t="str">
        <f>+LISTAS[[#This Row],[Codigo]]&amp;LISTAS[[#This Row],[Fabrica]]</f>
        <v>D01I0012937SKOTNICA</v>
      </c>
      <c r="AC1701" s="13" t="str">
        <f>+LISTAS[[#This Row],[Codigo]]</f>
        <v>D01I0012937</v>
      </c>
      <c r="AD1701" s="13" t="str">
        <f>+LISTAS[[#This Row],[ID]]</f>
        <v>SUPLEMENTO 0,829x37</v>
      </c>
      <c r="AH1701" s="36">
        <v>0.23636183965773805</v>
      </c>
      <c r="AI1701" s="37">
        <f>+LISTAS[[#This Row],[Precio]]+(LISTAS[[#This Row],[Precio]]*AH1701)</f>
        <v>1095.6885895414807</v>
      </c>
      <c r="AJ1701" s="38">
        <f t="shared" si="26"/>
        <v>547.84429477074036</v>
      </c>
      <c r="AL1701" s="35">
        <f>+AJ1701/LISTAS[[#This Row],[COSTO]]-1</f>
        <v>0.91605535326203325</v>
      </c>
      <c r="AM1701" t="str">
        <f>+LISTAS[[#This Row],[ID]]</f>
        <v>SUPLEMENTO 0,829x37</v>
      </c>
      <c r="AO1701" s="43">
        <v>0.65</v>
      </c>
      <c r="AP1701" s="39">
        <f>LISTAS[[#This Row],[COSTO]]+(LISTAS[[#This Row],[COSTO]]*AO1701)</f>
        <v>471.77295000000004</v>
      </c>
      <c r="AQ1701" s="44">
        <f>IF(AO1701="",0,AP1701/LISTAS[[#This Row],[VENTA NETA]]-1)</f>
        <v>-1.4179762236113946E-2</v>
      </c>
      <c r="AS1701" s="39">
        <v>67.680000000000007</v>
      </c>
      <c r="AT1701" s="48">
        <f>+LISTAS[[#This Row],[COSTO]]/AS1701-1</f>
        <v>3.2246306146572099</v>
      </c>
      <c r="BA1701" t="s">
        <v>2554</v>
      </c>
      <c r="BB1701" s="36"/>
    </row>
    <row r="1702" spans="1:54" x14ac:dyDescent="0.35">
      <c r="A1702" s="7" t="s">
        <v>2614</v>
      </c>
      <c r="B1702" t="s">
        <v>2554</v>
      </c>
      <c r="C1702" t="s">
        <v>2329</v>
      </c>
      <c r="D1702" t="s">
        <v>2329</v>
      </c>
      <c r="E1702" s="2">
        <v>1296.71</v>
      </c>
      <c r="F1702" s="7" t="str">
        <f>+_xlfn.XLOOKUP(LISTAS[[#This Row],[ID]],_01_CODIGOS_Y_COSTOS_xlsm[Producto y N°],_01_CODIGOS_Y_COSTOS_xlsm[FABRICA],"",0,1)</f>
        <v>SKOTNICA</v>
      </c>
      <c r="G1702" s="26">
        <f>LISTAS[[#This Row],[Precio]]*(1-0.46)</f>
        <v>700.22340000000008</v>
      </c>
      <c r="H1702" s="1">
        <f>+_xlfn.XLOOKUP(LISTAS[[#This Row],[ID]],_01_CODIGOS_Y_COSTOS_xlsm[Producto y N°],_01_CODIGOS_Y_COSTOS_xlsm[COSTO],0,0,1)</f>
        <v>418.35730000000001</v>
      </c>
      <c r="I1702" s="27">
        <f>+IFERROR(LISTAS[[#This Row],[VENTA NETA]]/LISTAS[[#This Row],[COSTO]]-1,0)</f>
        <v>0.6737449065667076</v>
      </c>
      <c r="J1702" s="50" t="str">
        <f>IFERROR(VLOOKUP(LISTAS[[#This Row],[ID]],_01_CODIGOS_Y_COSTOS_xlsm[[Producto y N°]:[CODIGO]],2,0),"")</f>
        <v>D01I00202945</v>
      </c>
      <c r="O1702" t="s">
        <v>2614</v>
      </c>
      <c r="AB1702" s="12" t="str">
        <f>+LISTAS[[#This Row],[Codigo]]&amp;LISTAS[[#This Row],[Fabrica]]</f>
        <v>D01I00202945SKOTNICA</v>
      </c>
      <c r="AC1702" s="13" t="str">
        <f>+LISTAS[[#This Row],[Codigo]]</f>
        <v>D01I00202945</v>
      </c>
      <c r="AD1702" s="13" t="str">
        <f>+LISTAS[[#This Row],[ID]]</f>
        <v>SUPLEMENTO 0,829x45</v>
      </c>
      <c r="AH1702" s="36">
        <v>0.79529710700067047</v>
      </c>
      <c r="AI1702" s="37">
        <f>+LISTAS[[#This Row],[Precio]]+(LISTAS[[#This Row],[Precio]]*AH1702)</f>
        <v>2327.9797116188392</v>
      </c>
      <c r="AJ1702" s="38">
        <f t="shared" si="26"/>
        <v>1163.9898558094196</v>
      </c>
      <c r="AL1702" s="35">
        <f>+AJ1702/LISTAS[[#This Row],[COSTO]]-1</f>
        <v>1.7822864709410342</v>
      </c>
      <c r="AM1702" t="str">
        <f>+LISTAS[[#This Row],[ID]]</f>
        <v>SUPLEMENTO 0,829x45</v>
      </c>
      <c r="AO1702" s="43">
        <v>0.65</v>
      </c>
      <c r="AP1702" s="39">
        <f>LISTAS[[#This Row],[COSTO]]+(LISTAS[[#This Row],[COSTO]]*AO1702)</f>
        <v>690.28954500000009</v>
      </c>
      <c r="AQ1702" s="44">
        <f>IF(AO1702="",0,AP1702/LISTAS[[#This Row],[VENTA NETA]]-1)</f>
        <v>-1.4186693846563792E-2</v>
      </c>
      <c r="AS1702" s="39">
        <v>76.703999999999994</v>
      </c>
      <c r="AT1702" s="48">
        <f>+LISTAS[[#This Row],[COSTO]]/AS1702-1</f>
        <v>4.4541784000834381</v>
      </c>
      <c r="BA1702" t="s">
        <v>2554</v>
      </c>
      <c r="BB1702" s="36"/>
    </row>
    <row r="1703" spans="1:54" x14ac:dyDescent="0.35">
      <c r="A1703" s="7" t="s">
        <v>2615</v>
      </c>
      <c r="B1703" t="s">
        <v>2554</v>
      </c>
      <c r="C1703" t="s">
        <v>2333</v>
      </c>
      <c r="D1703" t="s">
        <v>2333</v>
      </c>
      <c r="E1703" s="2">
        <v>886.22</v>
      </c>
      <c r="F1703" s="7" t="str">
        <f>+_xlfn.XLOOKUP(LISTAS[[#This Row],[ID]],_01_CODIGOS_Y_COSTOS_xlsm[Producto y N°],_01_CODIGOS_Y_COSTOS_xlsm[FABRICA],"",0,1)</f>
        <v>SKOTNICA</v>
      </c>
      <c r="G1703" s="26">
        <f>LISTAS[[#This Row],[Precio]]*(1-0.46)</f>
        <v>478.55880000000002</v>
      </c>
      <c r="H1703" s="1">
        <f>+_xlfn.XLOOKUP(LISTAS[[#This Row],[ID]],_01_CODIGOS_Y_COSTOS_xlsm[Producto y N°],_01_CODIGOS_Y_COSTOS_xlsm[COSTO],0,0,1)</f>
        <v>285.923</v>
      </c>
      <c r="I1703" s="27">
        <f>+IFERROR(LISTAS[[#This Row],[VENTA NETA]]/LISTAS[[#This Row],[COSTO]]-1,0)</f>
        <v>0.67373313794273293</v>
      </c>
      <c r="J1703" s="50" t="str">
        <f>IFERROR(VLOOKUP(LISTAS[[#This Row],[ID]],_01_CODIGOS_Y_COSTOS_xlsm[[Producto y N°]:[CODIGO]],2,0),"")</f>
        <v>D01I0013038</v>
      </c>
      <c r="O1703" t="s">
        <v>2615</v>
      </c>
      <c r="AB1703" s="12" t="str">
        <f>+LISTAS[[#This Row],[Codigo]]&amp;LISTAS[[#This Row],[Fabrica]]</f>
        <v>D01I0013038SKOTNICA</v>
      </c>
      <c r="AC1703" s="13" t="str">
        <f>+LISTAS[[#This Row],[Codigo]]</f>
        <v>D01I0013038</v>
      </c>
      <c r="AD1703" s="13" t="str">
        <f>+LISTAS[[#This Row],[ID]]</f>
        <v>SUPLEMENTO 0,830x38</v>
      </c>
      <c r="AH1703" s="36">
        <v>0.23636183965773805</v>
      </c>
      <c r="AI1703" s="37">
        <f>+LISTAS[[#This Row],[Precio]]+(LISTAS[[#This Row],[Precio]]*AH1703)</f>
        <v>1095.6885895414807</v>
      </c>
      <c r="AJ1703" s="38">
        <f t="shared" si="26"/>
        <v>547.84429477074036</v>
      </c>
      <c r="AL1703" s="35">
        <f>+AJ1703/LISTAS[[#This Row],[COSTO]]-1</f>
        <v>0.91605535326203325</v>
      </c>
      <c r="AM1703" t="str">
        <f>+LISTAS[[#This Row],[ID]]</f>
        <v>SUPLEMENTO 0,830x38</v>
      </c>
      <c r="AO1703" s="43">
        <v>0.65</v>
      </c>
      <c r="AP1703" s="39">
        <f>LISTAS[[#This Row],[COSTO]]+(LISTAS[[#This Row],[COSTO]]*AO1703)</f>
        <v>471.77295000000004</v>
      </c>
      <c r="AQ1703" s="44">
        <f>IF(AO1703="",0,AP1703/LISTAS[[#This Row],[VENTA NETA]]-1)</f>
        <v>-1.4179762236113946E-2</v>
      </c>
      <c r="AS1703" s="39">
        <v>67.680000000000007</v>
      </c>
      <c r="AT1703" s="48">
        <f>+LISTAS[[#This Row],[COSTO]]/AS1703-1</f>
        <v>3.2246306146572099</v>
      </c>
      <c r="BA1703" t="s">
        <v>2554</v>
      </c>
      <c r="BB1703" s="36"/>
    </row>
    <row r="1704" spans="1:54" x14ac:dyDescent="0.35">
      <c r="A1704" s="7" t="s">
        <v>2616</v>
      </c>
      <c r="B1704" t="s">
        <v>2554</v>
      </c>
      <c r="C1704" t="s">
        <v>2617</v>
      </c>
      <c r="D1704" t="s">
        <v>2617</v>
      </c>
      <c r="E1704" s="2">
        <v>1301.3399999999999</v>
      </c>
      <c r="F1704" s="7" t="str">
        <f>+_xlfn.XLOOKUP(LISTAS[[#This Row],[ID]],_01_CODIGOS_Y_COSTOS_xlsm[Producto y N°],_01_CODIGOS_Y_COSTOS_xlsm[FABRICA],"",0,1)</f>
        <v>SKOTNICA</v>
      </c>
      <c r="G1704" s="26">
        <f>LISTAS[[#This Row],[Precio]]*(1-0.46)</f>
        <v>702.72360000000003</v>
      </c>
      <c r="H1704" s="1">
        <f>+_xlfn.XLOOKUP(LISTAS[[#This Row],[ID]],_01_CODIGOS_Y_COSTOS_xlsm[Producto y N°],_01_CODIGOS_Y_COSTOS_xlsm[COSTO],0,0,1)</f>
        <v>419.8519</v>
      </c>
      <c r="I1704" s="27">
        <f>+IFERROR(LISTAS[[#This Row],[VENTA NETA]]/LISTAS[[#This Row],[COSTO]]-1,0)</f>
        <v>0.67374162174804986</v>
      </c>
      <c r="J1704" s="50" t="str">
        <f>IFERROR(VLOOKUP(LISTAS[[#This Row],[ID]],_01_CODIGOS_Y_COSTOS_xlsm[[Producto y N°]:[CODIGO]],2,0),"")</f>
        <v>D01I00203046</v>
      </c>
      <c r="O1704" t="s">
        <v>2616</v>
      </c>
      <c r="AB1704" s="12" t="str">
        <f>+LISTAS[[#This Row],[Codigo]]&amp;LISTAS[[#This Row],[Fabrica]]</f>
        <v>D01I00203046SKOTNICA</v>
      </c>
      <c r="AC1704" s="13" t="str">
        <f>+LISTAS[[#This Row],[Codigo]]</f>
        <v>D01I00203046</v>
      </c>
      <c r="AD1704" s="13" t="str">
        <f>+LISTAS[[#This Row],[ID]]</f>
        <v>SUPLEMENTO 0,830X46</v>
      </c>
      <c r="AH1704" s="36">
        <v>0.8017108631309493</v>
      </c>
      <c r="AI1704" s="37">
        <f>+LISTAS[[#This Row],[Precio]]+(LISTAS[[#This Row],[Precio]]*AH1704)</f>
        <v>2344.6384146268292</v>
      </c>
      <c r="AJ1704" s="38">
        <f t="shared" si="26"/>
        <v>1172.3192073134146</v>
      </c>
      <c r="AL1704" s="35">
        <f>+AJ1704/LISTAS[[#This Row],[COSTO]]-1</f>
        <v>1.7922207981276603</v>
      </c>
      <c r="AM1704" t="str">
        <f>+LISTAS[[#This Row],[ID]]</f>
        <v>SUPLEMENTO 0,830X46</v>
      </c>
      <c r="AO1704" s="43">
        <v>0.65</v>
      </c>
      <c r="AP1704" s="39">
        <f>LISTAS[[#This Row],[COSTO]]+(LISTAS[[#This Row],[COSTO]]*AO1704)</f>
        <v>692.75563499999998</v>
      </c>
      <c r="AQ1704" s="44">
        <f>IF(AO1704="",0,AP1704/LISTAS[[#This Row],[VENTA NETA]]-1)</f>
        <v>-1.4184759128624713E-2</v>
      </c>
      <c r="AS1704" s="39">
        <v>76.703999999999994</v>
      </c>
      <c r="AT1704" s="48">
        <f>+LISTAS[[#This Row],[COSTO]]/AS1704-1</f>
        <v>4.4736636942010852</v>
      </c>
      <c r="BA1704" t="s">
        <v>2554</v>
      </c>
      <c r="BB1704" s="36"/>
    </row>
    <row r="1705" spans="1:54" x14ac:dyDescent="0.35">
      <c r="A1705" s="7" t="s">
        <v>2618</v>
      </c>
      <c r="B1705" t="s">
        <v>2554</v>
      </c>
      <c r="C1705" t="s">
        <v>2337</v>
      </c>
      <c r="D1705" t="s">
        <v>2337</v>
      </c>
      <c r="E1705" s="2">
        <v>1067.3</v>
      </c>
      <c r="F1705" s="7" t="str">
        <f>+_xlfn.XLOOKUP(LISTAS[[#This Row],[ID]],_01_CODIGOS_Y_COSTOS_xlsm[Producto y N°],_01_CODIGOS_Y_COSTOS_xlsm[FABRICA],"",0,1)</f>
        <v>SKOTNICA</v>
      </c>
      <c r="G1705" s="26">
        <f>LISTAS[[#This Row],[Precio]]*(1-0.46)</f>
        <v>576.34199999999998</v>
      </c>
      <c r="H1705" s="1">
        <f>+_xlfn.XLOOKUP(LISTAS[[#This Row],[ID]],_01_CODIGOS_Y_COSTOS_xlsm[Producto y N°],_01_CODIGOS_Y_COSTOS_xlsm[COSTO],0,0,1)</f>
        <v>344.34230000000002</v>
      </c>
      <c r="I1705" s="27">
        <f>+IFERROR(LISTAS[[#This Row],[VENTA NETA]]/LISTAS[[#This Row],[COSTO]]-1,0)</f>
        <v>0.67374731480854932</v>
      </c>
      <c r="J1705" s="50" t="str">
        <f>IFERROR(VLOOKUP(LISTAS[[#This Row],[ID]],_01_CODIGOS_Y_COSTOS_xlsm[[Producto y N°]:[CODIGO]],2,0),"")</f>
        <v>D01I0013139</v>
      </c>
      <c r="O1705" t="s">
        <v>2618</v>
      </c>
      <c r="AB1705" s="12" t="str">
        <f>+LISTAS[[#This Row],[Codigo]]&amp;LISTAS[[#This Row],[Fabrica]]</f>
        <v>D01I0013139SKOTNICA</v>
      </c>
      <c r="AC1705" s="13" t="str">
        <f>+LISTAS[[#This Row],[Codigo]]</f>
        <v>D01I0013139</v>
      </c>
      <c r="AD1705" s="13" t="str">
        <f>+LISTAS[[#This Row],[ID]]</f>
        <v>SUPLEMENTO 0,831x39</v>
      </c>
      <c r="AH1705" s="36">
        <v>0.39588775539861087</v>
      </c>
      <c r="AI1705" s="37">
        <f>+LISTAS[[#This Row],[Precio]]+(LISTAS[[#This Row],[Precio]]*AH1705)</f>
        <v>1489.8310013369373</v>
      </c>
      <c r="AJ1705" s="38">
        <f t="shared" si="26"/>
        <v>744.91550066846867</v>
      </c>
      <c r="AL1705" s="35">
        <f>+AJ1705/LISTAS[[#This Row],[COSTO]]-1</f>
        <v>1.1632994281227389</v>
      </c>
      <c r="AM1705" t="str">
        <f>+LISTAS[[#This Row],[ID]]</f>
        <v>SUPLEMENTO 0,831x39</v>
      </c>
      <c r="AO1705" s="43">
        <v>0.65</v>
      </c>
      <c r="AP1705" s="39">
        <f>LISTAS[[#This Row],[COSTO]]+(LISTAS[[#This Row],[COSTO]]*AO1705)</f>
        <v>568.16479500000003</v>
      </c>
      <c r="AQ1705" s="44">
        <f>IF(AO1705="",0,AP1705/LISTAS[[#This Row],[VENTA NETA]]-1)</f>
        <v>-1.4188112266674935E-2</v>
      </c>
      <c r="AS1705" s="39">
        <v>72.191999999999993</v>
      </c>
      <c r="AT1705" s="48">
        <f>+LISTAS[[#This Row],[COSTO]]/AS1705-1</f>
        <v>3.7698124445921994</v>
      </c>
      <c r="BA1705" t="s">
        <v>2554</v>
      </c>
      <c r="BB1705" s="36"/>
    </row>
    <row r="1706" spans="1:54" x14ac:dyDescent="0.35">
      <c r="A1706" s="7" t="s">
        <v>2619</v>
      </c>
      <c r="B1706" t="s">
        <v>2554</v>
      </c>
      <c r="C1706" t="s">
        <v>2339</v>
      </c>
      <c r="D1706" t="s">
        <v>2339</v>
      </c>
      <c r="E1706" s="2">
        <v>1303.1500000000001</v>
      </c>
      <c r="F1706" s="7" t="str">
        <f>+_xlfn.XLOOKUP(LISTAS[[#This Row],[ID]],_01_CODIGOS_Y_COSTOS_xlsm[Producto y N°],_01_CODIGOS_Y_COSTOS_xlsm[FABRICA],"",0,1)</f>
        <v>SKOTNICA</v>
      </c>
      <c r="G1706" s="26">
        <f>LISTAS[[#This Row],[Precio]]*(1-0.46)</f>
        <v>703.70100000000014</v>
      </c>
      <c r="H1706" s="1">
        <f>+_xlfn.XLOOKUP(LISTAS[[#This Row],[ID]],_01_CODIGOS_Y_COSTOS_xlsm[Producto y N°],_01_CODIGOS_Y_COSTOS_xlsm[COSTO],0,0,1)</f>
        <v>420.43680000000001</v>
      </c>
      <c r="I1706" s="27">
        <f>+IFERROR(LISTAS[[#This Row],[VENTA NETA]]/LISTAS[[#This Row],[COSTO]]-1,0)</f>
        <v>0.67373788402918144</v>
      </c>
      <c r="J1706" s="50" t="str">
        <f>IFERROR(VLOOKUP(LISTAS[[#This Row],[ID]],_01_CODIGOS_Y_COSTOS_xlsm[[Producto y N°]:[CODIGO]],2,0),"")</f>
        <v>D01I00203147</v>
      </c>
      <c r="O1706" t="s">
        <v>2619</v>
      </c>
      <c r="AB1706" s="12" t="str">
        <f>+LISTAS[[#This Row],[Codigo]]&amp;LISTAS[[#This Row],[Fabrica]]</f>
        <v>D01I00203147SKOTNICA</v>
      </c>
      <c r="AC1706" s="13" t="str">
        <f>+LISTAS[[#This Row],[Codigo]]</f>
        <v>D01I00203147</v>
      </c>
      <c r="AD1706" s="13" t="str">
        <f>+LISTAS[[#This Row],[ID]]</f>
        <v>SUPLEMENTO 0,831x47</v>
      </c>
      <c r="AH1706" s="36">
        <v>0.80422035467931785</v>
      </c>
      <c r="AI1706" s="37">
        <f>+LISTAS[[#This Row],[Precio]]+(LISTAS[[#This Row],[Precio]]*AH1706)</f>
        <v>2351.1697552003534</v>
      </c>
      <c r="AJ1706" s="38">
        <f t="shared" si="26"/>
        <v>1175.5848776001767</v>
      </c>
      <c r="AL1706" s="35">
        <f>+AJ1706/LISTAS[[#This Row],[COSTO]]-1</f>
        <v>1.7961036655216116</v>
      </c>
      <c r="AM1706" t="str">
        <f>+LISTAS[[#This Row],[ID]]</f>
        <v>SUPLEMENTO 0,831x47</v>
      </c>
      <c r="AO1706" s="43">
        <v>0.65</v>
      </c>
      <c r="AP1706" s="39">
        <f>LISTAS[[#This Row],[COSTO]]+(LISTAS[[#This Row],[COSTO]]*AO1706)</f>
        <v>693.72072000000003</v>
      </c>
      <c r="AQ1706" s="44">
        <f>IF(AO1706="",0,AP1706/LISTAS[[#This Row],[VENTA NETA]]-1)</f>
        <v>-1.4182557648774297E-2</v>
      </c>
      <c r="AS1706" s="39">
        <v>76.703999999999994</v>
      </c>
      <c r="AT1706" s="48">
        <f>+LISTAS[[#This Row],[COSTO]]/AS1706-1</f>
        <v>4.4812891113892368</v>
      </c>
      <c r="BA1706" t="s">
        <v>2554</v>
      </c>
      <c r="BB1706" s="36"/>
    </row>
    <row r="1707" spans="1:54" x14ac:dyDescent="0.35">
      <c r="A1707" s="7" t="s">
        <v>2620</v>
      </c>
      <c r="B1707" t="s">
        <v>2554</v>
      </c>
      <c r="C1707" t="s">
        <v>2199</v>
      </c>
      <c r="D1707" t="s">
        <v>2199</v>
      </c>
      <c r="E1707" s="2">
        <v>1067.3</v>
      </c>
      <c r="F1707" s="7" t="str">
        <f>+_xlfn.XLOOKUP(LISTAS[[#This Row],[ID]],_01_CODIGOS_Y_COSTOS_xlsm[Producto y N°],_01_CODIGOS_Y_COSTOS_xlsm[FABRICA],"",0,1)</f>
        <v>SKOTNICA</v>
      </c>
      <c r="G1707" s="26">
        <f>LISTAS[[#This Row],[Precio]]*(1-0.46)</f>
        <v>576.34199999999998</v>
      </c>
      <c r="H1707" s="1">
        <f>+_xlfn.XLOOKUP(LISTAS[[#This Row],[ID]],_01_CODIGOS_Y_COSTOS_xlsm[Producto y N°],_01_CODIGOS_Y_COSTOS_xlsm[COSTO],0,0,1)</f>
        <v>344.34230000000002</v>
      </c>
      <c r="I1707" s="27">
        <f>+IFERROR(LISTAS[[#This Row],[VENTA NETA]]/LISTAS[[#This Row],[COSTO]]-1,0)</f>
        <v>0.67374731480854932</v>
      </c>
      <c r="J1707" s="50" t="str">
        <f>IFERROR(VLOOKUP(LISTAS[[#This Row],[ID]],_01_CODIGOS_Y_COSTOS_xlsm[[Producto y N°]:[CODIGO]],2,0),"")</f>
        <v>D01I0013240</v>
      </c>
      <c r="O1707" t="s">
        <v>2620</v>
      </c>
      <c r="AB1707" s="12" t="str">
        <f>+LISTAS[[#This Row],[Codigo]]&amp;LISTAS[[#This Row],[Fabrica]]</f>
        <v>D01I0013240SKOTNICA</v>
      </c>
      <c r="AC1707" s="13" t="str">
        <f>+LISTAS[[#This Row],[Codigo]]</f>
        <v>D01I0013240</v>
      </c>
      <c r="AD1707" s="13" t="str">
        <f>+LISTAS[[#This Row],[ID]]</f>
        <v>SUPLEMENTO 0,832x40</v>
      </c>
      <c r="AH1707" s="36">
        <v>0.39588775539861087</v>
      </c>
      <c r="AI1707" s="37">
        <f>+LISTAS[[#This Row],[Precio]]+(LISTAS[[#This Row],[Precio]]*AH1707)</f>
        <v>1489.8310013369373</v>
      </c>
      <c r="AJ1707" s="38">
        <f t="shared" si="26"/>
        <v>744.91550066846867</v>
      </c>
      <c r="AL1707" s="35">
        <f>+AJ1707/LISTAS[[#This Row],[COSTO]]-1</f>
        <v>1.1632994281227389</v>
      </c>
      <c r="AM1707" t="str">
        <f>+LISTAS[[#This Row],[ID]]</f>
        <v>SUPLEMENTO 0,832x40</v>
      </c>
      <c r="AO1707" s="43">
        <v>0.65</v>
      </c>
      <c r="AP1707" s="39">
        <f>LISTAS[[#This Row],[COSTO]]+(LISTAS[[#This Row],[COSTO]]*AO1707)</f>
        <v>568.16479500000003</v>
      </c>
      <c r="AQ1707" s="44">
        <f>IF(AO1707="",0,AP1707/LISTAS[[#This Row],[VENTA NETA]]-1)</f>
        <v>-1.4188112266674935E-2</v>
      </c>
      <c r="AS1707" s="39">
        <v>72.191999999999993</v>
      </c>
      <c r="AT1707" s="48">
        <f>+LISTAS[[#This Row],[COSTO]]/AS1707-1</f>
        <v>3.7698124445921994</v>
      </c>
      <c r="BA1707" t="s">
        <v>2554</v>
      </c>
      <c r="BB1707" s="36"/>
    </row>
    <row r="1708" spans="1:54" x14ac:dyDescent="0.35">
      <c r="A1708" s="7" t="s">
        <v>2621</v>
      </c>
      <c r="B1708" t="s">
        <v>2554</v>
      </c>
      <c r="C1708" t="s">
        <v>2342</v>
      </c>
      <c r="D1708" t="s">
        <v>2342</v>
      </c>
      <c r="E1708" s="2">
        <v>1303.1500000000001</v>
      </c>
      <c r="F1708" s="7" t="str">
        <f>+_xlfn.XLOOKUP(LISTAS[[#This Row],[ID]],_01_CODIGOS_Y_COSTOS_xlsm[Producto y N°],_01_CODIGOS_Y_COSTOS_xlsm[FABRICA],"",0,1)</f>
        <v>SKOTNICA</v>
      </c>
      <c r="G1708" s="26">
        <f>LISTAS[[#This Row],[Precio]]*(1-0.46)</f>
        <v>703.70100000000014</v>
      </c>
      <c r="H1708" s="1">
        <f>+_xlfn.XLOOKUP(LISTAS[[#This Row],[ID]],_01_CODIGOS_Y_COSTOS_xlsm[Producto y N°],_01_CODIGOS_Y_COSTOS_xlsm[COSTO],0,0,1)</f>
        <v>420.43680000000001</v>
      </c>
      <c r="I1708" s="27">
        <f>+IFERROR(LISTAS[[#This Row],[VENTA NETA]]/LISTAS[[#This Row],[COSTO]]-1,0)</f>
        <v>0.67373788402918144</v>
      </c>
      <c r="J1708" s="50" t="str">
        <f>IFERROR(VLOOKUP(LISTAS[[#This Row],[ID]],_01_CODIGOS_Y_COSTOS_xlsm[[Producto y N°]:[CODIGO]],2,0),"")</f>
        <v>D01I00203248</v>
      </c>
      <c r="O1708" t="s">
        <v>2621</v>
      </c>
      <c r="AB1708" s="12" t="str">
        <f>+LISTAS[[#This Row],[Codigo]]&amp;LISTAS[[#This Row],[Fabrica]]</f>
        <v>D01I00203248SKOTNICA</v>
      </c>
      <c r="AC1708" s="13" t="str">
        <f>+LISTAS[[#This Row],[Codigo]]</f>
        <v>D01I00203248</v>
      </c>
      <c r="AD1708" s="13" t="str">
        <f>+LISTAS[[#This Row],[ID]]</f>
        <v>SUPLEMENTO 0,832x48</v>
      </c>
      <c r="AH1708" s="36">
        <v>0.70400161851793719</v>
      </c>
      <c r="AI1708" s="37">
        <f>+LISTAS[[#This Row],[Precio]]+(LISTAS[[#This Row],[Precio]]*AH1708)</f>
        <v>2220.5697091716502</v>
      </c>
      <c r="AJ1708" s="38">
        <f t="shared" si="26"/>
        <v>1110.2848545858251</v>
      </c>
      <c r="AL1708" s="35">
        <f>+AJ1708/LISTAS[[#This Row],[COSTO]]-1</f>
        <v>1.6407889475560302</v>
      </c>
      <c r="AM1708" t="str">
        <f>+LISTAS[[#This Row],[ID]]</f>
        <v>SUPLEMENTO 0,832x48</v>
      </c>
      <c r="AO1708" s="43">
        <v>0.65</v>
      </c>
      <c r="AP1708" s="39">
        <f>LISTAS[[#This Row],[COSTO]]+(LISTAS[[#This Row],[COSTO]]*AO1708)</f>
        <v>693.72072000000003</v>
      </c>
      <c r="AQ1708" s="44">
        <f>IF(AO1708="",0,AP1708/LISTAS[[#This Row],[VENTA NETA]]-1)</f>
        <v>-1.4182557648774297E-2</v>
      </c>
      <c r="AS1708" s="39">
        <v>81.215999999999994</v>
      </c>
      <c r="AT1708" s="48">
        <f>+LISTAS[[#This Row],[COSTO]]/AS1708-1</f>
        <v>4.1767730496453908</v>
      </c>
      <c r="BA1708" t="s">
        <v>2554</v>
      </c>
      <c r="BB1708" s="36"/>
    </row>
    <row r="1709" spans="1:54" x14ac:dyDescent="0.35">
      <c r="A1709" s="7" t="s">
        <v>2622</v>
      </c>
      <c r="B1709" t="s">
        <v>2554</v>
      </c>
      <c r="C1709" t="s">
        <v>2344</v>
      </c>
      <c r="D1709" t="s">
        <v>2344</v>
      </c>
      <c r="E1709" s="2">
        <v>1067.3</v>
      </c>
      <c r="F1709" s="7" t="str">
        <f>+_xlfn.XLOOKUP(LISTAS[[#This Row],[ID]],_01_CODIGOS_Y_COSTOS_xlsm[Producto y N°],_01_CODIGOS_Y_COSTOS_xlsm[FABRICA],"",0,1)</f>
        <v>SKOTNICA</v>
      </c>
      <c r="G1709" s="26">
        <f>LISTAS[[#This Row],[Precio]]*(1-0.46)</f>
        <v>576.34199999999998</v>
      </c>
      <c r="H1709" s="1">
        <f>+_xlfn.XLOOKUP(LISTAS[[#This Row],[ID]],_01_CODIGOS_Y_COSTOS_xlsm[Producto y N°],_01_CODIGOS_Y_COSTOS_xlsm[COSTO],0,0,1)</f>
        <v>344.34230000000002</v>
      </c>
      <c r="I1709" s="27">
        <f>+IFERROR(LISTAS[[#This Row],[VENTA NETA]]/LISTAS[[#This Row],[COSTO]]-1,0)</f>
        <v>0.67374731480854932</v>
      </c>
      <c r="J1709" s="50" t="str">
        <f>IFERROR(VLOOKUP(LISTAS[[#This Row],[ID]],_01_CODIGOS_Y_COSTOS_xlsm[[Producto y N°]:[CODIGO]],2,0),"")</f>
        <v>D01I0013341</v>
      </c>
      <c r="O1709" t="s">
        <v>2622</v>
      </c>
      <c r="AB1709" s="12" t="str">
        <f>+LISTAS[[#This Row],[Codigo]]&amp;LISTAS[[#This Row],[Fabrica]]</f>
        <v>D01I0013341SKOTNICA</v>
      </c>
      <c r="AC1709" s="13" t="str">
        <f>+LISTAS[[#This Row],[Codigo]]</f>
        <v>D01I0013341</v>
      </c>
      <c r="AD1709" s="13" t="str">
        <f>+LISTAS[[#This Row],[ID]]</f>
        <v>SUPLEMENTO 0,833x41</v>
      </c>
      <c r="AH1709" s="36">
        <v>0.39588775539861087</v>
      </c>
      <c r="AI1709" s="37">
        <f>+LISTAS[[#This Row],[Precio]]+(LISTAS[[#This Row],[Precio]]*AH1709)</f>
        <v>1489.8310013369373</v>
      </c>
      <c r="AJ1709" s="38">
        <f t="shared" si="26"/>
        <v>744.91550066846867</v>
      </c>
      <c r="AL1709" s="35">
        <f>+AJ1709/LISTAS[[#This Row],[COSTO]]-1</f>
        <v>1.1632994281227389</v>
      </c>
      <c r="AM1709" t="str">
        <f>+LISTAS[[#This Row],[ID]]</f>
        <v>SUPLEMENTO 0,833x41</v>
      </c>
      <c r="AO1709" s="43">
        <v>0.65</v>
      </c>
      <c r="AP1709" s="39">
        <f>LISTAS[[#This Row],[COSTO]]+(LISTAS[[#This Row],[COSTO]]*AO1709)</f>
        <v>568.16479500000003</v>
      </c>
      <c r="AQ1709" s="44">
        <f>IF(AO1709="",0,AP1709/LISTAS[[#This Row],[VENTA NETA]]-1)</f>
        <v>-1.4188112266674935E-2</v>
      </c>
      <c r="AS1709" s="39">
        <v>72.191999999999993</v>
      </c>
      <c r="AT1709" s="48">
        <f>+LISTAS[[#This Row],[COSTO]]/AS1709-1</f>
        <v>3.7698124445921994</v>
      </c>
      <c r="BA1709" t="s">
        <v>2554</v>
      </c>
      <c r="BB1709" s="36"/>
    </row>
    <row r="1710" spans="1:54" x14ac:dyDescent="0.35">
      <c r="A1710" s="7" t="s">
        <v>2623</v>
      </c>
      <c r="B1710" t="s">
        <v>2554</v>
      </c>
      <c r="C1710" t="s">
        <v>2346</v>
      </c>
      <c r="D1710" t="s">
        <v>2346</v>
      </c>
      <c r="E1710" s="2">
        <v>1528.33</v>
      </c>
      <c r="F1710" s="7" t="str">
        <f>+_xlfn.XLOOKUP(LISTAS[[#This Row],[ID]],_01_CODIGOS_Y_COSTOS_xlsm[Producto y N°],_01_CODIGOS_Y_COSTOS_xlsm[FABRICA],"",0,1)</f>
        <v>SKOTNICA</v>
      </c>
      <c r="G1710" s="26">
        <f>LISTAS[[#This Row],[Precio]]*(1-0.46)</f>
        <v>825.29820000000007</v>
      </c>
      <c r="H1710" s="1">
        <f>+_xlfn.XLOOKUP(LISTAS[[#This Row],[ID]],_01_CODIGOS_Y_COSTOS_xlsm[Producto y N°],_01_CODIGOS_Y_COSTOS_xlsm[COSTO],0,0,1)</f>
        <v>493.0872</v>
      </c>
      <c r="I1710" s="27">
        <f>+IFERROR(LISTAS[[#This Row],[VENTA NETA]]/LISTAS[[#This Row],[COSTO]]-1,0)</f>
        <v>0.67373681571941035</v>
      </c>
      <c r="J1710" s="50" t="str">
        <f>IFERROR(VLOOKUP(LISTAS[[#This Row],[ID]],_01_CODIGOS_Y_COSTOS_xlsm[[Producto y N°]:[CODIGO]],2,0),"")</f>
        <v>D01I00203349</v>
      </c>
      <c r="O1710" t="s">
        <v>2623</v>
      </c>
      <c r="AB1710" s="12" t="str">
        <f>+LISTAS[[#This Row],[Codigo]]&amp;LISTAS[[#This Row],[Fabrica]]</f>
        <v>D01I00203349SKOTNICA</v>
      </c>
      <c r="AC1710" s="13" t="str">
        <f>+LISTAS[[#This Row],[Codigo]]</f>
        <v>D01I00203349</v>
      </c>
      <c r="AD1710" s="13" t="str">
        <f>+LISTAS[[#This Row],[ID]]</f>
        <v>SUPLEMENTO 0,833x49</v>
      </c>
      <c r="AH1710" s="36">
        <v>0.99844904138407986</v>
      </c>
      <c r="AI1710" s="37">
        <f>+LISTAS[[#This Row],[Precio]]+(LISTAS[[#This Row],[Precio]]*AH1710)</f>
        <v>3054.2896234185309</v>
      </c>
      <c r="AJ1710" s="38">
        <f t="shared" si="26"/>
        <v>1527.1448117092655</v>
      </c>
      <c r="AL1710" s="35">
        <f>+AJ1710/LISTAS[[#This Row],[COSTO]]-1</f>
        <v>2.0971090137997206</v>
      </c>
      <c r="AM1710" t="str">
        <f>+LISTAS[[#This Row],[ID]]</f>
        <v>SUPLEMENTO 0,833x49</v>
      </c>
      <c r="AO1710" s="43">
        <v>0.65</v>
      </c>
      <c r="AP1710" s="39">
        <f>LISTAS[[#This Row],[COSTO]]+(LISTAS[[#This Row],[COSTO]]*AO1710)</f>
        <v>813.59388000000001</v>
      </c>
      <c r="AQ1710" s="44">
        <f>IF(AO1710="",0,AP1710/LISTAS[[#This Row],[VENTA NETA]]-1)</f>
        <v>-1.4181928422962842E-2</v>
      </c>
      <c r="AS1710" s="39">
        <v>81.215999999999994</v>
      </c>
      <c r="AT1710" s="48">
        <f>+LISTAS[[#This Row],[COSTO]]/AS1710-1</f>
        <v>5.0713061465721045</v>
      </c>
      <c r="BA1710" t="s">
        <v>2554</v>
      </c>
      <c r="BB1710" s="36"/>
    </row>
    <row r="1711" spans="1:54" x14ac:dyDescent="0.35">
      <c r="A1711" s="7" t="s">
        <v>2624</v>
      </c>
      <c r="B1711" t="s">
        <v>2554</v>
      </c>
      <c r="C1711" t="s">
        <v>2348</v>
      </c>
      <c r="D1711" t="s">
        <v>2348</v>
      </c>
      <c r="E1711" s="2">
        <v>1067.3</v>
      </c>
      <c r="F1711" s="7" t="str">
        <f>+_xlfn.XLOOKUP(LISTAS[[#This Row],[ID]],_01_CODIGOS_Y_COSTOS_xlsm[Producto y N°],_01_CODIGOS_Y_COSTOS_xlsm[FABRICA],"",0,1)</f>
        <v>SKOTNICA</v>
      </c>
      <c r="G1711" s="26">
        <f>LISTAS[[#This Row],[Precio]]*(1-0.46)</f>
        <v>576.34199999999998</v>
      </c>
      <c r="H1711" s="1">
        <f>+_xlfn.XLOOKUP(LISTAS[[#This Row],[ID]],_01_CODIGOS_Y_COSTOS_xlsm[Producto y N°],_01_CODIGOS_Y_COSTOS_xlsm[COSTO],0,0,1)</f>
        <v>344.34230000000002</v>
      </c>
      <c r="I1711" s="27">
        <f>+IFERROR(LISTAS[[#This Row],[VENTA NETA]]/LISTAS[[#This Row],[COSTO]]-1,0)</f>
        <v>0.67374731480854932</v>
      </c>
      <c r="J1711" s="50" t="str">
        <f>IFERROR(VLOOKUP(LISTAS[[#This Row],[ID]],_01_CODIGOS_Y_COSTOS_xlsm[[Producto y N°]:[CODIGO]],2,0),"")</f>
        <v>D01I0013442</v>
      </c>
      <c r="O1711" t="s">
        <v>2624</v>
      </c>
      <c r="AB1711" s="12" t="str">
        <f>+LISTAS[[#This Row],[Codigo]]&amp;LISTAS[[#This Row],[Fabrica]]</f>
        <v>D01I0013442SKOTNICA</v>
      </c>
      <c r="AC1711" s="13" t="str">
        <f>+LISTAS[[#This Row],[Codigo]]</f>
        <v>D01I0013442</v>
      </c>
      <c r="AD1711" s="13" t="str">
        <f>+LISTAS[[#This Row],[ID]]</f>
        <v>SUPLEMENTO 0,834x42</v>
      </c>
      <c r="AH1711" s="36">
        <v>0.39588775539861087</v>
      </c>
      <c r="AI1711" s="37">
        <f>+LISTAS[[#This Row],[Precio]]+(LISTAS[[#This Row],[Precio]]*AH1711)</f>
        <v>1489.8310013369373</v>
      </c>
      <c r="AJ1711" s="38">
        <f t="shared" si="26"/>
        <v>744.91550066846867</v>
      </c>
      <c r="AL1711" s="35">
        <f>+AJ1711/LISTAS[[#This Row],[COSTO]]-1</f>
        <v>1.1632994281227389</v>
      </c>
      <c r="AM1711" t="str">
        <f>+LISTAS[[#This Row],[ID]]</f>
        <v>SUPLEMENTO 0,834x42</v>
      </c>
      <c r="AO1711" s="43">
        <v>0.65</v>
      </c>
      <c r="AP1711" s="39">
        <f>LISTAS[[#This Row],[COSTO]]+(LISTAS[[#This Row],[COSTO]]*AO1711)</f>
        <v>568.16479500000003</v>
      </c>
      <c r="AQ1711" s="44">
        <f>IF(AO1711="",0,AP1711/LISTAS[[#This Row],[VENTA NETA]]-1)</f>
        <v>-1.4188112266674935E-2</v>
      </c>
      <c r="AS1711" s="39">
        <v>72.191999999999993</v>
      </c>
      <c r="AT1711" s="48">
        <f>+LISTAS[[#This Row],[COSTO]]/AS1711-1</f>
        <v>3.7698124445921994</v>
      </c>
      <c r="BA1711" t="s">
        <v>2554</v>
      </c>
      <c r="BB1711" s="36"/>
    </row>
    <row r="1712" spans="1:54" x14ac:dyDescent="0.35">
      <c r="A1712" s="7" t="s">
        <v>2625</v>
      </c>
      <c r="B1712" t="s">
        <v>2554</v>
      </c>
      <c r="C1712" t="s">
        <v>2350</v>
      </c>
      <c r="D1712" t="s">
        <v>2350</v>
      </c>
      <c r="E1712" s="2">
        <v>1528.33</v>
      </c>
      <c r="F1712" s="7" t="str">
        <f>+_xlfn.XLOOKUP(LISTAS[[#This Row],[ID]],_01_CODIGOS_Y_COSTOS_xlsm[Producto y N°],_01_CODIGOS_Y_COSTOS_xlsm[FABRICA],"",0,1)</f>
        <v>SKOTNICA</v>
      </c>
      <c r="G1712" s="26">
        <f>LISTAS[[#This Row],[Precio]]*(1-0.46)</f>
        <v>825.29820000000007</v>
      </c>
      <c r="H1712" s="1">
        <f>+_xlfn.XLOOKUP(LISTAS[[#This Row],[ID]],_01_CODIGOS_Y_COSTOS_xlsm[Producto y N°],_01_CODIGOS_Y_COSTOS_xlsm[COSTO],0,0,1)</f>
        <v>493.0872</v>
      </c>
      <c r="I1712" s="27">
        <f>+IFERROR(LISTAS[[#This Row],[VENTA NETA]]/LISTAS[[#This Row],[COSTO]]-1,0)</f>
        <v>0.67373681571941035</v>
      </c>
      <c r="J1712" s="50" t="str">
        <f>IFERROR(VLOOKUP(LISTAS[[#This Row],[ID]],_01_CODIGOS_Y_COSTOS_xlsm[[Producto y N°]:[CODIGO]],2,0),"")</f>
        <v>D01I00203450</v>
      </c>
      <c r="O1712" t="s">
        <v>2625</v>
      </c>
      <c r="AB1712" s="12" t="str">
        <f>+LISTAS[[#This Row],[Codigo]]&amp;LISTAS[[#This Row],[Fabrica]]</f>
        <v>D01I00203450SKOTNICA</v>
      </c>
      <c r="AC1712" s="13" t="str">
        <f>+LISTAS[[#This Row],[Codigo]]</f>
        <v>D01I00203450</v>
      </c>
      <c r="AD1712" s="13" t="str">
        <f>+LISTAS[[#This Row],[ID]]</f>
        <v>SUPLEMENTO 0,834x50</v>
      </c>
      <c r="AH1712" s="36">
        <v>0.99844904138407986</v>
      </c>
      <c r="AI1712" s="37">
        <f>+LISTAS[[#This Row],[Precio]]+(LISTAS[[#This Row],[Precio]]*AH1712)</f>
        <v>3054.2896234185309</v>
      </c>
      <c r="AJ1712" s="38">
        <f t="shared" si="26"/>
        <v>1527.1448117092655</v>
      </c>
      <c r="AL1712" s="35">
        <f>+AJ1712/LISTAS[[#This Row],[COSTO]]-1</f>
        <v>2.0971090137997206</v>
      </c>
      <c r="AM1712" t="str">
        <f>+LISTAS[[#This Row],[ID]]</f>
        <v>SUPLEMENTO 0,834x50</v>
      </c>
      <c r="AO1712" s="43">
        <v>0.65</v>
      </c>
      <c r="AP1712" s="39">
        <f>LISTAS[[#This Row],[COSTO]]+(LISTAS[[#This Row],[COSTO]]*AO1712)</f>
        <v>813.59388000000001</v>
      </c>
      <c r="AQ1712" s="44">
        <f>IF(AO1712="",0,AP1712/LISTAS[[#This Row],[VENTA NETA]]-1)</f>
        <v>-1.4181928422962842E-2</v>
      </c>
      <c r="AS1712" s="39">
        <v>81.215999999999994</v>
      </c>
      <c r="AT1712" s="48">
        <f>+LISTAS[[#This Row],[COSTO]]/AS1712-1</f>
        <v>5.0713061465721045</v>
      </c>
      <c r="BA1712" t="s">
        <v>2554</v>
      </c>
      <c r="BB1712" s="36"/>
    </row>
    <row r="1713" spans="1:54" x14ac:dyDescent="0.35">
      <c r="A1713" s="7" t="s">
        <v>2626</v>
      </c>
      <c r="B1713" t="s">
        <v>2554</v>
      </c>
      <c r="C1713" t="s">
        <v>2352</v>
      </c>
      <c r="D1713" t="s">
        <v>2352</v>
      </c>
      <c r="E1713" s="2">
        <v>1069.71</v>
      </c>
      <c r="F1713" s="7" t="str">
        <f>+_xlfn.XLOOKUP(LISTAS[[#This Row],[ID]],_01_CODIGOS_Y_COSTOS_xlsm[Producto y N°],_01_CODIGOS_Y_COSTOS_xlsm[FABRICA],"",0,1)</f>
        <v>SKOTNICA</v>
      </c>
      <c r="G1713" s="26">
        <f>LISTAS[[#This Row],[Precio]]*(1-0.46)</f>
        <v>577.64340000000004</v>
      </c>
      <c r="H1713" s="1">
        <f>+_xlfn.XLOOKUP(LISTAS[[#This Row],[ID]],_01_CODIGOS_Y_COSTOS_xlsm[Producto y N°],_01_CODIGOS_Y_COSTOS_xlsm[COSTO],0,0,1)</f>
        <v>345.12209999999999</v>
      </c>
      <c r="I1713" s="27">
        <f>+IFERROR(LISTAS[[#This Row],[VENTA NETA]]/LISTAS[[#This Row],[COSTO]]-1,0)</f>
        <v>0.67373633853062453</v>
      </c>
      <c r="J1713" s="50" t="str">
        <f>IFERROR(VLOOKUP(LISTAS[[#This Row],[ID]],_01_CODIGOS_Y_COSTOS_xlsm[[Producto y N°]:[CODIGO]],2,0),"")</f>
        <v>D01I0013543</v>
      </c>
      <c r="O1713" t="s">
        <v>2626</v>
      </c>
      <c r="AB1713" s="12" t="str">
        <f>+LISTAS[[#This Row],[Codigo]]&amp;LISTAS[[#This Row],[Fabrica]]</f>
        <v>D01I0013543SKOTNICA</v>
      </c>
      <c r="AC1713" s="13" t="str">
        <f>+LISTAS[[#This Row],[Codigo]]</f>
        <v>D01I0013543</v>
      </c>
      <c r="AD1713" s="13" t="str">
        <f>+LISTAS[[#This Row],[ID]]</f>
        <v>SUPLEMENTO 0,835x43</v>
      </c>
      <c r="AH1713" s="36">
        <v>0.31679639842215557</v>
      </c>
      <c r="AI1713" s="37">
        <f>+LISTAS[[#This Row],[Precio]]+(LISTAS[[#This Row],[Precio]]*AH1713)</f>
        <v>1408.5902753561641</v>
      </c>
      <c r="AJ1713" s="38">
        <f t="shared" si="26"/>
        <v>704.29513767808203</v>
      </c>
      <c r="AL1713" s="35">
        <f>+AJ1713/LISTAS[[#This Row],[COSTO]]-1</f>
        <v>1.0407129467457517</v>
      </c>
      <c r="AM1713" t="str">
        <f>+LISTAS[[#This Row],[ID]]</f>
        <v>SUPLEMENTO 0,835x43</v>
      </c>
      <c r="AO1713" s="43">
        <v>0.65</v>
      </c>
      <c r="AP1713" s="39">
        <f>LISTAS[[#This Row],[COSTO]]+(LISTAS[[#This Row],[COSTO]]*AO1713)</f>
        <v>569.45146499999998</v>
      </c>
      <c r="AQ1713" s="44">
        <f>IF(AO1713="",0,AP1713/LISTAS[[#This Row],[VENTA NETA]]-1)</f>
        <v>-1.4181647362369376E-2</v>
      </c>
      <c r="AS1713" s="39">
        <v>76.703999999999994</v>
      </c>
      <c r="AT1713" s="48">
        <f>+LISTAS[[#This Row],[COSTO]]/AS1713-1</f>
        <v>3.4994015957446809</v>
      </c>
      <c r="BA1713" t="s">
        <v>2554</v>
      </c>
      <c r="BB1713" s="36"/>
    </row>
    <row r="1714" spans="1:54" x14ac:dyDescent="0.35">
      <c r="A1714" s="7" t="s">
        <v>2627</v>
      </c>
      <c r="B1714" t="s">
        <v>2554</v>
      </c>
      <c r="C1714" t="s">
        <v>2354</v>
      </c>
      <c r="D1714" t="s">
        <v>2354</v>
      </c>
      <c r="E1714" s="2">
        <v>1530.15</v>
      </c>
      <c r="F1714" s="7" t="str">
        <f>+_xlfn.XLOOKUP(LISTAS[[#This Row],[ID]],_01_CODIGOS_Y_COSTOS_xlsm[Producto y N°],_01_CODIGOS_Y_COSTOS_xlsm[FABRICA],"",0,1)</f>
        <v>SKOTNICA</v>
      </c>
      <c r="G1714" s="26">
        <f>LISTAS[[#This Row],[Precio]]*(1-0.46)</f>
        <v>826.28100000000006</v>
      </c>
      <c r="H1714" s="1">
        <f>+_xlfn.XLOOKUP(LISTAS[[#This Row],[ID]],_01_CODIGOS_Y_COSTOS_xlsm[Producto y N°],_01_CODIGOS_Y_COSTOS_xlsm[COSTO],0,0,1)</f>
        <v>493.6721</v>
      </c>
      <c r="I1714" s="27">
        <f>+IFERROR(LISTAS[[#This Row],[VENTA NETA]]/LISTAS[[#This Row],[COSTO]]-1,0)</f>
        <v>0.67374457661269505</v>
      </c>
      <c r="J1714" s="50" t="str">
        <f>IFERROR(VLOOKUP(LISTAS[[#This Row],[ID]],_01_CODIGOS_Y_COSTOS_xlsm[[Producto y N°]:[CODIGO]],2,0),"")</f>
        <v>D01I00203551</v>
      </c>
      <c r="O1714" t="s">
        <v>2627</v>
      </c>
      <c r="AB1714" s="12" t="str">
        <f>+LISTAS[[#This Row],[Codigo]]&amp;LISTAS[[#This Row],[Fabrica]]</f>
        <v>D01I00203551SKOTNICA</v>
      </c>
      <c r="AC1714" s="13" t="str">
        <f>+LISTAS[[#This Row],[Codigo]]</f>
        <v>D01I00203551</v>
      </c>
      <c r="AD1714" s="13" t="str">
        <f>+LISTAS[[#This Row],[ID]]</f>
        <v>SUPLEMENTO 0,835x51</v>
      </c>
      <c r="AH1714" s="36">
        <v>0.89552852242758596</v>
      </c>
      <c r="AI1714" s="37">
        <f>+LISTAS[[#This Row],[Precio]]+(LISTAS[[#This Row],[Precio]]*AH1714)</f>
        <v>2900.4429685925707</v>
      </c>
      <c r="AJ1714" s="38">
        <f t="shared" si="26"/>
        <v>1450.2214842962853</v>
      </c>
      <c r="AL1714" s="35">
        <f>+AJ1714/LISTAS[[#This Row],[COSTO]]-1</f>
        <v>1.9376209113220808</v>
      </c>
      <c r="AM1714" t="str">
        <f>+LISTAS[[#This Row],[ID]]</f>
        <v>SUPLEMENTO 0,835x51</v>
      </c>
      <c r="AO1714" s="43">
        <v>0.65</v>
      </c>
      <c r="AP1714" s="39">
        <f>LISTAS[[#This Row],[COSTO]]+(LISTAS[[#This Row],[COSTO]]*AO1714)</f>
        <v>814.55896499999994</v>
      </c>
      <c r="AQ1714" s="44">
        <f>IF(AO1714="",0,AP1714/LISTAS[[#This Row],[VENTA NETA]]-1)</f>
        <v>-1.4186499508036743E-2</v>
      </c>
      <c r="AS1714" s="39">
        <v>85.727999999999994</v>
      </c>
      <c r="AT1714" s="48">
        <f>+LISTAS[[#This Row],[COSTO]]/AS1714-1</f>
        <v>4.7585864594998135</v>
      </c>
      <c r="BA1714" t="s">
        <v>2554</v>
      </c>
      <c r="BB1714" s="36"/>
    </row>
    <row r="1715" spans="1:54" x14ac:dyDescent="0.35">
      <c r="A1715" s="7" t="s">
        <v>2628</v>
      </c>
      <c r="B1715" t="s">
        <v>2554</v>
      </c>
      <c r="C1715" t="s">
        <v>2356</v>
      </c>
      <c r="D1715" t="s">
        <v>2356</v>
      </c>
      <c r="E1715" s="2">
        <v>1270.1199999999999</v>
      </c>
      <c r="F1715" s="7" t="str">
        <f>+_xlfn.XLOOKUP(LISTAS[[#This Row],[ID]],_01_CODIGOS_Y_COSTOS_xlsm[Producto y N°],_01_CODIGOS_Y_COSTOS_xlsm[FABRICA],"",0,1)</f>
        <v>SKOTNICA</v>
      </c>
      <c r="G1715" s="26">
        <f>LISTAS[[#This Row],[Precio]]*(1-0.46)</f>
        <v>685.86479999999995</v>
      </c>
      <c r="H1715" s="1">
        <f>+_xlfn.XLOOKUP(LISTAS[[#This Row],[ID]],_01_CODIGOS_Y_COSTOS_xlsm[Producto y N°],_01_CODIGOS_Y_COSTOS_xlsm[COSTO],0,0,1)</f>
        <v>409.77960000000002</v>
      </c>
      <c r="I1715" s="27">
        <f>+IFERROR(LISTAS[[#This Row],[VENTA NETA]]/LISTAS[[#This Row],[COSTO]]-1,0)</f>
        <v>0.67374071330051555</v>
      </c>
      <c r="J1715" s="50" t="str">
        <f>IFERROR(VLOOKUP(LISTAS[[#This Row],[ID]],_01_CODIGOS_Y_COSTOS_xlsm[[Producto y N°]:[CODIGO]],2,0),"")</f>
        <v>D01I0013644</v>
      </c>
      <c r="O1715" t="s">
        <v>2628</v>
      </c>
      <c r="AB1715" s="12" t="str">
        <f>+LISTAS[[#This Row],[Codigo]]&amp;LISTAS[[#This Row],[Fabrica]]</f>
        <v>D01I0013644SKOTNICA</v>
      </c>
      <c r="AC1715" s="13" t="str">
        <f>+LISTAS[[#This Row],[Codigo]]</f>
        <v>D01I0013644</v>
      </c>
      <c r="AD1715" s="13" t="str">
        <f>+LISTAS[[#This Row],[ID]]</f>
        <v>SUPLEMENTO 0,836x44</v>
      </c>
      <c r="AH1715" s="36">
        <v>0.56349463292136481</v>
      </c>
      <c r="AI1715" s="37">
        <f>+LISTAS[[#This Row],[Precio]]+(LISTAS[[#This Row],[Precio]]*AH1715)</f>
        <v>1985.8258031660837</v>
      </c>
      <c r="AJ1715" s="38">
        <f t="shared" si="26"/>
        <v>992.91290158304184</v>
      </c>
      <c r="AL1715" s="35">
        <f>+AJ1715/LISTAS[[#This Row],[COSTO]]-1</f>
        <v>1.423041316803086</v>
      </c>
      <c r="AM1715" t="str">
        <f>+LISTAS[[#This Row],[ID]]</f>
        <v>SUPLEMENTO 0,836x44</v>
      </c>
      <c r="AO1715" s="43">
        <v>0.65</v>
      </c>
      <c r="AP1715" s="39">
        <f>LISTAS[[#This Row],[COSTO]]+(LISTAS[[#This Row],[COSTO]]*AO1715)</f>
        <v>676.13634000000002</v>
      </c>
      <c r="AQ1715" s="44">
        <f>IF(AO1715="",0,AP1715/LISTAS[[#This Row],[VENTA NETA]]-1)</f>
        <v>-1.4184224062818052E-2</v>
      </c>
      <c r="AS1715" s="39">
        <v>76.703999999999994</v>
      </c>
      <c r="AT1715" s="48">
        <f>+LISTAS[[#This Row],[COSTO]]/AS1715-1</f>
        <v>4.3423498122653319</v>
      </c>
      <c r="BA1715" t="s">
        <v>2554</v>
      </c>
      <c r="BB1715" s="36"/>
    </row>
    <row r="1716" spans="1:54" x14ac:dyDescent="0.35">
      <c r="A1716" s="7" t="s">
        <v>2629</v>
      </c>
      <c r="B1716" t="s">
        <v>2554</v>
      </c>
      <c r="C1716" t="s">
        <v>2358</v>
      </c>
      <c r="D1716" t="s">
        <v>2358</v>
      </c>
      <c r="E1716" s="2">
        <v>1530.15</v>
      </c>
      <c r="F1716" s="7" t="str">
        <f>+_xlfn.XLOOKUP(LISTAS[[#This Row],[ID]],_01_CODIGOS_Y_COSTOS_xlsm[Producto y N°],_01_CODIGOS_Y_COSTOS_xlsm[FABRICA],"",0,1)</f>
        <v>SKOTNICA</v>
      </c>
      <c r="G1716" s="26">
        <f>LISTAS[[#This Row],[Precio]]*(1-0.46)</f>
        <v>826.28100000000006</v>
      </c>
      <c r="H1716" s="1">
        <f>+_xlfn.XLOOKUP(LISTAS[[#This Row],[ID]],_01_CODIGOS_Y_COSTOS_xlsm[Producto y N°],_01_CODIGOS_Y_COSTOS_xlsm[COSTO],0,0,1)</f>
        <v>493.6721</v>
      </c>
      <c r="I1716" s="27">
        <f>+IFERROR(LISTAS[[#This Row],[VENTA NETA]]/LISTAS[[#This Row],[COSTO]]-1,0)</f>
        <v>0.67374457661269505</v>
      </c>
      <c r="J1716" s="50" t="str">
        <f>IFERROR(VLOOKUP(LISTAS[[#This Row],[ID]],_01_CODIGOS_Y_COSTOS_xlsm[[Producto y N°]:[CODIGO]],2,0),"")</f>
        <v>D01I00203652</v>
      </c>
      <c r="O1716" t="s">
        <v>2629</v>
      </c>
      <c r="AB1716" s="12" t="str">
        <f>+LISTAS[[#This Row],[Codigo]]&amp;LISTAS[[#This Row],[Fabrica]]</f>
        <v>D01I00203652SKOTNICA</v>
      </c>
      <c r="AC1716" s="13" t="str">
        <f>+LISTAS[[#This Row],[Codigo]]</f>
        <v>D01I00203652</v>
      </c>
      <c r="AD1716" s="13" t="str">
        <f>+LISTAS[[#This Row],[ID]]</f>
        <v>SUPLEMENTO 0,836x52</v>
      </c>
      <c r="AH1716" s="36">
        <v>0.89552852242758596</v>
      </c>
      <c r="AI1716" s="37">
        <f>+LISTAS[[#This Row],[Precio]]+(LISTAS[[#This Row],[Precio]]*AH1716)</f>
        <v>2900.4429685925707</v>
      </c>
      <c r="AJ1716" s="38">
        <f t="shared" si="26"/>
        <v>1450.2214842962853</v>
      </c>
      <c r="AL1716" s="35">
        <f>+AJ1716/LISTAS[[#This Row],[COSTO]]-1</f>
        <v>1.9376209113220808</v>
      </c>
      <c r="AM1716" t="str">
        <f>+LISTAS[[#This Row],[ID]]</f>
        <v>SUPLEMENTO 0,836x52</v>
      </c>
      <c r="AO1716" s="43">
        <v>0.65</v>
      </c>
      <c r="AP1716" s="39">
        <f>LISTAS[[#This Row],[COSTO]]+(LISTAS[[#This Row],[COSTO]]*AO1716)</f>
        <v>814.55896499999994</v>
      </c>
      <c r="AQ1716" s="44">
        <f>IF(AO1716="",0,AP1716/LISTAS[[#This Row],[VENTA NETA]]-1)</f>
        <v>-1.4186499508036743E-2</v>
      </c>
      <c r="AS1716" s="39">
        <v>85.727999999999994</v>
      </c>
      <c r="AT1716" s="48">
        <f>+LISTAS[[#This Row],[COSTO]]/AS1716-1</f>
        <v>4.7585864594998135</v>
      </c>
      <c r="BA1716" t="s">
        <v>2554</v>
      </c>
      <c r="BB1716" s="36"/>
    </row>
    <row r="1717" spans="1:54" x14ac:dyDescent="0.35">
      <c r="A1717" s="7" t="s">
        <v>2630</v>
      </c>
      <c r="B1717" t="s">
        <v>2554</v>
      </c>
      <c r="C1717" t="s">
        <v>2360</v>
      </c>
      <c r="D1717" t="s">
        <v>2360</v>
      </c>
      <c r="E1717" s="2">
        <v>1270.1199999999999</v>
      </c>
      <c r="F1717" s="7" t="str">
        <f>+_xlfn.XLOOKUP(LISTAS[[#This Row],[ID]],_01_CODIGOS_Y_COSTOS_xlsm[Producto y N°],_01_CODIGOS_Y_COSTOS_xlsm[FABRICA],"",0,1)</f>
        <v>SKOTNICA</v>
      </c>
      <c r="G1717" s="26">
        <f>LISTAS[[#This Row],[Precio]]*(1-0.46)</f>
        <v>685.86479999999995</v>
      </c>
      <c r="H1717" s="1">
        <f>+_xlfn.XLOOKUP(LISTAS[[#This Row],[ID]],_01_CODIGOS_Y_COSTOS_xlsm[Producto y N°],_01_CODIGOS_Y_COSTOS_xlsm[COSTO],0,0,1)</f>
        <v>409.77960000000002</v>
      </c>
      <c r="I1717" s="27">
        <f>+IFERROR(LISTAS[[#This Row],[VENTA NETA]]/LISTAS[[#This Row],[COSTO]]-1,0)</f>
        <v>0.67374071330051555</v>
      </c>
      <c r="J1717" s="50" t="str">
        <f>IFERROR(VLOOKUP(LISTAS[[#This Row],[ID]],_01_CODIGOS_Y_COSTOS_xlsm[[Producto y N°]:[CODIGO]],2,0),"")</f>
        <v>D01I0013745</v>
      </c>
      <c r="O1717" t="s">
        <v>2630</v>
      </c>
      <c r="AB1717" s="12" t="str">
        <f>+LISTAS[[#This Row],[Codigo]]&amp;LISTAS[[#This Row],[Fabrica]]</f>
        <v>D01I0013745SKOTNICA</v>
      </c>
      <c r="AC1717" s="13" t="str">
        <f>+LISTAS[[#This Row],[Codigo]]</f>
        <v>D01I0013745</v>
      </c>
      <c r="AD1717" s="13" t="str">
        <f>+LISTAS[[#This Row],[ID]]</f>
        <v>SUPLEMENTO 0,837x45</v>
      </c>
      <c r="AH1717" s="36">
        <v>0.56349463292136481</v>
      </c>
      <c r="AI1717" s="37">
        <f>+LISTAS[[#This Row],[Precio]]+(LISTAS[[#This Row],[Precio]]*AH1717)</f>
        <v>1985.8258031660837</v>
      </c>
      <c r="AJ1717" s="38">
        <f t="shared" si="26"/>
        <v>992.91290158304184</v>
      </c>
      <c r="AL1717" s="35">
        <f>+AJ1717/LISTAS[[#This Row],[COSTO]]-1</f>
        <v>1.423041316803086</v>
      </c>
      <c r="AM1717" t="str">
        <f>+LISTAS[[#This Row],[ID]]</f>
        <v>SUPLEMENTO 0,837x45</v>
      </c>
      <c r="AO1717" s="43">
        <v>0.65</v>
      </c>
      <c r="AP1717" s="39">
        <f>LISTAS[[#This Row],[COSTO]]+(LISTAS[[#This Row],[COSTO]]*AO1717)</f>
        <v>676.13634000000002</v>
      </c>
      <c r="AQ1717" s="44">
        <f>IF(AO1717="",0,AP1717/LISTAS[[#This Row],[VENTA NETA]]-1)</f>
        <v>-1.4184224062818052E-2</v>
      </c>
      <c r="AS1717" s="39">
        <v>76.703999999999994</v>
      </c>
      <c r="AT1717" s="48">
        <f>+LISTAS[[#This Row],[COSTO]]/AS1717-1</f>
        <v>4.3423498122653319</v>
      </c>
      <c r="BA1717" t="s">
        <v>2554</v>
      </c>
      <c r="BB1717" s="36"/>
    </row>
    <row r="1718" spans="1:54" x14ac:dyDescent="0.35">
      <c r="A1718" s="7" t="s">
        <v>2631</v>
      </c>
      <c r="B1718" t="s">
        <v>2554</v>
      </c>
      <c r="C1718" t="s">
        <v>2362</v>
      </c>
      <c r="D1718" t="s">
        <v>2362</v>
      </c>
      <c r="E1718" s="2">
        <v>1532.77</v>
      </c>
      <c r="F1718" s="7" t="str">
        <f>+_xlfn.XLOOKUP(LISTAS[[#This Row],[ID]],_01_CODIGOS_Y_COSTOS_xlsm[Producto y N°],_01_CODIGOS_Y_COSTOS_xlsm[FABRICA],"",0,1)</f>
        <v>SKOTNICA</v>
      </c>
      <c r="G1718" s="26">
        <f>LISTAS[[#This Row],[Precio]]*(1-0.46)</f>
        <v>827.69580000000008</v>
      </c>
      <c r="H1718" s="1">
        <f>+_xlfn.XLOOKUP(LISTAS[[#This Row],[ID]],_01_CODIGOS_Y_COSTOS_xlsm[Producto y N°],_01_CODIGOS_Y_COSTOS_xlsm[COSTO],0,0,1)</f>
        <v>494.51679999999999</v>
      </c>
      <c r="I1718" s="27">
        <f>+IFERROR(LISTAS[[#This Row],[VENTA NETA]]/LISTAS[[#This Row],[COSTO]]-1,0)</f>
        <v>0.67374657443387176</v>
      </c>
      <c r="J1718" s="50" t="str">
        <f>IFERROR(VLOOKUP(LISTAS[[#This Row],[ID]],_01_CODIGOS_Y_COSTOS_xlsm[[Producto y N°]:[CODIGO]],2,0),"")</f>
        <v>D01I00203753</v>
      </c>
      <c r="O1718" t="s">
        <v>2631</v>
      </c>
      <c r="AB1718" s="12" t="str">
        <f>+LISTAS[[#This Row],[Codigo]]&amp;LISTAS[[#This Row],[Fabrica]]</f>
        <v>D01I00203753SKOTNICA</v>
      </c>
      <c r="AC1718" s="13" t="str">
        <f>+LISTAS[[#This Row],[Codigo]]</f>
        <v>D01I00203753</v>
      </c>
      <c r="AD1718" s="13" t="str">
        <f>+LISTAS[[#This Row],[ID]]</f>
        <v>SUPLEMENTO 0,837x53</v>
      </c>
      <c r="AH1718" s="36">
        <v>0.89877242896233556</v>
      </c>
      <c r="AI1718" s="37">
        <f>+LISTAS[[#This Row],[Precio]]+(LISTAS[[#This Row],[Precio]]*AH1718)</f>
        <v>2910.3814159405993</v>
      </c>
      <c r="AJ1718" s="38">
        <f t="shared" si="26"/>
        <v>1455.1907079702996</v>
      </c>
      <c r="AL1718" s="35">
        <f>+AJ1718/LISTAS[[#This Row],[COSTO]]-1</f>
        <v>1.9426517116714734</v>
      </c>
      <c r="AM1718" t="str">
        <f>+LISTAS[[#This Row],[ID]]</f>
        <v>SUPLEMENTO 0,837x53</v>
      </c>
      <c r="AO1718" s="43">
        <v>0.65</v>
      </c>
      <c r="AP1718" s="39">
        <f>LISTAS[[#This Row],[COSTO]]+(LISTAS[[#This Row],[COSTO]]*AO1718)</f>
        <v>815.95272</v>
      </c>
      <c r="AQ1718" s="44">
        <f>IF(AO1718="",0,AP1718/LISTAS[[#This Row],[VENTA NETA]]-1)</f>
        <v>-1.4187676196979693E-2</v>
      </c>
      <c r="AS1718" s="39">
        <v>85.727999999999994</v>
      </c>
      <c r="AT1718" s="48">
        <f>+LISTAS[[#This Row],[COSTO]]/AS1718-1</f>
        <v>4.7684397163120567</v>
      </c>
      <c r="BA1718" t="s">
        <v>2554</v>
      </c>
      <c r="BB1718" s="36"/>
    </row>
    <row r="1719" spans="1:54" x14ac:dyDescent="0.35">
      <c r="A1719" s="7" t="s">
        <v>2632</v>
      </c>
      <c r="B1719" t="s">
        <v>2554</v>
      </c>
      <c r="C1719" t="s">
        <v>2364</v>
      </c>
      <c r="D1719" t="s">
        <v>2364</v>
      </c>
      <c r="E1719" s="2">
        <v>1270.1199999999999</v>
      </c>
      <c r="F1719" s="7" t="str">
        <f>+_xlfn.XLOOKUP(LISTAS[[#This Row],[ID]],_01_CODIGOS_Y_COSTOS_xlsm[Producto y N°],_01_CODIGOS_Y_COSTOS_xlsm[FABRICA],"",0,1)</f>
        <v>SKOTNICA</v>
      </c>
      <c r="G1719" s="26">
        <f>LISTAS[[#This Row],[Precio]]*(1-0.46)</f>
        <v>685.86479999999995</v>
      </c>
      <c r="H1719" s="1">
        <f>+_xlfn.XLOOKUP(LISTAS[[#This Row],[ID]],_01_CODIGOS_Y_COSTOS_xlsm[Producto y N°],_01_CODIGOS_Y_COSTOS_xlsm[COSTO],0,0,1)</f>
        <v>409.77960000000002</v>
      </c>
      <c r="I1719" s="27">
        <f>+IFERROR(LISTAS[[#This Row],[VENTA NETA]]/LISTAS[[#This Row],[COSTO]]-1,0)</f>
        <v>0.67374071330051555</v>
      </c>
      <c r="J1719" s="50" t="str">
        <f>IFERROR(VLOOKUP(LISTAS[[#This Row],[ID]],_01_CODIGOS_Y_COSTOS_xlsm[[Producto y N°]:[CODIGO]],2,0),"")</f>
        <v>D01I0013846</v>
      </c>
      <c r="O1719" t="s">
        <v>2632</v>
      </c>
      <c r="AB1719" s="12" t="str">
        <f>+LISTAS[[#This Row],[Codigo]]&amp;LISTAS[[#This Row],[Fabrica]]</f>
        <v>D01I0013846SKOTNICA</v>
      </c>
      <c r="AC1719" s="13" t="str">
        <f>+LISTAS[[#This Row],[Codigo]]</f>
        <v>D01I0013846</v>
      </c>
      <c r="AD1719" s="13" t="str">
        <f>+LISTAS[[#This Row],[ID]]</f>
        <v>SUPLEMENTO 0,838x46</v>
      </c>
      <c r="AH1719" s="36">
        <v>0.56349463292136481</v>
      </c>
      <c r="AI1719" s="37">
        <f>+LISTAS[[#This Row],[Precio]]+(LISTAS[[#This Row],[Precio]]*AH1719)</f>
        <v>1985.8258031660837</v>
      </c>
      <c r="AJ1719" s="38">
        <f t="shared" si="26"/>
        <v>992.91290158304184</v>
      </c>
      <c r="AL1719" s="35">
        <f>+AJ1719/LISTAS[[#This Row],[COSTO]]-1</f>
        <v>1.423041316803086</v>
      </c>
      <c r="AM1719" t="str">
        <f>+LISTAS[[#This Row],[ID]]</f>
        <v>SUPLEMENTO 0,838x46</v>
      </c>
      <c r="AO1719" s="43">
        <v>0.65</v>
      </c>
      <c r="AP1719" s="39">
        <f>LISTAS[[#This Row],[COSTO]]+(LISTAS[[#This Row],[COSTO]]*AO1719)</f>
        <v>676.13634000000002</v>
      </c>
      <c r="AQ1719" s="44">
        <f>IF(AO1719="",0,AP1719/LISTAS[[#This Row],[VENTA NETA]]-1)</f>
        <v>-1.4184224062818052E-2</v>
      </c>
      <c r="AS1719" s="39">
        <v>76.703999999999994</v>
      </c>
      <c r="AT1719" s="48">
        <f>+LISTAS[[#This Row],[COSTO]]/AS1719-1</f>
        <v>4.3423498122653319</v>
      </c>
      <c r="BA1719" t="s">
        <v>2554</v>
      </c>
      <c r="BB1719" s="36"/>
    </row>
    <row r="1720" spans="1:54" x14ac:dyDescent="0.35">
      <c r="A1720" s="7" t="s">
        <v>2633</v>
      </c>
      <c r="B1720" t="s">
        <v>2554</v>
      </c>
      <c r="C1720" t="s">
        <v>2366</v>
      </c>
      <c r="D1720" t="s">
        <v>2366</v>
      </c>
      <c r="E1720" s="2">
        <v>1781.31</v>
      </c>
      <c r="F1720" s="7" t="str">
        <f>+_xlfn.XLOOKUP(LISTAS[[#This Row],[ID]],_01_CODIGOS_Y_COSTOS_xlsm[Producto y N°],_01_CODIGOS_Y_COSTOS_xlsm[FABRICA],"",0,1)</f>
        <v>SKOTNICA</v>
      </c>
      <c r="G1720" s="26">
        <f>LISTAS[[#This Row],[Precio]]*(1-0.46)</f>
        <v>961.90740000000005</v>
      </c>
      <c r="H1720" s="1">
        <f>+_xlfn.XLOOKUP(LISTAS[[#This Row],[ID]],_01_CODIGOS_Y_COSTOS_xlsm[Producto y N°],_01_CODIGOS_Y_COSTOS_xlsm[COSTO],0,0,1)</f>
        <v>574.70519999999999</v>
      </c>
      <c r="I1720" s="27">
        <f>+IFERROR(LISTAS[[#This Row],[VENTA NETA]]/LISTAS[[#This Row],[COSTO]]-1,0)</f>
        <v>0.67374055428765933</v>
      </c>
      <c r="J1720" s="50" t="str">
        <f>IFERROR(VLOOKUP(LISTAS[[#This Row],[ID]],_01_CODIGOS_Y_COSTOS_xlsm[[Producto y N°]:[CODIGO]],2,0),"")</f>
        <v>D01I00203854</v>
      </c>
      <c r="O1720" t="s">
        <v>2633</v>
      </c>
      <c r="AB1720" s="12" t="str">
        <f>+LISTAS[[#This Row],[Codigo]]&amp;LISTAS[[#This Row],[Fabrica]]</f>
        <v>D01I00203854SKOTNICA</v>
      </c>
      <c r="AC1720" s="13" t="str">
        <f>+LISTAS[[#This Row],[Codigo]]</f>
        <v>D01I00203854</v>
      </c>
      <c r="AD1720" s="13" t="str">
        <f>+LISTAS[[#This Row],[ID]]</f>
        <v>SUPLEMENTO 0,838x54</v>
      </c>
      <c r="AH1720" s="36">
        <v>1.096350170252161</v>
      </c>
      <c r="AI1720" s="37">
        <f>+LISTAS[[#This Row],[Precio]]+(LISTAS[[#This Row],[Precio]]*AH1720)</f>
        <v>3734.249521771877</v>
      </c>
      <c r="AJ1720" s="38">
        <f t="shared" si="26"/>
        <v>1867.1247608859385</v>
      </c>
      <c r="AL1720" s="35">
        <f>+AJ1720/LISTAS[[#This Row],[COSTO]]-1</f>
        <v>2.2488391629063709</v>
      </c>
      <c r="AM1720" t="str">
        <f>+LISTAS[[#This Row],[ID]]</f>
        <v>SUPLEMENTO 0,838x54</v>
      </c>
      <c r="AO1720" s="43">
        <v>0.65</v>
      </c>
      <c r="AP1720" s="39">
        <f>LISTAS[[#This Row],[COSTO]]+(LISTAS[[#This Row],[COSTO]]*AO1720)</f>
        <v>948.26358000000005</v>
      </c>
      <c r="AQ1720" s="44">
        <f>IF(AO1720="",0,AP1720/LISTAS[[#This Row],[VENTA NETA]]-1)</f>
        <v>-1.4184130405899831E-2</v>
      </c>
      <c r="AS1720" s="39">
        <v>90.24</v>
      </c>
      <c r="AT1720" s="48">
        <f>+LISTAS[[#This Row],[COSTO]]/AS1720-1</f>
        <v>5.3686303191489362</v>
      </c>
      <c r="BA1720" t="s">
        <v>2554</v>
      </c>
      <c r="BB1720" s="36"/>
    </row>
    <row r="1721" spans="1:54" x14ac:dyDescent="0.35">
      <c r="A1721" s="7" t="s">
        <v>2634</v>
      </c>
      <c r="B1721" t="s">
        <v>2554</v>
      </c>
      <c r="C1721" t="s">
        <v>2368</v>
      </c>
      <c r="D1721" t="s">
        <v>2368</v>
      </c>
      <c r="E1721" s="2">
        <v>1275.1600000000001</v>
      </c>
      <c r="F1721" s="7" t="str">
        <f>+_xlfn.XLOOKUP(LISTAS[[#This Row],[ID]],_01_CODIGOS_Y_COSTOS_xlsm[Producto y N°],_01_CODIGOS_Y_COSTOS_xlsm[FABRICA],"",0,1)</f>
        <v>SKOTNICA</v>
      </c>
      <c r="G1721" s="26">
        <f>LISTAS[[#This Row],[Precio]]*(1-0.46)</f>
        <v>688.58640000000014</v>
      </c>
      <c r="H1721" s="1">
        <f>+_xlfn.XLOOKUP(LISTAS[[#This Row],[ID]],_01_CODIGOS_Y_COSTOS_xlsm[Producto y N°],_01_CODIGOS_Y_COSTOS_xlsm[COSTO],0,0,1)</f>
        <v>411.4042</v>
      </c>
      <c r="I1721" s="27">
        <f>+IFERROR(LISTAS[[#This Row],[VENTA NETA]]/LISTAS[[#This Row],[COSTO]]-1,0)</f>
        <v>0.67374664624230896</v>
      </c>
      <c r="J1721" s="50" t="str">
        <f>IFERROR(VLOOKUP(LISTAS[[#This Row],[ID]],_01_CODIGOS_Y_COSTOS_xlsm[[Producto y N°]:[CODIGO]],2,0),"")</f>
        <v>D01I0013947</v>
      </c>
      <c r="O1721" t="s">
        <v>2634</v>
      </c>
      <c r="AB1721" s="12" t="str">
        <f>+LISTAS[[#This Row],[Codigo]]&amp;LISTAS[[#This Row],[Fabrica]]</f>
        <v>D01I0013947SKOTNICA</v>
      </c>
      <c r="AC1721" s="13" t="str">
        <f>+LISTAS[[#This Row],[Codigo]]</f>
        <v>D01I0013947</v>
      </c>
      <c r="AD1721" s="13" t="str">
        <f>+LISTAS[[#This Row],[ID]]</f>
        <v>SUPLEMENTO 0,839x47</v>
      </c>
      <c r="AH1721" s="36">
        <v>0.56969293170515489</v>
      </c>
      <c r="AI1721" s="37">
        <f>+LISTAS[[#This Row],[Precio]]+(LISTAS[[#This Row],[Precio]]*AH1721)</f>
        <v>2001.6096387931455</v>
      </c>
      <c r="AJ1721" s="38">
        <f t="shared" si="26"/>
        <v>1000.8048193965727</v>
      </c>
      <c r="AL1721" s="35">
        <f>+AJ1721/LISTAS[[#This Row],[COSTO]]-1</f>
        <v>1.4326558148812598</v>
      </c>
      <c r="AM1721" t="str">
        <f>+LISTAS[[#This Row],[ID]]</f>
        <v>SUPLEMENTO 0,839x47</v>
      </c>
      <c r="AO1721" s="43">
        <v>0.65</v>
      </c>
      <c r="AP1721" s="39">
        <f>LISTAS[[#This Row],[COSTO]]+(LISTAS[[#This Row],[COSTO]]*AO1721)</f>
        <v>678.81692999999996</v>
      </c>
      <c r="AQ1721" s="44">
        <f>IF(AO1721="",0,AP1721/LISTAS[[#This Row],[VENTA NETA]]-1)</f>
        <v>-1.4187718491100343E-2</v>
      </c>
      <c r="AS1721" s="39">
        <v>76.703999999999994</v>
      </c>
      <c r="AT1721" s="48">
        <f>+LISTAS[[#This Row],[COSTO]]/AS1721-1</f>
        <v>4.3635299332498958</v>
      </c>
      <c r="BA1721" t="s">
        <v>2554</v>
      </c>
      <c r="BB1721" s="36"/>
    </row>
    <row r="1722" spans="1:54" x14ac:dyDescent="0.35">
      <c r="A1722" s="7" t="s">
        <v>2635</v>
      </c>
      <c r="B1722" t="s">
        <v>2554</v>
      </c>
      <c r="C1722" t="s">
        <v>2370</v>
      </c>
      <c r="D1722" t="s">
        <v>2370</v>
      </c>
      <c r="E1722" s="2">
        <v>1783.93</v>
      </c>
      <c r="F1722" s="7" t="str">
        <f>+_xlfn.XLOOKUP(LISTAS[[#This Row],[ID]],_01_CODIGOS_Y_COSTOS_xlsm[Producto y N°],_01_CODIGOS_Y_COSTOS_xlsm[FABRICA],"",0,1)</f>
        <v>SKOTNICA</v>
      </c>
      <c r="G1722" s="26">
        <f>LISTAS[[#This Row],[Precio]]*(1-0.46)</f>
        <v>963.32220000000007</v>
      </c>
      <c r="H1722" s="1">
        <f>+_xlfn.XLOOKUP(LISTAS[[#This Row],[ID]],_01_CODIGOS_Y_COSTOS_xlsm[Producto y N°],_01_CODIGOS_Y_COSTOS_xlsm[COSTO],0,0,1)</f>
        <v>575.54999999999995</v>
      </c>
      <c r="I1722" s="27">
        <f>+IFERROR(LISTAS[[#This Row],[VENTA NETA]]/LISTAS[[#This Row],[COSTO]]-1,0)</f>
        <v>0.67374198592650525</v>
      </c>
      <c r="J1722" s="50" t="str">
        <f>IFERROR(VLOOKUP(LISTAS[[#This Row],[ID]],_01_CODIGOS_Y_COSTOS_xlsm[[Producto y N°]:[CODIGO]],2,0),"")</f>
        <v>D01I00203955</v>
      </c>
      <c r="O1722" t="s">
        <v>2635</v>
      </c>
      <c r="AB1722" s="12" t="str">
        <f>+LISTAS[[#This Row],[Codigo]]&amp;LISTAS[[#This Row],[Fabrica]]</f>
        <v>D01I00203955SKOTNICA</v>
      </c>
      <c r="AC1722" s="13" t="str">
        <f>+LISTAS[[#This Row],[Codigo]]</f>
        <v>D01I00203955</v>
      </c>
      <c r="AD1722" s="13" t="str">
        <f>+LISTAS[[#This Row],[ID]]</f>
        <v>SUPLEMENTO 0,839x55</v>
      </c>
      <c r="AH1722" s="36">
        <v>1.0994315447703036</v>
      </c>
      <c r="AI1722" s="37">
        <f>+LISTAS[[#This Row],[Precio]]+(LISTAS[[#This Row],[Precio]]*AH1722)</f>
        <v>3745.2389156620875</v>
      </c>
      <c r="AJ1722" s="38">
        <f t="shared" si="26"/>
        <v>1872.6194578310437</v>
      </c>
      <c r="AL1722" s="35">
        <f>+AJ1722/LISTAS[[#This Row],[COSTO]]-1</f>
        <v>2.2536173361672209</v>
      </c>
      <c r="AM1722" t="str">
        <f>+LISTAS[[#This Row],[ID]]</f>
        <v>SUPLEMENTO 0,839x55</v>
      </c>
      <c r="AO1722" s="43">
        <v>0.65</v>
      </c>
      <c r="AP1722" s="39">
        <f>LISTAS[[#This Row],[COSTO]]+(LISTAS[[#This Row],[COSTO]]*AO1722)</f>
        <v>949.65749999999991</v>
      </c>
      <c r="AQ1722" s="44">
        <f>IF(AO1722="",0,AP1722/LISTAS[[#This Row],[VENTA NETA]]-1)</f>
        <v>-1.4184973625646857E-2</v>
      </c>
      <c r="AS1722" s="39">
        <v>90.24</v>
      </c>
      <c r="AT1722" s="48">
        <f>+LISTAS[[#This Row],[COSTO]]/AS1722-1</f>
        <v>5.3779920212765955</v>
      </c>
      <c r="BA1722" t="s">
        <v>2554</v>
      </c>
      <c r="BB1722" s="36"/>
    </row>
    <row r="1723" spans="1:54" x14ac:dyDescent="0.35">
      <c r="A1723" s="7" t="s">
        <v>2636</v>
      </c>
      <c r="B1723" t="s">
        <v>2554</v>
      </c>
      <c r="C1723" t="s">
        <v>2372</v>
      </c>
      <c r="D1723" t="s">
        <v>2372</v>
      </c>
      <c r="E1723" s="2">
        <v>1275.1600000000001</v>
      </c>
      <c r="F1723" s="7" t="str">
        <f>+_xlfn.XLOOKUP(LISTAS[[#This Row],[ID]],_01_CODIGOS_Y_COSTOS_xlsm[Producto y N°],_01_CODIGOS_Y_COSTOS_xlsm[FABRICA],"",0,1)</f>
        <v>SKOTNICA</v>
      </c>
      <c r="G1723" s="26">
        <f>LISTAS[[#This Row],[Precio]]*(1-0.46)</f>
        <v>688.58640000000014</v>
      </c>
      <c r="H1723" s="1">
        <f>+_xlfn.XLOOKUP(LISTAS[[#This Row],[ID]],_01_CODIGOS_Y_COSTOS_xlsm[Producto y N°],_01_CODIGOS_Y_COSTOS_xlsm[COSTO],0,0,1)</f>
        <v>411.4042</v>
      </c>
      <c r="I1723" s="27">
        <f>+IFERROR(LISTAS[[#This Row],[VENTA NETA]]/LISTAS[[#This Row],[COSTO]]-1,0)</f>
        <v>0.67374664624230896</v>
      </c>
      <c r="J1723" s="50" t="str">
        <f>IFERROR(VLOOKUP(LISTAS[[#This Row],[ID]],_01_CODIGOS_Y_COSTOS_xlsm[[Producto y N°]:[CODIGO]],2,0),"")</f>
        <v>D01I0014048</v>
      </c>
      <c r="O1723" t="s">
        <v>2636</v>
      </c>
      <c r="AB1723" s="12" t="str">
        <f>+LISTAS[[#This Row],[Codigo]]&amp;LISTAS[[#This Row],[Fabrica]]</f>
        <v>D01I0014048SKOTNICA</v>
      </c>
      <c r="AC1723" s="13" t="str">
        <f>+LISTAS[[#This Row],[Codigo]]</f>
        <v>D01I0014048</v>
      </c>
      <c r="AD1723" s="13" t="str">
        <f>+LISTAS[[#This Row],[ID]]</f>
        <v>SUPLEMENTO 0,840x48</v>
      </c>
      <c r="AH1723" s="36">
        <v>0.48246343703497008</v>
      </c>
      <c r="AI1723" s="37">
        <f>+LISTAS[[#This Row],[Precio]]+(LISTAS[[#This Row],[Precio]]*AH1723)</f>
        <v>1890.3780763695127</v>
      </c>
      <c r="AJ1723" s="38">
        <f t="shared" si="26"/>
        <v>945.18903818475633</v>
      </c>
      <c r="AL1723" s="35">
        <f>+AJ1723/LISTAS[[#This Row],[COSTO]]-1</f>
        <v>1.2974705610315995</v>
      </c>
      <c r="AM1723" t="str">
        <f>+LISTAS[[#This Row],[ID]]</f>
        <v>SUPLEMENTO 0,840x48</v>
      </c>
      <c r="AO1723" s="43">
        <v>0.65</v>
      </c>
      <c r="AP1723" s="39">
        <f>LISTAS[[#This Row],[COSTO]]+(LISTAS[[#This Row],[COSTO]]*AO1723)</f>
        <v>678.81692999999996</v>
      </c>
      <c r="AQ1723" s="44">
        <f>IF(AO1723="",0,AP1723/LISTAS[[#This Row],[VENTA NETA]]-1)</f>
        <v>-1.4187718491100343E-2</v>
      </c>
      <c r="AS1723" s="39">
        <v>81.215999999999994</v>
      </c>
      <c r="AT1723" s="48">
        <f>+LISTAS[[#This Row],[COSTO]]/AS1723-1</f>
        <v>4.0655560480693467</v>
      </c>
      <c r="BA1723" t="s">
        <v>2554</v>
      </c>
      <c r="BB1723" s="36"/>
    </row>
    <row r="1724" spans="1:54" x14ac:dyDescent="0.35">
      <c r="A1724" s="7" t="s">
        <v>2637</v>
      </c>
      <c r="B1724" t="s">
        <v>2554</v>
      </c>
      <c r="C1724" t="s">
        <v>2374</v>
      </c>
      <c r="D1724" t="s">
        <v>2374</v>
      </c>
      <c r="E1724" s="2">
        <v>1783.93</v>
      </c>
      <c r="F1724" s="7" t="str">
        <f>+_xlfn.XLOOKUP(LISTAS[[#This Row],[ID]],_01_CODIGOS_Y_COSTOS_xlsm[Producto y N°],_01_CODIGOS_Y_COSTOS_xlsm[FABRICA],"",0,1)</f>
        <v>SKOTNICA</v>
      </c>
      <c r="G1724" s="26">
        <f>LISTAS[[#This Row],[Precio]]*(1-0.46)</f>
        <v>963.32220000000007</v>
      </c>
      <c r="H1724" s="1">
        <f>+_xlfn.XLOOKUP(LISTAS[[#This Row],[ID]],_01_CODIGOS_Y_COSTOS_xlsm[Producto y N°],_01_CODIGOS_Y_COSTOS_xlsm[COSTO],0,0,1)</f>
        <v>575.54999999999995</v>
      </c>
      <c r="I1724" s="27">
        <f>+IFERROR(LISTAS[[#This Row],[VENTA NETA]]/LISTAS[[#This Row],[COSTO]]-1,0)</f>
        <v>0.67374198592650525</v>
      </c>
      <c r="J1724" s="50" t="str">
        <f>IFERROR(VLOOKUP(LISTAS[[#This Row],[ID]],_01_CODIGOS_Y_COSTOS_xlsm[[Producto y N°]:[CODIGO]],2,0),"")</f>
        <v>D01I00204056</v>
      </c>
      <c r="O1724" t="s">
        <v>2637</v>
      </c>
      <c r="AB1724" s="12" t="str">
        <f>+LISTAS[[#This Row],[Codigo]]&amp;LISTAS[[#This Row],[Fabrica]]</f>
        <v>D01I00204056SKOTNICA</v>
      </c>
      <c r="AC1724" s="13" t="str">
        <f>+LISTAS[[#This Row],[Codigo]]</f>
        <v>D01I00204056</v>
      </c>
      <c r="AD1724" s="13" t="str">
        <f>+LISTAS[[#This Row],[ID]]</f>
        <v>SUPLEMENTO 0,840x56</v>
      </c>
      <c r="AH1724" s="36">
        <v>1.0994315447703036</v>
      </c>
      <c r="AI1724" s="37">
        <f>+LISTAS[[#This Row],[Precio]]+(LISTAS[[#This Row],[Precio]]*AH1724)</f>
        <v>3745.2389156620875</v>
      </c>
      <c r="AJ1724" s="38">
        <f t="shared" si="26"/>
        <v>1872.6194578310437</v>
      </c>
      <c r="AL1724" s="35">
        <f>+AJ1724/LISTAS[[#This Row],[COSTO]]-1</f>
        <v>2.2536173361672209</v>
      </c>
      <c r="AM1724" t="str">
        <f>+LISTAS[[#This Row],[ID]]</f>
        <v>SUPLEMENTO 0,840x56</v>
      </c>
      <c r="AO1724" s="43">
        <v>0.65</v>
      </c>
      <c r="AP1724" s="39">
        <f>LISTAS[[#This Row],[COSTO]]+(LISTAS[[#This Row],[COSTO]]*AO1724)</f>
        <v>949.65749999999991</v>
      </c>
      <c r="AQ1724" s="44">
        <f>IF(AO1724="",0,AP1724/LISTAS[[#This Row],[VENTA NETA]]-1)</f>
        <v>-1.4184973625646857E-2</v>
      </c>
      <c r="AS1724" s="39">
        <v>90.24</v>
      </c>
      <c r="AT1724" s="48">
        <f>+LISTAS[[#This Row],[COSTO]]/AS1724-1</f>
        <v>5.3779920212765955</v>
      </c>
      <c r="BA1724" t="s">
        <v>2554</v>
      </c>
      <c r="BB1724" s="36"/>
    </row>
    <row r="1725" spans="1:54" x14ac:dyDescent="0.35">
      <c r="A1725" s="7" t="s">
        <v>2638</v>
      </c>
      <c r="B1725" t="s">
        <v>2554</v>
      </c>
      <c r="C1725" t="s">
        <v>2376</v>
      </c>
      <c r="D1725" t="s">
        <v>2376</v>
      </c>
      <c r="E1725" s="2">
        <v>1497.32</v>
      </c>
      <c r="F1725" s="7" t="str">
        <f>+_xlfn.XLOOKUP(LISTAS[[#This Row],[ID]],_01_CODIGOS_Y_COSTOS_xlsm[Producto y N°],_01_CODIGOS_Y_COSTOS_xlsm[FABRICA],"",0,1)</f>
        <v>SKOTNICA</v>
      </c>
      <c r="G1725" s="26">
        <f>LISTAS[[#This Row],[Precio]]*(1-0.46)</f>
        <v>808.55280000000005</v>
      </c>
      <c r="H1725" s="1">
        <f>+_xlfn.XLOOKUP(LISTAS[[#This Row],[ID]],_01_CODIGOS_Y_COSTOS_xlsm[Producto y N°],_01_CODIGOS_Y_COSTOS_xlsm[COSTO],0,0,1)</f>
        <v>483.07990000000001</v>
      </c>
      <c r="I1725" s="27">
        <f>+IFERROR(LISTAS[[#This Row],[VENTA NETA]]/LISTAS[[#This Row],[COSTO]]-1,0)</f>
        <v>0.6737454818550721</v>
      </c>
      <c r="J1725" s="50" t="str">
        <f>IFERROR(VLOOKUP(LISTAS[[#This Row],[ID]],_01_CODIGOS_Y_COSTOS_xlsm[[Producto y N°]:[CODIGO]],2,0),"")</f>
        <v>D01I0014149</v>
      </c>
      <c r="O1725" t="s">
        <v>2638</v>
      </c>
      <c r="AB1725" s="12" t="str">
        <f>+LISTAS[[#This Row],[Codigo]]&amp;LISTAS[[#This Row],[Fabrica]]</f>
        <v>D01I0014149SKOTNICA</v>
      </c>
      <c r="AC1725" s="13" t="str">
        <f>+LISTAS[[#This Row],[Codigo]]</f>
        <v>D01I0014149</v>
      </c>
      <c r="AD1725" s="13" t="str">
        <f>+LISTAS[[#This Row],[ID]]</f>
        <v>SUPLEMENTO 0,841x49</v>
      </c>
      <c r="AH1725" s="36">
        <v>0.74074128973420961</v>
      </c>
      <c r="AI1725" s="37">
        <f>+LISTAS[[#This Row],[Precio]]+(LISTAS[[#This Row],[Precio]]*AH1725)</f>
        <v>2606.4467479448267</v>
      </c>
      <c r="AJ1725" s="38">
        <f t="shared" si="26"/>
        <v>1303.2233739724134</v>
      </c>
      <c r="AL1725" s="35">
        <f>+AJ1725/LISTAS[[#This Row],[COSTO]]-1</f>
        <v>1.6977387673807445</v>
      </c>
      <c r="AM1725" t="str">
        <f>+LISTAS[[#This Row],[ID]]</f>
        <v>SUPLEMENTO 0,841x49</v>
      </c>
      <c r="AO1725" s="43">
        <v>0.65</v>
      </c>
      <c r="AP1725" s="39">
        <f>LISTAS[[#This Row],[COSTO]]+(LISTAS[[#This Row],[COSTO]]*AO1725)</f>
        <v>797.08183499999996</v>
      </c>
      <c r="AQ1725" s="44">
        <f>IF(AO1725="",0,AP1725/LISTAS[[#This Row],[VENTA NETA]]-1)</f>
        <v>-1.4187032683580014E-2</v>
      </c>
      <c r="AS1725" s="39">
        <v>81.215999999999994</v>
      </c>
      <c r="AT1725" s="48">
        <f>+LISTAS[[#This Row],[COSTO]]/AS1725-1</f>
        <v>4.9480878152088268</v>
      </c>
      <c r="BA1725" t="s">
        <v>2554</v>
      </c>
      <c r="BB1725" s="36"/>
    </row>
    <row r="1726" spans="1:54" x14ac:dyDescent="0.35">
      <c r="A1726" s="7" t="s">
        <v>2639</v>
      </c>
      <c r="B1726" t="s">
        <v>2554</v>
      </c>
      <c r="C1726" t="s">
        <v>2378</v>
      </c>
      <c r="D1726" t="s">
        <v>2378</v>
      </c>
      <c r="E1726" s="2">
        <v>1785.74</v>
      </c>
      <c r="F1726" s="7" t="str">
        <f>+_xlfn.XLOOKUP(LISTAS[[#This Row],[ID]],_01_CODIGOS_Y_COSTOS_xlsm[Producto y N°],_01_CODIGOS_Y_COSTOS_xlsm[FABRICA],"",0,1)</f>
        <v>SKOTNICA</v>
      </c>
      <c r="G1726" s="26">
        <f>LISTAS[[#This Row],[Precio]]*(1-0.46)</f>
        <v>964.29960000000005</v>
      </c>
      <c r="H1726" s="1">
        <f>+_xlfn.XLOOKUP(LISTAS[[#This Row],[ID]],_01_CODIGOS_Y_COSTOS_xlsm[Producto y N°],_01_CODIGOS_Y_COSTOS_xlsm[COSTO],0,0,1)</f>
        <v>576.13480000000004</v>
      </c>
      <c r="I1726" s="27">
        <f>+IFERROR(LISTAS[[#This Row],[VENTA NETA]]/LISTAS[[#This Row],[COSTO]]-1,0)</f>
        <v>0.67373954845289674</v>
      </c>
      <c r="J1726" s="50" t="str">
        <f>IFERROR(VLOOKUP(LISTAS[[#This Row],[ID]],_01_CODIGOS_Y_COSTOS_xlsm[[Producto y N°]:[CODIGO]],2,0),"")</f>
        <v>D01I00204157</v>
      </c>
      <c r="O1726" t="s">
        <v>2639</v>
      </c>
      <c r="AB1726" s="12" t="str">
        <f>+LISTAS[[#This Row],[Codigo]]&amp;LISTAS[[#This Row],[Fabrica]]</f>
        <v>D01I00204157SKOTNICA</v>
      </c>
      <c r="AC1726" s="13" t="str">
        <f>+LISTAS[[#This Row],[Codigo]]</f>
        <v>D01I00204157</v>
      </c>
      <c r="AD1726" s="13" t="str">
        <f>+LISTAS[[#This Row],[ID]]</f>
        <v>SUPLEMENTO 0,841x57</v>
      </c>
      <c r="AH1726" s="36">
        <v>0.91053818775766415</v>
      </c>
      <c r="AI1726" s="37">
        <f>+LISTAS[[#This Row],[Precio]]+(LISTAS[[#This Row],[Precio]]*AH1726)</f>
        <v>3411.7244634063709</v>
      </c>
      <c r="AJ1726" s="38">
        <f t="shared" si="26"/>
        <v>1705.8622317031854</v>
      </c>
      <c r="AL1726" s="35">
        <f>+AJ1726/LISTAS[[#This Row],[COSTO]]-1</f>
        <v>1.9608734478514149</v>
      </c>
      <c r="AM1726" t="str">
        <f>+LISTAS[[#This Row],[ID]]</f>
        <v>SUPLEMENTO 0,841x57</v>
      </c>
      <c r="AO1726" s="43">
        <v>0.65</v>
      </c>
      <c r="AP1726" s="39">
        <f>LISTAS[[#This Row],[COSTO]]+(LISTAS[[#This Row],[COSTO]]*AO1726)</f>
        <v>950.62242000000015</v>
      </c>
      <c r="AQ1726" s="44">
        <f>IF(AO1726="",0,AP1726/LISTAS[[#This Row],[VENTA NETA]]-1)</f>
        <v>-1.4183537979275185E-2</v>
      </c>
      <c r="AS1726" s="39">
        <v>99.263999999999996</v>
      </c>
      <c r="AT1726" s="48">
        <f>+LISTAS[[#This Row],[COSTO]]/AS1726-1</f>
        <v>4.8040659252095432</v>
      </c>
      <c r="BA1726" t="s">
        <v>2554</v>
      </c>
      <c r="BB1726" s="36"/>
    </row>
    <row r="1727" spans="1:54" x14ac:dyDescent="0.35">
      <c r="A1727" s="7" t="s">
        <v>2640</v>
      </c>
      <c r="B1727" t="s">
        <v>2554</v>
      </c>
      <c r="C1727" t="s">
        <v>2380</v>
      </c>
      <c r="D1727" t="s">
        <v>2380</v>
      </c>
      <c r="E1727" s="2">
        <v>1498.93</v>
      </c>
      <c r="F1727" s="7" t="str">
        <f>+_xlfn.XLOOKUP(LISTAS[[#This Row],[ID]],_01_CODIGOS_Y_COSTOS_xlsm[Producto y N°],_01_CODIGOS_Y_COSTOS_xlsm[FABRICA],"",0,1)</f>
        <v>SKOTNICA</v>
      </c>
      <c r="G1727" s="26">
        <f>LISTAS[[#This Row],[Precio]]*(1-0.46)</f>
        <v>809.42220000000009</v>
      </c>
      <c r="H1727" s="1">
        <f>+_xlfn.XLOOKUP(LISTAS[[#This Row],[ID]],_01_CODIGOS_Y_COSTOS_xlsm[Producto y N°],_01_CODIGOS_Y_COSTOS_xlsm[COSTO],0,0,1)</f>
        <v>483.59980000000002</v>
      </c>
      <c r="I1727" s="27">
        <f>+IFERROR(LISTAS[[#This Row],[VENTA NETA]]/LISTAS[[#This Row],[COSTO]]-1,0)</f>
        <v>0.67374386838042533</v>
      </c>
      <c r="J1727" s="50" t="str">
        <f>IFERROR(VLOOKUP(LISTAS[[#This Row],[ID]],_01_CODIGOS_Y_COSTOS_xlsm[[Producto y N°]:[CODIGO]],2,0),"")</f>
        <v>D01I0014250</v>
      </c>
      <c r="O1727" t="s">
        <v>2640</v>
      </c>
      <c r="AB1727" s="12" t="str">
        <f>+LISTAS[[#This Row],[Codigo]]&amp;LISTAS[[#This Row],[Fabrica]]</f>
        <v>D01I0014250SKOTNICA</v>
      </c>
      <c r="AC1727" s="13" t="str">
        <f>+LISTAS[[#This Row],[Codigo]]</f>
        <v>D01I0014250</v>
      </c>
      <c r="AD1727" s="13" t="str">
        <f>+LISTAS[[#This Row],[ID]]</f>
        <v>SUPLEMENTO 0,842x50</v>
      </c>
      <c r="AH1727" s="36">
        <v>0.74261442315641535</v>
      </c>
      <c r="AI1727" s="37">
        <f>+LISTAS[[#This Row],[Precio]]+(LISTAS[[#This Row],[Precio]]*AH1727)</f>
        <v>2612.0570373018459</v>
      </c>
      <c r="AJ1727" s="38">
        <f t="shared" si="26"/>
        <v>1306.0285186509229</v>
      </c>
      <c r="AL1727" s="35">
        <f>+AJ1727/LISTAS[[#This Row],[COSTO]]-1</f>
        <v>1.700639079360502</v>
      </c>
      <c r="AM1727" t="str">
        <f>+LISTAS[[#This Row],[ID]]</f>
        <v>SUPLEMENTO 0,842x50</v>
      </c>
      <c r="AO1727" s="43">
        <v>0.65</v>
      </c>
      <c r="AP1727" s="39">
        <f>LISTAS[[#This Row],[COSTO]]+(LISTAS[[#This Row],[COSTO]]*AO1727)</f>
        <v>797.93966999999998</v>
      </c>
      <c r="AQ1727" s="44">
        <f>IF(AO1727="",0,AP1727/LISTAS[[#This Row],[VENTA NETA]]-1)</f>
        <v>-1.4186082368385922E-2</v>
      </c>
      <c r="AS1727" s="39">
        <v>81.215999999999994</v>
      </c>
      <c r="AT1727" s="48">
        <f>+LISTAS[[#This Row],[COSTO]]/AS1727-1</f>
        <v>4.9544892631993704</v>
      </c>
      <c r="BA1727" t="s">
        <v>2554</v>
      </c>
      <c r="BB1727" s="36"/>
    </row>
    <row r="1728" spans="1:54" x14ac:dyDescent="0.35">
      <c r="A1728" s="7" t="s">
        <v>2641</v>
      </c>
      <c r="B1728" t="s">
        <v>2554</v>
      </c>
      <c r="C1728" t="s">
        <v>2382</v>
      </c>
      <c r="D1728" t="s">
        <v>2382</v>
      </c>
      <c r="E1728" s="2">
        <v>1785.74</v>
      </c>
      <c r="F1728" s="7" t="str">
        <f>+_xlfn.XLOOKUP(LISTAS[[#This Row],[ID]],_01_CODIGOS_Y_COSTOS_xlsm[Producto y N°],_01_CODIGOS_Y_COSTOS_xlsm[FABRICA],"",0,1)</f>
        <v>SKOTNICA</v>
      </c>
      <c r="G1728" s="26">
        <f>LISTAS[[#This Row],[Precio]]*(1-0.46)</f>
        <v>964.29960000000005</v>
      </c>
      <c r="H1728" s="1">
        <f>+_xlfn.XLOOKUP(LISTAS[[#This Row],[ID]],_01_CODIGOS_Y_COSTOS_xlsm[Producto y N°],_01_CODIGOS_Y_COSTOS_xlsm[COSTO],0,0,1)</f>
        <v>576.13480000000004</v>
      </c>
      <c r="I1728" s="27">
        <f>+IFERROR(LISTAS[[#This Row],[VENTA NETA]]/LISTAS[[#This Row],[COSTO]]-1,0)</f>
        <v>0.67373954845289674</v>
      </c>
      <c r="J1728" s="50" t="str">
        <f>IFERROR(VLOOKUP(LISTAS[[#This Row],[ID]],_01_CODIGOS_Y_COSTOS_xlsm[[Producto y N°]:[CODIGO]],2,0),"")</f>
        <v>D01I00204258</v>
      </c>
      <c r="O1728" t="s">
        <v>2641</v>
      </c>
      <c r="AB1728" s="12" t="str">
        <f>+LISTAS[[#This Row],[Codigo]]&amp;LISTAS[[#This Row],[Fabrica]]</f>
        <v>D01I00204258SKOTNICA</v>
      </c>
      <c r="AC1728" s="13" t="str">
        <f>+LISTAS[[#This Row],[Codigo]]</f>
        <v>D01I00204258</v>
      </c>
      <c r="AD1728" s="13" t="str">
        <f>+LISTAS[[#This Row],[ID]]</f>
        <v>SUPLEMENTO 0,842x58</v>
      </c>
      <c r="AH1728" s="36">
        <v>0.91053818775766415</v>
      </c>
      <c r="AI1728" s="37">
        <f>+LISTAS[[#This Row],[Precio]]+(LISTAS[[#This Row],[Precio]]*AH1728)</f>
        <v>3411.7244634063709</v>
      </c>
      <c r="AJ1728" s="38">
        <f t="shared" si="26"/>
        <v>1705.8622317031854</v>
      </c>
      <c r="AL1728" s="35">
        <f>+AJ1728/LISTAS[[#This Row],[COSTO]]-1</f>
        <v>1.9608734478514149</v>
      </c>
      <c r="AM1728" t="str">
        <f>+LISTAS[[#This Row],[ID]]</f>
        <v>SUPLEMENTO 0,842x58</v>
      </c>
      <c r="AO1728" s="43">
        <v>0.65</v>
      </c>
      <c r="AP1728" s="39">
        <f>LISTAS[[#This Row],[COSTO]]+(LISTAS[[#This Row],[COSTO]]*AO1728)</f>
        <v>950.62242000000015</v>
      </c>
      <c r="AQ1728" s="44">
        <f>IF(AO1728="",0,AP1728/LISTAS[[#This Row],[VENTA NETA]]-1)</f>
        <v>-1.4183537979275185E-2</v>
      </c>
      <c r="AS1728" s="39">
        <v>99.263999999999996</v>
      </c>
      <c r="AT1728" s="48">
        <f>+LISTAS[[#This Row],[COSTO]]/AS1728-1</f>
        <v>4.8040659252095432</v>
      </c>
      <c r="BA1728" t="s">
        <v>2554</v>
      </c>
      <c r="BB1728" s="36"/>
    </row>
    <row r="1729" spans="1:54" x14ac:dyDescent="0.35">
      <c r="A1729" s="7" t="s">
        <v>2642</v>
      </c>
      <c r="B1729" t="s">
        <v>2554</v>
      </c>
      <c r="C1729" t="s">
        <v>2384</v>
      </c>
      <c r="D1729" t="s">
        <v>2384</v>
      </c>
      <c r="E1729" s="2">
        <v>2050.6</v>
      </c>
      <c r="F1729" s="7" t="str">
        <f>+_xlfn.XLOOKUP(LISTAS[[#This Row],[ID]],_01_CODIGOS_Y_COSTOS_xlsm[Producto y N°],_01_CODIGOS_Y_COSTOS_xlsm[FABRICA],"",0,1)</f>
        <v>SKOTNICA</v>
      </c>
      <c r="G1729" s="26">
        <f>LISTAS[[#This Row],[Precio]]*(1-0.46)</f>
        <v>1107.3240000000001</v>
      </c>
      <c r="H1729" s="1">
        <f>+_xlfn.XLOOKUP(LISTAS[[#This Row],[ID]],_01_CODIGOS_Y_COSTOS_xlsm[Producto y N°],_01_CODIGOS_Y_COSTOS_xlsm[COSTO],0,0,1)</f>
        <v>661.58680000000004</v>
      </c>
      <c r="I1729" s="27">
        <f>+IFERROR(LISTAS[[#This Row],[VENTA NETA]]/LISTAS[[#This Row],[COSTO]]-1,0)</f>
        <v>0.67373956070465746</v>
      </c>
      <c r="J1729" s="50" t="str">
        <f>IFERROR(VLOOKUP(LISTAS[[#This Row],[ID]],_01_CODIGOS_Y_COSTOS_xlsm[[Producto y N°]:[CODIGO]],2,0),"")</f>
        <v>D01I00204359</v>
      </c>
      <c r="O1729" t="s">
        <v>2642</v>
      </c>
      <c r="AB1729" s="12" t="str">
        <f>+LISTAS[[#This Row],[Codigo]]&amp;LISTAS[[#This Row],[Fabrica]]</f>
        <v>D01I00204359SKOTNICA</v>
      </c>
      <c r="AC1729" s="13" t="str">
        <f>+LISTAS[[#This Row],[Codigo]]</f>
        <v>D01I00204359</v>
      </c>
      <c r="AD1729" s="13" t="str">
        <f>+LISTAS[[#This Row],[ID]]</f>
        <v>SUPLEMENTO 0,843x59</v>
      </c>
      <c r="AH1729" s="36">
        <v>1.0110250002179333</v>
      </c>
      <c r="AI1729" s="37">
        <f>+LISTAS[[#This Row],[Precio]]+(LISTAS[[#This Row],[Precio]]*AH1729)</f>
        <v>4123.8078654468936</v>
      </c>
      <c r="AJ1729" s="38">
        <f t="shared" si="26"/>
        <v>2061.9039327234468</v>
      </c>
      <c r="AL1729" s="35">
        <f>+AJ1729/LISTAS[[#This Row],[COSTO]]-1</f>
        <v>2.1166037966952285</v>
      </c>
      <c r="AM1729" t="str">
        <f>+LISTAS[[#This Row],[ID]]</f>
        <v>SUPLEMENTO 0,843x59</v>
      </c>
      <c r="AO1729" s="43">
        <v>0.65</v>
      </c>
      <c r="AP1729" s="39">
        <f>LISTAS[[#This Row],[COSTO]]+(LISTAS[[#This Row],[COSTO]]*AO1729)</f>
        <v>1091.6182200000001</v>
      </c>
      <c r="AQ1729" s="44">
        <f>IF(AO1729="",0,AP1729/LISTAS[[#This Row],[VENTA NETA]]-1)</f>
        <v>-1.418354519544418E-2</v>
      </c>
      <c r="AS1729" s="39">
        <v>108.288</v>
      </c>
      <c r="AT1729" s="48">
        <f>+LISTAS[[#This Row],[COSTO]]/AS1729-1</f>
        <v>5.1095116725768328</v>
      </c>
      <c r="BA1729" t="s">
        <v>2554</v>
      </c>
      <c r="BB1729" s="36"/>
    </row>
    <row r="1730" spans="1:54" x14ac:dyDescent="0.35">
      <c r="A1730" s="7" t="s">
        <v>2643</v>
      </c>
      <c r="B1730" t="s">
        <v>2554</v>
      </c>
      <c r="C1730" t="s">
        <v>2386</v>
      </c>
      <c r="D1730" t="s">
        <v>2386</v>
      </c>
      <c r="E1730" s="2">
        <v>2050.6</v>
      </c>
      <c r="F1730" s="7" t="str">
        <f>+_xlfn.XLOOKUP(LISTAS[[#This Row],[ID]],_01_CODIGOS_Y_COSTOS_xlsm[Producto y N°],_01_CODIGOS_Y_COSTOS_xlsm[FABRICA],"",0,1)</f>
        <v>SKOTNICA</v>
      </c>
      <c r="G1730" s="26">
        <f>LISTAS[[#This Row],[Precio]]*(1-0.46)</f>
        <v>1107.3240000000001</v>
      </c>
      <c r="H1730" s="1">
        <f>+_xlfn.XLOOKUP(LISTAS[[#This Row],[ID]],_01_CODIGOS_Y_COSTOS_xlsm[Producto y N°],_01_CODIGOS_Y_COSTOS_xlsm[COSTO],0,0,1)</f>
        <v>661.58680000000004</v>
      </c>
      <c r="I1730" s="27">
        <f>+IFERROR(LISTAS[[#This Row],[VENTA NETA]]/LISTAS[[#This Row],[COSTO]]-1,0)</f>
        <v>0.67373956070465746</v>
      </c>
      <c r="J1730" s="50" t="str">
        <f>IFERROR(VLOOKUP(LISTAS[[#This Row],[ID]],_01_CODIGOS_Y_COSTOS_xlsm[[Producto y N°]:[CODIGO]],2,0),"")</f>
        <v>D01I00204460</v>
      </c>
      <c r="O1730" t="s">
        <v>2643</v>
      </c>
      <c r="AB1730" s="12" t="str">
        <f>+LISTAS[[#This Row],[Codigo]]&amp;LISTAS[[#This Row],[Fabrica]]</f>
        <v>D01I00204460SKOTNICA</v>
      </c>
      <c r="AC1730" s="13" t="str">
        <f>+LISTAS[[#This Row],[Codigo]]</f>
        <v>D01I00204460</v>
      </c>
      <c r="AD1730" s="13" t="str">
        <f>+LISTAS[[#This Row],[ID]]</f>
        <v>SUPLEMENTO 0,844x60</v>
      </c>
      <c r="AH1730" s="36">
        <v>1.0110250002179333</v>
      </c>
      <c r="AI1730" s="37">
        <f>+LISTAS[[#This Row],[Precio]]+(LISTAS[[#This Row],[Precio]]*AH1730)</f>
        <v>4123.8078654468936</v>
      </c>
      <c r="AJ1730" s="38">
        <f t="shared" ref="AJ1730:AJ1793" si="27">+((100-50)*0.01)*AI1730</f>
        <v>2061.9039327234468</v>
      </c>
      <c r="AL1730" s="35">
        <f>+AJ1730/LISTAS[[#This Row],[COSTO]]-1</f>
        <v>2.1166037966952285</v>
      </c>
      <c r="AM1730" t="str">
        <f>+LISTAS[[#This Row],[ID]]</f>
        <v>SUPLEMENTO 0,844x60</v>
      </c>
      <c r="AO1730" s="43">
        <v>0.65</v>
      </c>
      <c r="AP1730" s="39">
        <f>LISTAS[[#This Row],[COSTO]]+(LISTAS[[#This Row],[COSTO]]*AO1730)</f>
        <v>1091.6182200000001</v>
      </c>
      <c r="AQ1730" s="44">
        <f>IF(AO1730="",0,AP1730/LISTAS[[#This Row],[VENTA NETA]]-1)</f>
        <v>-1.418354519544418E-2</v>
      </c>
      <c r="AS1730" s="39">
        <v>108.288</v>
      </c>
      <c r="AT1730" s="48">
        <f>+LISTAS[[#This Row],[COSTO]]/AS1730-1</f>
        <v>5.1095116725768328</v>
      </c>
      <c r="BA1730" t="s">
        <v>2554</v>
      </c>
      <c r="BB1730" s="36"/>
    </row>
    <row r="1731" spans="1:54" x14ac:dyDescent="0.35">
      <c r="A1731" s="7" t="s">
        <v>2644</v>
      </c>
      <c r="B1731" t="s">
        <v>2554</v>
      </c>
      <c r="C1731" t="s">
        <v>2388</v>
      </c>
      <c r="D1731" t="s">
        <v>2388</v>
      </c>
      <c r="E1731" s="2">
        <v>2053.2199999999998</v>
      </c>
      <c r="F1731" s="7" t="str">
        <f>+_xlfn.XLOOKUP(LISTAS[[#This Row],[ID]],_01_CODIGOS_Y_COSTOS_xlsm[Producto y N°],_01_CODIGOS_Y_COSTOS_xlsm[FABRICA],"",0,1)</f>
        <v>SKOTNICA</v>
      </c>
      <c r="G1731" s="26">
        <f>LISTAS[[#This Row],[Precio]]*(1-0.46)</f>
        <v>1108.7387999999999</v>
      </c>
      <c r="H1731" s="1">
        <f>+_xlfn.XLOOKUP(LISTAS[[#This Row],[ID]],_01_CODIGOS_Y_COSTOS_xlsm[Producto y N°],_01_CODIGOS_Y_COSTOS_xlsm[COSTO],0,0,1)</f>
        <v>662.4316</v>
      </c>
      <c r="I1731" s="27">
        <f>+IFERROR(LISTAS[[#This Row],[VENTA NETA]]/LISTAS[[#This Row],[COSTO]]-1,0)</f>
        <v>0.67374080584319929</v>
      </c>
      <c r="J1731" s="50" t="str">
        <f>IFERROR(VLOOKUP(LISTAS[[#This Row],[ID]],_01_CODIGOS_Y_COSTOS_xlsm[[Producto y N°]:[CODIGO]],2,0),"")</f>
        <v>D01I00204561</v>
      </c>
      <c r="O1731" t="s">
        <v>2644</v>
      </c>
      <c r="AB1731" s="12" t="str">
        <f>+LISTAS[[#This Row],[Codigo]]&amp;LISTAS[[#This Row],[Fabrica]]</f>
        <v>D01I00204561SKOTNICA</v>
      </c>
      <c r="AC1731" s="13" t="str">
        <f>+LISTAS[[#This Row],[Codigo]]</f>
        <v>D01I00204561</v>
      </c>
      <c r="AD1731" s="13" t="str">
        <f>+LISTAS[[#This Row],[ID]]</f>
        <v>SUPLEMENTO 0,845x61</v>
      </c>
      <c r="AH1731" s="36">
        <v>1.0135927720243387</v>
      </c>
      <c r="AI1731" s="37">
        <f>+LISTAS[[#This Row],[Precio]]+(LISTAS[[#This Row],[Precio]]*AH1731)</f>
        <v>4134.3489513758122</v>
      </c>
      <c r="AJ1731" s="38">
        <f t="shared" si="27"/>
        <v>2067.1744756879061</v>
      </c>
      <c r="AL1731" s="35">
        <f>+AJ1731/LISTAS[[#This Row],[COSTO]]-1</f>
        <v>2.1205855452667204</v>
      </c>
      <c r="AM1731" t="str">
        <f>+LISTAS[[#This Row],[ID]]</f>
        <v>SUPLEMENTO 0,845x61</v>
      </c>
      <c r="AO1731" s="43">
        <v>0.65</v>
      </c>
      <c r="AP1731" s="39">
        <f>LISTAS[[#This Row],[COSTO]]+(LISTAS[[#This Row],[COSTO]]*AO1731)</f>
        <v>1093.01214</v>
      </c>
      <c r="AQ1731" s="44">
        <f>IF(AO1731="",0,AP1731/LISTAS[[#This Row],[VENTA NETA]]-1)</f>
        <v>-1.4184278569488007E-2</v>
      </c>
      <c r="AS1731" s="39">
        <v>108.288</v>
      </c>
      <c r="AT1731" s="48">
        <f>+LISTAS[[#This Row],[COSTO]]/AS1731-1</f>
        <v>5.1173130910165483</v>
      </c>
      <c r="BA1731" t="s">
        <v>2554</v>
      </c>
      <c r="BB1731" s="36"/>
    </row>
    <row r="1732" spans="1:54" x14ac:dyDescent="0.35">
      <c r="A1732" s="7" t="s">
        <v>2645</v>
      </c>
      <c r="B1732" t="s">
        <v>2554</v>
      </c>
      <c r="C1732" t="s">
        <v>2390</v>
      </c>
      <c r="D1732" t="s">
        <v>2390</v>
      </c>
      <c r="E1732" s="2">
        <v>1766.61</v>
      </c>
      <c r="F1732" s="7" t="str">
        <f>+_xlfn.XLOOKUP(LISTAS[[#This Row],[ID]],_01_CODIGOS_Y_COSTOS_xlsm[Producto y N°],_01_CODIGOS_Y_COSTOS_xlsm[FABRICA],"",0,1)</f>
        <v>SKOTNICA</v>
      </c>
      <c r="G1732" s="26">
        <f>LISTAS[[#This Row],[Precio]]*(1-0.46)</f>
        <v>953.96940000000006</v>
      </c>
      <c r="H1732" s="1">
        <f>+_xlfn.XLOOKUP(LISTAS[[#This Row],[ID]],_01_CODIGOS_Y_COSTOS_xlsm[Producto y N°],_01_CODIGOS_Y_COSTOS_xlsm[COSTO],0,0,1)</f>
        <v>569.9615</v>
      </c>
      <c r="I1732" s="27">
        <f>+IFERROR(LISTAS[[#This Row],[VENTA NETA]]/LISTAS[[#This Row],[COSTO]]-1,0)</f>
        <v>0.67374357741707125</v>
      </c>
      <c r="J1732" s="50" t="str">
        <f>IFERROR(VLOOKUP(LISTAS[[#This Row],[ID]],_01_CODIGOS_Y_COSTOS_xlsm[[Producto y N°]:[CODIGO]],2,0),"")</f>
        <v>D01I00204658</v>
      </c>
      <c r="O1732" t="s">
        <v>2645</v>
      </c>
      <c r="AB1732" s="12" t="str">
        <f>+LISTAS[[#This Row],[Codigo]]&amp;LISTAS[[#This Row],[Fabrica]]</f>
        <v>D01I00204658SKOTNICA</v>
      </c>
      <c r="AC1732" s="13" t="str">
        <f>+LISTAS[[#This Row],[Codigo]]</f>
        <v>D01I00204658</v>
      </c>
      <c r="AD1732" s="13" t="str">
        <f>+LISTAS[[#This Row],[ID]]</f>
        <v>SUPLEMENTO 0,846x58</v>
      </c>
      <c r="AH1732" s="36">
        <v>0.89006647551390183</v>
      </c>
      <c r="AI1732" s="37">
        <f>+LISTAS[[#This Row],[Precio]]+(LISTAS[[#This Row],[Precio]]*AH1732)</f>
        <v>3339.0103363076141</v>
      </c>
      <c r="AJ1732" s="38">
        <f t="shared" si="27"/>
        <v>1669.5051681538071</v>
      </c>
      <c r="AL1732" s="35">
        <f>+AJ1732/LISTAS[[#This Row],[COSTO]]-1</f>
        <v>1.9291542817432528</v>
      </c>
      <c r="AM1732" t="str">
        <f>+LISTAS[[#This Row],[ID]]</f>
        <v>SUPLEMENTO 0,846x58</v>
      </c>
      <c r="AO1732" s="43">
        <v>0.65</v>
      </c>
      <c r="AP1732" s="39">
        <f>LISTAS[[#This Row],[COSTO]]+(LISTAS[[#This Row],[COSTO]]*AO1732)</f>
        <v>940.43647499999997</v>
      </c>
      <c r="AQ1732" s="44">
        <f>IF(AO1732="",0,AP1732/LISTAS[[#This Row],[VENTA NETA]]-1)</f>
        <v>-1.4185910994629514E-2</v>
      </c>
      <c r="AS1732" s="39">
        <v>99.263999999999996</v>
      </c>
      <c r="AT1732" s="48">
        <f>+LISTAS[[#This Row],[COSTO]]/AS1732-1</f>
        <v>4.7418752014829142</v>
      </c>
      <c r="BA1732" t="s">
        <v>2554</v>
      </c>
      <c r="BB1732" s="36"/>
    </row>
    <row r="1733" spans="1:54" x14ac:dyDescent="0.35">
      <c r="A1733" s="7" t="s">
        <v>2646</v>
      </c>
      <c r="B1733" t="s">
        <v>2554</v>
      </c>
      <c r="C1733" t="s">
        <v>2392</v>
      </c>
      <c r="D1733" t="s">
        <v>2392</v>
      </c>
      <c r="E1733" s="2">
        <v>2029.65</v>
      </c>
      <c r="F1733" s="7" t="str">
        <f>+_xlfn.XLOOKUP(LISTAS[[#This Row],[ID]],_01_CODIGOS_Y_COSTOS_xlsm[Producto y N°],_01_CODIGOS_Y_COSTOS_xlsm[FABRICA],"",0,1)</f>
        <v>SKOTNICA</v>
      </c>
      <c r="G1733" s="26">
        <f>LISTAS[[#This Row],[Precio]]*(1-0.46)</f>
        <v>1096.0110000000002</v>
      </c>
      <c r="H1733" s="1">
        <f>+_xlfn.XLOOKUP(LISTAS[[#This Row],[ID]],_01_CODIGOS_Y_COSTOS_xlsm[Producto y N°],_01_CODIGOS_Y_COSTOS_xlsm[COSTO],0,0,1)</f>
        <v>654.82870000000003</v>
      </c>
      <c r="I1733" s="27">
        <f>+IFERROR(LISTAS[[#This Row],[VENTA NETA]]/LISTAS[[#This Row],[COSTO]]-1,0)</f>
        <v>0.67373696357535962</v>
      </c>
      <c r="J1733" s="50" t="str">
        <f>IFERROR(VLOOKUP(LISTAS[[#This Row],[ID]],_01_CODIGOS_Y_COSTOS_xlsm[[Producto y N°]:[CODIGO]],2,0),"")</f>
        <v>D01I00204759</v>
      </c>
      <c r="O1733" t="s">
        <v>2646</v>
      </c>
      <c r="AB1733" s="12" t="str">
        <f>+LISTAS[[#This Row],[Codigo]]&amp;LISTAS[[#This Row],[Fabrica]]</f>
        <v>D01I00204759SKOTNICA</v>
      </c>
      <c r="AC1733" s="13" t="str">
        <f>+LISTAS[[#This Row],[Codigo]]</f>
        <v>D01I00204759</v>
      </c>
      <c r="AD1733" s="13" t="str">
        <f>+LISTAS[[#This Row],[ID]]</f>
        <v>SUPLEMENTO 0,847x59</v>
      </c>
      <c r="AH1733" s="36">
        <v>0.99048192679184721</v>
      </c>
      <c r="AI1733" s="37">
        <f>+LISTAS[[#This Row],[Precio]]+(LISTAS[[#This Row],[Precio]]*AH1733)</f>
        <v>4039.9816427130727</v>
      </c>
      <c r="AJ1733" s="38">
        <f t="shared" si="27"/>
        <v>2019.9908213565363</v>
      </c>
      <c r="AL1733" s="35">
        <f>+AJ1733/LISTAS[[#This Row],[COSTO]]-1</f>
        <v>2.0847622001853865</v>
      </c>
      <c r="AM1733" t="str">
        <f>+LISTAS[[#This Row],[ID]]</f>
        <v>SUPLEMENTO 0,847x59</v>
      </c>
      <c r="AO1733" s="43">
        <v>0.65</v>
      </c>
      <c r="AP1733" s="39">
        <f>LISTAS[[#This Row],[COSTO]]+(LISTAS[[#This Row],[COSTO]]*AO1733)</f>
        <v>1080.467355</v>
      </c>
      <c r="AQ1733" s="44">
        <f>IF(AO1733="",0,AP1733/LISTAS[[#This Row],[VENTA NETA]]-1)</f>
        <v>-1.4182015508968582E-2</v>
      </c>
      <c r="AS1733" s="39">
        <v>108.288</v>
      </c>
      <c r="AT1733" s="48">
        <f>+LISTAS[[#This Row],[COSTO]]/AS1733-1</f>
        <v>5.0471030954491729</v>
      </c>
      <c r="BA1733" t="s">
        <v>2554</v>
      </c>
      <c r="BB1733" s="36"/>
    </row>
    <row r="1734" spans="1:54" x14ac:dyDescent="0.35">
      <c r="A1734" s="7" t="s">
        <v>2647</v>
      </c>
      <c r="B1734" t="s">
        <v>2554</v>
      </c>
      <c r="C1734" t="s">
        <v>2394</v>
      </c>
      <c r="D1734" t="s">
        <v>2394</v>
      </c>
      <c r="E1734" s="2">
        <v>2031.87</v>
      </c>
      <c r="F1734" s="7" t="str">
        <f>+_xlfn.XLOOKUP(LISTAS[[#This Row],[ID]],_01_CODIGOS_Y_COSTOS_xlsm[Producto y N°],_01_CODIGOS_Y_COSTOS_xlsm[FABRICA],"",0,1)</f>
        <v>SKOTNICA</v>
      </c>
      <c r="G1734" s="26">
        <f>LISTAS[[#This Row],[Precio]]*(1-0.46)</f>
        <v>1097.2098000000001</v>
      </c>
      <c r="H1734" s="1">
        <f>+_xlfn.XLOOKUP(LISTAS[[#This Row],[ID]],_01_CODIGOS_Y_COSTOS_xlsm[Producto y N°],_01_CODIGOS_Y_COSTOS_xlsm[COSTO],0,0,1)</f>
        <v>655.54349999999999</v>
      </c>
      <c r="I1734" s="27">
        <f>+IFERROR(LISTAS[[#This Row],[VENTA NETA]]/LISTAS[[#This Row],[COSTO]]-1,0)</f>
        <v>0.67374064421354207</v>
      </c>
      <c r="J1734" s="50" t="str">
        <f>IFERROR(VLOOKUP(LISTAS[[#This Row],[ID]],_01_CODIGOS_Y_COSTOS_xlsm[[Producto y N°]:[CODIGO]],2,0),"")</f>
        <v>D01I00204860</v>
      </c>
      <c r="O1734" t="s">
        <v>2647</v>
      </c>
      <c r="AB1734" s="12" t="str">
        <f>+LISTAS[[#This Row],[Codigo]]&amp;LISTAS[[#This Row],[Fabrica]]</f>
        <v>D01I00204860SKOTNICA</v>
      </c>
      <c r="AC1734" s="13" t="str">
        <f>+LISTAS[[#This Row],[Codigo]]</f>
        <v>D01I00204860</v>
      </c>
      <c r="AD1734" s="13" t="str">
        <f>+LISTAS[[#This Row],[ID]]</f>
        <v>SUPLEMENTO 0,848x60</v>
      </c>
      <c r="AH1734" s="36">
        <v>0.99265474898443062</v>
      </c>
      <c r="AI1734" s="37">
        <f>+LISTAS[[#This Row],[Precio]]+(LISTAS[[#This Row],[Precio]]*AH1734)</f>
        <v>4048.8154048189949</v>
      </c>
      <c r="AJ1734" s="38">
        <f t="shared" si="27"/>
        <v>2024.4077024094975</v>
      </c>
      <c r="AL1734" s="35">
        <f>+AJ1734/LISTAS[[#This Row],[COSTO]]-1</f>
        <v>2.0881363363521985</v>
      </c>
      <c r="AM1734" t="str">
        <f>+LISTAS[[#This Row],[ID]]</f>
        <v>SUPLEMENTO 0,848x60</v>
      </c>
      <c r="AO1734" s="43">
        <v>0.65</v>
      </c>
      <c r="AP1734" s="39">
        <f>LISTAS[[#This Row],[COSTO]]+(LISTAS[[#This Row],[COSTO]]*AO1734)</f>
        <v>1081.6467749999999</v>
      </c>
      <c r="AQ1734" s="44">
        <f>IF(AO1734="",0,AP1734/LISTAS[[#This Row],[VENTA NETA]]-1)</f>
        <v>-1.4184183371311665E-2</v>
      </c>
      <c r="AS1734" s="39">
        <v>108.288</v>
      </c>
      <c r="AT1734" s="48">
        <f>+LISTAS[[#This Row],[COSTO]]/AS1734-1</f>
        <v>5.0537040115248226</v>
      </c>
      <c r="BA1734" t="s">
        <v>2554</v>
      </c>
      <c r="BB1734" s="36"/>
    </row>
    <row r="1735" spans="1:54" x14ac:dyDescent="0.35">
      <c r="A1735" s="7" t="s">
        <v>2648</v>
      </c>
      <c r="B1735" t="s">
        <v>2554</v>
      </c>
      <c r="C1735" t="s">
        <v>2396</v>
      </c>
      <c r="D1735" t="s">
        <v>2396</v>
      </c>
      <c r="E1735" s="2">
        <v>2031.87</v>
      </c>
      <c r="F1735" s="7" t="str">
        <f>+_xlfn.XLOOKUP(LISTAS[[#This Row],[ID]],_01_CODIGOS_Y_COSTOS_xlsm[Producto y N°],_01_CODIGOS_Y_COSTOS_xlsm[FABRICA],"",0,1)</f>
        <v>SKOTNICA</v>
      </c>
      <c r="G1735" s="26">
        <f>LISTAS[[#This Row],[Precio]]*(1-0.46)</f>
        <v>1097.2098000000001</v>
      </c>
      <c r="H1735" s="1">
        <f>+_xlfn.XLOOKUP(LISTAS[[#This Row],[ID]],_01_CODIGOS_Y_COSTOS_xlsm[Producto y N°],_01_CODIGOS_Y_COSTOS_xlsm[COSTO],0,0,1)</f>
        <v>655.54349999999999</v>
      </c>
      <c r="I1735" s="27">
        <f>+IFERROR(LISTAS[[#This Row],[VENTA NETA]]/LISTAS[[#This Row],[COSTO]]-1,0)</f>
        <v>0.67374064421354207</v>
      </c>
      <c r="J1735" s="50" t="str">
        <f>IFERROR(VLOOKUP(LISTAS[[#This Row],[ID]],_01_CODIGOS_Y_COSTOS_xlsm[[Producto y N°]:[CODIGO]],2,0),"")</f>
        <v>D01I00204961</v>
      </c>
      <c r="O1735" t="s">
        <v>2648</v>
      </c>
      <c r="AB1735" s="12" t="str">
        <f>+LISTAS[[#This Row],[Codigo]]&amp;LISTAS[[#This Row],[Fabrica]]</f>
        <v>D01I00204961SKOTNICA</v>
      </c>
      <c r="AC1735" s="13" t="str">
        <f>+LISTAS[[#This Row],[Codigo]]</f>
        <v>D01I00204961</v>
      </c>
      <c r="AD1735" s="13" t="str">
        <f>+LISTAS[[#This Row],[ID]]</f>
        <v>SUPLEMENTO 0,849x61</v>
      </c>
      <c r="AH1735" s="36">
        <v>0.99265474898443062</v>
      </c>
      <c r="AI1735" s="37">
        <f>+LISTAS[[#This Row],[Precio]]+(LISTAS[[#This Row],[Precio]]*AH1735)</f>
        <v>4048.8154048189949</v>
      </c>
      <c r="AJ1735" s="38">
        <f t="shared" si="27"/>
        <v>2024.4077024094975</v>
      </c>
      <c r="AL1735" s="35">
        <f>+AJ1735/LISTAS[[#This Row],[COSTO]]-1</f>
        <v>2.0881363363521985</v>
      </c>
      <c r="AM1735" t="str">
        <f>+LISTAS[[#This Row],[ID]]</f>
        <v>SUPLEMENTO 0,849x61</v>
      </c>
      <c r="AO1735" s="43">
        <v>0.65</v>
      </c>
      <c r="AP1735" s="39">
        <f>LISTAS[[#This Row],[COSTO]]+(LISTAS[[#This Row],[COSTO]]*AO1735)</f>
        <v>1081.6467749999999</v>
      </c>
      <c r="AQ1735" s="44">
        <f>IF(AO1735="",0,AP1735/LISTAS[[#This Row],[VENTA NETA]]-1)</f>
        <v>-1.4184183371311665E-2</v>
      </c>
      <c r="AS1735" s="39">
        <v>108.288</v>
      </c>
      <c r="AT1735" s="48">
        <f>+LISTAS[[#This Row],[COSTO]]/AS1735-1</f>
        <v>5.0537040115248226</v>
      </c>
      <c r="BA1735" t="s">
        <v>2554</v>
      </c>
      <c r="BB1735" s="36"/>
    </row>
    <row r="1736" spans="1:54" x14ac:dyDescent="0.35">
      <c r="A1736" s="7" t="s">
        <v>2649</v>
      </c>
      <c r="B1736" t="s">
        <v>2554</v>
      </c>
      <c r="C1736" t="s">
        <v>2398</v>
      </c>
      <c r="D1736" t="s">
        <v>2398</v>
      </c>
      <c r="E1736" s="2">
        <v>2038.92</v>
      </c>
      <c r="F1736" s="7" t="str">
        <f>+_xlfn.XLOOKUP(LISTAS[[#This Row],[ID]],_01_CODIGOS_Y_COSTOS_xlsm[Producto y N°],_01_CODIGOS_Y_COSTOS_xlsm[FABRICA],"",0,1)</f>
        <v>SKOTNICA</v>
      </c>
      <c r="G1736" s="26">
        <f>LISTAS[[#This Row],[Precio]]*(1-0.46)</f>
        <v>1101.0168000000001</v>
      </c>
      <c r="H1736" s="1">
        <f>+_xlfn.XLOOKUP(LISTAS[[#This Row],[ID]],_01_CODIGOS_Y_COSTOS_xlsm[Producto y N°],_01_CODIGOS_Y_COSTOS_xlsm[COSTO],0,0,1)</f>
        <v>657.81780000000003</v>
      </c>
      <c r="I1736" s="27">
        <f>+IFERROR(LISTAS[[#This Row],[VENTA NETA]]/LISTAS[[#This Row],[COSTO]]-1,0)</f>
        <v>0.6737412699990788</v>
      </c>
      <c r="J1736" s="50" t="str">
        <f>IFERROR(VLOOKUP(LISTAS[[#This Row],[ID]],_01_CODIGOS_Y_COSTOS_xlsm[[Producto y N°]:[CODIGO]],2,0),"")</f>
        <v>D01I00205062</v>
      </c>
      <c r="O1736" t="s">
        <v>2649</v>
      </c>
      <c r="AB1736" s="12" t="str">
        <f>+LISTAS[[#This Row],[Codigo]]&amp;LISTAS[[#This Row],[Fabrica]]</f>
        <v>D01I00205062SKOTNICA</v>
      </c>
      <c r="AC1736" s="13" t="str">
        <f>+LISTAS[[#This Row],[Codigo]]</f>
        <v>D01I00205062</v>
      </c>
      <c r="AD1736" s="13" t="str">
        <f>+LISTAS[[#This Row],[ID]]</f>
        <v>SUPLEMENTO 0,850x62</v>
      </c>
      <c r="AH1736" s="36">
        <v>0.91959777455583169</v>
      </c>
      <c r="AI1736" s="37">
        <f>+LISTAS[[#This Row],[Precio]]+(LISTAS[[#This Row],[Precio]]*AH1736)</f>
        <v>3913.9062944973766</v>
      </c>
      <c r="AJ1736" s="38">
        <f t="shared" si="27"/>
        <v>1956.9531472486883</v>
      </c>
      <c r="AL1736" s="35">
        <f>+AJ1736/LISTAS[[#This Row],[COSTO]]-1</f>
        <v>1.9749166824745212</v>
      </c>
      <c r="AM1736" t="str">
        <f>+LISTAS[[#This Row],[ID]]</f>
        <v>SUPLEMENTO 0,850x62</v>
      </c>
      <c r="AO1736" s="43">
        <v>0.65</v>
      </c>
      <c r="AP1736" s="39">
        <f>LISTAS[[#This Row],[COSTO]]+(LISTAS[[#This Row],[COSTO]]*AO1736)</f>
        <v>1085.3993700000001</v>
      </c>
      <c r="AQ1736" s="44">
        <f>IF(AO1736="",0,AP1736/LISTAS[[#This Row],[VENTA NETA]]-1)</f>
        <v>-1.4184551952340807E-2</v>
      </c>
      <c r="AS1736" s="39">
        <v>112.8</v>
      </c>
      <c r="AT1736" s="48">
        <f>+LISTAS[[#This Row],[COSTO]]/AS1736-1</f>
        <v>4.8317180851063837</v>
      </c>
      <c r="BA1736" t="s">
        <v>2554</v>
      </c>
      <c r="BB1736" s="36"/>
    </row>
    <row r="1737" spans="1:54" x14ac:dyDescent="0.35">
      <c r="A1737" s="7" t="s">
        <v>2650</v>
      </c>
      <c r="B1737" t="s">
        <v>2554</v>
      </c>
      <c r="C1737" t="s">
        <v>2400</v>
      </c>
      <c r="D1737" t="s">
        <v>2400</v>
      </c>
      <c r="E1737" s="2">
        <v>2038.92</v>
      </c>
      <c r="F1737" s="7" t="str">
        <f>+_xlfn.XLOOKUP(LISTAS[[#This Row],[ID]],_01_CODIGOS_Y_COSTOS_xlsm[Producto y N°],_01_CODIGOS_Y_COSTOS_xlsm[FABRICA],"",0,1)</f>
        <v>SKOTNICA</v>
      </c>
      <c r="G1737" s="26">
        <f>LISTAS[[#This Row],[Precio]]*(1-0.46)</f>
        <v>1101.0168000000001</v>
      </c>
      <c r="H1737" s="1">
        <f>+_xlfn.XLOOKUP(LISTAS[[#This Row],[ID]],_01_CODIGOS_Y_COSTOS_xlsm[Producto y N°],_01_CODIGOS_Y_COSTOS_xlsm[COSTO],0,0,1)</f>
        <v>657.81780000000003</v>
      </c>
      <c r="I1737" s="27">
        <f>+IFERROR(LISTAS[[#This Row],[VENTA NETA]]/LISTAS[[#This Row],[COSTO]]-1,0)</f>
        <v>0.6737412699990788</v>
      </c>
      <c r="J1737" s="50" t="str">
        <f>IFERROR(VLOOKUP(LISTAS[[#This Row],[ID]],_01_CODIGOS_Y_COSTOS_xlsm[[Producto y N°]:[CODIGO]],2,0),"")</f>
        <v>D01I00205163</v>
      </c>
      <c r="O1737" t="s">
        <v>2650</v>
      </c>
      <c r="AB1737" s="12" t="str">
        <f>+LISTAS[[#This Row],[Codigo]]&amp;LISTAS[[#This Row],[Fabrica]]</f>
        <v>D01I00205163SKOTNICA</v>
      </c>
      <c r="AC1737" s="13" t="str">
        <f>+LISTAS[[#This Row],[Codigo]]</f>
        <v>D01I00205163</v>
      </c>
      <c r="AD1737" s="13" t="str">
        <f>+LISTAS[[#This Row],[ID]]</f>
        <v>SUPLEMENTO 0,851x63</v>
      </c>
      <c r="AH1737" s="36">
        <v>0.91959777455583169</v>
      </c>
      <c r="AI1737" s="37">
        <f>+LISTAS[[#This Row],[Precio]]+(LISTAS[[#This Row],[Precio]]*AH1737)</f>
        <v>3913.9062944973766</v>
      </c>
      <c r="AJ1737" s="38">
        <f t="shared" si="27"/>
        <v>1956.9531472486883</v>
      </c>
      <c r="AL1737" s="35">
        <f>+AJ1737/LISTAS[[#This Row],[COSTO]]-1</f>
        <v>1.9749166824745212</v>
      </c>
      <c r="AM1737" t="str">
        <f>+LISTAS[[#This Row],[ID]]</f>
        <v>SUPLEMENTO 0,851x63</v>
      </c>
      <c r="AO1737" s="43">
        <v>0.65</v>
      </c>
      <c r="AP1737" s="39">
        <f>LISTAS[[#This Row],[COSTO]]+(LISTAS[[#This Row],[COSTO]]*AO1737)</f>
        <v>1085.3993700000001</v>
      </c>
      <c r="AQ1737" s="44">
        <f>IF(AO1737="",0,AP1737/LISTAS[[#This Row],[VENTA NETA]]-1)</f>
        <v>-1.4184551952340807E-2</v>
      </c>
      <c r="AS1737" s="39">
        <v>112.8</v>
      </c>
      <c r="AT1737" s="48">
        <f>+LISTAS[[#This Row],[COSTO]]/AS1737-1</f>
        <v>4.8317180851063837</v>
      </c>
      <c r="BA1737" t="s">
        <v>2554</v>
      </c>
      <c r="BB1737" s="36"/>
    </row>
    <row r="1738" spans="1:54" x14ac:dyDescent="0.35">
      <c r="A1738" s="7" t="s">
        <v>2651</v>
      </c>
      <c r="B1738" t="s">
        <v>2554</v>
      </c>
      <c r="C1738" t="s">
        <v>2402</v>
      </c>
      <c r="D1738" t="s">
        <v>2402</v>
      </c>
      <c r="E1738" s="2">
        <v>2425.4299999999998</v>
      </c>
      <c r="F1738" s="7" t="str">
        <f>+_xlfn.XLOOKUP(LISTAS[[#This Row],[ID]],_01_CODIGOS_Y_COSTOS_xlsm[Producto y N°],_01_CODIGOS_Y_COSTOS_xlsm[FABRICA],"",0,1)</f>
        <v>SKOTNICA</v>
      </c>
      <c r="G1738" s="26">
        <f>LISTAS[[#This Row],[Precio]]*(1-0.46)</f>
        <v>1309.7321999999999</v>
      </c>
      <c r="H1738" s="1">
        <f>+_xlfn.XLOOKUP(LISTAS[[#This Row],[ID]],_01_CODIGOS_Y_COSTOS_xlsm[Producto y N°],_01_CODIGOS_Y_COSTOS_xlsm[COSTO],0,0,1)</f>
        <v>782.51930000000004</v>
      </c>
      <c r="I1738" s="27">
        <f>+IFERROR(LISTAS[[#This Row],[VENTA NETA]]/LISTAS[[#This Row],[COSTO]]-1,0)</f>
        <v>0.67373788735945528</v>
      </c>
      <c r="J1738" s="50" t="str">
        <f>IFERROR(VLOOKUP(LISTAS[[#This Row],[ID]],_01_CODIGOS_Y_COSTOS_xlsm[[Producto y N°]:[CODIGO]],2,0),"")</f>
        <v>D01I00205264</v>
      </c>
      <c r="O1738" t="s">
        <v>2651</v>
      </c>
      <c r="AB1738" s="12" t="str">
        <f>+LISTAS[[#This Row],[Codigo]]&amp;LISTAS[[#This Row],[Fabrica]]</f>
        <v>D01I00205264SKOTNICA</v>
      </c>
      <c r="AC1738" s="13" t="str">
        <f>+LISTAS[[#This Row],[Codigo]]</f>
        <v>D01I00205264</v>
      </c>
      <c r="AD1738" s="13" t="str">
        <f>+LISTAS[[#This Row],[ID]]</f>
        <v>SUPLEMENTO 0,852x64</v>
      </c>
      <c r="AH1738" s="36">
        <v>1.2834924169198194</v>
      </c>
      <c r="AI1738" s="37">
        <f>+LISTAS[[#This Row],[Precio]]+(LISTAS[[#This Row],[Precio]]*AH1738)</f>
        <v>5538.4510127698377</v>
      </c>
      <c r="AJ1738" s="38">
        <f t="shared" si="27"/>
        <v>2769.2255063849188</v>
      </c>
      <c r="AL1738" s="35">
        <f>+AJ1738/LISTAS[[#This Row],[COSTO]]-1</f>
        <v>2.5388590497191807</v>
      </c>
      <c r="AM1738" t="str">
        <f>+LISTAS[[#This Row],[ID]]</f>
        <v>SUPLEMENTO 0,852x64</v>
      </c>
      <c r="AO1738" s="43">
        <v>0.65</v>
      </c>
      <c r="AP1738" s="39">
        <f>LISTAS[[#This Row],[COSTO]]+(LISTAS[[#This Row],[COSTO]]*AO1738)</f>
        <v>1291.156845</v>
      </c>
      <c r="AQ1738" s="44">
        <f>IF(AO1738="",0,AP1738/LISTAS[[#This Row],[VENTA NETA]]-1)</f>
        <v>-1.418255961027759E-2</v>
      </c>
      <c r="AS1738" s="39">
        <v>112.8</v>
      </c>
      <c r="AT1738" s="48">
        <f>+LISTAS[[#This Row],[COSTO]]/AS1738-1</f>
        <v>5.9372278368794333</v>
      </c>
      <c r="BA1738" t="s">
        <v>2554</v>
      </c>
      <c r="BB1738" s="36"/>
    </row>
    <row r="1739" spans="1:54" x14ac:dyDescent="0.35">
      <c r="A1739" s="7" t="s">
        <v>2652</v>
      </c>
      <c r="B1739" t="s">
        <v>2554</v>
      </c>
      <c r="C1739" t="s">
        <v>2404</v>
      </c>
      <c r="D1739" t="s">
        <v>2404</v>
      </c>
      <c r="E1739" s="2">
        <v>2425.4299999999998</v>
      </c>
      <c r="F1739" s="7" t="str">
        <f>+_xlfn.XLOOKUP(LISTAS[[#This Row],[ID]],_01_CODIGOS_Y_COSTOS_xlsm[Producto y N°],_01_CODIGOS_Y_COSTOS_xlsm[FABRICA],"",0,1)</f>
        <v>SKOTNICA</v>
      </c>
      <c r="G1739" s="26">
        <f>LISTAS[[#This Row],[Precio]]*(1-0.46)</f>
        <v>1309.7321999999999</v>
      </c>
      <c r="H1739" s="1">
        <f>+_xlfn.XLOOKUP(LISTAS[[#This Row],[ID]],_01_CODIGOS_Y_COSTOS_xlsm[Producto y N°],_01_CODIGOS_Y_COSTOS_xlsm[COSTO],0,0,1)</f>
        <v>782.51930000000004</v>
      </c>
      <c r="I1739" s="27">
        <f>+IFERROR(LISTAS[[#This Row],[VENTA NETA]]/LISTAS[[#This Row],[COSTO]]-1,0)</f>
        <v>0.67373788735945528</v>
      </c>
      <c r="J1739" s="50" t="str">
        <f>IFERROR(VLOOKUP(LISTAS[[#This Row],[ID]],_01_CODIGOS_Y_COSTOS_xlsm[[Producto y N°]:[CODIGO]],2,0),"")</f>
        <v>D01I00205365</v>
      </c>
      <c r="O1739" t="s">
        <v>2652</v>
      </c>
      <c r="AB1739" s="12" t="str">
        <f>+LISTAS[[#This Row],[Codigo]]&amp;LISTAS[[#This Row],[Fabrica]]</f>
        <v>D01I00205365SKOTNICA</v>
      </c>
      <c r="AC1739" s="13" t="str">
        <f>+LISTAS[[#This Row],[Codigo]]</f>
        <v>D01I00205365</v>
      </c>
      <c r="AD1739" s="13" t="str">
        <f>+LISTAS[[#This Row],[ID]]</f>
        <v>SUPLEMENTO 0,853x65</v>
      </c>
      <c r="AH1739" s="36">
        <v>1.2834924169198194</v>
      </c>
      <c r="AI1739" s="37">
        <f>+LISTAS[[#This Row],[Precio]]+(LISTAS[[#This Row],[Precio]]*AH1739)</f>
        <v>5538.4510127698377</v>
      </c>
      <c r="AJ1739" s="38">
        <f t="shared" si="27"/>
        <v>2769.2255063849188</v>
      </c>
      <c r="AL1739" s="35">
        <f>+AJ1739/LISTAS[[#This Row],[COSTO]]-1</f>
        <v>2.5388590497191807</v>
      </c>
      <c r="AM1739" t="str">
        <f>+LISTAS[[#This Row],[ID]]</f>
        <v>SUPLEMENTO 0,853x65</v>
      </c>
      <c r="AO1739" s="43">
        <v>0.65</v>
      </c>
      <c r="AP1739" s="39">
        <f>LISTAS[[#This Row],[COSTO]]+(LISTAS[[#This Row],[COSTO]]*AO1739)</f>
        <v>1291.156845</v>
      </c>
      <c r="AQ1739" s="44">
        <f>IF(AO1739="",0,AP1739/LISTAS[[#This Row],[VENTA NETA]]-1)</f>
        <v>-1.418255961027759E-2</v>
      </c>
      <c r="AS1739" s="39">
        <v>112.8</v>
      </c>
      <c r="AT1739" s="48">
        <f>+LISTAS[[#This Row],[COSTO]]/AS1739-1</f>
        <v>5.9372278368794333</v>
      </c>
      <c r="BA1739" t="s">
        <v>2554</v>
      </c>
      <c r="BB1739" s="36"/>
    </row>
    <row r="1740" spans="1:54" x14ac:dyDescent="0.35">
      <c r="A1740" s="7" t="s">
        <v>2653</v>
      </c>
      <c r="B1740" t="s">
        <v>2554</v>
      </c>
      <c r="C1740" t="s">
        <v>2406</v>
      </c>
      <c r="D1740" t="s">
        <v>2406</v>
      </c>
      <c r="E1740" s="2">
        <v>2430.4699999999998</v>
      </c>
      <c r="F1740" s="7" t="str">
        <f>+_xlfn.XLOOKUP(LISTAS[[#This Row],[ID]],_01_CODIGOS_Y_COSTOS_xlsm[Producto y N°],_01_CODIGOS_Y_COSTOS_xlsm[FABRICA],"",0,1)</f>
        <v>SKOTNICA</v>
      </c>
      <c r="G1740" s="26">
        <f>LISTAS[[#This Row],[Precio]]*(1-0.46)</f>
        <v>1312.4538</v>
      </c>
      <c r="H1740" s="1">
        <f>+_xlfn.XLOOKUP(LISTAS[[#This Row],[ID]],_01_CODIGOS_Y_COSTOS_xlsm[Producto y N°],_01_CODIGOS_Y_COSTOS_xlsm[COSTO],0,0,1)</f>
        <v>784.14380000000006</v>
      </c>
      <c r="I1740" s="27">
        <f>+IFERROR(LISTAS[[#This Row],[VENTA NETA]]/LISTAS[[#This Row],[COSTO]]-1,0)</f>
        <v>0.67374121940388987</v>
      </c>
      <c r="J1740" s="50" t="str">
        <f>IFERROR(VLOOKUP(LISTAS[[#This Row],[ID]],_01_CODIGOS_Y_COSTOS_xlsm[[Producto y N°]:[CODIGO]],2,0),"")</f>
        <v>D01I00205466</v>
      </c>
      <c r="O1740" t="s">
        <v>2653</v>
      </c>
      <c r="AB1740" s="12" t="str">
        <f>+LISTAS[[#This Row],[Codigo]]&amp;LISTAS[[#This Row],[Fabrica]]</f>
        <v>D01I00205466SKOTNICA</v>
      </c>
      <c r="AC1740" s="13" t="str">
        <f>+LISTAS[[#This Row],[Codigo]]</f>
        <v>D01I00205466</v>
      </c>
      <c r="AD1740" s="13" t="str">
        <f>+LISTAS[[#This Row],[ID]]</f>
        <v>SUPLEMENTO 0,854x66</v>
      </c>
      <c r="AH1740" s="36">
        <v>1.1187581605334329</v>
      </c>
      <c r="AI1740" s="37">
        <f>+LISTAS[[#This Row],[Precio]]+(LISTAS[[#This Row],[Precio]]*AH1740)</f>
        <v>5149.5781464316924</v>
      </c>
      <c r="AJ1740" s="38">
        <f t="shared" si="27"/>
        <v>2574.7890732158462</v>
      </c>
      <c r="AL1740" s="35">
        <f>+AJ1740/LISTAS[[#This Row],[COSTO]]-1</f>
        <v>2.2835674696603427</v>
      </c>
      <c r="AM1740" t="str">
        <f>+LISTAS[[#This Row],[ID]]</f>
        <v>SUPLEMENTO 0,854x66</v>
      </c>
      <c r="AO1740" s="43">
        <v>0.65</v>
      </c>
      <c r="AP1740" s="39">
        <f>LISTAS[[#This Row],[COSTO]]+(LISTAS[[#This Row],[COSTO]]*AO1740)</f>
        <v>1293.83727</v>
      </c>
      <c r="AQ1740" s="44">
        <f>IF(AO1740="",0,AP1740/LISTAS[[#This Row],[VENTA NETA]]-1)</f>
        <v>-1.4184522152322576E-2</v>
      </c>
      <c r="AS1740" s="39">
        <v>121.824</v>
      </c>
      <c r="AT1740" s="48">
        <f>+LISTAS[[#This Row],[COSTO]]/AS1740-1</f>
        <v>5.4366939190964017</v>
      </c>
      <c r="BA1740" t="s">
        <v>2554</v>
      </c>
      <c r="BB1740" s="36"/>
    </row>
    <row r="1741" spans="1:54" x14ac:dyDescent="0.35">
      <c r="A1741" s="7" t="s">
        <v>2654</v>
      </c>
      <c r="B1741" t="s">
        <v>2554</v>
      </c>
      <c r="C1741" t="s">
        <v>2408</v>
      </c>
      <c r="D1741" t="s">
        <v>2408</v>
      </c>
      <c r="E1741" s="2">
        <v>2430.4699999999998</v>
      </c>
      <c r="F1741" s="7" t="str">
        <f>+_xlfn.XLOOKUP(LISTAS[[#This Row],[ID]],_01_CODIGOS_Y_COSTOS_xlsm[Producto y N°],_01_CODIGOS_Y_COSTOS_xlsm[FABRICA],"",0,1)</f>
        <v>SKOTNICA</v>
      </c>
      <c r="G1741" s="26">
        <f>LISTAS[[#This Row],[Precio]]*(1-0.46)</f>
        <v>1312.4538</v>
      </c>
      <c r="H1741" s="1">
        <f>+_xlfn.XLOOKUP(LISTAS[[#This Row],[ID]],_01_CODIGOS_Y_COSTOS_xlsm[Producto y N°],_01_CODIGOS_Y_COSTOS_xlsm[COSTO],0,0,1)</f>
        <v>784.14380000000006</v>
      </c>
      <c r="I1741" s="27">
        <f>+IFERROR(LISTAS[[#This Row],[VENTA NETA]]/LISTAS[[#This Row],[COSTO]]-1,0)</f>
        <v>0.67374121940388987</v>
      </c>
      <c r="J1741" s="50" t="str">
        <f>IFERROR(VLOOKUP(LISTAS[[#This Row],[ID]],_01_CODIGOS_Y_COSTOS_xlsm[[Producto y N°]:[CODIGO]],2,0),"")</f>
        <v>D01I00205567</v>
      </c>
      <c r="O1741" t="s">
        <v>2654</v>
      </c>
      <c r="AB1741" s="12" t="str">
        <f>+LISTAS[[#This Row],[Codigo]]&amp;LISTAS[[#This Row],[Fabrica]]</f>
        <v>D01I00205567SKOTNICA</v>
      </c>
      <c r="AC1741" s="13" t="str">
        <f>+LISTAS[[#This Row],[Codigo]]</f>
        <v>D01I00205567</v>
      </c>
      <c r="AD1741" s="13" t="str">
        <f>+LISTAS[[#This Row],[ID]]</f>
        <v>SUPLEMENTO 0,855x67</v>
      </c>
      <c r="AH1741" s="36">
        <v>1.1187581605334329</v>
      </c>
      <c r="AI1741" s="37">
        <f>+LISTAS[[#This Row],[Precio]]+(LISTAS[[#This Row],[Precio]]*AH1741)</f>
        <v>5149.5781464316924</v>
      </c>
      <c r="AJ1741" s="38">
        <f t="shared" si="27"/>
        <v>2574.7890732158462</v>
      </c>
      <c r="AL1741" s="35">
        <f>+AJ1741/LISTAS[[#This Row],[COSTO]]-1</f>
        <v>2.2835674696603427</v>
      </c>
      <c r="AM1741" t="str">
        <f>+LISTAS[[#This Row],[ID]]</f>
        <v>SUPLEMENTO 0,855x67</v>
      </c>
      <c r="AO1741" s="43">
        <v>0.65</v>
      </c>
      <c r="AP1741" s="39">
        <f>LISTAS[[#This Row],[COSTO]]+(LISTAS[[#This Row],[COSTO]]*AO1741)</f>
        <v>1293.83727</v>
      </c>
      <c r="AQ1741" s="44">
        <f>IF(AO1741="",0,AP1741/LISTAS[[#This Row],[VENTA NETA]]-1)</f>
        <v>-1.4184522152322576E-2</v>
      </c>
      <c r="AS1741" s="39">
        <v>121.824</v>
      </c>
      <c r="AT1741" s="48">
        <f>+LISTAS[[#This Row],[COSTO]]/AS1741-1</f>
        <v>5.4366939190964017</v>
      </c>
      <c r="BA1741" t="s">
        <v>2554</v>
      </c>
      <c r="BB1741" s="36"/>
    </row>
    <row r="1742" spans="1:54" x14ac:dyDescent="0.35">
      <c r="A1742" s="7" t="s">
        <v>2655</v>
      </c>
      <c r="B1742" t="s">
        <v>2554</v>
      </c>
      <c r="C1742" t="s">
        <v>2410</v>
      </c>
      <c r="D1742" t="s">
        <v>2410</v>
      </c>
      <c r="E1742" s="2">
        <v>2433.09</v>
      </c>
      <c r="F1742" s="7" t="str">
        <f>+_xlfn.XLOOKUP(LISTAS[[#This Row],[ID]],_01_CODIGOS_Y_COSTOS_xlsm[Producto y N°],_01_CODIGOS_Y_COSTOS_xlsm[FABRICA],"",0,1)</f>
        <v>SKOTNICA</v>
      </c>
      <c r="G1742" s="26">
        <f>LISTAS[[#This Row],[Precio]]*(1-0.46)</f>
        <v>1313.8686000000002</v>
      </c>
      <c r="H1742" s="1">
        <f>+_xlfn.XLOOKUP(LISTAS[[#This Row],[ID]],_01_CODIGOS_Y_COSTOS_xlsm[Producto y N°],_01_CODIGOS_Y_COSTOS_xlsm[COSTO],0,0,1)</f>
        <v>784.98860000000002</v>
      </c>
      <c r="I1742" s="27">
        <f>+IFERROR(LISTAS[[#This Row],[VENTA NETA]]/LISTAS[[#This Row],[COSTO]]-1,0)</f>
        <v>0.6737422683590566</v>
      </c>
      <c r="J1742" s="50" t="str">
        <f>IFERROR(VLOOKUP(LISTAS[[#This Row],[ID]],_01_CODIGOS_Y_COSTOS_xlsm[[Producto y N°]:[CODIGO]],2,0),"")</f>
        <v>D01I00205668</v>
      </c>
      <c r="O1742" t="s">
        <v>2655</v>
      </c>
      <c r="AB1742" s="12" t="str">
        <f>+LISTAS[[#This Row],[Codigo]]&amp;LISTAS[[#This Row],[Fabrica]]</f>
        <v>D01I00205668SKOTNICA</v>
      </c>
      <c r="AC1742" s="13" t="str">
        <f>+LISTAS[[#This Row],[Codigo]]</f>
        <v>D01I00205668</v>
      </c>
      <c r="AD1742" s="13" t="str">
        <f>+LISTAS[[#This Row],[ID]]</f>
        <v>SUPLEMENTO 0,856x68</v>
      </c>
      <c r="AH1742" s="36">
        <v>1.045299400358664</v>
      </c>
      <c r="AI1742" s="37">
        <f>+LISTAS[[#This Row],[Precio]]+(LISTAS[[#This Row],[Precio]]*AH1742)</f>
        <v>4976.3975180186626</v>
      </c>
      <c r="AJ1742" s="38">
        <f t="shared" si="27"/>
        <v>2488.1987590093313</v>
      </c>
      <c r="AL1742" s="35">
        <f>+AJ1742/LISTAS[[#This Row],[COSTO]]-1</f>
        <v>2.1697259794719708</v>
      </c>
      <c r="AM1742" t="str">
        <f>+LISTAS[[#This Row],[ID]]</f>
        <v>SUPLEMENTO 0,856x68</v>
      </c>
      <c r="AO1742" s="43">
        <v>0.65</v>
      </c>
      <c r="AP1742" s="39">
        <f>LISTAS[[#This Row],[COSTO]]+(LISTAS[[#This Row],[COSTO]]*AO1742)</f>
        <v>1295.23119</v>
      </c>
      <c r="AQ1742" s="44">
        <f>IF(AO1742="",0,AP1742/LISTAS[[#This Row],[VENTA NETA]]-1)</f>
        <v>-1.4185139975184891E-2</v>
      </c>
      <c r="AS1742" s="39">
        <v>126.336</v>
      </c>
      <c r="AT1742" s="48">
        <f>+LISTAS[[#This Row],[COSTO]]/AS1742-1</f>
        <v>5.2134989235055729</v>
      </c>
      <c r="BA1742" t="s">
        <v>2554</v>
      </c>
      <c r="BB1742" s="36"/>
    </row>
    <row r="1743" spans="1:54" x14ac:dyDescent="0.35">
      <c r="A1743" s="7" t="s">
        <v>2656</v>
      </c>
      <c r="B1743" t="s">
        <v>2554</v>
      </c>
      <c r="C1743" t="s">
        <v>2412</v>
      </c>
      <c r="D1743" t="s">
        <v>2412</v>
      </c>
      <c r="E1743" s="2">
        <v>2740.45</v>
      </c>
      <c r="F1743" s="7" t="str">
        <f>+_xlfn.XLOOKUP(LISTAS[[#This Row],[ID]],_01_CODIGOS_Y_COSTOS_xlsm[Producto y N°],_01_CODIGOS_Y_COSTOS_xlsm[FABRICA],"",0,1)</f>
        <v>SKOTNICA</v>
      </c>
      <c r="G1743" s="26">
        <f>LISTAS[[#This Row],[Precio]]*(1-0.46)</f>
        <v>1479.8430000000001</v>
      </c>
      <c r="H1743" s="1">
        <f>+_xlfn.XLOOKUP(LISTAS[[#This Row],[ID]],_01_CODIGOS_Y_COSTOS_xlsm[Producto y N°],_01_CODIGOS_Y_COSTOS_xlsm[COSTO],0,0,1)</f>
        <v>884.15189999999996</v>
      </c>
      <c r="I1743" s="27">
        <f>+IFERROR(LISTAS[[#This Row],[VENTA NETA]]/LISTAS[[#This Row],[COSTO]]-1,0)</f>
        <v>0.67374293942025143</v>
      </c>
      <c r="J1743" s="50" t="str">
        <f>IFERROR(VLOOKUP(LISTAS[[#This Row],[ID]],_01_CODIGOS_Y_COSTOS_xlsm[[Producto y N°]:[CODIGO]],2,0),"")</f>
        <v>D01I00205769</v>
      </c>
      <c r="O1743" t="s">
        <v>2656</v>
      </c>
      <c r="AB1743" s="12" t="str">
        <f>+LISTAS[[#This Row],[Codigo]]&amp;LISTAS[[#This Row],[Fabrica]]</f>
        <v>D01I00205769SKOTNICA</v>
      </c>
      <c r="AC1743" s="13" t="str">
        <f>+LISTAS[[#This Row],[Codigo]]</f>
        <v>D01I00205769</v>
      </c>
      <c r="AD1743" s="13" t="str">
        <f>+LISTAS[[#This Row],[ID]]</f>
        <v>SUPLEMENTO 0,857x69</v>
      </c>
      <c r="AH1743" s="36">
        <v>1.3036708183890013</v>
      </c>
      <c r="AI1743" s="37">
        <f>+LISTAS[[#This Row],[Precio]]+(LISTAS[[#This Row],[Precio]]*AH1743)</f>
        <v>6313.0946942541377</v>
      </c>
      <c r="AJ1743" s="38">
        <f t="shared" si="27"/>
        <v>3156.5473471270689</v>
      </c>
      <c r="AL1743" s="35">
        <f>+AJ1743/LISTAS[[#This Row],[COSTO]]-1</f>
        <v>2.5701414509509837</v>
      </c>
      <c r="AM1743" t="str">
        <f>+LISTAS[[#This Row],[ID]]</f>
        <v>SUPLEMENTO 0,857x69</v>
      </c>
      <c r="AO1743" s="43">
        <v>0.65</v>
      </c>
      <c r="AP1743" s="39">
        <f>LISTAS[[#This Row],[COSTO]]+(LISTAS[[#This Row],[COSTO]]*AO1743)</f>
        <v>1458.8506349999998</v>
      </c>
      <c r="AQ1743" s="44">
        <f>IF(AO1743="",0,AP1743/LISTAS[[#This Row],[VENTA NETA]]-1)</f>
        <v>-1.4185535222317691E-2</v>
      </c>
      <c r="AS1743" s="39">
        <v>126.336</v>
      </c>
      <c r="AT1743" s="48">
        <f>+LISTAS[[#This Row],[COSTO]]/AS1743-1</f>
        <v>5.9984161284194526</v>
      </c>
      <c r="BA1743" t="s">
        <v>2554</v>
      </c>
      <c r="BB1743" s="36"/>
    </row>
    <row r="1744" spans="1:54" x14ac:dyDescent="0.35">
      <c r="A1744" s="7" t="s">
        <v>2657</v>
      </c>
      <c r="B1744" t="s">
        <v>2554</v>
      </c>
      <c r="C1744" t="s">
        <v>2414</v>
      </c>
      <c r="D1744" t="s">
        <v>2414</v>
      </c>
      <c r="E1744" s="2">
        <v>2740.45</v>
      </c>
      <c r="F1744" s="7" t="str">
        <f>+_xlfn.XLOOKUP(LISTAS[[#This Row],[ID]],_01_CODIGOS_Y_COSTOS_xlsm[Producto y N°],_01_CODIGOS_Y_COSTOS_xlsm[FABRICA],"",0,1)</f>
        <v>SKOTNICA</v>
      </c>
      <c r="G1744" s="26">
        <f>LISTAS[[#This Row],[Precio]]*(1-0.46)</f>
        <v>1479.8430000000001</v>
      </c>
      <c r="H1744" s="1">
        <f>+_xlfn.XLOOKUP(LISTAS[[#This Row],[ID]],_01_CODIGOS_Y_COSTOS_xlsm[Producto y N°],_01_CODIGOS_Y_COSTOS_xlsm[COSTO],0,0,1)</f>
        <v>884.15189999999996</v>
      </c>
      <c r="I1744" s="27">
        <f>+IFERROR(LISTAS[[#This Row],[VENTA NETA]]/LISTAS[[#This Row],[COSTO]]-1,0)</f>
        <v>0.67374293942025143</v>
      </c>
      <c r="J1744" s="50" t="str">
        <f>IFERROR(VLOOKUP(LISTAS[[#This Row],[ID]],_01_CODIGOS_Y_COSTOS_xlsm[[Producto y N°]:[CODIGO]],2,0),"")</f>
        <v>D01I00205870</v>
      </c>
      <c r="O1744" t="s">
        <v>2657</v>
      </c>
      <c r="AB1744" s="12" t="str">
        <f>+LISTAS[[#This Row],[Codigo]]&amp;LISTAS[[#This Row],[Fabrica]]</f>
        <v>D01I00205870SKOTNICA</v>
      </c>
      <c r="AC1744" s="13" t="str">
        <f>+LISTAS[[#This Row],[Codigo]]</f>
        <v>D01I00205870</v>
      </c>
      <c r="AD1744" s="13" t="str">
        <f>+LISTAS[[#This Row],[ID]]</f>
        <v>SUPLEMENTO 0,858x70</v>
      </c>
      <c r="AH1744" s="36">
        <v>1.0156865497334104</v>
      </c>
      <c r="AI1744" s="37">
        <f>+LISTAS[[#This Row],[Precio]]+(LISTAS[[#This Row],[Precio]]*AH1744)</f>
        <v>5523.8882052169247</v>
      </c>
      <c r="AJ1744" s="38">
        <f t="shared" si="27"/>
        <v>2761.9441026084623</v>
      </c>
      <c r="AL1744" s="35">
        <f>+AJ1744/LISTAS[[#This Row],[COSTO]]-1</f>
        <v>2.1238343802783914</v>
      </c>
      <c r="AM1744" t="str">
        <f>+LISTAS[[#This Row],[ID]]</f>
        <v>SUPLEMENTO 0,858x70</v>
      </c>
      <c r="AO1744" s="43">
        <v>0.65</v>
      </c>
      <c r="AP1744" s="39">
        <f>LISTAS[[#This Row],[COSTO]]+(LISTAS[[#This Row],[COSTO]]*AO1744)</f>
        <v>1458.8506349999998</v>
      </c>
      <c r="AQ1744" s="44">
        <f>IF(AO1744="",0,AP1744/LISTAS[[#This Row],[VENTA NETA]]-1)</f>
        <v>-1.4185535222317691E-2</v>
      </c>
      <c r="AS1744" s="39">
        <v>144.38399999999999</v>
      </c>
      <c r="AT1744" s="48">
        <f>+LISTAS[[#This Row],[COSTO]]/AS1744-1</f>
        <v>5.1236141123670214</v>
      </c>
      <c r="BA1744" t="s">
        <v>2554</v>
      </c>
      <c r="BB1744" s="36"/>
    </row>
    <row r="1745" spans="1:54" x14ac:dyDescent="0.35">
      <c r="A1745" s="7" t="s">
        <v>2658</v>
      </c>
      <c r="B1745" t="s">
        <v>2554</v>
      </c>
      <c r="C1745" t="s">
        <v>2416</v>
      </c>
      <c r="D1745" t="s">
        <v>2416</v>
      </c>
      <c r="E1745" s="2">
        <v>2740.45</v>
      </c>
      <c r="F1745" s="7" t="str">
        <f>+_xlfn.XLOOKUP(LISTAS[[#This Row],[ID]],_01_CODIGOS_Y_COSTOS_xlsm[Producto y N°],_01_CODIGOS_Y_COSTOS_xlsm[FABRICA],"",0,1)</f>
        <v>SKOTNICA</v>
      </c>
      <c r="G1745" s="26">
        <f>LISTAS[[#This Row],[Precio]]*(1-0.46)</f>
        <v>1479.8430000000001</v>
      </c>
      <c r="H1745" s="1">
        <f>+_xlfn.XLOOKUP(LISTAS[[#This Row],[ID]],_01_CODIGOS_Y_COSTOS_xlsm[Producto y N°],_01_CODIGOS_Y_COSTOS_xlsm[COSTO],0,0,1)</f>
        <v>884.15189999999996</v>
      </c>
      <c r="I1745" s="27">
        <f>+IFERROR(LISTAS[[#This Row],[VENTA NETA]]/LISTAS[[#This Row],[COSTO]]-1,0)</f>
        <v>0.67374293942025143</v>
      </c>
      <c r="J1745" s="50" t="str">
        <f>IFERROR(VLOOKUP(LISTAS[[#This Row],[ID]],_01_CODIGOS_Y_COSTOS_xlsm[[Producto y N°]:[CODIGO]],2,0),"")</f>
        <v>D01I00205971</v>
      </c>
      <c r="O1745" t="s">
        <v>2658</v>
      </c>
      <c r="AB1745" s="12" t="str">
        <f>+LISTAS[[#This Row],[Codigo]]&amp;LISTAS[[#This Row],[Fabrica]]</f>
        <v>D01I00205971SKOTNICA</v>
      </c>
      <c r="AC1745" s="13" t="str">
        <f>+LISTAS[[#This Row],[Codigo]]</f>
        <v>D01I00205971</v>
      </c>
      <c r="AD1745" s="13" t="str">
        <f>+LISTAS[[#This Row],[ID]]</f>
        <v>SUPLEMENTO 0,859x71</v>
      </c>
      <c r="AH1745" s="36">
        <v>1.0156865497334104</v>
      </c>
      <c r="AI1745" s="37">
        <f>+LISTAS[[#This Row],[Precio]]+(LISTAS[[#This Row],[Precio]]*AH1745)</f>
        <v>5523.8882052169247</v>
      </c>
      <c r="AJ1745" s="38">
        <f t="shared" si="27"/>
        <v>2761.9441026084623</v>
      </c>
      <c r="AL1745" s="35">
        <f>+AJ1745/LISTAS[[#This Row],[COSTO]]-1</f>
        <v>2.1238343802783914</v>
      </c>
      <c r="AM1745" t="str">
        <f>+LISTAS[[#This Row],[ID]]</f>
        <v>SUPLEMENTO 0,859x71</v>
      </c>
      <c r="AO1745" s="43">
        <v>0.65</v>
      </c>
      <c r="AP1745" s="39">
        <f>LISTAS[[#This Row],[COSTO]]+(LISTAS[[#This Row],[COSTO]]*AO1745)</f>
        <v>1458.8506349999998</v>
      </c>
      <c r="AQ1745" s="44">
        <f>IF(AO1745="",0,AP1745/LISTAS[[#This Row],[VENTA NETA]]-1)</f>
        <v>-1.4185535222317691E-2</v>
      </c>
      <c r="AS1745" s="39">
        <v>144.38399999999999</v>
      </c>
      <c r="AT1745" s="48">
        <f>+LISTAS[[#This Row],[COSTO]]/AS1745-1</f>
        <v>5.1236141123670214</v>
      </c>
      <c r="BA1745" t="s">
        <v>2554</v>
      </c>
      <c r="BB1745" s="36"/>
    </row>
    <row r="1746" spans="1:54" x14ac:dyDescent="0.35">
      <c r="A1746" s="7" t="s">
        <v>2659</v>
      </c>
      <c r="B1746" t="s">
        <v>2554</v>
      </c>
      <c r="C1746" t="s">
        <v>2418</v>
      </c>
      <c r="D1746" t="s">
        <v>2418</v>
      </c>
      <c r="E1746" s="2">
        <v>2745.48</v>
      </c>
      <c r="F1746" s="7" t="str">
        <f>+_xlfn.XLOOKUP(LISTAS[[#This Row],[ID]],_01_CODIGOS_Y_COSTOS_xlsm[Producto y N°],_01_CODIGOS_Y_COSTOS_xlsm[FABRICA],"",0,1)</f>
        <v>SKOTNICA</v>
      </c>
      <c r="G1746" s="26">
        <f>LISTAS[[#This Row],[Precio]]*(1-0.46)</f>
        <v>1482.5592000000001</v>
      </c>
      <c r="H1746" s="1">
        <f>+_xlfn.XLOOKUP(LISTAS[[#This Row],[ID]],_01_CODIGOS_Y_COSTOS_xlsm[Producto y N°],_01_CODIGOS_Y_COSTOS_xlsm[COSTO],0,0,1)</f>
        <v>885.77650000000006</v>
      </c>
      <c r="I1746" s="27">
        <f>+IFERROR(LISTAS[[#This Row],[VENTA NETA]]/LISTAS[[#This Row],[COSTO]]-1,0)</f>
        <v>0.67373959458170329</v>
      </c>
      <c r="J1746" s="50" t="str">
        <f>IFERROR(VLOOKUP(LISTAS[[#This Row],[ID]],_01_CODIGOS_Y_COSTOS_xlsm[[Producto y N°]:[CODIGO]],2,0),"")</f>
        <v>D01I00206072</v>
      </c>
      <c r="O1746" t="s">
        <v>2659</v>
      </c>
      <c r="AB1746" s="12" t="str">
        <f>+LISTAS[[#This Row],[Codigo]]&amp;LISTAS[[#This Row],[Fabrica]]</f>
        <v>D01I00206072SKOTNICA</v>
      </c>
      <c r="AC1746" s="13" t="str">
        <f>+LISTAS[[#This Row],[Codigo]]</f>
        <v>D01I00206072</v>
      </c>
      <c r="AD1746" s="13" t="str">
        <f>+LISTAS[[#This Row],[ID]]</f>
        <v>SUPLEMENTO 0,860x72</v>
      </c>
      <c r="AH1746" s="36">
        <v>1.0193901376589154</v>
      </c>
      <c r="AI1746" s="37">
        <f>+LISTAS[[#This Row],[Precio]]+(LISTAS[[#This Row],[Precio]]*AH1746)</f>
        <v>5544.1952351397995</v>
      </c>
      <c r="AJ1746" s="38">
        <f t="shared" si="27"/>
        <v>2772.0976175698997</v>
      </c>
      <c r="AL1746" s="35">
        <f>+AJ1746/LISTAS[[#This Row],[COSTO]]-1</f>
        <v>2.1295678058402991</v>
      </c>
      <c r="AM1746" t="str">
        <f>+LISTAS[[#This Row],[ID]]</f>
        <v>SUPLEMENTO 0,860x72</v>
      </c>
      <c r="AO1746" s="43">
        <v>0.65</v>
      </c>
      <c r="AP1746" s="39">
        <f>LISTAS[[#This Row],[COSTO]]+(LISTAS[[#This Row],[COSTO]]*AO1746)</f>
        <v>1461.5312250000002</v>
      </c>
      <c r="AQ1746" s="44">
        <f>IF(AO1746="",0,AP1746/LISTAS[[#This Row],[VENTA NETA]]-1)</f>
        <v>-1.4183565148696897E-2</v>
      </c>
      <c r="AS1746" s="39">
        <v>144.38399999999999</v>
      </c>
      <c r="AT1746" s="48">
        <f>+LISTAS[[#This Row],[COSTO]]/AS1746-1</f>
        <v>5.1348660516400715</v>
      </c>
      <c r="BA1746" t="s">
        <v>2554</v>
      </c>
      <c r="BB1746" s="36"/>
    </row>
    <row r="1747" spans="1:54" x14ac:dyDescent="0.35">
      <c r="A1747" s="7" t="s">
        <v>2660</v>
      </c>
      <c r="B1747" t="s">
        <v>2554</v>
      </c>
      <c r="C1747" t="s">
        <v>2420</v>
      </c>
      <c r="D1747" t="s">
        <v>2420</v>
      </c>
      <c r="E1747" s="2">
        <v>2745.48</v>
      </c>
      <c r="F1747" s="7" t="str">
        <f>+_xlfn.XLOOKUP(LISTAS[[#This Row],[ID]],_01_CODIGOS_Y_COSTOS_xlsm[Producto y N°],_01_CODIGOS_Y_COSTOS_xlsm[FABRICA],"",0,1)</f>
        <v>SKOTNICA</v>
      </c>
      <c r="G1747" s="26">
        <f>LISTAS[[#This Row],[Precio]]*(1-0.46)</f>
        <v>1482.5592000000001</v>
      </c>
      <c r="H1747" s="1">
        <f>+_xlfn.XLOOKUP(LISTAS[[#This Row],[ID]],_01_CODIGOS_Y_COSTOS_xlsm[Producto y N°],_01_CODIGOS_Y_COSTOS_xlsm[COSTO],0,0,1)</f>
        <v>885.77650000000006</v>
      </c>
      <c r="I1747" s="27">
        <f>+IFERROR(LISTAS[[#This Row],[VENTA NETA]]/LISTAS[[#This Row],[COSTO]]-1,0)</f>
        <v>0.67373959458170329</v>
      </c>
      <c r="J1747" s="50" t="str">
        <f>IFERROR(VLOOKUP(LISTAS[[#This Row],[ID]],_01_CODIGOS_Y_COSTOS_xlsm[[Producto y N°]:[CODIGO]],2,0),"")</f>
        <v>D01I00206173</v>
      </c>
      <c r="O1747" t="s">
        <v>2660</v>
      </c>
      <c r="AB1747" s="12" t="str">
        <f>+LISTAS[[#This Row],[Codigo]]&amp;LISTAS[[#This Row],[Fabrica]]</f>
        <v>D01I00206173SKOTNICA</v>
      </c>
      <c r="AC1747" s="13" t="str">
        <f>+LISTAS[[#This Row],[Codigo]]</f>
        <v>D01I00206173</v>
      </c>
      <c r="AD1747" s="13" t="str">
        <f>+LISTAS[[#This Row],[ID]]</f>
        <v>SUPLEMENTO 0,861x73</v>
      </c>
      <c r="AH1747" s="36">
        <v>1.0193901376589154</v>
      </c>
      <c r="AI1747" s="37">
        <f>+LISTAS[[#This Row],[Precio]]+(LISTAS[[#This Row],[Precio]]*AH1747)</f>
        <v>5544.1952351397995</v>
      </c>
      <c r="AJ1747" s="38">
        <f t="shared" si="27"/>
        <v>2772.0976175698997</v>
      </c>
      <c r="AL1747" s="35">
        <f>+AJ1747/LISTAS[[#This Row],[COSTO]]-1</f>
        <v>2.1295678058402991</v>
      </c>
      <c r="AM1747" t="str">
        <f>+LISTAS[[#This Row],[ID]]</f>
        <v>SUPLEMENTO 0,861x73</v>
      </c>
      <c r="AO1747" s="43">
        <v>0.65</v>
      </c>
      <c r="AP1747" s="39">
        <f>LISTAS[[#This Row],[COSTO]]+(LISTAS[[#This Row],[COSTO]]*AO1747)</f>
        <v>1461.5312250000002</v>
      </c>
      <c r="AQ1747" s="44">
        <f>IF(AO1747="",0,AP1747/LISTAS[[#This Row],[VENTA NETA]]-1)</f>
        <v>-1.4183565148696897E-2</v>
      </c>
      <c r="AS1747" s="39">
        <v>144.38399999999999</v>
      </c>
      <c r="AT1747" s="48">
        <f>+LISTAS[[#This Row],[COSTO]]/AS1747-1</f>
        <v>5.1348660516400715</v>
      </c>
      <c r="BA1747" t="s">
        <v>2554</v>
      </c>
      <c r="BB1747" s="36"/>
    </row>
    <row r="1748" spans="1:54" x14ac:dyDescent="0.35">
      <c r="A1748" s="7" t="s">
        <v>2661</v>
      </c>
      <c r="B1748" t="s">
        <v>2662</v>
      </c>
      <c r="C1748">
        <v>1</v>
      </c>
      <c r="D1748" t="s">
        <v>2663</v>
      </c>
      <c r="E1748" s="2">
        <v>2536.7109999999998</v>
      </c>
      <c r="F1748" s="7" t="str">
        <f>+_xlfn.XLOOKUP(LISTAS[[#This Row],[ID]],_01_CODIGOS_Y_COSTOS_xlsm[Producto y N°],_01_CODIGOS_Y_COSTOS_xlsm[FABRICA],"",0,1)</f>
        <v>ALNAT</v>
      </c>
      <c r="G1748" s="26">
        <f>LISTAS[[#This Row],[Precio]]*(1-0.46)</f>
        <v>1369.82394</v>
      </c>
      <c r="H1748" s="1">
        <f>+_xlfn.XLOOKUP(LISTAS[[#This Row],[ID]],_01_CODIGOS_Y_COSTOS_xlsm[Producto y N°],_01_CODIGOS_Y_COSTOS_xlsm[COSTO],0,0,1)</f>
        <v>659.81209999999999</v>
      </c>
      <c r="I1748" s="27">
        <f>+IFERROR(LISTAS[[#This Row],[VENTA NETA]]/LISTAS[[#This Row],[COSTO]]-1,0)</f>
        <v>1.0760818723997332</v>
      </c>
      <c r="J1748" s="50" t="str">
        <f>IFERROR(VLOOKUP(LISTAS[[#This Row],[ID]],_01_CODIGOS_Y_COSTOS_xlsm[[Producto y N°]:[CODIGO]],2,0),"")</f>
        <v>001-21</v>
      </c>
      <c r="O1748" t="s">
        <v>2661</v>
      </c>
      <c r="AB1748" s="12" t="str">
        <f>+LISTAS[[#This Row],[Codigo]]&amp;LISTAS[[#This Row],[Fabrica]]</f>
        <v>001-21ALNAT</v>
      </c>
      <c r="AC1748" s="13" t="str">
        <f>+LISTAS[[#This Row],[Codigo]]</f>
        <v>001-21</v>
      </c>
      <c r="AD1748" s="13" t="str">
        <f>+LISTAS[[#This Row],[ID]]</f>
        <v>RACORD - ACOPLES - REDUCCIONES - ENTREROSCAS1</v>
      </c>
      <c r="AH1748" s="36"/>
      <c r="AI1748" s="37">
        <f>+LISTAS[[#This Row],[Precio]]+(LISTAS[[#This Row],[Precio]]*AH1748)</f>
        <v>2536.7109999999998</v>
      </c>
      <c r="AJ1748" s="38">
        <f t="shared" si="27"/>
        <v>1268.3554999999999</v>
      </c>
      <c r="AL1748" s="35">
        <f>+AJ1748/LISTAS[[#This Row],[COSTO]]-1</f>
        <v>0.92229802999975274</v>
      </c>
      <c r="AM1748" t="str">
        <f>+LISTAS[[#This Row],[ID]]</f>
        <v>RACORD - ACOPLES - REDUCCIONES - ENTREROSCAS1</v>
      </c>
      <c r="AO1748" s="43"/>
      <c r="AP1748" s="39">
        <f>LISTAS[[#This Row],[COSTO]]+(LISTAS[[#This Row],[COSTO]]*AO1748)</f>
        <v>659.81209999999999</v>
      </c>
      <c r="AQ1748" s="44">
        <f>IF(AO1748="",0,AP1748/LISTAS[[#This Row],[VENTA NETA]]-1)</f>
        <v>0</v>
      </c>
      <c r="AS1748" s="39">
        <v>638.82339999999999</v>
      </c>
      <c r="AT1748" s="48">
        <f>+LISTAS[[#This Row],[COSTO]]/AS1748-1</f>
        <v>3.2855246066440191E-2</v>
      </c>
      <c r="BA1748" t="s">
        <v>2662</v>
      </c>
      <c r="BB1748" s="36"/>
    </row>
    <row r="1749" spans="1:54" x14ac:dyDescent="0.35">
      <c r="A1749" s="7" t="s">
        <v>2664</v>
      </c>
      <c r="B1749" t="s">
        <v>2662</v>
      </c>
      <c r="C1749">
        <v>2</v>
      </c>
      <c r="D1749" t="s">
        <v>2665</v>
      </c>
      <c r="E1749" s="2">
        <v>3253.1043</v>
      </c>
      <c r="F1749" s="7" t="str">
        <f>+_xlfn.XLOOKUP(LISTAS[[#This Row],[ID]],_01_CODIGOS_Y_COSTOS_xlsm[Producto y N°],_01_CODIGOS_Y_COSTOS_xlsm[FABRICA],"",0,1)</f>
        <v>ALNAT</v>
      </c>
      <c r="G1749" s="26">
        <f>LISTAS[[#This Row],[Precio]]*(1-0.46)</f>
        <v>1756.676322</v>
      </c>
      <c r="H1749" s="1">
        <f>+_xlfn.XLOOKUP(LISTAS[[#This Row],[ID]],_01_CODIGOS_Y_COSTOS_xlsm[Producto y N°],_01_CODIGOS_Y_COSTOS_xlsm[COSTO],0,0,1)</f>
        <v>846.14980000000003</v>
      </c>
      <c r="I1749" s="27">
        <f>+IFERROR(LISTAS[[#This Row],[VENTA NETA]]/LISTAS[[#This Row],[COSTO]]-1,0)</f>
        <v>1.0760819443554794</v>
      </c>
      <c r="J1749" s="50" t="str">
        <f>IFERROR(VLOOKUP(LISTAS[[#This Row],[ID]],_01_CODIGOS_Y_COSTOS_xlsm[[Producto y N°]:[CODIGO]],2,0),"")</f>
        <v>001-25</v>
      </c>
      <c r="O1749" t="s">
        <v>2664</v>
      </c>
      <c r="AB1749" s="12" t="str">
        <f>+LISTAS[[#This Row],[Codigo]]&amp;LISTAS[[#This Row],[Fabrica]]</f>
        <v>001-25ALNAT</v>
      </c>
      <c r="AC1749" s="13" t="str">
        <f>+LISTAS[[#This Row],[Codigo]]</f>
        <v>001-25</v>
      </c>
      <c r="AD1749" s="13" t="str">
        <f>+LISTAS[[#This Row],[ID]]</f>
        <v>RACORD - ACOPLES - REDUCCIONES - ENTREROSCAS2</v>
      </c>
      <c r="AH1749" s="36"/>
      <c r="AI1749" s="37">
        <f>+LISTAS[[#This Row],[Precio]]+(LISTAS[[#This Row],[Precio]]*AH1749)</f>
        <v>3253.1043</v>
      </c>
      <c r="AJ1749" s="38">
        <f t="shared" si="27"/>
        <v>1626.55215</v>
      </c>
      <c r="AL1749" s="35">
        <f>+AJ1749/LISTAS[[#This Row],[COSTO]]-1</f>
        <v>0.92229809662544371</v>
      </c>
      <c r="AM1749" t="str">
        <f>+LISTAS[[#This Row],[ID]]</f>
        <v>RACORD - ACOPLES - REDUCCIONES - ENTREROSCAS2</v>
      </c>
      <c r="AO1749" s="43"/>
      <c r="AP1749" s="39">
        <f>LISTAS[[#This Row],[COSTO]]+(LISTAS[[#This Row],[COSTO]]*AO1749)</f>
        <v>846.14980000000003</v>
      </c>
      <c r="AQ1749" s="44">
        <f>IF(AO1749="",0,AP1749/LISTAS[[#This Row],[VENTA NETA]]-1)</f>
        <v>0</v>
      </c>
      <c r="AS1749" s="39">
        <v>863.47659999999996</v>
      </c>
      <c r="AT1749" s="48">
        <f>+LISTAS[[#This Row],[COSTO]]/AS1749-1</f>
        <v>-2.006632258476948E-2</v>
      </c>
      <c r="BA1749" t="s">
        <v>2662</v>
      </c>
      <c r="BB1749" s="36"/>
    </row>
    <row r="1750" spans="1:54" x14ac:dyDescent="0.35">
      <c r="A1750" s="7" t="s">
        <v>2666</v>
      </c>
      <c r="B1750" t="s">
        <v>2662</v>
      </c>
      <c r="C1750">
        <v>3</v>
      </c>
      <c r="D1750" t="s">
        <v>2667</v>
      </c>
      <c r="E1750" s="2">
        <v>3253.1043</v>
      </c>
      <c r="F1750" s="7" t="str">
        <f>+_xlfn.XLOOKUP(LISTAS[[#This Row],[ID]],_01_CODIGOS_Y_COSTOS_xlsm[Producto y N°],_01_CODIGOS_Y_COSTOS_xlsm[FABRICA],"",0,1)</f>
        <v>ALNAT</v>
      </c>
      <c r="G1750" s="26">
        <f>LISTAS[[#This Row],[Precio]]*(1-0.46)</f>
        <v>1756.676322</v>
      </c>
      <c r="H1750" s="1">
        <f>+_xlfn.XLOOKUP(LISTAS[[#This Row],[ID]],_01_CODIGOS_Y_COSTOS_xlsm[Producto y N°],_01_CODIGOS_Y_COSTOS_xlsm[COSTO],0,0,1)</f>
        <v>846.14980000000003</v>
      </c>
      <c r="I1750" s="27">
        <f>+IFERROR(LISTAS[[#This Row],[VENTA NETA]]/LISTAS[[#This Row],[COSTO]]-1,0)</f>
        <v>1.0760819443554794</v>
      </c>
      <c r="J1750" s="50" t="str">
        <f>IFERROR(VLOOKUP(LISTAS[[#This Row],[ID]],_01_CODIGOS_Y_COSTOS_xlsm[[Producto y N°]:[CODIGO]],2,0),"")</f>
        <v>001-26</v>
      </c>
      <c r="O1750" t="s">
        <v>2666</v>
      </c>
      <c r="AB1750" s="12" t="str">
        <f>+LISTAS[[#This Row],[Codigo]]&amp;LISTAS[[#This Row],[Fabrica]]</f>
        <v>001-26ALNAT</v>
      </c>
      <c r="AC1750" s="13" t="str">
        <f>+LISTAS[[#This Row],[Codigo]]</f>
        <v>001-26</v>
      </c>
      <c r="AD1750" s="13" t="str">
        <f>+LISTAS[[#This Row],[ID]]</f>
        <v>RACORD - ACOPLES - REDUCCIONES - ENTREROSCAS3</v>
      </c>
      <c r="AH1750" s="36"/>
      <c r="AI1750" s="37">
        <f>+LISTAS[[#This Row],[Precio]]+(LISTAS[[#This Row],[Precio]]*AH1750)</f>
        <v>3253.1043</v>
      </c>
      <c r="AJ1750" s="38">
        <f t="shared" si="27"/>
        <v>1626.55215</v>
      </c>
      <c r="AL1750" s="35">
        <f>+AJ1750/LISTAS[[#This Row],[COSTO]]-1</f>
        <v>0.92229809662544371</v>
      </c>
      <c r="AM1750" t="str">
        <f>+LISTAS[[#This Row],[ID]]</f>
        <v>RACORD - ACOPLES - REDUCCIONES - ENTREROSCAS3</v>
      </c>
      <c r="AO1750" s="43"/>
      <c r="AP1750" s="39">
        <f>LISTAS[[#This Row],[COSTO]]+(LISTAS[[#This Row],[COSTO]]*AO1750)</f>
        <v>846.14980000000003</v>
      </c>
      <c r="AQ1750" s="44">
        <f>IF(AO1750="",0,AP1750/LISTAS[[#This Row],[VENTA NETA]]-1)</f>
        <v>0</v>
      </c>
      <c r="AS1750" s="39">
        <v>863.47659999999996</v>
      </c>
      <c r="AT1750" s="48">
        <f>+LISTAS[[#This Row],[COSTO]]/AS1750-1</f>
        <v>-2.006632258476948E-2</v>
      </c>
      <c r="BA1750" t="s">
        <v>2662</v>
      </c>
      <c r="BB1750" s="36"/>
    </row>
    <row r="1751" spans="1:54" x14ac:dyDescent="0.35">
      <c r="A1751" s="7" t="s">
        <v>2668</v>
      </c>
      <c r="B1751" t="s">
        <v>2662</v>
      </c>
      <c r="C1751">
        <v>4</v>
      </c>
      <c r="D1751" t="s">
        <v>2669</v>
      </c>
      <c r="E1751" s="2">
        <v>4812.2632999999996</v>
      </c>
      <c r="F1751" s="7" t="str">
        <f>+_xlfn.XLOOKUP(LISTAS[[#This Row],[ID]],_01_CODIGOS_Y_COSTOS_xlsm[Producto y N°],_01_CODIGOS_Y_COSTOS_xlsm[FABRICA],"",0,1)</f>
        <v>ALNAT</v>
      </c>
      <c r="G1751" s="26">
        <f>LISTAS[[#This Row],[Precio]]*(1-0.46)</f>
        <v>2598.6221820000001</v>
      </c>
      <c r="H1751" s="1">
        <f>+_xlfn.XLOOKUP(LISTAS[[#This Row],[ID]],_01_CODIGOS_Y_COSTOS_xlsm[Producto y N°],_01_CODIGOS_Y_COSTOS_xlsm[COSTO],0,0,1)</f>
        <v>1251.6954000000001</v>
      </c>
      <c r="I1751" s="27">
        <f>+IFERROR(LISTAS[[#This Row],[VENTA NETA]]/LISTAS[[#This Row],[COSTO]]-1,0)</f>
        <v>1.0760819141781619</v>
      </c>
      <c r="J1751" s="50" t="str">
        <f>IFERROR(VLOOKUP(LISTAS[[#This Row],[ID]],_01_CODIGOS_Y_COSTOS_xlsm[[Producto y N°]:[CODIGO]],2,0),"")</f>
        <v>001-27</v>
      </c>
      <c r="O1751" t="s">
        <v>2668</v>
      </c>
      <c r="AB1751" s="12" t="str">
        <f>+LISTAS[[#This Row],[Codigo]]&amp;LISTAS[[#This Row],[Fabrica]]</f>
        <v>001-27ALNAT</v>
      </c>
      <c r="AC1751" s="13" t="str">
        <f>+LISTAS[[#This Row],[Codigo]]</f>
        <v>001-27</v>
      </c>
      <c r="AD1751" s="13" t="str">
        <f>+LISTAS[[#This Row],[ID]]</f>
        <v>RACORD - ACOPLES - REDUCCIONES - ENTREROSCAS4</v>
      </c>
      <c r="AH1751" s="36"/>
      <c r="AI1751" s="37">
        <f>+LISTAS[[#This Row],[Precio]]+(LISTAS[[#This Row],[Precio]]*AH1751)</f>
        <v>4812.2632999999996</v>
      </c>
      <c r="AJ1751" s="38">
        <f t="shared" si="27"/>
        <v>2406.1316499999998</v>
      </c>
      <c r="AL1751" s="35">
        <f>+AJ1751/LISTAS[[#This Row],[COSTO]]-1</f>
        <v>0.92229806868348296</v>
      </c>
      <c r="AM1751" t="str">
        <f>+LISTAS[[#This Row],[ID]]</f>
        <v>RACORD - ACOPLES - REDUCCIONES - ENTREROSCAS4</v>
      </c>
      <c r="AO1751" s="43"/>
      <c r="AP1751" s="39">
        <f>LISTAS[[#This Row],[COSTO]]+(LISTAS[[#This Row],[COSTO]]*AO1751)</f>
        <v>1251.6954000000001</v>
      </c>
      <c r="AQ1751" s="44">
        <f>IF(AO1751="",0,AP1751/LISTAS[[#This Row],[VENTA NETA]]-1)</f>
        <v>0</v>
      </c>
      <c r="AS1751" s="39">
        <v>1010.5753</v>
      </c>
      <c r="AT1751" s="48">
        <f>+LISTAS[[#This Row],[COSTO]]/AS1751-1</f>
        <v>0.23859686655709877</v>
      </c>
      <c r="BA1751" t="s">
        <v>2662</v>
      </c>
      <c r="BB1751" s="36"/>
    </row>
    <row r="1752" spans="1:54" x14ac:dyDescent="0.35">
      <c r="A1752" s="7" t="s">
        <v>2670</v>
      </c>
      <c r="B1752" t="s">
        <v>2662</v>
      </c>
      <c r="C1752">
        <v>5</v>
      </c>
      <c r="D1752" t="s">
        <v>2671</v>
      </c>
      <c r="E1752" s="2">
        <v>5291.6689999999999</v>
      </c>
      <c r="F1752" s="7" t="str">
        <f>+_xlfn.XLOOKUP(LISTAS[[#This Row],[ID]],_01_CODIGOS_Y_COSTOS_xlsm[Producto y N°],_01_CODIGOS_Y_COSTOS_xlsm[FABRICA],"",0,1)</f>
        <v>ALNAT</v>
      </c>
      <c r="G1752" s="26">
        <f>LISTAS[[#This Row],[Precio]]*(1-0.46)</f>
        <v>2857.50126</v>
      </c>
      <c r="H1752" s="1">
        <f>+_xlfn.XLOOKUP(LISTAS[[#This Row],[ID]],_01_CODIGOS_Y_COSTOS_xlsm[Producto y N°],_01_CODIGOS_Y_COSTOS_xlsm[COSTO],0,0,1)</f>
        <v>1376.3914</v>
      </c>
      <c r="I1752" s="27">
        <f>+IFERROR(LISTAS[[#This Row],[VENTA NETA]]/LISTAS[[#This Row],[COSTO]]-1,0)</f>
        <v>1.0760818906598808</v>
      </c>
      <c r="J1752" s="50" t="str">
        <f>IFERROR(VLOOKUP(LISTAS[[#This Row],[ID]],_01_CODIGOS_Y_COSTOS_xlsm[[Producto y N°]:[CODIGO]],2,0),"")</f>
        <v>001-28</v>
      </c>
      <c r="O1752" t="s">
        <v>2670</v>
      </c>
      <c r="AB1752" s="12" t="str">
        <f>+LISTAS[[#This Row],[Codigo]]&amp;LISTAS[[#This Row],[Fabrica]]</f>
        <v>001-28ALNAT</v>
      </c>
      <c r="AC1752" s="13" t="str">
        <f>+LISTAS[[#This Row],[Codigo]]</f>
        <v>001-28</v>
      </c>
      <c r="AD1752" s="13" t="str">
        <f>+LISTAS[[#This Row],[ID]]</f>
        <v>RACORD - ACOPLES - REDUCCIONES - ENTREROSCAS5</v>
      </c>
      <c r="AH1752" s="36"/>
      <c r="AI1752" s="37">
        <f>+LISTAS[[#This Row],[Precio]]+(LISTAS[[#This Row],[Precio]]*AH1752)</f>
        <v>5291.6689999999999</v>
      </c>
      <c r="AJ1752" s="38">
        <f t="shared" si="27"/>
        <v>2645.8344999999999</v>
      </c>
      <c r="AL1752" s="35">
        <f>+AJ1752/LISTAS[[#This Row],[COSTO]]-1</f>
        <v>0.92229804690729678</v>
      </c>
      <c r="AM1752" t="str">
        <f>+LISTAS[[#This Row],[ID]]</f>
        <v>RACORD - ACOPLES - REDUCCIONES - ENTREROSCAS5</v>
      </c>
      <c r="AO1752" s="43"/>
      <c r="AP1752" s="39">
        <f>LISTAS[[#This Row],[COSTO]]+(LISTAS[[#This Row],[COSTO]]*AO1752)</f>
        <v>1376.3914</v>
      </c>
      <c r="AQ1752" s="44">
        <f>IF(AO1752="",0,AP1752/LISTAS[[#This Row],[VENTA NETA]]-1)</f>
        <v>0</v>
      </c>
      <c r="AS1752" s="39">
        <v>1111.2505000000001</v>
      </c>
      <c r="AT1752" s="48">
        <f>+LISTAS[[#This Row],[COSTO]]/AS1752-1</f>
        <v>0.23859687802165208</v>
      </c>
      <c r="BA1752" t="s">
        <v>2662</v>
      </c>
      <c r="BB1752" s="36"/>
    </row>
    <row r="1753" spans="1:54" x14ac:dyDescent="0.35">
      <c r="A1753" s="7" t="s">
        <v>2672</v>
      </c>
      <c r="B1753" t="s">
        <v>2662</v>
      </c>
      <c r="C1753">
        <v>6</v>
      </c>
      <c r="D1753" t="s">
        <v>2673</v>
      </c>
      <c r="E1753" s="2">
        <v>1782.1551999999999</v>
      </c>
      <c r="F1753" s="7" t="str">
        <f>+_xlfn.XLOOKUP(LISTAS[[#This Row],[ID]],_01_CODIGOS_Y_COSTOS_xlsm[Producto y N°],_01_CODIGOS_Y_COSTOS_xlsm[FABRICA],"",0,1)</f>
        <v>ALNAT</v>
      </c>
      <c r="G1753" s="26">
        <f>LISTAS[[#This Row],[Precio]]*(1-0.46)</f>
        <v>962.36380800000006</v>
      </c>
      <c r="H1753" s="1">
        <f>+_xlfn.XLOOKUP(LISTAS[[#This Row],[ID]],_01_CODIGOS_Y_COSTOS_xlsm[Producto y N°],_01_CODIGOS_Y_COSTOS_xlsm[COSTO],0,0,1)</f>
        <v>463.54820000000001</v>
      </c>
      <c r="I1753" s="27">
        <f>+IFERROR(LISTAS[[#This Row],[VENTA NETA]]/LISTAS[[#This Row],[COSTO]]-1,0)</f>
        <v>1.0760814258366227</v>
      </c>
      <c r="J1753" s="50" t="str">
        <f>IFERROR(VLOOKUP(LISTAS[[#This Row],[ID]],_01_CODIGOS_Y_COSTOS_xlsm[[Producto y N°]:[CODIGO]],2,0),"")</f>
        <v>005-01</v>
      </c>
      <c r="O1753" t="s">
        <v>2672</v>
      </c>
      <c r="AB1753" s="12" t="str">
        <f>+LISTAS[[#This Row],[Codigo]]&amp;LISTAS[[#This Row],[Fabrica]]</f>
        <v>005-01ALNAT</v>
      </c>
      <c r="AC1753" s="13" t="str">
        <f>+LISTAS[[#This Row],[Codigo]]</f>
        <v>005-01</v>
      </c>
      <c r="AD1753" s="13" t="str">
        <f>+LISTAS[[#This Row],[ID]]</f>
        <v>RACORD - ACOPLES - REDUCCIONES - ENTREROSCAS6</v>
      </c>
      <c r="AH1753" s="36"/>
      <c r="AI1753" s="37">
        <f>+LISTAS[[#This Row],[Precio]]+(LISTAS[[#This Row],[Precio]]*AH1753)</f>
        <v>1782.1551999999999</v>
      </c>
      <c r="AJ1753" s="38">
        <f t="shared" si="27"/>
        <v>891.07759999999996</v>
      </c>
      <c r="AL1753" s="35">
        <f>+AJ1753/LISTAS[[#This Row],[COSTO]]-1</f>
        <v>0.92229761651539133</v>
      </c>
      <c r="AM1753" t="str">
        <f>+LISTAS[[#This Row],[ID]]</f>
        <v>RACORD - ACOPLES - REDUCCIONES - ENTREROSCAS6</v>
      </c>
      <c r="AO1753" s="43"/>
      <c r="AP1753" s="39">
        <f>LISTAS[[#This Row],[COSTO]]+(LISTAS[[#This Row],[COSTO]]*AO1753)</f>
        <v>463.54820000000001</v>
      </c>
      <c r="AQ1753" s="44">
        <f>IF(AO1753="",0,AP1753/LISTAS[[#This Row],[VENTA NETA]]-1)</f>
        <v>0</v>
      </c>
      <c r="AS1753" s="39">
        <v>374.25259999999997</v>
      </c>
      <c r="AT1753" s="48">
        <f>+LISTAS[[#This Row],[COSTO]]/AS1753-1</f>
        <v>0.238597140006509</v>
      </c>
      <c r="BA1753" t="s">
        <v>2662</v>
      </c>
      <c r="BB1753" s="36"/>
    </row>
    <row r="1754" spans="1:54" x14ac:dyDescent="0.35">
      <c r="A1754" s="7" t="s">
        <v>2674</v>
      </c>
      <c r="B1754" t="s">
        <v>2662</v>
      </c>
      <c r="C1754">
        <v>7</v>
      </c>
      <c r="D1754" t="s">
        <v>2675</v>
      </c>
      <c r="E1754" s="2">
        <v>1785.5362</v>
      </c>
      <c r="F1754" s="7" t="str">
        <f>+_xlfn.XLOOKUP(LISTAS[[#This Row],[ID]],_01_CODIGOS_Y_COSTOS_xlsm[Producto y N°],_01_CODIGOS_Y_COSTOS_xlsm[FABRICA],"",0,1)</f>
        <v>ALNAT</v>
      </c>
      <c r="G1754" s="26">
        <f>LISTAS[[#This Row],[Precio]]*(1-0.46)</f>
        <v>964.18954800000006</v>
      </c>
      <c r="H1754" s="1">
        <f>+_xlfn.XLOOKUP(LISTAS[[#This Row],[ID]],_01_CODIGOS_Y_COSTOS_xlsm[Producto y N°],_01_CODIGOS_Y_COSTOS_xlsm[COSTO],0,0,1)</f>
        <v>464.42759999999998</v>
      </c>
      <c r="I1754" s="27">
        <f>+IFERROR(LISTAS[[#This Row],[VENTA NETA]]/LISTAS[[#This Row],[COSTO]]-1,0)</f>
        <v>1.0760814990323575</v>
      </c>
      <c r="J1754" s="50" t="str">
        <f>IFERROR(VLOOKUP(LISTAS[[#This Row],[ID]],_01_CODIGOS_Y_COSTOS_xlsm[[Producto y N°]:[CODIGO]],2,0),"")</f>
        <v>005-02</v>
      </c>
      <c r="O1754" t="s">
        <v>2674</v>
      </c>
      <c r="AB1754" s="12" t="str">
        <f>+LISTAS[[#This Row],[Codigo]]&amp;LISTAS[[#This Row],[Fabrica]]</f>
        <v>005-02ALNAT</v>
      </c>
      <c r="AC1754" s="13" t="str">
        <f>+LISTAS[[#This Row],[Codigo]]</f>
        <v>005-02</v>
      </c>
      <c r="AD1754" s="13" t="str">
        <f>+LISTAS[[#This Row],[ID]]</f>
        <v>RACORD - ACOPLES - REDUCCIONES - ENTREROSCAS7</v>
      </c>
      <c r="AH1754" s="36"/>
      <c r="AI1754" s="37">
        <f>+LISTAS[[#This Row],[Precio]]+(LISTAS[[#This Row],[Precio]]*AH1754)</f>
        <v>1785.5362</v>
      </c>
      <c r="AJ1754" s="38">
        <f t="shared" si="27"/>
        <v>892.7681</v>
      </c>
      <c r="AL1754" s="35">
        <f>+AJ1754/LISTAS[[#This Row],[COSTO]]-1</f>
        <v>0.92229768428921965</v>
      </c>
      <c r="AM1754" t="str">
        <f>+LISTAS[[#This Row],[ID]]</f>
        <v>RACORD - ACOPLES - REDUCCIONES - ENTREROSCAS7</v>
      </c>
      <c r="AO1754" s="43"/>
      <c r="AP1754" s="39">
        <f>LISTAS[[#This Row],[COSTO]]+(LISTAS[[#This Row],[COSTO]]*AO1754)</f>
        <v>464.42759999999998</v>
      </c>
      <c r="AQ1754" s="44">
        <f>IF(AO1754="",0,AP1754/LISTAS[[#This Row],[VENTA NETA]]-1)</f>
        <v>0</v>
      </c>
      <c r="AS1754" s="39">
        <v>374.96260000000001</v>
      </c>
      <c r="AT1754" s="48">
        <f>+LISTAS[[#This Row],[COSTO]]/AS1754-1</f>
        <v>0.23859712942037414</v>
      </c>
      <c r="BA1754" t="s">
        <v>2662</v>
      </c>
      <c r="BB1754" s="36"/>
    </row>
    <row r="1755" spans="1:54" x14ac:dyDescent="0.35">
      <c r="A1755" s="7" t="s">
        <v>2676</v>
      </c>
      <c r="B1755" t="s">
        <v>2662</v>
      </c>
      <c r="C1755">
        <v>8</v>
      </c>
      <c r="D1755" t="s">
        <v>2677</v>
      </c>
      <c r="E1755" s="2">
        <v>2608.4852000000001</v>
      </c>
      <c r="F1755" s="7" t="str">
        <f>+_xlfn.XLOOKUP(LISTAS[[#This Row],[ID]],_01_CODIGOS_Y_COSTOS_xlsm[Producto y N°],_01_CODIGOS_Y_COSTOS_xlsm[FABRICA],"",0,1)</f>
        <v>ALNAT</v>
      </c>
      <c r="G1755" s="26">
        <f>LISTAS[[#This Row],[Precio]]*(1-0.46)</f>
        <v>1408.5820080000001</v>
      </c>
      <c r="H1755" s="1">
        <f>+_xlfn.XLOOKUP(LISTAS[[#This Row],[ID]],_01_CODIGOS_Y_COSTOS_xlsm[Producto y N°],_01_CODIGOS_Y_COSTOS_xlsm[COSTO],0,0,1)</f>
        <v>678.48099999999999</v>
      </c>
      <c r="I1755" s="27">
        <f>+IFERROR(LISTAS[[#This Row],[VENTA NETA]]/LISTAS[[#This Row],[COSTO]]-1,0)</f>
        <v>1.0760817296283904</v>
      </c>
      <c r="J1755" s="50" t="str">
        <f>IFERROR(VLOOKUP(LISTAS[[#This Row],[ID]],_01_CODIGOS_Y_COSTOS_xlsm[[Producto y N°]:[CODIGO]],2,0),"")</f>
        <v>005-14</v>
      </c>
      <c r="O1755" t="s">
        <v>2676</v>
      </c>
      <c r="AB1755" s="12" t="str">
        <f>+LISTAS[[#This Row],[Codigo]]&amp;LISTAS[[#This Row],[Fabrica]]</f>
        <v>005-14ALNAT</v>
      </c>
      <c r="AC1755" s="13" t="str">
        <f>+LISTAS[[#This Row],[Codigo]]</f>
        <v>005-14</v>
      </c>
      <c r="AD1755" s="13" t="str">
        <f>+LISTAS[[#This Row],[ID]]</f>
        <v>RACORD - ACOPLES - REDUCCIONES - ENTREROSCAS8</v>
      </c>
      <c r="AH1755" s="36"/>
      <c r="AI1755" s="37">
        <f>+LISTAS[[#This Row],[Precio]]+(LISTAS[[#This Row],[Precio]]*AH1755)</f>
        <v>2608.4852000000001</v>
      </c>
      <c r="AJ1755" s="38">
        <f t="shared" si="27"/>
        <v>1304.2426</v>
      </c>
      <c r="AL1755" s="35">
        <f>+AJ1755/LISTAS[[#This Row],[COSTO]]-1</f>
        <v>0.92229789780406524</v>
      </c>
      <c r="AM1755" t="str">
        <f>+LISTAS[[#This Row],[ID]]</f>
        <v>RACORD - ACOPLES - REDUCCIONES - ENTREROSCAS8</v>
      </c>
      <c r="AO1755" s="43"/>
      <c r="AP1755" s="39">
        <f>LISTAS[[#This Row],[COSTO]]+(LISTAS[[#This Row],[COSTO]]*AO1755)</f>
        <v>678.48099999999999</v>
      </c>
      <c r="AQ1755" s="44">
        <f>IF(AO1755="",0,AP1755/LISTAS[[#This Row],[VENTA NETA]]-1)</f>
        <v>0</v>
      </c>
      <c r="AS1755" s="39">
        <v>547.78189999999995</v>
      </c>
      <c r="AT1755" s="48">
        <f>+LISTAS[[#This Row],[COSTO]]/AS1755-1</f>
        <v>0.23859696715061252</v>
      </c>
      <c r="BA1755" t="s">
        <v>2662</v>
      </c>
      <c r="BB1755" s="36"/>
    </row>
    <row r="1756" spans="1:54" x14ac:dyDescent="0.35">
      <c r="A1756" s="7" t="s">
        <v>2678</v>
      </c>
      <c r="B1756" t="s">
        <v>2662</v>
      </c>
      <c r="C1756">
        <v>9</v>
      </c>
      <c r="D1756" t="s">
        <v>2679</v>
      </c>
      <c r="E1756" s="2">
        <v>3153.3013999999998</v>
      </c>
      <c r="F1756" s="7" t="str">
        <f>+_xlfn.XLOOKUP(LISTAS[[#This Row],[ID]],_01_CODIGOS_Y_COSTOS_xlsm[Producto y N°],_01_CODIGOS_Y_COSTOS_xlsm[FABRICA],"",0,1)</f>
        <v>ALNAT</v>
      </c>
      <c r="G1756" s="26">
        <f>LISTAS[[#This Row],[Precio]]*(1-0.46)</f>
        <v>1702.7827560000001</v>
      </c>
      <c r="H1756" s="1">
        <f>+_xlfn.XLOOKUP(LISTAS[[#This Row],[ID]],_01_CODIGOS_Y_COSTOS_xlsm[Producto y N°],_01_CODIGOS_Y_COSTOS_xlsm[COSTO],0,0,1)</f>
        <v>820.19060000000002</v>
      </c>
      <c r="I1756" s="27">
        <f>+IFERROR(LISTAS[[#This Row],[VENTA NETA]]/LISTAS[[#This Row],[COSTO]]-1,0)</f>
        <v>1.0760817741632249</v>
      </c>
      <c r="J1756" s="50" t="str">
        <f>IFERROR(VLOOKUP(LISTAS[[#This Row],[ID]],_01_CODIGOS_Y_COSTOS_xlsm[[Producto y N°]:[CODIGO]],2,0),"")</f>
        <v>005-15</v>
      </c>
      <c r="O1756" t="s">
        <v>2678</v>
      </c>
      <c r="AB1756" s="12" t="str">
        <f>+LISTAS[[#This Row],[Codigo]]&amp;LISTAS[[#This Row],[Fabrica]]</f>
        <v>005-15ALNAT</v>
      </c>
      <c r="AC1756" s="13" t="str">
        <f>+LISTAS[[#This Row],[Codigo]]</f>
        <v>005-15</v>
      </c>
      <c r="AD1756" s="13" t="str">
        <f>+LISTAS[[#This Row],[ID]]</f>
        <v>RACORD - ACOPLES - REDUCCIONES - ENTREROSCAS9</v>
      </c>
      <c r="AH1756" s="36"/>
      <c r="AI1756" s="37">
        <f>+LISTAS[[#This Row],[Precio]]+(LISTAS[[#This Row],[Precio]]*AH1756)</f>
        <v>3153.3013999999998</v>
      </c>
      <c r="AJ1756" s="38">
        <f t="shared" si="27"/>
        <v>1576.6506999999999</v>
      </c>
      <c r="AL1756" s="35">
        <f>+AJ1756/LISTAS[[#This Row],[COSTO]]-1</f>
        <v>0.922297939040023</v>
      </c>
      <c r="AM1756" t="str">
        <f>+LISTAS[[#This Row],[ID]]</f>
        <v>RACORD - ACOPLES - REDUCCIONES - ENTREROSCAS9</v>
      </c>
      <c r="AO1756" s="43"/>
      <c r="AP1756" s="39">
        <f>LISTAS[[#This Row],[COSTO]]+(LISTAS[[#This Row],[COSTO]]*AO1756)</f>
        <v>820.19060000000002</v>
      </c>
      <c r="AQ1756" s="44">
        <f>IF(AO1756="",0,AP1756/LISTAS[[#This Row],[VENTA NETA]]-1)</f>
        <v>0</v>
      </c>
      <c r="AS1756" s="39">
        <v>662.19330000000002</v>
      </c>
      <c r="AT1756" s="48">
        <f>+LISTAS[[#This Row],[COSTO]]/AS1756-1</f>
        <v>0.23859694744721827</v>
      </c>
      <c r="BA1756" t="s">
        <v>2662</v>
      </c>
      <c r="BB1756" s="36"/>
    </row>
    <row r="1757" spans="1:54" x14ac:dyDescent="0.35">
      <c r="A1757" s="7" t="s">
        <v>2680</v>
      </c>
      <c r="B1757" t="s">
        <v>2662</v>
      </c>
      <c r="C1757">
        <v>10</v>
      </c>
      <c r="D1757" t="s">
        <v>2681</v>
      </c>
      <c r="E1757" s="2">
        <v>1951.2924</v>
      </c>
      <c r="F1757" s="7" t="str">
        <f>+_xlfn.XLOOKUP(LISTAS[[#This Row],[ID]],_01_CODIGOS_Y_COSTOS_xlsm[Producto y N°],_01_CODIGOS_Y_COSTOS_xlsm[FABRICA],"",0,1)</f>
        <v>ALNAT</v>
      </c>
      <c r="G1757" s="26">
        <f>LISTAS[[#This Row],[Precio]]*(1-0.46)</f>
        <v>1053.6978960000001</v>
      </c>
      <c r="H1757" s="1">
        <f>+_xlfn.XLOOKUP(LISTAS[[#This Row],[ID]],_01_CODIGOS_Y_COSTOS_xlsm[Producto y N°],_01_CODIGOS_Y_COSTOS_xlsm[COSTO],0,0,1)</f>
        <v>507.54160000000002</v>
      </c>
      <c r="I1757" s="27">
        <f>+IFERROR(LISTAS[[#This Row],[VENTA NETA]]/LISTAS[[#This Row],[COSTO]]-1,0)</f>
        <v>1.076081834474258</v>
      </c>
      <c r="J1757" s="50" t="str">
        <f>IFERROR(VLOOKUP(LISTAS[[#This Row],[ID]],_01_CODIGOS_Y_COSTOS_xlsm[[Producto y N°]:[CODIGO]],2,0),"")</f>
        <v>005-03</v>
      </c>
      <c r="O1757" t="s">
        <v>2680</v>
      </c>
      <c r="AB1757" s="12" t="str">
        <f>+LISTAS[[#This Row],[Codigo]]&amp;LISTAS[[#This Row],[Fabrica]]</f>
        <v>005-03ALNAT</v>
      </c>
      <c r="AC1757" s="13" t="str">
        <f>+LISTAS[[#This Row],[Codigo]]</f>
        <v>005-03</v>
      </c>
      <c r="AD1757" s="13" t="str">
        <f>+LISTAS[[#This Row],[ID]]</f>
        <v>RACORD - ACOPLES - REDUCCIONES - ENTREROSCAS10</v>
      </c>
      <c r="AH1757" s="36"/>
      <c r="AI1757" s="37">
        <f>+LISTAS[[#This Row],[Precio]]+(LISTAS[[#This Row],[Precio]]*AH1757)</f>
        <v>1951.2924</v>
      </c>
      <c r="AJ1757" s="38">
        <f t="shared" si="27"/>
        <v>975.64620000000002</v>
      </c>
      <c r="AL1757" s="35">
        <f>+AJ1757/LISTAS[[#This Row],[COSTO]]-1</f>
        <v>0.92229799488357211</v>
      </c>
      <c r="AM1757" t="str">
        <f>+LISTAS[[#This Row],[ID]]</f>
        <v>RACORD - ACOPLES - REDUCCIONES - ENTREROSCAS10</v>
      </c>
      <c r="AO1757" s="43"/>
      <c r="AP1757" s="39">
        <f>LISTAS[[#This Row],[COSTO]]+(LISTAS[[#This Row],[COSTO]]*AO1757)</f>
        <v>507.54160000000002</v>
      </c>
      <c r="AQ1757" s="44">
        <f>IF(AO1757="",0,AP1757/LISTAS[[#This Row],[VENTA NETA]]-1)</f>
        <v>0</v>
      </c>
      <c r="AS1757" s="39">
        <v>409.77140000000003</v>
      </c>
      <c r="AT1757" s="48">
        <f>+LISTAS[[#This Row],[COSTO]]/AS1757-1</f>
        <v>0.2385969347787571</v>
      </c>
      <c r="BA1757" t="s">
        <v>2662</v>
      </c>
      <c r="BB1757" s="36"/>
    </row>
    <row r="1758" spans="1:54" x14ac:dyDescent="0.35">
      <c r="A1758" s="7" t="s">
        <v>2682</v>
      </c>
      <c r="B1758" t="s">
        <v>2662</v>
      </c>
      <c r="C1758">
        <v>11</v>
      </c>
      <c r="D1758" t="s">
        <v>2683</v>
      </c>
      <c r="E1758" s="2">
        <v>1954.6732999999999</v>
      </c>
      <c r="F1758" s="7" t="str">
        <f>+_xlfn.XLOOKUP(LISTAS[[#This Row],[ID]],_01_CODIGOS_Y_COSTOS_xlsm[Producto y N°],_01_CODIGOS_Y_COSTOS_xlsm[FABRICA],"",0,1)</f>
        <v>ALNAT</v>
      </c>
      <c r="G1758" s="26">
        <f>LISTAS[[#This Row],[Precio]]*(1-0.46)</f>
        <v>1055.523582</v>
      </c>
      <c r="H1758" s="1">
        <f>+_xlfn.XLOOKUP(LISTAS[[#This Row],[ID]],_01_CODIGOS_Y_COSTOS_xlsm[Producto y N°],_01_CODIGOS_Y_COSTOS_xlsm[COSTO],0,0,1)</f>
        <v>508.42099999999999</v>
      </c>
      <c r="I1758" s="27">
        <f>+IFERROR(LISTAS[[#This Row],[VENTA NETA]]/LISTAS[[#This Row],[COSTO]]-1,0)</f>
        <v>1.0760817944184051</v>
      </c>
      <c r="J1758" s="50" t="str">
        <f>IFERROR(VLOOKUP(LISTAS[[#This Row],[ID]],_01_CODIGOS_Y_COSTOS_xlsm[[Producto y N°]:[CODIGO]],2,0),"")</f>
        <v>005-04</v>
      </c>
      <c r="O1758" t="s">
        <v>2682</v>
      </c>
      <c r="AB1758" s="12" t="str">
        <f>+LISTAS[[#This Row],[Codigo]]&amp;LISTAS[[#This Row],[Fabrica]]</f>
        <v>005-04ALNAT</v>
      </c>
      <c r="AC1758" s="13" t="str">
        <f>+LISTAS[[#This Row],[Codigo]]</f>
        <v>005-04</v>
      </c>
      <c r="AD1758" s="13" t="str">
        <f>+LISTAS[[#This Row],[ID]]</f>
        <v>RACORD - ACOPLES - REDUCCIONES - ENTREROSCAS11</v>
      </c>
      <c r="AH1758" s="36"/>
      <c r="AI1758" s="37">
        <f>+LISTAS[[#This Row],[Precio]]+(LISTAS[[#This Row],[Precio]]*AH1758)</f>
        <v>1954.6732999999999</v>
      </c>
      <c r="AJ1758" s="38">
        <f t="shared" si="27"/>
        <v>977.33664999999996</v>
      </c>
      <c r="AL1758" s="35">
        <f>+AJ1758/LISTAS[[#This Row],[COSTO]]-1</f>
        <v>0.9222979577948196</v>
      </c>
      <c r="AM1758" t="str">
        <f>+LISTAS[[#This Row],[ID]]</f>
        <v>RACORD - ACOPLES - REDUCCIONES - ENTREROSCAS11</v>
      </c>
      <c r="AO1758" s="43"/>
      <c r="AP1758" s="39">
        <f>LISTAS[[#This Row],[COSTO]]+(LISTAS[[#This Row],[COSTO]]*AO1758)</f>
        <v>508.42099999999999</v>
      </c>
      <c r="AQ1758" s="44">
        <f>IF(AO1758="",0,AP1758/LISTAS[[#This Row],[VENTA NETA]]-1)</f>
        <v>0</v>
      </c>
      <c r="AS1758" s="39">
        <v>410.48140000000001</v>
      </c>
      <c r="AT1758" s="48">
        <f>+LISTAS[[#This Row],[COSTO]]/AS1758-1</f>
        <v>0.23859692546361422</v>
      </c>
      <c r="BA1758" t="s">
        <v>2662</v>
      </c>
      <c r="BB1758" s="36"/>
    </row>
    <row r="1759" spans="1:54" x14ac:dyDescent="0.35">
      <c r="A1759" s="7" t="s">
        <v>2684</v>
      </c>
      <c r="B1759" t="s">
        <v>2662</v>
      </c>
      <c r="C1759">
        <v>12</v>
      </c>
      <c r="D1759" t="s">
        <v>2685</v>
      </c>
      <c r="E1759" s="2">
        <v>2438.3105</v>
      </c>
      <c r="F1759" s="7" t="str">
        <f>+_xlfn.XLOOKUP(LISTAS[[#This Row],[ID]],_01_CODIGOS_Y_COSTOS_xlsm[Producto y N°],_01_CODIGOS_Y_COSTOS_xlsm[FABRICA],"",0,1)</f>
        <v>ALNAT</v>
      </c>
      <c r="G1759" s="26">
        <f>LISTAS[[#This Row],[Precio]]*(1-0.46)</f>
        <v>1316.68767</v>
      </c>
      <c r="H1759" s="1">
        <f>+_xlfn.XLOOKUP(LISTAS[[#This Row],[ID]],_01_CODIGOS_Y_COSTOS_xlsm[Producto y N°],_01_CODIGOS_Y_COSTOS_xlsm[COSTO],0,0,1)</f>
        <v>634.21759999999995</v>
      </c>
      <c r="I1759" s="27">
        <f>+IFERROR(LISTAS[[#This Row],[VENTA NETA]]/LISTAS[[#This Row],[COSTO]]-1,0)</f>
        <v>1.0760818841987358</v>
      </c>
      <c r="J1759" s="50" t="str">
        <f>IFERROR(VLOOKUP(LISTAS[[#This Row],[ID]],_01_CODIGOS_Y_COSTOS_xlsm[[Producto y N°]:[CODIGO]],2,0),"")</f>
        <v>005-05</v>
      </c>
      <c r="O1759" t="s">
        <v>2684</v>
      </c>
      <c r="AB1759" s="12" t="str">
        <f>+LISTAS[[#This Row],[Codigo]]&amp;LISTAS[[#This Row],[Fabrica]]</f>
        <v>005-05ALNAT</v>
      </c>
      <c r="AC1759" s="13" t="str">
        <f>+LISTAS[[#This Row],[Codigo]]</f>
        <v>005-05</v>
      </c>
      <c r="AD1759" s="13" t="str">
        <f>+LISTAS[[#This Row],[ID]]</f>
        <v>RACORD - ACOPLES - REDUCCIONES - ENTREROSCAS12</v>
      </c>
      <c r="AH1759" s="36"/>
      <c r="AI1759" s="37">
        <f>+LISTAS[[#This Row],[Precio]]+(LISTAS[[#This Row],[Precio]]*AH1759)</f>
        <v>2438.3105</v>
      </c>
      <c r="AJ1759" s="38">
        <f t="shared" si="27"/>
        <v>1219.15525</v>
      </c>
      <c r="AL1759" s="35">
        <f>+AJ1759/LISTAS[[#This Row],[COSTO]]-1</f>
        <v>0.92229804092475542</v>
      </c>
      <c r="AM1759" t="str">
        <f>+LISTAS[[#This Row],[ID]]</f>
        <v>RACORD - ACOPLES - REDUCCIONES - ENTREROSCAS12</v>
      </c>
      <c r="AO1759" s="43"/>
      <c r="AP1759" s="39">
        <f>LISTAS[[#This Row],[COSTO]]+(LISTAS[[#This Row],[COSTO]]*AO1759)</f>
        <v>634.21759999999995</v>
      </c>
      <c r="AQ1759" s="44">
        <f>IF(AO1759="",0,AP1759/LISTAS[[#This Row],[VENTA NETA]]-1)</f>
        <v>0</v>
      </c>
      <c r="AS1759" s="39">
        <v>512.04520000000002</v>
      </c>
      <c r="AT1759" s="48">
        <f>+LISTAS[[#This Row],[COSTO]]/AS1759-1</f>
        <v>0.23859690511697007</v>
      </c>
      <c r="BA1759" t="s">
        <v>2662</v>
      </c>
      <c r="BB1759" s="36"/>
    </row>
    <row r="1760" spans="1:54" x14ac:dyDescent="0.35">
      <c r="A1760" s="7" t="s">
        <v>2686</v>
      </c>
      <c r="B1760" t="s">
        <v>2662</v>
      </c>
      <c r="C1760">
        <v>13</v>
      </c>
      <c r="D1760" t="s">
        <v>2687</v>
      </c>
      <c r="E1760" s="2">
        <v>3131.5666999999999</v>
      </c>
      <c r="F1760" s="7" t="str">
        <f>+_xlfn.XLOOKUP(LISTAS[[#This Row],[ID]],_01_CODIGOS_Y_COSTOS_xlsm[Producto y N°],_01_CODIGOS_Y_COSTOS_xlsm[FABRICA],"",0,1)</f>
        <v>ALNAT</v>
      </c>
      <c r="G1760" s="26">
        <f>LISTAS[[#This Row],[Precio]]*(1-0.46)</f>
        <v>1691.046018</v>
      </c>
      <c r="H1760" s="1">
        <f>+_xlfn.XLOOKUP(LISTAS[[#This Row],[ID]],_01_CODIGOS_Y_COSTOS_xlsm[Producto y N°],_01_CODIGOS_Y_COSTOS_xlsm[COSTO],0,0,1)</f>
        <v>814.53729999999996</v>
      </c>
      <c r="I1760" s="27">
        <f>+IFERROR(LISTAS[[#This Row],[VENTA NETA]]/LISTAS[[#This Row],[COSTO]]-1,0)</f>
        <v>1.0760817435862053</v>
      </c>
      <c r="J1760" s="50" t="str">
        <f>IFERROR(VLOOKUP(LISTAS[[#This Row],[ID]],_01_CODIGOS_Y_COSTOS_xlsm[[Producto y N°]:[CODIGO]],2,0),"")</f>
        <v>005-06</v>
      </c>
      <c r="O1760" t="s">
        <v>2686</v>
      </c>
      <c r="AB1760" s="12" t="str">
        <f>+LISTAS[[#This Row],[Codigo]]&amp;LISTAS[[#This Row],[Fabrica]]</f>
        <v>005-06ALNAT</v>
      </c>
      <c r="AC1760" s="13" t="str">
        <f>+LISTAS[[#This Row],[Codigo]]</f>
        <v>005-06</v>
      </c>
      <c r="AD1760" s="13" t="str">
        <f>+LISTAS[[#This Row],[ID]]</f>
        <v>RACORD - ACOPLES - REDUCCIONES - ENTREROSCAS13</v>
      </c>
      <c r="AH1760" s="36"/>
      <c r="AI1760" s="37">
        <f>+LISTAS[[#This Row],[Precio]]+(LISTAS[[#This Row],[Precio]]*AH1760)</f>
        <v>3131.5666999999999</v>
      </c>
      <c r="AJ1760" s="38">
        <f t="shared" si="27"/>
        <v>1565.7833499999999</v>
      </c>
      <c r="AL1760" s="35">
        <f>+AJ1760/LISTAS[[#This Row],[COSTO]]-1</f>
        <v>0.92229791072796785</v>
      </c>
      <c r="AM1760" t="str">
        <f>+LISTAS[[#This Row],[ID]]</f>
        <v>RACORD - ACOPLES - REDUCCIONES - ENTREROSCAS13</v>
      </c>
      <c r="AO1760" s="43"/>
      <c r="AP1760" s="39">
        <f>LISTAS[[#This Row],[COSTO]]+(LISTAS[[#This Row],[COSTO]]*AO1760)</f>
        <v>814.53729999999996</v>
      </c>
      <c r="AQ1760" s="44">
        <f>IF(AO1760="",0,AP1760/LISTAS[[#This Row],[VENTA NETA]]-1)</f>
        <v>0</v>
      </c>
      <c r="AS1760" s="39">
        <v>657.62900000000002</v>
      </c>
      <c r="AT1760" s="48">
        <f>+LISTAS[[#This Row],[COSTO]]/AS1760-1</f>
        <v>0.23859699009623947</v>
      </c>
      <c r="BA1760" t="s">
        <v>2662</v>
      </c>
      <c r="BB1760" s="36"/>
    </row>
    <row r="1761" spans="1:54" x14ac:dyDescent="0.35">
      <c r="A1761" s="7" t="s">
        <v>2688</v>
      </c>
      <c r="B1761" t="s">
        <v>2662</v>
      </c>
      <c r="C1761">
        <v>16</v>
      </c>
      <c r="D1761" t="s">
        <v>2689</v>
      </c>
      <c r="E1761" s="2">
        <v>4098.8181000000004</v>
      </c>
      <c r="F1761" s="7" t="str">
        <f>+_xlfn.XLOOKUP(LISTAS[[#This Row],[ID]],_01_CODIGOS_Y_COSTOS_xlsm[Producto y N°],_01_CODIGOS_Y_COSTOS_xlsm[FABRICA],"",0,1)</f>
        <v>ALNAT</v>
      </c>
      <c r="G1761" s="26">
        <f>LISTAS[[#This Row],[Precio]]*(1-0.46)</f>
        <v>2213.3617740000004</v>
      </c>
      <c r="H1761" s="1">
        <f>+_xlfn.XLOOKUP(LISTAS[[#This Row],[ID]],_01_CODIGOS_Y_COSTOS_xlsm[Producto y N°],_01_CODIGOS_Y_COSTOS_xlsm[COSTO],0,0,1)</f>
        <v>1066.1244999999999</v>
      </c>
      <c r="I1761" s="27">
        <f>+IFERROR(LISTAS[[#This Row],[VENTA NETA]]/LISTAS[[#This Row],[COSTO]]-1,0)</f>
        <v>1.0760818966265204</v>
      </c>
      <c r="J1761" s="50" t="str">
        <f>IFERROR(VLOOKUP(LISTAS[[#This Row],[ID]],_01_CODIGOS_Y_COSTOS_xlsm[[Producto y N°]:[CODIGO]],2,0),"")</f>
        <v>005-07</v>
      </c>
      <c r="O1761" t="s">
        <v>2688</v>
      </c>
      <c r="AB1761" s="12" t="str">
        <f>+LISTAS[[#This Row],[Codigo]]&amp;LISTAS[[#This Row],[Fabrica]]</f>
        <v>005-07ALNAT</v>
      </c>
      <c r="AC1761" s="13" t="str">
        <f>+LISTAS[[#This Row],[Codigo]]</f>
        <v>005-07</v>
      </c>
      <c r="AD1761" s="13" t="str">
        <f>+LISTAS[[#This Row],[ID]]</f>
        <v>RACORD - ACOPLES - REDUCCIONES - ENTREROSCAS16</v>
      </c>
      <c r="AH1761" s="36"/>
      <c r="AI1761" s="37">
        <f>+LISTAS[[#This Row],[Precio]]+(LISTAS[[#This Row],[Precio]]*AH1761)</f>
        <v>4098.8181000000004</v>
      </c>
      <c r="AJ1761" s="38">
        <f t="shared" si="27"/>
        <v>2049.4090500000002</v>
      </c>
      <c r="AL1761" s="35">
        <f>+AJ1761/LISTAS[[#This Row],[COSTO]]-1</f>
        <v>0.92229805243196306</v>
      </c>
      <c r="AM1761" t="str">
        <f>+LISTAS[[#This Row],[ID]]</f>
        <v>RACORD - ACOPLES - REDUCCIONES - ENTREROSCAS16</v>
      </c>
      <c r="AO1761" s="43"/>
      <c r="AP1761" s="39">
        <f>LISTAS[[#This Row],[COSTO]]+(LISTAS[[#This Row],[COSTO]]*AO1761)</f>
        <v>1066.1244999999999</v>
      </c>
      <c r="AQ1761" s="44">
        <f>IF(AO1761="",0,AP1761/LISTAS[[#This Row],[VENTA NETA]]-1)</f>
        <v>0</v>
      </c>
      <c r="AS1761" s="39">
        <v>860.7518</v>
      </c>
      <c r="AT1761" s="48">
        <f>+LISTAS[[#This Row],[COSTO]]/AS1761-1</f>
        <v>0.23859688704688153</v>
      </c>
      <c r="BA1761" t="s">
        <v>2662</v>
      </c>
      <c r="BB1761" s="36"/>
    </row>
    <row r="1762" spans="1:54" x14ac:dyDescent="0.35">
      <c r="A1762" s="7" t="s">
        <v>2690</v>
      </c>
      <c r="B1762" t="s">
        <v>2662</v>
      </c>
      <c r="C1762">
        <v>17</v>
      </c>
      <c r="D1762" t="s">
        <v>2691</v>
      </c>
      <c r="E1762" s="2">
        <v>4029.7732999999998</v>
      </c>
      <c r="F1762" s="7" t="str">
        <f>+_xlfn.XLOOKUP(LISTAS[[#This Row],[ID]],_01_CODIGOS_Y_COSTOS_xlsm[Producto y N°],_01_CODIGOS_Y_COSTOS_xlsm[FABRICA],"",0,1)</f>
        <v>ALNAT</v>
      </c>
      <c r="G1762" s="26">
        <f>LISTAS[[#This Row],[Precio]]*(1-0.46)</f>
        <v>2176.0775819999999</v>
      </c>
      <c r="H1762" s="1">
        <f>+_xlfn.XLOOKUP(LISTAS[[#This Row],[ID]],_01_CODIGOS_Y_COSTOS_xlsm[Producto y N°],_01_CODIGOS_Y_COSTOS_xlsm[COSTO],0,0,1)</f>
        <v>1048.1656</v>
      </c>
      <c r="I1762" s="27">
        <f>+IFERROR(LISTAS[[#This Row],[VENTA NETA]]/LISTAS[[#This Row],[COSTO]]-1,0)</f>
        <v>1.0760818538597334</v>
      </c>
      <c r="J1762" s="50" t="str">
        <f>IFERROR(VLOOKUP(LISTAS[[#This Row],[ID]],_01_CODIGOS_Y_COSTOS_xlsm[[Producto y N°]:[CODIGO]],2,0),"")</f>
        <v>005-08</v>
      </c>
      <c r="O1762" t="s">
        <v>2690</v>
      </c>
      <c r="AB1762" s="12" t="str">
        <f>+LISTAS[[#This Row],[Codigo]]&amp;LISTAS[[#This Row],[Fabrica]]</f>
        <v>005-08ALNAT</v>
      </c>
      <c r="AC1762" s="13" t="str">
        <f>+LISTAS[[#This Row],[Codigo]]</f>
        <v>005-08</v>
      </c>
      <c r="AD1762" s="13" t="str">
        <f>+LISTAS[[#This Row],[ID]]</f>
        <v>RACORD - ACOPLES - REDUCCIONES - ENTREROSCAS17</v>
      </c>
      <c r="AH1762" s="36"/>
      <c r="AI1762" s="37">
        <f>+LISTAS[[#This Row],[Precio]]+(LISTAS[[#This Row],[Precio]]*AH1762)</f>
        <v>4029.7732999999998</v>
      </c>
      <c r="AJ1762" s="38">
        <f t="shared" si="27"/>
        <v>2014.8866499999999</v>
      </c>
      <c r="AL1762" s="35">
        <f>+AJ1762/LISTAS[[#This Row],[COSTO]]-1</f>
        <v>0.92229801283308643</v>
      </c>
      <c r="AM1762" t="str">
        <f>+LISTAS[[#This Row],[ID]]</f>
        <v>RACORD - ACOPLES - REDUCCIONES - ENTREROSCAS17</v>
      </c>
      <c r="AO1762" s="43"/>
      <c r="AP1762" s="39">
        <f>LISTAS[[#This Row],[COSTO]]+(LISTAS[[#This Row],[COSTO]]*AO1762)</f>
        <v>1048.1656</v>
      </c>
      <c r="AQ1762" s="44">
        <f>IF(AO1762="",0,AP1762/LISTAS[[#This Row],[VENTA NETA]]-1)</f>
        <v>0</v>
      </c>
      <c r="AS1762" s="39">
        <v>846.25239999999997</v>
      </c>
      <c r="AT1762" s="48">
        <f>+LISTAS[[#This Row],[COSTO]]/AS1762-1</f>
        <v>0.23859690087732699</v>
      </c>
      <c r="BA1762" t="s">
        <v>2662</v>
      </c>
      <c r="BB1762" s="36"/>
    </row>
    <row r="1763" spans="1:54" x14ac:dyDescent="0.35">
      <c r="A1763" s="7" t="s">
        <v>2692</v>
      </c>
      <c r="B1763" t="s">
        <v>2662</v>
      </c>
      <c r="C1763">
        <v>18</v>
      </c>
      <c r="D1763" t="s">
        <v>2693</v>
      </c>
      <c r="E1763" s="2">
        <v>4036.5351999999998</v>
      </c>
      <c r="F1763" s="7" t="str">
        <f>+_xlfn.XLOOKUP(LISTAS[[#This Row],[ID]],_01_CODIGOS_Y_COSTOS_xlsm[Producto y N°],_01_CODIGOS_Y_COSTOS_xlsm[FABRICA],"",0,1)</f>
        <v>ALNAT</v>
      </c>
      <c r="G1763" s="26">
        <f>LISTAS[[#This Row],[Precio]]*(1-0.46)</f>
        <v>2179.7290080000002</v>
      </c>
      <c r="H1763" s="1">
        <f>+_xlfn.XLOOKUP(LISTAS[[#This Row],[ID]],_01_CODIGOS_Y_COSTOS_xlsm[Producto y N°],_01_CODIGOS_Y_COSTOS_xlsm[COSTO],0,0,1)</f>
        <v>1049.9244000000001</v>
      </c>
      <c r="I1763" s="27">
        <f>+IFERROR(LISTAS[[#This Row],[VENTA NETA]]/LISTAS[[#This Row],[COSTO]]-1,0)</f>
        <v>1.0760818664658141</v>
      </c>
      <c r="J1763" s="50" t="str">
        <f>IFERROR(VLOOKUP(LISTAS[[#This Row],[ID]],_01_CODIGOS_Y_COSTOS_xlsm[[Producto y N°]:[CODIGO]],2,0),"")</f>
        <v>005-09</v>
      </c>
      <c r="O1763" t="s">
        <v>2692</v>
      </c>
      <c r="AB1763" s="12" t="str">
        <f>+LISTAS[[#This Row],[Codigo]]&amp;LISTAS[[#This Row],[Fabrica]]</f>
        <v>005-09ALNAT</v>
      </c>
      <c r="AC1763" s="13" t="str">
        <f>+LISTAS[[#This Row],[Codigo]]</f>
        <v>005-09</v>
      </c>
      <c r="AD1763" s="13" t="str">
        <f>+LISTAS[[#This Row],[ID]]</f>
        <v>RACORD - ACOPLES - REDUCCIONES - ENTREROSCAS18</v>
      </c>
      <c r="AH1763" s="36"/>
      <c r="AI1763" s="37">
        <f>+LISTAS[[#This Row],[Precio]]+(LISTAS[[#This Row],[Precio]]*AH1763)</f>
        <v>4036.5351999999998</v>
      </c>
      <c r="AJ1763" s="38">
        <f t="shared" si="27"/>
        <v>2018.2675999999999</v>
      </c>
      <c r="AL1763" s="35">
        <f>+AJ1763/LISTAS[[#This Row],[COSTO]]-1</f>
        <v>0.92229802450538312</v>
      </c>
      <c r="AM1763" t="str">
        <f>+LISTAS[[#This Row],[ID]]</f>
        <v>RACORD - ACOPLES - REDUCCIONES - ENTREROSCAS18</v>
      </c>
      <c r="AO1763" s="43"/>
      <c r="AP1763" s="39">
        <f>LISTAS[[#This Row],[COSTO]]+(LISTAS[[#This Row],[COSTO]]*AO1763)</f>
        <v>1049.9244000000001</v>
      </c>
      <c r="AQ1763" s="44">
        <f>IF(AO1763="",0,AP1763/LISTAS[[#This Row],[VENTA NETA]]-1)</f>
        <v>0</v>
      </c>
      <c r="AS1763" s="39">
        <v>847.67240000000004</v>
      </c>
      <c r="AT1763" s="48">
        <f>+LISTAS[[#This Row],[COSTO]]/AS1763-1</f>
        <v>0.23859689191248901</v>
      </c>
      <c r="BA1763" t="s">
        <v>2662</v>
      </c>
      <c r="BB1763" s="36"/>
    </row>
    <row r="1764" spans="1:54" x14ac:dyDescent="0.35">
      <c r="A1764" s="7" t="s">
        <v>7382</v>
      </c>
      <c r="B1764" t="s">
        <v>2662</v>
      </c>
      <c r="C1764">
        <v>19</v>
      </c>
      <c r="E1764" s="2">
        <v>5097.0271000000002</v>
      </c>
      <c r="F1764" s="7" t="str">
        <f>+_xlfn.XLOOKUP(LISTAS[[#This Row],[ID]],_01_CODIGOS_Y_COSTOS_xlsm[Producto y N°],_01_CODIGOS_Y_COSTOS_xlsm[FABRICA],"",0,1)</f>
        <v>ALNAT</v>
      </c>
      <c r="G1764" s="26">
        <f>LISTAS[[#This Row],[Precio]]*(1-0.46)</f>
        <v>2752.3946340000002</v>
      </c>
      <c r="H1764" s="1">
        <f>+_xlfn.XLOOKUP(LISTAS[[#This Row],[ID]],_01_CODIGOS_Y_COSTOS_xlsm[Producto y N°],_01_CODIGOS_Y_COSTOS_xlsm[COSTO],0,0,1)</f>
        <v>1325.7639999999999</v>
      </c>
      <c r="I1764" s="27">
        <f>+IFERROR(LISTAS[[#This Row],[VENTA NETA]]/LISTAS[[#This Row],[COSTO]]-1,0)</f>
        <v>1.076081892403173</v>
      </c>
      <c r="J1764" s="50" t="str">
        <f>IFERROR(VLOOKUP(LISTAS[[#This Row],[ID]],_01_CODIGOS_Y_COSTOS_xlsm[[Producto y N°]:[CODIGO]],2,0),"")</f>
        <v>005-12</v>
      </c>
      <c r="O1764" t="s">
        <v>7382</v>
      </c>
      <c r="AB1764" s="12" t="str">
        <f>+LISTAS[[#This Row],[Codigo]]&amp;LISTAS[[#This Row],[Fabrica]]</f>
        <v>005-12ALNAT</v>
      </c>
      <c r="AC1764" s="13" t="str">
        <f>+LISTAS[[#This Row],[Codigo]]</f>
        <v>005-12</v>
      </c>
      <c r="AD1764" s="13" t="str">
        <f>+LISTAS[[#This Row],[ID]]</f>
        <v>RACORD - ACOPLES - REDUCCIONES - ENTREROSCAS19</v>
      </c>
      <c r="AH1764" s="36"/>
      <c r="AI1764" s="37">
        <f>+LISTAS[[#This Row],[Precio]]+(LISTAS[[#This Row],[Precio]]*AH1764)</f>
        <v>5097.0271000000002</v>
      </c>
      <c r="AJ1764" s="38">
        <f t="shared" si="27"/>
        <v>2548.5135500000001</v>
      </c>
      <c r="AL1764" s="35">
        <f>+AJ1764/LISTAS[[#This Row],[COSTO]]-1</f>
        <v>0.92229804852145647</v>
      </c>
      <c r="AM1764" t="str">
        <f>+LISTAS[[#This Row],[ID]]</f>
        <v>RACORD - ACOPLES - REDUCCIONES - ENTREROSCAS19</v>
      </c>
      <c r="AO1764" s="43"/>
      <c r="AP1764" s="39">
        <f>LISTAS[[#This Row],[COSTO]]+(LISTAS[[#This Row],[COSTO]]*AO1764)</f>
        <v>1325.7639999999999</v>
      </c>
      <c r="AQ1764" s="44">
        <f>IF(AO1764="",0,AP1764/LISTAS[[#This Row],[VENTA NETA]]-1)</f>
        <v>0</v>
      </c>
      <c r="AS1764" s="39">
        <v>1070.3757000000001</v>
      </c>
      <c r="AT1764" s="48">
        <f>+LISTAS[[#This Row],[COSTO]]/AS1764-1</f>
        <v>0.23859687771312421</v>
      </c>
      <c r="BA1764" t="s">
        <v>2662</v>
      </c>
      <c r="BB1764" s="36"/>
    </row>
    <row r="1765" spans="1:54" x14ac:dyDescent="0.35">
      <c r="A1765" s="7" t="s">
        <v>2694</v>
      </c>
      <c r="B1765" t="s">
        <v>2662</v>
      </c>
      <c r="C1765">
        <v>20</v>
      </c>
      <c r="D1765" t="s">
        <v>2695</v>
      </c>
      <c r="E1765" s="2">
        <v>5600.1451999999999</v>
      </c>
      <c r="F1765" s="7" t="str">
        <f>+_xlfn.XLOOKUP(LISTAS[[#This Row],[ID]],_01_CODIGOS_Y_COSTOS_xlsm[Producto y N°],_01_CODIGOS_Y_COSTOS_xlsm[FABRICA],"",0,1)</f>
        <v>ALNAT</v>
      </c>
      <c r="G1765" s="26">
        <f>LISTAS[[#This Row],[Precio]]*(1-0.46)</f>
        <v>3024.0784080000003</v>
      </c>
      <c r="H1765" s="1">
        <f>+_xlfn.XLOOKUP(LISTAS[[#This Row],[ID]],_01_CODIGOS_Y_COSTOS_xlsm[Producto y N°],_01_CODIGOS_Y_COSTOS_xlsm[COSTO],0,0,1)</f>
        <v>1456.6277</v>
      </c>
      <c r="I1765" s="27">
        <f>+IFERROR(LISTAS[[#This Row],[VENTA NETA]]/LISTAS[[#This Row],[COSTO]]-1,0)</f>
        <v>1.0760819034266618</v>
      </c>
      <c r="J1765" s="50" t="str">
        <f>IFERROR(VLOOKUP(LISTAS[[#This Row],[ID]],_01_CODIGOS_Y_COSTOS_xlsm[[Producto y N°]:[CODIGO]],2,0),"")</f>
        <v>005-13</v>
      </c>
      <c r="O1765" t="s">
        <v>2694</v>
      </c>
      <c r="AB1765" s="12" t="str">
        <f>+LISTAS[[#This Row],[Codigo]]&amp;LISTAS[[#This Row],[Fabrica]]</f>
        <v>005-13ALNAT</v>
      </c>
      <c r="AC1765" s="13" t="str">
        <f>+LISTAS[[#This Row],[Codigo]]</f>
        <v>005-13</v>
      </c>
      <c r="AD1765" s="13" t="str">
        <f>+LISTAS[[#This Row],[ID]]</f>
        <v>RACORD - ACOPLES - REDUCCIONES - ENTREROSCAS20</v>
      </c>
      <c r="AH1765" s="36"/>
      <c r="AI1765" s="37">
        <f>+LISTAS[[#This Row],[Precio]]+(LISTAS[[#This Row],[Precio]]*AH1765)</f>
        <v>5600.1451999999999</v>
      </c>
      <c r="AJ1765" s="38">
        <f t="shared" si="27"/>
        <v>2800.0726</v>
      </c>
      <c r="AL1765" s="35">
        <f>+AJ1765/LISTAS[[#This Row],[COSTO]]-1</f>
        <v>0.92229805872839021</v>
      </c>
      <c r="AM1765" t="str">
        <f>+LISTAS[[#This Row],[ID]]</f>
        <v>RACORD - ACOPLES - REDUCCIONES - ENTREROSCAS20</v>
      </c>
      <c r="AO1765" s="43"/>
      <c r="AP1765" s="39">
        <f>LISTAS[[#This Row],[COSTO]]+(LISTAS[[#This Row],[COSTO]]*AO1765)</f>
        <v>1456.6277</v>
      </c>
      <c r="AQ1765" s="44">
        <f>IF(AO1765="",0,AP1765/LISTAS[[#This Row],[VENTA NETA]]-1)</f>
        <v>0</v>
      </c>
      <c r="AS1765" s="39">
        <v>1176.0305000000001</v>
      </c>
      <c r="AT1765" s="48">
        <f>+LISTAS[[#This Row],[COSTO]]/AS1765-1</f>
        <v>0.2385968731253143</v>
      </c>
      <c r="BA1765" t="s">
        <v>2662</v>
      </c>
      <c r="BB1765" s="36"/>
    </row>
    <row r="1766" spans="1:54" x14ac:dyDescent="0.35">
      <c r="A1766" s="7" t="s">
        <v>2696</v>
      </c>
      <c r="B1766" t="s">
        <v>2662</v>
      </c>
      <c r="C1766">
        <v>21</v>
      </c>
      <c r="D1766" t="s">
        <v>2697</v>
      </c>
      <c r="E1766" s="2">
        <v>8199.7757000000001</v>
      </c>
      <c r="F1766" s="7" t="str">
        <f>+_xlfn.XLOOKUP(LISTAS[[#This Row],[ID]],_01_CODIGOS_Y_COSTOS_xlsm[Producto y N°],_01_CODIGOS_Y_COSTOS_xlsm[FABRICA],"",0,1)</f>
        <v>ALNAT</v>
      </c>
      <c r="G1766" s="26">
        <f>LISTAS[[#This Row],[Precio]]*(1-0.46)</f>
        <v>4427.8788780000004</v>
      </c>
      <c r="H1766" s="1">
        <f>+_xlfn.XLOOKUP(LISTAS[[#This Row],[ID]],_01_CODIGOS_Y_COSTOS_xlsm[Producto y N°],_01_CODIGOS_Y_COSTOS_xlsm[COSTO],0,0,1)</f>
        <v>2132.8054000000002</v>
      </c>
      <c r="I1766" s="27">
        <f>+IFERROR(LISTAS[[#This Row],[VENTA NETA]]/LISTAS[[#This Row],[COSTO]]-1,0)</f>
        <v>1.0760819894773337</v>
      </c>
      <c r="J1766" s="50" t="str">
        <f>IFERROR(VLOOKUP(LISTAS[[#This Row],[ID]],_01_CODIGOS_Y_COSTOS_xlsm[[Producto y N°]:[CODIGO]],2,0),"")</f>
        <v>005-17</v>
      </c>
      <c r="O1766" t="s">
        <v>2696</v>
      </c>
      <c r="AB1766" s="12" t="str">
        <f>+LISTAS[[#This Row],[Codigo]]&amp;LISTAS[[#This Row],[Fabrica]]</f>
        <v>005-17ALNAT</v>
      </c>
      <c r="AC1766" s="13" t="str">
        <f>+LISTAS[[#This Row],[Codigo]]</f>
        <v>005-17</v>
      </c>
      <c r="AD1766" s="13" t="str">
        <f>+LISTAS[[#This Row],[ID]]</f>
        <v>RACORD - ACOPLES - REDUCCIONES - ENTREROSCAS21</v>
      </c>
      <c r="AH1766" s="36"/>
      <c r="AI1766" s="37">
        <f>+LISTAS[[#This Row],[Precio]]+(LISTAS[[#This Row],[Precio]]*AH1766)</f>
        <v>8199.7757000000001</v>
      </c>
      <c r="AJ1766" s="38">
        <f t="shared" si="27"/>
        <v>4099.8878500000001</v>
      </c>
      <c r="AL1766" s="35">
        <f>+AJ1766/LISTAS[[#This Row],[COSTO]]-1</f>
        <v>0.92229813840493824</v>
      </c>
      <c r="AM1766" t="str">
        <f>+LISTAS[[#This Row],[ID]]</f>
        <v>RACORD - ACOPLES - REDUCCIONES - ENTREROSCAS21</v>
      </c>
      <c r="AO1766" s="43"/>
      <c r="AP1766" s="39">
        <f>LISTAS[[#This Row],[COSTO]]+(LISTAS[[#This Row],[COSTO]]*AO1766)</f>
        <v>2132.8054000000002</v>
      </c>
      <c r="AQ1766" s="44">
        <f>IF(AO1766="",0,AP1766/LISTAS[[#This Row],[VENTA NETA]]-1)</f>
        <v>0</v>
      </c>
      <c r="AS1766" s="39">
        <v>1721.9529</v>
      </c>
      <c r="AT1766" s="48">
        <f>+LISTAS[[#This Row],[COSTO]]/AS1766-1</f>
        <v>0.23859682805493709</v>
      </c>
      <c r="BA1766" t="s">
        <v>2662</v>
      </c>
      <c r="BB1766" s="36"/>
    </row>
    <row r="1767" spans="1:54" x14ac:dyDescent="0.35">
      <c r="A1767" s="7" t="s">
        <v>2698</v>
      </c>
      <c r="B1767" t="s">
        <v>2662</v>
      </c>
      <c r="C1767">
        <v>22</v>
      </c>
      <c r="D1767" t="s">
        <v>2699</v>
      </c>
      <c r="E1767" s="2">
        <v>10815.183800000001</v>
      </c>
      <c r="F1767" s="7" t="str">
        <f>+_xlfn.XLOOKUP(LISTAS[[#This Row],[ID]],_01_CODIGOS_Y_COSTOS_xlsm[Producto y N°],_01_CODIGOS_Y_COSTOS_xlsm[FABRICA],"",0,1)</f>
        <v>ALNAT</v>
      </c>
      <c r="G1767" s="26">
        <f>LISTAS[[#This Row],[Precio]]*(1-0.46)</f>
        <v>5840.1992520000003</v>
      </c>
      <c r="H1767" s="1">
        <f>+_xlfn.XLOOKUP(LISTAS[[#This Row],[ID]],_01_CODIGOS_Y_COSTOS_xlsm[Producto y N°],_01_CODIGOS_Y_COSTOS_xlsm[COSTO],0,0,1)</f>
        <v>2813.0871000000002</v>
      </c>
      <c r="I1767" s="27">
        <f>+IFERROR(LISTAS[[#This Row],[VENTA NETA]]/LISTAS[[#This Row],[COSTO]]-1,0)</f>
        <v>1.0760819144206377</v>
      </c>
      <c r="J1767" s="50" t="str">
        <f>IFERROR(VLOOKUP(LISTAS[[#This Row],[ID]],_01_CODIGOS_Y_COSTOS_xlsm[[Producto y N°]:[CODIGO]],2,0),"")</f>
        <v>005-18</v>
      </c>
      <c r="O1767" t="s">
        <v>2698</v>
      </c>
      <c r="AB1767" s="12" t="str">
        <f>+LISTAS[[#This Row],[Codigo]]&amp;LISTAS[[#This Row],[Fabrica]]</f>
        <v>005-18ALNAT</v>
      </c>
      <c r="AC1767" s="13" t="str">
        <f>+LISTAS[[#This Row],[Codigo]]</f>
        <v>005-18</v>
      </c>
      <c r="AD1767" s="13" t="str">
        <f>+LISTAS[[#This Row],[ID]]</f>
        <v>RACORD - ACOPLES - REDUCCIONES - ENTREROSCAS22</v>
      </c>
      <c r="AH1767" s="36"/>
      <c r="AI1767" s="37">
        <f>+LISTAS[[#This Row],[Precio]]+(LISTAS[[#This Row],[Precio]]*AH1767)</f>
        <v>10815.183800000001</v>
      </c>
      <c r="AJ1767" s="38">
        <f t="shared" si="27"/>
        <v>5407.5919000000004</v>
      </c>
      <c r="AL1767" s="35">
        <f>+AJ1767/LISTAS[[#This Row],[COSTO]]-1</f>
        <v>0.92229806890799781</v>
      </c>
      <c r="AM1767" t="str">
        <f>+LISTAS[[#This Row],[ID]]</f>
        <v>RACORD - ACOPLES - REDUCCIONES - ENTREROSCAS22</v>
      </c>
      <c r="AO1767" s="43"/>
      <c r="AP1767" s="39">
        <f>LISTAS[[#This Row],[COSTO]]+(LISTAS[[#This Row],[COSTO]]*AO1767)</f>
        <v>2813.0871000000002</v>
      </c>
      <c r="AQ1767" s="44">
        <f>IF(AO1767="",0,AP1767/LISTAS[[#This Row],[VENTA NETA]]-1)</f>
        <v>0</v>
      </c>
      <c r="AS1767" s="39">
        <v>2271.1886</v>
      </c>
      <c r="AT1767" s="48">
        <f>+LISTAS[[#This Row],[COSTO]]/AS1767-1</f>
        <v>0.23859687390118123</v>
      </c>
      <c r="BA1767" t="s">
        <v>2662</v>
      </c>
      <c r="BB1767" s="36"/>
    </row>
    <row r="1768" spans="1:54" x14ac:dyDescent="0.35">
      <c r="A1768" s="7" t="s">
        <v>2700</v>
      </c>
      <c r="B1768" t="s">
        <v>2662</v>
      </c>
      <c r="C1768">
        <v>23</v>
      </c>
      <c r="D1768" t="s">
        <v>2701</v>
      </c>
      <c r="E1768" s="2">
        <v>14656.635700000001</v>
      </c>
      <c r="F1768" s="7" t="str">
        <f>+_xlfn.XLOOKUP(LISTAS[[#This Row],[ID]],_01_CODIGOS_Y_COSTOS_xlsm[Producto y N°],_01_CODIGOS_Y_COSTOS_xlsm[FABRICA],"",0,1)</f>
        <v>ALNAT</v>
      </c>
      <c r="G1768" s="26">
        <f>LISTAS[[#This Row],[Precio]]*(1-0.46)</f>
        <v>7914.583278000001</v>
      </c>
      <c r="H1768" s="1">
        <f>+_xlfn.XLOOKUP(LISTAS[[#This Row],[ID]],_01_CODIGOS_Y_COSTOS_xlsm[Producto y N°],_01_CODIGOS_Y_COSTOS_xlsm[COSTO],0,0,1)</f>
        <v>3812.2692000000002</v>
      </c>
      <c r="I1768" s="27">
        <f>+IFERROR(LISTAS[[#This Row],[VENTA NETA]]/LISTAS[[#This Row],[COSTO]]-1,0)</f>
        <v>1.0760819508758721</v>
      </c>
      <c r="J1768" s="50" t="str">
        <f>IFERROR(VLOOKUP(LISTAS[[#This Row],[ID]],_01_CODIGOS_Y_COSTOS_xlsm[[Producto y N°]:[CODIGO]],2,0),"")</f>
        <v>005-20</v>
      </c>
      <c r="O1768" t="s">
        <v>2700</v>
      </c>
      <c r="AB1768" s="12" t="str">
        <f>+LISTAS[[#This Row],[Codigo]]&amp;LISTAS[[#This Row],[Fabrica]]</f>
        <v>005-20ALNAT</v>
      </c>
      <c r="AC1768" s="13" t="str">
        <f>+LISTAS[[#This Row],[Codigo]]</f>
        <v>005-20</v>
      </c>
      <c r="AD1768" s="13" t="str">
        <f>+LISTAS[[#This Row],[ID]]</f>
        <v>RACORD - ACOPLES - REDUCCIONES - ENTREROSCAS23</v>
      </c>
      <c r="AH1768" s="36"/>
      <c r="AI1768" s="37">
        <f>+LISTAS[[#This Row],[Precio]]+(LISTAS[[#This Row],[Precio]]*AH1768)</f>
        <v>14656.635700000001</v>
      </c>
      <c r="AJ1768" s="38">
        <f t="shared" si="27"/>
        <v>7328.3178500000004</v>
      </c>
      <c r="AL1768" s="35">
        <f>+AJ1768/LISTAS[[#This Row],[COSTO]]-1</f>
        <v>0.92229810266284451</v>
      </c>
      <c r="AM1768" t="str">
        <f>+LISTAS[[#This Row],[ID]]</f>
        <v>RACORD - ACOPLES - REDUCCIONES - ENTREROSCAS23</v>
      </c>
      <c r="AO1768" s="43"/>
      <c r="AP1768" s="39">
        <f>LISTAS[[#This Row],[COSTO]]+(LISTAS[[#This Row],[COSTO]]*AO1768)</f>
        <v>3812.2692000000002</v>
      </c>
      <c r="AQ1768" s="44">
        <f>IF(AO1768="",0,AP1768/LISTAS[[#This Row],[VENTA NETA]]-1)</f>
        <v>0</v>
      </c>
      <c r="AS1768" s="39">
        <v>3077.8935000000001</v>
      </c>
      <c r="AT1768" s="48">
        <f>+LISTAS[[#This Row],[COSTO]]/AS1768-1</f>
        <v>0.23859685203532877</v>
      </c>
      <c r="BA1768" t="s">
        <v>2662</v>
      </c>
      <c r="BB1768" s="36"/>
    </row>
    <row r="1769" spans="1:54" x14ac:dyDescent="0.35">
      <c r="A1769" s="7" t="s">
        <v>2702</v>
      </c>
      <c r="B1769" t="s">
        <v>2662</v>
      </c>
      <c r="C1769">
        <v>25</v>
      </c>
      <c r="D1769" t="s">
        <v>2703</v>
      </c>
      <c r="E1769" s="2">
        <v>4104.8576000000003</v>
      </c>
      <c r="F1769" s="7" t="str">
        <f>+_xlfn.XLOOKUP(LISTAS[[#This Row],[ID]],_01_CODIGOS_Y_COSTOS_xlsm[Producto y N°],_01_CODIGOS_Y_COSTOS_xlsm[FABRICA],"",0,1)</f>
        <v>ALNAT</v>
      </c>
      <c r="G1769" s="26">
        <f>LISTAS[[#This Row],[Precio]]*(1-0.46)</f>
        <v>2216.6231040000002</v>
      </c>
      <c r="H1769" s="1">
        <f>+_xlfn.XLOOKUP(LISTAS[[#This Row],[ID]],_01_CODIGOS_Y_COSTOS_xlsm[Producto y N°],_01_CODIGOS_Y_COSTOS_xlsm[COSTO],0,0,1)</f>
        <v>1067.6955</v>
      </c>
      <c r="I1769" s="27">
        <f>+IFERROR(LISTAS[[#This Row],[VENTA NETA]]/LISTAS[[#This Row],[COSTO]]-1,0)</f>
        <v>1.0760817143089954</v>
      </c>
      <c r="J1769" s="50" t="str">
        <f>IFERROR(VLOOKUP(LISTAS[[#This Row],[ID]],_01_CODIGOS_Y_COSTOS_xlsm[[Producto y N°]:[CODIGO]],2,0),"")</f>
        <v>001-17</v>
      </c>
      <c r="O1769" t="s">
        <v>2702</v>
      </c>
      <c r="AB1769" s="12" t="str">
        <f>+LISTAS[[#This Row],[Codigo]]&amp;LISTAS[[#This Row],[Fabrica]]</f>
        <v>001-17ALNAT</v>
      </c>
      <c r="AC1769" s="13" t="str">
        <f>+LISTAS[[#This Row],[Codigo]]</f>
        <v>001-17</v>
      </c>
      <c r="AD1769" s="13" t="str">
        <f>+LISTAS[[#This Row],[ID]]</f>
        <v>RACORD - ACOPLES - REDUCCIONES - ENTREROSCAS25</v>
      </c>
      <c r="AH1769" s="36"/>
      <c r="AI1769" s="37">
        <f>+LISTAS[[#This Row],[Precio]]+(LISTAS[[#This Row],[Precio]]*AH1769)</f>
        <v>4104.8576000000003</v>
      </c>
      <c r="AJ1769" s="38">
        <f t="shared" si="27"/>
        <v>2052.4288000000001</v>
      </c>
      <c r="AL1769" s="35">
        <f>+AJ1769/LISTAS[[#This Row],[COSTO]]-1</f>
        <v>0.92229788361944021</v>
      </c>
      <c r="AM1769" t="str">
        <f>+LISTAS[[#This Row],[ID]]</f>
        <v>RACORD - ACOPLES - REDUCCIONES - ENTREROSCAS25</v>
      </c>
      <c r="AO1769" s="43"/>
      <c r="AP1769" s="39">
        <f>LISTAS[[#This Row],[COSTO]]+(LISTAS[[#This Row],[COSTO]]*AO1769)</f>
        <v>1067.6955</v>
      </c>
      <c r="AQ1769" s="44">
        <f>IF(AO1769="",0,AP1769/LISTAS[[#This Row],[VENTA NETA]]-1)</f>
        <v>0</v>
      </c>
      <c r="AS1769" s="39">
        <v>862.02009999999996</v>
      </c>
      <c r="AT1769" s="48">
        <f>+LISTAS[[#This Row],[COSTO]]/AS1769-1</f>
        <v>0.23859698863170364</v>
      </c>
      <c r="BA1769" t="s">
        <v>2662</v>
      </c>
      <c r="BB1769" s="36"/>
    </row>
    <row r="1770" spans="1:54" x14ac:dyDescent="0.35">
      <c r="A1770" s="7" t="s">
        <v>2704</v>
      </c>
      <c r="B1770" t="s">
        <v>2662</v>
      </c>
      <c r="C1770">
        <v>26</v>
      </c>
      <c r="D1770" t="s">
        <v>2705</v>
      </c>
      <c r="E1770" s="2">
        <v>2148.8948</v>
      </c>
      <c r="F1770" s="7" t="str">
        <f>+_xlfn.XLOOKUP(LISTAS[[#This Row],[ID]],_01_CODIGOS_Y_COSTOS_xlsm[Producto y N°],_01_CODIGOS_Y_COSTOS_xlsm[FABRICA],"",0,1)</f>
        <v>ALNAT</v>
      </c>
      <c r="G1770" s="26">
        <f>LISTAS[[#This Row],[Precio]]*(1-0.46)</f>
        <v>1160.403192</v>
      </c>
      <c r="H1770" s="1">
        <f>+_xlfn.XLOOKUP(LISTAS[[#This Row],[ID]],_01_CODIGOS_Y_COSTOS_xlsm[Producto y N°],_01_CODIGOS_Y_COSTOS_xlsm[COSTO],0,0,1)</f>
        <v>558.93899999999996</v>
      </c>
      <c r="I1770" s="27">
        <f>+IFERROR(LISTAS[[#This Row],[VENTA NETA]]/LISTAS[[#This Row],[COSTO]]-1,0)</f>
        <v>1.0760819910580581</v>
      </c>
      <c r="J1770" s="50" t="str">
        <f>IFERROR(VLOOKUP(LISTAS[[#This Row],[ID]],_01_CODIGOS_Y_COSTOS_xlsm[[Producto y N°]:[CODIGO]],2,0),"")</f>
        <v>004-01</v>
      </c>
      <c r="O1770" t="s">
        <v>2704</v>
      </c>
      <c r="AB1770" s="12" t="str">
        <f>+LISTAS[[#This Row],[Codigo]]&amp;LISTAS[[#This Row],[Fabrica]]</f>
        <v>004-01ALNAT</v>
      </c>
      <c r="AC1770" s="13" t="str">
        <f>+LISTAS[[#This Row],[Codigo]]</f>
        <v>004-01</v>
      </c>
      <c r="AD1770" s="13" t="str">
        <f>+LISTAS[[#This Row],[ID]]</f>
        <v>RACORD - ACOPLES - REDUCCIONES - ENTREROSCAS26</v>
      </c>
      <c r="AH1770" s="36"/>
      <c r="AI1770" s="37">
        <f>+LISTAS[[#This Row],[Precio]]+(LISTAS[[#This Row],[Precio]]*AH1770)</f>
        <v>2148.8948</v>
      </c>
      <c r="AJ1770" s="38">
        <f t="shared" si="27"/>
        <v>1074.4474</v>
      </c>
      <c r="AL1770" s="35">
        <f>+AJ1770/LISTAS[[#This Row],[COSTO]]-1</f>
        <v>0.92229813986857256</v>
      </c>
      <c r="AM1770" t="str">
        <f>+LISTAS[[#This Row],[ID]]</f>
        <v>RACORD - ACOPLES - REDUCCIONES - ENTREROSCAS26</v>
      </c>
      <c r="AO1770" s="43"/>
      <c r="AP1770" s="39">
        <f>LISTAS[[#This Row],[COSTO]]+(LISTAS[[#This Row],[COSTO]]*AO1770)</f>
        <v>558.93899999999996</v>
      </c>
      <c r="AQ1770" s="44">
        <f>IF(AO1770="",0,AP1770/LISTAS[[#This Row],[VENTA NETA]]-1)</f>
        <v>0</v>
      </c>
      <c r="AS1770" s="39">
        <v>451.2679</v>
      </c>
      <c r="AT1770" s="48">
        <f>+LISTAS[[#This Row],[COSTO]]/AS1770-1</f>
        <v>0.23859685122739727</v>
      </c>
      <c r="BA1770" t="s">
        <v>2662</v>
      </c>
      <c r="BB1770" s="36"/>
    </row>
    <row r="1771" spans="1:54" x14ac:dyDescent="0.35">
      <c r="A1771" s="7" t="s">
        <v>2706</v>
      </c>
      <c r="B1771" t="s">
        <v>2662</v>
      </c>
      <c r="C1771">
        <v>27</v>
      </c>
      <c r="D1771" t="s">
        <v>2707</v>
      </c>
      <c r="E1771" s="2">
        <v>2148.8948</v>
      </c>
      <c r="F1771" s="7" t="str">
        <f>+_xlfn.XLOOKUP(LISTAS[[#This Row],[ID]],_01_CODIGOS_Y_COSTOS_xlsm[Producto y N°],_01_CODIGOS_Y_COSTOS_xlsm[FABRICA],"",0,1)</f>
        <v>ALNAT</v>
      </c>
      <c r="G1771" s="26">
        <f>LISTAS[[#This Row],[Precio]]*(1-0.46)</f>
        <v>1160.403192</v>
      </c>
      <c r="H1771" s="1">
        <f>+_xlfn.XLOOKUP(LISTAS[[#This Row],[ID]],_01_CODIGOS_Y_COSTOS_xlsm[Producto y N°],_01_CODIGOS_Y_COSTOS_xlsm[COSTO],0,0,1)</f>
        <v>558.93899999999996</v>
      </c>
      <c r="I1771" s="27">
        <f>+IFERROR(LISTAS[[#This Row],[VENTA NETA]]/LISTAS[[#This Row],[COSTO]]-1,0)</f>
        <v>1.0760819910580581</v>
      </c>
      <c r="J1771" s="50" t="str">
        <f>IFERROR(VLOOKUP(LISTAS[[#This Row],[ID]],_01_CODIGOS_Y_COSTOS_xlsm[[Producto y N°]:[CODIGO]],2,0),"")</f>
        <v>004-02</v>
      </c>
      <c r="O1771" t="s">
        <v>2706</v>
      </c>
      <c r="AB1771" s="12" t="str">
        <f>+LISTAS[[#This Row],[Codigo]]&amp;LISTAS[[#This Row],[Fabrica]]</f>
        <v>004-02ALNAT</v>
      </c>
      <c r="AC1771" s="13" t="str">
        <f>+LISTAS[[#This Row],[Codigo]]</f>
        <v>004-02</v>
      </c>
      <c r="AD1771" s="13" t="str">
        <f>+LISTAS[[#This Row],[ID]]</f>
        <v>RACORD - ACOPLES - REDUCCIONES - ENTREROSCAS27</v>
      </c>
      <c r="AH1771" s="36"/>
      <c r="AI1771" s="37">
        <f>+LISTAS[[#This Row],[Precio]]+(LISTAS[[#This Row],[Precio]]*AH1771)</f>
        <v>2148.8948</v>
      </c>
      <c r="AJ1771" s="38">
        <f t="shared" si="27"/>
        <v>1074.4474</v>
      </c>
      <c r="AL1771" s="35">
        <f>+AJ1771/LISTAS[[#This Row],[COSTO]]-1</f>
        <v>0.92229813986857256</v>
      </c>
      <c r="AM1771" t="str">
        <f>+LISTAS[[#This Row],[ID]]</f>
        <v>RACORD - ACOPLES - REDUCCIONES - ENTREROSCAS27</v>
      </c>
      <c r="AO1771" s="43"/>
      <c r="AP1771" s="39">
        <f>LISTAS[[#This Row],[COSTO]]+(LISTAS[[#This Row],[COSTO]]*AO1771)</f>
        <v>558.93899999999996</v>
      </c>
      <c r="AQ1771" s="44">
        <f>IF(AO1771="",0,AP1771/LISTAS[[#This Row],[VENTA NETA]]-1)</f>
        <v>0</v>
      </c>
      <c r="AS1771" s="39">
        <v>451.2679</v>
      </c>
      <c r="AT1771" s="48">
        <f>+LISTAS[[#This Row],[COSTO]]/AS1771-1</f>
        <v>0.23859685122739727</v>
      </c>
      <c r="BA1771" t="s">
        <v>2662</v>
      </c>
      <c r="BB1771" s="36"/>
    </row>
    <row r="1772" spans="1:54" x14ac:dyDescent="0.35">
      <c r="A1772" s="7" t="s">
        <v>2708</v>
      </c>
      <c r="B1772" t="s">
        <v>2662</v>
      </c>
      <c r="C1772">
        <v>30</v>
      </c>
      <c r="D1772" t="s">
        <v>2709</v>
      </c>
      <c r="E1772" s="2">
        <v>2588.4429</v>
      </c>
      <c r="F1772" s="7" t="str">
        <f>+_xlfn.XLOOKUP(LISTAS[[#This Row],[ID]],_01_CODIGOS_Y_COSTOS_xlsm[Producto y N°],_01_CODIGOS_Y_COSTOS_xlsm[FABRICA],"",0,1)</f>
        <v>ALNAT</v>
      </c>
      <c r="G1772" s="26">
        <f>LISTAS[[#This Row],[Precio]]*(1-0.46)</f>
        <v>1397.7591660000001</v>
      </c>
      <c r="H1772" s="1">
        <f>+_xlfn.XLOOKUP(LISTAS[[#This Row],[ID]],_01_CODIGOS_Y_COSTOS_xlsm[Producto y N°],_01_CODIGOS_Y_COSTOS_xlsm[COSTO],0,0,1)</f>
        <v>673.26779999999997</v>
      </c>
      <c r="I1772" s="27">
        <f>+IFERROR(LISTAS[[#This Row],[VENTA NETA]]/LISTAS[[#This Row],[COSTO]]-1,0)</f>
        <v>1.0760820077835298</v>
      </c>
      <c r="J1772" s="50" t="str">
        <f>IFERROR(VLOOKUP(LISTAS[[#This Row],[ID]],_01_CODIGOS_Y_COSTOS_xlsm[[Producto y N°]:[CODIGO]],2,0),"")</f>
        <v>004-03</v>
      </c>
      <c r="O1772" t="s">
        <v>2708</v>
      </c>
      <c r="AB1772" s="12" t="str">
        <f>+LISTAS[[#This Row],[Codigo]]&amp;LISTAS[[#This Row],[Fabrica]]</f>
        <v>004-03ALNAT</v>
      </c>
      <c r="AC1772" s="13" t="str">
        <f>+LISTAS[[#This Row],[Codigo]]</f>
        <v>004-03</v>
      </c>
      <c r="AD1772" s="13" t="str">
        <f>+LISTAS[[#This Row],[ID]]</f>
        <v>RACORD - ACOPLES - REDUCCIONES - ENTREROSCAS30</v>
      </c>
      <c r="AH1772" s="36"/>
      <c r="AI1772" s="37">
        <f>+LISTAS[[#This Row],[Precio]]+(LISTAS[[#This Row],[Precio]]*AH1772)</f>
        <v>2588.4429</v>
      </c>
      <c r="AJ1772" s="38">
        <f t="shared" si="27"/>
        <v>1294.22145</v>
      </c>
      <c r="AL1772" s="35">
        <f>+AJ1772/LISTAS[[#This Row],[COSTO]]-1</f>
        <v>0.92229815535512039</v>
      </c>
      <c r="AM1772" t="str">
        <f>+LISTAS[[#This Row],[ID]]</f>
        <v>RACORD - ACOPLES - REDUCCIONES - ENTREROSCAS30</v>
      </c>
      <c r="AO1772" s="43"/>
      <c r="AP1772" s="39">
        <f>LISTAS[[#This Row],[COSTO]]+(LISTAS[[#This Row],[COSTO]]*AO1772)</f>
        <v>673.26779999999997</v>
      </c>
      <c r="AQ1772" s="44">
        <f>IF(AO1772="",0,AP1772/LISTAS[[#This Row],[VENTA NETA]]-1)</f>
        <v>0</v>
      </c>
      <c r="AS1772" s="39">
        <v>543.57299999999998</v>
      </c>
      <c r="AT1772" s="48">
        <f>+LISTAS[[#This Row],[COSTO]]/AS1772-1</f>
        <v>0.23859683979888624</v>
      </c>
      <c r="BA1772" t="s">
        <v>2662</v>
      </c>
      <c r="BB1772" s="36"/>
    </row>
    <row r="1773" spans="1:54" x14ac:dyDescent="0.35">
      <c r="A1773" s="7" t="s">
        <v>2710</v>
      </c>
      <c r="B1773" t="s">
        <v>2662</v>
      </c>
      <c r="C1773">
        <v>31</v>
      </c>
      <c r="D1773" t="s">
        <v>2711</v>
      </c>
      <c r="E1773" s="2">
        <v>2588.4429</v>
      </c>
      <c r="F1773" s="7" t="str">
        <f>+_xlfn.XLOOKUP(LISTAS[[#This Row],[ID]],_01_CODIGOS_Y_COSTOS_xlsm[Producto y N°],_01_CODIGOS_Y_COSTOS_xlsm[FABRICA],"",0,1)</f>
        <v>ALNAT</v>
      </c>
      <c r="G1773" s="26">
        <f>LISTAS[[#This Row],[Precio]]*(1-0.46)</f>
        <v>1397.7591660000001</v>
      </c>
      <c r="H1773" s="1">
        <f>+_xlfn.XLOOKUP(LISTAS[[#This Row],[ID]],_01_CODIGOS_Y_COSTOS_xlsm[Producto y N°],_01_CODIGOS_Y_COSTOS_xlsm[COSTO],0,0,1)</f>
        <v>673.26779999999997</v>
      </c>
      <c r="I1773" s="27">
        <f>+IFERROR(LISTAS[[#This Row],[VENTA NETA]]/LISTAS[[#This Row],[COSTO]]-1,0)</f>
        <v>1.0760820077835298</v>
      </c>
      <c r="J1773" s="50" t="str">
        <f>IFERROR(VLOOKUP(LISTAS[[#This Row],[ID]],_01_CODIGOS_Y_COSTOS_xlsm[[Producto y N°]:[CODIGO]],2,0),"")</f>
        <v>004-04</v>
      </c>
      <c r="O1773" t="s">
        <v>2710</v>
      </c>
      <c r="AB1773" s="12" t="str">
        <f>+LISTAS[[#This Row],[Codigo]]&amp;LISTAS[[#This Row],[Fabrica]]</f>
        <v>004-04ALNAT</v>
      </c>
      <c r="AC1773" s="13" t="str">
        <f>+LISTAS[[#This Row],[Codigo]]</f>
        <v>004-04</v>
      </c>
      <c r="AD1773" s="13" t="str">
        <f>+LISTAS[[#This Row],[ID]]</f>
        <v>RACORD - ACOPLES - REDUCCIONES - ENTREROSCAS31</v>
      </c>
      <c r="AH1773" s="36"/>
      <c r="AI1773" s="37">
        <f>+LISTAS[[#This Row],[Precio]]+(LISTAS[[#This Row],[Precio]]*AH1773)</f>
        <v>2588.4429</v>
      </c>
      <c r="AJ1773" s="38">
        <f t="shared" si="27"/>
        <v>1294.22145</v>
      </c>
      <c r="AL1773" s="35">
        <f>+AJ1773/LISTAS[[#This Row],[COSTO]]-1</f>
        <v>0.92229815535512039</v>
      </c>
      <c r="AM1773" t="str">
        <f>+LISTAS[[#This Row],[ID]]</f>
        <v>RACORD - ACOPLES - REDUCCIONES - ENTREROSCAS31</v>
      </c>
      <c r="AO1773" s="43"/>
      <c r="AP1773" s="39">
        <f>LISTAS[[#This Row],[COSTO]]+(LISTAS[[#This Row],[COSTO]]*AO1773)</f>
        <v>673.26779999999997</v>
      </c>
      <c r="AQ1773" s="44">
        <f>IF(AO1773="",0,AP1773/LISTAS[[#This Row],[VENTA NETA]]-1)</f>
        <v>0</v>
      </c>
      <c r="AS1773" s="39">
        <v>543.57299999999998</v>
      </c>
      <c r="AT1773" s="48">
        <f>+LISTAS[[#This Row],[COSTO]]/AS1773-1</f>
        <v>0.23859683979888624</v>
      </c>
      <c r="BA1773" t="s">
        <v>2662</v>
      </c>
      <c r="BB1773" s="36"/>
    </row>
    <row r="1774" spans="1:54" x14ac:dyDescent="0.35">
      <c r="A1774" s="7" t="s">
        <v>2712</v>
      </c>
      <c r="B1774" t="s">
        <v>2662</v>
      </c>
      <c r="C1774">
        <v>32</v>
      </c>
      <c r="D1774" t="s">
        <v>2713</v>
      </c>
      <c r="E1774" s="2">
        <v>3848.5985999999998</v>
      </c>
      <c r="F1774" s="7" t="str">
        <f>+_xlfn.XLOOKUP(LISTAS[[#This Row],[ID]],_01_CODIGOS_Y_COSTOS_xlsm[Producto y N°],_01_CODIGOS_Y_COSTOS_xlsm[FABRICA],"",0,1)</f>
        <v>ALNAT</v>
      </c>
      <c r="G1774" s="26">
        <f>LISTAS[[#This Row],[Precio]]*(1-0.46)</f>
        <v>2078.2432440000002</v>
      </c>
      <c r="H1774" s="1">
        <f>+_xlfn.XLOOKUP(LISTAS[[#This Row],[ID]],_01_CODIGOS_Y_COSTOS_xlsm[Producto y N°],_01_CODIGOS_Y_COSTOS_xlsm[COSTO],0,0,1)</f>
        <v>1001.0410000000001</v>
      </c>
      <c r="I1774" s="27">
        <f>+IFERROR(LISTAS[[#This Row],[VENTA NETA]]/LISTAS[[#This Row],[COSTO]]-1,0)</f>
        <v>1.0760820425936601</v>
      </c>
      <c r="J1774" s="50" t="str">
        <f>IFERROR(VLOOKUP(LISTAS[[#This Row],[ID]],_01_CODIGOS_Y_COSTOS_xlsm[[Producto y N°]:[CODIGO]],2,0),"")</f>
        <v>004-06</v>
      </c>
      <c r="O1774" t="s">
        <v>2712</v>
      </c>
      <c r="AB1774" s="12" t="str">
        <f>+LISTAS[[#This Row],[Codigo]]&amp;LISTAS[[#This Row],[Fabrica]]</f>
        <v>004-06ALNAT</v>
      </c>
      <c r="AC1774" s="13" t="str">
        <f>+LISTAS[[#This Row],[Codigo]]</f>
        <v>004-06</v>
      </c>
      <c r="AD1774" s="13" t="str">
        <f>+LISTAS[[#This Row],[ID]]</f>
        <v>RACORD - ACOPLES - REDUCCIONES - ENTREROSCAS32</v>
      </c>
      <c r="AH1774" s="36"/>
      <c r="AI1774" s="37">
        <f>+LISTAS[[#This Row],[Precio]]+(LISTAS[[#This Row],[Precio]]*AH1774)</f>
        <v>3848.5985999999998</v>
      </c>
      <c r="AJ1774" s="38">
        <f t="shared" si="27"/>
        <v>1924.2992999999999</v>
      </c>
      <c r="AL1774" s="35">
        <f>+AJ1774/LISTAS[[#This Row],[COSTO]]-1</f>
        <v>0.922298187586722</v>
      </c>
      <c r="AM1774" t="str">
        <f>+LISTAS[[#This Row],[ID]]</f>
        <v>RACORD - ACOPLES - REDUCCIONES - ENTREROSCAS32</v>
      </c>
      <c r="AO1774" s="43"/>
      <c r="AP1774" s="39">
        <f>LISTAS[[#This Row],[COSTO]]+(LISTAS[[#This Row],[COSTO]]*AO1774)</f>
        <v>1001.0410000000001</v>
      </c>
      <c r="AQ1774" s="44">
        <f>IF(AO1774="",0,AP1774/LISTAS[[#This Row],[VENTA NETA]]-1)</f>
        <v>0</v>
      </c>
      <c r="AS1774" s="39">
        <v>808.20569999999998</v>
      </c>
      <c r="AT1774" s="48">
        <f>+LISTAS[[#This Row],[COSTO]]/AS1774-1</f>
        <v>0.23859680771862912</v>
      </c>
      <c r="BA1774" t="s">
        <v>2662</v>
      </c>
      <c r="BB1774" s="36"/>
    </row>
    <row r="1775" spans="1:54" x14ac:dyDescent="0.35">
      <c r="A1775" s="7" t="s">
        <v>2714</v>
      </c>
      <c r="B1775" t="s">
        <v>2662</v>
      </c>
      <c r="C1775">
        <v>33</v>
      </c>
      <c r="D1775" t="s">
        <v>2715</v>
      </c>
      <c r="E1775" s="2">
        <v>4362.6243000000004</v>
      </c>
      <c r="F1775" s="7" t="str">
        <f>+_xlfn.XLOOKUP(LISTAS[[#This Row],[ID]],_01_CODIGOS_Y_COSTOS_xlsm[Producto y N°],_01_CODIGOS_Y_COSTOS_xlsm[FABRICA],"",0,1)</f>
        <v>ALNAT</v>
      </c>
      <c r="G1775" s="26">
        <f>LISTAS[[#This Row],[Precio]]*(1-0.46)</f>
        <v>2355.8171220000004</v>
      </c>
      <c r="H1775" s="1">
        <f>+_xlfn.XLOOKUP(LISTAS[[#This Row],[ID]],_01_CODIGOS_Y_COSTOS_xlsm[Producto y N°],_01_CODIGOS_Y_COSTOS_xlsm[COSTO],0,0,1)</f>
        <v>1134.7419</v>
      </c>
      <c r="I1775" s="27">
        <f>+IFERROR(LISTAS[[#This Row],[VENTA NETA]]/LISTAS[[#This Row],[COSTO]]-1,0)</f>
        <v>1.0760819019725987</v>
      </c>
      <c r="J1775" s="50" t="str">
        <f>IFERROR(VLOOKUP(LISTAS[[#This Row],[ID]],_01_CODIGOS_Y_COSTOS_xlsm[[Producto y N°]:[CODIGO]],2,0),"")</f>
        <v>004-07</v>
      </c>
      <c r="O1775" t="s">
        <v>2714</v>
      </c>
      <c r="AB1775" s="12" t="str">
        <f>+LISTAS[[#This Row],[Codigo]]&amp;LISTAS[[#This Row],[Fabrica]]</f>
        <v>004-07ALNAT</v>
      </c>
      <c r="AC1775" s="13" t="str">
        <f>+LISTAS[[#This Row],[Codigo]]</f>
        <v>004-07</v>
      </c>
      <c r="AD1775" s="13" t="str">
        <f>+LISTAS[[#This Row],[ID]]</f>
        <v>RACORD - ACOPLES - REDUCCIONES - ENTREROSCAS33</v>
      </c>
      <c r="AH1775" s="36"/>
      <c r="AI1775" s="37">
        <f>+LISTAS[[#This Row],[Precio]]+(LISTAS[[#This Row],[Precio]]*AH1775)</f>
        <v>4362.6243000000004</v>
      </c>
      <c r="AJ1775" s="38">
        <f t="shared" si="27"/>
        <v>2181.3121500000002</v>
      </c>
      <c r="AL1775" s="35">
        <f>+AJ1775/LISTAS[[#This Row],[COSTO]]-1</f>
        <v>0.92229805738203563</v>
      </c>
      <c r="AM1775" t="str">
        <f>+LISTAS[[#This Row],[ID]]</f>
        <v>RACORD - ACOPLES - REDUCCIONES - ENTREROSCAS33</v>
      </c>
      <c r="AO1775" s="43"/>
      <c r="AP1775" s="39">
        <f>LISTAS[[#This Row],[COSTO]]+(LISTAS[[#This Row],[COSTO]]*AO1775)</f>
        <v>1134.7419</v>
      </c>
      <c r="AQ1775" s="44">
        <f>IF(AO1775="",0,AP1775/LISTAS[[#This Row],[VENTA NETA]]-1)</f>
        <v>0</v>
      </c>
      <c r="AS1775" s="39">
        <v>916.15110000000004</v>
      </c>
      <c r="AT1775" s="48">
        <f>+LISTAS[[#This Row],[COSTO]]/AS1775-1</f>
        <v>0.23859688647429445</v>
      </c>
      <c r="BA1775" t="s">
        <v>2662</v>
      </c>
      <c r="BB1775" s="36"/>
    </row>
    <row r="1776" spans="1:54" x14ac:dyDescent="0.35">
      <c r="A1776" s="7" t="s">
        <v>2716</v>
      </c>
      <c r="B1776" t="s">
        <v>2662</v>
      </c>
      <c r="C1776">
        <v>95</v>
      </c>
      <c r="D1776" t="s">
        <v>2717</v>
      </c>
      <c r="E1776" s="2">
        <v>4455</v>
      </c>
      <c r="F1776" s="7" t="str">
        <f>+_xlfn.XLOOKUP(LISTAS[[#This Row],[ID]],_01_CODIGOS_Y_COSTOS_xlsm[Producto y N°],_01_CODIGOS_Y_COSTOS_xlsm[FABRICA],"",0,1)</f>
        <v>INSERTOS</v>
      </c>
      <c r="G1776" s="26">
        <f>LISTAS[[#This Row],[Precio]]*(1-0.46)</f>
        <v>2405.7000000000003</v>
      </c>
      <c r="H1776" s="1">
        <f>+_xlfn.XLOOKUP(LISTAS[[#This Row],[ID]],_01_CODIGOS_Y_COSTOS_xlsm[Producto y N°],_01_CODIGOS_Y_COSTOS_xlsm[COSTO],0,0,1)</f>
        <v>0</v>
      </c>
      <c r="I1776" s="27">
        <f>+IFERROR(LISTAS[[#This Row],[VENTA NETA]]/LISTAS[[#This Row],[COSTO]]-1,0)</f>
        <v>0</v>
      </c>
      <c r="J1776" s="50" t="str">
        <f>IFERROR(VLOOKUP(LISTAS[[#This Row],[ID]],_01_CODIGOS_Y_COSTOS_xlsm[[Producto y N°]:[CODIGO]],2,0),"")</f>
        <v>RACORD - 95</v>
      </c>
      <c r="O1776" t="s">
        <v>2716</v>
      </c>
      <c r="AB1776" s="12" t="str">
        <f>+LISTAS[[#This Row],[Codigo]]&amp;LISTAS[[#This Row],[Fabrica]]</f>
        <v>RACORD - 95INSERTOS</v>
      </c>
      <c r="AC1776" s="13" t="str">
        <f>+LISTAS[[#This Row],[Codigo]]</f>
        <v>RACORD - 95</v>
      </c>
      <c r="AD1776" s="13" t="str">
        <f>+LISTAS[[#This Row],[ID]]</f>
        <v>RACORD - ACOPLES - REDUCCIONES - ENTREROSCAS95</v>
      </c>
      <c r="AH1776" s="36"/>
      <c r="AI1776" s="37">
        <f>+LISTAS[[#This Row],[Precio]]+(LISTAS[[#This Row],[Precio]]*AH1776)</f>
        <v>4455</v>
      </c>
      <c r="AJ1776" s="38">
        <f t="shared" si="27"/>
        <v>2227.5</v>
      </c>
      <c r="AL1776" s="35" t="e">
        <f>+AJ1776/LISTAS[[#This Row],[COSTO]]-1</f>
        <v>#DIV/0!</v>
      </c>
      <c r="AM1776" t="str">
        <f>+LISTAS[[#This Row],[ID]]</f>
        <v>RACORD - ACOPLES - REDUCCIONES - ENTREROSCAS95</v>
      </c>
      <c r="AO1776" s="43"/>
      <c r="AP1776" s="39">
        <f>LISTAS[[#This Row],[COSTO]]+(LISTAS[[#This Row],[COSTO]]*AO1776)</f>
        <v>0</v>
      </c>
      <c r="AQ1776" s="44">
        <f>IF(AO1776="",0,AP1776/LISTAS[[#This Row],[VENTA NETA]]-1)</f>
        <v>0</v>
      </c>
      <c r="AS1776" s="39">
        <v>0</v>
      </c>
      <c r="AT1776" s="48" t="e">
        <f>+LISTAS[[#This Row],[COSTO]]/AS1776-1</f>
        <v>#DIV/0!</v>
      </c>
      <c r="BA1776" t="s">
        <v>2662</v>
      </c>
      <c r="BB1776" s="36"/>
    </row>
    <row r="1777" spans="1:54" x14ac:dyDescent="0.35">
      <c r="A1777" s="7" t="s">
        <v>2718</v>
      </c>
      <c r="B1777" t="s">
        <v>2662</v>
      </c>
      <c r="C1777">
        <v>96</v>
      </c>
      <c r="D1777" t="s">
        <v>2719</v>
      </c>
      <c r="E1777" s="2">
        <v>4455</v>
      </c>
      <c r="F1777" s="7" t="str">
        <f>+_xlfn.XLOOKUP(LISTAS[[#This Row],[ID]],_01_CODIGOS_Y_COSTOS_xlsm[Producto y N°],_01_CODIGOS_Y_COSTOS_xlsm[FABRICA],"",0,1)</f>
        <v>INSERTOS</v>
      </c>
      <c r="G1777" s="26">
        <f>LISTAS[[#This Row],[Precio]]*(1-0.46)</f>
        <v>2405.7000000000003</v>
      </c>
      <c r="H1777" s="1">
        <f>+_xlfn.XLOOKUP(LISTAS[[#This Row],[ID]],_01_CODIGOS_Y_COSTOS_xlsm[Producto y N°],_01_CODIGOS_Y_COSTOS_xlsm[COSTO],0,0,1)</f>
        <v>0</v>
      </c>
      <c r="I1777" s="27">
        <f>+IFERROR(LISTAS[[#This Row],[VENTA NETA]]/LISTAS[[#This Row],[COSTO]]-1,0)</f>
        <v>0</v>
      </c>
      <c r="J1777" s="50" t="str">
        <f>IFERROR(VLOOKUP(LISTAS[[#This Row],[ID]],_01_CODIGOS_Y_COSTOS_xlsm[[Producto y N°]:[CODIGO]],2,0),"")</f>
        <v>RACORD - 96</v>
      </c>
      <c r="O1777" t="s">
        <v>2718</v>
      </c>
      <c r="AB1777" s="12" t="str">
        <f>+LISTAS[[#This Row],[Codigo]]&amp;LISTAS[[#This Row],[Fabrica]]</f>
        <v>RACORD - 96INSERTOS</v>
      </c>
      <c r="AC1777" s="13" t="str">
        <f>+LISTAS[[#This Row],[Codigo]]</f>
        <v>RACORD - 96</v>
      </c>
      <c r="AD1777" s="13" t="str">
        <f>+LISTAS[[#This Row],[ID]]</f>
        <v>RACORD - ACOPLES - REDUCCIONES - ENTREROSCAS96</v>
      </c>
      <c r="AH1777" s="36"/>
      <c r="AI1777" s="37">
        <f>+LISTAS[[#This Row],[Precio]]+(LISTAS[[#This Row],[Precio]]*AH1777)</f>
        <v>4455</v>
      </c>
      <c r="AJ1777" s="38">
        <f t="shared" si="27"/>
        <v>2227.5</v>
      </c>
      <c r="AL1777" s="35" t="e">
        <f>+AJ1777/LISTAS[[#This Row],[COSTO]]-1</f>
        <v>#DIV/0!</v>
      </c>
      <c r="AM1777" t="str">
        <f>+LISTAS[[#This Row],[ID]]</f>
        <v>RACORD - ACOPLES - REDUCCIONES - ENTREROSCAS96</v>
      </c>
      <c r="AO1777" s="43"/>
      <c r="AP1777" s="39">
        <f>LISTAS[[#This Row],[COSTO]]+(LISTAS[[#This Row],[COSTO]]*AO1777)</f>
        <v>0</v>
      </c>
      <c r="AQ1777" s="44">
        <f>IF(AO1777="",0,AP1777/LISTAS[[#This Row],[VENTA NETA]]-1)</f>
        <v>0</v>
      </c>
      <c r="AS1777" s="39">
        <v>0</v>
      </c>
      <c r="AT1777" s="48" t="e">
        <f>+LISTAS[[#This Row],[COSTO]]/AS1777-1</f>
        <v>#DIV/0!</v>
      </c>
      <c r="BA1777" t="s">
        <v>2662</v>
      </c>
      <c r="BB1777" s="36"/>
    </row>
    <row r="1778" spans="1:54" x14ac:dyDescent="0.35">
      <c r="A1778" s="7" t="s">
        <v>2720</v>
      </c>
      <c r="B1778" t="s">
        <v>2662</v>
      </c>
      <c r="C1778">
        <v>97</v>
      </c>
      <c r="D1778" t="s">
        <v>2721</v>
      </c>
      <c r="E1778" s="2">
        <v>4455</v>
      </c>
      <c r="F1778" s="7" t="str">
        <f>+_xlfn.XLOOKUP(LISTAS[[#This Row],[ID]],_01_CODIGOS_Y_COSTOS_xlsm[Producto y N°],_01_CODIGOS_Y_COSTOS_xlsm[FABRICA],"",0,1)</f>
        <v>INSERTOS</v>
      </c>
      <c r="G1778" s="26">
        <f>LISTAS[[#This Row],[Precio]]*(1-0.46)</f>
        <v>2405.7000000000003</v>
      </c>
      <c r="H1778" s="1">
        <f>+_xlfn.XLOOKUP(LISTAS[[#This Row],[ID]],_01_CODIGOS_Y_COSTOS_xlsm[Producto y N°],_01_CODIGOS_Y_COSTOS_xlsm[COSTO],0,0,1)</f>
        <v>0</v>
      </c>
      <c r="I1778" s="27">
        <f>+IFERROR(LISTAS[[#This Row],[VENTA NETA]]/LISTAS[[#This Row],[COSTO]]-1,0)</f>
        <v>0</v>
      </c>
      <c r="J1778" s="50" t="str">
        <f>IFERROR(VLOOKUP(LISTAS[[#This Row],[ID]],_01_CODIGOS_Y_COSTOS_xlsm[[Producto y N°]:[CODIGO]],2,0),"")</f>
        <v>RACORD - 97</v>
      </c>
      <c r="O1778" t="s">
        <v>2720</v>
      </c>
      <c r="AB1778" s="12" t="str">
        <f>+LISTAS[[#This Row],[Codigo]]&amp;LISTAS[[#This Row],[Fabrica]]</f>
        <v>RACORD - 97INSERTOS</v>
      </c>
      <c r="AC1778" s="13" t="str">
        <f>+LISTAS[[#This Row],[Codigo]]</f>
        <v>RACORD - 97</v>
      </c>
      <c r="AD1778" s="13" t="str">
        <f>+LISTAS[[#This Row],[ID]]</f>
        <v>RACORD - ACOPLES - REDUCCIONES - ENTREROSCAS97</v>
      </c>
      <c r="AH1778" s="36"/>
      <c r="AI1778" s="37">
        <f>+LISTAS[[#This Row],[Precio]]+(LISTAS[[#This Row],[Precio]]*AH1778)</f>
        <v>4455</v>
      </c>
      <c r="AJ1778" s="38">
        <f t="shared" si="27"/>
        <v>2227.5</v>
      </c>
      <c r="AL1778" s="35" t="e">
        <f>+AJ1778/LISTAS[[#This Row],[COSTO]]-1</f>
        <v>#DIV/0!</v>
      </c>
      <c r="AM1778" t="str">
        <f>+LISTAS[[#This Row],[ID]]</f>
        <v>RACORD - ACOPLES - REDUCCIONES - ENTREROSCAS97</v>
      </c>
      <c r="AO1778" s="43"/>
      <c r="AP1778" s="39">
        <f>LISTAS[[#This Row],[COSTO]]+(LISTAS[[#This Row],[COSTO]]*AO1778)</f>
        <v>0</v>
      </c>
      <c r="AQ1778" s="44">
        <f>IF(AO1778="",0,AP1778/LISTAS[[#This Row],[VENTA NETA]]-1)</f>
        <v>0</v>
      </c>
      <c r="AS1778" s="39">
        <v>0</v>
      </c>
      <c r="AT1778" s="48" t="e">
        <f>+LISTAS[[#This Row],[COSTO]]/AS1778-1</f>
        <v>#DIV/0!</v>
      </c>
      <c r="BA1778" t="s">
        <v>2662</v>
      </c>
      <c r="BB1778" s="36"/>
    </row>
    <row r="1779" spans="1:54" x14ac:dyDescent="0.35">
      <c r="A1779" s="7" t="s">
        <v>2722</v>
      </c>
      <c r="B1779" t="s">
        <v>2662</v>
      </c>
      <c r="C1779">
        <v>98</v>
      </c>
      <c r="D1779" t="s">
        <v>2723</v>
      </c>
      <c r="E1779" s="2">
        <v>4455</v>
      </c>
      <c r="F1779" s="7" t="str">
        <f>+_xlfn.XLOOKUP(LISTAS[[#This Row],[ID]],_01_CODIGOS_Y_COSTOS_xlsm[Producto y N°],_01_CODIGOS_Y_COSTOS_xlsm[FABRICA],"",0,1)</f>
        <v>INSERTOS</v>
      </c>
      <c r="G1779" s="26">
        <f>LISTAS[[#This Row],[Precio]]*(1-0.46)</f>
        <v>2405.7000000000003</v>
      </c>
      <c r="H1779" s="1">
        <f>+_xlfn.XLOOKUP(LISTAS[[#This Row],[ID]],_01_CODIGOS_Y_COSTOS_xlsm[Producto y N°],_01_CODIGOS_Y_COSTOS_xlsm[COSTO],0,0,1)</f>
        <v>0</v>
      </c>
      <c r="I1779" s="27">
        <f>+IFERROR(LISTAS[[#This Row],[VENTA NETA]]/LISTAS[[#This Row],[COSTO]]-1,0)</f>
        <v>0</v>
      </c>
      <c r="J1779" s="50" t="str">
        <f>IFERROR(VLOOKUP(LISTAS[[#This Row],[ID]],_01_CODIGOS_Y_COSTOS_xlsm[[Producto y N°]:[CODIGO]],2,0),"")</f>
        <v>RACORD - 98</v>
      </c>
      <c r="O1779" t="s">
        <v>2722</v>
      </c>
      <c r="AB1779" s="12" t="str">
        <f>+LISTAS[[#This Row],[Codigo]]&amp;LISTAS[[#This Row],[Fabrica]]</f>
        <v>RACORD - 98INSERTOS</v>
      </c>
      <c r="AC1779" s="13" t="str">
        <f>+LISTAS[[#This Row],[Codigo]]</f>
        <v>RACORD - 98</v>
      </c>
      <c r="AD1779" s="13" t="str">
        <f>+LISTAS[[#This Row],[ID]]</f>
        <v>RACORD - ACOPLES - REDUCCIONES - ENTREROSCAS98</v>
      </c>
      <c r="AH1779" s="36"/>
      <c r="AI1779" s="37">
        <f>+LISTAS[[#This Row],[Precio]]+(LISTAS[[#This Row],[Precio]]*AH1779)</f>
        <v>4455</v>
      </c>
      <c r="AJ1779" s="38">
        <f t="shared" si="27"/>
        <v>2227.5</v>
      </c>
      <c r="AL1779" s="35" t="e">
        <f>+AJ1779/LISTAS[[#This Row],[COSTO]]-1</f>
        <v>#DIV/0!</v>
      </c>
      <c r="AM1779" t="str">
        <f>+LISTAS[[#This Row],[ID]]</f>
        <v>RACORD - ACOPLES - REDUCCIONES - ENTREROSCAS98</v>
      </c>
      <c r="AO1779" s="43"/>
      <c r="AP1779" s="39">
        <f>LISTAS[[#This Row],[COSTO]]+(LISTAS[[#This Row],[COSTO]]*AO1779)</f>
        <v>0</v>
      </c>
      <c r="AQ1779" s="44">
        <f>IF(AO1779="",0,AP1779/LISTAS[[#This Row],[VENTA NETA]]-1)</f>
        <v>0</v>
      </c>
      <c r="AS1779" s="39">
        <v>0</v>
      </c>
      <c r="AT1779" s="48" t="e">
        <f>+LISTAS[[#This Row],[COSTO]]/AS1779-1</f>
        <v>#DIV/0!</v>
      </c>
      <c r="BA1779" t="s">
        <v>2662</v>
      </c>
      <c r="BB1779" s="36"/>
    </row>
    <row r="1780" spans="1:54" x14ac:dyDescent="0.35">
      <c r="A1780" s="7" t="s">
        <v>2724</v>
      </c>
      <c r="B1780" t="s">
        <v>2662</v>
      </c>
      <c r="C1780">
        <v>40</v>
      </c>
      <c r="D1780" t="s">
        <v>2725</v>
      </c>
      <c r="E1780" s="2">
        <v>2540.3281000000002</v>
      </c>
      <c r="F1780" s="7" t="str">
        <f>+_xlfn.XLOOKUP(LISTAS[[#This Row],[ID]],_01_CODIGOS_Y_COSTOS_xlsm[Producto y N°],_01_CODIGOS_Y_COSTOS_xlsm[FABRICA],"",0,1)</f>
        <v>ALNAT</v>
      </c>
      <c r="G1780" s="26">
        <f>LISTAS[[#This Row],[Precio]]*(1-0.46)</f>
        <v>1371.7771740000003</v>
      </c>
      <c r="H1780" s="1">
        <f>+_xlfn.XLOOKUP(LISTAS[[#This Row],[ID]],_01_CODIGOS_Y_COSTOS_xlsm[Producto y N°],_01_CODIGOS_Y_COSTOS_xlsm[COSTO],0,0,1)</f>
        <v>660.75300000000004</v>
      </c>
      <c r="I1780" s="27">
        <f>+IFERROR(LISTAS[[#This Row],[VENTA NETA]]/LISTAS[[#This Row],[COSTO]]-1,0)</f>
        <v>1.0760816432161491</v>
      </c>
      <c r="J1780" s="50" t="str">
        <f>IFERROR(VLOOKUP(LISTAS[[#This Row],[ID]],_01_CODIGOS_Y_COSTOS_xlsm[[Producto y N°]:[CODIGO]],2,0),"")</f>
        <v>011-10</v>
      </c>
      <c r="O1780" t="s">
        <v>2724</v>
      </c>
      <c r="AB1780" s="12" t="str">
        <f>+LISTAS[[#This Row],[Codigo]]&amp;LISTAS[[#This Row],[Fabrica]]</f>
        <v>011-10ALNAT</v>
      </c>
      <c r="AC1780" s="13" t="str">
        <f>+LISTAS[[#This Row],[Codigo]]</f>
        <v>011-10</v>
      </c>
      <c r="AD1780" s="13" t="str">
        <f>+LISTAS[[#This Row],[ID]]</f>
        <v>RACORD - ACOPLES - REDUCCIONES - ENTREROSCAS40</v>
      </c>
      <c r="AH1780" s="36"/>
      <c r="AI1780" s="37">
        <f>+LISTAS[[#This Row],[Precio]]+(LISTAS[[#This Row],[Precio]]*AH1780)</f>
        <v>2540.3281000000002</v>
      </c>
      <c r="AJ1780" s="38">
        <f t="shared" si="27"/>
        <v>1270.1640500000001</v>
      </c>
      <c r="AL1780" s="35">
        <f>+AJ1780/LISTAS[[#This Row],[COSTO]]-1</f>
        <v>0.92229781779273035</v>
      </c>
      <c r="AM1780" t="str">
        <f>+LISTAS[[#This Row],[ID]]</f>
        <v>RACORD - ACOPLES - REDUCCIONES - ENTREROSCAS40</v>
      </c>
      <c r="AO1780" s="43"/>
      <c r="AP1780" s="39">
        <f>LISTAS[[#This Row],[COSTO]]+(LISTAS[[#This Row],[COSTO]]*AO1780)</f>
        <v>660.75300000000004</v>
      </c>
      <c r="AQ1780" s="44">
        <f>IF(AO1780="",0,AP1780/LISTAS[[#This Row],[VENTA NETA]]-1)</f>
        <v>0</v>
      </c>
      <c r="AS1780" s="39">
        <v>533.46889999999996</v>
      </c>
      <c r="AT1780" s="48">
        <f>+LISTAS[[#This Row],[COSTO]]/AS1780-1</f>
        <v>0.2385970391151202</v>
      </c>
      <c r="BA1780" t="s">
        <v>2662</v>
      </c>
      <c r="BB1780" s="36"/>
    </row>
    <row r="1781" spans="1:54" x14ac:dyDescent="0.35">
      <c r="A1781" s="7" t="s">
        <v>2726</v>
      </c>
      <c r="B1781" t="s">
        <v>2662</v>
      </c>
      <c r="C1781">
        <v>41</v>
      </c>
      <c r="D1781" t="s">
        <v>2727</v>
      </c>
      <c r="E1781" s="2">
        <v>2229.1118999999999</v>
      </c>
      <c r="F1781" s="7" t="str">
        <f>+_xlfn.XLOOKUP(LISTAS[[#This Row],[ID]],_01_CODIGOS_Y_COSTOS_xlsm[Producto y N°],_01_CODIGOS_Y_COSTOS_xlsm[FABRICA],"",0,1)</f>
        <v>ALNAT</v>
      </c>
      <c r="G1781" s="26">
        <f>LISTAS[[#This Row],[Precio]]*(1-0.46)</f>
        <v>1203.7204260000001</v>
      </c>
      <c r="H1781" s="1">
        <f>+_xlfn.XLOOKUP(LISTAS[[#This Row],[ID]],_01_CODIGOS_Y_COSTOS_xlsm[Producto y N°],_01_CODIGOS_Y_COSTOS_xlsm[COSTO],0,0,1)</f>
        <v>579.8039</v>
      </c>
      <c r="I1781" s="27">
        <f>+IFERROR(LISTAS[[#This Row],[VENTA NETA]]/LISTAS[[#This Row],[COSTO]]-1,0)</f>
        <v>1.0760819753023396</v>
      </c>
      <c r="J1781" s="50" t="str">
        <f>IFERROR(VLOOKUP(LISTAS[[#This Row],[ID]],_01_CODIGOS_Y_COSTOS_xlsm[[Producto y N°]:[CODIGO]],2,0),"")</f>
        <v>011-01</v>
      </c>
      <c r="O1781" t="s">
        <v>2726</v>
      </c>
      <c r="AB1781" s="12" t="str">
        <f>+LISTAS[[#This Row],[Codigo]]&amp;LISTAS[[#This Row],[Fabrica]]</f>
        <v>011-01ALNAT</v>
      </c>
      <c r="AC1781" s="13" t="str">
        <f>+LISTAS[[#This Row],[Codigo]]</f>
        <v>011-01</v>
      </c>
      <c r="AD1781" s="13" t="str">
        <f>+LISTAS[[#This Row],[ID]]</f>
        <v>RACORD - ACOPLES - REDUCCIONES - ENTREROSCAS41</v>
      </c>
      <c r="AH1781" s="36"/>
      <c r="AI1781" s="37">
        <f>+LISTAS[[#This Row],[Precio]]+(LISTAS[[#This Row],[Precio]]*AH1781)</f>
        <v>2229.1118999999999</v>
      </c>
      <c r="AJ1781" s="38">
        <f t="shared" si="27"/>
        <v>1114.5559499999999</v>
      </c>
      <c r="AL1781" s="35">
        <f>+AJ1781/LISTAS[[#This Row],[COSTO]]-1</f>
        <v>0.92229812527994359</v>
      </c>
      <c r="AM1781" t="str">
        <f>+LISTAS[[#This Row],[ID]]</f>
        <v>RACORD - ACOPLES - REDUCCIONES - ENTREROSCAS41</v>
      </c>
      <c r="AO1781" s="43"/>
      <c r="AP1781" s="39">
        <f>LISTAS[[#This Row],[COSTO]]+(LISTAS[[#This Row],[COSTO]]*AO1781)</f>
        <v>579.8039</v>
      </c>
      <c r="AQ1781" s="44">
        <f>IF(AO1781="",0,AP1781/LISTAS[[#This Row],[VENTA NETA]]-1)</f>
        <v>0</v>
      </c>
      <c r="AS1781" s="39">
        <v>468.11349999999999</v>
      </c>
      <c r="AT1781" s="48">
        <f>+LISTAS[[#This Row],[COSTO]]/AS1781-1</f>
        <v>0.23859683602374204</v>
      </c>
      <c r="BA1781" t="s">
        <v>2662</v>
      </c>
      <c r="BB1781" s="36"/>
    </row>
    <row r="1782" spans="1:54" x14ac:dyDescent="0.35">
      <c r="A1782" s="7" t="s">
        <v>2728</v>
      </c>
      <c r="B1782" t="s">
        <v>2662</v>
      </c>
      <c r="C1782">
        <v>42</v>
      </c>
      <c r="D1782" t="s">
        <v>2729</v>
      </c>
      <c r="E1782" s="2">
        <v>2448.6543000000001</v>
      </c>
      <c r="F1782" s="7" t="str">
        <f>+_xlfn.XLOOKUP(LISTAS[[#This Row],[ID]],_01_CODIGOS_Y_COSTOS_xlsm[Producto y N°],_01_CODIGOS_Y_COSTOS_xlsm[FABRICA],"",0,1)</f>
        <v>ALNAT</v>
      </c>
      <c r="G1782" s="26">
        <f>LISTAS[[#This Row],[Precio]]*(1-0.46)</f>
        <v>1322.2733220000002</v>
      </c>
      <c r="H1782" s="1">
        <f>+_xlfn.XLOOKUP(LISTAS[[#This Row],[ID]],_01_CODIGOS_Y_COSTOS_xlsm[Producto y N°],_01_CODIGOS_Y_COSTOS_xlsm[COSTO],0,0,1)</f>
        <v>636.90809999999999</v>
      </c>
      <c r="I1782" s="27">
        <f>+IFERROR(LISTAS[[#This Row],[VENTA NETA]]/LISTAS[[#This Row],[COSTO]]-1,0)</f>
        <v>1.0760818114889736</v>
      </c>
      <c r="J1782" s="50" t="str">
        <f>IFERROR(VLOOKUP(LISTAS[[#This Row],[ID]],_01_CODIGOS_Y_COSTOS_xlsm[[Producto y N°]:[CODIGO]],2,0),"")</f>
        <v>011-02</v>
      </c>
      <c r="O1782" t="s">
        <v>2728</v>
      </c>
      <c r="AB1782" s="12" t="str">
        <f>+LISTAS[[#This Row],[Codigo]]&amp;LISTAS[[#This Row],[Fabrica]]</f>
        <v>011-02ALNAT</v>
      </c>
      <c r="AC1782" s="13" t="str">
        <f>+LISTAS[[#This Row],[Codigo]]</f>
        <v>011-02</v>
      </c>
      <c r="AD1782" s="13" t="str">
        <f>+LISTAS[[#This Row],[ID]]</f>
        <v>RACORD - ACOPLES - REDUCCIONES - ENTREROSCAS42</v>
      </c>
      <c r="AH1782" s="36"/>
      <c r="AI1782" s="37">
        <f>+LISTAS[[#This Row],[Precio]]+(LISTAS[[#This Row],[Precio]]*AH1782)</f>
        <v>2448.6543000000001</v>
      </c>
      <c r="AJ1782" s="38">
        <f t="shared" si="27"/>
        <v>1224.3271500000001</v>
      </c>
      <c r="AL1782" s="35">
        <f>+AJ1782/LISTAS[[#This Row],[COSTO]]-1</f>
        <v>0.92229797360090116</v>
      </c>
      <c r="AM1782" t="str">
        <f>+LISTAS[[#This Row],[ID]]</f>
        <v>RACORD - ACOPLES - REDUCCIONES - ENTREROSCAS42</v>
      </c>
      <c r="AO1782" s="43"/>
      <c r="AP1782" s="39">
        <f>LISTAS[[#This Row],[COSTO]]+(LISTAS[[#This Row],[COSTO]]*AO1782)</f>
        <v>636.90809999999999</v>
      </c>
      <c r="AQ1782" s="44">
        <f>IF(AO1782="",0,AP1782/LISTAS[[#This Row],[VENTA NETA]]-1)</f>
        <v>0</v>
      </c>
      <c r="AS1782" s="39">
        <v>514.2174</v>
      </c>
      <c r="AT1782" s="48">
        <f>+LISTAS[[#This Row],[COSTO]]/AS1782-1</f>
        <v>0.23859694362734518</v>
      </c>
      <c r="BA1782" t="s">
        <v>2662</v>
      </c>
      <c r="BB1782" s="36"/>
    </row>
    <row r="1783" spans="1:54" x14ac:dyDescent="0.35">
      <c r="A1783" s="7" t="s">
        <v>2730</v>
      </c>
      <c r="B1783" t="s">
        <v>2662</v>
      </c>
      <c r="C1783">
        <v>43</v>
      </c>
      <c r="D1783" t="s">
        <v>2731</v>
      </c>
      <c r="E1783" s="2">
        <v>2852.0023999999999</v>
      </c>
      <c r="F1783" s="7" t="str">
        <f>+_xlfn.XLOOKUP(LISTAS[[#This Row],[ID]],_01_CODIGOS_Y_COSTOS_xlsm[Producto y N°],_01_CODIGOS_Y_COSTOS_xlsm[FABRICA],"",0,1)</f>
        <v>ALNAT</v>
      </c>
      <c r="G1783" s="26">
        <f>LISTAS[[#This Row],[Precio]]*(1-0.46)</f>
        <v>1540.0812960000001</v>
      </c>
      <c r="H1783" s="1">
        <f>+_xlfn.XLOOKUP(LISTAS[[#This Row],[ID]],_01_CODIGOS_Y_COSTOS_xlsm[Producto y N°],_01_CODIGOS_Y_COSTOS_xlsm[COSTO],0,0,1)</f>
        <v>741.8211</v>
      </c>
      <c r="I1783" s="27">
        <f>+IFERROR(LISTAS[[#This Row],[VENTA NETA]]/LISTAS[[#This Row],[COSTO]]-1,0)</f>
        <v>1.0760818154134468</v>
      </c>
      <c r="J1783" s="50" t="str">
        <f>IFERROR(VLOOKUP(LISTAS[[#This Row],[ID]],_01_CODIGOS_Y_COSTOS_xlsm[[Producto y N°]:[CODIGO]],2,0),"")</f>
        <v>011-03</v>
      </c>
      <c r="O1783" t="s">
        <v>2730</v>
      </c>
      <c r="AB1783" s="12" t="str">
        <f>+LISTAS[[#This Row],[Codigo]]&amp;LISTAS[[#This Row],[Fabrica]]</f>
        <v>011-03ALNAT</v>
      </c>
      <c r="AC1783" s="13" t="str">
        <f>+LISTAS[[#This Row],[Codigo]]</f>
        <v>011-03</v>
      </c>
      <c r="AD1783" s="13" t="str">
        <f>+LISTAS[[#This Row],[ID]]</f>
        <v>RACORD - ACOPLES - REDUCCIONES - ENTREROSCAS43</v>
      </c>
      <c r="AH1783" s="36"/>
      <c r="AI1783" s="37">
        <f>+LISTAS[[#This Row],[Precio]]+(LISTAS[[#This Row],[Precio]]*AH1783)</f>
        <v>2852.0023999999999</v>
      </c>
      <c r="AJ1783" s="38">
        <f t="shared" si="27"/>
        <v>1426.0011999999999</v>
      </c>
      <c r="AL1783" s="35">
        <f>+AJ1783/LISTAS[[#This Row],[COSTO]]-1</f>
        <v>0.92229797723467288</v>
      </c>
      <c r="AM1783" t="str">
        <f>+LISTAS[[#This Row],[ID]]</f>
        <v>RACORD - ACOPLES - REDUCCIONES - ENTREROSCAS43</v>
      </c>
      <c r="AO1783" s="43"/>
      <c r="AP1783" s="39">
        <f>LISTAS[[#This Row],[COSTO]]+(LISTAS[[#This Row],[COSTO]]*AO1783)</f>
        <v>741.8211</v>
      </c>
      <c r="AQ1783" s="44">
        <f>IF(AO1783="",0,AP1783/LISTAS[[#This Row],[VENTA NETA]]-1)</f>
        <v>0</v>
      </c>
      <c r="AS1783" s="39">
        <v>598.92049999999995</v>
      </c>
      <c r="AT1783" s="48">
        <f>+LISTAS[[#This Row],[COSTO]]/AS1783-1</f>
        <v>0.23859694233207929</v>
      </c>
      <c r="BA1783" t="s">
        <v>2662</v>
      </c>
      <c r="BB1783" s="36"/>
    </row>
    <row r="1784" spans="1:54" x14ac:dyDescent="0.35">
      <c r="A1784" s="7" t="s">
        <v>2732</v>
      </c>
      <c r="B1784" t="s">
        <v>2662</v>
      </c>
      <c r="C1784">
        <v>44</v>
      </c>
      <c r="D1784" t="s">
        <v>2733</v>
      </c>
      <c r="E1784" s="2">
        <v>3600</v>
      </c>
      <c r="F1784" s="7" t="str">
        <f>+_xlfn.XLOOKUP(LISTAS[[#This Row],[ID]],_01_CODIGOS_Y_COSTOS_xlsm[Producto y N°],_01_CODIGOS_Y_COSTOS_xlsm[FABRICA],"",0,1)</f>
        <v>ALNAT</v>
      </c>
      <c r="G1784" s="26">
        <f>LISTAS[[#This Row],[Precio]]*(1-0.46)</f>
        <v>1944.0000000000002</v>
      </c>
      <c r="H1784" s="1">
        <f>+_xlfn.XLOOKUP(LISTAS[[#This Row],[ID]],_01_CODIGOS_Y_COSTOS_xlsm[Producto y N°],_01_CODIGOS_Y_COSTOS_xlsm[COSTO],0,0,1)</f>
        <v>0</v>
      </c>
      <c r="I1784" s="27">
        <f>+IFERROR(LISTAS[[#This Row],[VENTA NETA]]/LISTAS[[#This Row],[COSTO]]-1,0)</f>
        <v>0</v>
      </c>
      <c r="J1784" s="50" t="str">
        <f>IFERROR(VLOOKUP(LISTAS[[#This Row],[ID]],_01_CODIGOS_Y_COSTOS_xlsm[[Producto y N°]:[CODIGO]],2,0),"")</f>
        <v>-</v>
      </c>
      <c r="O1784" t="s">
        <v>2732</v>
      </c>
      <c r="AB1784" s="12" t="str">
        <f>+LISTAS[[#This Row],[Codigo]]&amp;LISTAS[[#This Row],[Fabrica]]</f>
        <v>-ALNAT</v>
      </c>
      <c r="AC1784" s="13" t="str">
        <f>+LISTAS[[#This Row],[Codigo]]</f>
        <v>-</v>
      </c>
      <c r="AD1784" s="13" t="str">
        <f>+LISTAS[[#This Row],[ID]]</f>
        <v>RACORD - ACOPLES - REDUCCIONES - ENTREROSCAS44</v>
      </c>
      <c r="AH1784" s="36"/>
      <c r="AI1784" s="37">
        <f>+LISTAS[[#This Row],[Precio]]+(LISTAS[[#This Row],[Precio]]*AH1784)</f>
        <v>3600</v>
      </c>
      <c r="AJ1784" s="38">
        <f t="shared" si="27"/>
        <v>1800</v>
      </c>
      <c r="AL1784" s="35" t="e">
        <f>+AJ1784/LISTAS[[#This Row],[COSTO]]-1</f>
        <v>#DIV/0!</v>
      </c>
      <c r="AM1784" t="str">
        <f>+LISTAS[[#This Row],[ID]]</f>
        <v>RACORD - ACOPLES - REDUCCIONES - ENTREROSCAS44</v>
      </c>
      <c r="AO1784" s="43"/>
      <c r="AP1784" s="39">
        <f>LISTAS[[#This Row],[COSTO]]+(LISTAS[[#This Row],[COSTO]]*AO1784)</f>
        <v>0</v>
      </c>
      <c r="AQ1784" s="44">
        <f>IF(AO1784="",0,AP1784/LISTAS[[#This Row],[VENTA NETA]]-1)</f>
        <v>0</v>
      </c>
      <c r="AS1784" s="39">
        <v>0</v>
      </c>
      <c r="AT1784" s="48" t="e">
        <f>+LISTAS[[#This Row],[COSTO]]/AS1784-1</f>
        <v>#DIV/0!</v>
      </c>
      <c r="BA1784" t="s">
        <v>2662</v>
      </c>
      <c r="BB1784" s="36"/>
    </row>
    <row r="1785" spans="1:54" x14ac:dyDescent="0.35">
      <c r="A1785" s="7" t="s">
        <v>2734</v>
      </c>
      <c r="B1785" t="s">
        <v>2662</v>
      </c>
      <c r="C1785">
        <v>45</v>
      </c>
      <c r="D1785" t="s">
        <v>2735</v>
      </c>
      <c r="E1785" s="2">
        <v>4210.5366999999997</v>
      </c>
      <c r="F1785" s="7" t="str">
        <f>+_xlfn.XLOOKUP(LISTAS[[#This Row],[ID]],_01_CODIGOS_Y_COSTOS_xlsm[Producto y N°],_01_CODIGOS_Y_COSTOS_xlsm[FABRICA],"",0,1)</f>
        <v>ALNAT</v>
      </c>
      <c r="G1785" s="26">
        <f>LISTAS[[#This Row],[Precio]]*(1-0.46)</f>
        <v>2273.6898179999998</v>
      </c>
      <c r="H1785" s="1">
        <f>+_xlfn.XLOOKUP(LISTAS[[#This Row],[ID]],_01_CODIGOS_Y_COSTOS_xlsm[Producto y N°],_01_CODIGOS_Y_COSTOS_xlsm[COSTO],0,0,1)</f>
        <v>1095.1831</v>
      </c>
      <c r="I1785" s="27">
        <f>+IFERROR(LISTAS[[#This Row],[VENTA NETA]]/LISTAS[[#This Row],[COSTO]]-1,0)</f>
        <v>1.076081906304069</v>
      </c>
      <c r="J1785" s="50" t="str">
        <f>IFERROR(VLOOKUP(LISTAS[[#This Row],[ID]],_01_CODIGOS_Y_COSTOS_xlsm[[Producto y N°]:[CODIGO]],2,0),"")</f>
        <v>011-04</v>
      </c>
      <c r="O1785" t="s">
        <v>2734</v>
      </c>
      <c r="AB1785" s="12" t="str">
        <f>+LISTAS[[#This Row],[Codigo]]&amp;LISTAS[[#This Row],[Fabrica]]</f>
        <v>011-04ALNAT</v>
      </c>
      <c r="AC1785" s="13" t="str">
        <f>+LISTAS[[#This Row],[Codigo]]</f>
        <v>011-04</v>
      </c>
      <c r="AD1785" s="13" t="str">
        <f>+LISTAS[[#This Row],[ID]]</f>
        <v>RACORD - ACOPLES - REDUCCIONES - ENTREROSCAS45</v>
      </c>
      <c r="AH1785" s="36"/>
      <c r="AI1785" s="37">
        <f>+LISTAS[[#This Row],[Precio]]+(LISTAS[[#This Row],[Precio]]*AH1785)</f>
        <v>4210.5366999999997</v>
      </c>
      <c r="AJ1785" s="38">
        <f t="shared" si="27"/>
        <v>2105.2683499999998</v>
      </c>
      <c r="AL1785" s="35">
        <f>+AJ1785/LISTAS[[#This Row],[COSTO]]-1</f>
        <v>0.92229806139265658</v>
      </c>
      <c r="AM1785" t="str">
        <f>+LISTAS[[#This Row],[ID]]</f>
        <v>RACORD - ACOPLES - REDUCCIONES - ENTREROSCAS45</v>
      </c>
      <c r="AO1785" s="43"/>
      <c r="AP1785" s="39">
        <f>LISTAS[[#This Row],[COSTO]]+(LISTAS[[#This Row],[COSTO]]*AO1785)</f>
        <v>1095.1831</v>
      </c>
      <c r="AQ1785" s="44">
        <f>IF(AO1785="",0,AP1785/LISTAS[[#This Row],[VENTA NETA]]-1)</f>
        <v>0</v>
      </c>
      <c r="AS1785" s="39">
        <v>884.21270000000004</v>
      </c>
      <c r="AT1785" s="48">
        <f>+LISTAS[[#This Row],[COSTO]]/AS1785-1</f>
        <v>0.23859688963978898</v>
      </c>
      <c r="BA1785" t="s">
        <v>2662</v>
      </c>
      <c r="BB1785" s="36"/>
    </row>
    <row r="1786" spans="1:54" x14ac:dyDescent="0.35">
      <c r="A1786" s="7" t="s">
        <v>2736</v>
      </c>
      <c r="B1786" t="s">
        <v>2662</v>
      </c>
      <c r="C1786">
        <v>46</v>
      </c>
      <c r="D1786" t="s">
        <v>2737</v>
      </c>
      <c r="E1786" s="2">
        <v>9079.5280999999995</v>
      </c>
      <c r="F1786" s="7" t="str">
        <f>+_xlfn.XLOOKUP(LISTAS[[#This Row],[ID]],_01_CODIGOS_Y_COSTOS_xlsm[Producto y N°],_01_CODIGOS_Y_COSTOS_xlsm[FABRICA],"",0,1)</f>
        <v>ALNAT</v>
      </c>
      <c r="G1786" s="26">
        <f>LISTAS[[#This Row],[Precio]]*(1-0.46)</f>
        <v>4902.9451740000004</v>
      </c>
      <c r="H1786" s="1">
        <f>+_xlfn.XLOOKUP(LISTAS[[#This Row],[ID]],_01_CODIGOS_Y_COSTOS_xlsm[Producto y N°],_01_CODIGOS_Y_COSTOS_xlsm[COSTO],0,0,1)</f>
        <v>2361.6336999999999</v>
      </c>
      <c r="I1786" s="27">
        <f>+IFERROR(LISTAS[[#This Row],[VENTA NETA]]/LISTAS[[#This Row],[COSTO]]-1,0)</f>
        <v>1.0760819825699475</v>
      </c>
      <c r="J1786" s="50" t="str">
        <f>IFERROR(VLOOKUP(LISTAS[[#This Row],[ID]],_01_CODIGOS_Y_COSTOS_xlsm[[Producto y N°]:[CODIGO]],2,0),"")</f>
        <v>011-05</v>
      </c>
      <c r="O1786" t="s">
        <v>2736</v>
      </c>
      <c r="AB1786" s="12" t="str">
        <f>+LISTAS[[#This Row],[Codigo]]&amp;LISTAS[[#This Row],[Fabrica]]</f>
        <v>011-05ALNAT</v>
      </c>
      <c r="AC1786" s="13" t="str">
        <f>+LISTAS[[#This Row],[Codigo]]</f>
        <v>011-05</v>
      </c>
      <c r="AD1786" s="13" t="str">
        <f>+LISTAS[[#This Row],[ID]]</f>
        <v>RACORD - ACOPLES - REDUCCIONES - ENTREROSCAS46</v>
      </c>
      <c r="AH1786" s="36"/>
      <c r="AI1786" s="37">
        <f>+LISTAS[[#This Row],[Precio]]+(LISTAS[[#This Row],[Precio]]*AH1786)</f>
        <v>9079.5280999999995</v>
      </c>
      <c r="AJ1786" s="38">
        <f t="shared" si="27"/>
        <v>4539.7640499999998</v>
      </c>
      <c r="AL1786" s="35">
        <f>+AJ1786/LISTAS[[#This Row],[COSTO]]-1</f>
        <v>0.92229813200921051</v>
      </c>
      <c r="AM1786" t="str">
        <f>+LISTAS[[#This Row],[ID]]</f>
        <v>RACORD - ACOPLES - REDUCCIONES - ENTREROSCAS46</v>
      </c>
      <c r="AO1786" s="43"/>
      <c r="AP1786" s="39">
        <f>LISTAS[[#This Row],[COSTO]]+(LISTAS[[#This Row],[COSTO]]*AO1786)</f>
        <v>2361.6336999999999</v>
      </c>
      <c r="AQ1786" s="44">
        <f>IF(AO1786="",0,AP1786/LISTAS[[#This Row],[VENTA NETA]]-1)</f>
        <v>0</v>
      </c>
      <c r="AS1786" s="39">
        <v>1906.7009</v>
      </c>
      <c r="AT1786" s="48">
        <f>+LISTAS[[#This Row],[COSTO]]/AS1786-1</f>
        <v>0.23859683498339979</v>
      </c>
      <c r="BA1786" t="s">
        <v>2662</v>
      </c>
      <c r="BB1786" s="36"/>
    </row>
    <row r="1787" spans="1:54" x14ac:dyDescent="0.35">
      <c r="A1787" s="7" t="s">
        <v>2738</v>
      </c>
      <c r="B1787" t="s">
        <v>2662</v>
      </c>
      <c r="C1787">
        <v>47</v>
      </c>
      <c r="D1787" t="s">
        <v>2739</v>
      </c>
      <c r="E1787" s="2">
        <v>13437.145200000001</v>
      </c>
      <c r="F1787" s="7" t="str">
        <f>+_xlfn.XLOOKUP(LISTAS[[#This Row],[ID]],_01_CODIGOS_Y_COSTOS_xlsm[Producto y N°],_01_CODIGOS_Y_COSTOS_xlsm[FABRICA],"",0,1)</f>
        <v>ALNAT</v>
      </c>
      <c r="G1787" s="26">
        <f>LISTAS[[#This Row],[Precio]]*(1-0.46)</f>
        <v>7256.0584080000008</v>
      </c>
      <c r="H1787" s="1">
        <f>+_xlfn.XLOOKUP(LISTAS[[#This Row],[ID]],_01_CODIGOS_Y_COSTOS_xlsm[Producto y N°],_01_CODIGOS_Y_COSTOS_xlsm[COSTO],0,0,1)</f>
        <v>3495.0733</v>
      </c>
      <c r="I1787" s="27">
        <f>+IFERROR(LISTAS[[#This Row],[VENTA NETA]]/LISTAS[[#This Row],[COSTO]]-1,0)</f>
        <v>1.0760818973381761</v>
      </c>
      <c r="J1787" s="50" t="str">
        <f>IFERROR(VLOOKUP(LISTAS[[#This Row],[ID]],_01_CODIGOS_Y_COSTOS_xlsm[[Producto y N°]:[CODIGO]],2,0),"")</f>
        <v>011-06</v>
      </c>
      <c r="O1787" t="s">
        <v>2738</v>
      </c>
      <c r="AB1787" s="12" t="str">
        <f>+LISTAS[[#This Row],[Codigo]]&amp;LISTAS[[#This Row],[Fabrica]]</f>
        <v>011-06ALNAT</v>
      </c>
      <c r="AC1787" s="13" t="str">
        <f>+LISTAS[[#This Row],[Codigo]]</f>
        <v>011-06</v>
      </c>
      <c r="AD1787" s="13" t="str">
        <f>+LISTAS[[#This Row],[ID]]</f>
        <v>RACORD - ACOPLES - REDUCCIONES - ENTREROSCAS47</v>
      </c>
      <c r="AH1787" s="36"/>
      <c r="AI1787" s="37">
        <f>+LISTAS[[#This Row],[Precio]]+(LISTAS[[#This Row],[Precio]]*AH1787)</f>
        <v>13437.145200000001</v>
      </c>
      <c r="AJ1787" s="38">
        <f t="shared" si="27"/>
        <v>6718.5726000000004</v>
      </c>
      <c r="AL1787" s="35">
        <f>+AJ1787/LISTAS[[#This Row],[COSTO]]-1</f>
        <v>0.92229805309090374</v>
      </c>
      <c r="AM1787" t="str">
        <f>+LISTAS[[#This Row],[ID]]</f>
        <v>RACORD - ACOPLES - REDUCCIONES - ENTREROSCAS47</v>
      </c>
      <c r="AO1787" s="43"/>
      <c r="AP1787" s="39">
        <f>LISTAS[[#This Row],[COSTO]]+(LISTAS[[#This Row],[COSTO]]*AO1787)</f>
        <v>3495.0733</v>
      </c>
      <c r="AQ1787" s="44">
        <f>IF(AO1787="",0,AP1787/LISTAS[[#This Row],[VENTA NETA]]-1)</f>
        <v>0</v>
      </c>
      <c r="AS1787" s="39">
        <v>2821.8004999999998</v>
      </c>
      <c r="AT1787" s="48">
        <f>+LISTAS[[#This Row],[COSTO]]/AS1787-1</f>
        <v>0.23859688167182624</v>
      </c>
      <c r="BA1787" t="s">
        <v>2662</v>
      </c>
      <c r="BB1787" s="36"/>
    </row>
    <row r="1788" spans="1:54" x14ac:dyDescent="0.35">
      <c r="A1788" s="7" t="s">
        <v>2740</v>
      </c>
      <c r="B1788" t="s">
        <v>2662</v>
      </c>
      <c r="C1788">
        <v>50</v>
      </c>
      <c r="D1788" t="s">
        <v>2741</v>
      </c>
      <c r="E1788" s="2">
        <v>6670.6094999999996</v>
      </c>
      <c r="F1788" s="7" t="str">
        <f>+_xlfn.XLOOKUP(LISTAS[[#This Row],[ID]],_01_CODIGOS_Y_COSTOS_xlsm[Producto y N°],_01_CODIGOS_Y_COSTOS_xlsm[FABRICA],"",0,1)</f>
        <v>ALNAT</v>
      </c>
      <c r="G1788" s="26">
        <f>LISTAS[[#This Row],[Precio]]*(1-0.46)</f>
        <v>3602.1291299999998</v>
      </c>
      <c r="H1788" s="1">
        <f>+_xlfn.XLOOKUP(LISTAS[[#This Row],[ID]],_01_CODIGOS_Y_COSTOS_xlsm[Producto y N°],_01_CODIGOS_Y_COSTOS_xlsm[COSTO],0,0,1)</f>
        <v>1735.0612000000001</v>
      </c>
      <c r="I1788" s="27">
        <f>+IFERROR(LISTAS[[#This Row],[VENTA NETA]]/LISTAS[[#This Row],[COSTO]]-1,0)</f>
        <v>1.0760818869098103</v>
      </c>
      <c r="J1788" s="50" t="str">
        <f>IFERROR(VLOOKUP(LISTAS[[#This Row],[ID]],_01_CODIGOS_Y_COSTOS_xlsm[[Producto y N°]:[CODIGO]],2,0),"")</f>
        <v>019-01</v>
      </c>
      <c r="O1788" t="s">
        <v>2740</v>
      </c>
      <c r="AB1788" s="12" t="str">
        <f>+LISTAS[[#This Row],[Codigo]]&amp;LISTAS[[#This Row],[Fabrica]]</f>
        <v>019-01ALNAT</v>
      </c>
      <c r="AC1788" s="13" t="str">
        <f>+LISTAS[[#This Row],[Codigo]]</f>
        <v>019-01</v>
      </c>
      <c r="AD1788" s="13" t="str">
        <f>+LISTAS[[#This Row],[ID]]</f>
        <v>RACORD - ACOPLES - REDUCCIONES - ENTREROSCAS50</v>
      </c>
      <c r="AH1788" s="36"/>
      <c r="AI1788" s="37">
        <f>+LISTAS[[#This Row],[Precio]]+(LISTAS[[#This Row],[Precio]]*AH1788)</f>
        <v>6670.6094999999996</v>
      </c>
      <c r="AJ1788" s="38">
        <f t="shared" si="27"/>
        <v>3335.3047499999998</v>
      </c>
      <c r="AL1788" s="35">
        <f>+AJ1788/LISTAS[[#This Row],[COSTO]]-1</f>
        <v>0.92229804343500943</v>
      </c>
      <c r="AM1788" t="str">
        <f>+LISTAS[[#This Row],[ID]]</f>
        <v>RACORD - ACOPLES - REDUCCIONES - ENTREROSCAS50</v>
      </c>
      <c r="AO1788" s="43"/>
      <c r="AP1788" s="39">
        <f>LISTAS[[#This Row],[COSTO]]+(LISTAS[[#This Row],[COSTO]]*AO1788)</f>
        <v>1735.0612000000001</v>
      </c>
      <c r="AQ1788" s="44">
        <f>IF(AO1788="",0,AP1788/LISTAS[[#This Row],[VENTA NETA]]-1)</f>
        <v>0</v>
      </c>
      <c r="AS1788" s="39">
        <v>1400.828</v>
      </c>
      <c r="AT1788" s="48">
        <f>+LISTAS[[#This Row],[COSTO]]/AS1788-1</f>
        <v>0.23859688698398385</v>
      </c>
      <c r="BA1788" t="s">
        <v>2662</v>
      </c>
      <c r="BB1788" s="36"/>
    </row>
    <row r="1789" spans="1:54" x14ac:dyDescent="0.35">
      <c r="A1789" s="7" t="s">
        <v>2742</v>
      </c>
      <c r="B1789" t="s">
        <v>2662</v>
      </c>
      <c r="C1789">
        <v>51</v>
      </c>
      <c r="D1789" t="s">
        <v>2743</v>
      </c>
      <c r="E1789" s="2">
        <v>6670.6094999999996</v>
      </c>
      <c r="F1789" s="7" t="str">
        <f>+_xlfn.XLOOKUP(LISTAS[[#This Row],[ID]],_01_CODIGOS_Y_COSTOS_xlsm[Producto y N°],_01_CODIGOS_Y_COSTOS_xlsm[FABRICA],"",0,1)</f>
        <v>ALNAT</v>
      </c>
      <c r="G1789" s="26">
        <f>LISTAS[[#This Row],[Precio]]*(1-0.46)</f>
        <v>3602.1291299999998</v>
      </c>
      <c r="H1789" s="1">
        <f>+_xlfn.XLOOKUP(LISTAS[[#This Row],[ID]],_01_CODIGOS_Y_COSTOS_xlsm[Producto y N°],_01_CODIGOS_Y_COSTOS_xlsm[COSTO],0,0,1)</f>
        <v>1735.0612000000001</v>
      </c>
      <c r="I1789" s="27">
        <f>+IFERROR(LISTAS[[#This Row],[VENTA NETA]]/LISTAS[[#This Row],[COSTO]]-1,0)</f>
        <v>1.0760818869098103</v>
      </c>
      <c r="J1789" s="50" t="str">
        <f>IFERROR(VLOOKUP(LISTAS[[#This Row],[ID]],_01_CODIGOS_Y_COSTOS_xlsm[[Producto y N°]:[CODIGO]],2,0),"")</f>
        <v>019-02</v>
      </c>
      <c r="O1789" t="s">
        <v>2742</v>
      </c>
      <c r="AB1789" s="12" t="str">
        <f>+LISTAS[[#This Row],[Codigo]]&amp;LISTAS[[#This Row],[Fabrica]]</f>
        <v>019-02ALNAT</v>
      </c>
      <c r="AC1789" s="13" t="str">
        <f>+LISTAS[[#This Row],[Codigo]]</f>
        <v>019-02</v>
      </c>
      <c r="AD1789" s="13" t="str">
        <f>+LISTAS[[#This Row],[ID]]</f>
        <v>RACORD - ACOPLES - REDUCCIONES - ENTREROSCAS51</v>
      </c>
      <c r="AH1789" s="36"/>
      <c r="AI1789" s="37">
        <f>+LISTAS[[#This Row],[Precio]]+(LISTAS[[#This Row],[Precio]]*AH1789)</f>
        <v>6670.6094999999996</v>
      </c>
      <c r="AJ1789" s="38">
        <f t="shared" si="27"/>
        <v>3335.3047499999998</v>
      </c>
      <c r="AL1789" s="35">
        <f>+AJ1789/LISTAS[[#This Row],[COSTO]]-1</f>
        <v>0.92229804343500943</v>
      </c>
      <c r="AM1789" t="str">
        <f>+LISTAS[[#This Row],[ID]]</f>
        <v>RACORD - ACOPLES - REDUCCIONES - ENTREROSCAS51</v>
      </c>
      <c r="AO1789" s="43"/>
      <c r="AP1789" s="39">
        <f>LISTAS[[#This Row],[COSTO]]+(LISTAS[[#This Row],[COSTO]]*AO1789)</f>
        <v>1735.0612000000001</v>
      </c>
      <c r="AQ1789" s="44">
        <f>IF(AO1789="",0,AP1789/LISTAS[[#This Row],[VENTA NETA]]-1)</f>
        <v>0</v>
      </c>
      <c r="AS1789" s="39">
        <v>1400.828</v>
      </c>
      <c r="AT1789" s="48">
        <f>+LISTAS[[#This Row],[COSTO]]/AS1789-1</f>
        <v>0.23859688698398385</v>
      </c>
      <c r="BA1789" t="s">
        <v>2662</v>
      </c>
      <c r="BB1789" s="36"/>
    </row>
    <row r="1790" spans="1:54" x14ac:dyDescent="0.35">
      <c r="A1790" s="7" t="s">
        <v>2744</v>
      </c>
      <c r="B1790" t="s">
        <v>2662</v>
      </c>
      <c r="C1790">
        <v>52</v>
      </c>
      <c r="D1790" t="s">
        <v>2745</v>
      </c>
      <c r="E1790" s="2">
        <v>8159.2852000000003</v>
      </c>
      <c r="F1790" s="7" t="str">
        <f>+_xlfn.XLOOKUP(LISTAS[[#This Row],[ID]],_01_CODIGOS_Y_COSTOS_xlsm[Producto y N°],_01_CODIGOS_Y_COSTOS_xlsm[FABRICA],"",0,1)</f>
        <v>ALNAT</v>
      </c>
      <c r="G1790" s="26">
        <f>LISTAS[[#This Row],[Precio]]*(1-0.46)</f>
        <v>4406.0140080000001</v>
      </c>
      <c r="H1790" s="1">
        <f>+_xlfn.XLOOKUP(LISTAS[[#This Row],[ID]],_01_CODIGOS_Y_COSTOS_xlsm[Producto y N°],_01_CODIGOS_Y_COSTOS_xlsm[COSTO],0,0,1)</f>
        <v>2122.2737000000002</v>
      </c>
      <c r="I1790" s="27">
        <f>+IFERROR(LISTAS[[#This Row],[VENTA NETA]]/LISTAS[[#This Row],[COSTO]]-1,0)</f>
        <v>1.0760818965056203</v>
      </c>
      <c r="J1790" s="50" t="str">
        <f>IFERROR(VLOOKUP(LISTAS[[#This Row],[ID]],_01_CODIGOS_Y_COSTOS_xlsm[[Producto y N°]:[CODIGO]],2,0),"")</f>
        <v>019-03</v>
      </c>
      <c r="O1790" t="s">
        <v>2744</v>
      </c>
      <c r="AB1790" s="12" t="str">
        <f>+LISTAS[[#This Row],[Codigo]]&amp;LISTAS[[#This Row],[Fabrica]]</f>
        <v>019-03ALNAT</v>
      </c>
      <c r="AC1790" s="13" t="str">
        <f>+LISTAS[[#This Row],[Codigo]]</f>
        <v>019-03</v>
      </c>
      <c r="AD1790" s="13" t="str">
        <f>+LISTAS[[#This Row],[ID]]</f>
        <v>RACORD - ACOPLES - REDUCCIONES - ENTREROSCAS52</v>
      </c>
      <c r="AH1790" s="36"/>
      <c r="AI1790" s="37">
        <f>+LISTAS[[#This Row],[Precio]]+(LISTAS[[#This Row],[Precio]]*AH1790)</f>
        <v>8159.2852000000003</v>
      </c>
      <c r="AJ1790" s="38">
        <f t="shared" si="27"/>
        <v>4079.6426000000001</v>
      </c>
      <c r="AL1790" s="35">
        <f>+AJ1790/LISTAS[[#This Row],[COSTO]]-1</f>
        <v>0.92229805232001882</v>
      </c>
      <c r="AM1790" t="str">
        <f>+LISTAS[[#This Row],[ID]]</f>
        <v>RACORD - ACOPLES - REDUCCIONES - ENTREROSCAS52</v>
      </c>
      <c r="AO1790" s="43"/>
      <c r="AP1790" s="39">
        <f>LISTAS[[#This Row],[COSTO]]+(LISTAS[[#This Row],[COSTO]]*AO1790)</f>
        <v>2122.2737000000002</v>
      </c>
      <c r="AQ1790" s="44">
        <f>IF(AO1790="",0,AP1790/LISTAS[[#This Row],[VENTA NETA]]-1)</f>
        <v>0</v>
      </c>
      <c r="AS1790" s="39">
        <v>1713.4499000000001</v>
      </c>
      <c r="AT1790" s="48">
        <f>+LISTAS[[#This Row],[COSTO]]/AS1790-1</f>
        <v>0.23859687989710121</v>
      </c>
      <c r="BA1790" t="s">
        <v>2662</v>
      </c>
      <c r="BB1790" s="36"/>
    </row>
    <row r="1791" spans="1:54" x14ac:dyDescent="0.35">
      <c r="A1791" s="7" t="s">
        <v>2746</v>
      </c>
      <c r="B1791" t="s">
        <v>2662</v>
      </c>
      <c r="C1791">
        <v>55</v>
      </c>
      <c r="D1791" t="s">
        <v>2747</v>
      </c>
      <c r="E1791" s="2">
        <v>4105.9457000000002</v>
      </c>
      <c r="F1791" s="7" t="str">
        <f>+_xlfn.XLOOKUP(LISTAS[[#This Row],[ID]],_01_CODIGOS_Y_COSTOS_xlsm[Producto y N°],_01_CODIGOS_Y_COSTOS_xlsm[FABRICA],"",0,1)</f>
        <v>ALNAT</v>
      </c>
      <c r="G1791" s="26">
        <f>LISTAS[[#This Row],[Precio]]*(1-0.46)</f>
        <v>2217.2106780000004</v>
      </c>
      <c r="H1791" s="1">
        <f>+_xlfn.XLOOKUP(LISTAS[[#This Row],[ID]],_01_CODIGOS_Y_COSTOS_xlsm[Producto y N°],_01_CODIGOS_Y_COSTOS_xlsm[COSTO],0,0,1)</f>
        <v>1067.9784</v>
      </c>
      <c r="I1791" s="27">
        <f>+IFERROR(LISTAS[[#This Row],[VENTA NETA]]/LISTAS[[#This Row],[COSTO]]-1,0)</f>
        <v>1.0760819488484041</v>
      </c>
      <c r="J1791" s="50" t="str">
        <f>IFERROR(VLOOKUP(LISTAS[[#This Row],[ID]],_01_CODIGOS_Y_COSTOS_xlsm[[Producto y N°]:[CODIGO]],2,0),"")</f>
        <v>008-02</v>
      </c>
      <c r="O1791" t="s">
        <v>2746</v>
      </c>
      <c r="AB1791" s="12" t="str">
        <f>+LISTAS[[#This Row],[Codigo]]&amp;LISTAS[[#This Row],[Fabrica]]</f>
        <v>008-02ALNAT</v>
      </c>
      <c r="AC1791" s="13" t="str">
        <f>+LISTAS[[#This Row],[Codigo]]</f>
        <v>008-02</v>
      </c>
      <c r="AD1791" s="13" t="str">
        <f>+LISTAS[[#This Row],[ID]]</f>
        <v>RACORD - ACOPLES - REDUCCIONES - ENTREROSCAS55</v>
      </c>
      <c r="AH1791" s="36"/>
      <c r="AI1791" s="37">
        <f>+LISTAS[[#This Row],[Precio]]+(LISTAS[[#This Row],[Precio]]*AH1791)</f>
        <v>4105.9457000000002</v>
      </c>
      <c r="AJ1791" s="38">
        <f t="shared" si="27"/>
        <v>2052.9728500000001</v>
      </c>
      <c r="AL1791" s="35">
        <f>+AJ1791/LISTAS[[#This Row],[COSTO]]-1</f>
        <v>0.92229810078555907</v>
      </c>
      <c r="AM1791" t="str">
        <f>+LISTAS[[#This Row],[ID]]</f>
        <v>RACORD - ACOPLES - REDUCCIONES - ENTREROSCAS55</v>
      </c>
      <c r="AO1791" s="43"/>
      <c r="AP1791" s="39">
        <f>LISTAS[[#This Row],[COSTO]]+(LISTAS[[#This Row],[COSTO]]*AO1791)</f>
        <v>1067.9784</v>
      </c>
      <c r="AQ1791" s="44">
        <f>IF(AO1791="",0,AP1791/LISTAS[[#This Row],[VENTA NETA]]-1)</f>
        <v>0</v>
      </c>
      <c r="AS1791" s="39">
        <v>862.24860000000001</v>
      </c>
      <c r="AT1791" s="48">
        <f>+LISTAS[[#This Row],[COSTO]]/AS1791-1</f>
        <v>0.23859685014275467</v>
      </c>
      <c r="BA1791" t="s">
        <v>2662</v>
      </c>
      <c r="BB1791" s="36"/>
    </row>
    <row r="1792" spans="1:54" x14ac:dyDescent="0.35">
      <c r="A1792" s="7" t="s">
        <v>2748</v>
      </c>
      <c r="B1792" t="s">
        <v>2662</v>
      </c>
      <c r="C1792">
        <v>56</v>
      </c>
      <c r="D1792" t="s">
        <v>2749</v>
      </c>
      <c r="E1792" s="2">
        <v>6589.2732999999998</v>
      </c>
      <c r="F1792" s="7" t="str">
        <f>+_xlfn.XLOOKUP(LISTAS[[#This Row],[ID]],_01_CODIGOS_Y_COSTOS_xlsm[Producto y N°],_01_CODIGOS_Y_COSTOS_xlsm[FABRICA],"",0,1)</f>
        <v>ALNAT</v>
      </c>
      <c r="G1792" s="26">
        <f>LISTAS[[#This Row],[Precio]]*(1-0.46)</f>
        <v>3558.207582</v>
      </c>
      <c r="H1792" s="1">
        <f>+_xlfn.XLOOKUP(LISTAS[[#This Row],[ID]],_01_CODIGOS_Y_COSTOS_xlsm[Producto y N°],_01_CODIGOS_Y_COSTOS_xlsm[COSTO],0,0,1)</f>
        <v>1713.9051999999999</v>
      </c>
      <c r="I1792" s="27">
        <f>+IFERROR(LISTAS[[#This Row],[VENTA NETA]]/LISTAS[[#This Row],[COSTO]]-1,0)</f>
        <v>1.0760819104813968</v>
      </c>
      <c r="J1792" s="50" t="str">
        <f>IFERROR(VLOOKUP(LISTAS[[#This Row],[ID]],_01_CODIGOS_Y_COSTOS_xlsm[[Producto y N°]:[CODIGO]],2,0),"")</f>
        <v>008-03</v>
      </c>
      <c r="O1792" t="s">
        <v>2748</v>
      </c>
      <c r="AB1792" s="12" t="str">
        <f>+LISTAS[[#This Row],[Codigo]]&amp;LISTAS[[#This Row],[Fabrica]]</f>
        <v>008-03ALNAT</v>
      </c>
      <c r="AC1792" s="13" t="str">
        <f>+LISTAS[[#This Row],[Codigo]]</f>
        <v>008-03</v>
      </c>
      <c r="AD1792" s="13" t="str">
        <f>+LISTAS[[#This Row],[ID]]</f>
        <v>RACORD - ACOPLES - REDUCCIONES - ENTREROSCAS56</v>
      </c>
      <c r="AH1792" s="36"/>
      <c r="AI1792" s="37">
        <f>+LISTAS[[#This Row],[Precio]]+(LISTAS[[#This Row],[Precio]]*AH1792)</f>
        <v>6589.2732999999998</v>
      </c>
      <c r="AJ1792" s="38">
        <f t="shared" si="27"/>
        <v>3294.6366499999999</v>
      </c>
      <c r="AL1792" s="35">
        <f>+AJ1792/LISTAS[[#This Row],[COSTO]]-1</f>
        <v>0.92229806526055236</v>
      </c>
      <c r="AM1792" t="str">
        <f>+LISTAS[[#This Row],[ID]]</f>
        <v>RACORD - ACOPLES - REDUCCIONES - ENTREROSCAS56</v>
      </c>
      <c r="AO1792" s="43"/>
      <c r="AP1792" s="39">
        <f>LISTAS[[#This Row],[COSTO]]+(LISTAS[[#This Row],[COSTO]]*AO1792)</f>
        <v>1713.9051999999999</v>
      </c>
      <c r="AQ1792" s="44">
        <f>IF(AO1792="",0,AP1792/LISTAS[[#This Row],[VENTA NETA]]-1)</f>
        <v>0</v>
      </c>
      <c r="AS1792" s="39">
        <v>1383.7474</v>
      </c>
      <c r="AT1792" s="48">
        <f>+LISTAS[[#This Row],[COSTO]]/AS1792-1</f>
        <v>0.2385968710763251</v>
      </c>
      <c r="BA1792" t="s">
        <v>2662</v>
      </c>
      <c r="BB1792" s="36"/>
    </row>
    <row r="1793" spans="1:54" x14ac:dyDescent="0.35">
      <c r="A1793" s="7" t="s">
        <v>2750</v>
      </c>
      <c r="B1793" t="s">
        <v>2662</v>
      </c>
      <c r="C1793">
        <v>58</v>
      </c>
      <c r="D1793" t="s">
        <v>2751</v>
      </c>
      <c r="E1793" s="2">
        <v>6502.5056999999997</v>
      </c>
      <c r="F1793" s="7" t="str">
        <f>+_xlfn.XLOOKUP(LISTAS[[#This Row],[ID]],_01_CODIGOS_Y_COSTOS_xlsm[Producto y N°],_01_CODIGOS_Y_COSTOS_xlsm[FABRICA],"",0,1)</f>
        <v>ALNAT</v>
      </c>
      <c r="G1793" s="26">
        <f>LISTAS[[#This Row],[Precio]]*(1-0.46)</f>
        <v>3511.3530780000001</v>
      </c>
      <c r="H1793" s="1">
        <f>+_xlfn.XLOOKUP(LISTAS[[#This Row],[ID]],_01_CODIGOS_Y_COSTOS_xlsm[Producto y N°],_01_CODIGOS_Y_COSTOS_xlsm[COSTO],0,0,1)</f>
        <v>1691.3364999999999</v>
      </c>
      <c r="I1793" s="27">
        <f>+IFERROR(LISTAS[[#This Row],[VENTA NETA]]/LISTAS[[#This Row],[COSTO]]-1,0)</f>
        <v>1.0760818902684357</v>
      </c>
      <c r="J1793" s="50" t="str">
        <f>IFERROR(VLOOKUP(LISTAS[[#This Row],[ID]],_01_CODIGOS_Y_COSTOS_xlsm[[Producto y N°]:[CODIGO]],2,0),"")</f>
        <v>008-04</v>
      </c>
      <c r="O1793" t="s">
        <v>2750</v>
      </c>
      <c r="AB1793" s="12" t="str">
        <f>+LISTAS[[#This Row],[Codigo]]&amp;LISTAS[[#This Row],[Fabrica]]</f>
        <v>008-04ALNAT</v>
      </c>
      <c r="AC1793" s="13" t="str">
        <f>+LISTAS[[#This Row],[Codigo]]</f>
        <v>008-04</v>
      </c>
      <c r="AD1793" s="13" t="str">
        <f>+LISTAS[[#This Row],[ID]]</f>
        <v>RACORD - ACOPLES - REDUCCIONES - ENTREROSCAS58</v>
      </c>
      <c r="AH1793" s="36"/>
      <c r="AI1793" s="37">
        <f>+LISTAS[[#This Row],[Precio]]+(LISTAS[[#This Row],[Precio]]*AH1793)</f>
        <v>6502.5056999999997</v>
      </c>
      <c r="AJ1793" s="38">
        <f t="shared" si="27"/>
        <v>3251.2528499999999</v>
      </c>
      <c r="AL1793" s="35">
        <f>+AJ1793/LISTAS[[#This Row],[COSTO]]-1</f>
        <v>0.92229804654484782</v>
      </c>
      <c r="AM1793" t="str">
        <f>+LISTAS[[#This Row],[ID]]</f>
        <v>RACORD - ACOPLES - REDUCCIONES - ENTREROSCAS58</v>
      </c>
      <c r="AO1793" s="43"/>
      <c r="AP1793" s="39">
        <f>LISTAS[[#This Row],[COSTO]]+(LISTAS[[#This Row],[COSTO]]*AO1793)</f>
        <v>1691.3364999999999</v>
      </c>
      <c r="AQ1793" s="44">
        <f>IF(AO1793="",0,AP1793/LISTAS[[#This Row],[VENTA NETA]]-1)</f>
        <v>0</v>
      </c>
      <c r="AS1793" s="39">
        <v>1365.5262</v>
      </c>
      <c r="AT1793" s="48">
        <f>+LISTAS[[#This Row],[COSTO]]/AS1793-1</f>
        <v>0.23859688668002121</v>
      </c>
      <c r="BA1793" t="s">
        <v>2662</v>
      </c>
      <c r="BB1793" s="36"/>
    </row>
    <row r="1794" spans="1:54" x14ac:dyDescent="0.35">
      <c r="A1794" s="7" t="s">
        <v>2752</v>
      </c>
      <c r="B1794" t="s">
        <v>2662</v>
      </c>
      <c r="C1794">
        <v>62</v>
      </c>
      <c r="D1794" t="s">
        <v>2753</v>
      </c>
      <c r="E1794" s="2">
        <v>8091.8405000000002</v>
      </c>
      <c r="F1794" s="7" t="str">
        <f>+_xlfn.XLOOKUP(LISTAS[[#This Row],[ID]],_01_CODIGOS_Y_COSTOS_xlsm[Producto y N°],_01_CODIGOS_Y_COSTOS_xlsm[FABRICA],"",0,1)</f>
        <v>ALNAT</v>
      </c>
      <c r="G1794" s="26">
        <f>LISTAS[[#This Row],[Precio]]*(1-0.46)</f>
        <v>4369.5938700000006</v>
      </c>
      <c r="H1794" s="1">
        <f>+_xlfn.XLOOKUP(LISTAS[[#This Row],[ID]],_01_CODIGOS_Y_COSTOS_xlsm[Producto y N°],_01_CODIGOS_Y_COSTOS_xlsm[COSTO],0,0,1)</f>
        <v>2104.7309</v>
      </c>
      <c r="I1794" s="27">
        <f>+IFERROR(LISTAS[[#This Row],[VENTA NETA]]/LISTAS[[#This Row],[COSTO]]-1,0)</f>
        <v>1.0760819684834773</v>
      </c>
      <c r="J1794" s="50" t="str">
        <f>IFERROR(VLOOKUP(LISTAS[[#This Row],[ID]],_01_CODIGOS_Y_COSTOS_xlsm[[Producto y N°]:[CODIGO]],2,0),"")</f>
        <v>006-21</v>
      </c>
      <c r="O1794" t="s">
        <v>2752</v>
      </c>
      <c r="AB1794" s="12" t="str">
        <f>+LISTAS[[#This Row],[Codigo]]&amp;LISTAS[[#This Row],[Fabrica]]</f>
        <v>006-21ALNAT</v>
      </c>
      <c r="AC1794" s="13" t="str">
        <f>+LISTAS[[#This Row],[Codigo]]</f>
        <v>006-21</v>
      </c>
      <c r="AD1794" s="13" t="str">
        <f>+LISTAS[[#This Row],[ID]]</f>
        <v>RACORD - ACOPLES - REDUCCIONES - ENTREROSCAS62</v>
      </c>
      <c r="AH1794" s="36"/>
      <c r="AI1794" s="37">
        <f>+LISTAS[[#This Row],[Precio]]+(LISTAS[[#This Row],[Precio]]*AH1794)</f>
        <v>8091.8405000000002</v>
      </c>
      <c r="AJ1794" s="38">
        <f t="shared" ref="AJ1794:AJ1857" si="28">+((100-50)*0.01)*AI1794</f>
        <v>4045.9202500000001</v>
      </c>
      <c r="AL1794" s="35">
        <f>+AJ1794/LISTAS[[#This Row],[COSTO]]-1</f>
        <v>0.9222981189661823</v>
      </c>
      <c r="AM1794" t="str">
        <f>+LISTAS[[#This Row],[ID]]</f>
        <v>RACORD - ACOPLES - REDUCCIONES - ENTREROSCAS62</v>
      </c>
      <c r="AO1794" s="43"/>
      <c r="AP1794" s="39">
        <f>LISTAS[[#This Row],[COSTO]]+(LISTAS[[#This Row],[COSTO]]*AO1794)</f>
        <v>2104.7309</v>
      </c>
      <c r="AQ1794" s="44">
        <f>IF(AO1794="",0,AP1794/LISTAS[[#This Row],[VENTA NETA]]-1)</f>
        <v>0</v>
      </c>
      <c r="AS1794" s="39">
        <v>1699.2864999999999</v>
      </c>
      <c r="AT1794" s="48">
        <f>+LISTAS[[#This Row],[COSTO]]/AS1794-1</f>
        <v>0.23859684638229051</v>
      </c>
      <c r="BA1794" t="s">
        <v>2662</v>
      </c>
      <c r="BB1794" s="36"/>
    </row>
    <row r="1795" spans="1:54" x14ac:dyDescent="0.35">
      <c r="A1795" s="7" t="s">
        <v>2754</v>
      </c>
      <c r="B1795" t="s">
        <v>2662</v>
      </c>
      <c r="C1795">
        <v>64</v>
      </c>
      <c r="D1795" t="s">
        <v>2755</v>
      </c>
      <c r="E1795" s="2">
        <v>3947.8252000000002</v>
      </c>
      <c r="F1795" s="7" t="str">
        <f>+_xlfn.XLOOKUP(LISTAS[[#This Row],[ID]],_01_CODIGOS_Y_COSTOS_xlsm[Producto y N°],_01_CODIGOS_Y_COSTOS_xlsm[FABRICA],"",0,1)</f>
        <v>ALNAT</v>
      </c>
      <c r="G1795" s="26">
        <f>LISTAS[[#This Row],[Precio]]*(1-0.46)</f>
        <v>2131.8256080000001</v>
      </c>
      <c r="H1795" s="1">
        <f>+_xlfn.XLOOKUP(LISTAS[[#This Row],[ID]],_01_CODIGOS_Y_COSTOS_xlsm[Producto y N°],_01_CODIGOS_Y_COSTOS_xlsm[COSTO],0,0,1)</f>
        <v>1026.8505</v>
      </c>
      <c r="I1795" s="27">
        <f>+IFERROR(LISTAS[[#This Row],[VENTA NETA]]/LISTAS[[#This Row],[COSTO]]-1,0)</f>
        <v>1.076081774318657</v>
      </c>
      <c r="J1795" s="50" t="str">
        <f>IFERROR(VLOOKUP(LISTAS[[#This Row],[ID]],_01_CODIGOS_Y_COSTOS_xlsm[[Producto y N°]:[CODIGO]],2,0),"")</f>
        <v>006-05</v>
      </c>
      <c r="O1795" t="s">
        <v>2754</v>
      </c>
      <c r="AB1795" s="12" t="str">
        <f>+LISTAS[[#This Row],[Codigo]]&amp;LISTAS[[#This Row],[Fabrica]]</f>
        <v>006-05ALNAT</v>
      </c>
      <c r="AC1795" s="13" t="str">
        <f>+LISTAS[[#This Row],[Codigo]]</f>
        <v>006-05</v>
      </c>
      <c r="AD1795" s="13" t="str">
        <f>+LISTAS[[#This Row],[ID]]</f>
        <v>RACORD - ACOPLES - REDUCCIONES - ENTREROSCAS64</v>
      </c>
      <c r="AH1795" s="36"/>
      <c r="AI1795" s="37">
        <f>+LISTAS[[#This Row],[Precio]]+(LISTAS[[#This Row],[Precio]]*AH1795)</f>
        <v>3947.8252000000002</v>
      </c>
      <c r="AJ1795" s="38">
        <f t="shared" si="28"/>
        <v>1973.9126000000001</v>
      </c>
      <c r="AL1795" s="35">
        <f>+AJ1795/LISTAS[[#This Row],[COSTO]]-1</f>
        <v>0.92229793918394165</v>
      </c>
      <c r="AM1795" t="str">
        <f>+LISTAS[[#This Row],[ID]]</f>
        <v>RACORD - ACOPLES - REDUCCIONES - ENTREROSCAS64</v>
      </c>
      <c r="AO1795" s="43"/>
      <c r="AP1795" s="39">
        <f>LISTAS[[#This Row],[COSTO]]+(LISTAS[[#This Row],[COSTO]]*AO1795)</f>
        <v>1026.8505</v>
      </c>
      <c r="AQ1795" s="44">
        <f>IF(AO1795="",0,AP1795/LISTAS[[#This Row],[VENTA NETA]]-1)</f>
        <v>0</v>
      </c>
      <c r="AS1795" s="39">
        <v>829.04330000000004</v>
      </c>
      <c r="AT1795" s="48">
        <f>+LISTAS[[#This Row],[COSTO]]/AS1795-1</f>
        <v>0.23859694662510389</v>
      </c>
      <c r="BA1795" t="s">
        <v>2662</v>
      </c>
      <c r="BB1795" s="36"/>
    </row>
    <row r="1796" spans="1:54" x14ac:dyDescent="0.35">
      <c r="A1796" s="7" t="s">
        <v>2756</v>
      </c>
      <c r="B1796" t="s">
        <v>2662</v>
      </c>
      <c r="C1796">
        <v>65</v>
      </c>
      <c r="D1796" t="s">
        <v>2757</v>
      </c>
      <c r="E1796" s="2">
        <v>2964.3438000000001</v>
      </c>
      <c r="F1796" s="7" t="str">
        <f>+_xlfn.XLOOKUP(LISTAS[[#This Row],[ID]],_01_CODIGOS_Y_COSTOS_xlsm[Producto y N°],_01_CODIGOS_Y_COSTOS_xlsm[FABRICA],"",0,1)</f>
        <v>ALNAT</v>
      </c>
      <c r="G1796" s="26">
        <f>LISTAS[[#This Row],[Precio]]*(1-0.46)</f>
        <v>1600.7456520000001</v>
      </c>
      <c r="H1796" s="1">
        <f>+_xlfn.XLOOKUP(LISTAS[[#This Row],[ID]],_01_CODIGOS_Y_COSTOS_xlsm[Producto y N°],_01_CODIGOS_Y_COSTOS_xlsm[COSTO],0,0,1)</f>
        <v>771.04169999999999</v>
      </c>
      <c r="I1796" s="27">
        <f>+IFERROR(LISTAS[[#This Row],[VENTA NETA]]/LISTAS[[#This Row],[COSTO]]-1,0)</f>
        <v>1.0760818150302378</v>
      </c>
      <c r="J1796" s="50" t="str">
        <f>IFERROR(VLOOKUP(LISTAS[[#This Row],[ID]],_01_CODIGOS_Y_COSTOS_xlsm[[Producto y N°]:[CODIGO]],2,0),"")</f>
        <v>006-02</v>
      </c>
      <c r="O1796" t="s">
        <v>2756</v>
      </c>
      <c r="AB1796" s="12" t="str">
        <f>+LISTAS[[#This Row],[Codigo]]&amp;LISTAS[[#This Row],[Fabrica]]</f>
        <v>006-02ALNAT</v>
      </c>
      <c r="AC1796" s="13" t="str">
        <f>+LISTAS[[#This Row],[Codigo]]</f>
        <v>006-02</v>
      </c>
      <c r="AD1796" s="13" t="str">
        <f>+LISTAS[[#This Row],[ID]]</f>
        <v>RACORD - ACOPLES - REDUCCIONES - ENTREROSCAS65</v>
      </c>
      <c r="AH1796" s="36"/>
      <c r="AI1796" s="37">
        <f>+LISTAS[[#This Row],[Precio]]+(LISTAS[[#This Row],[Precio]]*AH1796)</f>
        <v>2964.3438000000001</v>
      </c>
      <c r="AJ1796" s="38">
        <f t="shared" si="28"/>
        <v>1482.1719000000001</v>
      </c>
      <c r="AL1796" s="35">
        <f>+AJ1796/LISTAS[[#This Row],[COSTO]]-1</f>
        <v>0.92229797687984982</v>
      </c>
      <c r="AM1796" t="str">
        <f>+LISTAS[[#This Row],[ID]]</f>
        <v>RACORD - ACOPLES - REDUCCIONES - ENTREROSCAS65</v>
      </c>
      <c r="AO1796" s="43"/>
      <c r="AP1796" s="39">
        <f>LISTAS[[#This Row],[COSTO]]+(LISTAS[[#This Row],[COSTO]]*AO1796)</f>
        <v>771.04169999999999</v>
      </c>
      <c r="AQ1796" s="44">
        <f>IF(AO1796="",0,AP1796/LISTAS[[#This Row],[VENTA NETA]]-1)</f>
        <v>0</v>
      </c>
      <c r="AS1796" s="39">
        <v>622.51220000000001</v>
      </c>
      <c r="AT1796" s="48">
        <f>+LISTAS[[#This Row],[COSTO]]/AS1796-1</f>
        <v>0.23859693030915707</v>
      </c>
      <c r="BA1796" t="s">
        <v>2662</v>
      </c>
      <c r="BB1796" s="36"/>
    </row>
    <row r="1797" spans="1:54" x14ac:dyDescent="0.35">
      <c r="A1797" s="7" t="s">
        <v>2758</v>
      </c>
      <c r="B1797" t="s">
        <v>2662</v>
      </c>
      <c r="C1797">
        <v>68</v>
      </c>
      <c r="D1797" t="s">
        <v>2759</v>
      </c>
      <c r="E1797" s="2">
        <v>3336.2485999999999</v>
      </c>
      <c r="F1797" s="7" t="str">
        <f>+_xlfn.XLOOKUP(LISTAS[[#This Row],[ID]],_01_CODIGOS_Y_COSTOS_xlsm[Producto y N°],_01_CODIGOS_Y_COSTOS_xlsm[FABRICA],"",0,1)</f>
        <v>ALNAT</v>
      </c>
      <c r="G1797" s="26">
        <f>LISTAS[[#This Row],[Precio]]*(1-0.46)</f>
        <v>1801.5742440000001</v>
      </c>
      <c r="H1797" s="1">
        <f>+_xlfn.XLOOKUP(LISTAS[[#This Row],[ID]],_01_CODIGOS_Y_COSTOS_xlsm[Producto y N°],_01_CODIGOS_Y_COSTOS_xlsm[COSTO],0,0,1)</f>
        <v>867.77610000000004</v>
      </c>
      <c r="I1797" s="27">
        <f>+IFERROR(LISTAS[[#This Row],[VENTA NETA]]/LISTAS[[#This Row],[COSTO]]-1,0)</f>
        <v>1.0760818879432148</v>
      </c>
      <c r="J1797" s="50" t="str">
        <f>IFERROR(VLOOKUP(LISTAS[[#This Row],[ID]],_01_CODIGOS_Y_COSTOS_xlsm[[Producto y N°]:[CODIGO]],2,0),"")</f>
        <v>006-03</v>
      </c>
      <c r="O1797" t="s">
        <v>2758</v>
      </c>
      <c r="AB1797" s="12" t="str">
        <f>+LISTAS[[#This Row],[Codigo]]&amp;LISTAS[[#This Row],[Fabrica]]</f>
        <v>006-03ALNAT</v>
      </c>
      <c r="AC1797" s="13" t="str">
        <f>+LISTAS[[#This Row],[Codigo]]</f>
        <v>006-03</v>
      </c>
      <c r="AD1797" s="13" t="str">
        <f>+LISTAS[[#This Row],[ID]]</f>
        <v>RACORD - ACOPLES - REDUCCIONES - ENTREROSCAS68</v>
      </c>
      <c r="AH1797" s="36"/>
      <c r="AI1797" s="37">
        <f>+LISTAS[[#This Row],[Precio]]+(LISTAS[[#This Row],[Precio]]*AH1797)</f>
        <v>3336.2485999999999</v>
      </c>
      <c r="AJ1797" s="38">
        <f t="shared" si="28"/>
        <v>1668.1242999999999</v>
      </c>
      <c r="AL1797" s="35">
        <f>+AJ1797/LISTAS[[#This Row],[COSTO]]-1</f>
        <v>0.92229804439186536</v>
      </c>
      <c r="AM1797" t="str">
        <f>+LISTAS[[#This Row],[ID]]</f>
        <v>RACORD - ACOPLES - REDUCCIONES - ENTREROSCAS68</v>
      </c>
      <c r="AO1797" s="43"/>
      <c r="AP1797" s="39">
        <f>LISTAS[[#This Row],[COSTO]]+(LISTAS[[#This Row],[COSTO]]*AO1797)</f>
        <v>867.77610000000004</v>
      </c>
      <c r="AQ1797" s="44">
        <f>IF(AO1797="",0,AP1797/LISTAS[[#This Row],[VENTA NETA]]-1)</f>
        <v>0</v>
      </c>
      <c r="AS1797" s="39">
        <v>700.61220000000003</v>
      </c>
      <c r="AT1797" s="48">
        <f>+LISTAS[[#This Row],[COSTO]]/AS1797-1</f>
        <v>0.23859690139566503</v>
      </c>
      <c r="BA1797" t="s">
        <v>2662</v>
      </c>
      <c r="BB1797" s="36"/>
    </row>
    <row r="1798" spans="1:54" x14ac:dyDescent="0.35">
      <c r="A1798" s="7" t="s">
        <v>2760</v>
      </c>
      <c r="B1798" t="s">
        <v>2662</v>
      </c>
      <c r="C1798">
        <v>71</v>
      </c>
      <c r="D1798" t="s">
        <v>2761</v>
      </c>
      <c r="E1798" s="2">
        <v>4101.0933000000005</v>
      </c>
      <c r="F1798" s="7" t="str">
        <f>+_xlfn.XLOOKUP(LISTAS[[#This Row],[ID]],_01_CODIGOS_Y_COSTOS_xlsm[Producto y N°],_01_CODIGOS_Y_COSTOS_xlsm[FABRICA],"",0,1)</f>
        <v>ALNAT</v>
      </c>
      <c r="G1798" s="26">
        <f>LISTAS[[#This Row],[Precio]]*(1-0.46)</f>
        <v>2214.5903820000003</v>
      </c>
      <c r="H1798" s="1">
        <f>+_xlfn.XLOOKUP(LISTAS[[#This Row],[ID]],_01_CODIGOS_Y_COSTOS_xlsm[Producto y N°],_01_CODIGOS_Y_COSTOS_xlsm[COSTO],0,0,1)</f>
        <v>1066.7162000000001</v>
      </c>
      <c r="I1798" s="27">
        <f>+IFERROR(LISTAS[[#This Row],[VENTA NETA]]/LISTAS[[#This Row],[COSTO]]-1,0)</f>
        <v>1.0760820750636393</v>
      </c>
      <c r="J1798" s="50" t="str">
        <f>IFERROR(VLOOKUP(LISTAS[[#This Row],[ID]],_01_CODIGOS_Y_COSTOS_xlsm[[Producto y N°]:[CODIGO]],2,0),"")</f>
        <v>009-10</v>
      </c>
      <c r="O1798" t="s">
        <v>2760</v>
      </c>
      <c r="AB1798" s="12" t="str">
        <f>+LISTAS[[#This Row],[Codigo]]&amp;LISTAS[[#This Row],[Fabrica]]</f>
        <v>009-10ALNAT</v>
      </c>
      <c r="AC1798" s="13" t="str">
        <f>+LISTAS[[#This Row],[Codigo]]</f>
        <v>009-10</v>
      </c>
      <c r="AD1798" s="13" t="str">
        <f>+LISTAS[[#This Row],[ID]]</f>
        <v>RACORD - ACOPLES - REDUCCIONES - ENTREROSCAS71</v>
      </c>
      <c r="AH1798" s="36"/>
      <c r="AI1798" s="37">
        <f>+LISTAS[[#This Row],[Precio]]+(LISTAS[[#This Row],[Precio]]*AH1798)</f>
        <v>4101.0933000000005</v>
      </c>
      <c r="AJ1798" s="38">
        <f t="shared" si="28"/>
        <v>2050.5466500000002</v>
      </c>
      <c r="AL1798" s="35">
        <f>+AJ1798/LISTAS[[#This Row],[COSTO]]-1</f>
        <v>0.92229821765151798</v>
      </c>
      <c r="AM1798" t="str">
        <f>+LISTAS[[#This Row],[ID]]</f>
        <v>RACORD - ACOPLES - REDUCCIONES - ENTREROSCAS71</v>
      </c>
      <c r="AO1798" s="43"/>
      <c r="AP1798" s="39">
        <f>LISTAS[[#This Row],[COSTO]]+(LISTAS[[#This Row],[COSTO]]*AO1798)</f>
        <v>1066.7162000000001</v>
      </c>
      <c r="AQ1798" s="44">
        <f>IF(AO1798="",0,AP1798/LISTAS[[#This Row],[VENTA NETA]]-1)</f>
        <v>0</v>
      </c>
      <c r="AS1798" s="39">
        <v>861.2296</v>
      </c>
      <c r="AT1798" s="48">
        <f>+LISTAS[[#This Row],[COSTO]]/AS1798-1</f>
        <v>0.23859676908457406</v>
      </c>
      <c r="BA1798" t="s">
        <v>2662</v>
      </c>
      <c r="BB1798" s="36"/>
    </row>
    <row r="1799" spans="1:54" x14ac:dyDescent="0.35">
      <c r="A1799" s="7" t="s">
        <v>2762</v>
      </c>
      <c r="B1799" t="s">
        <v>2662</v>
      </c>
      <c r="C1799">
        <v>74</v>
      </c>
      <c r="D1799" t="s">
        <v>2763</v>
      </c>
      <c r="E1799" s="2">
        <v>7446.7262000000001</v>
      </c>
      <c r="F1799" s="7" t="str">
        <f>+_xlfn.XLOOKUP(LISTAS[[#This Row],[ID]],_01_CODIGOS_Y_COSTOS_xlsm[Producto y N°],_01_CODIGOS_Y_COSTOS_xlsm[FABRICA],"",0,1)</f>
        <v>ALNAT</v>
      </c>
      <c r="G1799" s="26">
        <f>LISTAS[[#This Row],[Precio]]*(1-0.46)</f>
        <v>4021.2321480000005</v>
      </c>
      <c r="H1799" s="1">
        <f>+_xlfn.XLOOKUP(LISTAS[[#This Row],[ID]],_01_CODIGOS_Y_COSTOS_xlsm[Producto y N°],_01_CODIGOS_Y_COSTOS_xlsm[COSTO],0,0,1)</f>
        <v>1936.9331999999999</v>
      </c>
      <c r="I1799" s="27">
        <f>+IFERROR(LISTAS[[#This Row],[VENTA NETA]]/LISTAS[[#This Row],[COSTO]]-1,0)</f>
        <v>1.0760819980781995</v>
      </c>
      <c r="J1799" s="50" t="str">
        <f>IFERROR(VLOOKUP(LISTAS[[#This Row],[ID]],_01_CODIGOS_Y_COSTOS_xlsm[[Producto y N°]:[CODIGO]],2,0),"")</f>
        <v>009-11</v>
      </c>
      <c r="O1799" t="s">
        <v>2762</v>
      </c>
      <c r="AB1799" s="12" t="str">
        <f>+LISTAS[[#This Row],[Codigo]]&amp;LISTAS[[#This Row],[Fabrica]]</f>
        <v>009-11ALNAT</v>
      </c>
      <c r="AC1799" s="13" t="str">
        <f>+LISTAS[[#This Row],[Codigo]]</f>
        <v>009-11</v>
      </c>
      <c r="AD1799" s="13" t="str">
        <f>+LISTAS[[#This Row],[ID]]</f>
        <v>RACORD - ACOPLES - REDUCCIONES - ENTREROSCAS74</v>
      </c>
      <c r="AH1799" s="36"/>
      <c r="AI1799" s="37">
        <f>+LISTAS[[#This Row],[Precio]]+(LISTAS[[#This Row],[Precio]]*AH1799)</f>
        <v>7446.7262000000001</v>
      </c>
      <c r="AJ1799" s="38">
        <f t="shared" si="28"/>
        <v>3723.3631</v>
      </c>
      <c r="AL1799" s="35">
        <f>+AJ1799/LISTAS[[#This Row],[COSTO]]-1</f>
        <v>0.922298146368703</v>
      </c>
      <c r="AM1799" t="str">
        <f>+LISTAS[[#This Row],[ID]]</f>
        <v>RACORD - ACOPLES - REDUCCIONES - ENTREROSCAS74</v>
      </c>
      <c r="AO1799" s="43"/>
      <c r="AP1799" s="39">
        <f>LISTAS[[#This Row],[COSTO]]+(LISTAS[[#This Row],[COSTO]]*AO1799)</f>
        <v>1936.9331999999999</v>
      </c>
      <c r="AQ1799" s="44">
        <f>IF(AO1799="",0,AP1799/LISTAS[[#This Row],[VENTA NETA]]-1)</f>
        <v>0</v>
      </c>
      <c r="AS1799" s="39">
        <v>1563.8125</v>
      </c>
      <c r="AT1799" s="48">
        <f>+LISTAS[[#This Row],[COSTO]]/AS1799-1</f>
        <v>0.23859682666560089</v>
      </c>
      <c r="BA1799" t="s">
        <v>2662</v>
      </c>
      <c r="BB1799" s="36"/>
    </row>
    <row r="1800" spans="1:54" ht="13.15" x14ac:dyDescent="0.35">
      <c r="A1800" s="7" t="s">
        <v>2764</v>
      </c>
      <c r="B1800" t="s">
        <v>2662</v>
      </c>
      <c r="C1800">
        <v>77</v>
      </c>
      <c r="D1800" t="s">
        <v>2765</v>
      </c>
      <c r="E1800" s="2">
        <v>2280.1943000000001</v>
      </c>
      <c r="F1800" s="7" t="str">
        <f>+_xlfn.XLOOKUP(LISTAS[[#This Row],[ID]],_01_CODIGOS_Y_COSTOS_xlsm[Producto y N°],_01_CODIGOS_Y_COSTOS_xlsm[FABRICA],"",0,1)</f>
        <v>ALNAT</v>
      </c>
      <c r="G1800" s="26">
        <f>LISTAS[[#This Row],[Precio]]*(1-0.46)</f>
        <v>1231.304922</v>
      </c>
      <c r="H1800" s="1">
        <f>+_xlfn.XLOOKUP(LISTAS[[#This Row],[ID]],_01_CODIGOS_Y_COSTOS_xlsm[Producto y N°],_01_CODIGOS_Y_COSTOS_xlsm[COSTO],0,0,1)</f>
        <v>593.09069999999997</v>
      </c>
      <c r="I1800" s="27">
        <f>+IFERROR(LISTAS[[#This Row],[VENTA NETA]]/LISTAS[[#This Row],[COSTO]]-1,0)</f>
        <v>1.0760819921809599</v>
      </c>
      <c r="J1800" s="50" t="str">
        <f>IFERROR(VLOOKUP(LISTAS[[#This Row],[ID]],_01_CODIGOS_Y_COSTOS_xlsm[[Producto y N°]:[CODIGO]],2,0),"")</f>
        <v>009-01</v>
      </c>
      <c r="L1800" t="s">
        <v>6799</v>
      </c>
      <c r="O1800" t="s">
        <v>2764</v>
      </c>
      <c r="AB1800" s="12" t="str">
        <f>+LISTAS[[#This Row],[Codigo]]&amp;LISTAS[[#This Row],[Fabrica]]</f>
        <v>009-01ALNAT</v>
      </c>
      <c r="AC1800" s="13" t="str">
        <f>+LISTAS[[#This Row],[Codigo]]</f>
        <v>009-01</v>
      </c>
      <c r="AD1800" s="13" t="str">
        <f>+LISTAS[[#This Row],[ID]]</f>
        <v>RACORD - ACOPLES - REDUCCIONES - ENTREROSCAS77</v>
      </c>
      <c r="AH1800" s="36"/>
      <c r="AI1800" s="37">
        <f>+LISTAS[[#This Row],[Precio]]+(LISTAS[[#This Row],[Precio]]*AH1800)</f>
        <v>2280.1943000000001</v>
      </c>
      <c r="AJ1800" s="38">
        <f t="shared" si="28"/>
        <v>1140.0971500000001</v>
      </c>
      <c r="AL1800" s="35">
        <f>+AJ1800/LISTAS[[#This Row],[COSTO]]-1</f>
        <v>0.92229814090829643</v>
      </c>
      <c r="AM1800" t="str">
        <f>+LISTAS[[#This Row],[ID]]</f>
        <v>RACORD - ACOPLES - REDUCCIONES - ENTREROSCAS77</v>
      </c>
      <c r="AO1800" s="43"/>
      <c r="AP1800" s="39">
        <f>LISTAS[[#This Row],[COSTO]]+(LISTAS[[#This Row],[COSTO]]*AO1800)</f>
        <v>593.09069999999997</v>
      </c>
      <c r="AQ1800" s="44">
        <f>IF(AO1800="",0,AP1800/LISTAS[[#This Row],[VENTA NETA]]-1)</f>
        <v>0</v>
      </c>
      <c r="AR1800" s="9" t="s">
        <v>7009</v>
      </c>
      <c r="AS1800" s="39">
        <v>478.8408</v>
      </c>
      <c r="AT1800" s="48">
        <f>+LISTAS[[#This Row],[COSTO]]/AS1800-1</f>
        <v>0.23859683635980877</v>
      </c>
      <c r="BA1800" t="s">
        <v>2662</v>
      </c>
      <c r="BB1800" s="36"/>
    </row>
    <row r="1801" spans="1:54" x14ac:dyDescent="0.35">
      <c r="A1801" s="7" t="s">
        <v>2766</v>
      </c>
      <c r="B1801" t="s">
        <v>2662</v>
      </c>
      <c r="C1801">
        <v>78</v>
      </c>
      <c r="D1801" t="s">
        <v>2767</v>
      </c>
      <c r="E1801" s="2">
        <v>2965.569</v>
      </c>
      <c r="F1801" s="7" t="str">
        <f>+_xlfn.XLOOKUP(LISTAS[[#This Row],[ID]],_01_CODIGOS_Y_COSTOS_xlsm[Producto y N°],_01_CODIGOS_Y_COSTOS_xlsm[FABRICA],"",0,1)</f>
        <v>ALNAT</v>
      </c>
      <c r="G1801" s="26">
        <f>LISTAS[[#This Row],[Precio]]*(1-0.46)</f>
        <v>1601.4072600000002</v>
      </c>
      <c r="H1801" s="1">
        <f>+_xlfn.XLOOKUP(LISTAS[[#This Row],[ID]],_01_CODIGOS_Y_COSTOS_xlsm[Producto y N°],_01_CODIGOS_Y_COSTOS_xlsm[COSTO],0,0,1)</f>
        <v>771.36030000000005</v>
      </c>
      <c r="I1801" s="27">
        <f>+IFERROR(LISTAS[[#This Row],[VENTA NETA]]/LISTAS[[#This Row],[COSTO]]-1,0)</f>
        <v>1.0760820332599437</v>
      </c>
      <c r="J1801" s="50" t="str">
        <f>IFERROR(VLOOKUP(LISTAS[[#This Row],[ID]],_01_CODIGOS_Y_COSTOS_xlsm[[Producto y N°]:[CODIGO]],2,0),"")</f>
        <v>009-02</v>
      </c>
      <c r="O1801" t="s">
        <v>2766</v>
      </c>
      <c r="AB1801" s="12" t="str">
        <f>+LISTAS[[#This Row],[Codigo]]&amp;LISTAS[[#This Row],[Fabrica]]</f>
        <v>009-02ALNAT</v>
      </c>
      <c r="AC1801" s="13" t="str">
        <f>+LISTAS[[#This Row],[Codigo]]</f>
        <v>009-02</v>
      </c>
      <c r="AD1801" s="13" t="str">
        <f>+LISTAS[[#This Row],[ID]]</f>
        <v>RACORD - ACOPLES - REDUCCIONES - ENTREROSCAS78</v>
      </c>
      <c r="AH1801" s="36"/>
      <c r="AI1801" s="37">
        <f>+LISTAS[[#This Row],[Precio]]+(LISTAS[[#This Row],[Precio]]*AH1801)</f>
        <v>2965.569</v>
      </c>
      <c r="AJ1801" s="38">
        <f t="shared" si="28"/>
        <v>1482.7845</v>
      </c>
      <c r="AL1801" s="35">
        <f>+AJ1801/LISTAS[[#This Row],[COSTO]]-1</f>
        <v>0.92229817894439203</v>
      </c>
      <c r="AM1801" t="str">
        <f>+LISTAS[[#This Row],[ID]]</f>
        <v>RACORD - ACOPLES - REDUCCIONES - ENTREROSCAS78</v>
      </c>
      <c r="AO1801" s="43"/>
      <c r="AP1801" s="39">
        <f>LISTAS[[#This Row],[COSTO]]+(LISTAS[[#This Row],[COSTO]]*AO1801)</f>
        <v>771.36030000000005</v>
      </c>
      <c r="AQ1801" s="44">
        <f>IF(AO1801="",0,AP1801/LISTAS[[#This Row],[VENTA NETA]]-1)</f>
        <v>0</v>
      </c>
      <c r="AS1801" s="39">
        <v>622.76949999999999</v>
      </c>
      <c r="AT1801" s="48">
        <f>+LISTAS[[#This Row],[COSTO]]/AS1801-1</f>
        <v>0.23859678420346553</v>
      </c>
      <c r="BA1801" t="s">
        <v>2662</v>
      </c>
      <c r="BB1801" s="36"/>
    </row>
    <row r="1802" spans="1:54" x14ac:dyDescent="0.35">
      <c r="A1802" s="7" t="s">
        <v>2768</v>
      </c>
      <c r="B1802" t="s">
        <v>2662</v>
      </c>
      <c r="C1802">
        <v>79</v>
      </c>
      <c r="D1802" t="s">
        <v>2769</v>
      </c>
      <c r="E1802" s="2">
        <v>4466.5132999999996</v>
      </c>
      <c r="F1802" s="7" t="str">
        <f>+_xlfn.XLOOKUP(LISTAS[[#This Row],[ID]],_01_CODIGOS_Y_COSTOS_xlsm[Producto y N°],_01_CODIGOS_Y_COSTOS_xlsm[FABRICA],"",0,1)</f>
        <v>ALNAT</v>
      </c>
      <c r="G1802" s="26">
        <f>LISTAS[[#This Row],[Precio]]*(1-0.46)</f>
        <v>2411.9171820000001</v>
      </c>
      <c r="H1802" s="1">
        <f>+_xlfn.XLOOKUP(LISTAS[[#This Row],[ID]],_01_CODIGOS_Y_COSTOS_xlsm[Producto y N°],_01_CODIGOS_Y_COSTOS_xlsm[COSTO],0,0,1)</f>
        <v>1161.7639999999999</v>
      </c>
      <c r="I1802" s="27">
        <f>+IFERROR(LISTAS[[#This Row],[VENTA NETA]]/LISTAS[[#This Row],[COSTO]]-1,0)</f>
        <v>1.0760818737712654</v>
      </c>
      <c r="J1802" s="50" t="str">
        <f>IFERROR(VLOOKUP(LISTAS[[#This Row],[ID]],_01_CODIGOS_Y_COSTOS_xlsm[[Producto y N°]:[CODIGO]],2,0),"")</f>
        <v>009-03</v>
      </c>
      <c r="O1802" t="s">
        <v>2768</v>
      </c>
      <c r="AB1802" s="12" t="str">
        <f>+LISTAS[[#This Row],[Codigo]]&amp;LISTAS[[#This Row],[Fabrica]]</f>
        <v>009-03ALNAT</v>
      </c>
      <c r="AC1802" s="13" t="str">
        <f>+LISTAS[[#This Row],[Codigo]]</f>
        <v>009-03</v>
      </c>
      <c r="AD1802" s="13" t="str">
        <f>+LISTAS[[#This Row],[ID]]</f>
        <v>RACORD - ACOPLES - REDUCCIONES - ENTREROSCAS79</v>
      </c>
      <c r="AH1802" s="36"/>
      <c r="AI1802" s="37">
        <f>+LISTAS[[#This Row],[Precio]]+(LISTAS[[#This Row],[Precio]]*AH1802)</f>
        <v>4466.5132999999996</v>
      </c>
      <c r="AJ1802" s="38">
        <f t="shared" si="28"/>
        <v>2233.2566499999998</v>
      </c>
      <c r="AL1802" s="35">
        <f>+AJ1802/LISTAS[[#This Row],[COSTO]]-1</f>
        <v>0.92229803126968979</v>
      </c>
      <c r="AM1802" t="str">
        <f>+LISTAS[[#This Row],[ID]]</f>
        <v>RACORD - ACOPLES - REDUCCIONES - ENTREROSCAS79</v>
      </c>
      <c r="AO1802" s="43"/>
      <c r="AP1802" s="39">
        <f>LISTAS[[#This Row],[COSTO]]+(LISTAS[[#This Row],[COSTO]]*AO1802)</f>
        <v>1161.7639999999999</v>
      </c>
      <c r="AQ1802" s="44">
        <f>IF(AO1802="",0,AP1802/LISTAS[[#This Row],[VENTA NETA]]-1)</f>
        <v>0</v>
      </c>
      <c r="AS1802" s="39">
        <v>937.96780000000001</v>
      </c>
      <c r="AT1802" s="48">
        <f>+LISTAS[[#This Row],[COSTO]]/AS1802-1</f>
        <v>0.23859688999984852</v>
      </c>
      <c r="BA1802" t="s">
        <v>2662</v>
      </c>
      <c r="BB1802" s="36"/>
    </row>
    <row r="1803" spans="1:54" x14ac:dyDescent="0.35">
      <c r="A1803" s="7" t="s">
        <v>2770</v>
      </c>
      <c r="B1803" t="s">
        <v>2662</v>
      </c>
      <c r="C1803">
        <v>82</v>
      </c>
      <c r="D1803" t="s">
        <v>2771</v>
      </c>
      <c r="E1803" s="2">
        <v>1400.0486000000001</v>
      </c>
      <c r="F1803" s="7" t="str">
        <f>+_xlfn.XLOOKUP(LISTAS[[#This Row],[ID]],_01_CODIGOS_Y_COSTOS_xlsm[Producto y N°],_01_CODIGOS_Y_COSTOS_xlsm[FABRICA],"",0,1)</f>
        <v>ALNAT</v>
      </c>
      <c r="G1803" s="26">
        <f>LISTAS[[#This Row],[Precio]]*(1-0.46)</f>
        <v>756.02624400000013</v>
      </c>
      <c r="H1803" s="1">
        <f>+_xlfn.XLOOKUP(LISTAS[[#This Row],[ID]],_01_CODIGOS_Y_COSTOS_xlsm[Producto y N°],_01_CODIGOS_Y_COSTOS_xlsm[COSTO],0,0,1)</f>
        <v>364.1601</v>
      </c>
      <c r="I1803" s="27">
        <f>+IFERROR(LISTAS[[#This Row],[VENTA NETA]]/LISTAS[[#This Row],[COSTO]]-1,0)</f>
        <v>1.0760820419370494</v>
      </c>
      <c r="J1803" s="50" t="str">
        <f>IFERROR(VLOOKUP(LISTAS[[#This Row],[ID]],_01_CODIGOS_Y_COSTOS_xlsm[[Producto y N°]:[CODIGO]],2,0),"")</f>
        <v>007-01</v>
      </c>
      <c r="O1803" t="s">
        <v>2770</v>
      </c>
      <c r="AB1803" s="12" t="str">
        <f>+LISTAS[[#This Row],[Codigo]]&amp;LISTAS[[#This Row],[Fabrica]]</f>
        <v>007-01ALNAT</v>
      </c>
      <c r="AC1803" s="13" t="str">
        <f>+LISTAS[[#This Row],[Codigo]]</f>
        <v>007-01</v>
      </c>
      <c r="AD1803" s="13" t="str">
        <f>+LISTAS[[#This Row],[ID]]</f>
        <v>RACORD - ACOPLES - REDUCCIONES - ENTREROSCAS82</v>
      </c>
      <c r="AH1803" s="36"/>
      <c r="AI1803" s="37">
        <f>+LISTAS[[#This Row],[Precio]]+(LISTAS[[#This Row],[Precio]]*AH1803)</f>
        <v>1400.0486000000001</v>
      </c>
      <c r="AJ1803" s="38">
        <f t="shared" si="28"/>
        <v>700.02430000000004</v>
      </c>
      <c r="AL1803" s="35">
        <f>+AJ1803/LISTAS[[#This Row],[COSTO]]-1</f>
        <v>0.92229818697874921</v>
      </c>
      <c r="AM1803" t="str">
        <f>+LISTAS[[#This Row],[ID]]</f>
        <v>RACORD - ACOPLES - REDUCCIONES - ENTREROSCAS82</v>
      </c>
      <c r="AO1803" s="43"/>
      <c r="AP1803" s="39">
        <f>LISTAS[[#This Row],[COSTO]]+(LISTAS[[#This Row],[COSTO]]*AO1803)</f>
        <v>364.1601</v>
      </c>
      <c r="AQ1803" s="44">
        <f>IF(AO1803="",0,AP1803/LISTAS[[#This Row],[VENTA NETA]]-1)</f>
        <v>0</v>
      </c>
      <c r="AS1803" s="39">
        <v>294.0102</v>
      </c>
      <c r="AT1803" s="48">
        <f>+LISTAS[[#This Row],[COSTO]]/AS1803-1</f>
        <v>0.23859682419181372</v>
      </c>
      <c r="BA1803" t="s">
        <v>2662</v>
      </c>
      <c r="BB1803" s="36"/>
    </row>
    <row r="1804" spans="1:54" x14ac:dyDescent="0.35">
      <c r="A1804" s="7" t="s">
        <v>2772</v>
      </c>
      <c r="B1804" t="s">
        <v>2662</v>
      </c>
      <c r="C1804">
        <v>83</v>
      </c>
      <c r="D1804" t="s">
        <v>2773</v>
      </c>
      <c r="E1804" s="2">
        <v>1874.6451999999999</v>
      </c>
      <c r="F1804" s="7" t="str">
        <f>+_xlfn.XLOOKUP(LISTAS[[#This Row],[ID]],_01_CODIGOS_Y_COSTOS_xlsm[Producto y N°],_01_CODIGOS_Y_COSTOS_xlsm[FABRICA],"",0,1)</f>
        <v>ALNAT</v>
      </c>
      <c r="G1804" s="26">
        <f>LISTAS[[#This Row],[Precio]]*(1-0.46)</f>
        <v>1012.308408</v>
      </c>
      <c r="H1804" s="1">
        <f>+_xlfn.XLOOKUP(LISTAS[[#This Row],[ID]],_01_CODIGOS_Y_COSTOS_xlsm[Producto y N°],_01_CODIGOS_Y_COSTOS_xlsm[COSTO],0,0,1)</f>
        <v>487.60520000000002</v>
      </c>
      <c r="I1804" s="27">
        <f>+IFERROR(LISTAS[[#This Row],[VENTA NETA]]/LISTAS[[#This Row],[COSTO]]-1,0)</f>
        <v>1.0760820598303709</v>
      </c>
      <c r="J1804" s="50" t="str">
        <f>IFERROR(VLOOKUP(LISTAS[[#This Row],[ID]],_01_CODIGOS_Y_COSTOS_xlsm[[Producto y N°]:[CODIGO]],2,0),"")</f>
        <v>007-02</v>
      </c>
      <c r="O1804" t="s">
        <v>2772</v>
      </c>
      <c r="AB1804" s="12" t="str">
        <f>+LISTAS[[#This Row],[Codigo]]&amp;LISTAS[[#This Row],[Fabrica]]</f>
        <v>007-02ALNAT</v>
      </c>
      <c r="AC1804" s="13" t="str">
        <f>+LISTAS[[#This Row],[Codigo]]</f>
        <v>007-02</v>
      </c>
      <c r="AD1804" s="13" t="str">
        <f>+LISTAS[[#This Row],[ID]]</f>
        <v>RACORD - ACOPLES - REDUCCIONES - ENTREROSCAS83</v>
      </c>
      <c r="AH1804" s="36"/>
      <c r="AI1804" s="37">
        <f>+LISTAS[[#This Row],[Precio]]+(LISTAS[[#This Row],[Precio]]*AH1804)</f>
        <v>1874.6451999999999</v>
      </c>
      <c r="AJ1804" s="38">
        <f t="shared" si="28"/>
        <v>937.32259999999997</v>
      </c>
      <c r="AL1804" s="35">
        <f>+AJ1804/LISTAS[[#This Row],[COSTO]]-1</f>
        <v>0.92229820354663961</v>
      </c>
      <c r="AM1804" t="str">
        <f>+LISTAS[[#This Row],[ID]]</f>
        <v>RACORD - ACOPLES - REDUCCIONES - ENTREROSCAS83</v>
      </c>
      <c r="AO1804" s="43"/>
      <c r="AP1804" s="39">
        <f>LISTAS[[#This Row],[COSTO]]+(LISTAS[[#This Row],[COSTO]]*AO1804)</f>
        <v>487.60520000000002</v>
      </c>
      <c r="AQ1804" s="44">
        <f>IF(AO1804="",0,AP1804/LISTAS[[#This Row],[VENTA NETA]]-1)</f>
        <v>0</v>
      </c>
      <c r="AS1804" s="39">
        <v>393.6755</v>
      </c>
      <c r="AT1804" s="48">
        <f>+LISTAS[[#This Row],[COSTO]]/AS1804-1</f>
        <v>0.23859676307009203</v>
      </c>
      <c r="BA1804" t="s">
        <v>2662</v>
      </c>
      <c r="BB1804" s="36"/>
    </row>
    <row r="1805" spans="1:54" x14ac:dyDescent="0.35">
      <c r="A1805" s="7" t="s">
        <v>2774</v>
      </c>
      <c r="B1805" t="s">
        <v>2662</v>
      </c>
      <c r="C1805">
        <v>84</v>
      </c>
      <c r="D1805" t="s">
        <v>2775</v>
      </c>
      <c r="E1805" s="2">
        <v>2642.9014000000002</v>
      </c>
      <c r="F1805" s="7" t="str">
        <f>+_xlfn.XLOOKUP(LISTAS[[#This Row],[ID]],_01_CODIGOS_Y_COSTOS_xlsm[Producto y N°],_01_CODIGOS_Y_COSTOS_xlsm[FABRICA],"",0,1)</f>
        <v>ALNAT</v>
      </c>
      <c r="G1805" s="26">
        <f>LISTAS[[#This Row],[Precio]]*(1-0.46)</f>
        <v>1427.1667560000003</v>
      </c>
      <c r="H1805" s="1">
        <f>+_xlfn.XLOOKUP(LISTAS[[#This Row],[ID]],_01_CODIGOS_Y_COSTOS_xlsm[Producto y N°],_01_CODIGOS_Y_COSTOS_xlsm[COSTO],0,0,1)</f>
        <v>687.43280000000004</v>
      </c>
      <c r="I1805" s="27">
        <f>+IFERROR(LISTAS[[#This Row],[VENTA NETA]]/LISTAS[[#This Row],[COSTO]]-1,0)</f>
        <v>1.0760818453818324</v>
      </c>
      <c r="J1805" s="50" t="str">
        <f>IFERROR(VLOOKUP(LISTAS[[#This Row],[ID]],_01_CODIGOS_Y_COSTOS_xlsm[[Producto y N°]:[CODIGO]],2,0),"")</f>
        <v>007-03</v>
      </c>
      <c r="O1805" t="s">
        <v>2774</v>
      </c>
      <c r="AB1805" s="12" t="str">
        <f>+LISTAS[[#This Row],[Codigo]]&amp;LISTAS[[#This Row],[Fabrica]]</f>
        <v>007-03ALNAT</v>
      </c>
      <c r="AC1805" s="13" t="str">
        <f>+LISTAS[[#This Row],[Codigo]]</f>
        <v>007-03</v>
      </c>
      <c r="AD1805" s="13" t="str">
        <f>+LISTAS[[#This Row],[ID]]</f>
        <v>RACORD - ACOPLES - REDUCCIONES - ENTREROSCAS84</v>
      </c>
      <c r="AH1805" s="36"/>
      <c r="AI1805" s="37">
        <f>+LISTAS[[#This Row],[Precio]]+(LISTAS[[#This Row],[Precio]]*AH1805)</f>
        <v>2642.9014000000002</v>
      </c>
      <c r="AJ1805" s="38">
        <f t="shared" si="28"/>
        <v>1321.4507000000001</v>
      </c>
      <c r="AL1805" s="35">
        <f>+AJ1805/LISTAS[[#This Row],[COSTO]]-1</f>
        <v>0.92229800498317793</v>
      </c>
      <c r="AM1805" t="str">
        <f>+LISTAS[[#This Row],[ID]]</f>
        <v>RACORD - ACOPLES - REDUCCIONES - ENTREROSCAS84</v>
      </c>
      <c r="AO1805" s="43"/>
      <c r="AP1805" s="39">
        <f>LISTAS[[#This Row],[COSTO]]+(LISTAS[[#This Row],[COSTO]]*AO1805)</f>
        <v>687.43280000000004</v>
      </c>
      <c r="AQ1805" s="44">
        <f>IF(AO1805="",0,AP1805/LISTAS[[#This Row],[VENTA NETA]]-1)</f>
        <v>0</v>
      </c>
      <c r="AS1805" s="39">
        <v>555.00930000000005</v>
      </c>
      <c r="AT1805" s="48">
        <f>+LISTAS[[#This Row],[COSTO]]/AS1805-1</f>
        <v>0.23859690279063783</v>
      </c>
      <c r="BA1805" t="s">
        <v>2662</v>
      </c>
      <c r="BB1805" s="36"/>
    </row>
    <row r="1806" spans="1:54" x14ac:dyDescent="0.35">
      <c r="A1806" s="7" t="s">
        <v>2776</v>
      </c>
      <c r="B1806" t="s">
        <v>2662</v>
      </c>
      <c r="C1806">
        <v>90</v>
      </c>
      <c r="D1806" t="s">
        <v>2777</v>
      </c>
      <c r="E1806" s="2">
        <v>11130.4233</v>
      </c>
      <c r="F1806" s="7" t="str">
        <f>+_xlfn.XLOOKUP(LISTAS[[#This Row],[ID]],_01_CODIGOS_Y_COSTOS_xlsm[Producto y N°],_01_CODIGOS_Y_COSTOS_xlsm[FABRICA],"",0,1)</f>
        <v>ALNAT</v>
      </c>
      <c r="G1806" s="26">
        <f>LISTAS[[#This Row],[Precio]]*(1-0.46)</f>
        <v>6010.4285820000005</v>
      </c>
      <c r="H1806" s="1">
        <f>+_xlfn.XLOOKUP(LISTAS[[#This Row],[ID]],_01_CODIGOS_Y_COSTOS_xlsm[Producto y N°],_01_CODIGOS_Y_COSTOS_xlsm[COSTO],0,0,1)</f>
        <v>2851.2669999999998</v>
      </c>
      <c r="I1806" s="27">
        <f>+IFERROR(LISTAS[[#This Row],[VENTA NETA]]/LISTAS[[#This Row],[COSTO]]-1,0)</f>
        <v>1.1079851806232108</v>
      </c>
      <c r="J1806" s="50" t="str">
        <f>IFERROR(VLOOKUP(LISTAS[[#This Row],[ID]],_01_CODIGOS_Y_COSTOS_xlsm[[Producto y N°]:[CODIGO]],2,0),"")</f>
        <v>014-01A</v>
      </c>
      <c r="O1806" t="s">
        <v>2776</v>
      </c>
      <c r="AB1806" s="12" t="str">
        <f>+LISTAS[[#This Row],[Codigo]]&amp;LISTAS[[#This Row],[Fabrica]]</f>
        <v>014-01AALNAT</v>
      </c>
      <c r="AC1806" s="13" t="str">
        <f>+LISTAS[[#This Row],[Codigo]]</f>
        <v>014-01A</v>
      </c>
      <c r="AD1806" s="13" t="str">
        <f>+LISTAS[[#This Row],[ID]]</f>
        <v>RACORD - ACOPLES - REDUCCIONES - ENTREROSCAS90</v>
      </c>
      <c r="AH1806" s="36"/>
      <c r="AI1806" s="37">
        <f>+LISTAS[[#This Row],[Precio]]+(LISTAS[[#This Row],[Precio]]*AH1806)</f>
        <v>11130.4233</v>
      </c>
      <c r="AJ1806" s="38">
        <f t="shared" si="28"/>
        <v>5565.2116500000002</v>
      </c>
      <c r="AL1806" s="35">
        <f>+AJ1806/LISTAS[[#This Row],[COSTO]]-1</f>
        <v>0.95183813020667674</v>
      </c>
      <c r="AM1806" t="str">
        <f>+LISTAS[[#This Row],[ID]]</f>
        <v>RACORD - ACOPLES - REDUCCIONES - ENTREROSCAS90</v>
      </c>
      <c r="AO1806" s="43"/>
      <c r="AP1806" s="39">
        <f>LISTAS[[#This Row],[COSTO]]+(LISTAS[[#This Row],[COSTO]]*AO1806)</f>
        <v>2851.2669999999998</v>
      </c>
      <c r="AQ1806" s="44">
        <f>IF(AO1806="",0,AP1806/LISTAS[[#This Row],[VENTA NETA]]-1)</f>
        <v>0</v>
      </c>
      <c r="AR1806" s="21">
        <f>+AQ1806*830</f>
        <v>0</v>
      </c>
      <c r="AS1806" s="39">
        <v>2337.3888999999999</v>
      </c>
      <c r="AT1806" s="48">
        <f>+LISTAS[[#This Row],[COSTO]]/AS1806-1</f>
        <v>0.2198513478009585</v>
      </c>
      <c r="BA1806" t="s">
        <v>2662</v>
      </c>
      <c r="BB1806" s="36"/>
    </row>
    <row r="1807" spans="1:54" x14ac:dyDescent="0.35">
      <c r="A1807" s="7" t="s">
        <v>2778</v>
      </c>
      <c r="B1807" t="s">
        <v>2662</v>
      </c>
      <c r="C1807">
        <v>91</v>
      </c>
      <c r="D1807" t="s">
        <v>2779</v>
      </c>
      <c r="E1807" s="2">
        <v>11130.4233</v>
      </c>
      <c r="F1807" s="7" t="str">
        <f>+_xlfn.XLOOKUP(LISTAS[[#This Row],[ID]],_01_CODIGOS_Y_COSTOS_xlsm[Producto y N°],_01_CODIGOS_Y_COSTOS_xlsm[FABRICA],"",0,1)</f>
        <v>ALNAT</v>
      </c>
      <c r="G1807" s="26">
        <f>LISTAS[[#This Row],[Precio]]*(1-0.46)</f>
        <v>6010.4285820000005</v>
      </c>
      <c r="H1807" s="1">
        <f>+_xlfn.XLOOKUP(LISTAS[[#This Row],[ID]],_01_CODIGOS_Y_COSTOS_xlsm[Producto y N°],_01_CODIGOS_Y_COSTOS_xlsm[COSTO],0,0,1)</f>
        <v>2851.2669999999998</v>
      </c>
      <c r="I1807" s="27">
        <f>+IFERROR(LISTAS[[#This Row],[VENTA NETA]]/LISTAS[[#This Row],[COSTO]]-1,0)</f>
        <v>1.1079851806232108</v>
      </c>
      <c r="J1807" s="50" t="str">
        <f>IFERROR(VLOOKUP(LISTAS[[#This Row],[ID]],_01_CODIGOS_Y_COSTOS_xlsm[[Producto y N°]:[CODIGO]],2,0),"")</f>
        <v>014-01</v>
      </c>
      <c r="O1807" t="s">
        <v>2778</v>
      </c>
      <c r="AB1807" s="12" t="str">
        <f>+LISTAS[[#This Row],[Codigo]]&amp;LISTAS[[#This Row],[Fabrica]]</f>
        <v>014-01ALNAT</v>
      </c>
      <c r="AC1807" s="13" t="str">
        <f>+LISTAS[[#This Row],[Codigo]]</f>
        <v>014-01</v>
      </c>
      <c r="AD1807" s="13" t="str">
        <f>+LISTAS[[#This Row],[ID]]</f>
        <v>RACORD - ACOPLES - REDUCCIONES - ENTREROSCAS91</v>
      </c>
      <c r="AH1807" s="36"/>
      <c r="AI1807" s="37">
        <f>+LISTAS[[#This Row],[Precio]]+(LISTAS[[#This Row],[Precio]]*AH1807)</f>
        <v>11130.4233</v>
      </c>
      <c r="AJ1807" s="38">
        <f t="shared" si="28"/>
        <v>5565.2116500000002</v>
      </c>
      <c r="AL1807" s="35">
        <f>+AJ1807/LISTAS[[#This Row],[COSTO]]-1</f>
        <v>0.95183813020667674</v>
      </c>
      <c r="AM1807" t="str">
        <f>+LISTAS[[#This Row],[ID]]</f>
        <v>RACORD - ACOPLES - REDUCCIONES - ENTREROSCAS91</v>
      </c>
      <c r="AO1807" s="43"/>
      <c r="AP1807" s="39">
        <f>LISTAS[[#This Row],[COSTO]]+(LISTAS[[#This Row],[COSTO]]*AO1807)</f>
        <v>2851.2669999999998</v>
      </c>
      <c r="AQ1807" s="44">
        <f>IF(AO1807="",0,AP1807/LISTAS[[#This Row],[VENTA NETA]]-1)</f>
        <v>0</v>
      </c>
      <c r="AS1807" s="39">
        <v>2337.3888999999999</v>
      </c>
      <c r="AT1807" s="48">
        <f>+LISTAS[[#This Row],[COSTO]]/AS1807-1</f>
        <v>0.2198513478009585</v>
      </c>
      <c r="BA1807" t="s">
        <v>2662</v>
      </c>
      <c r="BB1807" s="36"/>
    </row>
    <row r="1808" spans="1:54" x14ac:dyDescent="0.35">
      <c r="A1808" s="7" t="s">
        <v>2780</v>
      </c>
      <c r="B1808" t="s">
        <v>2662</v>
      </c>
      <c r="C1808">
        <v>92</v>
      </c>
      <c r="D1808" t="s">
        <v>6674</v>
      </c>
      <c r="E1808" s="2">
        <v>11949.7886</v>
      </c>
      <c r="F1808" s="7" t="str">
        <f>+_xlfn.XLOOKUP(LISTAS[[#This Row],[ID]],_01_CODIGOS_Y_COSTOS_xlsm[Producto y N°],_01_CODIGOS_Y_COSTOS_xlsm[FABRICA],"",0,1)</f>
        <v>ALNAT</v>
      </c>
      <c r="G1808" s="26">
        <f>LISTAS[[#This Row],[Precio]]*(1-0.46)</f>
        <v>6452.8858440000004</v>
      </c>
      <c r="H1808" s="1">
        <f>+_xlfn.XLOOKUP(LISTAS[[#This Row],[ID]],_01_CODIGOS_Y_COSTOS_xlsm[Producto y N°],_01_CODIGOS_Y_COSTOS_xlsm[COSTO],0,0,1)</f>
        <v>3780</v>
      </c>
      <c r="I1808" s="27">
        <f>+IFERROR(LISTAS[[#This Row],[VENTA NETA]]/LISTAS[[#This Row],[COSTO]]-1,0)</f>
        <v>0.7071126571428572</v>
      </c>
      <c r="J1808" s="50" t="str">
        <f>IFERROR(VLOOKUP(LISTAS[[#This Row],[ID]],_01_CODIGOS_Y_COSTOS_xlsm[[Producto y N°]:[CODIGO]],2,0),"")</f>
        <v>014-09</v>
      </c>
      <c r="O1808" t="s">
        <v>2780</v>
      </c>
      <c r="AB1808" s="12" t="str">
        <f>+LISTAS[[#This Row],[Codigo]]&amp;LISTAS[[#This Row],[Fabrica]]</f>
        <v>014-09ALNAT</v>
      </c>
      <c r="AC1808" s="13" t="str">
        <f>+LISTAS[[#This Row],[Codigo]]</f>
        <v>014-09</v>
      </c>
      <c r="AD1808" s="13" t="str">
        <f>+LISTAS[[#This Row],[ID]]</f>
        <v>RACORD - ACOPLES - REDUCCIONES - ENTREROSCAS92</v>
      </c>
      <c r="AH1808" s="36"/>
      <c r="AI1808" s="37">
        <f>+LISTAS[[#This Row],[Precio]]+(LISTAS[[#This Row],[Precio]]*AH1808)</f>
        <v>11949.7886</v>
      </c>
      <c r="AJ1808" s="38">
        <f t="shared" si="28"/>
        <v>5974.8942999999999</v>
      </c>
      <c r="AL1808" s="35">
        <f>+AJ1808/LISTAS[[#This Row],[COSTO]]-1</f>
        <v>0.58065986772486777</v>
      </c>
      <c r="AM1808" t="str">
        <f>+LISTAS[[#This Row],[ID]]</f>
        <v>RACORD - ACOPLES - REDUCCIONES - ENTREROSCAS92</v>
      </c>
      <c r="AO1808" s="43"/>
      <c r="AP1808" s="39">
        <f>LISTAS[[#This Row],[COSTO]]+(LISTAS[[#This Row],[COSTO]]*AO1808)</f>
        <v>3780</v>
      </c>
      <c r="AQ1808" s="44">
        <f>IF(AO1808="",0,AP1808/LISTAS[[#This Row],[VENTA NETA]]-1)</f>
        <v>0</v>
      </c>
      <c r="AS1808" s="39">
        <v>2509.4555999999998</v>
      </c>
      <c r="AT1808" s="48">
        <f>+LISTAS[[#This Row],[COSTO]]/AS1808-1</f>
        <v>0.50630280129283833</v>
      </c>
      <c r="BA1808" t="s">
        <v>2662</v>
      </c>
      <c r="BB1808" s="36"/>
    </row>
    <row r="1809" spans="1:54" x14ac:dyDescent="0.35">
      <c r="A1809" s="7" t="s">
        <v>2782</v>
      </c>
      <c r="B1809" t="s">
        <v>2662</v>
      </c>
      <c r="C1809">
        <v>93</v>
      </c>
      <c r="D1809" t="s">
        <v>2783</v>
      </c>
      <c r="E1809" s="2">
        <v>10645.639499999999</v>
      </c>
      <c r="F1809" s="7" t="str">
        <f>+_xlfn.XLOOKUP(LISTAS[[#This Row],[ID]],_01_CODIGOS_Y_COSTOS_xlsm[Producto y N°],_01_CODIGOS_Y_COSTOS_xlsm[FABRICA],"",0,1)</f>
        <v>ALNAT</v>
      </c>
      <c r="G1809" s="26">
        <f>LISTAS[[#This Row],[Precio]]*(1-0.46)</f>
        <v>5748.6453300000003</v>
      </c>
      <c r="H1809" s="1">
        <f>+_xlfn.XLOOKUP(LISTAS[[#This Row],[ID]],_01_CODIGOS_Y_COSTOS_xlsm[Producto y N°],_01_CODIGOS_Y_COSTOS_xlsm[COSTO],0,0,1)</f>
        <v>3073.5763999999999</v>
      </c>
      <c r="I1809" s="27">
        <f>+IFERROR(LISTAS[[#This Row],[VENTA NETA]]/LISTAS[[#This Row],[COSTO]]-1,0)</f>
        <v>0.87034404936216991</v>
      </c>
      <c r="J1809" s="50" t="str">
        <f>IFERROR(VLOOKUP(LISTAS[[#This Row],[ID]],_01_CODIGOS_Y_COSTOS_xlsm[[Producto y N°]:[CODIGO]],2,0),"")</f>
        <v>001-50</v>
      </c>
      <c r="O1809" t="s">
        <v>2782</v>
      </c>
      <c r="AB1809" s="12" t="str">
        <f>+LISTAS[[#This Row],[Codigo]]&amp;LISTAS[[#This Row],[Fabrica]]</f>
        <v>001-50ALNAT</v>
      </c>
      <c r="AC1809" s="13" t="str">
        <f>+LISTAS[[#This Row],[Codigo]]</f>
        <v>001-50</v>
      </c>
      <c r="AD1809" s="13" t="str">
        <f>+LISTAS[[#This Row],[ID]]</f>
        <v>RACORD - ACOPLES - REDUCCIONES - ENTREROSCAS93</v>
      </c>
      <c r="AH1809" s="36"/>
      <c r="AI1809" s="37">
        <f>+LISTAS[[#This Row],[Precio]]+(LISTAS[[#This Row],[Precio]]*AH1809)</f>
        <v>10645.639499999999</v>
      </c>
      <c r="AJ1809" s="38">
        <f t="shared" si="28"/>
        <v>5322.8197499999997</v>
      </c>
      <c r="AL1809" s="35">
        <f>+AJ1809/LISTAS[[#This Row],[COSTO]]-1</f>
        <v>0.73180004570571278</v>
      </c>
      <c r="AM1809" t="str">
        <f>+LISTAS[[#This Row],[ID]]</f>
        <v>RACORD - ACOPLES - REDUCCIONES - ENTREROSCAS93</v>
      </c>
      <c r="AO1809" s="43"/>
      <c r="AP1809" s="39">
        <f>LISTAS[[#This Row],[COSTO]]+(LISTAS[[#This Row],[COSTO]]*AO1809)</f>
        <v>3073.5763999999999</v>
      </c>
      <c r="AQ1809" s="44">
        <f>IF(AO1809="",0,AP1809/LISTAS[[#This Row],[VENTA NETA]]-1)</f>
        <v>0</v>
      </c>
      <c r="AS1809" s="39">
        <v>2235.5843</v>
      </c>
      <c r="AT1809" s="48">
        <f>+LISTAS[[#This Row],[COSTO]]/AS1809-1</f>
        <v>0.37484254116474158</v>
      </c>
      <c r="BA1809" t="s">
        <v>2662</v>
      </c>
      <c r="BB1809" s="36"/>
    </row>
    <row r="1810" spans="1:54" x14ac:dyDescent="0.35">
      <c r="A1810" s="7" t="s">
        <v>2784</v>
      </c>
      <c r="B1810" t="s">
        <v>2785</v>
      </c>
      <c r="C1810" t="s">
        <v>2786</v>
      </c>
      <c r="D1810" t="s">
        <v>2787</v>
      </c>
      <c r="E1810" s="2">
        <v>144.65899999999999</v>
      </c>
      <c r="F1810" s="7" t="str">
        <f>+_xlfn.XLOOKUP(LISTAS[[#This Row],[ID]],_01_CODIGOS_Y_COSTOS_xlsm[Producto y N°],_01_CODIGOS_Y_COSTOS_xlsm[FABRICA],"",0,1)</f>
        <v>METALGRAB</v>
      </c>
      <c r="G1810" s="26">
        <f>LISTAS[[#This Row],[Precio]]*(1-0.46)</f>
        <v>78.115859999999998</v>
      </c>
      <c r="H1810" s="1">
        <f>+_xlfn.XLOOKUP(LISTAS[[#This Row],[ID]],_01_CODIGOS_Y_COSTOS_xlsm[Producto y N°],_01_CODIGOS_Y_COSTOS_xlsm[COSTO],0,0,1)</f>
        <v>32.481499999999997</v>
      </c>
      <c r="I1810" s="27">
        <f>+IFERROR(LISTAS[[#This Row],[VENTA NETA]]/LISTAS[[#This Row],[COSTO]]-1,0)</f>
        <v>1.4049338854424827</v>
      </c>
      <c r="J1810" s="50" t="str">
        <f>IFERROR(VLOOKUP(LISTAS[[#This Row],[ID]],_01_CODIGOS_Y_COSTOS_xlsm[[Producto y N°]:[CODIGO]],2,0),"")</f>
        <v>1.06.1150</v>
      </c>
      <c r="O1810" t="s">
        <v>2784</v>
      </c>
      <c r="AB1810" s="12" t="str">
        <f>+LISTAS[[#This Row],[Codigo]]&amp;LISTAS[[#This Row],[Fabrica]]</f>
        <v>1.06.1150METALGRAB</v>
      </c>
      <c r="AC1810" s="13" t="str">
        <f>+LISTAS[[#This Row],[Codigo]]</f>
        <v>1.06.1150</v>
      </c>
      <c r="AD1810" s="13" t="str">
        <f>+LISTAS[[#This Row],[ID]]</f>
        <v>TERMINALES30 ch</v>
      </c>
      <c r="AH1810" s="36"/>
      <c r="AI1810" s="37">
        <f>+LISTAS[[#This Row],[Precio]]+(LISTAS[[#This Row],[Precio]]*AH1810)</f>
        <v>144.65899999999999</v>
      </c>
      <c r="AJ1810" s="38">
        <f t="shared" si="28"/>
        <v>72.329499999999996</v>
      </c>
      <c r="AL1810" s="35">
        <f>+AJ1810/LISTAS[[#This Row],[COSTO]]-1</f>
        <v>1.2267906346689657</v>
      </c>
      <c r="AM1810" t="str">
        <f>+LISTAS[[#This Row],[ID]]</f>
        <v>TERMINALES30 ch</v>
      </c>
      <c r="AO1810" s="43"/>
      <c r="AP1810" s="39">
        <f>LISTAS[[#This Row],[COSTO]]+(LISTAS[[#This Row],[COSTO]]*AO1810)</f>
        <v>32.481499999999997</v>
      </c>
      <c r="AQ1810" s="44">
        <f>IF(AO1810="",0,AP1810/LISTAS[[#This Row],[VENTA NETA]]-1)</f>
        <v>0</v>
      </c>
      <c r="AS1810" s="39">
        <v>28.015999999999998</v>
      </c>
      <c r="AT1810" s="48">
        <f>+LISTAS[[#This Row],[COSTO]]/AS1810-1</f>
        <v>0.15939106225014266</v>
      </c>
      <c r="BA1810" t="s">
        <v>2785</v>
      </c>
      <c r="BB1810" s="36"/>
    </row>
    <row r="1811" spans="1:54" x14ac:dyDescent="0.35">
      <c r="A1811" s="7" t="s">
        <v>2788</v>
      </c>
      <c r="B1811" t="s">
        <v>2785</v>
      </c>
      <c r="C1811" t="s">
        <v>2789</v>
      </c>
      <c r="D1811" t="s">
        <v>6184</v>
      </c>
      <c r="E1811" s="2">
        <v>152.63239999999999</v>
      </c>
      <c r="F1811" s="7" t="str">
        <f>+_xlfn.XLOOKUP(LISTAS[[#This Row],[ID]],_01_CODIGOS_Y_COSTOS_xlsm[Producto y N°],_01_CODIGOS_Y_COSTOS_xlsm[FABRICA],"",0,1)</f>
        <v>METALGRAB</v>
      </c>
      <c r="G1811" s="26">
        <f>LISTAS[[#This Row],[Precio]]*(1-0.46)</f>
        <v>82.421496000000005</v>
      </c>
      <c r="H1811" s="1">
        <f>+_xlfn.XLOOKUP(LISTAS[[#This Row],[ID]],_01_CODIGOS_Y_COSTOS_xlsm[Producto y N°],_01_CODIGOS_Y_COSTOS_xlsm[COSTO],0,0,1)</f>
        <v>34.271799999999999</v>
      </c>
      <c r="I1811" s="27">
        <f>+IFERROR(LISTAS[[#This Row],[VENTA NETA]]/LISTAS[[#This Row],[COSTO]]-1,0)</f>
        <v>1.4049363033164295</v>
      </c>
      <c r="J1811" s="50" t="str">
        <f>IFERROR(VLOOKUP(LISTAS[[#This Row],[ID]],_01_CODIGOS_Y_COSTOS_xlsm[[Producto y N°]:[CODIGO]],2,0),"")</f>
        <v>1.06.1200</v>
      </c>
      <c r="O1811" t="s">
        <v>2788</v>
      </c>
      <c r="AB1811" s="12" t="str">
        <f>+LISTAS[[#This Row],[Codigo]]&amp;LISTAS[[#This Row],[Fabrica]]</f>
        <v>1.06.1200METALGRAB</v>
      </c>
      <c r="AC1811" s="13" t="str">
        <f>+LISTAS[[#This Row],[Codigo]]</f>
        <v>1.06.1200</v>
      </c>
      <c r="AD1811" s="13" t="str">
        <f>+LISTAS[[#This Row],[ID]]</f>
        <v>TERMINALES30 gr</v>
      </c>
      <c r="AH1811" s="36"/>
      <c r="AI1811" s="37">
        <f>+LISTAS[[#This Row],[Precio]]+(LISTAS[[#This Row],[Precio]]*AH1811)</f>
        <v>152.63239999999999</v>
      </c>
      <c r="AJ1811" s="38">
        <f t="shared" si="28"/>
        <v>76.316199999999995</v>
      </c>
      <c r="AL1811" s="35">
        <f>+AJ1811/LISTAS[[#This Row],[COSTO]]-1</f>
        <v>1.2267928734411382</v>
      </c>
      <c r="AM1811" t="str">
        <f>+LISTAS[[#This Row],[ID]]</f>
        <v>TERMINALES30 gr</v>
      </c>
      <c r="AO1811" s="43"/>
      <c r="AP1811" s="39">
        <f>LISTAS[[#This Row],[COSTO]]+(LISTAS[[#This Row],[COSTO]]*AO1811)</f>
        <v>34.271799999999999</v>
      </c>
      <c r="AQ1811" s="44">
        <f>IF(AO1811="",0,AP1811/LISTAS[[#This Row],[VENTA NETA]]-1)</f>
        <v>0</v>
      </c>
      <c r="AS1811" s="39">
        <v>29.766999999999999</v>
      </c>
      <c r="AT1811" s="48">
        <f>+LISTAS[[#This Row],[COSTO]]/AS1811-1</f>
        <v>0.15133537138441899</v>
      </c>
      <c r="BA1811" t="s">
        <v>2785</v>
      </c>
      <c r="BB1811" s="36"/>
    </row>
    <row r="1812" spans="1:54" x14ac:dyDescent="0.35">
      <c r="A1812" s="7" t="s">
        <v>2790</v>
      </c>
      <c r="B1812" t="s">
        <v>2785</v>
      </c>
      <c r="C1812" t="s">
        <v>2791</v>
      </c>
      <c r="D1812" t="s">
        <v>6185</v>
      </c>
      <c r="E1812" s="2">
        <v>152.63239999999999</v>
      </c>
      <c r="F1812" s="7" t="str">
        <f>+_xlfn.XLOOKUP(LISTAS[[#This Row],[ID]],_01_CODIGOS_Y_COSTOS_xlsm[Producto y N°],_01_CODIGOS_Y_COSTOS_xlsm[FABRICA],"",0,1)</f>
        <v>METALGRAB</v>
      </c>
      <c r="G1812" s="26">
        <f>LISTAS[[#This Row],[Precio]]*(1-0.46)</f>
        <v>82.421496000000005</v>
      </c>
      <c r="H1812" s="1">
        <f>+_xlfn.XLOOKUP(LISTAS[[#This Row],[ID]],_01_CODIGOS_Y_COSTOS_xlsm[Producto y N°],_01_CODIGOS_Y_COSTOS_xlsm[COSTO],0,0,1)</f>
        <v>34.271799999999999</v>
      </c>
      <c r="I1812" s="27">
        <f>+IFERROR(LISTAS[[#This Row],[VENTA NETA]]/LISTAS[[#This Row],[COSTO]]-1,0)</f>
        <v>1.4049363033164295</v>
      </c>
      <c r="J1812" s="50" t="str">
        <f>IFERROR(VLOOKUP(LISTAS[[#This Row],[ID]],_01_CODIGOS_Y_COSTOS_xlsm[[Producto y N°]:[CODIGO]],2,0),"")</f>
        <v>1.06.1190</v>
      </c>
      <c r="O1812" t="s">
        <v>2790</v>
      </c>
      <c r="AB1812" s="12" t="str">
        <f>+LISTAS[[#This Row],[Codigo]]&amp;LISTAS[[#This Row],[Fabrica]]</f>
        <v>1.06.1190METALGRAB</v>
      </c>
      <c r="AC1812" s="13" t="str">
        <f>+LISTAS[[#This Row],[Codigo]]</f>
        <v>1.06.1190</v>
      </c>
      <c r="AD1812" s="13" t="str">
        <f>+LISTAS[[#This Row],[ID]]</f>
        <v>TERMINALES31 ch</v>
      </c>
      <c r="AH1812" s="36"/>
      <c r="AI1812" s="37">
        <f>+LISTAS[[#This Row],[Precio]]+(LISTAS[[#This Row],[Precio]]*AH1812)</f>
        <v>152.63239999999999</v>
      </c>
      <c r="AJ1812" s="38">
        <f t="shared" si="28"/>
        <v>76.316199999999995</v>
      </c>
      <c r="AL1812" s="35">
        <f>+AJ1812/LISTAS[[#This Row],[COSTO]]-1</f>
        <v>1.2267928734411382</v>
      </c>
      <c r="AM1812" t="str">
        <f>+LISTAS[[#This Row],[ID]]</f>
        <v>TERMINALES31 ch</v>
      </c>
      <c r="AO1812" s="43"/>
      <c r="AP1812" s="39">
        <f>LISTAS[[#This Row],[COSTO]]+(LISTAS[[#This Row],[COSTO]]*AO1812)</f>
        <v>34.271799999999999</v>
      </c>
      <c r="AQ1812" s="44">
        <f>IF(AO1812="",0,AP1812/LISTAS[[#This Row],[VENTA NETA]]-1)</f>
        <v>0</v>
      </c>
      <c r="AS1812" s="39">
        <v>29.766999999999999</v>
      </c>
      <c r="AT1812" s="48">
        <f>+LISTAS[[#This Row],[COSTO]]/AS1812-1</f>
        <v>0.15133537138441899</v>
      </c>
      <c r="BA1812" t="s">
        <v>2785</v>
      </c>
      <c r="BB1812" s="36"/>
    </row>
    <row r="1813" spans="1:54" x14ac:dyDescent="0.35">
      <c r="A1813" s="7" t="s">
        <v>2792</v>
      </c>
      <c r="B1813" t="s">
        <v>2785</v>
      </c>
      <c r="C1813" t="s">
        <v>2793</v>
      </c>
      <c r="D1813" t="s">
        <v>2794</v>
      </c>
      <c r="E1813" s="2">
        <v>177.12190000000001</v>
      </c>
      <c r="F1813" s="7" t="str">
        <f>+_xlfn.XLOOKUP(LISTAS[[#This Row],[ID]],_01_CODIGOS_Y_COSTOS_xlsm[Producto y N°],_01_CODIGOS_Y_COSTOS_xlsm[FABRICA],"",0,1)</f>
        <v>METALGRAB</v>
      </c>
      <c r="G1813" s="26">
        <f>LISTAS[[#This Row],[Precio]]*(1-0.46)</f>
        <v>95.645826000000014</v>
      </c>
      <c r="H1813" s="1">
        <f>+_xlfn.XLOOKUP(LISTAS[[#This Row],[ID]],_01_CODIGOS_Y_COSTOS_xlsm[Producto y N°],_01_CODIGOS_Y_COSTOS_xlsm[COSTO],0,0,1)</f>
        <v>39.770699999999998</v>
      </c>
      <c r="I1813" s="27">
        <f>+IFERROR(LISTAS[[#This Row],[VENTA NETA]]/LISTAS[[#This Row],[COSTO]]-1,0)</f>
        <v>1.4049319222442658</v>
      </c>
      <c r="J1813" s="50" t="str">
        <f>IFERROR(VLOOKUP(LISTAS[[#This Row],[ID]],_01_CODIGOS_Y_COSTOS_xlsm[[Producto y N°]:[CODIGO]],2,0),"")</f>
        <v>1.06.1250</v>
      </c>
      <c r="O1813" t="s">
        <v>2792</v>
      </c>
      <c r="AB1813" s="12" t="str">
        <f>+LISTAS[[#This Row],[Codigo]]&amp;LISTAS[[#This Row],[Fabrica]]</f>
        <v>1.06.1250METALGRAB</v>
      </c>
      <c r="AC1813" s="13" t="str">
        <f>+LISTAS[[#This Row],[Codigo]]</f>
        <v>1.06.1250</v>
      </c>
      <c r="AD1813" s="13" t="str">
        <f>+LISTAS[[#This Row],[ID]]</f>
        <v>TERMINALES31 gr</v>
      </c>
      <c r="AH1813" s="36"/>
      <c r="AI1813" s="37">
        <f>+LISTAS[[#This Row],[Precio]]+(LISTAS[[#This Row],[Precio]]*AH1813)</f>
        <v>177.12190000000001</v>
      </c>
      <c r="AJ1813" s="38">
        <f t="shared" si="28"/>
        <v>88.560950000000005</v>
      </c>
      <c r="AL1813" s="35">
        <f>+AJ1813/LISTAS[[#This Row],[COSTO]]-1</f>
        <v>1.2267888168928383</v>
      </c>
      <c r="AM1813" t="str">
        <f>+LISTAS[[#This Row],[ID]]</f>
        <v>TERMINALES31 gr</v>
      </c>
      <c r="AO1813" s="43"/>
      <c r="AP1813" s="39">
        <f>LISTAS[[#This Row],[COSTO]]+(LISTAS[[#This Row],[COSTO]]*AO1813)</f>
        <v>39.770699999999998</v>
      </c>
      <c r="AQ1813" s="44">
        <f>IF(AO1813="",0,AP1813/LISTAS[[#This Row],[VENTA NETA]]-1)</f>
        <v>0</v>
      </c>
      <c r="AS1813" s="39">
        <v>34.505000000000003</v>
      </c>
      <c r="AT1813" s="48">
        <f>+LISTAS[[#This Row],[COSTO]]/AS1813-1</f>
        <v>0.15260686856977235</v>
      </c>
      <c r="BA1813" t="s">
        <v>2785</v>
      </c>
      <c r="BB1813" s="36"/>
    </row>
    <row r="1814" spans="1:54" x14ac:dyDescent="0.35">
      <c r="A1814" s="7" t="s">
        <v>2795</v>
      </c>
      <c r="B1814" t="s">
        <v>2785</v>
      </c>
      <c r="C1814">
        <v>32</v>
      </c>
      <c r="D1814" t="s">
        <v>2796</v>
      </c>
      <c r="E1814" s="2">
        <v>178.8305</v>
      </c>
      <c r="F1814" s="7" t="str">
        <f>+_xlfn.XLOOKUP(LISTAS[[#This Row],[ID]],_01_CODIGOS_Y_COSTOS_xlsm[Producto y N°],_01_CODIGOS_Y_COSTOS_xlsm[FABRICA],"",0,1)</f>
        <v>METALGRAB</v>
      </c>
      <c r="G1814" s="26">
        <f>LISTAS[[#This Row],[Precio]]*(1-0.46)</f>
        <v>96.568470000000005</v>
      </c>
      <c r="H1814" s="1">
        <f>+_xlfn.XLOOKUP(LISTAS[[#This Row],[ID]],_01_CODIGOS_Y_COSTOS_xlsm[Producto y N°],_01_CODIGOS_Y_COSTOS_xlsm[COSTO],0,0,1)</f>
        <v>40.154299999999999</v>
      </c>
      <c r="I1814" s="27">
        <f>+IFERROR(LISTAS[[#This Row],[VENTA NETA]]/LISTAS[[#This Row],[COSTO]]-1,0)</f>
        <v>1.404934714339436</v>
      </c>
      <c r="J1814" s="50" t="str">
        <f>IFERROR(VLOOKUP(LISTAS[[#This Row],[ID]],_01_CODIGOS_Y_COSTOS_xlsm[[Producto y N°]:[CODIGO]],2,0),"")</f>
        <v>1.06.1240</v>
      </c>
      <c r="O1814" t="s">
        <v>2795</v>
      </c>
      <c r="AB1814" s="12" t="str">
        <f>+LISTAS[[#This Row],[Codigo]]&amp;LISTAS[[#This Row],[Fabrica]]</f>
        <v>1.06.1240METALGRAB</v>
      </c>
      <c r="AC1814" s="13" t="str">
        <f>+LISTAS[[#This Row],[Codigo]]</f>
        <v>1.06.1240</v>
      </c>
      <c r="AD1814" s="13" t="str">
        <f>+LISTAS[[#This Row],[ID]]</f>
        <v>TERMINALES32</v>
      </c>
      <c r="AH1814" s="36"/>
      <c r="AI1814" s="37">
        <f>+LISTAS[[#This Row],[Precio]]+(LISTAS[[#This Row],[Precio]]*AH1814)</f>
        <v>178.8305</v>
      </c>
      <c r="AJ1814" s="38">
        <f t="shared" si="28"/>
        <v>89.41525</v>
      </c>
      <c r="AL1814" s="35">
        <f>+AJ1814/LISTAS[[#This Row],[COSTO]]-1</f>
        <v>1.2267914021661444</v>
      </c>
      <c r="AM1814" t="str">
        <f>+LISTAS[[#This Row],[ID]]</f>
        <v>TERMINALES32</v>
      </c>
      <c r="AO1814" s="43"/>
      <c r="AP1814" s="39">
        <f>LISTAS[[#This Row],[COSTO]]+(LISTAS[[#This Row],[COSTO]]*AO1814)</f>
        <v>40.154299999999999</v>
      </c>
      <c r="AQ1814" s="44">
        <f>IF(AO1814="",0,AP1814/LISTAS[[#This Row],[VENTA NETA]]-1)</f>
        <v>0</v>
      </c>
      <c r="AS1814" s="39">
        <v>34.917000000000002</v>
      </c>
      <c r="AT1814" s="48">
        <f>+LISTAS[[#This Row],[COSTO]]/AS1814-1</f>
        <v>0.14999284016381709</v>
      </c>
      <c r="BA1814" t="s">
        <v>2785</v>
      </c>
      <c r="BB1814" s="36"/>
    </row>
    <row r="1815" spans="1:54" x14ac:dyDescent="0.35">
      <c r="A1815" s="7" t="s">
        <v>2797</v>
      </c>
      <c r="B1815" t="s">
        <v>2785</v>
      </c>
      <c r="C1815">
        <v>33</v>
      </c>
      <c r="D1815" t="s">
        <v>2798</v>
      </c>
      <c r="E1815" s="2">
        <v>250.59049999999999</v>
      </c>
      <c r="F1815" s="7" t="str">
        <f>+_xlfn.XLOOKUP(LISTAS[[#This Row],[ID]],_01_CODIGOS_Y_COSTOS_xlsm[Producto y N°],_01_CODIGOS_Y_COSTOS_xlsm[FABRICA],"",0,1)</f>
        <v>METALGRAB</v>
      </c>
      <c r="G1815" s="26">
        <f>LISTAS[[#This Row],[Precio]]*(1-0.46)</f>
        <v>135.31887</v>
      </c>
      <c r="H1815" s="1">
        <f>+_xlfn.XLOOKUP(LISTAS[[#This Row],[ID]],_01_CODIGOS_Y_COSTOS_xlsm[Producto y N°],_01_CODIGOS_Y_COSTOS_xlsm[COSTO],0,0,1)</f>
        <v>56.267200000000003</v>
      </c>
      <c r="I1815" s="27">
        <f>+IFERROR(LISTAS[[#This Row],[VENTA NETA]]/LISTAS[[#This Row],[COSTO]]-1,0)</f>
        <v>1.4049334248016607</v>
      </c>
      <c r="J1815" s="50" t="str">
        <f>IFERROR(VLOOKUP(LISTAS[[#This Row],[ID]],_01_CODIGOS_Y_COSTOS_xlsm[[Producto y N°]:[CODIGO]],2,0),"")</f>
        <v>1.06.1278</v>
      </c>
      <c r="O1815" t="s">
        <v>2797</v>
      </c>
      <c r="AB1815" s="12" t="str">
        <f>+LISTAS[[#This Row],[Codigo]]&amp;LISTAS[[#This Row],[Fabrica]]</f>
        <v>1.06.1278METALGRAB</v>
      </c>
      <c r="AC1815" s="13" t="str">
        <f>+LISTAS[[#This Row],[Codigo]]</f>
        <v>1.06.1278</v>
      </c>
      <c r="AD1815" s="13" t="str">
        <f>+LISTAS[[#This Row],[ID]]</f>
        <v>TERMINALES33</v>
      </c>
      <c r="AH1815" s="36"/>
      <c r="AI1815" s="37">
        <f>+LISTAS[[#This Row],[Precio]]+(LISTAS[[#This Row],[Precio]]*AH1815)</f>
        <v>250.59049999999999</v>
      </c>
      <c r="AJ1815" s="38">
        <f t="shared" si="28"/>
        <v>125.29525</v>
      </c>
      <c r="AL1815" s="35">
        <f>+AJ1815/LISTAS[[#This Row],[COSTO]]-1</f>
        <v>1.2267902081496858</v>
      </c>
      <c r="AM1815" t="str">
        <f>+LISTAS[[#This Row],[ID]]</f>
        <v>TERMINALES33</v>
      </c>
      <c r="AO1815" s="43"/>
      <c r="AP1815" s="39">
        <f>LISTAS[[#This Row],[COSTO]]+(LISTAS[[#This Row],[COSTO]]*AO1815)</f>
        <v>56.267200000000003</v>
      </c>
      <c r="AQ1815" s="44">
        <f>IF(AO1815="",0,AP1815/LISTAS[[#This Row],[VENTA NETA]]-1)</f>
        <v>0</v>
      </c>
      <c r="AS1815" s="39">
        <v>52.118000000000002</v>
      </c>
      <c r="AT1815" s="48">
        <f>+LISTAS[[#This Row],[COSTO]]/AS1815-1</f>
        <v>7.9611650485436947E-2</v>
      </c>
      <c r="BA1815" t="s">
        <v>2785</v>
      </c>
      <c r="BB1815" s="36"/>
    </row>
    <row r="1816" spans="1:54" ht="13.15" x14ac:dyDescent="0.35">
      <c r="A1816" s="7" t="s">
        <v>2799</v>
      </c>
      <c r="B1816" t="s">
        <v>2785</v>
      </c>
      <c r="C1816">
        <v>34</v>
      </c>
      <c r="D1816" t="s">
        <v>2800</v>
      </c>
      <c r="E1816" s="2">
        <v>85.428600000000003</v>
      </c>
      <c r="F1816" s="7" t="str">
        <f>+_xlfn.XLOOKUP(LISTAS[[#This Row],[ID]],_01_CODIGOS_Y_COSTOS_xlsm[Producto y N°],_01_CODIGOS_Y_COSTOS_xlsm[FABRICA],"",0,1)</f>
        <v>METALGRAB</v>
      </c>
      <c r="G1816" s="26">
        <f>LISTAS[[#This Row],[Precio]]*(1-0.46)</f>
        <v>46.131444000000002</v>
      </c>
      <c r="H1816" s="1">
        <f>+_xlfn.XLOOKUP(LISTAS[[#This Row],[ID]],_01_CODIGOS_Y_COSTOS_xlsm[Producto y N°],_01_CODIGOS_Y_COSTOS_xlsm[COSTO],0,0,1)</f>
        <v>19.181999999999999</v>
      </c>
      <c r="I1816" s="27">
        <f>+IFERROR(LISTAS[[#This Row],[VENTA NETA]]/LISTAS[[#This Row],[COSTO]]-1,0)</f>
        <v>1.4049340006255866</v>
      </c>
      <c r="J1816" s="50" t="str">
        <f>IFERROR(VLOOKUP(LISTAS[[#This Row],[ID]],_01_CODIGOS_Y_COSTOS_xlsm[[Producto y N°]:[CODIGO]],2,0),"")</f>
        <v>1.07.1410</v>
      </c>
      <c r="O1816" t="s">
        <v>2799</v>
      </c>
      <c r="AB1816" s="12" t="str">
        <f>+LISTAS[[#This Row],[Codigo]]&amp;LISTAS[[#This Row],[Fabrica]]</f>
        <v>1.07.1410METALGRAB</v>
      </c>
      <c r="AC1816" s="13" t="str">
        <f>+LISTAS[[#This Row],[Codigo]]</f>
        <v>1.07.1410</v>
      </c>
      <c r="AD1816" s="13" t="str">
        <f>+LISTAS[[#This Row],[ID]]</f>
        <v>TERMINALES34</v>
      </c>
      <c r="AH1816" s="36"/>
      <c r="AI1816" s="37">
        <f>+LISTAS[[#This Row],[Precio]]+(LISTAS[[#This Row],[Precio]]*AH1816)</f>
        <v>85.428600000000003</v>
      </c>
      <c r="AJ1816" s="38">
        <f t="shared" si="28"/>
        <v>42.714300000000001</v>
      </c>
      <c r="AL1816" s="35">
        <f>+AJ1816/LISTAS[[#This Row],[COSTO]]-1</f>
        <v>1.2267907413199879</v>
      </c>
      <c r="AM1816" t="str">
        <f>+LISTAS[[#This Row],[ID]]</f>
        <v>TERMINALES34</v>
      </c>
      <c r="AO1816" s="43"/>
      <c r="AP1816" s="39">
        <f>LISTAS[[#This Row],[COSTO]]+(LISTAS[[#This Row],[COSTO]]*AO1816)</f>
        <v>19.181999999999999</v>
      </c>
      <c r="AQ1816" s="44">
        <f>IF(AO1816="",0,AP1816/LISTAS[[#This Row],[VENTA NETA]]-1)</f>
        <v>0</v>
      </c>
      <c r="AR1816" s="9"/>
      <c r="AS1816" s="39">
        <v>15.965</v>
      </c>
      <c r="AT1816" s="48">
        <f>+LISTAS[[#This Row],[COSTO]]/AS1816-1</f>
        <v>0.20150328844346999</v>
      </c>
      <c r="BA1816" t="s">
        <v>2785</v>
      </c>
      <c r="BB1816" s="36"/>
    </row>
    <row r="1817" spans="1:54" x14ac:dyDescent="0.35">
      <c r="A1817" s="7" t="s">
        <v>2801</v>
      </c>
      <c r="B1817" t="s">
        <v>2785</v>
      </c>
      <c r="C1817">
        <v>35</v>
      </c>
      <c r="D1817" t="s">
        <v>2802</v>
      </c>
      <c r="E1817" s="2">
        <v>141.24189999999999</v>
      </c>
      <c r="F1817" s="7" t="str">
        <f>+_xlfn.XLOOKUP(LISTAS[[#This Row],[ID]],_01_CODIGOS_Y_COSTOS_xlsm[Producto y N°],_01_CODIGOS_Y_COSTOS_xlsm[FABRICA],"",0,1)</f>
        <v>METALGRAB</v>
      </c>
      <c r="G1817" s="26">
        <f>LISTAS[[#This Row],[Precio]]*(1-0.46)</f>
        <v>76.270625999999993</v>
      </c>
      <c r="H1817" s="1">
        <f>+_xlfn.XLOOKUP(LISTAS[[#This Row],[ID]],_01_CODIGOS_Y_COSTOS_xlsm[Producto y N°],_01_CODIGOS_Y_COSTOS_xlsm[COSTO],0,0,1)</f>
        <v>31.714200000000002</v>
      </c>
      <c r="I1817" s="27">
        <f>+IFERROR(LISTAS[[#This Row],[VENTA NETA]]/LISTAS[[#This Row],[COSTO]]-1,0)</f>
        <v>1.4049361484760765</v>
      </c>
      <c r="J1817" s="50" t="str">
        <f>IFERROR(VLOOKUP(LISTAS[[#This Row],[ID]],_01_CODIGOS_Y_COSTOS_xlsm[[Producto y N°]:[CODIGO]],2,0),"")</f>
        <v>1.07.1360</v>
      </c>
      <c r="O1817" t="s">
        <v>2801</v>
      </c>
      <c r="AB1817" s="12" t="str">
        <f>+LISTAS[[#This Row],[Codigo]]&amp;LISTAS[[#This Row],[Fabrica]]</f>
        <v>1.07.1360METALGRAB</v>
      </c>
      <c r="AC1817" s="13" t="str">
        <f>+LISTAS[[#This Row],[Codigo]]</f>
        <v>1.07.1360</v>
      </c>
      <c r="AD1817" s="13" t="str">
        <f>+LISTAS[[#This Row],[ID]]</f>
        <v>TERMINALES35</v>
      </c>
      <c r="AH1817" s="36"/>
      <c r="AI1817" s="37">
        <f>+LISTAS[[#This Row],[Precio]]+(LISTAS[[#This Row],[Precio]]*AH1817)</f>
        <v>141.24189999999999</v>
      </c>
      <c r="AJ1817" s="38">
        <f t="shared" si="28"/>
        <v>70.620949999999993</v>
      </c>
      <c r="AL1817" s="35">
        <f>+AJ1817/LISTAS[[#This Row],[COSTO]]-1</f>
        <v>1.2267927300704411</v>
      </c>
      <c r="AM1817" t="str">
        <f>+LISTAS[[#This Row],[ID]]</f>
        <v>TERMINALES35</v>
      </c>
      <c r="AO1817" s="43"/>
      <c r="AP1817" s="39">
        <f>LISTAS[[#This Row],[COSTO]]+(LISTAS[[#This Row],[COSTO]]*AO1817)</f>
        <v>31.714200000000002</v>
      </c>
      <c r="AQ1817" s="44">
        <f>IF(AO1817="",0,AP1817/LISTAS[[#This Row],[VENTA NETA]]-1)</f>
        <v>0</v>
      </c>
      <c r="AR1817" s="21">
        <f>+AQ1817*830</f>
        <v>0</v>
      </c>
      <c r="AS1817" s="39">
        <v>27.501000000000001</v>
      </c>
      <c r="AT1817" s="48">
        <f>+LISTAS[[#This Row],[COSTO]]/AS1817-1</f>
        <v>0.15320170175629988</v>
      </c>
      <c r="BA1817" t="s">
        <v>2785</v>
      </c>
      <c r="BB1817" s="36"/>
    </row>
    <row r="1818" spans="1:54" x14ac:dyDescent="0.35">
      <c r="A1818" s="7" t="s">
        <v>2803</v>
      </c>
      <c r="B1818" t="s">
        <v>2785</v>
      </c>
      <c r="C1818">
        <v>36</v>
      </c>
      <c r="D1818" t="s">
        <v>2804</v>
      </c>
      <c r="E1818" s="2">
        <v>179.4</v>
      </c>
      <c r="F1818" s="7" t="str">
        <f>+_xlfn.XLOOKUP(LISTAS[[#This Row],[ID]],_01_CODIGOS_Y_COSTOS_xlsm[Producto y N°],_01_CODIGOS_Y_COSTOS_xlsm[FABRICA],"",0,1)</f>
        <v>METALGRAB</v>
      </c>
      <c r="G1818" s="26">
        <f>LISTAS[[#This Row],[Precio]]*(1-0.46)</f>
        <v>96.876000000000005</v>
      </c>
      <c r="H1818" s="1">
        <f>+_xlfn.XLOOKUP(LISTAS[[#This Row],[ID]],_01_CODIGOS_Y_COSTOS_xlsm[Producto y N°],_01_CODIGOS_Y_COSTOS_xlsm[COSTO],0,0,1)</f>
        <v>40.282200000000003</v>
      </c>
      <c r="I1818" s="27">
        <f>+IFERROR(LISTAS[[#This Row],[VENTA NETA]]/LISTAS[[#This Row],[COSTO]]-1,0)</f>
        <v>1.4049331963001026</v>
      </c>
      <c r="J1818" s="50" t="str">
        <f>IFERROR(VLOOKUP(LISTAS[[#This Row],[ID]],_01_CODIGOS_Y_COSTOS_xlsm[[Producto y N°]:[CODIGO]],2,0),"")</f>
        <v>1.07.1380</v>
      </c>
      <c r="O1818" t="s">
        <v>2803</v>
      </c>
      <c r="AB1818" s="12" t="str">
        <f>+LISTAS[[#This Row],[Codigo]]&amp;LISTAS[[#This Row],[Fabrica]]</f>
        <v>1.07.1380METALGRAB</v>
      </c>
      <c r="AC1818" s="13" t="str">
        <f>+LISTAS[[#This Row],[Codigo]]</f>
        <v>1.07.1380</v>
      </c>
      <c r="AD1818" s="13" t="str">
        <f>+LISTAS[[#This Row],[ID]]</f>
        <v>TERMINALES36</v>
      </c>
      <c r="AH1818" s="36"/>
      <c r="AI1818" s="37">
        <f>+LISTAS[[#This Row],[Precio]]+(LISTAS[[#This Row],[Precio]]*AH1818)</f>
        <v>179.4</v>
      </c>
      <c r="AJ1818" s="38">
        <f t="shared" si="28"/>
        <v>89.7</v>
      </c>
      <c r="AL1818" s="35">
        <f>+AJ1818/LISTAS[[#This Row],[COSTO]]-1</f>
        <v>1.2267899965741691</v>
      </c>
      <c r="AM1818" t="str">
        <f>+LISTAS[[#This Row],[ID]]</f>
        <v>TERMINALES36</v>
      </c>
      <c r="AO1818" s="43"/>
      <c r="AP1818" s="39">
        <f>LISTAS[[#This Row],[COSTO]]+(LISTAS[[#This Row],[COSTO]]*AO1818)</f>
        <v>40.282200000000003</v>
      </c>
      <c r="AQ1818" s="44">
        <f>IF(AO1818="",0,AP1818/LISTAS[[#This Row],[VENTA NETA]]-1)</f>
        <v>0</v>
      </c>
      <c r="AS1818" s="39">
        <v>35.637999999999998</v>
      </c>
      <c r="AT1818" s="48">
        <f>+LISTAS[[#This Row],[COSTO]]/AS1818-1</f>
        <v>0.13031595487962311</v>
      </c>
      <c r="BA1818" t="s">
        <v>2785</v>
      </c>
      <c r="BB1818" s="36"/>
    </row>
    <row r="1819" spans="1:54" x14ac:dyDescent="0.35">
      <c r="A1819" s="7" t="s">
        <v>2805</v>
      </c>
      <c r="B1819" t="s">
        <v>2785</v>
      </c>
      <c r="C1819">
        <v>37</v>
      </c>
      <c r="D1819" t="s">
        <v>2806</v>
      </c>
      <c r="E1819" s="2">
        <v>179.4</v>
      </c>
      <c r="F1819" s="7" t="str">
        <f>+_xlfn.XLOOKUP(LISTAS[[#This Row],[ID]],_01_CODIGOS_Y_COSTOS_xlsm[Producto y N°],_01_CODIGOS_Y_COSTOS_xlsm[FABRICA],"",0,1)</f>
        <v>METALGRAB</v>
      </c>
      <c r="G1819" s="26">
        <f>LISTAS[[#This Row],[Precio]]*(1-0.46)</f>
        <v>96.876000000000005</v>
      </c>
      <c r="H1819" s="1">
        <f>+_xlfn.XLOOKUP(LISTAS[[#This Row],[ID]],_01_CODIGOS_Y_COSTOS_xlsm[Producto y N°],_01_CODIGOS_Y_COSTOS_xlsm[COSTO],0,0,1)</f>
        <v>40.282200000000003</v>
      </c>
      <c r="I1819" s="27">
        <f>+IFERROR(LISTAS[[#This Row],[VENTA NETA]]/LISTAS[[#This Row],[COSTO]]-1,0)</f>
        <v>1.4049331963001026</v>
      </c>
      <c r="J1819" s="50" t="str">
        <f>IFERROR(VLOOKUP(LISTAS[[#This Row],[ID]],_01_CODIGOS_Y_COSTOS_xlsm[[Producto y N°]:[CODIGO]],2,0),"")</f>
        <v>1.07.1370</v>
      </c>
      <c r="O1819" t="s">
        <v>2805</v>
      </c>
      <c r="AB1819" s="12" t="str">
        <f>+LISTAS[[#This Row],[Codigo]]&amp;LISTAS[[#This Row],[Fabrica]]</f>
        <v>1.07.1370METALGRAB</v>
      </c>
      <c r="AC1819" s="13" t="str">
        <f>+LISTAS[[#This Row],[Codigo]]</f>
        <v>1.07.1370</v>
      </c>
      <c r="AD1819" s="13" t="str">
        <f>+LISTAS[[#This Row],[ID]]</f>
        <v>TERMINALES37</v>
      </c>
      <c r="AH1819" s="36"/>
      <c r="AI1819" s="37">
        <f>+LISTAS[[#This Row],[Precio]]+(LISTAS[[#This Row],[Precio]]*AH1819)</f>
        <v>179.4</v>
      </c>
      <c r="AJ1819" s="38">
        <f t="shared" si="28"/>
        <v>89.7</v>
      </c>
      <c r="AL1819" s="35">
        <f>+AJ1819/LISTAS[[#This Row],[COSTO]]-1</f>
        <v>1.2267899965741691</v>
      </c>
      <c r="AM1819" t="str">
        <f>+LISTAS[[#This Row],[ID]]</f>
        <v>TERMINALES37</v>
      </c>
      <c r="AO1819" s="43"/>
      <c r="AP1819" s="39">
        <f>LISTAS[[#This Row],[COSTO]]+(LISTAS[[#This Row],[COSTO]]*AO1819)</f>
        <v>40.282200000000003</v>
      </c>
      <c r="AQ1819" s="44">
        <f>IF(AO1819="",0,AP1819/LISTAS[[#This Row],[VENTA NETA]]-1)</f>
        <v>0</v>
      </c>
      <c r="AS1819" s="39">
        <v>35.637999999999998</v>
      </c>
      <c r="AT1819" s="48">
        <f>+LISTAS[[#This Row],[COSTO]]/AS1819-1</f>
        <v>0.13031595487962311</v>
      </c>
      <c r="BA1819" t="s">
        <v>2785</v>
      </c>
      <c r="BB1819" s="36"/>
    </row>
    <row r="1820" spans="1:54" x14ac:dyDescent="0.35">
      <c r="A1820" s="7" t="s">
        <v>2807</v>
      </c>
      <c r="B1820" t="s">
        <v>2785</v>
      </c>
      <c r="C1820">
        <v>38</v>
      </c>
      <c r="D1820" t="s">
        <v>2808</v>
      </c>
      <c r="E1820" s="2">
        <v>131.56</v>
      </c>
      <c r="F1820" s="7" t="str">
        <f>+_xlfn.XLOOKUP(LISTAS[[#This Row],[ID]],_01_CODIGOS_Y_COSTOS_xlsm[Producto y N°],_01_CODIGOS_Y_COSTOS_xlsm[FABRICA],"",0,1)</f>
        <v>METALGRAB</v>
      </c>
      <c r="G1820" s="26">
        <f>LISTAS[[#This Row],[Precio]]*(1-0.46)</f>
        <v>71.042400000000001</v>
      </c>
      <c r="H1820" s="1">
        <f>+_xlfn.XLOOKUP(LISTAS[[#This Row],[ID]],_01_CODIGOS_Y_COSTOS_xlsm[Producto y N°],_01_CODIGOS_Y_COSTOS_xlsm[COSTO],0,0,1)</f>
        <v>29.540299999999998</v>
      </c>
      <c r="I1820" s="27">
        <f>+IFERROR(LISTAS[[#This Row],[VENTA NETA]]/LISTAS[[#This Row],[COSTO]]-1,0)</f>
        <v>1.4049315680612589</v>
      </c>
      <c r="J1820" s="50" t="str">
        <f>IFERROR(VLOOKUP(LISTAS[[#This Row],[ID]],_01_CODIGOS_Y_COSTOS_xlsm[[Producto y N°]:[CODIGO]],2,0),"")</f>
        <v>1.02.0705</v>
      </c>
      <c r="O1820" t="s">
        <v>2807</v>
      </c>
      <c r="AB1820" s="12" t="str">
        <f>+LISTAS[[#This Row],[Codigo]]&amp;LISTAS[[#This Row],[Fabrica]]</f>
        <v>1.02.0705METALGRAB</v>
      </c>
      <c r="AC1820" s="13" t="str">
        <f>+LISTAS[[#This Row],[Codigo]]</f>
        <v>1.02.0705</v>
      </c>
      <c r="AD1820" s="13" t="str">
        <f>+LISTAS[[#This Row],[ID]]</f>
        <v>TERMINALES38</v>
      </c>
      <c r="AH1820" s="36"/>
      <c r="AI1820" s="37">
        <f>+LISTAS[[#This Row],[Precio]]+(LISTAS[[#This Row],[Precio]]*AH1820)</f>
        <v>131.56</v>
      </c>
      <c r="AJ1820" s="38">
        <f t="shared" si="28"/>
        <v>65.78</v>
      </c>
      <c r="AL1820" s="35">
        <f>+AJ1820/LISTAS[[#This Row],[COSTO]]-1</f>
        <v>1.2267884889456102</v>
      </c>
      <c r="AM1820" t="str">
        <f>+LISTAS[[#This Row],[ID]]</f>
        <v>TERMINALES38</v>
      </c>
      <c r="AO1820" s="43"/>
      <c r="AP1820" s="39">
        <f>LISTAS[[#This Row],[COSTO]]+(LISTAS[[#This Row],[COSTO]]*AO1820)</f>
        <v>29.540299999999998</v>
      </c>
      <c r="AQ1820" s="44">
        <f>IF(AO1820="",0,AP1820/LISTAS[[#This Row],[VENTA NETA]]-1)</f>
        <v>0</v>
      </c>
      <c r="AS1820" s="39">
        <v>25.440999999999999</v>
      </c>
      <c r="AT1820" s="48">
        <f>+LISTAS[[#This Row],[COSTO]]/AS1820-1</f>
        <v>0.16112967257576361</v>
      </c>
      <c r="BA1820" t="s">
        <v>2785</v>
      </c>
      <c r="BB1820" s="36"/>
    </row>
    <row r="1821" spans="1:54" x14ac:dyDescent="0.35">
      <c r="A1821" s="7" t="s">
        <v>2809</v>
      </c>
      <c r="B1821" t="s">
        <v>2785</v>
      </c>
      <c r="C1821">
        <v>40</v>
      </c>
      <c r="D1821" t="s">
        <v>2810</v>
      </c>
      <c r="E1821" s="2">
        <v>150.35429999999999</v>
      </c>
      <c r="F1821" s="7" t="str">
        <f>+_xlfn.XLOOKUP(LISTAS[[#This Row],[ID]],_01_CODIGOS_Y_COSTOS_xlsm[Producto y N°],_01_CODIGOS_Y_COSTOS_xlsm[FABRICA],"",0,1)</f>
        <v>METALGRAB</v>
      </c>
      <c r="G1821" s="26">
        <f>LISTAS[[#This Row],[Precio]]*(1-0.46)</f>
        <v>81.191322</v>
      </c>
      <c r="H1821" s="1">
        <f>+_xlfn.XLOOKUP(LISTAS[[#This Row],[ID]],_01_CODIGOS_Y_COSTOS_xlsm[Producto y N°],_01_CODIGOS_Y_COSTOS_xlsm[COSTO],0,0,1)</f>
        <v>33.760300000000001</v>
      </c>
      <c r="I1821" s="27">
        <f>+IFERROR(LISTAS[[#This Row],[VENTA NETA]]/LISTAS[[#This Row],[COSTO]]-1,0)</f>
        <v>1.4049348495125931</v>
      </c>
      <c r="J1821" s="50" t="str">
        <f>IFERROR(VLOOKUP(LISTAS[[#This Row],[ID]],_01_CODIGOS_Y_COSTOS_xlsm[[Producto y N°]:[CODIGO]],2,0),"")</f>
        <v>1.02.0735</v>
      </c>
      <c r="O1821" t="s">
        <v>2809</v>
      </c>
      <c r="AB1821" s="12" t="str">
        <f>+LISTAS[[#This Row],[Codigo]]&amp;LISTAS[[#This Row],[Fabrica]]</f>
        <v>1.02.0735METALGRAB</v>
      </c>
      <c r="AC1821" s="13" t="str">
        <f>+LISTAS[[#This Row],[Codigo]]</f>
        <v>1.02.0735</v>
      </c>
      <c r="AD1821" s="13" t="str">
        <f>+LISTAS[[#This Row],[ID]]</f>
        <v>TERMINALES40</v>
      </c>
      <c r="AH1821" s="36"/>
      <c r="AI1821" s="37">
        <f>+LISTAS[[#This Row],[Precio]]+(LISTAS[[#This Row],[Precio]]*AH1821)</f>
        <v>150.35429999999999</v>
      </c>
      <c r="AJ1821" s="38">
        <f t="shared" si="28"/>
        <v>75.177149999999997</v>
      </c>
      <c r="AL1821" s="35">
        <f>+AJ1821/LISTAS[[#This Row],[COSTO]]-1</f>
        <v>1.2267915273264749</v>
      </c>
      <c r="AM1821" t="str">
        <f>+LISTAS[[#This Row],[ID]]</f>
        <v>TERMINALES40</v>
      </c>
      <c r="AO1821" s="43"/>
      <c r="AP1821" s="39">
        <f>LISTAS[[#This Row],[COSTO]]+(LISTAS[[#This Row],[COSTO]]*AO1821)</f>
        <v>33.760300000000001</v>
      </c>
      <c r="AQ1821" s="44">
        <f>IF(AO1821="",0,AP1821/LISTAS[[#This Row],[VENTA NETA]]-1)</f>
        <v>0</v>
      </c>
      <c r="AS1821" s="39">
        <v>28.84</v>
      </c>
      <c r="AT1821" s="48">
        <f>+LISTAS[[#This Row],[COSTO]]/AS1821-1</f>
        <v>0.17060679611650498</v>
      </c>
      <c r="BA1821" t="s">
        <v>2785</v>
      </c>
      <c r="BB1821" s="36"/>
    </row>
    <row r="1822" spans="1:54" x14ac:dyDescent="0.35">
      <c r="A1822" s="7" t="s">
        <v>2811</v>
      </c>
      <c r="B1822" t="s">
        <v>2785</v>
      </c>
      <c r="C1822">
        <v>41</v>
      </c>
      <c r="D1822" t="s">
        <v>2812</v>
      </c>
      <c r="E1822" s="2">
        <v>161.7448</v>
      </c>
      <c r="F1822" s="7" t="str">
        <f>+_xlfn.XLOOKUP(LISTAS[[#This Row],[ID]],_01_CODIGOS_Y_COSTOS_xlsm[Producto y N°],_01_CODIGOS_Y_COSTOS_xlsm[FABRICA],"",0,1)</f>
        <v>METALGRAB</v>
      </c>
      <c r="G1822" s="26">
        <f>LISTAS[[#This Row],[Precio]]*(1-0.46)</f>
        <v>87.342192000000011</v>
      </c>
      <c r="H1822" s="1">
        <f>+_xlfn.XLOOKUP(LISTAS[[#This Row],[ID]],_01_CODIGOS_Y_COSTOS_xlsm[Producto y N°],_01_CODIGOS_Y_COSTOS_xlsm[COSTO],0,0,1)</f>
        <v>36.317900000000002</v>
      </c>
      <c r="I1822" s="27">
        <f>+IFERROR(LISTAS[[#This Row],[VENTA NETA]]/LISTAS[[#This Row],[COSTO]]-1,0)</f>
        <v>1.4049350871058075</v>
      </c>
      <c r="J1822" s="50" t="str">
        <f>IFERROR(VLOOKUP(LISTAS[[#This Row],[ID]],_01_CODIGOS_Y_COSTOS_xlsm[[Producto y N°]:[CODIGO]],2,0),"")</f>
        <v>1.02.0790</v>
      </c>
      <c r="O1822" t="s">
        <v>2811</v>
      </c>
      <c r="AB1822" s="12" t="str">
        <f>+LISTAS[[#This Row],[Codigo]]&amp;LISTAS[[#This Row],[Fabrica]]</f>
        <v>1.02.0790METALGRAB</v>
      </c>
      <c r="AC1822" s="13" t="str">
        <f>+LISTAS[[#This Row],[Codigo]]</f>
        <v>1.02.0790</v>
      </c>
      <c r="AD1822" s="13" t="str">
        <f>+LISTAS[[#This Row],[ID]]</f>
        <v>TERMINALES41</v>
      </c>
      <c r="AH1822" s="36"/>
      <c r="AI1822" s="37">
        <f>+LISTAS[[#This Row],[Precio]]+(LISTAS[[#This Row],[Precio]]*AH1822)</f>
        <v>161.7448</v>
      </c>
      <c r="AJ1822" s="38">
        <f t="shared" si="28"/>
        <v>80.872399999999999</v>
      </c>
      <c r="AL1822" s="35">
        <f>+AJ1822/LISTAS[[#This Row],[COSTO]]-1</f>
        <v>1.2267917473201919</v>
      </c>
      <c r="AM1822" t="str">
        <f>+LISTAS[[#This Row],[ID]]</f>
        <v>TERMINALES41</v>
      </c>
      <c r="AO1822" s="43"/>
      <c r="AP1822" s="39">
        <f>LISTAS[[#This Row],[COSTO]]+(LISTAS[[#This Row],[COSTO]]*AO1822)</f>
        <v>36.317900000000002</v>
      </c>
      <c r="AQ1822" s="44">
        <f>IF(AO1822="",0,AP1822/LISTAS[[#This Row],[VENTA NETA]]-1)</f>
        <v>0</v>
      </c>
      <c r="AS1822" s="39">
        <v>31.620999999999999</v>
      </c>
      <c r="AT1822" s="48">
        <f>+LISTAS[[#This Row],[COSTO]]/AS1822-1</f>
        <v>0.14853736440972787</v>
      </c>
      <c r="BA1822" t="s">
        <v>2785</v>
      </c>
      <c r="BB1822" s="36"/>
    </row>
    <row r="1823" spans="1:54" x14ac:dyDescent="0.35">
      <c r="A1823" s="7" t="s">
        <v>2813</v>
      </c>
      <c r="B1823" t="s">
        <v>2785</v>
      </c>
      <c r="C1823">
        <v>42</v>
      </c>
      <c r="D1823" t="s">
        <v>2814</v>
      </c>
      <c r="E1823" s="2">
        <v>238.06100000000001</v>
      </c>
      <c r="F1823" s="7" t="str">
        <f>+_xlfn.XLOOKUP(LISTAS[[#This Row],[ID]],_01_CODIGOS_Y_COSTOS_xlsm[Producto y N°],_01_CODIGOS_Y_COSTOS_xlsm[FABRICA],"",0,1)</f>
        <v>METALGRAB</v>
      </c>
      <c r="G1823" s="26">
        <f>LISTAS[[#This Row],[Precio]]*(1-0.46)</f>
        <v>128.55294000000001</v>
      </c>
      <c r="H1823" s="1">
        <f>+_xlfn.XLOOKUP(LISTAS[[#This Row],[ID]],_01_CODIGOS_Y_COSTOS_xlsm[Producto y N°],_01_CODIGOS_Y_COSTOS_xlsm[COSTO],0,0,1)</f>
        <v>53.453800000000001</v>
      </c>
      <c r="I1823" s="27">
        <f>+IFERROR(LISTAS[[#This Row],[VENTA NETA]]/LISTAS[[#This Row],[COSTO]]-1,0)</f>
        <v>1.404935476991346</v>
      </c>
      <c r="J1823" s="50" t="str">
        <f>IFERROR(VLOOKUP(LISTAS[[#This Row],[ID]],_01_CODIGOS_Y_COSTOS_xlsm[[Producto y N°]:[CODIGO]],2,0),"")</f>
        <v>1.02.0830</v>
      </c>
      <c r="O1823" t="s">
        <v>2813</v>
      </c>
      <c r="AB1823" s="12" t="str">
        <f>+LISTAS[[#This Row],[Codigo]]&amp;LISTAS[[#This Row],[Fabrica]]</f>
        <v>1.02.0830METALGRAB</v>
      </c>
      <c r="AC1823" s="13" t="str">
        <f>+LISTAS[[#This Row],[Codigo]]</f>
        <v>1.02.0830</v>
      </c>
      <c r="AD1823" s="13" t="str">
        <f>+LISTAS[[#This Row],[ID]]</f>
        <v>TERMINALES42</v>
      </c>
      <c r="AH1823" s="36"/>
      <c r="AI1823" s="37">
        <f>+LISTAS[[#This Row],[Precio]]+(LISTAS[[#This Row],[Precio]]*AH1823)</f>
        <v>238.06100000000001</v>
      </c>
      <c r="AJ1823" s="38">
        <f t="shared" si="28"/>
        <v>119.0305</v>
      </c>
      <c r="AL1823" s="35">
        <f>+AJ1823/LISTAS[[#This Row],[COSTO]]-1</f>
        <v>1.2267921083253204</v>
      </c>
      <c r="AM1823" t="str">
        <f>+LISTAS[[#This Row],[ID]]</f>
        <v>TERMINALES42</v>
      </c>
      <c r="AO1823" s="43"/>
      <c r="AP1823" s="39">
        <f>LISTAS[[#This Row],[COSTO]]+(LISTAS[[#This Row],[COSTO]]*AO1823)</f>
        <v>53.453800000000001</v>
      </c>
      <c r="AQ1823" s="44">
        <f>IF(AO1823="",0,AP1823/LISTAS[[#This Row],[VENTA NETA]]-1)</f>
        <v>0</v>
      </c>
      <c r="AS1823" s="39">
        <v>46.453000000000003</v>
      </c>
      <c r="AT1823" s="48">
        <f>+LISTAS[[#This Row],[COSTO]]/AS1823-1</f>
        <v>0.15070716638322601</v>
      </c>
      <c r="BA1823" t="s">
        <v>2785</v>
      </c>
      <c r="BB1823" s="36"/>
    </row>
    <row r="1824" spans="1:54" x14ac:dyDescent="0.35">
      <c r="A1824" s="7" t="s">
        <v>2815</v>
      </c>
      <c r="B1824" t="s">
        <v>2785</v>
      </c>
      <c r="C1824">
        <v>43</v>
      </c>
      <c r="D1824" t="s">
        <v>2816</v>
      </c>
      <c r="E1824" s="2">
        <v>78.099000000000004</v>
      </c>
      <c r="F1824" s="7" t="str">
        <f>+_xlfn.XLOOKUP(LISTAS[[#This Row],[ID]],_01_CODIGOS_Y_COSTOS_xlsm[Producto y N°],_01_CODIGOS_Y_COSTOS_xlsm[FABRICA],"",0,1)</f>
        <v>METALGRAB</v>
      </c>
      <c r="G1824" s="26">
        <f>LISTAS[[#This Row],[Precio]]*(1-0.46)</f>
        <v>42.173460000000006</v>
      </c>
      <c r="H1824" s="1">
        <f>+_xlfn.XLOOKUP(LISTAS[[#This Row],[ID]],_01_CODIGOS_Y_COSTOS_xlsm[Producto y N°],_01_CODIGOS_Y_COSTOS_xlsm[COSTO],0,0,1)</f>
        <v>21.228100000000001</v>
      </c>
      <c r="I1824" s="27">
        <f>+IFERROR(LISTAS[[#This Row],[VENTA NETA]]/LISTAS[[#This Row],[COSTO]]-1,0)</f>
        <v>0.98668086168804581</v>
      </c>
      <c r="J1824" s="50" t="str">
        <f>IFERROR(VLOOKUP(LISTAS[[#This Row],[ID]],_01_CODIGOS_Y_COSTOS_xlsm[[Producto y N°]:[CODIGO]],2,0),"")</f>
        <v>1.01.0086</v>
      </c>
      <c r="O1824" t="s">
        <v>2815</v>
      </c>
      <c r="AB1824" s="12" t="str">
        <f>+LISTAS[[#This Row],[Codigo]]&amp;LISTAS[[#This Row],[Fabrica]]</f>
        <v>1.01.0086METALGRAB</v>
      </c>
      <c r="AC1824" s="13" t="str">
        <f>+LISTAS[[#This Row],[Codigo]]</f>
        <v>1.01.0086</v>
      </c>
      <c r="AD1824" s="13" t="str">
        <f>+LISTAS[[#This Row],[ID]]</f>
        <v>TERMINALES43</v>
      </c>
      <c r="AH1824" s="36"/>
      <c r="AI1824" s="37">
        <f>+LISTAS[[#This Row],[Precio]]+(LISTAS[[#This Row],[Precio]]*AH1824)</f>
        <v>78.099000000000004</v>
      </c>
      <c r="AJ1824" s="38">
        <f t="shared" si="28"/>
        <v>39.049500000000002</v>
      </c>
      <c r="AL1824" s="35">
        <f>+AJ1824/LISTAS[[#This Row],[COSTO]]-1</f>
        <v>0.83951931637781985</v>
      </c>
      <c r="AM1824" t="str">
        <f>+LISTAS[[#This Row],[ID]]</f>
        <v>TERMINALES43</v>
      </c>
      <c r="AO1824" s="43"/>
      <c r="AP1824" s="39">
        <f>LISTAS[[#This Row],[COSTO]]+(LISTAS[[#This Row],[COSTO]]*AO1824)</f>
        <v>21.228100000000001</v>
      </c>
      <c r="AQ1824" s="44">
        <f>IF(AO1824="",0,AP1824/LISTAS[[#This Row],[VENTA NETA]]-1)</f>
        <v>0</v>
      </c>
      <c r="AS1824" s="39">
        <v>18.334</v>
      </c>
      <c r="AT1824" s="48">
        <f>+LISTAS[[#This Row],[COSTO]]/AS1824-1</f>
        <v>0.15785425984509671</v>
      </c>
      <c r="BA1824" t="s">
        <v>2785</v>
      </c>
      <c r="BB1824" s="36"/>
    </row>
    <row r="1825" spans="1:54" x14ac:dyDescent="0.35">
      <c r="A1825" s="7" t="s">
        <v>2817</v>
      </c>
      <c r="B1825" t="s">
        <v>2785</v>
      </c>
      <c r="C1825">
        <v>44</v>
      </c>
      <c r="D1825" t="s">
        <v>2818</v>
      </c>
      <c r="E1825" s="2">
        <v>114.7962</v>
      </c>
      <c r="F1825" s="7" t="str">
        <f>+_xlfn.XLOOKUP(LISTAS[[#This Row],[ID]],_01_CODIGOS_Y_COSTOS_xlsm[Producto y N°],_01_CODIGOS_Y_COSTOS_xlsm[FABRICA],"",0,1)</f>
        <v>METALGRAB</v>
      </c>
      <c r="G1825" s="26">
        <f>LISTAS[[#This Row],[Precio]]*(1-0.46)</f>
        <v>61.989948000000005</v>
      </c>
      <c r="H1825" s="1">
        <f>+_xlfn.XLOOKUP(LISTAS[[#This Row],[ID]],_01_CODIGOS_Y_COSTOS_xlsm[Producto y N°],_01_CODIGOS_Y_COSTOS_xlsm[COSTO],0,0,1)</f>
        <v>31.2027</v>
      </c>
      <c r="I1825" s="27">
        <f>+IFERROR(LISTAS[[#This Row],[VENTA NETA]]/LISTAS[[#This Row],[COSTO]]-1,0)</f>
        <v>0.98668538299570252</v>
      </c>
      <c r="J1825" s="50" t="str">
        <f>IFERROR(VLOOKUP(LISTAS[[#This Row],[ID]],_01_CODIGOS_Y_COSTOS_xlsm[[Producto y N°]:[CODIGO]],2,0),"")</f>
        <v>1.01.0224</v>
      </c>
      <c r="O1825" t="s">
        <v>2817</v>
      </c>
      <c r="AB1825" s="12" t="str">
        <f>+LISTAS[[#This Row],[Codigo]]&amp;LISTAS[[#This Row],[Fabrica]]</f>
        <v>1.01.0224METALGRAB</v>
      </c>
      <c r="AC1825" s="13" t="str">
        <f>+LISTAS[[#This Row],[Codigo]]</f>
        <v>1.01.0224</v>
      </c>
      <c r="AD1825" s="13" t="str">
        <f>+LISTAS[[#This Row],[ID]]</f>
        <v>TERMINALES44</v>
      </c>
      <c r="AH1825" s="36"/>
      <c r="AI1825" s="37">
        <f>+LISTAS[[#This Row],[Precio]]+(LISTAS[[#This Row],[Precio]]*AH1825)</f>
        <v>114.7962</v>
      </c>
      <c r="AJ1825" s="38">
        <f t="shared" si="28"/>
        <v>57.398099999999999</v>
      </c>
      <c r="AL1825" s="35">
        <f>+AJ1825/LISTAS[[#This Row],[COSTO]]-1</f>
        <v>0.83952350277379839</v>
      </c>
      <c r="AM1825" t="str">
        <f>+LISTAS[[#This Row],[ID]]</f>
        <v>TERMINALES44</v>
      </c>
      <c r="AO1825" s="43"/>
      <c r="AP1825" s="39">
        <f>LISTAS[[#This Row],[COSTO]]+(LISTAS[[#This Row],[COSTO]]*AO1825)</f>
        <v>31.2027</v>
      </c>
      <c r="AQ1825" s="44">
        <f>IF(AO1825="",0,AP1825/LISTAS[[#This Row],[VENTA NETA]]-1)</f>
        <v>0</v>
      </c>
      <c r="AS1825" s="39">
        <v>27.088999999999999</v>
      </c>
      <c r="AT1825" s="48">
        <f>+LISTAS[[#This Row],[COSTO]]/AS1825-1</f>
        <v>0.15185868802835101</v>
      </c>
      <c r="BA1825" t="s">
        <v>2785</v>
      </c>
      <c r="BB1825" s="36"/>
    </row>
    <row r="1826" spans="1:54" x14ac:dyDescent="0.35">
      <c r="A1826" s="7" t="s">
        <v>2819</v>
      </c>
      <c r="B1826" t="s">
        <v>2785</v>
      </c>
      <c r="C1826">
        <v>45</v>
      </c>
      <c r="D1826" t="s">
        <v>2820</v>
      </c>
      <c r="E1826" s="2">
        <v>120.91240000000001</v>
      </c>
      <c r="F1826" s="7" t="str">
        <f>+_xlfn.XLOOKUP(LISTAS[[#This Row],[ID]],_01_CODIGOS_Y_COSTOS_xlsm[Producto y N°],_01_CODIGOS_Y_COSTOS_xlsm[FABRICA],"",0,1)</f>
        <v>METALGRAB</v>
      </c>
      <c r="G1826" s="26">
        <f>LISTAS[[#This Row],[Precio]]*(1-0.46)</f>
        <v>65.292696000000007</v>
      </c>
      <c r="H1826" s="1">
        <f>+_xlfn.XLOOKUP(LISTAS[[#This Row],[ID]],_01_CODIGOS_Y_COSTOS_xlsm[Producto y N°],_01_CODIGOS_Y_COSTOS_xlsm[COSTO],0,0,1)</f>
        <v>32.865200000000002</v>
      </c>
      <c r="I1826" s="27">
        <f>+IFERROR(LISTAS[[#This Row],[VENTA NETA]]/LISTAS[[#This Row],[COSTO]]-1,0)</f>
        <v>0.98668183975755519</v>
      </c>
      <c r="J1826" s="50" t="str">
        <f>IFERROR(VLOOKUP(LISTAS[[#This Row],[ID]],_01_CODIGOS_Y_COSTOS_xlsm[[Producto y N°]:[CODIGO]],2,0),"")</f>
        <v>1.01.0604</v>
      </c>
      <c r="O1826" t="s">
        <v>2819</v>
      </c>
      <c r="AB1826" s="12" t="str">
        <f>+LISTAS[[#This Row],[Codigo]]&amp;LISTAS[[#This Row],[Fabrica]]</f>
        <v>1.01.0604METALGRAB</v>
      </c>
      <c r="AC1826" s="13" t="str">
        <f>+LISTAS[[#This Row],[Codigo]]</f>
        <v>1.01.0604</v>
      </c>
      <c r="AD1826" s="13" t="str">
        <f>+LISTAS[[#This Row],[ID]]</f>
        <v>TERMINALES45</v>
      </c>
      <c r="AH1826" s="36"/>
      <c r="AI1826" s="37">
        <f>+LISTAS[[#This Row],[Precio]]+(LISTAS[[#This Row],[Precio]]*AH1826)</f>
        <v>120.91240000000001</v>
      </c>
      <c r="AJ1826" s="38">
        <f t="shared" si="28"/>
        <v>60.456200000000003</v>
      </c>
      <c r="AL1826" s="35">
        <f>+AJ1826/LISTAS[[#This Row],[COSTO]]-1</f>
        <v>0.83952022199773624</v>
      </c>
      <c r="AM1826" t="str">
        <f>+LISTAS[[#This Row],[ID]]</f>
        <v>TERMINALES45</v>
      </c>
      <c r="AO1826" s="43"/>
      <c r="AP1826" s="39">
        <f>LISTAS[[#This Row],[COSTO]]+(LISTAS[[#This Row],[COSTO]]*AO1826)</f>
        <v>32.865200000000002</v>
      </c>
      <c r="AQ1826" s="44">
        <f>IF(AO1826="",0,AP1826/LISTAS[[#This Row],[VENTA NETA]]-1)</f>
        <v>0</v>
      </c>
      <c r="AS1826" s="39">
        <v>28.428000000000001</v>
      </c>
      <c r="AT1826" s="48">
        <f>+LISTAS[[#This Row],[COSTO]]/AS1826-1</f>
        <v>0.15608554945828068</v>
      </c>
      <c r="BA1826" t="s">
        <v>2785</v>
      </c>
      <c r="BB1826" s="36"/>
    </row>
    <row r="1827" spans="1:54" x14ac:dyDescent="0.35">
      <c r="A1827" s="7" t="s">
        <v>2821</v>
      </c>
      <c r="B1827" t="s">
        <v>2785</v>
      </c>
      <c r="C1827">
        <v>46</v>
      </c>
      <c r="D1827" t="s">
        <v>2822</v>
      </c>
      <c r="E1827" s="2">
        <v>166.4</v>
      </c>
      <c r="F1827" s="7" t="str">
        <f>+_xlfn.XLOOKUP(LISTAS[[#This Row],[ID]],_01_CODIGOS_Y_COSTOS_xlsm[Producto y N°],_01_CODIGOS_Y_COSTOS_xlsm[FABRICA],"",0,1)</f>
        <v>METALGRAB</v>
      </c>
      <c r="G1827" s="26">
        <f>LISTAS[[#This Row],[Precio]]*(1-0.46)</f>
        <v>89.856000000000009</v>
      </c>
      <c r="H1827" s="1">
        <f>+_xlfn.XLOOKUP(LISTAS[[#This Row],[ID]],_01_CODIGOS_Y_COSTOS_xlsm[Producto y N°],_01_CODIGOS_Y_COSTOS_xlsm[COSTO],0,0,1)</f>
        <v>42.967700000000001</v>
      </c>
      <c r="I1827" s="27">
        <f>+IFERROR(LISTAS[[#This Row],[VENTA NETA]]/LISTAS[[#This Row],[COSTO]]-1,0)</f>
        <v>1.0912452842484006</v>
      </c>
      <c r="J1827" s="50" t="str">
        <f>IFERROR(VLOOKUP(LISTAS[[#This Row],[ID]],_01_CODIGOS_Y_COSTOS_xlsm[[Producto y N°]:[CODIGO]],2,0),"")</f>
        <v>1.01.0608</v>
      </c>
      <c r="O1827" t="s">
        <v>2821</v>
      </c>
      <c r="AB1827" s="12" t="str">
        <f>+LISTAS[[#This Row],[Codigo]]&amp;LISTAS[[#This Row],[Fabrica]]</f>
        <v>1.01.0608METALGRAB</v>
      </c>
      <c r="AC1827" s="13" t="str">
        <f>+LISTAS[[#This Row],[Codigo]]</f>
        <v>1.01.0608</v>
      </c>
      <c r="AD1827" s="13" t="str">
        <f>+LISTAS[[#This Row],[ID]]</f>
        <v>TERMINALES46</v>
      </c>
      <c r="AH1827" s="36"/>
      <c r="AI1827" s="37">
        <f>+LISTAS[[#This Row],[Precio]]+(LISTAS[[#This Row],[Precio]]*AH1827)</f>
        <v>166.4</v>
      </c>
      <c r="AJ1827" s="38">
        <f t="shared" si="28"/>
        <v>83.2</v>
      </c>
      <c r="AL1827" s="35">
        <f>+AJ1827/LISTAS[[#This Row],[COSTO]]-1</f>
        <v>0.93633822615592655</v>
      </c>
      <c r="AM1827" t="str">
        <f>+LISTAS[[#This Row],[ID]]</f>
        <v>TERMINALES46</v>
      </c>
      <c r="AO1827" s="43"/>
      <c r="AP1827" s="39">
        <f>LISTAS[[#This Row],[COSTO]]+(LISTAS[[#This Row],[COSTO]]*AO1827)</f>
        <v>42.967700000000001</v>
      </c>
      <c r="AQ1827" s="44">
        <f>IF(AO1827="",0,AP1827/LISTAS[[#This Row],[VENTA NETA]]-1)</f>
        <v>0</v>
      </c>
      <c r="AS1827" s="39">
        <v>37.183</v>
      </c>
      <c r="AT1827" s="48">
        <f>+LISTAS[[#This Row],[COSTO]]/AS1827-1</f>
        <v>0.15557378371836594</v>
      </c>
      <c r="BA1827" t="s">
        <v>2785</v>
      </c>
      <c r="BB1827" s="36"/>
    </row>
    <row r="1828" spans="1:54" x14ac:dyDescent="0.35">
      <c r="A1828" s="7" t="s">
        <v>2823</v>
      </c>
      <c r="B1828" t="s">
        <v>2785</v>
      </c>
      <c r="C1828">
        <v>47</v>
      </c>
      <c r="D1828" t="s">
        <v>2824</v>
      </c>
      <c r="E1828" s="2">
        <v>184.42670000000001</v>
      </c>
      <c r="F1828" s="7" t="str">
        <f>+_xlfn.XLOOKUP(LISTAS[[#This Row],[ID]],_01_CODIGOS_Y_COSTOS_xlsm[Producto y N°],_01_CODIGOS_Y_COSTOS_xlsm[FABRICA],"",0,1)</f>
        <v>METALGRAB</v>
      </c>
      <c r="G1828" s="26">
        <f>LISTAS[[#This Row],[Precio]]*(1-0.46)</f>
        <v>99.590418000000014</v>
      </c>
      <c r="H1828" s="1">
        <f>+_xlfn.XLOOKUP(LISTAS[[#This Row],[ID]],_01_CODIGOS_Y_COSTOS_xlsm[Producto y N°],_01_CODIGOS_Y_COSTOS_xlsm[COSTO],0,0,1)</f>
        <v>50.128999999999998</v>
      </c>
      <c r="I1828" s="27">
        <f>+IFERROR(LISTAS[[#This Row],[VENTA NETA]]/LISTAS[[#This Row],[COSTO]]-1,0)</f>
        <v>0.98668271858604828</v>
      </c>
      <c r="J1828" s="50" t="str">
        <f>IFERROR(VLOOKUP(LISTAS[[#This Row],[ID]],_01_CODIGOS_Y_COSTOS_xlsm[[Producto y N°]:[CODIGO]],2,0),"")</f>
        <v>1.01.0624</v>
      </c>
      <c r="O1828" t="s">
        <v>2823</v>
      </c>
      <c r="AB1828" s="12" t="str">
        <f>+LISTAS[[#This Row],[Codigo]]&amp;LISTAS[[#This Row],[Fabrica]]</f>
        <v>1.01.0624METALGRAB</v>
      </c>
      <c r="AC1828" s="13" t="str">
        <f>+LISTAS[[#This Row],[Codigo]]</f>
        <v>1.01.0624</v>
      </c>
      <c r="AD1828" s="13" t="str">
        <f>+LISTAS[[#This Row],[ID]]</f>
        <v>TERMINALES47</v>
      </c>
      <c r="AH1828" s="36"/>
      <c r="AI1828" s="37">
        <f>+LISTAS[[#This Row],[Precio]]+(LISTAS[[#This Row],[Precio]]*AH1828)</f>
        <v>184.42670000000001</v>
      </c>
      <c r="AJ1828" s="38">
        <f t="shared" si="28"/>
        <v>92.213350000000005</v>
      </c>
      <c r="AL1828" s="35">
        <f>+AJ1828/LISTAS[[#This Row],[COSTO]]-1</f>
        <v>0.83952103572782244</v>
      </c>
      <c r="AM1828" t="str">
        <f>+LISTAS[[#This Row],[ID]]</f>
        <v>TERMINALES47</v>
      </c>
      <c r="AO1828" s="43"/>
      <c r="AP1828" s="39">
        <f>LISTAS[[#This Row],[COSTO]]+(LISTAS[[#This Row],[COSTO]]*AO1828)</f>
        <v>50.128999999999998</v>
      </c>
      <c r="AQ1828" s="44">
        <f>IF(AO1828="",0,AP1828/LISTAS[[#This Row],[VENTA NETA]]-1)</f>
        <v>0</v>
      </c>
      <c r="AS1828" s="39">
        <v>43.671999999999997</v>
      </c>
      <c r="AT1828" s="48">
        <f>+LISTAS[[#This Row],[COSTO]]/AS1828-1</f>
        <v>0.14785217072723955</v>
      </c>
      <c r="BA1828" t="s">
        <v>2785</v>
      </c>
      <c r="BB1828" s="36"/>
    </row>
    <row r="1829" spans="1:54" x14ac:dyDescent="0.35">
      <c r="A1829" s="7" t="s">
        <v>2825</v>
      </c>
      <c r="B1829" t="s">
        <v>2785</v>
      </c>
      <c r="C1829">
        <v>51</v>
      </c>
      <c r="D1829" t="s">
        <v>2826</v>
      </c>
      <c r="E1829" s="2">
        <v>191.36</v>
      </c>
      <c r="F1829" s="7" t="str">
        <f>+_xlfn.XLOOKUP(LISTAS[[#This Row],[ID]],_01_CODIGOS_Y_COSTOS_xlsm[Producto y N°],_01_CODIGOS_Y_COSTOS_xlsm[FABRICA],"",0,1)</f>
        <v>METALGRAB</v>
      </c>
      <c r="G1829" s="26">
        <f>LISTAS[[#This Row],[Precio]]*(1-0.46)</f>
        <v>103.33440000000002</v>
      </c>
      <c r="H1829" s="1">
        <f>+_xlfn.XLOOKUP(LISTAS[[#This Row],[ID]],_01_CODIGOS_Y_COSTOS_xlsm[Producto y N°],_01_CODIGOS_Y_COSTOS_xlsm[COSTO],0,0,1)</f>
        <v>42.967700000000001</v>
      </c>
      <c r="I1829" s="27">
        <f>+IFERROR(LISTAS[[#This Row],[VENTA NETA]]/LISTAS[[#This Row],[COSTO]]-1,0)</f>
        <v>1.404932076885661</v>
      </c>
      <c r="J1829" s="50" t="str">
        <f>IFERROR(VLOOKUP(LISTAS[[#This Row],[ID]],_01_CODIGOS_Y_COSTOS_xlsm[[Producto y N°]:[CODIGO]],2,0),"")</f>
        <v>1.04.0910</v>
      </c>
      <c r="O1829" t="s">
        <v>2825</v>
      </c>
      <c r="AB1829" s="12" t="str">
        <f>+LISTAS[[#This Row],[Codigo]]&amp;LISTAS[[#This Row],[Fabrica]]</f>
        <v>1.04.0910METALGRAB</v>
      </c>
      <c r="AC1829" s="13" t="str">
        <f>+LISTAS[[#This Row],[Codigo]]</f>
        <v>1.04.0910</v>
      </c>
      <c r="AD1829" s="13" t="str">
        <f>+LISTAS[[#This Row],[ID]]</f>
        <v>TERMINALES51</v>
      </c>
      <c r="AH1829" s="36"/>
      <c r="AI1829" s="37">
        <f>+LISTAS[[#This Row],[Precio]]+(LISTAS[[#This Row],[Precio]]*AH1829)</f>
        <v>191.36</v>
      </c>
      <c r="AJ1829" s="38">
        <f t="shared" si="28"/>
        <v>95.68</v>
      </c>
      <c r="AL1829" s="35">
        <f>+AJ1829/LISTAS[[#This Row],[COSTO]]-1</f>
        <v>1.2267889600793156</v>
      </c>
      <c r="AM1829" t="str">
        <f>+LISTAS[[#This Row],[ID]]</f>
        <v>TERMINALES51</v>
      </c>
      <c r="AO1829" s="43"/>
      <c r="AP1829" s="39">
        <f>LISTAS[[#This Row],[COSTO]]+(LISTAS[[#This Row],[COSTO]]*AO1829)</f>
        <v>42.967700000000001</v>
      </c>
      <c r="AQ1829" s="44">
        <f>IF(AO1829="",0,AP1829/LISTAS[[#This Row],[VENTA NETA]]-1)</f>
        <v>0</v>
      </c>
      <c r="AS1829" s="39">
        <v>37.594999999999999</v>
      </c>
      <c r="AT1829" s="48">
        <f>+LISTAS[[#This Row],[COSTO]]/AS1829-1</f>
        <v>0.1429099614310414</v>
      </c>
      <c r="BA1829" t="s">
        <v>2785</v>
      </c>
      <c r="BB1829" s="36"/>
    </row>
    <row r="1830" spans="1:54" x14ac:dyDescent="0.35">
      <c r="A1830" s="7" t="s">
        <v>2827</v>
      </c>
      <c r="B1830" t="s">
        <v>2785</v>
      </c>
      <c r="C1830">
        <v>52</v>
      </c>
      <c r="D1830" t="s">
        <v>2828</v>
      </c>
      <c r="E1830" s="2">
        <v>221.54480000000001</v>
      </c>
      <c r="F1830" s="7" t="str">
        <f>+_xlfn.XLOOKUP(LISTAS[[#This Row],[ID]],_01_CODIGOS_Y_COSTOS_xlsm[Producto y N°],_01_CODIGOS_Y_COSTOS_xlsm[FABRICA],"",0,1)</f>
        <v>METALGRAB</v>
      </c>
      <c r="G1830" s="26">
        <f>LISTAS[[#This Row],[Precio]]*(1-0.46)</f>
        <v>119.63419200000001</v>
      </c>
      <c r="H1830" s="1">
        <f>+_xlfn.XLOOKUP(LISTAS[[#This Row],[ID]],_01_CODIGOS_Y_COSTOS_xlsm[Producto y N°],_01_CODIGOS_Y_COSTOS_xlsm[COSTO],0,0,1)</f>
        <v>49.7453</v>
      </c>
      <c r="I1830" s="27">
        <f>+IFERROR(LISTAS[[#This Row],[VENTA NETA]]/LISTAS[[#This Row],[COSTO]]-1,0)</f>
        <v>1.4049345767338828</v>
      </c>
      <c r="J1830" s="50" t="str">
        <f>IFERROR(VLOOKUP(LISTAS[[#This Row],[ID]],_01_CODIGOS_Y_COSTOS_xlsm[[Producto y N°]:[CODIGO]],2,0),"")</f>
        <v>1.05.0950</v>
      </c>
      <c r="O1830" t="s">
        <v>2827</v>
      </c>
      <c r="AB1830" s="12" t="str">
        <f>+LISTAS[[#This Row],[Codigo]]&amp;LISTAS[[#This Row],[Fabrica]]</f>
        <v>1.05.0950METALGRAB</v>
      </c>
      <c r="AC1830" s="13" t="str">
        <f>+LISTAS[[#This Row],[Codigo]]</f>
        <v>1.05.0950</v>
      </c>
      <c r="AD1830" s="13" t="str">
        <f>+LISTAS[[#This Row],[ID]]</f>
        <v>TERMINALES52</v>
      </c>
      <c r="AH1830" s="36"/>
      <c r="AI1830" s="37">
        <f>+LISTAS[[#This Row],[Precio]]+(LISTAS[[#This Row],[Precio]]*AH1830)</f>
        <v>221.54480000000001</v>
      </c>
      <c r="AJ1830" s="38">
        <f t="shared" si="28"/>
        <v>110.7724</v>
      </c>
      <c r="AL1830" s="35">
        <f>+AJ1830/LISTAS[[#This Row],[COSTO]]-1</f>
        <v>1.226791274753595</v>
      </c>
      <c r="AM1830" t="str">
        <f>+LISTAS[[#This Row],[ID]]</f>
        <v>TERMINALES52</v>
      </c>
      <c r="AO1830" s="43"/>
      <c r="AP1830" s="39">
        <f>LISTAS[[#This Row],[COSTO]]+(LISTAS[[#This Row],[COSTO]]*AO1830)</f>
        <v>49.7453</v>
      </c>
      <c r="AQ1830" s="44">
        <f>IF(AO1830="",0,AP1830/LISTAS[[#This Row],[VENTA NETA]]-1)</f>
        <v>0</v>
      </c>
      <c r="AS1830" s="39">
        <v>44.393000000000001</v>
      </c>
      <c r="AT1830" s="48">
        <f>+LISTAS[[#This Row],[COSTO]]/AS1830-1</f>
        <v>0.12056630549861458</v>
      </c>
      <c r="BA1830" t="s">
        <v>2785</v>
      </c>
      <c r="BB1830" s="36"/>
    </row>
    <row r="1831" spans="1:54" x14ac:dyDescent="0.35">
      <c r="A1831" s="7" t="s">
        <v>2829</v>
      </c>
      <c r="B1831" t="s">
        <v>2785</v>
      </c>
      <c r="C1831">
        <v>53</v>
      </c>
      <c r="D1831" t="s">
        <v>2830</v>
      </c>
      <c r="E1831" s="2">
        <v>376.45519999999999</v>
      </c>
      <c r="F1831" s="7" t="str">
        <f>+_xlfn.XLOOKUP(LISTAS[[#This Row],[ID]],_01_CODIGOS_Y_COSTOS_xlsm[Producto y N°],_01_CODIGOS_Y_COSTOS_xlsm[FABRICA],"",0,1)</f>
        <v>METALGRAB</v>
      </c>
      <c r="G1831" s="26">
        <f>LISTAS[[#This Row],[Precio]]*(1-0.46)</f>
        <v>203.285808</v>
      </c>
      <c r="H1831" s="1">
        <f>+_xlfn.XLOOKUP(LISTAS[[#This Row],[ID]],_01_CODIGOS_Y_COSTOS_xlsm[Producto y N°],_01_CODIGOS_Y_COSTOS_xlsm[COSTO],0,0,1)</f>
        <v>84.528700000000001</v>
      </c>
      <c r="I1831" s="27">
        <f>+IFERROR(LISTAS[[#This Row],[VENTA NETA]]/LISTAS[[#This Row],[COSTO]]-1,0)</f>
        <v>1.4049323839122096</v>
      </c>
      <c r="J1831" s="50" t="str">
        <f>IFERROR(VLOOKUP(LISTAS[[#This Row],[ID]],_01_CODIGOS_Y_COSTOS_xlsm[[Producto y N°]:[CODIGO]],2,0),"")</f>
        <v>1.04.0920</v>
      </c>
      <c r="O1831" t="s">
        <v>2829</v>
      </c>
      <c r="AB1831" s="12" t="str">
        <f>+LISTAS[[#This Row],[Codigo]]&amp;LISTAS[[#This Row],[Fabrica]]</f>
        <v>1.04.0920METALGRAB</v>
      </c>
      <c r="AC1831" s="13" t="str">
        <f>+LISTAS[[#This Row],[Codigo]]</f>
        <v>1.04.0920</v>
      </c>
      <c r="AD1831" s="13" t="str">
        <f>+LISTAS[[#This Row],[ID]]</f>
        <v>TERMINALES53</v>
      </c>
      <c r="AH1831" s="36"/>
      <c r="AI1831" s="37">
        <f>+LISTAS[[#This Row],[Precio]]+(LISTAS[[#This Row],[Precio]]*AH1831)</f>
        <v>376.45519999999999</v>
      </c>
      <c r="AJ1831" s="38">
        <f t="shared" si="28"/>
        <v>188.2276</v>
      </c>
      <c r="AL1831" s="35">
        <f>+AJ1831/LISTAS[[#This Row],[COSTO]]-1</f>
        <v>1.2267892443631569</v>
      </c>
      <c r="AM1831" t="str">
        <f>+LISTAS[[#This Row],[ID]]</f>
        <v>TERMINALES53</v>
      </c>
      <c r="AO1831" s="43"/>
      <c r="AP1831" s="39">
        <f>LISTAS[[#This Row],[COSTO]]+(LISTAS[[#This Row],[COSTO]]*AO1831)</f>
        <v>84.528700000000001</v>
      </c>
      <c r="AQ1831" s="44">
        <f>IF(AO1831="",0,AP1831/LISTAS[[#This Row],[VENTA NETA]]-1)</f>
        <v>0</v>
      </c>
      <c r="AS1831" s="39">
        <v>73.953999999999994</v>
      </c>
      <c r="AT1831" s="48">
        <f>+LISTAS[[#This Row],[COSTO]]/AS1831-1</f>
        <v>0.1429902371744598</v>
      </c>
      <c r="BA1831" t="s">
        <v>2785</v>
      </c>
      <c r="BB1831" s="36"/>
    </row>
    <row r="1832" spans="1:54" x14ac:dyDescent="0.35">
      <c r="A1832" s="7" t="s">
        <v>2831</v>
      </c>
      <c r="B1832" t="s">
        <v>2785</v>
      </c>
      <c r="C1832">
        <v>54</v>
      </c>
      <c r="D1832" t="s">
        <v>2832</v>
      </c>
      <c r="E1832" s="2">
        <v>227.80950000000001</v>
      </c>
      <c r="F1832" s="7" t="str">
        <f>+_xlfn.XLOOKUP(LISTAS[[#This Row],[ID]],_01_CODIGOS_Y_COSTOS_xlsm[Producto y N°],_01_CODIGOS_Y_COSTOS_xlsm[FABRICA],"",0,1)</f>
        <v>METALGRAB</v>
      </c>
      <c r="G1832" s="26">
        <f>LISTAS[[#This Row],[Precio]]*(1-0.46)</f>
        <v>123.01713000000001</v>
      </c>
      <c r="H1832" s="1">
        <f>+_xlfn.XLOOKUP(LISTAS[[#This Row],[ID]],_01_CODIGOS_Y_COSTOS_xlsm[Producto y N°],_01_CODIGOS_Y_COSTOS_xlsm[COSTO],0,0,1)</f>
        <v>51.152000000000001</v>
      </c>
      <c r="I1832" s="27">
        <f>+IFERROR(LISTAS[[#This Row],[VENTA NETA]]/LISTAS[[#This Row],[COSTO]]-1,0)</f>
        <v>1.4049329449483894</v>
      </c>
      <c r="J1832" s="50" t="str">
        <f>IFERROR(VLOOKUP(LISTAS[[#This Row],[ID]],_01_CODIGOS_Y_COSTOS_xlsm[[Producto y N°]:[CODIGO]],2,0),"")</f>
        <v>1.05.0990</v>
      </c>
      <c r="O1832" t="s">
        <v>2831</v>
      </c>
      <c r="AB1832" s="12" t="str">
        <f>+LISTAS[[#This Row],[Codigo]]&amp;LISTAS[[#This Row],[Fabrica]]</f>
        <v>1.05.0990METALGRAB</v>
      </c>
      <c r="AC1832" s="13" t="str">
        <f>+LISTAS[[#This Row],[Codigo]]</f>
        <v>1.05.0990</v>
      </c>
      <c r="AD1832" s="13" t="str">
        <f>+LISTAS[[#This Row],[ID]]</f>
        <v>TERMINALES54</v>
      </c>
      <c r="AH1832" s="36"/>
      <c r="AI1832" s="37">
        <f>+LISTAS[[#This Row],[Precio]]+(LISTAS[[#This Row],[Precio]]*AH1832)</f>
        <v>227.80950000000001</v>
      </c>
      <c r="AJ1832" s="38">
        <f t="shared" si="28"/>
        <v>113.90475000000001</v>
      </c>
      <c r="AL1832" s="35">
        <f>+AJ1832/LISTAS[[#This Row],[COSTO]]-1</f>
        <v>1.2267897638411012</v>
      </c>
      <c r="AM1832" t="str">
        <f>+LISTAS[[#This Row],[ID]]</f>
        <v>TERMINALES54</v>
      </c>
      <c r="AO1832" s="43"/>
      <c r="AP1832" s="39">
        <f>LISTAS[[#This Row],[COSTO]]+(LISTAS[[#This Row],[COSTO]]*AO1832)</f>
        <v>51.152000000000001</v>
      </c>
      <c r="AQ1832" s="44">
        <f>IF(AO1832="",0,AP1832/LISTAS[[#This Row],[VENTA NETA]]-1)</f>
        <v>0</v>
      </c>
      <c r="AS1832" s="39">
        <v>45.628999999999998</v>
      </c>
      <c r="AT1832" s="48">
        <f>+LISTAS[[#This Row],[COSTO]]/AS1832-1</f>
        <v>0.12104144294198882</v>
      </c>
      <c r="BA1832" t="s">
        <v>2785</v>
      </c>
      <c r="BB1832" s="36"/>
    </row>
    <row r="1833" spans="1:54" x14ac:dyDescent="0.35">
      <c r="A1833" s="7" t="s">
        <v>2833</v>
      </c>
      <c r="B1833" t="s">
        <v>2785</v>
      </c>
      <c r="C1833" t="s">
        <v>2834</v>
      </c>
      <c r="D1833" t="s">
        <v>2835</v>
      </c>
      <c r="E1833" s="2">
        <v>43.283799999999999</v>
      </c>
      <c r="F1833" s="7" t="str">
        <f>+_xlfn.XLOOKUP(LISTAS[[#This Row],[ID]],_01_CODIGOS_Y_COSTOS_xlsm[Producto y N°],_01_CODIGOS_Y_COSTOS_xlsm[FABRICA],"",0,1)</f>
        <v>METALGRAB</v>
      </c>
      <c r="G1833" s="26">
        <f>LISTAS[[#This Row],[Precio]]*(1-0.46)</f>
        <v>23.373252000000001</v>
      </c>
      <c r="H1833" s="1">
        <f>+_xlfn.XLOOKUP(LISTAS[[#This Row],[ID]],_01_CODIGOS_Y_COSTOS_xlsm[Producto y N°],_01_CODIGOS_Y_COSTOS_xlsm[COSTO],0,0,1)</f>
        <v>9.7188999999999997</v>
      </c>
      <c r="I1833" s="27">
        <f>+IFERROR(LISTAS[[#This Row],[VENTA NETA]]/LISTAS[[#This Row],[COSTO]]-1,0)</f>
        <v>1.4049277181574049</v>
      </c>
      <c r="J1833" s="50" t="str">
        <f>IFERROR(VLOOKUP(LISTAS[[#This Row],[ID]],_01_CODIGOS_Y_COSTOS_xlsm[[Producto y N°]:[CODIGO]],2,0),"")</f>
        <v>2.40.2000</v>
      </c>
      <c r="O1833" t="s">
        <v>2833</v>
      </c>
      <c r="AB1833" s="12" t="str">
        <f>+LISTAS[[#This Row],[Codigo]]&amp;LISTAS[[#This Row],[Fabrica]]</f>
        <v>2.40.2000METALGRAB</v>
      </c>
      <c r="AC1833" s="13" t="str">
        <f>+LISTAS[[#This Row],[Codigo]]</f>
        <v>2.40.2000</v>
      </c>
      <c r="AD1833" s="13" t="str">
        <f>+LISTAS[[#This Row],[ID]]</f>
        <v>TERMINALES58 ch</v>
      </c>
      <c r="AH1833" s="36"/>
      <c r="AI1833" s="37">
        <f>+LISTAS[[#This Row],[Precio]]+(LISTAS[[#This Row],[Precio]]*AH1833)</f>
        <v>43.283799999999999</v>
      </c>
      <c r="AJ1833" s="38">
        <f t="shared" si="28"/>
        <v>21.6419</v>
      </c>
      <c r="AL1833" s="35">
        <f>+AJ1833/LISTAS[[#This Row],[COSTO]]-1</f>
        <v>1.2267849242198192</v>
      </c>
      <c r="AM1833" t="str">
        <f>+LISTAS[[#This Row],[ID]]</f>
        <v>TERMINALES58 ch</v>
      </c>
      <c r="AO1833" s="43"/>
      <c r="AP1833" s="39">
        <f>LISTAS[[#This Row],[COSTO]]+(LISTAS[[#This Row],[COSTO]]*AO1833)</f>
        <v>9.7188999999999997</v>
      </c>
      <c r="AQ1833" s="44">
        <f>IF(AO1833="",0,AP1833/LISTAS[[#This Row],[VENTA NETA]]-1)</f>
        <v>0</v>
      </c>
      <c r="AS1833" s="39">
        <v>7.931</v>
      </c>
      <c r="AT1833" s="48">
        <f>+LISTAS[[#This Row],[COSTO]]/AS1833-1</f>
        <v>0.22543184970369423</v>
      </c>
      <c r="BA1833" t="s">
        <v>2785</v>
      </c>
      <c r="BB1833" s="36"/>
    </row>
    <row r="1834" spans="1:54" x14ac:dyDescent="0.35">
      <c r="A1834" s="7" t="s">
        <v>2836</v>
      </c>
      <c r="B1834" t="s">
        <v>2785</v>
      </c>
      <c r="C1834" t="s">
        <v>2837</v>
      </c>
      <c r="D1834" t="s">
        <v>2838</v>
      </c>
      <c r="E1834" s="2">
        <v>44.992400000000004</v>
      </c>
      <c r="F1834" s="7" t="str">
        <f>+_xlfn.XLOOKUP(LISTAS[[#This Row],[ID]],_01_CODIGOS_Y_COSTOS_xlsm[Producto y N°],_01_CODIGOS_Y_COSTOS_xlsm[FABRICA],"",0,1)</f>
        <v>METALGRAB</v>
      </c>
      <c r="G1834" s="26">
        <f>LISTAS[[#This Row],[Precio]]*(1-0.46)</f>
        <v>24.295896000000003</v>
      </c>
      <c r="H1834" s="1">
        <f>+_xlfn.XLOOKUP(LISTAS[[#This Row],[ID]],_01_CODIGOS_Y_COSTOS_xlsm[Producto y N°],_01_CODIGOS_Y_COSTOS_xlsm[COSTO],0,0,1)</f>
        <v>10.102499999999999</v>
      </c>
      <c r="I1834" s="27">
        <f>+IFERROR(LISTAS[[#This Row],[VENTA NETA]]/LISTAS[[#This Row],[COSTO]]-1,0)</f>
        <v>1.4049389755011141</v>
      </c>
      <c r="J1834" s="50" t="str">
        <f>IFERROR(VLOOKUP(LISTAS[[#This Row],[ID]],_01_CODIGOS_Y_COSTOS_xlsm[[Producto y N°]:[CODIGO]],2,0),"")</f>
        <v>2.40.2031</v>
      </c>
      <c r="O1834" t="s">
        <v>2836</v>
      </c>
      <c r="AB1834" s="12" t="str">
        <f>+LISTAS[[#This Row],[Codigo]]&amp;LISTAS[[#This Row],[Fabrica]]</f>
        <v>2.40.2031METALGRAB</v>
      </c>
      <c r="AC1834" s="13" t="str">
        <f>+LISTAS[[#This Row],[Codigo]]</f>
        <v>2.40.2031</v>
      </c>
      <c r="AD1834" s="13" t="str">
        <f>+LISTAS[[#This Row],[ID]]</f>
        <v>TERMINALES58 gr</v>
      </c>
      <c r="AH1834" s="36"/>
      <c r="AI1834" s="37">
        <f>+LISTAS[[#This Row],[Precio]]+(LISTAS[[#This Row],[Precio]]*AH1834)</f>
        <v>44.992400000000004</v>
      </c>
      <c r="AJ1834" s="38">
        <f t="shared" si="28"/>
        <v>22.496200000000002</v>
      </c>
      <c r="AL1834" s="35">
        <f>+AJ1834/LISTAS[[#This Row],[COSTO]]-1</f>
        <v>1.2267953476862168</v>
      </c>
      <c r="AM1834" t="str">
        <f>+LISTAS[[#This Row],[ID]]</f>
        <v>TERMINALES58 gr</v>
      </c>
      <c r="AO1834" s="43"/>
      <c r="AP1834" s="39">
        <f>LISTAS[[#This Row],[COSTO]]+(LISTAS[[#This Row],[COSTO]]*AO1834)</f>
        <v>10.102499999999999</v>
      </c>
      <c r="AQ1834" s="44">
        <f>IF(AO1834="",0,AP1834/LISTAS[[#This Row],[VENTA NETA]]-1)</f>
        <v>0</v>
      </c>
      <c r="AS1834" s="39">
        <v>8.24</v>
      </c>
      <c r="AT1834" s="48">
        <f>+LISTAS[[#This Row],[COSTO]]/AS1834-1</f>
        <v>0.22603155339805814</v>
      </c>
      <c r="BA1834" t="s">
        <v>2785</v>
      </c>
      <c r="BB1834" s="36"/>
    </row>
    <row r="1835" spans="1:54" x14ac:dyDescent="0.35">
      <c r="A1835" s="7" t="s">
        <v>2839</v>
      </c>
      <c r="B1835" t="s">
        <v>2785</v>
      </c>
      <c r="C1835">
        <v>59</v>
      </c>
      <c r="D1835" t="s">
        <v>2840</v>
      </c>
      <c r="E1835" s="2">
        <v>36.884399999999999</v>
      </c>
      <c r="F1835" s="7" t="str">
        <f>+_xlfn.XLOOKUP(LISTAS[[#This Row],[ID]],_01_CODIGOS_Y_COSTOS_xlsm[Producto y N°],_01_CODIGOS_Y_COSTOS_xlsm[FABRICA],"",0,1)</f>
        <v>METALGRAB</v>
      </c>
      <c r="G1835" s="26">
        <f>LISTAS[[#This Row],[Precio]]*(1-0.46)</f>
        <v>19.917576</v>
      </c>
      <c r="H1835" s="1">
        <f>+_xlfn.XLOOKUP(LISTAS[[#This Row],[ID]],_01_CODIGOS_Y_COSTOS_xlsm[Producto y N°],_01_CODIGOS_Y_COSTOS_xlsm[COSTO],0,0,1)</f>
        <v>0</v>
      </c>
      <c r="I1835" s="27">
        <f>+IFERROR(LISTAS[[#This Row],[VENTA NETA]]/LISTAS[[#This Row],[COSTO]]-1,0)</f>
        <v>0</v>
      </c>
      <c r="J1835" s="50" t="str">
        <f>IFERROR(VLOOKUP(LISTAS[[#This Row],[ID]],_01_CODIGOS_Y_COSTOS_xlsm[[Producto y N°]:[CODIGO]],2,0),"")</f>
        <v>0</v>
      </c>
      <c r="O1835" t="s">
        <v>2839</v>
      </c>
      <c r="AB1835" s="12" t="str">
        <f>+LISTAS[[#This Row],[Codigo]]&amp;LISTAS[[#This Row],[Fabrica]]</f>
        <v>0METALGRAB</v>
      </c>
      <c r="AC1835" s="13" t="str">
        <f>+LISTAS[[#This Row],[Codigo]]</f>
        <v>0</v>
      </c>
      <c r="AD1835" s="13" t="str">
        <f>+LISTAS[[#This Row],[ID]]</f>
        <v>TERMINALES59</v>
      </c>
      <c r="AH1835" s="36"/>
      <c r="AI1835" s="37">
        <f>+LISTAS[[#This Row],[Precio]]+(LISTAS[[#This Row],[Precio]]*AH1835)</f>
        <v>36.884399999999999</v>
      </c>
      <c r="AJ1835" s="38">
        <f t="shared" si="28"/>
        <v>18.4422</v>
      </c>
      <c r="AL1835" s="35" t="e">
        <f>+AJ1835/LISTAS[[#This Row],[COSTO]]-1</f>
        <v>#DIV/0!</v>
      </c>
      <c r="AM1835" t="str">
        <f>+LISTAS[[#This Row],[ID]]</f>
        <v>TERMINALES59</v>
      </c>
      <c r="AO1835" s="43"/>
      <c r="AP1835" s="39">
        <f>LISTAS[[#This Row],[COSTO]]+(LISTAS[[#This Row],[COSTO]]*AO1835)</f>
        <v>0</v>
      </c>
      <c r="AQ1835" s="44">
        <f>IF(AO1835="",0,AP1835/LISTAS[[#This Row],[VENTA NETA]]-1)</f>
        <v>0</v>
      </c>
      <c r="AS1835" s="39">
        <v>0</v>
      </c>
      <c r="AT1835" s="48" t="e">
        <f>+LISTAS[[#This Row],[COSTO]]/AS1835-1</f>
        <v>#DIV/0!</v>
      </c>
      <c r="BA1835" t="s">
        <v>2785</v>
      </c>
      <c r="BB1835" s="36"/>
    </row>
    <row r="1836" spans="1:54" x14ac:dyDescent="0.35">
      <c r="A1836" s="7" t="s">
        <v>2841</v>
      </c>
      <c r="B1836" t="s">
        <v>2785</v>
      </c>
      <c r="C1836">
        <v>60</v>
      </c>
      <c r="D1836" t="s">
        <v>2842</v>
      </c>
      <c r="E1836" s="2">
        <v>50.118099999999998</v>
      </c>
      <c r="F1836" s="7" t="str">
        <f>+_xlfn.XLOOKUP(LISTAS[[#This Row],[ID]],_01_CODIGOS_Y_COSTOS_xlsm[Producto y N°],_01_CODIGOS_Y_COSTOS_xlsm[FABRICA],"",0,1)</f>
        <v>METALGRAB</v>
      </c>
      <c r="G1836" s="26">
        <f>LISTAS[[#This Row],[Precio]]*(1-0.46)</f>
        <v>27.063774000000002</v>
      </c>
      <c r="H1836" s="1">
        <f>+_xlfn.XLOOKUP(LISTAS[[#This Row],[ID]],_01_CODIGOS_Y_COSTOS_xlsm[Producto y N°],_01_CODIGOS_Y_COSTOS_xlsm[COSTO],0,0,1)</f>
        <v>11.253399999999999</v>
      </c>
      <c r="I1836" s="27">
        <f>+IFERROR(LISTAS[[#This Row],[VENTA NETA]]/LISTAS[[#This Row],[COSTO]]-1,0)</f>
        <v>1.4049419730925767</v>
      </c>
      <c r="J1836" s="50" t="str">
        <f>IFERROR(VLOOKUP(LISTAS[[#This Row],[ID]],_01_CODIGOS_Y_COSTOS_xlsm[[Producto y N°]:[CODIGO]],2,0),"")</f>
        <v>2.40.2060</v>
      </c>
      <c r="O1836" t="s">
        <v>2841</v>
      </c>
      <c r="AB1836" s="12" t="str">
        <f>+LISTAS[[#This Row],[Codigo]]&amp;LISTAS[[#This Row],[Fabrica]]</f>
        <v>2.40.2060METALGRAB</v>
      </c>
      <c r="AC1836" s="13" t="str">
        <f>+LISTAS[[#This Row],[Codigo]]</f>
        <v>2.40.2060</v>
      </c>
      <c r="AD1836" s="13" t="str">
        <f>+LISTAS[[#This Row],[ID]]</f>
        <v>TERMINALES60</v>
      </c>
      <c r="AH1836" s="36"/>
      <c r="AI1836" s="37">
        <f>+LISTAS[[#This Row],[Precio]]+(LISTAS[[#This Row],[Precio]]*AH1836)</f>
        <v>50.118099999999998</v>
      </c>
      <c r="AJ1836" s="38">
        <f t="shared" si="28"/>
        <v>25.059049999999999</v>
      </c>
      <c r="AL1836" s="35">
        <f>+AJ1836/LISTAS[[#This Row],[COSTO]]-1</f>
        <v>1.2267981232338672</v>
      </c>
      <c r="AM1836" t="str">
        <f>+LISTAS[[#This Row],[ID]]</f>
        <v>TERMINALES60</v>
      </c>
      <c r="AO1836" s="43"/>
      <c r="AP1836" s="39">
        <f>LISTAS[[#This Row],[COSTO]]+(LISTAS[[#This Row],[COSTO]]*AO1836)</f>
        <v>11.253399999999999</v>
      </c>
      <c r="AQ1836" s="44">
        <f>IF(AO1836="",0,AP1836/LISTAS[[#This Row],[VENTA NETA]]-1)</f>
        <v>0</v>
      </c>
      <c r="AS1836" s="39">
        <v>9.27</v>
      </c>
      <c r="AT1836" s="48">
        <f>+LISTAS[[#This Row],[COSTO]]/AS1836-1</f>
        <v>0.21395900755124053</v>
      </c>
      <c r="BA1836" t="s">
        <v>2785</v>
      </c>
      <c r="BB1836" s="36"/>
    </row>
    <row r="1837" spans="1:54" x14ac:dyDescent="0.35">
      <c r="A1837" s="7" t="s">
        <v>2843</v>
      </c>
      <c r="B1837" t="s">
        <v>2785</v>
      </c>
      <c r="C1837">
        <v>61</v>
      </c>
      <c r="D1837" t="s">
        <v>2844</v>
      </c>
      <c r="E1837" s="2">
        <v>2672.4560000000001</v>
      </c>
      <c r="F1837" s="7" t="str">
        <f>+_xlfn.XLOOKUP(LISTAS[[#This Row],[ID]],_01_CODIGOS_Y_COSTOS_xlsm[Producto y N°],_01_CODIGOS_Y_COSTOS_xlsm[FABRICA],"",0,1)</f>
        <v>MAXIFER</v>
      </c>
      <c r="G1837" s="26">
        <f>LISTAS[[#This Row],[Precio]]*(1-0.46)</f>
        <v>1443.1262400000001</v>
      </c>
      <c r="H1837" s="1">
        <f>+_xlfn.XLOOKUP(LISTAS[[#This Row],[ID]],_01_CODIGOS_Y_COSTOS_xlsm[Producto y N°],_01_CODIGOS_Y_COSTOS_xlsm[COSTO],0,0,1)</f>
        <v>150</v>
      </c>
      <c r="I1837" s="27">
        <f>+IFERROR(LISTAS[[#This Row],[VENTA NETA]]/LISTAS[[#This Row],[COSTO]]-1,0)</f>
        <v>8.6208416000000003</v>
      </c>
      <c r="J1837" s="50" t="str">
        <f>IFERROR(VLOOKUP(LISTAS[[#This Row],[ID]],_01_CODIGOS_Y_COSTOS_xlsm[[Producto y N°]:[CODIGO]],2,0),"")</f>
        <v>61</v>
      </c>
      <c r="O1837" t="s">
        <v>2843</v>
      </c>
      <c r="AB1837" s="12" t="str">
        <f>+LISTAS[[#This Row],[Codigo]]&amp;LISTAS[[#This Row],[Fabrica]]</f>
        <v>61MAXIFER</v>
      </c>
      <c r="AC1837" s="13" t="str">
        <f>+LISTAS[[#This Row],[Codigo]]</f>
        <v>61</v>
      </c>
      <c r="AD1837" s="13" t="str">
        <f>+LISTAS[[#This Row],[ID]]</f>
        <v>TERMINALES61</v>
      </c>
      <c r="AH1837" s="36"/>
      <c r="AI1837" s="37">
        <f>+LISTAS[[#This Row],[Precio]]+(LISTAS[[#This Row],[Precio]]*AH1837)</f>
        <v>2672.4560000000001</v>
      </c>
      <c r="AJ1837" s="38">
        <f t="shared" si="28"/>
        <v>1336.2280000000001</v>
      </c>
      <c r="AL1837" s="35">
        <f>+AJ1837/LISTAS[[#This Row],[COSTO]]-1</f>
        <v>7.9081866666666674</v>
      </c>
      <c r="AM1837" t="str">
        <f>+LISTAS[[#This Row],[ID]]</f>
        <v>TERMINALES61</v>
      </c>
      <c r="AO1837" s="43"/>
      <c r="AP1837" s="39">
        <f>LISTAS[[#This Row],[COSTO]]+(LISTAS[[#This Row],[COSTO]]*AO1837)</f>
        <v>150</v>
      </c>
      <c r="AQ1837" s="44">
        <f>IF(AO1837="",0,AP1837/LISTAS[[#This Row],[VENTA NETA]]-1)</f>
        <v>0</v>
      </c>
      <c r="AS1837" s="39">
        <v>150</v>
      </c>
      <c r="AT1837" s="48">
        <f>+LISTAS[[#This Row],[COSTO]]/AS1837-1</f>
        <v>0</v>
      </c>
      <c r="BA1837" t="s">
        <v>2785</v>
      </c>
      <c r="BB1837" s="36"/>
    </row>
    <row r="1838" spans="1:54" x14ac:dyDescent="0.35">
      <c r="A1838" s="7" t="s">
        <v>2845</v>
      </c>
      <c r="B1838" t="s">
        <v>2785</v>
      </c>
      <c r="C1838">
        <v>62</v>
      </c>
      <c r="D1838" t="s">
        <v>2846</v>
      </c>
      <c r="E1838" s="2">
        <v>2672.4560000000001</v>
      </c>
      <c r="F1838" s="7" t="str">
        <f>+_xlfn.XLOOKUP(LISTAS[[#This Row],[ID]],_01_CODIGOS_Y_COSTOS_xlsm[Producto y N°],_01_CODIGOS_Y_COSTOS_xlsm[FABRICA],"",0,1)</f>
        <v>MAXIFER</v>
      </c>
      <c r="G1838" s="26">
        <f>LISTAS[[#This Row],[Precio]]*(1-0.46)</f>
        <v>1443.1262400000001</v>
      </c>
      <c r="H1838" s="1">
        <f>+_xlfn.XLOOKUP(LISTAS[[#This Row],[ID]],_01_CODIGOS_Y_COSTOS_xlsm[Producto y N°],_01_CODIGOS_Y_COSTOS_xlsm[COSTO],0,0,1)</f>
        <v>150</v>
      </c>
      <c r="I1838" s="27">
        <f>+IFERROR(LISTAS[[#This Row],[VENTA NETA]]/LISTAS[[#This Row],[COSTO]]-1,0)</f>
        <v>8.6208416000000003</v>
      </c>
      <c r="J1838" s="50" t="str">
        <f>IFERROR(VLOOKUP(LISTAS[[#This Row],[ID]],_01_CODIGOS_Y_COSTOS_xlsm[[Producto y N°]:[CODIGO]],2,0),"")</f>
        <v>62</v>
      </c>
      <c r="O1838" t="s">
        <v>2845</v>
      </c>
      <c r="AB1838" s="12" t="str">
        <f>+LISTAS[[#This Row],[Codigo]]&amp;LISTAS[[#This Row],[Fabrica]]</f>
        <v>62MAXIFER</v>
      </c>
      <c r="AC1838" s="13" t="str">
        <f>+LISTAS[[#This Row],[Codigo]]</f>
        <v>62</v>
      </c>
      <c r="AD1838" s="13" t="str">
        <f>+LISTAS[[#This Row],[ID]]</f>
        <v>TERMINALES62</v>
      </c>
      <c r="AH1838" s="36"/>
      <c r="AI1838" s="37">
        <f>+LISTAS[[#This Row],[Precio]]+(LISTAS[[#This Row],[Precio]]*AH1838)</f>
        <v>2672.4560000000001</v>
      </c>
      <c r="AJ1838" s="38">
        <f t="shared" si="28"/>
        <v>1336.2280000000001</v>
      </c>
      <c r="AL1838" s="35">
        <f>+AJ1838/LISTAS[[#This Row],[COSTO]]-1</f>
        <v>7.9081866666666674</v>
      </c>
      <c r="AM1838" t="str">
        <f>+LISTAS[[#This Row],[ID]]</f>
        <v>TERMINALES62</v>
      </c>
      <c r="AO1838" s="43"/>
      <c r="AP1838" s="39">
        <f>LISTAS[[#This Row],[COSTO]]+(LISTAS[[#This Row],[COSTO]]*AO1838)</f>
        <v>150</v>
      </c>
      <c r="AQ1838" s="44">
        <f>IF(AO1838="",0,AP1838/LISTAS[[#This Row],[VENTA NETA]]-1)</f>
        <v>0</v>
      </c>
      <c r="AS1838" s="39">
        <v>150</v>
      </c>
      <c r="AT1838" s="48">
        <f>+LISTAS[[#This Row],[COSTO]]/AS1838-1</f>
        <v>0</v>
      </c>
      <c r="BA1838" t="s">
        <v>2785</v>
      </c>
      <c r="BB1838" s="36"/>
    </row>
    <row r="1839" spans="1:54" x14ac:dyDescent="0.35">
      <c r="A1839" s="7" t="s">
        <v>2847</v>
      </c>
      <c r="B1839" t="s">
        <v>2785</v>
      </c>
      <c r="C1839">
        <v>63</v>
      </c>
      <c r="D1839" t="s">
        <v>2848</v>
      </c>
      <c r="E1839" s="2">
        <v>2785.0320000000002</v>
      </c>
      <c r="F1839" s="7" t="str">
        <f>+_xlfn.XLOOKUP(LISTAS[[#This Row],[ID]],_01_CODIGOS_Y_COSTOS_xlsm[Producto y N°],_01_CODIGOS_Y_COSTOS_xlsm[FABRICA],"",0,1)</f>
        <v>MAXIFER</v>
      </c>
      <c r="G1839" s="26">
        <f>LISTAS[[#This Row],[Precio]]*(1-0.46)</f>
        <v>1503.9172800000001</v>
      </c>
      <c r="H1839" s="1">
        <f>+_xlfn.XLOOKUP(LISTAS[[#This Row],[ID]],_01_CODIGOS_Y_COSTOS_xlsm[Producto y N°],_01_CODIGOS_Y_COSTOS_xlsm[COSTO],0,0,1)</f>
        <v>180</v>
      </c>
      <c r="I1839" s="27">
        <f>+IFERROR(LISTAS[[#This Row],[VENTA NETA]]/LISTAS[[#This Row],[COSTO]]-1,0)</f>
        <v>7.3550960000000014</v>
      </c>
      <c r="J1839" s="50" t="str">
        <f>IFERROR(VLOOKUP(LISTAS[[#This Row],[ID]],_01_CODIGOS_Y_COSTOS_xlsm[[Producto y N°]:[CODIGO]],2,0),"")</f>
        <v>63</v>
      </c>
      <c r="O1839" t="s">
        <v>2847</v>
      </c>
      <c r="AB1839" s="12" t="str">
        <f>+LISTAS[[#This Row],[Codigo]]&amp;LISTAS[[#This Row],[Fabrica]]</f>
        <v>63MAXIFER</v>
      </c>
      <c r="AC1839" s="13" t="str">
        <f>+LISTAS[[#This Row],[Codigo]]</f>
        <v>63</v>
      </c>
      <c r="AD1839" s="13" t="str">
        <f>+LISTAS[[#This Row],[ID]]</f>
        <v>TERMINALES63</v>
      </c>
      <c r="AH1839" s="36"/>
      <c r="AI1839" s="37">
        <f>+LISTAS[[#This Row],[Precio]]+(LISTAS[[#This Row],[Precio]]*AH1839)</f>
        <v>2785.0320000000002</v>
      </c>
      <c r="AJ1839" s="38">
        <f t="shared" si="28"/>
        <v>1392.5160000000001</v>
      </c>
      <c r="AL1839" s="35">
        <f>+AJ1839/LISTAS[[#This Row],[COSTO]]-1</f>
        <v>6.7362000000000002</v>
      </c>
      <c r="AM1839" t="str">
        <f>+LISTAS[[#This Row],[ID]]</f>
        <v>TERMINALES63</v>
      </c>
      <c r="AO1839" s="43"/>
      <c r="AP1839" s="39">
        <f>LISTAS[[#This Row],[COSTO]]+(LISTAS[[#This Row],[COSTO]]*AO1839)</f>
        <v>180</v>
      </c>
      <c r="AQ1839" s="44">
        <f>IF(AO1839="",0,AP1839/LISTAS[[#This Row],[VENTA NETA]]-1)</f>
        <v>0</v>
      </c>
      <c r="AS1839" s="39">
        <v>180</v>
      </c>
      <c r="AT1839" s="48">
        <f>+LISTAS[[#This Row],[COSTO]]/AS1839-1</f>
        <v>0</v>
      </c>
      <c r="BA1839" t="s">
        <v>2785</v>
      </c>
      <c r="BB1839" s="36"/>
    </row>
    <row r="1840" spans="1:54" x14ac:dyDescent="0.35">
      <c r="A1840" s="7" t="s">
        <v>2849</v>
      </c>
      <c r="B1840" t="s">
        <v>2785</v>
      </c>
      <c r="C1840">
        <v>64</v>
      </c>
      <c r="D1840" t="s">
        <v>2850</v>
      </c>
      <c r="E1840" s="2">
        <v>250.59049999999999</v>
      </c>
      <c r="F1840" s="7" t="str">
        <f>+_xlfn.XLOOKUP(LISTAS[[#This Row],[ID]],_01_CODIGOS_Y_COSTOS_xlsm[Producto y N°],_01_CODIGOS_Y_COSTOS_xlsm[FABRICA],"",0,1)</f>
        <v>METALGRAB</v>
      </c>
      <c r="G1840" s="26">
        <f>LISTAS[[#This Row],[Precio]]*(1-0.46)</f>
        <v>135.31887</v>
      </c>
      <c r="H1840" s="1">
        <f>+_xlfn.XLOOKUP(LISTAS[[#This Row],[ID]],_01_CODIGOS_Y_COSTOS_xlsm[Producto y N°],_01_CODIGOS_Y_COSTOS_xlsm[COSTO],0,0,1)</f>
        <v>56.267200000000003</v>
      </c>
      <c r="I1840" s="27">
        <f>+IFERROR(LISTAS[[#This Row],[VENTA NETA]]/LISTAS[[#This Row],[COSTO]]-1,0)</f>
        <v>1.4049334248016607</v>
      </c>
      <c r="J1840" s="50" t="str">
        <f>IFERROR(VLOOKUP(LISTAS[[#This Row],[ID]],_01_CODIGOS_Y_COSTOS_xlsm[[Producto y N°]:[CODIGO]],2,0),"")</f>
        <v>1.06.1281</v>
      </c>
      <c r="O1840" t="s">
        <v>2849</v>
      </c>
      <c r="AB1840" s="12" t="str">
        <f>+LISTAS[[#This Row],[Codigo]]&amp;LISTAS[[#This Row],[Fabrica]]</f>
        <v>1.06.1281METALGRAB</v>
      </c>
      <c r="AC1840" s="13" t="str">
        <f>+LISTAS[[#This Row],[Codigo]]</f>
        <v>1.06.1281</v>
      </c>
      <c r="AD1840" s="13" t="str">
        <f>+LISTAS[[#This Row],[ID]]</f>
        <v>TERMINALES64</v>
      </c>
      <c r="AH1840" s="36"/>
      <c r="AI1840" s="37">
        <f>+LISTAS[[#This Row],[Precio]]+(LISTAS[[#This Row],[Precio]]*AH1840)</f>
        <v>250.59049999999999</v>
      </c>
      <c r="AJ1840" s="38">
        <f t="shared" si="28"/>
        <v>125.29525</v>
      </c>
      <c r="AL1840" s="35">
        <f>+AJ1840/LISTAS[[#This Row],[COSTO]]-1</f>
        <v>1.2267902081496858</v>
      </c>
      <c r="AM1840" t="str">
        <f>+LISTAS[[#This Row],[ID]]</f>
        <v>TERMINALES64</v>
      </c>
      <c r="AO1840" s="43"/>
      <c r="AP1840" s="39">
        <f>LISTAS[[#This Row],[COSTO]]+(LISTAS[[#This Row],[COSTO]]*AO1840)</f>
        <v>56.267200000000003</v>
      </c>
      <c r="AQ1840" s="44">
        <f>IF(AO1840="",0,AP1840/LISTAS[[#This Row],[VENTA NETA]]-1)</f>
        <v>0</v>
      </c>
      <c r="AS1840" s="39">
        <v>53.045000000000002</v>
      </c>
      <c r="AT1840" s="48">
        <f>+LISTAS[[#This Row],[COSTO]]/AS1840-1</f>
        <v>6.0744650768215669E-2</v>
      </c>
      <c r="BA1840" t="s">
        <v>2785</v>
      </c>
      <c r="BB1840" s="36"/>
    </row>
    <row r="1841" spans="1:54" x14ac:dyDescent="0.35">
      <c r="A1841" s="7" t="s">
        <v>2851</v>
      </c>
      <c r="B1841" t="s">
        <v>2785</v>
      </c>
      <c r="C1841">
        <v>65</v>
      </c>
      <c r="D1841" t="s">
        <v>2852</v>
      </c>
      <c r="E1841" s="2">
        <v>424.29520000000002</v>
      </c>
      <c r="F1841" s="7" t="str">
        <f>+_xlfn.XLOOKUP(LISTAS[[#This Row],[ID]],_01_CODIGOS_Y_COSTOS_xlsm[Producto y N°],_01_CODIGOS_Y_COSTOS_xlsm[FABRICA],"",0,1)</f>
        <v>METALGRAB</v>
      </c>
      <c r="G1841" s="26">
        <f>LISTAS[[#This Row],[Precio]]*(1-0.46)</f>
        <v>229.11940800000002</v>
      </c>
      <c r="H1841" s="1">
        <f>+_xlfn.XLOOKUP(LISTAS[[#This Row],[ID]],_01_CODIGOS_Y_COSTOS_xlsm[Producto y N°],_01_CODIGOS_Y_COSTOS_xlsm[COSTO],0,0,1)</f>
        <v>95.270600000000002</v>
      </c>
      <c r="I1841" s="27">
        <f>+IFERROR(LISTAS[[#This Row],[VENTA NETA]]/LISTAS[[#This Row],[COSTO]]-1,0)</f>
        <v>1.4049329803737987</v>
      </c>
      <c r="J1841" s="50" t="str">
        <f>IFERROR(VLOOKUP(LISTAS[[#This Row],[ID]],_01_CODIGOS_Y_COSTOS_xlsm[[Producto y N°]:[CODIGO]],2,0),"")</f>
        <v>1.06.1340</v>
      </c>
      <c r="O1841" t="s">
        <v>2851</v>
      </c>
      <c r="AB1841" s="12" t="str">
        <f>+LISTAS[[#This Row],[Codigo]]&amp;LISTAS[[#This Row],[Fabrica]]</f>
        <v>1.06.1340METALGRAB</v>
      </c>
      <c r="AC1841" s="13" t="str">
        <f>+LISTAS[[#This Row],[Codigo]]</f>
        <v>1.06.1340</v>
      </c>
      <c r="AD1841" s="13" t="str">
        <f>+LISTAS[[#This Row],[ID]]</f>
        <v>TERMINALES65</v>
      </c>
      <c r="AH1841" s="36"/>
      <c r="AI1841" s="37">
        <f>+LISTAS[[#This Row],[Precio]]+(LISTAS[[#This Row],[Precio]]*AH1841)</f>
        <v>424.29520000000002</v>
      </c>
      <c r="AJ1841" s="38">
        <f t="shared" si="28"/>
        <v>212.14760000000001</v>
      </c>
      <c r="AL1841" s="35">
        <f>+AJ1841/LISTAS[[#This Row],[COSTO]]-1</f>
        <v>1.2267897966424059</v>
      </c>
      <c r="AM1841" t="str">
        <f>+LISTAS[[#This Row],[ID]]</f>
        <v>TERMINALES65</v>
      </c>
      <c r="AO1841" s="43"/>
      <c r="AP1841" s="39">
        <f>LISTAS[[#This Row],[COSTO]]+(LISTAS[[#This Row],[COSTO]]*AO1841)</f>
        <v>95.270600000000002</v>
      </c>
      <c r="AQ1841" s="44">
        <f>IF(AO1841="",0,AP1841/LISTAS[[#This Row],[VENTA NETA]]-1)</f>
        <v>0</v>
      </c>
      <c r="AS1841" s="39">
        <v>84.356999999999999</v>
      </c>
      <c r="AT1841" s="48">
        <f>+LISTAS[[#This Row],[COSTO]]/AS1841-1</f>
        <v>0.12937397015066932</v>
      </c>
      <c r="BA1841" t="s">
        <v>2785</v>
      </c>
      <c r="BB1841" s="36"/>
    </row>
    <row r="1842" spans="1:54" x14ac:dyDescent="0.35">
      <c r="A1842" s="7" t="s">
        <v>2853</v>
      </c>
      <c r="B1842" t="s">
        <v>2785</v>
      </c>
      <c r="C1842">
        <v>66</v>
      </c>
      <c r="D1842" t="s">
        <v>2854</v>
      </c>
      <c r="E1842" s="2">
        <v>424.29520000000002</v>
      </c>
      <c r="F1842" s="7" t="str">
        <f>+_xlfn.XLOOKUP(LISTAS[[#This Row],[ID]],_01_CODIGOS_Y_COSTOS_xlsm[Producto y N°],_01_CODIGOS_Y_COSTOS_xlsm[FABRICA],"",0,1)</f>
        <v>METALGRAB</v>
      </c>
      <c r="G1842" s="26">
        <f>LISTAS[[#This Row],[Precio]]*(1-0.46)</f>
        <v>229.11940800000002</v>
      </c>
      <c r="H1842" s="1">
        <f>+_xlfn.XLOOKUP(LISTAS[[#This Row],[ID]],_01_CODIGOS_Y_COSTOS_xlsm[Producto y N°],_01_CODIGOS_Y_COSTOS_xlsm[COSTO],0,0,1)</f>
        <v>95.270600000000002</v>
      </c>
      <c r="I1842" s="27">
        <f>+IFERROR(LISTAS[[#This Row],[VENTA NETA]]/LISTAS[[#This Row],[COSTO]]-1,0)</f>
        <v>1.4049329803737987</v>
      </c>
      <c r="J1842" s="50" t="str">
        <f>IFERROR(VLOOKUP(LISTAS[[#This Row],[ID]],_01_CODIGOS_Y_COSTOS_xlsm[[Producto y N°]:[CODIGO]],2,0),"")</f>
        <v>1.06.1343</v>
      </c>
      <c r="O1842" t="s">
        <v>2853</v>
      </c>
      <c r="AB1842" s="12" t="str">
        <f>+LISTAS[[#This Row],[Codigo]]&amp;LISTAS[[#This Row],[Fabrica]]</f>
        <v>1.06.1343METALGRAB</v>
      </c>
      <c r="AC1842" s="13" t="str">
        <f>+LISTAS[[#This Row],[Codigo]]</f>
        <v>1.06.1343</v>
      </c>
      <c r="AD1842" s="13" t="str">
        <f>+LISTAS[[#This Row],[ID]]</f>
        <v>TERMINALES66</v>
      </c>
      <c r="AH1842" s="36"/>
      <c r="AI1842" s="37">
        <f>+LISTAS[[#This Row],[Precio]]+(LISTAS[[#This Row],[Precio]]*AH1842)</f>
        <v>424.29520000000002</v>
      </c>
      <c r="AJ1842" s="38">
        <f t="shared" si="28"/>
        <v>212.14760000000001</v>
      </c>
      <c r="AL1842" s="35">
        <f>+AJ1842/LISTAS[[#This Row],[COSTO]]-1</f>
        <v>1.2267897966424059</v>
      </c>
      <c r="AM1842" t="str">
        <f>+LISTAS[[#This Row],[ID]]</f>
        <v>TERMINALES66</v>
      </c>
      <c r="AO1842" s="43"/>
      <c r="AP1842" s="39">
        <f>LISTAS[[#This Row],[COSTO]]+(LISTAS[[#This Row],[COSTO]]*AO1842)</f>
        <v>95.270600000000002</v>
      </c>
      <c r="AQ1842" s="44">
        <f>IF(AO1842="",0,AP1842/LISTAS[[#This Row],[VENTA NETA]]-1)</f>
        <v>0</v>
      </c>
      <c r="AS1842" s="39">
        <v>84.356999999999999</v>
      </c>
      <c r="AT1842" s="48">
        <f>+LISTAS[[#This Row],[COSTO]]/AS1842-1</f>
        <v>0.12937397015066932</v>
      </c>
      <c r="BA1842" t="s">
        <v>2785</v>
      </c>
      <c r="BB1842" s="36"/>
    </row>
    <row r="1843" spans="1:54" x14ac:dyDescent="0.35">
      <c r="A1843" s="7" t="s">
        <v>2855</v>
      </c>
      <c r="B1843" t="s">
        <v>2785</v>
      </c>
      <c r="C1843">
        <v>67</v>
      </c>
      <c r="D1843" t="s">
        <v>2856</v>
      </c>
      <c r="E1843" s="2">
        <v>719.30859999999996</v>
      </c>
      <c r="F1843" s="7" t="str">
        <f>+_xlfn.XLOOKUP(LISTAS[[#This Row],[ID]],_01_CODIGOS_Y_COSTOS_xlsm[Producto y N°],_01_CODIGOS_Y_COSTOS_xlsm[FABRICA],"",0,1)</f>
        <v>METALGRAB</v>
      </c>
      <c r="G1843" s="26">
        <f>LISTAS[[#This Row],[Precio]]*(1-0.46)</f>
        <v>388.42664400000001</v>
      </c>
      <c r="H1843" s="1">
        <f>+_xlfn.XLOOKUP(LISTAS[[#This Row],[ID]],_01_CODIGOS_Y_COSTOS_xlsm[Producto y N°],_01_CODIGOS_Y_COSTOS_xlsm[COSTO],0,0,1)</f>
        <v>161.51240000000001</v>
      </c>
      <c r="I1843" s="27">
        <f>+IFERROR(LISTAS[[#This Row],[VENTA NETA]]/LISTAS[[#This Row],[COSTO]]-1,0)</f>
        <v>1.4049338874290767</v>
      </c>
      <c r="J1843" s="50" t="str">
        <f>IFERROR(VLOOKUP(LISTAS[[#This Row],[ID]],_01_CODIGOS_Y_COSTOS_xlsm[[Producto y N°]:[CODIGO]],2,0),"")</f>
        <v>1.06.13430</v>
      </c>
      <c r="O1843" t="s">
        <v>2855</v>
      </c>
      <c r="AB1843" s="12" t="str">
        <f>+LISTAS[[#This Row],[Codigo]]&amp;LISTAS[[#This Row],[Fabrica]]</f>
        <v>1.06.13430METALGRAB</v>
      </c>
      <c r="AC1843" s="13" t="str">
        <f>+LISTAS[[#This Row],[Codigo]]</f>
        <v>1.06.13430</v>
      </c>
      <c r="AD1843" s="13" t="str">
        <f>+LISTAS[[#This Row],[ID]]</f>
        <v>TERMINALES67</v>
      </c>
      <c r="AH1843" s="36"/>
      <c r="AI1843" s="37">
        <f>+LISTAS[[#This Row],[Precio]]+(LISTAS[[#This Row],[Precio]]*AH1843)</f>
        <v>719.30859999999996</v>
      </c>
      <c r="AJ1843" s="38">
        <f t="shared" si="28"/>
        <v>359.65429999999998</v>
      </c>
      <c r="AL1843" s="35">
        <f>+AJ1843/LISTAS[[#This Row],[COSTO]]-1</f>
        <v>1.226790636508404</v>
      </c>
      <c r="AM1843" t="str">
        <f>+LISTAS[[#This Row],[ID]]</f>
        <v>TERMINALES67</v>
      </c>
      <c r="AO1843" s="43"/>
      <c r="AP1843" s="39">
        <f>LISTAS[[#This Row],[COSTO]]+(LISTAS[[#This Row],[COSTO]]*AO1843)</f>
        <v>161.51240000000001</v>
      </c>
      <c r="AQ1843" s="44">
        <f>IF(AO1843="",0,AP1843/LISTAS[[#This Row],[VENTA NETA]]-1)</f>
        <v>0</v>
      </c>
      <c r="AS1843" s="39">
        <v>146.054</v>
      </c>
      <c r="AT1843" s="48">
        <f>+LISTAS[[#This Row],[COSTO]]/AS1843-1</f>
        <v>0.10584030564037961</v>
      </c>
      <c r="BA1843" t="s">
        <v>2785</v>
      </c>
      <c r="BB1843" s="36"/>
    </row>
    <row r="1844" spans="1:54" x14ac:dyDescent="0.35">
      <c r="A1844" s="7" t="s">
        <v>6186</v>
      </c>
      <c r="B1844" t="s">
        <v>2785</v>
      </c>
      <c r="C1844">
        <v>68</v>
      </c>
      <c r="D1844" t="s">
        <v>6187</v>
      </c>
      <c r="E1844" s="2">
        <v>719.30859999999996</v>
      </c>
      <c r="F1844" s="7" t="str">
        <f>+_xlfn.XLOOKUP(LISTAS[[#This Row],[ID]],_01_CODIGOS_Y_COSTOS_xlsm[Producto y N°],_01_CODIGOS_Y_COSTOS_xlsm[FABRICA],"",0,1)</f>
        <v>METALGRAB</v>
      </c>
      <c r="G1844" s="26">
        <f>LISTAS[[#This Row],[Precio]]*(1-0.46)</f>
        <v>388.42664400000001</v>
      </c>
      <c r="H1844" s="1">
        <f>+_xlfn.XLOOKUP(LISTAS[[#This Row],[ID]],_01_CODIGOS_Y_COSTOS_xlsm[Producto y N°],_01_CODIGOS_Y_COSTOS_xlsm[COSTO],0,0,1)</f>
        <v>161.51240000000001</v>
      </c>
      <c r="I1844" s="27">
        <f>+IFERROR(LISTAS[[#This Row],[VENTA NETA]]/LISTAS[[#This Row],[COSTO]]-1,0)</f>
        <v>1.4049338874290767</v>
      </c>
      <c r="J1844" s="50" t="str">
        <f>IFERROR(VLOOKUP(LISTAS[[#This Row],[ID]],_01_CODIGOS_Y_COSTOS_xlsm[[Producto y N°]:[CODIGO]],2,0),"")</f>
        <v>1.06.13435</v>
      </c>
      <c r="O1844" t="s">
        <v>6186</v>
      </c>
      <c r="AB1844" s="12" t="str">
        <f>+LISTAS[[#This Row],[Codigo]]&amp;LISTAS[[#This Row],[Fabrica]]</f>
        <v>1.06.13435METALGRAB</v>
      </c>
      <c r="AC1844" s="13" t="str">
        <f>+LISTAS[[#This Row],[Codigo]]</f>
        <v>1.06.13435</v>
      </c>
      <c r="AD1844" s="13" t="str">
        <f>+LISTAS[[#This Row],[ID]]</f>
        <v>TERMINALES68</v>
      </c>
      <c r="AH1844" s="36"/>
      <c r="AI1844" s="37">
        <f>+LISTAS[[#This Row],[Precio]]+(LISTAS[[#This Row],[Precio]]*AH1844)</f>
        <v>719.30859999999996</v>
      </c>
      <c r="AJ1844" s="38">
        <f t="shared" si="28"/>
        <v>359.65429999999998</v>
      </c>
      <c r="AL1844" s="35">
        <f>+AJ1844/LISTAS[[#This Row],[COSTO]]-1</f>
        <v>1.226790636508404</v>
      </c>
      <c r="AM1844" t="str">
        <f>+LISTAS[[#This Row],[ID]]</f>
        <v>TERMINALES68</v>
      </c>
      <c r="AO1844" s="43"/>
      <c r="AP1844" s="39">
        <f>LISTAS[[#This Row],[COSTO]]+(LISTAS[[#This Row],[COSTO]]*AO1844)</f>
        <v>161.51240000000001</v>
      </c>
      <c r="AQ1844" s="44">
        <f>IF(AO1844="",0,AP1844/LISTAS[[#This Row],[VENTA NETA]]-1)</f>
        <v>0</v>
      </c>
      <c r="AS1844" s="39">
        <v>146.054</v>
      </c>
      <c r="AT1844" s="48">
        <f>+LISTAS[[#This Row],[COSTO]]/AS1844-1</f>
        <v>0.10584030564037961</v>
      </c>
      <c r="BA1844" t="s">
        <v>2785</v>
      </c>
      <c r="BB1844" s="36"/>
    </row>
    <row r="1845" spans="1:54" x14ac:dyDescent="0.35">
      <c r="A1845" s="7" t="s">
        <v>6188</v>
      </c>
      <c r="B1845" t="s">
        <v>2785</v>
      </c>
      <c r="C1845">
        <v>69</v>
      </c>
      <c r="D1845" t="s">
        <v>6189</v>
      </c>
      <c r="E1845" s="2">
        <v>719.30859999999996</v>
      </c>
      <c r="F1845" s="7" t="str">
        <f>+_xlfn.XLOOKUP(LISTAS[[#This Row],[ID]],_01_CODIGOS_Y_COSTOS_xlsm[Producto y N°],_01_CODIGOS_Y_COSTOS_xlsm[FABRICA],"",0,1)</f>
        <v>METALGRAB</v>
      </c>
      <c r="G1845" s="26">
        <f>LISTAS[[#This Row],[Precio]]*(1-0.46)</f>
        <v>388.42664400000001</v>
      </c>
      <c r="H1845" s="1">
        <f>+_xlfn.XLOOKUP(LISTAS[[#This Row],[ID]],_01_CODIGOS_Y_COSTOS_xlsm[Producto y N°],_01_CODIGOS_Y_COSTOS_xlsm[COSTO],0,0,1)</f>
        <v>161.51240000000001</v>
      </c>
      <c r="I1845" s="27">
        <f>+IFERROR(LISTAS[[#This Row],[VENTA NETA]]/LISTAS[[#This Row],[COSTO]]-1,0)</f>
        <v>1.4049338874290767</v>
      </c>
      <c r="J1845" s="50" t="str">
        <f>IFERROR(VLOOKUP(LISTAS[[#This Row],[ID]],_01_CODIGOS_Y_COSTOS_xlsm[[Producto y N°]:[CODIGO]],2,0),"")</f>
        <v>1.06.13440</v>
      </c>
      <c r="O1845" t="s">
        <v>6188</v>
      </c>
      <c r="AB1845" s="12" t="str">
        <f>+LISTAS[[#This Row],[Codigo]]&amp;LISTAS[[#This Row],[Fabrica]]</f>
        <v>1.06.13440METALGRAB</v>
      </c>
      <c r="AC1845" s="13" t="str">
        <f>+LISTAS[[#This Row],[Codigo]]</f>
        <v>1.06.13440</v>
      </c>
      <c r="AD1845" s="13" t="str">
        <f>+LISTAS[[#This Row],[ID]]</f>
        <v>TERMINALES69</v>
      </c>
      <c r="AH1845" s="36"/>
      <c r="AI1845" s="37">
        <f>+LISTAS[[#This Row],[Precio]]+(LISTAS[[#This Row],[Precio]]*AH1845)</f>
        <v>719.30859999999996</v>
      </c>
      <c r="AJ1845" s="38">
        <f t="shared" si="28"/>
        <v>359.65429999999998</v>
      </c>
      <c r="AL1845" s="35">
        <f>+AJ1845/LISTAS[[#This Row],[COSTO]]-1</f>
        <v>1.226790636508404</v>
      </c>
      <c r="AM1845" t="str">
        <f>+LISTAS[[#This Row],[ID]]</f>
        <v>TERMINALES69</v>
      </c>
      <c r="AO1845" s="43"/>
      <c r="AP1845" s="39">
        <f>LISTAS[[#This Row],[COSTO]]+(LISTAS[[#This Row],[COSTO]]*AO1845)</f>
        <v>161.51240000000001</v>
      </c>
      <c r="AQ1845" s="44">
        <f>IF(AO1845="",0,AP1845/LISTAS[[#This Row],[VENTA NETA]]-1)</f>
        <v>0</v>
      </c>
      <c r="AS1845" s="39">
        <v>146.054</v>
      </c>
      <c r="AT1845" s="48">
        <f>+LISTAS[[#This Row],[COSTO]]/AS1845-1</f>
        <v>0.10584030564037961</v>
      </c>
      <c r="BA1845" t="s">
        <v>2785</v>
      </c>
      <c r="BB1845" s="36"/>
    </row>
    <row r="1846" spans="1:54" x14ac:dyDescent="0.35">
      <c r="A1846" s="7" t="s">
        <v>2857</v>
      </c>
      <c r="B1846" t="s">
        <v>2785</v>
      </c>
      <c r="C1846">
        <v>70</v>
      </c>
      <c r="D1846" t="s">
        <v>2858</v>
      </c>
      <c r="E1846" s="2">
        <v>726.14290000000005</v>
      </c>
      <c r="F1846" s="7" t="str">
        <f>+_xlfn.XLOOKUP(LISTAS[[#This Row],[ID]],_01_CODIGOS_Y_COSTOS_xlsm[Producto y N°],_01_CODIGOS_Y_COSTOS_xlsm[FABRICA],"",0,1)</f>
        <v>METALGRAB</v>
      </c>
      <c r="G1846" s="26">
        <f>LISTAS[[#This Row],[Precio]]*(1-0.46)</f>
        <v>392.11716600000005</v>
      </c>
      <c r="H1846" s="1">
        <f>+_xlfn.XLOOKUP(LISTAS[[#This Row],[ID]],_01_CODIGOS_Y_COSTOS_xlsm[Producto y N°],_01_CODIGOS_Y_COSTOS_xlsm[COSTO],0,0,1)</f>
        <v>163.047</v>
      </c>
      <c r="I1846" s="27">
        <f>+IFERROR(LISTAS[[#This Row],[VENTA NETA]]/LISTAS[[#This Row],[COSTO]]-1,0)</f>
        <v>1.4049333382398945</v>
      </c>
      <c r="J1846" s="50" t="str">
        <f>IFERROR(VLOOKUP(LISTAS[[#This Row],[ID]],_01_CODIGOS_Y_COSTOS_xlsm[[Producto y N°]:[CODIGO]],2,0),"")</f>
        <v>1.06.13465</v>
      </c>
      <c r="O1846" t="s">
        <v>2857</v>
      </c>
      <c r="AB1846" s="12" t="str">
        <f>+LISTAS[[#This Row],[Codigo]]&amp;LISTAS[[#This Row],[Fabrica]]</f>
        <v>1.06.13465METALGRAB</v>
      </c>
      <c r="AC1846" s="13" t="str">
        <f>+LISTAS[[#This Row],[Codigo]]</f>
        <v>1.06.13465</v>
      </c>
      <c r="AD1846" s="13" t="str">
        <f>+LISTAS[[#This Row],[ID]]</f>
        <v>TERMINALES70</v>
      </c>
      <c r="AH1846" s="36"/>
      <c r="AI1846" s="37">
        <f>+LISTAS[[#This Row],[Precio]]+(LISTAS[[#This Row],[Precio]]*AH1846)</f>
        <v>726.14290000000005</v>
      </c>
      <c r="AJ1846" s="38">
        <f t="shared" si="28"/>
        <v>363.07145000000003</v>
      </c>
      <c r="AL1846" s="35">
        <f>+AJ1846/LISTAS[[#This Row],[COSTO]]-1</f>
        <v>1.2267901279999021</v>
      </c>
      <c r="AM1846" t="str">
        <f>+LISTAS[[#This Row],[ID]]</f>
        <v>TERMINALES70</v>
      </c>
      <c r="AO1846" s="43"/>
      <c r="AP1846" s="39">
        <f>LISTAS[[#This Row],[COSTO]]+(LISTAS[[#This Row],[COSTO]]*AO1846)</f>
        <v>163.047</v>
      </c>
      <c r="AQ1846" s="44">
        <f>IF(AO1846="",0,AP1846/LISTAS[[#This Row],[VENTA NETA]]-1)</f>
        <v>0</v>
      </c>
      <c r="AS1846" s="39">
        <v>147.49600000000001</v>
      </c>
      <c r="AT1846" s="48">
        <f>+LISTAS[[#This Row],[COSTO]]/AS1846-1</f>
        <v>0.10543336768454736</v>
      </c>
      <c r="BA1846" t="s">
        <v>2785</v>
      </c>
      <c r="BB1846" s="36"/>
    </row>
    <row r="1847" spans="1:54" x14ac:dyDescent="0.35">
      <c r="A1847" s="7" t="s">
        <v>6190</v>
      </c>
      <c r="B1847" t="s">
        <v>2785</v>
      </c>
      <c r="C1847">
        <v>71</v>
      </c>
      <c r="D1847" t="s">
        <v>6191</v>
      </c>
      <c r="E1847" s="2">
        <v>732.4076</v>
      </c>
      <c r="F1847" s="7" t="str">
        <f>+_xlfn.XLOOKUP(LISTAS[[#This Row],[ID]],_01_CODIGOS_Y_COSTOS_xlsm[Producto y N°],_01_CODIGOS_Y_COSTOS_xlsm[FABRICA],"",0,1)</f>
        <v>METALGRAB</v>
      </c>
      <c r="G1847" s="26">
        <f>LISTAS[[#This Row],[Precio]]*(1-0.46)</f>
        <v>395.50010400000002</v>
      </c>
      <c r="H1847" s="1">
        <f>+_xlfn.XLOOKUP(LISTAS[[#This Row],[ID]],_01_CODIGOS_Y_COSTOS_xlsm[Producto y N°],_01_CODIGOS_Y_COSTOS_xlsm[COSTO],0,0,1)</f>
        <v>164.4537</v>
      </c>
      <c r="I1847" s="27">
        <f>+IFERROR(LISTAS[[#This Row],[VENTA NETA]]/LISTAS[[#This Row],[COSTO]]-1,0)</f>
        <v>1.4049328412799471</v>
      </c>
      <c r="J1847" s="50" t="str">
        <f>IFERROR(VLOOKUP(LISTAS[[#This Row],[ID]],_01_CODIGOS_Y_COSTOS_xlsm[[Producto y N°]:[CODIGO]],2,0),"")</f>
        <v>1.06.13470</v>
      </c>
      <c r="O1847" t="s">
        <v>6190</v>
      </c>
      <c r="AB1847" s="12" t="str">
        <f>+LISTAS[[#This Row],[Codigo]]&amp;LISTAS[[#This Row],[Fabrica]]</f>
        <v>1.06.13470METALGRAB</v>
      </c>
      <c r="AC1847" s="13" t="str">
        <f>+LISTAS[[#This Row],[Codigo]]</f>
        <v>1.06.13470</v>
      </c>
      <c r="AD1847" s="13" t="str">
        <f>+LISTAS[[#This Row],[ID]]</f>
        <v>TERMINALES71</v>
      </c>
      <c r="AH1847" s="36"/>
      <c r="AI1847" s="37">
        <f>+LISTAS[[#This Row],[Precio]]+(LISTAS[[#This Row],[Precio]]*AH1847)</f>
        <v>732.4076</v>
      </c>
      <c r="AJ1847" s="38">
        <f t="shared" si="28"/>
        <v>366.2038</v>
      </c>
      <c r="AL1847" s="35">
        <f>+AJ1847/LISTAS[[#This Row],[COSTO]]-1</f>
        <v>1.2267896678518029</v>
      </c>
      <c r="AM1847" t="str">
        <f>+LISTAS[[#This Row],[ID]]</f>
        <v>TERMINALES71</v>
      </c>
      <c r="AO1847" s="43"/>
      <c r="AP1847" s="39">
        <f>LISTAS[[#This Row],[COSTO]]+(LISTAS[[#This Row],[COSTO]]*AO1847)</f>
        <v>164.4537</v>
      </c>
      <c r="AQ1847" s="44">
        <f>IF(AO1847="",0,AP1847/LISTAS[[#This Row],[VENTA NETA]]-1)</f>
        <v>0</v>
      </c>
      <c r="AS1847" s="39">
        <v>148.62899999999999</v>
      </c>
      <c r="AT1847" s="48">
        <f>+LISTAS[[#This Row],[COSTO]]/AS1847-1</f>
        <v>0.10647114627697163</v>
      </c>
      <c r="BA1847" t="s">
        <v>2785</v>
      </c>
      <c r="BB1847" s="36"/>
    </row>
    <row r="1848" spans="1:54" x14ac:dyDescent="0.35">
      <c r="A1848" s="7" t="s">
        <v>6192</v>
      </c>
      <c r="B1848" t="s">
        <v>2785</v>
      </c>
      <c r="C1848">
        <v>72</v>
      </c>
      <c r="D1848" t="s">
        <v>6193</v>
      </c>
      <c r="E1848" s="2">
        <v>732.4076</v>
      </c>
      <c r="F1848" s="7" t="str">
        <f>+_xlfn.XLOOKUP(LISTAS[[#This Row],[ID]],_01_CODIGOS_Y_COSTOS_xlsm[Producto y N°],_01_CODIGOS_Y_COSTOS_xlsm[FABRICA],"",0,1)</f>
        <v>METALGRAB</v>
      </c>
      <c r="G1848" s="26">
        <f>LISTAS[[#This Row],[Precio]]*(1-0.46)</f>
        <v>395.50010400000002</v>
      </c>
      <c r="H1848" s="1">
        <f>+_xlfn.XLOOKUP(LISTAS[[#This Row],[ID]],_01_CODIGOS_Y_COSTOS_xlsm[Producto y N°],_01_CODIGOS_Y_COSTOS_xlsm[COSTO],0,0,1)</f>
        <v>164.4537</v>
      </c>
      <c r="I1848" s="27">
        <f>+IFERROR(LISTAS[[#This Row],[VENTA NETA]]/LISTAS[[#This Row],[COSTO]]-1,0)</f>
        <v>1.4049328412799471</v>
      </c>
      <c r="J1848" s="50" t="str">
        <f>IFERROR(VLOOKUP(LISTAS[[#This Row],[ID]],_01_CODIGOS_Y_COSTOS_xlsm[[Producto y N°]:[CODIGO]],2,0),"")</f>
        <v>1.06.13475</v>
      </c>
      <c r="O1848" t="s">
        <v>6192</v>
      </c>
      <c r="AB1848" s="12" t="str">
        <f>+LISTAS[[#This Row],[Codigo]]&amp;LISTAS[[#This Row],[Fabrica]]</f>
        <v>1.06.13475METALGRAB</v>
      </c>
      <c r="AC1848" s="13" t="str">
        <f>+LISTAS[[#This Row],[Codigo]]</f>
        <v>1.06.13475</v>
      </c>
      <c r="AD1848" s="13" t="str">
        <f>+LISTAS[[#This Row],[ID]]</f>
        <v>TERMINALES72</v>
      </c>
      <c r="AH1848" s="36"/>
      <c r="AI1848" s="37">
        <f>+LISTAS[[#This Row],[Precio]]+(LISTAS[[#This Row],[Precio]]*AH1848)</f>
        <v>732.4076</v>
      </c>
      <c r="AJ1848" s="38">
        <f t="shared" si="28"/>
        <v>366.2038</v>
      </c>
      <c r="AL1848" s="35">
        <f>+AJ1848/LISTAS[[#This Row],[COSTO]]-1</f>
        <v>1.2267896678518029</v>
      </c>
      <c r="AM1848" t="str">
        <f>+LISTAS[[#This Row],[ID]]</f>
        <v>TERMINALES72</v>
      </c>
      <c r="AO1848" s="43"/>
      <c r="AP1848" s="39">
        <f>LISTAS[[#This Row],[COSTO]]+(LISTAS[[#This Row],[COSTO]]*AO1848)</f>
        <v>164.4537</v>
      </c>
      <c r="AQ1848" s="44">
        <f>IF(AO1848="",0,AP1848/LISTAS[[#This Row],[VENTA NETA]]-1)</f>
        <v>0</v>
      </c>
      <c r="AS1848" s="39">
        <v>148.62899999999999</v>
      </c>
      <c r="AT1848" s="48">
        <f>+LISTAS[[#This Row],[COSTO]]/AS1848-1</f>
        <v>0.10647114627697163</v>
      </c>
      <c r="BA1848" t="s">
        <v>2785</v>
      </c>
      <c r="BB1848" s="36"/>
    </row>
    <row r="1849" spans="1:54" x14ac:dyDescent="0.35">
      <c r="A1849" s="7" t="s">
        <v>6194</v>
      </c>
      <c r="B1849" t="s">
        <v>2785</v>
      </c>
      <c r="C1849">
        <v>73</v>
      </c>
      <c r="D1849" t="s">
        <v>6195</v>
      </c>
      <c r="E1849" s="2">
        <v>1016.6</v>
      </c>
      <c r="F1849" s="7" t="str">
        <f>+_xlfn.XLOOKUP(LISTAS[[#This Row],[ID]],_01_CODIGOS_Y_COSTOS_xlsm[Producto y N°],_01_CODIGOS_Y_COSTOS_xlsm[FABRICA],"",0,1)</f>
        <v>METALGRAB</v>
      </c>
      <c r="G1849" s="26">
        <f>LISTAS[[#This Row],[Precio]]*(1-0.46)</f>
        <v>548.96400000000006</v>
      </c>
      <c r="H1849" s="1">
        <f>+_xlfn.XLOOKUP(LISTAS[[#This Row],[ID]],_01_CODIGOS_Y_COSTOS_xlsm[Producto y N°],_01_CODIGOS_Y_COSTOS_xlsm[COSTO],0,0,1)</f>
        <v>228.26580000000001</v>
      </c>
      <c r="I1849" s="27">
        <f>+IFERROR(LISTAS[[#This Row],[VENTA NETA]]/LISTAS[[#This Row],[COSTO]]-1,0)</f>
        <v>1.404933196300103</v>
      </c>
      <c r="J1849" s="50" t="str">
        <f>IFERROR(VLOOKUP(LISTAS[[#This Row],[ID]],_01_CODIGOS_Y_COSTOS_xlsm[[Producto y N°]:[CODIGO]],2,0),"")</f>
        <v>1.06.13480</v>
      </c>
      <c r="O1849" t="s">
        <v>6194</v>
      </c>
      <c r="AB1849" s="12" t="str">
        <f>+LISTAS[[#This Row],[Codigo]]&amp;LISTAS[[#This Row],[Fabrica]]</f>
        <v>1.06.13480METALGRAB</v>
      </c>
      <c r="AC1849" s="13" t="str">
        <f>+LISTAS[[#This Row],[Codigo]]</f>
        <v>1.06.13480</v>
      </c>
      <c r="AD1849" s="13" t="str">
        <f>+LISTAS[[#This Row],[ID]]</f>
        <v>TERMINALES73</v>
      </c>
      <c r="AH1849" s="36"/>
      <c r="AI1849" s="37">
        <f>+LISTAS[[#This Row],[Precio]]+(LISTAS[[#This Row],[Precio]]*AH1849)</f>
        <v>1016.6</v>
      </c>
      <c r="AJ1849" s="38">
        <f t="shared" si="28"/>
        <v>508.3</v>
      </c>
      <c r="AL1849" s="35">
        <f>+AJ1849/LISTAS[[#This Row],[COSTO]]-1</f>
        <v>1.2267899965741691</v>
      </c>
      <c r="AM1849" t="str">
        <f>+LISTAS[[#This Row],[ID]]</f>
        <v>TERMINALES73</v>
      </c>
      <c r="AO1849" s="43"/>
      <c r="AP1849" s="39">
        <f>LISTAS[[#This Row],[COSTO]]+(LISTAS[[#This Row],[COSTO]]*AO1849)</f>
        <v>228.26580000000001</v>
      </c>
      <c r="AQ1849" s="44">
        <f>IF(AO1849="",0,AP1849/LISTAS[[#This Row],[VENTA NETA]]-1)</f>
        <v>0</v>
      </c>
      <c r="AS1849" s="39">
        <v>206.41200000000001</v>
      </c>
      <c r="AT1849" s="48">
        <f>+LISTAS[[#This Row],[COSTO]]/AS1849-1</f>
        <v>0.10587465845009003</v>
      </c>
      <c r="BA1849" t="s">
        <v>2785</v>
      </c>
      <c r="BB1849" s="36"/>
    </row>
    <row r="1850" spans="1:54" x14ac:dyDescent="0.35">
      <c r="A1850" s="7" t="s">
        <v>2859</v>
      </c>
      <c r="B1850" t="s">
        <v>2785</v>
      </c>
      <c r="C1850">
        <v>74</v>
      </c>
      <c r="D1850" t="s">
        <v>2860</v>
      </c>
      <c r="E1850" s="2">
        <v>1016.6</v>
      </c>
      <c r="F1850" s="7" t="str">
        <f>+_xlfn.XLOOKUP(LISTAS[[#This Row],[ID]],_01_CODIGOS_Y_COSTOS_xlsm[Producto y N°],_01_CODIGOS_Y_COSTOS_xlsm[FABRICA],"",0,1)</f>
        <v>METALGRAB</v>
      </c>
      <c r="G1850" s="26">
        <f>LISTAS[[#This Row],[Precio]]*(1-0.46)</f>
        <v>548.96400000000006</v>
      </c>
      <c r="H1850" s="1">
        <f>+_xlfn.XLOOKUP(LISTAS[[#This Row],[ID]],_01_CODIGOS_Y_COSTOS_xlsm[Producto y N°],_01_CODIGOS_Y_COSTOS_xlsm[COSTO],0,0,1)</f>
        <v>228.26580000000001</v>
      </c>
      <c r="I1850" s="27">
        <f>+IFERROR(LISTAS[[#This Row],[VENTA NETA]]/LISTAS[[#This Row],[COSTO]]-1,0)</f>
        <v>1.404933196300103</v>
      </c>
      <c r="J1850" s="50" t="str">
        <f>IFERROR(VLOOKUP(LISTAS[[#This Row],[ID]],_01_CODIGOS_Y_COSTOS_xlsm[[Producto y N°]:[CODIGO]],2,0),"")</f>
        <v>1.06.13485</v>
      </c>
      <c r="O1850" t="s">
        <v>2859</v>
      </c>
      <c r="AB1850" s="12" t="str">
        <f>+LISTAS[[#This Row],[Codigo]]&amp;LISTAS[[#This Row],[Fabrica]]</f>
        <v>1.06.13485METALGRAB</v>
      </c>
      <c r="AC1850" s="13" t="str">
        <f>+LISTAS[[#This Row],[Codigo]]</f>
        <v>1.06.13485</v>
      </c>
      <c r="AD1850" s="13" t="str">
        <f>+LISTAS[[#This Row],[ID]]</f>
        <v>TERMINALES74</v>
      </c>
      <c r="AH1850" s="36"/>
      <c r="AI1850" s="37">
        <f>+LISTAS[[#This Row],[Precio]]+(LISTAS[[#This Row],[Precio]]*AH1850)</f>
        <v>1016.6</v>
      </c>
      <c r="AJ1850" s="38">
        <f t="shared" si="28"/>
        <v>508.3</v>
      </c>
      <c r="AL1850" s="35">
        <f>+AJ1850/LISTAS[[#This Row],[COSTO]]-1</f>
        <v>1.2267899965741691</v>
      </c>
      <c r="AM1850" t="str">
        <f>+LISTAS[[#This Row],[ID]]</f>
        <v>TERMINALES74</v>
      </c>
      <c r="AO1850" s="43"/>
      <c r="AP1850" s="39">
        <f>LISTAS[[#This Row],[COSTO]]+(LISTAS[[#This Row],[COSTO]]*AO1850)</f>
        <v>228.26580000000001</v>
      </c>
      <c r="AQ1850" s="44">
        <f>IF(AO1850="",0,AP1850/LISTAS[[#This Row],[VENTA NETA]]-1)</f>
        <v>0</v>
      </c>
      <c r="AS1850" s="39">
        <v>206.41200000000001</v>
      </c>
      <c r="AT1850" s="48">
        <f>+LISTAS[[#This Row],[COSTO]]/AS1850-1</f>
        <v>0.10587465845009003</v>
      </c>
      <c r="BA1850" t="s">
        <v>2785</v>
      </c>
      <c r="BB1850" s="36"/>
    </row>
    <row r="1851" spans="1:54" x14ac:dyDescent="0.35">
      <c r="A1851" s="7" t="s">
        <v>2861</v>
      </c>
      <c r="B1851" t="s">
        <v>2785</v>
      </c>
      <c r="C1851">
        <v>75</v>
      </c>
      <c r="D1851" t="s">
        <v>2862</v>
      </c>
      <c r="E1851" s="2">
        <v>1012.0438</v>
      </c>
      <c r="F1851" s="7" t="str">
        <f>+_xlfn.XLOOKUP(LISTAS[[#This Row],[ID]],_01_CODIGOS_Y_COSTOS_xlsm[Producto y N°],_01_CODIGOS_Y_COSTOS_xlsm[FABRICA],"",0,1)</f>
        <v>METALGRAB</v>
      </c>
      <c r="G1851" s="26">
        <f>LISTAS[[#This Row],[Precio]]*(1-0.46)</f>
        <v>546.5036520000001</v>
      </c>
      <c r="H1851" s="1">
        <f>+_xlfn.XLOOKUP(LISTAS[[#This Row],[ID]],_01_CODIGOS_Y_COSTOS_xlsm[Producto y N°],_01_CODIGOS_Y_COSTOS_xlsm[COSTO],0,0,1)</f>
        <v>227.24279999999999</v>
      </c>
      <c r="I1851" s="27">
        <f>+IFERROR(LISTAS[[#This Row],[VENTA NETA]]/LISTAS[[#This Row],[COSTO]]-1,0)</f>
        <v>1.4049327503445661</v>
      </c>
      <c r="J1851" s="50" t="str">
        <f>IFERROR(VLOOKUP(LISTAS[[#This Row],[ID]],_01_CODIGOS_Y_COSTOS_xlsm[[Producto y N°]:[CODIGO]],2,0),"")</f>
        <v>1.06.13490</v>
      </c>
      <c r="O1851" t="s">
        <v>2861</v>
      </c>
      <c r="AB1851" s="12" t="str">
        <f>+LISTAS[[#This Row],[Codigo]]&amp;LISTAS[[#This Row],[Fabrica]]</f>
        <v>1.06.13490METALGRAB</v>
      </c>
      <c r="AC1851" s="13" t="str">
        <f>+LISTAS[[#This Row],[Codigo]]</f>
        <v>1.06.13490</v>
      </c>
      <c r="AD1851" s="13" t="str">
        <f>+LISTAS[[#This Row],[ID]]</f>
        <v>TERMINALES75</v>
      </c>
      <c r="AH1851" s="36"/>
      <c r="AI1851" s="37">
        <f>+LISTAS[[#This Row],[Precio]]+(LISTAS[[#This Row],[Precio]]*AH1851)</f>
        <v>1012.0438</v>
      </c>
      <c r="AJ1851" s="38">
        <f t="shared" si="28"/>
        <v>506.02190000000002</v>
      </c>
      <c r="AL1851" s="35">
        <f>+AJ1851/LISTAS[[#This Row],[COSTO]]-1</f>
        <v>1.2267895836523754</v>
      </c>
      <c r="AM1851" t="str">
        <f>+LISTAS[[#This Row],[ID]]</f>
        <v>TERMINALES75</v>
      </c>
      <c r="AO1851" s="43"/>
      <c r="AP1851" s="39">
        <f>LISTAS[[#This Row],[COSTO]]+(LISTAS[[#This Row],[COSTO]]*AO1851)</f>
        <v>227.24279999999999</v>
      </c>
      <c r="AQ1851" s="44">
        <f>IF(AO1851="",0,AP1851/LISTAS[[#This Row],[VENTA NETA]]-1)</f>
        <v>0</v>
      </c>
      <c r="AS1851" s="39">
        <v>205.58799999999999</v>
      </c>
      <c r="AT1851" s="48">
        <f>+LISTAS[[#This Row],[COSTO]]/AS1851-1</f>
        <v>0.10533105045041546</v>
      </c>
      <c r="BA1851" t="s">
        <v>2785</v>
      </c>
      <c r="BB1851" s="36"/>
    </row>
    <row r="1852" spans="1:54" x14ac:dyDescent="0.35">
      <c r="A1852" s="7" t="s">
        <v>2863</v>
      </c>
      <c r="B1852" t="s">
        <v>2785</v>
      </c>
      <c r="C1852">
        <v>1</v>
      </c>
      <c r="D1852" t="s">
        <v>2864</v>
      </c>
      <c r="E1852" s="2">
        <v>697.67</v>
      </c>
      <c r="F1852" s="7" t="str">
        <f>+_xlfn.XLOOKUP(LISTAS[[#This Row],[ID]],_01_CODIGOS_Y_COSTOS_xlsm[Producto y N°],_01_CODIGOS_Y_COSTOS_xlsm[FABRICA],"",0,1)</f>
        <v>LCT</v>
      </c>
      <c r="G1852" s="26">
        <f>LISTAS[[#This Row],[Precio]]*(1-0.46)</f>
        <v>376.74180000000001</v>
      </c>
      <c r="H1852" s="1">
        <f>+_xlfn.XLOOKUP(LISTAS[[#This Row],[ID]],_01_CODIGOS_Y_COSTOS_xlsm[Producto y N°],_01_CODIGOS_Y_COSTOS_xlsm[COSTO],0,0,1)</f>
        <v>225.964</v>
      </c>
      <c r="I1852" s="27">
        <f>+IFERROR(LISTAS[[#This Row],[VENTA NETA]]/LISTAS[[#This Row],[COSTO]]-1,0)</f>
        <v>0.66726469703138558</v>
      </c>
      <c r="J1852" s="50" t="str">
        <f>IFERROR(VLOOKUP(LISTAS[[#This Row],[ID]],_01_CODIGOS_Y_COSTOS_xlsm[[Producto y N°]:[CODIGO]],2,0),"")</f>
        <v>2004</v>
      </c>
      <c r="O1852" t="s">
        <v>2863</v>
      </c>
      <c r="AB1852" s="12" t="str">
        <f>+LISTAS[[#This Row],[Codigo]]&amp;LISTAS[[#This Row],[Fabrica]]</f>
        <v>2004LCT</v>
      </c>
      <c r="AC1852" s="13" t="str">
        <f>+LISTAS[[#This Row],[Codigo]]</f>
        <v>2004</v>
      </c>
      <c r="AD1852" s="13" t="str">
        <f>+LISTAS[[#This Row],[ID]]</f>
        <v>TERMINALES1</v>
      </c>
      <c r="AH1852" s="36"/>
      <c r="AI1852" s="37">
        <f>+LISTAS[[#This Row],[Precio]]+(LISTAS[[#This Row],[Precio]]*AH1852)</f>
        <v>697.67</v>
      </c>
      <c r="AJ1852" s="38">
        <f t="shared" si="28"/>
        <v>348.83499999999998</v>
      </c>
      <c r="AL1852" s="35">
        <f>+AJ1852/LISTAS[[#This Row],[COSTO]]-1</f>
        <v>0.54376360836239401</v>
      </c>
      <c r="AM1852" t="str">
        <f>+LISTAS[[#This Row],[ID]]</f>
        <v>TERMINALES1</v>
      </c>
      <c r="AO1852" s="43"/>
      <c r="AP1852" s="39">
        <f>LISTAS[[#This Row],[COSTO]]+(LISTAS[[#This Row],[COSTO]]*AO1852)</f>
        <v>225.964</v>
      </c>
      <c r="AQ1852" s="44">
        <f>IF(AO1852="",0,AP1852/LISTAS[[#This Row],[VENTA NETA]]-1)</f>
        <v>0</v>
      </c>
      <c r="AS1852" s="39">
        <v>49.801499999999997</v>
      </c>
      <c r="AT1852" s="48">
        <f>+LISTAS[[#This Row],[COSTO]]/AS1852-1</f>
        <v>3.5372930534220863</v>
      </c>
      <c r="BA1852" t="s">
        <v>2785</v>
      </c>
      <c r="BB1852" s="36"/>
    </row>
    <row r="1853" spans="1:54" x14ac:dyDescent="0.35">
      <c r="A1853" s="7" t="s">
        <v>2865</v>
      </c>
      <c r="B1853" t="s">
        <v>2785</v>
      </c>
      <c r="C1853">
        <v>2</v>
      </c>
      <c r="D1853" t="s">
        <v>2866</v>
      </c>
      <c r="E1853" s="2">
        <v>697.67</v>
      </c>
      <c r="F1853" s="7" t="str">
        <f>+_xlfn.XLOOKUP(LISTAS[[#This Row],[ID]],_01_CODIGOS_Y_COSTOS_xlsm[Producto y N°],_01_CODIGOS_Y_COSTOS_xlsm[FABRICA],"",0,1)</f>
        <v>LCT</v>
      </c>
      <c r="G1853" s="26">
        <f>LISTAS[[#This Row],[Precio]]*(1-0.46)</f>
        <v>376.74180000000001</v>
      </c>
      <c r="H1853" s="1">
        <f>+_xlfn.XLOOKUP(LISTAS[[#This Row],[ID]],_01_CODIGOS_Y_COSTOS_xlsm[Producto y N°],_01_CODIGOS_Y_COSTOS_xlsm[COSTO],0,0,1)</f>
        <v>220.88</v>
      </c>
      <c r="I1853" s="27">
        <f>+IFERROR(LISTAS[[#This Row],[VENTA NETA]]/LISTAS[[#This Row],[COSTO]]-1,0)</f>
        <v>0.70564016660630213</v>
      </c>
      <c r="J1853" s="50" t="str">
        <f>IFERROR(VLOOKUP(LISTAS[[#This Row],[ID]],_01_CODIGOS_Y_COSTOS_xlsm[[Producto y N°]:[CODIGO]],2,0),"")</f>
        <v>2005</v>
      </c>
      <c r="O1853" t="s">
        <v>2865</v>
      </c>
      <c r="AB1853" s="12" t="str">
        <f>+LISTAS[[#This Row],[Codigo]]&amp;LISTAS[[#This Row],[Fabrica]]</f>
        <v>2005LCT</v>
      </c>
      <c r="AC1853" s="13" t="str">
        <f>+LISTAS[[#This Row],[Codigo]]</f>
        <v>2005</v>
      </c>
      <c r="AD1853" s="13" t="str">
        <f>+LISTAS[[#This Row],[ID]]</f>
        <v>TERMINALES2</v>
      </c>
      <c r="AH1853" s="36"/>
      <c r="AI1853" s="37">
        <f>+LISTAS[[#This Row],[Precio]]+(LISTAS[[#This Row],[Precio]]*AH1853)</f>
        <v>697.67</v>
      </c>
      <c r="AJ1853" s="38">
        <f t="shared" si="28"/>
        <v>348.83499999999998</v>
      </c>
      <c r="AL1853" s="35">
        <f>+AJ1853/LISTAS[[#This Row],[COSTO]]-1</f>
        <v>0.57929645056139067</v>
      </c>
      <c r="AM1853" t="str">
        <f>+LISTAS[[#This Row],[ID]]</f>
        <v>TERMINALES2</v>
      </c>
      <c r="AO1853" s="43"/>
      <c r="AP1853" s="39">
        <f>LISTAS[[#This Row],[COSTO]]+(LISTAS[[#This Row],[COSTO]]*AO1853)</f>
        <v>220.88</v>
      </c>
      <c r="AQ1853" s="44">
        <f>IF(AO1853="",0,AP1853/LISTAS[[#This Row],[VENTA NETA]]-1)</f>
        <v>0</v>
      </c>
      <c r="AS1853" s="39">
        <v>96.301500000000004</v>
      </c>
      <c r="AT1853" s="48">
        <f>+LISTAS[[#This Row],[COSTO]]/AS1853-1</f>
        <v>1.2936299019226074</v>
      </c>
      <c r="BA1853" t="s">
        <v>2785</v>
      </c>
      <c r="BB1853" s="36"/>
    </row>
    <row r="1854" spans="1:54" x14ac:dyDescent="0.35">
      <c r="A1854" s="7" t="s">
        <v>2867</v>
      </c>
      <c r="B1854" t="s">
        <v>2785</v>
      </c>
      <c r="C1854">
        <v>3</v>
      </c>
      <c r="D1854" t="s">
        <v>2868</v>
      </c>
      <c r="E1854" s="2">
        <v>930.26</v>
      </c>
      <c r="F1854" s="7" t="str">
        <f>+_xlfn.XLOOKUP(LISTAS[[#This Row],[ID]],_01_CODIGOS_Y_COSTOS_xlsm[Producto y N°],_01_CODIGOS_Y_COSTOS_xlsm[FABRICA],"",0,1)</f>
        <v>LCT</v>
      </c>
      <c r="G1854" s="26">
        <f>LISTAS[[#This Row],[Precio]]*(1-0.46)</f>
        <v>502.34040000000005</v>
      </c>
      <c r="H1854" s="1">
        <f>+_xlfn.XLOOKUP(LISTAS[[#This Row],[ID]],_01_CODIGOS_Y_COSTOS_xlsm[Producto y N°],_01_CODIGOS_Y_COSTOS_xlsm[COSTO],0,0,1)</f>
        <v>228.50399999999999</v>
      </c>
      <c r="I1854" s="27">
        <f>+IFERROR(LISTAS[[#This Row],[VENTA NETA]]/LISTAS[[#This Row],[COSTO]]-1,0)</f>
        <v>1.1983877743934466</v>
      </c>
      <c r="J1854" s="50" t="str">
        <f>IFERROR(VLOOKUP(LISTAS[[#This Row],[ID]],_01_CODIGOS_Y_COSTOS_xlsm[[Producto y N°]:[CODIGO]],2,0),"")</f>
        <v>2006</v>
      </c>
      <c r="O1854" t="s">
        <v>2867</v>
      </c>
      <c r="AB1854" s="12" t="str">
        <f>+LISTAS[[#This Row],[Codigo]]&amp;LISTAS[[#This Row],[Fabrica]]</f>
        <v>2006LCT</v>
      </c>
      <c r="AC1854" s="13" t="str">
        <f>+LISTAS[[#This Row],[Codigo]]</f>
        <v>2006</v>
      </c>
      <c r="AD1854" s="13" t="str">
        <f>+LISTAS[[#This Row],[ID]]</f>
        <v>TERMINALES3</v>
      </c>
      <c r="AH1854" s="36"/>
      <c r="AI1854" s="37">
        <f>+LISTAS[[#This Row],[Precio]]+(LISTAS[[#This Row],[Precio]]*AH1854)</f>
        <v>930.26</v>
      </c>
      <c r="AJ1854" s="38">
        <f t="shared" si="28"/>
        <v>465.13</v>
      </c>
      <c r="AL1854" s="35">
        <f>+AJ1854/LISTAS[[#This Row],[COSTO]]-1</f>
        <v>1.0355442355494873</v>
      </c>
      <c r="AM1854" t="str">
        <f>+LISTAS[[#This Row],[ID]]</f>
        <v>TERMINALES3</v>
      </c>
      <c r="AO1854" s="43"/>
      <c r="AP1854" s="39">
        <f>LISTAS[[#This Row],[COSTO]]+(LISTAS[[#This Row],[COSTO]]*AO1854)</f>
        <v>228.50399999999999</v>
      </c>
      <c r="AQ1854" s="44">
        <f>IF(AO1854="",0,AP1854/LISTAS[[#This Row],[VENTA NETA]]-1)</f>
        <v>0</v>
      </c>
      <c r="AS1854" s="39">
        <v>142.8015</v>
      </c>
      <c r="AT1854" s="48">
        <f>+LISTAS[[#This Row],[COSTO]]/AS1854-1</f>
        <v>0.60015125891534749</v>
      </c>
      <c r="BA1854" t="s">
        <v>2785</v>
      </c>
      <c r="BB1854" s="36"/>
    </row>
    <row r="1855" spans="1:54" x14ac:dyDescent="0.35">
      <c r="A1855" s="7" t="s">
        <v>2869</v>
      </c>
      <c r="B1855" t="s">
        <v>2785</v>
      </c>
      <c r="C1855">
        <v>4</v>
      </c>
      <c r="D1855" t="s">
        <v>2870</v>
      </c>
      <c r="E1855" s="2">
        <v>1023.29</v>
      </c>
      <c r="F1855" s="7" t="str">
        <f>+_xlfn.XLOOKUP(LISTAS[[#This Row],[ID]],_01_CODIGOS_Y_COSTOS_xlsm[Producto y N°],_01_CODIGOS_Y_COSTOS_xlsm[FABRICA],"",0,1)</f>
        <v>LCT</v>
      </c>
      <c r="G1855" s="26">
        <f>LISTAS[[#This Row],[Precio]]*(1-0.46)</f>
        <v>552.57659999999998</v>
      </c>
      <c r="H1855" s="1">
        <f>+_xlfn.XLOOKUP(LISTAS[[#This Row],[ID]],_01_CODIGOS_Y_COSTOS_xlsm[Producto y N°],_01_CODIGOS_Y_COSTOS_xlsm[COSTO],0,0,1)</f>
        <v>235.048</v>
      </c>
      <c r="I1855" s="27">
        <f>+IFERROR(LISTAS[[#This Row],[VENTA NETA]]/LISTAS[[#This Row],[COSTO]]-1,0)</f>
        <v>1.3509096014431092</v>
      </c>
      <c r="J1855" s="50" t="str">
        <f>IFERROR(VLOOKUP(LISTAS[[#This Row],[ID]],_01_CODIGOS_Y_COSTOS_xlsm[[Producto y N°]:[CODIGO]],2,0),"")</f>
        <v>2007</v>
      </c>
      <c r="O1855" t="s">
        <v>2869</v>
      </c>
      <c r="AB1855" s="12" t="str">
        <f>+LISTAS[[#This Row],[Codigo]]&amp;LISTAS[[#This Row],[Fabrica]]</f>
        <v>2007LCT</v>
      </c>
      <c r="AC1855" s="13" t="str">
        <f>+LISTAS[[#This Row],[Codigo]]</f>
        <v>2007</v>
      </c>
      <c r="AD1855" s="13" t="str">
        <f>+LISTAS[[#This Row],[ID]]</f>
        <v>TERMINALES4</v>
      </c>
      <c r="AH1855" s="36"/>
      <c r="AI1855" s="37">
        <f>+LISTAS[[#This Row],[Precio]]+(LISTAS[[#This Row],[Precio]]*AH1855)</f>
        <v>1023.29</v>
      </c>
      <c r="AJ1855" s="38">
        <f t="shared" si="28"/>
        <v>511.64499999999998</v>
      </c>
      <c r="AL1855" s="35">
        <f>+AJ1855/LISTAS[[#This Row],[COSTO]]-1</f>
        <v>1.1767681494843605</v>
      </c>
      <c r="AM1855" t="str">
        <f>+LISTAS[[#This Row],[ID]]</f>
        <v>TERMINALES4</v>
      </c>
      <c r="AO1855" s="43"/>
      <c r="AP1855" s="39">
        <f>LISTAS[[#This Row],[COSTO]]+(LISTAS[[#This Row],[COSTO]]*AO1855)</f>
        <v>235.048</v>
      </c>
      <c r="AQ1855" s="44">
        <f>IF(AO1855="",0,AP1855/LISTAS[[#This Row],[VENTA NETA]]-1)</f>
        <v>0</v>
      </c>
      <c r="AS1855" s="39">
        <v>189.3015</v>
      </c>
      <c r="AT1855" s="48">
        <f>+LISTAS[[#This Row],[COSTO]]/AS1855-1</f>
        <v>0.24165946915370462</v>
      </c>
      <c r="BA1855" t="s">
        <v>2785</v>
      </c>
      <c r="BB1855" s="36"/>
    </row>
    <row r="1856" spans="1:54" x14ac:dyDescent="0.35">
      <c r="A1856" s="7" t="s">
        <v>2871</v>
      </c>
      <c r="B1856" t="s">
        <v>2785</v>
      </c>
      <c r="C1856">
        <v>5</v>
      </c>
      <c r="D1856" t="s">
        <v>2872</v>
      </c>
      <c r="E1856" s="2">
        <v>1426.66</v>
      </c>
      <c r="F1856" s="7" t="str">
        <f>+_xlfn.XLOOKUP(LISTAS[[#This Row],[ID]],_01_CODIGOS_Y_COSTOS_xlsm[Producto y N°],_01_CODIGOS_Y_COSTOS_xlsm[FABRICA],"",0,1)</f>
        <v>LCT</v>
      </c>
      <c r="G1856" s="26">
        <f>LISTAS[[#This Row],[Precio]]*(1-0.46)</f>
        <v>770.39640000000009</v>
      </c>
      <c r="H1856" s="1">
        <f>+_xlfn.XLOOKUP(LISTAS[[#This Row],[ID]],_01_CODIGOS_Y_COSTOS_xlsm[Producto y N°],_01_CODIGOS_Y_COSTOS_xlsm[COSTO],0,0,1)</f>
        <v>323.14400000000001</v>
      </c>
      <c r="I1856" s="27">
        <f>+IFERROR(LISTAS[[#This Row],[VENTA NETA]]/LISTAS[[#This Row],[COSTO]]-1,0)</f>
        <v>1.3840653083455057</v>
      </c>
      <c r="J1856" s="50" t="str">
        <f>IFERROR(VLOOKUP(LISTAS[[#This Row],[ID]],_01_CODIGOS_Y_COSTOS_xlsm[[Producto y N°]:[CODIGO]],2,0),"")</f>
        <v>2008</v>
      </c>
      <c r="O1856" t="s">
        <v>2871</v>
      </c>
      <c r="AB1856" s="12" t="str">
        <f>+LISTAS[[#This Row],[Codigo]]&amp;LISTAS[[#This Row],[Fabrica]]</f>
        <v>2008LCT</v>
      </c>
      <c r="AC1856" s="13" t="str">
        <f>+LISTAS[[#This Row],[Codigo]]</f>
        <v>2008</v>
      </c>
      <c r="AD1856" s="13" t="str">
        <f>+LISTAS[[#This Row],[ID]]</f>
        <v>TERMINALES5</v>
      </c>
      <c r="AH1856" s="36"/>
      <c r="AI1856" s="37">
        <f>+LISTAS[[#This Row],[Precio]]+(LISTAS[[#This Row],[Precio]]*AH1856)</f>
        <v>1426.66</v>
      </c>
      <c r="AJ1856" s="38">
        <f t="shared" si="28"/>
        <v>713.33</v>
      </c>
      <c r="AL1856" s="35">
        <f>+AJ1856/LISTAS[[#This Row],[COSTO]]-1</f>
        <v>1.2074678780976904</v>
      </c>
      <c r="AM1856" t="str">
        <f>+LISTAS[[#This Row],[ID]]</f>
        <v>TERMINALES5</v>
      </c>
      <c r="AO1856" s="43"/>
      <c r="AP1856" s="39">
        <f>LISTAS[[#This Row],[COSTO]]+(LISTAS[[#This Row],[COSTO]]*AO1856)</f>
        <v>323.14400000000001</v>
      </c>
      <c r="AQ1856" s="44">
        <f>IF(AO1856="",0,AP1856/LISTAS[[#This Row],[VENTA NETA]]-1)</f>
        <v>0</v>
      </c>
      <c r="AS1856" s="39">
        <v>255.6105</v>
      </c>
      <c r="AT1856" s="48">
        <f>+LISTAS[[#This Row],[COSTO]]/AS1856-1</f>
        <v>0.26420471772481968</v>
      </c>
      <c r="BA1856" t="s">
        <v>2785</v>
      </c>
      <c r="BB1856" s="36"/>
    </row>
    <row r="1857" spans="1:54" x14ac:dyDescent="0.35">
      <c r="A1857" s="7" t="s">
        <v>2873</v>
      </c>
      <c r="B1857" t="s">
        <v>2785</v>
      </c>
      <c r="C1857">
        <v>6</v>
      </c>
      <c r="D1857" t="s">
        <v>2874</v>
      </c>
      <c r="E1857" s="2">
        <v>1426.66</v>
      </c>
      <c r="F1857" s="7" t="str">
        <f>+_xlfn.XLOOKUP(LISTAS[[#This Row],[ID]],_01_CODIGOS_Y_COSTOS_xlsm[Producto y N°],_01_CODIGOS_Y_COSTOS_xlsm[FABRICA],"",0,1)</f>
        <v>LCT</v>
      </c>
      <c r="G1857" s="26">
        <f>LISTAS[[#This Row],[Precio]]*(1-0.46)</f>
        <v>770.39640000000009</v>
      </c>
      <c r="H1857" s="1">
        <f>+_xlfn.XLOOKUP(LISTAS[[#This Row],[ID]],_01_CODIGOS_Y_COSTOS_xlsm[Producto y N°],_01_CODIGOS_Y_COSTOS_xlsm[COSTO],0,0,1)</f>
        <v>319.048</v>
      </c>
      <c r="I1857" s="27">
        <f>+IFERROR(LISTAS[[#This Row],[VENTA NETA]]/LISTAS[[#This Row],[COSTO]]-1,0)</f>
        <v>1.4146724003911642</v>
      </c>
      <c r="J1857" s="50" t="str">
        <f>IFERROR(VLOOKUP(LISTAS[[#This Row],[ID]],_01_CODIGOS_Y_COSTOS_xlsm[[Producto y N°]:[CODIGO]],2,0),"")</f>
        <v>2009</v>
      </c>
      <c r="O1857" t="s">
        <v>2873</v>
      </c>
      <c r="AB1857" s="12" t="str">
        <f>+LISTAS[[#This Row],[Codigo]]&amp;LISTAS[[#This Row],[Fabrica]]</f>
        <v>2009LCT</v>
      </c>
      <c r="AC1857" s="13" t="str">
        <f>+LISTAS[[#This Row],[Codigo]]</f>
        <v>2009</v>
      </c>
      <c r="AD1857" s="13" t="str">
        <f>+LISTAS[[#This Row],[ID]]</f>
        <v>TERMINALES6</v>
      </c>
      <c r="AH1857" s="36"/>
      <c r="AI1857" s="37">
        <f>+LISTAS[[#This Row],[Precio]]+(LISTAS[[#This Row],[Precio]]*AH1857)</f>
        <v>1426.66</v>
      </c>
      <c r="AJ1857" s="38">
        <f t="shared" si="28"/>
        <v>713.33</v>
      </c>
      <c r="AL1857" s="35">
        <f>+AJ1857/LISTAS[[#This Row],[COSTO]]-1</f>
        <v>1.2358077781399666</v>
      </c>
      <c r="AM1857" t="str">
        <f>+LISTAS[[#This Row],[ID]]</f>
        <v>TERMINALES6</v>
      </c>
      <c r="AO1857" s="43"/>
      <c r="AP1857" s="39">
        <f>LISTAS[[#This Row],[COSTO]]+(LISTAS[[#This Row],[COSTO]]*AO1857)</f>
        <v>319.048</v>
      </c>
      <c r="AQ1857" s="44">
        <f>IF(AO1857="",0,AP1857/LISTAS[[#This Row],[VENTA NETA]]-1)</f>
        <v>0</v>
      </c>
      <c r="AS1857" s="39">
        <v>251.91839999999999</v>
      </c>
      <c r="AT1857" s="48">
        <f>+LISTAS[[#This Row],[COSTO]]/AS1857-1</f>
        <v>0.26647358827302825</v>
      </c>
      <c r="BA1857" t="s">
        <v>2785</v>
      </c>
      <c r="BB1857" s="36"/>
    </row>
    <row r="1858" spans="1:54" x14ac:dyDescent="0.35">
      <c r="A1858" s="7" t="s">
        <v>2875</v>
      </c>
      <c r="B1858" t="s">
        <v>2785</v>
      </c>
      <c r="C1858">
        <v>7</v>
      </c>
      <c r="D1858" t="s">
        <v>2876</v>
      </c>
      <c r="E1858" s="2">
        <v>2774.65</v>
      </c>
      <c r="F1858" s="7" t="str">
        <f>+_xlfn.XLOOKUP(LISTAS[[#This Row],[ID]],_01_CODIGOS_Y_COSTOS_xlsm[Producto y N°],_01_CODIGOS_Y_COSTOS_xlsm[FABRICA],"",0,1)</f>
        <v>LCT</v>
      </c>
      <c r="G1858" s="26">
        <f>LISTAS[[#This Row],[Precio]]*(1-0.46)</f>
        <v>1498.3110000000001</v>
      </c>
      <c r="H1858" s="1">
        <f>+_xlfn.XLOOKUP(LISTAS[[#This Row],[ID]],_01_CODIGOS_Y_COSTOS_xlsm[Producto y N°],_01_CODIGOS_Y_COSTOS_xlsm[COSTO],0,0,1)</f>
        <v>614.10400000000004</v>
      </c>
      <c r="I1858" s="27">
        <f>+IFERROR(LISTAS[[#This Row],[VENTA NETA]]/LISTAS[[#This Row],[COSTO]]-1,0)</f>
        <v>1.4398326667795684</v>
      </c>
      <c r="J1858" s="50" t="str">
        <f>IFERROR(VLOOKUP(LISTAS[[#This Row],[ID]],_01_CODIGOS_Y_COSTOS_xlsm[[Producto y N°]:[CODIGO]],2,0),"")</f>
        <v>2010</v>
      </c>
      <c r="O1858" t="s">
        <v>2875</v>
      </c>
      <c r="AB1858" s="12" t="str">
        <f>+LISTAS[[#This Row],[Codigo]]&amp;LISTAS[[#This Row],[Fabrica]]</f>
        <v>2010LCT</v>
      </c>
      <c r="AC1858" s="13" t="str">
        <f>+LISTAS[[#This Row],[Codigo]]</f>
        <v>2010</v>
      </c>
      <c r="AD1858" s="13" t="str">
        <f>+LISTAS[[#This Row],[ID]]</f>
        <v>TERMINALES7</v>
      </c>
      <c r="AH1858" s="36"/>
      <c r="AI1858" s="37">
        <f>+LISTAS[[#This Row],[Precio]]+(LISTAS[[#This Row],[Precio]]*AH1858)</f>
        <v>2774.65</v>
      </c>
      <c r="AJ1858" s="38">
        <f t="shared" ref="AJ1858:AJ1921" si="29">+((100-50)*0.01)*AI1858</f>
        <v>1387.325</v>
      </c>
      <c r="AL1858" s="35">
        <f>+AJ1858/LISTAS[[#This Row],[COSTO]]-1</f>
        <v>1.2591043210921926</v>
      </c>
      <c r="AM1858" t="str">
        <f>+LISTAS[[#This Row],[ID]]</f>
        <v>TERMINALES7</v>
      </c>
      <c r="AO1858" s="43"/>
      <c r="AP1858" s="39">
        <f>LISTAS[[#This Row],[COSTO]]+(LISTAS[[#This Row],[COSTO]]*AO1858)</f>
        <v>614.10400000000004</v>
      </c>
      <c r="AQ1858" s="44">
        <f>IF(AO1858="",0,AP1858/LISTAS[[#This Row],[VENTA NETA]]-1)</f>
        <v>0</v>
      </c>
      <c r="AS1858" s="39">
        <v>485.59949999999998</v>
      </c>
      <c r="AT1858" s="48">
        <f>+LISTAS[[#This Row],[COSTO]]/AS1858-1</f>
        <v>0.26463062667898152</v>
      </c>
      <c r="BA1858" t="s">
        <v>2785</v>
      </c>
      <c r="BB1858" s="36"/>
    </row>
    <row r="1859" spans="1:54" x14ac:dyDescent="0.35">
      <c r="A1859" s="7" t="s">
        <v>2877</v>
      </c>
      <c r="B1859" t="s">
        <v>2785</v>
      </c>
      <c r="C1859">
        <v>8</v>
      </c>
      <c r="D1859" t="s">
        <v>2878</v>
      </c>
      <c r="E1859" s="2">
        <v>2774.65</v>
      </c>
      <c r="F1859" s="7" t="str">
        <f>+_xlfn.XLOOKUP(LISTAS[[#This Row],[ID]],_01_CODIGOS_Y_COSTOS_xlsm[Producto y N°],_01_CODIGOS_Y_COSTOS_xlsm[FABRICA],"",0,1)</f>
        <v>LCT</v>
      </c>
      <c r="G1859" s="26">
        <f>LISTAS[[#This Row],[Precio]]*(1-0.46)</f>
        <v>1498.3110000000001</v>
      </c>
      <c r="H1859" s="1">
        <f>+_xlfn.XLOOKUP(LISTAS[[#This Row],[ID]],_01_CODIGOS_Y_COSTOS_xlsm[Producto y N°],_01_CODIGOS_Y_COSTOS_xlsm[COSTO],0,0,1)</f>
        <v>614.10400000000004</v>
      </c>
      <c r="I1859" s="27">
        <f>+IFERROR(LISTAS[[#This Row],[VENTA NETA]]/LISTAS[[#This Row],[COSTO]]-1,0)</f>
        <v>1.4398326667795684</v>
      </c>
      <c r="J1859" s="50" t="str">
        <f>IFERROR(VLOOKUP(LISTAS[[#This Row],[ID]],_01_CODIGOS_Y_COSTOS_xlsm[[Producto y N°]:[CODIGO]],2,0),"")</f>
        <v>2011</v>
      </c>
      <c r="O1859" t="s">
        <v>2877</v>
      </c>
      <c r="AB1859" s="12" t="str">
        <f>+LISTAS[[#This Row],[Codigo]]&amp;LISTAS[[#This Row],[Fabrica]]</f>
        <v>2011LCT</v>
      </c>
      <c r="AC1859" s="13" t="str">
        <f>+LISTAS[[#This Row],[Codigo]]</f>
        <v>2011</v>
      </c>
      <c r="AD1859" s="13" t="str">
        <f>+LISTAS[[#This Row],[ID]]</f>
        <v>TERMINALES8</v>
      </c>
      <c r="AH1859" s="36"/>
      <c r="AI1859" s="37">
        <f>+LISTAS[[#This Row],[Precio]]+(LISTAS[[#This Row],[Precio]]*AH1859)</f>
        <v>2774.65</v>
      </c>
      <c r="AJ1859" s="38">
        <f t="shared" si="29"/>
        <v>1387.325</v>
      </c>
      <c r="AL1859" s="35">
        <f>+AJ1859/LISTAS[[#This Row],[COSTO]]-1</f>
        <v>1.2591043210921926</v>
      </c>
      <c r="AM1859" t="str">
        <f>+LISTAS[[#This Row],[ID]]</f>
        <v>TERMINALES8</v>
      </c>
      <c r="AO1859" s="43"/>
      <c r="AP1859" s="39">
        <f>LISTAS[[#This Row],[COSTO]]+(LISTAS[[#This Row],[COSTO]]*AO1859)</f>
        <v>614.10400000000004</v>
      </c>
      <c r="AQ1859" s="44">
        <f>IF(AO1859="",0,AP1859/LISTAS[[#This Row],[VENTA NETA]]-1)</f>
        <v>0</v>
      </c>
      <c r="AS1859" s="39">
        <v>485.59949999999998</v>
      </c>
      <c r="AT1859" s="48">
        <f>+LISTAS[[#This Row],[COSTO]]/AS1859-1</f>
        <v>0.26463062667898152</v>
      </c>
      <c r="BA1859" t="s">
        <v>2785</v>
      </c>
      <c r="BB1859" s="36"/>
    </row>
    <row r="1860" spans="1:54" x14ac:dyDescent="0.35">
      <c r="A1860" s="7" t="s">
        <v>2879</v>
      </c>
      <c r="B1860" t="s">
        <v>2785</v>
      </c>
      <c r="C1860">
        <v>9</v>
      </c>
      <c r="D1860" t="s">
        <v>2880</v>
      </c>
      <c r="E1860" s="2">
        <v>2774.65</v>
      </c>
      <c r="F1860" s="7" t="str">
        <f>+_xlfn.XLOOKUP(LISTAS[[#This Row],[ID]],_01_CODIGOS_Y_COSTOS_xlsm[Producto y N°],_01_CODIGOS_Y_COSTOS_xlsm[FABRICA],"",0,1)</f>
        <v>LCT</v>
      </c>
      <c r="G1860" s="26">
        <f>LISTAS[[#This Row],[Precio]]*(1-0.46)</f>
        <v>1498.3110000000001</v>
      </c>
      <c r="H1860" s="1">
        <f>+_xlfn.XLOOKUP(LISTAS[[#This Row],[ID]],_01_CODIGOS_Y_COSTOS_xlsm[Producto y N°],_01_CODIGOS_Y_COSTOS_xlsm[COSTO],0,0,1)</f>
        <v>621.32399999999996</v>
      </c>
      <c r="I1860" s="27">
        <f>+IFERROR(LISTAS[[#This Row],[VENTA NETA]]/LISTAS[[#This Row],[COSTO]]-1,0)</f>
        <v>1.4114809664522863</v>
      </c>
      <c r="J1860" s="50" t="str">
        <f>IFERROR(VLOOKUP(LISTAS[[#This Row],[ID]],_01_CODIGOS_Y_COSTOS_xlsm[[Producto y N°]:[CODIGO]],2,0),"")</f>
        <v>2012</v>
      </c>
      <c r="O1860" t="s">
        <v>2879</v>
      </c>
      <c r="AB1860" s="12" t="str">
        <f>+LISTAS[[#This Row],[Codigo]]&amp;LISTAS[[#This Row],[Fabrica]]</f>
        <v>2012LCT</v>
      </c>
      <c r="AC1860" s="13" t="str">
        <f>+LISTAS[[#This Row],[Codigo]]</f>
        <v>2012</v>
      </c>
      <c r="AD1860" s="13" t="str">
        <f>+LISTAS[[#This Row],[ID]]</f>
        <v>TERMINALES9</v>
      </c>
      <c r="AH1860" s="36"/>
      <c r="AI1860" s="37">
        <f>+LISTAS[[#This Row],[Precio]]+(LISTAS[[#This Row],[Precio]]*AH1860)</f>
        <v>2774.65</v>
      </c>
      <c r="AJ1860" s="38">
        <f t="shared" si="29"/>
        <v>1387.325</v>
      </c>
      <c r="AL1860" s="35">
        <f>+AJ1860/LISTAS[[#This Row],[COSTO]]-1</f>
        <v>1.2328527467150798</v>
      </c>
      <c r="AM1860" t="str">
        <f>+LISTAS[[#This Row],[ID]]</f>
        <v>TERMINALES9</v>
      </c>
      <c r="AO1860" s="43"/>
      <c r="AP1860" s="39">
        <f>LISTAS[[#This Row],[COSTO]]+(LISTAS[[#This Row],[COSTO]]*AO1860)</f>
        <v>621.32399999999996</v>
      </c>
      <c r="AQ1860" s="44">
        <f>IF(AO1860="",0,AP1860/LISTAS[[#This Row],[VENTA NETA]]-1)</f>
        <v>0</v>
      </c>
      <c r="AS1860" s="39">
        <v>491.84350000000001</v>
      </c>
      <c r="AT1860" s="48">
        <f>+LISTAS[[#This Row],[COSTO]]/AS1860-1</f>
        <v>0.2632554867554413</v>
      </c>
      <c r="BA1860" t="s">
        <v>2785</v>
      </c>
      <c r="BB1860" s="36"/>
    </row>
    <row r="1861" spans="1:54" x14ac:dyDescent="0.35">
      <c r="A1861" s="7" t="s">
        <v>2881</v>
      </c>
      <c r="B1861" t="s">
        <v>2785</v>
      </c>
      <c r="C1861">
        <v>10</v>
      </c>
      <c r="D1861" t="s">
        <v>2882</v>
      </c>
      <c r="E1861" s="2">
        <v>3506.03</v>
      </c>
      <c r="F1861" s="7" t="str">
        <f>+_xlfn.XLOOKUP(LISTAS[[#This Row],[ID]],_01_CODIGOS_Y_COSTOS_xlsm[Producto y N°],_01_CODIGOS_Y_COSTOS_xlsm[FABRICA],"",0,1)</f>
        <v>LCT</v>
      </c>
      <c r="G1861" s="26">
        <f>LISTAS[[#This Row],[Precio]]*(1-0.46)</f>
        <v>1893.2562000000003</v>
      </c>
      <c r="H1861" s="1">
        <f>+_xlfn.XLOOKUP(LISTAS[[#This Row],[ID]],_01_CODIGOS_Y_COSTOS_xlsm[Producto y N°],_01_CODIGOS_Y_COSTOS_xlsm[COSTO],0,0,1)</f>
        <v>764.75199999999995</v>
      </c>
      <c r="I1861" s="27">
        <f>+IFERROR(LISTAS[[#This Row],[VENTA NETA]]/LISTAS[[#This Row],[COSTO]]-1,0)</f>
        <v>1.475647268657029</v>
      </c>
      <c r="J1861" s="50" t="str">
        <f>IFERROR(VLOOKUP(LISTAS[[#This Row],[ID]],_01_CODIGOS_Y_COSTOS_xlsm[[Producto y N°]:[CODIGO]],2,0),"")</f>
        <v>2013</v>
      </c>
      <c r="O1861" t="s">
        <v>2881</v>
      </c>
      <c r="AB1861" s="12" t="str">
        <f>+LISTAS[[#This Row],[Codigo]]&amp;LISTAS[[#This Row],[Fabrica]]</f>
        <v>2013LCT</v>
      </c>
      <c r="AC1861" s="13" t="str">
        <f>+LISTAS[[#This Row],[Codigo]]</f>
        <v>2013</v>
      </c>
      <c r="AD1861" s="13" t="str">
        <f>+LISTAS[[#This Row],[ID]]</f>
        <v>TERMINALES10</v>
      </c>
      <c r="AH1861" s="36"/>
      <c r="AI1861" s="37">
        <f>+LISTAS[[#This Row],[Precio]]+(LISTAS[[#This Row],[Precio]]*AH1861)</f>
        <v>3506.03</v>
      </c>
      <c r="AJ1861" s="38">
        <f t="shared" si="29"/>
        <v>1753.0150000000001</v>
      </c>
      <c r="AL1861" s="35">
        <f>+AJ1861/LISTAS[[#This Row],[COSTO]]-1</f>
        <v>1.292265989497249</v>
      </c>
      <c r="AM1861" t="str">
        <f>+LISTAS[[#This Row],[ID]]</f>
        <v>TERMINALES10</v>
      </c>
      <c r="AO1861" s="43"/>
      <c r="AP1861" s="39">
        <f>LISTAS[[#This Row],[COSTO]]+(LISTAS[[#This Row],[COSTO]]*AO1861)</f>
        <v>764.75199999999995</v>
      </c>
      <c r="AQ1861" s="44">
        <f>IF(AO1861="",0,AP1861/LISTAS[[#This Row],[VENTA NETA]]-1)</f>
        <v>0</v>
      </c>
      <c r="AS1861" s="39">
        <v>428.87849999999997</v>
      </c>
      <c r="AT1861" s="48">
        <f>+LISTAS[[#This Row],[COSTO]]/AS1861-1</f>
        <v>0.78314371086449897</v>
      </c>
      <c r="BA1861" t="s">
        <v>2785</v>
      </c>
      <c r="BB1861" s="36"/>
    </row>
    <row r="1862" spans="1:54" x14ac:dyDescent="0.35">
      <c r="A1862" s="7" t="s">
        <v>2883</v>
      </c>
      <c r="B1862" t="s">
        <v>2785</v>
      </c>
      <c r="C1862">
        <v>11</v>
      </c>
      <c r="D1862" t="s">
        <v>2884</v>
      </c>
      <c r="E1862" s="2">
        <v>3346.66</v>
      </c>
      <c r="F1862" s="7" t="str">
        <f>+_xlfn.XLOOKUP(LISTAS[[#This Row],[ID]],_01_CODIGOS_Y_COSTOS_xlsm[Producto y N°],_01_CODIGOS_Y_COSTOS_xlsm[FABRICA],"",0,1)</f>
        <v>LCT</v>
      </c>
      <c r="G1862" s="26">
        <f>LISTAS[[#This Row],[Precio]]*(1-0.46)</f>
        <v>1807.1964</v>
      </c>
      <c r="H1862" s="1">
        <f>+_xlfn.XLOOKUP(LISTAS[[#This Row],[ID]],_01_CODIGOS_Y_COSTOS_xlsm[Producto y N°],_01_CODIGOS_Y_COSTOS_xlsm[COSTO],0,0,1)</f>
        <v>772.548</v>
      </c>
      <c r="I1862" s="27">
        <f>+IFERROR(LISTAS[[#This Row],[VENTA NETA]]/LISTAS[[#This Row],[COSTO]]-1,0)</f>
        <v>1.3392674629925909</v>
      </c>
      <c r="J1862" s="50" t="str">
        <f>IFERROR(VLOOKUP(LISTAS[[#This Row],[ID]],_01_CODIGOS_Y_COSTOS_xlsm[[Producto y N°]:[CODIGO]],2,0),"")</f>
        <v>2014</v>
      </c>
      <c r="O1862" t="s">
        <v>2883</v>
      </c>
      <c r="AB1862" s="12" t="str">
        <f>+LISTAS[[#This Row],[Codigo]]&amp;LISTAS[[#This Row],[Fabrica]]</f>
        <v>2014LCT</v>
      </c>
      <c r="AC1862" s="13" t="str">
        <f>+LISTAS[[#This Row],[Codigo]]</f>
        <v>2014</v>
      </c>
      <c r="AD1862" s="13" t="str">
        <f>+LISTAS[[#This Row],[ID]]</f>
        <v>TERMINALES11</v>
      </c>
      <c r="AH1862" s="36"/>
      <c r="AI1862" s="37">
        <f>+LISTAS[[#This Row],[Precio]]+(LISTAS[[#This Row],[Precio]]*AH1862)</f>
        <v>3346.66</v>
      </c>
      <c r="AJ1862" s="38">
        <f t="shared" si="29"/>
        <v>1673.33</v>
      </c>
      <c r="AL1862" s="35">
        <f>+AJ1862/LISTAS[[#This Row],[COSTO]]-1</f>
        <v>1.1659883916598059</v>
      </c>
      <c r="AM1862" t="str">
        <f>+LISTAS[[#This Row],[ID]]</f>
        <v>TERMINALES11</v>
      </c>
      <c r="AO1862" s="43"/>
      <c r="AP1862" s="39">
        <f>LISTAS[[#This Row],[COSTO]]+(LISTAS[[#This Row],[COSTO]]*AO1862)</f>
        <v>772.548</v>
      </c>
      <c r="AQ1862" s="44">
        <f>IF(AO1862="",0,AP1862/LISTAS[[#This Row],[VENTA NETA]]-1)</f>
        <v>0</v>
      </c>
      <c r="AS1862" s="39">
        <v>490.52850000000001</v>
      </c>
      <c r="AT1862" s="48">
        <f>+LISTAS[[#This Row],[COSTO]]/AS1862-1</f>
        <v>0.5749298970396215</v>
      </c>
      <c r="BA1862" t="s">
        <v>2785</v>
      </c>
      <c r="BB1862" s="36"/>
    </row>
    <row r="1863" spans="1:54" x14ac:dyDescent="0.35">
      <c r="A1863" s="7" t="s">
        <v>2885</v>
      </c>
      <c r="B1863" t="s">
        <v>2785</v>
      </c>
      <c r="C1863">
        <v>12</v>
      </c>
      <c r="D1863" t="s">
        <v>2886</v>
      </c>
      <c r="E1863" s="2">
        <v>3506.03</v>
      </c>
      <c r="F1863" s="7" t="str">
        <f>+_xlfn.XLOOKUP(LISTAS[[#This Row],[ID]],_01_CODIGOS_Y_COSTOS_xlsm[Producto y N°],_01_CODIGOS_Y_COSTOS_xlsm[FABRICA],"",0,1)</f>
        <v>LCT</v>
      </c>
      <c r="G1863" s="26">
        <f>LISTAS[[#This Row],[Precio]]*(1-0.46)</f>
        <v>1893.2562000000003</v>
      </c>
      <c r="H1863" s="1">
        <f>+_xlfn.XLOOKUP(LISTAS[[#This Row],[ID]],_01_CODIGOS_Y_COSTOS_xlsm[Producto y N°],_01_CODIGOS_Y_COSTOS_xlsm[COSTO],0,0,1)</f>
        <v>821.4</v>
      </c>
      <c r="I1863" s="27">
        <f>+IFERROR(LISTAS[[#This Row],[VENTA NETA]]/LISTAS[[#This Row],[COSTO]]-1,0)</f>
        <v>1.30491380569759</v>
      </c>
      <c r="J1863" s="50" t="str">
        <f>IFERROR(VLOOKUP(LISTAS[[#This Row],[ID]],_01_CODIGOS_Y_COSTOS_xlsm[[Producto y N°]:[CODIGO]],2,0),"")</f>
        <v>2015</v>
      </c>
      <c r="O1863" t="s">
        <v>2885</v>
      </c>
      <c r="AB1863" s="12" t="str">
        <f>+LISTAS[[#This Row],[Codigo]]&amp;LISTAS[[#This Row],[Fabrica]]</f>
        <v>2015LCT</v>
      </c>
      <c r="AC1863" s="13" t="str">
        <f>+LISTAS[[#This Row],[Codigo]]</f>
        <v>2015</v>
      </c>
      <c r="AD1863" s="13" t="str">
        <f>+LISTAS[[#This Row],[ID]]</f>
        <v>TERMINALES12</v>
      </c>
      <c r="AH1863" s="36"/>
      <c r="AI1863" s="37">
        <f>+LISTAS[[#This Row],[Precio]]+(LISTAS[[#This Row],[Precio]]*AH1863)</f>
        <v>3506.03</v>
      </c>
      <c r="AJ1863" s="38">
        <f t="shared" si="29"/>
        <v>1753.0150000000001</v>
      </c>
      <c r="AL1863" s="35">
        <f>+AJ1863/LISTAS[[#This Row],[COSTO]]-1</f>
        <v>1.1341794497199906</v>
      </c>
      <c r="AM1863" t="str">
        <f>+LISTAS[[#This Row],[ID]]</f>
        <v>TERMINALES12</v>
      </c>
      <c r="AO1863" s="43"/>
      <c r="AP1863" s="39">
        <f>LISTAS[[#This Row],[COSTO]]+(LISTAS[[#This Row],[COSTO]]*AO1863)</f>
        <v>821.4</v>
      </c>
      <c r="AQ1863" s="44">
        <f>IF(AO1863="",0,AP1863/LISTAS[[#This Row],[VENTA NETA]]-1)</f>
        <v>0</v>
      </c>
      <c r="AS1863" s="39">
        <v>552.17849999999999</v>
      </c>
      <c r="AT1863" s="48">
        <f>+LISTAS[[#This Row],[COSTO]]/AS1863-1</f>
        <v>0.48756244583952468</v>
      </c>
      <c r="BA1863" t="s">
        <v>2785</v>
      </c>
      <c r="BB1863" s="36"/>
    </row>
    <row r="1864" spans="1:54" x14ac:dyDescent="0.35">
      <c r="A1864" s="7" t="s">
        <v>2887</v>
      </c>
      <c r="B1864" t="s">
        <v>2785</v>
      </c>
      <c r="C1864">
        <v>13</v>
      </c>
      <c r="D1864" t="s">
        <v>2888</v>
      </c>
      <c r="E1864" s="2">
        <v>3889.72</v>
      </c>
      <c r="F1864" s="7" t="str">
        <f>+_xlfn.XLOOKUP(LISTAS[[#This Row],[ID]],_01_CODIGOS_Y_COSTOS_xlsm[Producto y N°],_01_CODIGOS_Y_COSTOS_xlsm[FABRICA],"",0,1)</f>
        <v>LCT</v>
      </c>
      <c r="G1864" s="26">
        <f>LISTAS[[#This Row],[Precio]]*(1-0.46)</f>
        <v>2100.4488000000001</v>
      </c>
      <c r="H1864" s="1">
        <f>+_xlfn.XLOOKUP(LISTAS[[#This Row],[ID]],_01_CODIGOS_Y_COSTOS_xlsm[Producto y N°],_01_CODIGOS_Y_COSTOS_xlsm[COSTO],0,0,1)</f>
        <v>840.31600000000003</v>
      </c>
      <c r="I1864" s="27">
        <f>+IFERROR(LISTAS[[#This Row],[VENTA NETA]]/LISTAS[[#This Row],[COSTO]]-1,0)</f>
        <v>1.4995939622713359</v>
      </c>
      <c r="J1864" s="50" t="str">
        <f>IFERROR(VLOOKUP(LISTAS[[#This Row],[ID]],_01_CODIGOS_Y_COSTOS_xlsm[[Producto y N°]:[CODIGO]],2,0),"")</f>
        <v>2016</v>
      </c>
      <c r="O1864" t="s">
        <v>2887</v>
      </c>
      <c r="AB1864" s="12" t="str">
        <f>+LISTAS[[#This Row],[Codigo]]&amp;LISTAS[[#This Row],[Fabrica]]</f>
        <v>2016LCT</v>
      </c>
      <c r="AC1864" s="13" t="str">
        <f>+LISTAS[[#This Row],[Codigo]]</f>
        <v>2016</v>
      </c>
      <c r="AD1864" s="13" t="str">
        <f>+LISTAS[[#This Row],[ID]]</f>
        <v>TERMINALES13</v>
      </c>
      <c r="AH1864" s="36"/>
      <c r="AI1864" s="37">
        <f>+LISTAS[[#This Row],[Precio]]+(LISTAS[[#This Row],[Precio]]*AH1864)</f>
        <v>3889.72</v>
      </c>
      <c r="AJ1864" s="38">
        <f t="shared" si="29"/>
        <v>1944.86</v>
      </c>
      <c r="AL1864" s="35">
        <f>+AJ1864/LISTAS[[#This Row],[COSTO]]-1</f>
        <v>1.3144388539549405</v>
      </c>
      <c r="AM1864" t="str">
        <f>+LISTAS[[#This Row],[ID]]</f>
        <v>TERMINALES13</v>
      </c>
      <c r="AO1864" s="43"/>
      <c r="AP1864" s="39">
        <f>LISTAS[[#This Row],[COSTO]]+(LISTAS[[#This Row],[COSTO]]*AO1864)</f>
        <v>840.31600000000003</v>
      </c>
      <c r="AQ1864" s="44">
        <f>IF(AO1864="",0,AP1864/LISTAS[[#This Row],[VENTA NETA]]-1)</f>
        <v>0</v>
      </c>
      <c r="AS1864" s="39">
        <v>613.82849999999996</v>
      </c>
      <c r="AT1864" s="48">
        <f>+LISTAS[[#This Row],[COSTO]]/AS1864-1</f>
        <v>0.36897521050260784</v>
      </c>
      <c r="BA1864" t="s">
        <v>2785</v>
      </c>
      <c r="BB1864" s="36"/>
    </row>
    <row r="1865" spans="1:54" x14ac:dyDescent="0.35">
      <c r="A1865" s="7" t="s">
        <v>2889</v>
      </c>
      <c r="B1865" t="s">
        <v>2785</v>
      </c>
      <c r="C1865">
        <v>14</v>
      </c>
      <c r="D1865" t="s">
        <v>2890</v>
      </c>
      <c r="E1865" s="2">
        <v>3889.72</v>
      </c>
      <c r="F1865" s="7" t="str">
        <f>+_xlfn.XLOOKUP(LISTAS[[#This Row],[ID]],_01_CODIGOS_Y_COSTOS_xlsm[Producto y N°],_01_CODIGOS_Y_COSTOS_xlsm[FABRICA],"",0,1)</f>
        <v>LCT</v>
      </c>
      <c r="G1865" s="26">
        <f>LISTAS[[#This Row],[Precio]]*(1-0.46)</f>
        <v>2100.4488000000001</v>
      </c>
      <c r="H1865" s="1">
        <f>+_xlfn.XLOOKUP(LISTAS[[#This Row],[ID]],_01_CODIGOS_Y_COSTOS_xlsm[Producto y N°],_01_CODIGOS_Y_COSTOS_xlsm[COSTO],0,0,1)</f>
        <v>840.31600000000003</v>
      </c>
      <c r="I1865" s="27">
        <f>+IFERROR(LISTAS[[#This Row],[VENTA NETA]]/LISTAS[[#This Row],[COSTO]]-1,0)</f>
        <v>1.4995939622713359</v>
      </c>
      <c r="J1865" s="50" t="str">
        <f>IFERROR(VLOOKUP(LISTAS[[#This Row],[ID]],_01_CODIGOS_Y_COSTOS_xlsm[[Producto y N°]:[CODIGO]],2,0),"")</f>
        <v>2017</v>
      </c>
      <c r="O1865" t="s">
        <v>2889</v>
      </c>
      <c r="AB1865" s="12" t="str">
        <f>+LISTAS[[#This Row],[Codigo]]&amp;LISTAS[[#This Row],[Fabrica]]</f>
        <v>2017LCT</v>
      </c>
      <c r="AC1865" s="13" t="str">
        <f>+LISTAS[[#This Row],[Codigo]]</f>
        <v>2017</v>
      </c>
      <c r="AD1865" s="13" t="str">
        <f>+LISTAS[[#This Row],[ID]]</f>
        <v>TERMINALES14</v>
      </c>
      <c r="AH1865" s="36"/>
      <c r="AI1865" s="37">
        <f>+LISTAS[[#This Row],[Precio]]+(LISTAS[[#This Row],[Precio]]*AH1865)</f>
        <v>3889.72</v>
      </c>
      <c r="AJ1865" s="38">
        <f t="shared" si="29"/>
        <v>1944.86</v>
      </c>
      <c r="AL1865" s="35">
        <f>+AJ1865/LISTAS[[#This Row],[COSTO]]-1</f>
        <v>1.3144388539549405</v>
      </c>
      <c r="AM1865" t="str">
        <f>+LISTAS[[#This Row],[ID]]</f>
        <v>TERMINALES14</v>
      </c>
      <c r="AO1865" s="43"/>
      <c r="AP1865" s="39">
        <f>LISTAS[[#This Row],[COSTO]]+(LISTAS[[#This Row],[COSTO]]*AO1865)</f>
        <v>840.31600000000003</v>
      </c>
      <c r="AQ1865" s="44">
        <f>IF(AO1865="",0,AP1865/LISTAS[[#This Row],[VENTA NETA]]-1)</f>
        <v>0</v>
      </c>
      <c r="AS1865" s="39">
        <v>622.81790000000001</v>
      </c>
      <c r="AT1865" s="48">
        <f>+LISTAS[[#This Row],[COSTO]]/AS1865-1</f>
        <v>0.34921619947018234</v>
      </c>
      <c r="BA1865" t="s">
        <v>2785</v>
      </c>
      <c r="BB1865" s="36"/>
    </row>
    <row r="1866" spans="1:54" x14ac:dyDescent="0.35">
      <c r="A1866" s="7" t="s">
        <v>2891</v>
      </c>
      <c r="B1866" t="s">
        <v>2785</v>
      </c>
      <c r="C1866">
        <v>15</v>
      </c>
      <c r="D1866" t="s">
        <v>2892</v>
      </c>
      <c r="E1866" s="2">
        <v>3889.72</v>
      </c>
      <c r="F1866" s="7" t="str">
        <f>+_xlfn.XLOOKUP(LISTAS[[#This Row],[ID]],_01_CODIGOS_Y_COSTOS_xlsm[Producto y N°],_01_CODIGOS_Y_COSTOS_xlsm[FABRICA],"",0,1)</f>
        <v>LCT</v>
      </c>
      <c r="G1866" s="26">
        <f>LISTAS[[#This Row],[Precio]]*(1-0.46)</f>
        <v>2100.4488000000001</v>
      </c>
      <c r="H1866" s="1">
        <f>+_xlfn.XLOOKUP(LISTAS[[#This Row],[ID]],_01_CODIGOS_Y_COSTOS_xlsm[Producto y N°],_01_CODIGOS_Y_COSTOS_xlsm[COSTO],0,0,1)</f>
        <v>856.32399999999996</v>
      </c>
      <c r="I1866" s="27">
        <f>+IFERROR(LISTAS[[#This Row],[VENTA NETA]]/LISTAS[[#This Row],[COSTO]]-1,0)</f>
        <v>1.4528669055170709</v>
      </c>
      <c r="J1866" s="50" t="str">
        <f>IFERROR(VLOOKUP(LISTAS[[#This Row],[ID]],_01_CODIGOS_Y_COSTOS_xlsm[[Producto y N°]:[CODIGO]],2,0),"")</f>
        <v>2018</v>
      </c>
      <c r="O1866" t="s">
        <v>2891</v>
      </c>
      <c r="AB1866" s="12" t="str">
        <f>+LISTAS[[#This Row],[Codigo]]&amp;LISTAS[[#This Row],[Fabrica]]</f>
        <v>2018LCT</v>
      </c>
      <c r="AC1866" s="13" t="str">
        <f>+LISTAS[[#This Row],[Codigo]]</f>
        <v>2018</v>
      </c>
      <c r="AD1866" s="13" t="str">
        <f>+LISTAS[[#This Row],[ID]]</f>
        <v>TERMINALES15</v>
      </c>
      <c r="AH1866" s="36"/>
      <c r="AI1866" s="37">
        <f>+LISTAS[[#This Row],[Precio]]+(LISTAS[[#This Row],[Precio]]*AH1866)</f>
        <v>3889.72</v>
      </c>
      <c r="AJ1866" s="38">
        <f t="shared" si="29"/>
        <v>1944.86</v>
      </c>
      <c r="AL1866" s="35">
        <f>+AJ1866/LISTAS[[#This Row],[COSTO]]-1</f>
        <v>1.2711730606639544</v>
      </c>
      <c r="AM1866" t="str">
        <f>+LISTAS[[#This Row],[ID]]</f>
        <v>TERMINALES15</v>
      </c>
      <c r="AO1866" s="43"/>
      <c r="AP1866" s="39">
        <f>LISTAS[[#This Row],[COSTO]]+(LISTAS[[#This Row],[COSTO]]*AO1866)</f>
        <v>856.32399999999996</v>
      </c>
      <c r="AQ1866" s="44">
        <f>IF(AO1866="",0,AP1866/LISTAS[[#This Row],[VENTA NETA]]-1)</f>
        <v>0</v>
      </c>
      <c r="AS1866" s="39">
        <v>635.30780000000004</v>
      </c>
      <c r="AT1866" s="48">
        <f>+LISTAS[[#This Row],[COSTO]]/AS1866-1</f>
        <v>0.34788837788549087</v>
      </c>
      <c r="BA1866" t="s">
        <v>2785</v>
      </c>
      <c r="BB1866" s="36"/>
    </row>
    <row r="1867" spans="1:54" x14ac:dyDescent="0.35">
      <c r="A1867" s="7" t="s">
        <v>2893</v>
      </c>
      <c r="B1867" t="s">
        <v>2785</v>
      </c>
      <c r="C1867">
        <v>16</v>
      </c>
      <c r="D1867" t="s">
        <v>2894</v>
      </c>
      <c r="E1867" s="2">
        <v>4733.54</v>
      </c>
      <c r="F1867" s="7" t="str">
        <f>+_xlfn.XLOOKUP(LISTAS[[#This Row],[ID]],_01_CODIGOS_Y_COSTOS_xlsm[Producto y N°],_01_CODIGOS_Y_COSTOS_xlsm[FABRICA],"",0,1)</f>
        <v>LCT</v>
      </c>
      <c r="G1867" s="26">
        <f>LISTAS[[#This Row],[Precio]]*(1-0.46)</f>
        <v>2556.1116000000002</v>
      </c>
      <c r="H1867" s="1">
        <f>+_xlfn.XLOOKUP(LISTAS[[#This Row],[ID]],_01_CODIGOS_Y_COSTOS_xlsm[Producto y N°],_01_CODIGOS_Y_COSTOS_xlsm[COSTO],0,0,1)</f>
        <v>1087</v>
      </c>
      <c r="I1867" s="27">
        <f>+IFERROR(LISTAS[[#This Row],[VENTA NETA]]/LISTAS[[#This Row],[COSTO]]-1,0)</f>
        <v>1.3515286108555657</v>
      </c>
      <c r="J1867" s="50" t="str">
        <f>IFERROR(VLOOKUP(LISTAS[[#This Row],[ID]],_01_CODIGOS_Y_COSTOS_xlsm[[Producto y N°]:[CODIGO]],2,0),"")</f>
        <v>2019</v>
      </c>
      <c r="O1867" t="s">
        <v>2893</v>
      </c>
      <c r="AB1867" s="12" t="str">
        <f>+LISTAS[[#This Row],[Codigo]]&amp;LISTAS[[#This Row],[Fabrica]]</f>
        <v>2019LCT</v>
      </c>
      <c r="AC1867" s="13" t="str">
        <f>+LISTAS[[#This Row],[Codigo]]</f>
        <v>2019</v>
      </c>
      <c r="AD1867" s="13" t="str">
        <f>+LISTAS[[#This Row],[ID]]</f>
        <v>TERMINALES16</v>
      </c>
      <c r="AH1867" s="36"/>
      <c r="AI1867" s="37">
        <f>+LISTAS[[#This Row],[Precio]]+(LISTAS[[#This Row],[Precio]]*AH1867)</f>
        <v>4733.54</v>
      </c>
      <c r="AJ1867" s="38">
        <f t="shared" si="29"/>
        <v>2366.77</v>
      </c>
      <c r="AL1867" s="35">
        <f>+AJ1867/LISTAS[[#This Row],[COSTO]]-1</f>
        <v>1.177341306347746</v>
      </c>
      <c r="AM1867" t="str">
        <f>+LISTAS[[#This Row],[ID]]</f>
        <v>TERMINALES16</v>
      </c>
      <c r="AO1867" s="43"/>
      <c r="AP1867" s="39">
        <f>LISTAS[[#This Row],[COSTO]]+(LISTAS[[#This Row],[COSTO]]*AO1867)</f>
        <v>1087</v>
      </c>
      <c r="AQ1867" s="44">
        <f>IF(AO1867="",0,AP1867/LISTAS[[#This Row],[VENTA NETA]]-1)</f>
        <v>0</v>
      </c>
      <c r="AS1867" s="39">
        <v>762.42819999999995</v>
      </c>
      <c r="AT1867" s="48">
        <f>+LISTAS[[#This Row],[COSTO]]/AS1867-1</f>
        <v>0.42570802076838188</v>
      </c>
      <c r="BA1867" t="s">
        <v>2785</v>
      </c>
      <c r="BB1867" s="36"/>
    </row>
    <row r="1868" spans="1:54" x14ac:dyDescent="0.35">
      <c r="A1868" s="7" t="s">
        <v>2895</v>
      </c>
      <c r="B1868" t="s">
        <v>2785</v>
      </c>
      <c r="C1868">
        <v>17</v>
      </c>
      <c r="D1868" t="s">
        <v>2896</v>
      </c>
      <c r="E1868" s="2">
        <v>5522.45</v>
      </c>
      <c r="F1868" s="7" t="str">
        <f>+_xlfn.XLOOKUP(LISTAS[[#This Row],[ID]],_01_CODIGOS_Y_COSTOS_xlsm[Producto y N°],_01_CODIGOS_Y_COSTOS_xlsm[FABRICA],"",0,1)</f>
        <v>LCT</v>
      </c>
      <c r="G1868" s="26">
        <f>LISTAS[[#This Row],[Precio]]*(1-0.46)</f>
        <v>2982.123</v>
      </c>
      <c r="H1868" s="1">
        <f>+_xlfn.XLOOKUP(LISTAS[[#This Row],[ID]],_01_CODIGOS_Y_COSTOS_xlsm[Producto y N°],_01_CODIGOS_Y_COSTOS_xlsm[COSTO],0,0,1)</f>
        <v>1344.172</v>
      </c>
      <c r="I1868" s="27">
        <f>+IFERROR(LISTAS[[#This Row],[VENTA NETA]]/LISTAS[[#This Row],[COSTO]]-1,0)</f>
        <v>1.2185575953077432</v>
      </c>
      <c r="J1868" s="50" t="str">
        <f>IFERROR(VLOOKUP(LISTAS[[#This Row],[ID]],_01_CODIGOS_Y_COSTOS_xlsm[[Producto y N°]:[CODIGO]],2,0),"")</f>
        <v>2022</v>
      </c>
      <c r="O1868" t="s">
        <v>2895</v>
      </c>
      <c r="AB1868" s="12" t="str">
        <f>+LISTAS[[#This Row],[Codigo]]&amp;LISTAS[[#This Row],[Fabrica]]</f>
        <v>2022LCT</v>
      </c>
      <c r="AC1868" s="13" t="str">
        <f>+LISTAS[[#This Row],[Codigo]]</f>
        <v>2022</v>
      </c>
      <c r="AD1868" s="13" t="str">
        <f>+LISTAS[[#This Row],[ID]]</f>
        <v>TERMINALES17</v>
      </c>
      <c r="AH1868" s="36"/>
      <c r="AI1868" s="37">
        <f>+LISTAS[[#This Row],[Precio]]+(LISTAS[[#This Row],[Precio]]*AH1868)</f>
        <v>5522.45</v>
      </c>
      <c r="AJ1868" s="38">
        <f t="shared" si="29"/>
        <v>2761.2249999999999</v>
      </c>
      <c r="AL1868" s="35">
        <f>+AJ1868/LISTAS[[#This Row],[COSTO]]-1</f>
        <v>1.054219995655318</v>
      </c>
      <c r="AM1868" t="str">
        <f>+LISTAS[[#This Row],[ID]]</f>
        <v>TERMINALES17</v>
      </c>
      <c r="AO1868" s="43"/>
      <c r="AP1868" s="39">
        <f>LISTAS[[#This Row],[COSTO]]+(LISTAS[[#This Row],[COSTO]]*AO1868)</f>
        <v>1344.172</v>
      </c>
      <c r="AQ1868" s="44">
        <f>IF(AO1868="",0,AP1868/LISTAS[[#This Row],[VENTA NETA]]-1)</f>
        <v>0</v>
      </c>
      <c r="AS1868" s="39">
        <v>908.73900000000003</v>
      </c>
      <c r="AT1868" s="48">
        <f>+LISTAS[[#This Row],[COSTO]]/AS1868-1</f>
        <v>0.47916178352640304</v>
      </c>
      <c r="BA1868" t="s">
        <v>2785</v>
      </c>
      <c r="BB1868" s="36"/>
    </row>
    <row r="1869" spans="1:54" x14ac:dyDescent="0.35">
      <c r="A1869" s="7" t="s">
        <v>2897</v>
      </c>
      <c r="B1869" t="s">
        <v>2785</v>
      </c>
      <c r="C1869">
        <v>18</v>
      </c>
      <c r="D1869" t="s">
        <v>2898</v>
      </c>
      <c r="E1869" s="2">
        <v>7137.84</v>
      </c>
      <c r="F1869" s="7" t="str">
        <f>+_xlfn.XLOOKUP(LISTAS[[#This Row],[ID]],_01_CODIGOS_Y_COSTOS_xlsm[Producto y N°],_01_CODIGOS_Y_COSTOS_xlsm[FABRICA],"",0,1)</f>
        <v>LCT</v>
      </c>
      <c r="G1869" s="26">
        <f>LISTAS[[#This Row],[Precio]]*(1-0.46)</f>
        <v>3854.4336000000003</v>
      </c>
      <c r="H1869" s="1">
        <f>+_xlfn.XLOOKUP(LISTAS[[#This Row],[ID]],_01_CODIGOS_Y_COSTOS_xlsm[Producto y N°],_01_CODIGOS_Y_COSTOS_xlsm[COSTO],0,0,1)</f>
        <v>1756.8040000000001</v>
      </c>
      <c r="I1869" s="27">
        <f>+IFERROR(LISTAS[[#This Row],[VENTA NETA]]/LISTAS[[#This Row],[COSTO]]-1,0)</f>
        <v>1.1940032012677566</v>
      </c>
      <c r="J1869" s="50" t="str">
        <f>IFERROR(VLOOKUP(LISTAS[[#This Row],[ID]],_01_CODIGOS_Y_COSTOS_xlsm[[Producto y N°]:[CODIGO]],2,0),"")</f>
        <v>2024</v>
      </c>
      <c r="O1869" t="s">
        <v>2897</v>
      </c>
      <c r="AB1869" s="12" t="str">
        <f>+LISTAS[[#This Row],[Codigo]]&amp;LISTAS[[#This Row],[Fabrica]]</f>
        <v>2024LCT</v>
      </c>
      <c r="AC1869" s="13" t="str">
        <f>+LISTAS[[#This Row],[Codigo]]</f>
        <v>2024</v>
      </c>
      <c r="AD1869" s="13" t="str">
        <f>+LISTAS[[#This Row],[ID]]</f>
        <v>TERMINALES18</v>
      </c>
      <c r="AH1869" s="36"/>
      <c r="AI1869" s="37">
        <f>+LISTAS[[#This Row],[Precio]]+(LISTAS[[#This Row],[Precio]]*AH1869)</f>
        <v>7137.84</v>
      </c>
      <c r="AJ1869" s="38">
        <f t="shared" si="29"/>
        <v>3568.92</v>
      </c>
      <c r="AL1869" s="35">
        <f>+AJ1869/LISTAS[[#This Row],[COSTO]]-1</f>
        <v>1.0314844456182932</v>
      </c>
      <c r="AM1869" t="str">
        <f>+LISTAS[[#This Row],[ID]]</f>
        <v>TERMINALES18</v>
      </c>
      <c r="AO1869" s="43"/>
      <c r="AP1869" s="39">
        <f>LISTAS[[#This Row],[COSTO]]+(LISTAS[[#This Row],[COSTO]]*AO1869)</f>
        <v>1756.8040000000001</v>
      </c>
      <c r="AQ1869" s="44">
        <f>IF(AO1869="",0,AP1869/LISTAS[[#This Row],[VENTA NETA]]-1)</f>
        <v>0</v>
      </c>
      <c r="AS1869" s="39">
        <v>1189.2941000000001</v>
      </c>
      <c r="AT1869" s="48">
        <f>+LISTAS[[#This Row],[COSTO]]/AS1869-1</f>
        <v>0.47718213686589372</v>
      </c>
      <c r="BA1869" t="s">
        <v>2785</v>
      </c>
      <c r="BB1869" s="36"/>
    </row>
    <row r="1870" spans="1:54" x14ac:dyDescent="0.35">
      <c r="A1870" s="7" t="s">
        <v>2899</v>
      </c>
      <c r="B1870" t="s">
        <v>2785</v>
      </c>
      <c r="C1870">
        <v>19</v>
      </c>
      <c r="D1870" t="s">
        <v>2900</v>
      </c>
      <c r="E1870" s="2">
        <v>7137.84</v>
      </c>
      <c r="F1870" s="7" t="str">
        <f>+_xlfn.XLOOKUP(LISTAS[[#This Row],[ID]],_01_CODIGOS_Y_COSTOS_xlsm[Producto y N°],_01_CODIGOS_Y_COSTOS_xlsm[FABRICA],"",0,1)</f>
        <v>LCT</v>
      </c>
      <c r="G1870" s="26">
        <f>LISTAS[[#This Row],[Precio]]*(1-0.46)</f>
        <v>3854.4336000000003</v>
      </c>
      <c r="H1870" s="1">
        <f>+_xlfn.XLOOKUP(LISTAS[[#This Row],[ID]],_01_CODIGOS_Y_COSTOS_xlsm[Producto y N°],_01_CODIGOS_Y_COSTOS_xlsm[COSTO],0,0,1)</f>
        <v>1756.8040000000001</v>
      </c>
      <c r="I1870" s="27">
        <f>+IFERROR(LISTAS[[#This Row],[VENTA NETA]]/LISTAS[[#This Row],[COSTO]]-1,0)</f>
        <v>1.1940032012677566</v>
      </c>
      <c r="J1870" s="50" t="str">
        <f>IFERROR(VLOOKUP(LISTAS[[#This Row],[ID]],_01_CODIGOS_Y_COSTOS_xlsm[[Producto y N°]:[CODIGO]],2,0),"")</f>
        <v>2025</v>
      </c>
      <c r="O1870" t="s">
        <v>2899</v>
      </c>
      <c r="AB1870" s="12" t="str">
        <f>+LISTAS[[#This Row],[Codigo]]&amp;LISTAS[[#This Row],[Fabrica]]</f>
        <v>2025LCT</v>
      </c>
      <c r="AC1870" s="13" t="str">
        <f>+LISTAS[[#This Row],[Codigo]]</f>
        <v>2025</v>
      </c>
      <c r="AD1870" s="13" t="str">
        <f>+LISTAS[[#This Row],[ID]]</f>
        <v>TERMINALES19</v>
      </c>
      <c r="AH1870" s="36"/>
      <c r="AI1870" s="37">
        <f>+LISTAS[[#This Row],[Precio]]+(LISTAS[[#This Row],[Precio]]*AH1870)</f>
        <v>7137.84</v>
      </c>
      <c r="AJ1870" s="38">
        <f t="shared" si="29"/>
        <v>3568.92</v>
      </c>
      <c r="AL1870" s="35">
        <f>+AJ1870/LISTAS[[#This Row],[COSTO]]-1</f>
        <v>1.0314844456182932</v>
      </c>
      <c r="AM1870" t="str">
        <f>+LISTAS[[#This Row],[ID]]</f>
        <v>TERMINALES19</v>
      </c>
      <c r="AO1870" s="43"/>
      <c r="AP1870" s="39">
        <f>LISTAS[[#This Row],[COSTO]]+(LISTAS[[#This Row],[COSTO]]*AO1870)</f>
        <v>1756.8040000000001</v>
      </c>
      <c r="AQ1870" s="44">
        <f>IF(AO1870="",0,AP1870/LISTAS[[#This Row],[VENTA NETA]]-1)</f>
        <v>0</v>
      </c>
      <c r="AS1870" s="39">
        <v>1189.2660000000001</v>
      </c>
      <c r="AT1870" s="48">
        <f>+LISTAS[[#This Row],[COSTO]]/AS1870-1</f>
        <v>0.47721703975393215</v>
      </c>
      <c r="BA1870" t="s">
        <v>2785</v>
      </c>
      <c r="BB1870" s="36"/>
    </row>
    <row r="1871" spans="1:54" x14ac:dyDescent="0.35">
      <c r="A1871" s="7" t="s">
        <v>2901</v>
      </c>
      <c r="B1871" t="s">
        <v>2785</v>
      </c>
      <c r="C1871">
        <v>20</v>
      </c>
      <c r="D1871" t="s">
        <v>2902</v>
      </c>
      <c r="E1871" s="2">
        <v>1009.21</v>
      </c>
      <c r="F1871" s="7" t="str">
        <f>+_xlfn.XLOOKUP(LISTAS[[#This Row],[ID]],_01_CODIGOS_Y_COSTOS_xlsm[Producto y N°],_01_CODIGOS_Y_COSTOS_xlsm[FABRICA],"",0,1)</f>
        <v>LCT</v>
      </c>
      <c r="G1871" s="26">
        <f>LISTAS[[#This Row],[Precio]]*(1-0.46)</f>
        <v>544.97340000000008</v>
      </c>
      <c r="H1871" s="1">
        <f>+_xlfn.XLOOKUP(LISTAS[[#This Row],[ID]],_01_CODIGOS_Y_COSTOS_xlsm[Producto y N°],_01_CODIGOS_Y_COSTOS_xlsm[COSTO],0,0,1)</f>
        <v>358.74</v>
      </c>
      <c r="I1871" s="27">
        <f>+IFERROR(LISTAS[[#This Row],[VENTA NETA]]/LISTAS[[#This Row],[COSTO]]-1,0)</f>
        <v>0.5191319618665331</v>
      </c>
      <c r="J1871" s="50" t="str">
        <f>IFERROR(VLOOKUP(LISTAS[[#This Row],[ID]],_01_CODIGOS_Y_COSTOS_xlsm[[Producto y N°]:[CODIGO]],2,0),"")</f>
        <v>2170</v>
      </c>
      <c r="O1871" t="s">
        <v>2901</v>
      </c>
      <c r="AB1871" s="12" t="str">
        <f>+LISTAS[[#This Row],[Codigo]]&amp;LISTAS[[#This Row],[Fabrica]]</f>
        <v>2170LCT</v>
      </c>
      <c r="AC1871" s="13" t="str">
        <f>+LISTAS[[#This Row],[Codigo]]</f>
        <v>2170</v>
      </c>
      <c r="AD1871" s="13" t="str">
        <f>+LISTAS[[#This Row],[ID]]</f>
        <v>TERMINALES20</v>
      </c>
      <c r="AH1871" s="36"/>
      <c r="AI1871" s="37">
        <f>+LISTAS[[#This Row],[Precio]]+(LISTAS[[#This Row],[Precio]]*AH1871)</f>
        <v>1009.21</v>
      </c>
      <c r="AJ1871" s="38">
        <f t="shared" si="29"/>
        <v>504.60500000000002</v>
      </c>
      <c r="AL1871" s="35">
        <f>+AJ1871/LISTAS[[#This Row],[COSTO]]-1</f>
        <v>0.40660366839493789</v>
      </c>
      <c r="AM1871" t="str">
        <f>+LISTAS[[#This Row],[ID]]</f>
        <v>TERMINALES20</v>
      </c>
      <c r="AO1871" s="43"/>
      <c r="AP1871" s="39">
        <f>LISTAS[[#This Row],[COSTO]]+(LISTAS[[#This Row],[COSTO]]*AO1871)</f>
        <v>358.74</v>
      </c>
      <c r="AQ1871" s="44">
        <f>IF(AO1871="",0,AP1871/LISTAS[[#This Row],[VENTA NETA]]-1)</f>
        <v>0</v>
      </c>
      <c r="AS1871" s="39">
        <v>219.8295</v>
      </c>
      <c r="AT1871" s="48">
        <f>+LISTAS[[#This Row],[COSTO]]/AS1871-1</f>
        <v>0.63190108697877223</v>
      </c>
      <c r="BA1871" t="s">
        <v>2785</v>
      </c>
      <c r="BB1871" s="36"/>
    </row>
    <row r="1872" spans="1:54" x14ac:dyDescent="0.35">
      <c r="A1872" s="7" t="s">
        <v>2903</v>
      </c>
      <c r="B1872" t="s">
        <v>2785</v>
      </c>
      <c r="C1872">
        <v>21</v>
      </c>
      <c r="D1872" t="s">
        <v>2904</v>
      </c>
      <c r="E1872" s="2">
        <v>1247.24</v>
      </c>
      <c r="F1872" s="7" t="str">
        <f>+_xlfn.XLOOKUP(LISTAS[[#This Row],[ID]],_01_CODIGOS_Y_COSTOS_xlsm[Producto y N°],_01_CODIGOS_Y_COSTOS_xlsm[FABRICA],"",0,1)</f>
        <v>LCT</v>
      </c>
      <c r="G1872" s="26">
        <f>LISTAS[[#This Row],[Precio]]*(1-0.46)</f>
        <v>673.50960000000009</v>
      </c>
      <c r="H1872" s="1">
        <f>+_xlfn.XLOOKUP(LISTAS[[#This Row],[ID]],_01_CODIGOS_Y_COSTOS_xlsm[Producto y N°],_01_CODIGOS_Y_COSTOS_xlsm[COSTO],0,0,1)</f>
        <v>395.572</v>
      </c>
      <c r="I1872" s="27">
        <f>+IFERROR(LISTAS[[#This Row],[VENTA NETA]]/LISTAS[[#This Row],[COSTO]]-1,0)</f>
        <v>0.70262202582589284</v>
      </c>
      <c r="J1872" s="50" t="str">
        <f>IFERROR(VLOOKUP(LISTAS[[#This Row],[ID]],_01_CODIGOS_Y_COSTOS_xlsm[[Producto y N°]:[CODIGO]],2,0),"")</f>
        <v>2171</v>
      </c>
      <c r="O1872" t="s">
        <v>2903</v>
      </c>
      <c r="AB1872" s="12" t="str">
        <f>+LISTAS[[#This Row],[Codigo]]&amp;LISTAS[[#This Row],[Fabrica]]</f>
        <v>2171LCT</v>
      </c>
      <c r="AC1872" s="13" t="str">
        <f>+LISTAS[[#This Row],[Codigo]]</f>
        <v>2171</v>
      </c>
      <c r="AD1872" s="13" t="str">
        <f>+LISTAS[[#This Row],[ID]]</f>
        <v>TERMINALES21</v>
      </c>
      <c r="AH1872" s="36"/>
      <c r="AI1872" s="37">
        <f>+LISTAS[[#This Row],[Precio]]+(LISTAS[[#This Row],[Precio]]*AH1872)</f>
        <v>1247.24</v>
      </c>
      <c r="AJ1872" s="38">
        <f t="shared" si="29"/>
        <v>623.62</v>
      </c>
      <c r="AL1872" s="35">
        <f>+AJ1872/LISTAS[[#This Row],[COSTO]]-1</f>
        <v>0.57650187576471534</v>
      </c>
      <c r="AM1872" t="str">
        <f>+LISTAS[[#This Row],[ID]]</f>
        <v>TERMINALES21</v>
      </c>
      <c r="AO1872" s="43"/>
      <c r="AP1872" s="39">
        <f>LISTAS[[#This Row],[COSTO]]+(LISTAS[[#This Row],[COSTO]]*AO1872)</f>
        <v>395.572</v>
      </c>
      <c r="AQ1872" s="44">
        <f>IF(AO1872="",0,AP1872/LISTAS[[#This Row],[VENTA NETA]]-1)</f>
        <v>0</v>
      </c>
      <c r="AS1872" s="39">
        <v>200.32499999999999</v>
      </c>
      <c r="AT1872" s="48">
        <f>+LISTAS[[#This Row],[COSTO]]/AS1872-1</f>
        <v>0.9746511918133034</v>
      </c>
      <c r="BA1872" t="s">
        <v>2785</v>
      </c>
      <c r="BB1872" s="36"/>
    </row>
    <row r="1873" spans="1:54" x14ac:dyDescent="0.35">
      <c r="A1873" s="7" t="s">
        <v>2905</v>
      </c>
      <c r="B1873" t="s">
        <v>2785</v>
      </c>
      <c r="C1873">
        <v>22</v>
      </c>
      <c r="D1873" t="s">
        <v>2906</v>
      </c>
      <c r="E1873" s="2">
        <v>1656.42</v>
      </c>
      <c r="F1873" s="7" t="str">
        <f>+_xlfn.XLOOKUP(LISTAS[[#This Row],[ID]],_01_CODIGOS_Y_COSTOS_xlsm[Producto y N°],_01_CODIGOS_Y_COSTOS_xlsm[FABRICA],"",0,1)</f>
        <v>LCT</v>
      </c>
      <c r="G1873" s="26">
        <f>LISTAS[[#This Row],[Precio]]*(1-0.46)</f>
        <v>894.46680000000015</v>
      </c>
      <c r="H1873" s="1">
        <f>+_xlfn.XLOOKUP(LISTAS[[#This Row],[ID]],_01_CODIGOS_Y_COSTOS_xlsm[Producto y N°],_01_CODIGOS_Y_COSTOS_xlsm[COSTO],0,0,1)</f>
        <v>507.04399999999998</v>
      </c>
      <c r="I1873" s="27">
        <f>+IFERROR(LISTAS[[#This Row],[VENTA NETA]]/LISTAS[[#This Row],[COSTO]]-1,0)</f>
        <v>0.76408122372022969</v>
      </c>
      <c r="J1873" s="50" t="str">
        <f>IFERROR(VLOOKUP(LISTAS[[#This Row],[ID]],_01_CODIGOS_Y_COSTOS_xlsm[[Producto y N°]:[CODIGO]],2,0),"")</f>
        <v>2172</v>
      </c>
      <c r="O1873" t="s">
        <v>2905</v>
      </c>
      <c r="AB1873" s="12" t="str">
        <f>+LISTAS[[#This Row],[Codigo]]&amp;LISTAS[[#This Row],[Fabrica]]</f>
        <v>2172LCT</v>
      </c>
      <c r="AC1873" s="13" t="str">
        <f>+LISTAS[[#This Row],[Codigo]]</f>
        <v>2172</v>
      </c>
      <c r="AD1873" s="13" t="str">
        <f>+LISTAS[[#This Row],[ID]]</f>
        <v>TERMINALES22</v>
      </c>
      <c r="AH1873" s="36"/>
      <c r="AI1873" s="37">
        <f>+LISTAS[[#This Row],[Precio]]+(LISTAS[[#This Row],[Precio]]*AH1873)</f>
        <v>1656.42</v>
      </c>
      <c r="AJ1873" s="38">
        <f t="shared" si="29"/>
        <v>828.21</v>
      </c>
      <c r="AL1873" s="35">
        <f>+AJ1873/LISTAS[[#This Row],[COSTO]]-1</f>
        <v>0.63340854048169404</v>
      </c>
      <c r="AM1873" t="str">
        <f>+LISTAS[[#This Row],[ID]]</f>
        <v>TERMINALES22</v>
      </c>
      <c r="AO1873" s="43"/>
      <c r="AP1873" s="39">
        <f>LISTAS[[#This Row],[COSTO]]+(LISTAS[[#This Row],[COSTO]]*AO1873)</f>
        <v>507.04399999999998</v>
      </c>
      <c r="AQ1873" s="44">
        <f>IF(AO1873="",0,AP1873/LISTAS[[#This Row],[VENTA NETA]]-1)</f>
        <v>0</v>
      </c>
      <c r="AS1873" s="39">
        <v>238.32499999999999</v>
      </c>
      <c r="AT1873" s="48">
        <f>+LISTAS[[#This Row],[COSTO]]/AS1873-1</f>
        <v>1.127531731878737</v>
      </c>
      <c r="BA1873" t="s">
        <v>2785</v>
      </c>
      <c r="BB1873" s="36"/>
    </row>
    <row r="1874" spans="1:54" x14ac:dyDescent="0.35">
      <c r="A1874" s="7" t="s">
        <v>2907</v>
      </c>
      <c r="B1874" t="s">
        <v>2785</v>
      </c>
      <c r="C1874">
        <v>23</v>
      </c>
      <c r="D1874" t="s">
        <v>2908</v>
      </c>
      <c r="E1874" s="2">
        <v>1656.42</v>
      </c>
      <c r="F1874" s="7" t="str">
        <f>+_xlfn.XLOOKUP(LISTAS[[#This Row],[ID]],_01_CODIGOS_Y_COSTOS_xlsm[Producto y N°],_01_CODIGOS_Y_COSTOS_xlsm[FABRICA],"",0,1)</f>
        <v>LCT</v>
      </c>
      <c r="G1874" s="26">
        <f>LISTAS[[#This Row],[Precio]]*(1-0.46)</f>
        <v>894.46680000000015</v>
      </c>
      <c r="H1874" s="1">
        <f>+_xlfn.XLOOKUP(LISTAS[[#This Row],[ID]],_01_CODIGOS_Y_COSTOS_xlsm[Producto y N°],_01_CODIGOS_Y_COSTOS_xlsm[COSTO],0,0,1)</f>
        <v>609.41999999999996</v>
      </c>
      <c r="I1874" s="27">
        <f>+IFERROR(LISTAS[[#This Row],[VENTA NETA]]/LISTAS[[#This Row],[COSTO]]-1,0)</f>
        <v>0.4677345672934925</v>
      </c>
      <c r="J1874" s="50" t="str">
        <f>IFERROR(VLOOKUP(LISTAS[[#This Row],[ID]],_01_CODIGOS_Y_COSTOS_xlsm[[Producto y N°]:[CODIGO]],2,0),"")</f>
        <v>2173</v>
      </c>
      <c r="O1874" t="s">
        <v>2907</v>
      </c>
      <c r="AB1874" s="12" t="str">
        <f>+LISTAS[[#This Row],[Codigo]]&amp;LISTAS[[#This Row],[Fabrica]]</f>
        <v>2173LCT</v>
      </c>
      <c r="AC1874" s="13" t="str">
        <f>+LISTAS[[#This Row],[Codigo]]</f>
        <v>2173</v>
      </c>
      <c r="AD1874" s="13" t="str">
        <f>+LISTAS[[#This Row],[ID]]</f>
        <v>TERMINALES23</v>
      </c>
      <c r="AH1874" s="36"/>
      <c r="AI1874" s="37">
        <f>+LISTAS[[#This Row],[Precio]]+(LISTAS[[#This Row],[Precio]]*AH1874)</f>
        <v>1656.42</v>
      </c>
      <c r="AJ1874" s="38">
        <f t="shared" si="29"/>
        <v>828.21</v>
      </c>
      <c r="AL1874" s="35">
        <f>+AJ1874/LISTAS[[#This Row],[COSTO]]-1</f>
        <v>0.35901348823471513</v>
      </c>
      <c r="AM1874" t="str">
        <f>+LISTAS[[#This Row],[ID]]</f>
        <v>TERMINALES23</v>
      </c>
      <c r="AO1874" s="43"/>
      <c r="AP1874" s="39">
        <f>LISTAS[[#This Row],[COSTO]]+(LISTAS[[#This Row],[COSTO]]*AO1874)</f>
        <v>609.41999999999996</v>
      </c>
      <c r="AQ1874" s="44">
        <f>IF(AO1874="",0,AP1874/LISTAS[[#This Row],[VENTA NETA]]-1)</f>
        <v>0</v>
      </c>
      <c r="AS1874" s="39">
        <v>276.32499999999999</v>
      </c>
      <c r="AT1874" s="48">
        <f>+LISTAS[[#This Row],[COSTO]]/AS1874-1</f>
        <v>1.2054464851171627</v>
      </c>
      <c r="BA1874" t="s">
        <v>2785</v>
      </c>
      <c r="BB1874" s="36"/>
    </row>
    <row r="1875" spans="1:54" x14ac:dyDescent="0.35">
      <c r="A1875" s="7" t="s">
        <v>2909</v>
      </c>
      <c r="B1875" t="s">
        <v>2785</v>
      </c>
      <c r="C1875">
        <v>24</v>
      </c>
      <c r="D1875" t="s">
        <v>2910</v>
      </c>
      <c r="E1875" s="2">
        <v>2598.89</v>
      </c>
      <c r="F1875" s="7" t="str">
        <f>+_xlfn.XLOOKUP(LISTAS[[#This Row],[ID]],_01_CODIGOS_Y_COSTOS_xlsm[Producto y N°],_01_CODIGOS_Y_COSTOS_xlsm[FABRICA],"",0,1)</f>
        <v>LCT</v>
      </c>
      <c r="G1875" s="26">
        <f>LISTAS[[#This Row],[Precio]]*(1-0.46)</f>
        <v>1403.4005999999999</v>
      </c>
      <c r="H1875" s="1">
        <f>+_xlfn.XLOOKUP(LISTAS[[#This Row],[ID]],_01_CODIGOS_Y_COSTOS_xlsm[Producto y N°],_01_CODIGOS_Y_COSTOS_xlsm[COSTO],0,0,1)</f>
        <v>1047.6120000000001</v>
      </c>
      <c r="I1875" s="27">
        <f>+IFERROR(LISTAS[[#This Row],[VENTA NETA]]/LISTAS[[#This Row],[COSTO]]-1,0)</f>
        <v>0.33961867561654491</v>
      </c>
      <c r="J1875" s="50" t="str">
        <f>IFERROR(VLOOKUP(LISTAS[[#This Row],[ID]],_01_CODIGOS_Y_COSTOS_xlsm[[Producto y N°]:[CODIGO]],2,0),"")</f>
        <v>2174</v>
      </c>
      <c r="O1875" t="s">
        <v>2909</v>
      </c>
      <c r="AB1875" s="12" t="str">
        <f>+LISTAS[[#This Row],[Codigo]]&amp;LISTAS[[#This Row],[Fabrica]]</f>
        <v>2174LCT</v>
      </c>
      <c r="AC1875" s="13" t="str">
        <f>+LISTAS[[#This Row],[Codigo]]</f>
        <v>2174</v>
      </c>
      <c r="AD1875" s="13" t="str">
        <f>+LISTAS[[#This Row],[ID]]</f>
        <v>TERMINALES24</v>
      </c>
      <c r="AH1875" s="36"/>
      <c r="AI1875" s="37">
        <f>+LISTAS[[#This Row],[Precio]]+(LISTAS[[#This Row],[Precio]]*AH1875)</f>
        <v>2598.89</v>
      </c>
      <c r="AJ1875" s="38">
        <f t="shared" si="29"/>
        <v>1299.4449999999999</v>
      </c>
      <c r="AL1875" s="35">
        <f>+AJ1875/LISTAS[[#This Row],[COSTO]]-1</f>
        <v>0.240387662607912</v>
      </c>
      <c r="AM1875" t="str">
        <f>+LISTAS[[#This Row],[ID]]</f>
        <v>TERMINALES24</v>
      </c>
      <c r="AO1875" s="43"/>
      <c r="AP1875" s="39">
        <f>LISTAS[[#This Row],[COSTO]]+(LISTAS[[#This Row],[COSTO]]*AO1875)</f>
        <v>1047.6120000000001</v>
      </c>
      <c r="AQ1875" s="44">
        <f>IF(AO1875="",0,AP1875/LISTAS[[#This Row],[VENTA NETA]]-1)</f>
        <v>0</v>
      </c>
      <c r="AS1875" s="39">
        <v>314.32499999999999</v>
      </c>
      <c r="AT1875" s="48">
        <f>+LISTAS[[#This Row],[COSTO]]/AS1875-1</f>
        <v>2.3328942973037465</v>
      </c>
      <c r="BA1875" t="s">
        <v>2785</v>
      </c>
      <c r="BB1875" s="36"/>
    </row>
    <row r="1876" spans="1:54" x14ac:dyDescent="0.35">
      <c r="A1876" s="7" t="s">
        <v>2911</v>
      </c>
      <c r="B1876" t="s">
        <v>2785</v>
      </c>
      <c r="C1876">
        <v>25</v>
      </c>
      <c r="D1876" t="s">
        <v>2912</v>
      </c>
      <c r="E1876" s="2">
        <v>3496.3</v>
      </c>
      <c r="F1876" s="7" t="str">
        <f>+_xlfn.XLOOKUP(LISTAS[[#This Row],[ID]],_01_CODIGOS_Y_COSTOS_xlsm[Producto y N°],_01_CODIGOS_Y_COSTOS_xlsm[FABRICA],"",0,1)</f>
        <v>LCT</v>
      </c>
      <c r="G1876" s="26">
        <f>LISTAS[[#This Row],[Precio]]*(1-0.46)</f>
        <v>1888.0020000000002</v>
      </c>
      <c r="H1876" s="1">
        <f>+_xlfn.XLOOKUP(LISTAS[[#This Row],[ID]],_01_CODIGOS_Y_COSTOS_xlsm[Producto y N°],_01_CODIGOS_Y_COSTOS_xlsm[COSTO],0,0,1)</f>
        <v>1413.72</v>
      </c>
      <c r="I1876" s="27">
        <f>+IFERROR(LISTAS[[#This Row],[VENTA NETA]]/LISTAS[[#This Row],[COSTO]]-1,0)</f>
        <v>0.33548510313216195</v>
      </c>
      <c r="J1876" s="50" t="str">
        <f>IFERROR(VLOOKUP(LISTAS[[#This Row],[ID]],_01_CODIGOS_Y_COSTOS_xlsm[[Producto y N°]:[CODIGO]],2,0),"")</f>
        <v>2175</v>
      </c>
      <c r="O1876" t="s">
        <v>2911</v>
      </c>
      <c r="AB1876" s="12" t="str">
        <f>+LISTAS[[#This Row],[Codigo]]&amp;LISTAS[[#This Row],[Fabrica]]</f>
        <v>2175LCT</v>
      </c>
      <c r="AC1876" s="13" t="str">
        <f>+LISTAS[[#This Row],[Codigo]]</f>
        <v>2175</v>
      </c>
      <c r="AD1876" s="13" t="str">
        <f>+LISTAS[[#This Row],[ID]]</f>
        <v>TERMINALES25</v>
      </c>
      <c r="AH1876" s="36"/>
      <c r="AI1876" s="37">
        <f>+LISTAS[[#This Row],[Precio]]+(LISTAS[[#This Row],[Precio]]*AH1876)</f>
        <v>3496.3</v>
      </c>
      <c r="AJ1876" s="38">
        <f t="shared" si="29"/>
        <v>1748.15</v>
      </c>
      <c r="AL1876" s="35">
        <f>+AJ1876/LISTAS[[#This Row],[COSTO]]-1</f>
        <v>0.23656028067792767</v>
      </c>
      <c r="AM1876" t="str">
        <f>+LISTAS[[#This Row],[ID]]</f>
        <v>TERMINALES25</v>
      </c>
      <c r="AO1876" s="43"/>
      <c r="AP1876" s="39">
        <f>LISTAS[[#This Row],[COSTO]]+(LISTAS[[#This Row],[COSTO]]*AO1876)</f>
        <v>1413.72</v>
      </c>
      <c r="AQ1876" s="44">
        <f>IF(AO1876="",0,AP1876/LISTAS[[#This Row],[VENTA NETA]]-1)</f>
        <v>0</v>
      </c>
      <c r="AS1876" s="39">
        <v>136.80000000000001</v>
      </c>
      <c r="AT1876" s="48">
        <f>+LISTAS[[#This Row],[COSTO]]/AS1876-1</f>
        <v>9.334210526315788</v>
      </c>
      <c r="BA1876" t="s">
        <v>2785</v>
      </c>
      <c r="BB1876" s="36"/>
    </row>
    <row r="1877" spans="1:54" x14ac:dyDescent="0.35">
      <c r="A1877" s="7" t="s">
        <v>6769</v>
      </c>
      <c r="B1877" t="s">
        <v>2785</v>
      </c>
      <c r="C1877">
        <v>93</v>
      </c>
      <c r="D1877" t="s">
        <v>6770</v>
      </c>
      <c r="E1877" s="2">
        <v>7270.12</v>
      </c>
      <c r="F1877" s="7" t="str">
        <f>+_xlfn.XLOOKUP(LISTAS[[#This Row],[ID]],_01_CODIGOS_Y_COSTOS_xlsm[Producto y N°],_01_CODIGOS_Y_COSTOS_xlsm[FABRICA],"",0,1)</f>
        <v>LCT</v>
      </c>
      <c r="G1877" s="26">
        <f>LISTAS[[#This Row],[Precio]]*(1-0.46)</f>
        <v>3925.8648000000003</v>
      </c>
      <c r="H1877" s="1">
        <f>+_xlfn.XLOOKUP(LISTAS[[#This Row],[ID]],_01_CODIGOS_Y_COSTOS_xlsm[Producto y N°],_01_CODIGOS_Y_COSTOS_xlsm[COSTO],0,0,1)</f>
        <v>0</v>
      </c>
      <c r="I1877" s="27">
        <f>+IFERROR(LISTAS[[#This Row],[VENTA NETA]]/LISTAS[[#This Row],[COSTO]]-1,0)</f>
        <v>0</v>
      </c>
      <c r="J1877" s="50" t="str">
        <f>IFERROR(VLOOKUP(LISTAS[[#This Row],[ID]],_01_CODIGOS_Y_COSTOS_xlsm[[Producto y N°]:[CODIGO]],2,0),"")</f>
        <v>0</v>
      </c>
      <c r="O1877" t="s">
        <v>6769</v>
      </c>
      <c r="AB1877" s="12" t="str">
        <f>+LISTAS[[#This Row],[Codigo]]&amp;LISTAS[[#This Row],[Fabrica]]</f>
        <v>0LCT</v>
      </c>
      <c r="AC1877" s="13" t="str">
        <f>+LISTAS[[#This Row],[Codigo]]</f>
        <v>0</v>
      </c>
      <c r="AD1877" s="13" t="str">
        <f>+LISTAS[[#This Row],[ID]]</f>
        <v>TERMINALES93</v>
      </c>
      <c r="AH1877" s="36"/>
      <c r="AI1877" s="37">
        <f>+LISTAS[[#This Row],[Precio]]+(LISTAS[[#This Row],[Precio]]*AH1877)</f>
        <v>7270.12</v>
      </c>
      <c r="AJ1877" s="38">
        <f t="shared" si="29"/>
        <v>3635.06</v>
      </c>
      <c r="AL1877" s="35" t="e">
        <f>+AJ1877/LISTAS[[#This Row],[COSTO]]-1</f>
        <v>#DIV/0!</v>
      </c>
      <c r="AM1877" t="str">
        <f>+LISTAS[[#This Row],[ID]]</f>
        <v>TERMINALES93</v>
      </c>
      <c r="AO1877" s="43"/>
      <c r="AP1877" s="39">
        <f>LISTAS[[#This Row],[COSTO]]+(LISTAS[[#This Row],[COSTO]]*AO1877)</f>
        <v>0</v>
      </c>
      <c r="AQ1877" s="44">
        <f>IF(AO1877="",0,AP1877/LISTAS[[#This Row],[VENTA NETA]]-1)</f>
        <v>0</v>
      </c>
      <c r="AS1877" s="39">
        <v>0</v>
      </c>
      <c r="AT1877" s="48" t="e">
        <f>+LISTAS[[#This Row],[COSTO]]/AS1877-1</f>
        <v>#DIV/0!</v>
      </c>
      <c r="BA1877" t="s">
        <v>2785</v>
      </c>
      <c r="BB1877" s="36"/>
    </row>
    <row r="1878" spans="1:54" x14ac:dyDescent="0.35">
      <c r="A1878" s="7" t="s">
        <v>6771</v>
      </c>
      <c r="B1878" t="s">
        <v>2785</v>
      </c>
      <c r="C1878">
        <v>94</v>
      </c>
      <c r="D1878" t="s">
        <v>6772</v>
      </c>
      <c r="E1878" s="2">
        <v>7270.12</v>
      </c>
      <c r="F1878" s="7" t="str">
        <f>+_xlfn.XLOOKUP(LISTAS[[#This Row],[ID]],_01_CODIGOS_Y_COSTOS_xlsm[Producto y N°],_01_CODIGOS_Y_COSTOS_xlsm[FABRICA],"",0,1)</f>
        <v>LCT</v>
      </c>
      <c r="G1878" s="26">
        <f>LISTAS[[#This Row],[Precio]]*(1-0.46)</f>
        <v>3925.8648000000003</v>
      </c>
      <c r="H1878" s="1">
        <f>+_xlfn.XLOOKUP(LISTAS[[#This Row],[ID]],_01_CODIGOS_Y_COSTOS_xlsm[Producto y N°],_01_CODIGOS_Y_COSTOS_xlsm[COSTO],0,0,1)</f>
        <v>0</v>
      </c>
      <c r="I1878" s="27">
        <f>+IFERROR(LISTAS[[#This Row],[VENTA NETA]]/LISTAS[[#This Row],[COSTO]]-1,0)</f>
        <v>0</v>
      </c>
      <c r="J1878" s="50" t="str">
        <f>IFERROR(VLOOKUP(LISTAS[[#This Row],[ID]],_01_CODIGOS_Y_COSTOS_xlsm[[Producto y N°]:[CODIGO]],2,0),"")</f>
        <v>0</v>
      </c>
      <c r="O1878" t="s">
        <v>6771</v>
      </c>
      <c r="AB1878" s="12" t="str">
        <f>+LISTAS[[#This Row],[Codigo]]&amp;LISTAS[[#This Row],[Fabrica]]</f>
        <v>0LCT</v>
      </c>
      <c r="AC1878" s="13" t="str">
        <f>+LISTAS[[#This Row],[Codigo]]</f>
        <v>0</v>
      </c>
      <c r="AD1878" s="13" t="str">
        <f>+LISTAS[[#This Row],[ID]]</f>
        <v>TERMINALES94</v>
      </c>
      <c r="AH1878" s="36"/>
      <c r="AI1878" s="37">
        <f>+LISTAS[[#This Row],[Precio]]+(LISTAS[[#This Row],[Precio]]*AH1878)</f>
        <v>7270.12</v>
      </c>
      <c r="AJ1878" s="38">
        <f t="shared" si="29"/>
        <v>3635.06</v>
      </c>
      <c r="AL1878" s="35" t="e">
        <f>+AJ1878/LISTAS[[#This Row],[COSTO]]-1</f>
        <v>#DIV/0!</v>
      </c>
      <c r="AM1878" t="str">
        <f>+LISTAS[[#This Row],[ID]]</f>
        <v>TERMINALES94</v>
      </c>
      <c r="AO1878" s="43"/>
      <c r="AP1878" s="39">
        <f>LISTAS[[#This Row],[COSTO]]+(LISTAS[[#This Row],[COSTO]]*AO1878)</f>
        <v>0</v>
      </c>
      <c r="AQ1878" s="44">
        <f>IF(AO1878="",0,AP1878/LISTAS[[#This Row],[VENTA NETA]]-1)</f>
        <v>0</v>
      </c>
      <c r="AS1878" s="39">
        <v>0</v>
      </c>
      <c r="AT1878" s="48" t="e">
        <f>+LISTAS[[#This Row],[COSTO]]/AS1878-1</f>
        <v>#DIV/0!</v>
      </c>
      <c r="BA1878" t="s">
        <v>2785</v>
      </c>
      <c r="BB1878" s="36"/>
    </row>
    <row r="1879" spans="1:54" x14ac:dyDescent="0.35">
      <c r="A1879" s="7" t="s">
        <v>6773</v>
      </c>
      <c r="B1879" t="s">
        <v>2785</v>
      </c>
      <c r="C1879">
        <v>95</v>
      </c>
      <c r="D1879" t="s">
        <v>6774</v>
      </c>
      <c r="E1879" s="2">
        <v>8197.3799999999992</v>
      </c>
      <c r="F1879" s="7" t="str">
        <f>+_xlfn.XLOOKUP(LISTAS[[#This Row],[ID]],_01_CODIGOS_Y_COSTOS_xlsm[Producto y N°],_01_CODIGOS_Y_COSTOS_xlsm[FABRICA],"",0,1)</f>
        <v>LCT</v>
      </c>
      <c r="G1879" s="26">
        <f>LISTAS[[#This Row],[Precio]]*(1-0.46)</f>
        <v>4426.5851999999995</v>
      </c>
      <c r="H1879" s="1">
        <f>+_xlfn.XLOOKUP(LISTAS[[#This Row],[ID]],_01_CODIGOS_Y_COSTOS_xlsm[Producto y N°],_01_CODIGOS_Y_COSTOS_xlsm[COSTO],0,0,1)</f>
        <v>0</v>
      </c>
      <c r="I1879" s="27">
        <f>+IFERROR(LISTAS[[#This Row],[VENTA NETA]]/LISTAS[[#This Row],[COSTO]]-1,0)</f>
        <v>0</v>
      </c>
      <c r="J1879" s="50" t="str">
        <f>IFERROR(VLOOKUP(LISTAS[[#This Row],[ID]],_01_CODIGOS_Y_COSTOS_xlsm[[Producto y N°]:[CODIGO]],2,0),"")</f>
        <v>0</v>
      </c>
      <c r="O1879" t="s">
        <v>6773</v>
      </c>
      <c r="AB1879" s="12" t="str">
        <f>+LISTAS[[#This Row],[Codigo]]&amp;LISTAS[[#This Row],[Fabrica]]</f>
        <v>0LCT</v>
      </c>
      <c r="AC1879" s="13" t="str">
        <f>+LISTAS[[#This Row],[Codigo]]</f>
        <v>0</v>
      </c>
      <c r="AD1879" s="13" t="str">
        <f>+LISTAS[[#This Row],[ID]]</f>
        <v>TERMINALES95</v>
      </c>
      <c r="AH1879" s="36"/>
      <c r="AI1879" s="37">
        <f>+LISTAS[[#This Row],[Precio]]+(LISTAS[[#This Row],[Precio]]*AH1879)</f>
        <v>8197.3799999999992</v>
      </c>
      <c r="AJ1879" s="38">
        <f t="shared" si="29"/>
        <v>4098.6899999999996</v>
      </c>
      <c r="AL1879" s="35" t="e">
        <f>+AJ1879/LISTAS[[#This Row],[COSTO]]-1</f>
        <v>#DIV/0!</v>
      </c>
      <c r="AM1879" t="str">
        <f>+LISTAS[[#This Row],[ID]]</f>
        <v>TERMINALES95</v>
      </c>
      <c r="AO1879" s="43"/>
      <c r="AP1879" s="39">
        <f>LISTAS[[#This Row],[COSTO]]+(LISTAS[[#This Row],[COSTO]]*AO1879)</f>
        <v>0</v>
      </c>
      <c r="AQ1879" s="44">
        <f>IF(AO1879="",0,AP1879/LISTAS[[#This Row],[VENTA NETA]]-1)</f>
        <v>0</v>
      </c>
      <c r="AS1879" s="39">
        <v>0</v>
      </c>
      <c r="AT1879" s="48" t="e">
        <f>+LISTAS[[#This Row],[COSTO]]/AS1879-1</f>
        <v>#DIV/0!</v>
      </c>
      <c r="BA1879" t="s">
        <v>2785</v>
      </c>
      <c r="BB1879" s="36"/>
    </row>
    <row r="1880" spans="1:54" x14ac:dyDescent="0.35">
      <c r="A1880" s="7" t="s">
        <v>6775</v>
      </c>
      <c r="B1880" t="s">
        <v>2785</v>
      </c>
      <c r="C1880">
        <v>96</v>
      </c>
      <c r="D1880" t="s">
        <v>6776</v>
      </c>
      <c r="E1880" s="2">
        <v>8197.3799999999992</v>
      </c>
      <c r="F1880" s="7" t="str">
        <f>+_xlfn.XLOOKUP(LISTAS[[#This Row],[ID]],_01_CODIGOS_Y_COSTOS_xlsm[Producto y N°],_01_CODIGOS_Y_COSTOS_xlsm[FABRICA],"",0,1)</f>
        <v>LCT</v>
      </c>
      <c r="G1880" s="26">
        <f>LISTAS[[#This Row],[Precio]]*(1-0.46)</f>
        <v>4426.5851999999995</v>
      </c>
      <c r="H1880" s="1">
        <f>+_xlfn.XLOOKUP(LISTAS[[#This Row],[ID]],_01_CODIGOS_Y_COSTOS_xlsm[Producto y N°],_01_CODIGOS_Y_COSTOS_xlsm[COSTO],0,0,1)</f>
        <v>0</v>
      </c>
      <c r="I1880" s="27">
        <f>+IFERROR(LISTAS[[#This Row],[VENTA NETA]]/LISTAS[[#This Row],[COSTO]]-1,0)</f>
        <v>0</v>
      </c>
      <c r="J1880" s="50" t="str">
        <f>IFERROR(VLOOKUP(LISTAS[[#This Row],[ID]],_01_CODIGOS_Y_COSTOS_xlsm[[Producto y N°]:[CODIGO]],2,0),"")</f>
        <v>0</v>
      </c>
      <c r="O1880" t="s">
        <v>6775</v>
      </c>
      <c r="AB1880" s="12" t="str">
        <f>+LISTAS[[#This Row],[Codigo]]&amp;LISTAS[[#This Row],[Fabrica]]</f>
        <v>0LCT</v>
      </c>
      <c r="AC1880" s="13" t="str">
        <f>+LISTAS[[#This Row],[Codigo]]</f>
        <v>0</v>
      </c>
      <c r="AD1880" s="13" t="str">
        <f>+LISTAS[[#This Row],[ID]]</f>
        <v>TERMINALES96</v>
      </c>
      <c r="AH1880" s="36"/>
      <c r="AI1880" s="37">
        <f>+LISTAS[[#This Row],[Precio]]+(LISTAS[[#This Row],[Precio]]*AH1880)</f>
        <v>8197.3799999999992</v>
      </c>
      <c r="AJ1880" s="38">
        <f t="shared" si="29"/>
        <v>4098.6899999999996</v>
      </c>
      <c r="AL1880" s="35" t="e">
        <f>+AJ1880/LISTAS[[#This Row],[COSTO]]-1</f>
        <v>#DIV/0!</v>
      </c>
      <c r="AM1880" t="str">
        <f>+LISTAS[[#This Row],[ID]]</f>
        <v>TERMINALES96</v>
      </c>
      <c r="AO1880" s="43"/>
      <c r="AP1880" s="39">
        <f>LISTAS[[#This Row],[COSTO]]+(LISTAS[[#This Row],[COSTO]]*AO1880)</f>
        <v>0</v>
      </c>
      <c r="AQ1880" s="44">
        <f>IF(AO1880="",0,AP1880/LISTAS[[#This Row],[VENTA NETA]]-1)</f>
        <v>0</v>
      </c>
      <c r="AS1880" s="39">
        <v>0</v>
      </c>
      <c r="AT1880" s="48" t="e">
        <f>+LISTAS[[#This Row],[COSTO]]/AS1880-1</f>
        <v>#DIV/0!</v>
      </c>
      <c r="BA1880" t="s">
        <v>2785</v>
      </c>
      <c r="BB1880" s="36"/>
    </row>
    <row r="1881" spans="1:54" x14ac:dyDescent="0.35">
      <c r="A1881" s="7" t="s">
        <v>2913</v>
      </c>
      <c r="B1881" t="s">
        <v>2785</v>
      </c>
      <c r="C1881">
        <v>80</v>
      </c>
      <c r="D1881" t="s">
        <v>2914</v>
      </c>
      <c r="E1881" s="2">
        <v>271.26</v>
      </c>
      <c r="F1881" s="7" t="str">
        <f>+_xlfn.XLOOKUP(LISTAS[[#This Row],[ID]],_01_CODIGOS_Y_COSTOS_xlsm[Producto y N°],_01_CODIGOS_Y_COSTOS_xlsm[FABRICA],"",0,1)</f>
        <v>LCT</v>
      </c>
      <c r="G1881" s="26">
        <f>LISTAS[[#This Row],[Precio]]*(1-0.46)</f>
        <v>146.4804</v>
      </c>
      <c r="H1881" s="1">
        <f>+_xlfn.XLOOKUP(LISTAS[[#This Row],[ID]],_01_CODIGOS_Y_COSTOS_xlsm[Producto y N°],_01_CODIGOS_Y_COSTOS_xlsm[COSTO],0,0,1)</f>
        <v>65.927999999999997</v>
      </c>
      <c r="I1881" s="27">
        <f>+IFERROR(LISTAS[[#This Row],[VENTA NETA]]/LISTAS[[#This Row],[COSTO]]-1,0)</f>
        <v>1.221823807790317</v>
      </c>
      <c r="J1881" s="50" t="str">
        <f>IFERROR(VLOOKUP(LISTAS[[#This Row],[ID]],_01_CODIGOS_Y_COSTOS_xlsm[[Producto y N°]:[CODIGO]],2,0),"")</f>
        <v>3001</v>
      </c>
      <c r="O1881" t="s">
        <v>2913</v>
      </c>
      <c r="AB1881" s="12" t="str">
        <f>+LISTAS[[#This Row],[Codigo]]&amp;LISTAS[[#This Row],[Fabrica]]</f>
        <v>3001LCT</v>
      </c>
      <c r="AC1881" s="13" t="str">
        <f>+LISTAS[[#This Row],[Codigo]]</f>
        <v>3001</v>
      </c>
      <c r="AD1881" s="13" t="str">
        <f>+LISTAS[[#This Row],[ID]]</f>
        <v>TERMINALES80</v>
      </c>
      <c r="AH1881" s="36"/>
      <c r="AI1881" s="37">
        <f>+LISTAS[[#This Row],[Precio]]+(LISTAS[[#This Row],[Precio]]*AH1881)</f>
        <v>271.26</v>
      </c>
      <c r="AJ1881" s="38">
        <f t="shared" si="29"/>
        <v>135.63</v>
      </c>
      <c r="AL1881" s="35">
        <f>+AJ1881/LISTAS[[#This Row],[COSTO]]-1</f>
        <v>1.0572442664725155</v>
      </c>
      <c r="AM1881" t="str">
        <f>+LISTAS[[#This Row],[ID]]</f>
        <v>TERMINALES80</v>
      </c>
      <c r="AO1881" s="43"/>
      <c r="AP1881" s="39">
        <f>LISTAS[[#This Row],[COSTO]]+(LISTAS[[#This Row],[COSTO]]*AO1881)</f>
        <v>65.927999999999997</v>
      </c>
      <c r="AQ1881" s="44">
        <f>IF(AO1881="",0,AP1881/LISTAS[[#This Row],[VENTA NETA]]-1)</f>
        <v>0</v>
      </c>
      <c r="AS1881" s="39">
        <v>50.69</v>
      </c>
      <c r="AT1881" s="48">
        <f>+LISTAS[[#This Row],[COSTO]]/AS1881-1</f>
        <v>0.30061156046557502</v>
      </c>
      <c r="BA1881" t="s">
        <v>2785</v>
      </c>
      <c r="BB1881" s="36"/>
    </row>
    <row r="1882" spans="1:54" x14ac:dyDescent="0.35">
      <c r="A1882" s="7" t="s">
        <v>2915</v>
      </c>
      <c r="B1882" t="s">
        <v>2785</v>
      </c>
      <c r="C1882">
        <v>81</v>
      </c>
      <c r="D1882" t="s">
        <v>2916</v>
      </c>
      <c r="E1882" s="2">
        <v>277.41000000000003</v>
      </c>
      <c r="F1882" s="7" t="str">
        <f>+_xlfn.XLOOKUP(LISTAS[[#This Row],[ID]],_01_CODIGOS_Y_COSTOS_xlsm[Producto y N°],_01_CODIGOS_Y_COSTOS_xlsm[FABRICA],"",0,1)</f>
        <v>LCT</v>
      </c>
      <c r="G1882" s="26">
        <f>LISTAS[[#This Row],[Precio]]*(1-0.46)</f>
        <v>149.80140000000003</v>
      </c>
      <c r="H1882" s="1">
        <f>+_xlfn.XLOOKUP(LISTAS[[#This Row],[ID]],_01_CODIGOS_Y_COSTOS_xlsm[Producto y N°],_01_CODIGOS_Y_COSTOS_xlsm[COSTO],0,0,1)</f>
        <v>66.975999999999999</v>
      </c>
      <c r="I1882" s="27">
        <f>+IFERROR(LISTAS[[#This Row],[VENTA NETA]]/LISTAS[[#This Row],[COSTO]]-1,0)</f>
        <v>1.2366429765886293</v>
      </c>
      <c r="J1882" s="50" t="str">
        <f>IFERROR(VLOOKUP(LISTAS[[#This Row],[ID]],_01_CODIGOS_Y_COSTOS_xlsm[[Producto y N°]:[CODIGO]],2,0),"")</f>
        <v>3002</v>
      </c>
      <c r="O1882" t="s">
        <v>2915</v>
      </c>
      <c r="AB1882" s="12" t="str">
        <f>+LISTAS[[#This Row],[Codigo]]&amp;LISTAS[[#This Row],[Fabrica]]</f>
        <v>3002LCT</v>
      </c>
      <c r="AC1882" s="13" t="str">
        <f>+LISTAS[[#This Row],[Codigo]]</f>
        <v>3002</v>
      </c>
      <c r="AD1882" s="13" t="str">
        <f>+LISTAS[[#This Row],[ID]]</f>
        <v>TERMINALES81</v>
      </c>
      <c r="AH1882" s="36"/>
      <c r="AI1882" s="37">
        <f>+LISTAS[[#This Row],[Precio]]+(LISTAS[[#This Row],[Precio]]*AH1882)</f>
        <v>277.41000000000003</v>
      </c>
      <c r="AJ1882" s="38">
        <f t="shared" si="29"/>
        <v>138.70500000000001</v>
      </c>
      <c r="AL1882" s="35">
        <f>+AJ1882/LISTAS[[#This Row],[COSTO]]-1</f>
        <v>1.0709657190635453</v>
      </c>
      <c r="AM1882" t="str">
        <f>+LISTAS[[#This Row],[ID]]</f>
        <v>TERMINALES81</v>
      </c>
      <c r="AO1882" s="43"/>
      <c r="AP1882" s="39">
        <f>LISTAS[[#This Row],[COSTO]]+(LISTAS[[#This Row],[COSTO]]*AO1882)</f>
        <v>66.975999999999999</v>
      </c>
      <c r="AQ1882" s="44">
        <f>IF(AO1882="",0,AP1882/LISTAS[[#This Row],[VENTA NETA]]-1)</f>
        <v>0</v>
      </c>
      <c r="AS1882" s="39">
        <v>51.84</v>
      </c>
      <c r="AT1882" s="48">
        <f>+LISTAS[[#This Row],[COSTO]]/AS1882-1</f>
        <v>0.29197530864197518</v>
      </c>
      <c r="BA1882" t="s">
        <v>2785</v>
      </c>
      <c r="BB1882" s="36"/>
    </row>
    <row r="1883" spans="1:54" x14ac:dyDescent="0.35">
      <c r="A1883" s="7" t="s">
        <v>2917</v>
      </c>
      <c r="B1883" t="s">
        <v>2785</v>
      </c>
      <c r="C1883">
        <v>82</v>
      </c>
      <c r="D1883" t="s">
        <v>2918</v>
      </c>
      <c r="E1883" s="2">
        <v>431.53</v>
      </c>
      <c r="F1883" s="7" t="str">
        <f>+_xlfn.XLOOKUP(LISTAS[[#This Row],[ID]],_01_CODIGOS_Y_COSTOS_xlsm[Producto y N°],_01_CODIGOS_Y_COSTOS_xlsm[FABRICA],"",0,1)</f>
        <v>LCT</v>
      </c>
      <c r="G1883" s="26">
        <f>LISTAS[[#This Row],[Precio]]*(1-0.46)</f>
        <v>233.02619999999999</v>
      </c>
      <c r="H1883" s="1">
        <f>+_xlfn.XLOOKUP(LISTAS[[#This Row],[ID]],_01_CODIGOS_Y_COSTOS_xlsm[Producto y N°],_01_CODIGOS_Y_COSTOS_xlsm[COSTO],0,0,1)</f>
        <v>104.648</v>
      </c>
      <c r="I1883" s="27">
        <f>+IFERROR(LISTAS[[#This Row],[VENTA NETA]]/LISTAS[[#This Row],[COSTO]]-1,0)</f>
        <v>1.2267620976989528</v>
      </c>
      <c r="J1883" s="50" t="str">
        <f>IFERROR(VLOOKUP(LISTAS[[#This Row],[ID]],_01_CODIGOS_Y_COSTOS_xlsm[[Producto y N°]:[CODIGO]],2,0),"")</f>
        <v>3003</v>
      </c>
      <c r="O1883" t="s">
        <v>2917</v>
      </c>
      <c r="AB1883" s="12" t="str">
        <f>+LISTAS[[#This Row],[Codigo]]&amp;LISTAS[[#This Row],[Fabrica]]</f>
        <v>3003LCT</v>
      </c>
      <c r="AC1883" s="13" t="str">
        <f>+LISTAS[[#This Row],[Codigo]]</f>
        <v>3003</v>
      </c>
      <c r="AD1883" s="13" t="str">
        <f>+LISTAS[[#This Row],[ID]]</f>
        <v>TERMINALES82</v>
      </c>
      <c r="AH1883" s="36"/>
      <c r="AI1883" s="37">
        <f>+LISTAS[[#This Row],[Precio]]+(LISTAS[[#This Row],[Precio]]*AH1883)</f>
        <v>431.53</v>
      </c>
      <c r="AJ1883" s="38">
        <f t="shared" si="29"/>
        <v>215.76499999999999</v>
      </c>
      <c r="AL1883" s="35">
        <f>+AJ1883/LISTAS[[#This Row],[COSTO]]-1</f>
        <v>1.0618167571286596</v>
      </c>
      <c r="AM1883" t="str">
        <f>+LISTAS[[#This Row],[ID]]</f>
        <v>TERMINALES82</v>
      </c>
      <c r="AO1883" s="43"/>
      <c r="AP1883" s="39">
        <f>LISTAS[[#This Row],[COSTO]]+(LISTAS[[#This Row],[COSTO]]*AO1883)</f>
        <v>104.648</v>
      </c>
      <c r="AQ1883" s="44">
        <f>IF(AO1883="",0,AP1883/LISTAS[[#This Row],[VENTA NETA]]-1)</f>
        <v>0</v>
      </c>
      <c r="AS1883" s="39">
        <v>80.64</v>
      </c>
      <c r="AT1883" s="48">
        <f>+LISTAS[[#This Row],[COSTO]]/AS1883-1</f>
        <v>0.29771825396825391</v>
      </c>
      <c r="BA1883" t="s">
        <v>2785</v>
      </c>
      <c r="BB1883" s="36"/>
    </row>
    <row r="1884" spans="1:54" x14ac:dyDescent="0.35">
      <c r="A1884" s="7" t="s">
        <v>2919</v>
      </c>
      <c r="B1884" t="s">
        <v>2785</v>
      </c>
      <c r="C1884">
        <v>83</v>
      </c>
      <c r="D1884" t="s">
        <v>2918</v>
      </c>
      <c r="E1884" s="2">
        <v>321.08</v>
      </c>
      <c r="F1884" s="7" t="str">
        <f>+_xlfn.XLOOKUP(LISTAS[[#This Row],[ID]],_01_CODIGOS_Y_COSTOS_xlsm[Producto y N°],_01_CODIGOS_Y_COSTOS_xlsm[FABRICA],"",0,1)</f>
        <v>LCT</v>
      </c>
      <c r="G1884" s="26">
        <f>LISTAS[[#This Row],[Precio]]*(1-0.46)</f>
        <v>173.38320000000002</v>
      </c>
      <c r="H1884" s="1">
        <f>+_xlfn.XLOOKUP(LISTAS[[#This Row],[ID]],_01_CODIGOS_Y_COSTOS_xlsm[Producto y N°],_01_CODIGOS_Y_COSTOS_xlsm[COSTO],0,0,1)</f>
        <v>87.287999999999997</v>
      </c>
      <c r="I1884" s="27">
        <f>+IFERROR(LISTAS[[#This Row],[VENTA NETA]]/LISTAS[[#This Row],[COSTO]]-1,0)</f>
        <v>0.98633489139400621</v>
      </c>
      <c r="J1884" s="50" t="str">
        <f>IFERROR(VLOOKUP(LISTAS[[#This Row],[ID]],_01_CODIGOS_Y_COSTOS_xlsm[[Producto y N°]:[CODIGO]],2,0),"")</f>
        <v>3004</v>
      </c>
      <c r="O1884" t="s">
        <v>2919</v>
      </c>
      <c r="AB1884" s="12" t="str">
        <f>+LISTAS[[#This Row],[Codigo]]&amp;LISTAS[[#This Row],[Fabrica]]</f>
        <v>3004LCT</v>
      </c>
      <c r="AC1884" s="13" t="str">
        <f>+LISTAS[[#This Row],[Codigo]]</f>
        <v>3004</v>
      </c>
      <c r="AD1884" s="13" t="str">
        <f>+LISTAS[[#This Row],[ID]]</f>
        <v>TERMINALES83</v>
      </c>
      <c r="AH1884" s="36"/>
      <c r="AI1884" s="37">
        <f>+LISTAS[[#This Row],[Precio]]+(LISTAS[[#This Row],[Precio]]*AH1884)</f>
        <v>321.08</v>
      </c>
      <c r="AJ1884" s="38">
        <f t="shared" si="29"/>
        <v>160.54</v>
      </c>
      <c r="AL1884" s="35">
        <f>+AJ1884/LISTAS[[#This Row],[COSTO]]-1</f>
        <v>0.83919897351296857</v>
      </c>
      <c r="AM1884" t="str">
        <f>+LISTAS[[#This Row],[ID]]</f>
        <v>TERMINALES83</v>
      </c>
      <c r="AO1884" s="43"/>
      <c r="AP1884" s="39">
        <f>LISTAS[[#This Row],[COSTO]]+(LISTAS[[#This Row],[COSTO]]*AO1884)</f>
        <v>87.287999999999997</v>
      </c>
      <c r="AQ1884" s="44">
        <f>IF(AO1884="",0,AP1884/LISTAS[[#This Row],[VENTA NETA]]-1)</f>
        <v>0</v>
      </c>
      <c r="AS1884" s="39">
        <v>60</v>
      </c>
      <c r="AT1884" s="48">
        <f>+LISTAS[[#This Row],[COSTO]]/AS1884-1</f>
        <v>0.45479999999999987</v>
      </c>
      <c r="BA1884" t="s">
        <v>2785</v>
      </c>
      <c r="BB1884" s="36"/>
    </row>
    <row r="1885" spans="1:54" x14ac:dyDescent="0.35">
      <c r="A1885" s="7" t="s">
        <v>2920</v>
      </c>
      <c r="B1885" t="s">
        <v>2785</v>
      </c>
      <c r="C1885">
        <v>84</v>
      </c>
      <c r="D1885" t="s">
        <v>2921</v>
      </c>
      <c r="E1885" s="2">
        <v>321.08</v>
      </c>
      <c r="F1885" s="7" t="str">
        <f>+_xlfn.XLOOKUP(LISTAS[[#This Row],[ID]],_01_CODIGOS_Y_COSTOS_xlsm[Producto y N°],_01_CODIGOS_Y_COSTOS_xlsm[FABRICA],"",0,1)</f>
        <v>LCT</v>
      </c>
      <c r="G1885" s="26">
        <f>LISTAS[[#This Row],[Precio]]*(1-0.46)</f>
        <v>173.38320000000002</v>
      </c>
      <c r="H1885" s="1">
        <f>+_xlfn.XLOOKUP(LISTAS[[#This Row],[ID]],_01_CODIGOS_Y_COSTOS_xlsm[Producto y N°],_01_CODIGOS_Y_COSTOS_xlsm[COSTO],0,0,1)</f>
        <v>102.93600000000001</v>
      </c>
      <c r="I1885" s="27">
        <f>+IFERROR(LISTAS[[#This Row],[VENTA NETA]]/LISTAS[[#This Row],[COSTO]]-1,0)</f>
        <v>0.6843786430403358</v>
      </c>
      <c r="J1885" s="50" t="str">
        <f>IFERROR(VLOOKUP(LISTAS[[#This Row],[ID]],_01_CODIGOS_Y_COSTOS_xlsm[[Producto y N°]:[CODIGO]],2,0),"")</f>
        <v>3005</v>
      </c>
      <c r="O1885" t="s">
        <v>2920</v>
      </c>
      <c r="AB1885" s="12" t="str">
        <f>+LISTAS[[#This Row],[Codigo]]&amp;LISTAS[[#This Row],[Fabrica]]</f>
        <v>3005LCT</v>
      </c>
      <c r="AC1885" s="13" t="str">
        <f>+LISTAS[[#This Row],[Codigo]]</f>
        <v>3005</v>
      </c>
      <c r="AD1885" s="13" t="str">
        <f>+LISTAS[[#This Row],[ID]]</f>
        <v>TERMINALES84</v>
      </c>
      <c r="AH1885" s="36"/>
      <c r="AI1885" s="37">
        <f>+LISTAS[[#This Row],[Precio]]+(LISTAS[[#This Row],[Precio]]*AH1885)</f>
        <v>321.08</v>
      </c>
      <c r="AJ1885" s="38">
        <f t="shared" si="29"/>
        <v>160.54</v>
      </c>
      <c r="AL1885" s="35">
        <f>+AJ1885/LISTAS[[#This Row],[COSTO]]-1</f>
        <v>0.55960985466697744</v>
      </c>
      <c r="AM1885" t="str">
        <f>+LISTAS[[#This Row],[ID]]</f>
        <v>TERMINALES84</v>
      </c>
      <c r="AO1885" s="43"/>
      <c r="AP1885" s="39">
        <f>LISTAS[[#This Row],[COSTO]]+(LISTAS[[#This Row],[COSTO]]*AO1885)</f>
        <v>102.93600000000001</v>
      </c>
      <c r="AQ1885" s="44">
        <f>IF(AO1885="",0,AP1885/LISTAS[[#This Row],[VENTA NETA]]-1)</f>
        <v>0</v>
      </c>
      <c r="AS1885" s="39">
        <v>60</v>
      </c>
      <c r="AT1885" s="48">
        <f>+LISTAS[[#This Row],[COSTO]]/AS1885-1</f>
        <v>0.71560000000000001</v>
      </c>
      <c r="BA1885" t="s">
        <v>2785</v>
      </c>
      <c r="BB1885" s="36"/>
    </row>
    <row r="1886" spans="1:54" x14ac:dyDescent="0.35">
      <c r="A1886" s="7" t="s">
        <v>2922</v>
      </c>
      <c r="B1886" t="s">
        <v>2785</v>
      </c>
      <c r="C1886">
        <v>85</v>
      </c>
      <c r="D1886" t="s">
        <v>2923</v>
      </c>
      <c r="E1886" s="2">
        <v>246.59</v>
      </c>
      <c r="F1886" s="7" t="str">
        <f>+_xlfn.XLOOKUP(LISTAS[[#This Row],[ID]],_01_CODIGOS_Y_COSTOS_xlsm[Producto y N°],_01_CODIGOS_Y_COSTOS_xlsm[FABRICA],"",0,1)</f>
        <v>LCT</v>
      </c>
      <c r="G1886" s="26">
        <f>LISTAS[[#This Row],[Precio]]*(1-0.46)</f>
        <v>133.15860000000001</v>
      </c>
      <c r="H1886" s="1">
        <f>+_xlfn.XLOOKUP(LISTAS[[#This Row],[ID]],_01_CODIGOS_Y_COSTOS_xlsm[Producto y N°],_01_CODIGOS_Y_COSTOS_xlsm[COSTO],0,0,1)</f>
        <v>59.316000000000003</v>
      </c>
      <c r="I1886" s="27">
        <f>+IFERROR(LISTAS[[#This Row],[VENTA NETA]]/LISTAS[[#This Row],[COSTO]]-1,0)</f>
        <v>1.2449018814485129</v>
      </c>
      <c r="J1886" s="50" t="str">
        <f>IFERROR(VLOOKUP(LISTAS[[#This Row],[ID]],_01_CODIGOS_Y_COSTOS_xlsm[[Producto y N°]:[CODIGO]],2,0),"")</f>
        <v>3006</v>
      </c>
      <c r="O1886" t="s">
        <v>2922</v>
      </c>
      <c r="AB1886" s="12" t="str">
        <f>+LISTAS[[#This Row],[Codigo]]&amp;LISTAS[[#This Row],[Fabrica]]</f>
        <v>3006LCT</v>
      </c>
      <c r="AC1886" s="13" t="str">
        <f>+LISTAS[[#This Row],[Codigo]]</f>
        <v>3006</v>
      </c>
      <c r="AD1886" s="13" t="str">
        <f>+LISTAS[[#This Row],[ID]]</f>
        <v>TERMINALES85</v>
      </c>
      <c r="AH1886" s="36"/>
      <c r="AI1886" s="37">
        <f>+LISTAS[[#This Row],[Precio]]+(LISTAS[[#This Row],[Precio]]*AH1886)</f>
        <v>246.59</v>
      </c>
      <c r="AJ1886" s="38">
        <f t="shared" si="29"/>
        <v>123.295</v>
      </c>
      <c r="AL1886" s="35">
        <f>+AJ1886/LISTAS[[#This Row],[COSTO]]-1</f>
        <v>1.0786128531930674</v>
      </c>
      <c r="AM1886" t="str">
        <f>+LISTAS[[#This Row],[ID]]</f>
        <v>TERMINALES85</v>
      </c>
      <c r="AO1886" s="43"/>
      <c r="AP1886" s="39">
        <f>LISTAS[[#This Row],[COSTO]]+(LISTAS[[#This Row],[COSTO]]*AO1886)</f>
        <v>59.316000000000003</v>
      </c>
      <c r="AQ1886" s="44">
        <f>IF(AO1886="",0,AP1886/LISTAS[[#This Row],[VENTA NETA]]-1)</f>
        <v>0</v>
      </c>
      <c r="AS1886" s="39">
        <v>46.08</v>
      </c>
      <c r="AT1886" s="48">
        <f>+LISTAS[[#This Row],[COSTO]]/AS1886-1</f>
        <v>0.28723958333333344</v>
      </c>
      <c r="BA1886" t="s">
        <v>2785</v>
      </c>
      <c r="BB1886" s="36"/>
    </row>
    <row r="1887" spans="1:54" x14ac:dyDescent="0.35">
      <c r="A1887" s="7" t="s">
        <v>2924</v>
      </c>
      <c r="B1887" t="s">
        <v>2785</v>
      </c>
      <c r="C1887">
        <v>86</v>
      </c>
      <c r="D1887" t="s">
        <v>2925</v>
      </c>
      <c r="E1887" s="2">
        <v>252.8</v>
      </c>
      <c r="F1887" s="7" t="str">
        <f>+_xlfn.XLOOKUP(LISTAS[[#This Row],[ID]],_01_CODIGOS_Y_COSTOS_xlsm[Producto y N°],_01_CODIGOS_Y_COSTOS_xlsm[FABRICA],"",0,1)</f>
        <v>LCT</v>
      </c>
      <c r="G1887" s="26">
        <f>LISTAS[[#This Row],[Precio]]*(1-0.46)</f>
        <v>136.51200000000003</v>
      </c>
      <c r="H1887" s="1">
        <f>+_xlfn.XLOOKUP(LISTAS[[#This Row],[ID]],_01_CODIGOS_Y_COSTOS_xlsm[Producto y N°],_01_CODIGOS_Y_COSTOS_xlsm[COSTO],0,0,1)</f>
        <v>60.887999999999998</v>
      </c>
      <c r="I1887" s="27">
        <f>+IFERROR(LISTAS[[#This Row],[VENTA NETA]]/LISTAS[[#This Row],[COSTO]]-1,0)</f>
        <v>1.2420181316515575</v>
      </c>
      <c r="J1887" s="50" t="str">
        <f>IFERROR(VLOOKUP(LISTAS[[#This Row],[ID]],_01_CODIGOS_Y_COSTOS_xlsm[[Producto y N°]:[CODIGO]],2,0),"")</f>
        <v>3007</v>
      </c>
      <c r="O1887" t="s">
        <v>2924</v>
      </c>
      <c r="AB1887" s="12" t="str">
        <f>+LISTAS[[#This Row],[Codigo]]&amp;LISTAS[[#This Row],[Fabrica]]</f>
        <v>3007LCT</v>
      </c>
      <c r="AC1887" s="13" t="str">
        <f>+LISTAS[[#This Row],[Codigo]]</f>
        <v>3007</v>
      </c>
      <c r="AD1887" s="13" t="str">
        <f>+LISTAS[[#This Row],[ID]]</f>
        <v>TERMINALES86</v>
      </c>
      <c r="AH1887" s="36"/>
      <c r="AI1887" s="37">
        <f>+LISTAS[[#This Row],[Precio]]+(LISTAS[[#This Row],[Precio]]*AH1887)</f>
        <v>252.8</v>
      </c>
      <c r="AJ1887" s="38">
        <f t="shared" si="29"/>
        <v>126.4</v>
      </c>
      <c r="AL1887" s="35">
        <f>+AJ1887/LISTAS[[#This Row],[COSTO]]-1</f>
        <v>1.0759427144921827</v>
      </c>
      <c r="AM1887" t="str">
        <f>+LISTAS[[#This Row],[ID]]</f>
        <v>TERMINALES86</v>
      </c>
      <c r="AO1887" s="43"/>
      <c r="AP1887" s="39">
        <f>LISTAS[[#This Row],[COSTO]]+(LISTAS[[#This Row],[COSTO]]*AO1887)</f>
        <v>60.887999999999998</v>
      </c>
      <c r="AQ1887" s="44">
        <f>IF(AO1887="",0,AP1887/LISTAS[[#This Row],[VENTA NETA]]-1)</f>
        <v>0</v>
      </c>
      <c r="AS1887" s="39">
        <v>47.24</v>
      </c>
      <c r="AT1887" s="48">
        <f>+LISTAS[[#This Row],[COSTO]]/AS1887-1</f>
        <v>0.28890770533446219</v>
      </c>
      <c r="BA1887" t="s">
        <v>2785</v>
      </c>
      <c r="BB1887" s="36"/>
    </row>
    <row r="1888" spans="1:54" x14ac:dyDescent="0.35">
      <c r="A1888" s="7" t="s">
        <v>2926</v>
      </c>
      <c r="B1888" t="s">
        <v>2785</v>
      </c>
      <c r="C1888">
        <v>87</v>
      </c>
      <c r="D1888" t="s">
        <v>2927</v>
      </c>
      <c r="E1888" s="2">
        <v>275.76</v>
      </c>
      <c r="F1888" s="7" t="str">
        <f>+_xlfn.XLOOKUP(LISTAS[[#This Row],[ID]],_01_CODIGOS_Y_COSTOS_xlsm[Producto y N°],_01_CODIGOS_Y_COSTOS_xlsm[FABRICA],"",0,1)</f>
        <v>LCT</v>
      </c>
      <c r="G1888" s="26">
        <f>LISTAS[[#This Row],[Precio]]*(1-0.46)</f>
        <v>148.91040000000001</v>
      </c>
      <c r="H1888" s="1">
        <f>+_xlfn.XLOOKUP(LISTAS[[#This Row],[ID]],_01_CODIGOS_Y_COSTOS_xlsm[Producto y N°],_01_CODIGOS_Y_COSTOS_xlsm[COSTO],0,0,1)</f>
        <v>66.212000000000003</v>
      </c>
      <c r="I1888" s="27">
        <f>+IFERROR(LISTAS[[#This Row],[VENTA NETA]]/LISTAS[[#This Row],[COSTO]]-1,0)</f>
        <v>1.2489941400350388</v>
      </c>
      <c r="J1888" s="50" t="str">
        <f>IFERROR(VLOOKUP(LISTAS[[#This Row],[ID]],_01_CODIGOS_Y_COSTOS_xlsm[[Producto y N°]:[CODIGO]],2,0),"")</f>
        <v>3008</v>
      </c>
      <c r="O1888" t="s">
        <v>2926</v>
      </c>
      <c r="AB1888" s="12" t="str">
        <f>+LISTAS[[#This Row],[Codigo]]&amp;LISTAS[[#This Row],[Fabrica]]</f>
        <v>3008LCT</v>
      </c>
      <c r="AC1888" s="13" t="str">
        <f>+LISTAS[[#This Row],[Codigo]]</f>
        <v>3008</v>
      </c>
      <c r="AD1888" s="13" t="str">
        <f>+LISTAS[[#This Row],[ID]]</f>
        <v>TERMINALES87</v>
      </c>
      <c r="AH1888" s="36"/>
      <c r="AI1888" s="37">
        <f>+LISTAS[[#This Row],[Precio]]+(LISTAS[[#This Row],[Precio]]*AH1888)</f>
        <v>275.76</v>
      </c>
      <c r="AJ1888" s="38">
        <f t="shared" si="29"/>
        <v>137.88</v>
      </c>
      <c r="AL1888" s="35">
        <f>+AJ1888/LISTAS[[#This Row],[COSTO]]-1</f>
        <v>1.0824019815139247</v>
      </c>
      <c r="AM1888" t="str">
        <f>+LISTAS[[#This Row],[ID]]</f>
        <v>TERMINALES87</v>
      </c>
      <c r="AO1888" s="43"/>
      <c r="AP1888" s="39">
        <f>LISTAS[[#This Row],[COSTO]]+(LISTAS[[#This Row],[COSTO]]*AO1888)</f>
        <v>66.212000000000003</v>
      </c>
      <c r="AQ1888" s="44">
        <f>IF(AO1888="",0,AP1888/LISTAS[[#This Row],[VENTA NETA]]-1)</f>
        <v>0</v>
      </c>
      <c r="AS1888" s="39">
        <v>51.53</v>
      </c>
      <c r="AT1888" s="48">
        <f>+LISTAS[[#This Row],[COSTO]]/AS1888-1</f>
        <v>0.28492140500679231</v>
      </c>
      <c r="BA1888" t="s">
        <v>2785</v>
      </c>
      <c r="BB1888" s="36"/>
    </row>
    <row r="1889" spans="1:54" x14ac:dyDescent="0.35">
      <c r="A1889" s="7" t="s">
        <v>2928</v>
      </c>
      <c r="B1889" t="s">
        <v>2785</v>
      </c>
      <c r="C1889">
        <v>88</v>
      </c>
      <c r="D1889" t="s">
        <v>2929</v>
      </c>
      <c r="E1889" s="2">
        <v>321.08</v>
      </c>
      <c r="F1889" s="7" t="str">
        <f>+_xlfn.XLOOKUP(LISTAS[[#This Row],[ID]],_01_CODIGOS_Y_COSTOS_xlsm[Producto y N°],_01_CODIGOS_Y_COSTOS_xlsm[FABRICA],"",0,1)</f>
        <v>LCT</v>
      </c>
      <c r="G1889" s="26">
        <f>LISTAS[[#This Row],[Precio]]*(1-0.46)</f>
        <v>173.38320000000002</v>
      </c>
      <c r="H1889" s="1">
        <f>+_xlfn.XLOOKUP(LISTAS[[#This Row],[ID]],_01_CODIGOS_Y_COSTOS_xlsm[Producto y N°],_01_CODIGOS_Y_COSTOS_xlsm[COSTO],0,0,1)</f>
        <v>57.176000000000002</v>
      </c>
      <c r="I1889" s="27">
        <f>+IFERROR(LISTAS[[#This Row],[VENTA NETA]]/LISTAS[[#This Row],[COSTO]]-1,0)</f>
        <v>2.0324471806352316</v>
      </c>
      <c r="J1889" s="50" t="str">
        <f>IFERROR(VLOOKUP(LISTAS[[#This Row],[ID]],_01_CODIGOS_Y_COSTOS_xlsm[[Producto y N°]:[CODIGO]],2,0),"")</f>
        <v>3012</v>
      </c>
      <c r="O1889" t="s">
        <v>2928</v>
      </c>
      <c r="AB1889" s="12" t="str">
        <f>+LISTAS[[#This Row],[Codigo]]&amp;LISTAS[[#This Row],[Fabrica]]</f>
        <v>3012LCT</v>
      </c>
      <c r="AC1889" s="13" t="str">
        <f>+LISTAS[[#This Row],[Codigo]]</f>
        <v>3012</v>
      </c>
      <c r="AD1889" s="13" t="str">
        <f>+LISTAS[[#This Row],[ID]]</f>
        <v>TERMINALES88</v>
      </c>
      <c r="AH1889" s="36"/>
      <c r="AI1889" s="37">
        <f>+LISTAS[[#This Row],[Precio]]+(LISTAS[[#This Row],[Precio]]*AH1889)</f>
        <v>321.08</v>
      </c>
      <c r="AJ1889" s="38">
        <f t="shared" si="29"/>
        <v>160.54</v>
      </c>
      <c r="AL1889" s="35">
        <f>+AJ1889/LISTAS[[#This Row],[COSTO]]-1</f>
        <v>1.8078214635511403</v>
      </c>
      <c r="AM1889" t="str">
        <f>+LISTAS[[#This Row],[ID]]</f>
        <v>TERMINALES88</v>
      </c>
      <c r="AO1889" s="43"/>
      <c r="AP1889" s="39">
        <f>LISTAS[[#This Row],[COSTO]]+(LISTAS[[#This Row],[COSTO]]*AO1889)</f>
        <v>57.176000000000002</v>
      </c>
      <c r="AQ1889" s="44">
        <f>IF(AO1889="",0,AP1889/LISTAS[[#This Row],[VENTA NETA]]-1)</f>
        <v>0</v>
      </c>
      <c r="AS1889" s="39">
        <v>60</v>
      </c>
      <c r="AT1889" s="48">
        <f>+LISTAS[[#This Row],[COSTO]]/AS1889-1</f>
        <v>-4.706666666666659E-2</v>
      </c>
      <c r="BA1889" t="s">
        <v>2785</v>
      </c>
      <c r="BB1889" s="36"/>
    </row>
    <row r="1890" spans="1:54" x14ac:dyDescent="0.35">
      <c r="A1890" s="7" t="s">
        <v>2930</v>
      </c>
      <c r="B1890" t="s">
        <v>2785</v>
      </c>
      <c r="C1890">
        <v>89</v>
      </c>
      <c r="D1890" t="s">
        <v>2931</v>
      </c>
      <c r="E1890" s="2">
        <v>308.24</v>
      </c>
      <c r="F1890" s="7" t="str">
        <f>+_xlfn.XLOOKUP(LISTAS[[#This Row],[ID]],_01_CODIGOS_Y_COSTOS_xlsm[Producto y N°],_01_CODIGOS_Y_COSTOS_xlsm[FABRICA],"",0,1)</f>
        <v>LCT</v>
      </c>
      <c r="G1890" s="26">
        <f>LISTAS[[#This Row],[Precio]]*(1-0.46)</f>
        <v>166.4496</v>
      </c>
      <c r="H1890" s="1">
        <f>+_xlfn.XLOOKUP(LISTAS[[#This Row],[ID]],_01_CODIGOS_Y_COSTOS_xlsm[Producto y N°],_01_CODIGOS_Y_COSTOS_xlsm[COSTO],0,0,1)</f>
        <v>75.251999999999995</v>
      </c>
      <c r="I1890" s="27">
        <f>+IFERROR(LISTAS[[#This Row],[VENTA NETA]]/LISTAS[[#This Row],[COSTO]]-1,0)</f>
        <v>1.2118960293414132</v>
      </c>
      <c r="J1890" s="50" t="str">
        <f>IFERROR(VLOOKUP(LISTAS[[#This Row],[ID]],_01_CODIGOS_Y_COSTOS_xlsm[[Producto y N°]:[CODIGO]],2,0),"")</f>
        <v>3014</v>
      </c>
      <c r="O1890" t="s">
        <v>2930</v>
      </c>
      <c r="AB1890" s="12" t="str">
        <f>+LISTAS[[#This Row],[Codigo]]&amp;LISTAS[[#This Row],[Fabrica]]</f>
        <v>3014LCT</v>
      </c>
      <c r="AC1890" s="13" t="str">
        <f>+LISTAS[[#This Row],[Codigo]]</f>
        <v>3014</v>
      </c>
      <c r="AD1890" s="13" t="str">
        <f>+LISTAS[[#This Row],[ID]]</f>
        <v>TERMINALES89</v>
      </c>
      <c r="AH1890" s="36"/>
      <c r="AI1890" s="37">
        <f>+LISTAS[[#This Row],[Precio]]+(LISTAS[[#This Row],[Precio]]*AH1890)</f>
        <v>308.24</v>
      </c>
      <c r="AJ1890" s="38">
        <f t="shared" si="29"/>
        <v>154.12</v>
      </c>
      <c r="AL1890" s="35">
        <f>+AJ1890/LISTAS[[#This Row],[COSTO]]-1</f>
        <v>1.0480518790198268</v>
      </c>
      <c r="AM1890" t="str">
        <f>+LISTAS[[#This Row],[ID]]</f>
        <v>TERMINALES89</v>
      </c>
      <c r="AO1890" s="43"/>
      <c r="AP1890" s="39">
        <f>LISTAS[[#This Row],[COSTO]]+(LISTAS[[#This Row],[COSTO]]*AO1890)</f>
        <v>75.251999999999995</v>
      </c>
      <c r="AQ1890" s="44">
        <f>IF(AO1890="",0,AP1890/LISTAS[[#This Row],[VENTA NETA]]-1)</f>
        <v>0</v>
      </c>
      <c r="AS1890" s="39">
        <v>57.6</v>
      </c>
      <c r="AT1890" s="48">
        <f>+LISTAS[[#This Row],[COSTO]]/AS1890-1</f>
        <v>0.30645833333333328</v>
      </c>
      <c r="BA1890" t="s">
        <v>2785</v>
      </c>
      <c r="BB1890" s="36"/>
    </row>
    <row r="1891" spans="1:54" x14ac:dyDescent="0.35">
      <c r="A1891" s="7" t="s">
        <v>2932</v>
      </c>
      <c r="B1891" t="s">
        <v>2785</v>
      </c>
      <c r="C1891">
        <v>90</v>
      </c>
      <c r="D1891" t="s">
        <v>2933</v>
      </c>
      <c r="E1891" s="2">
        <v>321.08</v>
      </c>
      <c r="F1891" s="7" t="str">
        <f>+_xlfn.XLOOKUP(LISTAS[[#This Row],[ID]],_01_CODIGOS_Y_COSTOS_xlsm[Producto y N°],_01_CODIGOS_Y_COSTOS_xlsm[FABRICA],"",0,1)</f>
        <v>LCT</v>
      </c>
      <c r="G1891" s="26">
        <f>LISTAS[[#This Row],[Precio]]*(1-0.46)</f>
        <v>173.38320000000002</v>
      </c>
      <c r="H1891" s="1">
        <f>+_xlfn.XLOOKUP(LISTAS[[#This Row],[ID]],_01_CODIGOS_Y_COSTOS_xlsm[Producto y N°],_01_CODIGOS_Y_COSTOS_xlsm[COSTO],0,0,1)</f>
        <v>120.34399999999999</v>
      </c>
      <c r="I1891" s="27">
        <f>+IFERROR(LISTAS[[#This Row],[VENTA NETA]]/LISTAS[[#This Row],[COSTO]]-1,0)</f>
        <v>0.44072990759821873</v>
      </c>
      <c r="J1891" s="50" t="str">
        <f>IFERROR(VLOOKUP(LISTAS[[#This Row],[ID]],_01_CODIGOS_Y_COSTOS_xlsm[[Producto y N°]:[CODIGO]],2,0),"")</f>
        <v>3015</v>
      </c>
      <c r="O1891" t="s">
        <v>2932</v>
      </c>
      <c r="AB1891" s="12" t="str">
        <f>+LISTAS[[#This Row],[Codigo]]&amp;LISTAS[[#This Row],[Fabrica]]</f>
        <v>3015LCT</v>
      </c>
      <c r="AC1891" s="13" t="str">
        <f>+LISTAS[[#This Row],[Codigo]]</f>
        <v>3015</v>
      </c>
      <c r="AD1891" s="13" t="str">
        <f>+LISTAS[[#This Row],[ID]]</f>
        <v>TERMINALES90</v>
      </c>
      <c r="AH1891" s="36"/>
      <c r="AI1891" s="37">
        <f>+LISTAS[[#This Row],[Precio]]+(LISTAS[[#This Row],[Precio]]*AH1891)</f>
        <v>321.08</v>
      </c>
      <c r="AJ1891" s="38">
        <f t="shared" si="29"/>
        <v>160.54</v>
      </c>
      <c r="AL1891" s="35">
        <f>+AJ1891/LISTAS[[#This Row],[COSTO]]-1</f>
        <v>0.33400917370205407</v>
      </c>
      <c r="AM1891" t="str">
        <f>+LISTAS[[#This Row],[ID]]</f>
        <v>TERMINALES90</v>
      </c>
      <c r="AO1891" s="43"/>
      <c r="AP1891" s="39">
        <f>LISTAS[[#This Row],[COSTO]]+(LISTAS[[#This Row],[COSTO]]*AO1891)</f>
        <v>120.34399999999999</v>
      </c>
      <c r="AQ1891" s="44">
        <f>IF(AO1891="",0,AP1891/LISTAS[[#This Row],[VENTA NETA]]-1)</f>
        <v>0</v>
      </c>
      <c r="AS1891" s="39">
        <v>60</v>
      </c>
      <c r="AT1891" s="48">
        <f>+LISTAS[[#This Row],[COSTO]]/AS1891-1</f>
        <v>1.0057333333333331</v>
      </c>
      <c r="BA1891" t="s">
        <v>2785</v>
      </c>
      <c r="BB1891" s="36"/>
    </row>
    <row r="1892" spans="1:54" x14ac:dyDescent="0.35">
      <c r="A1892" s="7" t="s">
        <v>2934</v>
      </c>
      <c r="B1892" t="s">
        <v>2785</v>
      </c>
      <c r="C1892">
        <v>91</v>
      </c>
      <c r="D1892" t="s">
        <v>2935</v>
      </c>
      <c r="E1892" s="2">
        <v>321.08</v>
      </c>
      <c r="F1892" s="7" t="str">
        <f>+_xlfn.XLOOKUP(LISTAS[[#This Row],[ID]],_01_CODIGOS_Y_COSTOS_xlsm[Producto y N°],_01_CODIGOS_Y_COSTOS_xlsm[FABRICA],"",0,1)</f>
        <v>LCT</v>
      </c>
      <c r="G1892" s="26">
        <f>LISTAS[[#This Row],[Precio]]*(1-0.46)</f>
        <v>173.38320000000002</v>
      </c>
      <c r="H1892" s="1">
        <f>+_xlfn.XLOOKUP(LISTAS[[#This Row],[ID]],_01_CODIGOS_Y_COSTOS_xlsm[Producto y N°],_01_CODIGOS_Y_COSTOS_xlsm[COSTO],0,0,1)</f>
        <v>52.372</v>
      </c>
      <c r="I1892" s="27">
        <f>+IFERROR(LISTAS[[#This Row],[VENTA NETA]]/LISTAS[[#This Row],[COSTO]]-1,0)</f>
        <v>2.3106087222179794</v>
      </c>
      <c r="J1892" s="50" t="str">
        <f>IFERROR(VLOOKUP(LISTAS[[#This Row],[ID]],_01_CODIGOS_Y_COSTOS_xlsm[[Producto y N°]:[CODIGO]],2,0),"")</f>
        <v>3016</v>
      </c>
      <c r="O1892" t="s">
        <v>2934</v>
      </c>
      <c r="AB1892" s="12" t="str">
        <f>+LISTAS[[#This Row],[Codigo]]&amp;LISTAS[[#This Row],[Fabrica]]</f>
        <v>3016LCT</v>
      </c>
      <c r="AC1892" s="13" t="str">
        <f>+LISTAS[[#This Row],[Codigo]]</f>
        <v>3016</v>
      </c>
      <c r="AD1892" s="13" t="str">
        <f>+LISTAS[[#This Row],[ID]]</f>
        <v>TERMINALES91</v>
      </c>
      <c r="AH1892" s="36"/>
      <c r="AI1892" s="37">
        <f>+LISTAS[[#This Row],[Precio]]+(LISTAS[[#This Row],[Precio]]*AH1892)</f>
        <v>321.08</v>
      </c>
      <c r="AJ1892" s="38">
        <f t="shared" si="29"/>
        <v>160.54</v>
      </c>
      <c r="AL1892" s="35">
        <f>+AJ1892/LISTAS[[#This Row],[COSTO]]-1</f>
        <v>2.0653784464981286</v>
      </c>
      <c r="AM1892" t="str">
        <f>+LISTAS[[#This Row],[ID]]</f>
        <v>TERMINALES91</v>
      </c>
      <c r="AO1892" s="43"/>
      <c r="AP1892" s="39">
        <f>LISTAS[[#This Row],[COSTO]]+(LISTAS[[#This Row],[COSTO]]*AO1892)</f>
        <v>52.372</v>
      </c>
      <c r="AQ1892" s="44">
        <f>IF(AO1892="",0,AP1892/LISTAS[[#This Row],[VENTA NETA]]-1)</f>
        <v>0</v>
      </c>
      <c r="AS1892" s="39">
        <v>60</v>
      </c>
      <c r="AT1892" s="48">
        <f>+LISTAS[[#This Row],[COSTO]]/AS1892-1</f>
        <v>-0.12713333333333332</v>
      </c>
      <c r="BA1892" t="s">
        <v>2785</v>
      </c>
      <c r="BB1892" s="36"/>
    </row>
    <row r="1893" spans="1:54" x14ac:dyDescent="0.35">
      <c r="A1893" s="7" t="s">
        <v>2936</v>
      </c>
      <c r="B1893" t="s">
        <v>2937</v>
      </c>
      <c r="C1893" t="s">
        <v>2938</v>
      </c>
      <c r="D1893" t="s">
        <v>2938</v>
      </c>
      <c r="E1893" s="2">
        <v>139.9</v>
      </c>
      <c r="F1893" s="7" t="str">
        <f>+_xlfn.XLOOKUP(LISTAS[[#This Row],[ID]],_01_CODIGOS_Y_COSTOS_xlsm[Producto y N°],_01_CODIGOS_Y_COSTOS_xlsm[FABRICA],"",0,1)</f>
        <v>MAXIFER</v>
      </c>
      <c r="G1893" s="26">
        <f>LISTAS[[#This Row],[Precio]]*(1-0.46)</f>
        <v>75.546000000000006</v>
      </c>
      <c r="H1893" s="1">
        <f>+_xlfn.XLOOKUP(LISTAS[[#This Row],[ID]],_01_CODIGOS_Y_COSTOS_xlsm[Producto y N°],_01_CODIGOS_Y_COSTOS_xlsm[COSTO],0,0,1)</f>
        <v>0</v>
      </c>
      <c r="I1893" s="27">
        <f>+IFERROR(LISTAS[[#This Row],[VENTA NETA]]/LISTAS[[#This Row],[COSTO]]-1,0)</f>
        <v>0</v>
      </c>
      <c r="J1893" s="50" t="str">
        <f>IFERROR(VLOOKUP(LISTAS[[#This Row],[ID]],_01_CODIGOS_Y_COSTOS_xlsm[[Producto y N°]:[CODIGO]],2,0),"")</f>
        <v>3 X 10</v>
      </c>
      <c r="O1893" t="s">
        <v>2936</v>
      </c>
      <c r="AB1893" s="12" t="str">
        <f>+LISTAS[[#This Row],[Codigo]]&amp;LISTAS[[#This Row],[Fabrica]]</f>
        <v>3 X 10MAXIFER</v>
      </c>
      <c r="AC1893" s="13" t="str">
        <f>+LISTAS[[#This Row],[Codigo]]</f>
        <v>3 X 10</v>
      </c>
      <c r="AD1893" s="13" t="str">
        <f>+LISTAS[[#This Row],[ID]]</f>
        <v>ARANDELAS DE GOMA3 X 10</v>
      </c>
      <c r="AH1893" s="36"/>
      <c r="AI1893" s="37">
        <f>+LISTAS[[#This Row],[Precio]]+(LISTAS[[#This Row],[Precio]]*AH1893)</f>
        <v>139.9</v>
      </c>
      <c r="AJ1893" s="38">
        <f t="shared" si="29"/>
        <v>69.95</v>
      </c>
      <c r="AL1893" s="35" t="e">
        <f>+AJ1893/LISTAS[[#This Row],[COSTO]]-1</f>
        <v>#DIV/0!</v>
      </c>
      <c r="AM1893" t="str">
        <f>+LISTAS[[#This Row],[ID]]</f>
        <v>ARANDELAS DE GOMA3 X 10</v>
      </c>
      <c r="AO1893" s="43"/>
      <c r="AP1893" s="39">
        <f>LISTAS[[#This Row],[COSTO]]+(LISTAS[[#This Row],[COSTO]]*AO1893)</f>
        <v>0</v>
      </c>
      <c r="AQ1893" s="44">
        <f>IF(AO1893="",0,AP1893/LISTAS[[#This Row],[VENTA NETA]]-1)</f>
        <v>0</v>
      </c>
      <c r="AS1893" s="39">
        <v>0</v>
      </c>
      <c r="AT1893" s="48" t="e">
        <f>+LISTAS[[#This Row],[COSTO]]/AS1893-1</f>
        <v>#DIV/0!</v>
      </c>
      <c r="BA1893" t="s">
        <v>2937</v>
      </c>
      <c r="BB1893" s="36"/>
    </row>
    <row r="1894" spans="1:54" x14ac:dyDescent="0.35">
      <c r="A1894" s="7" t="s">
        <v>2939</v>
      </c>
      <c r="B1894" t="s">
        <v>2937</v>
      </c>
      <c r="C1894" t="s">
        <v>2940</v>
      </c>
      <c r="D1894" t="s">
        <v>2940</v>
      </c>
      <c r="E1894" s="2">
        <v>141.97999999999999</v>
      </c>
      <c r="F1894" s="7" t="str">
        <f>+_xlfn.XLOOKUP(LISTAS[[#This Row],[ID]],_01_CODIGOS_Y_COSTOS_xlsm[Producto y N°],_01_CODIGOS_Y_COSTOS_xlsm[FABRICA],"",0,1)</f>
        <v>MAXIFER</v>
      </c>
      <c r="G1894" s="26">
        <f>LISTAS[[#This Row],[Precio]]*(1-0.46)</f>
        <v>76.669200000000004</v>
      </c>
      <c r="H1894" s="1">
        <f>+_xlfn.XLOOKUP(LISTAS[[#This Row],[ID]],_01_CODIGOS_Y_COSTOS_xlsm[Producto y N°],_01_CODIGOS_Y_COSTOS_xlsm[COSTO],0,0,1)</f>
        <v>0</v>
      </c>
      <c r="I1894" s="27">
        <f>+IFERROR(LISTAS[[#This Row],[VENTA NETA]]/LISTAS[[#This Row],[COSTO]]-1,0)</f>
        <v>0</v>
      </c>
      <c r="J1894" s="50" t="str">
        <f>IFERROR(VLOOKUP(LISTAS[[#This Row],[ID]],_01_CODIGOS_Y_COSTOS_xlsm[[Producto y N°]:[CODIGO]],2,0),"")</f>
        <v>3 x 12</v>
      </c>
      <c r="O1894" t="s">
        <v>2939</v>
      </c>
      <c r="AB1894" s="12" t="str">
        <f>+LISTAS[[#This Row],[Codigo]]&amp;LISTAS[[#This Row],[Fabrica]]</f>
        <v>3 x 12MAXIFER</v>
      </c>
      <c r="AC1894" s="13" t="str">
        <f>+LISTAS[[#This Row],[Codigo]]</f>
        <v>3 x 12</v>
      </c>
      <c r="AD1894" s="13" t="str">
        <f>+LISTAS[[#This Row],[ID]]</f>
        <v>ARANDELAS DE GOMA3 x 12</v>
      </c>
      <c r="AH1894" s="36"/>
      <c r="AI1894" s="37">
        <f>+LISTAS[[#This Row],[Precio]]+(LISTAS[[#This Row],[Precio]]*AH1894)</f>
        <v>141.97999999999999</v>
      </c>
      <c r="AJ1894" s="38">
        <f t="shared" si="29"/>
        <v>70.989999999999995</v>
      </c>
      <c r="AL1894" s="35" t="e">
        <f>+AJ1894/LISTAS[[#This Row],[COSTO]]-1</f>
        <v>#DIV/0!</v>
      </c>
      <c r="AM1894" t="str">
        <f>+LISTAS[[#This Row],[ID]]</f>
        <v>ARANDELAS DE GOMA3 x 12</v>
      </c>
      <c r="AO1894" s="43"/>
      <c r="AP1894" s="39">
        <f>LISTAS[[#This Row],[COSTO]]+(LISTAS[[#This Row],[COSTO]]*AO1894)</f>
        <v>0</v>
      </c>
      <c r="AQ1894" s="44">
        <f>IF(AO1894="",0,AP1894/LISTAS[[#This Row],[VENTA NETA]]-1)</f>
        <v>0</v>
      </c>
      <c r="AS1894" s="39">
        <v>0</v>
      </c>
      <c r="AT1894" s="48" t="e">
        <f>+LISTAS[[#This Row],[COSTO]]/AS1894-1</f>
        <v>#DIV/0!</v>
      </c>
      <c r="BA1894" t="s">
        <v>2937</v>
      </c>
      <c r="BB1894" s="36"/>
    </row>
    <row r="1895" spans="1:54" x14ac:dyDescent="0.35">
      <c r="A1895" s="7" t="s">
        <v>2941</v>
      </c>
      <c r="B1895" t="s">
        <v>2937</v>
      </c>
      <c r="C1895" t="s">
        <v>2942</v>
      </c>
      <c r="D1895" t="s">
        <v>2942</v>
      </c>
      <c r="E1895" s="2">
        <v>191.05</v>
      </c>
      <c r="F1895" s="7" t="str">
        <f>+_xlfn.XLOOKUP(LISTAS[[#This Row],[ID]],_01_CODIGOS_Y_COSTOS_xlsm[Producto y N°],_01_CODIGOS_Y_COSTOS_xlsm[FABRICA],"",0,1)</f>
        <v>MAXIFER</v>
      </c>
      <c r="G1895" s="26">
        <f>LISTAS[[#This Row],[Precio]]*(1-0.46)</f>
        <v>103.16700000000002</v>
      </c>
      <c r="H1895" s="1">
        <f>+_xlfn.XLOOKUP(LISTAS[[#This Row],[ID]],_01_CODIGOS_Y_COSTOS_xlsm[Producto y N°],_01_CODIGOS_Y_COSTOS_xlsm[COSTO],0,0,1)</f>
        <v>0</v>
      </c>
      <c r="I1895" s="27">
        <f>+IFERROR(LISTAS[[#This Row],[VENTA NETA]]/LISTAS[[#This Row],[COSTO]]-1,0)</f>
        <v>0</v>
      </c>
      <c r="J1895" s="50" t="str">
        <f>IFERROR(VLOOKUP(LISTAS[[#This Row],[ID]],_01_CODIGOS_Y_COSTOS_xlsm[[Producto y N°]:[CODIGO]],2,0),"")</f>
        <v>3 x 20</v>
      </c>
      <c r="O1895" t="s">
        <v>2941</v>
      </c>
      <c r="AB1895" s="12" t="str">
        <f>+LISTAS[[#This Row],[Codigo]]&amp;LISTAS[[#This Row],[Fabrica]]</f>
        <v>3 x 20MAXIFER</v>
      </c>
      <c r="AC1895" s="13" t="str">
        <f>+LISTAS[[#This Row],[Codigo]]</f>
        <v>3 x 20</v>
      </c>
      <c r="AD1895" s="13" t="str">
        <f>+LISTAS[[#This Row],[ID]]</f>
        <v>ARANDELAS DE GOMA3 x 20</v>
      </c>
      <c r="AH1895" s="36"/>
      <c r="AI1895" s="37">
        <f>+LISTAS[[#This Row],[Precio]]+(LISTAS[[#This Row],[Precio]]*AH1895)</f>
        <v>191.05</v>
      </c>
      <c r="AJ1895" s="38">
        <f t="shared" si="29"/>
        <v>95.525000000000006</v>
      </c>
      <c r="AL1895" s="35" t="e">
        <f>+AJ1895/LISTAS[[#This Row],[COSTO]]-1</f>
        <v>#DIV/0!</v>
      </c>
      <c r="AM1895" t="str">
        <f>+LISTAS[[#This Row],[ID]]</f>
        <v>ARANDELAS DE GOMA3 x 20</v>
      </c>
      <c r="AO1895" s="43"/>
      <c r="AP1895" s="39">
        <f>LISTAS[[#This Row],[COSTO]]+(LISTAS[[#This Row],[COSTO]]*AO1895)</f>
        <v>0</v>
      </c>
      <c r="AQ1895" s="44">
        <f>IF(AO1895="",0,AP1895/LISTAS[[#This Row],[VENTA NETA]]-1)</f>
        <v>0</v>
      </c>
      <c r="AS1895" s="39">
        <v>0</v>
      </c>
      <c r="AT1895" s="48" t="e">
        <f>+LISTAS[[#This Row],[COSTO]]/AS1895-1</f>
        <v>#DIV/0!</v>
      </c>
      <c r="BA1895" t="s">
        <v>2937</v>
      </c>
      <c r="BB1895" s="36"/>
    </row>
    <row r="1896" spans="1:54" x14ac:dyDescent="0.35">
      <c r="A1896" s="7" t="s">
        <v>2943</v>
      </c>
      <c r="B1896" t="s">
        <v>2937</v>
      </c>
      <c r="C1896" t="s">
        <v>2944</v>
      </c>
      <c r="D1896" t="s">
        <v>2944</v>
      </c>
      <c r="E1896" s="2">
        <v>139.9</v>
      </c>
      <c r="F1896" s="7" t="str">
        <f>+_xlfn.XLOOKUP(LISTAS[[#This Row],[ID]],_01_CODIGOS_Y_COSTOS_xlsm[Producto y N°],_01_CODIGOS_Y_COSTOS_xlsm[FABRICA],"",0,1)</f>
        <v>MAXIFER</v>
      </c>
      <c r="G1896" s="26">
        <f>LISTAS[[#This Row],[Precio]]*(1-0.46)</f>
        <v>75.546000000000006</v>
      </c>
      <c r="H1896" s="1">
        <f>+_xlfn.XLOOKUP(LISTAS[[#This Row],[ID]],_01_CODIGOS_Y_COSTOS_xlsm[Producto y N°],_01_CODIGOS_Y_COSTOS_xlsm[COSTO],0,0,1)</f>
        <v>0</v>
      </c>
      <c r="I1896" s="27">
        <f>+IFERROR(LISTAS[[#This Row],[VENTA NETA]]/LISTAS[[#This Row],[COSTO]]-1,0)</f>
        <v>0</v>
      </c>
      <c r="J1896" s="50" t="str">
        <f>IFERROR(VLOOKUP(LISTAS[[#This Row],[ID]],_01_CODIGOS_Y_COSTOS_xlsm[[Producto y N°]:[CODIGO]],2,0),"")</f>
        <v>3,5 X 8 (1/8)</v>
      </c>
      <c r="O1896" t="s">
        <v>2943</v>
      </c>
      <c r="AB1896" s="12" t="str">
        <f>+LISTAS[[#This Row],[Codigo]]&amp;LISTAS[[#This Row],[Fabrica]]</f>
        <v>3,5 X 8 (1/8)MAXIFER</v>
      </c>
      <c r="AC1896" s="13" t="str">
        <f>+LISTAS[[#This Row],[Codigo]]</f>
        <v>3,5 X 8 (1/8)</v>
      </c>
      <c r="AD1896" s="13" t="str">
        <f>+LISTAS[[#This Row],[ID]]</f>
        <v>ARANDELAS DE GOMA3,5 X 8 (1/8)</v>
      </c>
      <c r="AH1896" s="36"/>
      <c r="AI1896" s="37">
        <f>+LISTAS[[#This Row],[Precio]]+(LISTAS[[#This Row],[Precio]]*AH1896)</f>
        <v>139.9</v>
      </c>
      <c r="AJ1896" s="38">
        <f t="shared" si="29"/>
        <v>69.95</v>
      </c>
      <c r="AL1896" s="35" t="e">
        <f>+AJ1896/LISTAS[[#This Row],[COSTO]]-1</f>
        <v>#DIV/0!</v>
      </c>
      <c r="AM1896" t="str">
        <f>+LISTAS[[#This Row],[ID]]</f>
        <v>ARANDELAS DE GOMA3,5 X 8 (1/8)</v>
      </c>
      <c r="AO1896" s="43"/>
      <c r="AP1896" s="39">
        <f>LISTAS[[#This Row],[COSTO]]+(LISTAS[[#This Row],[COSTO]]*AO1896)</f>
        <v>0</v>
      </c>
      <c r="AQ1896" s="44">
        <f>IF(AO1896="",0,AP1896/LISTAS[[#This Row],[VENTA NETA]]-1)</f>
        <v>0</v>
      </c>
      <c r="AS1896" s="39">
        <v>0</v>
      </c>
      <c r="AT1896" s="48" t="e">
        <f>+LISTAS[[#This Row],[COSTO]]/AS1896-1</f>
        <v>#DIV/0!</v>
      </c>
      <c r="BA1896" t="s">
        <v>2937</v>
      </c>
      <c r="BB1896" s="36"/>
    </row>
    <row r="1897" spans="1:54" x14ac:dyDescent="0.35">
      <c r="A1897" s="7" t="s">
        <v>2945</v>
      </c>
      <c r="B1897" t="s">
        <v>2937</v>
      </c>
      <c r="C1897" t="s">
        <v>2946</v>
      </c>
      <c r="D1897" t="s">
        <v>2946</v>
      </c>
      <c r="E1897" s="2">
        <v>144.07</v>
      </c>
      <c r="F1897" s="7" t="str">
        <f>+_xlfn.XLOOKUP(LISTAS[[#This Row],[ID]],_01_CODIGOS_Y_COSTOS_xlsm[Producto y N°],_01_CODIGOS_Y_COSTOS_xlsm[FABRICA],"",0,1)</f>
        <v>MAXIFER</v>
      </c>
      <c r="G1897" s="26">
        <f>LISTAS[[#This Row],[Precio]]*(1-0.46)</f>
        <v>77.797799999999995</v>
      </c>
      <c r="H1897" s="1">
        <f>+_xlfn.XLOOKUP(LISTAS[[#This Row],[ID]],_01_CODIGOS_Y_COSTOS_xlsm[Producto y N°],_01_CODIGOS_Y_COSTOS_xlsm[COSTO],0,0,1)</f>
        <v>0</v>
      </c>
      <c r="I1897" s="27">
        <f>+IFERROR(LISTAS[[#This Row],[VENTA NETA]]/LISTAS[[#This Row],[COSTO]]-1,0)</f>
        <v>0</v>
      </c>
      <c r="J1897" s="50" t="str">
        <f>IFERROR(VLOOKUP(LISTAS[[#This Row],[ID]],_01_CODIGOS_Y_COSTOS_xlsm[[Producto y N°]:[CODIGO]],2,0),"")</f>
        <v>4 X 11 (5/32)</v>
      </c>
      <c r="O1897" t="s">
        <v>2945</v>
      </c>
      <c r="AB1897" s="12" t="str">
        <f>+LISTAS[[#This Row],[Codigo]]&amp;LISTAS[[#This Row],[Fabrica]]</f>
        <v>4 X 11 (5/32)MAXIFER</v>
      </c>
      <c r="AC1897" s="13" t="str">
        <f>+LISTAS[[#This Row],[Codigo]]</f>
        <v>4 X 11 (5/32)</v>
      </c>
      <c r="AD1897" s="13" t="str">
        <f>+LISTAS[[#This Row],[ID]]</f>
        <v>ARANDELAS DE GOMA4 X 11 (5/32)</v>
      </c>
      <c r="AH1897" s="36"/>
      <c r="AI1897" s="37">
        <f>+LISTAS[[#This Row],[Precio]]+(LISTAS[[#This Row],[Precio]]*AH1897)</f>
        <v>144.07</v>
      </c>
      <c r="AJ1897" s="38">
        <f t="shared" si="29"/>
        <v>72.034999999999997</v>
      </c>
      <c r="AL1897" s="35" t="e">
        <f>+AJ1897/LISTAS[[#This Row],[COSTO]]-1</f>
        <v>#DIV/0!</v>
      </c>
      <c r="AM1897" t="str">
        <f>+LISTAS[[#This Row],[ID]]</f>
        <v>ARANDELAS DE GOMA4 X 11 (5/32)</v>
      </c>
      <c r="AO1897" s="43"/>
      <c r="AP1897" s="39">
        <f>LISTAS[[#This Row],[COSTO]]+(LISTAS[[#This Row],[COSTO]]*AO1897)</f>
        <v>0</v>
      </c>
      <c r="AQ1897" s="44">
        <f>IF(AO1897="",0,AP1897/LISTAS[[#This Row],[VENTA NETA]]-1)</f>
        <v>0</v>
      </c>
      <c r="AS1897" s="39">
        <v>0</v>
      </c>
      <c r="AT1897" s="48" t="e">
        <f>+LISTAS[[#This Row],[COSTO]]/AS1897-1</f>
        <v>#DIV/0!</v>
      </c>
      <c r="BA1897" t="s">
        <v>2937</v>
      </c>
      <c r="BB1897" s="36"/>
    </row>
    <row r="1898" spans="1:54" x14ac:dyDescent="0.35">
      <c r="A1898" s="7" t="s">
        <v>2947</v>
      </c>
      <c r="B1898" t="s">
        <v>2937</v>
      </c>
      <c r="C1898" t="s">
        <v>2948</v>
      </c>
      <c r="D1898" t="s">
        <v>2948</v>
      </c>
      <c r="E1898" s="2">
        <v>144.07</v>
      </c>
      <c r="F1898" s="7" t="str">
        <f>+_xlfn.XLOOKUP(LISTAS[[#This Row],[ID]],_01_CODIGOS_Y_COSTOS_xlsm[Producto y N°],_01_CODIGOS_Y_COSTOS_xlsm[FABRICA],"",0,1)</f>
        <v>MAXIFER</v>
      </c>
      <c r="G1898" s="26">
        <f>LISTAS[[#This Row],[Precio]]*(1-0.46)</f>
        <v>77.797799999999995</v>
      </c>
      <c r="H1898" s="1">
        <f>+_xlfn.XLOOKUP(LISTAS[[#This Row],[ID]],_01_CODIGOS_Y_COSTOS_xlsm[Producto y N°],_01_CODIGOS_Y_COSTOS_xlsm[COSTO],0,0,1)</f>
        <v>0</v>
      </c>
      <c r="I1898" s="27">
        <f>+IFERROR(LISTAS[[#This Row],[VENTA NETA]]/LISTAS[[#This Row],[COSTO]]-1,0)</f>
        <v>0</v>
      </c>
      <c r="J1898" s="50" t="str">
        <f>IFERROR(VLOOKUP(LISTAS[[#This Row],[ID]],_01_CODIGOS_Y_COSTOS_xlsm[[Producto y N°]:[CODIGO]],2,0),"")</f>
        <v>4 X 12</v>
      </c>
      <c r="O1898" t="s">
        <v>2947</v>
      </c>
      <c r="AB1898" s="12" t="str">
        <f>+LISTAS[[#This Row],[Codigo]]&amp;LISTAS[[#This Row],[Fabrica]]</f>
        <v>4 X 12MAXIFER</v>
      </c>
      <c r="AC1898" s="13" t="str">
        <f>+LISTAS[[#This Row],[Codigo]]</f>
        <v>4 X 12</v>
      </c>
      <c r="AD1898" s="13" t="str">
        <f>+LISTAS[[#This Row],[ID]]</f>
        <v>ARANDELAS DE GOMA4 X 12</v>
      </c>
      <c r="AH1898" s="36"/>
      <c r="AI1898" s="37">
        <f>+LISTAS[[#This Row],[Precio]]+(LISTAS[[#This Row],[Precio]]*AH1898)</f>
        <v>144.07</v>
      </c>
      <c r="AJ1898" s="38">
        <f t="shared" si="29"/>
        <v>72.034999999999997</v>
      </c>
      <c r="AL1898" s="35" t="e">
        <f>+AJ1898/LISTAS[[#This Row],[COSTO]]-1</f>
        <v>#DIV/0!</v>
      </c>
      <c r="AM1898" t="str">
        <f>+LISTAS[[#This Row],[ID]]</f>
        <v>ARANDELAS DE GOMA4 X 12</v>
      </c>
      <c r="AO1898" s="43"/>
      <c r="AP1898" s="39">
        <f>LISTAS[[#This Row],[COSTO]]+(LISTAS[[#This Row],[COSTO]]*AO1898)</f>
        <v>0</v>
      </c>
      <c r="AQ1898" s="44">
        <f>IF(AO1898="",0,AP1898/LISTAS[[#This Row],[VENTA NETA]]-1)</f>
        <v>0</v>
      </c>
      <c r="AS1898" s="39">
        <v>0</v>
      </c>
      <c r="AT1898" s="48" t="e">
        <f>+LISTAS[[#This Row],[COSTO]]/AS1898-1</f>
        <v>#DIV/0!</v>
      </c>
      <c r="BA1898" t="s">
        <v>2937</v>
      </c>
      <c r="BB1898" s="36"/>
    </row>
    <row r="1899" spans="1:54" x14ac:dyDescent="0.35">
      <c r="A1899" s="7" t="s">
        <v>2949</v>
      </c>
      <c r="B1899" t="s">
        <v>2937</v>
      </c>
      <c r="C1899" t="s">
        <v>2950</v>
      </c>
      <c r="D1899" t="s">
        <v>2950</v>
      </c>
      <c r="E1899" s="2">
        <v>170.17</v>
      </c>
      <c r="F1899" s="7" t="str">
        <f>+_xlfn.XLOOKUP(LISTAS[[#This Row],[ID]],_01_CODIGOS_Y_COSTOS_xlsm[Producto y N°],_01_CODIGOS_Y_COSTOS_xlsm[FABRICA],"",0,1)</f>
        <v>MAXIFER</v>
      </c>
      <c r="G1899" s="26">
        <f>LISTAS[[#This Row],[Precio]]*(1-0.46)</f>
        <v>91.891800000000003</v>
      </c>
      <c r="H1899" s="1">
        <f>+_xlfn.XLOOKUP(LISTAS[[#This Row],[ID]],_01_CODIGOS_Y_COSTOS_xlsm[Producto y N°],_01_CODIGOS_Y_COSTOS_xlsm[COSTO],0,0,1)</f>
        <v>0</v>
      </c>
      <c r="I1899" s="27">
        <f>+IFERROR(LISTAS[[#This Row],[VENTA NETA]]/LISTAS[[#This Row],[COSTO]]-1,0)</f>
        <v>0</v>
      </c>
      <c r="J1899" s="50" t="str">
        <f>IFERROR(VLOOKUP(LISTAS[[#This Row],[ID]],_01_CODIGOS_Y_COSTOS_xlsm[[Producto y N°]:[CODIGO]],2,0),"")</f>
        <v>4 x 16</v>
      </c>
      <c r="O1899" t="s">
        <v>2949</v>
      </c>
      <c r="AB1899" s="12" t="str">
        <f>+LISTAS[[#This Row],[Codigo]]&amp;LISTAS[[#This Row],[Fabrica]]</f>
        <v>4 x 16MAXIFER</v>
      </c>
      <c r="AC1899" s="13" t="str">
        <f>+LISTAS[[#This Row],[Codigo]]</f>
        <v>4 x 16</v>
      </c>
      <c r="AD1899" s="13" t="str">
        <f>+LISTAS[[#This Row],[ID]]</f>
        <v>ARANDELAS DE GOMA4 x 16</v>
      </c>
      <c r="AH1899" s="36"/>
      <c r="AI1899" s="37">
        <f>+LISTAS[[#This Row],[Precio]]+(LISTAS[[#This Row],[Precio]]*AH1899)</f>
        <v>170.17</v>
      </c>
      <c r="AJ1899" s="38">
        <f t="shared" si="29"/>
        <v>85.084999999999994</v>
      </c>
      <c r="AL1899" s="35" t="e">
        <f>+AJ1899/LISTAS[[#This Row],[COSTO]]-1</f>
        <v>#DIV/0!</v>
      </c>
      <c r="AM1899" t="str">
        <f>+LISTAS[[#This Row],[ID]]</f>
        <v>ARANDELAS DE GOMA4 x 16</v>
      </c>
      <c r="AO1899" s="43"/>
      <c r="AP1899" s="39">
        <f>LISTAS[[#This Row],[COSTO]]+(LISTAS[[#This Row],[COSTO]]*AO1899)</f>
        <v>0</v>
      </c>
      <c r="AQ1899" s="44">
        <f>IF(AO1899="",0,AP1899/LISTAS[[#This Row],[VENTA NETA]]-1)</f>
        <v>0</v>
      </c>
      <c r="AS1899" s="39">
        <v>0</v>
      </c>
      <c r="AT1899" s="48" t="e">
        <f>+LISTAS[[#This Row],[COSTO]]/AS1899-1</f>
        <v>#DIV/0!</v>
      </c>
      <c r="BA1899" t="s">
        <v>2937</v>
      </c>
      <c r="BB1899" s="36"/>
    </row>
    <row r="1900" spans="1:54" x14ac:dyDescent="0.35">
      <c r="A1900" s="7" t="s">
        <v>2951</v>
      </c>
      <c r="B1900" t="s">
        <v>2937</v>
      </c>
      <c r="C1900" t="s">
        <v>2952</v>
      </c>
      <c r="D1900" t="s">
        <v>2952</v>
      </c>
      <c r="E1900" s="2">
        <v>191.05</v>
      </c>
      <c r="F1900" s="7" t="str">
        <f>+_xlfn.XLOOKUP(LISTAS[[#This Row],[ID]],_01_CODIGOS_Y_COSTOS_xlsm[Producto y N°],_01_CODIGOS_Y_COSTOS_xlsm[FABRICA],"",0,1)</f>
        <v>MAXIFER</v>
      </c>
      <c r="G1900" s="26">
        <f>LISTAS[[#This Row],[Precio]]*(1-0.46)</f>
        <v>103.16700000000002</v>
      </c>
      <c r="H1900" s="1">
        <f>+_xlfn.XLOOKUP(LISTAS[[#This Row],[ID]],_01_CODIGOS_Y_COSTOS_xlsm[Producto y N°],_01_CODIGOS_Y_COSTOS_xlsm[COSTO],0,0,1)</f>
        <v>0</v>
      </c>
      <c r="I1900" s="27">
        <f>+IFERROR(LISTAS[[#This Row],[VENTA NETA]]/LISTAS[[#This Row],[COSTO]]-1,0)</f>
        <v>0</v>
      </c>
      <c r="J1900" s="50" t="str">
        <f>IFERROR(VLOOKUP(LISTAS[[#This Row],[ID]],_01_CODIGOS_Y_COSTOS_xlsm[[Producto y N°]:[CODIGO]],2,0),"")</f>
        <v>4 X 22</v>
      </c>
      <c r="O1900" t="s">
        <v>2951</v>
      </c>
      <c r="AB1900" s="12" t="str">
        <f>+LISTAS[[#This Row],[Codigo]]&amp;LISTAS[[#This Row],[Fabrica]]</f>
        <v>4 X 22MAXIFER</v>
      </c>
      <c r="AC1900" s="13" t="str">
        <f>+LISTAS[[#This Row],[Codigo]]</f>
        <v>4 X 22</v>
      </c>
      <c r="AD1900" s="13" t="str">
        <f>+LISTAS[[#This Row],[ID]]</f>
        <v>ARANDELAS DE GOMA4 X 22</v>
      </c>
      <c r="AH1900" s="36"/>
      <c r="AI1900" s="37">
        <f>+LISTAS[[#This Row],[Precio]]+(LISTAS[[#This Row],[Precio]]*AH1900)</f>
        <v>191.05</v>
      </c>
      <c r="AJ1900" s="38">
        <f t="shared" si="29"/>
        <v>95.525000000000006</v>
      </c>
      <c r="AL1900" s="35" t="e">
        <f>+AJ1900/LISTAS[[#This Row],[COSTO]]-1</f>
        <v>#DIV/0!</v>
      </c>
      <c r="AM1900" t="str">
        <f>+LISTAS[[#This Row],[ID]]</f>
        <v>ARANDELAS DE GOMA4 X 22</v>
      </c>
      <c r="AO1900" s="43"/>
      <c r="AP1900" s="39">
        <f>LISTAS[[#This Row],[COSTO]]+(LISTAS[[#This Row],[COSTO]]*AO1900)</f>
        <v>0</v>
      </c>
      <c r="AQ1900" s="44">
        <f>IF(AO1900="",0,AP1900/LISTAS[[#This Row],[VENTA NETA]]-1)</f>
        <v>0</v>
      </c>
      <c r="AS1900" s="39">
        <v>0</v>
      </c>
      <c r="AT1900" s="48" t="e">
        <f>+LISTAS[[#This Row],[COSTO]]/AS1900-1</f>
        <v>#DIV/0!</v>
      </c>
      <c r="BA1900" t="s">
        <v>2937</v>
      </c>
      <c r="BB1900" s="36"/>
    </row>
    <row r="1901" spans="1:54" x14ac:dyDescent="0.35">
      <c r="A1901" s="7" t="s">
        <v>2953</v>
      </c>
      <c r="B1901" t="s">
        <v>2937</v>
      </c>
      <c r="C1901" t="s">
        <v>2954</v>
      </c>
      <c r="D1901" t="s">
        <v>2954</v>
      </c>
      <c r="E1901" s="2">
        <v>247.95</v>
      </c>
      <c r="F1901" s="7" t="str">
        <f>+_xlfn.XLOOKUP(LISTAS[[#This Row],[ID]],_01_CODIGOS_Y_COSTOS_xlsm[Producto y N°],_01_CODIGOS_Y_COSTOS_xlsm[FABRICA],"",0,1)</f>
        <v>MAXIFER</v>
      </c>
      <c r="G1901" s="26">
        <f>LISTAS[[#This Row],[Precio]]*(1-0.46)</f>
        <v>133.893</v>
      </c>
      <c r="H1901" s="1">
        <f>+_xlfn.XLOOKUP(LISTAS[[#This Row],[ID]],_01_CODIGOS_Y_COSTOS_xlsm[Producto y N°],_01_CODIGOS_Y_COSTOS_xlsm[COSTO],0,0,1)</f>
        <v>0</v>
      </c>
      <c r="I1901" s="27">
        <f>+IFERROR(LISTAS[[#This Row],[VENTA NETA]]/LISTAS[[#This Row],[COSTO]]-1,0)</f>
        <v>0</v>
      </c>
      <c r="J1901" s="50" t="str">
        <f>IFERROR(VLOOKUP(LISTAS[[#This Row],[ID]],_01_CODIGOS_Y_COSTOS_xlsm[[Producto y N°]:[CODIGO]],2,0),"")</f>
        <v>4 x 25</v>
      </c>
      <c r="O1901" t="s">
        <v>2953</v>
      </c>
      <c r="AB1901" s="12" t="str">
        <f>+LISTAS[[#This Row],[Codigo]]&amp;LISTAS[[#This Row],[Fabrica]]</f>
        <v>4 x 25MAXIFER</v>
      </c>
      <c r="AC1901" s="13" t="str">
        <f>+LISTAS[[#This Row],[Codigo]]</f>
        <v>4 x 25</v>
      </c>
      <c r="AD1901" s="13" t="str">
        <f>+LISTAS[[#This Row],[ID]]</f>
        <v>ARANDELAS DE GOMA4 x 25</v>
      </c>
      <c r="AH1901" s="36"/>
      <c r="AI1901" s="37">
        <f>+LISTAS[[#This Row],[Precio]]+(LISTAS[[#This Row],[Precio]]*AH1901)</f>
        <v>247.95</v>
      </c>
      <c r="AJ1901" s="38">
        <f t="shared" si="29"/>
        <v>123.97499999999999</v>
      </c>
      <c r="AL1901" s="35" t="e">
        <f>+AJ1901/LISTAS[[#This Row],[COSTO]]-1</f>
        <v>#DIV/0!</v>
      </c>
      <c r="AM1901" t="str">
        <f>+LISTAS[[#This Row],[ID]]</f>
        <v>ARANDELAS DE GOMA4 x 25</v>
      </c>
      <c r="AO1901" s="43"/>
      <c r="AP1901" s="39">
        <f>LISTAS[[#This Row],[COSTO]]+(LISTAS[[#This Row],[COSTO]]*AO1901)</f>
        <v>0</v>
      </c>
      <c r="AQ1901" s="44">
        <f>IF(AO1901="",0,AP1901/LISTAS[[#This Row],[VENTA NETA]]-1)</f>
        <v>0</v>
      </c>
      <c r="AS1901" s="39">
        <v>0</v>
      </c>
      <c r="AT1901" s="48" t="e">
        <f>+LISTAS[[#This Row],[COSTO]]/AS1901-1</f>
        <v>#DIV/0!</v>
      </c>
      <c r="BA1901" t="s">
        <v>2937</v>
      </c>
      <c r="BB1901" s="36"/>
    </row>
    <row r="1902" spans="1:54" x14ac:dyDescent="0.35">
      <c r="A1902" s="7" t="s">
        <v>2955</v>
      </c>
      <c r="B1902" t="s">
        <v>2937</v>
      </c>
      <c r="C1902" t="s">
        <v>2956</v>
      </c>
      <c r="D1902" t="s">
        <v>2956</v>
      </c>
      <c r="E1902" s="2">
        <v>139.9</v>
      </c>
      <c r="F1902" s="7" t="str">
        <f>+_xlfn.XLOOKUP(LISTAS[[#This Row],[ID]],_01_CODIGOS_Y_COSTOS_xlsm[Producto y N°],_01_CODIGOS_Y_COSTOS_xlsm[FABRICA],"",0,1)</f>
        <v>MAXIFER</v>
      </c>
      <c r="G1902" s="26">
        <f>LISTAS[[#This Row],[Precio]]*(1-0.46)</f>
        <v>75.546000000000006</v>
      </c>
      <c r="H1902" s="1">
        <f>+_xlfn.XLOOKUP(LISTAS[[#This Row],[ID]],_01_CODIGOS_Y_COSTOS_xlsm[Producto y N°],_01_CODIGOS_Y_COSTOS_xlsm[COSTO],0,0,1)</f>
        <v>0</v>
      </c>
      <c r="I1902" s="27">
        <f>+IFERROR(LISTAS[[#This Row],[VENTA NETA]]/LISTAS[[#This Row],[COSTO]]-1,0)</f>
        <v>0</v>
      </c>
      <c r="J1902" s="50" t="str">
        <f>IFERROR(VLOOKUP(LISTAS[[#This Row],[ID]],_01_CODIGOS_Y_COSTOS_xlsm[[Producto y N°]:[CODIGO]],2,0),"")</f>
        <v>5 X 10</v>
      </c>
      <c r="O1902" t="s">
        <v>2955</v>
      </c>
      <c r="AB1902" s="12" t="str">
        <f>+LISTAS[[#This Row],[Codigo]]&amp;LISTAS[[#This Row],[Fabrica]]</f>
        <v>5 X 10MAXIFER</v>
      </c>
      <c r="AC1902" s="13" t="str">
        <f>+LISTAS[[#This Row],[Codigo]]</f>
        <v>5 X 10</v>
      </c>
      <c r="AD1902" s="13" t="str">
        <f>+LISTAS[[#This Row],[ID]]</f>
        <v>ARANDELAS DE GOMA5 X 10</v>
      </c>
      <c r="AH1902" s="36"/>
      <c r="AI1902" s="37">
        <f>+LISTAS[[#This Row],[Precio]]+(LISTAS[[#This Row],[Precio]]*AH1902)</f>
        <v>139.9</v>
      </c>
      <c r="AJ1902" s="38">
        <f t="shared" si="29"/>
        <v>69.95</v>
      </c>
      <c r="AL1902" s="35" t="e">
        <f>+AJ1902/LISTAS[[#This Row],[COSTO]]-1</f>
        <v>#DIV/0!</v>
      </c>
      <c r="AM1902" t="str">
        <f>+LISTAS[[#This Row],[ID]]</f>
        <v>ARANDELAS DE GOMA5 X 10</v>
      </c>
      <c r="AO1902" s="43"/>
      <c r="AP1902" s="39">
        <f>LISTAS[[#This Row],[COSTO]]+(LISTAS[[#This Row],[COSTO]]*AO1902)</f>
        <v>0</v>
      </c>
      <c r="AQ1902" s="44">
        <f>IF(AO1902="",0,AP1902/LISTAS[[#This Row],[VENTA NETA]]-1)</f>
        <v>0</v>
      </c>
      <c r="AS1902" s="39">
        <v>0</v>
      </c>
      <c r="AT1902" s="48" t="e">
        <f>+LISTAS[[#This Row],[COSTO]]/AS1902-1</f>
        <v>#DIV/0!</v>
      </c>
      <c r="BA1902" t="s">
        <v>2937</v>
      </c>
      <c r="BB1902" s="36"/>
    </row>
    <row r="1903" spans="1:54" x14ac:dyDescent="0.35">
      <c r="A1903" s="7" t="s">
        <v>2957</v>
      </c>
      <c r="B1903" t="s">
        <v>2937</v>
      </c>
      <c r="C1903" t="s">
        <v>2958</v>
      </c>
      <c r="D1903" t="s">
        <v>2958</v>
      </c>
      <c r="E1903" s="2">
        <v>154.51</v>
      </c>
      <c r="F1903" s="7" t="str">
        <f>+_xlfn.XLOOKUP(LISTAS[[#This Row],[ID]],_01_CODIGOS_Y_COSTOS_xlsm[Producto y N°],_01_CODIGOS_Y_COSTOS_xlsm[FABRICA],"",0,1)</f>
        <v>MAXIFER</v>
      </c>
      <c r="G1903" s="26">
        <f>LISTAS[[#This Row],[Precio]]*(1-0.46)</f>
        <v>83.435400000000001</v>
      </c>
      <c r="H1903" s="1">
        <f>+_xlfn.XLOOKUP(LISTAS[[#This Row],[ID]],_01_CODIGOS_Y_COSTOS_xlsm[Producto y N°],_01_CODIGOS_Y_COSTOS_xlsm[COSTO],0,0,1)</f>
        <v>0</v>
      </c>
      <c r="I1903" s="27">
        <f>+IFERROR(LISTAS[[#This Row],[VENTA NETA]]/LISTAS[[#This Row],[COSTO]]-1,0)</f>
        <v>0</v>
      </c>
      <c r="J1903" s="50" t="str">
        <f>IFERROR(VLOOKUP(LISTAS[[#This Row],[ID]],_01_CODIGOS_Y_COSTOS_xlsm[[Producto y N°]:[CODIGO]],2,0),"")</f>
        <v>5 X 13 (3/16)</v>
      </c>
      <c r="O1903" t="s">
        <v>2957</v>
      </c>
      <c r="AB1903" s="12" t="str">
        <f>+LISTAS[[#This Row],[Codigo]]&amp;LISTAS[[#This Row],[Fabrica]]</f>
        <v>5 X 13 (3/16)MAXIFER</v>
      </c>
      <c r="AC1903" s="13" t="str">
        <f>+LISTAS[[#This Row],[Codigo]]</f>
        <v>5 X 13 (3/16)</v>
      </c>
      <c r="AD1903" s="13" t="str">
        <f>+LISTAS[[#This Row],[ID]]</f>
        <v>ARANDELAS DE GOMA5 X 13 (3/16)</v>
      </c>
      <c r="AH1903" s="36"/>
      <c r="AI1903" s="37">
        <f>+LISTAS[[#This Row],[Precio]]+(LISTAS[[#This Row],[Precio]]*AH1903)</f>
        <v>154.51</v>
      </c>
      <c r="AJ1903" s="38">
        <f t="shared" si="29"/>
        <v>77.254999999999995</v>
      </c>
      <c r="AL1903" s="35" t="e">
        <f>+AJ1903/LISTAS[[#This Row],[COSTO]]-1</f>
        <v>#DIV/0!</v>
      </c>
      <c r="AM1903" t="str">
        <f>+LISTAS[[#This Row],[ID]]</f>
        <v>ARANDELAS DE GOMA5 X 13 (3/16)</v>
      </c>
      <c r="AO1903" s="43"/>
      <c r="AP1903" s="39">
        <f>LISTAS[[#This Row],[COSTO]]+(LISTAS[[#This Row],[COSTO]]*AO1903)</f>
        <v>0</v>
      </c>
      <c r="AQ1903" s="44">
        <f>IF(AO1903="",0,AP1903/LISTAS[[#This Row],[VENTA NETA]]-1)</f>
        <v>0</v>
      </c>
      <c r="AS1903" s="39">
        <v>0</v>
      </c>
      <c r="AT1903" s="48" t="e">
        <f>+LISTAS[[#This Row],[COSTO]]/AS1903-1</f>
        <v>#DIV/0!</v>
      </c>
      <c r="BA1903" t="s">
        <v>2937</v>
      </c>
      <c r="BB1903" s="36"/>
    </row>
    <row r="1904" spans="1:54" x14ac:dyDescent="0.35">
      <c r="A1904" s="7" t="s">
        <v>2959</v>
      </c>
      <c r="B1904" t="s">
        <v>2937</v>
      </c>
      <c r="C1904" t="s">
        <v>2960</v>
      </c>
      <c r="D1904" t="s">
        <v>2960</v>
      </c>
      <c r="E1904" s="2">
        <v>170.17</v>
      </c>
      <c r="F1904" s="7" t="str">
        <f>+_xlfn.XLOOKUP(LISTAS[[#This Row],[ID]],_01_CODIGOS_Y_COSTOS_xlsm[Producto y N°],_01_CODIGOS_Y_COSTOS_xlsm[FABRICA],"",0,1)</f>
        <v>MAXIFER</v>
      </c>
      <c r="G1904" s="26">
        <f>LISTAS[[#This Row],[Precio]]*(1-0.46)</f>
        <v>91.891800000000003</v>
      </c>
      <c r="H1904" s="1">
        <f>+_xlfn.XLOOKUP(LISTAS[[#This Row],[ID]],_01_CODIGOS_Y_COSTOS_xlsm[Producto y N°],_01_CODIGOS_Y_COSTOS_xlsm[COSTO],0,0,1)</f>
        <v>0</v>
      </c>
      <c r="I1904" s="27">
        <f>+IFERROR(LISTAS[[#This Row],[VENTA NETA]]/LISTAS[[#This Row],[COSTO]]-1,0)</f>
        <v>0</v>
      </c>
      <c r="J1904" s="50" t="str">
        <f>IFERROR(VLOOKUP(LISTAS[[#This Row],[ID]],_01_CODIGOS_Y_COSTOS_xlsm[[Producto y N°]:[CODIGO]],2,0),"")</f>
        <v>5 X 16</v>
      </c>
      <c r="O1904" t="s">
        <v>2959</v>
      </c>
      <c r="AB1904" s="12" t="str">
        <f>+LISTAS[[#This Row],[Codigo]]&amp;LISTAS[[#This Row],[Fabrica]]</f>
        <v>5 X 16MAXIFER</v>
      </c>
      <c r="AC1904" s="13" t="str">
        <f>+LISTAS[[#This Row],[Codigo]]</f>
        <v>5 X 16</v>
      </c>
      <c r="AD1904" s="13" t="str">
        <f>+LISTAS[[#This Row],[ID]]</f>
        <v>ARANDELAS DE GOMA5 X 16</v>
      </c>
      <c r="AH1904" s="36"/>
      <c r="AI1904" s="37">
        <f>+LISTAS[[#This Row],[Precio]]+(LISTAS[[#This Row],[Precio]]*AH1904)</f>
        <v>170.17</v>
      </c>
      <c r="AJ1904" s="38">
        <f t="shared" si="29"/>
        <v>85.084999999999994</v>
      </c>
      <c r="AL1904" s="35" t="e">
        <f>+AJ1904/LISTAS[[#This Row],[COSTO]]-1</f>
        <v>#DIV/0!</v>
      </c>
      <c r="AM1904" t="str">
        <f>+LISTAS[[#This Row],[ID]]</f>
        <v>ARANDELAS DE GOMA5 X 16</v>
      </c>
      <c r="AO1904" s="43"/>
      <c r="AP1904" s="39">
        <f>LISTAS[[#This Row],[COSTO]]+(LISTAS[[#This Row],[COSTO]]*AO1904)</f>
        <v>0</v>
      </c>
      <c r="AQ1904" s="44">
        <f>IF(AO1904="",0,AP1904/LISTAS[[#This Row],[VENTA NETA]]-1)</f>
        <v>0</v>
      </c>
      <c r="AS1904" s="39">
        <v>0</v>
      </c>
      <c r="AT1904" s="48" t="e">
        <f>+LISTAS[[#This Row],[COSTO]]/AS1904-1</f>
        <v>#DIV/0!</v>
      </c>
      <c r="BA1904" t="s">
        <v>2937</v>
      </c>
      <c r="BB1904" s="36"/>
    </row>
    <row r="1905" spans="1:54" x14ac:dyDescent="0.35">
      <c r="A1905" s="7" t="s">
        <v>2961</v>
      </c>
      <c r="B1905" t="s">
        <v>2937</v>
      </c>
      <c r="C1905" t="s">
        <v>2962</v>
      </c>
      <c r="D1905" t="s">
        <v>2962</v>
      </c>
      <c r="E1905" s="2">
        <v>170.17</v>
      </c>
      <c r="F1905" s="7" t="str">
        <f>+_xlfn.XLOOKUP(LISTAS[[#This Row],[ID]],_01_CODIGOS_Y_COSTOS_xlsm[Producto y N°],_01_CODIGOS_Y_COSTOS_xlsm[FABRICA],"",0,1)</f>
        <v>MAXIFER</v>
      </c>
      <c r="G1905" s="26">
        <f>LISTAS[[#This Row],[Precio]]*(1-0.46)</f>
        <v>91.891800000000003</v>
      </c>
      <c r="H1905" s="1">
        <f>+_xlfn.XLOOKUP(LISTAS[[#This Row],[ID]],_01_CODIGOS_Y_COSTOS_xlsm[Producto y N°],_01_CODIGOS_Y_COSTOS_xlsm[COSTO],0,0,1)</f>
        <v>0</v>
      </c>
      <c r="I1905" s="27">
        <f>+IFERROR(LISTAS[[#This Row],[VENTA NETA]]/LISTAS[[#This Row],[COSTO]]-1,0)</f>
        <v>0</v>
      </c>
      <c r="J1905" s="50" t="str">
        <f>IFERROR(VLOOKUP(LISTAS[[#This Row],[ID]],_01_CODIGOS_Y_COSTOS_xlsm[[Producto y N°]:[CODIGO]],2,0),"")</f>
        <v>6 X 14</v>
      </c>
      <c r="O1905" t="s">
        <v>2961</v>
      </c>
      <c r="AB1905" s="12" t="str">
        <f>+LISTAS[[#This Row],[Codigo]]&amp;LISTAS[[#This Row],[Fabrica]]</f>
        <v>6 X 14MAXIFER</v>
      </c>
      <c r="AC1905" s="13" t="str">
        <f>+LISTAS[[#This Row],[Codigo]]</f>
        <v>6 X 14</v>
      </c>
      <c r="AD1905" s="13" t="str">
        <f>+LISTAS[[#This Row],[ID]]</f>
        <v>ARANDELAS DE GOMA6 X 14</v>
      </c>
      <c r="AH1905" s="36"/>
      <c r="AI1905" s="37">
        <f>+LISTAS[[#This Row],[Precio]]+(LISTAS[[#This Row],[Precio]]*AH1905)</f>
        <v>170.17</v>
      </c>
      <c r="AJ1905" s="38">
        <f t="shared" si="29"/>
        <v>85.084999999999994</v>
      </c>
      <c r="AL1905" s="35" t="e">
        <f>+AJ1905/LISTAS[[#This Row],[COSTO]]-1</f>
        <v>#DIV/0!</v>
      </c>
      <c r="AM1905" t="str">
        <f>+LISTAS[[#This Row],[ID]]</f>
        <v>ARANDELAS DE GOMA6 X 14</v>
      </c>
      <c r="AO1905" s="43"/>
      <c r="AP1905" s="39">
        <f>LISTAS[[#This Row],[COSTO]]+(LISTAS[[#This Row],[COSTO]]*AO1905)</f>
        <v>0</v>
      </c>
      <c r="AQ1905" s="44">
        <f>IF(AO1905="",0,AP1905/LISTAS[[#This Row],[VENTA NETA]]-1)</f>
        <v>0</v>
      </c>
      <c r="AS1905" s="39">
        <v>0</v>
      </c>
      <c r="AT1905" s="48" t="e">
        <f>+LISTAS[[#This Row],[COSTO]]/AS1905-1</f>
        <v>#DIV/0!</v>
      </c>
      <c r="BA1905" t="s">
        <v>2937</v>
      </c>
      <c r="BB1905" s="36"/>
    </row>
    <row r="1906" spans="1:54" x14ac:dyDescent="0.35">
      <c r="A1906" s="7" t="s">
        <v>2963</v>
      </c>
      <c r="B1906" t="s">
        <v>2937</v>
      </c>
      <c r="C1906" t="s">
        <v>2964</v>
      </c>
      <c r="D1906" t="s">
        <v>2964</v>
      </c>
      <c r="E1906" s="2">
        <v>170.17</v>
      </c>
      <c r="F1906" s="7" t="str">
        <f>+_xlfn.XLOOKUP(LISTAS[[#This Row],[ID]],_01_CODIGOS_Y_COSTOS_xlsm[Producto y N°],_01_CODIGOS_Y_COSTOS_xlsm[FABRICA],"",0,1)</f>
        <v>MAXIFER</v>
      </c>
      <c r="G1906" s="26">
        <f>LISTAS[[#This Row],[Precio]]*(1-0.46)</f>
        <v>91.891800000000003</v>
      </c>
      <c r="H1906" s="1">
        <f>+_xlfn.XLOOKUP(LISTAS[[#This Row],[ID]],_01_CODIGOS_Y_COSTOS_xlsm[Producto y N°],_01_CODIGOS_Y_COSTOS_xlsm[COSTO],0,0,1)</f>
        <v>0</v>
      </c>
      <c r="I1906" s="27">
        <f>+IFERROR(LISTAS[[#This Row],[VENTA NETA]]/LISTAS[[#This Row],[COSTO]]-1,0)</f>
        <v>0</v>
      </c>
      <c r="J1906" s="50" t="str">
        <f>IFERROR(VLOOKUP(LISTAS[[#This Row],[ID]],_01_CODIGOS_Y_COSTOS_xlsm[[Producto y N°]:[CODIGO]],2,0),"")</f>
        <v>6 x 16</v>
      </c>
      <c r="O1906" t="s">
        <v>2963</v>
      </c>
      <c r="AB1906" s="12" t="str">
        <f>+LISTAS[[#This Row],[Codigo]]&amp;LISTAS[[#This Row],[Fabrica]]</f>
        <v>6 x 16MAXIFER</v>
      </c>
      <c r="AC1906" s="13" t="str">
        <f>+LISTAS[[#This Row],[Codigo]]</f>
        <v>6 x 16</v>
      </c>
      <c r="AD1906" s="13" t="str">
        <f>+LISTAS[[#This Row],[ID]]</f>
        <v>ARANDELAS DE GOMA6 x 16</v>
      </c>
      <c r="AH1906" s="36"/>
      <c r="AI1906" s="37">
        <f>+LISTAS[[#This Row],[Precio]]+(LISTAS[[#This Row],[Precio]]*AH1906)</f>
        <v>170.17</v>
      </c>
      <c r="AJ1906" s="38">
        <f t="shared" si="29"/>
        <v>85.084999999999994</v>
      </c>
      <c r="AL1906" s="35" t="e">
        <f>+AJ1906/LISTAS[[#This Row],[COSTO]]-1</f>
        <v>#DIV/0!</v>
      </c>
      <c r="AM1906" t="str">
        <f>+LISTAS[[#This Row],[ID]]</f>
        <v>ARANDELAS DE GOMA6 x 16</v>
      </c>
      <c r="AO1906" s="43"/>
      <c r="AP1906" s="39">
        <f>LISTAS[[#This Row],[COSTO]]+(LISTAS[[#This Row],[COSTO]]*AO1906)</f>
        <v>0</v>
      </c>
      <c r="AQ1906" s="44">
        <f>IF(AO1906="",0,AP1906/LISTAS[[#This Row],[VENTA NETA]]-1)</f>
        <v>0</v>
      </c>
      <c r="AS1906" s="39">
        <v>0</v>
      </c>
      <c r="AT1906" s="48" t="e">
        <f>+LISTAS[[#This Row],[COSTO]]/AS1906-1</f>
        <v>#DIV/0!</v>
      </c>
      <c r="BA1906" t="s">
        <v>2937</v>
      </c>
      <c r="BB1906" s="36"/>
    </row>
    <row r="1907" spans="1:54" x14ac:dyDescent="0.35">
      <c r="A1907" s="7" t="s">
        <v>2965</v>
      </c>
      <c r="B1907" t="s">
        <v>2937</v>
      </c>
      <c r="C1907" t="s">
        <v>2966</v>
      </c>
      <c r="D1907" t="s">
        <v>2966</v>
      </c>
      <c r="E1907" s="2">
        <v>182.7</v>
      </c>
      <c r="F1907" s="7" t="str">
        <f>+_xlfn.XLOOKUP(LISTAS[[#This Row],[ID]],_01_CODIGOS_Y_COSTOS_xlsm[Producto y N°],_01_CODIGOS_Y_COSTOS_xlsm[FABRICA],"",0,1)</f>
        <v>MAXIFER</v>
      </c>
      <c r="G1907" s="26">
        <f>LISTAS[[#This Row],[Precio]]*(1-0.46)</f>
        <v>98.658000000000001</v>
      </c>
      <c r="H1907" s="1">
        <f>+_xlfn.XLOOKUP(LISTAS[[#This Row],[ID]],_01_CODIGOS_Y_COSTOS_xlsm[Producto y N°],_01_CODIGOS_Y_COSTOS_xlsm[COSTO],0,0,1)</f>
        <v>0</v>
      </c>
      <c r="I1907" s="27">
        <f>+IFERROR(LISTAS[[#This Row],[VENTA NETA]]/LISTAS[[#This Row],[COSTO]]-1,0)</f>
        <v>0</v>
      </c>
      <c r="J1907" s="50" t="str">
        <f>IFERROR(VLOOKUP(LISTAS[[#This Row],[ID]],_01_CODIGOS_Y_COSTOS_xlsm[[Producto y N°]:[CODIGO]],2,0),"")</f>
        <v>6 X 18</v>
      </c>
      <c r="O1907" t="s">
        <v>2965</v>
      </c>
      <c r="AB1907" s="12" t="str">
        <f>+LISTAS[[#This Row],[Codigo]]&amp;LISTAS[[#This Row],[Fabrica]]</f>
        <v>6 X 18MAXIFER</v>
      </c>
      <c r="AC1907" s="13" t="str">
        <f>+LISTAS[[#This Row],[Codigo]]</f>
        <v>6 X 18</v>
      </c>
      <c r="AD1907" s="13" t="str">
        <f>+LISTAS[[#This Row],[ID]]</f>
        <v>ARANDELAS DE GOMA6 X 18</v>
      </c>
      <c r="AH1907" s="36"/>
      <c r="AI1907" s="37">
        <f>+LISTAS[[#This Row],[Precio]]+(LISTAS[[#This Row],[Precio]]*AH1907)</f>
        <v>182.7</v>
      </c>
      <c r="AJ1907" s="38">
        <f t="shared" si="29"/>
        <v>91.35</v>
      </c>
      <c r="AL1907" s="35" t="e">
        <f>+AJ1907/LISTAS[[#This Row],[COSTO]]-1</f>
        <v>#DIV/0!</v>
      </c>
      <c r="AM1907" t="str">
        <f>+LISTAS[[#This Row],[ID]]</f>
        <v>ARANDELAS DE GOMA6 X 18</v>
      </c>
      <c r="AO1907" s="43"/>
      <c r="AP1907" s="39">
        <f>LISTAS[[#This Row],[COSTO]]+(LISTAS[[#This Row],[COSTO]]*AO1907)</f>
        <v>0</v>
      </c>
      <c r="AQ1907" s="44">
        <f>IF(AO1907="",0,AP1907/LISTAS[[#This Row],[VENTA NETA]]-1)</f>
        <v>0</v>
      </c>
      <c r="AS1907" s="39">
        <v>0</v>
      </c>
      <c r="AT1907" s="48" t="e">
        <f>+LISTAS[[#This Row],[COSTO]]/AS1907-1</f>
        <v>#DIV/0!</v>
      </c>
      <c r="BA1907" t="s">
        <v>2937</v>
      </c>
      <c r="BB1907" s="36"/>
    </row>
    <row r="1908" spans="1:54" x14ac:dyDescent="0.35">
      <c r="A1908" s="7" t="s">
        <v>2967</v>
      </c>
      <c r="B1908" t="s">
        <v>2937</v>
      </c>
      <c r="C1908" t="s">
        <v>2968</v>
      </c>
      <c r="D1908" t="s">
        <v>2968</v>
      </c>
      <c r="E1908" s="2">
        <v>269.35000000000002</v>
      </c>
      <c r="F1908" s="7" t="str">
        <f>+_xlfn.XLOOKUP(LISTAS[[#This Row],[ID]],_01_CODIGOS_Y_COSTOS_xlsm[Producto y N°],_01_CODIGOS_Y_COSTOS_xlsm[FABRICA],"",0,1)</f>
        <v>MAXIFER</v>
      </c>
      <c r="G1908" s="26">
        <f>LISTAS[[#This Row],[Precio]]*(1-0.46)</f>
        <v>145.44900000000001</v>
      </c>
      <c r="H1908" s="1">
        <f>+_xlfn.XLOOKUP(LISTAS[[#This Row],[ID]],_01_CODIGOS_Y_COSTOS_xlsm[Producto y N°],_01_CODIGOS_Y_COSTOS_xlsm[COSTO],0,0,1)</f>
        <v>0</v>
      </c>
      <c r="I1908" s="27">
        <f>+IFERROR(LISTAS[[#This Row],[VENTA NETA]]/LISTAS[[#This Row],[COSTO]]-1,0)</f>
        <v>0</v>
      </c>
      <c r="J1908" s="50" t="str">
        <f>IFERROR(VLOOKUP(LISTAS[[#This Row],[ID]],_01_CODIGOS_Y_COSTOS_xlsm[[Producto y N°]:[CODIGO]],2,0),"")</f>
        <v>6 x 26</v>
      </c>
      <c r="O1908" t="s">
        <v>2967</v>
      </c>
      <c r="AB1908" s="12" t="str">
        <f>+LISTAS[[#This Row],[Codigo]]&amp;LISTAS[[#This Row],[Fabrica]]</f>
        <v>6 x 26MAXIFER</v>
      </c>
      <c r="AC1908" s="13" t="str">
        <f>+LISTAS[[#This Row],[Codigo]]</f>
        <v>6 x 26</v>
      </c>
      <c r="AD1908" s="13" t="str">
        <f>+LISTAS[[#This Row],[ID]]</f>
        <v>ARANDELAS DE GOMA6 x 26</v>
      </c>
      <c r="AH1908" s="36"/>
      <c r="AI1908" s="37">
        <f>+LISTAS[[#This Row],[Precio]]+(LISTAS[[#This Row],[Precio]]*AH1908)</f>
        <v>269.35000000000002</v>
      </c>
      <c r="AJ1908" s="38">
        <f t="shared" si="29"/>
        <v>134.67500000000001</v>
      </c>
      <c r="AL1908" s="35" t="e">
        <f>+AJ1908/LISTAS[[#This Row],[COSTO]]-1</f>
        <v>#DIV/0!</v>
      </c>
      <c r="AM1908" t="str">
        <f>+LISTAS[[#This Row],[ID]]</f>
        <v>ARANDELAS DE GOMA6 x 26</v>
      </c>
      <c r="AO1908" s="43"/>
      <c r="AP1908" s="39">
        <f>LISTAS[[#This Row],[COSTO]]+(LISTAS[[#This Row],[COSTO]]*AO1908)</f>
        <v>0</v>
      </c>
      <c r="AQ1908" s="44">
        <f>IF(AO1908="",0,AP1908/LISTAS[[#This Row],[VENTA NETA]]-1)</f>
        <v>0</v>
      </c>
      <c r="AS1908" s="39">
        <v>0</v>
      </c>
      <c r="AT1908" s="48" t="e">
        <f>+LISTAS[[#This Row],[COSTO]]/AS1908-1</f>
        <v>#DIV/0!</v>
      </c>
      <c r="BA1908" t="s">
        <v>2937</v>
      </c>
      <c r="BB1908" s="36"/>
    </row>
    <row r="1909" spans="1:54" x14ac:dyDescent="0.35">
      <c r="A1909" s="7" t="s">
        <v>2969</v>
      </c>
      <c r="B1909" t="s">
        <v>2937</v>
      </c>
      <c r="C1909" t="s">
        <v>2970</v>
      </c>
      <c r="D1909" t="s">
        <v>2970</v>
      </c>
      <c r="E1909" s="2">
        <v>139.9</v>
      </c>
      <c r="F1909" s="7" t="str">
        <f>+_xlfn.XLOOKUP(LISTAS[[#This Row],[ID]],_01_CODIGOS_Y_COSTOS_xlsm[Producto y N°],_01_CODIGOS_Y_COSTOS_xlsm[FABRICA],"",0,1)</f>
        <v>MAXIFER</v>
      </c>
      <c r="G1909" s="26">
        <f>LISTAS[[#This Row],[Precio]]*(1-0.46)</f>
        <v>75.546000000000006</v>
      </c>
      <c r="H1909" s="1">
        <f>+_xlfn.XLOOKUP(LISTAS[[#This Row],[ID]],_01_CODIGOS_Y_COSTOS_xlsm[Producto y N°],_01_CODIGOS_Y_COSTOS_xlsm[COSTO],0,0,1)</f>
        <v>0</v>
      </c>
      <c r="I1909" s="27">
        <f>+IFERROR(LISTAS[[#This Row],[VENTA NETA]]/LISTAS[[#This Row],[COSTO]]-1,0)</f>
        <v>0</v>
      </c>
      <c r="J1909" s="50" t="str">
        <f>IFERROR(VLOOKUP(LISTAS[[#This Row],[ID]],_01_CODIGOS_Y_COSTOS_xlsm[[Producto y N°]:[CODIGO]],2,0),"")</f>
        <v>6 5 X 12 (1/4)</v>
      </c>
      <c r="O1909" t="s">
        <v>2969</v>
      </c>
      <c r="AB1909" s="12" t="str">
        <f>+LISTAS[[#This Row],[Codigo]]&amp;LISTAS[[#This Row],[Fabrica]]</f>
        <v>6 5 X 12 (1/4)MAXIFER</v>
      </c>
      <c r="AC1909" s="13" t="str">
        <f>+LISTAS[[#This Row],[Codigo]]</f>
        <v>6 5 X 12 (1/4)</v>
      </c>
      <c r="AD1909" s="13" t="str">
        <f>+LISTAS[[#This Row],[ID]]</f>
        <v>ARANDELAS DE GOMA6 5 X 12 (1/4)</v>
      </c>
      <c r="AH1909" s="36"/>
      <c r="AI1909" s="37">
        <f>+LISTAS[[#This Row],[Precio]]+(LISTAS[[#This Row],[Precio]]*AH1909)</f>
        <v>139.9</v>
      </c>
      <c r="AJ1909" s="38">
        <f t="shared" si="29"/>
        <v>69.95</v>
      </c>
      <c r="AL1909" s="35" t="e">
        <f>+AJ1909/LISTAS[[#This Row],[COSTO]]-1</f>
        <v>#DIV/0!</v>
      </c>
      <c r="AM1909" t="str">
        <f>+LISTAS[[#This Row],[ID]]</f>
        <v>ARANDELAS DE GOMA6 5 X 12 (1/4)</v>
      </c>
      <c r="AO1909" s="43"/>
      <c r="AP1909" s="39">
        <f>LISTAS[[#This Row],[COSTO]]+(LISTAS[[#This Row],[COSTO]]*AO1909)</f>
        <v>0</v>
      </c>
      <c r="AQ1909" s="44">
        <f>IF(AO1909="",0,AP1909/LISTAS[[#This Row],[VENTA NETA]]-1)</f>
        <v>0</v>
      </c>
      <c r="AS1909" s="39">
        <v>0</v>
      </c>
      <c r="AT1909" s="48" t="e">
        <f>+LISTAS[[#This Row],[COSTO]]/AS1909-1</f>
        <v>#DIV/0!</v>
      </c>
      <c r="BA1909" t="s">
        <v>2937</v>
      </c>
      <c r="BB1909" s="36"/>
    </row>
    <row r="1910" spans="1:54" x14ac:dyDescent="0.35">
      <c r="A1910" s="7" t="s">
        <v>2971</v>
      </c>
      <c r="B1910" t="s">
        <v>2937</v>
      </c>
      <c r="C1910" t="s">
        <v>2972</v>
      </c>
      <c r="D1910" t="s">
        <v>2972</v>
      </c>
      <c r="E1910" s="2">
        <v>191.05</v>
      </c>
      <c r="F1910" s="7" t="str">
        <f>+_xlfn.XLOOKUP(LISTAS[[#This Row],[ID]],_01_CODIGOS_Y_COSTOS_xlsm[Producto y N°],_01_CODIGOS_Y_COSTOS_xlsm[FABRICA],"",0,1)</f>
        <v>MAXIFER</v>
      </c>
      <c r="G1910" s="26">
        <f>LISTAS[[#This Row],[Precio]]*(1-0.46)</f>
        <v>103.16700000000002</v>
      </c>
      <c r="H1910" s="1">
        <f>+_xlfn.XLOOKUP(LISTAS[[#This Row],[ID]],_01_CODIGOS_Y_COSTOS_xlsm[Producto y N°],_01_CODIGOS_Y_COSTOS_xlsm[COSTO],0,0,1)</f>
        <v>0</v>
      </c>
      <c r="I1910" s="27">
        <f>+IFERROR(LISTAS[[#This Row],[VENTA NETA]]/LISTAS[[#This Row],[COSTO]]-1,0)</f>
        <v>0</v>
      </c>
      <c r="J1910" s="50" t="str">
        <f>IFERROR(VLOOKUP(LISTAS[[#This Row],[ID]],_01_CODIGOS_Y_COSTOS_xlsm[[Producto y N°]:[CODIGO]],2,0),"")</f>
        <v>6,5 X 20 (1/4)</v>
      </c>
      <c r="O1910" t="s">
        <v>2971</v>
      </c>
      <c r="AB1910" s="12" t="str">
        <f>+LISTAS[[#This Row],[Codigo]]&amp;LISTAS[[#This Row],[Fabrica]]</f>
        <v>6,5 X 20 (1/4)MAXIFER</v>
      </c>
      <c r="AC1910" s="13" t="str">
        <f>+LISTAS[[#This Row],[Codigo]]</f>
        <v>6,5 X 20 (1/4)</v>
      </c>
      <c r="AD1910" s="13" t="str">
        <f>+LISTAS[[#This Row],[ID]]</f>
        <v>ARANDELAS DE GOMA6,5 X 20 (1/4)</v>
      </c>
      <c r="AH1910" s="36"/>
      <c r="AI1910" s="37">
        <f>+LISTAS[[#This Row],[Precio]]+(LISTAS[[#This Row],[Precio]]*AH1910)</f>
        <v>191.05</v>
      </c>
      <c r="AJ1910" s="38">
        <f t="shared" si="29"/>
        <v>95.525000000000006</v>
      </c>
      <c r="AL1910" s="35" t="e">
        <f>+AJ1910/LISTAS[[#This Row],[COSTO]]-1</f>
        <v>#DIV/0!</v>
      </c>
      <c r="AM1910" t="str">
        <f>+LISTAS[[#This Row],[ID]]</f>
        <v>ARANDELAS DE GOMA6,5 X 20 (1/4)</v>
      </c>
      <c r="AO1910" s="43"/>
      <c r="AP1910" s="39">
        <f>LISTAS[[#This Row],[COSTO]]+(LISTAS[[#This Row],[COSTO]]*AO1910)</f>
        <v>0</v>
      </c>
      <c r="AQ1910" s="44">
        <f>IF(AO1910="",0,AP1910/LISTAS[[#This Row],[VENTA NETA]]-1)</f>
        <v>0</v>
      </c>
      <c r="AS1910" s="39">
        <v>0</v>
      </c>
      <c r="AT1910" s="48" t="e">
        <f>+LISTAS[[#This Row],[COSTO]]/AS1910-1</f>
        <v>#DIV/0!</v>
      </c>
      <c r="BA1910" t="s">
        <v>2937</v>
      </c>
      <c r="BB1910" s="36"/>
    </row>
    <row r="1911" spans="1:54" x14ac:dyDescent="0.35">
      <c r="A1911" s="7" t="s">
        <v>2973</v>
      </c>
      <c r="B1911" t="s">
        <v>2937</v>
      </c>
      <c r="C1911" t="s">
        <v>2974</v>
      </c>
      <c r="D1911" t="s">
        <v>2974</v>
      </c>
      <c r="E1911" s="2">
        <v>148.25</v>
      </c>
      <c r="F1911" s="7" t="str">
        <f>+_xlfn.XLOOKUP(LISTAS[[#This Row],[ID]],_01_CODIGOS_Y_COSTOS_xlsm[Producto y N°],_01_CODIGOS_Y_COSTOS_xlsm[FABRICA],"",0,1)</f>
        <v>MAXIFER</v>
      </c>
      <c r="G1911" s="26">
        <f>LISTAS[[#This Row],[Precio]]*(1-0.46)</f>
        <v>80.055000000000007</v>
      </c>
      <c r="H1911" s="1">
        <f>+_xlfn.XLOOKUP(LISTAS[[#This Row],[ID]],_01_CODIGOS_Y_COSTOS_xlsm[Producto y N°],_01_CODIGOS_Y_COSTOS_xlsm[COSTO],0,0,1)</f>
        <v>0</v>
      </c>
      <c r="I1911" s="27">
        <f>+IFERROR(LISTAS[[#This Row],[VENTA NETA]]/LISTAS[[#This Row],[COSTO]]-1,0)</f>
        <v>0</v>
      </c>
      <c r="J1911" s="50" t="str">
        <f>IFERROR(VLOOKUP(LISTAS[[#This Row],[ID]],_01_CODIGOS_Y_COSTOS_xlsm[[Producto y N°]:[CODIGO]],2,0),"")</f>
        <v>7 X 13</v>
      </c>
      <c r="O1911" t="s">
        <v>2973</v>
      </c>
      <c r="AB1911" s="12" t="str">
        <f>+LISTAS[[#This Row],[Codigo]]&amp;LISTAS[[#This Row],[Fabrica]]</f>
        <v>7 X 13MAXIFER</v>
      </c>
      <c r="AC1911" s="13" t="str">
        <f>+LISTAS[[#This Row],[Codigo]]</f>
        <v>7 X 13</v>
      </c>
      <c r="AD1911" s="13" t="str">
        <f>+LISTAS[[#This Row],[ID]]</f>
        <v>ARANDELAS DE GOMA7 X 13</v>
      </c>
      <c r="AH1911" s="36"/>
      <c r="AI1911" s="37">
        <f>+LISTAS[[#This Row],[Precio]]+(LISTAS[[#This Row],[Precio]]*AH1911)</f>
        <v>148.25</v>
      </c>
      <c r="AJ1911" s="38">
        <f t="shared" si="29"/>
        <v>74.125</v>
      </c>
      <c r="AL1911" s="35" t="e">
        <f>+AJ1911/LISTAS[[#This Row],[COSTO]]-1</f>
        <v>#DIV/0!</v>
      </c>
      <c r="AM1911" t="str">
        <f>+LISTAS[[#This Row],[ID]]</f>
        <v>ARANDELAS DE GOMA7 X 13</v>
      </c>
      <c r="AO1911" s="43"/>
      <c r="AP1911" s="39">
        <f>LISTAS[[#This Row],[COSTO]]+(LISTAS[[#This Row],[COSTO]]*AO1911)</f>
        <v>0</v>
      </c>
      <c r="AQ1911" s="44">
        <f>IF(AO1911="",0,AP1911/LISTAS[[#This Row],[VENTA NETA]]-1)</f>
        <v>0</v>
      </c>
      <c r="AS1911" s="39">
        <v>0</v>
      </c>
      <c r="AT1911" s="48" t="e">
        <f>+LISTAS[[#This Row],[COSTO]]/AS1911-1</f>
        <v>#DIV/0!</v>
      </c>
      <c r="BA1911" t="s">
        <v>2937</v>
      </c>
      <c r="BB1911" s="36"/>
    </row>
    <row r="1912" spans="1:54" x14ac:dyDescent="0.35">
      <c r="A1912" s="7" t="s">
        <v>2975</v>
      </c>
      <c r="B1912" t="s">
        <v>2937</v>
      </c>
      <c r="C1912" t="s">
        <v>2976</v>
      </c>
      <c r="D1912" t="s">
        <v>2976</v>
      </c>
      <c r="E1912" s="2">
        <v>170.17</v>
      </c>
      <c r="F1912" s="7" t="str">
        <f>+_xlfn.XLOOKUP(LISTAS[[#This Row],[ID]],_01_CODIGOS_Y_COSTOS_xlsm[Producto y N°],_01_CODIGOS_Y_COSTOS_xlsm[FABRICA],"",0,1)</f>
        <v>MAXIFER</v>
      </c>
      <c r="G1912" s="26">
        <f>LISTAS[[#This Row],[Precio]]*(1-0.46)</f>
        <v>91.891800000000003</v>
      </c>
      <c r="H1912" s="1">
        <f>+_xlfn.XLOOKUP(LISTAS[[#This Row],[ID]],_01_CODIGOS_Y_COSTOS_xlsm[Producto y N°],_01_CODIGOS_Y_COSTOS_xlsm[COSTO],0,0,1)</f>
        <v>0</v>
      </c>
      <c r="I1912" s="27">
        <f>+IFERROR(LISTAS[[#This Row],[VENTA NETA]]/LISTAS[[#This Row],[COSTO]]-1,0)</f>
        <v>0</v>
      </c>
      <c r="J1912" s="50" t="str">
        <f>IFERROR(VLOOKUP(LISTAS[[#This Row],[ID]],_01_CODIGOS_Y_COSTOS_xlsm[[Producto y N°]:[CODIGO]],2,0),"")</f>
        <v>7 X 16</v>
      </c>
      <c r="O1912" t="s">
        <v>2975</v>
      </c>
      <c r="AB1912" s="12" t="str">
        <f>+LISTAS[[#This Row],[Codigo]]&amp;LISTAS[[#This Row],[Fabrica]]</f>
        <v>7 X 16MAXIFER</v>
      </c>
      <c r="AC1912" s="13" t="str">
        <f>+LISTAS[[#This Row],[Codigo]]</f>
        <v>7 X 16</v>
      </c>
      <c r="AD1912" s="13" t="str">
        <f>+LISTAS[[#This Row],[ID]]</f>
        <v>ARANDELAS DE GOMA7 X 16</v>
      </c>
      <c r="AH1912" s="36"/>
      <c r="AI1912" s="37">
        <f>+LISTAS[[#This Row],[Precio]]+(LISTAS[[#This Row],[Precio]]*AH1912)</f>
        <v>170.17</v>
      </c>
      <c r="AJ1912" s="38">
        <f t="shared" si="29"/>
        <v>85.084999999999994</v>
      </c>
      <c r="AL1912" s="35" t="e">
        <f>+AJ1912/LISTAS[[#This Row],[COSTO]]-1</f>
        <v>#DIV/0!</v>
      </c>
      <c r="AM1912" t="str">
        <f>+LISTAS[[#This Row],[ID]]</f>
        <v>ARANDELAS DE GOMA7 X 16</v>
      </c>
      <c r="AO1912" s="43"/>
      <c r="AP1912" s="39">
        <f>LISTAS[[#This Row],[COSTO]]+(LISTAS[[#This Row],[COSTO]]*AO1912)</f>
        <v>0</v>
      </c>
      <c r="AQ1912" s="44">
        <f>IF(AO1912="",0,AP1912/LISTAS[[#This Row],[VENTA NETA]]-1)</f>
        <v>0</v>
      </c>
      <c r="AS1912" s="39">
        <v>0</v>
      </c>
      <c r="AT1912" s="48" t="e">
        <f>+LISTAS[[#This Row],[COSTO]]/AS1912-1</f>
        <v>#DIV/0!</v>
      </c>
      <c r="BA1912" t="s">
        <v>2937</v>
      </c>
      <c r="BB1912" s="36"/>
    </row>
    <row r="1913" spans="1:54" x14ac:dyDescent="0.35">
      <c r="A1913" s="7" t="s">
        <v>2977</v>
      </c>
      <c r="B1913" t="s">
        <v>2937</v>
      </c>
      <c r="C1913" t="s">
        <v>2978</v>
      </c>
      <c r="D1913" t="s">
        <v>2978</v>
      </c>
      <c r="E1913" s="2">
        <v>191.05</v>
      </c>
      <c r="F1913" s="7" t="str">
        <f>+_xlfn.XLOOKUP(LISTAS[[#This Row],[ID]],_01_CODIGOS_Y_COSTOS_xlsm[Producto y N°],_01_CODIGOS_Y_COSTOS_xlsm[FABRICA],"",0,1)</f>
        <v>MAXIFER</v>
      </c>
      <c r="G1913" s="26">
        <f>LISTAS[[#This Row],[Precio]]*(1-0.46)</f>
        <v>103.16700000000002</v>
      </c>
      <c r="H1913" s="1">
        <f>+_xlfn.XLOOKUP(LISTAS[[#This Row],[ID]],_01_CODIGOS_Y_COSTOS_xlsm[Producto y N°],_01_CODIGOS_Y_COSTOS_xlsm[COSTO],0,0,1)</f>
        <v>0</v>
      </c>
      <c r="I1913" s="27">
        <f>+IFERROR(LISTAS[[#This Row],[VENTA NETA]]/LISTAS[[#This Row],[COSTO]]-1,0)</f>
        <v>0</v>
      </c>
      <c r="J1913" s="50" t="str">
        <f>IFERROR(VLOOKUP(LISTAS[[#This Row],[ID]],_01_CODIGOS_Y_COSTOS_xlsm[[Producto y N°]:[CODIGO]],2,0),"")</f>
        <v>7  X 20</v>
      </c>
      <c r="O1913" t="s">
        <v>2977</v>
      </c>
      <c r="AB1913" s="12" t="str">
        <f>+LISTAS[[#This Row],[Codigo]]&amp;LISTAS[[#This Row],[Fabrica]]</f>
        <v>7  X 20MAXIFER</v>
      </c>
      <c r="AC1913" s="13" t="str">
        <f>+LISTAS[[#This Row],[Codigo]]</f>
        <v>7  X 20</v>
      </c>
      <c r="AD1913" s="13" t="str">
        <f>+LISTAS[[#This Row],[ID]]</f>
        <v>ARANDELAS DE GOMA7  X 20</v>
      </c>
      <c r="AH1913" s="36"/>
      <c r="AI1913" s="37">
        <f>+LISTAS[[#This Row],[Precio]]+(LISTAS[[#This Row],[Precio]]*AH1913)</f>
        <v>191.05</v>
      </c>
      <c r="AJ1913" s="38">
        <f t="shared" si="29"/>
        <v>95.525000000000006</v>
      </c>
      <c r="AL1913" s="35" t="e">
        <f>+AJ1913/LISTAS[[#This Row],[COSTO]]-1</f>
        <v>#DIV/0!</v>
      </c>
      <c r="AM1913" t="str">
        <f>+LISTAS[[#This Row],[ID]]</f>
        <v>ARANDELAS DE GOMA7  X 20</v>
      </c>
      <c r="AO1913" s="43"/>
      <c r="AP1913" s="39">
        <f>LISTAS[[#This Row],[COSTO]]+(LISTAS[[#This Row],[COSTO]]*AO1913)</f>
        <v>0</v>
      </c>
      <c r="AQ1913" s="44">
        <f>IF(AO1913="",0,AP1913/LISTAS[[#This Row],[VENTA NETA]]-1)</f>
        <v>0</v>
      </c>
      <c r="AS1913" s="39">
        <v>0</v>
      </c>
      <c r="AT1913" s="48" t="e">
        <f>+LISTAS[[#This Row],[COSTO]]/AS1913-1</f>
        <v>#DIV/0!</v>
      </c>
      <c r="BA1913" t="s">
        <v>2937</v>
      </c>
      <c r="BB1913" s="36"/>
    </row>
    <row r="1914" spans="1:54" x14ac:dyDescent="0.35">
      <c r="A1914" s="7" t="s">
        <v>2979</v>
      </c>
      <c r="B1914" t="s">
        <v>2937</v>
      </c>
      <c r="C1914" t="s">
        <v>2980</v>
      </c>
      <c r="D1914" t="s">
        <v>2980</v>
      </c>
      <c r="E1914" s="2">
        <v>170.17</v>
      </c>
      <c r="F1914" s="7" t="str">
        <f>+_xlfn.XLOOKUP(LISTAS[[#This Row],[ID]],_01_CODIGOS_Y_COSTOS_xlsm[Producto y N°],_01_CODIGOS_Y_COSTOS_xlsm[FABRICA],"",0,1)</f>
        <v>MAXIFER</v>
      </c>
      <c r="G1914" s="26">
        <f>LISTAS[[#This Row],[Precio]]*(1-0.46)</f>
        <v>91.891800000000003</v>
      </c>
      <c r="H1914" s="1">
        <f>+_xlfn.XLOOKUP(LISTAS[[#This Row],[ID]],_01_CODIGOS_Y_COSTOS_xlsm[Producto y N°],_01_CODIGOS_Y_COSTOS_xlsm[COSTO],0,0,1)</f>
        <v>0</v>
      </c>
      <c r="I1914" s="27">
        <f>+IFERROR(LISTAS[[#This Row],[VENTA NETA]]/LISTAS[[#This Row],[COSTO]]-1,0)</f>
        <v>0</v>
      </c>
      <c r="J1914" s="50" t="str">
        <f>IFERROR(VLOOKUP(LISTAS[[#This Row],[ID]],_01_CODIGOS_Y_COSTOS_xlsm[[Producto y N°]:[CODIGO]],2,0),"")</f>
        <v>8 X 16 (5/16)</v>
      </c>
      <c r="O1914" t="s">
        <v>2979</v>
      </c>
      <c r="AB1914" s="12" t="str">
        <f>+LISTAS[[#This Row],[Codigo]]&amp;LISTAS[[#This Row],[Fabrica]]</f>
        <v>8 X 16 (5/16)MAXIFER</v>
      </c>
      <c r="AC1914" s="13" t="str">
        <f>+LISTAS[[#This Row],[Codigo]]</f>
        <v>8 X 16 (5/16)</v>
      </c>
      <c r="AD1914" s="13" t="str">
        <f>+LISTAS[[#This Row],[ID]]</f>
        <v>ARANDELAS DE GOMA8 X 16 (5/16)</v>
      </c>
      <c r="AH1914" s="36"/>
      <c r="AI1914" s="37">
        <f>+LISTAS[[#This Row],[Precio]]+(LISTAS[[#This Row],[Precio]]*AH1914)</f>
        <v>170.17</v>
      </c>
      <c r="AJ1914" s="38">
        <f t="shared" si="29"/>
        <v>85.084999999999994</v>
      </c>
      <c r="AL1914" s="35" t="e">
        <f>+AJ1914/LISTAS[[#This Row],[COSTO]]-1</f>
        <v>#DIV/0!</v>
      </c>
      <c r="AM1914" t="str">
        <f>+LISTAS[[#This Row],[ID]]</f>
        <v>ARANDELAS DE GOMA8 X 16 (5/16)</v>
      </c>
      <c r="AO1914" s="43"/>
      <c r="AP1914" s="39">
        <f>LISTAS[[#This Row],[COSTO]]+(LISTAS[[#This Row],[COSTO]]*AO1914)</f>
        <v>0</v>
      </c>
      <c r="AQ1914" s="44">
        <f>IF(AO1914="",0,AP1914/LISTAS[[#This Row],[VENTA NETA]]-1)</f>
        <v>0</v>
      </c>
      <c r="AS1914" s="39">
        <v>0</v>
      </c>
      <c r="AT1914" s="48" t="e">
        <f>+LISTAS[[#This Row],[COSTO]]/AS1914-1</f>
        <v>#DIV/0!</v>
      </c>
      <c r="BA1914" t="s">
        <v>2937</v>
      </c>
      <c r="BB1914" s="36"/>
    </row>
    <row r="1915" spans="1:54" x14ac:dyDescent="0.35">
      <c r="A1915" s="7" t="s">
        <v>2981</v>
      </c>
      <c r="B1915" t="s">
        <v>2937</v>
      </c>
      <c r="C1915" t="s">
        <v>2982</v>
      </c>
      <c r="D1915" t="s">
        <v>2982</v>
      </c>
      <c r="E1915" s="2">
        <v>191.05</v>
      </c>
      <c r="F1915" s="7" t="str">
        <f>+_xlfn.XLOOKUP(LISTAS[[#This Row],[ID]],_01_CODIGOS_Y_COSTOS_xlsm[Producto y N°],_01_CODIGOS_Y_COSTOS_xlsm[FABRICA],"",0,1)</f>
        <v>MAXIFER</v>
      </c>
      <c r="G1915" s="26">
        <f>LISTAS[[#This Row],[Precio]]*(1-0.46)</f>
        <v>103.16700000000002</v>
      </c>
      <c r="H1915" s="1">
        <f>+_xlfn.XLOOKUP(LISTAS[[#This Row],[ID]],_01_CODIGOS_Y_COSTOS_xlsm[Producto y N°],_01_CODIGOS_Y_COSTOS_xlsm[COSTO],0,0,1)</f>
        <v>0</v>
      </c>
      <c r="I1915" s="27">
        <f>+IFERROR(LISTAS[[#This Row],[VENTA NETA]]/LISTAS[[#This Row],[COSTO]]-1,0)</f>
        <v>0</v>
      </c>
      <c r="J1915" s="50" t="str">
        <f>IFERROR(VLOOKUP(LISTAS[[#This Row],[ID]],_01_CODIGOS_Y_COSTOS_xlsm[[Producto y N°]:[CODIGO]],2,0),"")</f>
        <v>8 X 20</v>
      </c>
      <c r="O1915" t="s">
        <v>2981</v>
      </c>
      <c r="AB1915" s="12" t="str">
        <f>+LISTAS[[#This Row],[Codigo]]&amp;LISTAS[[#This Row],[Fabrica]]</f>
        <v>8 X 20MAXIFER</v>
      </c>
      <c r="AC1915" s="13" t="str">
        <f>+LISTAS[[#This Row],[Codigo]]</f>
        <v>8 X 20</v>
      </c>
      <c r="AD1915" s="13" t="str">
        <f>+LISTAS[[#This Row],[ID]]</f>
        <v>ARANDELAS DE GOMA8 X 20</v>
      </c>
      <c r="AH1915" s="36"/>
      <c r="AI1915" s="37">
        <f>+LISTAS[[#This Row],[Precio]]+(LISTAS[[#This Row],[Precio]]*AH1915)</f>
        <v>191.05</v>
      </c>
      <c r="AJ1915" s="38">
        <f t="shared" si="29"/>
        <v>95.525000000000006</v>
      </c>
      <c r="AL1915" s="35" t="e">
        <f>+AJ1915/LISTAS[[#This Row],[COSTO]]-1</f>
        <v>#DIV/0!</v>
      </c>
      <c r="AM1915" t="str">
        <f>+LISTAS[[#This Row],[ID]]</f>
        <v>ARANDELAS DE GOMA8 X 20</v>
      </c>
      <c r="AO1915" s="43"/>
      <c r="AP1915" s="39">
        <f>LISTAS[[#This Row],[COSTO]]+(LISTAS[[#This Row],[COSTO]]*AO1915)</f>
        <v>0</v>
      </c>
      <c r="AQ1915" s="44">
        <f>IF(AO1915="",0,AP1915/LISTAS[[#This Row],[VENTA NETA]]-1)</f>
        <v>0</v>
      </c>
      <c r="AS1915" s="39">
        <v>0</v>
      </c>
      <c r="AT1915" s="48" t="e">
        <f>+LISTAS[[#This Row],[COSTO]]/AS1915-1</f>
        <v>#DIV/0!</v>
      </c>
      <c r="BA1915" t="s">
        <v>2937</v>
      </c>
      <c r="BB1915" s="36"/>
    </row>
    <row r="1916" spans="1:54" x14ac:dyDescent="0.35">
      <c r="A1916" s="7" t="s">
        <v>2983</v>
      </c>
      <c r="B1916" t="s">
        <v>2937</v>
      </c>
      <c r="C1916" t="s">
        <v>2984</v>
      </c>
      <c r="D1916" t="s">
        <v>2984</v>
      </c>
      <c r="E1916" s="2">
        <v>298.58</v>
      </c>
      <c r="F1916" s="7" t="str">
        <f>+_xlfn.XLOOKUP(LISTAS[[#This Row],[ID]],_01_CODIGOS_Y_COSTOS_xlsm[Producto y N°],_01_CODIGOS_Y_COSTOS_xlsm[FABRICA],"",0,1)</f>
        <v>MAXIFER</v>
      </c>
      <c r="G1916" s="26">
        <f>LISTAS[[#This Row],[Precio]]*(1-0.46)</f>
        <v>161.23320000000001</v>
      </c>
      <c r="H1916" s="1">
        <f>+_xlfn.XLOOKUP(LISTAS[[#This Row],[ID]],_01_CODIGOS_Y_COSTOS_xlsm[Producto y N°],_01_CODIGOS_Y_COSTOS_xlsm[COSTO],0,0,1)</f>
        <v>0</v>
      </c>
      <c r="I1916" s="27">
        <f>+IFERROR(LISTAS[[#This Row],[VENTA NETA]]/LISTAS[[#This Row],[COSTO]]-1,0)</f>
        <v>0</v>
      </c>
      <c r="J1916" s="50" t="str">
        <f>IFERROR(VLOOKUP(LISTAS[[#This Row],[ID]],_01_CODIGOS_Y_COSTOS_xlsm[[Producto y N°]:[CODIGO]],2,0),"")</f>
        <v>8 x 30</v>
      </c>
      <c r="O1916" t="s">
        <v>2983</v>
      </c>
      <c r="AB1916" s="12" t="str">
        <f>+LISTAS[[#This Row],[Codigo]]&amp;LISTAS[[#This Row],[Fabrica]]</f>
        <v>8 x 30MAXIFER</v>
      </c>
      <c r="AC1916" s="13" t="str">
        <f>+LISTAS[[#This Row],[Codigo]]</f>
        <v>8 x 30</v>
      </c>
      <c r="AD1916" s="13" t="str">
        <f>+LISTAS[[#This Row],[ID]]</f>
        <v>ARANDELAS DE GOMA8 x 30</v>
      </c>
      <c r="AH1916" s="36"/>
      <c r="AI1916" s="37">
        <f>+LISTAS[[#This Row],[Precio]]+(LISTAS[[#This Row],[Precio]]*AH1916)</f>
        <v>298.58</v>
      </c>
      <c r="AJ1916" s="38">
        <f t="shared" si="29"/>
        <v>149.29</v>
      </c>
      <c r="AL1916" s="35" t="e">
        <f>+AJ1916/LISTAS[[#This Row],[COSTO]]-1</f>
        <v>#DIV/0!</v>
      </c>
      <c r="AM1916" t="str">
        <f>+LISTAS[[#This Row],[ID]]</f>
        <v>ARANDELAS DE GOMA8 x 30</v>
      </c>
      <c r="AO1916" s="43"/>
      <c r="AP1916" s="39">
        <f>LISTAS[[#This Row],[COSTO]]+(LISTAS[[#This Row],[COSTO]]*AO1916)</f>
        <v>0</v>
      </c>
      <c r="AQ1916" s="44">
        <f>IF(AO1916="",0,AP1916/LISTAS[[#This Row],[VENTA NETA]]-1)</f>
        <v>0</v>
      </c>
      <c r="AS1916" s="39">
        <v>0</v>
      </c>
      <c r="AT1916" s="48" t="e">
        <f>+LISTAS[[#This Row],[COSTO]]/AS1916-1</f>
        <v>#DIV/0!</v>
      </c>
      <c r="BA1916" t="s">
        <v>2937</v>
      </c>
      <c r="BB1916" s="36"/>
    </row>
    <row r="1917" spans="1:54" x14ac:dyDescent="0.35">
      <c r="A1917" s="7" t="s">
        <v>2985</v>
      </c>
      <c r="B1917" t="s">
        <v>2937</v>
      </c>
      <c r="C1917" t="s">
        <v>2986</v>
      </c>
      <c r="D1917" t="s">
        <v>2986</v>
      </c>
      <c r="E1917" s="2">
        <v>339.3</v>
      </c>
      <c r="F1917" s="7" t="str">
        <f>+_xlfn.XLOOKUP(LISTAS[[#This Row],[ID]],_01_CODIGOS_Y_COSTOS_xlsm[Producto y N°],_01_CODIGOS_Y_COSTOS_xlsm[FABRICA],"",0,1)</f>
        <v>MAXIFER</v>
      </c>
      <c r="G1917" s="26">
        <f>LISTAS[[#This Row],[Precio]]*(1-0.46)</f>
        <v>183.22200000000001</v>
      </c>
      <c r="H1917" s="1">
        <f>+_xlfn.XLOOKUP(LISTAS[[#This Row],[ID]],_01_CODIGOS_Y_COSTOS_xlsm[Producto y N°],_01_CODIGOS_Y_COSTOS_xlsm[COSTO],0,0,1)</f>
        <v>0</v>
      </c>
      <c r="I1917" s="27">
        <f>+IFERROR(LISTAS[[#This Row],[VENTA NETA]]/LISTAS[[#This Row],[COSTO]]-1,0)</f>
        <v>0</v>
      </c>
      <c r="J1917" s="50" t="str">
        <f>IFERROR(VLOOKUP(LISTAS[[#This Row],[ID]],_01_CODIGOS_Y_COSTOS_xlsm[[Producto y N°]:[CODIGO]],2,0),"")</f>
        <v>8 x  40</v>
      </c>
      <c r="O1917" t="s">
        <v>2985</v>
      </c>
      <c r="AB1917" s="12" t="str">
        <f>+LISTAS[[#This Row],[Codigo]]&amp;LISTAS[[#This Row],[Fabrica]]</f>
        <v>8 x  40MAXIFER</v>
      </c>
      <c r="AC1917" s="13" t="str">
        <f>+LISTAS[[#This Row],[Codigo]]</f>
        <v>8 x  40</v>
      </c>
      <c r="AD1917" s="13" t="str">
        <f>+LISTAS[[#This Row],[ID]]</f>
        <v>ARANDELAS DE GOMA8 x  40</v>
      </c>
      <c r="AH1917" s="36"/>
      <c r="AI1917" s="37">
        <f>+LISTAS[[#This Row],[Precio]]+(LISTAS[[#This Row],[Precio]]*AH1917)</f>
        <v>339.3</v>
      </c>
      <c r="AJ1917" s="38">
        <f t="shared" si="29"/>
        <v>169.65</v>
      </c>
      <c r="AL1917" s="35" t="e">
        <f>+AJ1917/LISTAS[[#This Row],[COSTO]]-1</f>
        <v>#DIV/0!</v>
      </c>
      <c r="AM1917" t="str">
        <f>+LISTAS[[#This Row],[ID]]</f>
        <v>ARANDELAS DE GOMA8 x  40</v>
      </c>
      <c r="AO1917" s="43"/>
      <c r="AP1917" s="39">
        <f>LISTAS[[#This Row],[COSTO]]+(LISTAS[[#This Row],[COSTO]]*AO1917)</f>
        <v>0</v>
      </c>
      <c r="AQ1917" s="44">
        <f>IF(AO1917="",0,AP1917/LISTAS[[#This Row],[VENTA NETA]]-1)</f>
        <v>0</v>
      </c>
      <c r="AS1917" s="39">
        <v>0</v>
      </c>
      <c r="AT1917" s="48" t="e">
        <f>+LISTAS[[#This Row],[COSTO]]/AS1917-1</f>
        <v>#DIV/0!</v>
      </c>
      <c r="BA1917" t="s">
        <v>2937</v>
      </c>
      <c r="BB1917" s="36"/>
    </row>
    <row r="1918" spans="1:54" x14ac:dyDescent="0.35">
      <c r="A1918" s="7" t="s">
        <v>2987</v>
      </c>
      <c r="B1918" t="s">
        <v>2937</v>
      </c>
      <c r="C1918" t="s">
        <v>2988</v>
      </c>
      <c r="D1918" t="s">
        <v>2988</v>
      </c>
      <c r="E1918" s="2">
        <v>182.7</v>
      </c>
      <c r="F1918" s="7" t="str">
        <f>+_xlfn.XLOOKUP(LISTAS[[#This Row],[ID]],_01_CODIGOS_Y_COSTOS_xlsm[Producto y N°],_01_CODIGOS_Y_COSTOS_xlsm[FABRICA],"",0,1)</f>
        <v>MAXIFER</v>
      </c>
      <c r="G1918" s="26">
        <f>LISTAS[[#This Row],[Precio]]*(1-0.46)</f>
        <v>98.658000000000001</v>
      </c>
      <c r="H1918" s="1">
        <f>+_xlfn.XLOOKUP(LISTAS[[#This Row],[ID]],_01_CODIGOS_Y_COSTOS_xlsm[Producto y N°],_01_CODIGOS_Y_COSTOS_xlsm[COSTO],0,0,1)</f>
        <v>0</v>
      </c>
      <c r="I1918" s="27">
        <f>+IFERROR(LISTAS[[#This Row],[VENTA NETA]]/LISTAS[[#This Row],[COSTO]]-1,0)</f>
        <v>0</v>
      </c>
      <c r="J1918" s="50" t="str">
        <f>IFERROR(VLOOKUP(LISTAS[[#This Row],[ID]],_01_CODIGOS_Y_COSTOS_xlsm[[Producto y N°]:[CODIGO]],2,0),"")</f>
        <v>9,5 X 20 (3/8)</v>
      </c>
      <c r="O1918" t="s">
        <v>2987</v>
      </c>
      <c r="AB1918" s="12" t="str">
        <f>+LISTAS[[#This Row],[Codigo]]&amp;LISTAS[[#This Row],[Fabrica]]</f>
        <v>9,5 X 20 (3/8)MAXIFER</v>
      </c>
      <c r="AC1918" s="13" t="str">
        <f>+LISTAS[[#This Row],[Codigo]]</f>
        <v>9,5 X 20 (3/8)</v>
      </c>
      <c r="AD1918" s="13" t="str">
        <f>+LISTAS[[#This Row],[ID]]</f>
        <v>ARANDELAS DE GOMA9,5 X 20 (3/8)</v>
      </c>
      <c r="AH1918" s="36"/>
      <c r="AI1918" s="37">
        <f>+LISTAS[[#This Row],[Precio]]+(LISTAS[[#This Row],[Precio]]*AH1918)</f>
        <v>182.7</v>
      </c>
      <c r="AJ1918" s="38">
        <f t="shared" si="29"/>
        <v>91.35</v>
      </c>
      <c r="AL1918" s="35" t="e">
        <f>+AJ1918/LISTAS[[#This Row],[COSTO]]-1</f>
        <v>#DIV/0!</v>
      </c>
      <c r="AM1918" t="str">
        <f>+LISTAS[[#This Row],[ID]]</f>
        <v>ARANDELAS DE GOMA9,5 X 20 (3/8)</v>
      </c>
      <c r="AO1918" s="43"/>
      <c r="AP1918" s="39">
        <f>LISTAS[[#This Row],[COSTO]]+(LISTAS[[#This Row],[COSTO]]*AO1918)</f>
        <v>0</v>
      </c>
      <c r="AQ1918" s="44">
        <f>IF(AO1918="",0,AP1918/LISTAS[[#This Row],[VENTA NETA]]-1)</f>
        <v>0</v>
      </c>
      <c r="AS1918" s="39">
        <v>0</v>
      </c>
      <c r="AT1918" s="48" t="e">
        <f>+LISTAS[[#This Row],[COSTO]]/AS1918-1</f>
        <v>#DIV/0!</v>
      </c>
      <c r="BA1918" t="s">
        <v>2937</v>
      </c>
      <c r="BB1918" s="36"/>
    </row>
    <row r="1919" spans="1:54" x14ac:dyDescent="0.35">
      <c r="A1919" s="7" t="s">
        <v>2989</v>
      </c>
      <c r="B1919" t="s">
        <v>2937</v>
      </c>
      <c r="C1919" t="s">
        <v>2990</v>
      </c>
      <c r="D1919" t="s">
        <v>2990</v>
      </c>
      <c r="E1919" s="2">
        <v>182.7</v>
      </c>
      <c r="F1919" s="7" t="str">
        <f>+_xlfn.XLOOKUP(LISTAS[[#This Row],[ID]],_01_CODIGOS_Y_COSTOS_xlsm[Producto y N°],_01_CODIGOS_Y_COSTOS_xlsm[FABRICA],"",0,1)</f>
        <v>MAXIFER</v>
      </c>
      <c r="G1919" s="26">
        <f>LISTAS[[#This Row],[Precio]]*(1-0.46)</f>
        <v>98.658000000000001</v>
      </c>
      <c r="H1919" s="1">
        <f>+_xlfn.XLOOKUP(LISTAS[[#This Row],[ID]],_01_CODIGOS_Y_COSTOS_xlsm[Producto y N°],_01_CODIGOS_Y_COSTOS_xlsm[COSTO],0,0,1)</f>
        <v>0</v>
      </c>
      <c r="I1919" s="27">
        <f>+IFERROR(LISTAS[[#This Row],[VENTA NETA]]/LISTAS[[#This Row],[COSTO]]-1,0)</f>
        <v>0</v>
      </c>
      <c r="J1919" s="50" t="str">
        <f>IFERROR(VLOOKUP(LISTAS[[#This Row],[ID]],_01_CODIGOS_Y_COSTOS_xlsm[[Producto y N°]:[CODIGO]],2,0),"")</f>
        <v>10 x 18</v>
      </c>
      <c r="O1919" t="s">
        <v>2989</v>
      </c>
      <c r="AB1919" s="12" t="str">
        <f>+LISTAS[[#This Row],[Codigo]]&amp;LISTAS[[#This Row],[Fabrica]]</f>
        <v>10 x 18MAXIFER</v>
      </c>
      <c r="AC1919" s="13" t="str">
        <f>+LISTAS[[#This Row],[Codigo]]</f>
        <v>10 x 18</v>
      </c>
      <c r="AD1919" s="13" t="str">
        <f>+LISTAS[[#This Row],[ID]]</f>
        <v>ARANDELAS DE GOMA10 x 18</v>
      </c>
      <c r="AH1919" s="36"/>
      <c r="AI1919" s="37">
        <f>+LISTAS[[#This Row],[Precio]]+(LISTAS[[#This Row],[Precio]]*AH1919)</f>
        <v>182.7</v>
      </c>
      <c r="AJ1919" s="38">
        <f t="shared" si="29"/>
        <v>91.35</v>
      </c>
      <c r="AL1919" s="35" t="e">
        <f>+AJ1919/LISTAS[[#This Row],[COSTO]]-1</f>
        <v>#DIV/0!</v>
      </c>
      <c r="AM1919" t="str">
        <f>+LISTAS[[#This Row],[ID]]</f>
        <v>ARANDELAS DE GOMA10 x 18</v>
      </c>
      <c r="AO1919" s="43"/>
      <c r="AP1919" s="39">
        <f>LISTAS[[#This Row],[COSTO]]+(LISTAS[[#This Row],[COSTO]]*AO1919)</f>
        <v>0</v>
      </c>
      <c r="AQ1919" s="44">
        <f>IF(AO1919="",0,AP1919/LISTAS[[#This Row],[VENTA NETA]]-1)</f>
        <v>0</v>
      </c>
      <c r="AS1919" s="39">
        <v>0</v>
      </c>
      <c r="AT1919" s="48" t="e">
        <f>+LISTAS[[#This Row],[COSTO]]/AS1919-1</f>
        <v>#DIV/0!</v>
      </c>
      <c r="BA1919" t="s">
        <v>2937</v>
      </c>
      <c r="BB1919" s="36"/>
    </row>
    <row r="1920" spans="1:54" x14ac:dyDescent="0.35">
      <c r="A1920" s="7" t="s">
        <v>2991</v>
      </c>
      <c r="B1920" t="s">
        <v>2937</v>
      </c>
      <c r="C1920" t="s">
        <v>2992</v>
      </c>
      <c r="D1920" t="s">
        <v>2992</v>
      </c>
      <c r="E1920" s="2">
        <v>250.56</v>
      </c>
      <c r="F1920" s="7" t="str">
        <f>+_xlfn.XLOOKUP(LISTAS[[#This Row],[ID]],_01_CODIGOS_Y_COSTOS_xlsm[Producto y N°],_01_CODIGOS_Y_COSTOS_xlsm[FABRICA],"",0,1)</f>
        <v>MAXIFER</v>
      </c>
      <c r="G1920" s="26">
        <f>LISTAS[[#This Row],[Precio]]*(1-0.46)</f>
        <v>135.30240000000001</v>
      </c>
      <c r="H1920" s="1">
        <f>+_xlfn.XLOOKUP(LISTAS[[#This Row],[ID]],_01_CODIGOS_Y_COSTOS_xlsm[Producto y N°],_01_CODIGOS_Y_COSTOS_xlsm[COSTO],0,0,1)</f>
        <v>0</v>
      </c>
      <c r="I1920" s="27">
        <f>+IFERROR(LISTAS[[#This Row],[VENTA NETA]]/LISTAS[[#This Row],[COSTO]]-1,0)</f>
        <v>0</v>
      </c>
      <c r="J1920" s="50" t="str">
        <f>IFERROR(VLOOKUP(LISTAS[[#This Row],[ID]],_01_CODIGOS_Y_COSTOS_xlsm[[Producto y N°]:[CODIGO]],2,0),"")</f>
        <v>10 X 25</v>
      </c>
      <c r="O1920" t="s">
        <v>2991</v>
      </c>
      <c r="AB1920" s="12" t="str">
        <f>+LISTAS[[#This Row],[Codigo]]&amp;LISTAS[[#This Row],[Fabrica]]</f>
        <v>10 X 25MAXIFER</v>
      </c>
      <c r="AC1920" s="13" t="str">
        <f>+LISTAS[[#This Row],[Codigo]]</f>
        <v>10 X 25</v>
      </c>
      <c r="AD1920" s="13" t="str">
        <f>+LISTAS[[#This Row],[ID]]</f>
        <v>ARANDELAS DE GOMA10 X 25</v>
      </c>
      <c r="AH1920" s="36"/>
      <c r="AI1920" s="37">
        <f>+LISTAS[[#This Row],[Precio]]+(LISTAS[[#This Row],[Precio]]*AH1920)</f>
        <v>250.56</v>
      </c>
      <c r="AJ1920" s="38">
        <f t="shared" si="29"/>
        <v>125.28</v>
      </c>
      <c r="AL1920" s="35" t="e">
        <f>+AJ1920/LISTAS[[#This Row],[COSTO]]-1</f>
        <v>#DIV/0!</v>
      </c>
      <c r="AM1920" t="str">
        <f>+LISTAS[[#This Row],[ID]]</f>
        <v>ARANDELAS DE GOMA10 X 25</v>
      </c>
      <c r="AO1920" s="43"/>
      <c r="AP1920" s="39">
        <f>LISTAS[[#This Row],[COSTO]]+(LISTAS[[#This Row],[COSTO]]*AO1920)</f>
        <v>0</v>
      </c>
      <c r="AQ1920" s="44">
        <f>IF(AO1920="",0,AP1920/LISTAS[[#This Row],[VENTA NETA]]-1)</f>
        <v>0</v>
      </c>
      <c r="AS1920" s="39">
        <v>0</v>
      </c>
      <c r="AT1920" s="48" t="e">
        <f>+LISTAS[[#This Row],[COSTO]]/AS1920-1</f>
        <v>#DIV/0!</v>
      </c>
      <c r="BA1920" t="s">
        <v>2937</v>
      </c>
      <c r="BB1920" s="36"/>
    </row>
    <row r="1921" spans="1:54" x14ac:dyDescent="0.35">
      <c r="A1921" s="7" t="s">
        <v>2993</v>
      </c>
      <c r="B1921" t="s">
        <v>2937</v>
      </c>
      <c r="C1921" t="s">
        <v>2994</v>
      </c>
      <c r="D1921" t="s">
        <v>2994</v>
      </c>
      <c r="E1921" s="2">
        <v>279.79000000000002</v>
      </c>
      <c r="F1921" s="7" t="str">
        <f>+_xlfn.XLOOKUP(LISTAS[[#This Row],[ID]],_01_CODIGOS_Y_COSTOS_xlsm[Producto y N°],_01_CODIGOS_Y_COSTOS_xlsm[FABRICA],"",0,1)</f>
        <v>MAXIFER</v>
      </c>
      <c r="G1921" s="26">
        <f>LISTAS[[#This Row],[Precio]]*(1-0.46)</f>
        <v>151.08660000000003</v>
      </c>
      <c r="H1921" s="1">
        <f>+_xlfn.XLOOKUP(LISTAS[[#This Row],[ID]],_01_CODIGOS_Y_COSTOS_xlsm[Producto y N°],_01_CODIGOS_Y_COSTOS_xlsm[COSTO],0,0,1)</f>
        <v>0</v>
      </c>
      <c r="I1921" s="27">
        <f>+IFERROR(LISTAS[[#This Row],[VENTA NETA]]/LISTAS[[#This Row],[COSTO]]-1,0)</f>
        <v>0</v>
      </c>
      <c r="J1921" s="50" t="str">
        <f>IFERROR(VLOOKUP(LISTAS[[#This Row],[ID]],_01_CODIGOS_Y_COSTOS_xlsm[[Producto y N°]:[CODIGO]],2,0),"")</f>
        <v>10 x 30</v>
      </c>
      <c r="O1921" t="s">
        <v>2993</v>
      </c>
      <c r="AB1921" s="12" t="str">
        <f>+LISTAS[[#This Row],[Codigo]]&amp;LISTAS[[#This Row],[Fabrica]]</f>
        <v>10 x 30MAXIFER</v>
      </c>
      <c r="AC1921" s="13" t="str">
        <f>+LISTAS[[#This Row],[Codigo]]</f>
        <v>10 x 30</v>
      </c>
      <c r="AD1921" s="13" t="str">
        <f>+LISTAS[[#This Row],[ID]]</f>
        <v>ARANDELAS DE GOMA10 x 30</v>
      </c>
      <c r="AH1921" s="36"/>
      <c r="AI1921" s="37">
        <f>+LISTAS[[#This Row],[Precio]]+(LISTAS[[#This Row],[Precio]]*AH1921)</f>
        <v>279.79000000000002</v>
      </c>
      <c r="AJ1921" s="38">
        <f t="shared" si="29"/>
        <v>139.89500000000001</v>
      </c>
      <c r="AL1921" s="35" t="e">
        <f>+AJ1921/LISTAS[[#This Row],[COSTO]]-1</f>
        <v>#DIV/0!</v>
      </c>
      <c r="AM1921" t="str">
        <f>+LISTAS[[#This Row],[ID]]</f>
        <v>ARANDELAS DE GOMA10 x 30</v>
      </c>
      <c r="AO1921" s="43"/>
      <c r="AP1921" s="39">
        <f>LISTAS[[#This Row],[COSTO]]+(LISTAS[[#This Row],[COSTO]]*AO1921)</f>
        <v>0</v>
      </c>
      <c r="AQ1921" s="44">
        <f>IF(AO1921="",0,AP1921/LISTAS[[#This Row],[VENTA NETA]]-1)</f>
        <v>0</v>
      </c>
      <c r="AS1921" s="39">
        <v>0</v>
      </c>
      <c r="AT1921" s="48" t="e">
        <f>+LISTAS[[#This Row],[COSTO]]/AS1921-1</f>
        <v>#DIV/0!</v>
      </c>
      <c r="BA1921" t="s">
        <v>2937</v>
      </c>
      <c r="BB1921" s="36"/>
    </row>
    <row r="1922" spans="1:54" x14ac:dyDescent="0.35">
      <c r="A1922" s="7" t="s">
        <v>2995</v>
      </c>
      <c r="B1922" t="s">
        <v>2937</v>
      </c>
      <c r="C1922" t="s">
        <v>2996</v>
      </c>
      <c r="D1922" t="s">
        <v>2996</v>
      </c>
      <c r="E1922" s="2">
        <v>339.3</v>
      </c>
      <c r="F1922" s="7" t="str">
        <f>+_xlfn.XLOOKUP(LISTAS[[#This Row],[ID]],_01_CODIGOS_Y_COSTOS_xlsm[Producto y N°],_01_CODIGOS_Y_COSTOS_xlsm[FABRICA],"",0,1)</f>
        <v>MAXIFER</v>
      </c>
      <c r="G1922" s="26">
        <f>LISTAS[[#This Row],[Precio]]*(1-0.46)</f>
        <v>183.22200000000001</v>
      </c>
      <c r="H1922" s="1">
        <f>+_xlfn.XLOOKUP(LISTAS[[#This Row],[ID]],_01_CODIGOS_Y_COSTOS_xlsm[Producto y N°],_01_CODIGOS_Y_COSTOS_xlsm[COSTO],0,0,1)</f>
        <v>0</v>
      </c>
      <c r="I1922" s="27">
        <f>+IFERROR(LISTAS[[#This Row],[VENTA NETA]]/LISTAS[[#This Row],[COSTO]]-1,0)</f>
        <v>0</v>
      </c>
      <c r="J1922" s="50" t="str">
        <f>IFERROR(VLOOKUP(LISTAS[[#This Row],[ID]],_01_CODIGOS_Y_COSTOS_xlsm[[Producto y N°]:[CODIGO]],2,0),"")</f>
        <v>10 x 40</v>
      </c>
      <c r="O1922" t="s">
        <v>2995</v>
      </c>
      <c r="AB1922" s="12" t="str">
        <f>+LISTAS[[#This Row],[Codigo]]&amp;LISTAS[[#This Row],[Fabrica]]</f>
        <v>10 x 40MAXIFER</v>
      </c>
      <c r="AC1922" s="13" t="str">
        <f>+LISTAS[[#This Row],[Codigo]]</f>
        <v>10 x 40</v>
      </c>
      <c r="AD1922" s="13" t="str">
        <f>+LISTAS[[#This Row],[ID]]</f>
        <v>ARANDELAS DE GOMA10 x 40</v>
      </c>
      <c r="AH1922" s="36"/>
      <c r="AI1922" s="37">
        <f>+LISTAS[[#This Row],[Precio]]+(LISTAS[[#This Row],[Precio]]*AH1922)</f>
        <v>339.3</v>
      </c>
      <c r="AJ1922" s="38">
        <f t="shared" ref="AJ1922:AJ1985" si="30">+((100-50)*0.01)*AI1922</f>
        <v>169.65</v>
      </c>
      <c r="AL1922" s="35" t="e">
        <f>+AJ1922/LISTAS[[#This Row],[COSTO]]-1</f>
        <v>#DIV/0!</v>
      </c>
      <c r="AM1922" t="str">
        <f>+LISTAS[[#This Row],[ID]]</f>
        <v>ARANDELAS DE GOMA10 x 40</v>
      </c>
      <c r="AO1922" s="43"/>
      <c r="AP1922" s="39">
        <f>LISTAS[[#This Row],[COSTO]]+(LISTAS[[#This Row],[COSTO]]*AO1922)</f>
        <v>0</v>
      </c>
      <c r="AQ1922" s="44">
        <f>IF(AO1922="",0,AP1922/LISTAS[[#This Row],[VENTA NETA]]-1)</f>
        <v>0</v>
      </c>
      <c r="AS1922" s="39">
        <v>0</v>
      </c>
      <c r="AT1922" s="48" t="e">
        <f>+LISTAS[[#This Row],[COSTO]]/AS1922-1</f>
        <v>#DIV/0!</v>
      </c>
      <c r="BA1922" t="s">
        <v>2937</v>
      </c>
      <c r="BB1922" s="36"/>
    </row>
    <row r="1923" spans="1:54" x14ac:dyDescent="0.35">
      <c r="A1923" s="7" t="s">
        <v>2997</v>
      </c>
      <c r="B1923" t="s">
        <v>2937</v>
      </c>
      <c r="C1923" t="s">
        <v>2998</v>
      </c>
      <c r="D1923" t="s">
        <v>2998</v>
      </c>
      <c r="E1923" s="2">
        <v>367.49</v>
      </c>
      <c r="F1923" s="7" t="str">
        <f>+_xlfn.XLOOKUP(LISTAS[[#This Row],[ID]],_01_CODIGOS_Y_COSTOS_xlsm[Producto y N°],_01_CODIGOS_Y_COSTOS_xlsm[FABRICA],"",0,1)</f>
        <v>MAXIFER</v>
      </c>
      <c r="G1923" s="26">
        <f>LISTAS[[#This Row],[Precio]]*(1-0.46)</f>
        <v>198.44460000000001</v>
      </c>
      <c r="H1923" s="1">
        <f>+_xlfn.XLOOKUP(LISTAS[[#This Row],[ID]],_01_CODIGOS_Y_COSTOS_xlsm[Producto y N°],_01_CODIGOS_Y_COSTOS_xlsm[COSTO],0,0,1)</f>
        <v>0</v>
      </c>
      <c r="I1923" s="27">
        <f>+IFERROR(LISTAS[[#This Row],[VENTA NETA]]/LISTAS[[#This Row],[COSTO]]-1,0)</f>
        <v>0</v>
      </c>
      <c r="J1923" s="50" t="str">
        <f>IFERROR(VLOOKUP(LISTAS[[#This Row],[ID]],_01_CODIGOS_Y_COSTOS_xlsm[[Producto y N°]:[CODIGO]],2,0),"")</f>
        <v>10 X 46 X 2</v>
      </c>
      <c r="O1923" t="s">
        <v>2997</v>
      </c>
      <c r="AB1923" s="12" t="str">
        <f>+LISTAS[[#This Row],[Codigo]]&amp;LISTAS[[#This Row],[Fabrica]]</f>
        <v>10 X 46 X 2MAXIFER</v>
      </c>
      <c r="AC1923" s="13" t="str">
        <f>+LISTAS[[#This Row],[Codigo]]</f>
        <v>10 X 46 X 2</v>
      </c>
      <c r="AD1923" s="13" t="str">
        <f>+LISTAS[[#This Row],[ID]]</f>
        <v>ARANDELAS DE GOMA10 X 46 X 2</v>
      </c>
      <c r="AH1923" s="36"/>
      <c r="AI1923" s="37">
        <f>+LISTAS[[#This Row],[Precio]]+(LISTAS[[#This Row],[Precio]]*AH1923)</f>
        <v>367.49</v>
      </c>
      <c r="AJ1923" s="38">
        <f t="shared" si="30"/>
        <v>183.745</v>
      </c>
      <c r="AL1923" s="35" t="e">
        <f>+AJ1923/LISTAS[[#This Row],[COSTO]]-1</f>
        <v>#DIV/0!</v>
      </c>
      <c r="AM1923" t="str">
        <f>+LISTAS[[#This Row],[ID]]</f>
        <v>ARANDELAS DE GOMA10 X 46 X 2</v>
      </c>
      <c r="AO1923" s="43"/>
      <c r="AP1923" s="39">
        <f>LISTAS[[#This Row],[COSTO]]+(LISTAS[[#This Row],[COSTO]]*AO1923)</f>
        <v>0</v>
      </c>
      <c r="AQ1923" s="44">
        <f>IF(AO1923="",0,AP1923/LISTAS[[#This Row],[VENTA NETA]]-1)</f>
        <v>0</v>
      </c>
      <c r="AS1923" s="39">
        <v>0</v>
      </c>
      <c r="AT1923" s="48" t="e">
        <f>+LISTAS[[#This Row],[COSTO]]/AS1923-1</f>
        <v>#DIV/0!</v>
      </c>
      <c r="BA1923" t="s">
        <v>2937</v>
      </c>
      <c r="BB1923" s="36"/>
    </row>
    <row r="1924" spans="1:54" x14ac:dyDescent="0.35">
      <c r="A1924" s="7" t="s">
        <v>2999</v>
      </c>
      <c r="B1924" t="s">
        <v>2937</v>
      </c>
      <c r="C1924" t="s">
        <v>3000</v>
      </c>
      <c r="D1924" t="s">
        <v>3000</v>
      </c>
      <c r="E1924" s="2">
        <v>228.64</v>
      </c>
      <c r="F1924" s="7" t="str">
        <f>+_xlfn.XLOOKUP(LISTAS[[#This Row],[ID]],_01_CODIGOS_Y_COSTOS_xlsm[Producto y N°],_01_CODIGOS_Y_COSTOS_xlsm[FABRICA],"",0,1)</f>
        <v>MAXIFER</v>
      </c>
      <c r="G1924" s="26">
        <f>LISTAS[[#This Row],[Precio]]*(1-0.46)</f>
        <v>123.46559999999999</v>
      </c>
      <c r="H1924" s="1">
        <f>+_xlfn.XLOOKUP(LISTAS[[#This Row],[ID]],_01_CODIGOS_Y_COSTOS_xlsm[Producto y N°],_01_CODIGOS_Y_COSTOS_xlsm[COSTO],0,0,1)</f>
        <v>0</v>
      </c>
      <c r="I1924" s="27">
        <f>+IFERROR(LISTAS[[#This Row],[VENTA NETA]]/LISTAS[[#This Row],[COSTO]]-1,0)</f>
        <v>0</v>
      </c>
      <c r="J1924" s="50" t="str">
        <f>IFERROR(VLOOKUP(LISTAS[[#This Row],[ID]],_01_CODIGOS_Y_COSTOS_xlsm[[Producto y N°]:[CODIGO]],2,0),"")</f>
        <v>11,5 X 19 X 2,5 (7/16)</v>
      </c>
      <c r="O1924" t="s">
        <v>2999</v>
      </c>
      <c r="AB1924" s="12" t="str">
        <f>+LISTAS[[#This Row],[Codigo]]&amp;LISTAS[[#This Row],[Fabrica]]</f>
        <v>11,5 X 19 X 2,5 (7/16)MAXIFER</v>
      </c>
      <c r="AC1924" s="13" t="str">
        <f>+LISTAS[[#This Row],[Codigo]]</f>
        <v>11,5 X 19 X 2,5 (7/16)</v>
      </c>
      <c r="AD1924" s="13" t="str">
        <f>+LISTAS[[#This Row],[ID]]</f>
        <v>ARANDELAS DE GOMA11,5 X 19 X 2,5 (7/16)</v>
      </c>
      <c r="AH1924" s="36"/>
      <c r="AI1924" s="37">
        <f>+LISTAS[[#This Row],[Precio]]+(LISTAS[[#This Row],[Precio]]*AH1924)</f>
        <v>228.64</v>
      </c>
      <c r="AJ1924" s="38">
        <f t="shared" si="30"/>
        <v>114.32</v>
      </c>
      <c r="AL1924" s="35" t="e">
        <f>+AJ1924/LISTAS[[#This Row],[COSTO]]-1</f>
        <v>#DIV/0!</v>
      </c>
      <c r="AM1924" t="str">
        <f>+LISTAS[[#This Row],[ID]]</f>
        <v>ARANDELAS DE GOMA11,5 X 19 X 2,5 (7/16)</v>
      </c>
      <c r="AO1924" s="43"/>
      <c r="AP1924" s="39">
        <f>LISTAS[[#This Row],[COSTO]]+(LISTAS[[#This Row],[COSTO]]*AO1924)</f>
        <v>0</v>
      </c>
      <c r="AQ1924" s="44">
        <f>IF(AO1924="",0,AP1924/LISTAS[[#This Row],[VENTA NETA]]-1)</f>
        <v>0</v>
      </c>
      <c r="AS1924" s="39">
        <v>0</v>
      </c>
      <c r="AT1924" s="48" t="e">
        <f>+LISTAS[[#This Row],[COSTO]]/AS1924-1</f>
        <v>#DIV/0!</v>
      </c>
      <c r="BA1924" t="s">
        <v>2937</v>
      </c>
      <c r="BB1924" s="36"/>
    </row>
    <row r="1925" spans="1:54" x14ac:dyDescent="0.35">
      <c r="A1925" s="7" t="s">
        <v>3001</v>
      </c>
      <c r="B1925" t="s">
        <v>2937</v>
      </c>
      <c r="C1925" t="s">
        <v>3002</v>
      </c>
      <c r="D1925" t="s">
        <v>3002</v>
      </c>
      <c r="E1925" s="2">
        <v>271.44</v>
      </c>
      <c r="F1925" s="7" t="str">
        <f>+_xlfn.XLOOKUP(LISTAS[[#This Row],[ID]],_01_CODIGOS_Y_COSTOS_xlsm[Producto y N°],_01_CODIGOS_Y_COSTOS_xlsm[FABRICA],"",0,1)</f>
        <v>MAXIFER</v>
      </c>
      <c r="G1925" s="26">
        <f>LISTAS[[#This Row],[Precio]]*(1-0.46)</f>
        <v>146.57760000000002</v>
      </c>
      <c r="H1925" s="1">
        <f>+_xlfn.XLOOKUP(LISTAS[[#This Row],[ID]],_01_CODIGOS_Y_COSTOS_xlsm[Producto y N°],_01_CODIGOS_Y_COSTOS_xlsm[COSTO],0,0,1)</f>
        <v>0</v>
      </c>
      <c r="I1925" s="27">
        <f>+IFERROR(LISTAS[[#This Row],[VENTA NETA]]/LISTAS[[#This Row],[COSTO]]-1,0)</f>
        <v>0</v>
      </c>
      <c r="J1925" s="50" t="str">
        <f>IFERROR(VLOOKUP(LISTAS[[#This Row],[ID]],_01_CODIGOS_Y_COSTOS_xlsm[[Producto y N°]:[CODIGO]],2,0),"")</f>
        <v>11,5 X 26</v>
      </c>
      <c r="O1925" t="s">
        <v>3001</v>
      </c>
      <c r="AB1925" s="12" t="str">
        <f>+LISTAS[[#This Row],[Codigo]]&amp;LISTAS[[#This Row],[Fabrica]]</f>
        <v>11,5 X 26MAXIFER</v>
      </c>
      <c r="AC1925" s="13" t="str">
        <f>+LISTAS[[#This Row],[Codigo]]</f>
        <v>11,5 X 26</v>
      </c>
      <c r="AD1925" s="13" t="str">
        <f>+LISTAS[[#This Row],[ID]]</f>
        <v>ARANDELAS DE GOMA11,5 X 26</v>
      </c>
      <c r="AH1925" s="36"/>
      <c r="AI1925" s="37">
        <f>+LISTAS[[#This Row],[Precio]]+(LISTAS[[#This Row],[Precio]]*AH1925)</f>
        <v>271.44</v>
      </c>
      <c r="AJ1925" s="38">
        <f t="shared" si="30"/>
        <v>135.72</v>
      </c>
      <c r="AL1925" s="35" t="e">
        <f>+AJ1925/LISTAS[[#This Row],[COSTO]]-1</f>
        <v>#DIV/0!</v>
      </c>
      <c r="AM1925" t="str">
        <f>+LISTAS[[#This Row],[ID]]</f>
        <v>ARANDELAS DE GOMA11,5 X 26</v>
      </c>
      <c r="AO1925" s="43"/>
      <c r="AP1925" s="39">
        <f>LISTAS[[#This Row],[COSTO]]+(LISTAS[[#This Row],[COSTO]]*AO1925)</f>
        <v>0</v>
      </c>
      <c r="AQ1925" s="44">
        <f>IF(AO1925="",0,AP1925/LISTAS[[#This Row],[VENTA NETA]]-1)</f>
        <v>0</v>
      </c>
      <c r="AS1925" s="39">
        <v>0</v>
      </c>
      <c r="AT1925" s="48" t="e">
        <f>+LISTAS[[#This Row],[COSTO]]/AS1925-1</f>
        <v>#DIV/0!</v>
      </c>
      <c r="BA1925" t="s">
        <v>2937</v>
      </c>
      <c r="BB1925" s="36"/>
    </row>
    <row r="1926" spans="1:54" x14ac:dyDescent="0.35">
      <c r="A1926" s="7" t="s">
        <v>3003</v>
      </c>
      <c r="B1926" t="s">
        <v>2937</v>
      </c>
      <c r="C1926" t="s">
        <v>3004</v>
      </c>
      <c r="D1926" t="s">
        <v>3004</v>
      </c>
      <c r="E1926" s="2">
        <v>191.05</v>
      </c>
      <c r="F1926" s="7" t="str">
        <f>+_xlfn.XLOOKUP(LISTAS[[#This Row],[ID]],_01_CODIGOS_Y_COSTOS_xlsm[Producto y N°],_01_CODIGOS_Y_COSTOS_xlsm[FABRICA],"",0,1)</f>
        <v>MAXIFER</v>
      </c>
      <c r="G1926" s="26">
        <f>LISTAS[[#This Row],[Precio]]*(1-0.46)</f>
        <v>103.16700000000002</v>
      </c>
      <c r="H1926" s="1">
        <f>+_xlfn.XLOOKUP(LISTAS[[#This Row],[ID]],_01_CODIGOS_Y_COSTOS_xlsm[Producto y N°],_01_CODIGOS_Y_COSTOS_xlsm[COSTO],0,0,1)</f>
        <v>0</v>
      </c>
      <c r="I1926" s="27">
        <f>+IFERROR(LISTAS[[#This Row],[VENTA NETA]]/LISTAS[[#This Row],[COSTO]]-1,0)</f>
        <v>0</v>
      </c>
      <c r="J1926" s="50" t="str">
        <f>IFERROR(VLOOKUP(LISTAS[[#This Row],[ID]],_01_CODIGOS_Y_COSTOS_xlsm[[Producto y N°]:[CODIGO]],2,0),"")</f>
        <v>12 X 20</v>
      </c>
      <c r="O1926" t="s">
        <v>3003</v>
      </c>
      <c r="AB1926" s="12" t="str">
        <f>+LISTAS[[#This Row],[Codigo]]&amp;LISTAS[[#This Row],[Fabrica]]</f>
        <v>12 X 20MAXIFER</v>
      </c>
      <c r="AC1926" s="13" t="str">
        <f>+LISTAS[[#This Row],[Codigo]]</f>
        <v>12 X 20</v>
      </c>
      <c r="AD1926" s="13" t="str">
        <f>+LISTAS[[#This Row],[ID]]</f>
        <v>ARANDELAS DE GOMA12 X 20</v>
      </c>
      <c r="AH1926" s="36"/>
      <c r="AI1926" s="37">
        <f>+LISTAS[[#This Row],[Precio]]+(LISTAS[[#This Row],[Precio]]*AH1926)</f>
        <v>191.05</v>
      </c>
      <c r="AJ1926" s="38">
        <f t="shared" si="30"/>
        <v>95.525000000000006</v>
      </c>
      <c r="AL1926" s="35" t="e">
        <f>+AJ1926/LISTAS[[#This Row],[COSTO]]-1</f>
        <v>#DIV/0!</v>
      </c>
      <c r="AM1926" t="str">
        <f>+LISTAS[[#This Row],[ID]]</f>
        <v>ARANDELAS DE GOMA12 X 20</v>
      </c>
      <c r="AO1926" s="43"/>
      <c r="AP1926" s="39">
        <f>LISTAS[[#This Row],[COSTO]]+(LISTAS[[#This Row],[COSTO]]*AO1926)</f>
        <v>0</v>
      </c>
      <c r="AQ1926" s="44">
        <f>IF(AO1926="",0,AP1926/LISTAS[[#This Row],[VENTA NETA]]-1)</f>
        <v>0</v>
      </c>
      <c r="AS1926" s="39">
        <v>0</v>
      </c>
      <c r="AT1926" s="48" t="e">
        <f>+LISTAS[[#This Row],[COSTO]]/AS1926-1</f>
        <v>#DIV/0!</v>
      </c>
      <c r="BA1926" t="s">
        <v>2937</v>
      </c>
      <c r="BB1926" s="36"/>
    </row>
    <row r="1927" spans="1:54" x14ac:dyDescent="0.35">
      <c r="A1927" s="7" t="s">
        <v>3005</v>
      </c>
      <c r="B1927" t="s">
        <v>2937</v>
      </c>
      <c r="C1927" t="s">
        <v>3006</v>
      </c>
      <c r="D1927" t="s">
        <v>3006</v>
      </c>
      <c r="E1927" s="2">
        <v>339.3</v>
      </c>
      <c r="F1927" s="7" t="str">
        <f>+_xlfn.XLOOKUP(LISTAS[[#This Row],[ID]],_01_CODIGOS_Y_COSTOS_xlsm[Producto y N°],_01_CODIGOS_Y_COSTOS_xlsm[FABRICA],"",0,1)</f>
        <v>MAXIFER</v>
      </c>
      <c r="G1927" s="26">
        <f>LISTAS[[#This Row],[Precio]]*(1-0.46)</f>
        <v>183.22200000000001</v>
      </c>
      <c r="H1927" s="1">
        <f>+_xlfn.XLOOKUP(LISTAS[[#This Row],[ID]],_01_CODIGOS_Y_COSTOS_xlsm[Producto y N°],_01_CODIGOS_Y_COSTOS_xlsm[COSTO],0,0,1)</f>
        <v>0</v>
      </c>
      <c r="I1927" s="27">
        <f>+IFERROR(LISTAS[[#This Row],[VENTA NETA]]/LISTAS[[#This Row],[COSTO]]-1,0)</f>
        <v>0</v>
      </c>
      <c r="J1927" s="50" t="str">
        <f>IFERROR(VLOOKUP(LISTAS[[#This Row],[ID]],_01_CODIGOS_Y_COSTOS_xlsm[[Producto y N°]:[CODIGO]],2,0),"")</f>
        <v>12 x 40</v>
      </c>
      <c r="O1927" t="s">
        <v>3005</v>
      </c>
      <c r="AB1927" s="12" t="str">
        <f>+LISTAS[[#This Row],[Codigo]]&amp;LISTAS[[#This Row],[Fabrica]]</f>
        <v>12 x 40MAXIFER</v>
      </c>
      <c r="AC1927" s="13" t="str">
        <f>+LISTAS[[#This Row],[Codigo]]</f>
        <v>12 x 40</v>
      </c>
      <c r="AD1927" s="13" t="str">
        <f>+LISTAS[[#This Row],[ID]]</f>
        <v>ARANDELAS DE GOMA12 x 40</v>
      </c>
      <c r="AH1927" s="36"/>
      <c r="AI1927" s="37">
        <f>+LISTAS[[#This Row],[Precio]]+(LISTAS[[#This Row],[Precio]]*AH1927)</f>
        <v>339.3</v>
      </c>
      <c r="AJ1927" s="38">
        <f t="shared" si="30"/>
        <v>169.65</v>
      </c>
      <c r="AL1927" s="35" t="e">
        <f>+AJ1927/LISTAS[[#This Row],[COSTO]]-1</f>
        <v>#DIV/0!</v>
      </c>
      <c r="AM1927" t="str">
        <f>+LISTAS[[#This Row],[ID]]</f>
        <v>ARANDELAS DE GOMA12 x 40</v>
      </c>
      <c r="AO1927" s="43"/>
      <c r="AP1927" s="39">
        <f>LISTAS[[#This Row],[COSTO]]+(LISTAS[[#This Row],[COSTO]]*AO1927)</f>
        <v>0</v>
      </c>
      <c r="AQ1927" s="44">
        <f>IF(AO1927="",0,AP1927/LISTAS[[#This Row],[VENTA NETA]]-1)</f>
        <v>0</v>
      </c>
      <c r="AS1927" s="39">
        <v>0</v>
      </c>
      <c r="AT1927" s="48" t="e">
        <f>+LISTAS[[#This Row],[COSTO]]/AS1927-1</f>
        <v>#DIV/0!</v>
      </c>
      <c r="BA1927" t="s">
        <v>2937</v>
      </c>
      <c r="BB1927" s="36"/>
    </row>
    <row r="1928" spans="1:54" x14ac:dyDescent="0.35">
      <c r="A1928" s="7" t="s">
        <v>3007</v>
      </c>
      <c r="B1928" t="s">
        <v>2937</v>
      </c>
      <c r="C1928" t="s">
        <v>3008</v>
      </c>
      <c r="D1928" t="s">
        <v>3008</v>
      </c>
      <c r="E1928" s="2">
        <v>367.49</v>
      </c>
      <c r="F1928" s="7" t="str">
        <f>+_xlfn.XLOOKUP(LISTAS[[#This Row],[ID]],_01_CODIGOS_Y_COSTOS_xlsm[Producto y N°],_01_CODIGOS_Y_COSTOS_xlsm[FABRICA],"",0,1)</f>
        <v>MAXIFER</v>
      </c>
      <c r="G1928" s="26">
        <f>LISTAS[[#This Row],[Precio]]*(1-0.46)</f>
        <v>198.44460000000001</v>
      </c>
      <c r="H1928" s="1">
        <f>+_xlfn.XLOOKUP(LISTAS[[#This Row],[ID]],_01_CODIGOS_Y_COSTOS_xlsm[Producto y N°],_01_CODIGOS_Y_COSTOS_xlsm[COSTO],0,0,1)</f>
        <v>0</v>
      </c>
      <c r="I1928" s="27">
        <f>+IFERROR(LISTAS[[#This Row],[VENTA NETA]]/LISTAS[[#This Row],[COSTO]]-1,0)</f>
        <v>0</v>
      </c>
      <c r="J1928" s="50" t="str">
        <f>IFERROR(VLOOKUP(LISTAS[[#This Row],[ID]],_01_CODIGOS_Y_COSTOS_xlsm[[Producto y N°]:[CODIGO]],2,0),"")</f>
        <v>12 X 46 X 2</v>
      </c>
      <c r="O1928" t="s">
        <v>3007</v>
      </c>
      <c r="AB1928" s="12" t="str">
        <f>+LISTAS[[#This Row],[Codigo]]&amp;LISTAS[[#This Row],[Fabrica]]</f>
        <v>12 X 46 X 2MAXIFER</v>
      </c>
      <c r="AC1928" s="13" t="str">
        <f>+LISTAS[[#This Row],[Codigo]]</f>
        <v>12 X 46 X 2</v>
      </c>
      <c r="AD1928" s="13" t="str">
        <f>+LISTAS[[#This Row],[ID]]</f>
        <v>ARANDELAS DE GOMA12 X 46 X 2</v>
      </c>
      <c r="AH1928" s="36"/>
      <c r="AI1928" s="37">
        <f>+LISTAS[[#This Row],[Precio]]+(LISTAS[[#This Row],[Precio]]*AH1928)</f>
        <v>367.49</v>
      </c>
      <c r="AJ1928" s="38">
        <f t="shared" si="30"/>
        <v>183.745</v>
      </c>
      <c r="AL1928" s="35" t="e">
        <f>+AJ1928/LISTAS[[#This Row],[COSTO]]-1</f>
        <v>#DIV/0!</v>
      </c>
      <c r="AM1928" t="str">
        <f>+LISTAS[[#This Row],[ID]]</f>
        <v>ARANDELAS DE GOMA12 X 46 X 2</v>
      </c>
      <c r="AO1928" s="43"/>
      <c r="AP1928" s="39">
        <f>LISTAS[[#This Row],[COSTO]]+(LISTAS[[#This Row],[COSTO]]*AO1928)</f>
        <v>0</v>
      </c>
      <c r="AQ1928" s="44">
        <f>IF(AO1928="",0,AP1928/LISTAS[[#This Row],[VENTA NETA]]-1)</f>
        <v>0</v>
      </c>
      <c r="AS1928" s="39">
        <v>0</v>
      </c>
      <c r="AT1928" s="48" t="e">
        <f>+LISTAS[[#This Row],[COSTO]]/AS1928-1</f>
        <v>#DIV/0!</v>
      </c>
      <c r="BA1928" t="s">
        <v>2937</v>
      </c>
      <c r="BB1928" s="36"/>
    </row>
    <row r="1929" spans="1:54" x14ac:dyDescent="0.35">
      <c r="A1929" s="7" t="s">
        <v>3009</v>
      </c>
      <c r="B1929" t="s">
        <v>2937</v>
      </c>
      <c r="C1929" t="s">
        <v>3010</v>
      </c>
      <c r="D1929" t="s">
        <v>3010</v>
      </c>
      <c r="E1929" s="2">
        <v>250.56</v>
      </c>
      <c r="F1929" s="7" t="str">
        <f>+_xlfn.XLOOKUP(LISTAS[[#This Row],[ID]],_01_CODIGOS_Y_COSTOS_xlsm[Producto y N°],_01_CODIGOS_Y_COSTOS_xlsm[FABRICA],"",0,1)</f>
        <v>MAXIFER</v>
      </c>
      <c r="G1929" s="26">
        <f>LISTAS[[#This Row],[Precio]]*(1-0.46)</f>
        <v>135.30240000000001</v>
      </c>
      <c r="H1929" s="1">
        <f>+_xlfn.XLOOKUP(LISTAS[[#This Row],[ID]],_01_CODIGOS_Y_COSTOS_xlsm[Producto y N°],_01_CODIGOS_Y_COSTOS_xlsm[COSTO],0,0,1)</f>
        <v>0</v>
      </c>
      <c r="I1929" s="27">
        <f>+IFERROR(LISTAS[[#This Row],[VENTA NETA]]/LISTAS[[#This Row],[COSTO]]-1,0)</f>
        <v>0</v>
      </c>
      <c r="J1929" s="50" t="str">
        <f>IFERROR(VLOOKUP(LISTAS[[#This Row],[ID]],_01_CODIGOS_Y_COSTOS_xlsm[[Producto y N°]:[CODIGO]],2,0),"")</f>
        <v>13 X 24 (1/2)</v>
      </c>
      <c r="O1929" t="s">
        <v>3009</v>
      </c>
      <c r="AB1929" s="12" t="str">
        <f>+LISTAS[[#This Row],[Codigo]]&amp;LISTAS[[#This Row],[Fabrica]]</f>
        <v>13 X 24 (1/2)MAXIFER</v>
      </c>
      <c r="AC1929" s="13" t="str">
        <f>+LISTAS[[#This Row],[Codigo]]</f>
        <v>13 X 24 (1/2)</v>
      </c>
      <c r="AD1929" s="13" t="str">
        <f>+LISTAS[[#This Row],[ID]]</f>
        <v>ARANDELAS DE GOMA13 X 24 (1/2)</v>
      </c>
      <c r="AH1929" s="36"/>
      <c r="AI1929" s="37">
        <f>+LISTAS[[#This Row],[Precio]]+(LISTAS[[#This Row],[Precio]]*AH1929)</f>
        <v>250.56</v>
      </c>
      <c r="AJ1929" s="38">
        <f t="shared" si="30"/>
        <v>125.28</v>
      </c>
      <c r="AL1929" s="35" t="e">
        <f>+AJ1929/LISTAS[[#This Row],[COSTO]]-1</f>
        <v>#DIV/0!</v>
      </c>
      <c r="AM1929" t="str">
        <f>+LISTAS[[#This Row],[ID]]</f>
        <v>ARANDELAS DE GOMA13 X 24 (1/2)</v>
      </c>
      <c r="AO1929" s="43"/>
      <c r="AP1929" s="39">
        <f>LISTAS[[#This Row],[COSTO]]+(LISTAS[[#This Row],[COSTO]]*AO1929)</f>
        <v>0</v>
      </c>
      <c r="AQ1929" s="44">
        <f>IF(AO1929="",0,AP1929/LISTAS[[#This Row],[VENTA NETA]]-1)</f>
        <v>0</v>
      </c>
      <c r="AS1929" s="39">
        <v>0</v>
      </c>
      <c r="AT1929" s="48" t="e">
        <f>+LISTAS[[#This Row],[COSTO]]/AS1929-1</f>
        <v>#DIV/0!</v>
      </c>
      <c r="BA1929" t="s">
        <v>2937</v>
      </c>
      <c r="BB1929" s="36"/>
    </row>
    <row r="1930" spans="1:54" x14ac:dyDescent="0.35">
      <c r="A1930" s="7" t="s">
        <v>3011</v>
      </c>
      <c r="B1930" t="s">
        <v>2937</v>
      </c>
      <c r="C1930" t="s">
        <v>3012</v>
      </c>
      <c r="D1930" t="s">
        <v>3012</v>
      </c>
      <c r="E1930" s="2">
        <v>250.56</v>
      </c>
      <c r="F1930" s="7" t="str">
        <f>+_xlfn.XLOOKUP(LISTAS[[#This Row],[ID]],_01_CODIGOS_Y_COSTOS_xlsm[Producto y N°],_01_CODIGOS_Y_COSTOS_xlsm[FABRICA],"",0,1)</f>
        <v>MAXIFER</v>
      </c>
      <c r="G1930" s="26">
        <f>LISTAS[[#This Row],[Precio]]*(1-0.46)</f>
        <v>135.30240000000001</v>
      </c>
      <c r="H1930" s="1">
        <f>+_xlfn.XLOOKUP(LISTAS[[#This Row],[ID]],_01_CODIGOS_Y_COSTOS_xlsm[Producto y N°],_01_CODIGOS_Y_COSTOS_xlsm[COSTO],0,0,1)</f>
        <v>0</v>
      </c>
      <c r="I1930" s="27">
        <f>+IFERROR(LISTAS[[#This Row],[VENTA NETA]]/LISTAS[[#This Row],[COSTO]]-1,0)</f>
        <v>0</v>
      </c>
      <c r="J1930" s="50" t="str">
        <f>IFERROR(VLOOKUP(LISTAS[[#This Row],[ID]],_01_CODIGOS_Y_COSTOS_xlsm[[Producto y N°]:[CODIGO]],2,0),"")</f>
        <v>14 X 24</v>
      </c>
      <c r="O1930" t="s">
        <v>3011</v>
      </c>
      <c r="AB1930" s="12" t="str">
        <f>+LISTAS[[#This Row],[Codigo]]&amp;LISTAS[[#This Row],[Fabrica]]</f>
        <v>14 X 24MAXIFER</v>
      </c>
      <c r="AC1930" s="13" t="str">
        <f>+LISTAS[[#This Row],[Codigo]]</f>
        <v>14 X 24</v>
      </c>
      <c r="AD1930" s="13" t="str">
        <f>+LISTAS[[#This Row],[ID]]</f>
        <v>ARANDELAS DE GOMA14 X 24</v>
      </c>
      <c r="AH1930" s="36"/>
      <c r="AI1930" s="37">
        <f>+LISTAS[[#This Row],[Precio]]+(LISTAS[[#This Row],[Precio]]*AH1930)</f>
        <v>250.56</v>
      </c>
      <c r="AJ1930" s="38">
        <f t="shared" si="30"/>
        <v>125.28</v>
      </c>
      <c r="AL1930" s="35" t="e">
        <f>+AJ1930/LISTAS[[#This Row],[COSTO]]-1</f>
        <v>#DIV/0!</v>
      </c>
      <c r="AM1930" t="str">
        <f>+LISTAS[[#This Row],[ID]]</f>
        <v>ARANDELAS DE GOMA14 X 24</v>
      </c>
      <c r="AO1930" s="43"/>
      <c r="AP1930" s="39">
        <f>LISTAS[[#This Row],[COSTO]]+(LISTAS[[#This Row],[COSTO]]*AO1930)</f>
        <v>0</v>
      </c>
      <c r="AQ1930" s="44">
        <f>IF(AO1930="",0,AP1930/LISTAS[[#This Row],[VENTA NETA]]-1)</f>
        <v>0</v>
      </c>
      <c r="AS1930" s="39">
        <v>0</v>
      </c>
      <c r="AT1930" s="48" t="e">
        <f>+LISTAS[[#This Row],[COSTO]]/AS1930-1</f>
        <v>#DIV/0!</v>
      </c>
      <c r="BA1930" t="s">
        <v>2937</v>
      </c>
      <c r="BB1930" s="36"/>
    </row>
    <row r="1931" spans="1:54" x14ac:dyDescent="0.35">
      <c r="A1931" s="7" t="s">
        <v>3013</v>
      </c>
      <c r="B1931" t="s">
        <v>2937</v>
      </c>
      <c r="C1931" t="s">
        <v>3014</v>
      </c>
      <c r="D1931" t="s">
        <v>3014</v>
      </c>
      <c r="E1931" s="2">
        <v>312.16000000000003</v>
      </c>
      <c r="F1931" s="7" t="str">
        <f>+_xlfn.XLOOKUP(LISTAS[[#This Row],[ID]],_01_CODIGOS_Y_COSTOS_xlsm[Producto y N°],_01_CODIGOS_Y_COSTOS_xlsm[FABRICA],"",0,1)</f>
        <v>MAXIFER</v>
      </c>
      <c r="G1931" s="26">
        <f>LISTAS[[#This Row],[Precio]]*(1-0.46)</f>
        <v>168.56640000000002</v>
      </c>
      <c r="H1931" s="1">
        <f>+_xlfn.XLOOKUP(LISTAS[[#This Row],[ID]],_01_CODIGOS_Y_COSTOS_xlsm[Producto y N°],_01_CODIGOS_Y_COSTOS_xlsm[COSTO],0,0,1)</f>
        <v>0</v>
      </c>
      <c r="I1931" s="27">
        <f>+IFERROR(LISTAS[[#This Row],[VENTA NETA]]/LISTAS[[#This Row],[COSTO]]-1,0)</f>
        <v>0</v>
      </c>
      <c r="J1931" s="50" t="str">
        <f>IFERROR(VLOOKUP(LISTAS[[#This Row],[ID]],_01_CODIGOS_Y_COSTOS_xlsm[[Producto y N°]:[CODIGO]],2,0),"")</f>
        <v>14 x 36</v>
      </c>
      <c r="O1931" t="s">
        <v>3013</v>
      </c>
      <c r="AB1931" s="12" t="str">
        <f>+LISTAS[[#This Row],[Codigo]]&amp;LISTAS[[#This Row],[Fabrica]]</f>
        <v>14 x 36MAXIFER</v>
      </c>
      <c r="AC1931" s="13" t="str">
        <f>+LISTAS[[#This Row],[Codigo]]</f>
        <v>14 x 36</v>
      </c>
      <c r="AD1931" s="13" t="str">
        <f>+LISTAS[[#This Row],[ID]]</f>
        <v>ARANDELAS DE GOMA14 x 36</v>
      </c>
      <c r="AH1931" s="36"/>
      <c r="AI1931" s="37">
        <f>+LISTAS[[#This Row],[Precio]]+(LISTAS[[#This Row],[Precio]]*AH1931)</f>
        <v>312.16000000000003</v>
      </c>
      <c r="AJ1931" s="38">
        <f t="shared" si="30"/>
        <v>156.08000000000001</v>
      </c>
      <c r="AL1931" s="35" t="e">
        <f>+AJ1931/LISTAS[[#This Row],[COSTO]]-1</f>
        <v>#DIV/0!</v>
      </c>
      <c r="AM1931" t="str">
        <f>+LISTAS[[#This Row],[ID]]</f>
        <v>ARANDELAS DE GOMA14 x 36</v>
      </c>
      <c r="AO1931" s="43"/>
      <c r="AP1931" s="39">
        <f>LISTAS[[#This Row],[COSTO]]+(LISTAS[[#This Row],[COSTO]]*AO1931)</f>
        <v>0</v>
      </c>
      <c r="AQ1931" s="44">
        <f>IF(AO1931="",0,AP1931/LISTAS[[#This Row],[VENTA NETA]]-1)</f>
        <v>0</v>
      </c>
      <c r="AS1931" s="39">
        <v>0</v>
      </c>
      <c r="AT1931" s="48" t="e">
        <f>+LISTAS[[#This Row],[COSTO]]/AS1931-1</f>
        <v>#DIV/0!</v>
      </c>
      <c r="BA1931" t="s">
        <v>2937</v>
      </c>
      <c r="BB1931" s="36"/>
    </row>
    <row r="1932" spans="1:54" x14ac:dyDescent="0.35">
      <c r="A1932" s="7" t="s">
        <v>3015</v>
      </c>
      <c r="B1932" t="s">
        <v>2937</v>
      </c>
      <c r="C1932" t="s">
        <v>3016</v>
      </c>
      <c r="D1932" t="s">
        <v>3016</v>
      </c>
      <c r="E1932" s="2">
        <v>367.49</v>
      </c>
      <c r="F1932" s="7" t="str">
        <f>+_xlfn.XLOOKUP(LISTAS[[#This Row],[ID]],_01_CODIGOS_Y_COSTOS_xlsm[Producto y N°],_01_CODIGOS_Y_COSTOS_xlsm[FABRICA],"",0,1)</f>
        <v>MAXIFER</v>
      </c>
      <c r="G1932" s="26">
        <f>LISTAS[[#This Row],[Precio]]*(1-0.46)</f>
        <v>198.44460000000001</v>
      </c>
      <c r="H1932" s="1">
        <f>+_xlfn.XLOOKUP(LISTAS[[#This Row],[ID]],_01_CODIGOS_Y_COSTOS_xlsm[Producto y N°],_01_CODIGOS_Y_COSTOS_xlsm[COSTO],0,0,1)</f>
        <v>0</v>
      </c>
      <c r="I1932" s="27">
        <f>+IFERROR(LISTAS[[#This Row],[VENTA NETA]]/LISTAS[[#This Row],[COSTO]]-1,0)</f>
        <v>0</v>
      </c>
      <c r="J1932" s="50" t="str">
        <f>IFERROR(VLOOKUP(LISTAS[[#This Row],[ID]],_01_CODIGOS_Y_COSTOS_xlsm[[Producto y N°]:[CODIGO]],2,0),"")</f>
        <v>14 X 46 X 2</v>
      </c>
      <c r="O1932" t="s">
        <v>3015</v>
      </c>
      <c r="AB1932" s="12" t="str">
        <f>+LISTAS[[#This Row],[Codigo]]&amp;LISTAS[[#This Row],[Fabrica]]</f>
        <v>14 X 46 X 2MAXIFER</v>
      </c>
      <c r="AC1932" s="13" t="str">
        <f>+LISTAS[[#This Row],[Codigo]]</f>
        <v>14 X 46 X 2</v>
      </c>
      <c r="AD1932" s="13" t="str">
        <f>+LISTAS[[#This Row],[ID]]</f>
        <v>ARANDELAS DE GOMA14 X 46 X 2</v>
      </c>
      <c r="AH1932" s="36"/>
      <c r="AI1932" s="37">
        <f>+LISTAS[[#This Row],[Precio]]+(LISTAS[[#This Row],[Precio]]*AH1932)</f>
        <v>367.49</v>
      </c>
      <c r="AJ1932" s="38">
        <f t="shared" si="30"/>
        <v>183.745</v>
      </c>
      <c r="AL1932" s="35" t="e">
        <f>+AJ1932/LISTAS[[#This Row],[COSTO]]-1</f>
        <v>#DIV/0!</v>
      </c>
      <c r="AM1932" t="str">
        <f>+LISTAS[[#This Row],[ID]]</f>
        <v>ARANDELAS DE GOMA14 X 46 X 2</v>
      </c>
      <c r="AO1932" s="43"/>
      <c r="AP1932" s="39">
        <f>LISTAS[[#This Row],[COSTO]]+(LISTAS[[#This Row],[COSTO]]*AO1932)</f>
        <v>0</v>
      </c>
      <c r="AQ1932" s="44">
        <f>IF(AO1932="",0,AP1932/LISTAS[[#This Row],[VENTA NETA]]-1)</f>
        <v>0</v>
      </c>
      <c r="AS1932" s="39">
        <v>0</v>
      </c>
      <c r="AT1932" s="48" t="e">
        <f>+LISTAS[[#This Row],[COSTO]]/AS1932-1</f>
        <v>#DIV/0!</v>
      </c>
      <c r="BA1932" t="s">
        <v>2937</v>
      </c>
      <c r="BB1932" s="36"/>
    </row>
    <row r="1933" spans="1:54" x14ac:dyDescent="0.35">
      <c r="A1933" s="7" t="s">
        <v>3017</v>
      </c>
      <c r="B1933" t="s">
        <v>2937</v>
      </c>
      <c r="C1933" t="s">
        <v>3018</v>
      </c>
      <c r="D1933" t="s">
        <v>3018</v>
      </c>
      <c r="E1933" s="2">
        <v>312.16000000000003</v>
      </c>
      <c r="F1933" s="7" t="str">
        <f>+_xlfn.XLOOKUP(LISTAS[[#This Row],[ID]],_01_CODIGOS_Y_COSTOS_xlsm[Producto y N°],_01_CODIGOS_Y_COSTOS_xlsm[FABRICA],"",0,1)</f>
        <v>MAXIFER</v>
      </c>
      <c r="G1933" s="26">
        <f>LISTAS[[#This Row],[Precio]]*(1-0.46)</f>
        <v>168.56640000000002</v>
      </c>
      <c r="H1933" s="1">
        <f>+_xlfn.XLOOKUP(LISTAS[[#This Row],[ID]],_01_CODIGOS_Y_COSTOS_xlsm[Producto y N°],_01_CODIGOS_Y_COSTOS_xlsm[COSTO],0,0,1)</f>
        <v>0</v>
      </c>
      <c r="I1933" s="27">
        <f>+IFERROR(LISTAS[[#This Row],[VENTA NETA]]/LISTAS[[#This Row],[COSTO]]-1,0)</f>
        <v>0</v>
      </c>
      <c r="J1933" s="50" t="str">
        <f>IFERROR(VLOOKUP(LISTAS[[#This Row],[ID]],_01_CODIGOS_Y_COSTOS_xlsm[[Producto y N°]:[CODIGO]],2,0),"")</f>
        <v>15 X 36 X 2</v>
      </c>
      <c r="O1933" t="s">
        <v>3017</v>
      </c>
      <c r="AB1933" s="12" t="str">
        <f>+LISTAS[[#This Row],[Codigo]]&amp;LISTAS[[#This Row],[Fabrica]]</f>
        <v>15 X 36 X 2MAXIFER</v>
      </c>
      <c r="AC1933" s="13" t="str">
        <f>+LISTAS[[#This Row],[Codigo]]</f>
        <v>15 X 36 X 2</v>
      </c>
      <c r="AD1933" s="13" t="str">
        <f>+LISTAS[[#This Row],[ID]]</f>
        <v>ARANDELAS DE GOMA15 X 36 X 2</v>
      </c>
      <c r="AH1933" s="36"/>
      <c r="AI1933" s="37">
        <f>+LISTAS[[#This Row],[Precio]]+(LISTAS[[#This Row],[Precio]]*AH1933)</f>
        <v>312.16000000000003</v>
      </c>
      <c r="AJ1933" s="38">
        <f t="shared" si="30"/>
        <v>156.08000000000001</v>
      </c>
      <c r="AL1933" s="35" t="e">
        <f>+AJ1933/LISTAS[[#This Row],[COSTO]]-1</f>
        <v>#DIV/0!</v>
      </c>
      <c r="AM1933" t="str">
        <f>+LISTAS[[#This Row],[ID]]</f>
        <v>ARANDELAS DE GOMA15 X 36 X 2</v>
      </c>
      <c r="AO1933" s="43"/>
      <c r="AP1933" s="39">
        <f>LISTAS[[#This Row],[COSTO]]+(LISTAS[[#This Row],[COSTO]]*AO1933)</f>
        <v>0</v>
      </c>
      <c r="AQ1933" s="44">
        <f>IF(AO1933="",0,AP1933/LISTAS[[#This Row],[VENTA NETA]]-1)</f>
        <v>0</v>
      </c>
      <c r="AS1933" s="39">
        <v>0</v>
      </c>
      <c r="AT1933" s="48" t="e">
        <f>+LISTAS[[#This Row],[COSTO]]/AS1933-1</f>
        <v>#DIV/0!</v>
      </c>
      <c r="BA1933" t="s">
        <v>2937</v>
      </c>
      <c r="BB1933" s="36"/>
    </row>
    <row r="1934" spans="1:54" x14ac:dyDescent="0.35">
      <c r="A1934" s="7" t="s">
        <v>5672</v>
      </c>
      <c r="B1934" t="s">
        <v>2937</v>
      </c>
      <c r="C1934" t="s">
        <v>5121</v>
      </c>
      <c r="D1934" t="s">
        <v>5121</v>
      </c>
      <c r="E1934" s="2">
        <v>292.32</v>
      </c>
      <c r="F1934" s="7" t="str">
        <f>+_xlfn.XLOOKUP(LISTAS[[#This Row],[ID]],_01_CODIGOS_Y_COSTOS_xlsm[Producto y N°],_01_CODIGOS_Y_COSTOS_xlsm[FABRICA],"",0,1)</f>
        <v>MAXIFER</v>
      </c>
      <c r="G1934" s="26">
        <f>LISTAS[[#This Row],[Precio]]*(1-0.46)</f>
        <v>157.8528</v>
      </c>
      <c r="H1934" s="1">
        <f>+_xlfn.XLOOKUP(LISTAS[[#This Row],[ID]],_01_CODIGOS_Y_COSTOS_xlsm[Producto y N°],_01_CODIGOS_Y_COSTOS_xlsm[COSTO],0,0,1)</f>
        <v>0</v>
      </c>
      <c r="I1934" s="27">
        <f>+IFERROR(LISTAS[[#This Row],[VENTA NETA]]/LISTAS[[#This Row],[COSTO]]-1,0)</f>
        <v>0</v>
      </c>
      <c r="J1934" s="50" t="str">
        <f>IFERROR(VLOOKUP(LISTAS[[#This Row],[ID]],_01_CODIGOS_Y_COSTOS_xlsm[[Producto y N°]:[CODIGO]],2,0),"")</f>
        <v>16 X 36 X 2</v>
      </c>
      <c r="O1934" t="s">
        <v>5672</v>
      </c>
      <c r="AB1934" s="12" t="str">
        <f>+LISTAS[[#This Row],[Codigo]]&amp;LISTAS[[#This Row],[Fabrica]]</f>
        <v>16 X 36 X 2MAXIFER</v>
      </c>
      <c r="AC1934" s="13" t="str">
        <f>+LISTAS[[#This Row],[Codigo]]</f>
        <v>16 X 36 X 2</v>
      </c>
      <c r="AD1934" s="13" t="str">
        <f>+LISTAS[[#This Row],[ID]]</f>
        <v>ARANDELAS DE GOMA16 X 36 X 2</v>
      </c>
      <c r="AH1934" s="36"/>
      <c r="AI1934" s="37">
        <f>+LISTAS[[#This Row],[Precio]]+(LISTAS[[#This Row],[Precio]]*AH1934)</f>
        <v>292.32</v>
      </c>
      <c r="AJ1934" s="38">
        <f t="shared" si="30"/>
        <v>146.16</v>
      </c>
      <c r="AL1934" s="35" t="e">
        <f>+AJ1934/LISTAS[[#This Row],[COSTO]]-1</f>
        <v>#DIV/0!</v>
      </c>
      <c r="AM1934" t="str">
        <f>+LISTAS[[#This Row],[ID]]</f>
        <v>ARANDELAS DE GOMA16 X 36 X 2</v>
      </c>
      <c r="AO1934" s="43"/>
      <c r="AP1934" s="39">
        <f>LISTAS[[#This Row],[COSTO]]+(LISTAS[[#This Row],[COSTO]]*AO1934)</f>
        <v>0</v>
      </c>
      <c r="AQ1934" s="44">
        <f>IF(AO1934="",0,AP1934/LISTAS[[#This Row],[VENTA NETA]]-1)</f>
        <v>0</v>
      </c>
      <c r="AS1934" s="39">
        <v>0</v>
      </c>
      <c r="AT1934" s="48" t="e">
        <f>+LISTAS[[#This Row],[COSTO]]/AS1934-1</f>
        <v>#DIV/0!</v>
      </c>
      <c r="BA1934" t="s">
        <v>2937</v>
      </c>
      <c r="BB1934" s="36"/>
    </row>
    <row r="1935" spans="1:54" x14ac:dyDescent="0.35">
      <c r="A1935" s="7" t="s">
        <v>5106</v>
      </c>
      <c r="B1935" t="s">
        <v>2937</v>
      </c>
      <c r="C1935" t="s">
        <v>5073</v>
      </c>
      <c r="D1935" t="s">
        <v>3019</v>
      </c>
      <c r="E1935" s="2">
        <v>339.3</v>
      </c>
      <c r="F1935" s="7" t="str">
        <f>+_xlfn.XLOOKUP(LISTAS[[#This Row],[ID]],_01_CODIGOS_Y_COSTOS_xlsm[Producto y N°],_01_CODIGOS_Y_COSTOS_xlsm[FABRICA],"",0,1)</f>
        <v>MAXIFER</v>
      </c>
      <c r="G1935" s="26">
        <f>LISTAS[[#This Row],[Precio]]*(1-0.46)</f>
        <v>183.22200000000001</v>
      </c>
      <c r="H1935" s="1">
        <f>+_xlfn.XLOOKUP(LISTAS[[#This Row],[ID]],_01_CODIGOS_Y_COSTOS_xlsm[Producto y N°],_01_CODIGOS_Y_COSTOS_xlsm[COSTO],0,0,1)</f>
        <v>0</v>
      </c>
      <c r="I1935" s="27">
        <f>+IFERROR(LISTAS[[#This Row],[VENTA NETA]]/LISTAS[[#This Row],[COSTO]]-1,0)</f>
        <v>0</v>
      </c>
      <c r="J1935" s="50" t="str">
        <f>IFERROR(VLOOKUP(LISTAS[[#This Row],[ID]],_01_CODIGOS_Y_COSTOS_xlsm[[Producto y N°]:[CODIGO]],2,0),"")</f>
        <v>16 x 40</v>
      </c>
      <c r="O1935" t="s">
        <v>5106</v>
      </c>
      <c r="AB1935" s="12" t="str">
        <f>+LISTAS[[#This Row],[Codigo]]&amp;LISTAS[[#This Row],[Fabrica]]</f>
        <v>16 x 40MAXIFER</v>
      </c>
      <c r="AC1935" s="13" t="str">
        <f>+LISTAS[[#This Row],[Codigo]]</f>
        <v>16 x 40</v>
      </c>
      <c r="AD1935" s="13" t="str">
        <f>+LISTAS[[#This Row],[ID]]</f>
        <v>ARANDELAS DE GOMA16 x 46</v>
      </c>
      <c r="AH1935" s="36"/>
      <c r="AI1935" s="37">
        <f>+LISTAS[[#This Row],[Precio]]+(LISTAS[[#This Row],[Precio]]*AH1935)</f>
        <v>339.3</v>
      </c>
      <c r="AJ1935" s="38">
        <f t="shared" si="30"/>
        <v>169.65</v>
      </c>
      <c r="AL1935" s="35" t="e">
        <f>+AJ1935/LISTAS[[#This Row],[COSTO]]-1</f>
        <v>#DIV/0!</v>
      </c>
      <c r="AM1935" t="str">
        <f>+LISTAS[[#This Row],[ID]]</f>
        <v>ARANDELAS DE GOMA16 x 46</v>
      </c>
      <c r="AO1935" s="43"/>
      <c r="AP1935" s="39">
        <f>LISTAS[[#This Row],[COSTO]]+(LISTAS[[#This Row],[COSTO]]*AO1935)</f>
        <v>0</v>
      </c>
      <c r="AQ1935" s="44">
        <f>IF(AO1935="",0,AP1935/LISTAS[[#This Row],[VENTA NETA]]-1)</f>
        <v>0</v>
      </c>
      <c r="AS1935" s="39">
        <v>0</v>
      </c>
      <c r="AT1935" s="48" t="e">
        <f>+LISTAS[[#This Row],[COSTO]]/AS1935-1</f>
        <v>#DIV/0!</v>
      </c>
      <c r="BA1935" t="s">
        <v>2937</v>
      </c>
      <c r="BB1935" s="36"/>
    </row>
    <row r="1936" spans="1:54" x14ac:dyDescent="0.35">
      <c r="A1936" s="7" t="s">
        <v>3020</v>
      </c>
      <c r="B1936" t="s">
        <v>2937</v>
      </c>
      <c r="C1936" t="s">
        <v>3021</v>
      </c>
      <c r="D1936" t="s">
        <v>3021</v>
      </c>
      <c r="E1936" s="2">
        <v>250.56</v>
      </c>
      <c r="F1936" s="7" t="str">
        <f>+_xlfn.XLOOKUP(LISTAS[[#This Row],[ID]],_01_CODIGOS_Y_COSTOS_xlsm[Producto y N°],_01_CODIGOS_Y_COSTOS_xlsm[FABRICA],"",0,1)</f>
        <v>MAXIFER</v>
      </c>
      <c r="G1936" s="26">
        <f>LISTAS[[#This Row],[Precio]]*(1-0.46)</f>
        <v>135.30240000000001</v>
      </c>
      <c r="H1936" s="1">
        <f>+_xlfn.XLOOKUP(LISTAS[[#This Row],[ID]],_01_CODIGOS_Y_COSTOS_xlsm[Producto y N°],_01_CODIGOS_Y_COSTOS_xlsm[COSTO],0,0,1)</f>
        <v>0</v>
      </c>
      <c r="I1936" s="27">
        <f>+IFERROR(LISTAS[[#This Row],[VENTA NETA]]/LISTAS[[#This Row],[COSTO]]-1,0)</f>
        <v>0</v>
      </c>
      <c r="J1936" s="50" t="str">
        <f>IFERROR(VLOOKUP(LISTAS[[#This Row],[ID]],_01_CODIGOS_Y_COSTOS_xlsm[[Producto y N°]:[CODIGO]],2,0),"")</f>
        <v>17 X 24 X 2</v>
      </c>
      <c r="O1936" t="s">
        <v>3020</v>
      </c>
      <c r="AB1936" s="12" t="str">
        <f>+LISTAS[[#This Row],[Codigo]]&amp;LISTAS[[#This Row],[Fabrica]]</f>
        <v>17 X 24 X 2MAXIFER</v>
      </c>
      <c r="AC1936" s="13" t="str">
        <f>+LISTAS[[#This Row],[Codigo]]</f>
        <v>17 X 24 X 2</v>
      </c>
      <c r="AD1936" s="13" t="str">
        <f>+LISTAS[[#This Row],[ID]]</f>
        <v>ARANDELAS DE GOMA17 X 24 X 2</v>
      </c>
      <c r="AH1936" s="36"/>
      <c r="AI1936" s="37">
        <f>+LISTAS[[#This Row],[Precio]]+(LISTAS[[#This Row],[Precio]]*AH1936)</f>
        <v>250.56</v>
      </c>
      <c r="AJ1936" s="38">
        <f t="shared" si="30"/>
        <v>125.28</v>
      </c>
      <c r="AL1936" s="35" t="e">
        <f>+AJ1936/LISTAS[[#This Row],[COSTO]]-1</f>
        <v>#DIV/0!</v>
      </c>
      <c r="AM1936" t="str">
        <f>+LISTAS[[#This Row],[ID]]</f>
        <v>ARANDELAS DE GOMA17 X 24 X 2</v>
      </c>
      <c r="AO1936" s="43"/>
      <c r="AP1936" s="39">
        <f>LISTAS[[#This Row],[COSTO]]+(LISTAS[[#This Row],[COSTO]]*AO1936)</f>
        <v>0</v>
      </c>
      <c r="AQ1936" s="44">
        <f>IF(AO1936="",0,AP1936/LISTAS[[#This Row],[VENTA NETA]]-1)</f>
        <v>0</v>
      </c>
      <c r="AS1936" s="39">
        <v>0</v>
      </c>
      <c r="AT1936" s="48" t="e">
        <f>+LISTAS[[#This Row],[COSTO]]/AS1936-1</f>
        <v>#DIV/0!</v>
      </c>
      <c r="BA1936" t="s">
        <v>2937</v>
      </c>
      <c r="BB1936" s="36"/>
    </row>
    <row r="1937" spans="1:54" x14ac:dyDescent="0.35">
      <c r="A1937" s="7" t="s">
        <v>3022</v>
      </c>
      <c r="B1937" t="s">
        <v>2937</v>
      </c>
      <c r="C1937" t="s">
        <v>3023</v>
      </c>
      <c r="D1937" t="s">
        <v>3023</v>
      </c>
      <c r="E1937" s="2">
        <v>339.3</v>
      </c>
      <c r="F1937" s="7" t="str">
        <f>+_xlfn.XLOOKUP(LISTAS[[#This Row],[ID]],_01_CODIGOS_Y_COSTOS_xlsm[Producto y N°],_01_CODIGOS_Y_COSTOS_xlsm[FABRICA],"",0,1)</f>
        <v>MAXIFER</v>
      </c>
      <c r="G1937" s="26">
        <f>LISTAS[[#This Row],[Precio]]*(1-0.46)</f>
        <v>183.22200000000001</v>
      </c>
      <c r="H1937" s="1">
        <f>+_xlfn.XLOOKUP(LISTAS[[#This Row],[ID]],_01_CODIGOS_Y_COSTOS_xlsm[Producto y N°],_01_CODIGOS_Y_COSTOS_xlsm[COSTO],0,0,1)</f>
        <v>0</v>
      </c>
      <c r="I1937" s="27">
        <f>+IFERROR(LISTAS[[#This Row],[VENTA NETA]]/LISTAS[[#This Row],[COSTO]]-1,0)</f>
        <v>0</v>
      </c>
      <c r="J1937" s="50" t="str">
        <f>IFERROR(VLOOKUP(LISTAS[[#This Row],[ID]],_01_CODIGOS_Y_COSTOS_xlsm[[Producto y N°]:[CODIGO]],2,0),"")</f>
        <v>18 x 40</v>
      </c>
      <c r="O1937" t="s">
        <v>3022</v>
      </c>
      <c r="AB1937" s="12" t="str">
        <f>+LISTAS[[#This Row],[Codigo]]&amp;LISTAS[[#This Row],[Fabrica]]</f>
        <v>18 x 40MAXIFER</v>
      </c>
      <c r="AC1937" s="13" t="str">
        <f>+LISTAS[[#This Row],[Codigo]]</f>
        <v>18 x 40</v>
      </c>
      <c r="AD1937" s="13" t="str">
        <f>+LISTAS[[#This Row],[ID]]</f>
        <v>ARANDELAS DE GOMA18 x 40</v>
      </c>
      <c r="AH1937" s="36"/>
      <c r="AI1937" s="37">
        <f>+LISTAS[[#This Row],[Precio]]+(LISTAS[[#This Row],[Precio]]*AH1937)</f>
        <v>339.3</v>
      </c>
      <c r="AJ1937" s="38">
        <f t="shared" si="30"/>
        <v>169.65</v>
      </c>
      <c r="AL1937" s="35" t="e">
        <f>+AJ1937/LISTAS[[#This Row],[COSTO]]-1</f>
        <v>#DIV/0!</v>
      </c>
      <c r="AM1937" t="str">
        <f>+LISTAS[[#This Row],[ID]]</f>
        <v>ARANDELAS DE GOMA18 x 40</v>
      </c>
      <c r="AO1937" s="43"/>
      <c r="AP1937" s="39">
        <f>LISTAS[[#This Row],[COSTO]]+(LISTAS[[#This Row],[COSTO]]*AO1937)</f>
        <v>0</v>
      </c>
      <c r="AQ1937" s="44">
        <f>IF(AO1937="",0,AP1937/LISTAS[[#This Row],[VENTA NETA]]-1)</f>
        <v>0</v>
      </c>
      <c r="AS1937" s="39">
        <v>0</v>
      </c>
      <c r="AT1937" s="48" t="e">
        <f>+LISTAS[[#This Row],[COSTO]]/AS1937-1</f>
        <v>#DIV/0!</v>
      </c>
      <c r="BA1937" t="s">
        <v>2937</v>
      </c>
      <c r="BB1937" s="36"/>
    </row>
    <row r="1938" spans="1:54" x14ac:dyDescent="0.35">
      <c r="A1938" s="7" t="s">
        <v>3024</v>
      </c>
      <c r="B1938" t="s">
        <v>2937</v>
      </c>
      <c r="C1938" t="s">
        <v>3025</v>
      </c>
      <c r="D1938" t="s">
        <v>3025</v>
      </c>
      <c r="E1938" s="2">
        <v>367.49</v>
      </c>
      <c r="F1938" s="7" t="str">
        <f>+_xlfn.XLOOKUP(LISTAS[[#This Row],[ID]],_01_CODIGOS_Y_COSTOS_xlsm[Producto y N°],_01_CODIGOS_Y_COSTOS_xlsm[FABRICA],"",0,1)</f>
        <v>MAXIFER</v>
      </c>
      <c r="G1938" s="26">
        <f>LISTAS[[#This Row],[Precio]]*(1-0.46)</f>
        <v>198.44460000000001</v>
      </c>
      <c r="H1938" s="1">
        <f>+_xlfn.XLOOKUP(LISTAS[[#This Row],[ID]],_01_CODIGOS_Y_COSTOS_xlsm[Producto y N°],_01_CODIGOS_Y_COSTOS_xlsm[COSTO],0,0,1)</f>
        <v>0</v>
      </c>
      <c r="I1938" s="27">
        <f>+IFERROR(LISTAS[[#This Row],[VENTA NETA]]/LISTAS[[#This Row],[COSTO]]-1,0)</f>
        <v>0</v>
      </c>
      <c r="J1938" s="50" t="str">
        <f>IFERROR(VLOOKUP(LISTAS[[#This Row],[ID]],_01_CODIGOS_Y_COSTOS_xlsm[[Producto y N°]:[CODIGO]],2,0),"")</f>
        <v>18 X 46 X 2</v>
      </c>
      <c r="O1938" t="s">
        <v>3024</v>
      </c>
      <c r="AB1938" s="12" t="str">
        <f>+LISTAS[[#This Row],[Codigo]]&amp;LISTAS[[#This Row],[Fabrica]]</f>
        <v>18 X 46 X 2MAXIFER</v>
      </c>
      <c r="AC1938" s="13" t="str">
        <f>+LISTAS[[#This Row],[Codigo]]</f>
        <v>18 X 46 X 2</v>
      </c>
      <c r="AD1938" s="13" t="str">
        <f>+LISTAS[[#This Row],[ID]]</f>
        <v>ARANDELAS DE GOMA18 X 46 X 2</v>
      </c>
      <c r="AH1938" s="36"/>
      <c r="AI1938" s="37">
        <f>+LISTAS[[#This Row],[Precio]]+(LISTAS[[#This Row],[Precio]]*AH1938)</f>
        <v>367.49</v>
      </c>
      <c r="AJ1938" s="38">
        <f t="shared" si="30"/>
        <v>183.745</v>
      </c>
      <c r="AL1938" s="35" t="e">
        <f>+AJ1938/LISTAS[[#This Row],[COSTO]]-1</f>
        <v>#DIV/0!</v>
      </c>
      <c r="AM1938" t="str">
        <f>+LISTAS[[#This Row],[ID]]</f>
        <v>ARANDELAS DE GOMA18 X 46 X 2</v>
      </c>
      <c r="AO1938" s="43"/>
      <c r="AP1938" s="39">
        <f>LISTAS[[#This Row],[COSTO]]+(LISTAS[[#This Row],[COSTO]]*AO1938)</f>
        <v>0</v>
      </c>
      <c r="AQ1938" s="44">
        <f>IF(AO1938="",0,AP1938/LISTAS[[#This Row],[VENTA NETA]]-1)</f>
        <v>0</v>
      </c>
      <c r="AS1938" s="39">
        <v>0</v>
      </c>
      <c r="AT1938" s="48" t="e">
        <f>+LISTAS[[#This Row],[COSTO]]/AS1938-1</f>
        <v>#DIV/0!</v>
      </c>
      <c r="BA1938" t="s">
        <v>2937</v>
      </c>
      <c r="BB1938" s="36"/>
    </row>
    <row r="1939" spans="1:54" x14ac:dyDescent="0.35">
      <c r="A1939" s="7" t="s">
        <v>3026</v>
      </c>
      <c r="B1939" t="s">
        <v>2937</v>
      </c>
      <c r="C1939" t="s">
        <v>3027</v>
      </c>
      <c r="D1939" t="s">
        <v>3027</v>
      </c>
      <c r="E1939" s="2">
        <v>339.3</v>
      </c>
      <c r="F1939" s="7" t="str">
        <f>+_xlfn.XLOOKUP(LISTAS[[#This Row],[ID]],_01_CODIGOS_Y_COSTOS_xlsm[Producto y N°],_01_CODIGOS_Y_COSTOS_xlsm[FABRICA],"",0,1)</f>
        <v>MAXIFER</v>
      </c>
      <c r="G1939" s="26">
        <f>LISTAS[[#This Row],[Precio]]*(1-0.46)</f>
        <v>183.22200000000001</v>
      </c>
      <c r="H1939" s="1">
        <f>+_xlfn.XLOOKUP(LISTAS[[#This Row],[ID]],_01_CODIGOS_Y_COSTOS_xlsm[Producto y N°],_01_CODIGOS_Y_COSTOS_xlsm[COSTO],0,0,1)</f>
        <v>0</v>
      </c>
      <c r="I1939" s="27">
        <f>+IFERROR(LISTAS[[#This Row],[VENTA NETA]]/LISTAS[[#This Row],[COSTO]]-1,0)</f>
        <v>0</v>
      </c>
      <c r="J1939" s="50" t="str">
        <f>IFERROR(VLOOKUP(LISTAS[[#This Row],[ID]],_01_CODIGOS_Y_COSTOS_xlsm[[Producto y N°]:[CODIGO]],2,0),"")</f>
        <v>20 X 40 X 2</v>
      </c>
      <c r="O1939" t="s">
        <v>3026</v>
      </c>
      <c r="AB1939" s="12" t="str">
        <f>+LISTAS[[#This Row],[Codigo]]&amp;LISTAS[[#This Row],[Fabrica]]</f>
        <v>20 X 40 X 2MAXIFER</v>
      </c>
      <c r="AC1939" s="13" t="str">
        <f>+LISTAS[[#This Row],[Codigo]]</f>
        <v>20 X 40 X 2</v>
      </c>
      <c r="AD1939" s="13" t="str">
        <f>+LISTAS[[#This Row],[ID]]</f>
        <v>ARANDELAS DE GOMA20 X 40 X 2</v>
      </c>
      <c r="AH1939" s="36"/>
      <c r="AI1939" s="37">
        <f>+LISTAS[[#This Row],[Precio]]+(LISTAS[[#This Row],[Precio]]*AH1939)</f>
        <v>339.3</v>
      </c>
      <c r="AJ1939" s="38">
        <f t="shared" si="30"/>
        <v>169.65</v>
      </c>
      <c r="AL1939" s="35" t="e">
        <f>+AJ1939/LISTAS[[#This Row],[COSTO]]-1</f>
        <v>#DIV/0!</v>
      </c>
      <c r="AM1939" t="str">
        <f>+LISTAS[[#This Row],[ID]]</f>
        <v>ARANDELAS DE GOMA20 X 40 X 2</v>
      </c>
      <c r="AO1939" s="43"/>
      <c r="AP1939" s="39">
        <f>LISTAS[[#This Row],[COSTO]]+(LISTAS[[#This Row],[COSTO]]*AO1939)</f>
        <v>0</v>
      </c>
      <c r="AQ1939" s="44">
        <f>IF(AO1939="",0,AP1939/LISTAS[[#This Row],[VENTA NETA]]-1)</f>
        <v>0</v>
      </c>
      <c r="AS1939" s="39">
        <v>0</v>
      </c>
      <c r="AT1939" s="48" t="e">
        <f>+LISTAS[[#This Row],[COSTO]]/AS1939-1</f>
        <v>#DIV/0!</v>
      </c>
      <c r="BA1939" t="s">
        <v>2937</v>
      </c>
      <c r="BB1939" s="36"/>
    </row>
    <row r="1940" spans="1:54" x14ac:dyDescent="0.35">
      <c r="A1940" s="7" t="s">
        <v>3028</v>
      </c>
      <c r="B1940" t="s">
        <v>2937</v>
      </c>
      <c r="C1940" t="s">
        <v>3029</v>
      </c>
      <c r="D1940" t="s">
        <v>3029</v>
      </c>
      <c r="E1940" s="2">
        <v>367.49</v>
      </c>
      <c r="F1940" s="7" t="str">
        <f>+_xlfn.XLOOKUP(LISTAS[[#This Row],[ID]],_01_CODIGOS_Y_COSTOS_xlsm[Producto y N°],_01_CODIGOS_Y_COSTOS_xlsm[FABRICA],"",0,1)</f>
        <v>MAXIFER</v>
      </c>
      <c r="G1940" s="26">
        <f>LISTAS[[#This Row],[Precio]]*(1-0.46)</f>
        <v>198.44460000000001</v>
      </c>
      <c r="H1940" s="1">
        <f>+_xlfn.XLOOKUP(LISTAS[[#This Row],[ID]],_01_CODIGOS_Y_COSTOS_xlsm[Producto y N°],_01_CODIGOS_Y_COSTOS_xlsm[COSTO],0,0,1)</f>
        <v>0</v>
      </c>
      <c r="I1940" s="27">
        <f>+IFERROR(LISTAS[[#This Row],[VENTA NETA]]/LISTAS[[#This Row],[COSTO]]-1,0)</f>
        <v>0</v>
      </c>
      <c r="J1940" s="50" t="str">
        <f>IFERROR(VLOOKUP(LISTAS[[#This Row],[ID]],_01_CODIGOS_Y_COSTOS_xlsm[[Producto y N°]:[CODIGO]],2,0),"")</f>
        <v>20 x 46</v>
      </c>
      <c r="O1940" t="s">
        <v>3028</v>
      </c>
      <c r="AB1940" s="12" t="str">
        <f>+LISTAS[[#This Row],[Codigo]]&amp;LISTAS[[#This Row],[Fabrica]]</f>
        <v>20 x 46MAXIFER</v>
      </c>
      <c r="AC1940" s="13" t="str">
        <f>+LISTAS[[#This Row],[Codigo]]</f>
        <v>20 x 46</v>
      </c>
      <c r="AD1940" s="13" t="str">
        <f>+LISTAS[[#This Row],[ID]]</f>
        <v>ARANDELAS DE GOMA20 x 46</v>
      </c>
      <c r="AH1940" s="36"/>
      <c r="AI1940" s="37">
        <f>+LISTAS[[#This Row],[Precio]]+(LISTAS[[#This Row],[Precio]]*AH1940)</f>
        <v>367.49</v>
      </c>
      <c r="AJ1940" s="38">
        <f t="shared" si="30"/>
        <v>183.745</v>
      </c>
      <c r="AL1940" s="35" t="e">
        <f>+AJ1940/LISTAS[[#This Row],[COSTO]]-1</f>
        <v>#DIV/0!</v>
      </c>
      <c r="AM1940" t="str">
        <f>+LISTAS[[#This Row],[ID]]</f>
        <v>ARANDELAS DE GOMA20 x 46</v>
      </c>
      <c r="AO1940" s="43"/>
      <c r="AP1940" s="39">
        <f>LISTAS[[#This Row],[COSTO]]+(LISTAS[[#This Row],[COSTO]]*AO1940)</f>
        <v>0</v>
      </c>
      <c r="AQ1940" s="44">
        <f>IF(AO1940="",0,AP1940/LISTAS[[#This Row],[VENTA NETA]]-1)</f>
        <v>0</v>
      </c>
      <c r="AS1940" s="39">
        <v>0</v>
      </c>
      <c r="AT1940" s="48" t="e">
        <f>+LISTAS[[#This Row],[COSTO]]/AS1940-1</f>
        <v>#DIV/0!</v>
      </c>
      <c r="BA1940" t="s">
        <v>2937</v>
      </c>
      <c r="BB1940" s="36"/>
    </row>
    <row r="1941" spans="1:54" x14ac:dyDescent="0.35">
      <c r="A1941" s="7" t="s">
        <v>3030</v>
      </c>
      <c r="B1941" t="s">
        <v>2937</v>
      </c>
      <c r="C1941" t="s">
        <v>3031</v>
      </c>
      <c r="D1941" t="s">
        <v>3031</v>
      </c>
      <c r="E1941" s="2">
        <v>367.49</v>
      </c>
      <c r="F1941" s="7" t="str">
        <f>+_xlfn.XLOOKUP(LISTAS[[#This Row],[ID]],_01_CODIGOS_Y_COSTOS_xlsm[Producto y N°],_01_CODIGOS_Y_COSTOS_xlsm[FABRICA],"",0,1)</f>
        <v>MAXIFER</v>
      </c>
      <c r="G1941" s="26">
        <f>LISTAS[[#This Row],[Precio]]*(1-0.46)</f>
        <v>198.44460000000001</v>
      </c>
      <c r="H1941" s="1">
        <f>+_xlfn.XLOOKUP(LISTAS[[#This Row],[ID]],_01_CODIGOS_Y_COSTOS_xlsm[Producto y N°],_01_CODIGOS_Y_COSTOS_xlsm[COSTO],0,0,1)</f>
        <v>0</v>
      </c>
      <c r="I1941" s="27">
        <f>+IFERROR(LISTAS[[#This Row],[VENTA NETA]]/LISTAS[[#This Row],[COSTO]]-1,0)</f>
        <v>0</v>
      </c>
      <c r="J1941" s="50" t="str">
        <f>IFERROR(VLOOKUP(LISTAS[[#This Row],[ID]],_01_CODIGOS_Y_COSTOS_xlsm[[Producto y N°]:[CODIGO]],2,0),"")</f>
        <v>22 x 46</v>
      </c>
      <c r="O1941" t="s">
        <v>3030</v>
      </c>
      <c r="AB1941" s="12" t="str">
        <f>+LISTAS[[#This Row],[Codigo]]&amp;LISTAS[[#This Row],[Fabrica]]</f>
        <v>22 x 46MAXIFER</v>
      </c>
      <c r="AC1941" s="13" t="str">
        <f>+LISTAS[[#This Row],[Codigo]]</f>
        <v>22 x 46</v>
      </c>
      <c r="AD1941" s="13" t="str">
        <f>+LISTAS[[#This Row],[ID]]</f>
        <v>ARANDELAS DE GOMA22 x 46</v>
      </c>
      <c r="AH1941" s="36"/>
      <c r="AI1941" s="37">
        <f>+LISTAS[[#This Row],[Precio]]+(LISTAS[[#This Row],[Precio]]*AH1941)</f>
        <v>367.49</v>
      </c>
      <c r="AJ1941" s="38">
        <f t="shared" si="30"/>
        <v>183.745</v>
      </c>
      <c r="AL1941" s="35" t="e">
        <f>+AJ1941/LISTAS[[#This Row],[COSTO]]-1</f>
        <v>#DIV/0!</v>
      </c>
      <c r="AM1941" t="str">
        <f>+LISTAS[[#This Row],[ID]]</f>
        <v>ARANDELAS DE GOMA22 x 46</v>
      </c>
      <c r="AO1941" s="43"/>
      <c r="AP1941" s="39">
        <f>LISTAS[[#This Row],[COSTO]]+(LISTAS[[#This Row],[COSTO]]*AO1941)</f>
        <v>0</v>
      </c>
      <c r="AQ1941" s="44">
        <f>IF(AO1941="",0,AP1941/LISTAS[[#This Row],[VENTA NETA]]-1)</f>
        <v>0</v>
      </c>
      <c r="AS1941" s="39">
        <v>0</v>
      </c>
      <c r="AT1941" s="48" t="e">
        <f>+LISTAS[[#This Row],[COSTO]]/AS1941-1</f>
        <v>#DIV/0!</v>
      </c>
      <c r="BA1941" t="s">
        <v>2937</v>
      </c>
      <c r="BB1941" s="36"/>
    </row>
    <row r="1942" spans="1:54" x14ac:dyDescent="0.35">
      <c r="A1942" s="7" t="s">
        <v>3032</v>
      </c>
      <c r="B1942" t="s">
        <v>2937</v>
      </c>
      <c r="C1942" t="s">
        <v>3033</v>
      </c>
      <c r="D1942" t="s">
        <v>3033</v>
      </c>
      <c r="E1942" s="2">
        <v>367.49</v>
      </c>
      <c r="F1942" s="7" t="str">
        <f>+_xlfn.XLOOKUP(LISTAS[[#This Row],[ID]],_01_CODIGOS_Y_COSTOS_xlsm[Producto y N°],_01_CODIGOS_Y_COSTOS_xlsm[FABRICA],"",0,1)</f>
        <v>MAXIFER</v>
      </c>
      <c r="G1942" s="26">
        <f>LISTAS[[#This Row],[Precio]]*(1-0.46)</f>
        <v>198.44460000000001</v>
      </c>
      <c r="H1942" s="1">
        <f>+_xlfn.XLOOKUP(LISTAS[[#This Row],[ID]],_01_CODIGOS_Y_COSTOS_xlsm[Producto y N°],_01_CODIGOS_Y_COSTOS_xlsm[COSTO],0,0,1)</f>
        <v>0</v>
      </c>
      <c r="I1942" s="27">
        <f>+IFERROR(LISTAS[[#This Row],[VENTA NETA]]/LISTAS[[#This Row],[COSTO]]-1,0)</f>
        <v>0</v>
      </c>
      <c r="J1942" s="50" t="str">
        <f>IFERROR(VLOOKUP(LISTAS[[#This Row],[ID]],_01_CODIGOS_Y_COSTOS_xlsm[[Producto y N°]:[CODIGO]],2,0),"")</f>
        <v>25 x 46</v>
      </c>
      <c r="O1942" t="s">
        <v>3032</v>
      </c>
      <c r="AB1942" s="12" t="str">
        <f>+LISTAS[[#This Row],[Codigo]]&amp;LISTAS[[#This Row],[Fabrica]]</f>
        <v>25 x 46MAXIFER</v>
      </c>
      <c r="AC1942" s="13" t="str">
        <f>+LISTAS[[#This Row],[Codigo]]</f>
        <v>25 x 46</v>
      </c>
      <c r="AD1942" s="13" t="str">
        <f>+LISTAS[[#This Row],[ID]]</f>
        <v>ARANDELAS DE GOMA25 x 46</v>
      </c>
      <c r="AH1942" s="36"/>
      <c r="AI1942" s="37">
        <f>+LISTAS[[#This Row],[Precio]]+(LISTAS[[#This Row],[Precio]]*AH1942)</f>
        <v>367.49</v>
      </c>
      <c r="AJ1942" s="38">
        <f t="shared" si="30"/>
        <v>183.745</v>
      </c>
      <c r="AL1942" s="35" t="e">
        <f>+AJ1942/LISTAS[[#This Row],[COSTO]]-1</f>
        <v>#DIV/0!</v>
      </c>
      <c r="AM1942" t="str">
        <f>+LISTAS[[#This Row],[ID]]</f>
        <v>ARANDELAS DE GOMA25 x 46</v>
      </c>
      <c r="AO1942" s="43"/>
      <c r="AP1942" s="39">
        <f>LISTAS[[#This Row],[COSTO]]+(LISTAS[[#This Row],[COSTO]]*AO1942)</f>
        <v>0</v>
      </c>
      <c r="AQ1942" s="44">
        <f>IF(AO1942="",0,AP1942/LISTAS[[#This Row],[VENTA NETA]]-1)</f>
        <v>0</v>
      </c>
      <c r="AS1942" s="39">
        <v>0</v>
      </c>
      <c r="AT1942" s="48" t="e">
        <f>+LISTAS[[#This Row],[COSTO]]/AS1942-1</f>
        <v>#DIV/0!</v>
      </c>
      <c r="BA1942" t="s">
        <v>2937</v>
      </c>
      <c r="BB1942" s="36"/>
    </row>
    <row r="1943" spans="1:54" x14ac:dyDescent="0.35">
      <c r="A1943" s="7" t="s">
        <v>3034</v>
      </c>
      <c r="B1943" t="s">
        <v>2937</v>
      </c>
      <c r="C1943" t="s">
        <v>3035</v>
      </c>
      <c r="D1943" t="s">
        <v>3035</v>
      </c>
      <c r="E1943" s="2">
        <v>367.49</v>
      </c>
      <c r="F1943" s="7" t="str">
        <f>+_xlfn.XLOOKUP(LISTAS[[#This Row],[ID]],_01_CODIGOS_Y_COSTOS_xlsm[Producto y N°],_01_CODIGOS_Y_COSTOS_xlsm[FABRICA],"",0,1)</f>
        <v>MAXIFER</v>
      </c>
      <c r="G1943" s="26">
        <f>LISTAS[[#This Row],[Precio]]*(1-0.46)</f>
        <v>198.44460000000001</v>
      </c>
      <c r="H1943" s="1">
        <f>+_xlfn.XLOOKUP(LISTAS[[#This Row],[ID]],_01_CODIGOS_Y_COSTOS_xlsm[Producto y N°],_01_CODIGOS_Y_COSTOS_xlsm[COSTO],0,0,1)</f>
        <v>0</v>
      </c>
      <c r="I1943" s="27">
        <f>+IFERROR(LISTAS[[#This Row],[VENTA NETA]]/LISTAS[[#This Row],[COSTO]]-1,0)</f>
        <v>0</v>
      </c>
      <c r="J1943" s="50" t="str">
        <f>IFERROR(VLOOKUP(LISTAS[[#This Row],[ID]],_01_CODIGOS_Y_COSTOS_xlsm[[Producto y N°]:[CODIGO]],2,0),"")</f>
        <v>26 X 46 X 2</v>
      </c>
      <c r="O1943" t="s">
        <v>3034</v>
      </c>
      <c r="AB1943" s="12" t="str">
        <f>+LISTAS[[#This Row],[Codigo]]&amp;LISTAS[[#This Row],[Fabrica]]</f>
        <v>26 X 46 X 2MAXIFER</v>
      </c>
      <c r="AC1943" s="13" t="str">
        <f>+LISTAS[[#This Row],[Codigo]]</f>
        <v>26 X 46 X 2</v>
      </c>
      <c r="AD1943" s="13" t="str">
        <f>+LISTAS[[#This Row],[ID]]</f>
        <v>ARANDELAS DE GOMA26 X 46 X 2</v>
      </c>
      <c r="AH1943" s="36"/>
      <c r="AI1943" s="37">
        <f>+LISTAS[[#This Row],[Precio]]+(LISTAS[[#This Row],[Precio]]*AH1943)</f>
        <v>367.49</v>
      </c>
      <c r="AJ1943" s="38">
        <f t="shared" si="30"/>
        <v>183.745</v>
      </c>
      <c r="AL1943" s="35" t="e">
        <f>+AJ1943/LISTAS[[#This Row],[COSTO]]-1</f>
        <v>#DIV/0!</v>
      </c>
      <c r="AM1943" t="str">
        <f>+LISTAS[[#This Row],[ID]]</f>
        <v>ARANDELAS DE GOMA26 X 46 X 2</v>
      </c>
      <c r="AO1943" s="43"/>
      <c r="AP1943" s="39">
        <f>LISTAS[[#This Row],[COSTO]]+(LISTAS[[#This Row],[COSTO]]*AO1943)</f>
        <v>0</v>
      </c>
      <c r="AQ1943" s="44">
        <f>IF(AO1943="",0,AP1943/LISTAS[[#This Row],[VENTA NETA]]-1)</f>
        <v>0</v>
      </c>
      <c r="AS1943" s="39">
        <v>0</v>
      </c>
      <c r="AT1943" s="48" t="e">
        <f>+LISTAS[[#This Row],[COSTO]]/AS1943-1</f>
        <v>#DIV/0!</v>
      </c>
      <c r="BA1943" t="s">
        <v>2937</v>
      </c>
      <c r="BB1943" s="36"/>
    </row>
    <row r="1944" spans="1:54" x14ac:dyDescent="0.35">
      <c r="A1944" s="7" t="s">
        <v>3036</v>
      </c>
      <c r="B1944" t="s">
        <v>2937</v>
      </c>
      <c r="C1944" t="s">
        <v>3037</v>
      </c>
      <c r="D1944" t="s">
        <v>3037</v>
      </c>
      <c r="E1944" s="2">
        <v>367.49</v>
      </c>
      <c r="F1944" s="7" t="str">
        <f>+_xlfn.XLOOKUP(LISTAS[[#This Row],[ID]],_01_CODIGOS_Y_COSTOS_xlsm[Producto y N°],_01_CODIGOS_Y_COSTOS_xlsm[FABRICA],"",0,1)</f>
        <v>MAXIFER</v>
      </c>
      <c r="G1944" s="26">
        <f>LISTAS[[#This Row],[Precio]]*(1-0.46)</f>
        <v>198.44460000000001</v>
      </c>
      <c r="H1944" s="1">
        <f>+_xlfn.XLOOKUP(LISTAS[[#This Row],[ID]],_01_CODIGOS_Y_COSTOS_xlsm[Producto y N°],_01_CODIGOS_Y_COSTOS_xlsm[COSTO],0,0,1)</f>
        <v>0</v>
      </c>
      <c r="I1944" s="27">
        <f>+IFERROR(LISTAS[[#This Row],[VENTA NETA]]/LISTAS[[#This Row],[COSTO]]-1,0)</f>
        <v>0</v>
      </c>
      <c r="J1944" s="50" t="str">
        <f>IFERROR(VLOOKUP(LISTAS[[#This Row],[ID]],_01_CODIGOS_Y_COSTOS_xlsm[[Producto y N°]:[CODIGO]],2,0),"")</f>
        <v>28 X 46 X 2</v>
      </c>
      <c r="O1944" t="s">
        <v>3036</v>
      </c>
      <c r="AB1944" s="12" t="str">
        <f>+LISTAS[[#This Row],[Codigo]]&amp;LISTAS[[#This Row],[Fabrica]]</f>
        <v>28 X 46 X 2MAXIFER</v>
      </c>
      <c r="AC1944" s="13" t="str">
        <f>+LISTAS[[#This Row],[Codigo]]</f>
        <v>28 X 46 X 2</v>
      </c>
      <c r="AD1944" s="13" t="str">
        <f>+LISTAS[[#This Row],[ID]]</f>
        <v>ARANDELAS DE GOMA28 X 46 X 2</v>
      </c>
      <c r="AH1944" s="36"/>
      <c r="AI1944" s="37">
        <f>+LISTAS[[#This Row],[Precio]]+(LISTAS[[#This Row],[Precio]]*AH1944)</f>
        <v>367.49</v>
      </c>
      <c r="AJ1944" s="38">
        <f t="shared" si="30"/>
        <v>183.745</v>
      </c>
      <c r="AL1944" s="35" t="e">
        <f>+AJ1944/LISTAS[[#This Row],[COSTO]]-1</f>
        <v>#DIV/0!</v>
      </c>
      <c r="AM1944" t="str">
        <f>+LISTAS[[#This Row],[ID]]</f>
        <v>ARANDELAS DE GOMA28 X 46 X 2</v>
      </c>
      <c r="AO1944" s="43"/>
      <c r="AP1944" s="39">
        <f>LISTAS[[#This Row],[COSTO]]+(LISTAS[[#This Row],[COSTO]]*AO1944)</f>
        <v>0</v>
      </c>
      <c r="AQ1944" s="44">
        <f>IF(AO1944="",0,AP1944/LISTAS[[#This Row],[VENTA NETA]]-1)</f>
        <v>0</v>
      </c>
      <c r="AS1944" s="39">
        <v>0</v>
      </c>
      <c r="AT1944" s="48" t="e">
        <f>+LISTAS[[#This Row],[COSTO]]/AS1944-1</f>
        <v>#DIV/0!</v>
      </c>
      <c r="BA1944" t="s">
        <v>2937</v>
      </c>
      <c r="BB1944" s="36"/>
    </row>
    <row r="1945" spans="1:54" x14ac:dyDescent="0.35">
      <c r="A1945" s="7" t="s">
        <v>3038</v>
      </c>
      <c r="B1945" t="s">
        <v>2937</v>
      </c>
      <c r="C1945" t="s">
        <v>3039</v>
      </c>
      <c r="D1945" t="s">
        <v>3039</v>
      </c>
      <c r="E1945" s="2">
        <v>367.49</v>
      </c>
      <c r="F1945" s="7" t="str">
        <f>+_xlfn.XLOOKUP(LISTAS[[#This Row],[ID]],_01_CODIGOS_Y_COSTOS_xlsm[Producto y N°],_01_CODIGOS_Y_COSTOS_xlsm[FABRICA],"",0,1)</f>
        <v>MAXIFER</v>
      </c>
      <c r="G1945" s="26">
        <f>LISTAS[[#This Row],[Precio]]*(1-0.46)</f>
        <v>198.44460000000001</v>
      </c>
      <c r="H1945" s="1">
        <f>+_xlfn.XLOOKUP(LISTAS[[#This Row],[ID]],_01_CODIGOS_Y_COSTOS_xlsm[Producto y N°],_01_CODIGOS_Y_COSTOS_xlsm[COSTO],0,0,1)</f>
        <v>0</v>
      </c>
      <c r="I1945" s="27">
        <f>+IFERROR(LISTAS[[#This Row],[VENTA NETA]]/LISTAS[[#This Row],[COSTO]]-1,0)</f>
        <v>0</v>
      </c>
      <c r="J1945" s="50" t="str">
        <f>IFERROR(VLOOKUP(LISTAS[[#This Row],[ID]],_01_CODIGOS_Y_COSTOS_xlsm[[Producto y N°]:[CODIGO]],2,0),"")</f>
        <v>30 x 46</v>
      </c>
      <c r="O1945" t="s">
        <v>3038</v>
      </c>
      <c r="AB1945" s="12" t="str">
        <f>+LISTAS[[#This Row],[Codigo]]&amp;LISTAS[[#This Row],[Fabrica]]</f>
        <v>30 x 46MAXIFER</v>
      </c>
      <c r="AC1945" s="13" t="str">
        <f>+LISTAS[[#This Row],[Codigo]]</f>
        <v>30 x 46</v>
      </c>
      <c r="AD1945" s="13" t="str">
        <f>+LISTAS[[#This Row],[ID]]</f>
        <v>ARANDELAS DE GOMA30 x 46</v>
      </c>
      <c r="AH1945" s="36"/>
      <c r="AI1945" s="37">
        <f>+LISTAS[[#This Row],[Precio]]+(LISTAS[[#This Row],[Precio]]*AH1945)</f>
        <v>367.49</v>
      </c>
      <c r="AJ1945" s="38">
        <f t="shared" si="30"/>
        <v>183.745</v>
      </c>
      <c r="AL1945" s="35" t="e">
        <f>+AJ1945/LISTAS[[#This Row],[COSTO]]-1</f>
        <v>#DIV/0!</v>
      </c>
      <c r="AM1945" t="str">
        <f>+LISTAS[[#This Row],[ID]]</f>
        <v>ARANDELAS DE GOMA30 x 46</v>
      </c>
      <c r="AO1945" s="43"/>
      <c r="AP1945" s="39">
        <f>LISTAS[[#This Row],[COSTO]]+(LISTAS[[#This Row],[COSTO]]*AO1945)</f>
        <v>0</v>
      </c>
      <c r="AQ1945" s="44">
        <f>IF(AO1945="",0,AP1945/LISTAS[[#This Row],[VENTA NETA]]-1)</f>
        <v>0</v>
      </c>
      <c r="AS1945" s="39">
        <v>0</v>
      </c>
      <c r="AT1945" s="48" t="e">
        <f>+LISTAS[[#This Row],[COSTO]]/AS1945-1</f>
        <v>#DIV/0!</v>
      </c>
      <c r="BA1945" t="s">
        <v>2937</v>
      </c>
      <c r="BB1945" s="36"/>
    </row>
    <row r="1946" spans="1:54" x14ac:dyDescent="0.35">
      <c r="A1946" s="7" t="s">
        <v>3040</v>
      </c>
      <c r="B1946" t="s">
        <v>2937</v>
      </c>
      <c r="C1946" t="s">
        <v>3041</v>
      </c>
      <c r="D1946" t="s">
        <v>3042</v>
      </c>
      <c r="E1946" s="2">
        <v>1788.41</v>
      </c>
      <c r="F1946" s="7" t="str">
        <f>+_xlfn.XLOOKUP(LISTAS[[#This Row],[ID]],_01_CODIGOS_Y_COSTOS_xlsm[Producto y N°],_01_CODIGOS_Y_COSTOS_xlsm[FABRICA],"",0,1)</f>
        <v>MAXIFER</v>
      </c>
      <c r="G1946" s="26">
        <f>LISTAS[[#This Row],[Precio]]*(1-0.46)</f>
        <v>965.74140000000011</v>
      </c>
      <c r="H1946" s="1">
        <f>+_xlfn.XLOOKUP(LISTAS[[#This Row],[ID]],_01_CODIGOS_Y_COSTOS_xlsm[Producto y N°],_01_CODIGOS_Y_COSTOS_xlsm[COSTO],0,0,1)</f>
        <v>0</v>
      </c>
      <c r="I1946" s="27">
        <f>+IFERROR(LISTAS[[#This Row],[VENTA NETA]]/LISTAS[[#This Row],[COSTO]]-1,0)</f>
        <v>0</v>
      </c>
      <c r="J1946" s="50" t="str">
        <f>IFERROR(VLOOKUP(LISTAS[[#This Row],[ID]],_01_CODIGOS_Y_COSTOS_xlsm[[Producto y N°]:[CODIGO]],2,0),"")</f>
        <v>1/4 x 1'' TOPE</v>
      </c>
      <c r="O1946" t="s">
        <v>3040</v>
      </c>
      <c r="AB1946" s="12" t="str">
        <f>+LISTAS[[#This Row],[Codigo]]&amp;LISTAS[[#This Row],[Fabrica]]</f>
        <v>1/4 x 1'' TOPEMAXIFER</v>
      </c>
      <c r="AC1946" s="13" t="str">
        <f>+LISTAS[[#This Row],[Codigo]]</f>
        <v>1/4 x 1'' TOPE</v>
      </c>
      <c r="AD1946" s="13" t="str">
        <f>+LISTAS[[#This Row],[ID]]</f>
        <v>ARANDELAS DE GOMA1/4 x 1'' TOPE</v>
      </c>
      <c r="AH1946" s="36"/>
      <c r="AI1946" s="37">
        <f>+LISTAS[[#This Row],[Precio]]+(LISTAS[[#This Row],[Precio]]*AH1946)</f>
        <v>1788.41</v>
      </c>
      <c r="AJ1946" s="38">
        <f t="shared" si="30"/>
        <v>894.20500000000004</v>
      </c>
      <c r="AL1946" s="35" t="e">
        <f>+AJ1946/LISTAS[[#This Row],[COSTO]]-1</f>
        <v>#DIV/0!</v>
      </c>
      <c r="AM1946" t="str">
        <f>+LISTAS[[#This Row],[ID]]</f>
        <v>ARANDELAS DE GOMA1/4 x 1'' TOPE</v>
      </c>
      <c r="AO1946" s="43"/>
      <c r="AP1946" s="39">
        <f>LISTAS[[#This Row],[COSTO]]+(LISTAS[[#This Row],[COSTO]]*AO1946)</f>
        <v>0</v>
      </c>
      <c r="AQ1946" s="44">
        <f>IF(AO1946="",0,AP1946/LISTAS[[#This Row],[VENTA NETA]]-1)</f>
        <v>0</v>
      </c>
      <c r="AS1946" s="39">
        <v>0</v>
      </c>
      <c r="AT1946" s="48" t="e">
        <f>+LISTAS[[#This Row],[COSTO]]/AS1946-1</f>
        <v>#DIV/0!</v>
      </c>
      <c r="BA1946" t="s">
        <v>2937</v>
      </c>
      <c r="BB1946" s="36"/>
    </row>
    <row r="1947" spans="1:54" x14ac:dyDescent="0.35">
      <c r="A1947" s="7" t="s">
        <v>3043</v>
      </c>
      <c r="B1947" t="s">
        <v>2937</v>
      </c>
      <c r="C1947" t="s">
        <v>3044</v>
      </c>
      <c r="D1947" t="s">
        <v>3042</v>
      </c>
      <c r="E1947" s="2">
        <v>2299.83</v>
      </c>
      <c r="F1947" s="7" t="str">
        <f>+_xlfn.XLOOKUP(LISTAS[[#This Row],[ID]],_01_CODIGOS_Y_COSTOS_xlsm[Producto y N°],_01_CODIGOS_Y_COSTOS_xlsm[FABRICA],"",0,1)</f>
        <v>MAXIFER</v>
      </c>
      <c r="G1947" s="26">
        <f>LISTAS[[#This Row],[Precio]]*(1-0.46)</f>
        <v>1241.9082000000001</v>
      </c>
      <c r="H1947" s="1">
        <f>+_xlfn.XLOOKUP(LISTAS[[#This Row],[ID]],_01_CODIGOS_Y_COSTOS_xlsm[Producto y N°],_01_CODIGOS_Y_COSTOS_xlsm[COSTO],0,0,1)</f>
        <v>0</v>
      </c>
      <c r="I1947" s="27">
        <f>+IFERROR(LISTAS[[#This Row],[VENTA NETA]]/LISTAS[[#This Row],[COSTO]]-1,0)</f>
        <v>0</v>
      </c>
      <c r="J1947" s="50" t="str">
        <f>IFERROR(VLOOKUP(LISTAS[[#This Row],[ID]],_01_CODIGOS_Y_COSTOS_xlsm[[Producto y N°]:[CODIGO]],2,0),"")</f>
        <v>5/16 x 1,5'' TOPE</v>
      </c>
      <c r="O1947" t="s">
        <v>3043</v>
      </c>
      <c r="AB1947" s="12" t="str">
        <f>+LISTAS[[#This Row],[Codigo]]&amp;LISTAS[[#This Row],[Fabrica]]</f>
        <v>5/16 x 1,5'' TOPEMAXIFER</v>
      </c>
      <c r="AC1947" s="13" t="str">
        <f>+LISTAS[[#This Row],[Codigo]]</f>
        <v>5/16 x 1,5'' TOPE</v>
      </c>
      <c r="AD1947" s="13" t="str">
        <f>+LISTAS[[#This Row],[ID]]</f>
        <v>ARANDELAS DE GOMA5/16 x 1,5'' TOPE</v>
      </c>
      <c r="AH1947" s="36"/>
      <c r="AI1947" s="37">
        <f>+LISTAS[[#This Row],[Precio]]+(LISTAS[[#This Row],[Precio]]*AH1947)</f>
        <v>2299.83</v>
      </c>
      <c r="AJ1947" s="38">
        <f t="shared" si="30"/>
        <v>1149.915</v>
      </c>
      <c r="AL1947" s="35" t="e">
        <f>+AJ1947/LISTAS[[#This Row],[COSTO]]-1</f>
        <v>#DIV/0!</v>
      </c>
      <c r="AM1947" t="str">
        <f>+LISTAS[[#This Row],[ID]]</f>
        <v>ARANDELAS DE GOMA5/16 x 1,5'' TOPE</v>
      </c>
      <c r="AO1947" s="43"/>
      <c r="AP1947" s="39">
        <f>LISTAS[[#This Row],[COSTO]]+(LISTAS[[#This Row],[COSTO]]*AO1947)</f>
        <v>0</v>
      </c>
      <c r="AQ1947" s="44">
        <f>IF(AO1947="",0,AP1947/LISTAS[[#This Row],[VENTA NETA]]-1)</f>
        <v>0</v>
      </c>
      <c r="AS1947" s="39">
        <v>0</v>
      </c>
      <c r="AT1947" s="48" t="e">
        <f>+LISTAS[[#This Row],[COSTO]]/AS1947-1</f>
        <v>#DIV/0!</v>
      </c>
      <c r="BA1947" t="s">
        <v>2937</v>
      </c>
      <c r="BB1947" s="36"/>
    </row>
    <row r="1948" spans="1:54" x14ac:dyDescent="0.35">
      <c r="A1948" s="7" t="s">
        <v>3045</v>
      </c>
      <c r="B1948" t="s">
        <v>2937</v>
      </c>
      <c r="C1948" t="s">
        <v>3046</v>
      </c>
      <c r="D1948" t="s">
        <v>3042</v>
      </c>
      <c r="E1948" s="2">
        <v>3210.13</v>
      </c>
      <c r="F1948" s="7" t="str">
        <f>+_xlfn.XLOOKUP(LISTAS[[#This Row],[ID]],_01_CODIGOS_Y_COSTOS_xlsm[Producto y N°],_01_CODIGOS_Y_COSTOS_xlsm[FABRICA],"",0,1)</f>
        <v>MAXIFER</v>
      </c>
      <c r="G1948" s="26">
        <f>LISTAS[[#This Row],[Precio]]*(1-0.46)</f>
        <v>1733.4702000000002</v>
      </c>
      <c r="H1948" s="1">
        <f>+_xlfn.XLOOKUP(LISTAS[[#This Row],[ID]],_01_CODIGOS_Y_COSTOS_xlsm[Producto y N°],_01_CODIGOS_Y_COSTOS_xlsm[COSTO],0,0,1)</f>
        <v>0</v>
      </c>
      <c r="I1948" s="27">
        <f>+IFERROR(LISTAS[[#This Row],[VENTA NETA]]/LISTAS[[#This Row],[COSTO]]-1,0)</f>
        <v>0</v>
      </c>
      <c r="J1948" s="50" t="str">
        <f>IFERROR(VLOOKUP(LISTAS[[#This Row],[ID]],_01_CODIGOS_Y_COSTOS_xlsm[[Producto y N°]:[CODIGO]],2,0),"")</f>
        <v>3/8 x 1'' TOPE</v>
      </c>
      <c r="O1948" t="s">
        <v>3045</v>
      </c>
      <c r="AB1948" s="12" t="str">
        <f>+LISTAS[[#This Row],[Codigo]]&amp;LISTAS[[#This Row],[Fabrica]]</f>
        <v>3/8 x 1'' TOPEMAXIFER</v>
      </c>
      <c r="AC1948" s="13" t="str">
        <f>+LISTAS[[#This Row],[Codigo]]</f>
        <v>3/8 x 1'' TOPE</v>
      </c>
      <c r="AD1948" s="13" t="str">
        <f>+LISTAS[[#This Row],[ID]]</f>
        <v>ARANDELAS DE GOMA3/8 x 1'' TOPE</v>
      </c>
      <c r="AH1948" s="36"/>
      <c r="AI1948" s="37">
        <f>+LISTAS[[#This Row],[Precio]]+(LISTAS[[#This Row],[Precio]]*AH1948)</f>
        <v>3210.13</v>
      </c>
      <c r="AJ1948" s="38">
        <f t="shared" si="30"/>
        <v>1605.0650000000001</v>
      </c>
      <c r="AL1948" s="35" t="e">
        <f>+AJ1948/LISTAS[[#This Row],[COSTO]]-1</f>
        <v>#DIV/0!</v>
      </c>
      <c r="AM1948" t="str">
        <f>+LISTAS[[#This Row],[ID]]</f>
        <v>ARANDELAS DE GOMA3/8 x 1'' TOPE</v>
      </c>
      <c r="AO1948" s="43"/>
      <c r="AP1948" s="39">
        <f>LISTAS[[#This Row],[COSTO]]+(LISTAS[[#This Row],[COSTO]]*AO1948)</f>
        <v>0</v>
      </c>
      <c r="AQ1948" s="44">
        <f>IF(AO1948="",0,AP1948/LISTAS[[#This Row],[VENTA NETA]]-1)</f>
        <v>0</v>
      </c>
      <c r="AS1948" s="39">
        <v>0</v>
      </c>
      <c r="AT1948" s="48" t="e">
        <f>+LISTAS[[#This Row],[COSTO]]/AS1948-1</f>
        <v>#DIV/0!</v>
      </c>
      <c r="BA1948" t="s">
        <v>2937</v>
      </c>
      <c r="BB1948" s="36"/>
    </row>
    <row r="1949" spans="1:54" x14ac:dyDescent="0.35">
      <c r="A1949" s="7" t="s">
        <v>3047</v>
      </c>
      <c r="B1949" t="s">
        <v>2937</v>
      </c>
      <c r="C1949">
        <v>53</v>
      </c>
      <c r="D1949" t="s">
        <v>1969</v>
      </c>
      <c r="E1949" s="2">
        <v>2293.42</v>
      </c>
      <c r="F1949" s="7" t="str">
        <f>+_xlfn.XLOOKUP(LISTAS[[#This Row],[ID]],_01_CODIGOS_Y_COSTOS_xlsm[Producto y N°],_01_CODIGOS_Y_COSTOS_xlsm[FABRICA],"",0,1)</f>
        <v>MAXIFER</v>
      </c>
      <c r="G1949" s="26">
        <f>LISTAS[[#This Row],[Precio]]*(1-0.46)</f>
        <v>1238.4468000000002</v>
      </c>
      <c r="H1949" s="1">
        <f>+_xlfn.XLOOKUP(LISTAS[[#This Row],[ID]],_01_CODIGOS_Y_COSTOS_xlsm[Producto y N°],_01_CODIGOS_Y_COSTOS_xlsm[COSTO],0,0,1)</f>
        <v>0</v>
      </c>
      <c r="I1949" s="27">
        <f>+IFERROR(LISTAS[[#This Row],[VENTA NETA]]/LISTAS[[#This Row],[COSTO]]-1,0)</f>
        <v>0</v>
      </c>
      <c r="J1949" s="50" t="str">
        <f>IFERROR(VLOOKUP(LISTAS[[#This Row],[ID]],_01_CODIGOS_Y_COSTOS_xlsm[[Producto y N°]:[CODIGO]],2,0),"")</f>
        <v>53</v>
      </c>
      <c r="O1949" t="s">
        <v>3047</v>
      </c>
      <c r="AB1949" s="12" t="str">
        <f>+LISTAS[[#This Row],[Codigo]]&amp;LISTAS[[#This Row],[Fabrica]]</f>
        <v>53MAXIFER</v>
      </c>
      <c r="AC1949" s="13" t="str">
        <f>+LISTAS[[#This Row],[Codigo]]</f>
        <v>53</v>
      </c>
      <c r="AD1949" s="13" t="str">
        <f>+LISTAS[[#This Row],[ID]]</f>
        <v>ARANDELAS DE GOMA53</v>
      </c>
      <c r="AH1949" s="36"/>
      <c r="AI1949" s="37">
        <f>+LISTAS[[#This Row],[Precio]]+(LISTAS[[#This Row],[Precio]]*AH1949)</f>
        <v>2293.42</v>
      </c>
      <c r="AJ1949" s="38">
        <f t="shared" si="30"/>
        <v>1146.71</v>
      </c>
      <c r="AL1949" s="35" t="e">
        <f>+AJ1949/LISTAS[[#This Row],[COSTO]]-1</f>
        <v>#DIV/0!</v>
      </c>
      <c r="AM1949" t="str">
        <f>+LISTAS[[#This Row],[ID]]</f>
        <v>ARANDELAS DE GOMA53</v>
      </c>
      <c r="AO1949" s="43"/>
      <c r="AP1949" s="39">
        <f>LISTAS[[#This Row],[COSTO]]+(LISTAS[[#This Row],[COSTO]]*AO1949)</f>
        <v>0</v>
      </c>
      <c r="AQ1949" s="44">
        <f>IF(AO1949="",0,AP1949/LISTAS[[#This Row],[VENTA NETA]]-1)</f>
        <v>0</v>
      </c>
      <c r="AS1949" s="39">
        <v>0</v>
      </c>
      <c r="AT1949" s="48" t="e">
        <f>+LISTAS[[#This Row],[COSTO]]/AS1949-1</f>
        <v>#DIV/0!</v>
      </c>
      <c r="BA1949" t="s">
        <v>2937</v>
      </c>
      <c r="BB1949" s="36"/>
    </row>
    <row r="1950" spans="1:54" x14ac:dyDescent="0.35">
      <c r="A1950" s="7" t="s">
        <v>3048</v>
      </c>
      <c r="B1950" t="s">
        <v>2937</v>
      </c>
      <c r="C1950">
        <v>54</v>
      </c>
      <c r="D1950" t="s">
        <v>1971</v>
      </c>
      <c r="E1950" s="2">
        <v>2293.42</v>
      </c>
      <c r="F1950" s="7" t="str">
        <f>+_xlfn.XLOOKUP(LISTAS[[#This Row],[ID]],_01_CODIGOS_Y_COSTOS_xlsm[Producto y N°],_01_CODIGOS_Y_COSTOS_xlsm[FABRICA],"",0,1)</f>
        <v>MAXIFER</v>
      </c>
      <c r="G1950" s="26">
        <f>LISTAS[[#This Row],[Precio]]*(1-0.46)</f>
        <v>1238.4468000000002</v>
      </c>
      <c r="H1950" s="1">
        <f>+_xlfn.XLOOKUP(LISTAS[[#This Row],[ID]],_01_CODIGOS_Y_COSTOS_xlsm[Producto y N°],_01_CODIGOS_Y_COSTOS_xlsm[COSTO],0,0,1)</f>
        <v>0</v>
      </c>
      <c r="I1950" s="27">
        <f>+IFERROR(LISTAS[[#This Row],[VENTA NETA]]/LISTAS[[#This Row],[COSTO]]-1,0)</f>
        <v>0</v>
      </c>
      <c r="J1950" s="50" t="str">
        <f>IFERROR(VLOOKUP(LISTAS[[#This Row],[ID]],_01_CODIGOS_Y_COSTOS_xlsm[[Producto y N°]:[CODIGO]],2,0),"")</f>
        <v>54</v>
      </c>
      <c r="O1950" t="s">
        <v>3048</v>
      </c>
      <c r="AB1950" s="12" t="str">
        <f>+LISTAS[[#This Row],[Codigo]]&amp;LISTAS[[#This Row],[Fabrica]]</f>
        <v>54MAXIFER</v>
      </c>
      <c r="AC1950" s="13" t="str">
        <f>+LISTAS[[#This Row],[Codigo]]</f>
        <v>54</v>
      </c>
      <c r="AD1950" s="13" t="str">
        <f>+LISTAS[[#This Row],[ID]]</f>
        <v>ARANDELAS DE GOMA54</v>
      </c>
      <c r="AH1950" s="36"/>
      <c r="AI1950" s="37">
        <f>+LISTAS[[#This Row],[Precio]]+(LISTAS[[#This Row],[Precio]]*AH1950)</f>
        <v>2293.42</v>
      </c>
      <c r="AJ1950" s="38">
        <f t="shared" si="30"/>
        <v>1146.71</v>
      </c>
      <c r="AL1950" s="35" t="e">
        <f>+AJ1950/LISTAS[[#This Row],[COSTO]]-1</f>
        <v>#DIV/0!</v>
      </c>
      <c r="AM1950" t="str">
        <f>+LISTAS[[#This Row],[ID]]</f>
        <v>ARANDELAS DE GOMA54</v>
      </c>
      <c r="AO1950" s="43"/>
      <c r="AP1950" s="39">
        <f>LISTAS[[#This Row],[COSTO]]+(LISTAS[[#This Row],[COSTO]]*AO1950)</f>
        <v>0</v>
      </c>
      <c r="AQ1950" s="44">
        <f>IF(AO1950="",0,AP1950/LISTAS[[#This Row],[VENTA NETA]]-1)</f>
        <v>0</v>
      </c>
      <c r="AS1950" s="39">
        <v>0</v>
      </c>
      <c r="AT1950" s="48" t="e">
        <f>+LISTAS[[#This Row],[COSTO]]/AS1950-1</f>
        <v>#DIV/0!</v>
      </c>
      <c r="BA1950" t="s">
        <v>2937</v>
      </c>
      <c r="BB1950" s="36"/>
    </row>
    <row r="1951" spans="1:54" x14ac:dyDescent="0.35">
      <c r="A1951" s="7" t="s">
        <v>3049</v>
      </c>
      <c r="B1951" t="s">
        <v>2937</v>
      </c>
      <c r="C1951">
        <v>55</v>
      </c>
      <c r="D1951" t="s">
        <v>1973</v>
      </c>
      <c r="E1951" s="2">
        <v>2293.42</v>
      </c>
      <c r="F1951" s="7" t="str">
        <f>+_xlfn.XLOOKUP(LISTAS[[#This Row],[ID]],_01_CODIGOS_Y_COSTOS_xlsm[Producto y N°],_01_CODIGOS_Y_COSTOS_xlsm[FABRICA],"",0,1)</f>
        <v>MAXIFER</v>
      </c>
      <c r="G1951" s="26">
        <f>LISTAS[[#This Row],[Precio]]*(1-0.46)</f>
        <v>1238.4468000000002</v>
      </c>
      <c r="H1951" s="1">
        <f>+_xlfn.XLOOKUP(LISTAS[[#This Row],[ID]],_01_CODIGOS_Y_COSTOS_xlsm[Producto y N°],_01_CODIGOS_Y_COSTOS_xlsm[COSTO],0,0,1)</f>
        <v>0</v>
      </c>
      <c r="I1951" s="27">
        <f>+IFERROR(LISTAS[[#This Row],[VENTA NETA]]/LISTAS[[#This Row],[COSTO]]-1,0)</f>
        <v>0</v>
      </c>
      <c r="J1951" s="50" t="str">
        <f>IFERROR(VLOOKUP(LISTAS[[#This Row],[ID]],_01_CODIGOS_Y_COSTOS_xlsm[[Producto y N°]:[CODIGO]],2,0),"")</f>
        <v>55</v>
      </c>
      <c r="O1951" t="s">
        <v>3049</v>
      </c>
      <c r="AB1951" s="12" t="str">
        <f>+LISTAS[[#This Row],[Codigo]]&amp;LISTAS[[#This Row],[Fabrica]]</f>
        <v>55MAXIFER</v>
      </c>
      <c r="AC1951" s="13" t="str">
        <f>+LISTAS[[#This Row],[Codigo]]</f>
        <v>55</v>
      </c>
      <c r="AD1951" s="13" t="str">
        <f>+LISTAS[[#This Row],[ID]]</f>
        <v>ARANDELAS DE GOMA55</v>
      </c>
      <c r="AH1951" s="36"/>
      <c r="AI1951" s="37">
        <f>+LISTAS[[#This Row],[Precio]]+(LISTAS[[#This Row],[Precio]]*AH1951)</f>
        <v>2293.42</v>
      </c>
      <c r="AJ1951" s="38">
        <f t="shared" si="30"/>
        <v>1146.71</v>
      </c>
      <c r="AL1951" s="35" t="e">
        <f>+AJ1951/LISTAS[[#This Row],[COSTO]]-1</f>
        <v>#DIV/0!</v>
      </c>
      <c r="AM1951" t="str">
        <f>+LISTAS[[#This Row],[ID]]</f>
        <v>ARANDELAS DE GOMA55</v>
      </c>
      <c r="AO1951" s="43"/>
      <c r="AP1951" s="39">
        <f>LISTAS[[#This Row],[COSTO]]+(LISTAS[[#This Row],[COSTO]]*AO1951)</f>
        <v>0</v>
      </c>
      <c r="AQ1951" s="44">
        <f>IF(AO1951="",0,AP1951/LISTAS[[#This Row],[VENTA NETA]]-1)</f>
        <v>0</v>
      </c>
      <c r="AS1951" s="39">
        <v>0</v>
      </c>
      <c r="AT1951" s="48" t="e">
        <f>+LISTAS[[#This Row],[COSTO]]/AS1951-1</f>
        <v>#DIV/0!</v>
      </c>
      <c r="BA1951" t="s">
        <v>2937</v>
      </c>
      <c r="BB1951" s="36"/>
    </row>
    <row r="1952" spans="1:54" x14ac:dyDescent="0.35">
      <c r="A1952" s="7" t="s">
        <v>3050</v>
      </c>
      <c r="B1952" t="s">
        <v>2937</v>
      </c>
      <c r="C1952">
        <v>56</v>
      </c>
      <c r="D1952" t="s">
        <v>1975</v>
      </c>
      <c r="E1952" s="2">
        <v>2293.42</v>
      </c>
      <c r="F1952" s="7" t="str">
        <f>+_xlfn.XLOOKUP(LISTAS[[#This Row],[ID]],_01_CODIGOS_Y_COSTOS_xlsm[Producto y N°],_01_CODIGOS_Y_COSTOS_xlsm[FABRICA],"",0,1)</f>
        <v>MAXIFER</v>
      </c>
      <c r="G1952" s="26">
        <f>LISTAS[[#This Row],[Precio]]*(1-0.46)</f>
        <v>1238.4468000000002</v>
      </c>
      <c r="H1952" s="1">
        <f>+_xlfn.XLOOKUP(LISTAS[[#This Row],[ID]],_01_CODIGOS_Y_COSTOS_xlsm[Producto y N°],_01_CODIGOS_Y_COSTOS_xlsm[COSTO],0,0,1)</f>
        <v>0</v>
      </c>
      <c r="I1952" s="27">
        <f>+IFERROR(LISTAS[[#This Row],[VENTA NETA]]/LISTAS[[#This Row],[COSTO]]-1,0)</f>
        <v>0</v>
      </c>
      <c r="J1952" s="50" t="str">
        <f>IFERROR(VLOOKUP(LISTAS[[#This Row],[ID]],_01_CODIGOS_Y_COSTOS_xlsm[[Producto y N°]:[CODIGO]],2,0),"")</f>
        <v>56</v>
      </c>
      <c r="O1952" t="s">
        <v>3050</v>
      </c>
      <c r="AB1952" s="12" t="str">
        <f>+LISTAS[[#This Row],[Codigo]]&amp;LISTAS[[#This Row],[Fabrica]]</f>
        <v>56MAXIFER</v>
      </c>
      <c r="AC1952" s="13" t="str">
        <f>+LISTAS[[#This Row],[Codigo]]</f>
        <v>56</v>
      </c>
      <c r="AD1952" s="13" t="str">
        <f>+LISTAS[[#This Row],[ID]]</f>
        <v>ARANDELAS DE GOMA56</v>
      </c>
      <c r="AH1952" s="36"/>
      <c r="AI1952" s="37">
        <f>+LISTAS[[#This Row],[Precio]]+(LISTAS[[#This Row],[Precio]]*AH1952)</f>
        <v>2293.42</v>
      </c>
      <c r="AJ1952" s="38">
        <f t="shared" si="30"/>
        <v>1146.71</v>
      </c>
      <c r="AL1952" s="35" t="e">
        <f>+AJ1952/LISTAS[[#This Row],[COSTO]]-1</f>
        <v>#DIV/0!</v>
      </c>
      <c r="AM1952" t="str">
        <f>+LISTAS[[#This Row],[ID]]</f>
        <v>ARANDELAS DE GOMA56</v>
      </c>
      <c r="AO1952" s="43"/>
      <c r="AP1952" s="39">
        <f>LISTAS[[#This Row],[COSTO]]+(LISTAS[[#This Row],[COSTO]]*AO1952)</f>
        <v>0</v>
      </c>
      <c r="AQ1952" s="44">
        <f>IF(AO1952="",0,AP1952/LISTAS[[#This Row],[VENTA NETA]]-1)</f>
        <v>0</v>
      </c>
      <c r="AS1952" s="39">
        <v>0</v>
      </c>
      <c r="AT1952" s="48" t="e">
        <f>+LISTAS[[#This Row],[COSTO]]/AS1952-1</f>
        <v>#DIV/0!</v>
      </c>
      <c r="BA1952" t="s">
        <v>2937</v>
      </c>
      <c r="BB1952" s="36"/>
    </row>
    <row r="1953" spans="1:54" x14ac:dyDescent="0.35">
      <c r="A1953" s="7" t="s">
        <v>3051</v>
      </c>
      <c r="B1953" t="s">
        <v>2937</v>
      </c>
      <c r="C1953">
        <v>57</v>
      </c>
      <c r="D1953" t="s">
        <v>1977</v>
      </c>
      <c r="E1953" s="2">
        <v>2293.42</v>
      </c>
      <c r="F1953" s="7" t="str">
        <f>+_xlfn.XLOOKUP(LISTAS[[#This Row],[ID]],_01_CODIGOS_Y_COSTOS_xlsm[Producto y N°],_01_CODIGOS_Y_COSTOS_xlsm[FABRICA],"",0,1)</f>
        <v>MAXIFER</v>
      </c>
      <c r="G1953" s="26">
        <f>LISTAS[[#This Row],[Precio]]*(1-0.46)</f>
        <v>1238.4468000000002</v>
      </c>
      <c r="H1953" s="1">
        <f>+_xlfn.XLOOKUP(LISTAS[[#This Row],[ID]],_01_CODIGOS_Y_COSTOS_xlsm[Producto y N°],_01_CODIGOS_Y_COSTOS_xlsm[COSTO],0,0,1)</f>
        <v>0</v>
      </c>
      <c r="I1953" s="27">
        <f>+IFERROR(LISTAS[[#This Row],[VENTA NETA]]/LISTAS[[#This Row],[COSTO]]-1,0)</f>
        <v>0</v>
      </c>
      <c r="J1953" s="50" t="str">
        <f>IFERROR(VLOOKUP(LISTAS[[#This Row],[ID]],_01_CODIGOS_Y_COSTOS_xlsm[[Producto y N°]:[CODIGO]],2,0),"")</f>
        <v>57</v>
      </c>
      <c r="O1953" t="s">
        <v>3051</v>
      </c>
      <c r="AB1953" s="12" t="str">
        <f>+LISTAS[[#This Row],[Codigo]]&amp;LISTAS[[#This Row],[Fabrica]]</f>
        <v>57MAXIFER</v>
      </c>
      <c r="AC1953" s="13" t="str">
        <f>+LISTAS[[#This Row],[Codigo]]</f>
        <v>57</v>
      </c>
      <c r="AD1953" s="13" t="str">
        <f>+LISTAS[[#This Row],[ID]]</f>
        <v>ARANDELAS DE GOMA57</v>
      </c>
      <c r="AH1953" s="36"/>
      <c r="AI1953" s="37">
        <f>+LISTAS[[#This Row],[Precio]]+(LISTAS[[#This Row],[Precio]]*AH1953)</f>
        <v>2293.42</v>
      </c>
      <c r="AJ1953" s="38">
        <f t="shared" si="30"/>
        <v>1146.71</v>
      </c>
      <c r="AL1953" s="35" t="e">
        <f>+AJ1953/LISTAS[[#This Row],[COSTO]]-1</f>
        <v>#DIV/0!</v>
      </c>
      <c r="AM1953" t="str">
        <f>+LISTAS[[#This Row],[ID]]</f>
        <v>ARANDELAS DE GOMA57</v>
      </c>
      <c r="AO1953" s="43"/>
      <c r="AP1953" s="39">
        <f>LISTAS[[#This Row],[COSTO]]+(LISTAS[[#This Row],[COSTO]]*AO1953)</f>
        <v>0</v>
      </c>
      <c r="AQ1953" s="44">
        <f>IF(AO1953="",0,AP1953/LISTAS[[#This Row],[VENTA NETA]]-1)</f>
        <v>0</v>
      </c>
      <c r="AS1953" s="39">
        <v>0</v>
      </c>
      <c r="AT1953" s="48" t="e">
        <f>+LISTAS[[#This Row],[COSTO]]/AS1953-1</f>
        <v>#DIV/0!</v>
      </c>
      <c r="BA1953" t="s">
        <v>2937</v>
      </c>
      <c r="BB1953" s="36"/>
    </row>
    <row r="1954" spans="1:54" x14ac:dyDescent="0.35">
      <c r="A1954" s="7" t="s">
        <v>3052</v>
      </c>
      <c r="B1954" t="s">
        <v>2937</v>
      </c>
      <c r="C1954">
        <v>58</v>
      </c>
      <c r="D1954" t="s">
        <v>1979</v>
      </c>
      <c r="E1954" s="2">
        <v>2293.42</v>
      </c>
      <c r="F1954" s="7" t="str">
        <f>+_xlfn.XLOOKUP(LISTAS[[#This Row],[ID]],_01_CODIGOS_Y_COSTOS_xlsm[Producto y N°],_01_CODIGOS_Y_COSTOS_xlsm[FABRICA],"",0,1)</f>
        <v>MAXIFER</v>
      </c>
      <c r="G1954" s="26">
        <f>LISTAS[[#This Row],[Precio]]*(1-0.46)</f>
        <v>1238.4468000000002</v>
      </c>
      <c r="H1954" s="1">
        <f>+_xlfn.XLOOKUP(LISTAS[[#This Row],[ID]],_01_CODIGOS_Y_COSTOS_xlsm[Producto y N°],_01_CODIGOS_Y_COSTOS_xlsm[COSTO],0,0,1)</f>
        <v>0</v>
      </c>
      <c r="I1954" s="27">
        <f>+IFERROR(LISTAS[[#This Row],[VENTA NETA]]/LISTAS[[#This Row],[COSTO]]-1,0)</f>
        <v>0</v>
      </c>
      <c r="J1954" s="50" t="str">
        <f>IFERROR(VLOOKUP(LISTAS[[#This Row],[ID]],_01_CODIGOS_Y_COSTOS_xlsm[[Producto y N°]:[CODIGO]],2,0),"")</f>
        <v>58</v>
      </c>
      <c r="O1954" t="s">
        <v>3052</v>
      </c>
      <c r="AB1954" s="12" t="str">
        <f>+LISTAS[[#This Row],[Codigo]]&amp;LISTAS[[#This Row],[Fabrica]]</f>
        <v>58MAXIFER</v>
      </c>
      <c r="AC1954" s="13" t="str">
        <f>+LISTAS[[#This Row],[Codigo]]</f>
        <v>58</v>
      </c>
      <c r="AD1954" s="13" t="str">
        <f>+LISTAS[[#This Row],[ID]]</f>
        <v>ARANDELAS DE GOMA58</v>
      </c>
      <c r="AH1954" s="36"/>
      <c r="AI1954" s="37">
        <f>+LISTAS[[#This Row],[Precio]]+(LISTAS[[#This Row],[Precio]]*AH1954)</f>
        <v>2293.42</v>
      </c>
      <c r="AJ1954" s="38">
        <f t="shared" si="30"/>
        <v>1146.71</v>
      </c>
      <c r="AL1954" s="35" t="e">
        <f>+AJ1954/LISTAS[[#This Row],[COSTO]]-1</f>
        <v>#DIV/0!</v>
      </c>
      <c r="AM1954" t="str">
        <f>+LISTAS[[#This Row],[ID]]</f>
        <v>ARANDELAS DE GOMA58</v>
      </c>
      <c r="AO1954" s="43"/>
      <c r="AP1954" s="39">
        <f>LISTAS[[#This Row],[COSTO]]+(LISTAS[[#This Row],[COSTO]]*AO1954)</f>
        <v>0</v>
      </c>
      <c r="AQ1954" s="44">
        <f>IF(AO1954="",0,AP1954/LISTAS[[#This Row],[VENTA NETA]]-1)</f>
        <v>0</v>
      </c>
      <c r="AS1954" s="39">
        <v>0</v>
      </c>
      <c r="AT1954" s="48" t="e">
        <f>+LISTAS[[#This Row],[COSTO]]/AS1954-1</f>
        <v>#DIV/0!</v>
      </c>
      <c r="BA1954" t="s">
        <v>2937</v>
      </c>
      <c r="BB1954" s="36"/>
    </row>
    <row r="1955" spans="1:54" x14ac:dyDescent="0.35">
      <c r="A1955" s="7" t="s">
        <v>3053</v>
      </c>
      <c r="B1955" t="s">
        <v>2937</v>
      </c>
      <c r="C1955">
        <v>59</v>
      </c>
      <c r="D1955" t="s">
        <v>1981</v>
      </c>
      <c r="E1955" s="2">
        <v>2293.42</v>
      </c>
      <c r="F1955" s="7" t="str">
        <f>+_xlfn.XLOOKUP(LISTAS[[#This Row],[ID]],_01_CODIGOS_Y_COSTOS_xlsm[Producto y N°],_01_CODIGOS_Y_COSTOS_xlsm[FABRICA],"",0,1)</f>
        <v>MAXIFER</v>
      </c>
      <c r="G1955" s="26">
        <f>LISTAS[[#This Row],[Precio]]*(1-0.46)</f>
        <v>1238.4468000000002</v>
      </c>
      <c r="H1955" s="1">
        <f>+_xlfn.XLOOKUP(LISTAS[[#This Row],[ID]],_01_CODIGOS_Y_COSTOS_xlsm[Producto y N°],_01_CODIGOS_Y_COSTOS_xlsm[COSTO],0,0,1)</f>
        <v>0</v>
      </c>
      <c r="I1955" s="27">
        <f>+IFERROR(LISTAS[[#This Row],[VENTA NETA]]/LISTAS[[#This Row],[COSTO]]-1,0)</f>
        <v>0</v>
      </c>
      <c r="J1955" s="50" t="str">
        <f>IFERROR(VLOOKUP(LISTAS[[#This Row],[ID]],_01_CODIGOS_Y_COSTOS_xlsm[[Producto y N°]:[CODIGO]],2,0),"")</f>
        <v>59</v>
      </c>
      <c r="O1955" t="s">
        <v>3053</v>
      </c>
      <c r="AB1955" s="12" t="str">
        <f>+LISTAS[[#This Row],[Codigo]]&amp;LISTAS[[#This Row],[Fabrica]]</f>
        <v>59MAXIFER</v>
      </c>
      <c r="AC1955" s="13" t="str">
        <f>+LISTAS[[#This Row],[Codigo]]</f>
        <v>59</v>
      </c>
      <c r="AD1955" s="13" t="str">
        <f>+LISTAS[[#This Row],[ID]]</f>
        <v>ARANDELAS DE GOMA59</v>
      </c>
      <c r="AH1955" s="36"/>
      <c r="AI1955" s="37">
        <f>+LISTAS[[#This Row],[Precio]]+(LISTAS[[#This Row],[Precio]]*AH1955)</f>
        <v>2293.42</v>
      </c>
      <c r="AJ1955" s="38">
        <f t="shared" si="30"/>
        <v>1146.71</v>
      </c>
      <c r="AL1955" s="35" t="e">
        <f>+AJ1955/LISTAS[[#This Row],[COSTO]]-1</f>
        <v>#DIV/0!</v>
      </c>
      <c r="AM1955" t="str">
        <f>+LISTAS[[#This Row],[ID]]</f>
        <v>ARANDELAS DE GOMA59</v>
      </c>
      <c r="AO1955" s="43"/>
      <c r="AP1955" s="39">
        <f>LISTAS[[#This Row],[COSTO]]+(LISTAS[[#This Row],[COSTO]]*AO1955)</f>
        <v>0</v>
      </c>
      <c r="AQ1955" s="44">
        <f>IF(AO1955="",0,AP1955/LISTAS[[#This Row],[VENTA NETA]]-1)</f>
        <v>0</v>
      </c>
      <c r="AS1955" s="39">
        <v>0</v>
      </c>
      <c r="AT1955" s="48" t="e">
        <f>+LISTAS[[#This Row],[COSTO]]/AS1955-1</f>
        <v>#DIV/0!</v>
      </c>
      <c r="BA1955" t="s">
        <v>2937</v>
      </c>
      <c r="BB1955" s="36"/>
    </row>
    <row r="1956" spans="1:54" x14ac:dyDescent="0.35">
      <c r="A1956" s="7" t="s">
        <v>5079</v>
      </c>
      <c r="B1956" t="s">
        <v>3054</v>
      </c>
      <c r="C1956" t="s">
        <v>4930</v>
      </c>
      <c r="D1956" t="s">
        <v>3055</v>
      </c>
      <c r="E1956" s="2">
        <v>671.29</v>
      </c>
      <c r="F1956" s="7" t="str">
        <f>+_xlfn.XLOOKUP(LISTAS[[#This Row],[ID]],_01_CODIGOS_Y_COSTOS_xlsm[Producto y N°],_01_CODIGOS_Y_COSTOS_xlsm[FABRICA],"",0,1)</f>
        <v>MAXIFER</v>
      </c>
      <c r="G1956" s="26">
        <f>LISTAS[[#This Row],[Precio]]*(1-0.46)</f>
        <v>362.4966</v>
      </c>
      <c r="H1956" s="1">
        <f>+_xlfn.XLOOKUP(LISTAS[[#This Row],[ID]],_01_CODIGOS_Y_COSTOS_xlsm[Producto y N°],_01_CODIGOS_Y_COSTOS_xlsm[COSTO],0,0,1)</f>
        <v>0</v>
      </c>
      <c r="I1956" s="27">
        <f>+IFERROR(LISTAS[[#This Row],[VENTA NETA]]/LISTAS[[#This Row],[COSTO]]-1,0)</f>
        <v>0</v>
      </c>
      <c r="J1956" s="50" t="str">
        <f>IFERROR(VLOOKUP(LISTAS[[#This Row],[ID]],_01_CODIGOS_Y_COSTOS_xlsm[[Producto y N°]:[CODIGO]],2,0),"")</f>
        <v>8 x 60 (5/16)</v>
      </c>
      <c r="O1956" t="s">
        <v>5079</v>
      </c>
      <c r="AB1956" s="12" t="str">
        <f>+LISTAS[[#This Row],[Codigo]]&amp;LISTAS[[#This Row],[Fabrica]]</f>
        <v>8 x 60 (5/16)MAXIFER</v>
      </c>
      <c r="AC1956" s="13" t="str">
        <f>+LISTAS[[#This Row],[Codigo]]</f>
        <v>8 x 60 (5/16)</v>
      </c>
      <c r="AD1956" s="13" t="str">
        <f>+LISTAS[[#This Row],[ID]]</f>
        <v>ARANDELAS DE GOMA LINEA PESADA8 x 60 (5/16) 2,5</v>
      </c>
      <c r="AH1956" s="36"/>
      <c r="AI1956" s="37">
        <f>+LISTAS[[#This Row],[Precio]]+(LISTAS[[#This Row],[Precio]]*AH1956)</f>
        <v>671.29</v>
      </c>
      <c r="AJ1956" s="38">
        <f t="shared" si="30"/>
        <v>335.64499999999998</v>
      </c>
      <c r="AL1956" s="35" t="e">
        <f>+AJ1956/LISTAS[[#This Row],[COSTO]]-1</f>
        <v>#DIV/0!</v>
      </c>
      <c r="AM1956" t="str">
        <f>+LISTAS[[#This Row],[ID]]</f>
        <v>ARANDELAS DE GOMA LINEA PESADA8 x 60 (5/16) 2,5</v>
      </c>
      <c r="AO1956" s="43"/>
      <c r="AP1956" s="39">
        <f>LISTAS[[#This Row],[COSTO]]+(LISTAS[[#This Row],[COSTO]]*AO1956)</f>
        <v>0</v>
      </c>
      <c r="AQ1956" s="44">
        <f>IF(AO1956="",0,AP1956/LISTAS[[#This Row],[VENTA NETA]]-1)</f>
        <v>0</v>
      </c>
      <c r="AS1956" s="39">
        <v>0</v>
      </c>
      <c r="AT1956" s="48" t="e">
        <f>+LISTAS[[#This Row],[COSTO]]/AS1956-1</f>
        <v>#DIV/0!</v>
      </c>
      <c r="BA1956" t="s">
        <v>3054</v>
      </c>
      <c r="BB1956" s="36"/>
    </row>
    <row r="1957" spans="1:54" x14ac:dyDescent="0.35">
      <c r="A1957" s="7" t="s">
        <v>5080</v>
      </c>
      <c r="B1957" t="s">
        <v>3054</v>
      </c>
      <c r="C1957" t="s">
        <v>4931</v>
      </c>
      <c r="D1957" t="s">
        <v>3055</v>
      </c>
      <c r="E1957" s="2">
        <v>671.29</v>
      </c>
      <c r="F1957" s="7" t="str">
        <f>+_xlfn.XLOOKUP(LISTAS[[#This Row],[ID]],_01_CODIGOS_Y_COSTOS_xlsm[Producto y N°],_01_CODIGOS_Y_COSTOS_xlsm[FABRICA],"",0,1)</f>
        <v>MAXIFER</v>
      </c>
      <c r="G1957" s="26">
        <f>LISTAS[[#This Row],[Precio]]*(1-0.46)</f>
        <v>362.4966</v>
      </c>
      <c r="H1957" s="1">
        <f>+_xlfn.XLOOKUP(LISTAS[[#This Row],[ID]],_01_CODIGOS_Y_COSTOS_xlsm[Producto y N°],_01_CODIGOS_Y_COSTOS_xlsm[COSTO],0,0,1)</f>
        <v>0</v>
      </c>
      <c r="I1957" s="27">
        <f>+IFERROR(LISTAS[[#This Row],[VENTA NETA]]/LISTAS[[#This Row],[COSTO]]-1,0)</f>
        <v>0</v>
      </c>
      <c r="J1957" s="50" t="str">
        <f>IFERROR(VLOOKUP(LISTAS[[#This Row],[ID]],_01_CODIGOS_Y_COSTOS_xlsm[[Producto y N°]:[CODIGO]],2,0),"")</f>
        <v>10 x 60 (3/8)</v>
      </c>
      <c r="O1957" t="s">
        <v>5080</v>
      </c>
      <c r="AB1957" s="12" t="str">
        <f>+LISTAS[[#This Row],[Codigo]]&amp;LISTAS[[#This Row],[Fabrica]]</f>
        <v>10 x 60 (3/8)MAXIFER</v>
      </c>
      <c r="AC1957" s="13" t="str">
        <f>+LISTAS[[#This Row],[Codigo]]</f>
        <v>10 x 60 (3/8)</v>
      </c>
      <c r="AD1957" s="13" t="str">
        <f>+LISTAS[[#This Row],[ID]]</f>
        <v>ARANDELAS DE GOMA LINEA PESADA10 x 60 (3/8) 2,5</v>
      </c>
      <c r="AH1957" s="36"/>
      <c r="AI1957" s="37">
        <f>+LISTAS[[#This Row],[Precio]]+(LISTAS[[#This Row],[Precio]]*AH1957)</f>
        <v>671.29</v>
      </c>
      <c r="AJ1957" s="38">
        <f t="shared" si="30"/>
        <v>335.64499999999998</v>
      </c>
      <c r="AL1957" s="35" t="e">
        <f>+AJ1957/LISTAS[[#This Row],[COSTO]]-1</f>
        <v>#DIV/0!</v>
      </c>
      <c r="AM1957" t="str">
        <f>+LISTAS[[#This Row],[ID]]</f>
        <v>ARANDELAS DE GOMA LINEA PESADA10 x 60 (3/8) 2,5</v>
      </c>
      <c r="AO1957" s="43"/>
      <c r="AP1957" s="39">
        <f>LISTAS[[#This Row],[COSTO]]+(LISTAS[[#This Row],[COSTO]]*AO1957)</f>
        <v>0</v>
      </c>
      <c r="AQ1957" s="44">
        <f>IF(AO1957="",0,AP1957/LISTAS[[#This Row],[VENTA NETA]]-1)</f>
        <v>0</v>
      </c>
      <c r="AS1957" s="39">
        <v>0</v>
      </c>
      <c r="AT1957" s="48" t="e">
        <f>+LISTAS[[#This Row],[COSTO]]/AS1957-1</f>
        <v>#DIV/0!</v>
      </c>
      <c r="BA1957" t="s">
        <v>3054</v>
      </c>
      <c r="BB1957" s="36"/>
    </row>
    <row r="1958" spans="1:54" x14ac:dyDescent="0.35">
      <c r="A1958" s="7" t="s">
        <v>5081</v>
      </c>
      <c r="B1958" t="s">
        <v>3054</v>
      </c>
      <c r="C1958" t="s">
        <v>4932</v>
      </c>
      <c r="D1958" t="s">
        <v>3055</v>
      </c>
      <c r="E1958" s="2">
        <v>671.29</v>
      </c>
      <c r="F1958" s="7" t="str">
        <f>+_xlfn.XLOOKUP(LISTAS[[#This Row],[ID]],_01_CODIGOS_Y_COSTOS_xlsm[Producto y N°],_01_CODIGOS_Y_COSTOS_xlsm[FABRICA],"",0,1)</f>
        <v>MAXIFER</v>
      </c>
      <c r="G1958" s="26">
        <f>LISTAS[[#This Row],[Precio]]*(1-0.46)</f>
        <v>362.4966</v>
      </c>
      <c r="H1958" s="1">
        <f>+_xlfn.XLOOKUP(LISTAS[[#This Row],[ID]],_01_CODIGOS_Y_COSTOS_xlsm[Producto y N°],_01_CODIGOS_Y_COSTOS_xlsm[COSTO],0,0,1)</f>
        <v>0</v>
      </c>
      <c r="I1958" s="27">
        <f>+IFERROR(LISTAS[[#This Row],[VENTA NETA]]/LISTAS[[#This Row],[COSTO]]-1,0)</f>
        <v>0</v>
      </c>
      <c r="J1958" s="50" t="str">
        <f>IFERROR(VLOOKUP(LISTAS[[#This Row],[ID]],_01_CODIGOS_Y_COSTOS_xlsm[[Producto y N°]:[CODIGO]],2,0),"")</f>
        <v>11,5 x 60 (7/16)</v>
      </c>
      <c r="O1958" t="s">
        <v>5081</v>
      </c>
      <c r="AB1958" s="12" t="str">
        <f>+LISTAS[[#This Row],[Codigo]]&amp;LISTAS[[#This Row],[Fabrica]]</f>
        <v>11,5 x 60 (7/16)MAXIFER</v>
      </c>
      <c r="AC1958" s="13" t="str">
        <f>+LISTAS[[#This Row],[Codigo]]</f>
        <v>11,5 x 60 (7/16)</v>
      </c>
      <c r="AD1958" s="13" t="str">
        <f>+LISTAS[[#This Row],[ID]]</f>
        <v>ARANDELAS DE GOMA LINEA PESADA11,5 x 60 (7/16) 2,5</v>
      </c>
      <c r="AH1958" s="36"/>
      <c r="AI1958" s="37">
        <f>+LISTAS[[#This Row],[Precio]]+(LISTAS[[#This Row],[Precio]]*AH1958)</f>
        <v>671.29</v>
      </c>
      <c r="AJ1958" s="38">
        <f t="shared" si="30"/>
        <v>335.64499999999998</v>
      </c>
      <c r="AL1958" s="35" t="e">
        <f>+AJ1958/LISTAS[[#This Row],[COSTO]]-1</f>
        <v>#DIV/0!</v>
      </c>
      <c r="AM1958" t="str">
        <f>+LISTAS[[#This Row],[ID]]</f>
        <v>ARANDELAS DE GOMA LINEA PESADA11,5 x 60 (7/16) 2,5</v>
      </c>
      <c r="AO1958" s="43"/>
      <c r="AP1958" s="39">
        <f>LISTAS[[#This Row],[COSTO]]+(LISTAS[[#This Row],[COSTO]]*AO1958)</f>
        <v>0</v>
      </c>
      <c r="AQ1958" s="44">
        <f>IF(AO1958="",0,AP1958/LISTAS[[#This Row],[VENTA NETA]]-1)</f>
        <v>0</v>
      </c>
      <c r="AS1958" s="39">
        <v>0</v>
      </c>
      <c r="AT1958" s="48" t="e">
        <f>+LISTAS[[#This Row],[COSTO]]/AS1958-1</f>
        <v>#DIV/0!</v>
      </c>
      <c r="BA1958" t="s">
        <v>3054</v>
      </c>
      <c r="BB1958" s="36"/>
    </row>
    <row r="1959" spans="1:54" x14ac:dyDescent="0.35">
      <c r="A1959" s="7" t="s">
        <v>5673</v>
      </c>
      <c r="B1959" t="s">
        <v>3054</v>
      </c>
      <c r="C1959" t="s">
        <v>5476</v>
      </c>
      <c r="D1959" t="s">
        <v>3055</v>
      </c>
      <c r="E1959" s="2">
        <v>671.29</v>
      </c>
      <c r="F1959" s="7" t="str">
        <f>+_xlfn.XLOOKUP(LISTAS[[#This Row],[ID]],_01_CODIGOS_Y_COSTOS_xlsm[Producto y N°],_01_CODIGOS_Y_COSTOS_xlsm[FABRICA],"",0,1)</f>
        <v>MAXIFER</v>
      </c>
      <c r="G1959" s="26">
        <f>LISTAS[[#This Row],[Precio]]*(1-0.46)</f>
        <v>362.4966</v>
      </c>
      <c r="H1959" s="1">
        <f>+_xlfn.XLOOKUP(LISTAS[[#This Row],[ID]],_01_CODIGOS_Y_COSTOS_xlsm[Producto y N°],_01_CODIGOS_Y_COSTOS_xlsm[COSTO],0,0,1)</f>
        <v>0</v>
      </c>
      <c r="I1959" s="27">
        <f>+IFERROR(LISTAS[[#This Row],[VENTA NETA]]/LISTAS[[#This Row],[COSTO]]-1,0)</f>
        <v>0</v>
      </c>
      <c r="J1959" s="50" t="str">
        <f>IFERROR(VLOOKUP(LISTAS[[#This Row],[ID]],_01_CODIGOS_Y_COSTOS_xlsm[[Producto y N°]:[CODIGO]],2,0),"")</f>
        <v>13 x 60 (1/2)</v>
      </c>
      <c r="O1959" t="s">
        <v>5673</v>
      </c>
      <c r="AB1959" s="12" t="str">
        <f>+LISTAS[[#This Row],[Codigo]]&amp;LISTAS[[#This Row],[Fabrica]]</f>
        <v>13 x 60 (1/2)MAXIFER</v>
      </c>
      <c r="AC1959" s="13" t="str">
        <f>+LISTAS[[#This Row],[Codigo]]</f>
        <v>13 x 60 (1/2)</v>
      </c>
      <c r="AD1959" s="13" t="str">
        <f>+LISTAS[[#This Row],[ID]]</f>
        <v>ARANDELAS DE GOMA LINEA PESADA13 x 60 (1/2) 2,5</v>
      </c>
      <c r="AH1959" s="36"/>
      <c r="AI1959" s="37">
        <f>+LISTAS[[#This Row],[Precio]]+(LISTAS[[#This Row],[Precio]]*AH1959)</f>
        <v>671.29</v>
      </c>
      <c r="AJ1959" s="38">
        <f t="shared" si="30"/>
        <v>335.64499999999998</v>
      </c>
      <c r="AL1959" s="35" t="e">
        <f>+AJ1959/LISTAS[[#This Row],[COSTO]]-1</f>
        <v>#DIV/0!</v>
      </c>
      <c r="AM1959" t="str">
        <f>+LISTAS[[#This Row],[ID]]</f>
        <v>ARANDELAS DE GOMA LINEA PESADA13 x 60 (1/2) 2,5</v>
      </c>
      <c r="AO1959" s="43"/>
      <c r="AP1959" s="39">
        <f>LISTAS[[#This Row],[COSTO]]+(LISTAS[[#This Row],[COSTO]]*AO1959)</f>
        <v>0</v>
      </c>
      <c r="AQ1959" s="44">
        <f>IF(AO1959="",0,AP1959/LISTAS[[#This Row],[VENTA NETA]]-1)</f>
        <v>0</v>
      </c>
      <c r="AS1959" s="39">
        <v>0</v>
      </c>
      <c r="AT1959" s="48" t="e">
        <f>+LISTAS[[#This Row],[COSTO]]/AS1959-1</f>
        <v>#DIV/0!</v>
      </c>
      <c r="BA1959" t="s">
        <v>3054</v>
      </c>
      <c r="BB1959" s="36"/>
    </row>
    <row r="1960" spans="1:54" x14ac:dyDescent="0.35">
      <c r="A1960" s="7" t="s">
        <v>5082</v>
      </c>
      <c r="B1960" t="s">
        <v>3054</v>
      </c>
      <c r="C1960" t="s">
        <v>4933</v>
      </c>
      <c r="D1960" t="s">
        <v>3055</v>
      </c>
      <c r="E1960" s="2">
        <v>671.29</v>
      </c>
      <c r="F1960" s="7" t="str">
        <f>+_xlfn.XLOOKUP(LISTAS[[#This Row],[ID]],_01_CODIGOS_Y_COSTOS_xlsm[Producto y N°],_01_CODIGOS_Y_COSTOS_xlsm[FABRICA],"",0,1)</f>
        <v>MAXIFER</v>
      </c>
      <c r="G1960" s="26">
        <f>LISTAS[[#This Row],[Precio]]*(1-0.46)</f>
        <v>362.4966</v>
      </c>
      <c r="H1960" s="1">
        <f>+_xlfn.XLOOKUP(LISTAS[[#This Row],[ID]],_01_CODIGOS_Y_COSTOS_xlsm[Producto y N°],_01_CODIGOS_Y_COSTOS_xlsm[COSTO],0,0,1)</f>
        <v>0</v>
      </c>
      <c r="I1960" s="27">
        <f>+IFERROR(LISTAS[[#This Row],[VENTA NETA]]/LISTAS[[#This Row],[COSTO]]-1,0)</f>
        <v>0</v>
      </c>
      <c r="J1960" s="50" t="str">
        <f>IFERROR(VLOOKUP(LISTAS[[#This Row],[ID]],_01_CODIGOS_Y_COSTOS_xlsm[[Producto y N°]:[CODIGO]],2,0),"")</f>
        <v>14 x 60 (9/16)</v>
      </c>
      <c r="O1960" t="s">
        <v>5082</v>
      </c>
      <c r="AB1960" s="12" t="str">
        <f>+LISTAS[[#This Row],[Codigo]]&amp;LISTAS[[#This Row],[Fabrica]]</f>
        <v>14 x 60 (9/16)MAXIFER</v>
      </c>
      <c r="AC1960" s="13" t="str">
        <f>+LISTAS[[#This Row],[Codigo]]</f>
        <v>14 x 60 (9/16)</v>
      </c>
      <c r="AD1960" s="13" t="str">
        <f>+LISTAS[[#This Row],[ID]]</f>
        <v>ARANDELAS DE GOMA LINEA PESADA16 x 60 (5/8) 2,5</v>
      </c>
      <c r="AH1960" s="36"/>
      <c r="AI1960" s="37">
        <f>+LISTAS[[#This Row],[Precio]]+(LISTAS[[#This Row],[Precio]]*AH1960)</f>
        <v>671.29</v>
      </c>
      <c r="AJ1960" s="38">
        <f t="shared" si="30"/>
        <v>335.64499999999998</v>
      </c>
      <c r="AL1960" s="35" t="e">
        <f>+AJ1960/LISTAS[[#This Row],[COSTO]]-1</f>
        <v>#DIV/0!</v>
      </c>
      <c r="AM1960" t="str">
        <f>+LISTAS[[#This Row],[ID]]</f>
        <v>ARANDELAS DE GOMA LINEA PESADA16 x 60 (5/8) 2,5</v>
      </c>
      <c r="AO1960" s="43"/>
      <c r="AP1960" s="39">
        <f>LISTAS[[#This Row],[COSTO]]+(LISTAS[[#This Row],[COSTO]]*AO1960)</f>
        <v>0</v>
      </c>
      <c r="AQ1960" s="44">
        <f>IF(AO1960="",0,AP1960/LISTAS[[#This Row],[VENTA NETA]]-1)</f>
        <v>0</v>
      </c>
      <c r="AS1960" s="39">
        <v>0</v>
      </c>
      <c r="AT1960" s="48" t="e">
        <f>+LISTAS[[#This Row],[COSTO]]/AS1960-1</f>
        <v>#DIV/0!</v>
      </c>
      <c r="BA1960" t="s">
        <v>3054</v>
      </c>
      <c r="BB1960" s="36"/>
    </row>
    <row r="1961" spans="1:54" x14ac:dyDescent="0.35">
      <c r="A1961" s="7" t="s">
        <v>5083</v>
      </c>
      <c r="B1961" t="s">
        <v>3054</v>
      </c>
      <c r="C1961" t="s">
        <v>4934</v>
      </c>
      <c r="D1961" t="s">
        <v>3055</v>
      </c>
      <c r="E1961" s="2">
        <v>671.29</v>
      </c>
      <c r="F1961" s="7" t="str">
        <f>+_xlfn.XLOOKUP(LISTAS[[#This Row],[ID]],_01_CODIGOS_Y_COSTOS_xlsm[Producto y N°],_01_CODIGOS_Y_COSTOS_xlsm[FABRICA],"",0,1)</f>
        <v>MAXIFER</v>
      </c>
      <c r="G1961" s="26">
        <f>LISTAS[[#This Row],[Precio]]*(1-0.46)</f>
        <v>362.4966</v>
      </c>
      <c r="H1961" s="1">
        <f>+_xlfn.XLOOKUP(LISTAS[[#This Row],[ID]],_01_CODIGOS_Y_COSTOS_xlsm[Producto y N°],_01_CODIGOS_Y_COSTOS_xlsm[COSTO],0,0,1)</f>
        <v>0</v>
      </c>
      <c r="I1961" s="27">
        <f>+IFERROR(LISTAS[[#This Row],[VENTA NETA]]/LISTAS[[#This Row],[COSTO]]-1,0)</f>
        <v>0</v>
      </c>
      <c r="J1961" s="50" t="str">
        <f>IFERROR(VLOOKUP(LISTAS[[#This Row],[ID]],_01_CODIGOS_Y_COSTOS_xlsm[[Producto y N°]:[CODIGO]],2,0),"")</f>
        <v>16 x 60 (5/8)</v>
      </c>
      <c r="O1961" t="s">
        <v>5083</v>
      </c>
      <c r="AB1961" s="12" t="str">
        <f>+LISTAS[[#This Row],[Codigo]]&amp;LISTAS[[#This Row],[Fabrica]]</f>
        <v>16 x 60 (5/8)MAXIFER</v>
      </c>
      <c r="AC1961" s="13" t="str">
        <f>+LISTAS[[#This Row],[Codigo]]</f>
        <v>16 x 60 (5/8)</v>
      </c>
      <c r="AD1961" s="13" t="str">
        <f>+LISTAS[[#This Row],[ID]]</f>
        <v>ARANDELAS DE GOMA LINEA PESADA18 x 60 2,5</v>
      </c>
      <c r="AH1961" s="36"/>
      <c r="AI1961" s="37">
        <f>+LISTAS[[#This Row],[Precio]]+(LISTAS[[#This Row],[Precio]]*AH1961)</f>
        <v>671.29</v>
      </c>
      <c r="AJ1961" s="38">
        <f t="shared" si="30"/>
        <v>335.64499999999998</v>
      </c>
      <c r="AL1961" s="35" t="e">
        <f>+AJ1961/LISTAS[[#This Row],[COSTO]]-1</f>
        <v>#DIV/0!</v>
      </c>
      <c r="AM1961" t="str">
        <f>+LISTAS[[#This Row],[ID]]</f>
        <v>ARANDELAS DE GOMA LINEA PESADA18 x 60 2,5</v>
      </c>
      <c r="AO1961" s="43"/>
      <c r="AP1961" s="39">
        <f>LISTAS[[#This Row],[COSTO]]+(LISTAS[[#This Row],[COSTO]]*AO1961)</f>
        <v>0</v>
      </c>
      <c r="AQ1961" s="44">
        <f>IF(AO1961="",0,AP1961/LISTAS[[#This Row],[VENTA NETA]]-1)</f>
        <v>0</v>
      </c>
      <c r="AS1961" s="39">
        <v>0</v>
      </c>
      <c r="AT1961" s="48" t="e">
        <f>+LISTAS[[#This Row],[COSTO]]/AS1961-1</f>
        <v>#DIV/0!</v>
      </c>
      <c r="BA1961" t="s">
        <v>3054</v>
      </c>
      <c r="BB1961" s="36"/>
    </row>
    <row r="1962" spans="1:54" x14ac:dyDescent="0.35">
      <c r="A1962" s="7" t="s">
        <v>5084</v>
      </c>
      <c r="B1962" t="s">
        <v>3054</v>
      </c>
      <c r="C1962" t="s">
        <v>4935</v>
      </c>
      <c r="D1962" t="s">
        <v>3055</v>
      </c>
      <c r="E1962" s="2">
        <v>671.29</v>
      </c>
      <c r="F1962" s="7" t="str">
        <f>+_xlfn.XLOOKUP(LISTAS[[#This Row],[ID]],_01_CODIGOS_Y_COSTOS_xlsm[Producto y N°],_01_CODIGOS_Y_COSTOS_xlsm[FABRICA],"",0,1)</f>
        <v>MAXIFER</v>
      </c>
      <c r="G1962" s="26">
        <f>LISTAS[[#This Row],[Precio]]*(1-0.46)</f>
        <v>362.4966</v>
      </c>
      <c r="H1962" s="1">
        <f>+_xlfn.XLOOKUP(LISTAS[[#This Row],[ID]],_01_CODIGOS_Y_COSTOS_xlsm[Producto y N°],_01_CODIGOS_Y_COSTOS_xlsm[COSTO],0,0,1)</f>
        <v>0</v>
      </c>
      <c r="I1962" s="27">
        <f>+IFERROR(LISTAS[[#This Row],[VENTA NETA]]/LISTAS[[#This Row],[COSTO]]-1,0)</f>
        <v>0</v>
      </c>
      <c r="J1962" s="50" t="str">
        <f>IFERROR(VLOOKUP(LISTAS[[#This Row],[ID]],_01_CODIGOS_Y_COSTOS_xlsm[[Producto y N°]:[CODIGO]],2,0),"")</f>
        <v>18 x 60</v>
      </c>
      <c r="O1962" t="s">
        <v>5084</v>
      </c>
      <c r="AB1962" s="12" t="str">
        <f>+LISTAS[[#This Row],[Codigo]]&amp;LISTAS[[#This Row],[Fabrica]]</f>
        <v>18 x 60MAXIFER</v>
      </c>
      <c r="AC1962" s="13" t="str">
        <f>+LISTAS[[#This Row],[Codigo]]</f>
        <v>18 x 60</v>
      </c>
      <c r="AD1962" s="13" t="str">
        <f>+LISTAS[[#This Row],[ID]]</f>
        <v>ARANDELAS DE GOMA LINEA PESADA20 x 60 (3/4) 2,5</v>
      </c>
      <c r="AH1962" s="36"/>
      <c r="AI1962" s="37">
        <f>+LISTAS[[#This Row],[Precio]]+(LISTAS[[#This Row],[Precio]]*AH1962)</f>
        <v>671.29</v>
      </c>
      <c r="AJ1962" s="38">
        <f t="shared" si="30"/>
        <v>335.64499999999998</v>
      </c>
      <c r="AL1962" s="35" t="e">
        <f>+AJ1962/LISTAS[[#This Row],[COSTO]]-1</f>
        <v>#DIV/0!</v>
      </c>
      <c r="AM1962" t="str">
        <f>+LISTAS[[#This Row],[ID]]</f>
        <v>ARANDELAS DE GOMA LINEA PESADA20 x 60 (3/4) 2,5</v>
      </c>
      <c r="AO1962" s="43"/>
      <c r="AP1962" s="39">
        <f>LISTAS[[#This Row],[COSTO]]+(LISTAS[[#This Row],[COSTO]]*AO1962)</f>
        <v>0</v>
      </c>
      <c r="AQ1962" s="44">
        <f>IF(AO1962="",0,AP1962/LISTAS[[#This Row],[VENTA NETA]]-1)</f>
        <v>0</v>
      </c>
      <c r="AS1962" s="39">
        <v>0</v>
      </c>
      <c r="AT1962" s="48" t="e">
        <f>+LISTAS[[#This Row],[COSTO]]/AS1962-1</f>
        <v>#DIV/0!</v>
      </c>
      <c r="BA1962" t="s">
        <v>3054</v>
      </c>
      <c r="BB1962" s="36"/>
    </row>
    <row r="1963" spans="1:54" x14ac:dyDescent="0.35">
      <c r="A1963" s="7" t="s">
        <v>5085</v>
      </c>
      <c r="B1963" t="s">
        <v>3054</v>
      </c>
      <c r="C1963" t="s">
        <v>4936</v>
      </c>
      <c r="D1963" t="s">
        <v>3055</v>
      </c>
      <c r="E1963" s="2">
        <v>671.29</v>
      </c>
      <c r="F1963" s="7" t="str">
        <f>+_xlfn.XLOOKUP(LISTAS[[#This Row],[ID]],_01_CODIGOS_Y_COSTOS_xlsm[Producto y N°],_01_CODIGOS_Y_COSTOS_xlsm[FABRICA],"",0,1)</f>
        <v>MAXIFER</v>
      </c>
      <c r="G1963" s="26">
        <f>LISTAS[[#This Row],[Precio]]*(1-0.46)</f>
        <v>362.4966</v>
      </c>
      <c r="H1963" s="1">
        <f>+_xlfn.XLOOKUP(LISTAS[[#This Row],[ID]],_01_CODIGOS_Y_COSTOS_xlsm[Producto y N°],_01_CODIGOS_Y_COSTOS_xlsm[COSTO],0,0,1)</f>
        <v>0</v>
      </c>
      <c r="I1963" s="27">
        <f>+IFERROR(LISTAS[[#This Row],[VENTA NETA]]/LISTAS[[#This Row],[COSTO]]-1,0)</f>
        <v>0</v>
      </c>
      <c r="J1963" s="50" t="str">
        <f>IFERROR(VLOOKUP(LISTAS[[#This Row],[ID]],_01_CODIGOS_Y_COSTOS_xlsm[[Producto y N°]:[CODIGO]],2,0),"")</f>
        <v>20 x 60 (3/4)</v>
      </c>
      <c r="O1963" t="s">
        <v>5085</v>
      </c>
      <c r="AB1963" s="12" t="str">
        <f>+LISTAS[[#This Row],[Codigo]]&amp;LISTAS[[#This Row],[Fabrica]]</f>
        <v>20 x 60 (3/4)MAXIFER</v>
      </c>
      <c r="AC1963" s="13" t="str">
        <f>+LISTAS[[#This Row],[Codigo]]</f>
        <v>20 x 60 (3/4)</v>
      </c>
      <c r="AD1963" s="13" t="str">
        <f>+LISTAS[[#This Row],[ID]]</f>
        <v>ARANDELAS DE GOMA LINEA PESADA22 x 60 (7/8) 2,5</v>
      </c>
      <c r="AH1963" s="36"/>
      <c r="AI1963" s="37">
        <f>+LISTAS[[#This Row],[Precio]]+(LISTAS[[#This Row],[Precio]]*AH1963)</f>
        <v>671.29</v>
      </c>
      <c r="AJ1963" s="38">
        <f t="shared" si="30"/>
        <v>335.64499999999998</v>
      </c>
      <c r="AL1963" s="35" t="e">
        <f>+AJ1963/LISTAS[[#This Row],[COSTO]]-1</f>
        <v>#DIV/0!</v>
      </c>
      <c r="AM1963" t="str">
        <f>+LISTAS[[#This Row],[ID]]</f>
        <v>ARANDELAS DE GOMA LINEA PESADA22 x 60 (7/8) 2,5</v>
      </c>
      <c r="AO1963" s="43"/>
      <c r="AP1963" s="39">
        <f>LISTAS[[#This Row],[COSTO]]+(LISTAS[[#This Row],[COSTO]]*AO1963)</f>
        <v>0</v>
      </c>
      <c r="AQ1963" s="44">
        <f>IF(AO1963="",0,AP1963/LISTAS[[#This Row],[VENTA NETA]]-1)</f>
        <v>0</v>
      </c>
      <c r="AS1963" s="39">
        <v>0</v>
      </c>
      <c r="AT1963" s="48" t="e">
        <f>+LISTAS[[#This Row],[COSTO]]/AS1963-1</f>
        <v>#DIV/0!</v>
      </c>
      <c r="BA1963" t="s">
        <v>3054</v>
      </c>
      <c r="BB1963" s="36"/>
    </row>
    <row r="1964" spans="1:54" x14ac:dyDescent="0.35">
      <c r="A1964" s="7" t="s">
        <v>5086</v>
      </c>
      <c r="B1964" t="s">
        <v>3054</v>
      </c>
      <c r="C1964" t="s">
        <v>4937</v>
      </c>
      <c r="D1964" t="s">
        <v>3055</v>
      </c>
      <c r="E1964" s="2">
        <v>671.29</v>
      </c>
      <c r="F1964" s="7" t="str">
        <f>+_xlfn.XLOOKUP(LISTAS[[#This Row],[ID]],_01_CODIGOS_Y_COSTOS_xlsm[Producto y N°],_01_CODIGOS_Y_COSTOS_xlsm[FABRICA],"",0,1)</f>
        <v>MAXIFER</v>
      </c>
      <c r="G1964" s="26">
        <f>LISTAS[[#This Row],[Precio]]*(1-0.46)</f>
        <v>362.4966</v>
      </c>
      <c r="H1964" s="1">
        <f>+_xlfn.XLOOKUP(LISTAS[[#This Row],[ID]],_01_CODIGOS_Y_COSTOS_xlsm[Producto y N°],_01_CODIGOS_Y_COSTOS_xlsm[COSTO],0,0,1)</f>
        <v>0</v>
      </c>
      <c r="I1964" s="27">
        <f>+IFERROR(LISTAS[[#This Row],[VENTA NETA]]/LISTAS[[#This Row],[COSTO]]-1,0)</f>
        <v>0</v>
      </c>
      <c r="J1964" s="50" t="str">
        <f>IFERROR(VLOOKUP(LISTAS[[#This Row],[ID]],_01_CODIGOS_Y_COSTOS_xlsm[[Producto y N°]:[CODIGO]],2,0),"")</f>
        <v>22 x 60 (7/8)</v>
      </c>
      <c r="O1964" t="s">
        <v>5086</v>
      </c>
      <c r="AB1964" s="12" t="str">
        <f>+LISTAS[[#This Row],[Codigo]]&amp;LISTAS[[#This Row],[Fabrica]]</f>
        <v>22 x 60 (7/8)MAXIFER</v>
      </c>
      <c r="AC1964" s="13" t="str">
        <f>+LISTAS[[#This Row],[Codigo]]</f>
        <v>22 x 60 (7/8)</v>
      </c>
      <c r="AD1964" s="13" t="str">
        <f>+LISTAS[[#This Row],[ID]]</f>
        <v>ARANDELAS DE GOMA LINEA PESADA24 x 60 2,5</v>
      </c>
      <c r="AH1964" s="36"/>
      <c r="AI1964" s="37">
        <f>+LISTAS[[#This Row],[Precio]]+(LISTAS[[#This Row],[Precio]]*AH1964)</f>
        <v>671.29</v>
      </c>
      <c r="AJ1964" s="38">
        <f t="shared" si="30"/>
        <v>335.64499999999998</v>
      </c>
      <c r="AL1964" s="35" t="e">
        <f>+AJ1964/LISTAS[[#This Row],[COSTO]]-1</f>
        <v>#DIV/0!</v>
      </c>
      <c r="AM1964" t="str">
        <f>+LISTAS[[#This Row],[ID]]</f>
        <v>ARANDELAS DE GOMA LINEA PESADA24 x 60 2,5</v>
      </c>
      <c r="AO1964" s="43"/>
      <c r="AP1964" s="39">
        <f>LISTAS[[#This Row],[COSTO]]+(LISTAS[[#This Row],[COSTO]]*AO1964)</f>
        <v>0</v>
      </c>
      <c r="AQ1964" s="44">
        <f>IF(AO1964="",0,AP1964/LISTAS[[#This Row],[VENTA NETA]]-1)</f>
        <v>0</v>
      </c>
      <c r="AS1964" s="39">
        <v>0</v>
      </c>
      <c r="AT1964" s="48" t="e">
        <f>+LISTAS[[#This Row],[COSTO]]/AS1964-1</f>
        <v>#DIV/0!</v>
      </c>
      <c r="BA1964" t="s">
        <v>3054</v>
      </c>
      <c r="BB1964" s="36"/>
    </row>
    <row r="1965" spans="1:54" x14ac:dyDescent="0.35">
      <c r="A1965" s="7" t="s">
        <v>5087</v>
      </c>
      <c r="B1965" t="s">
        <v>3054</v>
      </c>
      <c r="C1965" t="s">
        <v>4938</v>
      </c>
      <c r="D1965" t="s">
        <v>3055</v>
      </c>
      <c r="E1965" s="2">
        <v>671.29</v>
      </c>
      <c r="F1965" s="7" t="str">
        <f>+_xlfn.XLOOKUP(LISTAS[[#This Row],[ID]],_01_CODIGOS_Y_COSTOS_xlsm[Producto y N°],_01_CODIGOS_Y_COSTOS_xlsm[FABRICA],"",0,1)</f>
        <v>MAXIFER</v>
      </c>
      <c r="G1965" s="26">
        <f>LISTAS[[#This Row],[Precio]]*(1-0.46)</f>
        <v>362.4966</v>
      </c>
      <c r="H1965" s="1">
        <f>+_xlfn.XLOOKUP(LISTAS[[#This Row],[ID]],_01_CODIGOS_Y_COSTOS_xlsm[Producto y N°],_01_CODIGOS_Y_COSTOS_xlsm[COSTO],0,0,1)</f>
        <v>0</v>
      </c>
      <c r="I1965" s="27">
        <f>+IFERROR(LISTAS[[#This Row],[VENTA NETA]]/LISTAS[[#This Row],[COSTO]]-1,0)</f>
        <v>0</v>
      </c>
      <c r="J1965" s="50" t="str">
        <f>IFERROR(VLOOKUP(LISTAS[[#This Row],[ID]],_01_CODIGOS_Y_COSTOS_xlsm[[Producto y N°]:[CODIGO]],2,0),"")</f>
        <v>24 x 60</v>
      </c>
      <c r="O1965" t="s">
        <v>5087</v>
      </c>
      <c r="AB1965" s="12" t="str">
        <f>+LISTAS[[#This Row],[Codigo]]&amp;LISTAS[[#This Row],[Fabrica]]</f>
        <v>24 x 60MAXIFER</v>
      </c>
      <c r="AC1965" s="13" t="str">
        <f>+LISTAS[[#This Row],[Codigo]]</f>
        <v>24 x 60</v>
      </c>
      <c r="AD1965" s="13" t="str">
        <f>+LISTAS[[#This Row],[ID]]</f>
        <v>ARANDELAS DE GOMA LINEA PESADA26 x 60 (1") 2,5</v>
      </c>
      <c r="AH1965" s="36"/>
      <c r="AI1965" s="37">
        <f>+LISTAS[[#This Row],[Precio]]+(LISTAS[[#This Row],[Precio]]*AH1965)</f>
        <v>671.29</v>
      </c>
      <c r="AJ1965" s="38">
        <f t="shared" si="30"/>
        <v>335.64499999999998</v>
      </c>
      <c r="AL1965" s="35" t="e">
        <f>+AJ1965/LISTAS[[#This Row],[COSTO]]-1</f>
        <v>#DIV/0!</v>
      </c>
      <c r="AM1965" t="str">
        <f>+LISTAS[[#This Row],[ID]]</f>
        <v>ARANDELAS DE GOMA LINEA PESADA26 x 60 (1") 2,5</v>
      </c>
      <c r="AO1965" s="43"/>
      <c r="AP1965" s="39">
        <f>LISTAS[[#This Row],[COSTO]]+(LISTAS[[#This Row],[COSTO]]*AO1965)</f>
        <v>0</v>
      </c>
      <c r="AQ1965" s="44">
        <f>IF(AO1965="",0,AP1965/LISTAS[[#This Row],[VENTA NETA]]-1)</f>
        <v>0</v>
      </c>
      <c r="AS1965" s="39">
        <v>0</v>
      </c>
      <c r="AT1965" s="48" t="e">
        <f>+LISTAS[[#This Row],[COSTO]]/AS1965-1</f>
        <v>#DIV/0!</v>
      </c>
      <c r="BA1965" t="s">
        <v>3054</v>
      </c>
      <c r="BB1965" s="36"/>
    </row>
    <row r="1966" spans="1:54" x14ac:dyDescent="0.35">
      <c r="A1966" s="7" t="s">
        <v>5088</v>
      </c>
      <c r="B1966" t="s">
        <v>3054</v>
      </c>
      <c r="C1966" t="s">
        <v>4939</v>
      </c>
      <c r="D1966" t="s">
        <v>3055</v>
      </c>
      <c r="E1966" s="2">
        <v>671.29</v>
      </c>
      <c r="F1966" s="7" t="str">
        <f>+_xlfn.XLOOKUP(LISTAS[[#This Row],[ID]],_01_CODIGOS_Y_COSTOS_xlsm[Producto y N°],_01_CODIGOS_Y_COSTOS_xlsm[FABRICA],"",0,1)</f>
        <v>MAXIFER</v>
      </c>
      <c r="G1966" s="26">
        <f>LISTAS[[#This Row],[Precio]]*(1-0.46)</f>
        <v>362.4966</v>
      </c>
      <c r="H1966" s="1">
        <f>+_xlfn.XLOOKUP(LISTAS[[#This Row],[ID]],_01_CODIGOS_Y_COSTOS_xlsm[Producto y N°],_01_CODIGOS_Y_COSTOS_xlsm[COSTO],0,0,1)</f>
        <v>0</v>
      </c>
      <c r="I1966" s="27">
        <f>+IFERROR(LISTAS[[#This Row],[VENTA NETA]]/LISTAS[[#This Row],[COSTO]]-1,0)</f>
        <v>0</v>
      </c>
      <c r="J1966" s="50" t="str">
        <f>IFERROR(VLOOKUP(LISTAS[[#This Row],[ID]],_01_CODIGOS_Y_COSTOS_xlsm[[Producto y N°]:[CODIGO]],2,0),"")</f>
        <v>26 x 60 (1")</v>
      </c>
      <c r="O1966" t="s">
        <v>5088</v>
      </c>
      <c r="AB1966" s="12" t="str">
        <f>+LISTAS[[#This Row],[Codigo]]&amp;LISTAS[[#This Row],[Fabrica]]</f>
        <v>26 x 60 (1")MAXIFER</v>
      </c>
      <c r="AC1966" s="13" t="str">
        <f>+LISTAS[[#This Row],[Codigo]]</f>
        <v>26 x 60 (1")</v>
      </c>
      <c r="AD1966" s="13" t="str">
        <f>+LISTAS[[#This Row],[ID]]</f>
        <v>ARANDELAS DE GOMA LINEA PESADA30 x 60 ( 1" 1/4) 2,5</v>
      </c>
      <c r="AH1966" s="36"/>
      <c r="AI1966" s="37">
        <f>+LISTAS[[#This Row],[Precio]]+(LISTAS[[#This Row],[Precio]]*AH1966)</f>
        <v>671.29</v>
      </c>
      <c r="AJ1966" s="38">
        <f t="shared" si="30"/>
        <v>335.64499999999998</v>
      </c>
      <c r="AL1966" s="35" t="e">
        <f>+AJ1966/LISTAS[[#This Row],[COSTO]]-1</f>
        <v>#DIV/0!</v>
      </c>
      <c r="AM1966" t="str">
        <f>+LISTAS[[#This Row],[ID]]</f>
        <v>ARANDELAS DE GOMA LINEA PESADA30 x 60 ( 1" 1/4) 2,5</v>
      </c>
      <c r="AO1966" s="43"/>
      <c r="AP1966" s="39">
        <f>LISTAS[[#This Row],[COSTO]]+(LISTAS[[#This Row],[COSTO]]*AO1966)</f>
        <v>0</v>
      </c>
      <c r="AQ1966" s="44">
        <f>IF(AO1966="",0,AP1966/LISTAS[[#This Row],[VENTA NETA]]-1)</f>
        <v>0</v>
      </c>
      <c r="AS1966" s="39">
        <v>0</v>
      </c>
      <c r="AT1966" s="48" t="e">
        <f>+LISTAS[[#This Row],[COSTO]]/AS1966-1</f>
        <v>#DIV/0!</v>
      </c>
      <c r="BA1966" t="s">
        <v>3054</v>
      </c>
      <c r="BB1966" s="36"/>
    </row>
    <row r="1967" spans="1:54" x14ac:dyDescent="0.35">
      <c r="A1967" s="7" t="s">
        <v>5089</v>
      </c>
      <c r="B1967" t="s">
        <v>3054</v>
      </c>
      <c r="C1967" t="s">
        <v>5074</v>
      </c>
      <c r="D1967" t="s">
        <v>3056</v>
      </c>
      <c r="E1967" s="2">
        <v>264.13</v>
      </c>
      <c r="F1967" s="7" t="str">
        <f>+_xlfn.XLOOKUP(LISTAS[[#This Row],[ID]],_01_CODIGOS_Y_COSTOS_xlsm[Producto y N°],_01_CODIGOS_Y_COSTOS_xlsm[FABRICA],"",0,1)</f>
        <v>MAXIFER</v>
      </c>
      <c r="G1967" s="26">
        <f>LISTAS[[#This Row],[Precio]]*(1-0.46)</f>
        <v>142.6302</v>
      </c>
      <c r="H1967" s="1">
        <f>+_xlfn.XLOOKUP(LISTAS[[#This Row],[ID]],_01_CODIGOS_Y_COSTOS_xlsm[Producto y N°],_01_CODIGOS_Y_COSTOS_xlsm[COSTO],0,0,1)</f>
        <v>0</v>
      </c>
      <c r="I1967" s="27">
        <f>+IFERROR(LISTAS[[#This Row],[VENTA NETA]]/LISTAS[[#This Row],[COSTO]]-1,0)</f>
        <v>0</v>
      </c>
      <c r="J1967" s="50" t="str">
        <f>IFERROR(VLOOKUP(LISTAS[[#This Row],[ID]],_01_CODIGOS_Y_COSTOS_xlsm[[Producto y N°]:[CODIGO]],2,0),"")</f>
        <v>30 x 60 ( 1" 1/4)</v>
      </c>
      <c r="O1967" t="s">
        <v>5089</v>
      </c>
      <c r="AB1967" s="12" t="str">
        <f>+LISTAS[[#This Row],[Codigo]]&amp;LISTAS[[#This Row],[Fabrica]]</f>
        <v>30 x 60 ( 1" 1/4)MAXIFER</v>
      </c>
      <c r="AC1967" s="13" t="str">
        <f>+LISTAS[[#This Row],[Codigo]]</f>
        <v>30 x 60 ( 1" 1/4)</v>
      </c>
      <c r="AD1967" s="13" t="str">
        <f>+LISTAS[[#This Row],[ID]]</f>
        <v>ARANDELAS DE GOMA LINEA PESADA(1/4) 4</v>
      </c>
      <c r="AH1967" s="36"/>
      <c r="AI1967" s="37">
        <f>+LISTAS[[#This Row],[Precio]]+(LISTAS[[#This Row],[Precio]]*AH1967)</f>
        <v>264.13</v>
      </c>
      <c r="AJ1967" s="38">
        <f t="shared" si="30"/>
        <v>132.065</v>
      </c>
      <c r="AL1967" s="35" t="e">
        <f>+AJ1967/LISTAS[[#This Row],[COSTO]]-1</f>
        <v>#DIV/0!</v>
      </c>
      <c r="AM1967" t="str">
        <f>+LISTAS[[#This Row],[ID]]</f>
        <v>ARANDELAS DE GOMA LINEA PESADA(1/4) 4</v>
      </c>
      <c r="AO1967" s="43"/>
      <c r="AP1967" s="39">
        <f>LISTAS[[#This Row],[COSTO]]+(LISTAS[[#This Row],[COSTO]]*AO1967)</f>
        <v>0</v>
      </c>
      <c r="AQ1967" s="44">
        <f>IF(AO1967="",0,AP1967/LISTAS[[#This Row],[VENTA NETA]]-1)</f>
        <v>0</v>
      </c>
      <c r="AS1967" s="39">
        <v>0</v>
      </c>
      <c r="AT1967" s="48" t="e">
        <f>+LISTAS[[#This Row],[COSTO]]/AS1967-1</f>
        <v>#DIV/0!</v>
      </c>
      <c r="BA1967" t="s">
        <v>3054</v>
      </c>
      <c r="BB1967" s="36"/>
    </row>
    <row r="1968" spans="1:54" x14ac:dyDescent="0.35">
      <c r="A1968" s="7" t="s">
        <v>5090</v>
      </c>
      <c r="B1968" t="s">
        <v>3054</v>
      </c>
      <c r="C1968" t="s">
        <v>5075</v>
      </c>
      <c r="D1968" t="s">
        <v>3056</v>
      </c>
      <c r="E1968" s="2">
        <v>264.13</v>
      </c>
      <c r="F1968" s="7" t="str">
        <f>+_xlfn.XLOOKUP(LISTAS[[#This Row],[ID]],_01_CODIGOS_Y_COSTOS_xlsm[Producto y N°],_01_CODIGOS_Y_COSTOS_xlsm[FABRICA],"",0,1)</f>
        <v>MAXIFER</v>
      </c>
      <c r="G1968" s="26">
        <f>LISTAS[[#This Row],[Precio]]*(1-0.46)</f>
        <v>142.6302</v>
      </c>
      <c r="H1968" s="1">
        <f>+_xlfn.XLOOKUP(LISTAS[[#This Row],[ID]],_01_CODIGOS_Y_COSTOS_xlsm[Producto y N°],_01_CODIGOS_Y_COSTOS_xlsm[COSTO],0,0,1)</f>
        <v>0</v>
      </c>
      <c r="I1968" s="27">
        <f>+IFERROR(LISTAS[[#This Row],[VENTA NETA]]/LISTAS[[#This Row],[COSTO]]-1,0)</f>
        <v>0</v>
      </c>
      <c r="J1968" s="50" t="str">
        <f>IFERROR(VLOOKUP(LISTAS[[#This Row],[ID]],_01_CODIGOS_Y_COSTOS_xlsm[[Producto y N°]:[CODIGO]],2,0),"")</f>
        <v>CIEGA D 60 mm</v>
      </c>
      <c r="O1968" t="s">
        <v>5090</v>
      </c>
      <c r="AB1968" s="12" t="str">
        <f>+LISTAS[[#This Row],[Codigo]]&amp;LISTAS[[#This Row],[Fabrica]]</f>
        <v>CIEGA D 60 mmMAXIFER</v>
      </c>
      <c r="AC1968" s="13" t="str">
        <f>+LISTAS[[#This Row],[Codigo]]</f>
        <v>CIEGA D 60 mm</v>
      </c>
      <c r="AD1968" s="13" t="str">
        <f>+LISTAS[[#This Row],[ID]]</f>
        <v>ARANDELAS DE GOMA LINEA PESADA(5/16) 4</v>
      </c>
      <c r="AH1968" s="36"/>
      <c r="AI1968" s="37">
        <f>+LISTAS[[#This Row],[Precio]]+(LISTAS[[#This Row],[Precio]]*AH1968)</f>
        <v>264.13</v>
      </c>
      <c r="AJ1968" s="38">
        <f t="shared" si="30"/>
        <v>132.065</v>
      </c>
      <c r="AL1968" s="35" t="e">
        <f>+AJ1968/LISTAS[[#This Row],[COSTO]]-1</f>
        <v>#DIV/0!</v>
      </c>
      <c r="AM1968" t="str">
        <f>+LISTAS[[#This Row],[ID]]</f>
        <v>ARANDELAS DE GOMA LINEA PESADA(5/16) 4</v>
      </c>
      <c r="AO1968" s="43"/>
      <c r="AP1968" s="39">
        <f>LISTAS[[#This Row],[COSTO]]+(LISTAS[[#This Row],[COSTO]]*AO1968)</f>
        <v>0</v>
      </c>
      <c r="AQ1968" s="44">
        <f>IF(AO1968="",0,AP1968/LISTAS[[#This Row],[VENTA NETA]]-1)</f>
        <v>0</v>
      </c>
      <c r="AS1968" s="39">
        <v>0</v>
      </c>
      <c r="AT1968" s="48" t="e">
        <f>+LISTAS[[#This Row],[COSTO]]/AS1968-1</f>
        <v>#DIV/0!</v>
      </c>
      <c r="BA1968" t="s">
        <v>3054</v>
      </c>
      <c r="BB1968" s="36"/>
    </row>
    <row r="1969" spans="1:54" x14ac:dyDescent="0.35">
      <c r="A1969" s="7" t="s">
        <v>5092</v>
      </c>
      <c r="B1969" t="s">
        <v>3054</v>
      </c>
      <c r="C1969" t="s">
        <v>5076</v>
      </c>
      <c r="D1969" t="s">
        <v>3056</v>
      </c>
      <c r="E1969" s="2">
        <v>331.99</v>
      </c>
      <c r="F1969" s="7" t="str">
        <f>+_xlfn.XLOOKUP(LISTAS[[#This Row],[ID]],_01_CODIGOS_Y_COSTOS_xlsm[Producto y N°],_01_CODIGOS_Y_COSTOS_xlsm[FABRICA],"",0,1)</f>
        <v>MAXIFER</v>
      </c>
      <c r="G1969" s="26">
        <f>LISTAS[[#This Row],[Precio]]*(1-0.46)</f>
        <v>179.27460000000002</v>
      </c>
      <c r="H1969" s="1">
        <f>+_xlfn.XLOOKUP(LISTAS[[#This Row],[ID]],_01_CODIGOS_Y_COSTOS_xlsm[Producto y N°],_01_CODIGOS_Y_COSTOS_xlsm[COSTO],0,0,1)</f>
        <v>0</v>
      </c>
      <c r="I1969" s="27">
        <f>+IFERROR(LISTAS[[#This Row],[VENTA NETA]]/LISTAS[[#This Row],[COSTO]]-1,0)</f>
        <v>0</v>
      </c>
      <c r="J1969" s="50" t="str">
        <f>IFERROR(VLOOKUP(LISTAS[[#This Row],[ID]],_01_CODIGOS_Y_COSTOS_xlsm[[Producto y N°]:[CODIGO]],2,0),"")</f>
        <v>6,5 x 22 (1/4)</v>
      </c>
      <c r="O1969" t="s">
        <v>5092</v>
      </c>
      <c r="AB1969" s="12" t="str">
        <f>+LISTAS[[#This Row],[Codigo]]&amp;LISTAS[[#This Row],[Fabrica]]</f>
        <v>6,5 x 22 (1/4)MAXIFER</v>
      </c>
      <c r="AC1969" s="13" t="str">
        <f>+LISTAS[[#This Row],[Codigo]]</f>
        <v>6,5 x 22 (1/4)</v>
      </c>
      <c r="AD1969" s="13" t="str">
        <f>+LISTAS[[#This Row],[ID]]</f>
        <v>ARANDELAS DE GOMA LINEA PESADA(3/8) 4</v>
      </c>
      <c r="AH1969" s="36"/>
      <c r="AI1969" s="37">
        <f>+LISTAS[[#This Row],[Precio]]+(LISTAS[[#This Row],[Precio]]*AH1969)</f>
        <v>331.99</v>
      </c>
      <c r="AJ1969" s="38">
        <f t="shared" si="30"/>
        <v>165.995</v>
      </c>
      <c r="AL1969" s="35" t="e">
        <f>+AJ1969/LISTAS[[#This Row],[COSTO]]-1</f>
        <v>#DIV/0!</v>
      </c>
      <c r="AM1969" t="str">
        <f>+LISTAS[[#This Row],[ID]]</f>
        <v>ARANDELAS DE GOMA LINEA PESADA(3/8) 4</v>
      </c>
      <c r="AO1969" s="43"/>
      <c r="AP1969" s="39">
        <f>LISTAS[[#This Row],[COSTO]]+(LISTAS[[#This Row],[COSTO]]*AO1969)</f>
        <v>0</v>
      </c>
      <c r="AQ1969" s="44">
        <f>IF(AO1969="",0,AP1969/LISTAS[[#This Row],[VENTA NETA]]-1)</f>
        <v>0</v>
      </c>
      <c r="AS1969" s="39">
        <v>0</v>
      </c>
      <c r="AT1969" s="48" t="e">
        <f>+LISTAS[[#This Row],[COSTO]]/AS1969-1</f>
        <v>#DIV/0!</v>
      </c>
      <c r="BA1969" t="s">
        <v>3054</v>
      </c>
      <c r="BB1969" s="36"/>
    </row>
    <row r="1970" spans="1:54" x14ac:dyDescent="0.35">
      <c r="A1970" s="7" t="s">
        <v>5094</v>
      </c>
      <c r="B1970" t="s">
        <v>3054</v>
      </c>
      <c r="C1970" t="s">
        <v>5077</v>
      </c>
      <c r="D1970" t="s">
        <v>3056</v>
      </c>
      <c r="E1970" s="2">
        <v>331.99</v>
      </c>
      <c r="F1970" s="7" t="str">
        <f>+_xlfn.XLOOKUP(LISTAS[[#This Row],[ID]],_01_CODIGOS_Y_COSTOS_xlsm[Producto y N°],_01_CODIGOS_Y_COSTOS_xlsm[FABRICA],"",0,1)</f>
        <v>MAXIFER</v>
      </c>
      <c r="G1970" s="26">
        <f>LISTAS[[#This Row],[Precio]]*(1-0.46)</f>
        <v>179.27460000000002</v>
      </c>
      <c r="H1970" s="1">
        <f>+_xlfn.XLOOKUP(LISTAS[[#This Row],[ID]],_01_CODIGOS_Y_COSTOS_xlsm[Producto y N°],_01_CODIGOS_Y_COSTOS_xlsm[COSTO],0,0,1)</f>
        <v>0</v>
      </c>
      <c r="I1970" s="27">
        <f>+IFERROR(LISTAS[[#This Row],[VENTA NETA]]/LISTAS[[#This Row],[COSTO]]-1,0)</f>
        <v>0</v>
      </c>
      <c r="J1970" s="50" t="str">
        <f>IFERROR(VLOOKUP(LISTAS[[#This Row],[ID]],_01_CODIGOS_Y_COSTOS_xlsm[[Producto y N°]:[CODIGO]],2,0),"")</f>
        <v>8 x24 (5/16)</v>
      </c>
      <c r="O1970" t="s">
        <v>5094</v>
      </c>
      <c r="AB1970" s="12" t="str">
        <f>+LISTAS[[#This Row],[Codigo]]&amp;LISTAS[[#This Row],[Fabrica]]</f>
        <v>8 x24 (5/16)MAXIFER</v>
      </c>
      <c r="AC1970" s="13" t="str">
        <f>+LISTAS[[#This Row],[Codigo]]</f>
        <v>8 x24 (5/16)</v>
      </c>
      <c r="AD1970" s="13" t="str">
        <f>+LISTAS[[#This Row],[ID]]</f>
        <v>ARANDELAS DE GOMA LINEA PESADA(7/16) 4</v>
      </c>
      <c r="AH1970" s="36"/>
      <c r="AI1970" s="37">
        <f>+LISTAS[[#This Row],[Precio]]+(LISTAS[[#This Row],[Precio]]*AH1970)</f>
        <v>331.99</v>
      </c>
      <c r="AJ1970" s="38">
        <f t="shared" si="30"/>
        <v>165.995</v>
      </c>
      <c r="AL1970" s="35" t="e">
        <f>+AJ1970/LISTAS[[#This Row],[COSTO]]-1</f>
        <v>#DIV/0!</v>
      </c>
      <c r="AM1970" t="str">
        <f>+LISTAS[[#This Row],[ID]]</f>
        <v>ARANDELAS DE GOMA LINEA PESADA(7/16) 4</v>
      </c>
      <c r="AO1970" s="43"/>
      <c r="AP1970" s="39">
        <f>LISTAS[[#This Row],[COSTO]]+(LISTAS[[#This Row],[COSTO]]*AO1970)</f>
        <v>0</v>
      </c>
      <c r="AQ1970" s="44">
        <f>IF(AO1970="",0,AP1970/LISTAS[[#This Row],[VENTA NETA]]-1)</f>
        <v>0</v>
      </c>
      <c r="AS1970" s="39">
        <v>0</v>
      </c>
      <c r="AT1970" s="48" t="e">
        <f>+LISTAS[[#This Row],[COSTO]]/AS1970-1</f>
        <v>#DIV/0!</v>
      </c>
      <c r="BA1970" t="s">
        <v>3054</v>
      </c>
      <c r="BB1970" s="36"/>
    </row>
    <row r="1971" spans="1:54" x14ac:dyDescent="0.35">
      <c r="A1971" s="7" t="s">
        <v>5096</v>
      </c>
      <c r="B1971" t="s">
        <v>3054</v>
      </c>
      <c r="C1971" t="s">
        <v>5078</v>
      </c>
      <c r="D1971" t="s">
        <v>3056</v>
      </c>
      <c r="E1971" s="2">
        <v>371.66</v>
      </c>
      <c r="F1971" s="7" t="str">
        <f>+_xlfn.XLOOKUP(LISTAS[[#This Row],[ID]],_01_CODIGOS_Y_COSTOS_xlsm[Producto y N°],_01_CODIGOS_Y_COSTOS_xlsm[FABRICA],"",0,1)</f>
        <v>MAXIFER</v>
      </c>
      <c r="G1971" s="26">
        <f>LISTAS[[#This Row],[Precio]]*(1-0.46)</f>
        <v>200.69640000000004</v>
      </c>
      <c r="H1971" s="1">
        <f>+_xlfn.XLOOKUP(LISTAS[[#This Row],[ID]],_01_CODIGOS_Y_COSTOS_xlsm[Producto y N°],_01_CODIGOS_Y_COSTOS_xlsm[COSTO],0,0,1)</f>
        <v>0</v>
      </c>
      <c r="I1971" s="27">
        <f>+IFERROR(LISTAS[[#This Row],[VENTA NETA]]/LISTAS[[#This Row],[COSTO]]-1,0)</f>
        <v>0</v>
      </c>
      <c r="J1971" s="50" t="str">
        <f>IFERROR(VLOOKUP(LISTAS[[#This Row],[ID]],_01_CODIGOS_Y_COSTOS_xlsm[[Producto y N°]:[CODIGO]],2,0),"")</f>
        <v>8 x 60 (5/16)</v>
      </c>
      <c r="O1971" t="s">
        <v>5096</v>
      </c>
      <c r="AB1971" s="12" t="str">
        <f>+LISTAS[[#This Row],[Codigo]]&amp;LISTAS[[#This Row],[Fabrica]]</f>
        <v>8 x 60 (5/16)MAXIFER</v>
      </c>
      <c r="AC1971" s="13" t="str">
        <f>+LISTAS[[#This Row],[Codigo]]</f>
        <v>8 x 60 (5/16)</v>
      </c>
      <c r="AD1971" s="13" t="str">
        <f>+LISTAS[[#This Row],[ID]]</f>
        <v>ARANDELAS DE GOMA LINEA PESADA(1/2) 4</v>
      </c>
      <c r="AH1971" s="36"/>
      <c r="AI1971" s="37">
        <f>+LISTAS[[#This Row],[Precio]]+(LISTAS[[#This Row],[Precio]]*AH1971)</f>
        <v>371.66</v>
      </c>
      <c r="AJ1971" s="38">
        <f t="shared" si="30"/>
        <v>185.83</v>
      </c>
      <c r="AL1971" s="35" t="e">
        <f>+AJ1971/LISTAS[[#This Row],[COSTO]]-1</f>
        <v>#DIV/0!</v>
      </c>
      <c r="AM1971" t="str">
        <f>+LISTAS[[#This Row],[ID]]</f>
        <v>ARANDELAS DE GOMA LINEA PESADA(1/2) 4</v>
      </c>
      <c r="AO1971" s="43"/>
      <c r="AP1971" s="39">
        <f>LISTAS[[#This Row],[COSTO]]+(LISTAS[[#This Row],[COSTO]]*AO1971)</f>
        <v>0</v>
      </c>
      <c r="AQ1971" s="44">
        <f>IF(AO1971="",0,AP1971/LISTAS[[#This Row],[VENTA NETA]]-1)</f>
        <v>0</v>
      </c>
      <c r="AS1971" s="39">
        <v>0</v>
      </c>
      <c r="AT1971" s="48" t="e">
        <f>+LISTAS[[#This Row],[COSTO]]/AS1971-1</f>
        <v>#DIV/0!</v>
      </c>
      <c r="BA1971" t="s">
        <v>3054</v>
      </c>
      <c r="BB1971" s="36"/>
    </row>
    <row r="1972" spans="1:54" x14ac:dyDescent="0.35">
      <c r="A1972" s="7" t="s">
        <v>5091</v>
      </c>
      <c r="B1972" t="s">
        <v>3054</v>
      </c>
      <c r="C1972" t="s">
        <v>4940</v>
      </c>
      <c r="D1972" t="s">
        <v>3056</v>
      </c>
      <c r="E1972" s="2">
        <v>903.06</v>
      </c>
      <c r="F1972" s="7" t="str">
        <f>+_xlfn.XLOOKUP(LISTAS[[#This Row],[ID]],_01_CODIGOS_Y_COSTOS_xlsm[Producto y N°],_01_CODIGOS_Y_COSTOS_xlsm[FABRICA],"",0,1)</f>
        <v>MAXIFER</v>
      </c>
      <c r="G1972" s="26">
        <f>LISTAS[[#This Row],[Precio]]*(1-0.46)</f>
        <v>487.6524</v>
      </c>
      <c r="H1972" s="1">
        <f>+_xlfn.XLOOKUP(LISTAS[[#This Row],[ID]],_01_CODIGOS_Y_COSTOS_xlsm[Producto y N°],_01_CODIGOS_Y_COSTOS_xlsm[COSTO],0,0,1)</f>
        <v>0</v>
      </c>
      <c r="I1972" s="27">
        <f>+IFERROR(LISTAS[[#This Row],[VENTA NETA]]/LISTAS[[#This Row],[COSTO]]-1,0)</f>
        <v>0</v>
      </c>
      <c r="J1972" s="50" t="str">
        <f>IFERROR(VLOOKUP(LISTAS[[#This Row],[ID]],_01_CODIGOS_Y_COSTOS_xlsm[[Producto y N°]:[CODIGO]],2,0),"")</f>
        <v>10 x 26 (3/8)</v>
      </c>
      <c r="O1972" t="s">
        <v>5091</v>
      </c>
      <c r="AB1972" s="12" t="str">
        <f>+LISTAS[[#This Row],[Codigo]]&amp;LISTAS[[#This Row],[Fabrica]]</f>
        <v>10 x 26 (3/8)MAXIFER</v>
      </c>
      <c r="AC1972" s="13" t="str">
        <f>+LISTAS[[#This Row],[Codigo]]</f>
        <v>10 x 26 (3/8)</v>
      </c>
      <c r="AD1972" s="13" t="str">
        <f>+LISTAS[[#This Row],[ID]]</f>
        <v>ARANDELAS DE GOMA LINEA PESADA8 x 60 (5/16) 4</v>
      </c>
      <c r="AH1972" s="36"/>
      <c r="AI1972" s="37">
        <f>+LISTAS[[#This Row],[Precio]]+(LISTAS[[#This Row],[Precio]]*AH1972)</f>
        <v>903.06</v>
      </c>
      <c r="AJ1972" s="38">
        <f t="shared" si="30"/>
        <v>451.53</v>
      </c>
      <c r="AL1972" s="35" t="e">
        <f>+AJ1972/LISTAS[[#This Row],[COSTO]]-1</f>
        <v>#DIV/0!</v>
      </c>
      <c r="AM1972" t="str">
        <f>+LISTAS[[#This Row],[ID]]</f>
        <v>ARANDELAS DE GOMA LINEA PESADA8 x 60 (5/16) 4</v>
      </c>
      <c r="AO1972" s="43"/>
      <c r="AP1972" s="39">
        <f>LISTAS[[#This Row],[COSTO]]+(LISTAS[[#This Row],[COSTO]]*AO1972)</f>
        <v>0</v>
      </c>
      <c r="AQ1972" s="44">
        <f>IF(AO1972="",0,AP1972/LISTAS[[#This Row],[VENTA NETA]]-1)</f>
        <v>0</v>
      </c>
      <c r="AS1972" s="39">
        <v>0</v>
      </c>
      <c r="AT1972" s="48" t="e">
        <f>+LISTAS[[#This Row],[COSTO]]/AS1972-1</f>
        <v>#DIV/0!</v>
      </c>
      <c r="BA1972" t="s">
        <v>3054</v>
      </c>
      <c r="BB1972" s="36"/>
    </row>
    <row r="1973" spans="1:54" x14ac:dyDescent="0.35">
      <c r="A1973" s="7" t="s">
        <v>5093</v>
      </c>
      <c r="B1973" t="s">
        <v>3054</v>
      </c>
      <c r="C1973" t="s">
        <v>4941</v>
      </c>
      <c r="D1973" t="s">
        <v>3056</v>
      </c>
      <c r="E1973" s="2">
        <v>903.06</v>
      </c>
      <c r="F1973" s="7" t="str">
        <f>+_xlfn.XLOOKUP(LISTAS[[#This Row],[ID]],_01_CODIGOS_Y_COSTOS_xlsm[Producto y N°],_01_CODIGOS_Y_COSTOS_xlsm[FABRICA],"",0,1)</f>
        <v>MAXIFER</v>
      </c>
      <c r="G1973" s="26">
        <f>LISTAS[[#This Row],[Precio]]*(1-0.46)</f>
        <v>487.6524</v>
      </c>
      <c r="H1973" s="1">
        <f>+_xlfn.XLOOKUP(LISTAS[[#This Row],[ID]],_01_CODIGOS_Y_COSTOS_xlsm[Producto y N°],_01_CODIGOS_Y_COSTOS_xlsm[COSTO],0,0,1)</f>
        <v>0</v>
      </c>
      <c r="I1973" s="27">
        <f>+IFERROR(LISTAS[[#This Row],[VENTA NETA]]/LISTAS[[#This Row],[COSTO]]-1,0)</f>
        <v>0</v>
      </c>
      <c r="J1973" s="50" t="str">
        <f>IFERROR(VLOOKUP(LISTAS[[#This Row],[ID]],_01_CODIGOS_Y_COSTOS_xlsm[[Producto y N°]:[CODIGO]],2,0),"")</f>
        <v>10 x 60 (3/8)</v>
      </c>
      <c r="O1973" t="s">
        <v>5093</v>
      </c>
      <c r="AB1973" s="12" t="str">
        <f>+LISTAS[[#This Row],[Codigo]]&amp;LISTAS[[#This Row],[Fabrica]]</f>
        <v>10 x 60 (3/8)MAXIFER</v>
      </c>
      <c r="AC1973" s="13" t="str">
        <f>+LISTAS[[#This Row],[Codigo]]</f>
        <v>10 x 60 (3/8)</v>
      </c>
      <c r="AD1973" s="13" t="str">
        <f>+LISTAS[[#This Row],[ID]]</f>
        <v>ARANDELAS DE GOMA LINEA PESADA10 x 60 (3/8) 4</v>
      </c>
      <c r="AH1973" s="36"/>
      <c r="AI1973" s="37">
        <f>+LISTAS[[#This Row],[Precio]]+(LISTAS[[#This Row],[Precio]]*AH1973)</f>
        <v>903.06</v>
      </c>
      <c r="AJ1973" s="38">
        <f t="shared" si="30"/>
        <v>451.53</v>
      </c>
      <c r="AL1973" s="35" t="e">
        <f>+AJ1973/LISTAS[[#This Row],[COSTO]]-1</f>
        <v>#DIV/0!</v>
      </c>
      <c r="AM1973" t="str">
        <f>+LISTAS[[#This Row],[ID]]</f>
        <v>ARANDELAS DE GOMA LINEA PESADA10 x 60 (3/8) 4</v>
      </c>
      <c r="AO1973" s="43"/>
      <c r="AP1973" s="39">
        <f>LISTAS[[#This Row],[COSTO]]+(LISTAS[[#This Row],[COSTO]]*AO1973)</f>
        <v>0</v>
      </c>
      <c r="AQ1973" s="44">
        <f>IF(AO1973="",0,AP1973/LISTAS[[#This Row],[VENTA NETA]]-1)</f>
        <v>0</v>
      </c>
      <c r="AS1973" s="39">
        <v>0</v>
      </c>
      <c r="AT1973" s="48" t="e">
        <f>+LISTAS[[#This Row],[COSTO]]/AS1973-1</f>
        <v>#DIV/0!</v>
      </c>
      <c r="BA1973" t="s">
        <v>3054</v>
      </c>
      <c r="BB1973" s="36"/>
    </row>
    <row r="1974" spans="1:54" x14ac:dyDescent="0.35">
      <c r="A1974" s="7" t="s">
        <v>5095</v>
      </c>
      <c r="B1974" t="s">
        <v>3054</v>
      </c>
      <c r="C1974" t="s">
        <v>4942</v>
      </c>
      <c r="D1974" t="s">
        <v>3056</v>
      </c>
      <c r="E1974" s="2">
        <v>903.06</v>
      </c>
      <c r="F1974" s="7" t="str">
        <f>+_xlfn.XLOOKUP(LISTAS[[#This Row],[ID]],_01_CODIGOS_Y_COSTOS_xlsm[Producto y N°],_01_CODIGOS_Y_COSTOS_xlsm[FABRICA],"",0,1)</f>
        <v>MAXIFER</v>
      </c>
      <c r="G1974" s="26">
        <f>LISTAS[[#This Row],[Precio]]*(1-0.46)</f>
        <v>487.6524</v>
      </c>
      <c r="H1974" s="1">
        <f>+_xlfn.XLOOKUP(LISTAS[[#This Row],[ID]],_01_CODIGOS_Y_COSTOS_xlsm[Producto y N°],_01_CODIGOS_Y_COSTOS_xlsm[COSTO],0,0,1)</f>
        <v>0</v>
      </c>
      <c r="I1974" s="27">
        <f>+IFERROR(LISTAS[[#This Row],[VENTA NETA]]/LISTAS[[#This Row],[COSTO]]-1,0)</f>
        <v>0</v>
      </c>
      <c r="J1974" s="50" t="str">
        <f>IFERROR(VLOOKUP(LISTAS[[#This Row],[ID]],_01_CODIGOS_Y_COSTOS_xlsm[[Producto y N°]:[CODIGO]],2,0),"")</f>
        <v>11,5 x 28 (7/16)</v>
      </c>
      <c r="O1974" t="s">
        <v>5095</v>
      </c>
      <c r="AB1974" s="12" t="str">
        <f>+LISTAS[[#This Row],[Codigo]]&amp;LISTAS[[#This Row],[Fabrica]]</f>
        <v>11,5 x 28 (7/16)MAXIFER</v>
      </c>
      <c r="AC1974" s="13" t="str">
        <f>+LISTAS[[#This Row],[Codigo]]</f>
        <v>11,5 x 28 (7/16)</v>
      </c>
      <c r="AD1974" s="13" t="str">
        <f>+LISTAS[[#This Row],[ID]]</f>
        <v>ARANDELAS DE GOMA LINEA PESADA11,5 x 60 (7/16) 4</v>
      </c>
      <c r="AH1974" s="36"/>
      <c r="AI1974" s="37">
        <f>+LISTAS[[#This Row],[Precio]]+(LISTAS[[#This Row],[Precio]]*AH1974)</f>
        <v>903.06</v>
      </c>
      <c r="AJ1974" s="38">
        <f t="shared" si="30"/>
        <v>451.53</v>
      </c>
      <c r="AL1974" s="35" t="e">
        <f>+AJ1974/LISTAS[[#This Row],[COSTO]]-1</f>
        <v>#DIV/0!</v>
      </c>
      <c r="AM1974" t="str">
        <f>+LISTAS[[#This Row],[ID]]</f>
        <v>ARANDELAS DE GOMA LINEA PESADA11,5 x 60 (7/16) 4</v>
      </c>
      <c r="AO1974" s="43"/>
      <c r="AP1974" s="39">
        <f>LISTAS[[#This Row],[COSTO]]+(LISTAS[[#This Row],[COSTO]]*AO1974)</f>
        <v>0</v>
      </c>
      <c r="AQ1974" s="44">
        <f>IF(AO1974="",0,AP1974/LISTAS[[#This Row],[VENTA NETA]]-1)</f>
        <v>0</v>
      </c>
      <c r="AS1974" s="39">
        <v>0</v>
      </c>
      <c r="AT1974" s="48" t="e">
        <f>+LISTAS[[#This Row],[COSTO]]/AS1974-1</f>
        <v>#DIV/0!</v>
      </c>
      <c r="BA1974" t="s">
        <v>3054</v>
      </c>
      <c r="BB1974" s="36"/>
    </row>
    <row r="1975" spans="1:54" x14ac:dyDescent="0.35">
      <c r="A1975" s="7" t="s">
        <v>5097</v>
      </c>
      <c r="B1975" t="s">
        <v>3054</v>
      </c>
      <c r="C1975" t="s">
        <v>4943</v>
      </c>
      <c r="D1975" t="s">
        <v>3056</v>
      </c>
      <c r="E1975" s="2">
        <v>903.06</v>
      </c>
      <c r="F1975" s="7" t="str">
        <f>+_xlfn.XLOOKUP(LISTAS[[#This Row],[ID]],_01_CODIGOS_Y_COSTOS_xlsm[Producto y N°],_01_CODIGOS_Y_COSTOS_xlsm[FABRICA],"",0,1)</f>
        <v>MAXIFER</v>
      </c>
      <c r="G1975" s="26">
        <f>LISTAS[[#This Row],[Precio]]*(1-0.46)</f>
        <v>487.6524</v>
      </c>
      <c r="H1975" s="1">
        <f>+_xlfn.XLOOKUP(LISTAS[[#This Row],[ID]],_01_CODIGOS_Y_COSTOS_xlsm[Producto y N°],_01_CODIGOS_Y_COSTOS_xlsm[COSTO],0,0,1)</f>
        <v>0</v>
      </c>
      <c r="I1975" s="27">
        <f>+IFERROR(LISTAS[[#This Row],[VENTA NETA]]/LISTAS[[#This Row],[COSTO]]-1,0)</f>
        <v>0</v>
      </c>
      <c r="J1975" s="50" t="str">
        <f>IFERROR(VLOOKUP(LISTAS[[#This Row],[ID]],_01_CODIGOS_Y_COSTOS_xlsm[[Producto y N°]:[CODIGO]],2,0),"")</f>
        <v>11,5 x 60 (7/16)</v>
      </c>
      <c r="O1975" t="s">
        <v>5097</v>
      </c>
      <c r="AB1975" s="12" t="str">
        <f>+LISTAS[[#This Row],[Codigo]]&amp;LISTAS[[#This Row],[Fabrica]]</f>
        <v>11,5 x 60 (7/16)MAXIFER</v>
      </c>
      <c r="AC1975" s="13" t="str">
        <f>+LISTAS[[#This Row],[Codigo]]</f>
        <v>11,5 x 60 (7/16)</v>
      </c>
      <c r="AD1975" s="13" t="str">
        <f>+LISTAS[[#This Row],[ID]]</f>
        <v>ARANDELAS DE GOMA LINEA PESADA14 x 60 (9/16) 4</v>
      </c>
      <c r="AH1975" s="36"/>
      <c r="AI1975" s="37">
        <f>+LISTAS[[#This Row],[Precio]]+(LISTAS[[#This Row],[Precio]]*AH1975)</f>
        <v>903.06</v>
      </c>
      <c r="AJ1975" s="38">
        <f t="shared" si="30"/>
        <v>451.53</v>
      </c>
      <c r="AL1975" s="35" t="e">
        <f>+AJ1975/LISTAS[[#This Row],[COSTO]]-1</f>
        <v>#DIV/0!</v>
      </c>
      <c r="AM1975" t="str">
        <f>+LISTAS[[#This Row],[ID]]</f>
        <v>ARANDELAS DE GOMA LINEA PESADA14 x 60 (9/16) 4</v>
      </c>
      <c r="AO1975" s="43"/>
      <c r="AP1975" s="39">
        <f>LISTAS[[#This Row],[COSTO]]+(LISTAS[[#This Row],[COSTO]]*AO1975)</f>
        <v>0</v>
      </c>
      <c r="AQ1975" s="44">
        <f>IF(AO1975="",0,AP1975/LISTAS[[#This Row],[VENTA NETA]]-1)</f>
        <v>0</v>
      </c>
      <c r="AS1975" s="39">
        <v>0</v>
      </c>
      <c r="AT1975" s="48" t="e">
        <f>+LISTAS[[#This Row],[COSTO]]/AS1975-1</f>
        <v>#DIV/0!</v>
      </c>
      <c r="BA1975" t="s">
        <v>3054</v>
      </c>
      <c r="BB1975" s="36"/>
    </row>
    <row r="1976" spans="1:54" x14ac:dyDescent="0.35">
      <c r="A1976" s="7" t="s">
        <v>5098</v>
      </c>
      <c r="B1976" t="s">
        <v>3054</v>
      </c>
      <c r="C1976" t="s">
        <v>4944</v>
      </c>
      <c r="D1976" t="s">
        <v>3056</v>
      </c>
      <c r="E1976" s="2">
        <v>903.06</v>
      </c>
      <c r="F1976" s="7" t="str">
        <f>+_xlfn.XLOOKUP(LISTAS[[#This Row],[ID]],_01_CODIGOS_Y_COSTOS_xlsm[Producto y N°],_01_CODIGOS_Y_COSTOS_xlsm[FABRICA],"",0,1)</f>
        <v>MAXIFER</v>
      </c>
      <c r="G1976" s="26">
        <f>LISTAS[[#This Row],[Precio]]*(1-0.46)</f>
        <v>487.6524</v>
      </c>
      <c r="H1976" s="1">
        <f>+_xlfn.XLOOKUP(LISTAS[[#This Row],[ID]],_01_CODIGOS_Y_COSTOS_xlsm[Producto y N°],_01_CODIGOS_Y_COSTOS_xlsm[COSTO],0,0,1)</f>
        <v>0</v>
      </c>
      <c r="I1976" s="27">
        <f>+IFERROR(LISTAS[[#This Row],[VENTA NETA]]/LISTAS[[#This Row],[COSTO]]-1,0)</f>
        <v>0</v>
      </c>
      <c r="J1976" s="50" t="str">
        <f>IFERROR(VLOOKUP(LISTAS[[#This Row],[ID]],_01_CODIGOS_Y_COSTOS_xlsm[[Producto y N°]:[CODIGO]],2,0),"")</f>
        <v>13 x 30 (1/2)</v>
      </c>
      <c r="O1976" t="s">
        <v>5098</v>
      </c>
      <c r="AB1976" s="12" t="str">
        <f>+LISTAS[[#This Row],[Codigo]]&amp;LISTAS[[#This Row],[Fabrica]]</f>
        <v>13 x 30 (1/2)MAXIFER</v>
      </c>
      <c r="AC1976" s="13" t="str">
        <f>+LISTAS[[#This Row],[Codigo]]</f>
        <v>13 x 30 (1/2)</v>
      </c>
      <c r="AD1976" s="13" t="str">
        <f>+LISTAS[[#This Row],[ID]]</f>
        <v>ARANDELAS DE GOMA LINEA PESADA16 x 60 (5/8) 4</v>
      </c>
      <c r="AH1976" s="36"/>
      <c r="AI1976" s="37">
        <f>+LISTAS[[#This Row],[Precio]]+(LISTAS[[#This Row],[Precio]]*AH1976)</f>
        <v>903.06</v>
      </c>
      <c r="AJ1976" s="38">
        <f t="shared" si="30"/>
        <v>451.53</v>
      </c>
      <c r="AL1976" s="35" t="e">
        <f>+AJ1976/LISTAS[[#This Row],[COSTO]]-1</f>
        <v>#DIV/0!</v>
      </c>
      <c r="AM1976" t="str">
        <f>+LISTAS[[#This Row],[ID]]</f>
        <v>ARANDELAS DE GOMA LINEA PESADA16 x 60 (5/8) 4</v>
      </c>
      <c r="AO1976" s="43"/>
      <c r="AP1976" s="39">
        <f>LISTAS[[#This Row],[COSTO]]+(LISTAS[[#This Row],[COSTO]]*AO1976)</f>
        <v>0</v>
      </c>
      <c r="AQ1976" s="44">
        <f>IF(AO1976="",0,AP1976/LISTAS[[#This Row],[VENTA NETA]]-1)</f>
        <v>0</v>
      </c>
      <c r="AS1976" s="39">
        <v>0</v>
      </c>
      <c r="AT1976" s="48" t="e">
        <f>+LISTAS[[#This Row],[COSTO]]/AS1976-1</f>
        <v>#DIV/0!</v>
      </c>
      <c r="BA1976" t="s">
        <v>3054</v>
      </c>
      <c r="BB1976" s="36"/>
    </row>
    <row r="1977" spans="1:54" x14ac:dyDescent="0.35">
      <c r="A1977" s="7" t="s">
        <v>5099</v>
      </c>
      <c r="B1977" t="s">
        <v>3054</v>
      </c>
      <c r="C1977" t="s">
        <v>4945</v>
      </c>
      <c r="D1977" t="s">
        <v>3056</v>
      </c>
      <c r="E1977" s="2">
        <v>903.06</v>
      </c>
      <c r="F1977" s="7" t="str">
        <f>+_xlfn.XLOOKUP(LISTAS[[#This Row],[ID]],_01_CODIGOS_Y_COSTOS_xlsm[Producto y N°],_01_CODIGOS_Y_COSTOS_xlsm[FABRICA],"",0,1)</f>
        <v>MAXIFER</v>
      </c>
      <c r="G1977" s="26">
        <f>LISTAS[[#This Row],[Precio]]*(1-0.46)</f>
        <v>487.6524</v>
      </c>
      <c r="H1977" s="1">
        <f>+_xlfn.XLOOKUP(LISTAS[[#This Row],[ID]],_01_CODIGOS_Y_COSTOS_xlsm[Producto y N°],_01_CODIGOS_Y_COSTOS_xlsm[COSTO],0,0,1)</f>
        <v>0</v>
      </c>
      <c r="I1977" s="27">
        <f>+IFERROR(LISTAS[[#This Row],[VENTA NETA]]/LISTAS[[#This Row],[COSTO]]-1,0)</f>
        <v>0</v>
      </c>
      <c r="J1977" s="50" t="str">
        <f>IFERROR(VLOOKUP(LISTAS[[#This Row],[ID]],_01_CODIGOS_Y_COSTOS_xlsm[[Producto y N°]:[CODIGO]],2,0),"")</f>
        <v>13 x 60 (1/2)</v>
      </c>
      <c r="O1977" t="s">
        <v>5099</v>
      </c>
      <c r="AB1977" s="12" t="str">
        <f>+LISTAS[[#This Row],[Codigo]]&amp;LISTAS[[#This Row],[Fabrica]]</f>
        <v>13 x 60 (1/2)MAXIFER</v>
      </c>
      <c r="AC1977" s="13" t="str">
        <f>+LISTAS[[#This Row],[Codigo]]</f>
        <v>13 x 60 (1/2)</v>
      </c>
      <c r="AD1977" s="13" t="str">
        <f>+LISTAS[[#This Row],[ID]]</f>
        <v>ARANDELAS DE GOMA LINEA PESADA18 x 60 4</v>
      </c>
      <c r="AH1977" s="36"/>
      <c r="AI1977" s="37">
        <f>+LISTAS[[#This Row],[Precio]]+(LISTAS[[#This Row],[Precio]]*AH1977)</f>
        <v>903.06</v>
      </c>
      <c r="AJ1977" s="38">
        <f t="shared" si="30"/>
        <v>451.53</v>
      </c>
      <c r="AL1977" s="35" t="e">
        <f>+AJ1977/LISTAS[[#This Row],[COSTO]]-1</f>
        <v>#DIV/0!</v>
      </c>
      <c r="AM1977" t="str">
        <f>+LISTAS[[#This Row],[ID]]</f>
        <v>ARANDELAS DE GOMA LINEA PESADA18 x 60 4</v>
      </c>
      <c r="AO1977" s="43"/>
      <c r="AP1977" s="39">
        <f>LISTAS[[#This Row],[COSTO]]+(LISTAS[[#This Row],[COSTO]]*AO1977)</f>
        <v>0</v>
      </c>
      <c r="AQ1977" s="44">
        <f>IF(AO1977="",0,AP1977/LISTAS[[#This Row],[VENTA NETA]]-1)</f>
        <v>0</v>
      </c>
      <c r="AS1977" s="39">
        <v>0</v>
      </c>
      <c r="AT1977" s="48" t="e">
        <f>+LISTAS[[#This Row],[COSTO]]/AS1977-1</f>
        <v>#DIV/0!</v>
      </c>
      <c r="BA1977" t="s">
        <v>3054</v>
      </c>
      <c r="BB1977" s="36"/>
    </row>
    <row r="1978" spans="1:54" x14ac:dyDescent="0.35">
      <c r="A1978" s="7" t="s">
        <v>5100</v>
      </c>
      <c r="B1978" t="s">
        <v>3054</v>
      </c>
      <c r="C1978" t="s">
        <v>4946</v>
      </c>
      <c r="D1978" t="s">
        <v>3056</v>
      </c>
      <c r="E1978" s="2">
        <v>903.06</v>
      </c>
      <c r="F1978" s="7" t="str">
        <f>+_xlfn.XLOOKUP(LISTAS[[#This Row],[ID]],_01_CODIGOS_Y_COSTOS_xlsm[Producto y N°],_01_CODIGOS_Y_COSTOS_xlsm[FABRICA],"",0,1)</f>
        <v>MAXIFER</v>
      </c>
      <c r="G1978" s="26">
        <f>LISTAS[[#This Row],[Precio]]*(1-0.46)</f>
        <v>487.6524</v>
      </c>
      <c r="H1978" s="1">
        <f>+_xlfn.XLOOKUP(LISTAS[[#This Row],[ID]],_01_CODIGOS_Y_COSTOS_xlsm[Producto y N°],_01_CODIGOS_Y_COSTOS_xlsm[COSTO],0,0,1)</f>
        <v>0</v>
      </c>
      <c r="I1978" s="27">
        <f>+IFERROR(LISTAS[[#This Row],[VENTA NETA]]/LISTAS[[#This Row],[COSTO]]-1,0)</f>
        <v>0</v>
      </c>
      <c r="J1978" s="50" t="str">
        <f>IFERROR(VLOOKUP(LISTAS[[#This Row],[ID]],_01_CODIGOS_Y_COSTOS_xlsm[[Producto y N°]:[CODIGO]],2,0),"")</f>
        <v>14 x 60 (9/16)</v>
      </c>
      <c r="O1978" t="s">
        <v>5100</v>
      </c>
      <c r="AB1978" s="12" t="str">
        <f>+LISTAS[[#This Row],[Codigo]]&amp;LISTAS[[#This Row],[Fabrica]]</f>
        <v>14 x 60 (9/16)MAXIFER</v>
      </c>
      <c r="AC1978" s="13" t="str">
        <f>+LISTAS[[#This Row],[Codigo]]</f>
        <v>14 x 60 (9/16)</v>
      </c>
      <c r="AD1978" s="13" t="str">
        <f>+LISTAS[[#This Row],[ID]]</f>
        <v>ARANDELAS DE GOMA LINEA PESADA20 x 60 (3/4) 4</v>
      </c>
      <c r="AH1978" s="36"/>
      <c r="AI1978" s="37">
        <f>+LISTAS[[#This Row],[Precio]]+(LISTAS[[#This Row],[Precio]]*AH1978)</f>
        <v>903.06</v>
      </c>
      <c r="AJ1978" s="38">
        <f t="shared" si="30"/>
        <v>451.53</v>
      </c>
      <c r="AL1978" s="35" t="e">
        <f>+AJ1978/LISTAS[[#This Row],[COSTO]]-1</f>
        <v>#DIV/0!</v>
      </c>
      <c r="AM1978" t="str">
        <f>+LISTAS[[#This Row],[ID]]</f>
        <v>ARANDELAS DE GOMA LINEA PESADA20 x 60 (3/4) 4</v>
      </c>
      <c r="AO1978" s="43"/>
      <c r="AP1978" s="39">
        <f>LISTAS[[#This Row],[COSTO]]+(LISTAS[[#This Row],[COSTO]]*AO1978)</f>
        <v>0</v>
      </c>
      <c r="AQ1978" s="44">
        <f>IF(AO1978="",0,AP1978/LISTAS[[#This Row],[VENTA NETA]]-1)</f>
        <v>0</v>
      </c>
      <c r="AS1978" s="39">
        <v>0</v>
      </c>
      <c r="AT1978" s="48" t="e">
        <f>+LISTAS[[#This Row],[COSTO]]/AS1978-1</f>
        <v>#DIV/0!</v>
      </c>
      <c r="BA1978" t="s">
        <v>3054</v>
      </c>
      <c r="BB1978" s="36"/>
    </row>
    <row r="1979" spans="1:54" x14ac:dyDescent="0.35">
      <c r="A1979" s="7" t="s">
        <v>5101</v>
      </c>
      <c r="B1979" t="s">
        <v>3054</v>
      </c>
      <c r="C1979" t="s">
        <v>4947</v>
      </c>
      <c r="D1979" t="s">
        <v>3056</v>
      </c>
      <c r="E1979" s="2">
        <v>903.06</v>
      </c>
      <c r="F1979" s="7" t="str">
        <f>+_xlfn.XLOOKUP(LISTAS[[#This Row],[ID]],_01_CODIGOS_Y_COSTOS_xlsm[Producto y N°],_01_CODIGOS_Y_COSTOS_xlsm[FABRICA],"",0,1)</f>
        <v>MAXIFER</v>
      </c>
      <c r="G1979" s="26">
        <f>LISTAS[[#This Row],[Precio]]*(1-0.46)</f>
        <v>487.6524</v>
      </c>
      <c r="H1979" s="1">
        <f>+_xlfn.XLOOKUP(LISTAS[[#This Row],[ID]],_01_CODIGOS_Y_COSTOS_xlsm[Producto y N°],_01_CODIGOS_Y_COSTOS_xlsm[COSTO],0,0,1)</f>
        <v>0</v>
      </c>
      <c r="I1979" s="27">
        <f>+IFERROR(LISTAS[[#This Row],[VENTA NETA]]/LISTAS[[#This Row],[COSTO]]-1,0)</f>
        <v>0</v>
      </c>
      <c r="J1979" s="50" t="str">
        <f>IFERROR(VLOOKUP(LISTAS[[#This Row],[ID]],_01_CODIGOS_Y_COSTOS_xlsm[[Producto y N°]:[CODIGO]],2,0),"")</f>
        <v>16 x 60 (5/8)</v>
      </c>
      <c r="O1979" t="s">
        <v>5101</v>
      </c>
      <c r="AB1979" s="12" t="str">
        <f>+LISTAS[[#This Row],[Codigo]]&amp;LISTAS[[#This Row],[Fabrica]]</f>
        <v>16 x 60 (5/8)MAXIFER</v>
      </c>
      <c r="AC1979" s="13" t="str">
        <f>+LISTAS[[#This Row],[Codigo]]</f>
        <v>16 x 60 (5/8)</v>
      </c>
      <c r="AD1979" s="13" t="str">
        <f>+LISTAS[[#This Row],[ID]]</f>
        <v>ARANDELAS DE GOMA LINEA PESADA22 x 60 (7/8) 4</v>
      </c>
      <c r="AH1979" s="36"/>
      <c r="AI1979" s="37">
        <f>+LISTAS[[#This Row],[Precio]]+(LISTAS[[#This Row],[Precio]]*AH1979)</f>
        <v>903.06</v>
      </c>
      <c r="AJ1979" s="38">
        <f t="shared" si="30"/>
        <v>451.53</v>
      </c>
      <c r="AL1979" s="35" t="e">
        <f>+AJ1979/LISTAS[[#This Row],[COSTO]]-1</f>
        <v>#DIV/0!</v>
      </c>
      <c r="AM1979" t="str">
        <f>+LISTAS[[#This Row],[ID]]</f>
        <v>ARANDELAS DE GOMA LINEA PESADA22 x 60 (7/8) 4</v>
      </c>
      <c r="AO1979" s="43"/>
      <c r="AP1979" s="39">
        <f>LISTAS[[#This Row],[COSTO]]+(LISTAS[[#This Row],[COSTO]]*AO1979)</f>
        <v>0</v>
      </c>
      <c r="AQ1979" s="44">
        <f>IF(AO1979="",0,AP1979/LISTAS[[#This Row],[VENTA NETA]]-1)</f>
        <v>0</v>
      </c>
      <c r="AS1979" s="39">
        <v>0</v>
      </c>
      <c r="AT1979" s="48" t="e">
        <f>+LISTAS[[#This Row],[COSTO]]/AS1979-1</f>
        <v>#DIV/0!</v>
      </c>
      <c r="BA1979" t="s">
        <v>3054</v>
      </c>
      <c r="BB1979" s="36"/>
    </row>
    <row r="1980" spans="1:54" x14ac:dyDescent="0.35">
      <c r="A1980" s="7" t="s">
        <v>5102</v>
      </c>
      <c r="B1980" t="s">
        <v>3054</v>
      </c>
      <c r="C1980" t="s">
        <v>4948</v>
      </c>
      <c r="D1980" t="s">
        <v>3056</v>
      </c>
      <c r="E1980" s="2">
        <v>903.06</v>
      </c>
      <c r="F1980" s="7" t="str">
        <f>+_xlfn.XLOOKUP(LISTAS[[#This Row],[ID]],_01_CODIGOS_Y_COSTOS_xlsm[Producto y N°],_01_CODIGOS_Y_COSTOS_xlsm[FABRICA],"",0,1)</f>
        <v>MAXIFER</v>
      </c>
      <c r="G1980" s="26">
        <f>LISTAS[[#This Row],[Precio]]*(1-0.46)</f>
        <v>487.6524</v>
      </c>
      <c r="H1980" s="1">
        <f>+_xlfn.XLOOKUP(LISTAS[[#This Row],[ID]],_01_CODIGOS_Y_COSTOS_xlsm[Producto y N°],_01_CODIGOS_Y_COSTOS_xlsm[COSTO],0,0,1)</f>
        <v>0</v>
      </c>
      <c r="I1980" s="27">
        <f>+IFERROR(LISTAS[[#This Row],[VENTA NETA]]/LISTAS[[#This Row],[COSTO]]-1,0)</f>
        <v>0</v>
      </c>
      <c r="J1980" s="50" t="str">
        <f>IFERROR(VLOOKUP(LISTAS[[#This Row],[ID]],_01_CODIGOS_Y_COSTOS_xlsm[[Producto y N°]:[CODIGO]],2,0),"")</f>
        <v>18 x 60</v>
      </c>
      <c r="O1980" t="s">
        <v>5102</v>
      </c>
      <c r="AB1980" s="12" t="str">
        <f>+LISTAS[[#This Row],[Codigo]]&amp;LISTAS[[#This Row],[Fabrica]]</f>
        <v>18 x 60MAXIFER</v>
      </c>
      <c r="AC1980" s="13" t="str">
        <f>+LISTAS[[#This Row],[Codigo]]</f>
        <v>18 x 60</v>
      </c>
      <c r="AD1980" s="13" t="str">
        <f>+LISTAS[[#This Row],[ID]]</f>
        <v>ARANDELAS DE GOMA LINEA PESADA24 x 60 4</v>
      </c>
      <c r="AH1980" s="36"/>
      <c r="AI1980" s="37">
        <f>+LISTAS[[#This Row],[Precio]]+(LISTAS[[#This Row],[Precio]]*AH1980)</f>
        <v>903.06</v>
      </c>
      <c r="AJ1980" s="38">
        <f t="shared" si="30"/>
        <v>451.53</v>
      </c>
      <c r="AL1980" s="35" t="e">
        <f>+AJ1980/LISTAS[[#This Row],[COSTO]]-1</f>
        <v>#DIV/0!</v>
      </c>
      <c r="AM1980" t="str">
        <f>+LISTAS[[#This Row],[ID]]</f>
        <v>ARANDELAS DE GOMA LINEA PESADA24 x 60 4</v>
      </c>
      <c r="AO1980" s="43"/>
      <c r="AP1980" s="39">
        <f>LISTAS[[#This Row],[COSTO]]+(LISTAS[[#This Row],[COSTO]]*AO1980)</f>
        <v>0</v>
      </c>
      <c r="AQ1980" s="44">
        <f>IF(AO1980="",0,AP1980/LISTAS[[#This Row],[VENTA NETA]]-1)</f>
        <v>0</v>
      </c>
      <c r="AS1980" s="39">
        <v>0</v>
      </c>
      <c r="AT1980" s="48" t="e">
        <f>+LISTAS[[#This Row],[COSTO]]/AS1980-1</f>
        <v>#DIV/0!</v>
      </c>
      <c r="BA1980" t="s">
        <v>3054</v>
      </c>
      <c r="BB1980" s="36"/>
    </row>
    <row r="1981" spans="1:54" x14ac:dyDescent="0.35">
      <c r="A1981" s="7" t="s">
        <v>5103</v>
      </c>
      <c r="B1981" t="s">
        <v>3054</v>
      </c>
      <c r="C1981" t="s">
        <v>4949</v>
      </c>
      <c r="D1981" t="s">
        <v>3056</v>
      </c>
      <c r="E1981" s="2">
        <v>903.06</v>
      </c>
      <c r="F1981" s="7" t="str">
        <f>+_xlfn.XLOOKUP(LISTAS[[#This Row],[ID]],_01_CODIGOS_Y_COSTOS_xlsm[Producto y N°],_01_CODIGOS_Y_COSTOS_xlsm[FABRICA],"",0,1)</f>
        <v>MAXIFER</v>
      </c>
      <c r="G1981" s="26">
        <f>LISTAS[[#This Row],[Precio]]*(1-0.46)</f>
        <v>487.6524</v>
      </c>
      <c r="H1981" s="1">
        <f>+_xlfn.XLOOKUP(LISTAS[[#This Row],[ID]],_01_CODIGOS_Y_COSTOS_xlsm[Producto y N°],_01_CODIGOS_Y_COSTOS_xlsm[COSTO],0,0,1)</f>
        <v>0</v>
      </c>
      <c r="I1981" s="27">
        <f>+IFERROR(LISTAS[[#This Row],[VENTA NETA]]/LISTAS[[#This Row],[COSTO]]-1,0)</f>
        <v>0</v>
      </c>
      <c r="J1981" s="50" t="str">
        <f>IFERROR(VLOOKUP(LISTAS[[#This Row],[ID]],_01_CODIGOS_Y_COSTOS_xlsm[[Producto y N°]:[CODIGO]],2,0),"")</f>
        <v>20 x 60 (3/4)</v>
      </c>
      <c r="O1981" t="s">
        <v>5103</v>
      </c>
      <c r="AB1981" s="12" t="str">
        <f>+LISTAS[[#This Row],[Codigo]]&amp;LISTAS[[#This Row],[Fabrica]]</f>
        <v>20 x 60 (3/4)MAXIFER</v>
      </c>
      <c r="AC1981" s="13" t="str">
        <f>+LISTAS[[#This Row],[Codigo]]</f>
        <v>20 x 60 (3/4)</v>
      </c>
      <c r="AD1981" s="13" t="str">
        <f>+LISTAS[[#This Row],[ID]]</f>
        <v>ARANDELAS DE GOMA LINEA PESADA26 x 60 (1") 4</v>
      </c>
      <c r="AH1981" s="36"/>
      <c r="AI1981" s="37">
        <f>+LISTAS[[#This Row],[Precio]]+(LISTAS[[#This Row],[Precio]]*AH1981)</f>
        <v>903.06</v>
      </c>
      <c r="AJ1981" s="38">
        <f t="shared" si="30"/>
        <v>451.53</v>
      </c>
      <c r="AL1981" s="35" t="e">
        <f>+AJ1981/LISTAS[[#This Row],[COSTO]]-1</f>
        <v>#DIV/0!</v>
      </c>
      <c r="AM1981" t="str">
        <f>+LISTAS[[#This Row],[ID]]</f>
        <v>ARANDELAS DE GOMA LINEA PESADA26 x 60 (1") 4</v>
      </c>
      <c r="AO1981" s="43"/>
      <c r="AP1981" s="39">
        <f>LISTAS[[#This Row],[COSTO]]+(LISTAS[[#This Row],[COSTO]]*AO1981)</f>
        <v>0</v>
      </c>
      <c r="AQ1981" s="44">
        <f>IF(AO1981="",0,AP1981/LISTAS[[#This Row],[VENTA NETA]]-1)</f>
        <v>0</v>
      </c>
      <c r="AS1981" s="39">
        <v>0</v>
      </c>
      <c r="AT1981" s="48" t="e">
        <f>+LISTAS[[#This Row],[COSTO]]/AS1981-1</f>
        <v>#DIV/0!</v>
      </c>
      <c r="BA1981" t="s">
        <v>3054</v>
      </c>
      <c r="BB1981" s="36"/>
    </row>
    <row r="1982" spans="1:54" x14ac:dyDescent="0.35">
      <c r="A1982" s="7" t="s">
        <v>5104</v>
      </c>
      <c r="B1982" t="s">
        <v>3054</v>
      </c>
      <c r="C1982" t="s">
        <v>4950</v>
      </c>
      <c r="D1982" t="s">
        <v>3056</v>
      </c>
      <c r="E1982" s="2">
        <v>903.06</v>
      </c>
      <c r="F1982" s="7" t="str">
        <f>+_xlfn.XLOOKUP(LISTAS[[#This Row],[ID]],_01_CODIGOS_Y_COSTOS_xlsm[Producto y N°],_01_CODIGOS_Y_COSTOS_xlsm[FABRICA],"",0,1)</f>
        <v>MAXIFER</v>
      </c>
      <c r="G1982" s="26">
        <f>LISTAS[[#This Row],[Precio]]*(1-0.46)</f>
        <v>487.6524</v>
      </c>
      <c r="H1982" s="1">
        <f>+_xlfn.XLOOKUP(LISTAS[[#This Row],[ID]],_01_CODIGOS_Y_COSTOS_xlsm[Producto y N°],_01_CODIGOS_Y_COSTOS_xlsm[COSTO],0,0,1)</f>
        <v>0</v>
      </c>
      <c r="I1982" s="27">
        <f>+IFERROR(LISTAS[[#This Row],[VENTA NETA]]/LISTAS[[#This Row],[COSTO]]-1,0)</f>
        <v>0</v>
      </c>
      <c r="J1982" s="50" t="str">
        <f>IFERROR(VLOOKUP(LISTAS[[#This Row],[ID]],_01_CODIGOS_Y_COSTOS_xlsm[[Producto y N°]:[CODIGO]],2,0),"")</f>
        <v>22 x 60 (7/8)</v>
      </c>
      <c r="O1982" t="s">
        <v>5104</v>
      </c>
      <c r="AB1982" s="12" t="str">
        <f>+LISTAS[[#This Row],[Codigo]]&amp;LISTAS[[#This Row],[Fabrica]]</f>
        <v>22 x 60 (7/8)MAXIFER</v>
      </c>
      <c r="AC1982" s="13" t="str">
        <f>+LISTAS[[#This Row],[Codigo]]</f>
        <v>22 x 60 (7/8)</v>
      </c>
      <c r="AD1982" s="13" t="str">
        <f>+LISTAS[[#This Row],[ID]]</f>
        <v>ARANDELAS DE GOMA LINEA PESADA28 x 60 ( 1" 1/8) 4</v>
      </c>
      <c r="AH1982" s="36"/>
      <c r="AI1982" s="37">
        <f>+LISTAS[[#This Row],[Precio]]+(LISTAS[[#This Row],[Precio]]*AH1982)</f>
        <v>903.06</v>
      </c>
      <c r="AJ1982" s="38">
        <f t="shared" si="30"/>
        <v>451.53</v>
      </c>
      <c r="AL1982" s="35" t="e">
        <f>+AJ1982/LISTAS[[#This Row],[COSTO]]-1</f>
        <v>#DIV/0!</v>
      </c>
      <c r="AM1982" t="str">
        <f>+LISTAS[[#This Row],[ID]]</f>
        <v>ARANDELAS DE GOMA LINEA PESADA28 x 60 ( 1" 1/8) 4</v>
      </c>
      <c r="AO1982" s="43"/>
      <c r="AP1982" s="39">
        <f>LISTAS[[#This Row],[COSTO]]+(LISTAS[[#This Row],[COSTO]]*AO1982)</f>
        <v>0</v>
      </c>
      <c r="AQ1982" s="44">
        <f>IF(AO1982="",0,AP1982/LISTAS[[#This Row],[VENTA NETA]]-1)</f>
        <v>0</v>
      </c>
      <c r="AS1982" s="39">
        <v>0</v>
      </c>
      <c r="AT1982" s="48" t="e">
        <f>+LISTAS[[#This Row],[COSTO]]/AS1982-1</f>
        <v>#DIV/0!</v>
      </c>
      <c r="BA1982" t="s">
        <v>3054</v>
      </c>
      <c r="BB1982" s="36"/>
    </row>
    <row r="1983" spans="1:54" x14ac:dyDescent="0.35">
      <c r="A1983" s="7" t="s">
        <v>5105</v>
      </c>
      <c r="B1983" t="s">
        <v>3054</v>
      </c>
      <c r="C1983" t="s">
        <v>4951</v>
      </c>
      <c r="D1983" t="s">
        <v>3056</v>
      </c>
      <c r="E1983" s="2">
        <v>903.06</v>
      </c>
      <c r="F1983" s="7" t="str">
        <f>+_xlfn.XLOOKUP(LISTAS[[#This Row],[ID]],_01_CODIGOS_Y_COSTOS_xlsm[Producto y N°],_01_CODIGOS_Y_COSTOS_xlsm[FABRICA],"",0,1)</f>
        <v>MAXIFER</v>
      </c>
      <c r="G1983" s="26">
        <f>LISTAS[[#This Row],[Precio]]*(1-0.46)</f>
        <v>487.6524</v>
      </c>
      <c r="H1983" s="1">
        <f>+_xlfn.XLOOKUP(LISTAS[[#This Row],[ID]],_01_CODIGOS_Y_COSTOS_xlsm[Producto y N°],_01_CODIGOS_Y_COSTOS_xlsm[COSTO],0,0,1)</f>
        <v>0</v>
      </c>
      <c r="I1983" s="27">
        <f>+IFERROR(LISTAS[[#This Row],[VENTA NETA]]/LISTAS[[#This Row],[COSTO]]-1,0)</f>
        <v>0</v>
      </c>
      <c r="J1983" s="50" t="str">
        <f>IFERROR(VLOOKUP(LISTAS[[#This Row],[ID]],_01_CODIGOS_Y_COSTOS_xlsm[[Producto y N°]:[CODIGO]],2,0),"")</f>
        <v>24 x 60</v>
      </c>
      <c r="O1983" t="s">
        <v>5105</v>
      </c>
      <c r="AB1983" s="12" t="str">
        <f>+LISTAS[[#This Row],[Codigo]]&amp;LISTAS[[#This Row],[Fabrica]]</f>
        <v>24 x 60MAXIFER</v>
      </c>
      <c r="AC1983" s="13" t="str">
        <f>+LISTAS[[#This Row],[Codigo]]</f>
        <v>24 x 60</v>
      </c>
      <c r="AD1983" s="13" t="str">
        <f>+LISTAS[[#This Row],[ID]]</f>
        <v>ARANDELAS DE GOMA LINEA PESADA30 x 60 ( 1" 1/4) 4</v>
      </c>
      <c r="AH1983" s="36"/>
      <c r="AI1983" s="37">
        <f>+LISTAS[[#This Row],[Precio]]+(LISTAS[[#This Row],[Precio]]*AH1983)</f>
        <v>903.06</v>
      </c>
      <c r="AJ1983" s="38">
        <f t="shared" si="30"/>
        <v>451.53</v>
      </c>
      <c r="AL1983" s="35" t="e">
        <f>+AJ1983/LISTAS[[#This Row],[COSTO]]-1</f>
        <v>#DIV/0!</v>
      </c>
      <c r="AM1983" t="str">
        <f>+LISTAS[[#This Row],[ID]]</f>
        <v>ARANDELAS DE GOMA LINEA PESADA30 x 60 ( 1" 1/4) 4</v>
      </c>
      <c r="AO1983" s="43"/>
      <c r="AP1983" s="39">
        <f>LISTAS[[#This Row],[COSTO]]+(LISTAS[[#This Row],[COSTO]]*AO1983)</f>
        <v>0</v>
      </c>
      <c r="AQ1983" s="44">
        <f>IF(AO1983="",0,AP1983/LISTAS[[#This Row],[VENTA NETA]]-1)</f>
        <v>0</v>
      </c>
      <c r="AS1983" s="39">
        <v>0</v>
      </c>
      <c r="AT1983" s="48" t="e">
        <f>+LISTAS[[#This Row],[COSTO]]/AS1983-1</f>
        <v>#DIV/0!</v>
      </c>
      <c r="BA1983" t="s">
        <v>3054</v>
      </c>
      <c r="BB1983" s="36"/>
    </row>
    <row r="1984" spans="1:54" x14ac:dyDescent="0.35">
      <c r="A1984" s="7" t="s">
        <v>3057</v>
      </c>
      <c r="B1984" t="s">
        <v>3058</v>
      </c>
      <c r="C1984" t="s">
        <v>3059</v>
      </c>
      <c r="D1984" t="s">
        <v>3060</v>
      </c>
      <c r="E1984" s="2">
        <v>195.07499999999999</v>
      </c>
      <c r="F1984" s="7" t="str">
        <f>+_xlfn.XLOOKUP(LISTAS[[#This Row],[ID]],_01_CODIGOS_Y_COSTOS_xlsm[Producto y N°],_01_CODIGOS_Y_COSTOS_xlsm[FABRICA],"",0,1)</f>
        <v>MAXIFER</v>
      </c>
      <c r="G1984" s="26">
        <f>LISTAS[[#This Row],[Precio]]*(1-0.46)</f>
        <v>105.34050000000001</v>
      </c>
      <c r="H1984" s="1">
        <f>+_xlfn.XLOOKUP(LISTAS[[#This Row],[ID]],_01_CODIGOS_Y_COSTOS_xlsm[Producto y N°],_01_CODIGOS_Y_COSTOS_xlsm[COSTO],0,0,1)</f>
        <v>0</v>
      </c>
      <c r="I1984" s="27">
        <f>+IFERROR(LISTAS[[#This Row],[VENTA NETA]]/LISTAS[[#This Row],[COSTO]]-1,0)</f>
        <v>0</v>
      </c>
      <c r="J1984" s="50" t="str">
        <f>IFERROR(VLOOKUP(LISTAS[[#This Row],[ID]],_01_CODIGOS_Y_COSTOS_xlsm[[Producto y N°]:[CODIGO]],2,0),"")</f>
        <v>R 1,5 X 30</v>
      </c>
      <c r="O1984" t="s">
        <v>3057</v>
      </c>
      <c r="AB1984" s="12" t="str">
        <f>+LISTAS[[#This Row],[Codigo]]&amp;LISTAS[[#This Row],[Fabrica]]</f>
        <v>R 1,5 X 30MAXIFER</v>
      </c>
      <c r="AC1984" s="13" t="str">
        <f>+LISTAS[[#This Row],[Codigo]]</f>
        <v>R 1,5 X 30</v>
      </c>
      <c r="AD1984" s="13" t="str">
        <f>+LISTAS[[#This Row],[ID]]</f>
        <v>CHAVETASR 1,5 X 30</v>
      </c>
      <c r="AH1984" s="36"/>
      <c r="AI1984" s="37">
        <f>+LISTAS[[#This Row],[Precio]]+(LISTAS[[#This Row],[Precio]]*AH1984)</f>
        <v>195.07499999999999</v>
      </c>
      <c r="AJ1984" s="38">
        <f t="shared" si="30"/>
        <v>97.537499999999994</v>
      </c>
      <c r="AL1984" s="35" t="e">
        <f>+AJ1984/LISTAS[[#This Row],[COSTO]]-1</f>
        <v>#DIV/0!</v>
      </c>
      <c r="AM1984" t="str">
        <f>+LISTAS[[#This Row],[ID]]</f>
        <v>CHAVETASR 1,5 X 30</v>
      </c>
      <c r="AO1984" s="43"/>
      <c r="AP1984" s="39">
        <f>LISTAS[[#This Row],[COSTO]]+(LISTAS[[#This Row],[COSTO]]*AO1984)</f>
        <v>0</v>
      </c>
      <c r="AQ1984" s="44">
        <f>IF(AO1984="",0,AP1984/LISTAS[[#This Row],[VENTA NETA]]-1)</f>
        <v>0</v>
      </c>
      <c r="AS1984" s="39">
        <v>0</v>
      </c>
      <c r="AT1984" s="48" t="e">
        <f>+LISTAS[[#This Row],[COSTO]]/AS1984-1</f>
        <v>#DIV/0!</v>
      </c>
      <c r="BA1984" t="s">
        <v>3058</v>
      </c>
      <c r="BB1984" s="36"/>
    </row>
    <row r="1985" spans="1:54" x14ac:dyDescent="0.35">
      <c r="A1985" s="7" t="s">
        <v>3061</v>
      </c>
      <c r="B1985" t="s">
        <v>3058</v>
      </c>
      <c r="C1985" t="s">
        <v>3062</v>
      </c>
      <c r="D1985" t="s">
        <v>3063</v>
      </c>
      <c r="E1985" s="2">
        <v>298.35000000000002</v>
      </c>
      <c r="F1985" s="7" t="str">
        <f>+_xlfn.XLOOKUP(LISTAS[[#This Row],[ID]],_01_CODIGOS_Y_COSTOS_xlsm[Producto y N°],_01_CODIGOS_Y_COSTOS_xlsm[FABRICA],"",0,1)</f>
        <v>MAXIFER</v>
      </c>
      <c r="G1985" s="26">
        <f>LISTAS[[#This Row],[Precio]]*(1-0.46)</f>
        <v>161.10900000000001</v>
      </c>
      <c r="H1985" s="1">
        <f>+_xlfn.XLOOKUP(LISTAS[[#This Row],[ID]],_01_CODIGOS_Y_COSTOS_xlsm[Producto y N°],_01_CODIGOS_Y_COSTOS_xlsm[COSTO],0,0,1)</f>
        <v>0</v>
      </c>
      <c r="I1985" s="27">
        <f>+IFERROR(LISTAS[[#This Row],[VENTA NETA]]/LISTAS[[#This Row],[COSTO]]-1,0)</f>
        <v>0</v>
      </c>
      <c r="J1985" s="50" t="str">
        <f>IFERROR(VLOOKUP(LISTAS[[#This Row],[ID]],_01_CODIGOS_Y_COSTOS_xlsm[[Producto y N°]:[CODIGO]],2,0),"")</f>
        <v>R 2 X 50</v>
      </c>
      <c r="O1985" t="s">
        <v>3061</v>
      </c>
      <c r="AB1985" s="12" t="str">
        <f>+LISTAS[[#This Row],[Codigo]]&amp;LISTAS[[#This Row],[Fabrica]]</f>
        <v>R 2 X 50MAXIFER</v>
      </c>
      <c r="AC1985" s="13" t="str">
        <f>+LISTAS[[#This Row],[Codigo]]</f>
        <v>R 2 X 50</v>
      </c>
      <c r="AD1985" s="13" t="str">
        <f>+LISTAS[[#This Row],[ID]]</f>
        <v>CHAVETASR 2 X 50</v>
      </c>
      <c r="AH1985" s="36"/>
      <c r="AI1985" s="37">
        <f>+LISTAS[[#This Row],[Precio]]+(LISTAS[[#This Row],[Precio]]*AH1985)</f>
        <v>298.35000000000002</v>
      </c>
      <c r="AJ1985" s="38">
        <f t="shared" si="30"/>
        <v>149.17500000000001</v>
      </c>
      <c r="AL1985" s="35" t="e">
        <f>+AJ1985/LISTAS[[#This Row],[COSTO]]-1</f>
        <v>#DIV/0!</v>
      </c>
      <c r="AM1985" t="str">
        <f>+LISTAS[[#This Row],[ID]]</f>
        <v>CHAVETASR 2 X 50</v>
      </c>
      <c r="AO1985" s="43"/>
      <c r="AP1985" s="39">
        <f>LISTAS[[#This Row],[COSTO]]+(LISTAS[[#This Row],[COSTO]]*AO1985)</f>
        <v>0</v>
      </c>
      <c r="AQ1985" s="44">
        <f>IF(AO1985="",0,AP1985/LISTAS[[#This Row],[VENTA NETA]]-1)</f>
        <v>0</v>
      </c>
      <c r="AS1985" s="39">
        <v>0</v>
      </c>
      <c r="AT1985" s="48" t="e">
        <f>+LISTAS[[#This Row],[COSTO]]/AS1985-1</f>
        <v>#DIV/0!</v>
      </c>
      <c r="BA1985" t="s">
        <v>3058</v>
      </c>
      <c r="BB1985" s="36"/>
    </row>
    <row r="1986" spans="1:54" x14ac:dyDescent="0.35">
      <c r="A1986" s="7" t="s">
        <v>3064</v>
      </c>
      <c r="B1986" t="s">
        <v>3058</v>
      </c>
      <c r="C1986" t="s">
        <v>3065</v>
      </c>
      <c r="D1986" t="s">
        <v>3066</v>
      </c>
      <c r="E1986" s="2">
        <v>470.47500000000002</v>
      </c>
      <c r="F1986" s="7" t="str">
        <f>+_xlfn.XLOOKUP(LISTAS[[#This Row],[ID]],_01_CODIGOS_Y_COSTOS_xlsm[Producto y N°],_01_CODIGOS_Y_COSTOS_xlsm[FABRICA],"",0,1)</f>
        <v>MAXIFER</v>
      </c>
      <c r="G1986" s="26">
        <f>LISTAS[[#This Row],[Precio]]*(1-0.46)</f>
        <v>254.05650000000003</v>
      </c>
      <c r="H1986" s="1">
        <f>+_xlfn.XLOOKUP(LISTAS[[#This Row],[ID]],_01_CODIGOS_Y_COSTOS_xlsm[Producto y N°],_01_CODIGOS_Y_COSTOS_xlsm[COSTO],0,0,1)</f>
        <v>0</v>
      </c>
      <c r="I1986" s="27">
        <f>+IFERROR(LISTAS[[#This Row],[VENTA NETA]]/LISTAS[[#This Row],[COSTO]]-1,0)</f>
        <v>0</v>
      </c>
      <c r="J1986" s="50" t="str">
        <f>IFERROR(VLOOKUP(LISTAS[[#This Row],[ID]],_01_CODIGOS_Y_COSTOS_xlsm[[Producto y N°]:[CODIGO]],2,0),"")</f>
        <v>R 2,5 X 50</v>
      </c>
      <c r="O1986" t="s">
        <v>3064</v>
      </c>
      <c r="AB1986" s="12" t="str">
        <f>+LISTAS[[#This Row],[Codigo]]&amp;LISTAS[[#This Row],[Fabrica]]</f>
        <v>R 2,5 X 50MAXIFER</v>
      </c>
      <c r="AC1986" s="13" t="str">
        <f>+LISTAS[[#This Row],[Codigo]]</f>
        <v>R 2,5 X 50</v>
      </c>
      <c r="AD1986" s="13" t="str">
        <f>+LISTAS[[#This Row],[ID]]</f>
        <v>CHAVETASR 2,5 X 50</v>
      </c>
      <c r="AH1986" s="36"/>
      <c r="AI1986" s="37">
        <f>+LISTAS[[#This Row],[Precio]]+(LISTAS[[#This Row],[Precio]]*AH1986)</f>
        <v>470.47500000000002</v>
      </c>
      <c r="AJ1986" s="38">
        <f t="shared" ref="AJ1986:AJ2049" si="31">+((100-50)*0.01)*AI1986</f>
        <v>235.23750000000001</v>
      </c>
      <c r="AL1986" s="35" t="e">
        <f>+AJ1986/LISTAS[[#This Row],[COSTO]]-1</f>
        <v>#DIV/0!</v>
      </c>
      <c r="AM1986" t="str">
        <f>+LISTAS[[#This Row],[ID]]</f>
        <v>CHAVETASR 2,5 X 50</v>
      </c>
      <c r="AO1986" s="43"/>
      <c r="AP1986" s="39">
        <f>LISTAS[[#This Row],[COSTO]]+(LISTAS[[#This Row],[COSTO]]*AO1986)</f>
        <v>0</v>
      </c>
      <c r="AQ1986" s="44">
        <f>IF(AO1986="",0,AP1986/LISTAS[[#This Row],[VENTA NETA]]-1)</f>
        <v>0</v>
      </c>
      <c r="AS1986" s="39">
        <v>0</v>
      </c>
      <c r="AT1986" s="48" t="e">
        <f>+LISTAS[[#This Row],[COSTO]]/AS1986-1</f>
        <v>#DIV/0!</v>
      </c>
      <c r="BA1986" t="s">
        <v>3058</v>
      </c>
      <c r="BB1986" s="36"/>
    </row>
    <row r="1987" spans="1:54" x14ac:dyDescent="0.35">
      <c r="A1987" s="7" t="s">
        <v>3067</v>
      </c>
      <c r="B1987" t="s">
        <v>3058</v>
      </c>
      <c r="C1987" t="s">
        <v>3068</v>
      </c>
      <c r="D1987" t="s">
        <v>3069</v>
      </c>
      <c r="E1987" s="2">
        <v>775.54</v>
      </c>
      <c r="F1987" s="7" t="str">
        <f>+_xlfn.XLOOKUP(LISTAS[[#This Row],[ID]],_01_CODIGOS_Y_COSTOS_xlsm[Producto y N°],_01_CODIGOS_Y_COSTOS_xlsm[FABRICA],"",0,1)</f>
        <v>MAXIFER</v>
      </c>
      <c r="G1987" s="26">
        <f>LISTAS[[#This Row],[Precio]]*(1-0.46)</f>
        <v>418.79160000000002</v>
      </c>
      <c r="H1987" s="1">
        <f>+_xlfn.XLOOKUP(LISTAS[[#This Row],[ID]],_01_CODIGOS_Y_COSTOS_xlsm[Producto y N°],_01_CODIGOS_Y_COSTOS_xlsm[COSTO],0,0,1)</f>
        <v>0</v>
      </c>
      <c r="I1987" s="27">
        <f>+IFERROR(LISTAS[[#This Row],[VENTA NETA]]/LISTAS[[#This Row],[COSTO]]-1,0)</f>
        <v>0</v>
      </c>
      <c r="J1987" s="50" t="str">
        <f>IFERROR(VLOOKUP(LISTAS[[#This Row],[ID]],_01_CODIGOS_Y_COSTOS_xlsm[[Producto y N°]:[CODIGO]],2,0),"")</f>
        <v>R 3 X 60</v>
      </c>
      <c r="O1987" t="s">
        <v>3067</v>
      </c>
      <c r="AB1987" s="12" t="str">
        <f>+LISTAS[[#This Row],[Codigo]]&amp;LISTAS[[#This Row],[Fabrica]]</f>
        <v>R 3 X 60MAXIFER</v>
      </c>
      <c r="AC1987" s="13" t="str">
        <f>+LISTAS[[#This Row],[Codigo]]</f>
        <v>R 3 X 60</v>
      </c>
      <c r="AD1987" s="13" t="str">
        <f>+LISTAS[[#This Row],[ID]]</f>
        <v>CHAVETASR 3 X 60</v>
      </c>
      <c r="AH1987" s="36"/>
      <c r="AI1987" s="37">
        <f>+LISTAS[[#This Row],[Precio]]+(LISTAS[[#This Row],[Precio]]*AH1987)</f>
        <v>775.54</v>
      </c>
      <c r="AJ1987" s="38">
        <f t="shared" si="31"/>
        <v>387.77</v>
      </c>
      <c r="AL1987" s="35" t="e">
        <f>+AJ1987/LISTAS[[#This Row],[COSTO]]-1</f>
        <v>#DIV/0!</v>
      </c>
      <c r="AM1987" t="str">
        <f>+LISTAS[[#This Row],[ID]]</f>
        <v>CHAVETASR 3 X 60</v>
      </c>
      <c r="AO1987" s="43"/>
      <c r="AP1987" s="39">
        <f>LISTAS[[#This Row],[COSTO]]+(LISTAS[[#This Row],[COSTO]]*AO1987)</f>
        <v>0</v>
      </c>
      <c r="AQ1987" s="44">
        <f>IF(AO1987="",0,AP1987/LISTAS[[#This Row],[VENTA NETA]]-1)</f>
        <v>0</v>
      </c>
      <c r="AS1987" s="39">
        <v>0</v>
      </c>
      <c r="AT1987" s="48" t="e">
        <f>+LISTAS[[#This Row],[COSTO]]/AS1987-1</f>
        <v>#DIV/0!</v>
      </c>
      <c r="BA1987" t="s">
        <v>3058</v>
      </c>
      <c r="BB1987" s="36"/>
    </row>
    <row r="1988" spans="1:54" x14ac:dyDescent="0.35">
      <c r="A1988" s="7" t="s">
        <v>3070</v>
      </c>
      <c r="B1988" t="s">
        <v>3058</v>
      </c>
      <c r="C1988" t="s">
        <v>3071</v>
      </c>
      <c r="D1988" t="s">
        <v>3072</v>
      </c>
      <c r="E1988" s="2">
        <v>481.95</v>
      </c>
      <c r="F1988" s="7" t="str">
        <f>+_xlfn.XLOOKUP(LISTAS[[#This Row],[ID]],_01_CODIGOS_Y_COSTOS_xlsm[Producto y N°],_01_CODIGOS_Y_COSTOS_xlsm[FABRICA],"",0,1)</f>
        <v>MAXIFER</v>
      </c>
      <c r="G1988" s="26">
        <f>LISTAS[[#This Row],[Precio]]*(1-0.46)</f>
        <v>260.25299999999999</v>
      </c>
      <c r="H1988" s="1">
        <f>+_xlfn.XLOOKUP(LISTAS[[#This Row],[ID]],_01_CODIGOS_Y_COSTOS_xlsm[Producto y N°],_01_CODIGOS_Y_COSTOS_xlsm[COSTO],0,0,1)</f>
        <v>0</v>
      </c>
      <c r="I1988" s="27">
        <f>+IFERROR(LISTAS[[#This Row],[VENTA NETA]]/LISTAS[[#This Row],[COSTO]]-1,0)</f>
        <v>0</v>
      </c>
      <c r="J1988" s="50" t="str">
        <f>IFERROR(VLOOKUP(LISTAS[[#This Row],[ID]],_01_CODIGOS_Y_COSTOS_xlsm[[Producto y N°]:[CODIGO]],2,0),"")</f>
        <v>R 3 X 90</v>
      </c>
      <c r="O1988" t="s">
        <v>3070</v>
      </c>
      <c r="AB1988" s="12" t="str">
        <f>+LISTAS[[#This Row],[Codigo]]&amp;LISTAS[[#This Row],[Fabrica]]</f>
        <v>R 3 X 90MAXIFER</v>
      </c>
      <c r="AC1988" s="13" t="str">
        <f>+LISTAS[[#This Row],[Codigo]]</f>
        <v>R 3 X 90</v>
      </c>
      <c r="AD1988" s="13" t="str">
        <f>+LISTAS[[#This Row],[ID]]</f>
        <v>CHAVETASR 3 X 90</v>
      </c>
      <c r="AH1988" s="36"/>
      <c r="AI1988" s="37">
        <f>+LISTAS[[#This Row],[Precio]]+(LISTAS[[#This Row],[Precio]]*AH1988)</f>
        <v>481.95</v>
      </c>
      <c r="AJ1988" s="38">
        <f t="shared" si="31"/>
        <v>240.97499999999999</v>
      </c>
      <c r="AL1988" s="35" t="e">
        <f>+AJ1988/LISTAS[[#This Row],[COSTO]]-1</f>
        <v>#DIV/0!</v>
      </c>
      <c r="AM1988" t="str">
        <f>+LISTAS[[#This Row],[ID]]</f>
        <v>CHAVETASR 3 X 90</v>
      </c>
      <c r="AO1988" s="43"/>
      <c r="AP1988" s="39">
        <f>LISTAS[[#This Row],[COSTO]]+(LISTAS[[#This Row],[COSTO]]*AO1988)</f>
        <v>0</v>
      </c>
      <c r="AQ1988" s="44">
        <f>IF(AO1988="",0,AP1988/LISTAS[[#This Row],[VENTA NETA]]-1)</f>
        <v>0</v>
      </c>
      <c r="AS1988" s="39">
        <v>0</v>
      </c>
      <c r="AT1988" s="48" t="e">
        <f>+LISTAS[[#This Row],[COSTO]]/AS1988-1</f>
        <v>#DIV/0!</v>
      </c>
      <c r="BA1988" t="s">
        <v>3058</v>
      </c>
      <c r="BB1988" s="36"/>
    </row>
    <row r="1989" spans="1:54" x14ac:dyDescent="0.35">
      <c r="A1989" s="7" t="s">
        <v>9668</v>
      </c>
      <c r="B1989" t="s">
        <v>3058</v>
      </c>
      <c r="C1989" t="s">
        <v>9669</v>
      </c>
      <c r="D1989" t="s">
        <v>9670</v>
      </c>
      <c r="E1989" s="2">
        <v>580.02750000000003</v>
      </c>
      <c r="F1989" s="7" t="str">
        <f>+_xlfn.XLOOKUP(LISTAS[[#This Row],[ID]],_01_CODIGOS_Y_COSTOS_xlsm[Producto y N°],_01_CODIGOS_Y_COSTOS_xlsm[FABRICA],"",0,1)</f>
        <v>MAXIFER</v>
      </c>
      <c r="G1989" s="26">
        <f>LISTAS[[#This Row],[Precio]]*(1-0.46)</f>
        <v>313.21485000000001</v>
      </c>
      <c r="H1989" s="1">
        <f>+_xlfn.XLOOKUP(LISTAS[[#This Row],[ID]],_01_CODIGOS_Y_COSTOS_xlsm[Producto y N°],_01_CODIGOS_Y_COSTOS_xlsm[COSTO],0,0,1)</f>
        <v>0</v>
      </c>
      <c r="I1989" s="27">
        <f>+IFERROR(LISTAS[[#This Row],[VENTA NETA]]/LISTAS[[#This Row],[COSTO]]-1,0)</f>
        <v>0</v>
      </c>
      <c r="J1989" s="50" t="str">
        <f>IFERROR(VLOOKUP(LISTAS[[#This Row],[ID]],_01_CODIGOS_Y_COSTOS_xlsm[[Producto y N°]:[CODIGO]],2,0),"")</f>
        <v>0</v>
      </c>
      <c r="O1989" t="s">
        <v>9668</v>
      </c>
      <c r="AB1989" s="12" t="str">
        <f>+LISTAS[[#This Row],[Codigo]]&amp;LISTAS[[#This Row],[Fabrica]]</f>
        <v>0MAXIFER</v>
      </c>
      <c r="AC1989" s="13" t="str">
        <f>+LISTAS[[#This Row],[Codigo]]</f>
        <v>0</v>
      </c>
      <c r="AD1989" s="13" t="str">
        <f>+LISTAS[[#This Row],[ID]]</f>
        <v>CHAVETASR 3,5 X 60</v>
      </c>
      <c r="AH1989" s="36"/>
      <c r="AI1989" s="37">
        <f>+LISTAS[[#This Row],[Precio]]+(LISTAS[[#This Row],[Precio]]*AH1989)</f>
        <v>580.02750000000003</v>
      </c>
      <c r="AJ1989" s="38">
        <f t="shared" si="31"/>
        <v>290.01375000000002</v>
      </c>
      <c r="AL1989" s="35" t="e">
        <f>+AJ1989/LISTAS[[#This Row],[COSTO]]-1</f>
        <v>#DIV/0!</v>
      </c>
      <c r="AM1989" t="str">
        <f>+LISTAS[[#This Row],[ID]]</f>
        <v>CHAVETASR 3,5 X 60</v>
      </c>
      <c r="AO1989" s="43"/>
      <c r="AP1989" s="39">
        <f>LISTAS[[#This Row],[COSTO]]+(LISTAS[[#This Row],[COSTO]]*AO1989)</f>
        <v>0</v>
      </c>
      <c r="AQ1989" s="44">
        <f>IF(AO1989="",0,AP1989/LISTAS[[#This Row],[VENTA NETA]]-1)</f>
        <v>0</v>
      </c>
      <c r="AS1989" s="39">
        <v>0</v>
      </c>
      <c r="AT1989" s="48" t="e">
        <f>+LISTAS[[#This Row],[COSTO]]/AS1989-1</f>
        <v>#DIV/0!</v>
      </c>
      <c r="BA1989" t="s">
        <v>3058</v>
      </c>
      <c r="BB1989" s="36"/>
    </row>
    <row r="1990" spans="1:54" x14ac:dyDescent="0.35">
      <c r="A1990" s="7" t="s">
        <v>3073</v>
      </c>
      <c r="B1990" t="s">
        <v>3058</v>
      </c>
      <c r="C1990" t="s">
        <v>3074</v>
      </c>
      <c r="D1990" t="s">
        <v>3075</v>
      </c>
      <c r="E1990" s="2">
        <v>678.10500000000002</v>
      </c>
      <c r="F1990" s="7" t="str">
        <f>+_xlfn.XLOOKUP(LISTAS[[#This Row],[ID]],_01_CODIGOS_Y_COSTOS_xlsm[Producto y N°],_01_CODIGOS_Y_COSTOS_xlsm[FABRICA],"",0,1)</f>
        <v>MAXIFER</v>
      </c>
      <c r="G1990" s="26">
        <f>LISTAS[[#This Row],[Precio]]*(1-0.46)</f>
        <v>366.17670000000004</v>
      </c>
      <c r="H1990" s="1">
        <f>+_xlfn.XLOOKUP(LISTAS[[#This Row],[ID]],_01_CODIGOS_Y_COSTOS_xlsm[Producto y N°],_01_CODIGOS_Y_COSTOS_xlsm[COSTO],0,0,1)</f>
        <v>0</v>
      </c>
      <c r="I1990" s="27">
        <f>+IFERROR(LISTAS[[#This Row],[VENTA NETA]]/LISTAS[[#This Row],[COSTO]]-1,0)</f>
        <v>0</v>
      </c>
      <c r="J1990" s="50" t="str">
        <f>IFERROR(VLOOKUP(LISTAS[[#This Row],[ID]],_01_CODIGOS_Y_COSTOS_xlsm[[Producto y N°]:[CODIGO]],2,0),"")</f>
        <v>R 3,5 X 90</v>
      </c>
      <c r="O1990" t="s">
        <v>3073</v>
      </c>
      <c r="AB1990" s="12" t="str">
        <f>+LISTAS[[#This Row],[Codigo]]&amp;LISTAS[[#This Row],[Fabrica]]</f>
        <v>R 3,5 X 90MAXIFER</v>
      </c>
      <c r="AC1990" s="13" t="str">
        <f>+LISTAS[[#This Row],[Codigo]]</f>
        <v>R 3,5 X 90</v>
      </c>
      <c r="AD1990" s="13" t="str">
        <f>+LISTAS[[#This Row],[ID]]</f>
        <v>CHAVETASR 3,5 X 90</v>
      </c>
      <c r="AH1990" s="36"/>
      <c r="AI1990" s="37">
        <f>+LISTAS[[#This Row],[Precio]]+(LISTAS[[#This Row],[Precio]]*AH1990)</f>
        <v>678.10500000000002</v>
      </c>
      <c r="AJ1990" s="38">
        <f t="shared" si="31"/>
        <v>339.05250000000001</v>
      </c>
      <c r="AL1990" s="35" t="e">
        <f>+AJ1990/LISTAS[[#This Row],[COSTO]]-1</f>
        <v>#DIV/0!</v>
      </c>
      <c r="AM1990" t="str">
        <f>+LISTAS[[#This Row],[ID]]</f>
        <v>CHAVETASR 3,5 X 90</v>
      </c>
      <c r="AO1990" s="43"/>
      <c r="AP1990" s="39">
        <f>LISTAS[[#This Row],[COSTO]]+(LISTAS[[#This Row],[COSTO]]*AO1990)</f>
        <v>0</v>
      </c>
      <c r="AQ1990" s="44">
        <f>IF(AO1990="",0,AP1990/LISTAS[[#This Row],[VENTA NETA]]-1)</f>
        <v>0</v>
      </c>
      <c r="AS1990" s="39">
        <v>0</v>
      </c>
      <c r="AT1990" s="48" t="e">
        <f>+LISTAS[[#This Row],[COSTO]]/AS1990-1</f>
        <v>#DIV/0!</v>
      </c>
      <c r="BA1990" t="s">
        <v>3058</v>
      </c>
      <c r="BB1990" s="36"/>
    </row>
    <row r="1991" spans="1:54" x14ac:dyDescent="0.35">
      <c r="A1991" s="7" t="s">
        <v>3076</v>
      </c>
      <c r="B1991" t="s">
        <v>3058</v>
      </c>
      <c r="C1991" t="s">
        <v>3077</v>
      </c>
      <c r="D1991" t="s">
        <v>3078</v>
      </c>
      <c r="E1991" s="2">
        <v>1042.605</v>
      </c>
      <c r="F1991" s="7" t="str">
        <f>+_xlfn.XLOOKUP(LISTAS[[#This Row],[ID]],_01_CODIGOS_Y_COSTOS_xlsm[Producto y N°],_01_CODIGOS_Y_COSTOS_xlsm[FABRICA],"",0,1)</f>
        <v>MAXIFER</v>
      </c>
      <c r="G1991" s="26">
        <f>LISTAS[[#This Row],[Precio]]*(1-0.46)</f>
        <v>563.00670000000002</v>
      </c>
      <c r="H1991" s="1">
        <f>+_xlfn.XLOOKUP(LISTAS[[#This Row],[ID]],_01_CODIGOS_Y_COSTOS_xlsm[Producto y N°],_01_CODIGOS_Y_COSTOS_xlsm[COSTO],0,0,1)</f>
        <v>0</v>
      </c>
      <c r="I1991" s="27">
        <f>+IFERROR(LISTAS[[#This Row],[VENTA NETA]]/LISTAS[[#This Row],[COSTO]]-1,0)</f>
        <v>0</v>
      </c>
      <c r="J1991" s="50" t="str">
        <f>IFERROR(VLOOKUP(LISTAS[[#This Row],[ID]],_01_CODIGOS_Y_COSTOS_xlsm[[Producto y N°]:[CODIGO]],2,0),"")</f>
        <v>R 4 X 100</v>
      </c>
      <c r="O1991" t="s">
        <v>3076</v>
      </c>
      <c r="AB1991" s="12" t="str">
        <f>+LISTAS[[#This Row],[Codigo]]&amp;LISTAS[[#This Row],[Fabrica]]</f>
        <v>R 4 X 100MAXIFER</v>
      </c>
      <c r="AC1991" s="13" t="str">
        <f>+LISTAS[[#This Row],[Codigo]]</f>
        <v>R 4 X 100</v>
      </c>
      <c r="AD1991" s="13" t="str">
        <f>+LISTAS[[#This Row],[ID]]</f>
        <v>CHAVETASR 4 X 100</v>
      </c>
      <c r="AH1991" s="36"/>
      <c r="AI1991" s="37">
        <f>+LISTAS[[#This Row],[Precio]]+(LISTAS[[#This Row],[Precio]]*AH1991)</f>
        <v>1042.605</v>
      </c>
      <c r="AJ1991" s="38">
        <f t="shared" si="31"/>
        <v>521.30250000000001</v>
      </c>
      <c r="AL1991" s="35" t="e">
        <f>+AJ1991/LISTAS[[#This Row],[COSTO]]-1</f>
        <v>#DIV/0!</v>
      </c>
      <c r="AM1991" t="str">
        <f>+LISTAS[[#This Row],[ID]]</f>
        <v>CHAVETASR 4 X 100</v>
      </c>
      <c r="AO1991" s="43"/>
      <c r="AP1991" s="39">
        <f>LISTAS[[#This Row],[COSTO]]+(LISTAS[[#This Row],[COSTO]]*AO1991)</f>
        <v>0</v>
      </c>
      <c r="AQ1991" s="44">
        <f>IF(AO1991="",0,AP1991/LISTAS[[#This Row],[VENTA NETA]]-1)</f>
        <v>0</v>
      </c>
      <c r="AS1991" s="39">
        <v>0</v>
      </c>
      <c r="AT1991" s="48" t="e">
        <f>+LISTAS[[#This Row],[COSTO]]/AS1991-1</f>
        <v>#DIV/0!</v>
      </c>
      <c r="BA1991" t="s">
        <v>3058</v>
      </c>
      <c r="BB1991" s="36"/>
    </row>
    <row r="1992" spans="1:54" x14ac:dyDescent="0.35">
      <c r="A1992" s="7" t="s">
        <v>3079</v>
      </c>
      <c r="B1992" t="s">
        <v>3058</v>
      </c>
      <c r="C1992" t="s">
        <v>3080</v>
      </c>
      <c r="D1992" t="s">
        <v>3081</v>
      </c>
      <c r="E1992" s="2">
        <v>1228.5</v>
      </c>
      <c r="F1992" s="7" t="str">
        <f>+_xlfn.XLOOKUP(LISTAS[[#This Row],[ID]],_01_CODIGOS_Y_COSTOS_xlsm[Producto y N°],_01_CODIGOS_Y_COSTOS_xlsm[FABRICA],"",0,1)</f>
        <v>MAXIFER</v>
      </c>
      <c r="G1992" s="26">
        <f>LISTAS[[#This Row],[Precio]]*(1-0.46)</f>
        <v>663.3900000000001</v>
      </c>
      <c r="H1992" s="1">
        <f>+_xlfn.XLOOKUP(LISTAS[[#This Row],[ID]],_01_CODIGOS_Y_COSTOS_xlsm[Producto y N°],_01_CODIGOS_Y_COSTOS_xlsm[COSTO],0,0,1)</f>
        <v>0</v>
      </c>
      <c r="I1992" s="27">
        <f>+IFERROR(LISTAS[[#This Row],[VENTA NETA]]/LISTAS[[#This Row],[COSTO]]-1,0)</f>
        <v>0</v>
      </c>
      <c r="J1992" s="50" t="str">
        <f>IFERROR(VLOOKUP(LISTAS[[#This Row],[ID]],_01_CODIGOS_Y_COSTOS_xlsm[[Producto y N°]:[CODIGO]],2,0),"")</f>
        <v>R 4,5 X 100</v>
      </c>
      <c r="O1992" t="s">
        <v>3079</v>
      </c>
      <c r="AB1992" s="12" t="str">
        <f>+LISTAS[[#This Row],[Codigo]]&amp;LISTAS[[#This Row],[Fabrica]]</f>
        <v>R 4,5 X 100MAXIFER</v>
      </c>
      <c r="AC1992" s="13" t="str">
        <f>+LISTAS[[#This Row],[Codigo]]</f>
        <v>R 4,5 X 100</v>
      </c>
      <c r="AD1992" s="13" t="str">
        <f>+LISTAS[[#This Row],[ID]]</f>
        <v>CHAVETASR 4,5 X 100</v>
      </c>
      <c r="AH1992" s="36"/>
      <c r="AI1992" s="37">
        <f>+LISTAS[[#This Row],[Precio]]+(LISTAS[[#This Row],[Precio]]*AH1992)</f>
        <v>1228.5</v>
      </c>
      <c r="AJ1992" s="38">
        <f t="shared" si="31"/>
        <v>614.25</v>
      </c>
      <c r="AL1992" s="35" t="e">
        <f>+AJ1992/LISTAS[[#This Row],[COSTO]]-1</f>
        <v>#DIV/0!</v>
      </c>
      <c r="AM1992" t="str">
        <f>+LISTAS[[#This Row],[ID]]</f>
        <v>CHAVETASR 4,5 X 100</v>
      </c>
      <c r="AO1992" s="43"/>
      <c r="AP1992" s="39">
        <f>LISTAS[[#This Row],[COSTO]]+(LISTAS[[#This Row],[COSTO]]*AO1992)</f>
        <v>0</v>
      </c>
      <c r="AQ1992" s="44">
        <f>IF(AO1992="",0,AP1992/LISTAS[[#This Row],[VENTA NETA]]-1)</f>
        <v>0</v>
      </c>
      <c r="AS1992" s="39">
        <v>0</v>
      </c>
      <c r="AT1992" s="48" t="e">
        <f>+LISTAS[[#This Row],[COSTO]]/AS1992-1</f>
        <v>#DIV/0!</v>
      </c>
      <c r="BA1992" t="s">
        <v>3058</v>
      </c>
      <c r="BB1992" s="36"/>
    </row>
    <row r="1993" spans="1:54" x14ac:dyDescent="0.35">
      <c r="A1993" s="7" t="s">
        <v>3082</v>
      </c>
      <c r="B1993" t="s">
        <v>3058</v>
      </c>
      <c r="C1993" t="s">
        <v>3083</v>
      </c>
      <c r="D1993" t="s">
        <v>3084</v>
      </c>
      <c r="E1993" s="2">
        <v>1461.0105000000001</v>
      </c>
      <c r="F1993" s="7" t="str">
        <f>+_xlfn.XLOOKUP(LISTAS[[#This Row],[ID]],_01_CODIGOS_Y_COSTOS_xlsm[Producto y N°],_01_CODIGOS_Y_COSTOS_xlsm[FABRICA],"",0,1)</f>
        <v>MAXIFER</v>
      </c>
      <c r="G1993" s="26">
        <f>LISTAS[[#This Row],[Precio]]*(1-0.46)</f>
        <v>788.94567000000006</v>
      </c>
      <c r="H1993" s="1">
        <f>+_xlfn.XLOOKUP(LISTAS[[#This Row],[ID]],_01_CODIGOS_Y_COSTOS_xlsm[Producto y N°],_01_CODIGOS_Y_COSTOS_xlsm[COSTO],0,0,1)</f>
        <v>0</v>
      </c>
      <c r="I1993" s="27">
        <f>+IFERROR(LISTAS[[#This Row],[VENTA NETA]]/LISTAS[[#This Row],[COSTO]]-1,0)</f>
        <v>0</v>
      </c>
      <c r="J1993" s="50" t="str">
        <f>IFERROR(VLOOKUP(LISTAS[[#This Row],[ID]],_01_CODIGOS_Y_COSTOS_xlsm[[Producto y N°]:[CODIGO]],2,0),"")</f>
        <v>R 5 X 100</v>
      </c>
      <c r="O1993" t="s">
        <v>3082</v>
      </c>
      <c r="AB1993" s="12" t="str">
        <f>+LISTAS[[#This Row],[Codigo]]&amp;LISTAS[[#This Row],[Fabrica]]</f>
        <v>R 5 X 100MAXIFER</v>
      </c>
      <c r="AC1993" s="13" t="str">
        <f>+LISTAS[[#This Row],[Codigo]]</f>
        <v>R 5 X 100</v>
      </c>
      <c r="AD1993" s="13" t="str">
        <f>+LISTAS[[#This Row],[ID]]</f>
        <v>CHAVETASR 5 X 100</v>
      </c>
      <c r="AH1993" s="36"/>
      <c r="AI1993" s="37">
        <f>+LISTAS[[#This Row],[Precio]]+(LISTAS[[#This Row],[Precio]]*AH1993)</f>
        <v>1461.0105000000001</v>
      </c>
      <c r="AJ1993" s="38">
        <f t="shared" si="31"/>
        <v>730.50525000000005</v>
      </c>
      <c r="AL1993" s="35" t="e">
        <f>+AJ1993/LISTAS[[#This Row],[COSTO]]-1</f>
        <v>#DIV/0!</v>
      </c>
      <c r="AM1993" t="str">
        <f>+LISTAS[[#This Row],[ID]]</f>
        <v>CHAVETASR 5 X 100</v>
      </c>
      <c r="AO1993" s="43"/>
      <c r="AP1993" s="39">
        <f>LISTAS[[#This Row],[COSTO]]+(LISTAS[[#This Row],[COSTO]]*AO1993)</f>
        <v>0</v>
      </c>
      <c r="AQ1993" s="44">
        <f>IF(AO1993="",0,AP1993/LISTAS[[#This Row],[VENTA NETA]]-1)</f>
        <v>0</v>
      </c>
      <c r="AS1993" s="39">
        <v>0</v>
      </c>
      <c r="AT1993" s="48" t="e">
        <f>+LISTAS[[#This Row],[COSTO]]/AS1993-1</f>
        <v>#DIV/0!</v>
      </c>
      <c r="BA1993" t="s">
        <v>3058</v>
      </c>
      <c r="BB1993" s="36"/>
    </row>
    <row r="1994" spans="1:54" x14ac:dyDescent="0.35">
      <c r="A1994" s="7" t="s">
        <v>3085</v>
      </c>
      <c r="B1994" t="s">
        <v>3058</v>
      </c>
      <c r="C1994" t="s">
        <v>3086</v>
      </c>
      <c r="D1994" t="s">
        <v>3087</v>
      </c>
      <c r="E1994" s="2">
        <v>4049.62</v>
      </c>
      <c r="F1994" s="7" t="str">
        <f>+_xlfn.XLOOKUP(LISTAS[[#This Row],[ID]],_01_CODIGOS_Y_COSTOS_xlsm[Producto y N°],_01_CODIGOS_Y_COSTOS_xlsm[FABRICA],"",0,1)</f>
        <v>MAXIFER</v>
      </c>
      <c r="G1994" s="26">
        <f>LISTAS[[#This Row],[Precio]]*(1-0.46)</f>
        <v>2186.7948000000001</v>
      </c>
      <c r="H1994" s="1">
        <f>+_xlfn.XLOOKUP(LISTAS[[#This Row],[ID]],_01_CODIGOS_Y_COSTOS_xlsm[Producto y N°],_01_CODIGOS_Y_COSTOS_xlsm[COSTO],0,0,1)</f>
        <v>0</v>
      </c>
      <c r="I1994" s="27">
        <f>+IFERROR(LISTAS[[#This Row],[VENTA NETA]]/LISTAS[[#This Row],[COSTO]]-1,0)</f>
        <v>0</v>
      </c>
      <c r="J1994" s="50" t="str">
        <f>IFERROR(VLOOKUP(LISTAS[[#This Row],[ID]],_01_CODIGOS_Y_COSTOS_xlsm[[Producto y N°]:[CODIGO]],2,0),"")</f>
        <v>R 6 X 130</v>
      </c>
      <c r="O1994" t="s">
        <v>3085</v>
      </c>
      <c r="AB1994" s="12" t="str">
        <f>+LISTAS[[#This Row],[Codigo]]&amp;LISTAS[[#This Row],[Fabrica]]</f>
        <v>R 6 X 130MAXIFER</v>
      </c>
      <c r="AC1994" s="13" t="str">
        <f>+LISTAS[[#This Row],[Codigo]]</f>
        <v>R 6 X 130</v>
      </c>
      <c r="AD1994" s="13" t="str">
        <f>+LISTAS[[#This Row],[ID]]</f>
        <v>CHAVETASR 6 X 130</v>
      </c>
      <c r="AH1994" s="36"/>
      <c r="AI1994" s="37">
        <f>+LISTAS[[#This Row],[Precio]]+(LISTAS[[#This Row],[Precio]]*AH1994)</f>
        <v>4049.62</v>
      </c>
      <c r="AJ1994" s="38">
        <f t="shared" si="31"/>
        <v>2024.81</v>
      </c>
      <c r="AL1994" s="35" t="e">
        <f>+AJ1994/LISTAS[[#This Row],[COSTO]]-1</f>
        <v>#DIV/0!</v>
      </c>
      <c r="AM1994" t="str">
        <f>+LISTAS[[#This Row],[ID]]</f>
        <v>CHAVETASR 6 X 130</v>
      </c>
      <c r="AO1994" s="43"/>
      <c r="AP1994" s="39">
        <f>LISTAS[[#This Row],[COSTO]]+(LISTAS[[#This Row],[COSTO]]*AO1994)</f>
        <v>0</v>
      </c>
      <c r="AQ1994" s="44">
        <f>IF(AO1994="",0,AP1994/LISTAS[[#This Row],[VENTA NETA]]-1)</f>
        <v>0</v>
      </c>
      <c r="AS1994" s="39">
        <v>0</v>
      </c>
      <c r="AT1994" s="48" t="e">
        <f>+LISTAS[[#This Row],[COSTO]]/AS1994-1</f>
        <v>#DIV/0!</v>
      </c>
      <c r="BA1994" t="s">
        <v>3058</v>
      </c>
      <c r="BB1994" s="36"/>
    </row>
    <row r="1995" spans="1:54" x14ac:dyDescent="0.35">
      <c r="A1995" s="7" t="s">
        <v>3088</v>
      </c>
      <c r="B1995" t="s">
        <v>3058</v>
      </c>
      <c r="C1995" t="s">
        <v>3089</v>
      </c>
      <c r="D1995" t="s">
        <v>3090</v>
      </c>
      <c r="E1995" s="2">
        <v>6176.06</v>
      </c>
      <c r="F1995" s="7" t="str">
        <f>+_xlfn.XLOOKUP(LISTAS[[#This Row],[ID]],_01_CODIGOS_Y_COSTOS_xlsm[Producto y N°],_01_CODIGOS_Y_COSTOS_xlsm[FABRICA],"",0,1)</f>
        <v>MAXIFER</v>
      </c>
      <c r="G1995" s="26">
        <f>LISTAS[[#This Row],[Precio]]*(1-0.46)</f>
        <v>3335.0724000000005</v>
      </c>
      <c r="H1995" s="1">
        <f>+_xlfn.XLOOKUP(LISTAS[[#This Row],[ID]],_01_CODIGOS_Y_COSTOS_xlsm[Producto y N°],_01_CODIGOS_Y_COSTOS_xlsm[COSTO],0,0,1)</f>
        <v>0</v>
      </c>
      <c r="I1995" s="27">
        <f>+IFERROR(LISTAS[[#This Row],[VENTA NETA]]/LISTAS[[#This Row],[COSTO]]-1,0)</f>
        <v>0</v>
      </c>
      <c r="J1995" s="50" t="str">
        <f>IFERROR(VLOOKUP(LISTAS[[#This Row],[ID]],_01_CODIGOS_Y_COSTOS_xlsm[[Producto y N°]:[CODIGO]],2,0),"")</f>
        <v>R 7 x 170</v>
      </c>
      <c r="O1995" t="s">
        <v>3088</v>
      </c>
      <c r="AB1995" s="12" t="str">
        <f>+LISTAS[[#This Row],[Codigo]]&amp;LISTAS[[#This Row],[Fabrica]]</f>
        <v>R 7 x 170MAXIFER</v>
      </c>
      <c r="AC1995" s="13" t="str">
        <f>+LISTAS[[#This Row],[Codigo]]</f>
        <v>R 7 x 170</v>
      </c>
      <c r="AD1995" s="13" t="str">
        <f>+LISTAS[[#This Row],[ID]]</f>
        <v>CHAVETASR 7 x 170</v>
      </c>
      <c r="AH1995" s="36"/>
      <c r="AI1995" s="37">
        <f>+LISTAS[[#This Row],[Precio]]+(LISTAS[[#This Row],[Precio]]*AH1995)</f>
        <v>6176.06</v>
      </c>
      <c r="AJ1995" s="38">
        <f t="shared" si="31"/>
        <v>3088.03</v>
      </c>
      <c r="AL1995" s="35" t="e">
        <f>+AJ1995/LISTAS[[#This Row],[COSTO]]-1</f>
        <v>#DIV/0!</v>
      </c>
      <c r="AM1995" t="str">
        <f>+LISTAS[[#This Row],[ID]]</f>
        <v>CHAVETASR 7 x 170</v>
      </c>
      <c r="AO1995" s="43"/>
      <c r="AP1995" s="39">
        <f>LISTAS[[#This Row],[COSTO]]+(LISTAS[[#This Row],[COSTO]]*AO1995)</f>
        <v>0</v>
      </c>
      <c r="AQ1995" s="44">
        <f>IF(AO1995="",0,AP1995/LISTAS[[#This Row],[VENTA NETA]]-1)</f>
        <v>0</v>
      </c>
      <c r="AS1995" s="39">
        <v>0</v>
      </c>
      <c r="AT1995" s="48" t="e">
        <f>+LISTAS[[#This Row],[COSTO]]/AS1995-1</f>
        <v>#DIV/0!</v>
      </c>
      <c r="BA1995" t="s">
        <v>3058</v>
      </c>
      <c r="BB1995" s="36"/>
    </row>
    <row r="1996" spans="1:54" x14ac:dyDescent="0.35">
      <c r="A1996" s="7" t="s">
        <v>3091</v>
      </c>
      <c r="B1996" t="s">
        <v>3058</v>
      </c>
      <c r="C1996" t="s">
        <v>3092</v>
      </c>
      <c r="D1996" t="s">
        <v>3093</v>
      </c>
      <c r="E1996" s="2">
        <v>8278.7900000000009</v>
      </c>
      <c r="F1996" s="7" t="str">
        <f>+_xlfn.XLOOKUP(LISTAS[[#This Row],[ID]],_01_CODIGOS_Y_COSTOS_xlsm[Producto y N°],_01_CODIGOS_Y_COSTOS_xlsm[FABRICA],"",0,1)</f>
        <v>MAXIFER</v>
      </c>
      <c r="G1996" s="26">
        <f>LISTAS[[#This Row],[Precio]]*(1-0.46)</f>
        <v>4470.5466000000006</v>
      </c>
      <c r="H1996" s="1">
        <f>+_xlfn.XLOOKUP(LISTAS[[#This Row],[ID]],_01_CODIGOS_Y_COSTOS_xlsm[Producto y N°],_01_CODIGOS_Y_COSTOS_xlsm[COSTO],0,0,1)</f>
        <v>0</v>
      </c>
      <c r="I1996" s="27">
        <f>+IFERROR(LISTAS[[#This Row],[VENTA NETA]]/LISTAS[[#This Row],[COSTO]]-1,0)</f>
        <v>0</v>
      </c>
      <c r="J1996" s="50" t="str">
        <f>IFERROR(VLOOKUP(LISTAS[[#This Row],[ID]],_01_CODIGOS_Y_COSTOS_xlsm[[Producto y N°]:[CODIGO]],2,0),"")</f>
        <v>R 8 x 180</v>
      </c>
      <c r="O1996" t="s">
        <v>3091</v>
      </c>
      <c r="AB1996" s="12" t="str">
        <f>+LISTAS[[#This Row],[Codigo]]&amp;LISTAS[[#This Row],[Fabrica]]</f>
        <v>R 8 x 180MAXIFER</v>
      </c>
      <c r="AC1996" s="13" t="str">
        <f>+LISTAS[[#This Row],[Codigo]]</f>
        <v>R 8 x 180</v>
      </c>
      <c r="AD1996" s="13" t="str">
        <f>+LISTAS[[#This Row],[ID]]</f>
        <v>CHAVETASR 8 x 180</v>
      </c>
      <c r="AH1996" s="36"/>
      <c r="AI1996" s="37">
        <f>+LISTAS[[#This Row],[Precio]]+(LISTAS[[#This Row],[Precio]]*AH1996)</f>
        <v>8278.7900000000009</v>
      </c>
      <c r="AJ1996" s="38">
        <f t="shared" si="31"/>
        <v>4139.3950000000004</v>
      </c>
      <c r="AL1996" s="35" t="e">
        <f>+AJ1996/LISTAS[[#This Row],[COSTO]]-1</f>
        <v>#DIV/0!</v>
      </c>
      <c r="AM1996" t="str">
        <f>+LISTAS[[#This Row],[ID]]</f>
        <v>CHAVETASR 8 x 180</v>
      </c>
      <c r="AO1996" s="43"/>
      <c r="AP1996" s="39">
        <f>LISTAS[[#This Row],[COSTO]]+(LISTAS[[#This Row],[COSTO]]*AO1996)</f>
        <v>0</v>
      </c>
      <c r="AQ1996" s="44">
        <f>IF(AO1996="",0,AP1996/LISTAS[[#This Row],[VENTA NETA]]-1)</f>
        <v>0</v>
      </c>
      <c r="AS1996" s="39">
        <v>0</v>
      </c>
      <c r="AT1996" s="48" t="e">
        <f>+LISTAS[[#This Row],[COSTO]]/AS1996-1</f>
        <v>#DIV/0!</v>
      </c>
      <c r="BA1996" t="s">
        <v>3058</v>
      </c>
      <c r="BB1996" s="36"/>
    </row>
    <row r="1997" spans="1:54" x14ac:dyDescent="0.35">
      <c r="A1997" s="7" t="s">
        <v>3094</v>
      </c>
      <c r="B1997" t="s">
        <v>3058</v>
      </c>
      <c r="C1997" t="s">
        <v>3095</v>
      </c>
      <c r="D1997" t="s">
        <v>3096</v>
      </c>
      <c r="E1997" s="2">
        <v>1209.06</v>
      </c>
      <c r="F1997" s="7" t="str">
        <f>+_xlfn.XLOOKUP(LISTAS[[#This Row],[ID]],_01_CODIGOS_Y_COSTOS_xlsm[Producto y N°],_01_CODIGOS_Y_COSTOS_xlsm[FABRICA],"",0,1)</f>
        <v>MAXIFER</v>
      </c>
      <c r="G1997" s="26">
        <f>LISTAS[[#This Row],[Precio]]*(1-0.46)</f>
        <v>652.89240000000007</v>
      </c>
      <c r="H1997" s="1">
        <f>+_xlfn.XLOOKUP(LISTAS[[#This Row],[ID]],_01_CODIGOS_Y_COSTOS_xlsm[Producto y N°],_01_CODIGOS_Y_COSTOS_xlsm[COSTO],0,0,1)</f>
        <v>0</v>
      </c>
      <c r="I1997" s="27">
        <f>+IFERROR(LISTAS[[#This Row],[VENTA NETA]]/LISTAS[[#This Row],[COSTO]]-1,0)</f>
        <v>0</v>
      </c>
      <c r="J1997" s="50" t="str">
        <f>IFERROR(VLOOKUP(LISTAS[[#This Row],[ID]],_01_CODIGOS_Y_COSTOS_xlsm[[Producto y N°]:[CODIGO]],2,0),"")</f>
        <v>ALF 2,5 X 80</v>
      </c>
      <c r="O1997" t="s">
        <v>3094</v>
      </c>
      <c r="AB1997" s="12" t="str">
        <f>+LISTAS[[#This Row],[Codigo]]&amp;LISTAS[[#This Row],[Fabrica]]</f>
        <v>ALF 2,5 X 80MAXIFER</v>
      </c>
      <c r="AC1997" s="13" t="str">
        <f>+LISTAS[[#This Row],[Codigo]]</f>
        <v>ALF 2,5 X 80</v>
      </c>
      <c r="AD1997" s="13" t="str">
        <f>+LISTAS[[#This Row],[ID]]</f>
        <v>CHAVETASALF 2,5 X 80</v>
      </c>
      <c r="AH1997" s="36"/>
      <c r="AI1997" s="37">
        <f>+LISTAS[[#This Row],[Precio]]+(LISTAS[[#This Row],[Precio]]*AH1997)</f>
        <v>1209.06</v>
      </c>
      <c r="AJ1997" s="38">
        <f t="shared" si="31"/>
        <v>604.53</v>
      </c>
      <c r="AL1997" s="35" t="e">
        <f>+AJ1997/LISTAS[[#This Row],[COSTO]]-1</f>
        <v>#DIV/0!</v>
      </c>
      <c r="AM1997" t="str">
        <f>+LISTAS[[#This Row],[ID]]</f>
        <v>CHAVETASALF 2,5 X 80</v>
      </c>
      <c r="AO1997" s="43"/>
      <c r="AP1997" s="39">
        <f>LISTAS[[#This Row],[COSTO]]+(LISTAS[[#This Row],[COSTO]]*AO1997)</f>
        <v>0</v>
      </c>
      <c r="AQ1997" s="44">
        <f>IF(AO1997="",0,AP1997/LISTAS[[#This Row],[VENTA NETA]]-1)</f>
        <v>0</v>
      </c>
      <c r="AS1997" s="39">
        <v>0</v>
      </c>
      <c r="AT1997" s="48" t="e">
        <f>+LISTAS[[#This Row],[COSTO]]/AS1997-1</f>
        <v>#DIV/0!</v>
      </c>
      <c r="BA1997" t="s">
        <v>3058</v>
      </c>
      <c r="BB1997" s="36"/>
    </row>
    <row r="1998" spans="1:54" x14ac:dyDescent="0.35">
      <c r="A1998" s="7" t="s">
        <v>3097</v>
      </c>
      <c r="B1998" t="s">
        <v>3058</v>
      </c>
      <c r="C1998" t="s">
        <v>3098</v>
      </c>
      <c r="D1998" t="s">
        <v>3099</v>
      </c>
      <c r="E1998" s="2">
        <v>1323</v>
      </c>
      <c r="F1998" s="7" t="str">
        <f>+_xlfn.XLOOKUP(LISTAS[[#This Row],[ID]],_01_CODIGOS_Y_COSTOS_xlsm[Producto y N°],_01_CODIGOS_Y_COSTOS_xlsm[FABRICA],"",0,1)</f>
        <v>MAXIFER</v>
      </c>
      <c r="G1998" s="26">
        <f>LISTAS[[#This Row],[Precio]]*(1-0.46)</f>
        <v>714.42000000000007</v>
      </c>
      <c r="H1998" s="1">
        <f>+_xlfn.XLOOKUP(LISTAS[[#This Row],[ID]],_01_CODIGOS_Y_COSTOS_xlsm[Producto y N°],_01_CODIGOS_Y_COSTOS_xlsm[COSTO],0,0,1)</f>
        <v>0</v>
      </c>
      <c r="I1998" s="27">
        <f>+IFERROR(LISTAS[[#This Row],[VENTA NETA]]/LISTAS[[#This Row],[COSTO]]-1,0)</f>
        <v>0</v>
      </c>
      <c r="J1998" s="50" t="str">
        <f>IFERROR(VLOOKUP(LISTAS[[#This Row],[ID]],_01_CODIGOS_Y_COSTOS_xlsm[[Producto y N°]:[CODIGO]],2,0),"")</f>
        <v>ALF 2,5 X 130</v>
      </c>
      <c r="O1998" t="s">
        <v>3097</v>
      </c>
      <c r="AB1998" s="12" t="str">
        <f>+LISTAS[[#This Row],[Codigo]]&amp;LISTAS[[#This Row],[Fabrica]]</f>
        <v>ALF 2,5 X 130MAXIFER</v>
      </c>
      <c r="AC1998" s="13" t="str">
        <f>+LISTAS[[#This Row],[Codigo]]</f>
        <v>ALF 2,5 X 130</v>
      </c>
      <c r="AD1998" s="13" t="str">
        <f>+LISTAS[[#This Row],[ID]]</f>
        <v>CHAVETASALF 2,5 X 130</v>
      </c>
      <c r="AH1998" s="36"/>
      <c r="AI1998" s="37">
        <f>+LISTAS[[#This Row],[Precio]]+(LISTAS[[#This Row],[Precio]]*AH1998)</f>
        <v>1323</v>
      </c>
      <c r="AJ1998" s="38">
        <f t="shared" si="31"/>
        <v>661.5</v>
      </c>
      <c r="AL1998" s="35" t="e">
        <f>+AJ1998/LISTAS[[#This Row],[COSTO]]-1</f>
        <v>#DIV/0!</v>
      </c>
      <c r="AM1998" t="str">
        <f>+LISTAS[[#This Row],[ID]]</f>
        <v>CHAVETASALF 2,5 X 130</v>
      </c>
      <c r="AO1998" s="43"/>
      <c r="AP1998" s="39">
        <f>LISTAS[[#This Row],[COSTO]]+(LISTAS[[#This Row],[COSTO]]*AO1998)</f>
        <v>0</v>
      </c>
      <c r="AQ1998" s="44">
        <f>IF(AO1998="",0,AP1998/LISTAS[[#This Row],[VENTA NETA]]-1)</f>
        <v>0</v>
      </c>
      <c r="AS1998" s="39">
        <v>0</v>
      </c>
      <c r="AT1998" s="48" t="e">
        <f>+LISTAS[[#This Row],[COSTO]]/AS1998-1</f>
        <v>#DIV/0!</v>
      </c>
      <c r="BA1998" t="s">
        <v>3058</v>
      </c>
      <c r="BB1998" s="36"/>
    </row>
    <row r="1999" spans="1:54" x14ac:dyDescent="0.35">
      <c r="A1999" s="7" t="s">
        <v>3100</v>
      </c>
      <c r="B1999" t="s">
        <v>3058</v>
      </c>
      <c r="C1999" t="s">
        <v>3101</v>
      </c>
      <c r="D1999" t="s">
        <v>3102</v>
      </c>
      <c r="E1999" s="2">
        <v>1344.06</v>
      </c>
      <c r="F1999" s="7" t="str">
        <f>+_xlfn.XLOOKUP(LISTAS[[#This Row],[ID]],_01_CODIGOS_Y_COSTOS_xlsm[Producto y N°],_01_CODIGOS_Y_COSTOS_xlsm[FABRICA],"",0,1)</f>
        <v>MAXIFER</v>
      </c>
      <c r="G1999" s="26">
        <f>LISTAS[[#This Row],[Precio]]*(1-0.46)</f>
        <v>725.79240000000004</v>
      </c>
      <c r="H1999" s="1">
        <f>+_xlfn.XLOOKUP(LISTAS[[#This Row],[ID]],_01_CODIGOS_Y_COSTOS_xlsm[Producto y N°],_01_CODIGOS_Y_COSTOS_xlsm[COSTO],0,0,1)</f>
        <v>0</v>
      </c>
      <c r="I1999" s="27">
        <f>+IFERROR(LISTAS[[#This Row],[VENTA NETA]]/LISTAS[[#This Row],[COSTO]]-1,0)</f>
        <v>0</v>
      </c>
      <c r="J1999" s="50" t="str">
        <f>IFERROR(VLOOKUP(LISTAS[[#This Row],[ID]],_01_CODIGOS_Y_COSTOS_xlsm[[Producto y N°]:[CODIGO]],2,0),"")</f>
        <v>ALF 3 X 110</v>
      </c>
      <c r="O1999" t="s">
        <v>3100</v>
      </c>
      <c r="AB1999" s="12" t="str">
        <f>+LISTAS[[#This Row],[Codigo]]&amp;LISTAS[[#This Row],[Fabrica]]</f>
        <v>ALF 3 X 110MAXIFER</v>
      </c>
      <c r="AC1999" s="13" t="str">
        <f>+LISTAS[[#This Row],[Codigo]]</f>
        <v>ALF 3 X 110</v>
      </c>
      <c r="AD1999" s="13" t="str">
        <f>+LISTAS[[#This Row],[ID]]</f>
        <v>CHAVETASALF 3 X 110</v>
      </c>
      <c r="AH1999" s="36"/>
      <c r="AI1999" s="37">
        <f>+LISTAS[[#This Row],[Precio]]+(LISTAS[[#This Row],[Precio]]*AH1999)</f>
        <v>1344.06</v>
      </c>
      <c r="AJ1999" s="38">
        <f t="shared" si="31"/>
        <v>672.03</v>
      </c>
      <c r="AL1999" s="35" t="e">
        <f>+AJ1999/LISTAS[[#This Row],[COSTO]]-1</f>
        <v>#DIV/0!</v>
      </c>
      <c r="AM1999" t="str">
        <f>+LISTAS[[#This Row],[ID]]</f>
        <v>CHAVETASALF 3 X 110</v>
      </c>
      <c r="AO1999" s="43"/>
      <c r="AP1999" s="39">
        <f>LISTAS[[#This Row],[COSTO]]+(LISTAS[[#This Row],[COSTO]]*AO1999)</f>
        <v>0</v>
      </c>
      <c r="AQ1999" s="44">
        <f>IF(AO1999="",0,AP1999/LISTAS[[#This Row],[VENTA NETA]]-1)</f>
        <v>0</v>
      </c>
      <c r="AS1999" s="39">
        <v>0</v>
      </c>
      <c r="AT1999" s="48" t="e">
        <f>+LISTAS[[#This Row],[COSTO]]/AS1999-1</f>
        <v>#DIV/0!</v>
      </c>
      <c r="BA1999" t="s">
        <v>3058</v>
      </c>
      <c r="BB1999" s="36"/>
    </row>
    <row r="2000" spans="1:54" x14ac:dyDescent="0.35">
      <c r="A2000" s="7" t="s">
        <v>3103</v>
      </c>
      <c r="B2000" t="s">
        <v>3058</v>
      </c>
      <c r="C2000" t="s">
        <v>3104</v>
      </c>
      <c r="D2000" t="s">
        <v>3105</v>
      </c>
      <c r="E2000" s="2">
        <v>1545.75</v>
      </c>
      <c r="F2000" s="7" t="str">
        <f>+_xlfn.XLOOKUP(LISTAS[[#This Row],[ID]],_01_CODIGOS_Y_COSTOS_xlsm[Producto y N°],_01_CODIGOS_Y_COSTOS_xlsm[FABRICA],"",0,1)</f>
        <v>MAXIFER</v>
      </c>
      <c r="G2000" s="26">
        <f>LISTAS[[#This Row],[Precio]]*(1-0.46)</f>
        <v>834.70500000000004</v>
      </c>
      <c r="H2000" s="1">
        <f>+_xlfn.XLOOKUP(LISTAS[[#This Row],[ID]],_01_CODIGOS_Y_COSTOS_xlsm[Producto y N°],_01_CODIGOS_Y_COSTOS_xlsm[COSTO],0,0,1)</f>
        <v>0</v>
      </c>
      <c r="I2000" s="27">
        <f>+IFERROR(LISTAS[[#This Row],[VENTA NETA]]/LISTAS[[#This Row],[COSTO]]-1,0)</f>
        <v>0</v>
      </c>
      <c r="J2000" s="50" t="str">
        <f>IFERROR(VLOOKUP(LISTAS[[#This Row],[ID]],_01_CODIGOS_Y_COSTOS_xlsm[[Producto y N°]:[CODIGO]],2,0),"")</f>
        <v>ALF 3,5 X 120</v>
      </c>
      <c r="O2000" t="s">
        <v>3103</v>
      </c>
      <c r="AB2000" s="12" t="str">
        <f>+LISTAS[[#This Row],[Codigo]]&amp;LISTAS[[#This Row],[Fabrica]]</f>
        <v>ALF 3,5 X 120MAXIFER</v>
      </c>
      <c r="AC2000" s="13" t="str">
        <f>+LISTAS[[#This Row],[Codigo]]</f>
        <v>ALF 3,5 X 120</v>
      </c>
      <c r="AD2000" s="13" t="str">
        <f>+LISTAS[[#This Row],[ID]]</f>
        <v>CHAVETASALF 3,5 X 120</v>
      </c>
      <c r="AH2000" s="36"/>
      <c r="AI2000" s="37">
        <f>+LISTAS[[#This Row],[Precio]]+(LISTAS[[#This Row],[Precio]]*AH2000)</f>
        <v>1545.75</v>
      </c>
      <c r="AJ2000" s="38">
        <f t="shared" si="31"/>
        <v>772.875</v>
      </c>
      <c r="AL2000" s="35" t="e">
        <f>+AJ2000/LISTAS[[#This Row],[COSTO]]-1</f>
        <v>#DIV/0!</v>
      </c>
      <c r="AM2000" t="str">
        <f>+LISTAS[[#This Row],[ID]]</f>
        <v>CHAVETASALF 3,5 X 120</v>
      </c>
      <c r="AO2000" s="43"/>
      <c r="AP2000" s="39">
        <f>LISTAS[[#This Row],[COSTO]]+(LISTAS[[#This Row],[COSTO]]*AO2000)</f>
        <v>0</v>
      </c>
      <c r="AQ2000" s="44">
        <f>IF(AO2000="",0,AP2000/LISTAS[[#This Row],[VENTA NETA]]-1)</f>
        <v>0</v>
      </c>
      <c r="AS2000" s="39">
        <v>0</v>
      </c>
      <c r="AT2000" s="48" t="e">
        <f>+LISTAS[[#This Row],[COSTO]]/AS2000-1</f>
        <v>#DIV/0!</v>
      </c>
      <c r="BA2000" t="s">
        <v>3058</v>
      </c>
      <c r="BB2000" s="36"/>
    </row>
    <row r="2001" spans="1:54" x14ac:dyDescent="0.35">
      <c r="A2001" s="7" t="s">
        <v>3106</v>
      </c>
      <c r="B2001" t="s">
        <v>3058</v>
      </c>
      <c r="C2001" t="s">
        <v>3107</v>
      </c>
      <c r="D2001" t="s">
        <v>3108</v>
      </c>
      <c r="E2001" s="2">
        <v>1728.8775000000001</v>
      </c>
      <c r="F2001" s="7" t="str">
        <f>+_xlfn.XLOOKUP(LISTAS[[#This Row],[ID]],_01_CODIGOS_Y_COSTOS_xlsm[Producto y N°],_01_CODIGOS_Y_COSTOS_xlsm[FABRICA],"",0,1)</f>
        <v>MAXIFER</v>
      </c>
      <c r="G2001" s="26">
        <f>LISTAS[[#This Row],[Precio]]*(1-0.46)</f>
        <v>933.59385000000009</v>
      </c>
      <c r="H2001" s="1">
        <f>+_xlfn.XLOOKUP(LISTAS[[#This Row],[ID]],_01_CODIGOS_Y_COSTOS_xlsm[Producto y N°],_01_CODIGOS_Y_COSTOS_xlsm[COSTO],0,0,1)</f>
        <v>0</v>
      </c>
      <c r="I2001" s="27">
        <f>+IFERROR(LISTAS[[#This Row],[VENTA NETA]]/LISTAS[[#This Row],[COSTO]]-1,0)</f>
        <v>0</v>
      </c>
      <c r="J2001" s="50" t="str">
        <f>IFERROR(VLOOKUP(LISTAS[[#This Row],[ID]],_01_CODIGOS_Y_COSTOS_xlsm[[Producto y N°]:[CODIGO]],2,0),"")</f>
        <v>ALF 3,5 X 150</v>
      </c>
      <c r="O2001" t="s">
        <v>3106</v>
      </c>
      <c r="AB2001" s="12" t="str">
        <f>+LISTAS[[#This Row],[Codigo]]&amp;LISTAS[[#This Row],[Fabrica]]</f>
        <v>ALF 3,5 X 150MAXIFER</v>
      </c>
      <c r="AC2001" s="13" t="str">
        <f>+LISTAS[[#This Row],[Codigo]]</f>
        <v>ALF 3,5 X 150</v>
      </c>
      <c r="AD2001" s="13" t="str">
        <f>+LISTAS[[#This Row],[ID]]</f>
        <v>CHAVETASALF 3,5 X 150</v>
      </c>
      <c r="AH2001" s="36"/>
      <c r="AI2001" s="37">
        <f>+LISTAS[[#This Row],[Precio]]+(LISTAS[[#This Row],[Precio]]*AH2001)</f>
        <v>1728.8775000000001</v>
      </c>
      <c r="AJ2001" s="38">
        <f t="shared" si="31"/>
        <v>864.43875000000003</v>
      </c>
      <c r="AL2001" s="35" t="e">
        <f>+AJ2001/LISTAS[[#This Row],[COSTO]]-1</f>
        <v>#DIV/0!</v>
      </c>
      <c r="AM2001" t="str">
        <f>+LISTAS[[#This Row],[ID]]</f>
        <v>CHAVETASALF 3,5 X 150</v>
      </c>
      <c r="AO2001" s="43"/>
      <c r="AP2001" s="39">
        <f>LISTAS[[#This Row],[COSTO]]+(LISTAS[[#This Row],[COSTO]]*AO2001)</f>
        <v>0</v>
      </c>
      <c r="AQ2001" s="44">
        <f>IF(AO2001="",0,AP2001/LISTAS[[#This Row],[VENTA NETA]]-1)</f>
        <v>0</v>
      </c>
      <c r="AS2001" s="39">
        <v>0</v>
      </c>
      <c r="AT2001" s="48" t="e">
        <f>+LISTAS[[#This Row],[COSTO]]/AS2001-1</f>
        <v>#DIV/0!</v>
      </c>
      <c r="BA2001" t="s">
        <v>3058</v>
      </c>
      <c r="BB2001" s="36"/>
    </row>
    <row r="2002" spans="1:54" x14ac:dyDescent="0.35">
      <c r="A2002" s="7" t="s">
        <v>3109</v>
      </c>
      <c r="B2002" t="s">
        <v>3058</v>
      </c>
      <c r="C2002" t="s">
        <v>3110</v>
      </c>
      <c r="D2002" t="s">
        <v>3111</v>
      </c>
      <c r="E2002" s="2">
        <v>1687.5</v>
      </c>
      <c r="F2002" s="7" t="str">
        <f>+_xlfn.XLOOKUP(LISTAS[[#This Row],[ID]],_01_CODIGOS_Y_COSTOS_xlsm[Producto y N°],_01_CODIGOS_Y_COSTOS_xlsm[FABRICA],"",0,1)</f>
        <v>MAXIFER</v>
      </c>
      <c r="G2002" s="26">
        <f>LISTAS[[#This Row],[Precio]]*(1-0.46)</f>
        <v>911.25000000000011</v>
      </c>
      <c r="H2002" s="1">
        <f>+_xlfn.XLOOKUP(LISTAS[[#This Row],[ID]],_01_CODIGOS_Y_COSTOS_xlsm[Producto y N°],_01_CODIGOS_Y_COSTOS_xlsm[COSTO],0,0,1)</f>
        <v>0</v>
      </c>
      <c r="I2002" s="27">
        <f>+IFERROR(LISTAS[[#This Row],[VENTA NETA]]/LISTAS[[#This Row],[COSTO]]-1,0)</f>
        <v>0</v>
      </c>
      <c r="J2002" s="50" t="str">
        <f>IFERROR(VLOOKUP(LISTAS[[#This Row],[ID]],_01_CODIGOS_Y_COSTOS_xlsm[[Producto y N°]:[CODIGO]],2,0),"")</f>
        <v>ALF 4 X 130</v>
      </c>
      <c r="O2002" t="s">
        <v>3109</v>
      </c>
      <c r="AB2002" s="12" t="str">
        <f>+LISTAS[[#This Row],[Codigo]]&amp;LISTAS[[#This Row],[Fabrica]]</f>
        <v>ALF 4 X 130MAXIFER</v>
      </c>
      <c r="AC2002" s="13" t="str">
        <f>+LISTAS[[#This Row],[Codigo]]</f>
        <v>ALF 4 X 130</v>
      </c>
      <c r="AD2002" s="13" t="str">
        <f>+LISTAS[[#This Row],[ID]]</f>
        <v>CHAVETASALF 4 X 130</v>
      </c>
      <c r="AH2002" s="36"/>
      <c r="AI2002" s="37">
        <f>+LISTAS[[#This Row],[Precio]]+(LISTAS[[#This Row],[Precio]]*AH2002)</f>
        <v>1687.5</v>
      </c>
      <c r="AJ2002" s="38">
        <f t="shared" si="31"/>
        <v>843.75</v>
      </c>
      <c r="AL2002" s="35" t="e">
        <f>+AJ2002/LISTAS[[#This Row],[COSTO]]-1</f>
        <v>#DIV/0!</v>
      </c>
      <c r="AM2002" t="str">
        <f>+LISTAS[[#This Row],[ID]]</f>
        <v>CHAVETASALF 4 X 130</v>
      </c>
      <c r="AO2002" s="43"/>
      <c r="AP2002" s="39">
        <f>LISTAS[[#This Row],[COSTO]]+(LISTAS[[#This Row],[COSTO]]*AO2002)</f>
        <v>0</v>
      </c>
      <c r="AQ2002" s="44">
        <f>IF(AO2002="",0,AP2002/LISTAS[[#This Row],[VENTA NETA]]-1)</f>
        <v>0</v>
      </c>
      <c r="AS2002" s="39">
        <v>0</v>
      </c>
      <c r="AT2002" s="48" t="e">
        <f>+LISTAS[[#This Row],[COSTO]]/AS2002-1</f>
        <v>#DIV/0!</v>
      </c>
      <c r="BA2002" t="s">
        <v>3058</v>
      </c>
      <c r="BB2002" s="36"/>
    </row>
    <row r="2003" spans="1:54" x14ac:dyDescent="0.35">
      <c r="A2003" s="7" t="s">
        <v>3112</v>
      </c>
      <c r="B2003" t="s">
        <v>3058</v>
      </c>
      <c r="C2003" t="s">
        <v>3113</v>
      </c>
      <c r="D2003" t="s">
        <v>3114</v>
      </c>
      <c r="E2003" s="2">
        <v>1909.9224999999999</v>
      </c>
      <c r="F2003" s="7" t="str">
        <f>+_xlfn.XLOOKUP(LISTAS[[#This Row],[ID]],_01_CODIGOS_Y_COSTOS_xlsm[Producto y N°],_01_CODIGOS_Y_COSTOS_xlsm[FABRICA],"",0,1)</f>
        <v>MAXIFER</v>
      </c>
      <c r="G2003" s="26">
        <f>LISTAS[[#This Row],[Precio]]*(1-0.46)</f>
        <v>1031.35815</v>
      </c>
      <c r="H2003" s="1">
        <f>+_xlfn.XLOOKUP(LISTAS[[#This Row],[ID]],_01_CODIGOS_Y_COSTOS_xlsm[Producto y N°],_01_CODIGOS_Y_COSTOS_xlsm[COSTO],0,0,1)</f>
        <v>0</v>
      </c>
      <c r="I2003" s="27">
        <f>+IFERROR(LISTAS[[#This Row],[VENTA NETA]]/LISTAS[[#This Row],[COSTO]]-1,0)</f>
        <v>0</v>
      </c>
      <c r="J2003" s="50" t="str">
        <f>IFERROR(VLOOKUP(LISTAS[[#This Row],[ID]],_01_CODIGOS_Y_COSTOS_xlsm[[Producto y N°]:[CODIGO]],2,0),"")</f>
        <v>ALF 4,5 X 130</v>
      </c>
      <c r="O2003" t="s">
        <v>3112</v>
      </c>
      <c r="AB2003" s="12" t="str">
        <f>+LISTAS[[#This Row],[Codigo]]&amp;LISTAS[[#This Row],[Fabrica]]</f>
        <v>ALF 4,5 X 130MAXIFER</v>
      </c>
      <c r="AC2003" s="13" t="str">
        <f>+LISTAS[[#This Row],[Codigo]]</f>
        <v>ALF 4,5 X 130</v>
      </c>
      <c r="AD2003" s="13" t="str">
        <f>+LISTAS[[#This Row],[ID]]</f>
        <v>CHAVETASALF 4,5 X 130</v>
      </c>
      <c r="AH2003" s="36"/>
      <c r="AI2003" s="37">
        <f>+LISTAS[[#This Row],[Precio]]+(LISTAS[[#This Row],[Precio]]*AH2003)</f>
        <v>1909.9224999999999</v>
      </c>
      <c r="AJ2003" s="38">
        <f t="shared" si="31"/>
        <v>954.96124999999995</v>
      </c>
      <c r="AL2003" s="35" t="e">
        <f>+AJ2003/LISTAS[[#This Row],[COSTO]]-1</f>
        <v>#DIV/0!</v>
      </c>
      <c r="AM2003" t="str">
        <f>+LISTAS[[#This Row],[ID]]</f>
        <v>CHAVETASALF 4,5 X 130</v>
      </c>
      <c r="AO2003" s="43"/>
      <c r="AP2003" s="39">
        <f>LISTAS[[#This Row],[COSTO]]+(LISTAS[[#This Row],[COSTO]]*AO2003)</f>
        <v>0</v>
      </c>
      <c r="AQ2003" s="44">
        <f>IF(AO2003="",0,AP2003/LISTAS[[#This Row],[VENTA NETA]]-1)</f>
        <v>0</v>
      </c>
      <c r="AS2003" s="39">
        <v>0</v>
      </c>
      <c r="AT2003" s="48" t="e">
        <f>+LISTAS[[#This Row],[COSTO]]/AS2003-1</f>
        <v>#DIV/0!</v>
      </c>
      <c r="BA2003" t="s">
        <v>3058</v>
      </c>
      <c r="BB2003" s="36"/>
    </row>
    <row r="2004" spans="1:54" x14ac:dyDescent="0.35">
      <c r="A2004" s="7" t="s">
        <v>3115</v>
      </c>
      <c r="B2004" t="s">
        <v>3058</v>
      </c>
      <c r="C2004" t="s">
        <v>3116</v>
      </c>
      <c r="D2004" t="s">
        <v>3117</v>
      </c>
      <c r="E2004" s="2">
        <v>2254.2172</v>
      </c>
      <c r="F2004" s="7" t="str">
        <f>+_xlfn.XLOOKUP(LISTAS[[#This Row],[ID]],_01_CODIGOS_Y_COSTOS_xlsm[Producto y N°],_01_CODIGOS_Y_COSTOS_xlsm[FABRICA],"",0,1)</f>
        <v>MAXIFER</v>
      </c>
      <c r="G2004" s="26">
        <f>LISTAS[[#This Row],[Precio]]*(1-0.46)</f>
        <v>1217.277288</v>
      </c>
      <c r="H2004" s="1">
        <f>+_xlfn.XLOOKUP(LISTAS[[#This Row],[ID]],_01_CODIGOS_Y_COSTOS_xlsm[Producto y N°],_01_CODIGOS_Y_COSTOS_xlsm[COSTO],0,0,1)</f>
        <v>0</v>
      </c>
      <c r="I2004" s="27">
        <f>+IFERROR(LISTAS[[#This Row],[VENTA NETA]]/LISTAS[[#This Row],[COSTO]]-1,0)</f>
        <v>0</v>
      </c>
      <c r="J2004" s="50" t="str">
        <f>IFERROR(VLOOKUP(LISTAS[[#This Row],[ID]],_01_CODIGOS_Y_COSTOS_xlsm[[Producto y N°]:[CODIGO]],2,0),"")</f>
        <v>ALF 5 X 120</v>
      </c>
      <c r="O2004" t="s">
        <v>3115</v>
      </c>
      <c r="AB2004" s="12" t="str">
        <f>+LISTAS[[#This Row],[Codigo]]&amp;LISTAS[[#This Row],[Fabrica]]</f>
        <v>ALF 5 X 120MAXIFER</v>
      </c>
      <c r="AC2004" s="13" t="str">
        <f>+LISTAS[[#This Row],[Codigo]]</f>
        <v>ALF 5 X 120</v>
      </c>
      <c r="AD2004" s="13" t="str">
        <f>+LISTAS[[#This Row],[ID]]</f>
        <v>CHAVETASALF 5 X 120</v>
      </c>
      <c r="AH2004" s="36"/>
      <c r="AI2004" s="37">
        <f>+LISTAS[[#This Row],[Precio]]+(LISTAS[[#This Row],[Precio]]*AH2004)</f>
        <v>2254.2172</v>
      </c>
      <c r="AJ2004" s="38">
        <f t="shared" si="31"/>
        <v>1127.1086</v>
      </c>
      <c r="AL2004" s="35" t="e">
        <f>+AJ2004/LISTAS[[#This Row],[COSTO]]-1</f>
        <v>#DIV/0!</v>
      </c>
      <c r="AM2004" t="str">
        <f>+LISTAS[[#This Row],[ID]]</f>
        <v>CHAVETASALF 5 X 120</v>
      </c>
      <c r="AO2004" s="43"/>
      <c r="AP2004" s="39">
        <f>LISTAS[[#This Row],[COSTO]]+(LISTAS[[#This Row],[COSTO]]*AO2004)</f>
        <v>0</v>
      </c>
      <c r="AQ2004" s="44">
        <f>IF(AO2004="",0,AP2004/LISTAS[[#This Row],[VENTA NETA]]-1)</f>
        <v>0</v>
      </c>
      <c r="AS2004" s="39">
        <v>0</v>
      </c>
      <c r="AT2004" s="48" t="e">
        <f>+LISTAS[[#This Row],[COSTO]]/AS2004-1</f>
        <v>#DIV/0!</v>
      </c>
      <c r="BA2004" t="s">
        <v>3058</v>
      </c>
      <c r="BB2004" s="36"/>
    </row>
    <row r="2005" spans="1:54" x14ac:dyDescent="0.35">
      <c r="A2005" s="7" t="s">
        <v>3118</v>
      </c>
      <c r="B2005" t="s">
        <v>3058</v>
      </c>
      <c r="C2005" t="s">
        <v>3119</v>
      </c>
      <c r="D2005" t="s">
        <v>3120</v>
      </c>
      <c r="E2005" s="2">
        <v>3337.192</v>
      </c>
      <c r="F2005" s="7" t="str">
        <f>+_xlfn.XLOOKUP(LISTAS[[#This Row],[ID]],_01_CODIGOS_Y_COSTOS_xlsm[Producto y N°],_01_CODIGOS_Y_COSTOS_xlsm[FABRICA],"",0,1)</f>
        <v>MAXIFER</v>
      </c>
      <c r="G2005" s="26">
        <f>LISTAS[[#This Row],[Precio]]*(1-0.46)</f>
        <v>1802.0836800000002</v>
      </c>
      <c r="H2005" s="1">
        <f>+_xlfn.XLOOKUP(LISTAS[[#This Row],[ID]],_01_CODIGOS_Y_COSTOS_xlsm[Producto y N°],_01_CODIGOS_Y_COSTOS_xlsm[COSTO],0,0,1)</f>
        <v>0</v>
      </c>
      <c r="I2005" s="27">
        <f>+IFERROR(LISTAS[[#This Row],[VENTA NETA]]/LISTAS[[#This Row],[COSTO]]-1,0)</f>
        <v>0</v>
      </c>
      <c r="J2005" s="50" t="str">
        <f>IFERROR(VLOOKUP(LISTAS[[#This Row],[ID]],_01_CODIGOS_Y_COSTOS_xlsm[[Producto y N°]:[CODIGO]],2,0),"")</f>
        <v>ALF 5 X 200</v>
      </c>
      <c r="O2005" t="s">
        <v>3118</v>
      </c>
      <c r="AB2005" s="12" t="str">
        <f>+LISTAS[[#This Row],[Codigo]]&amp;LISTAS[[#This Row],[Fabrica]]</f>
        <v>ALF 5 X 200MAXIFER</v>
      </c>
      <c r="AC2005" s="13" t="str">
        <f>+LISTAS[[#This Row],[Codigo]]</f>
        <v>ALF 5 X 200</v>
      </c>
      <c r="AD2005" s="13" t="str">
        <f>+LISTAS[[#This Row],[ID]]</f>
        <v>CHAVETASALF 5 X 200</v>
      </c>
      <c r="AH2005" s="36"/>
      <c r="AI2005" s="37">
        <f>+LISTAS[[#This Row],[Precio]]+(LISTAS[[#This Row],[Precio]]*AH2005)</f>
        <v>3337.192</v>
      </c>
      <c r="AJ2005" s="38">
        <f t="shared" si="31"/>
        <v>1668.596</v>
      </c>
      <c r="AL2005" s="35" t="e">
        <f>+AJ2005/LISTAS[[#This Row],[COSTO]]-1</f>
        <v>#DIV/0!</v>
      </c>
      <c r="AM2005" t="str">
        <f>+LISTAS[[#This Row],[ID]]</f>
        <v>CHAVETASALF 5 X 200</v>
      </c>
      <c r="AO2005" s="43"/>
      <c r="AP2005" s="39">
        <f>LISTAS[[#This Row],[COSTO]]+(LISTAS[[#This Row],[COSTO]]*AO2005)</f>
        <v>0</v>
      </c>
      <c r="AQ2005" s="44">
        <f>IF(AO2005="",0,AP2005/LISTAS[[#This Row],[VENTA NETA]]-1)</f>
        <v>0</v>
      </c>
      <c r="AS2005" s="39">
        <v>0</v>
      </c>
      <c r="AT2005" s="48" t="e">
        <f>+LISTAS[[#This Row],[COSTO]]/AS2005-1</f>
        <v>#DIV/0!</v>
      </c>
      <c r="BA2005" t="s">
        <v>3058</v>
      </c>
      <c r="BB2005" s="36"/>
    </row>
    <row r="2006" spans="1:54" x14ac:dyDescent="0.35">
      <c r="A2006" s="7" t="s">
        <v>3121</v>
      </c>
      <c r="B2006" t="s">
        <v>3058</v>
      </c>
      <c r="C2006" t="s">
        <v>3122</v>
      </c>
      <c r="D2006" t="s">
        <v>3123</v>
      </c>
      <c r="E2006" s="2">
        <v>4839.2991000000002</v>
      </c>
      <c r="F2006" s="7" t="str">
        <f>+_xlfn.XLOOKUP(LISTAS[[#This Row],[ID]],_01_CODIGOS_Y_COSTOS_xlsm[Producto y N°],_01_CODIGOS_Y_COSTOS_xlsm[FABRICA],"",0,1)</f>
        <v>MAXIFER</v>
      </c>
      <c r="G2006" s="26">
        <f>LISTAS[[#This Row],[Precio]]*(1-0.46)</f>
        <v>2613.2215140000003</v>
      </c>
      <c r="H2006" s="1">
        <f>+_xlfn.XLOOKUP(LISTAS[[#This Row],[ID]],_01_CODIGOS_Y_COSTOS_xlsm[Producto y N°],_01_CODIGOS_Y_COSTOS_xlsm[COSTO],0,0,1)</f>
        <v>0</v>
      </c>
      <c r="I2006" s="27">
        <f>+IFERROR(LISTAS[[#This Row],[VENTA NETA]]/LISTAS[[#This Row],[COSTO]]-1,0)</f>
        <v>0</v>
      </c>
      <c r="J2006" s="50" t="str">
        <f>IFERROR(VLOOKUP(LISTAS[[#This Row],[ID]],_01_CODIGOS_Y_COSTOS_xlsm[[Producto y N°]:[CODIGO]],2,0),"")</f>
        <v>ALF 6 X 200</v>
      </c>
      <c r="O2006" t="s">
        <v>3121</v>
      </c>
      <c r="AB2006" s="12" t="str">
        <f>+LISTAS[[#This Row],[Codigo]]&amp;LISTAS[[#This Row],[Fabrica]]</f>
        <v>ALF 6 X 200MAXIFER</v>
      </c>
      <c r="AC2006" s="13" t="str">
        <f>+LISTAS[[#This Row],[Codigo]]</f>
        <v>ALF 6 X 200</v>
      </c>
      <c r="AD2006" s="13" t="str">
        <f>+LISTAS[[#This Row],[ID]]</f>
        <v>CHAVETASALF 6 X 200</v>
      </c>
      <c r="AH2006" s="36"/>
      <c r="AI2006" s="37">
        <f>+LISTAS[[#This Row],[Precio]]+(LISTAS[[#This Row],[Precio]]*AH2006)</f>
        <v>4839.2991000000002</v>
      </c>
      <c r="AJ2006" s="38">
        <f t="shared" si="31"/>
        <v>2419.6495500000001</v>
      </c>
      <c r="AL2006" s="35" t="e">
        <f>+AJ2006/LISTAS[[#This Row],[COSTO]]-1</f>
        <v>#DIV/0!</v>
      </c>
      <c r="AM2006" t="str">
        <f>+LISTAS[[#This Row],[ID]]</f>
        <v>CHAVETASALF 6 X 200</v>
      </c>
      <c r="AO2006" s="43"/>
      <c r="AP2006" s="39">
        <f>LISTAS[[#This Row],[COSTO]]+(LISTAS[[#This Row],[COSTO]]*AO2006)</f>
        <v>0</v>
      </c>
      <c r="AQ2006" s="44">
        <f>IF(AO2006="",0,AP2006/LISTAS[[#This Row],[VENTA NETA]]-1)</f>
        <v>0</v>
      </c>
      <c r="AS2006" s="39">
        <v>0</v>
      </c>
      <c r="AT2006" s="48" t="e">
        <f>+LISTAS[[#This Row],[COSTO]]/AS2006-1</f>
        <v>#DIV/0!</v>
      </c>
      <c r="BA2006" t="s">
        <v>3058</v>
      </c>
      <c r="BB2006" s="36"/>
    </row>
    <row r="2007" spans="1:54" x14ac:dyDescent="0.35">
      <c r="A2007" s="7" t="s">
        <v>9671</v>
      </c>
      <c r="B2007" t="s">
        <v>3058</v>
      </c>
      <c r="C2007" t="s">
        <v>9672</v>
      </c>
      <c r="E2007" s="2">
        <v>5641.4061000000002</v>
      </c>
      <c r="F2007" s="7" t="str">
        <f>+_xlfn.XLOOKUP(LISTAS[[#This Row],[ID]],_01_CODIGOS_Y_COSTOS_xlsm[Producto y N°],_01_CODIGOS_Y_COSTOS_xlsm[FABRICA],"",0,1)</f>
        <v>MAXIFER</v>
      </c>
      <c r="G2007" s="26">
        <f>LISTAS[[#This Row],[Precio]]*(1-0.46)</f>
        <v>3046.3592940000003</v>
      </c>
      <c r="H2007" s="1">
        <f>+_xlfn.XLOOKUP(LISTAS[[#This Row],[ID]],_01_CODIGOS_Y_COSTOS_xlsm[Producto y N°],_01_CODIGOS_Y_COSTOS_xlsm[COSTO],0,0,1)</f>
        <v>0</v>
      </c>
      <c r="I2007" s="27">
        <f>+IFERROR(LISTAS[[#This Row],[VENTA NETA]]/LISTAS[[#This Row],[COSTO]]-1,0)</f>
        <v>0</v>
      </c>
      <c r="J2007" s="50" t="str">
        <f>IFERROR(VLOOKUP(LISTAS[[#This Row],[ID]],_01_CODIGOS_Y_COSTOS_xlsm[[Producto y N°]:[CODIGO]],2,0),"")</f>
        <v>0</v>
      </c>
      <c r="O2007" t="s">
        <v>9671</v>
      </c>
      <c r="AB2007" s="12" t="str">
        <f>+LISTAS[[#This Row],[Codigo]]&amp;LISTAS[[#This Row],[Fabrica]]</f>
        <v>0MAXIFER</v>
      </c>
      <c r="AC2007" s="13" t="str">
        <f>+LISTAS[[#This Row],[Codigo]]</f>
        <v>0</v>
      </c>
      <c r="AD2007" s="13" t="str">
        <f>+LISTAS[[#This Row],[ID]]</f>
        <v>CHAVETASALF 7 X 175</v>
      </c>
      <c r="AH2007" s="36"/>
      <c r="AI2007" s="37">
        <f>+LISTAS[[#This Row],[Precio]]+(LISTAS[[#This Row],[Precio]]*AH2007)</f>
        <v>5641.4061000000002</v>
      </c>
      <c r="AJ2007" s="38">
        <f t="shared" si="31"/>
        <v>2820.7030500000001</v>
      </c>
      <c r="AL2007" s="35" t="e">
        <f>+AJ2007/LISTAS[[#This Row],[COSTO]]-1</f>
        <v>#DIV/0!</v>
      </c>
      <c r="AM2007" t="str">
        <f>+LISTAS[[#This Row],[ID]]</f>
        <v>CHAVETASALF 7 X 175</v>
      </c>
      <c r="AO2007" s="43"/>
      <c r="AP2007" s="39">
        <f>LISTAS[[#This Row],[COSTO]]+(LISTAS[[#This Row],[COSTO]]*AO2007)</f>
        <v>0</v>
      </c>
      <c r="AQ2007" s="44">
        <f>IF(AO2007="",0,AP2007/LISTAS[[#This Row],[VENTA NETA]]-1)</f>
        <v>0</v>
      </c>
      <c r="AS2007" s="39">
        <v>0</v>
      </c>
      <c r="AT2007" s="48" t="e">
        <f>+LISTAS[[#This Row],[COSTO]]/AS2007-1</f>
        <v>#DIV/0!</v>
      </c>
      <c r="BA2007" t="s">
        <v>3058</v>
      </c>
      <c r="BB2007" s="36"/>
    </row>
    <row r="2008" spans="1:54" x14ac:dyDescent="0.35">
      <c r="A2008" s="7" t="s">
        <v>9673</v>
      </c>
      <c r="B2008" t="s">
        <v>3058</v>
      </c>
      <c r="C2008" t="s">
        <v>9674</v>
      </c>
      <c r="D2008" t="s">
        <v>3123</v>
      </c>
      <c r="E2008" s="2">
        <v>6743.5132000000003</v>
      </c>
      <c r="F2008" s="7" t="str">
        <f>+_xlfn.XLOOKUP(LISTAS[[#This Row],[ID]],_01_CODIGOS_Y_COSTOS_xlsm[Producto y N°],_01_CODIGOS_Y_COSTOS_xlsm[FABRICA],"",0,1)</f>
        <v>MAXIFER</v>
      </c>
      <c r="G2008" s="26">
        <f>LISTAS[[#This Row],[Precio]]*(1-0.46)</f>
        <v>3641.4971280000004</v>
      </c>
      <c r="H2008" s="1">
        <f>+_xlfn.XLOOKUP(LISTAS[[#This Row],[ID]],_01_CODIGOS_Y_COSTOS_xlsm[Producto y N°],_01_CODIGOS_Y_COSTOS_xlsm[COSTO],0,0,1)</f>
        <v>0</v>
      </c>
      <c r="I2008" s="27">
        <f>+IFERROR(LISTAS[[#This Row],[VENTA NETA]]/LISTAS[[#This Row],[COSTO]]-1,0)</f>
        <v>0</v>
      </c>
      <c r="J2008" s="50" t="str">
        <f>IFERROR(VLOOKUP(LISTAS[[#This Row],[ID]],_01_CODIGOS_Y_COSTOS_xlsm[[Producto y N°]:[CODIGO]],2,0),"")</f>
        <v>0</v>
      </c>
      <c r="O2008" t="s">
        <v>9673</v>
      </c>
      <c r="AB2008" s="12" t="str">
        <f>+LISTAS[[#This Row],[Codigo]]&amp;LISTAS[[#This Row],[Fabrica]]</f>
        <v>0MAXIFER</v>
      </c>
      <c r="AC2008" s="13" t="str">
        <f>+LISTAS[[#This Row],[Codigo]]</f>
        <v>0</v>
      </c>
      <c r="AD2008" s="13" t="str">
        <f>+LISTAS[[#This Row],[ID]]</f>
        <v>CHAVETASALF 8 x 220</v>
      </c>
      <c r="AH2008" s="36"/>
      <c r="AI2008" s="37">
        <f>+LISTAS[[#This Row],[Precio]]+(LISTAS[[#This Row],[Precio]]*AH2008)</f>
        <v>6743.5132000000003</v>
      </c>
      <c r="AJ2008" s="38">
        <f t="shared" si="31"/>
        <v>3371.7566000000002</v>
      </c>
      <c r="AL2008" s="35" t="e">
        <f>+AJ2008/LISTAS[[#This Row],[COSTO]]-1</f>
        <v>#DIV/0!</v>
      </c>
      <c r="AM2008" t="str">
        <f>+LISTAS[[#This Row],[ID]]</f>
        <v>CHAVETASALF 8 x 220</v>
      </c>
      <c r="AO2008" s="43"/>
      <c r="AP2008" s="39">
        <f>LISTAS[[#This Row],[COSTO]]+(LISTAS[[#This Row],[COSTO]]*AO2008)</f>
        <v>0</v>
      </c>
      <c r="AQ2008" s="44">
        <f>IF(AO2008="",0,AP2008/LISTAS[[#This Row],[VENTA NETA]]-1)</f>
        <v>0</v>
      </c>
      <c r="AS2008" s="39">
        <v>0</v>
      </c>
      <c r="AT2008" s="48" t="e">
        <f>+LISTAS[[#This Row],[COSTO]]/AS2008-1</f>
        <v>#DIV/0!</v>
      </c>
      <c r="BA2008" t="s">
        <v>3058</v>
      </c>
      <c r="BB2008" s="36"/>
    </row>
    <row r="2009" spans="1:54" x14ac:dyDescent="0.35">
      <c r="A2009" s="7" t="s">
        <v>5674</v>
      </c>
      <c r="B2009" t="s">
        <v>3058</v>
      </c>
      <c r="C2009" t="s">
        <v>4924</v>
      </c>
      <c r="D2009" t="s">
        <v>5675</v>
      </c>
      <c r="E2009" s="2">
        <v>1444.77</v>
      </c>
      <c r="F2009" s="7" t="str">
        <f>+_xlfn.XLOOKUP(LISTAS[[#This Row],[ID]],_01_CODIGOS_Y_COSTOS_xlsm[Producto y N°],_01_CODIGOS_Y_COSTOS_xlsm[FABRICA],"",0,1)</f>
        <v>MAXIFER</v>
      </c>
      <c r="G2009" s="26">
        <f>LISTAS[[#This Row],[Precio]]*(1-0.46)</f>
        <v>780.17580000000009</v>
      </c>
      <c r="H2009" s="1">
        <f>+_xlfn.XLOOKUP(LISTAS[[#This Row],[ID]],_01_CODIGOS_Y_COSTOS_xlsm[Producto y N°],_01_CODIGOS_Y_COSTOS_xlsm[COSTO],0,0,1)</f>
        <v>0</v>
      </c>
      <c r="I2009" s="27">
        <f>+IFERROR(LISTAS[[#This Row],[VENTA NETA]]/LISTAS[[#This Row],[COSTO]]-1,0)</f>
        <v>0</v>
      </c>
      <c r="J2009" s="50" t="str">
        <f>IFERROR(VLOOKUP(LISTAS[[#This Row],[ID]],_01_CODIGOS_Y_COSTOS_xlsm[[Producto y N°]:[CODIGO]],2,0),"")</f>
        <v>TRF 4 X 90</v>
      </c>
      <c r="O2009" t="s">
        <v>5674</v>
      </c>
      <c r="AB2009" s="12" t="str">
        <f>+LISTAS[[#This Row],[Codigo]]&amp;LISTAS[[#This Row],[Fabrica]]</f>
        <v>TRF 4 X 90MAXIFER</v>
      </c>
      <c r="AC2009" s="13" t="str">
        <f>+LISTAS[[#This Row],[Codigo]]</f>
        <v>TRF 4 X 90</v>
      </c>
      <c r="AD2009" s="13" t="str">
        <f>+LISTAS[[#This Row],[ID]]</f>
        <v>CHAVETASTRG 4 X 90</v>
      </c>
      <c r="AH2009" s="36"/>
      <c r="AI2009" s="37">
        <f>+LISTAS[[#This Row],[Precio]]+(LISTAS[[#This Row],[Precio]]*AH2009)</f>
        <v>1444.77</v>
      </c>
      <c r="AJ2009" s="38">
        <f t="shared" si="31"/>
        <v>722.38499999999999</v>
      </c>
      <c r="AL2009" s="35" t="e">
        <f>+AJ2009/LISTAS[[#This Row],[COSTO]]-1</f>
        <v>#DIV/0!</v>
      </c>
      <c r="AM2009" t="str">
        <f>+LISTAS[[#This Row],[ID]]</f>
        <v>CHAVETASTRG 4 X 90</v>
      </c>
      <c r="AO2009" s="43"/>
      <c r="AP2009" s="39">
        <f>LISTAS[[#This Row],[COSTO]]+(LISTAS[[#This Row],[COSTO]]*AO2009)</f>
        <v>0</v>
      </c>
      <c r="AQ2009" s="44">
        <f>IF(AO2009="",0,AP2009/LISTAS[[#This Row],[VENTA NETA]]-1)</f>
        <v>0</v>
      </c>
      <c r="AS2009" s="39">
        <v>0</v>
      </c>
      <c r="AT2009" s="48" t="e">
        <f>+LISTAS[[#This Row],[COSTO]]/AS2009-1</f>
        <v>#DIV/0!</v>
      </c>
      <c r="BA2009" t="s">
        <v>3058</v>
      </c>
      <c r="BB2009" s="36"/>
    </row>
    <row r="2010" spans="1:54" x14ac:dyDescent="0.35">
      <c r="A2010" s="7" t="s">
        <v>5676</v>
      </c>
      <c r="B2010" t="s">
        <v>3058</v>
      </c>
      <c r="C2010" t="s">
        <v>4925</v>
      </c>
      <c r="D2010" t="s">
        <v>5677</v>
      </c>
      <c r="E2010" s="2">
        <v>2093.7150000000001</v>
      </c>
      <c r="F2010" s="7" t="str">
        <f>+_xlfn.XLOOKUP(LISTAS[[#This Row],[ID]],_01_CODIGOS_Y_COSTOS_xlsm[Producto y N°],_01_CODIGOS_Y_COSTOS_xlsm[FABRICA],"",0,1)</f>
        <v>MAXIFER</v>
      </c>
      <c r="G2010" s="26">
        <f>LISTAS[[#This Row],[Precio]]*(1-0.46)</f>
        <v>1130.6061000000002</v>
      </c>
      <c r="H2010" s="1">
        <f>+_xlfn.XLOOKUP(LISTAS[[#This Row],[ID]],_01_CODIGOS_Y_COSTOS_xlsm[Producto y N°],_01_CODIGOS_Y_COSTOS_xlsm[COSTO],0,0,1)</f>
        <v>0</v>
      </c>
      <c r="I2010" s="27">
        <f>+IFERROR(LISTAS[[#This Row],[VENTA NETA]]/LISTAS[[#This Row],[COSTO]]-1,0)</f>
        <v>0</v>
      </c>
      <c r="J2010" s="50" t="str">
        <f>IFERROR(VLOOKUP(LISTAS[[#This Row],[ID]],_01_CODIGOS_Y_COSTOS_xlsm[[Producto y N°]:[CODIGO]],2,0),"")</f>
        <v>TRF 4,5 X 90</v>
      </c>
      <c r="O2010" t="s">
        <v>5676</v>
      </c>
      <c r="AB2010" s="12" t="str">
        <f>+LISTAS[[#This Row],[Codigo]]&amp;LISTAS[[#This Row],[Fabrica]]</f>
        <v>TRF 4,5 X 90MAXIFER</v>
      </c>
      <c r="AC2010" s="13" t="str">
        <f>+LISTAS[[#This Row],[Codigo]]</f>
        <v>TRF 4,5 X 90</v>
      </c>
      <c r="AD2010" s="13" t="str">
        <f>+LISTAS[[#This Row],[ID]]</f>
        <v>CHAVETASTRG 4,5 X 90</v>
      </c>
      <c r="AH2010" s="36"/>
      <c r="AI2010" s="37">
        <f>+LISTAS[[#This Row],[Precio]]+(LISTAS[[#This Row],[Precio]]*AH2010)</f>
        <v>2093.7150000000001</v>
      </c>
      <c r="AJ2010" s="38">
        <f t="shared" si="31"/>
        <v>1046.8575000000001</v>
      </c>
      <c r="AL2010" s="35" t="e">
        <f>+AJ2010/LISTAS[[#This Row],[COSTO]]-1</f>
        <v>#DIV/0!</v>
      </c>
      <c r="AM2010" t="str">
        <f>+LISTAS[[#This Row],[ID]]</f>
        <v>CHAVETASTRG 4,5 X 90</v>
      </c>
      <c r="AO2010" s="43"/>
      <c r="AP2010" s="39">
        <f>LISTAS[[#This Row],[COSTO]]+(LISTAS[[#This Row],[COSTO]]*AO2010)</f>
        <v>0</v>
      </c>
      <c r="AQ2010" s="44">
        <f>IF(AO2010="",0,AP2010/LISTAS[[#This Row],[VENTA NETA]]-1)</f>
        <v>0</v>
      </c>
      <c r="AS2010" s="39">
        <v>0</v>
      </c>
      <c r="AT2010" s="48" t="e">
        <f>+LISTAS[[#This Row],[COSTO]]/AS2010-1</f>
        <v>#DIV/0!</v>
      </c>
      <c r="BA2010" t="s">
        <v>3058</v>
      </c>
      <c r="BB2010" s="36"/>
    </row>
    <row r="2011" spans="1:54" x14ac:dyDescent="0.35">
      <c r="A2011" s="7" t="s">
        <v>5678</v>
      </c>
      <c r="B2011" t="s">
        <v>3058</v>
      </c>
      <c r="C2011" t="s">
        <v>4926</v>
      </c>
      <c r="D2011" t="s">
        <v>5679</v>
      </c>
      <c r="E2011" s="2">
        <v>2322</v>
      </c>
      <c r="F2011" s="7" t="str">
        <f>+_xlfn.XLOOKUP(LISTAS[[#This Row],[ID]],_01_CODIGOS_Y_COSTOS_xlsm[Producto y N°],_01_CODIGOS_Y_COSTOS_xlsm[FABRICA],"",0,1)</f>
        <v>MAXIFER</v>
      </c>
      <c r="G2011" s="26">
        <f>LISTAS[[#This Row],[Precio]]*(1-0.46)</f>
        <v>1253.8800000000001</v>
      </c>
      <c r="H2011" s="1">
        <f>+_xlfn.XLOOKUP(LISTAS[[#This Row],[ID]],_01_CODIGOS_Y_COSTOS_xlsm[Producto y N°],_01_CODIGOS_Y_COSTOS_xlsm[COSTO],0,0,1)</f>
        <v>0</v>
      </c>
      <c r="I2011" s="27">
        <f>+IFERROR(LISTAS[[#This Row],[VENTA NETA]]/LISTAS[[#This Row],[COSTO]]-1,0)</f>
        <v>0</v>
      </c>
      <c r="J2011" s="50" t="str">
        <f>IFERROR(VLOOKUP(LISTAS[[#This Row],[ID]],_01_CODIGOS_Y_COSTOS_xlsm[[Producto y N°]:[CODIGO]],2,0),"")</f>
        <v>TRF 5 X 90</v>
      </c>
      <c r="O2011" t="s">
        <v>5678</v>
      </c>
      <c r="AB2011" s="12" t="str">
        <f>+LISTAS[[#This Row],[Codigo]]&amp;LISTAS[[#This Row],[Fabrica]]</f>
        <v>TRF 5 X 90MAXIFER</v>
      </c>
      <c r="AC2011" s="13" t="str">
        <f>+LISTAS[[#This Row],[Codigo]]</f>
        <v>TRF 5 X 90</v>
      </c>
      <c r="AD2011" s="13" t="str">
        <f>+LISTAS[[#This Row],[ID]]</f>
        <v>CHAVETASTRG 5 X 90</v>
      </c>
      <c r="AH2011" s="36"/>
      <c r="AI2011" s="37">
        <f>+LISTAS[[#This Row],[Precio]]+(LISTAS[[#This Row],[Precio]]*AH2011)</f>
        <v>2322</v>
      </c>
      <c r="AJ2011" s="38">
        <f t="shared" si="31"/>
        <v>1161</v>
      </c>
      <c r="AL2011" s="35" t="e">
        <f>+AJ2011/LISTAS[[#This Row],[COSTO]]-1</f>
        <v>#DIV/0!</v>
      </c>
      <c r="AM2011" t="str">
        <f>+LISTAS[[#This Row],[ID]]</f>
        <v>CHAVETASTRG 5 X 90</v>
      </c>
      <c r="AO2011" s="43"/>
      <c r="AP2011" s="39">
        <f>LISTAS[[#This Row],[COSTO]]+(LISTAS[[#This Row],[COSTO]]*AO2011)</f>
        <v>0</v>
      </c>
      <c r="AQ2011" s="44">
        <f>IF(AO2011="",0,AP2011/LISTAS[[#This Row],[VENTA NETA]]-1)</f>
        <v>0</v>
      </c>
      <c r="AS2011" s="39">
        <v>0</v>
      </c>
      <c r="AT2011" s="48" t="e">
        <f>+LISTAS[[#This Row],[COSTO]]/AS2011-1</f>
        <v>#DIV/0!</v>
      </c>
      <c r="BA2011" t="s">
        <v>3058</v>
      </c>
      <c r="BB2011" s="36"/>
    </row>
    <row r="2012" spans="1:54" x14ac:dyDescent="0.35">
      <c r="A2012" s="7" t="s">
        <v>3124</v>
      </c>
      <c r="B2012" t="s">
        <v>3058</v>
      </c>
      <c r="C2012" t="s">
        <v>3125</v>
      </c>
      <c r="D2012" t="s">
        <v>3126</v>
      </c>
      <c r="E2012" s="2">
        <v>1444.77</v>
      </c>
      <c r="F2012" s="7" t="str">
        <f>+_xlfn.XLOOKUP(LISTAS[[#This Row],[ID]],_01_CODIGOS_Y_COSTOS_xlsm[Producto y N°],_01_CODIGOS_Y_COSTOS_xlsm[FABRICA],"",0,1)</f>
        <v>MAXIFER</v>
      </c>
      <c r="G2012" s="26">
        <f>LISTAS[[#This Row],[Precio]]*(1-0.46)</f>
        <v>780.17580000000009</v>
      </c>
      <c r="H2012" s="1">
        <f>+_xlfn.XLOOKUP(LISTAS[[#This Row],[ID]],_01_CODIGOS_Y_COSTOS_xlsm[Producto y N°],_01_CODIGOS_Y_COSTOS_xlsm[COSTO],0,0,1)</f>
        <v>0</v>
      </c>
      <c r="I2012" s="27">
        <f>+IFERROR(LISTAS[[#This Row],[VENTA NETA]]/LISTAS[[#This Row],[COSTO]]-1,0)</f>
        <v>0</v>
      </c>
      <c r="J2012" s="50" t="str">
        <f>IFERROR(VLOOKUP(LISTAS[[#This Row],[ID]],_01_CODIGOS_Y_COSTOS_xlsm[[Producto y N°]:[CODIGO]],2,0),"")</f>
        <v>TRF 4 X 90</v>
      </c>
      <c r="O2012" t="s">
        <v>3124</v>
      </c>
      <c r="AB2012" s="12" t="str">
        <f>+LISTAS[[#This Row],[Codigo]]&amp;LISTAS[[#This Row],[Fabrica]]</f>
        <v>TRF 4 X 90MAXIFER</v>
      </c>
      <c r="AC2012" s="13" t="str">
        <f>+LISTAS[[#This Row],[Codigo]]</f>
        <v>TRF 4 X 90</v>
      </c>
      <c r="AD2012" s="13" t="str">
        <f>+LISTAS[[#This Row],[ID]]</f>
        <v>CHAVETASTRF 4 X 90</v>
      </c>
      <c r="AH2012" s="36"/>
      <c r="AI2012" s="37">
        <f>+LISTAS[[#This Row],[Precio]]+(LISTAS[[#This Row],[Precio]]*AH2012)</f>
        <v>1444.77</v>
      </c>
      <c r="AJ2012" s="38">
        <f t="shared" si="31"/>
        <v>722.38499999999999</v>
      </c>
      <c r="AL2012" s="35" t="e">
        <f>+AJ2012/LISTAS[[#This Row],[COSTO]]-1</f>
        <v>#DIV/0!</v>
      </c>
      <c r="AM2012" t="str">
        <f>+LISTAS[[#This Row],[ID]]</f>
        <v>CHAVETASTRF 4 X 90</v>
      </c>
      <c r="AO2012" s="43"/>
      <c r="AP2012" s="39">
        <f>LISTAS[[#This Row],[COSTO]]+(LISTAS[[#This Row],[COSTO]]*AO2012)</f>
        <v>0</v>
      </c>
      <c r="AQ2012" s="44">
        <f>IF(AO2012="",0,AP2012/LISTAS[[#This Row],[VENTA NETA]]-1)</f>
        <v>0</v>
      </c>
      <c r="AS2012" s="39">
        <v>0</v>
      </c>
      <c r="AT2012" s="48" t="e">
        <f>+LISTAS[[#This Row],[COSTO]]/AS2012-1</f>
        <v>#DIV/0!</v>
      </c>
      <c r="BA2012" t="s">
        <v>3058</v>
      </c>
      <c r="BB2012" s="36"/>
    </row>
    <row r="2013" spans="1:54" x14ac:dyDescent="0.35">
      <c r="A2013" s="7" t="s">
        <v>3127</v>
      </c>
      <c r="B2013" t="s">
        <v>3058</v>
      </c>
      <c r="C2013" t="s">
        <v>3128</v>
      </c>
      <c r="D2013" t="s">
        <v>3129</v>
      </c>
      <c r="E2013" s="2">
        <v>2093.7150000000001</v>
      </c>
      <c r="F2013" s="7" t="str">
        <f>+_xlfn.XLOOKUP(LISTAS[[#This Row],[ID]],_01_CODIGOS_Y_COSTOS_xlsm[Producto y N°],_01_CODIGOS_Y_COSTOS_xlsm[FABRICA],"",0,1)</f>
        <v>MAXIFER</v>
      </c>
      <c r="G2013" s="26">
        <f>LISTAS[[#This Row],[Precio]]*(1-0.46)</f>
        <v>1130.6061000000002</v>
      </c>
      <c r="H2013" s="1">
        <f>+_xlfn.XLOOKUP(LISTAS[[#This Row],[ID]],_01_CODIGOS_Y_COSTOS_xlsm[Producto y N°],_01_CODIGOS_Y_COSTOS_xlsm[COSTO],0,0,1)</f>
        <v>0</v>
      </c>
      <c r="I2013" s="27">
        <f>+IFERROR(LISTAS[[#This Row],[VENTA NETA]]/LISTAS[[#This Row],[COSTO]]-1,0)</f>
        <v>0</v>
      </c>
      <c r="J2013" s="50" t="str">
        <f>IFERROR(VLOOKUP(LISTAS[[#This Row],[ID]],_01_CODIGOS_Y_COSTOS_xlsm[[Producto y N°]:[CODIGO]],2,0),"")</f>
        <v>TRF 4,5 X 90</v>
      </c>
      <c r="O2013" t="s">
        <v>3127</v>
      </c>
      <c r="AB2013" s="12" t="str">
        <f>+LISTAS[[#This Row],[Codigo]]&amp;LISTAS[[#This Row],[Fabrica]]</f>
        <v>TRF 4,5 X 90MAXIFER</v>
      </c>
      <c r="AC2013" s="13" t="str">
        <f>+LISTAS[[#This Row],[Codigo]]</f>
        <v>TRF 4,5 X 90</v>
      </c>
      <c r="AD2013" s="13" t="str">
        <f>+LISTAS[[#This Row],[ID]]</f>
        <v>CHAVETASTRF 4,5 X 90</v>
      </c>
      <c r="AH2013" s="36"/>
      <c r="AI2013" s="37">
        <f>+LISTAS[[#This Row],[Precio]]+(LISTAS[[#This Row],[Precio]]*AH2013)</f>
        <v>2093.7150000000001</v>
      </c>
      <c r="AJ2013" s="38">
        <f t="shared" si="31"/>
        <v>1046.8575000000001</v>
      </c>
      <c r="AL2013" s="35" t="e">
        <f>+AJ2013/LISTAS[[#This Row],[COSTO]]-1</f>
        <v>#DIV/0!</v>
      </c>
      <c r="AM2013" t="str">
        <f>+LISTAS[[#This Row],[ID]]</f>
        <v>CHAVETASTRF 4,5 X 90</v>
      </c>
      <c r="AO2013" s="43"/>
      <c r="AP2013" s="39">
        <f>LISTAS[[#This Row],[COSTO]]+(LISTAS[[#This Row],[COSTO]]*AO2013)</f>
        <v>0</v>
      </c>
      <c r="AQ2013" s="44">
        <f>IF(AO2013="",0,AP2013/LISTAS[[#This Row],[VENTA NETA]]-1)</f>
        <v>0</v>
      </c>
      <c r="AS2013" s="39">
        <v>0</v>
      </c>
      <c r="AT2013" s="48" t="e">
        <f>+LISTAS[[#This Row],[COSTO]]/AS2013-1</f>
        <v>#DIV/0!</v>
      </c>
      <c r="BA2013" t="s">
        <v>3058</v>
      </c>
      <c r="BB2013" s="36"/>
    </row>
    <row r="2014" spans="1:54" x14ac:dyDescent="0.35">
      <c r="A2014" s="7" t="s">
        <v>3130</v>
      </c>
      <c r="B2014" t="s">
        <v>3058</v>
      </c>
      <c r="C2014" t="s">
        <v>3131</v>
      </c>
      <c r="D2014" t="s">
        <v>3132</v>
      </c>
      <c r="E2014" s="2">
        <v>2322</v>
      </c>
      <c r="F2014" s="7" t="str">
        <f>+_xlfn.XLOOKUP(LISTAS[[#This Row],[ID]],_01_CODIGOS_Y_COSTOS_xlsm[Producto y N°],_01_CODIGOS_Y_COSTOS_xlsm[FABRICA],"",0,1)</f>
        <v>MAXIFER</v>
      </c>
      <c r="G2014" s="26">
        <f>LISTAS[[#This Row],[Precio]]*(1-0.46)</f>
        <v>1253.8800000000001</v>
      </c>
      <c r="H2014" s="1">
        <f>+_xlfn.XLOOKUP(LISTAS[[#This Row],[ID]],_01_CODIGOS_Y_COSTOS_xlsm[Producto y N°],_01_CODIGOS_Y_COSTOS_xlsm[COSTO],0,0,1)</f>
        <v>0</v>
      </c>
      <c r="I2014" s="27">
        <f>+IFERROR(LISTAS[[#This Row],[VENTA NETA]]/LISTAS[[#This Row],[COSTO]]-1,0)</f>
        <v>0</v>
      </c>
      <c r="J2014" s="50" t="str">
        <f>IFERROR(VLOOKUP(LISTAS[[#This Row],[ID]],_01_CODIGOS_Y_COSTOS_xlsm[[Producto y N°]:[CODIGO]],2,0),"")</f>
        <v>TRF 5 X 90</v>
      </c>
      <c r="O2014" t="s">
        <v>3130</v>
      </c>
      <c r="AB2014" s="12" t="str">
        <f>+LISTAS[[#This Row],[Codigo]]&amp;LISTAS[[#This Row],[Fabrica]]</f>
        <v>TRF 5 X 90MAXIFER</v>
      </c>
      <c r="AC2014" s="13" t="str">
        <f>+LISTAS[[#This Row],[Codigo]]</f>
        <v>TRF 5 X 90</v>
      </c>
      <c r="AD2014" s="13" t="str">
        <f>+LISTAS[[#This Row],[ID]]</f>
        <v>CHAVETASTRF 5 X 90</v>
      </c>
      <c r="AH2014" s="36"/>
      <c r="AI2014" s="37">
        <f>+LISTAS[[#This Row],[Precio]]+(LISTAS[[#This Row],[Precio]]*AH2014)</f>
        <v>2322</v>
      </c>
      <c r="AJ2014" s="38">
        <f t="shared" si="31"/>
        <v>1161</v>
      </c>
      <c r="AL2014" s="35" t="e">
        <f>+AJ2014/LISTAS[[#This Row],[COSTO]]-1</f>
        <v>#DIV/0!</v>
      </c>
      <c r="AM2014" t="str">
        <f>+LISTAS[[#This Row],[ID]]</f>
        <v>CHAVETASTRF 5 X 90</v>
      </c>
      <c r="AO2014" s="43"/>
      <c r="AP2014" s="39">
        <f>LISTAS[[#This Row],[COSTO]]+(LISTAS[[#This Row],[COSTO]]*AO2014)</f>
        <v>0</v>
      </c>
      <c r="AQ2014" s="44">
        <f>IF(AO2014="",0,AP2014/LISTAS[[#This Row],[VENTA NETA]]-1)</f>
        <v>0</v>
      </c>
      <c r="AS2014" s="39">
        <v>0</v>
      </c>
      <c r="AT2014" s="48" t="e">
        <f>+LISTAS[[#This Row],[COSTO]]/AS2014-1</f>
        <v>#DIV/0!</v>
      </c>
      <c r="BA2014" t="s">
        <v>3058</v>
      </c>
      <c r="BB2014" s="36"/>
    </row>
    <row r="2015" spans="1:54" x14ac:dyDescent="0.35">
      <c r="A2015" s="7" t="s">
        <v>9675</v>
      </c>
      <c r="B2015" t="s">
        <v>5488</v>
      </c>
      <c r="C2015" t="s">
        <v>9676</v>
      </c>
      <c r="E2015" s="2">
        <v>335.8</v>
      </c>
      <c r="F2015" s="7" t="str">
        <f>+_xlfn.XLOOKUP(LISTAS[[#This Row],[ID]],_01_CODIGOS_Y_COSTOS_xlsm[Producto y N°],_01_CODIGOS_Y_COSTOS_xlsm[FABRICA],"",0,1)</f>
        <v>MAXIFER</v>
      </c>
      <c r="G2015" s="26">
        <f>LISTAS[[#This Row],[Precio]]*(1-0.46)</f>
        <v>181.33200000000002</v>
      </c>
      <c r="H2015" s="1">
        <f>+_xlfn.XLOOKUP(LISTAS[[#This Row],[ID]],_01_CODIGOS_Y_COSTOS_xlsm[Producto y N°],_01_CODIGOS_Y_COSTOS_xlsm[COSTO],0,0,1)</f>
        <v>0</v>
      </c>
      <c r="I2015" s="27">
        <f>+IFERROR(LISTAS[[#This Row],[VENTA NETA]]/LISTAS[[#This Row],[COSTO]]-1,0)</f>
        <v>0</v>
      </c>
      <c r="J2015" s="50" t="str">
        <f>IFERROR(VLOOKUP(LISTAS[[#This Row],[ID]],_01_CODIGOS_Y_COSTOS_xlsm[[Producto y N°]:[CODIGO]],2,0),"")</f>
        <v>0</v>
      </c>
      <c r="O2015" t="s">
        <v>9675</v>
      </c>
      <c r="AB2015" s="12" t="str">
        <f>+LISTAS[[#This Row],[Codigo]]&amp;LISTAS[[#This Row],[Fabrica]]</f>
        <v>0MAXIFER</v>
      </c>
      <c r="AC2015" s="13" t="str">
        <f>+LISTAS[[#This Row],[Codigo]]</f>
        <v>0</v>
      </c>
      <c r="AD2015" s="13" t="str">
        <f>+LISTAS[[#This Row],[ID]]</f>
        <v>GANCHOS - CHAVETASChav-TRB 2,5x50</v>
      </c>
      <c r="AH2015" s="36"/>
      <c r="AI2015" s="37">
        <f>+LISTAS[[#This Row],[Precio]]+(LISTAS[[#This Row],[Precio]]*AH2015)</f>
        <v>335.8</v>
      </c>
      <c r="AJ2015" s="38">
        <f t="shared" si="31"/>
        <v>167.9</v>
      </c>
      <c r="AL2015" s="35" t="e">
        <f>+AJ2015/LISTAS[[#This Row],[COSTO]]-1</f>
        <v>#DIV/0!</v>
      </c>
      <c r="AM2015" t="str">
        <f>+LISTAS[[#This Row],[ID]]</f>
        <v>GANCHOS - CHAVETASChav-TRB 2,5x50</v>
      </c>
      <c r="AO2015" s="43"/>
      <c r="AP2015" s="39">
        <f>LISTAS[[#This Row],[COSTO]]+(LISTAS[[#This Row],[COSTO]]*AO2015)</f>
        <v>0</v>
      </c>
      <c r="AQ2015" s="44">
        <f>IF(AO2015="",0,AP2015/LISTAS[[#This Row],[VENTA NETA]]-1)</f>
        <v>0</v>
      </c>
      <c r="AS2015" s="39">
        <v>0</v>
      </c>
      <c r="AT2015" s="48" t="e">
        <f>+LISTAS[[#This Row],[COSTO]]/AS2015-1</f>
        <v>#DIV/0!</v>
      </c>
      <c r="BA2015" t="s">
        <v>5488</v>
      </c>
      <c r="BB2015" s="36"/>
    </row>
    <row r="2016" spans="1:54" x14ac:dyDescent="0.35">
      <c r="A2016" s="7" t="s">
        <v>5680</v>
      </c>
      <c r="B2016" t="s">
        <v>5488</v>
      </c>
      <c r="C2016" t="s">
        <v>5492</v>
      </c>
      <c r="D2016" t="s">
        <v>5681</v>
      </c>
      <c r="E2016" s="2">
        <v>279.3</v>
      </c>
      <c r="F2016" s="7" t="str">
        <f>+_xlfn.XLOOKUP(LISTAS[[#This Row],[ID]],_01_CODIGOS_Y_COSTOS_xlsm[Producto y N°],_01_CODIGOS_Y_COSTOS_xlsm[FABRICA],"",0,1)</f>
        <v>MAXIFER</v>
      </c>
      <c r="G2016" s="26">
        <f>LISTAS[[#This Row],[Precio]]*(1-0.46)</f>
        <v>150.822</v>
      </c>
      <c r="H2016" s="1">
        <f>+_xlfn.XLOOKUP(LISTAS[[#This Row],[ID]],_01_CODIGOS_Y_COSTOS_xlsm[Producto y N°],_01_CODIGOS_Y_COSTOS_xlsm[COSTO],0,0,1)</f>
        <v>0</v>
      </c>
      <c r="I2016" s="27">
        <f>+IFERROR(LISTAS[[#This Row],[VENTA NETA]]/LISTAS[[#This Row],[COSTO]]-1,0)</f>
        <v>0</v>
      </c>
      <c r="J2016" s="50" t="str">
        <f>IFERROR(VLOOKUP(LISTAS[[#This Row],[ID]],_01_CODIGOS_Y_COSTOS_xlsm[[Producto y N°]:[CODIGO]],2,0),"")</f>
        <v>Gancho - 3x55 AC</v>
      </c>
      <c r="O2016" t="s">
        <v>5680</v>
      </c>
      <c r="AB2016" s="12" t="str">
        <f>+LISTAS[[#This Row],[Codigo]]&amp;LISTAS[[#This Row],[Fabrica]]</f>
        <v>Gancho - 3x55 ACMAXIFER</v>
      </c>
      <c r="AC2016" s="13" t="str">
        <f>+LISTAS[[#This Row],[Codigo]]</f>
        <v>Gancho - 3x55 AC</v>
      </c>
      <c r="AD2016" s="13" t="str">
        <f>+LISTAS[[#This Row],[ID]]</f>
        <v>GANCHOS - CHAVETASGancho - 3x55 AC</v>
      </c>
      <c r="AH2016" s="36"/>
      <c r="AI2016" s="37">
        <f>+LISTAS[[#This Row],[Precio]]+(LISTAS[[#This Row],[Precio]]*AH2016)</f>
        <v>279.3</v>
      </c>
      <c r="AJ2016" s="38">
        <f t="shared" si="31"/>
        <v>139.65</v>
      </c>
      <c r="AL2016" s="35" t="e">
        <f>+AJ2016/LISTAS[[#This Row],[COSTO]]-1</f>
        <v>#DIV/0!</v>
      </c>
      <c r="AM2016" t="str">
        <f>+LISTAS[[#This Row],[ID]]</f>
        <v>GANCHOS - CHAVETASGancho - 3x55 AC</v>
      </c>
      <c r="AO2016" s="43"/>
      <c r="AP2016" s="39">
        <f>LISTAS[[#This Row],[COSTO]]+(LISTAS[[#This Row],[COSTO]]*AO2016)</f>
        <v>0</v>
      </c>
      <c r="AQ2016" s="44">
        <f>IF(AO2016="",0,AP2016/LISTAS[[#This Row],[VENTA NETA]]-1)</f>
        <v>0</v>
      </c>
      <c r="AS2016" s="39">
        <v>0</v>
      </c>
      <c r="AT2016" s="48" t="e">
        <f>+LISTAS[[#This Row],[COSTO]]/AS2016-1</f>
        <v>#DIV/0!</v>
      </c>
      <c r="BA2016" t="s">
        <v>5488</v>
      </c>
      <c r="BB2016" s="36"/>
    </row>
    <row r="2017" spans="1:54" x14ac:dyDescent="0.35">
      <c r="A2017" s="7" t="s">
        <v>5682</v>
      </c>
      <c r="B2017" t="s">
        <v>5488</v>
      </c>
      <c r="C2017" t="s">
        <v>5493</v>
      </c>
      <c r="D2017" t="s">
        <v>5683</v>
      </c>
      <c r="E2017" s="2">
        <v>399</v>
      </c>
      <c r="F2017" s="7" t="str">
        <f>+_xlfn.XLOOKUP(LISTAS[[#This Row],[ID]],_01_CODIGOS_Y_COSTOS_xlsm[Producto y N°],_01_CODIGOS_Y_COSTOS_xlsm[FABRICA],"",0,1)</f>
        <v>MAXIFER</v>
      </c>
      <c r="G2017" s="26">
        <f>LISTAS[[#This Row],[Precio]]*(1-0.46)</f>
        <v>215.46</v>
      </c>
      <c r="H2017" s="1">
        <f>+_xlfn.XLOOKUP(LISTAS[[#This Row],[ID]],_01_CODIGOS_Y_COSTOS_xlsm[Producto y N°],_01_CODIGOS_Y_COSTOS_xlsm[COSTO],0,0,1)</f>
        <v>0</v>
      </c>
      <c r="I2017" s="27">
        <f>+IFERROR(LISTAS[[#This Row],[VENTA NETA]]/LISTAS[[#This Row],[COSTO]]-1,0)</f>
        <v>0</v>
      </c>
      <c r="J2017" s="50" t="str">
        <f>IFERROR(VLOOKUP(LISTAS[[#This Row],[ID]],_01_CODIGOS_Y_COSTOS_xlsm[[Producto y N°]:[CODIGO]],2,0),"")</f>
        <v>Gancho - 3x80 AL</v>
      </c>
      <c r="O2017" t="s">
        <v>5682</v>
      </c>
      <c r="AB2017" s="12" t="str">
        <f>+LISTAS[[#This Row],[Codigo]]&amp;LISTAS[[#This Row],[Fabrica]]</f>
        <v>Gancho - 3x80 ALMAXIFER</v>
      </c>
      <c r="AC2017" s="13" t="str">
        <f>+LISTAS[[#This Row],[Codigo]]</f>
        <v>Gancho - 3x80 AL</v>
      </c>
      <c r="AD2017" s="13" t="str">
        <f>+LISTAS[[#This Row],[ID]]</f>
        <v>GANCHOS - CHAVETASGancho - 3x80 AL</v>
      </c>
      <c r="AH2017" s="36"/>
      <c r="AI2017" s="37">
        <f>+LISTAS[[#This Row],[Precio]]+(LISTAS[[#This Row],[Precio]]*AH2017)</f>
        <v>399</v>
      </c>
      <c r="AJ2017" s="38">
        <f t="shared" si="31"/>
        <v>199.5</v>
      </c>
      <c r="AL2017" s="35" t="e">
        <f>+AJ2017/LISTAS[[#This Row],[COSTO]]-1</f>
        <v>#DIV/0!</v>
      </c>
      <c r="AM2017" t="str">
        <f>+LISTAS[[#This Row],[ID]]</f>
        <v>GANCHOS - CHAVETASGancho - 3x80 AL</v>
      </c>
      <c r="AO2017" s="43"/>
      <c r="AP2017" s="39">
        <f>LISTAS[[#This Row],[COSTO]]+(LISTAS[[#This Row],[COSTO]]*AO2017)</f>
        <v>0</v>
      </c>
      <c r="AQ2017" s="44">
        <f>IF(AO2017="",0,AP2017/LISTAS[[#This Row],[VENTA NETA]]-1)</f>
        <v>0</v>
      </c>
      <c r="AS2017" s="39">
        <v>0</v>
      </c>
      <c r="AT2017" s="48" t="e">
        <f>+LISTAS[[#This Row],[COSTO]]/AS2017-1</f>
        <v>#DIV/0!</v>
      </c>
      <c r="BA2017" t="s">
        <v>5488</v>
      </c>
      <c r="BB2017" s="36"/>
    </row>
    <row r="2018" spans="1:54" x14ac:dyDescent="0.35">
      <c r="A2018" s="7" t="s">
        <v>5684</v>
      </c>
      <c r="B2018" t="s">
        <v>5488</v>
      </c>
      <c r="C2018" t="s">
        <v>5506</v>
      </c>
      <c r="D2018" t="s">
        <v>5685</v>
      </c>
      <c r="E2018" s="2">
        <v>359.1</v>
      </c>
      <c r="F2018" s="7" t="str">
        <f>+_xlfn.XLOOKUP(LISTAS[[#This Row],[ID]],_01_CODIGOS_Y_COSTOS_xlsm[Producto y N°],_01_CODIGOS_Y_COSTOS_xlsm[FABRICA],"",0,1)</f>
        <v>MAXIFER</v>
      </c>
      <c r="G2018" s="26">
        <f>LISTAS[[#This Row],[Precio]]*(1-0.46)</f>
        <v>193.91400000000002</v>
      </c>
      <c r="H2018" s="1">
        <f>+_xlfn.XLOOKUP(LISTAS[[#This Row],[ID]],_01_CODIGOS_Y_COSTOS_xlsm[Producto y N°],_01_CODIGOS_Y_COSTOS_xlsm[COSTO],0,0,1)</f>
        <v>0</v>
      </c>
      <c r="I2018" s="27">
        <f>+IFERROR(LISTAS[[#This Row],[VENTA NETA]]/LISTAS[[#This Row],[COSTO]]-1,0)</f>
        <v>0</v>
      </c>
      <c r="J2018" s="50" t="str">
        <f>IFERROR(VLOOKUP(LISTAS[[#This Row],[ID]],_01_CODIGOS_Y_COSTOS_xlsm[[Producto y N°]:[CODIGO]],2,0),"")</f>
        <v>Gancho - 3,5x55 AC</v>
      </c>
      <c r="O2018" t="s">
        <v>5684</v>
      </c>
      <c r="AB2018" s="12" t="str">
        <f>+LISTAS[[#This Row],[Codigo]]&amp;LISTAS[[#This Row],[Fabrica]]</f>
        <v>Gancho - 3,5x55 ACMAXIFER</v>
      </c>
      <c r="AC2018" s="13" t="str">
        <f>+LISTAS[[#This Row],[Codigo]]</f>
        <v>Gancho - 3,5x55 AC</v>
      </c>
      <c r="AD2018" s="13" t="str">
        <f>+LISTAS[[#This Row],[ID]]</f>
        <v>GANCHOS - CHAVETASGancho - 3,5x55 AC</v>
      </c>
      <c r="AH2018" s="36"/>
      <c r="AI2018" s="37">
        <f>+LISTAS[[#This Row],[Precio]]+(LISTAS[[#This Row],[Precio]]*AH2018)</f>
        <v>359.1</v>
      </c>
      <c r="AJ2018" s="38">
        <f t="shared" si="31"/>
        <v>179.55</v>
      </c>
      <c r="AL2018" s="35" t="e">
        <f>+AJ2018/LISTAS[[#This Row],[COSTO]]-1</f>
        <v>#DIV/0!</v>
      </c>
      <c r="AM2018" t="str">
        <f>+LISTAS[[#This Row],[ID]]</f>
        <v>GANCHOS - CHAVETASGancho - 3,5x55 AC</v>
      </c>
      <c r="AO2018" s="43"/>
      <c r="AP2018" s="39">
        <f>LISTAS[[#This Row],[COSTO]]+(LISTAS[[#This Row],[COSTO]]*AO2018)</f>
        <v>0</v>
      </c>
      <c r="AQ2018" s="44">
        <f>IF(AO2018="",0,AP2018/LISTAS[[#This Row],[VENTA NETA]]-1)</f>
        <v>0</v>
      </c>
      <c r="AS2018" s="39">
        <v>0</v>
      </c>
      <c r="AT2018" s="48" t="e">
        <f>+LISTAS[[#This Row],[COSTO]]/AS2018-1</f>
        <v>#DIV/0!</v>
      </c>
      <c r="BA2018" t="s">
        <v>5488</v>
      </c>
      <c r="BB2018" s="36"/>
    </row>
    <row r="2019" spans="1:54" x14ac:dyDescent="0.35">
      <c r="A2019" s="7" t="s">
        <v>5686</v>
      </c>
      <c r="B2019" t="s">
        <v>5488</v>
      </c>
      <c r="C2019" t="s">
        <v>5500</v>
      </c>
      <c r="D2019" t="s">
        <v>5687</v>
      </c>
      <c r="E2019" s="2">
        <v>798</v>
      </c>
      <c r="F2019" s="7" t="str">
        <f>+_xlfn.XLOOKUP(LISTAS[[#This Row],[ID]],_01_CODIGOS_Y_COSTOS_xlsm[Producto y N°],_01_CODIGOS_Y_COSTOS_xlsm[FABRICA],"",0,1)</f>
        <v>MAXIFER</v>
      </c>
      <c r="G2019" s="26">
        <f>LISTAS[[#This Row],[Precio]]*(1-0.46)</f>
        <v>430.92</v>
      </c>
      <c r="H2019" s="1">
        <f>+_xlfn.XLOOKUP(LISTAS[[#This Row],[ID]],_01_CODIGOS_Y_COSTOS_xlsm[Producto y N°],_01_CODIGOS_Y_COSTOS_xlsm[COSTO],0,0,1)</f>
        <v>0</v>
      </c>
      <c r="I2019" s="27">
        <f>+IFERROR(LISTAS[[#This Row],[VENTA NETA]]/LISTAS[[#This Row],[COSTO]]-1,0)</f>
        <v>0</v>
      </c>
      <c r="J2019" s="50" t="str">
        <f>IFERROR(VLOOKUP(LISTAS[[#This Row],[ID]],_01_CODIGOS_Y_COSTOS_xlsm[[Producto y N°]:[CODIGO]],2,0),"")</f>
        <v>Gancho - 3,5x80 AL</v>
      </c>
      <c r="O2019" t="s">
        <v>5686</v>
      </c>
      <c r="AB2019" s="12" t="str">
        <f>+LISTAS[[#This Row],[Codigo]]&amp;LISTAS[[#This Row],[Fabrica]]</f>
        <v>Gancho - 3,5x80 ALMAXIFER</v>
      </c>
      <c r="AC2019" s="13" t="str">
        <f>+LISTAS[[#This Row],[Codigo]]</f>
        <v>Gancho - 3,5x80 AL</v>
      </c>
      <c r="AD2019" s="13" t="str">
        <f>+LISTAS[[#This Row],[ID]]</f>
        <v>GANCHOS - CHAVETASGancho - 3,5x80 AL</v>
      </c>
      <c r="AH2019" s="36"/>
      <c r="AI2019" s="37">
        <f>+LISTAS[[#This Row],[Precio]]+(LISTAS[[#This Row],[Precio]]*AH2019)</f>
        <v>798</v>
      </c>
      <c r="AJ2019" s="38">
        <f t="shared" si="31"/>
        <v>399</v>
      </c>
      <c r="AL2019" s="35" t="e">
        <f>+AJ2019/LISTAS[[#This Row],[COSTO]]-1</f>
        <v>#DIV/0!</v>
      </c>
      <c r="AM2019" t="str">
        <f>+LISTAS[[#This Row],[ID]]</f>
        <v>GANCHOS - CHAVETASGancho - 3,5x80 AL</v>
      </c>
      <c r="AO2019" s="43"/>
      <c r="AP2019" s="39">
        <f>LISTAS[[#This Row],[COSTO]]+(LISTAS[[#This Row],[COSTO]]*AO2019)</f>
        <v>0</v>
      </c>
      <c r="AQ2019" s="44">
        <f>IF(AO2019="",0,AP2019/LISTAS[[#This Row],[VENTA NETA]]-1)</f>
        <v>0</v>
      </c>
      <c r="AS2019" s="39">
        <v>0</v>
      </c>
      <c r="AT2019" s="48" t="e">
        <f>+LISTAS[[#This Row],[COSTO]]/AS2019-1</f>
        <v>#DIV/0!</v>
      </c>
      <c r="BA2019" t="s">
        <v>5488</v>
      </c>
      <c r="BB2019" s="36"/>
    </row>
    <row r="2020" spans="1:54" x14ac:dyDescent="0.35">
      <c r="A2020" s="7" t="s">
        <v>5688</v>
      </c>
      <c r="B2020" t="s">
        <v>5488</v>
      </c>
      <c r="C2020" t="s">
        <v>5491</v>
      </c>
      <c r="D2020" t="s">
        <v>5689</v>
      </c>
      <c r="E2020" s="2">
        <v>598.5</v>
      </c>
      <c r="F2020" s="7" t="str">
        <f>+_xlfn.XLOOKUP(LISTAS[[#This Row],[ID]],_01_CODIGOS_Y_COSTOS_xlsm[Producto y N°],_01_CODIGOS_Y_COSTOS_xlsm[FABRICA],"",0,1)</f>
        <v>MAXIFER</v>
      </c>
      <c r="G2020" s="26">
        <f>LISTAS[[#This Row],[Precio]]*(1-0.46)</f>
        <v>323.19</v>
      </c>
      <c r="H2020" s="1">
        <f>+_xlfn.XLOOKUP(LISTAS[[#This Row],[ID]],_01_CODIGOS_Y_COSTOS_xlsm[Producto y N°],_01_CODIGOS_Y_COSTOS_xlsm[COSTO],0,0,1)</f>
        <v>0</v>
      </c>
      <c r="I2020" s="27">
        <f>+IFERROR(LISTAS[[#This Row],[VENTA NETA]]/LISTAS[[#This Row],[COSTO]]-1,0)</f>
        <v>0</v>
      </c>
      <c r="J2020" s="50" t="str">
        <f>IFERROR(VLOOKUP(LISTAS[[#This Row],[ID]],_01_CODIGOS_Y_COSTOS_xlsm[[Producto y N°]:[CODIGO]],2,0),"")</f>
        <v>Gancho - 4x55 AC</v>
      </c>
      <c r="O2020" t="s">
        <v>5688</v>
      </c>
      <c r="AB2020" s="12" t="str">
        <f>+LISTAS[[#This Row],[Codigo]]&amp;LISTAS[[#This Row],[Fabrica]]</f>
        <v>Gancho - 4x55 ACMAXIFER</v>
      </c>
      <c r="AC2020" s="13" t="str">
        <f>+LISTAS[[#This Row],[Codigo]]</f>
        <v>Gancho - 4x55 AC</v>
      </c>
      <c r="AD2020" s="13" t="str">
        <f>+LISTAS[[#This Row],[ID]]</f>
        <v>GANCHOS - CHAVETASGancho - 4x55 AC</v>
      </c>
      <c r="AH2020" s="36"/>
      <c r="AI2020" s="37">
        <f>+LISTAS[[#This Row],[Precio]]+(LISTAS[[#This Row],[Precio]]*AH2020)</f>
        <v>598.5</v>
      </c>
      <c r="AJ2020" s="38">
        <f t="shared" si="31"/>
        <v>299.25</v>
      </c>
      <c r="AL2020" s="35" t="e">
        <f>+AJ2020/LISTAS[[#This Row],[COSTO]]-1</f>
        <v>#DIV/0!</v>
      </c>
      <c r="AM2020" t="str">
        <f>+LISTAS[[#This Row],[ID]]</f>
        <v>GANCHOS - CHAVETASGancho - 4x55 AC</v>
      </c>
      <c r="AO2020" s="43"/>
      <c r="AP2020" s="39">
        <f>LISTAS[[#This Row],[COSTO]]+(LISTAS[[#This Row],[COSTO]]*AO2020)</f>
        <v>0</v>
      </c>
      <c r="AQ2020" s="44">
        <f>IF(AO2020="",0,AP2020/LISTAS[[#This Row],[VENTA NETA]]-1)</f>
        <v>0</v>
      </c>
      <c r="AS2020" s="39">
        <v>0</v>
      </c>
      <c r="AT2020" s="48" t="e">
        <f>+LISTAS[[#This Row],[COSTO]]/AS2020-1</f>
        <v>#DIV/0!</v>
      </c>
      <c r="BA2020" t="s">
        <v>5488</v>
      </c>
      <c r="BB2020" s="36"/>
    </row>
    <row r="2021" spans="1:54" x14ac:dyDescent="0.35">
      <c r="A2021" s="7" t="s">
        <v>5690</v>
      </c>
      <c r="B2021" t="s">
        <v>5488</v>
      </c>
      <c r="C2021" t="s">
        <v>5489</v>
      </c>
      <c r="D2021" t="s">
        <v>5691</v>
      </c>
      <c r="E2021" s="2">
        <v>798</v>
      </c>
      <c r="F2021" s="7" t="str">
        <f>+_xlfn.XLOOKUP(LISTAS[[#This Row],[ID]],_01_CODIGOS_Y_COSTOS_xlsm[Producto y N°],_01_CODIGOS_Y_COSTOS_xlsm[FABRICA],"",0,1)</f>
        <v>MAXIFER</v>
      </c>
      <c r="G2021" s="26">
        <f>LISTAS[[#This Row],[Precio]]*(1-0.46)</f>
        <v>430.92</v>
      </c>
      <c r="H2021" s="1">
        <f>+_xlfn.XLOOKUP(LISTAS[[#This Row],[ID]],_01_CODIGOS_Y_COSTOS_xlsm[Producto y N°],_01_CODIGOS_Y_COSTOS_xlsm[COSTO],0,0,1)</f>
        <v>0</v>
      </c>
      <c r="I2021" s="27">
        <f>+IFERROR(LISTAS[[#This Row],[VENTA NETA]]/LISTAS[[#This Row],[COSTO]]-1,0)</f>
        <v>0</v>
      </c>
      <c r="J2021" s="50" t="str">
        <f>IFERROR(VLOOKUP(LISTAS[[#This Row],[ID]],_01_CODIGOS_Y_COSTOS_xlsm[[Producto y N°]:[CODIGO]],2,0),"")</f>
        <v>Gancho - 4x80 AL</v>
      </c>
      <c r="O2021" t="s">
        <v>5690</v>
      </c>
      <c r="AB2021" s="12" t="str">
        <f>+LISTAS[[#This Row],[Codigo]]&amp;LISTAS[[#This Row],[Fabrica]]</f>
        <v>Gancho - 4x80 ALMAXIFER</v>
      </c>
      <c r="AC2021" s="13" t="str">
        <f>+LISTAS[[#This Row],[Codigo]]</f>
        <v>Gancho - 4x80 AL</v>
      </c>
      <c r="AD2021" s="13" t="str">
        <f>+LISTAS[[#This Row],[ID]]</f>
        <v>GANCHOS - CHAVETASGancho - 4x80 AL</v>
      </c>
      <c r="AH2021" s="36"/>
      <c r="AI2021" s="37">
        <f>+LISTAS[[#This Row],[Precio]]+(LISTAS[[#This Row],[Precio]]*AH2021)</f>
        <v>798</v>
      </c>
      <c r="AJ2021" s="38">
        <f t="shared" si="31"/>
        <v>399</v>
      </c>
      <c r="AL2021" s="35" t="e">
        <f>+AJ2021/LISTAS[[#This Row],[COSTO]]-1</f>
        <v>#DIV/0!</v>
      </c>
      <c r="AM2021" t="str">
        <f>+LISTAS[[#This Row],[ID]]</f>
        <v>GANCHOS - CHAVETASGancho - 4x80 AL</v>
      </c>
      <c r="AO2021" s="43"/>
      <c r="AP2021" s="39">
        <f>LISTAS[[#This Row],[COSTO]]+(LISTAS[[#This Row],[COSTO]]*AO2021)</f>
        <v>0</v>
      </c>
      <c r="AQ2021" s="44">
        <f>IF(AO2021="",0,AP2021/LISTAS[[#This Row],[VENTA NETA]]-1)</f>
        <v>0</v>
      </c>
      <c r="AS2021" s="39">
        <v>0</v>
      </c>
      <c r="AT2021" s="48" t="e">
        <f>+LISTAS[[#This Row],[COSTO]]/AS2021-1</f>
        <v>#DIV/0!</v>
      </c>
      <c r="BA2021" t="s">
        <v>5488</v>
      </c>
      <c r="BB2021" s="36"/>
    </row>
    <row r="2022" spans="1:54" x14ac:dyDescent="0.35">
      <c r="A2022" s="7" t="s">
        <v>5692</v>
      </c>
      <c r="B2022" t="s">
        <v>5488</v>
      </c>
      <c r="C2022" t="s">
        <v>5498</v>
      </c>
      <c r="D2022" t="s">
        <v>5693</v>
      </c>
      <c r="E2022" s="2">
        <v>957.6</v>
      </c>
      <c r="F2022" s="7" t="str">
        <f>+_xlfn.XLOOKUP(LISTAS[[#This Row],[ID]],_01_CODIGOS_Y_COSTOS_xlsm[Producto y N°],_01_CODIGOS_Y_COSTOS_xlsm[FABRICA],"",0,1)</f>
        <v>MAXIFER</v>
      </c>
      <c r="G2022" s="26">
        <f>LISTAS[[#This Row],[Precio]]*(1-0.46)</f>
        <v>517.10400000000004</v>
      </c>
      <c r="H2022" s="1">
        <f>+_xlfn.XLOOKUP(LISTAS[[#This Row],[ID]],_01_CODIGOS_Y_COSTOS_xlsm[Producto y N°],_01_CODIGOS_Y_COSTOS_xlsm[COSTO],0,0,1)</f>
        <v>0</v>
      </c>
      <c r="I2022" s="27">
        <f>+IFERROR(LISTAS[[#This Row],[VENTA NETA]]/LISTAS[[#This Row],[COSTO]]-1,0)</f>
        <v>0</v>
      </c>
      <c r="J2022" s="50" t="str">
        <f>IFERROR(VLOOKUP(LISTAS[[#This Row],[ID]],_01_CODIGOS_Y_COSTOS_xlsm[[Producto y N°]:[CODIGO]],2,0),"")</f>
        <v>Gancho - 5x65 AC</v>
      </c>
      <c r="O2022" t="s">
        <v>5692</v>
      </c>
      <c r="AB2022" s="12" t="str">
        <f>+LISTAS[[#This Row],[Codigo]]&amp;LISTAS[[#This Row],[Fabrica]]</f>
        <v>Gancho - 5x65 ACMAXIFER</v>
      </c>
      <c r="AC2022" s="13" t="str">
        <f>+LISTAS[[#This Row],[Codigo]]</f>
        <v>Gancho - 5x65 AC</v>
      </c>
      <c r="AD2022" s="13" t="str">
        <f>+LISTAS[[#This Row],[ID]]</f>
        <v>GANCHOS - CHAVETASGancho - 5x65 AC</v>
      </c>
      <c r="AH2022" s="36"/>
      <c r="AI2022" s="37">
        <f>+LISTAS[[#This Row],[Precio]]+(LISTAS[[#This Row],[Precio]]*AH2022)</f>
        <v>957.6</v>
      </c>
      <c r="AJ2022" s="38">
        <f t="shared" si="31"/>
        <v>478.8</v>
      </c>
      <c r="AL2022" s="35" t="e">
        <f>+AJ2022/LISTAS[[#This Row],[COSTO]]-1</f>
        <v>#DIV/0!</v>
      </c>
      <c r="AM2022" t="str">
        <f>+LISTAS[[#This Row],[ID]]</f>
        <v>GANCHOS - CHAVETASGancho - 5x65 AC</v>
      </c>
      <c r="AO2022" s="43"/>
      <c r="AP2022" s="39">
        <f>LISTAS[[#This Row],[COSTO]]+(LISTAS[[#This Row],[COSTO]]*AO2022)</f>
        <v>0</v>
      </c>
      <c r="AQ2022" s="44">
        <f>IF(AO2022="",0,AP2022/LISTAS[[#This Row],[VENTA NETA]]-1)</f>
        <v>0</v>
      </c>
      <c r="AS2022" s="39">
        <v>0</v>
      </c>
      <c r="AT2022" s="48" t="e">
        <f>+LISTAS[[#This Row],[COSTO]]/AS2022-1</f>
        <v>#DIV/0!</v>
      </c>
      <c r="BA2022" t="s">
        <v>5488</v>
      </c>
      <c r="BB2022" s="36"/>
    </row>
    <row r="2023" spans="1:54" x14ac:dyDescent="0.35">
      <c r="A2023" s="7" t="s">
        <v>5694</v>
      </c>
      <c r="B2023" t="s">
        <v>5488</v>
      </c>
      <c r="C2023" t="s">
        <v>5494</v>
      </c>
      <c r="D2023" t="s">
        <v>5695</v>
      </c>
      <c r="E2023" s="2">
        <v>1516.2</v>
      </c>
      <c r="F2023" s="7" t="str">
        <f>+_xlfn.XLOOKUP(LISTAS[[#This Row],[ID]],_01_CODIGOS_Y_COSTOS_xlsm[Producto y N°],_01_CODIGOS_Y_COSTOS_xlsm[FABRICA],"",0,1)</f>
        <v>MAXIFER</v>
      </c>
      <c r="G2023" s="26">
        <f>LISTAS[[#This Row],[Precio]]*(1-0.46)</f>
        <v>818.74800000000005</v>
      </c>
      <c r="H2023" s="1">
        <f>+_xlfn.XLOOKUP(LISTAS[[#This Row],[ID]],_01_CODIGOS_Y_COSTOS_xlsm[Producto y N°],_01_CODIGOS_Y_COSTOS_xlsm[COSTO],0,0,1)</f>
        <v>0</v>
      </c>
      <c r="I2023" s="27">
        <f>+IFERROR(LISTAS[[#This Row],[VENTA NETA]]/LISTAS[[#This Row],[COSTO]]-1,0)</f>
        <v>0</v>
      </c>
      <c r="J2023" s="50" t="str">
        <f>IFERROR(VLOOKUP(LISTAS[[#This Row],[ID]],_01_CODIGOS_Y_COSTOS_xlsm[[Producto y N°]:[CODIGO]],2,0),"")</f>
        <v>Gancho - 5x100 C</v>
      </c>
      <c r="O2023" t="s">
        <v>5694</v>
      </c>
      <c r="AB2023" s="12" t="str">
        <f>+LISTAS[[#This Row],[Codigo]]&amp;LISTAS[[#This Row],[Fabrica]]</f>
        <v>Gancho - 5x100 CMAXIFER</v>
      </c>
      <c r="AC2023" s="13" t="str">
        <f>+LISTAS[[#This Row],[Codigo]]</f>
        <v>Gancho - 5x100 C</v>
      </c>
      <c r="AD2023" s="13" t="str">
        <f>+LISTAS[[#This Row],[ID]]</f>
        <v>GANCHOS - CHAVETASGancho - 5x100 C</v>
      </c>
      <c r="AH2023" s="36"/>
      <c r="AI2023" s="37">
        <f>+LISTAS[[#This Row],[Precio]]+(LISTAS[[#This Row],[Precio]]*AH2023)</f>
        <v>1516.2</v>
      </c>
      <c r="AJ2023" s="38">
        <f t="shared" si="31"/>
        <v>758.1</v>
      </c>
      <c r="AL2023" s="35" t="e">
        <f>+AJ2023/LISTAS[[#This Row],[COSTO]]-1</f>
        <v>#DIV/0!</v>
      </c>
      <c r="AM2023" t="str">
        <f>+LISTAS[[#This Row],[ID]]</f>
        <v>GANCHOS - CHAVETASGancho - 5x100 C</v>
      </c>
      <c r="AO2023" s="43"/>
      <c r="AP2023" s="39">
        <f>LISTAS[[#This Row],[COSTO]]+(LISTAS[[#This Row],[COSTO]]*AO2023)</f>
        <v>0</v>
      </c>
      <c r="AQ2023" s="44">
        <f>IF(AO2023="",0,AP2023/LISTAS[[#This Row],[VENTA NETA]]-1)</f>
        <v>0</v>
      </c>
      <c r="AS2023" s="39">
        <v>0</v>
      </c>
      <c r="AT2023" s="48" t="e">
        <f>+LISTAS[[#This Row],[COSTO]]/AS2023-1</f>
        <v>#DIV/0!</v>
      </c>
      <c r="BA2023" t="s">
        <v>5488</v>
      </c>
      <c r="BB2023" s="36"/>
    </row>
    <row r="2024" spans="1:54" x14ac:dyDescent="0.35">
      <c r="A2024" s="7" t="s">
        <v>5696</v>
      </c>
      <c r="B2024" t="s">
        <v>5488</v>
      </c>
      <c r="C2024" t="s">
        <v>5490</v>
      </c>
      <c r="D2024" t="s">
        <v>5697</v>
      </c>
      <c r="E2024" s="2">
        <v>1276.8</v>
      </c>
      <c r="F2024" s="7" t="str">
        <f>+_xlfn.XLOOKUP(LISTAS[[#This Row],[ID]],_01_CODIGOS_Y_COSTOS_xlsm[Producto y N°],_01_CODIGOS_Y_COSTOS_xlsm[FABRICA],"",0,1)</f>
        <v>MAXIFER</v>
      </c>
      <c r="G2024" s="26">
        <f>LISTAS[[#This Row],[Precio]]*(1-0.46)</f>
        <v>689.47199999999998</v>
      </c>
      <c r="H2024" s="1">
        <f>+_xlfn.XLOOKUP(LISTAS[[#This Row],[ID]],_01_CODIGOS_Y_COSTOS_xlsm[Producto y N°],_01_CODIGOS_Y_COSTOS_xlsm[COSTO],0,0,1)</f>
        <v>0</v>
      </c>
      <c r="I2024" s="27">
        <f>+IFERROR(LISTAS[[#This Row],[VENTA NETA]]/LISTAS[[#This Row],[COSTO]]-1,0)</f>
        <v>0</v>
      </c>
      <c r="J2024" s="50" t="str">
        <f>IFERROR(VLOOKUP(LISTAS[[#This Row],[ID]],_01_CODIGOS_Y_COSTOS_xlsm[[Producto y N°]:[CODIGO]],2,0),"")</f>
        <v>Gancho - 5x100 A</v>
      </c>
      <c r="O2024" t="s">
        <v>5696</v>
      </c>
      <c r="AB2024" s="12" t="str">
        <f>+LISTAS[[#This Row],[Codigo]]&amp;LISTAS[[#This Row],[Fabrica]]</f>
        <v>Gancho - 5x100 AMAXIFER</v>
      </c>
      <c r="AC2024" s="13" t="str">
        <f>+LISTAS[[#This Row],[Codigo]]</f>
        <v>Gancho - 5x100 A</v>
      </c>
      <c r="AD2024" s="13" t="str">
        <f>+LISTAS[[#This Row],[ID]]</f>
        <v>GANCHOS - CHAVETASGancho - 5x100 A</v>
      </c>
      <c r="AH2024" s="36"/>
      <c r="AI2024" s="37">
        <f>+LISTAS[[#This Row],[Precio]]+(LISTAS[[#This Row],[Precio]]*AH2024)</f>
        <v>1276.8</v>
      </c>
      <c r="AJ2024" s="38">
        <f t="shared" si="31"/>
        <v>638.4</v>
      </c>
      <c r="AL2024" s="35" t="e">
        <f>+AJ2024/LISTAS[[#This Row],[COSTO]]-1</f>
        <v>#DIV/0!</v>
      </c>
      <c r="AM2024" t="str">
        <f>+LISTAS[[#This Row],[ID]]</f>
        <v>GANCHOS - CHAVETASGancho - 5x100 A</v>
      </c>
      <c r="AO2024" s="43"/>
      <c r="AP2024" s="39">
        <f>LISTAS[[#This Row],[COSTO]]+(LISTAS[[#This Row],[COSTO]]*AO2024)</f>
        <v>0</v>
      </c>
      <c r="AQ2024" s="44">
        <f>IF(AO2024="",0,AP2024/LISTAS[[#This Row],[VENTA NETA]]-1)</f>
        <v>0</v>
      </c>
      <c r="AS2024" s="39">
        <v>0</v>
      </c>
      <c r="AT2024" s="48" t="e">
        <f>+LISTAS[[#This Row],[COSTO]]/AS2024-1</f>
        <v>#DIV/0!</v>
      </c>
      <c r="BA2024" t="s">
        <v>5488</v>
      </c>
      <c r="BB2024" s="36"/>
    </row>
    <row r="2025" spans="1:54" x14ac:dyDescent="0.35">
      <c r="A2025" s="7" t="s">
        <v>5698</v>
      </c>
      <c r="B2025" t="s">
        <v>5488</v>
      </c>
      <c r="C2025" t="s">
        <v>5497</v>
      </c>
      <c r="D2025" t="s">
        <v>5699</v>
      </c>
      <c r="E2025" s="2">
        <v>1596</v>
      </c>
      <c r="F2025" s="7" t="str">
        <f>+_xlfn.XLOOKUP(LISTAS[[#This Row],[ID]],_01_CODIGOS_Y_COSTOS_xlsm[Producto y N°],_01_CODIGOS_Y_COSTOS_xlsm[FABRICA],"",0,1)</f>
        <v>MAXIFER</v>
      </c>
      <c r="G2025" s="26">
        <f>LISTAS[[#This Row],[Precio]]*(1-0.46)</f>
        <v>861.84</v>
      </c>
      <c r="H2025" s="1">
        <f>+_xlfn.XLOOKUP(LISTAS[[#This Row],[ID]],_01_CODIGOS_Y_COSTOS_xlsm[Producto y N°],_01_CODIGOS_Y_COSTOS_xlsm[COSTO],0,0,1)</f>
        <v>0</v>
      </c>
      <c r="I2025" s="27">
        <f>+IFERROR(LISTAS[[#This Row],[VENTA NETA]]/LISTAS[[#This Row],[COSTO]]-1,0)</f>
        <v>0</v>
      </c>
      <c r="J2025" s="50" t="str">
        <f>IFERROR(VLOOKUP(LISTAS[[#This Row],[ID]],_01_CODIGOS_Y_COSTOS_xlsm[[Producto y N°]:[CODIGO]],2,0),"")</f>
        <v>Gancho - 6x95 A</v>
      </c>
      <c r="O2025" t="s">
        <v>5698</v>
      </c>
      <c r="AB2025" s="12" t="str">
        <f>+LISTAS[[#This Row],[Codigo]]&amp;LISTAS[[#This Row],[Fabrica]]</f>
        <v>Gancho - 6x95 AMAXIFER</v>
      </c>
      <c r="AC2025" s="13" t="str">
        <f>+LISTAS[[#This Row],[Codigo]]</f>
        <v>Gancho - 6x95 A</v>
      </c>
      <c r="AD2025" s="13" t="str">
        <f>+LISTAS[[#This Row],[ID]]</f>
        <v>GANCHOS - CHAVETASGancho - 6x95 A</v>
      </c>
      <c r="AH2025" s="36"/>
      <c r="AI2025" s="37">
        <f>+LISTAS[[#This Row],[Precio]]+(LISTAS[[#This Row],[Precio]]*AH2025)</f>
        <v>1596</v>
      </c>
      <c r="AJ2025" s="38">
        <f t="shared" si="31"/>
        <v>798</v>
      </c>
      <c r="AL2025" s="35" t="e">
        <f>+AJ2025/LISTAS[[#This Row],[COSTO]]-1</f>
        <v>#DIV/0!</v>
      </c>
      <c r="AM2025" t="str">
        <f>+LISTAS[[#This Row],[ID]]</f>
        <v>GANCHOS - CHAVETASGancho - 6x95 A</v>
      </c>
      <c r="AO2025" s="43"/>
      <c r="AP2025" s="39">
        <f>LISTAS[[#This Row],[COSTO]]+(LISTAS[[#This Row],[COSTO]]*AO2025)</f>
        <v>0</v>
      </c>
      <c r="AQ2025" s="44">
        <f>IF(AO2025="",0,AP2025/LISTAS[[#This Row],[VENTA NETA]]-1)</f>
        <v>0</v>
      </c>
      <c r="AS2025" s="39">
        <v>0</v>
      </c>
      <c r="AT2025" s="48" t="e">
        <f>+LISTAS[[#This Row],[COSTO]]/AS2025-1</f>
        <v>#DIV/0!</v>
      </c>
      <c r="BA2025" t="s">
        <v>5488</v>
      </c>
      <c r="BB2025" s="36"/>
    </row>
    <row r="2026" spans="1:54" x14ac:dyDescent="0.35">
      <c r="A2026" s="7" t="s">
        <v>5700</v>
      </c>
      <c r="B2026" t="s">
        <v>5488</v>
      </c>
      <c r="C2026" t="s">
        <v>5495</v>
      </c>
      <c r="D2026" t="s">
        <v>5701</v>
      </c>
      <c r="E2026" s="2">
        <v>2354.1</v>
      </c>
      <c r="F2026" s="7" t="str">
        <f>+_xlfn.XLOOKUP(LISTAS[[#This Row],[ID]],_01_CODIGOS_Y_COSTOS_xlsm[Producto y N°],_01_CODIGOS_Y_COSTOS_xlsm[FABRICA],"",0,1)</f>
        <v>MAXIFER</v>
      </c>
      <c r="G2026" s="26">
        <f>LISTAS[[#This Row],[Precio]]*(1-0.46)</f>
        <v>1271.2139999999999</v>
      </c>
      <c r="H2026" s="1">
        <f>+_xlfn.XLOOKUP(LISTAS[[#This Row],[ID]],_01_CODIGOS_Y_COSTOS_xlsm[Producto y N°],_01_CODIGOS_Y_COSTOS_xlsm[COSTO],0,0,1)</f>
        <v>0</v>
      </c>
      <c r="I2026" s="27">
        <f>+IFERROR(LISTAS[[#This Row],[VENTA NETA]]/LISTAS[[#This Row],[COSTO]]-1,0)</f>
        <v>0</v>
      </c>
      <c r="J2026" s="50" t="str">
        <f>IFERROR(VLOOKUP(LISTAS[[#This Row],[ID]],_01_CODIGOS_Y_COSTOS_xlsm[[Producto y N°]:[CODIGO]],2,0),"")</f>
        <v>Gancho - 6x95 C</v>
      </c>
      <c r="O2026" t="s">
        <v>5700</v>
      </c>
      <c r="AB2026" s="12" t="str">
        <f>+LISTAS[[#This Row],[Codigo]]&amp;LISTAS[[#This Row],[Fabrica]]</f>
        <v>Gancho - 6x95 CMAXIFER</v>
      </c>
      <c r="AC2026" s="13" t="str">
        <f>+LISTAS[[#This Row],[Codigo]]</f>
        <v>Gancho - 6x95 C</v>
      </c>
      <c r="AD2026" s="13" t="str">
        <f>+LISTAS[[#This Row],[ID]]</f>
        <v>GANCHOS - CHAVETASGancho - 6x95 C</v>
      </c>
      <c r="AH2026" s="36"/>
      <c r="AI2026" s="37">
        <f>+LISTAS[[#This Row],[Precio]]+(LISTAS[[#This Row],[Precio]]*AH2026)</f>
        <v>2354.1</v>
      </c>
      <c r="AJ2026" s="38">
        <f t="shared" si="31"/>
        <v>1177.05</v>
      </c>
      <c r="AL2026" s="35" t="e">
        <f>+AJ2026/LISTAS[[#This Row],[COSTO]]-1</f>
        <v>#DIV/0!</v>
      </c>
      <c r="AM2026" t="str">
        <f>+LISTAS[[#This Row],[ID]]</f>
        <v>GANCHOS - CHAVETASGancho - 6x95 C</v>
      </c>
      <c r="AO2026" s="43"/>
      <c r="AP2026" s="39">
        <f>LISTAS[[#This Row],[COSTO]]+(LISTAS[[#This Row],[COSTO]]*AO2026)</f>
        <v>0</v>
      </c>
      <c r="AQ2026" s="44">
        <f>IF(AO2026="",0,AP2026/LISTAS[[#This Row],[VENTA NETA]]-1)</f>
        <v>0</v>
      </c>
      <c r="AS2026" s="39">
        <v>0</v>
      </c>
      <c r="AT2026" s="48" t="e">
        <f>+LISTAS[[#This Row],[COSTO]]/AS2026-1</f>
        <v>#DIV/0!</v>
      </c>
      <c r="BA2026" t="s">
        <v>5488</v>
      </c>
      <c r="BB2026" s="36"/>
    </row>
    <row r="2027" spans="1:54" x14ac:dyDescent="0.35">
      <c r="A2027" s="7" t="s">
        <v>5702</v>
      </c>
      <c r="B2027" t="s">
        <v>5488</v>
      </c>
      <c r="C2027" t="s">
        <v>5499</v>
      </c>
      <c r="D2027" t="s">
        <v>5703</v>
      </c>
      <c r="E2027" s="2">
        <v>1875.3</v>
      </c>
      <c r="F2027" s="7" t="str">
        <f>+_xlfn.XLOOKUP(LISTAS[[#This Row],[ID]],_01_CODIGOS_Y_COSTOS_xlsm[Producto y N°],_01_CODIGOS_Y_COSTOS_xlsm[FABRICA],"",0,1)</f>
        <v>MAXIFER</v>
      </c>
      <c r="G2027" s="26">
        <f>LISTAS[[#This Row],[Precio]]*(1-0.46)</f>
        <v>1012.662</v>
      </c>
      <c r="H2027" s="1">
        <f>+_xlfn.XLOOKUP(LISTAS[[#This Row],[ID]],_01_CODIGOS_Y_COSTOS_xlsm[Producto y N°],_01_CODIGOS_Y_COSTOS_xlsm[COSTO],0,0,1)</f>
        <v>0</v>
      </c>
      <c r="I2027" s="27">
        <f>+IFERROR(LISTAS[[#This Row],[VENTA NETA]]/LISTAS[[#This Row],[COSTO]]-1,0)</f>
        <v>0</v>
      </c>
      <c r="J2027" s="50" t="str">
        <f>IFERROR(VLOOKUP(LISTAS[[#This Row],[ID]],_01_CODIGOS_Y_COSTOS_xlsm[[Producto y N°]:[CODIGO]],2,0),"")</f>
        <v>Gancho - 6x100 A</v>
      </c>
      <c r="O2027" t="s">
        <v>5702</v>
      </c>
      <c r="AB2027" s="12" t="str">
        <f>+LISTAS[[#This Row],[Codigo]]&amp;LISTAS[[#This Row],[Fabrica]]</f>
        <v>Gancho - 6x100 AMAXIFER</v>
      </c>
      <c r="AC2027" s="13" t="str">
        <f>+LISTAS[[#This Row],[Codigo]]</f>
        <v>Gancho - 6x100 A</v>
      </c>
      <c r="AD2027" s="13" t="str">
        <f>+LISTAS[[#This Row],[ID]]</f>
        <v>GANCHOS - CHAVETASGancho - 6x100 A</v>
      </c>
      <c r="AH2027" s="36"/>
      <c r="AI2027" s="37">
        <f>+LISTAS[[#This Row],[Precio]]+(LISTAS[[#This Row],[Precio]]*AH2027)</f>
        <v>1875.3</v>
      </c>
      <c r="AJ2027" s="38">
        <f t="shared" si="31"/>
        <v>937.65</v>
      </c>
      <c r="AL2027" s="35" t="e">
        <f>+AJ2027/LISTAS[[#This Row],[COSTO]]-1</f>
        <v>#DIV/0!</v>
      </c>
      <c r="AM2027" t="str">
        <f>+LISTAS[[#This Row],[ID]]</f>
        <v>GANCHOS - CHAVETASGancho - 6x100 A</v>
      </c>
      <c r="AO2027" s="43"/>
      <c r="AP2027" s="39">
        <f>LISTAS[[#This Row],[COSTO]]+(LISTAS[[#This Row],[COSTO]]*AO2027)</f>
        <v>0</v>
      </c>
      <c r="AQ2027" s="44">
        <f>IF(AO2027="",0,AP2027/LISTAS[[#This Row],[VENTA NETA]]-1)</f>
        <v>0</v>
      </c>
      <c r="AS2027" s="39">
        <v>0</v>
      </c>
      <c r="AT2027" s="48" t="e">
        <f>+LISTAS[[#This Row],[COSTO]]/AS2027-1</f>
        <v>#DIV/0!</v>
      </c>
      <c r="BA2027" t="s">
        <v>5488</v>
      </c>
      <c r="BB2027" s="36"/>
    </row>
    <row r="2028" spans="1:54" x14ac:dyDescent="0.35">
      <c r="A2028" s="7" t="s">
        <v>5704</v>
      </c>
      <c r="B2028" t="s">
        <v>5488</v>
      </c>
      <c r="C2028" t="s">
        <v>5496</v>
      </c>
      <c r="D2028" t="s">
        <v>5705</v>
      </c>
      <c r="E2028" s="2">
        <v>3830.4</v>
      </c>
      <c r="F2028" s="7" t="str">
        <f>+_xlfn.XLOOKUP(LISTAS[[#This Row],[ID]],_01_CODIGOS_Y_COSTOS_xlsm[Producto y N°],_01_CODIGOS_Y_COSTOS_xlsm[FABRICA],"",0,1)</f>
        <v>MAXIFER</v>
      </c>
      <c r="G2028" s="26">
        <f>LISTAS[[#This Row],[Precio]]*(1-0.46)</f>
        <v>2068.4160000000002</v>
      </c>
      <c r="H2028" s="1">
        <f>+_xlfn.XLOOKUP(LISTAS[[#This Row],[ID]],_01_CODIGOS_Y_COSTOS_xlsm[Producto y N°],_01_CODIGOS_Y_COSTOS_xlsm[COSTO],0,0,1)</f>
        <v>0</v>
      </c>
      <c r="I2028" s="27">
        <f>+IFERROR(LISTAS[[#This Row],[VENTA NETA]]/LISTAS[[#This Row],[COSTO]]-1,0)</f>
        <v>0</v>
      </c>
      <c r="J2028" s="50" t="str">
        <f>IFERROR(VLOOKUP(LISTAS[[#This Row],[ID]],_01_CODIGOS_Y_COSTOS_xlsm[[Producto y N°]:[CODIGO]],2,0),"")</f>
        <v>Gancho - 8x110 A</v>
      </c>
      <c r="O2028" t="s">
        <v>5704</v>
      </c>
      <c r="AB2028" s="12" t="str">
        <f>+LISTAS[[#This Row],[Codigo]]&amp;LISTAS[[#This Row],[Fabrica]]</f>
        <v>Gancho - 8x110 AMAXIFER</v>
      </c>
      <c r="AC2028" s="13" t="str">
        <f>+LISTAS[[#This Row],[Codigo]]</f>
        <v>Gancho - 8x110 A</v>
      </c>
      <c r="AD2028" s="13" t="str">
        <f>+LISTAS[[#This Row],[ID]]</f>
        <v>GANCHOS - CHAVETASGancho - 8x110 A</v>
      </c>
      <c r="AH2028" s="36"/>
      <c r="AI2028" s="37">
        <f>+LISTAS[[#This Row],[Precio]]+(LISTAS[[#This Row],[Precio]]*AH2028)</f>
        <v>3830.4</v>
      </c>
      <c r="AJ2028" s="38">
        <f t="shared" si="31"/>
        <v>1915.2</v>
      </c>
      <c r="AL2028" s="35" t="e">
        <f>+AJ2028/LISTAS[[#This Row],[COSTO]]-1</f>
        <v>#DIV/0!</v>
      </c>
      <c r="AM2028" t="str">
        <f>+LISTAS[[#This Row],[ID]]</f>
        <v>GANCHOS - CHAVETASGancho - 8x110 A</v>
      </c>
      <c r="AO2028" s="43"/>
      <c r="AP2028" s="39">
        <f>LISTAS[[#This Row],[COSTO]]+(LISTAS[[#This Row],[COSTO]]*AO2028)</f>
        <v>0</v>
      </c>
      <c r="AQ2028" s="44">
        <f>IF(AO2028="",0,AP2028/LISTAS[[#This Row],[VENTA NETA]]-1)</f>
        <v>0</v>
      </c>
      <c r="AS2028" s="39">
        <v>0</v>
      </c>
      <c r="AT2028" s="48" t="e">
        <f>+LISTAS[[#This Row],[COSTO]]/AS2028-1</f>
        <v>#DIV/0!</v>
      </c>
      <c r="BA2028" t="s">
        <v>5488</v>
      </c>
      <c r="BB2028" s="36"/>
    </row>
    <row r="2029" spans="1:54" x14ac:dyDescent="0.35">
      <c r="A2029" s="7" t="s">
        <v>5706</v>
      </c>
      <c r="B2029" t="s">
        <v>5488</v>
      </c>
      <c r="C2029" t="s">
        <v>5510</v>
      </c>
      <c r="D2029" t="s">
        <v>5707</v>
      </c>
      <c r="E2029" s="2">
        <v>3876</v>
      </c>
      <c r="F2029" s="7" t="str">
        <f>+_xlfn.XLOOKUP(LISTAS[[#This Row],[ID]],_01_CODIGOS_Y_COSTOS_xlsm[Producto y N°],_01_CODIGOS_Y_COSTOS_xlsm[FABRICA],"",0,1)</f>
        <v>MAXIFER</v>
      </c>
      <c r="G2029" s="26">
        <f>LISTAS[[#This Row],[Precio]]*(1-0.46)</f>
        <v>2093.04</v>
      </c>
      <c r="H2029" s="1">
        <f>+_xlfn.XLOOKUP(LISTAS[[#This Row],[ID]],_01_CODIGOS_Y_COSTOS_xlsm[Producto y N°],_01_CODIGOS_Y_COSTOS_xlsm[COSTO],0,0,1)</f>
        <v>0</v>
      </c>
      <c r="I2029" s="27">
        <f>+IFERROR(LISTAS[[#This Row],[VENTA NETA]]/LISTAS[[#This Row],[COSTO]]-1,0)</f>
        <v>0</v>
      </c>
      <c r="J2029" s="50" t="str">
        <f>IFERROR(VLOOKUP(LISTAS[[#This Row],[ID]],_01_CODIGOS_Y_COSTOS_xlsm[[Producto y N°]:[CODIGO]],2,0),"")</f>
        <v>Gancho - 8x90 C</v>
      </c>
      <c r="O2029" t="s">
        <v>5706</v>
      </c>
      <c r="AB2029" s="12" t="str">
        <f>+LISTAS[[#This Row],[Codigo]]&amp;LISTAS[[#This Row],[Fabrica]]</f>
        <v>Gancho - 8x90 CMAXIFER</v>
      </c>
      <c r="AC2029" s="13" t="str">
        <f>+LISTAS[[#This Row],[Codigo]]</f>
        <v>Gancho - 8x90 C</v>
      </c>
      <c r="AD2029" s="13" t="str">
        <f>+LISTAS[[#This Row],[ID]]</f>
        <v>GANCHOS - CHAVETASGancho - 8x90 C</v>
      </c>
      <c r="AH2029" s="36"/>
      <c r="AI2029" s="37">
        <f>+LISTAS[[#This Row],[Precio]]+(LISTAS[[#This Row],[Precio]]*AH2029)</f>
        <v>3876</v>
      </c>
      <c r="AJ2029" s="38">
        <f t="shared" si="31"/>
        <v>1938</v>
      </c>
      <c r="AL2029" s="35" t="e">
        <f>+AJ2029/LISTAS[[#This Row],[COSTO]]-1</f>
        <v>#DIV/0!</v>
      </c>
      <c r="AM2029" t="str">
        <f>+LISTAS[[#This Row],[ID]]</f>
        <v>GANCHOS - CHAVETASGancho - 8x90 C</v>
      </c>
      <c r="AO2029" s="43"/>
      <c r="AP2029" s="39">
        <f>LISTAS[[#This Row],[COSTO]]+(LISTAS[[#This Row],[COSTO]]*AO2029)</f>
        <v>0</v>
      </c>
      <c r="AQ2029" s="44">
        <f>IF(AO2029="",0,AP2029/LISTAS[[#This Row],[VENTA NETA]]-1)</f>
        <v>0</v>
      </c>
      <c r="AS2029" s="39">
        <v>0</v>
      </c>
      <c r="AT2029" s="48" t="e">
        <f>+LISTAS[[#This Row],[COSTO]]/AS2029-1</f>
        <v>#DIV/0!</v>
      </c>
      <c r="BA2029" t="s">
        <v>5488</v>
      </c>
      <c r="BB2029" s="36"/>
    </row>
    <row r="2030" spans="1:54" x14ac:dyDescent="0.35">
      <c r="A2030" s="7" t="s">
        <v>5708</v>
      </c>
      <c r="B2030" t="s">
        <v>5488</v>
      </c>
      <c r="C2030" t="s">
        <v>5511</v>
      </c>
      <c r="D2030" t="s">
        <v>5511</v>
      </c>
      <c r="E2030" s="2">
        <v>798</v>
      </c>
      <c r="F2030" s="7" t="str">
        <f>+_xlfn.XLOOKUP(LISTAS[[#This Row],[ID]],_01_CODIGOS_Y_COSTOS_xlsm[Producto y N°],_01_CODIGOS_Y_COSTOS_xlsm[FABRICA],"",0,1)</f>
        <v>MAXIFER</v>
      </c>
      <c r="G2030" s="26">
        <f>LISTAS[[#This Row],[Precio]]*(1-0.46)</f>
        <v>430.92</v>
      </c>
      <c r="H2030" s="1">
        <f>+_xlfn.XLOOKUP(LISTAS[[#This Row],[ID]],_01_CODIGOS_Y_COSTOS_xlsm[Producto y N°],_01_CODIGOS_Y_COSTOS_xlsm[COSTO],0,0,1)</f>
        <v>0</v>
      </c>
      <c r="I2030" s="27">
        <f>+IFERROR(LISTAS[[#This Row],[VENTA NETA]]/LISTAS[[#This Row],[COSTO]]-1,0)</f>
        <v>0</v>
      </c>
      <c r="J2030" s="50" t="str">
        <f>IFERROR(VLOOKUP(LISTAS[[#This Row],[ID]],_01_CODIGOS_Y_COSTOS_xlsm[[Producto y N°]:[CODIGO]],2,0),"")</f>
        <v>Gancho - M1</v>
      </c>
      <c r="O2030" t="s">
        <v>5708</v>
      </c>
      <c r="AB2030" s="12" t="str">
        <f>+LISTAS[[#This Row],[Codigo]]&amp;LISTAS[[#This Row],[Fabrica]]</f>
        <v>Gancho - M1MAXIFER</v>
      </c>
      <c r="AC2030" s="13" t="str">
        <f>+LISTAS[[#This Row],[Codigo]]</f>
        <v>Gancho - M1</v>
      </c>
      <c r="AD2030" s="13" t="str">
        <f>+LISTAS[[#This Row],[ID]]</f>
        <v>GANCHOS - CHAVETASGancho - M1</v>
      </c>
      <c r="AH2030" s="36"/>
      <c r="AI2030" s="37">
        <f>+LISTAS[[#This Row],[Precio]]+(LISTAS[[#This Row],[Precio]]*AH2030)</f>
        <v>798</v>
      </c>
      <c r="AJ2030" s="38">
        <f t="shared" si="31"/>
        <v>399</v>
      </c>
      <c r="AL2030" s="35" t="e">
        <f>+AJ2030/LISTAS[[#This Row],[COSTO]]-1</f>
        <v>#DIV/0!</v>
      </c>
      <c r="AM2030" t="str">
        <f>+LISTAS[[#This Row],[ID]]</f>
        <v>GANCHOS - CHAVETASGancho - M1</v>
      </c>
      <c r="AO2030" s="43"/>
      <c r="AP2030" s="39">
        <f>LISTAS[[#This Row],[COSTO]]+(LISTAS[[#This Row],[COSTO]]*AO2030)</f>
        <v>0</v>
      </c>
      <c r="AQ2030" s="44">
        <f>IF(AO2030="",0,AP2030/LISTAS[[#This Row],[VENTA NETA]]-1)</f>
        <v>0</v>
      </c>
      <c r="AS2030" s="39">
        <v>0</v>
      </c>
      <c r="AT2030" s="48" t="e">
        <f>+LISTAS[[#This Row],[COSTO]]/AS2030-1</f>
        <v>#DIV/0!</v>
      </c>
      <c r="BA2030" t="s">
        <v>5488</v>
      </c>
      <c r="BB2030" s="36"/>
    </row>
    <row r="2031" spans="1:54" x14ac:dyDescent="0.35">
      <c r="A2031" s="7" t="s">
        <v>5709</v>
      </c>
      <c r="B2031" t="s">
        <v>5488</v>
      </c>
      <c r="C2031" t="s">
        <v>5512</v>
      </c>
      <c r="D2031" t="s">
        <v>5512</v>
      </c>
      <c r="E2031" s="2">
        <v>969</v>
      </c>
      <c r="F2031" s="7" t="str">
        <f>+_xlfn.XLOOKUP(LISTAS[[#This Row],[ID]],_01_CODIGOS_Y_COSTOS_xlsm[Producto y N°],_01_CODIGOS_Y_COSTOS_xlsm[FABRICA],"",0,1)</f>
        <v>MAXIFER</v>
      </c>
      <c r="G2031" s="26">
        <f>LISTAS[[#This Row],[Precio]]*(1-0.46)</f>
        <v>523.26</v>
      </c>
      <c r="H2031" s="1">
        <f>+_xlfn.XLOOKUP(LISTAS[[#This Row],[ID]],_01_CODIGOS_Y_COSTOS_xlsm[Producto y N°],_01_CODIGOS_Y_COSTOS_xlsm[COSTO],0,0,1)</f>
        <v>0</v>
      </c>
      <c r="I2031" s="27">
        <f>+IFERROR(LISTAS[[#This Row],[VENTA NETA]]/LISTAS[[#This Row],[COSTO]]-1,0)</f>
        <v>0</v>
      </c>
      <c r="J2031" s="50" t="str">
        <f>IFERROR(VLOOKUP(LISTAS[[#This Row],[ID]],_01_CODIGOS_Y_COSTOS_xlsm[[Producto y N°]:[CODIGO]],2,0),"")</f>
        <v>Gancho - M2</v>
      </c>
      <c r="O2031" t="s">
        <v>5709</v>
      </c>
      <c r="AB2031" s="12" t="str">
        <f>+LISTAS[[#This Row],[Codigo]]&amp;LISTAS[[#This Row],[Fabrica]]</f>
        <v>Gancho - M2MAXIFER</v>
      </c>
      <c r="AC2031" s="13" t="str">
        <f>+LISTAS[[#This Row],[Codigo]]</f>
        <v>Gancho - M2</v>
      </c>
      <c r="AD2031" s="13" t="str">
        <f>+LISTAS[[#This Row],[ID]]</f>
        <v>GANCHOS - CHAVETASGancho - M2</v>
      </c>
      <c r="AH2031" s="36"/>
      <c r="AI2031" s="37">
        <f>+LISTAS[[#This Row],[Precio]]+(LISTAS[[#This Row],[Precio]]*AH2031)</f>
        <v>969</v>
      </c>
      <c r="AJ2031" s="38">
        <f t="shared" si="31"/>
        <v>484.5</v>
      </c>
      <c r="AL2031" s="35" t="e">
        <f>+AJ2031/LISTAS[[#This Row],[COSTO]]-1</f>
        <v>#DIV/0!</v>
      </c>
      <c r="AM2031" t="str">
        <f>+LISTAS[[#This Row],[ID]]</f>
        <v>GANCHOS - CHAVETASGancho - M2</v>
      </c>
      <c r="AO2031" s="43"/>
      <c r="AP2031" s="39">
        <f>LISTAS[[#This Row],[COSTO]]+(LISTAS[[#This Row],[COSTO]]*AO2031)</f>
        <v>0</v>
      </c>
      <c r="AQ2031" s="44">
        <f>IF(AO2031="",0,AP2031/LISTAS[[#This Row],[VENTA NETA]]-1)</f>
        <v>0</v>
      </c>
      <c r="AS2031" s="39">
        <v>0</v>
      </c>
      <c r="AT2031" s="48" t="e">
        <f>+LISTAS[[#This Row],[COSTO]]/AS2031-1</f>
        <v>#DIV/0!</v>
      </c>
      <c r="BA2031" t="s">
        <v>5488</v>
      </c>
      <c r="BB2031" s="36"/>
    </row>
    <row r="2032" spans="1:54" x14ac:dyDescent="0.35">
      <c r="A2032" s="7" t="s">
        <v>5710</v>
      </c>
      <c r="B2032" t="s">
        <v>5488</v>
      </c>
      <c r="C2032" t="s">
        <v>5505</v>
      </c>
      <c r="D2032" t="s">
        <v>5711</v>
      </c>
      <c r="E2032" s="2">
        <v>438.9</v>
      </c>
      <c r="F2032" s="7" t="str">
        <f>+_xlfn.XLOOKUP(LISTAS[[#This Row],[ID]],_01_CODIGOS_Y_COSTOS_xlsm[Producto y N°],_01_CODIGOS_Y_COSTOS_xlsm[FABRICA],"",0,1)</f>
        <v>MAXIFER</v>
      </c>
      <c r="G2032" s="26">
        <f>LISTAS[[#This Row],[Precio]]*(1-0.46)</f>
        <v>237.006</v>
      </c>
      <c r="H2032" s="1">
        <f>+_xlfn.XLOOKUP(LISTAS[[#This Row],[ID]],_01_CODIGOS_Y_COSTOS_xlsm[Producto y N°],_01_CODIGOS_Y_COSTOS_xlsm[COSTO],0,0,1)</f>
        <v>0</v>
      </c>
      <c r="I2032" s="27">
        <f>+IFERROR(LISTAS[[#This Row],[VENTA NETA]]/LISTAS[[#This Row],[COSTO]]-1,0)</f>
        <v>0</v>
      </c>
      <c r="J2032" s="50" t="str">
        <f>IFERROR(VLOOKUP(LISTAS[[#This Row],[ID]],_01_CODIGOS_Y_COSTOS_xlsm[[Producto y N°]:[CODIGO]],2,0),"")</f>
        <v>Chav-TRB 3x95</v>
      </c>
      <c r="O2032" t="s">
        <v>5710</v>
      </c>
      <c r="AB2032" s="12" t="str">
        <f>+LISTAS[[#This Row],[Codigo]]&amp;LISTAS[[#This Row],[Fabrica]]</f>
        <v>Chav-TRB 3x95MAXIFER</v>
      </c>
      <c r="AC2032" s="13" t="str">
        <f>+LISTAS[[#This Row],[Codigo]]</f>
        <v>Chav-TRB 3x95</v>
      </c>
      <c r="AD2032" s="13" t="str">
        <f>+LISTAS[[#This Row],[ID]]</f>
        <v>GANCHOS - CHAVETASChav-TRB 3x95</v>
      </c>
      <c r="AH2032" s="36"/>
      <c r="AI2032" s="37">
        <f>+LISTAS[[#This Row],[Precio]]+(LISTAS[[#This Row],[Precio]]*AH2032)</f>
        <v>438.9</v>
      </c>
      <c r="AJ2032" s="38">
        <f t="shared" si="31"/>
        <v>219.45</v>
      </c>
      <c r="AL2032" s="35" t="e">
        <f>+AJ2032/LISTAS[[#This Row],[COSTO]]-1</f>
        <v>#DIV/0!</v>
      </c>
      <c r="AM2032" t="str">
        <f>+LISTAS[[#This Row],[ID]]</f>
        <v>GANCHOS - CHAVETASChav-TRB 3x95</v>
      </c>
      <c r="AO2032" s="43"/>
      <c r="AP2032" s="39">
        <f>LISTAS[[#This Row],[COSTO]]+(LISTAS[[#This Row],[COSTO]]*AO2032)</f>
        <v>0</v>
      </c>
      <c r="AQ2032" s="44">
        <f>IF(AO2032="",0,AP2032/LISTAS[[#This Row],[VENTA NETA]]-1)</f>
        <v>0</v>
      </c>
      <c r="AS2032" s="39">
        <v>0</v>
      </c>
      <c r="AT2032" s="48" t="e">
        <f>+LISTAS[[#This Row],[COSTO]]/AS2032-1</f>
        <v>#DIV/0!</v>
      </c>
      <c r="BA2032" t="s">
        <v>5488</v>
      </c>
      <c r="BB2032" s="36"/>
    </row>
    <row r="2033" spans="1:54" x14ac:dyDescent="0.35">
      <c r="A2033" s="7" t="s">
        <v>5712</v>
      </c>
      <c r="B2033" t="s">
        <v>5488</v>
      </c>
      <c r="C2033" t="s">
        <v>5507</v>
      </c>
      <c r="D2033" t="s">
        <v>5713</v>
      </c>
      <c r="E2033" s="2">
        <v>598.5</v>
      </c>
      <c r="F2033" s="7" t="str">
        <f>+_xlfn.XLOOKUP(LISTAS[[#This Row],[ID]],_01_CODIGOS_Y_COSTOS_xlsm[Producto y N°],_01_CODIGOS_Y_COSTOS_xlsm[FABRICA],"",0,1)</f>
        <v>MAXIFER</v>
      </c>
      <c r="G2033" s="26">
        <f>LISTAS[[#This Row],[Precio]]*(1-0.46)</f>
        <v>323.19</v>
      </c>
      <c r="H2033" s="1">
        <f>+_xlfn.XLOOKUP(LISTAS[[#This Row],[ID]],_01_CODIGOS_Y_COSTOS_xlsm[Producto y N°],_01_CODIGOS_Y_COSTOS_xlsm[COSTO],0,0,1)</f>
        <v>0</v>
      </c>
      <c r="I2033" s="27">
        <f>+IFERROR(LISTAS[[#This Row],[VENTA NETA]]/LISTAS[[#This Row],[COSTO]]-1,0)</f>
        <v>0</v>
      </c>
      <c r="J2033" s="50" t="str">
        <f>IFERROR(VLOOKUP(LISTAS[[#This Row],[ID]],_01_CODIGOS_Y_COSTOS_xlsm[[Producto y N°]:[CODIGO]],2,0),"")</f>
        <v>Chav-TRB 3,5x95</v>
      </c>
      <c r="O2033" t="s">
        <v>5712</v>
      </c>
      <c r="AB2033" s="12" t="str">
        <f>+LISTAS[[#This Row],[Codigo]]&amp;LISTAS[[#This Row],[Fabrica]]</f>
        <v>Chav-TRB 3,5x95MAXIFER</v>
      </c>
      <c r="AC2033" s="13" t="str">
        <f>+LISTAS[[#This Row],[Codigo]]</f>
        <v>Chav-TRB 3,5x95</v>
      </c>
      <c r="AD2033" s="13" t="str">
        <f>+LISTAS[[#This Row],[ID]]</f>
        <v>GANCHOS - CHAVETASChav-TRB 3,5x95</v>
      </c>
      <c r="AH2033" s="36"/>
      <c r="AI2033" s="37">
        <f>+LISTAS[[#This Row],[Precio]]+(LISTAS[[#This Row],[Precio]]*AH2033)</f>
        <v>598.5</v>
      </c>
      <c r="AJ2033" s="38">
        <f t="shared" si="31"/>
        <v>299.25</v>
      </c>
      <c r="AL2033" s="35" t="e">
        <f>+AJ2033/LISTAS[[#This Row],[COSTO]]-1</f>
        <v>#DIV/0!</v>
      </c>
      <c r="AM2033" t="str">
        <f>+LISTAS[[#This Row],[ID]]</f>
        <v>GANCHOS - CHAVETASChav-TRB 3,5x95</v>
      </c>
      <c r="AO2033" s="43"/>
      <c r="AP2033" s="39">
        <f>LISTAS[[#This Row],[COSTO]]+(LISTAS[[#This Row],[COSTO]]*AO2033)</f>
        <v>0</v>
      </c>
      <c r="AQ2033" s="44">
        <f>IF(AO2033="",0,AP2033/LISTAS[[#This Row],[VENTA NETA]]-1)</f>
        <v>0</v>
      </c>
      <c r="AS2033" s="39">
        <v>0</v>
      </c>
      <c r="AT2033" s="48" t="e">
        <f>+LISTAS[[#This Row],[COSTO]]/AS2033-1</f>
        <v>#DIV/0!</v>
      </c>
      <c r="BA2033" t="s">
        <v>5488</v>
      </c>
      <c r="BB2033" s="36"/>
    </row>
    <row r="2034" spans="1:54" x14ac:dyDescent="0.35">
      <c r="A2034" s="7" t="s">
        <v>5714</v>
      </c>
      <c r="B2034" t="s">
        <v>5488</v>
      </c>
      <c r="C2034" t="s">
        <v>5508</v>
      </c>
      <c r="D2034" t="s">
        <v>5715</v>
      </c>
      <c r="E2034" s="2">
        <v>1307.58</v>
      </c>
      <c r="F2034" s="7" t="str">
        <f>+_xlfn.XLOOKUP(LISTAS[[#This Row],[ID]],_01_CODIGOS_Y_COSTOS_xlsm[Producto y N°],_01_CODIGOS_Y_COSTOS_xlsm[FABRICA],"",0,1)</f>
        <v>MAXIFER</v>
      </c>
      <c r="G2034" s="26">
        <f>LISTAS[[#This Row],[Precio]]*(1-0.46)</f>
        <v>706.09320000000002</v>
      </c>
      <c r="H2034" s="1">
        <f>+_xlfn.XLOOKUP(LISTAS[[#This Row],[ID]],_01_CODIGOS_Y_COSTOS_xlsm[Producto y N°],_01_CODIGOS_Y_COSTOS_xlsm[COSTO],0,0,1)</f>
        <v>0</v>
      </c>
      <c r="I2034" s="27">
        <f>+IFERROR(LISTAS[[#This Row],[VENTA NETA]]/LISTAS[[#This Row],[COSTO]]-1,0)</f>
        <v>0</v>
      </c>
      <c r="J2034" s="50" t="str">
        <f>IFERROR(VLOOKUP(LISTAS[[#This Row],[ID]],_01_CODIGOS_Y_COSTOS_xlsm[[Producto y N°]:[CODIGO]],2,0),"")</f>
        <v>Chav-R 4x120</v>
      </c>
      <c r="O2034" t="s">
        <v>5714</v>
      </c>
      <c r="AB2034" s="12" t="str">
        <f>+LISTAS[[#This Row],[Codigo]]&amp;LISTAS[[#This Row],[Fabrica]]</f>
        <v>Chav-R 4x120MAXIFER</v>
      </c>
      <c r="AC2034" s="13" t="str">
        <f>+LISTAS[[#This Row],[Codigo]]</f>
        <v>Chav-R 4x120</v>
      </c>
      <c r="AD2034" s="13" t="str">
        <f>+LISTAS[[#This Row],[ID]]</f>
        <v>GANCHOS - CHAVETASChav-R 4x120</v>
      </c>
      <c r="AH2034" s="36"/>
      <c r="AI2034" s="37">
        <f>+LISTAS[[#This Row],[Precio]]+(LISTAS[[#This Row],[Precio]]*AH2034)</f>
        <v>1307.58</v>
      </c>
      <c r="AJ2034" s="38">
        <f t="shared" si="31"/>
        <v>653.79</v>
      </c>
      <c r="AL2034" s="35" t="e">
        <f>+AJ2034/LISTAS[[#This Row],[COSTO]]-1</f>
        <v>#DIV/0!</v>
      </c>
      <c r="AM2034" t="str">
        <f>+LISTAS[[#This Row],[ID]]</f>
        <v>GANCHOS - CHAVETASChav-R 4x120</v>
      </c>
      <c r="AO2034" s="43"/>
      <c r="AP2034" s="39">
        <f>LISTAS[[#This Row],[COSTO]]+(LISTAS[[#This Row],[COSTO]]*AO2034)</f>
        <v>0</v>
      </c>
      <c r="AQ2034" s="44">
        <f>IF(AO2034="",0,AP2034/LISTAS[[#This Row],[VENTA NETA]]-1)</f>
        <v>0</v>
      </c>
      <c r="AS2034" s="39">
        <v>0</v>
      </c>
      <c r="AT2034" s="48" t="e">
        <f>+LISTAS[[#This Row],[COSTO]]/AS2034-1</f>
        <v>#DIV/0!</v>
      </c>
      <c r="BA2034" t="s">
        <v>5488</v>
      </c>
      <c r="BB2034" s="36"/>
    </row>
    <row r="2035" spans="1:54" x14ac:dyDescent="0.35">
      <c r="A2035" s="7" t="s">
        <v>5716</v>
      </c>
      <c r="B2035" t="s">
        <v>5488</v>
      </c>
      <c r="C2035" t="s">
        <v>5504</v>
      </c>
      <c r="D2035" t="s">
        <v>5717</v>
      </c>
      <c r="E2035" s="2">
        <v>1407.9</v>
      </c>
      <c r="F2035" s="7" t="str">
        <f>+_xlfn.XLOOKUP(LISTAS[[#This Row],[ID]],_01_CODIGOS_Y_COSTOS_xlsm[Producto y N°],_01_CODIGOS_Y_COSTOS_xlsm[FABRICA],"",0,1)</f>
        <v>MAXIFER</v>
      </c>
      <c r="G2035" s="26">
        <f>LISTAS[[#This Row],[Precio]]*(1-0.46)</f>
        <v>760.26600000000008</v>
      </c>
      <c r="H2035" s="1">
        <f>+_xlfn.XLOOKUP(LISTAS[[#This Row],[ID]],_01_CODIGOS_Y_COSTOS_xlsm[Producto y N°],_01_CODIGOS_Y_COSTOS_xlsm[COSTO],0,0,1)</f>
        <v>0</v>
      </c>
      <c r="I2035" s="27">
        <f>+IFERROR(LISTAS[[#This Row],[VENTA NETA]]/LISTAS[[#This Row],[COSTO]]-1,0)</f>
        <v>0</v>
      </c>
      <c r="J2035" s="50" t="str">
        <f>IFERROR(VLOOKUP(LISTAS[[#This Row],[ID]],_01_CODIGOS_Y_COSTOS_xlsm[[Producto y N°]:[CODIGO]],2,0),"")</f>
        <v>Chav-R 4,5x120</v>
      </c>
      <c r="O2035" t="s">
        <v>5716</v>
      </c>
      <c r="AB2035" s="12" t="str">
        <f>+LISTAS[[#This Row],[Codigo]]&amp;LISTAS[[#This Row],[Fabrica]]</f>
        <v>Chav-R 4,5x120MAXIFER</v>
      </c>
      <c r="AC2035" s="13" t="str">
        <f>+LISTAS[[#This Row],[Codigo]]</f>
        <v>Chav-R 4,5x120</v>
      </c>
      <c r="AD2035" s="13" t="str">
        <f>+LISTAS[[#This Row],[ID]]</f>
        <v>GANCHOS - CHAVETASChav-R 4,5x120</v>
      </c>
      <c r="AH2035" s="36"/>
      <c r="AI2035" s="37">
        <f>+LISTAS[[#This Row],[Precio]]+(LISTAS[[#This Row],[Precio]]*AH2035)</f>
        <v>1407.9</v>
      </c>
      <c r="AJ2035" s="38">
        <f t="shared" si="31"/>
        <v>703.95</v>
      </c>
      <c r="AL2035" s="35" t="e">
        <f>+AJ2035/LISTAS[[#This Row],[COSTO]]-1</f>
        <v>#DIV/0!</v>
      </c>
      <c r="AM2035" t="str">
        <f>+LISTAS[[#This Row],[ID]]</f>
        <v>GANCHOS - CHAVETASChav-R 4,5x120</v>
      </c>
      <c r="AO2035" s="43"/>
      <c r="AP2035" s="39">
        <f>LISTAS[[#This Row],[COSTO]]+(LISTAS[[#This Row],[COSTO]]*AO2035)</f>
        <v>0</v>
      </c>
      <c r="AQ2035" s="44">
        <f>IF(AO2035="",0,AP2035/LISTAS[[#This Row],[VENTA NETA]]-1)</f>
        <v>0</v>
      </c>
      <c r="AS2035" s="39">
        <v>0</v>
      </c>
      <c r="AT2035" s="48" t="e">
        <f>+LISTAS[[#This Row],[COSTO]]/AS2035-1</f>
        <v>#DIV/0!</v>
      </c>
      <c r="BA2035" t="s">
        <v>5488</v>
      </c>
      <c r="BB2035" s="36"/>
    </row>
    <row r="2036" spans="1:54" x14ac:dyDescent="0.35">
      <c r="A2036" s="7" t="s">
        <v>5718</v>
      </c>
      <c r="B2036" t="s">
        <v>5488</v>
      </c>
      <c r="C2036" t="s">
        <v>5509</v>
      </c>
      <c r="D2036" t="s">
        <v>5719</v>
      </c>
      <c r="E2036" s="2">
        <v>1653</v>
      </c>
      <c r="F2036" s="7" t="str">
        <f>+_xlfn.XLOOKUP(LISTAS[[#This Row],[ID]],_01_CODIGOS_Y_COSTOS_xlsm[Producto y N°],_01_CODIGOS_Y_COSTOS_xlsm[FABRICA],"",0,1)</f>
        <v>MAXIFER</v>
      </c>
      <c r="G2036" s="26">
        <f>LISTAS[[#This Row],[Precio]]*(1-0.46)</f>
        <v>892.62</v>
      </c>
      <c r="H2036" s="1">
        <f>+_xlfn.XLOOKUP(LISTAS[[#This Row],[ID]],_01_CODIGOS_Y_COSTOS_xlsm[Producto y N°],_01_CODIGOS_Y_COSTOS_xlsm[COSTO],0,0,1)</f>
        <v>0</v>
      </c>
      <c r="I2036" s="27">
        <f>+IFERROR(LISTAS[[#This Row],[VENTA NETA]]/LISTAS[[#This Row],[COSTO]]-1,0)</f>
        <v>0</v>
      </c>
      <c r="J2036" s="50" t="str">
        <f>IFERROR(VLOOKUP(LISTAS[[#This Row],[ID]],_01_CODIGOS_Y_COSTOS_xlsm[[Producto y N°]:[CODIGO]],2,0),"")</f>
        <v>Chav-R 5x120</v>
      </c>
      <c r="O2036" t="s">
        <v>5718</v>
      </c>
      <c r="AB2036" s="12" t="str">
        <f>+LISTAS[[#This Row],[Codigo]]&amp;LISTAS[[#This Row],[Fabrica]]</f>
        <v>Chav-R 5x120MAXIFER</v>
      </c>
      <c r="AC2036" s="13" t="str">
        <f>+LISTAS[[#This Row],[Codigo]]</f>
        <v>Chav-R 5x120</v>
      </c>
      <c r="AD2036" s="13" t="str">
        <f>+LISTAS[[#This Row],[ID]]</f>
        <v>GANCHOS - CHAVETASChav-R 5x120</v>
      </c>
      <c r="AH2036" s="36"/>
      <c r="AI2036" s="37">
        <f>+LISTAS[[#This Row],[Precio]]+(LISTAS[[#This Row],[Precio]]*AH2036)</f>
        <v>1653</v>
      </c>
      <c r="AJ2036" s="38">
        <f t="shared" si="31"/>
        <v>826.5</v>
      </c>
      <c r="AL2036" s="35" t="e">
        <f>+AJ2036/LISTAS[[#This Row],[COSTO]]-1</f>
        <v>#DIV/0!</v>
      </c>
      <c r="AM2036" t="str">
        <f>+LISTAS[[#This Row],[ID]]</f>
        <v>GANCHOS - CHAVETASChav-R 5x120</v>
      </c>
      <c r="AO2036" s="43"/>
      <c r="AP2036" s="39">
        <f>LISTAS[[#This Row],[COSTO]]+(LISTAS[[#This Row],[COSTO]]*AO2036)</f>
        <v>0</v>
      </c>
      <c r="AQ2036" s="44">
        <f>IF(AO2036="",0,AP2036/LISTAS[[#This Row],[VENTA NETA]]-1)</f>
        <v>0</v>
      </c>
      <c r="AS2036" s="39">
        <v>960</v>
      </c>
      <c r="AT2036" s="48">
        <f>+LISTAS[[#This Row],[COSTO]]/AS2036-1</f>
        <v>-1</v>
      </c>
      <c r="BA2036" t="s">
        <v>5488</v>
      </c>
      <c r="BB2036" s="36"/>
    </row>
    <row r="2037" spans="1:54" x14ac:dyDescent="0.35">
      <c r="A2037" s="7" t="s">
        <v>5720</v>
      </c>
      <c r="B2037" t="s">
        <v>5488</v>
      </c>
      <c r="C2037" t="s">
        <v>5501</v>
      </c>
      <c r="D2037" t="s">
        <v>5721</v>
      </c>
      <c r="E2037" s="2">
        <v>2225.2800000000002</v>
      </c>
      <c r="F2037" s="7" t="str">
        <f>+_xlfn.XLOOKUP(LISTAS[[#This Row],[ID]],_01_CODIGOS_Y_COSTOS_xlsm[Producto y N°],_01_CODIGOS_Y_COSTOS_xlsm[FABRICA],"",0,1)</f>
        <v>MAXIFER</v>
      </c>
      <c r="G2037" s="26">
        <f>LISTAS[[#This Row],[Precio]]*(1-0.46)</f>
        <v>1201.6512000000002</v>
      </c>
      <c r="H2037" s="1">
        <f>+_xlfn.XLOOKUP(LISTAS[[#This Row],[ID]],_01_CODIGOS_Y_COSTOS_xlsm[Producto y N°],_01_CODIGOS_Y_COSTOS_xlsm[COSTO],0,0,1)</f>
        <v>0</v>
      </c>
      <c r="I2037" s="27">
        <f>+IFERROR(LISTAS[[#This Row],[VENTA NETA]]/LISTAS[[#This Row],[COSTO]]-1,0)</f>
        <v>0</v>
      </c>
      <c r="J2037" s="50" t="str">
        <f>IFERROR(VLOOKUP(LISTAS[[#This Row],[ID]],_01_CODIGOS_Y_COSTOS_xlsm[[Producto y N°]:[CODIGO]],2,0),"")</f>
        <v>Chav-ALF 4x150</v>
      </c>
      <c r="O2037" t="s">
        <v>5720</v>
      </c>
      <c r="AB2037" s="12" t="str">
        <f>+LISTAS[[#This Row],[Codigo]]&amp;LISTAS[[#This Row],[Fabrica]]</f>
        <v>Chav-ALF 4x150MAXIFER</v>
      </c>
      <c r="AC2037" s="13" t="str">
        <f>+LISTAS[[#This Row],[Codigo]]</f>
        <v>Chav-ALF 4x150</v>
      </c>
      <c r="AD2037" s="13" t="str">
        <f>+LISTAS[[#This Row],[ID]]</f>
        <v>GANCHOS - CHAVETASChav-ALF 4x150</v>
      </c>
      <c r="AH2037" s="36"/>
      <c r="AI2037" s="37">
        <f>+LISTAS[[#This Row],[Precio]]+(LISTAS[[#This Row],[Precio]]*AH2037)</f>
        <v>2225.2800000000002</v>
      </c>
      <c r="AJ2037" s="38">
        <f t="shared" si="31"/>
        <v>1112.6400000000001</v>
      </c>
      <c r="AL2037" s="35" t="e">
        <f>+AJ2037/LISTAS[[#This Row],[COSTO]]-1</f>
        <v>#DIV/0!</v>
      </c>
      <c r="AM2037" t="str">
        <f>+LISTAS[[#This Row],[ID]]</f>
        <v>GANCHOS - CHAVETASChav-ALF 4x150</v>
      </c>
      <c r="AO2037" s="43"/>
      <c r="AP2037" s="39">
        <f>LISTAS[[#This Row],[COSTO]]+(LISTAS[[#This Row],[COSTO]]*AO2037)</f>
        <v>0</v>
      </c>
      <c r="AQ2037" s="44">
        <f>IF(AO2037="",0,AP2037/LISTAS[[#This Row],[VENTA NETA]]-1)</f>
        <v>0</v>
      </c>
      <c r="AS2037" s="39">
        <v>960</v>
      </c>
      <c r="AT2037" s="48">
        <f>+LISTAS[[#This Row],[COSTO]]/AS2037-1</f>
        <v>-1</v>
      </c>
      <c r="BA2037" t="s">
        <v>5488</v>
      </c>
      <c r="BB2037" s="36"/>
    </row>
    <row r="2038" spans="1:54" x14ac:dyDescent="0.35">
      <c r="A2038" s="7" t="s">
        <v>5722</v>
      </c>
      <c r="B2038" t="s">
        <v>5488</v>
      </c>
      <c r="C2038" t="s">
        <v>5503</v>
      </c>
      <c r="D2038" t="s">
        <v>5723</v>
      </c>
      <c r="E2038" s="2">
        <v>2455.56</v>
      </c>
      <c r="F2038" s="7" t="str">
        <f>+_xlfn.XLOOKUP(LISTAS[[#This Row],[ID]],_01_CODIGOS_Y_COSTOS_xlsm[Producto y N°],_01_CODIGOS_Y_COSTOS_xlsm[FABRICA],"",0,1)</f>
        <v>MAXIFER</v>
      </c>
      <c r="G2038" s="26">
        <f>LISTAS[[#This Row],[Precio]]*(1-0.46)</f>
        <v>1326.0024000000001</v>
      </c>
      <c r="H2038" s="1">
        <f>+_xlfn.XLOOKUP(LISTAS[[#This Row],[ID]],_01_CODIGOS_Y_COSTOS_xlsm[Producto y N°],_01_CODIGOS_Y_COSTOS_xlsm[COSTO],0,0,1)</f>
        <v>0</v>
      </c>
      <c r="I2038" s="27">
        <f>+IFERROR(LISTAS[[#This Row],[VENTA NETA]]/LISTAS[[#This Row],[COSTO]]-1,0)</f>
        <v>0</v>
      </c>
      <c r="J2038" s="50" t="str">
        <f>IFERROR(VLOOKUP(LISTAS[[#This Row],[ID]],_01_CODIGOS_Y_COSTOS_xlsm[[Producto y N°]:[CODIGO]],2,0),"")</f>
        <v>Chav-ALF 4,5x150</v>
      </c>
      <c r="O2038" t="s">
        <v>5722</v>
      </c>
      <c r="AB2038" s="12" t="str">
        <f>+LISTAS[[#This Row],[Codigo]]&amp;LISTAS[[#This Row],[Fabrica]]</f>
        <v>Chav-ALF 4,5x150MAXIFER</v>
      </c>
      <c r="AC2038" s="13" t="str">
        <f>+LISTAS[[#This Row],[Codigo]]</f>
        <v>Chav-ALF 4,5x150</v>
      </c>
      <c r="AD2038" s="13" t="str">
        <f>+LISTAS[[#This Row],[ID]]</f>
        <v>GANCHOS - CHAVETASChav-ALF 4,5x150</v>
      </c>
      <c r="AH2038" s="36"/>
      <c r="AI2038" s="37">
        <f>+LISTAS[[#This Row],[Precio]]+(LISTAS[[#This Row],[Precio]]*AH2038)</f>
        <v>2455.56</v>
      </c>
      <c r="AJ2038" s="38">
        <f t="shared" si="31"/>
        <v>1227.78</v>
      </c>
      <c r="AL2038" s="35" t="e">
        <f>+AJ2038/LISTAS[[#This Row],[COSTO]]-1</f>
        <v>#DIV/0!</v>
      </c>
      <c r="AM2038" t="str">
        <f>+LISTAS[[#This Row],[ID]]</f>
        <v>GANCHOS - CHAVETASChav-ALF 4,5x150</v>
      </c>
      <c r="AO2038" s="43"/>
      <c r="AP2038" s="39">
        <f>LISTAS[[#This Row],[COSTO]]+(LISTAS[[#This Row],[COSTO]]*AO2038)</f>
        <v>0</v>
      </c>
      <c r="AQ2038" s="44">
        <f>IF(AO2038="",0,AP2038/LISTAS[[#This Row],[VENTA NETA]]-1)</f>
        <v>0</v>
      </c>
      <c r="AS2038" s="39">
        <v>960</v>
      </c>
      <c r="AT2038" s="48">
        <f>+LISTAS[[#This Row],[COSTO]]/AS2038-1</f>
        <v>-1</v>
      </c>
      <c r="BA2038" t="s">
        <v>5488</v>
      </c>
      <c r="BB2038" s="36"/>
    </row>
    <row r="2039" spans="1:54" x14ac:dyDescent="0.35">
      <c r="A2039" s="7" t="s">
        <v>5724</v>
      </c>
      <c r="B2039" t="s">
        <v>5488</v>
      </c>
      <c r="C2039" t="s">
        <v>5502</v>
      </c>
      <c r="D2039" t="s">
        <v>5725</v>
      </c>
      <c r="E2039" s="2">
        <v>2876.22</v>
      </c>
      <c r="F2039" s="7" t="str">
        <f>+_xlfn.XLOOKUP(LISTAS[[#This Row],[ID]],_01_CODIGOS_Y_COSTOS_xlsm[Producto y N°],_01_CODIGOS_Y_COSTOS_xlsm[FABRICA],"",0,1)</f>
        <v>MAXIFER</v>
      </c>
      <c r="G2039" s="26">
        <f>LISTAS[[#This Row],[Precio]]*(1-0.46)</f>
        <v>1553.1587999999999</v>
      </c>
      <c r="H2039" s="1">
        <f>+_xlfn.XLOOKUP(LISTAS[[#This Row],[ID]],_01_CODIGOS_Y_COSTOS_xlsm[Producto y N°],_01_CODIGOS_Y_COSTOS_xlsm[COSTO],0,0,1)</f>
        <v>0</v>
      </c>
      <c r="I2039" s="27">
        <f>+IFERROR(LISTAS[[#This Row],[VENTA NETA]]/LISTAS[[#This Row],[COSTO]]-1,0)</f>
        <v>0</v>
      </c>
      <c r="J2039" s="50" t="str">
        <f>IFERROR(VLOOKUP(LISTAS[[#This Row],[ID]],_01_CODIGOS_Y_COSTOS_xlsm[[Producto y N°]:[CODIGO]],2,0),"")</f>
        <v>Chav-ALF 5x150</v>
      </c>
      <c r="O2039" t="s">
        <v>5724</v>
      </c>
      <c r="AB2039" s="12" t="str">
        <f>+LISTAS[[#This Row],[Codigo]]&amp;LISTAS[[#This Row],[Fabrica]]</f>
        <v>Chav-ALF 5x150MAXIFER</v>
      </c>
      <c r="AC2039" s="13" t="str">
        <f>+LISTAS[[#This Row],[Codigo]]</f>
        <v>Chav-ALF 5x150</v>
      </c>
      <c r="AD2039" s="13" t="str">
        <f>+LISTAS[[#This Row],[ID]]</f>
        <v>GANCHOS - CHAVETASChav-ALF 5x150</v>
      </c>
      <c r="AH2039" s="36"/>
      <c r="AI2039" s="37">
        <f>+LISTAS[[#This Row],[Precio]]+(LISTAS[[#This Row],[Precio]]*AH2039)</f>
        <v>2876.22</v>
      </c>
      <c r="AJ2039" s="38">
        <f t="shared" si="31"/>
        <v>1438.11</v>
      </c>
      <c r="AL2039" s="35" t="e">
        <f>+AJ2039/LISTAS[[#This Row],[COSTO]]-1</f>
        <v>#DIV/0!</v>
      </c>
      <c r="AM2039" t="str">
        <f>+LISTAS[[#This Row],[ID]]</f>
        <v>GANCHOS - CHAVETASChav-ALF 5x150</v>
      </c>
      <c r="AO2039" s="43"/>
      <c r="AP2039" s="39">
        <f>LISTAS[[#This Row],[COSTO]]+(LISTAS[[#This Row],[COSTO]]*AO2039)</f>
        <v>0</v>
      </c>
      <c r="AQ2039" s="44">
        <f>IF(AO2039="",0,AP2039/LISTAS[[#This Row],[VENTA NETA]]-1)</f>
        <v>0</v>
      </c>
      <c r="AS2039" s="39">
        <v>960</v>
      </c>
      <c r="AT2039" s="48">
        <f>+LISTAS[[#This Row],[COSTO]]/AS2039-1</f>
        <v>-1</v>
      </c>
      <c r="BA2039" t="s">
        <v>5488</v>
      </c>
      <c r="BB2039" s="36"/>
    </row>
    <row r="2040" spans="1:54" x14ac:dyDescent="0.35">
      <c r="A2040" s="7" t="s">
        <v>3133</v>
      </c>
      <c r="B2040" t="s">
        <v>3134</v>
      </c>
      <c r="C2040" t="s">
        <v>3135</v>
      </c>
      <c r="D2040" t="s">
        <v>3136</v>
      </c>
      <c r="E2040" s="2">
        <v>4773.8164999999999</v>
      </c>
      <c r="F2040" s="7" t="str">
        <f>+_xlfn.XLOOKUP(LISTAS[[#This Row],[ID]],_01_CODIGOS_Y_COSTOS_xlsm[Producto y N°],_01_CODIGOS_Y_COSTOS_xlsm[FABRICA],"",0,1)</f>
        <v>JORGE.CARBON</v>
      </c>
      <c r="G2040" s="26">
        <f>LISTAS[[#This Row],[Precio]]*(1-0.46)</f>
        <v>2577.8609100000003</v>
      </c>
      <c r="H2040" s="1">
        <f>+_xlfn.XLOOKUP(LISTAS[[#This Row],[ID]],_01_CODIGOS_Y_COSTOS_xlsm[Producto y N°],_01_CODIGOS_Y_COSTOS_xlsm[COSTO],0,0,1)</f>
        <v>1550</v>
      </c>
      <c r="I2040" s="27">
        <f>+IFERROR(LISTAS[[#This Row],[VENTA NETA]]/LISTAS[[#This Row],[COSTO]]-1,0)</f>
        <v>0.66313607096774208</v>
      </c>
      <c r="J2040" s="50" t="str">
        <f>IFERROR(VLOOKUP(LISTAS[[#This Row],[ID]],_01_CODIGOS_Y_COSTOS_xlsm[[Producto y N°]:[CODIGO]],2,0),"")</f>
        <v>1 -  27 x 12 x 6</v>
      </c>
      <c r="O2040" t="s">
        <v>3133</v>
      </c>
      <c r="AB2040" s="12" t="str">
        <f>+LISTAS[[#This Row],[Codigo]]&amp;LISTAS[[#This Row],[Fabrica]]</f>
        <v>1 -  27 x 12 x 6JORGE.CARBON</v>
      </c>
      <c r="AC2040" s="13" t="str">
        <f>+LISTAS[[#This Row],[Codigo]]</f>
        <v>1 -  27 x 12 x 6</v>
      </c>
      <c r="AD2040" s="13" t="str">
        <f>+LISTAS[[#This Row],[ID]]</f>
        <v>CARBONES1 -  27 x 12 x 6</v>
      </c>
      <c r="AH2040" s="36"/>
      <c r="AI2040" s="37">
        <f>+LISTAS[[#This Row],[Precio]]+(LISTAS[[#This Row],[Precio]]*AH2040)</f>
        <v>4773.8164999999999</v>
      </c>
      <c r="AJ2040" s="38">
        <f t="shared" si="31"/>
        <v>2386.90825</v>
      </c>
      <c r="AL2040" s="35">
        <f>+AJ2040/LISTAS[[#This Row],[COSTO]]-1</f>
        <v>0.53994080645161291</v>
      </c>
      <c r="AM2040" t="str">
        <f>+LISTAS[[#This Row],[ID]]</f>
        <v>CARBONES1 -  27 x 12 x 6</v>
      </c>
      <c r="AO2040" s="43"/>
      <c r="AP2040" s="39">
        <f>LISTAS[[#This Row],[COSTO]]+(LISTAS[[#This Row],[COSTO]]*AO2040)</f>
        <v>1550</v>
      </c>
      <c r="AQ2040" s="44">
        <f>IF(AO2040="",0,AP2040/LISTAS[[#This Row],[VENTA NETA]]-1)</f>
        <v>0</v>
      </c>
      <c r="AS2040" s="39">
        <v>960</v>
      </c>
      <c r="AT2040" s="48">
        <f>+LISTAS[[#This Row],[COSTO]]/AS2040-1</f>
        <v>0.61458333333333326</v>
      </c>
      <c r="BA2040" t="s">
        <v>3134</v>
      </c>
      <c r="BB2040" s="36"/>
    </row>
    <row r="2041" spans="1:54" x14ac:dyDescent="0.35">
      <c r="A2041" s="7" t="s">
        <v>3137</v>
      </c>
      <c r="B2041" t="s">
        <v>3134</v>
      </c>
      <c r="C2041" t="s">
        <v>3138</v>
      </c>
      <c r="D2041" t="s">
        <v>3139</v>
      </c>
      <c r="E2041" s="2">
        <v>4773.8164999999999</v>
      </c>
      <c r="F2041" s="7" t="str">
        <f>+_xlfn.XLOOKUP(LISTAS[[#This Row],[ID]],_01_CODIGOS_Y_COSTOS_xlsm[Producto y N°],_01_CODIGOS_Y_COSTOS_xlsm[FABRICA],"",0,1)</f>
        <v>JORGE.CARBON</v>
      </c>
      <c r="G2041" s="26">
        <f>LISTAS[[#This Row],[Precio]]*(1-0.46)</f>
        <v>2577.8609100000003</v>
      </c>
      <c r="H2041" s="1">
        <f>+_xlfn.XLOOKUP(LISTAS[[#This Row],[ID]],_01_CODIGOS_Y_COSTOS_xlsm[Producto y N°],_01_CODIGOS_Y_COSTOS_xlsm[COSTO],0,0,1)</f>
        <v>1550</v>
      </c>
      <c r="I2041" s="27">
        <f>+IFERROR(LISTAS[[#This Row],[VENTA NETA]]/LISTAS[[#This Row],[COSTO]]-1,0)</f>
        <v>0.66313607096774208</v>
      </c>
      <c r="J2041" s="50" t="str">
        <f>IFERROR(VLOOKUP(LISTAS[[#This Row],[ID]],_01_CODIGOS_Y_COSTOS_xlsm[[Producto y N°]:[CODIGO]],2,0),"")</f>
        <v>2 -  27 x 9 x 6</v>
      </c>
      <c r="O2041" t="s">
        <v>3137</v>
      </c>
      <c r="AB2041" s="12" t="str">
        <f>+LISTAS[[#This Row],[Codigo]]&amp;LISTAS[[#This Row],[Fabrica]]</f>
        <v>2 -  27 x 9 x 6JORGE.CARBON</v>
      </c>
      <c r="AC2041" s="13" t="str">
        <f>+LISTAS[[#This Row],[Codigo]]</f>
        <v>2 -  27 x 9 x 6</v>
      </c>
      <c r="AD2041" s="13" t="str">
        <f>+LISTAS[[#This Row],[ID]]</f>
        <v>CARBONES2 -  27 x 9 x 6</v>
      </c>
      <c r="AH2041" s="36"/>
      <c r="AI2041" s="37">
        <f>+LISTAS[[#This Row],[Precio]]+(LISTAS[[#This Row],[Precio]]*AH2041)</f>
        <v>4773.8164999999999</v>
      </c>
      <c r="AJ2041" s="38">
        <f t="shared" si="31"/>
        <v>2386.90825</v>
      </c>
      <c r="AL2041" s="35">
        <f>+AJ2041/LISTAS[[#This Row],[COSTO]]-1</f>
        <v>0.53994080645161291</v>
      </c>
      <c r="AM2041" t="str">
        <f>+LISTAS[[#This Row],[ID]]</f>
        <v>CARBONES2 -  27 x 9 x 6</v>
      </c>
      <c r="AO2041" s="43"/>
      <c r="AP2041" s="39">
        <f>LISTAS[[#This Row],[COSTO]]+(LISTAS[[#This Row],[COSTO]]*AO2041)</f>
        <v>1550</v>
      </c>
      <c r="AQ2041" s="44">
        <f>IF(AO2041="",0,AP2041/LISTAS[[#This Row],[VENTA NETA]]-1)</f>
        <v>0</v>
      </c>
      <c r="AS2041" s="39">
        <v>960</v>
      </c>
      <c r="AT2041" s="48">
        <f>+LISTAS[[#This Row],[COSTO]]/AS2041-1</f>
        <v>0.61458333333333326</v>
      </c>
      <c r="BA2041" t="s">
        <v>3134</v>
      </c>
      <c r="BB2041" s="36"/>
    </row>
    <row r="2042" spans="1:54" x14ac:dyDescent="0.35">
      <c r="A2042" s="7" t="s">
        <v>3140</v>
      </c>
      <c r="B2042" t="s">
        <v>3134</v>
      </c>
      <c r="C2042" t="s">
        <v>3141</v>
      </c>
      <c r="D2042" t="s">
        <v>3142</v>
      </c>
      <c r="E2042" s="2">
        <v>4773.8164999999999</v>
      </c>
      <c r="F2042" s="7" t="str">
        <f>+_xlfn.XLOOKUP(LISTAS[[#This Row],[ID]],_01_CODIGOS_Y_COSTOS_xlsm[Producto y N°],_01_CODIGOS_Y_COSTOS_xlsm[FABRICA],"",0,1)</f>
        <v>JORGE.CARBON</v>
      </c>
      <c r="G2042" s="26">
        <f>LISTAS[[#This Row],[Precio]]*(1-0.46)</f>
        <v>2577.8609100000003</v>
      </c>
      <c r="H2042" s="1">
        <f>+_xlfn.XLOOKUP(LISTAS[[#This Row],[ID]],_01_CODIGOS_Y_COSTOS_xlsm[Producto y N°],_01_CODIGOS_Y_COSTOS_xlsm[COSTO],0,0,1)</f>
        <v>1550</v>
      </c>
      <c r="I2042" s="27">
        <f>+IFERROR(LISTAS[[#This Row],[VENTA NETA]]/LISTAS[[#This Row],[COSTO]]-1,0)</f>
        <v>0.66313607096774208</v>
      </c>
      <c r="J2042" s="50" t="str">
        <f>IFERROR(VLOOKUP(LISTAS[[#This Row],[ID]],_01_CODIGOS_Y_COSTOS_xlsm[[Producto y N°]:[CODIGO]],2,0),"")</f>
        <v>3 -  18 x 5 x 8</v>
      </c>
      <c r="O2042" t="s">
        <v>3140</v>
      </c>
      <c r="AB2042" s="12" t="str">
        <f>+LISTAS[[#This Row],[Codigo]]&amp;LISTAS[[#This Row],[Fabrica]]</f>
        <v>3 -  18 x 5 x 8JORGE.CARBON</v>
      </c>
      <c r="AC2042" s="13" t="str">
        <f>+LISTAS[[#This Row],[Codigo]]</f>
        <v>3 -  18 x 5 x 8</v>
      </c>
      <c r="AD2042" s="13" t="str">
        <f>+LISTAS[[#This Row],[ID]]</f>
        <v>CARBONES3 -  18 x 5 x 8</v>
      </c>
      <c r="AH2042" s="36"/>
      <c r="AI2042" s="37">
        <f>+LISTAS[[#This Row],[Precio]]+(LISTAS[[#This Row],[Precio]]*AH2042)</f>
        <v>4773.8164999999999</v>
      </c>
      <c r="AJ2042" s="38">
        <f t="shared" si="31"/>
        <v>2386.90825</v>
      </c>
      <c r="AL2042" s="35">
        <f>+AJ2042/LISTAS[[#This Row],[COSTO]]-1</f>
        <v>0.53994080645161291</v>
      </c>
      <c r="AM2042" t="str">
        <f>+LISTAS[[#This Row],[ID]]</f>
        <v>CARBONES3 -  18 x 5 x 8</v>
      </c>
      <c r="AO2042" s="43"/>
      <c r="AP2042" s="39">
        <f>LISTAS[[#This Row],[COSTO]]+(LISTAS[[#This Row],[COSTO]]*AO2042)</f>
        <v>1550</v>
      </c>
      <c r="AQ2042" s="44">
        <f>IF(AO2042="",0,AP2042/LISTAS[[#This Row],[VENTA NETA]]-1)</f>
        <v>0</v>
      </c>
      <c r="AS2042" s="39">
        <v>960</v>
      </c>
      <c r="AT2042" s="48">
        <f>+LISTAS[[#This Row],[COSTO]]/AS2042-1</f>
        <v>0.61458333333333326</v>
      </c>
      <c r="BA2042" t="s">
        <v>3134</v>
      </c>
      <c r="BB2042" s="36"/>
    </row>
    <row r="2043" spans="1:54" x14ac:dyDescent="0.35">
      <c r="A2043" s="7" t="s">
        <v>3143</v>
      </c>
      <c r="B2043" t="s">
        <v>3134</v>
      </c>
      <c r="C2043" t="s">
        <v>3144</v>
      </c>
      <c r="D2043" t="s">
        <v>3145</v>
      </c>
      <c r="E2043" s="2">
        <v>4773.8164999999999</v>
      </c>
      <c r="F2043" s="7" t="str">
        <f>+_xlfn.XLOOKUP(LISTAS[[#This Row],[ID]],_01_CODIGOS_Y_COSTOS_xlsm[Producto y N°],_01_CODIGOS_Y_COSTOS_xlsm[FABRICA],"",0,1)</f>
        <v>JORGE.CARBON</v>
      </c>
      <c r="G2043" s="26">
        <f>LISTAS[[#This Row],[Precio]]*(1-0.46)</f>
        <v>2577.8609100000003</v>
      </c>
      <c r="H2043" s="1">
        <f>+_xlfn.XLOOKUP(LISTAS[[#This Row],[ID]],_01_CODIGOS_Y_COSTOS_xlsm[Producto y N°],_01_CODIGOS_Y_COSTOS_xlsm[COSTO],0,0,1)</f>
        <v>1550</v>
      </c>
      <c r="I2043" s="27">
        <f>+IFERROR(LISTAS[[#This Row],[VENTA NETA]]/LISTAS[[#This Row],[COSTO]]-1,0)</f>
        <v>0.66313607096774208</v>
      </c>
      <c r="J2043" s="50" t="str">
        <f>IFERROR(VLOOKUP(LISTAS[[#This Row],[ID]],_01_CODIGOS_Y_COSTOS_xlsm[[Producto y N°]:[CODIGO]],2,0),"")</f>
        <v>4 -  22 x 16 x 6,3</v>
      </c>
      <c r="O2043" t="s">
        <v>3143</v>
      </c>
      <c r="AB2043" s="12" t="str">
        <f>+LISTAS[[#This Row],[Codigo]]&amp;LISTAS[[#This Row],[Fabrica]]</f>
        <v>4 -  22 x 16 x 6,3JORGE.CARBON</v>
      </c>
      <c r="AC2043" s="13" t="str">
        <f>+LISTAS[[#This Row],[Codigo]]</f>
        <v>4 -  22 x 16 x 6,3</v>
      </c>
      <c r="AD2043" s="13" t="str">
        <f>+LISTAS[[#This Row],[ID]]</f>
        <v>CARBONES4 -  22 x 16 x 6,3</v>
      </c>
      <c r="AH2043" s="36"/>
      <c r="AI2043" s="37">
        <f>+LISTAS[[#This Row],[Precio]]+(LISTAS[[#This Row],[Precio]]*AH2043)</f>
        <v>4773.8164999999999</v>
      </c>
      <c r="AJ2043" s="38">
        <f t="shared" si="31"/>
        <v>2386.90825</v>
      </c>
      <c r="AL2043" s="35">
        <f>+AJ2043/LISTAS[[#This Row],[COSTO]]-1</f>
        <v>0.53994080645161291</v>
      </c>
      <c r="AM2043" t="str">
        <f>+LISTAS[[#This Row],[ID]]</f>
        <v>CARBONES4 -  22 x 16 x 6,3</v>
      </c>
      <c r="AO2043" s="43"/>
      <c r="AP2043" s="39">
        <f>LISTAS[[#This Row],[COSTO]]+(LISTAS[[#This Row],[COSTO]]*AO2043)</f>
        <v>1550</v>
      </c>
      <c r="AQ2043" s="44">
        <f>IF(AO2043="",0,AP2043/LISTAS[[#This Row],[VENTA NETA]]-1)</f>
        <v>0</v>
      </c>
      <c r="AS2043" s="39">
        <v>960</v>
      </c>
      <c r="AT2043" s="48">
        <f>+LISTAS[[#This Row],[COSTO]]/AS2043-1</f>
        <v>0.61458333333333326</v>
      </c>
      <c r="BA2043" t="s">
        <v>3134</v>
      </c>
      <c r="BB2043" s="36"/>
    </row>
    <row r="2044" spans="1:54" x14ac:dyDescent="0.35">
      <c r="A2044" s="7" t="s">
        <v>3146</v>
      </c>
      <c r="B2044" t="s">
        <v>3134</v>
      </c>
      <c r="C2044" t="s">
        <v>3147</v>
      </c>
      <c r="D2044" t="s">
        <v>3148</v>
      </c>
      <c r="E2044" s="2">
        <v>4773.8164999999999</v>
      </c>
      <c r="F2044" s="7" t="str">
        <f>+_xlfn.XLOOKUP(LISTAS[[#This Row],[ID]],_01_CODIGOS_Y_COSTOS_xlsm[Producto y N°],_01_CODIGOS_Y_COSTOS_xlsm[FABRICA],"",0,1)</f>
        <v>JORGE.CARBON</v>
      </c>
      <c r="G2044" s="26">
        <f>LISTAS[[#This Row],[Precio]]*(1-0.46)</f>
        <v>2577.8609100000003</v>
      </c>
      <c r="H2044" s="1">
        <f>+_xlfn.XLOOKUP(LISTAS[[#This Row],[ID]],_01_CODIGOS_Y_COSTOS_xlsm[Producto y N°],_01_CODIGOS_Y_COSTOS_xlsm[COSTO],0,0,1)</f>
        <v>1550</v>
      </c>
      <c r="I2044" s="27">
        <f>+IFERROR(LISTAS[[#This Row],[VENTA NETA]]/LISTAS[[#This Row],[COSTO]]-1,0)</f>
        <v>0.66313607096774208</v>
      </c>
      <c r="J2044" s="50" t="str">
        <f>IFERROR(VLOOKUP(LISTAS[[#This Row],[ID]],_01_CODIGOS_Y_COSTOS_xlsm[[Producto y N°]:[CODIGO]],2,0),"")</f>
        <v>5 -  17 x 15 x 7</v>
      </c>
      <c r="O2044" t="s">
        <v>3146</v>
      </c>
      <c r="AB2044" s="12" t="str">
        <f>+LISTAS[[#This Row],[Codigo]]&amp;LISTAS[[#This Row],[Fabrica]]</f>
        <v>5 -  17 x 15 x 7JORGE.CARBON</v>
      </c>
      <c r="AC2044" s="13" t="str">
        <f>+LISTAS[[#This Row],[Codigo]]</f>
        <v>5 -  17 x 15 x 7</v>
      </c>
      <c r="AD2044" s="13" t="str">
        <f>+LISTAS[[#This Row],[ID]]</f>
        <v>CARBONES5 -  17 x 15 x 7</v>
      </c>
      <c r="AH2044" s="36"/>
      <c r="AI2044" s="37">
        <f>+LISTAS[[#This Row],[Precio]]+(LISTAS[[#This Row],[Precio]]*AH2044)</f>
        <v>4773.8164999999999</v>
      </c>
      <c r="AJ2044" s="38">
        <f t="shared" si="31"/>
        <v>2386.90825</v>
      </c>
      <c r="AL2044" s="35">
        <f>+AJ2044/LISTAS[[#This Row],[COSTO]]-1</f>
        <v>0.53994080645161291</v>
      </c>
      <c r="AM2044" t="str">
        <f>+LISTAS[[#This Row],[ID]]</f>
        <v>CARBONES5 -  17 x 15 x 7</v>
      </c>
      <c r="AO2044" s="43"/>
      <c r="AP2044" s="39">
        <f>LISTAS[[#This Row],[COSTO]]+(LISTAS[[#This Row],[COSTO]]*AO2044)</f>
        <v>1550</v>
      </c>
      <c r="AQ2044" s="44">
        <f>IF(AO2044="",0,AP2044/LISTAS[[#This Row],[VENTA NETA]]-1)</f>
        <v>0</v>
      </c>
      <c r="AS2044" s="39">
        <v>960</v>
      </c>
      <c r="AT2044" s="48">
        <f>+LISTAS[[#This Row],[COSTO]]/AS2044-1</f>
        <v>0.61458333333333326</v>
      </c>
      <c r="BA2044" t="s">
        <v>3134</v>
      </c>
      <c r="BB2044" s="36"/>
    </row>
    <row r="2045" spans="1:54" x14ac:dyDescent="0.35">
      <c r="A2045" s="7" t="s">
        <v>3149</v>
      </c>
      <c r="B2045" t="s">
        <v>3134</v>
      </c>
      <c r="C2045" t="s">
        <v>3150</v>
      </c>
      <c r="D2045" t="s">
        <v>3151</v>
      </c>
      <c r="E2045" s="2">
        <v>4773.8164999999999</v>
      </c>
      <c r="F2045" s="7" t="str">
        <f>+_xlfn.XLOOKUP(LISTAS[[#This Row],[ID]],_01_CODIGOS_Y_COSTOS_xlsm[Producto y N°],_01_CODIGOS_Y_COSTOS_xlsm[FABRICA],"",0,1)</f>
        <v>JORGE.CARBON</v>
      </c>
      <c r="G2045" s="26">
        <f>LISTAS[[#This Row],[Precio]]*(1-0.46)</f>
        <v>2577.8609100000003</v>
      </c>
      <c r="H2045" s="1">
        <f>+_xlfn.XLOOKUP(LISTAS[[#This Row],[ID]],_01_CODIGOS_Y_COSTOS_xlsm[Producto y N°],_01_CODIGOS_Y_COSTOS_xlsm[COSTO],0,0,1)</f>
        <v>1550</v>
      </c>
      <c r="I2045" s="27">
        <f>+IFERROR(LISTAS[[#This Row],[VENTA NETA]]/LISTAS[[#This Row],[COSTO]]-1,0)</f>
        <v>0.66313607096774208</v>
      </c>
      <c r="J2045" s="50" t="str">
        <f>IFERROR(VLOOKUP(LISTAS[[#This Row],[ID]],_01_CODIGOS_Y_COSTOS_xlsm[[Producto y N°]:[CODIGO]],2,0),"")</f>
        <v>8 -  17 x 11 x 7</v>
      </c>
      <c r="O2045" t="s">
        <v>3149</v>
      </c>
      <c r="AB2045" s="12" t="str">
        <f>+LISTAS[[#This Row],[Codigo]]&amp;LISTAS[[#This Row],[Fabrica]]</f>
        <v>8 -  17 x 11 x 7JORGE.CARBON</v>
      </c>
      <c r="AC2045" s="13" t="str">
        <f>+LISTAS[[#This Row],[Codigo]]</f>
        <v>8 -  17 x 11 x 7</v>
      </c>
      <c r="AD2045" s="13" t="str">
        <f>+LISTAS[[#This Row],[ID]]</f>
        <v>CARBONES8 -  17 x 11 x 7</v>
      </c>
      <c r="AH2045" s="36"/>
      <c r="AI2045" s="37">
        <f>+LISTAS[[#This Row],[Precio]]+(LISTAS[[#This Row],[Precio]]*AH2045)</f>
        <v>4773.8164999999999</v>
      </c>
      <c r="AJ2045" s="38">
        <f t="shared" si="31"/>
        <v>2386.90825</v>
      </c>
      <c r="AL2045" s="35">
        <f>+AJ2045/LISTAS[[#This Row],[COSTO]]-1</f>
        <v>0.53994080645161291</v>
      </c>
      <c r="AM2045" t="str">
        <f>+LISTAS[[#This Row],[ID]]</f>
        <v>CARBONES8 -  17 x 11 x 7</v>
      </c>
      <c r="AO2045" s="43"/>
      <c r="AP2045" s="39">
        <f>LISTAS[[#This Row],[COSTO]]+(LISTAS[[#This Row],[COSTO]]*AO2045)</f>
        <v>1550</v>
      </c>
      <c r="AQ2045" s="44">
        <f>IF(AO2045="",0,AP2045/LISTAS[[#This Row],[VENTA NETA]]-1)</f>
        <v>0</v>
      </c>
      <c r="AS2045" s="39">
        <v>960</v>
      </c>
      <c r="AT2045" s="48">
        <f>+LISTAS[[#This Row],[COSTO]]/AS2045-1</f>
        <v>0.61458333333333326</v>
      </c>
      <c r="BA2045" t="s">
        <v>3134</v>
      </c>
      <c r="BB2045" s="36"/>
    </row>
    <row r="2046" spans="1:54" x14ac:dyDescent="0.35">
      <c r="A2046" s="7" t="s">
        <v>3152</v>
      </c>
      <c r="B2046" t="s">
        <v>3134</v>
      </c>
      <c r="C2046" t="s">
        <v>3153</v>
      </c>
      <c r="D2046" t="s">
        <v>3154</v>
      </c>
      <c r="E2046" s="2">
        <v>4773.8164999999999</v>
      </c>
      <c r="F2046" s="7" t="str">
        <f>+_xlfn.XLOOKUP(LISTAS[[#This Row],[ID]],_01_CODIGOS_Y_COSTOS_xlsm[Producto y N°],_01_CODIGOS_Y_COSTOS_xlsm[FABRICA],"",0,1)</f>
        <v>JORGE.CARBON</v>
      </c>
      <c r="G2046" s="26">
        <f>LISTAS[[#This Row],[Precio]]*(1-0.46)</f>
        <v>2577.8609100000003</v>
      </c>
      <c r="H2046" s="1">
        <f>+_xlfn.XLOOKUP(LISTAS[[#This Row],[ID]],_01_CODIGOS_Y_COSTOS_xlsm[Producto y N°],_01_CODIGOS_Y_COSTOS_xlsm[COSTO],0,0,1)</f>
        <v>1550</v>
      </c>
      <c r="I2046" s="27">
        <f>+IFERROR(LISTAS[[#This Row],[VENTA NETA]]/LISTAS[[#This Row],[COSTO]]-1,0)</f>
        <v>0.66313607096774208</v>
      </c>
      <c r="J2046" s="50" t="str">
        <f>IFERROR(VLOOKUP(LISTAS[[#This Row],[ID]],_01_CODIGOS_Y_COSTOS_xlsm[[Producto y N°]:[CODIGO]],2,0),"")</f>
        <v>9 -  22 x 16 x 6,3</v>
      </c>
      <c r="O2046" t="s">
        <v>3152</v>
      </c>
      <c r="AB2046" s="12" t="str">
        <f>+LISTAS[[#This Row],[Codigo]]&amp;LISTAS[[#This Row],[Fabrica]]</f>
        <v>9 -  22 x 16 x 6,3JORGE.CARBON</v>
      </c>
      <c r="AC2046" s="13" t="str">
        <f>+LISTAS[[#This Row],[Codigo]]</f>
        <v>9 -  22 x 16 x 6,3</v>
      </c>
      <c r="AD2046" s="13" t="str">
        <f>+LISTAS[[#This Row],[ID]]</f>
        <v>CARBONES9 -  22 x 16 x 6,3</v>
      </c>
      <c r="AH2046" s="36"/>
      <c r="AI2046" s="37">
        <f>+LISTAS[[#This Row],[Precio]]+(LISTAS[[#This Row],[Precio]]*AH2046)</f>
        <v>4773.8164999999999</v>
      </c>
      <c r="AJ2046" s="38">
        <f t="shared" si="31"/>
        <v>2386.90825</v>
      </c>
      <c r="AL2046" s="35">
        <f>+AJ2046/LISTAS[[#This Row],[COSTO]]-1</f>
        <v>0.53994080645161291</v>
      </c>
      <c r="AM2046" t="str">
        <f>+LISTAS[[#This Row],[ID]]</f>
        <v>CARBONES9 -  22 x 16 x 6,3</v>
      </c>
      <c r="AO2046" s="43"/>
      <c r="AP2046" s="39">
        <f>LISTAS[[#This Row],[COSTO]]+(LISTAS[[#This Row],[COSTO]]*AO2046)</f>
        <v>1550</v>
      </c>
      <c r="AQ2046" s="44">
        <f>IF(AO2046="",0,AP2046/LISTAS[[#This Row],[VENTA NETA]]-1)</f>
        <v>0</v>
      </c>
      <c r="AS2046" s="39">
        <v>960</v>
      </c>
      <c r="AT2046" s="48">
        <f>+LISTAS[[#This Row],[COSTO]]/AS2046-1</f>
        <v>0.61458333333333326</v>
      </c>
      <c r="BA2046" t="s">
        <v>3134</v>
      </c>
      <c r="BB2046" s="36"/>
    </row>
    <row r="2047" spans="1:54" x14ac:dyDescent="0.35">
      <c r="A2047" s="7" t="s">
        <v>3155</v>
      </c>
      <c r="B2047" t="s">
        <v>3134</v>
      </c>
      <c r="C2047" t="s">
        <v>3156</v>
      </c>
      <c r="D2047" t="s">
        <v>3157</v>
      </c>
      <c r="E2047" s="2">
        <v>4773.8164999999999</v>
      </c>
      <c r="F2047" s="7" t="str">
        <f>+_xlfn.XLOOKUP(LISTAS[[#This Row],[ID]],_01_CODIGOS_Y_COSTOS_xlsm[Producto y N°],_01_CODIGOS_Y_COSTOS_xlsm[FABRICA],"",0,1)</f>
        <v>JORGE.CARBON</v>
      </c>
      <c r="G2047" s="26">
        <f>LISTAS[[#This Row],[Precio]]*(1-0.46)</f>
        <v>2577.8609100000003</v>
      </c>
      <c r="H2047" s="1">
        <f>+_xlfn.XLOOKUP(LISTAS[[#This Row],[ID]],_01_CODIGOS_Y_COSTOS_xlsm[Producto y N°],_01_CODIGOS_Y_COSTOS_xlsm[COSTO],0,0,1)</f>
        <v>1550</v>
      </c>
      <c r="I2047" s="27">
        <f>+IFERROR(LISTAS[[#This Row],[VENTA NETA]]/LISTAS[[#This Row],[COSTO]]-1,0)</f>
        <v>0.66313607096774208</v>
      </c>
      <c r="J2047" s="50" t="str">
        <f>IFERROR(VLOOKUP(LISTAS[[#This Row],[ID]],_01_CODIGOS_Y_COSTOS_xlsm[[Producto y N°]:[CODIGO]],2,0),"")</f>
        <v>12 -  14 x 5 x 5</v>
      </c>
      <c r="O2047" t="s">
        <v>3155</v>
      </c>
      <c r="AB2047" s="12" t="str">
        <f>+LISTAS[[#This Row],[Codigo]]&amp;LISTAS[[#This Row],[Fabrica]]</f>
        <v>12 -  14 x 5 x 5JORGE.CARBON</v>
      </c>
      <c r="AC2047" s="13" t="str">
        <f>+LISTAS[[#This Row],[Codigo]]</f>
        <v>12 -  14 x 5 x 5</v>
      </c>
      <c r="AD2047" s="13" t="str">
        <f>+LISTAS[[#This Row],[ID]]</f>
        <v>CARBONES12 -  14 x 5 x 5</v>
      </c>
      <c r="AH2047" s="36"/>
      <c r="AI2047" s="37">
        <f>+LISTAS[[#This Row],[Precio]]+(LISTAS[[#This Row],[Precio]]*AH2047)</f>
        <v>4773.8164999999999</v>
      </c>
      <c r="AJ2047" s="38">
        <f t="shared" si="31"/>
        <v>2386.90825</v>
      </c>
      <c r="AL2047" s="35">
        <f>+AJ2047/LISTAS[[#This Row],[COSTO]]-1</f>
        <v>0.53994080645161291</v>
      </c>
      <c r="AM2047" t="str">
        <f>+LISTAS[[#This Row],[ID]]</f>
        <v>CARBONES12 -  14 x 5 x 5</v>
      </c>
      <c r="AO2047" s="43"/>
      <c r="AP2047" s="39">
        <f>LISTAS[[#This Row],[COSTO]]+(LISTAS[[#This Row],[COSTO]]*AO2047)</f>
        <v>1550</v>
      </c>
      <c r="AQ2047" s="44">
        <f>IF(AO2047="",0,AP2047/LISTAS[[#This Row],[VENTA NETA]]-1)</f>
        <v>0</v>
      </c>
      <c r="AS2047" s="39">
        <v>960</v>
      </c>
      <c r="AT2047" s="48">
        <f>+LISTAS[[#This Row],[COSTO]]/AS2047-1</f>
        <v>0.61458333333333326</v>
      </c>
      <c r="BA2047" t="s">
        <v>3134</v>
      </c>
      <c r="BB2047" s="36"/>
    </row>
    <row r="2048" spans="1:54" x14ac:dyDescent="0.35">
      <c r="A2048" s="7" t="s">
        <v>3158</v>
      </c>
      <c r="B2048" t="s">
        <v>3134</v>
      </c>
      <c r="C2048" t="s">
        <v>3159</v>
      </c>
      <c r="D2048" t="s">
        <v>3160</v>
      </c>
      <c r="E2048" s="2">
        <v>4773.8164999999999</v>
      </c>
      <c r="F2048" s="7" t="str">
        <f>+_xlfn.XLOOKUP(LISTAS[[#This Row],[ID]],_01_CODIGOS_Y_COSTOS_xlsm[Producto y N°],_01_CODIGOS_Y_COSTOS_xlsm[FABRICA],"",0,1)</f>
        <v>JORGE.CARBON</v>
      </c>
      <c r="G2048" s="26">
        <f>LISTAS[[#This Row],[Precio]]*(1-0.46)</f>
        <v>2577.8609100000003</v>
      </c>
      <c r="H2048" s="1">
        <f>+_xlfn.XLOOKUP(LISTAS[[#This Row],[ID]],_01_CODIGOS_Y_COSTOS_xlsm[Producto y N°],_01_CODIGOS_Y_COSTOS_xlsm[COSTO],0,0,1)</f>
        <v>1550</v>
      </c>
      <c r="I2048" s="27">
        <f>+IFERROR(LISTAS[[#This Row],[VENTA NETA]]/LISTAS[[#This Row],[COSTO]]-1,0)</f>
        <v>0.66313607096774208</v>
      </c>
      <c r="J2048" s="50" t="str">
        <f>IFERROR(VLOOKUP(LISTAS[[#This Row],[ID]],_01_CODIGOS_Y_COSTOS_xlsm[[Producto y N°]:[CODIGO]],2,0),"")</f>
        <v>13 -  16 x 6 x 6</v>
      </c>
      <c r="O2048" t="s">
        <v>3158</v>
      </c>
      <c r="AB2048" s="12" t="str">
        <f>+LISTAS[[#This Row],[Codigo]]&amp;LISTAS[[#This Row],[Fabrica]]</f>
        <v>13 -  16 x 6 x 6JORGE.CARBON</v>
      </c>
      <c r="AC2048" s="13" t="str">
        <f>+LISTAS[[#This Row],[Codigo]]</f>
        <v>13 -  16 x 6 x 6</v>
      </c>
      <c r="AD2048" s="13" t="str">
        <f>+LISTAS[[#This Row],[ID]]</f>
        <v>CARBONES13 -  16 x 6 x 6</v>
      </c>
      <c r="AH2048" s="36"/>
      <c r="AI2048" s="37">
        <f>+LISTAS[[#This Row],[Precio]]+(LISTAS[[#This Row],[Precio]]*AH2048)</f>
        <v>4773.8164999999999</v>
      </c>
      <c r="AJ2048" s="38">
        <f t="shared" si="31"/>
        <v>2386.90825</v>
      </c>
      <c r="AL2048" s="35">
        <f>+AJ2048/LISTAS[[#This Row],[COSTO]]-1</f>
        <v>0.53994080645161291</v>
      </c>
      <c r="AM2048" t="str">
        <f>+LISTAS[[#This Row],[ID]]</f>
        <v>CARBONES13 -  16 x 6 x 6</v>
      </c>
      <c r="AO2048" s="43"/>
      <c r="AP2048" s="39">
        <f>LISTAS[[#This Row],[COSTO]]+(LISTAS[[#This Row],[COSTO]]*AO2048)</f>
        <v>1550</v>
      </c>
      <c r="AQ2048" s="44">
        <f>IF(AO2048="",0,AP2048/LISTAS[[#This Row],[VENTA NETA]]-1)</f>
        <v>0</v>
      </c>
      <c r="AS2048" s="39">
        <v>960</v>
      </c>
      <c r="AT2048" s="48">
        <f>+LISTAS[[#This Row],[COSTO]]/AS2048-1</f>
        <v>0.61458333333333326</v>
      </c>
      <c r="BA2048" t="s">
        <v>3134</v>
      </c>
      <c r="BB2048" s="36"/>
    </row>
    <row r="2049" spans="1:54" x14ac:dyDescent="0.35">
      <c r="A2049" s="7" t="s">
        <v>3161</v>
      </c>
      <c r="B2049" t="s">
        <v>3134</v>
      </c>
      <c r="C2049" t="s">
        <v>3162</v>
      </c>
      <c r="D2049" t="s">
        <v>3163</v>
      </c>
      <c r="E2049" s="2">
        <v>4773.8164999999999</v>
      </c>
      <c r="F2049" s="7" t="str">
        <f>+_xlfn.XLOOKUP(LISTAS[[#This Row],[ID]],_01_CODIGOS_Y_COSTOS_xlsm[Producto y N°],_01_CODIGOS_Y_COSTOS_xlsm[FABRICA],"",0,1)</f>
        <v>JORGE.CARBON</v>
      </c>
      <c r="G2049" s="26">
        <f>LISTAS[[#This Row],[Precio]]*(1-0.46)</f>
        <v>2577.8609100000003</v>
      </c>
      <c r="H2049" s="1">
        <f>+_xlfn.XLOOKUP(LISTAS[[#This Row],[ID]],_01_CODIGOS_Y_COSTOS_xlsm[Producto y N°],_01_CODIGOS_Y_COSTOS_xlsm[COSTO],0,0,1)</f>
        <v>1550</v>
      </c>
      <c r="I2049" s="27">
        <f>+IFERROR(LISTAS[[#This Row],[VENTA NETA]]/LISTAS[[#This Row],[COSTO]]-1,0)</f>
        <v>0.66313607096774208</v>
      </c>
      <c r="J2049" s="50" t="str">
        <f>IFERROR(VLOOKUP(LISTAS[[#This Row],[ID]],_01_CODIGOS_Y_COSTOS_xlsm[[Producto y N°]:[CODIGO]],2,0),"")</f>
        <v>15 - 16 x 7,5 x 6,5</v>
      </c>
      <c r="O2049" t="s">
        <v>3161</v>
      </c>
      <c r="AB2049" s="12" t="str">
        <f>+LISTAS[[#This Row],[Codigo]]&amp;LISTAS[[#This Row],[Fabrica]]</f>
        <v>15 - 16 x 7,5 x 6,5JORGE.CARBON</v>
      </c>
      <c r="AC2049" s="13" t="str">
        <f>+LISTAS[[#This Row],[Codigo]]</f>
        <v>15 - 16 x 7,5 x 6,5</v>
      </c>
      <c r="AD2049" s="13" t="str">
        <f>+LISTAS[[#This Row],[ID]]</f>
        <v>CARBONES15 - 16 x 7,5 x 6,5</v>
      </c>
      <c r="AH2049" s="36"/>
      <c r="AI2049" s="37">
        <f>+LISTAS[[#This Row],[Precio]]+(LISTAS[[#This Row],[Precio]]*AH2049)</f>
        <v>4773.8164999999999</v>
      </c>
      <c r="AJ2049" s="38">
        <f t="shared" si="31"/>
        <v>2386.90825</v>
      </c>
      <c r="AL2049" s="35">
        <f>+AJ2049/LISTAS[[#This Row],[COSTO]]-1</f>
        <v>0.53994080645161291</v>
      </c>
      <c r="AM2049" t="str">
        <f>+LISTAS[[#This Row],[ID]]</f>
        <v>CARBONES15 - 16 x 7,5 x 6,5</v>
      </c>
      <c r="AO2049" s="43"/>
      <c r="AP2049" s="39">
        <f>LISTAS[[#This Row],[COSTO]]+(LISTAS[[#This Row],[COSTO]]*AO2049)</f>
        <v>1550</v>
      </c>
      <c r="AQ2049" s="44">
        <f>IF(AO2049="",0,AP2049/LISTAS[[#This Row],[VENTA NETA]]-1)</f>
        <v>0</v>
      </c>
      <c r="AS2049" s="39">
        <v>960</v>
      </c>
      <c r="AT2049" s="48">
        <f>+LISTAS[[#This Row],[COSTO]]/AS2049-1</f>
        <v>0.61458333333333326</v>
      </c>
      <c r="BA2049" t="s">
        <v>3134</v>
      </c>
      <c r="BB2049" s="36"/>
    </row>
    <row r="2050" spans="1:54" x14ac:dyDescent="0.35">
      <c r="A2050" s="7" t="s">
        <v>3164</v>
      </c>
      <c r="B2050" t="s">
        <v>3134</v>
      </c>
      <c r="C2050" t="s">
        <v>3165</v>
      </c>
      <c r="D2050" t="s">
        <v>3166</v>
      </c>
      <c r="E2050" s="2">
        <v>4773.8164999999999</v>
      </c>
      <c r="F2050" s="7" t="str">
        <f>+_xlfn.XLOOKUP(LISTAS[[#This Row],[ID]],_01_CODIGOS_Y_COSTOS_xlsm[Producto y N°],_01_CODIGOS_Y_COSTOS_xlsm[FABRICA],"",0,1)</f>
        <v>JORGE.CARBON</v>
      </c>
      <c r="G2050" s="26">
        <f>LISTAS[[#This Row],[Precio]]*(1-0.46)</f>
        <v>2577.8609100000003</v>
      </c>
      <c r="H2050" s="1">
        <f>+_xlfn.XLOOKUP(LISTAS[[#This Row],[ID]],_01_CODIGOS_Y_COSTOS_xlsm[Producto y N°],_01_CODIGOS_Y_COSTOS_xlsm[COSTO],0,0,1)</f>
        <v>1550</v>
      </c>
      <c r="I2050" s="27">
        <f>+IFERROR(LISTAS[[#This Row],[VENTA NETA]]/LISTAS[[#This Row],[COSTO]]-1,0)</f>
        <v>0.66313607096774208</v>
      </c>
      <c r="J2050" s="50" t="str">
        <f>IFERROR(VLOOKUP(LISTAS[[#This Row],[ID]],_01_CODIGOS_Y_COSTOS_xlsm[[Producto y N°]:[CODIGO]],2,0),"")</f>
        <v>16 -  17 x 6 x 6</v>
      </c>
      <c r="O2050" t="s">
        <v>3164</v>
      </c>
      <c r="AB2050" s="12" t="str">
        <f>+LISTAS[[#This Row],[Codigo]]&amp;LISTAS[[#This Row],[Fabrica]]</f>
        <v>16 -  17 x 6 x 6JORGE.CARBON</v>
      </c>
      <c r="AC2050" s="13" t="str">
        <f>+LISTAS[[#This Row],[Codigo]]</f>
        <v>16 -  17 x 6 x 6</v>
      </c>
      <c r="AD2050" s="13" t="str">
        <f>+LISTAS[[#This Row],[ID]]</f>
        <v>CARBONES16 -  17 x 6 x 6</v>
      </c>
      <c r="AH2050" s="36"/>
      <c r="AI2050" s="37">
        <f>+LISTAS[[#This Row],[Precio]]+(LISTAS[[#This Row],[Precio]]*AH2050)</f>
        <v>4773.8164999999999</v>
      </c>
      <c r="AJ2050" s="38">
        <f t="shared" ref="AJ2050:AJ2113" si="32">+((100-50)*0.01)*AI2050</f>
        <v>2386.90825</v>
      </c>
      <c r="AL2050" s="35">
        <f>+AJ2050/LISTAS[[#This Row],[COSTO]]-1</f>
        <v>0.53994080645161291</v>
      </c>
      <c r="AM2050" t="str">
        <f>+LISTAS[[#This Row],[ID]]</f>
        <v>CARBONES16 -  17 x 6 x 6</v>
      </c>
      <c r="AO2050" s="43"/>
      <c r="AP2050" s="39">
        <f>LISTAS[[#This Row],[COSTO]]+(LISTAS[[#This Row],[COSTO]]*AO2050)</f>
        <v>1550</v>
      </c>
      <c r="AQ2050" s="44">
        <f>IF(AO2050="",0,AP2050/LISTAS[[#This Row],[VENTA NETA]]-1)</f>
        <v>0</v>
      </c>
      <c r="AS2050" s="39">
        <v>960</v>
      </c>
      <c r="AT2050" s="48">
        <f>+LISTAS[[#This Row],[COSTO]]/AS2050-1</f>
        <v>0.61458333333333326</v>
      </c>
      <c r="BA2050" t="s">
        <v>3134</v>
      </c>
      <c r="BB2050" s="36"/>
    </row>
    <row r="2051" spans="1:54" x14ac:dyDescent="0.35">
      <c r="A2051" s="7" t="s">
        <v>3167</v>
      </c>
      <c r="B2051" t="s">
        <v>3134</v>
      </c>
      <c r="C2051" t="s">
        <v>3168</v>
      </c>
      <c r="D2051" t="s">
        <v>3169</v>
      </c>
      <c r="E2051" s="2">
        <v>4773.8164999999999</v>
      </c>
      <c r="F2051" s="7" t="str">
        <f>+_xlfn.XLOOKUP(LISTAS[[#This Row],[ID]],_01_CODIGOS_Y_COSTOS_xlsm[Producto y N°],_01_CODIGOS_Y_COSTOS_xlsm[FABRICA],"",0,1)</f>
        <v>JORGE.CARBON</v>
      </c>
      <c r="G2051" s="26">
        <f>LISTAS[[#This Row],[Precio]]*(1-0.46)</f>
        <v>2577.8609100000003</v>
      </c>
      <c r="H2051" s="1">
        <f>+_xlfn.XLOOKUP(LISTAS[[#This Row],[ID]],_01_CODIGOS_Y_COSTOS_xlsm[Producto y N°],_01_CODIGOS_Y_COSTOS_xlsm[COSTO],0,0,1)</f>
        <v>1550</v>
      </c>
      <c r="I2051" s="27">
        <f>+IFERROR(LISTAS[[#This Row],[VENTA NETA]]/LISTAS[[#This Row],[COSTO]]-1,0)</f>
        <v>0.66313607096774208</v>
      </c>
      <c r="J2051" s="50" t="str">
        <f>IFERROR(VLOOKUP(LISTAS[[#This Row],[ID]],_01_CODIGOS_Y_COSTOS_xlsm[[Producto y N°]:[CODIGO]],2,0),"")</f>
        <v>17 -  17 x 13 x 7</v>
      </c>
      <c r="O2051" t="s">
        <v>3167</v>
      </c>
      <c r="AB2051" s="12" t="str">
        <f>+LISTAS[[#This Row],[Codigo]]&amp;LISTAS[[#This Row],[Fabrica]]</f>
        <v>17 -  17 x 13 x 7JORGE.CARBON</v>
      </c>
      <c r="AC2051" s="13" t="str">
        <f>+LISTAS[[#This Row],[Codigo]]</f>
        <v>17 -  17 x 13 x 7</v>
      </c>
      <c r="AD2051" s="13" t="str">
        <f>+LISTAS[[#This Row],[ID]]</f>
        <v>CARBONES17 -  17 x 13 x 7</v>
      </c>
      <c r="AH2051" s="36"/>
      <c r="AI2051" s="37">
        <f>+LISTAS[[#This Row],[Precio]]+(LISTAS[[#This Row],[Precio]]*AH2051)</f>
        <v>4773.8164999999999</v>
      </c>
      <c r="AJ2051" s="38">
        <f t="shared" si="32"/>
        <v>2386.90825</v>
      </c>
      <c r="AL2051" s="35">
        <f>+AJ2051/LISTAS[[#This Row],[COSTO]]-1</f>
        <v>0.53994080645161291</v>
      </c>
      <c r="AM2051" t="str">
        <f>+LISTAS[[#This Row],[ID]]</f>
        <v>CARBONES17 -  17 x 13 x 7</v>
      </c>
      <c r="AO2051" s="43"/>
      <c r="AP2051" s="39">
        <f>LISTAS[[#This Row],[COSTO]]+(LISTAS[[#This Row],[COSTO]]*AO2051)</f>
        <v>1550</v>
      </c>
      <c r="AQ2051" s="44">
        <f>IF(AO2051="",0,AP2051/LISTAS[[#This Row],[VENTA NETA]]-1)</f>
        <v>0</v>
      </c>
      <c r="AS2051" s="39">
        <v>960</v>
      </c>
      <c r="AT2051" s="48">
        <f>+LISTAS[[#This Row],[COSTO]]/AS2051-1</f>
        <v>0.61458333333333326</v>
      </c>
      <c r="BA2051" t="s">
        <v>3134</v>
      </c>
      <c r="BB2051" s="36"/>
    </row>
    <row r="2052" spans="1:54" x14ac:dyDescent="0.35">
      <c r="A2052" s="7" t="s">
        <v>3170</v>
      </c>
      <c r="B2052" t="s">
        <v>3134</v>
      </c>
      <c r="C2052" t="s">
        <v>3171</v>
      </c>
      <c r="D2052" t="s">
        <v>3172</v>
      </c>
      <c r="E2052" s="2">
        <v>4773.8164999999999</v>
      </c>
      <c r="F2052" s="7" t="str">
        <f>+_xlfn.XLOOKUP(LISTAS[[#This Row],[ID]],_01_CODIGOS_Y_COSTOS_xlsm[Producto y N°],_01_CODIGOS_Y_COSTOS_xlsm[FABRICA],"",0,1)</f>
        <v>JORGE.CARBON</v>
      </c>
      <c r="G2052" s="26">
        <f>LISTAS[[#This Row],[Precio]]*(1-0.46)</f>
        <v>2577.8609100000003</v>
      </c>
      <c r="H2052" s="1">
        <f>+_xlfn.XLOOKUP(LISTAS[[#This Row],[ID]],_01_CODIGOS_Y_COSTOS_xlsm[Producto y N°],_01_CODIGOS_Y_COSTOS_xlsm[COSTO],0,0,1)</f>
        <v>1550</v>
      </c>
      <c r="I2052" s="27">
        <f>+IFERROR(LISTAS[[#This Row],[VENTA NETA]]/LISTAS[[#This Row],[COSTO]]-1,0)</f>
        <v>0.66313607096774208</v>
      </c>
      <c r="J2052" s="50" t="str">
        <f>IFERROR(VLOOKUP(LISTAS[[#This Row],[ID]],_01_CODIGOS_Y_COSTOS_xlsm[[Producto y N°]:[CODIGO]],2,0),"")</f>
        <v>18 -  18 x 6 x 9</v>
      </c>
      <c r="O2052" t="s">
        <v>3170</v>
      </c>
      <c r="AB2052" s="12" t="str">
        <f>+LISTAS[[#This Row],[Codigo]]&amp;LISTAS[[#This Row],[Fabrica]]</f>
        <v>18 -  18 x 6 x 9JORGE.CARBON</v>
      </c>
      <c r="AC2052" s="13" t="str">
        <f>+LISTAS[[#This Row],[Codigo]]</f>
        <v>18 -  18 x 6 x 9</v>
      </c>
      <c r="AD2052" s="13" t="str">
        <f>+LISTAS[[#This Row],[ID]]</f>
        <v>CARBONES18 -  18 x 6 x 9</v>
      </c>
      <c r="AH2052" s="36"/>
      <c r="AI2052" s="37">
        <f>+LISTAS[[#This Row],[Precio]]+(LISTAS[[#This Row],[Precio]]*AH2052)</f>
        <v>4773.8164999999999</v>
      </c>
      <c r="AJ2052" s="38">
        <f t="shared" si="32"/>
        <v>2386.90825</v>
      </c>
      <c r="AL2052" s="35">
        <f>+AJ2052/LISTAS[[#This Row],[COSTO]]-1</f>
        <v>0.53994080645161291</v>
      </c>
      <c r="AM2052" t="str">
        <f>+LISTAS[[#This Row],[ID]]</f>
        <v>CARBONES18 -  18 x 6 x 9</v>
      </c>
      <c r="AO2052" s="43"/>
      <c r="AP2052" s="39">
        <f>LISTAS[[#This Row],[COSTO]]+(LISTAS[[#This Row],[COSTO]]*AO2052)</f>
        <v>1550</v>
      </c>
      <c r="AQ2052" s="44">
        <f>IF(AO2052="",0,AP2052/LISTAS[[#This Row],[VENTA NETA]]-1)</f>
        <v>0</v>
      </c>
      <c r="AS2052" s="39">
        <v>960</v>
      </c>
      <c r="AT2052" s="48">
        <f>+LISTAS[[#This Row],[COSTO]]/AS2052-1</f>
        <v>0.61458333333333326</v>
      </c>
      <c r="BA2052" t="s">
        <v>3134</v>
      </c>
      <c r="BB2052" s="36"/>
    </row>
    <row r="2053" spans="1:54" x14ac:dyDescent="0.35">
      <c r="A2053" s="7" t="s">
        <v>3173</v>
      </c>
      <c r="B2053" t="s">
        <v>3134</v>
      </c>
      <c r="C2053" t="s">
        <v>3174</v>
      </c>
      <c r="D2053" t="s">
        <v>3175</v>
      </c>
      <c r="E2053" s="2">
        <v>4773.8164999999999</v>
      </c>
      <c r="F2053" s="7" t="str">
        <f>+_xlfn.XLOOKUP(LISTAS[[#This Row],[ID]],_01_CODIGOS_Y_COSTOS_xlsm[Producto y N°],_01_CODIGOS_Y_COSTOS_xlsm[FABRICA],"",0,1)</f>
        <v>JORGE.CARBON</v>
      </c>
      <c r="G2053" s="26">
        <f>LISTAS[[#This Row],[Precio]]*(1-0.46)</f>
        <v>2577.8609100000003</v>
      </c>
      <c r="H2053" s="1">
        <f>+_xlfn.XLOOKUP(LISTAS[[#This Row],[ID]],_01_CODIGOS_Y_COSTOS_xlsm[Producto y N°],_01_CODIGOS_Y_COSTOS_xlsm[COSTO],0,0,1)</f>
        <v>1550</v>
      </c>
      <c r="I2053" s="27">
        <f>+IFERROR(LISTAS[[#This Row],[VENTA NETA]]/LISTAS[[#This Row],[COSTO]]-1,0)</f>
        <v>0.66313607096774208</v>
      </c>
      <c r="J2053" s="50" t="str">
        <f>IFERROR(VLOOKUP(LISTAS[[#This Row],[ID]],_01_CODIGOS_Y_COSTOS_xlsm[[Producto y N°]:[CODIGO]],2,0),"")</f>
        <v>19 -  18 x 6 x 6</v>
      </c>
      <c r="O2053" t="s">
        <v>3173</v>
      </c>
      <c r="AB2053" s="12" t="str">
        <f>+LISTAS[[#This Row],[Codigo]]&amp;LISTAS[[#This Row],[Fabrica]]</f>
        <v>19 -  18 x 6 x 6JORGE.CARBON</v>
      </c>
      <c r="AC2053" s="13" t="str">
        <f>+LISTAS[[#This Row],[Codigo]]</f>
        <v>19 -  18 x 6 x 6</v>
      </c>
      <c r="AD2053" s="13" t="str">
        <f>+LISTAS[[#This Row],[ID]]</f>
        <v>CARBONES19 -  18 x 6 x 6</v>
      </c>
      <c r="AH2053" s="36"/>
      <c r="AI2053" s="37">
        <f>+LISTAS[[#This Row],[Precio]]+(LISTAS[[#This Row],[Precio]]*AH2053)</f>
        <v>4773.8164999999999</v>
      </c>
      <c r="AJ2053" s="38">
        <f t="shared" si="32"/>
        <v>2386.90825</v>
      </c>
      <c r="AL2053" s="35">
        <f>+AJ2053/LISTAS[[#This Row],[COSTO]]-1</f>
        <v>0.53994080645161291</v>
      </c>
      <c r="AM2053" t="str">
        <f>+LISTAS[[#This Row],[ID]]</f>
        <v>CARBONES19 -  18 x 6 x 6</v>
      </c>
      <c r="AO2053" s="43"/>
      <c r="AP2053" s="39">
        <f>LISTAS[[#This Row],[COSTO]]+(LISTAS[[#This Row],[COSTO]]*AO2053)</f>
        <v>1550</v>
      </c>
      <c r="AQ2053" s="44">
        <f>IF(AO2053="",0,AP2053/LISTAS[[#This Row],[VENTA NETA]]-1)</f>
        <v>0</v>
      </c>
      <c r="AS2053" s="39">
        <v>960</v>
      </c>
      <c r="AT2053" s="48">
        <f>+LISTAS[[#This Row],[COSTO]]/AS2053-1</f>
        <v>0.61458333333333326</v>
      </c>
      <c r="BA2053" t="s">
        <v>3134</v>
      </c>
      <c r="BB2053" s="36"/>
    </row>
    <row r="2054" spans="1:54" x14ac:dyDescent="0.35">
      <c r="A2054" s="7" t="s">
        <v>3176</v>
      </c>
      <c r="B2054" t="s">
        <v>3134</v>
      </c>
      <c r="C2054" t="s">
        <v>3177</v>
      </c>
      <c r="D2054" t="s">
        <v>3178</v>
      </c>
      <c r="E2054" s="2">
        <v>4773.8164999999999</v>
      </c>
      <c r="F2054" s="7" t="str">
        <f>+_xlfn.XLOOKUP(LISTAS[[#This Row],[ID]],_01_CODIGOS_Y_COSTOS_xlsm[Producto y N°],_01_CODIGOS_Y_COSTOS_xlsm[FABRICA],"",0,1)</f>
        <v>JORGE.CARBON</v>
      </c>
      <c r="G2054" s="26">
        <f>LISTAS[[#This Row],[Precio]]*(1-0.46)</f>
        <v>2577.8609100000003</v>
      </c>
      <c r="H2054" s="1">
        <f>+_xlfn.XLOOKUP(LISTAS[[#This Row],[ID]],_01_CODIGOS_Y_COSTOS_xlsm[Producto y N°],_01_CODIGOS_Y_COSTOS_xlsm[COSTO],0,0,1)</f>
        <v>1550</v>
      </c>
      <c r="I2054" s="27">
        <f>+IFERROR(LISTAS[[#This Row],[VENTA NETA]]/LISTAS[[#This Row],[COSTO]]-1,0)</f>
        <v>0.66313607096774208</v>
      </c>
      <c r="J2054" s="50" t="str">
        <f>IFERROR(VLOOKUP(LISTAS[[#This Row],[ID]],_01_CODIGOS_Y_COSTOS_xlsm[[Producto y N°]:[CODIGO]],2,0),"")</f>
        <v>20 -  18 x 17 x 7</v>
      </c>
      <c r="O2054" t="s">
        <v>3176</v>
      </c>
      <c r="AB2054" s="12" t="str">
        <f>+LISTAS[[#This Row],[Codigo]]&amp;LISTAS[[#This Row],[Fabrica]]</f>
        <v>20 -  18 x 17 x 7JORGE.CARBON</v>
      </c>
      <c r="AC2054" s="13" t="str">
        <f>+LISTAS[[#This Row],[Codigo]]</f>
        <v>20 -  18 x 17 x 7</v>
      </c>
      <c r="AD2054" s="13" t="str">
        <f>+LISTAS[[#This Row],[ID]]</f>
        <v>CARBONES20 -  18 x 17 x 7</v>
      </c>
      <c r="AH2054" s="36"/>
      <c r="AI2054" s="37">
        <f>+LISTAS[[#This Row],[Precio]]+(LISTAS[[#This Row],[Precio]]*AH2054)</f>
        <v>4773.8164999999999</v>
      </c>
      <c r="AJ2054" s="38">
        <f t="shared" si="32"/>
        <v>2386.90825</v>
      </c>
      <c r="AL2054" s="35">
        <f>+AJ2054/LISTAS[[#This Row],[COSTO]]-1</f>
        <v>0.53994080645161291</v>
      </c>
      <c r="AM2054" t="str">
        <f>+LISTAS[[#This Row],[ID]]</f>
        <v>CARBONES20 -  18 x 17 x 7</v>
      </c>
      <c r="AO2054" s="43"/>
      <c r="AP2054" s="39">
        <f>LISTAS[[#This Row],[COSTO]]+(LISTAS[[#This Row],[COSTO]]*AO2054)</f>
        <v>1550</v>
      </c>
      <c r="AQ2054" s="44">
        <f>IF(AO2054="",0,AP2054/LISTAS[[#This Row],[VENTA NETA]]-1)</f>
        <v>0</v>
      </c>
      <c r="AS2054" s="39">
        <v>960</v>
      </c>
      <c r="AT2054" s="48">
        <f>+LISTAS[[#This Row],[COSTO]]/AS2054-1</f>
        <v>0.61458333333333326</v>
      </c>
      <c r="BA2054" t="s">
        <v>3134</v>
      </c>
      <c r="BB2054" s="36"/>
    </row>
    <row r="2055" spans="1:54" x14ac:dyDescent="0.35">
      <c r="A2055" s="7" t="s">
        <v>3179</v>
      </c>
      <c r="B2055" t="s">
        <v>3134</v>
      </c>
      <c r="C2055" t="s">
        <v>3180</v>
      </c>
      <c r="D2055" t="s">
        <v>3181</v>
      </c>
      <c r="E2055" s="2">
        <v>4773.8164999999999</v>
      </c>
      <c r="F2055" s="7" t="str">
        <f>+_xlfn.XLOOKUP(LISTAS[[#This Row],[ID]],_01_CODIGOS_Y_COSTOS_xlsm[Producto y N°],_01_CODIGOS_Y_COSTOS_xlsm[FABRICA],"",0,1)</f>
        <v>JORGE.CARBON</v>
      </c>
      <c r="G2055" s="26">
        <f>LISTAS[[#This Row],[Precio]]*(1-0.46)</f>
        <v>2577.8609100000003</v>
      </c>
      <c r="H2055" s="1">
        <f>+_xlfn.XLOOKUP(LISTAS[[#This Row],[ID]],_01_CODIGOS_Y_COSTOS_xlsm[Producto y N°],_01_CODIGOS_Y_COSTOS_xlsm[COSTO],0,0,1)</f>
        <v>1550</v>
      </c>
      <c r="I2055" s="27">
        <f>+IFERROR(LISTAS[[#This Row],[VENTA NETA]]/LISTAS[[#This Row],[COSTO]]-1,0)</f>
        <v>0.66313607096774208</v>
      </c>
      <c r="J2055" s="50" t="str">
        <f>IFERROR(VLOOKUP(LISTAS[[#This Row],[ID]],_01_CODIGOS_Y_COSTOS_xlsm[[Producto y N°]:[CODIGO]],2,0),"")</f>
        <v>21 -  22 x 9 x 6</v>
      </c>
      <c r="O2055" t="s">
        <v>3179</v>
      </c>
      <c r="AB2055" s="12" t="str">
        <f>+LISTAS[[#This Row],[Codigo]]&amp;LISTAS[[#This Row],[Fabrica]]</f>
        <v>21 -  22 x 9 x 6JORGE.CARBON</v>
      </c>
      <c r="AC2055" s="13" t="str">
        <f>+LISTAS[[#This Row],[Codigo]]</f>
        <v>21 -  22 x 9 x 6</v>
      </c>
      <c r="AD2055" s="13" t="str">
        <f>+LISTAS[[#This Row],[ID]]</f>
        <v>CARBONES21 -  22 x 9 x 6</v>
      </c>
      <c r="AH2055" s="36"/>
      <c r="AI2055" s="37">
        <f>+LISTAS[[#This Row],[Precio]]+(LISTAS[[#This Row],[Precio]]*AH2055)</f>
        <v>4773.8164999999999</v>
      </c>
      <c r="AJ2055" s="38">
        <f t="shared" si="32"/>
        <v>2386.90825</v>
      </c>
      <c r="AL2055" s="35">
        <f>+AJ2055/LISTAS[[#This Row],[COSTO]]-1</f>
        <v>0.53994080645161291</v>
      </c>
      <c r="AM2055" t="str">
        <f>+LISTAS[[#This Row],[ID]]</f>
        <v>CARBONES21 -  22 x 9 x 6</v>
      </c>
      <c r="AO2055" s="43"/>
      <c r="AP2055" s="39">
        <f>LISTAS[[#This Row],[COSTO]]+(LISTAS[[#This Row],[COSTO]]*AO2055)</f>
        <v>1550</v>
      </c>
      <c r="AQ2055" s="44">
        <f>IF(AO2055="",0,AP2055/LISTAS[[#This Row],[VENTA NETA]]-1)</f>
        <v>0</v>
      </c>
      <c r="AS2055" s="39">
        <v>960</v>
      </c>
      <c r="AT2055" s="48">
        <f>+LISTAS[[#This Row],[COSTO]]/AS2055-1</f>
        <v>0.61458333333333326</v>
      </c>
      <c r="BA2055" t="s">
        <v>3134</v>
      </c>
      <c r="BB2055" s="36"/>
    </row>
    <row r="2056" spans="1:54" x14ac:dyDescent="0.35">
      <c r="A2056" s="7" t="s">
        <v>3182</v>
      </c>
      <c r="B2056" t="s">
        <v>3134</v>
      </c>
      <c r="C2056" t="s">
        <v>3183</v>
      </c>
      <c r="D2056" t="s">
        <v>3184</v>
      </c>
      <c r="E2056" s="2">
        <v>4773.8164999999999</v>
      </c>
      <c r="F2056" s="7" t="str">
        <f>+_xlfn.XLOOKUP(LISTAS[[#This Row],[ID]],_01_CODIGOS_Y_COSTOS_xlsm[Producto y N°],_01_CODIGOS_Y_COSTOS_xlsm[FABRICA],"",0,1)</f>
        <v>JORGE.CARBON</v>
      </c>
      <c r="G2056" s="26">
        <f>LISTAS[[#This Row],[Precio]]*(1-0.46)</f>
        <v>2577.8609100000003</v>
      </c>
      <c r="H2056" s="1">
        <f>+_xlfn.XLOOKUP(LISTAS[[#This Row],[ID]],_01_CODIGOS_Y_COSTOS_xlsm[Producto y N°],_01_CODIGOS_Y_COSTOS_xlsm[COSTO],0,0,1)</f>
        <v>1550</v>
      </c>
      <c r="I2056" s="27">
        <f>+IFERROR(LISTAS[[#This Row],[VENTA NETA]]/LISTAS[[#This Row],[COSTO]]-1,0)</f>
        <v>0.66313607096774208</v>
      </c>
      <c r="J2056" s="50" t="str">
        <f>IFERROR(VLOOKUP(LISTAS[[#This Row],[ID]],_01_CODIGOS_Y_COSTOS_xlsm[[Producto y N°]:[CODIGO]],2,0),"")</f>
        <v>22 -  14 x 9,5 x 5</v>
      </c>
      <c r="O2056" t="s">
        <v>3182</v>
      </c>
      <c r="AB2056" s="12" t="str">
        <f>+LISTAS[[#This Row],[Codigo]]&amp;LISTAS[[#This Row],[Fabrica]]</f>
        <v>22 -  14 x 9,5 x 5JORGE.CARBON</v>
      </c>
      <c r="AC2056" s="13" t="str">
        <f>+LISTAS[[#This Row],[Codigo]]</f>
        <v>22 -  14 x 9,5 x 5</v>
      </c>
      <c r="AD2056" s="13" t="str">
        <f>+LISTAS[[#This Row],[ID]]</f>
        <v>CARBONES22 -  14 x 9,5 x 5</v>
      </c>
      <c r="AH2056" s="36"/>
      <c r="AI2056" s="37">
        <f>+LISTAS[[#This Row],[Precio]]+(LISTAS[[#This Row],[Precio]]*AH2056)</f>
        <v>4773.8164999999999</v>
      </c>
      <c r="AJ2056" s="38">
        <f t="shared" si="32"/>
        <v>2386.90825</v>
      </c>
      <c r="AL2056" s="35">
        <f>+AJ2056/LISTAS[[#This Row],[COSTO]]-1</f>
        <v>0.53994080645161291</v>
      </c>
      <c r="AM2056" t="str">
        <f>+LISTAS[[#This Row],[ID]]</f>
        <v>CARBONES22 -  14 x 9,5 x 5</v>
      </c>
      <c r="AO2056" s="43"/>
      <c r="AP2056" s="39">
        <f>LISTAS[[#This Row],[COSTO]]+(LISTAS[[#This Row],[COSTO]]*AO2056)</f>
        <v>1550</v>
      </c>
      <c r="AQ2056" s="44">
        <f>IF(AO2056="",0,AP2056/LISTAS[[#This Row],[VENTA NETA]]-1)</f>
        <v>0</v>
      </c>
      <c r="AS2056" s="39">
        <v>960</v>
      </c>
      <c r="AT2056" s="48">
        <f>+LISTAS[[#This Row],[COSTO]]/AS2056-1</f>
        <v>0.61458333333333326</v>
      </c>
      <c r="BA2056" t="s">
        <v>3134</v>
      </c>
      <c r="BB2056" s="36"/>
    </row>
    <row r="2057" spans="1:54" x14ac:dyDescent="0.35">
      <c r="A2057" s="7" t="s">
        <v>3185</v>
      </c>
      <c r="B2057" t="s">
        <v>3134</v>
      </c>
      <c r="C2057" t="s">
        <v>3186</v>
      </c>
      <c r="D2057" t="s">
        <v>3187</v>
      </c>
      <c r="E2057" s="2">
        <v>4773.8164999999999</v>
      </c>
      <c r="F2057" s="7" t="str">
        <f>+_xlfn.XLOOKUP(LISTAS[[#This Row],[ID]],_01_CODIGOS_Y_COSTOS_xlsm[Producto y N°],_01_CODIGOS_Y_COSTOS_xlsm[FABRICA],"",0,1)</f>
        <v>JORGE.CARBON</v>
      </c>
      <c r="G2057" s="26">
        <f>LISTAS[[#This Row],[Precio]]*(1-0.46)</f>
        <v>2577.8609100000003</v>
      </c>
      <c r="H2057" s="1">
        <f>+_xlfn.XLOOKUP(LISTAS[[#This Row],[ID]],_01_CODIGOS_Y_COSTOS_xlsm[Producto y N°],_01_CODIGOS_Y_COSTOS_xlsm[COSTO],0,0,1)</f>
        <v>1550</v>
      </c>
      <c r="I2057" s="27">
        <f>+IFERROR(LISTAS[[#This Row],[VENTA NETA]]/LISTAS[[#This Row],[COSTO]]-1,0)</f>
        <v>0.66313607096774208</v>
      </c>
      <c r="J2057" s="50" t="str">
        <f>IFERROR(VLOOKUP(LISTAS[[#This Row],[ID]],_01_CODIGOS_Y_COSTOS_xlsm[[Producto y N°]:[CODIGO]],2,0),"")</f>
        <v>24 -  15 x 7 x 6</v>
      </c>
      <c r="O2057" t="s">
        <v>3185</v>
      </c>
      <c r="AB2057" s="12" t="str">
        <f>+LISTAS[[#This Row],[Codigo]]&amp;LISTAS[[#This Row],[Fabrica]]</f>
        <v>24 -  15 x 7 x 6JORGE.CARBON</v>
      </c>
      <c r="AC2057" s="13" t="str">
        <f>+LISTAS[[#This Row],[Codigo]]</f>
        <v>24 -  15 x 7 x 6</v>
      </c>
      <c r="AD2057" s="13" t="str">
        <f>+LISTAS[[#This Row],[ID]]</f>
        <v>CARBONES24 -  15 x 7 x 6</v>
      </c>
      <c r="AH2057" s="36"/>
      <c r="AI2057" s="37">
        <f>+LISTAS[[#This Row],[Precio]]+(LISTAS[[#This Row],[Precio]]*AH2057)</f>
        <v>4773.8164999999999</v>
      </c>
      <c r="AJ2057" s="38">
        <f t="shared" si="32"/>
        <v>2386.90825</v>
      </c>
      <c r="AL2057" s="35">
        <f>+AJ2057/LISTAS[[#This Row],[COSTO]]-1</f>
        <v>0.53994080645161291</v>
      </c>
      <c r="AM2057" t="str">
        <f>+LISTAS[[#This Row],[ID]]</f>
        <v>CARBONES24 -  15 x 7 x 6</v>
      </c>
      <c r="AO2057" s="43"/>
      <c r="AP2057" s="39">
        <f>LISTAS[[#This Row],[COSTO]]+(LISTAS[[#This Row],[COSTO]]*AO2057)</f>
        <v>1550</v>
      </c>
      <c r="AQ2057" s="44">
        <f>IF(AO2057="",0,AP2057/LISTAS[[#This Row],[VENTA NETA]]-1)</f>
        <v>0</v>
      </c>
      <c r="AS2057" s="39">
        <v>960</v>
      </c>
      <c r="AT2057" s="48">
        <f>+LISTAS[[#This Row],[COSTO]]/AS2057-1</f>
        <v>0.61458333333333326</v>
      </c>
      <c r="BA2057" t="s">
        <v>3134</v>
      </c>
      <c r="BB2057" s="36"/>
    </row>
    <row r="2058" spans="1:54" x14ac:dyDescent="0.35">
      <c r="A2058" s="7" t="s">
        <v>3188</v>
      </c>
      <c r="B2058" t="s">
        <v>3134</v>
      </c>
      <c r="C2058" t="s">
        <v>3189</v>
      </c>
      <c r="D2058" t="s">
        <v>3190</v>
      </c>
      <c r="E2058" s="2">
        <v>4773.8164999999999</v>
      </c>
      <c r="F2058" s="7" t="str">
        <f>+_xlfn.XLOOKUP(LISTAS[[#This Row],[ID]],_01_CODIGOS_Y_COSTOS_xlsm[Producto y N°],_01_CODIGOS_Y_COSTOS_xlsm[FABRICA],"",0,1)</f>
        <v>JORGE.CARBON</v>
      </c>
      <c r="G2058" s="26">
        <f>LISTAS[[#This Row],[Precio]]*(1-0.46)</f>
        <v>2577.8609100000003</v>
      </c>
      <c r="H2058" s="1">
        <f>+_xlfn.XLOOKUP(LISTAS[[#This Row],[ID]],_01_CODIGOS_Y_COSTOS_xlsm[Producto y N°],_01_CODIGOS_Y_COSTOS_xlsm[COSTO],0,0,1)</f>
        <v>1550</v>
      </c>
      <c r="I2058" s="27">
        <f>+IFERROR(LISTAS[[#This Row],[VENTA NETA]]/LISTAS[[#This Row],[COSTO]]-1,0)</f>
        <v>0.66313607096774208</v>
      </c>
      <c r="J2058" s="50" t="str">
        <f>IFERROR(VLOOKUP(LISTAS[[#This Row],[ID]],_01_CODIGOS_Y_COSTOS_xlsm[[Producto y N°]:[CODIGO]],2,0),"")</f>
        <v>38 -  30 x 9 x 6</v>
      </c>
      <c r="O2058" t="s">
        <v>3188</v>
      </c>
      <c r="AB2058" s="12" t="str">
        <f>+LISTAS[[#This Row],[Codigo]]&amp;LISTAS[[#This Row],[Fabrica]]</f>
        <v>38 -  30 x 9 x 6JORGE.CARBON</v>
      </c>
      <c r="AC2058" s="13" t="str">
        <f>+LISTAS[[#This Row],[Codigo]]</f>
        <v>38 -  30 x 9 x 6</v>
      </c>
      <c r="AD2058" s="13" t="str">
        <f>+LISTAS[[#This Row],[ID]]</f>
        <v>CARBONES38 -  30 x 9 x 6</v>
      </c>
      <c r="AH2058" s="36"/>
      <c r="AI2058" s="37">
        <f>+LISTAS[[#This Row],[Precio]]+(LISTAS[[#This Row],[Precio]]*AH2058)</f>
        <v>4773.8164999999999</v>
      </c>
      <c r="AJ2058" s="38">
        <f t="shared" si="32"/>
        <v>2386.90825</v>
      </c>
      <c r="AL2058" s="35">
        <f>+AJ2058/LISTAS[[#This Row],[COSTO]]-1</f>
        <v>0.53994080645161291</v>
      </c>
      <c r="AM2058" t="str">
        <f>+LISTAS[[#This Row],[ID]]</f>
        <v>CARBONES38 -  30 x 9 x 6</v>
      </c>
      <c r="AO2058" s="43"/>
      <c r="AP2058" s="39">
        <f>LISTAS[[#This Row],[COSTO]]+(LISTAS[[#This Row],[COSTO]]*AO2058)</f>
        <v>1550</v>
      </c>
      <c r="AQ2058" s="44">
        <f>IF(AO2058="",0,AP2058/LISTAS[[#This Row],[VENTA NETA]]-1)</f>
        <v>0</v>
      </c>
      <c r="AS2058" s="39">
        <v>960</v>
      </c>
      <c r="AT2058" s="48">
        <f>+LISTAS[[#This Row],[COSTO]]/AS2058-1</f>
        <v>0.61458333333333326</v>
      </c>
      <c r="BA2058" t="s">
        <v>3134</v>
      </c>
      <c r="BB2058" s="36"/>
    </row>
    <row r="2059" spans="1:54" x14ac:dyDescent="0.35">
      <c r="A2059" s="7" t="s">
        <v>3191</v>
      </c>
      <c r="B2059" t="s">
        <v>3134</v>
      </c>
      <c r="C2059" t="s">
        <v>3192</v>
      </c>
      <c r="D2059" t="s">
        <v>3193</v>
      </c>
      <c r="E2059" s="2">
        <v>4773.8164999999999</v>
      </c>
      <c r="F2059" s="7" t="str">
        <f>+_xlfn.XLOOKUP(LISTAS[[#This Row],[ID]],_01_CODIGOS_Y_COSTOS_xlsm[Producto y N°],_01_CODIGOS_Y_COSTOS_xlsm[FABRICA],"",0,1)</f>
        <v>JORGE.CARBON</v>
      </c>
      <c r="G2059" s="26">
        <f>LISTAS[[#This Row],[Precio]]*(1-0.46)</f>
        <v>2577.8609100000003</v>
      </c>
      <c r="H2059" s="1">
        <f>+_xlfn.XLOOKUP(LISTAS[[#This Row],[ID]],_01_CODIGOS_Y_COSTOS_xlsm[Producto y N°],_01_CODIGOS_Y_COSTOS_xlsm[COSTO],0,0,1)</f>
        <v>1550</v>
      </c>
      <c r="I2059" s="27">
        <f>+IFERROR(LISTAS[[#This Row],[VENTA NETA]]/LISTAS[[#This Row],[COSTO]]-1,0)</f>
        <v>0.66313607096774208</v>
      </c>
      <c r="J2059" s="50" t="str">
        <f>IFERROR(VLOOKUP(LISTAS[[#This Row],[ID]],_01_CODIGOS_Y_COSTOS_xlsm[[Producto y N°]:[CODIGO]],2,0),"")</f>
        <v>39 -  22 x 14 x 6</v>
      </c>
      <c r="O2059" t="s">
        <v>3191</v>
      </c>
      <c r="AB2059" s="12" t="str">
        <f>+LISTAS[[#This Row],[Codigo]]&amp;LISTAS[[#This Row],[Fabrica]]</f>
        <v>39 -  22 x 14 x 6JORGE.CARBON</v>
      </c>
      <c r="AC2059" s="13" t="str">
        <f>+LISTAS[[#This Row],[Codigo]]</f>
        <v>39 -  22 x 14 x 6</v>
      </c>
      <c r="AD2059" s="13" t="str">
        <f>+LISTAS[[#This Row],[ID]]</f>
        <v>CARBONES39 -  22 x 14 x 6</v>
      </c>
      <c r="AH2059" s="36"/>
      <c r="AI2059" s="37">
        <f>+LISTAS[[#This Row],[Precio]]+(LISTAS[[#This Row],[Precio]]*AH2059)</f>
        <v>4773.8164999999999</v>
      </c>
      <c r="AJ2059" s="38">
        <f t="shared" si="32"/>
        <v>2386.90825</v>
      </c>
      <c r="AL2059" s="35">
        <f>+AJ2059/LISTAS[[#This Row],[COSTO]]-1</f>
        <v>0.53994080645161291</v>
      </c>
      <c r="AM2059" t="str">
        <f>+LISTAS[[#This Row],[ID]]</f>
        <v>CARBONES39 -  22 x 14 x 6</v>
      </c>
      <c r="AO2059" s="43"/>
      <c r="AP2059" s="39">
        <f>LISTAS[[#This Row],[COSTO]]+(LISTAS[[#This Row],[COSTO]]*AO2059)</f>
        <v>1550</v>
      </c>
      <c r="AQ2059" s="44">
        <f>IF(AO2059="",0,AP2059/LISTAS[[#This Row],[VENTA NETA]]-1)</f>
        <v>0</v>
      </c>
      <c r="AS2059" s="39">
        <v>960</v>
      </c>
      <c r="AT2059" s="48">
        <f>+LISTAS[[#This Row],[COSTO]]/AS2059-1</f>
        <v>0.61458333333333326</v>
      </c>
      <c r="BA2059" t="s">
        <v>3134</v>
      </c>
      <c r="BB2059" s="36"/>
    </row>
    <row r="2060" spans="1:54" x14ac:dyDescent="0.35">
      <c r="A2060" s="7" t="s">
        <v>3194</v>
      </c>
      <c r="B2060" t="s">
        <v>3134</v>
      </c>
      <c r="C2060" t="s">
        <v>3195</v>
      </c>
      <c r="D2060" t="s">
        <v>3196</v>
      </c>
      <c r="E2060" s="2">
        <v>4773.8164999999999</v>
      </c>
      <c r="F2060" s="7" t="str">
        <f>+_xlfn.XLOOKUP(LISTAS[[#This Row],[ID]],_01_CODIGOS_Y_COSTOS_xlsm[Producto y N°],_01_CODIGOS_Y_COSTOS_xlsm[FABRICA],"",0,1)</f>
        <v>JORGE.CARBON</v>
      </c>
      <c r="G2060" s="26">
        <f>LISTAS[[#This Row],[Precio]]*(1-0.46)</f>
        <v>2577.8609100000003</v>
      </c>
      <c r="H2060" s="1">
        <f>+_xlfn.XLOOKUP(LISTAS[[#This Row],[ID]],_01_CODIGOS_Y_COSTOS_xlsm[Producto y N°],_01_CODIGOS_Y_COSTOS_xlsm[COSTO],0,0,1)</f>
        <v>1550</v>
      </c>
      <c r="I2060" s="27">
        <f>+IFERROR(LISTAS[[#This Row],[VENTA NETA]]/LISTAS[[#This Row],[COSTO]]-1,0)</f>
        <v>0.66313607096774208</v>
      </c>
      <c r="J2060" s="50" t="str">
        <f>IFERROR(VLOOKUP(LISTAS[[#This Row],[ID]],_01_CODIGOS_Y_COSTOS_xlsm[[Producto y N°]:[CODIGO]],2,0),"")</f>
        <v>41 -  18 x 8 x 5</v>
      </c>
      <c r="O2060" t="s">
        <v>3194</v>
      </c>
      <c r="AB2060" s="12" t="str">
        <f>+LISTAS[[#This Row],[Codigo]]&amp;LISTAS[[#This Row],[Fabrica]]</f>
        <v>41 -  18 x 8 x 5JORGE.CARBON</v>
      </c>
      <c r="AC2060" s="13" t="str">
        <f>+LISTAS[[#This Row],[Codigo]]</f>
        <v>41 -  18 x 8 x 5</v>
      </c>
      <c r="AD2060" s="13" t="str">
        <f>+LISTAS[[#This Row],[ID]]</f>
        <v>CARBONES41 -  18 x 8 x 5</v>
      </c>
      <c r="AH2060" s="36"/>
      <c r="AI2060" s="37">
        <f>+LISTAS[[#This Row],[Precio]]+(LISTAS[[#This Row],[Precio]]*AH2060)</f>
        <v>4773.8164999999999</v>
      </c>
      <c r="AJ2060" s="38">
        <f t="shared" si="32"/>
        <v>2386.90825</v>
      </c>
      <c r="AL2060" s="35">
        <f>+AJ2060/LISTAS[[#This Row],[COSTO]]-1</f>
        <v>0.53994080645161291</v>
      </c>
      <c r="AM2060" t="str">
        <f>+LISTAS[[#This Row],[ID]]</f>
        <v>CARBONES41 -  18 x 8 x 5</v>
      </c>
      <c r="AO2060" s="43"/>
      <c r="AP2060" s="39">
        <f>LISTAS[[#This Row],[COSTO]]+(LISTAS[[#This Row],[COSTO]]*AO2060)</f>
        <v>1550</v>
      </c>
      <c r="AQ2060" s="44">
        <f>IF(AO2060="",0,AP2060/LISTAS[[#This Row],[VENTA NETA]]-1)</f>
        <v>0</v>
      </c>
      <c r="AS2060" s="39">
        <v>960</v>
      </c>
      <c r="AT2060" s="48">
        <f>+LISTAS[[#This Row],[COSTO]]/AS2060-1</f>
        <v>0.61458333333333326</v>
      </c>
      <c r="BA2060" t="s">
        <v>3134</v>
      </c>
      <c r="BB2060" s="36"/>
    </row>
    <row r="2061" spans="1:54" x14ac:dyDescent="0.35">
      <c r="A2061" s="7" t="s">
        <v>3197</v>
      </c>
      <c r="B2061" t="s">
        <v>3134</v>
      </c>
      <c r="C2061" t="s">
        <v>3198</v>
      </c>
      <c r="D2061" t="s">
        <v>3199</v>
      </c>
      <c r="E2061" s="2">
        <v>4773.8164999999999</v>
      </c>
      <c r="F2061" s="7" t="str">
        <f>+_xlfn.XLOOKUP(LISTAS[[#This Row],[ID]],_01_CODIGOS_Y_COSTOS_xlsm[Producto y N°],_01_CODIGOS_Y_COSTOS_xlsm[FABRICA],"",0,1)</f>
        <v>JORGE.CARBON</v>
      </c>
      <c r="G2061" s="26">
        <f>LISTAS[[#This Row],[Precio]]*(1-0.46)</f>
        <v>2577.8609100000003</v>
      </c>
      <c r="H2061" s="1">
        <f>+_xlfn.XLOOKUP(LISTAS[[#This Row],[ID]],_01_CODIGOS_Y_COSTOS_xlsm[Producto y N°],_01_CODIGOS_Y_COSTOS_xlsm[COSTO],0,0,1)</f>
        <v>1550</v>
      </c>
      <c r="I2061" s="27">
        <f>+IFERROR(LISTAS[[#This Row],[VENTA NETA]]/LISTAS[[#This Row],[COSTO]]-1,0)</f>
        <v>0.66313607096774208</v>
      </c>
      <c r="J2061" s="50" t="str">
        <f>IFERROR(VLOOKUP(LISTAS[[#This Row],[ID]],_01_CODIGOS_Y_COSTOS_xlsm[[Producto y N°]:[CODIGO]],2,0),"")</f>
        <v>42 -  17 x 8 x 6</v>
      </c>
      <c r="O2061" t="s">
        <v>3197</v>
      </c>
      <c r="AB2061" s="12" t="str">
        <f>+LISTAS[[#This Row],[Codigo]]&amp;LISTAS[[#This Row],[Fabrica]]</f>
        <v>42 -  17 x 8 x 6JORGE.CARBON</v>
      </c>
      <c r="AC2061" s="13" t="str">
        <f>+LISTAS[[#This Row],[Codigo]]</f>
        <v>42 -  17 x 8 x 6</v>
      </c>
      <c r="AD2061" s="13" t="str">
        <f>+LISTAS[[#This Row],[ID]]</f>
        <v>CARBONES42 -  17 x 8 x 6</v>
      </c>
      <c r="AH2061" s="36"/>
      <c r="AI2061" s="37">
        <f>+LISTAS[[#This Row],[Precio]]+(LISTAS[[#This Row],[Precio]]*AH2061)</f>
        <v>4773.8164999999999</v>
      </c>
      <c r="AJ2061" s="38">
        <f t="shared" si="32"/>
        <v>2386.90825</v>
      </c>
      <c r="AL2061" s="35">
        <f>+AJ2061/LISTAS[[#This Row],[COSTO]]-1</f>
        <v>0.53994080645161291</v>
      </c>
      <c r="AM2061" t="str">
        <f>+LISTAS[[#This Row],[ID]]</f>
        <v>CARBONES42 -  17 x 8 x 6</v>
      </c>
      <c r="AO2061" s="43"/>
      <c r="AP2061" s="39">
        <f>LISTAS[[#This Row],[COSTO]]+(LISTAS[[#This Row],[COSTO]]*AO2061)</f>
        <v>1550</v>
      </c>
      <c r="AQ2061" s="44">
        <f>IF(AO2061="",0,AP2061/LISTAS[[#This Row],[VENTA NETA]]-1)</f>
        <v>0</v>
      </c>
      <c r="AS2061" s="39">
        <v>960</v>
      </c>
      <c r="AT2061" s="48">
        <f>+LISTAS[[#This Row],[COSTO]]/AS2061-1</f>
        <v>0.61458333333333326</v>
      </c>
      <c r="BA2061" t="s">
        <v>3134</v>
      </c>
      <c r="BB2061" s="36"/>
    </row>
    <row r="2062" spans="1:54" x14ac:dyDescent="0.35">
      <c r="A2062" s="7" t="s">
        <v>3200</v>
      </c>
      <c r="B2062" t="s">
        <v>3134</v>
      </c>
      <c r="C2062" t="s">
        <v>3201</v>
      </c>
      <c r="D2062" t="s">
        <v>3202</v>
      </c>
      <c r="E2062" s="2">
        <v>4773.8164999999999</v>
      </c>
      <c r="F2062" s="7" t="str">
        <f>+_xlfn.XLOOKUP(LISTAS[[#This Row],[ID]],_01_CODIGOS_Y_COSTOS_xlsm[Producto y N°],_01_CODIGOS_Y_COSTOS_xlsm[FABRICA],"",0,1)</f>
        <v>JORGE.CARBON</v>
      </c>
      <c r="G2062" s="26">
        <f>LISTAS[[#This Row],[Precio]]*(1-0.46)</f>
        <v>2577.8609100000003</v>
      </c>
      <c r="H2062" s="1">
        <f>+_xlfn.XLOOKUP(LISTAS[[#This Row],[ID]],_01_CODIGOS_Y_COSTOS_xlsm[Producto y N°],_01_CODIGOS_Y_COSTOS_xlsm[COSTO],0,0,1)</f>
        <v>1550</v>
      </c>
      <c r="I2062" s="27">
        <f>+IFERROR(LISTAS[[#This Row],[VENTA NETA]]/LISTAS[[#This Row],[COSTO]]-1,0)</f>
        <v>0.66313607096774208</v>
      </c>
      <c r="J2062" s="50" t="str">
        <f>IFERROR(VLOOKUP(LISTAS[[#This Row],[ID]],_01_CODIGOS_Y_COSTOS_xlsm[[Producto y N°]:[CODIGO]],2,0),"")</f>
        <v>43 -  13 x 8 x 5</v>
      </c>
      <c r="O2062" t="s">
        <v>3200</v>
      </c>
      <c r="AB2062" s="12" t="str">
        <f>+LISTAS[[#This Row],[Codigo]]&amp;LISTAS[[#This Row],[Fabrica]]</f>
        <v>43 -  13 x 8 x 5JORGE.CARBON</v>
      </c>
      <c r="AC2062" s="13" t="str">
        <f>+LISTAS[[#This Row],[Codigo]]</f>
        <v>43 -  13 x 8 x 5</v>
      </c>
      <c r="AD2062" s="13" t="str">
        <f>+LISTAS[[#This Row],[ID]]</f>
        <v>CARBONES43 -  13 x 8 x 5</v>
      </c>
      <c r="AH2062" s="36"/>
      <c r="AI2062" s="37">
        <f>+LISTAS[[#This Row],[Precio]]+(LISTAS[[#This Row],[Precio]]*AH2062)</f>
        <v>4773.8164999999999</v>
      </c>
      <c r="AJ2062" s="38">
        <f t="shared" si="32"/>
        <v>2386.90825</v>
      </c>
      <c r="AL2062" s="35">
        <f>+AJ2062/LISTAS[[#This Row],[COSTO]]-1</f>
        <v>0.53994080645161291</v>
      </c>
      <c r="AM2062" t="str">
        <f>+LISTAS[[#This Row],[ID]]</f>
        <v>CARBONES43 -  13 x 8 x 5</v>
      </c>
      <c r="AO2062" s="43"/>
      <c r="AP2062" s="39">
        <f>LISTAS[[#This Row],[COSTO]]+(LISTAS[[#This Row],[COSTO]]*AO2062)</f>
        <v>1550</v>
      </c>
      <c r="AQ2062" s="44">
        <f>IF(AO2062="",0,AP2062/LISTAS[[#This Row],[VENTA NETA]]-1)</f>
        <v>0</v>
      </c>
      <c r="AS2062" s="39">
        <v>960</v>
      </c>
      <c r="AT2062" s="48">
        <f>+LISTAS[[#This Row],[COSTO]]/AS2062-1</f>
        <v>0.61458333333333326</v>
      </c>
      <c r="BA2062" t="s">
        <v>3134</v>
      </c>
      <c r="BB2062" s="36"/>
    </row>
    <row r="2063" spans="1:54" x14ac:dyDescent="0.35">
      <c r="A2063" s="7" t="s">
        <v>3203</v>
      </c>
      <c r="B2063" t="s">
        <v>3134</v>
      </c>
      <c r="C2063" t="s">
        <v>3204</v>
      </c>
      <c r="D2063" t="s">
        <v>3205</v>
      </c>
      <c r="E2063" s="2">
        <v>4552.3620000000001</v>
      </c>
      <c r="F2063" s="7" t="str">
        <f>+_xlfn.XLOOKUP(LISTAS[[#This Row],[ID]],_01_CODIGOS_Y_COSTOS_xlsm[Producto y N°],_01_CODIGOS_Y_COSTOS_xlsm[FABRICA],"",0,1)</f>
        <v>JORGE.CARBON</v>
      </c>
      <c r="G2063" s="26">
        <f>LISTAS[[#This Row],[Precio]]*(1-0.46)</f>
        <v>2458.2754800000002</v>
      </c>
      <c r="H2063" s="1">
        <f>+_xlfn.XLOOKUP(LISTAS[[#This Row],[ID]],_01_CODIGOS_Y_COSTOS_xlsm[Producto y N°],_01_CODIGOS_Y_COSTOS_xlsm[COSTO],0,0,1)</f>
        <v>1550</v>
      </c>
      <c r="I2063" s="27">
        <f>+IFERROR(LISTAS[[#This Row],[VENTA NETA]]/LISTAS[[#This Row],[COSTO]]-1,0)</f>
        <v>0.58598418064516156</v>
      </c>
      <c r="J2063" s="50" t="str">
        <f>IFERROR(VLOOKUP(LISTAS[[#This Row],[ID]],_01_CODIGOS_Y_COSTOS_xlsm[[Producto y N°]:[CODIGO]],2,0),"")</f>
        <v>44 -  10 x 8 x 5</v>
      </c>
      <c r="O2063" t="s">
        <v>3203</v>
      </c>
      <c r="AB2063" s="12" t="str">
        <f>+LISTAS[[#This Row],[Codigo]]&amp;LISTAS[[#This Row],[Fabrica]]</f>
        <v>44 -  10 x 8 x 5JORGE.CARBON</v>
      </c>
      <c r="AC2063" s="13" t="str">
        <f>+LISTAS[[#This Row],[Codigo]]</f>
        <v>44 -  10 x 8 x 5</v>
      </c>
      <c r="AD2063" s="13" t="str">
        <f>+LISTAS[[#This Row],[ID]]</f>
        <v>CARBONES44 -  10 x 8 x 5</v>
      </c>
      <c r="AH2063" s="36">
        <v>0.2</v>
      </c>
      <c r="AI2063" s="73">
        <f>+LISTAS[[#This Row],[Precio]]+(LISTAS[[#This Row],[Precio]]*AH2063)</f>
        <v>5462.8343999999997</v>
      </c>
      <c r="AJ2063" s="38">
        <f t="shared" si="32"/>
        <v>2731.4171999999999</v>
      </c>
      <c r="AL2063" s="35">
        <f>+AJ2063/LISTAS[[#This Row],[COSTO]]-1</f>
        <v>0.76220464516129027</v>
      </c>
      <c r="AM2063" t="str">
        <f>+LISTAS[[#This Row],[ID]]</f>
        <v>CARBONES44 -  10 x 8 x 5</v>
      </c>
      <c r="AO2063" s="43"/>
      <c r="AP2063" s="39">
        <f>LISTAS[[#This Row],[COSTO]]+(LISTAS[[#This Row],[COSTO]]*AO2063)</f>
        <v>1550</v>
      </c>
      <c r="AQ2063" s="44">
        <f>IF(AO2063="",0,AP2063/LISTAS[[#This Row],[VENTA NETA]]-1)</f>
        <v>0</v>
      </c>
      <c r="AS2063" s="39">
        <v>960</v>
      </c>
      <c r="AT2063" s="48">
        <f>+LISTAS[[#This Row],[COSTO]]/AS2063-1</f>
        <v>0.61458333333333326</v>
      </c>
      <c r="BA2063" t="s">
        <v>3134</v>
      </c>
      <c r="BB2063" s="36">
        <v>0.2</v>
      </c>
    </row>
    <row r="2064" spans="1:54" x14ac:dyDescent="0.35">
      <c r="A2064" s="7" t="s">
        <v>3206</v>
      </c>
      <c r="B2064" t="s">
        <v>3134</v>
      </c>
      <c r="C2064" t="s">
        <v>3207</v>
      </c>
      <c r="D2064" t="s">
        <v>3208</v>
      </c>
      <c r="E2064" s="2">
        <v>4773.8164999999999</v>
      </c>
      <c r="F2064" s="7" t="str">
        <f>+_xlfn.XLOOKUP(LISTAS[[#This Row],[ID]],_01_CODIGOS_Y_COSTOS_xlsm[Producto y N°],_01_CODIGOS_Y_COSTOS_xlsm[FABRICA],"",0,1)</f>
        <v>JORGE.CARBON</v>
      </c>
      <c r="G2064" s="26">
        <f>LISTAS[[#This Row],[Precio]]*(1-0.46)</f>
        <v>2577.8609100000003</v>
      </c>
      <c r="H2064" s="1">
        <f>+_xlfn.XLOOKUP(LISTAS[[#This Row],[ID]],_01_CODIGOS_Y_COSTOS_xlsm[Producto y N°],_01_CODIGOS_Y_COSTOS_xlsm[COSTO],0,0,1)</f>
        <v>1550</v>
      </c>
      <c r="I2064" s="27">
        <f>+IFERROR(LISTAS[[#This Row],[VENTA NETA]]/LISTAS[[#This Row],[COSTO]]-1,0)</f>
        <v>0.66313607096774208</v>
      </c>
      <c r="J2064" s="50" t="str">
        <f>IFERROR(VLOOKUP(LISTAS[[#This Row],[ID]],_01_CODIGOS_Y_COSTOS_xlsm[[Producto y N°]:[CODIGO]],2,0),"")</f>
        <v>47 - 15 x 9 x 6,3</v>
      </c>
      <c r="O2064" t="s">
        <v>3206</v>
      </c>
      <c r="AB2064" s="12" t="str">
        <f>+LISTAS[[#This Row],[Codigo]]&amp;LISTAS[[#This Row],[Fabrica]]</f>
        <v>47 - 15 x 9 x 6,3JORGE.CARBON</v>
      </c>
      <c r="AC2064" s="13" t="str">
        <f>+LISTAS[[#This Row],[Codigo]]</f>
        <v>47 - 15 x 9 x 6,3</v>
      </c>
      <c r="AD2064" s="13" t="str">
        <f>+LISTAS[[#This Row],[ID]]</f>
        <v>CARBONES47 - 15 x 9 x 6,3</v>
      </c>
      <c r="AH2064" s="36"/>
      <c r="AI2064" s="37">
        <f>+LISTAS[[#This Row],[Precio]]+(LISTAS[[#This Row],[Precio]]*AH2064)</f>
        <v>4773.8164999999999</v>
      </c>
      <c r="AJ2064" s="38">
        <f t="shared" si="32"/>
        <v>2386.90825</v>
      </c>
      <c r="AL2064" s="35">
        <f>+AJ2064/LISTAS[[#This Row],[COSTO]]-1</f>
        <v>0.53994080645161291</v>
      </c>
      <c r="AM2064" t="str">
        <f>+LISTAS[[#This Row],[ID]]</f>
        <v>CARBONES47 - 15 x 9 x 6,3</v>
      </c>
      <c r="AO2064" s="43"/>
      <c r="AP2064" s="39">
        <f>LISTAS[[#This Row],[COSTO]]+(LISTAS[[#This Row],[COSTO]]*AO2064)</f>
        <v>1550</v>
      </c>
      <c r="AQ2064" s="44">
        <f>IF(AO2064="",0,AP2064/LISTAS[[#This Row],[VENTA NETA]]-1)</f>
        <v>0</v>
      </c>
      <c r="AS2064" s="39">
        <v>960</v>
      </c>
      <c r="AT2064" s="48">
        <f>+LISTAS[[#This Row],[COSTO]]/AS2064-1</f>
        <v>0.61458333333333326</v>
      </c>
      <c r="BA2064" t="s">
        <v>3134</v>
      </c>
      <c r="BB2064" s="36"/>
    </row>
    <row r="2065" spans="1:54" x14ac:dyDescent="0.35">
      <c r="A2065" s="7" t="s">
        <v>3209</v>
      </c>
      <c r="B2065" t="s">
        <v>3134</v>
      </c>
      <c r="C2065" t="s">
        <v>3210</v>
      </c>
      <c r="D2065" t="s">
        <v>3211</v>
      </c>
      <c r="E2065" s="2">
        <v>4773.8164999999999</v>
      </c>
      <c r="F2065" s="7" t="str">
        <f>+_xlfn.XLOOKUP(LISTAS[[#This Row],[ID]],_01_CODIGOS_Y_COSTOS_xlsm[Producto y N°],_01_CODIGOS_Y_COSTOS_xlsm[FABRICA],"",0,1)</f>
        <v>JORGE.CARBON</v>
      </c>
      <c r="G2065" s="26">
        <f>LISTAS[[#This Row],[Precio]]*(1-0.46)</f>
        <v>2577.8609100000003</v>
      </c>
      <c r="H2065" s="1">
        <f>+_xlfn.XLOOKUP(LISTAS[[#This Row],[ID]],_01_CODIGOS_Y_COSTOS_xlsm[Producto y N°],_01_CODIGOS_Y_COSTOS_xlsm[COSTO],0,0,1)</f>
        <v>1550</v>
      </c>
      <c r="I2065" s="27">
        <f>+IFERROR(LISTAS[[#This Row],[VENTA NETA]]/LISTAS[[#This Row],[COSTO]]-1,0)</f>
        <v>0.66313607096774208</v>
      </c>
      <c r="J2065" s="50" t="str">
        <f>IFERROR(VLOOKUP(LISTAS[[#This Row],[ID]],_01_CODIGOS_Y_COSTOS_xlsm[[Producto y N°]:[CODIGO]],2,0),"")</f>
        <v>48 -  6 x 10 x 20</v>
      </c>
      <c r="O2065" t="s">
        <v>3209</v>
      </c>
      <c r="AB2065" s="12" t="str">
        <f>+LISTAS[[#This Row],[Codigo]]&amp;LISTAS[[#This Row],[Fabrica]]</f>
        <v>48 -  6 x 10 x 20JORGE.CARBON</v>
      </c>
      <c r="AC2065" s="13" t="str">
        <f>+LISTAS[[#This Row],[Codigo]]</f>
        <v>48 -  6 x 10 x 20</v>
      </c>
      <c r="AD2065" s="13" t="str">
        <f>+LISTAS[[#This Row],[ID]]</f>
        <v>CARBONES48 -  6 x 10 x 20</v>
      </c>
      <c r="AH2065" s="36"/>
      <c r="AI2065" s="37">
        <f>+LISTAS[[#This Row],[Precio]]+(LISTAS[[#This Row],[Precio]]*AH2065)</f>
        <v>4773.8164999999999</v>
      </c>
      <c r="AJ2065" s="38">
        <f t="shared" si="32"/>
        <v>2386.90825</v>
      </c>
      <c r="AL2065" s="35">
        <f>+AJ2065/LISTAS[[#This Row],[COSTO]]-1</f>
        <v>0.53994080645161291</v>
      </c>
      <c r="AM2065" t="str">
        <f>+LISTAS[[#This Row],[ID]]</f>
        <v>CARBONES48 -  6 x 10 x 20</v>
      </c>
      <c r="AO2065" s="43"/>
      <c r="AP2065" s="39">
        <f>LISTAS[[#This Row],[COSTO]]+(LISTAS[[#This Row],[COSTO]]*AO2065)</f>
        <v>1550</v>
      </c>
      <c r="AQ2065" s="44">
        <f>IF(AO2065="",0,AP2065/LISTAS[[#This Row],[VENTA NETA]]-1)</f>
        <v>0</v>
      </c>
      <c r="AS2065" s="39">
        <v>960</v>
      </c>
      <c r="AT2065" s="48">
        <f>+LISTAS[[#This Row],[COSTO]]/AS2065-1</f>
        <v>0.61458333333333326</v>
      </c>
      <c r="BA2065" t="s">
        <v>3134</v>
      </c>
      <c r="BB2065" s="36"/>
    </row>
    <row r="2066" spans="1:54" x14ac:dyDescent="0.35">
      <c r="A2066" s="7" t="s">
        <v>3212</v>
      </c>
      <c r="B2066" t="s">
        <v>3134</v>
      </c>
      <c r="C2066" t="s">
        <v>3213</v>
      </c>
      <c r="D2066" t="s">
        <v>3214</v>
      </c>
      <c r="E2066" s="2">
        <v>4773.8164999999999</v>
      </c>
      <c r="F2066" s="7" t="str">
        <f>+_xlfn.XLOOKUP(LISTAS[[#This Row],[ID]],_01_CODIGOS_Y_COSTOS_xlsm[Producto y N°],_01_CODIGOS_Y_COSTOS_xlsm[FABRICA],"",0,1)</f>
        <v>JORGE.CARBON</v>
      </c>
      <c r="G2066" s="26">
        <f>LISTAS[[#This Row],[Precio]]*(1-0.46)</f>
        <v>2577.8609100000003</v>
      </c>
      <c r="H2066" s="1">
        <f>+_xlfn.XLOOKUP(LISTAS[[#This Row],[ID]],_01_CODIGOS_Y_COSTOS_xlsm[Producto y N°],_01_CODIGOS_Y_COSTOS_xlsm[COSTO],0,0,1)</f>
        <v>1550</v>
      </c>
      <c r="I2066" s="27">
        <f>+IFERROR(LISTAS[[#This Row],[VENTA NETA]]/LISTAS[[#This Row],[COSTO]]-1,0)</f>
        <v>0.66313607096774208</v>
      </c>
      <c r="J2066" s="50" t="str">
        <f>IFERROR(VLOOKUP(LISTAS[[#This Row],[ID]],_01_CODIGOS_Y_COSTOS_xlsm[[Producto y N°]:[CODIGO]],2,0),"")</f>
        <v>50 - 20 x 6 x 6</v>
      </c>
      <c r="O2066" t="s">
        <v>3212</v>
      </c>
      <c r="AB2066" s="12" t="str">
        <f>+LISTAS[[#This Row],[Codigo]]&amp;LISTAS[[#This Row],[Fabrica]]</f>
        <v>50 - 20 x 6 x 6JORGE.CARBON</v>
      </c>
      <c r="AC2066" s="13" t="str">
        <f>+LISTAS[[#This Row],[Codigo]]</f>
        <v>50 - 20 x 6 x 6</v>
      </c>
      <c r="AD2066" s="13" t="str">
        <f>+LISTAS[[#This Row],[ID]]</f>
        <v>CARBONES50 - 20 x 6 x 6</v>
      </c>
      <c r="AH2066" s="36"/>
      <c r="AI2066" s="37">
        <f>+LISTAS[[#This Row],[Precio]]+(LISTAS[[#This Row],[Precio]]*AH2066)</f>
        <v>4773.8164999999999</v>
      </c>
      <c r="AJ2066" s="38">
        <f t="shared" si="32"/>
        <v>2386.90825</v>
      </c>
      <c r="AL2066" s="35">
        <f>+AJ2066/LISTAS[[#This Row],[COSTO]]-1</f>
        <v>0.53994080645161291</v>
      </c>
      <c r="AM2066" t="str">
        <f>+LISTAS[[#This Row],[ID]]</f>
        <v>CARBONES50 - 20 x 6 x 6</v>
      </c>
      <c r="AO2066" s="43"/>
      <c r="AP2066" s="39">
        <f>LISTAS[[#This Row],[COSTO]]+(LISTAS[[#This Row],[COSTO]]*AO2066)</f>
        <v>1550</v>
      </c>
      <c r="AQ2066" s="44">
        <f>IF(AO2066="",0,AP2066/LISTAS[[#This Row],[VENTA NETA]]-1)</f>
        <v>0</v>
      </c>
      <c r="AS2066" s="39">
        <v>960</v>
      </c>
      <c r="AT2066" s="48">
        <f>+LISTAS[[#This Row],[COSTO]]/AS2066-1</f>
        <v>0.61458333333333326</v>
      </c>
      <c r="BA2066" t="s">
        <v>3134</v>
      </c>
      <c r="BB2066" s="36"/>
    </row>
    <row r="2067" spans="1:54" x14ac:dyDescent="0.35">
      <c r="A2067" s="7" t="s">
        <v>3215</v>
      </c>
      <c r="B2067" t="s">
        <v>3134</v>
      </c>
      <c r="C2067" t="s">
        <v>3216</v>
      </c>
      <c r="D2067" t="s">
        <v>3217</v>
      </c>
      <c r="E2067" s="2">
        <v>4773.8164999999999</v>
      </c>
      <c r="F2067" s="7" t="str">
        <f>+_xlfn.XLOOKUP(LISTAS[[#This Row],[ID]],_01_CODIGOS_Y_COSTOS_xlsm[Producto y N°],_01_CODIGOS_Y_COSTOS_xlsm[FABRICA],"",0,1)</f>
        <v>JORGE.CARBON</v>
      </c>
      <c r="G2067" s="26">
        <f>LISTAS[[#This Row],[Precio]]*(1-0.46)</f>
        <v>2577.8609100000003</v>
      </c>
      <c r="H2067" s="1">
        <f>+_xlfn.XLOOKUP(LISTAS[[#This Row],[ID]],_01_CODIGOS_Y_COSTOS_xlsm[Producto y N°],_01_CODIGOS_Y_COSTOS_xlsm[COSTO],0,0,1)</f>
        <v>1550</v>
      </c>
      <c r="I2067" s="27">
        <f>+IFERROR(LISTAS[[#This Row],[VENTA NETA]]/LISTAS[[#This Row],[COSTO]]-1,0)</f>
        <v>0.66313607096774208</v>
      </c>
      <c r="J2067" s="50" t="str">
        <f>IFERROR(VLOOKUP(LISTAS[[#This Row],[ID]],_01_CODIGOS_Y_COSTOS_xlsm[[Producto y N°]:[CODIGO]],2,0),"")</f>
        <v>53 - 12 x 7,8 x 4,8</v>
      </c>
      <c r="O2067" t="s">
        <v>3215</v>
      </c>
      <c r="AB2067" s="12" t="str">
        <f>+LISTAS[[#This Row],[Codigo]]&amp;LISTAS[[#This Row],[Fabrica]]</f>
        <v>53 - 12 x 7,8 x 4,8JORGE.CARBON</v>
      </c>
      <c r="AC2067" s="13" t="str">
        <f>+LISTAS[[#This Row],[Codigo]]</f>
        <v>53 - 12 x 7,8 x 4,8</v>
      </c>
      <c r="AD2067" s="13" t="str">
        <f>+LISTAS[[#This Row],[ID]]</f>
        <v>CARBONES53 - 12 x 7,8 x 4,8</v>
      </c>
      <c r="AH2067" s="36"/>
      <c r="AI2067" s="37">
        <f>+LISTAS[[#This Row],[Precio]]+(LISTAS[[#This Row],[Precio]]*AH2067)</f>
        <v>4773.8164999999999</v>
      </c>
      <c r="AJ2067" s="38">
        <f t="shared" si="32"/>
        <v>2386.90825</v>
      </c>
      <c r="AL2067" s="35">
        <f>+AJ2067/LISTAS[[#This Row],[COSTO]]-1</f>
        <v>0.53994080645161291</v>
      </c>
      <c r="AM2067" t="str">
        <f>+LISTAS[[#This Row],[ID]]</f>
        <v>CARBONES53 - 12 x 7,8 x 4,8</v>
      </c>
      <c r="AO2067" s="43"/>
      <c r="AP2067" s="39">
        <f>LISTAS[[#This Row],[COSTO]]+(LISTAS[[#This Row],[COSTO]]*AO2067)</f>
        <v>1550</v>
      </c>
      <c r="AQ2067" s="44">
        <f>IF(AO2067="",0,AP2067/LISTAS[[#This Row],[VENTA NETA]]-1)</f>
        <v>0</v>
      </c>
      <c r="AS2067" s="39">
        <v>960</v>
      </c>
      <c r="AT2067" s="48">
        <f>+LISTAS[[#This Row],[COSTO]]/AS2067-1</f>
        <v>0.61458333333333326</v>
      </c>
      <c r="BA2067" t="s">
        <v>3134</v>
      </c>
      <c r="BB2067" s="36"/>
    </row>
    <row r="2068" spans="1:54" x14ac:dyDescent="0.35">
      <c r="A2068" s="7" t="s">
        <v>3218</v>
      </c>
      <c r="B2068" t="s">
        <v>3134</v>
      </c>
      <c r="C2068" t="s">
        <v>3219</v>
      </c>
      <c r="D2068" t="s">
        <v>3220</v>
      </c>
      <c r="E2068" s="2">
        <v>4552.3620000000001</v>
      </c>
      <c r="F2068" s="7" t="str">
        <f>+_xlfn.XLOOKUP(LISTAS[[#This Row],[ID]],_01_CODIGOS_Y_COSTOS_xlsm[Producto y N°],_01_CODIGOS_Y_COSTOS_xlsm[FABRICA],"",0,1)</f>
        <v>JORGE.CARBON</v>
      </c>
      <c r="G2068" s="26">
        <f>LISTAS[[#This Row],[Precio]]*(1-0.46)</f>
        <v>2458.2754800000002</v>
      </c>
      <c r="H2068" s="1">
        <f>+_xlfn.XLOOKUP(LISTAS[[#This Row],[ID]],_01_CODIGOS_Y_COSTOS_xlsm[Producto y N°],_01_CODIGOS_Y_COSTOS_xlsm[COSTO],0,0,1)</f>
        <v>1550</v>
      </c>
      <c r="I2068" s="27">
        <f>+IFERROR(LISTAS[[#This Row],[VENTA NETA]]/LISTAS[[#This Row],[COSTO]]-1,0)</f>
        <v>0.58598418064516156</v>
      </c>
      <c r="J2068" s="50" t="str">
        <f>IFERROR(VLOOKUP(LISTAS[[#This Row],[ID]],_01_CODIGOS_Y_COSTOS_xlsm[[Producto y N°]:[CODIGO]],2,0),"")</f>
        <v>54 - 6 x 8 x 15</v>
      </c>
      <c r="O2068" t="s">
        <v>3218</v>
      </c>
      <c r="AB2068" s="12" t="str">
        <f>+LISTAS[[#This Row],[Codigo]]&amp;LISTAS[[#This Row],[Fabrica]]</f>
        <v>54 - 6 x 8 x 15JORGE.CARBON</v>
      </c>
      <c r="AC2068" s="13" t="str">
        <f>+LISTAS[[#This Row],[Codigo]]</f>
        <v>54 - 6 x 8 x 15</v>
      </c>
      <c r="AD2068" s="13" t="str">
        <f>+LISTAS[[#This Row],[ID]]</f>
        <v>CARBONES54 - 6 x 8 x 15</v>
      </c>
      <c r="AH2068" s="36">
        <v>0.2</v>
      </c>
      <c r="AI2068" s="73">
        <f>+LISTAS[[#This Row],[Precio]]+(LISTAS[[#This Row],[Precio]]*AH2068)</f>
        <v>5462.8343999999997</v>
      </c>
      <c r="AJ2068" s="38">
        <f t="shared" si="32"/>
        <v>2731.4171999999999</v>
      </c>
      <c r="AL2068" s="35">
        <f>+AJ2068/LISTAS[[#This Row],[COSTO]]-1</f>
        <v>0.76220464516129027</v>
      </c>
      <c r="AM2068" t="str">
        <f>+LISTAS[[#This Row],[ID]]</f>
        <v>CARBONES54 - 6 x 8 x 15</v>
      </c>
      <c r="AO2068" s="43"/>
      <c r="AP2068" s="39">
        <f>LISTAS[[#This Row],[COSTO]]+(LISTAS[[#This Row],[COSTO]]*AO2068)</f>
        <v>1550</v>
      </c>
      <c r="AQ2068" s="44">
        <f>IF(AO2068="",0,AP2068/LISTAS[[#This Row],[VENTA NETA]]-1)</f>
        <v>0</v>
      </c>
      <c r="AS2068" s="39">
        <v>960</v>
      </c>
      <c r="AT2068" s="48">
        <f>+LISTAS[[#This Row],[COSTO]]/AS2068-1</f>
        <v>0.61458333333333326</v>
      </c>
      <c r="BA2068" t="s">
        <v>3134</v>
      </c>
      <c r="BB2068" s="36">
        <v>0.2</v>
      </c>
    </row>
    <row r="2069" spans="1:54" x14ac:dyDescent="0.35">
      <c r="A2069" s="7" t="s">
        <v>3221</v>
      </c>
      <c r="B2069" t="s">
        <v>3134</v>
      </c>
      <c r="C2069" t="s">
        <v>3222</v>
      </c>
      <c r="D2069" t="s">
        <v>3223</v>
      </c>
      <c r="E2069" s="2">
        <v>4773.8164999999999</v>
      </c>
      <c r="F2069" s="7" t="str">
        <f>+_xlfn.XLOOKUP(LISTAS[[#This Row],[ID]],_01_CODIGOS_Y_COSTOS_xlsm[Producto y N°],_01_CODIGOS_Y_COSTOS_xlsm[FABRICA],"",0,1)</f>
        <v>JORGE.CARBON</v>
      </c>
      <c r="G2069" s="26">
        <f>LISTAS[[#This Row],[Precio]]*(1-0.46)</f>
        <v>2577.8609100000003</v>
      </c>
      <c r="H2069" s="1">
        <f>+_xlfn.XLOOKUP(LISTAS[[#This Row],[ID]],_01_CODIGOS_Y_COSTOS_xlsm[Producto y N°],_01_CODIGOS_Y_COSTOS_xlsm[COSTO],0,0,1)</f>
        <v>1550</v>
      </c>
      <c r="I2069" s="27">
        <f>+IFERROR(LISTAS[[#This Row],[VENTA NETA]]/LISTAS[[#This Row],[COSTO]]-1,0)</f>
        <v>0.66313607096774208</v>
      </c>
      <c r="J2069" s="50" t="str">
        <f>IFERROR(VLOOKUP(LISTAS[[#This Row],[ID]],_01_CODIGOS_Y_COSTOS_xlsm[[Producto y N°]:[CODIGO]],2,0),"")</f>
        <v>55 - 5 x 8 x 14</v>
      </c>
      <c r="O2069" t="s">
        <v>3221</v>
      </c>
      <c r="AB2069" s="12" t="str">
        <f>+LISTAS[[#This Row],[Codigo]]&amp;LISTAS[[#This Row],[Fabrica]]</f>
        <v>55 - 5 x 8 x 14JORGE.CARBON</v>
      </c>
      <c r="AC2069" s="13" t="str">
        <f>+LISTAS[[#This Row],[Codigo]]</f>
        <v>55 - 5 x 8 x 14</v>
      </c>
      <c r="AD2069" s="13" t="str">
        <f>+LISTAS[[#This Row],[ID]]</f>
        <v>CARBONES55 - 5 x 8 x 14</v>
      </c>
      <c r="AH2069" s="36"/>
      <c r="AI2069" s="37">
        <f>+LISTAS[[#This Row],[Precio]]+(LISTAS[[#This Row],[Precio]]*AH2069)</f>
        <v>4773.8164999999999</v>
      </c>
      <c r="AJ2069" s="38">
        <f t="shared" si="32"/>
        <v>2386.90825</v>
      </c>
      <c r="AL2069" s="35">
        <f>+AJ2069/LISTAS[[#This Row],[COSTO]]-1</f>
        <v>0.53994080645161291</v>
      </c>
      <c r="AM2069" t="str">
        <f>+LISTAS[[#This Row],[ID]]</f>
        <v>CARBONES55 - 5 x 8 x 14</v>
      </c>
      <c r="AO2069" s="43"/>
      <c r="AP2069" s="39">
        <f>LISTAS[[#This Row],[COSTO]]+(LISTAS[[#This Row],[COSTO]]*AO2069)</f>
        <v>1550</v>
      </c>
      <c r="AQ2069" s="44">
        <f>IF(AO2069="",0,AP2069/LISTAS[[#This Row],[VENTA NETA]]-1)</f>
        <v>0</v>
      </c>
      <c r="AS2069" s="39">
        <v>960</v>
      </c>
      <c r="AT2069" s="48">
        <f>+LISTAS[[#This Row],[COSTO]]/AS2069-1</f>
        <v>0.61458333333333326</v>
      </c>
      <c r="BA2069" t="s">
        <v>3134</v>
      </c>
      <c r="BB2069" s="36"/>
    </row>
    <row r="2070" spans="1:54" x14ac:dyDescent="0.35">
      <c r="A2070" s="7" t="s">
        <v>3224</v>
      </c>
      <c r="B2070" t="s">
        <v>3134</v>
      </c>
      <c r="C2070" t="s">
        <v>3225</v>
      </c>
      <c r="D2070" t="s">
        <v>3226</v>
      </c>
      <c r="E2070" s="2">
        <v>4773.8164999999999</v>
      </c>
      <c r="F2070" s="7" t="str">
        <f>+_xlfn.XLOOKUP(LISTAS[[#This Row],[ID]],_01_CODIGOS_Y_COSTOS_xlsm[Producto y N°],_01_CODIGOS_Y_COSTOS_xlsm[FABRICA],"",0,1)</f>
        <v>JORGE.CARBON</v>
      </c>
      <c r="G2070" s="26">
        <f>LISTAS[[#This Row],[Precio]]*(1-0.46)</f>
        <v>2577.8609100000003</v>
      </c>
      <c r="H2070" s="1">
        <f>+_xlfn.XLOOKUP(LISTAS[[#This Row],[ID]],_01_CODIGOS_Y_COSTOS_xlsm[Producto y N°],_01_CODIGOS_Y_COSTOS_xlsm[COSTO],0,0,1)</f>
        <v>1550</v>
      </c>
      <c r="I2070" s="27">
        <f>+IFERROR(LISTAS[[#This Row],[VENTA NETA]]/LISTAS[[#This Row],[COSTO]]-1,0)</f>
        <v>0.66313607096774208</v>
      </c>
      <c r="J2070" s="50" t="str">
        <f>IFERROR(VLOOKUP(LISTAS[[#This Row],[ID]],_01_CODIGOS_Y_COSTOS_xlsm[[Producto y N°]:[CODIGO]],2,0),"")</f>
        <v>62 - 6 x 10 x 14</v>
      </c>
      <c r="O2070" t="s">
        <v>3224</v>
      </c>
      <c r="AB2070" s="12" t="str">
        <f>+LISTAS[[#This Row],[Codigo]]&amp;LISTAS[[#This Row],[Fabrica]]</f>
        <v>62 - 6 x 10 x 14JORGE.CARBON</v>
      </c>
      <c r="AC2070" s="13" t="str">
        <f>+LISTAS[[#This Row],[Codigo]]</f>
        <v>62 - 6 x 10 x 14</v>
      </c>
      <c r="AD2070" s="13" t="str">
        <f>+LISTAS[[#This Row],[ID]]</f>
        <v>CARBONES62 - 6 x 10 x 14</v>
      </c>
      <c r="AH2070" s="36"/>
      <c r="AI2070" s="37">
        <f>+LISTAS[[#This Row],[Precio]]+(LISTAS[[#This Row],[Precio]]*AH2070)</f>
        <v>4773.8164999999999</v>
      </c>
      <c r="AJ2070" s="38">
        <f t="shared" si="32"/>
        <v>2386.90825</v>
      </c>
      <c r="AL2070" s="35">
        <f>+AJ2070/LISTAS[[#This Row],[COSTO]]-1</f>
        <v>0.53994080645161291</v>
      </c>
      <c r="AM2070" t="str">
        <f>+LISTAS[[#This Row],[ID]]</f>
        <v>CARBONES62 - 6 x 10 x 14</v>
      </c>
      <c r="AO2070" s="43"/>
      <c r="AP2070" s="39">
        <f>LISTAS[[#This Row],[COSTO]]+(LISTAS[[#This Row],[COSTO]]*AO2070)</f>
        <v>1550</v>
      </c>
      <c r="AQ2070" s="44">
        <f>IF(AO2070="",0,AP2070/LISTAS[[#This Row],[VENTA NETA]]-1)</f>
        <v>0</v>
      </c>
      <c r="AS2070" s="39">
        <v>960</v>
      </c>
      <c r="AT2070" s="48">
        <f>+LISTAS[[#This Row],[COSTO]]/AS2070-1</f>
        <v>0.61458333333333326</v>
      </c>
      <c r="BA2070" t="s">
        <v>3134</v>
      </c>
      <c r="BB2070" s="36"/>
    </row>
    <row r="2071" spans="1:54" x14ac:dyDescent="0.35">
      <c r="A2071" s="7" t="s">
        <v>3227</v>
      </c>
      <c r="B2071" t="s">
        <v>3134</v>
      </c>
      <c r="C2071" t="s">
        <v>3228</v>
      </c>
      <c r="D2071" t="s">
        <v>3229</v>
      </c>
      <c r="E2071" s="2">
        <v>4773.8164999999999</v>
      </c>
      <c r="F2071" s="7" t="str">
        <f>+_xlfn.XLOOKUP(LISTAS[[#This Row],[ID]],_01_CODIGOS_Y_COSTOS_xlsm[Producto y N°],_01_CODIGOS_Y_COSTOS_xlsm[FABRICA],"",0,1)</f>
        <v>JORGE.CARBON</v>
      </c>
      <c r="G2071" s="26">
        <f>LISTAS[[#This Row],[Precio]]*(1-0.46)</f>
        <v>2577.8609100000003</v>
      </c>
      <c r="H2071" s="1">
        <f>+_xlfn.XLOOKUP(LISTAS[[#This Row],[ID]],_01_CODIGOS_Y_COSTOS_xlsm[Producto y N°],_01_CODIGOS_Y_COSTOS_xlsm[COSTO],0,0,1)</f>
        <v>1550</v>
      </c>
      <c r="I2071" s="27">
        <f>+IFERROR(LISTAS[[#This Row],[VENTA NETA]]/LISTAS[[#This Row],[COSTO]]-1,0)</f>
        <v>0.66313607096774208</v>
      </c>
      <c r="J2071" s="50" t="str">
        <f>IFERROR(VLOOKUP(LISTAS[[#This Row],[ID]],_01_CODIGOS_Y_COSTOS_xlsm[[Producto y N°]:[CODIGO]],2,0),"")</f>
        <v>70 - 14 x 7 x 6</v>
      </c>
      <c r="O2071" t="s">
        <v>3227</v>
      </c>
      <c r="AB2071" s="12" t="str">
        <f>+LISTAS[[#This Row],[Codigo]]&amp;LISTAS[[#This Row],[Fabrica]]</f>
        <v>70 - 14 x 7 x 6JORGE.CARBON</v>
      </c>
      <c r="AC2071" s="13" t="str">
        <f>+LISTAS[[#This Row],[Codigo]]</f>
        <v>70 - 14 x 7 x 6</v>
      </c>
      <c r="AD2071" s="13" t="str">
        <f>+LISTAS[[#This Row],[ID]]</f>
        <v>CARBONES70 - 14 x 7 x 6</v>
      </c>
      <c r="AH2071" s="36"/>
      <c r="AI2071" s="37">
        <f>+LISTAS[[#This Row],[Precio]]+(LISTAS[[#This Row],[Precio]]*AH2071)</f>
        <v>4773.8164999999999</v>
      </c>
      <c r="AJ2071" s="38">
        <f t="shared" si="32"/>
        <v>2386.90825</v>
      </c>
      <c r="AL2071" s="35">
        <f>+AJ2071/LISTAS[[#This Row],[COSTO]]-1</f>
        <v>0.53994080645161291</v>
      </c>
      <c r="AM2071" t="str">
        <f>+LISTAS[[#This Row],[ID]]</f>
        <v>CARBONES70 - 14 x 7 x 6</v>
      </c>
      <c r="AO2071" s="43"/>
      <c r="AP2071" s="39">
        <f>LISTAS[[#This Row],[COSTO]]+(LISTAS[[#This Row],[COSTO]]*AO2071)</f>
        <v>1550</v>
      </c>
      <c r="AQ2071" s="44">
        <f>IF(AO2071="",0,AP2071/LISTAS[[#This Row],[VENTA NETA]]-1)</f>
        <v>0</v>
      </c>
      <c r="AS2071" s="39">
        <v>960</v>
      </c>
      <c r="AT2071" s="48">
        <f>+LISTAS[[#This Row],[COSTO]]/AS2071-1</f>
        <v>0.61458333333333326</v>
      </c>
      <c r="BA2071" t="s">
        <v>3134</v>
      </c>
      <c r="BB2071" s="36"/>
    </row>
    <row r="2072" spans="1:54" x14ac:dyDescent="0.35">
      <c r="A2072" s="7" t="s">
        <v>3230</v>
      </c>
      <c r="B2072" t="s">
        <v>3134</v>
      </c>
      <c r="C2072" t="s">
        <v>3231</v>
      </c>
      <c r="D2072" t="s">
        <v>3232</v>
      </c>
      <c r="E2072" s="2">
        <v>4773.8164999999999</v>
      </c>
      <c r="F2072" s="7" t="str">
        <f>+_xlfn.XLOOKUP(LISTAS[[#This Row],[ID]],_01_CODIGOS_Y_COSTOS_xlsm[Producto y N°],_01_CODIGOS_Y_COSTOS_xlsm[FABRICA],"",0,1)</f>
        <v>JORGE.CARBON</v>
      </c>
      <c r="G2072" s="26">
        <f>LISTAS[[#This Row],[Precio]]*(1-0.46)</f>
        <v>2577.8609100000003</v>
      </c>
      <c r="H2072" s="1">
        <f>+_xlfn.XLOOKUP(LISTAS[[#This Row],[ID]],_01_CODIGOS_Y_COSTOS_xlsm[Producto y N°],_01_CODIGOS_Y_COSTOS_xlsm[COSTO],0,0,1)</f>
        <v>1550</v>
      </c>
      <c r="I2072" s="27">
        <f>+IFERROR(LISTAS[[#This Row],[VENTA NETA]]/LISTAS[[#This Row],[COSTO]]-1,0)</f>
        <v>0.66313607096774208</v>
      </c>
      <c r="J2072" s="50" t="str">
        <f>IFERROR(VLOOKUP(LISTAS[[#This Row],[ID]],_01_CODIGOS_Y_COSTOS_xlsm[[Producto y N°]:[CODIGO]],2,0),"")</f>
        <v>81 - 15 x 4,5 x 4,5</v>
      </c>
      <c r="O2072" t="s">
        <v>3230</v>
      </c>
      <c r="AB2072" s="12" t="str">
        <f>+LISTAS[[#This Row],[Codigo]]&amp;LISTAS[[#This Row],[Fabrica]]</f>
        <v>81 - 15 x 4,5 x 4,5JORGE.CARBON</v>
      </c>
      <c r="AC2072" s="13" t="str">
        <f>+LISTAS[[#This Row],[Codigo]]</f>
        <v>81 - 15 x 4,5 x 4,5</v>
      </c>
      <c r="AD2072" s="13" t="str">
        <f>+LISTAS[[#This Row],[ID]]</f>
        <v>CARBONES81 - 15 x 4,5 x 4,5</v>
      </c>
      <c r="AH2072" s="36"/>
      <c r="AI2072" s="37">
        <f>+LISTAS[[#This Row],[Precio]]+(LISTAS[[#This Row],[Precio]]*AH2072)</f>
        <v>4773.8164999999999</v>
      </c>
      <c r="AJ2072" s="38">
        <f t="shared" si="32"/>
        <v>2386.90825</v>
      </c>
      <c r="AL2072" s="35">
        <f>+AJ2072/LISTAS[[#This Row],[COSTO]]-1</f>
        <v>0.53994080645161291</v>
      </c>
      <c r="AM2072" t="str">
        <f>+LISTAS[[#This Row],[ID]]</f>
        <v>CARBONES81 - 15 x 4,5 x 4,5</v>
      </c>
      <c r="AO2072" s="43"/>
      <c r="AP2072" s="39">
        <f>LISTAS[[#This Row],[COSTO]]+(LISTAS[[#This Row],[COSTO]]*AO2072)</f>
        <v>1550</v>
      </c>
      <c r="AQ2072" s="44">
        <f>IF(AO2072="",0,AP2072/LISTAS[[#This Row],[VENTA NETA]]-1)</f>
        <v>0</v>
      </c>
      <c r="AS2072" s="39">
        <v>960</v>
      </c>
      <c r="AT2072" s="48">
        <f>+LISTAS[[#This Row],[COSTO]]/AS2072-1</f>
        <v>0.61458333333333326</v>
      </c>
      <c r="BA2072" t="s">
        <v>3134</v>
      </c>
      <c r="BB2072" s="36"/>
    </row>
    <row r="2073" spans="1:54" x14ac:dyDescent="0.35">
      <c r="A2073" s="7" t="s">
        <v>3233</v>
      </c>
      <c r="B2073" t="s">
        <v>3134</v>
      </c>
      <c r="C2073" t="s">
        <v>3234</v>
      </c>
      <c r="D2073" t="s">
        <v>3235</v>
      </c>
      <c r="E2073" s="2">
        <v>4773.8164999999999</v>
      </c>
      <c r="F2073" s="7" t="str">
        <f>+_xlfn.XLOOKUP(LISTAS[[#This Row],[ID]],_01_CODIGOS_Y_COSTOS_xlsm[Producto y N°],_01_CODIGOS_Y_COSTOS_xlsm[FABRICA],"",0,1)</f>
        <v>JORGE.CARBON</v>
      </c>
      <c r="G2073" s="26">
        <f>LISTAS[[#This Row],[Precio]]*(1-0.46)</f>
        <v>2577.8609100000003</v>
      </c>
      <c r="H2073" s="1">
        <f>+_xlfn.XLOOKUP(LISTAS[[#This Row],[ID]],_01_CODIGOS_Y_COSTOS_xlsm[Producto y N°],_01_CODIGOS_Y_COSTOS_xlsm[COSTO],0,0,1)</f>
        <v>1550</v>
      </c>
      <c r="I2073" s="27">
        <f>+IFERROR(LISTAS[[#This Row],[VENTA NETA]]/LISTAS[[#This Row],[COSTO]]-1,0)</f>
        <v>0.66313607096774208</v>
      </c>
      <c r="J2073" s="50" t="str">
        <f>IFERROR(VLOOKUP(LISTAS[[#This Row],[ID]],_01_CODIGOS_Y_COSTOS_xlsm[[Producto y N°]:[CODIGO]],2,0),"")</f>
        <v>82 - 18 x 8 x 6</v>
      </c>
      <c r="O2073" t="s">
        <v>3233</v>
      </c>
      <c r="AB2073" s="12" t="str">
        <f>+LISTAS[[#This Row],[Codigo]]&amp;LISTAS[[#This Row],[Fabrica]]</f>
        <v>82 - 18 x 8 x 6JORGE.CARBON</v>
      </c>
      <c r="AC2073" s="13" t="str">
        <f>+LISTAS[[#This Row],[Codigo]]</f>
        <v>82 - 18 x 8 x 6</v>
      </c>
      <c r="AD2073" s="13" t="str">
        <f>+LISTAS[[#This Row],[ID]]</f>
        <v>CARBONES82 - 18 x 8 x 6</v>
      </c>
      <c r="AH2073" s="36"/>
      <c r="AI2073" s="37">
        <f>+LISTAS[[#This Row],[Precio]]+(LISTAS[[#This Row],[Precio]]*AH2073)</f>
        <v>4773.8164999999999</v>
      </c>
      <c r="AJ2073" s="38">
        <f t="shared" si="32"/>
        <v>2386.90825</v>
      </c>
      <c r="AL2073" s="35">
        <f>+AJ2073/LISTAS[[#This Row],[COSTO]]-1</f>
        <v>0.53994080645161291</v>
      </c>
      <c r="AM2073" t="str">
        <f>+LISTAS[[#This Row],[ID]]</f>
        <v>CARBONES82 - 18 x 8 x 6</v>
      </c>
      <c r="AO2073" s="43"/>
      <c r="AP2073" s="39">
        <f>LISTAS[[#This Row],[COSTO]]+(LISTAS[[#This Row],[COSTO]]*AO2073)</f>
        <v>1550</v>
      </c>
      <c r="AQ2073" s="44">
        <f>IF(AO2073="",0,AP2073/LISTAS[[#This Row],[VENTA NETA]]-1)</f>
        <v>0</v>
      </c>
      <c r="AS2073" s="39">
        <v>960</v>
      </c>
      <c r="AT2073" s="48">
        <f>+LISTAS[[#This Row],[COSTO]]/AS2073-1</f>
        <v>0.61458333333333326</v>
      </c>
      <c r="BA2073" t="s">
        <v>3134</v>
      </c>
      <c r="BB2073" s="36"/>
    </row>
    <row r="2074" spans="1:54" x14ac:dyDescent="0.35">
      <c r="A2074" s="7" t="s">
        <v>3236</v>
      </c>
      <c r="B2074" t="s">
        <v>3134</v>
      </c>
      <c r="C2074" t="s">
        <v>3237</v>
      </c>
      <c r="D2074" t="s">
        <v>3238</v>
      </c>
      <c r="E2074" s="2">
        <v>4773.8164999999999</v>
      </c>
      <c r="F2074" s="7" t="str">
        <f>+_xlfn.XLOOKUP(LISTAS[[#This Row],[ID]],_01_CODIGOS_Y_COSTOS_xlsm[Producto y N°],_01_CODIGOS_Y_COSTOS_xlsm[FABRICA],"",0,1)</f>
        <v>JORGE.CARBON</v>
      </c>
      <c r="G2074" s="26">
        <f>LISTAS[[#This Row],[Precio]]*(1-0.46)</f>
        <v>2577.8609100000003</v>
      </c>
      <c r="H2074" s="1">
        <f>+_xlfn.XLOOKUP(LISTAS[[#This Row],[ID]],_01_CODIGOS_Y_COSTOS_xlsm[Producto y N°],_01_CODIGOS_Y_COSTOS_xlsm[COSTO],0,0,1)</f>
        <v>1550</v>
      </c>
      <c r="I2074" s="27">
        <f>+IFERROR(LISTAS[[#This Row],[VENTA NETA]]/LISTAS[[#This Row],[COSTO]]-1,0)</f>
        <v>0.66313607096774208</v>
      </c>
      <c r="J2074" s="50" t="str">
        <f>IFERROR(VLOOKUP(LISTAS[[#This Row],[ID]],_01_CODIGOS_Y_COSTOS_xlsm[[Producto y N°]:[CODIGO]],2,0),"")</f>
        <v>89 - 19 x 18 x 7</v>
      </c>
      <c r="O2074" t="s">
        <v>3236</v>
      </c>
      <c r="AB2074" s="12" t="str">
        <f>+LISTAS[[#This Row],[Codigo]]&amp;LISTAS[[#This Row],[Fabrica]]</f>
        <v>89 - 19 x 18 x 7JORGE.CARBON</v>
      </c>
      <c r="AC2074" s="13" t="str">
        <f>+LISTAS[[#This Row],[Codigo]]</f>
        <v>89 - 19 x 18 x 7</v>
      </c>
      <c r="AD2074" s="13" t="str">
        <f>+LISTAS[[#This Row],[ID]]</f>
        <v>CARBONES89 - 19 x 18 x 7</v>
      </c>
      <c r="AH2074" s="36"/>
      <c r="AI2074" s="37">
        <f>+LISTAS[[#This Row],[Precio]]+(LISTAS[[#This Row],[Precio]]*AH2074)</f>
        <v>4773.8164999999999</v>
      </c>
      <c r="AJ2074" s="38">
        <f t="shared" si="32"/>
        <v>2386.90825</v>
      </c>
      <c r="AL2074" s="35">
        <f>+AJ2074/LISTAS[[#This Row],[COSTO]]-1</f>
        <v>0.53994080645161291</v>
      </c>
      <c r="AM2074" t="str">
        <f>+LISTAS[[#This Row],[ID]]</f>
        <v>CARBONES89 - 19 x 18 x 7</v>
      </c>
      <c r="AO2074" s="43"/>
      <c r="AP2074" s="39">
        <f>LISTAS[[#This Row],[COSTO]]+(LISTAS[[#This Row],[COSTO]]*AO2074)</f>
        <v>1550</v>
      </c>
      <c r="AQ2074" s="44">
        <f>IF(AO2074="",0,AP2074/LISTAS[[#This Row],[VENTA NETA]]-1)</f>
        <v>0</v>
      </c>
      <c r="AS2074" s="39">
        <v>960</v>
      </c>
      <c r="AT2074" s="48">
        <f>+LISTAS[[#This Row],[COSTO]]/AS2074-1</f>
        <v>0.61458333333333326</v>
      </c>
      <c r="BA2074" t="s">
        <v>3134</v>
      </c>
      <c r="BB2074" s="36"/>
    </row>
    <row r="2075" spans="1:54" x14ac:dyDescent="0.35">
      <c r="A2075" s="7" t="s">
        <v>3239</v>
      </c>
      <c r="B2075" t="s">
        <v>3134</v>
      </c>
      <c r="C2075" t="s">
        <v>3240</v>
      </c>
      <c r="D2075" t="s">
        <v>3241</v>
      </c>
      <c r="E2075" s="2">
        <v>4773.8164999999999</v>
      </c>
      <c r="F2075" s="7" t="str">
        <f>+_xlfn.XLOOKUP(LISTAS[[#This Row],[ID]],_01_CODIGOS_Y_COSTOS_xlsm[Producto y N°],_01_CODIGOS_Y_COSTOS_xlsm[FABRICA],"",0,1)</f>
        <v>JORGE.CARBON</v>
      </c>
      <c r="G2075" s="26">
        <f>LISTAS[[#This Row],[Precio]]*(1-0.46)</f>
        <v>2577.8609100000003</v>
      </c>
      <c r="H2075" s="1">
        <f>+_xlfn.XLOOKUP(LISTAS[[#This Row],[ID]],_01_CODIGOS_Y_COSTOS_xlsm[Producto y N°],_01_CODIGOS_Y_COSTOS_xlsm[COSTO],0,0,1)</f>
        <v>1550</v>
      </c>
      <c r="I2075" s="27">
        <f>+IFERROR(LISTAS[[#This Row],[VENTA NETA]]/LISTAS[[#This Row],[COSTO]]-1,0)</f>
        <v>0.66313607096774208</v>
      </c>
      <c r="J2075" s="50" t="str">
        <f>IFERROR(VLOOKUP(LISTAS[[#This Row],[ID]],_01_CODIGOS_Y_COSTOS_xlsm[[Producto y N°]:[CODIGO]],2,0),"")</f>
        <v>94 - 14 x 10 x 6</v>
      </c>
      <c r="O2075" t="s">
        <v>3239</v>
      </c>
      <c r="AB2075" s="12" t="str">
        <f>+LISTAS[[#This Row],[Codigo]]&amp;LISTAS[[#This Row],[Fabrica]]</f>
        <v>94 - 14 x 10 x 6JORGE.CARBON</v>
      </c>
      <c r="AC2075" s="13" t="str">
        <f>+LISTAS[[#This Row],[Codigo]]</f>
        <v>94 - 14 x 10 x 6</v>
      </c>
      <c r="AD2075" s="13" t="str">
        <f>+LISTAS[[#This Row],[ID]]</f>
        <v>CARBONES94 - 14 x 10 x 6</v>
      </c>
      <c r="AH2075" s="36"/>
      <c r="AI2075" s="37">
        <f>+LISTAS[[#This Row],[Precio]]+(LISTAS[[#This Row],[Precio]]*AH2075)</f>
        <v>4773.8164999999999</v>
      </c>
      <c r="AJ2075" s="38">
        <f t="shared" si="32"/>
        <v>2386.90825</v>
      </c>
      <c r="AL2075" s="35">
        <f>+AJ2075/LISTAS[[#This Row],[COSTO]]-1</f>
        <v>0.53994080645161291</v>
      </c>
      <c r="AM2075" t="str">
        <f>+LISTAS[[#This Row],[ID]]</f>
        <v>CARBONES94 - 14 x 10 x 6</v>
      </c>
      <c r="AO2075" s="43"/>
      <c r="AP2075" s="39">
        <f>LISTAS[[#This Row],[COSTO]]+(LISTAS[[#This Row],[COSTO]]*AO2075)</f>
        <v>1550</v>
      </c>
      <c r="AQ2075" s="44">
        <f>IF(AO2075="",0,AP2075/LISTAS[[#This Row],[VENTA NETA]]-1)</f>
        <v>0</v>
      </c>
      <c r="AS2075" s="39">
        <v>960</v>
      </c>
      <c r="AT2075" s="48">
        <f>+LISTAS[[#This Row],[COSTO]]/AS2075-1</f>
        <v>0.61458333333333326</v>
      </c>
      <c r="BA2075" t="s">
        <v>3134</v>
      </c>
      <c r="BB2075" s="36"/>
    </row>
    <row r="2076" spans="1:54" x14ac:dyDescent="0.35">
      <c r="A2076" s="7" t="s">
        <v>3242</v>
      </c>
      <c r="B2076" t="s">
        <v>3134</v>
      </c>
      <c r="C2076" t="s">
        <v>3243</v>
      </c>
      <c r="D2076" t="s">
        <v>3244</v>
      </c>
      <c r="E2076" s="2">
        <v>4773.8164999999999</v>
      </c>
      <c r="F2076" s="7" t="str">
        <f>+_xlfn.XLOOKUP(LISTAS[[#This Row],[ID]],_01_CODIGOS_Y_COSTOS_xlsm[Producto y N°],_01_CODIGOS_Y_COSTOS_xlsm[FABRICA],"",0,1)</f>
        <v>JORGE.CARBON</v>
      </c>
      <c r="G2076" s="26">
        <f>LISTAS[[#This Row],[Precio]]*(1-0.46)</f>
        <v>2577.8609100000003</v>
      </c>
      <c r="H2076" s="1">
        <f>+_xlfn.XLOOKUP(LISTAS[[#This Row],[ID]],_01_CODIGOS_Y_COSTOS_xlsm[Producto y N°],_01_CODIGOS_Y_COSTOS_xlsm[COSTO],0,0,1)</f>
        <v>1550</v>
      </c>
      <c r="I2076" s="27">
        <f>+IFERROR(LISTAS[[#This Row],[VENTA NETA]]/LISTAS[[#This Row],[COSTO]]-1,0)</f>
        <v>0.66313607096774208</v>
      </c>
      <c r="J2076" s="50" t="str">
        <f>IFERROR(VLOOKUP(LISTAS[[#This Row],[ID]],_01_CODIGOS_Y_COSTOS_xlsm[[Producto y N°]:[CODIGO]],2,0),"")</f>
        <v>105 - 16 x 11 x 6</v>
      </c>
      <c r="O2076" t="s">
        <v>3242</v>
      </c>
      <c r="AB2076" s="12" t="str">
        <f>+LISTAS[[#This Row],[Codigo]]&amp;LISTAS[[#This Row],[Fabrica]]</f>
        <v>105 - 16 x 11 x 6JORGE.CARBON</v>
      </c>
      <c r="AC2076" s="13" t="str">
        <f>+LISTAS[[#This Row],[Codigo]]</f>
        <v>105 - 16 x 11 x 6</v>
      </c>
      <c r="AD2076" s="13" t="str">
        <f>+LISTAS[[#This Row],[ID]]</f>
        <v>CARBONES105 - 16 x 11 x 6</v>
      </c>
      <c r="AH2076" s="36"/>
      <c r="AI2076" s="37">
        <f>+LISTAS[[#This Row],[Precio]]+(LISTAS[[#This Row],[Precio]]*AH2076)</f>
        <v>4773.8164999999999</v>
      </c>
      <c r="AJ2076" s="38">
        <f t="shared" si="32"/>
        <v>2386.90825</v>
      </c>
      <c r="AL2076" s="35">
        <f>+AJ2076/LISTAS[[#This Row],[COSTO]]-1</f>
        <v>0.53994080645161291</v>
      </c>
      <c r="AM2076" t="str">
        <f>+LISTAS[[#This Row],[ID]]</f>
        <v>CARBONES105 - 16 x 11 x 6</v>
      </c>
      <c r="AO2076" s="43"/>
      <c r="AP2076" s="39">
        <f>LISTAS[[#This Row],[COSTO]]+(LISTAS[[#This Row],[COSTO]]*AO2076)</f>
        <v>1550</v>
      </c>
      <c r="AQ2076" s="44">
        <f>IF(AO2076="",0,AP2076/LISTAS[[#This Row],[VENTA NETA]]-1)</f>
        <v>0</v>
      </c>
      <c r="AS2076" s="39">
        <v>960</v>
      </c>
      <c r="AT2076" s="48">
        <f>+LISTAS[[#This Row],[COSTO]]/AS2076-1</f>
        <v>0.61458333333333326</v>
      </c>
      <c r="BA2076" t="s">
        <v>3134</v>
      </c>
      <c r="BB2076" s="36"/>
    </row>
    <row r="2077" spans="1:54" x14ac:dyDescent="0.35">
      <c r="A2077" s="7" t="s">
        <v>3245</v>
      </c>
      <c r="B2077" t="s">
        <v>3134</v>
      </c>
      <c r="C2077" t="s">
        <v>3246</v>
      </c>
      <c r="D2077" t="s">
        <v>3247</v>
      </c>
      <c r="E2077" s="2">
        <v>4773.8164999999999</v>
      </c>
      <c r="F2077" s="7" t="str">
        <f>+_xlfn.XLOOKUP(LISTAS[[#This Row],[ID]],_01_CODIGOS_Y_COSTOS_xlsm[Producto y N°],_01_CODIGOS_Y_COSTOS_xlsm[FABRICA],"",0,1)</f>
        <v>JORGE.CARBON</v>
      </c>
      <c r="G2077" s="26">
        <f>LISTAS[[#This Row],[Precio]]*(1-0.46)</f>
        <v>2577.8609100000003</v>
      </c>
      <c r="H2077" s="1">
        <f>+_xlfn.XLOOKUP(LISTAS[[#This Row],[ID]],_01_CODIGOS_Y_COSTOS_xlsm[Producto y N°],_01_CODIGOS_Y_COSTOS_xlsm[COSTO],0,0,1)</f>
        <v>1550</v>
      </c>
      <c r="I2077" s="27">
        <f>+IFERROR(LISTAS[[#This Row],[VENTA NETA]]/LISTAS[[#This Row],[COSTO]]-1,0)</f>
        <v>0.66313607096774208</v>
      </c>
      <c r="J2077" s="50" t="str">
        <f>IFERROR(VLOOKUP(LISTAS[[#This Row],[ID]],_01_CODIGOS_Y_COSTOS_xlsm[[Producto y N°]:[CODIGO]],2,0),"")</f>
        <v>107 - 14 x 8 x 5</v>
      </c>
      <c r="O2077" t="s">
        <v>3245</v>
      </c>
      <c r="AB2077" s="12" t="str">
        <f>+LISTAS[[#This Row],[Codigo]]&amp;LISTAS[[#This Row],[Fabrica]]</f>
        <v>107 - 14 x 8 x 5JORGE.CARBON</v>
      </c>
      <c r="AC2077" s="13" t="str">
        <f>+LISTAS[[#This Row],[Codigo]]</f>
        <v>107 - 14 x 8 x 5</v>
      </c>
      <c r="AD2077" s="13" t="str">
        <f>+LISTAS[[#This Row],[ID]]</f>
        <v>CARBONES107 - 14 x 8 x 5</v>
      </c>
      <c r="AH2077" s="36"/>
      <c r="AI2077" s="37">
        <f>+LISTAS[[#This Row],[Precio]]+(LISTAS[[#This Row],[Precio]]*AH2077)</f>
        <v>4773.8164999999999</v>
      </c>
      <c r="AJ2077" s="38">
        <f t="shared" si="32"/>
        <v>2386.90825</v>
      </c>
      <c r="AL2077" s="35">
        <f>+AJ2077/LISTAS[[#This Row],[COSTO]]-1</f>
        <v>0.53994080645161291</v>
      </c>
      <c r="AM2077" t="str">
        <f>+LISTAS[[#This Row],[ID]]</f>
        <v>CARBONES107 - 14 x 8 x 5</v>
      </c>
      <c r="AO2077" s="43"/>
      <c r="AP2077" s="39">
        <f>LISTAS[[#This Row],[COSTO]]+(LISTAS[[#This Row],[COSTO]]*AO2077)</f>
        <v>1550</v>
      </c>
      <c r="AQ2077" s="44">
        <f>IF(AO2077="",0,AP2077/LISTAS[[#This Row],[VENTA NETA]]-1)</f>
        <v>0</v>
      </c>
      <c r="AS2077" s="39">
        <v>0</v>
      </c>
      <c r="AT2077" s="48" t="e">
        <f>+LISTAS[[#This Row],[COSTO]]/AS2077-1</f>
        <v>#DIV/0!</v>
      </c>
      <c r="BA2077" t="s">
        <v>3134</v>
      </c>
      <c r="BB2077" s="36"/>
    </row>
    <row r="2078" spans="1:54" x14ac:dyDescent="0.35">
      <c r="A2078" s="7" t="s">
        <v>3248</v>
      </c>
      <c r="B2078" t="s">
        <v>3134</v>
      </c>
      <c r="C2078" t="s">
        <v>3249</v>
      </c>
      <c r="D2078" t="s">
        <v>3247</v>
      </c>
      <c r="E2078" s="2">
        <v>4773.8164999999999</v>
      </c>
      <c r="F2078" s="7" t="str">
        <f>+_xlfn.XLOOKUP(LISTAS[[#This Row],[ID]],_01_CODIGOS_Y_COSTOS_xlsm[Producto y N°],_01_CODIGOS_Y_COSTOS_xlsm[FABRICA],"",0,1)</f>
        <v>JORGE.CARBON</v>
      </c>
      <c r="G2078" s="26">
        <f>LISTAS[[#This Row],[Precio]]*(1-0.46)</f>
        <v>2577.8609100000003</v>
      </c>
      <c r="H2078" s="1">
        <f>+_xlfn.XLOOKUP(LISTAS[[#This Row],[ID]],_01_CODIGOS_Y_COSTOS_xlsm[Producto y N°],_01_CODIGOS_Y_COSTOS_xlsm[COSTO],0,0,1)</f>
        <v>1550</v>
      </c>
      <c r="I2078" s="27">
        <f>+IFERROR(LISTAS[[#This Row],[VENTA NETA]]/LISTAS[[#This Row],[COSTO]]-1,0)</f>
        <v>0.66313607096774208</v>
      </c>
      <c r="J2078" s="50" t="str">
        <f>IFERROR(VLOOKUP(LISTAS[[#This Row],[ID]],_01_CODIGOS_Y_COSTOS_xlsm[[Producto y N°]:[CODIGO]],2,0),"")</f>
        <v>108 - 18 x 8 x 6</v>
      </c>
      <c r="O2078" t="s">
        <v>3248</v>
      </c>
      <c r="AB2078" s="12" t="str">
        <f>+LISTAS[[#This Row],[Codigo]]&amp;LISTAS[[#This Row],[Fabrica]]</f>
        <v>108 - 18 x 8 x 6JORGE.CARBON</v>
      </c>
      <c r="AC2078" s="13" t="str">
        <f>+LISTAS[[#This Row],[Codigo]]</f>
        <v>108 - 18 x 8 x 6</v>
      </c>
      <c r="AD2078" s="13" t="str">
        <f>+LISTAS[[#This Row],[ID]]</f>
        <v>CARBONES108 - 18 x 8 x 6</v>
      </c>
      <c r="AH2078" s="36"/>
      <c r="AI2078" s="37">
        <f>+LISTAS[[#This Row],[Precio]]+(LISTAS[[#This Row],[Precio]]*AH2078)</f>
        <v>4773.8164999999999</v>
      </c>
      <c r="AJ2078" s="38">
        <f t="shared" si="32"/>
        <v>2386.90825</v>
      </c>
      <c r="AL2078" s="35">
        <f>+AJ2078/LISTAS[[#This Row],[COSTO]]-1</f>
        <v>0.53994080645161291</v>
      </c>
      <c r="AM2078" t="str">
        <f>+LISTAS[[#This Row],[ID]]</f>
        <v>CARBONES108 - 18 x 8 x 6</v>
      </c>
      <c r="AO2078" s="43"/>
      <c r="AP2078" s="39">
        <f>LISTAS[[#This Row],[COSTO]]+(LISTAS[[#This Row],[COSTO]]*AO2078)</f>
        <v>1550</v>
      </c>
      <c r="AQ2078" s="44">
        <f>IF(AO2078="",0,AP2078/LISTAS[[#This Row],[VENTA NETA]]-1)</f>
        <v>0</v>
      </c>
      <c r="AS2078" s="39">
        <v>0</v>
      </c>
      <c r="AT2078" s="48" t="e">
        <f>+LISTAS[[#This Row],[COSTO]]/AS2078-1</f>
        <v>#DIV/0!</v>
      </c>
      <c r="BA2078" t="s">
        <v>3134</v>
      </c>
      <c r="BB2078" s="36"/>
    </row>
    <row r="2079" spans="1:54" x14ac:dyDescent="0.35">
      <c r="A2079" s="7" t="s">
        <v>3250</v>
      </c>
      <c r="B2079" t="s">
        <v>3134</v>
      </c>
      <c r="C2079" t="s">
        <v>3251</v>
      </c>
      <c r="D2079" t="s">
        <v>3252</v>
      </c>
      <c r="E2079" s="2">
        <v>4783.9435000000003</v>
      </c>
      <c r="F2079" s="7" t="str">
        <f>+_xlfn.XLOOKUP(LISTAS[[#This Row],[ID]],_01_CODIGOS_Y_COSTOS_xlsm[Producto y N°],_01_CODIGOS_Y_COSTOS_xlsm[FABRICA],"",0,1)</f>
        <v>JORGE.CARBON</v>
      </c>
      <c r="G2079" s="26">
        <f>LISTAS[[#This Row],[Precio]]*(1-0.46)</f>
        <v>2583.3294900000005</v>
      </c>
      <c r="H2079" s="1">
        <f>+_xlfn.XLOOKUP(LISTAS[[#This Row],[ID]],_01_CODIGOS_Y_COSTOS_xlsm[Producto y N°],_01_CODIGOS_Y_COSTOS_xlsm[COSTO],0,0,1)</f>
        <v>1550</v>
      </c>
      <c r="I2079" s="27">
        <f>+IFERROR(LISTAS[[#This Row],[VENTA NETA]]/LISTAS[[#This Row],[COSTO]]-1,0)</f>
        <v>0.66666418709677444</v>
      </c>
      <c r="J2079" s="50" t="str">
        <f>IFERROR(VLOOKUP(LISTAS[[#This Row],[ID]],_01_CODIGOS_Y_COSTOS_xlsm[[Producto y N°]:[CODIGO]],2,0),"")</f>
        <v>109 - 13,7 x 7 x 6</v>
      </c>
      <c r="O2079" t="s">
        <v>3250</v>
      </c>
      <c r="AB2079" s="12" t="str">
        <f>+LISTAS[[#This Row],[Codigo]]&amp;LISTAS[[#This Row],[Fabrica]]</f>
        <v>109 - 13,7 x 7 x 6JORGE.CARBON</v>
      </c>
      <c r="AC2079" s="13" t="str">
        <f>+LISTAS[[#This Row],[Codigo]]</f>
        <v>109 - 13,7 x 7 x 6</v>
      </c>
      <c r="AD2079" s="13" t="str">
        <f>+LISTAS[[#This Row],[ID]]</f>
        <v>CARBONES109 - 13,7 x 7 x 6</v>
      </c>
      <c r="AH2079" s="36"/>
      <c r="AI2079" s="37">
        <f>+LISTAS[[#This Row],[Precio]]+(LISTAS[[#This Row],[Precio]]*AH2079)</f>
        <v>4783.9435000000003</v>
      </c>
      <c r="AJ2079" s="38">
        <f t="shared" si="32"/>
        <v>2391.9717500000002</v>
      </c>
      <c r="AL2079" s="35">
        <f>+AJ2079/LISTAS[[#This Row],[COSTO]]-1</f>
        <v>0.54320758064516128</v>
      </c>
      <c r="AM2079" t="str">
        <f>+LISTAS[[#This Row],[ID]]</f>
        <v>CARBONES109 - 13,7 x 7 x 6</v>
      </c>
      <c r="AO2079" s="43"/>
      <c r="AP2079" s="39">
        <f>LISTAS[[#This Row],[COSTO]]+(LISTAS[[#This Row],[COSTO]]*AO2079)</f>
        <v>1550</v>
      </c>
      <c r="AQ2079" s="44">
        <f>IF(AO2079="",0,AP2079/LISTAS[[#This Row],[VENTA NETA]]-1)</f>
        <v>0</v>
      </c>
      <c r="AS2079" s="39">
        <v>0</v>
      </c>
      <c r="AT2079" s="48" t="e">
        <f>+LISTAS[[#This Row],[COSTO]]/AS2079-1</f>
        <v>#DIV/0!</v>
      </c>
      <c r="BA2079" t="s">
        <v>3134</v>
      </c>
      <c r="BB2079" s="36"/>
    </row>
    <row r="2080" spans="1:54" x14ac:dyDescent="0.35">
      <c r="A2080" s="7" t="s">
        <v>6196</v>
      </c>
      <c r="B2080" t="s">
        <v>3134</v>
      </c>
      <c r="C2080" t="s">
        <v>4920</v>
      </c>
      <c r="D2080" t="s">
        <v>4920</v>
      </c>
      <c r="E2080" s="2">
        <v>100506.7</v>
      </c>
      <c r="F2080" s="7" t="str">
        <f>+_xlfn.XLOOKUP(LISTAS[[#This Row],[ID]],_01_CODIGOS_Y_COSTOS_xlsm[Producto y N°],_01_CODIGOS_Y_COSTOS_xlsm[FABRICA],"",0,1)</f>
        <v>JORGE.CARBON</v>
      </c>
      <c r="G2080" s="26">
        <f>LISTAS[[#This Row],[Precio]]*(1-0.46)</f>
        <v>54273.618000000002</v>
      </c>
      <c r="H2080" s="1">
        <f>+_xlfn.XLOOKUP(LISTAS[[#This Row],[ID]],_01_CODIGOS_Y_COSTOS_xlsm[Producto y N°],_01_CODIGOS_Y_COSTOS_xlsm[COSTO],0,0,1)</f>
        <v>1550</v>
      </c>
      <c r="I2080" s="27">
        <f>+IFERROR(LISTAS[[#This Row],[VENTA NETA]]/LISTAS[[#This Row],[COSTO]]-1,0)</f>
        <v>34.01523741935484</v>
      </c>
      <c r="J2080" s="50" t="str">
        <f>IFERROR(VLOOKUP(LISTAS[[#This Row],[ID]],_01_CODIGOS_Y_COSTOS_xlsm[[Producto y N°]:[CODIGO]],2,0),"")</f>
        <v>Exhibidor</v>
      </c>
      <c r="O2080" t="s">
        <v>6196</v>
      </c>
      <c r="AB2080" s="12" t="str">
        <f>+LISTAS[[#This Row],[Codigo]]&amp;LISTAS[[#This Row],[Fabrica]]</f>
        <v>ExhibidorJORGE.CARBON</v>
      </c>
      <c r="AC2080" s="13" t="str">
        <f>+LISTAS[[#This Row],[Codigo]]</f>
        <v>Exhibidor</v>
      </c>
      <c r="AD2080" s="13" t="str">
        <f>+LISTAS[[#This Row],[ID]]</f>
        <v>CARBONESExhibidor</v>
      </c>
      <c r="AH2080" s="36"/>
      <c r="AI2080" s="37">
        <f>+LISTAS[[#This Row],[Precio]]+(LISTAS[[#This Row],[Precio]]*AH2080)</f>
        <v>100506.7</v>
      </c>
      <c r="AJ2080" s="38">
        <f t="shared" si="32"/>
        <v>50253.35</v>
      </c>
      <c r="AL2080" s="35">
        <f>+AJ2080/LISTAS[[#This Row],[COSTO]]-1</f>
        <v>31.421516129032256</v>
      </c>
      <c r="AM2080" t="str">
        <f>+LISTAS[[#This Row],[ID]]</f>
        <v>CARBONESExhibidor</v>
      </c>
      <c r="AO2080" s="43"/>
      <c r="AP2080" s="39">
        <f>LISTAS[[#This Row],[COSTO]]+(LISTAS[[#This Row],[COSTO]]*AO2080)</f>
        <v>1550</v>
      </c>
      <c r="AQ2080" s="44">
        <f>IF(AO2080="",0,AP2080/LISTAS[[#This Row],[VENTA NETA]]-1)</f>
        <v>0</v>
      </c>
      <c r="AS2080" s="39">
        <v>11.084899999999999</v>
      </c>
      <c r="AT2080" s="48">
        <f>+LISTAS[[#This Row],[COSTO]]/AS2080-1</f>
        <v>138.82985863652357</v>
      </c>
      <c r="BA2080" t="s">
        <v>3134</v>
      </c>
      <c r="BB2080" s="36"/>
    </row>
    <row r="2081" spans="1:54" x14ac:dyDescent="0.35">
      <c r="A2081" s="7" t="s">
        <v>6197</v>
      </c>
      <c r="B2081" t="s">
        <v>5008</v>
      </c>
      <c r="C2081" t="s">
        <v>4979</v>
      </c>
      <c r="D2081" t="s">
        <v>6198</v>
      </c>
      <c r="E2081" s="2">
        <v>38081.160000000003</v>
      </c>
      <c r="F2081" s="7" t="str">
        <f>+_xlfn.XLOOKUP(LISTAS[[#This Row],[ID]],_01_CODIGOS_Y_COSTOS_xlsm[Producto y N°],_01_CODIGOS_Y_COSTOS_xlsm[FABRICA],"",0,1)</f>
        <v>VARIOS</v>
      </c>
      <c r="G2081" s="26">
        <f>LISTAS[[#This Row],[Precio]]*(1-0.46)</f>
        <v>20563.826400000002</v>
      </c>
      <c r="H2081" s="1">
        <f>+_xlfn.XLOOKUP(LISTAS[[#This Row],[ID]],_01_CODIGOS_Y_COSTOS_xlsm[Producto y N°],_01_CODIGOS_Y_COSTOS_xlsm[COSTO],0,0,1)</f>
        <v>0</v>
      </c>
      <c r="I2081" s="27">
        <f>+IFERROR(LISTAS[[#This Row],[VENTA NETA]]/LISTAS[[#This Row],[COSTO]]-1,0)</f>
        <v>0</v>
      </c>
      <c r="J2081" s="50" t="str">
        <f>IFERROR(VLOOKUP(LISTAS[[#This Row],[ID]],_01_CODIGOS_Y_COSTOS_xlsm[[Producto y N°]:[CODIGO]],2,0),"")</f>
        <v>0</v>
      </c>
      <c r="O2081" t="s">
        <v>6197</v>
      </c>
      <c r="AB2081" s="12" t="str">
        <f>+LISTAS[[#This Row],[Codigo]]&amp;LISTAS[[#This Row],[Fabrica]]</f>
        <v>0VARIOS</v>
      </c>
      <c r="AC2081" s="13" t="str">
        <f>+LISTAS[[#This Row],[Codigo]]</f>
        <v>0</v>
      </c>
      <c r="AD2081" s="13" t="str">
        <f>+LISTAS[[#This Row],[ID]]</f>
        <v>KIT RIFLE5/2 máster Potenciado + Pistón + Arandela</v>
      </c>
      <c r="AH2081" s="36"/>
      <c r="AI2081" s="37">
        <f>+LISTAS[[#This Row],[Precio]]+(LISTAS[[#This Row],[Precio]]*AH2081)</f>
        <v>38081.160000000003</v>
      </c>
      <c r="AJ2081" s="38">
        <f t="shared" si="32"/>
        <v>19040.580000000002</v>
      </c>
      <c r="AL2081" s="35" t="e">
        <f>+AJ2081/LISTAS[[#This Row],[COSTO]]-1</f>
        <v>#DIV/0!</v>
      </c>
      <c r="AM2081" t="str">
        <f>+LISTAS[[#This Row],[ID]]</f>
        <v>KIT RIFLE5/2 máster Potenciado + Pistón + Arandela</v>
      </c>
      <c r="AO2081" s="43"/>
      <c r="AP2081" s="39">
        <f>LISTAS[[#This Row],[COSTO]]+(LISTAS[[#This Row],[COSTO]]*AO2081)</f>
        <v>0</v>
      </c>
      <c r="AQ2081" s="44">
        <f>IF(AO2081="",0,AP2081/LISTAS[[#This Row],[VENTA NETA]]-1)</f>
        <v>0</v>
      </c>
      <c r="AS2081" s="39">
        <v>14.781700000000001</v>
      </c>
      <c r="AT2081" s="48">
        <f>+LISTAS[[#This Row],[COSTO]]/AS2081-1</f>
        <v>-1</v>
      </c>
      <c r="BA2081" t="s">
        <v>5008</v>
      </c>
      <c r="BB2081" s="36"/>
    </row>
    <row r="2082" spans="1:54" x14ac:dyDescent="0.35">
      <c r="A2082" s="7" t="s">
        <v>6199</v>
      </c>
      <c r="B2082" t="s">
        <v>5008</v>
      </c>
      <c r="C2082" t="s">
        <v>5009</v>
      </c>
      <c r="D2082" t="s">
        <v>6198</v>
      </c>
      <c r="E2082" s="2">
        <v>38081.160000000003</v>
      </c>
      <c r="F2082" s="7" t="str">
        <f>+_xlfn.XLOOKUP(LISTAS[[#This Row],[ID]],_01_CODIGOS_Y_COSTOS_xlsm[Producto y N°],_01_CODIGOS_Y_COSTOS_xlsm[FABRICA],"",0,1)</f>
        <v>VARIOS</v>
      </c>
      <c r="G2082" s="26">
        <f>LISTAS[[#This Row],[Precio]]*(1-0.46)</f>
        <v>20563.826400000002</v>
      </c>
      <c r="H2082" s="1">
        <f>+_xlfn.XLOOKUP(LISTAS[[#This Row],[ID]],_01_CODIGOS_Y_COSTOS_xlsm[Producto y N°],_01_CODIGOS_Y_COSTOS_xlsm[COSTO],0,0,1)</f>
        <v>0</v>
      </c>
      <c r="I2082" s="27">
        <f>+IFERROR(LISTAS[[#This Row],[VENTA NETA]]/LISTAS[[#This Row],[COSTO]]-1,0)</f>
        <v>0</v>
      </c>
      <c r="J2082" s="50" t="str">
        <f>IFERROR(VLOOKUP(LISTAS[[#This Row],[ID]],_01_CODIGOS_Y_COSTOS_xlsm[[Producto y N°]:[CODIGO]],2,0),"")</f>
        <v>0</v>
      </c>
      <c r="O2082" t="s">
        <v>6199</v>
      </c>
      <c r="AB2082" s="12" t="str">
        <f>+LISTAS[[#This Row],[Codigo]]&amp;LISTAS[[#This Row],[Fabrica]]</f>
        <v>0VARIOS</v>
      </c>
      <c r="AC2082" s="13" t="str">
        <f>+LISTAS[[#This Row],[Codigo]]</f>
        <v>0</v>
      </c>
      <c r="AD2082" s="13" t="str">
        <f>+LISTAS[[#This Row],[ID]]</f>
        <v>KIT RIFLEMáster Potenciado Coop + Pistón + Arandela</v>
      </c>
      <c r="AH2082" s="36"/>
      <c r="AI2082" s="37">
        <f>+LISTAS[[#This Row],[Precio]]+(LISTAS[[#This Row],[Precio]]*AH2082)</f>
        <v>38081.160000000003</v>
      </c>
      <c r="AJ2082" s="38">
        <f t="shared" si="32"/>
        <v>19040.580000000002</v>
      </c>
      <c r="AL2082" s="35" t="e">
        <f>+AJ2082/LISTAS[[#This Row],[COSTO]]-1</f>
        <v>#DIV/0!</v>
      </c>
      <c r="AM2082" t="str">
        <f>+LISTAS[[#This Row],[ID]]</f>
        <v>KIT RIFLEMáster Potenciado Coop + Pistón + Arandela</v>
      </c>
      <c r="AO2082" s="43"/>
      <c r="AP2082" s="39">
        <f>LISTAS[[#This Row],[COSTO]]+(LISTAS[[#This Row],[COSTO]]*AO2082)</f>
        <v>0</v>
      </c>
      <c r="AQ2082" s="44">
        <f>IF(AO2082="",0,AP2082/LISTAS[[#This Row],[VENTA NETA]]-1)</f>
        <v>0</v>
      </c>
      <c r="AS2082" s="39">
        <v>18.472899999999999</v>
      </c>
      <c r="AT2082" s="48">
        <f>+LISTAS[[#This Row],[COSTO]]/AS2082-1</f>
        <v>-1</v>
      </c>
      <c r="BA2082" t="s">
        <v>5008</v>
      </c>
      <c r="BB2082" s="36"/>
    </row>
    <row r="2083" spans="1:54" x14ac:dyDescent="0.35">
      <c r="A2083" s="7" t="s">
        <v>6200</v>
      </c>
      <c r="B2083" t="s">
        <v>5008</v>
      </c>
      <c r="C2083" t="s">
        <v>5010</v>
      </c>
      <c r="D2083" t="s">
        <v>6198</v>
      </c>
      <c r="E2083" s="2">
        <v>26619.84</v>
      </c>
      <c r="F2083" s="7" t="str">
        <f>+_xlfn.XLOOKUP(LISTAS[[#This Row],[ID]],_01_CODIGOS_Y_COSTOS_xlsm[Producto y N°],_01_CODIGOS_Y_COSTOS_xlsm[FABRICA],"",0,1)</f>
        <v>VARIOS</v>
      </c>
      <c r="G2083" s="26">
        <f>LISTAS[[#This Row],[Precio]]*(1-0.46)</f>
        <v>14374.713600000001</v>
      </c>
      <c r="H2083" s="1">
        <f>+_xlfn.XLOOKUP(LISTAS[[#This Row],[ID]],_01_CODIGOS_Y_COSTOS_xlsm[Producto y N°],_01_CODIGOS_Y_COSTOS_xlsm[COSTO],0,0,1)</f>
        <v>0</v>
      </c>
      <c r="I2083" s="27">
        <f>+IFERROR(LISTAS[[#This Row],[VENTA NETA]]/LISTAS[[#This Row],[COSTO]]-1,0)</f>
        <v>0</v>
      </c>
      <c r="J2083" s="50" t="str">
        <f>IFERROR(VLOOKUP(LISTAS[[#This Row],[ID]],_01_CODIGOS_Y_COSTOS_xlsm[[Producto y N°]:[CODIGO]],2,0),"")</f>
        <v>0</v>
      </c>
      <c r="O2083" t="s">
        <v>6200</v>
      </c>
      <c r="AB2083" s="12" t="str">
        <f>+LISTAS[[#This Row],[Codigo]]&amp;LISTAS[[#This Row],[Fabrica]]</f>
        <v>0VARIOS</v>
      </c>
      <c r="AC2083" s="13" t="str">
        <f>+LISTAS[[#This Row],[Codigo]]</f>
        <v>0</v>
      </c>
      <c r="AD2083" s="13" t="str">
        <f>+LISTAS[[#This Row],[ID]]</f>
        <v>KIT RIFLEJunior + Pistón + Arandela</v>
      </c>
      <c r="AH2083" s="36"/>
      <c r="AI2083" s="37">
        <f>+LISTAS[[#This Row],[Precio]]+(LISTAS[[#This Row],[Precio]]*AH2083)</f>
        <v>26619.84</v>
      </c>
      <c r="AJ2083" s="38">
        <f t="shared" si="32"/>
        <v>13309.92</v>
      </c>
      <c r="AL2083" s="35" t="e">
        <f>+AJ2083/LISTAS[[#This Row],[COSTO]]-1</f>
        <v>#DIV/0!</v>
      </c>
      <c r="AM2083" t="str">
        <f>+LISTAS[[#This Row],[ID]]</f>
        <v>KIT RIFLEJunior + Pistón + Arandela</v>
      </c>
      <c r="AO2083" s="43"/>
      <c r="AP2083" s="39">
        <f>LISTAS[[#This Row],[COSTO]]+(LISTAS[[#This Row],[COSTO]]*AO2083)</f>
        <v>0</v>
      </c>
      <c r="AQ2083" s="44">
        <f>IF(AO2083="",0,AP2083/LISTAS[[#This Row],[VENTA NETA]]-1)</f>
        <v>0</v>
      </c>
      <c r="AS2083" s="39">
        <v>16.207799999999999</v>
      </c>
      <c r="AT2083" s="48">
        <f>+LISTAS[[#This Row],[COSTO]]/AS2083-1</f>
        <v>-1</v>
      </c>
      <c r="BA2083" t="s">
        <v>5008</v>
      </c>
      <c r="BB2083" s="36"/>
    </row>
    <row r="2084" spans="1:54" x14ac:dyDescent="0.35">
      <c r="A2084" s="7" t="s">
        <v>3253</v>
      </c>
      <c r="B2084" t="s">
        <v>3254</v>
      </c>
      <c r="C2084" t="s">
        <v>3255</v>
      </c>
      <c r="D2084" t="s">
        <v>3256</v>
      </c>
      <c r="E2084" s="2">
        <v>52.785200000000003</v>
      </c>
      <c r="F2084" s="7" t="str">
        <f>+_xlfn.XLOOKUP(LISTAS[[#This Row],[ID]],_01_CODIGOS_Y_COSTOS_xlsm[Producto y N°],_01_CODIGOS_Y_COSTOS_xlsm[FABRICA],"",0,1)</f>
        <v>OTIA</v>
      </c>
      <c r="G2084" s="26">
        <f>LISTAS[[#This Row],[Precio]]*(1-0.46)</f>
        <v>28.504008000000002</v>
      </c>
      <c r="H2084" s="1">
        <f>+_xlfn.XLOOKUP(LISTAS[[#This Row],[ID]],_01_CODIGOS_Y_COSTOS_xlsm[Producto y N°],_01_CODIGOS_Y_COSTOS_xlsm[COSTO],0,0,1)</f>
        <v>8.3945000000000007</v>
      </c>
      <c r="I2084" s="27">
        <f>+IFERROR(LISTAS[[#This Row],[VENTA NETA]]/LISTAS[[#This Row],[COSTO]]-1,0)</f>
        <v>2.395557567454881</v>
      </c>
      <c r="J2084" s="50" t="str">
        <f>IFERROR(VLOOKUP(LISTAS[[#This Row],[ID]],_01_CODIGOS_Y_COSTOS_xlsm[[Producto y N°]:[CODIGO]],2,0),"")</f>
        <v>01012-12</v>
      </c>
      <c r="O2084" t="s">
        <v>3253</v>
      </c>
      <c r="AB2084" s="12" t="str">
        <f>+LISTAS[[#This Row],[Codigo]]&amp;LISTAS[[#This Row],[Fabrica]]</f>
        <v>01012-12OTIA</v>
      </c>
      <c r="AC2084" s="13" t="str">
        <f>+LISTAS[[#This Row],[Codigo]]</f>
        <v>01012-12</v>
      </c>
      <c r="AD2084" s="13" t="str">
        <f>+LISTAS[[#This Row],[ID]]</f>
        <v>ESPINAS ELASTICAS2 x 12</v>
      </c>
      <c r="AH2084" s="36"/>
      <c r="AI2084" s="37">
        <f>+LISTAS[[#This Row],[Precio]]+(LISTAS[[#This Row],[Precio]]*AH2084)</f>
        <v>52.785200000000003</v>
      </c>
      <c r="AJ2084" s="38">
        <f t="shared" si="32"/>
        <v>26.392600000000002</v>
      </c>
      <c r="AL2084" s="35">
        <f>+AJ2084/LISTAS[[#This Row],[COSTO]]-1</f>
        <v>2.1440347846804455</v>
      </c>
      <c r="AM2084" t="str">
        <f>+LISTAS[[#This Row],[ID]]</f>
        <v>ESPINAS ELASTICAS2 x 12</v>
      </c>
      <c r="AO2084" s="43"/>
      <c r="AP2084" s="39">
        <f>LISTAS[[#This Row],[COSTO]]+(LISTAS[[#This Row],[COSTO]]*AO2084)</f>
        <v>8.3945000000000007</v>
      </c>
      <c r="AQ2084" s="44">
        <f>IF(AO2084="",0,AP2084/LISTAS[[#This Row],[VENTA NETA]]-1)</f>
        <v>0</v>
      </c>
      <c r="AS2084" s="39">
        <v>18.515999999999998</v>
      </c>
      <c r="AT2084" s="48">
        <f>+LISTAS[[#This Row],[COSTO]]/AS2084-1</f>
        <v>-0.54663534240656719</v>
      </c>
      <c r="BA2084" t="s">
        <v>3254</v>
      </c>
      <c r="BB2084" s="36"/>
    </row>
    <row r="2085" spans="1:54" x14ac:dyDescent="0.35">
      <c r="A2085" s="7" t="s">
        <v>3257</v>
      </c>
      <c r="B2085" t="s">
        <v>3254</v>
      </c>
      <c r="C2085" t="s">
        <v>3258</v>
      </c>
      <c r="D2085" t="s">
        <v>3259</v>
      </c>
      <c r="E2085" s="2">
        <v>70.388999999999996</v>
      </c>
      <c r="F2085" s="7" t="str">
        <f>+_xlfn.XLOOKUP(LISTAS[[#This Row],[ID]],_01_CODIGOS_Y_COSTOS_xlsm[Producto y N°],_01_CODIGOS_Y_COSTOS_xlsm[FABRICA],"",0,1)</f>
        <v>OTIA</v>
      </c>
      <c r="G2085" s="26">
        <f>LISTAS[[#This Row],[Precio]]*(1-0.46)</f>
        <v>38.010060000000003</v>
      </c>
      <c r="H2085" s="1">
        <f>+_xlfn.XLOOKUP(LISTAS[[#This Row],[ID]],_01_CODIGOS_Y_COSTOS_xlsm[Producto y N°],_01_CODIGOS_Y_COSTOS_xlsm[COSTO],0,0,1)</f>
        <v>11.194100000000001</v>
      </c>
      <c r="I2085" s="27">
        <f>+IFERROR(LISTAS[[#This Row],[VENTA NETA]]/LISTAS[[#This Row],[COSTO]]-1,0)</f>
        <v>2.395544081257091</v>
      </c>
      <c r="J2085" s="50" t="str">
        <f>IFERROR(VLOOKUP(LISTAS[[#This Row],[ID]],_01_CODIGOS_Y_COSTOS_xlsm[[Producto y N°]:[CODIGO]],2,0),"")</f>
        <v>01012-16</v>
      </c>
      <c r="O2085" t="s">
        <v>3257</v>
      </c>
      <c r="AB2085" s="12" t="str">
        <f>+LISTAS[[#This Row],[Codigo]]&amp;LISTAS[[#This Row],[Fabrica]]</f>
        <v>01012-16OTIA</v>
      </c>
      <c r="AC2085" s="13" t="str">
        <f>+LISTAS[[#This Row],[Codigo]]</f>
        <v>01012-16</v>
      </c>
      <c r="AD2085" s="13" t="str">
        <f>+LISTAS[[#This Row],[ID]]</f>
        <v>ESPINAS ELASTICAS2 x 16</v>
      </c>
      <c r="AH2085" s="36"/>
      <c r="AI2085" s="37">
        <f>+LISTAS[[#This Row],[Precio]]+(LISTAS[[#This Row],[Precio]]*AH2085)</f>
        <v>70.388999999999996</v>
      </c>
      <c r="AJ2085" s="38">
        <f t="shared" si="32"/>
        <v>35.194499999999998</v>
      </c>
      <c r="AL2085" s="35">
        <f>+AJ2085/LISTAS[[#This Row],[COSTO]]-1</f>
        <v>2.144022297460269</v>
      </c>
      <c r="AM2085" t="str">
        <f>+LISTAS[[#This Row],[ID]]</f>
        <v>ESPINAS ELASTICAS2 x 16</v>
      </c>
      <c r="AO2085" s="43"/>
      <c r="AP2085" s="39">
        <f>LISTAS[[#This Row],[COSTO]]+(LISTAS[[#This Row],[COSTO]]*AO2085)</f>
        <v>11.194100000000001</v>
      </c>
      <c r="AQ2085" s="44">
        <f>IF(AO2085="",0,AP2085/LISTAS[[#This Row],[VENTA NETA]]-1)</f>
        <v>0</v>
      </c>
      <c r="AS2085" s="39">
        <v>30.0961</v>
      </c>
      <c r="AT2085" s="48">
        <f>+LISTAS[[#This Row],[COSTO]]/AS2085-1</f>
        <v>-0.62805479779772133</v>
      </c>
      <c r="BA2085" t="s">
        <v>3254</v>
      </c>
      <c r="BB2085" s="36"/>
    </row>
    <row r="2086" spans="1:54" x14ac:dyDescent="0.35">
      <c r="A2086" s="7" t="s">
        <v>3260</v>
      </c>
      <c r="B2086" t="s">
        <v>3254</v>
      </c>
      <c r="C2086" t="s">
        <v>3261</v>
      </c>
      <c r="D2086" t="s">
        <v>3262</v>
      </c>
      <c r="E2086" s="2">
        <v>87.966200000000001</v>
      </c>
      <c r="F2086" s="7" t="str">
        <f>+_xlfn.XLOOKUP(LISTAS[[#This Row],[ID]],_01_CODIGOS_Y_COSTOS_xlsm[Producto y N°],_01_CODIGOS_Y_COSTOS_xlsm[FABRICA],"",0,1)</f>
        <v>OTIA</v>
      </c>
      <c r="G2086" s="26">
        <f>LISTAS[[#This Row],[Precio]]*(1-0.46)</f>
        <v>47.501748000000006</v>
      </c>
      <c r="H2086" s="1">
        <f>+_xlfn.XLOOKUP(LISTAS[[#This Row],[ID]],_01_CODIGOS_Y_COSTOS_xlsm[Producto y N°],_01_CODIGOS_Y_COSTOS_xlsm[COSTO],0,0,1)</f>
        <v>13.9895</v>
      </c>
      <c r="I2086" s="27">
        <f>+IFERROR(LISTAS[[#This Row],[VENTA NETA]]/LISTAS[[#This Row],[COSTO]]-1,0)</f>
        <v>2.3955286464848644</v>
      </c>
      <c r="J2086" s="50" t="str">
        <f>IFERROR(VLOOKUP(LISTAS[[#This Row],[ID]],_01_CODIGOS_Y_COSTOS_xlsm[[Producto y N°]:[CODIGO]],2,0),"")</f>
        <v>01012-20</v>
      </c>
      <c r="O2086" t="s">
        <v>3260</v>
      </c>
      <c r="AB2086" s="12" t="str">
        <f>+LISTAS[[#This Row],[Codigo]]&amp;LISTAS[[#This Row],[Fabrica]]</f>
        <v>01012-20OTIA</v>
      </c>
      <c r="AC2086" s="13" t="str">
        <f>+LISTAS[[#This Row],[Codigo]]</f>
        <v>01012-20</v>
      </c>
      <c r="AD2086" s="13" t="str">
        <f>+LISTAS[[#This Row],[ID]]</f>
        <v>ESPINAS ELASTICAS2 x 20</v>
      </c>
      <c r="AH2086" s="36"/>
      <c r="AI2086" s="37">
        <f>+LISTAS[[#This Row],[Precio]]+(LISTAS[[#This Row],[Precio]]*AH2086)</f>
        <v>87.966200000000001</v>
      </c>
      <c r="AJ2086" s="38">
        <f t="shared" si="32"/>
        <v>43.9831</v>
      </c>
      <c r="AL2086" s="35">
        <f>+AJ2086/LISTAS[[#This Row],[COSTO]]-1</f>
        <v>2.1440080060045035</v>
      </c>
      <c r="AM2086" t="str">
        <f>+LISTAS[[#This Row],[ID]]</f>
        <v>ESPINAS ELASTICAS2 x 20</v>
      </c>
      <c r="AO2086" s="43"/>
      <c r="AP2086" s="39">
        <f>LISTAS[[#This Row],[COSTO]]+(LISTAS[[#This Row],[COSTO]]*AO2086)</f>
        <v>13.9895</v>
      </c>
      <c r="AQ2086" s="44">
        <f>IF(AO2086="",0,AP2086/LISTAS[[#This Row],[VENTA NETA]]-1)</f>
        <v>0</v>
      </c>
      <c r="AS2086" s="39">
        <v>34.740600000000001</v>
      </c>
      <c r="AT2086" s="48">
        <f>+LISTAS[[#This Row],[COSTO]]/AS2086-1</f>
        <v>-0.59731553283478123</v>
      </c>
      <c r="BA2086" t="s">
        <v>3254</v>
      </c>
      <c r="BB2086" s="36"/>
    </row>
    <row r="2087" spans="1:54" x14ac:dyDescent="0.35">
      <c r="A2087" s="7" t="s">
        <v>3263</v>
      </c>
      <c r="B2087" t="s">
        <v>3254</v>
      </c>
      <c r="C2087" t="s">
        <v>3264</v>
      </c>
      <c r="D2087" t="s">
        <v>3265</v>
      </c>
      <c r="E2087" s="2">
        <v>77.180000000000007</v>
      </c>
      <c r="F2087" s="7" t="str">
        <f>+_xlfn.XLOOKUP(LISTAS[[#This Row],[ID]],_01_CODIGOS_Y_COSTOS_xlsm[Producto y N°],_01_CODIGOS_Y_COSTOS_xlsm[FABRICA],"",0,1)</f>
        <v>OTIA</v>
      </c>
      <c r="G2087" s="26">
        <f>LISTAS[[#This Row],[Precio]]*(1-0.46)</f>
        <v>41.677200000000006</v>
      </c>
      <c r="H2087" s="1">
        <f>+_xlfn.XLOOKUP(LISTAS[[#This Row],[ID]],_01_CODIGOS_Y_COSTOS_xlsm[Producto y N°],_01_CODIGOS_Y_COSTOS_xlsm[COSTO],0,0,1)</f>
        <v>12.4076</v>
      </c>
      <c r="I2087" s="27">
        <f>+IFERROR(LISTAS[[#This Row],[VENTA NETA]]/LISTAS[[#This Row],[COSTO]]-1,0)</f>
        <v>2.3590057706566947</v>
      </c>
      <c r="J2087" s="50" t="str">
        <f>IFERROR(VLOOKUP(LISTAS[[#This Row],[ID]],_01_CODIGOS_Y_COSTOS_xlsm[[Producto y N°]:[CODIGO]],2,0),"")</f>
        <v>01012.5-14</v>
      </c>
      <c r="O2087" t="s">
        <v>3263</v>
      </c>
      <c r="AB2087" s="12" t="str">
        <f>+LISTAS[[#This Row],[Codigo]]&amp;LISTAS[[#This Row],[Fabrica]]</f>
        <v>01012.5-14OTIA</v>
      </c>
      <c r="AC2087" s="13" t="str">
        <f>+LISTAS[[#This Row],[Codigo]]</f>
        <v>01012.5-14</v>
      </c>
      <c r="AD2087" s="13" t="str">
        <f>+LISTAS[[#This Row],[ID]]</f>
        <v>ESPINAS ELASTICAS2,5 x 14</v>
      </c>
      <c r="AH2087" s="36"/>
      <c r="AI2087" s="37">
        <f>+LISTAS[[#This Row],[Precio]]+(LISTAS[[#This Row],[Precio]]*AH2087)</f>
        <v>77.180000000000007</v>
      </c>
      <c r="AJ2087" s="38">
        <f t="shared" si="32"/>
        <v>38.590000000000003</v>
      </c>
      <c r="AL2087" s="35">
        <f>+AJ2087/LISTAS[[#This Row],[COSTO]]-1</f>
        <v>2.1101905283858282</v>
      </c>
      <c r="AM2087" t="str">
        <f>+LISTAS[[#This Row],[ID]]</f>
        <v>ESPINAS ELASTICAS2,5 x 14</v>
      </c>
      <c r="AO2087" s="43"/>
      <c r="AP2087" s="39">
        <f>LISTAS[[#This Row],[COSTO]]+(LISTAS[[#This Row],[COSTO]]*AO2087)</f>
        <v>12.4076</v>
      </c>
      <c r="AQ2087" s="44">
        <f>IF(AO2087="",0,AP2087/LISTAS[[#This Row],[VENTA NETA]]-1)</f>
        <v>0</v>
      </c>
      <c r="AS2087" s="39">
        <v>19.817399999999999</v>
      </c>
      <c r="AT2087" s="48">
        <f>+LISTAS[[#This Row],[COSTO]]/AS2087-1</f>
        <v>-0.37390374115676117</v>
      </c>
      <c r="BA2087" t="s">
        <v>3254</v>
      </c>
      <c r="BB2087" s="36"/>
    </row>
    <row r="2088" spans="1:54" x14ac:dyDescent="0.35">
      <c r="A2088" s="7" t="s">
        <v>3266</v>
      </c>
      <c r="B2088" t="s">
        <v>3254</v>
      </c>
      <c r="C2088" t="s">
        <v>3267</v>
      </c>
      <c r="D2088" t="s">
        <v>3268</v>
      </c>
      <c r="E2088" s="2">
        <v>88.171400000000006</v>
      </c>
      <c r="F2088" s="7" t="str">
        <f>+_xlfn.XLOOKUP(LISTAS[[#This Row],[ID]],_01_CODIGOS_Y_COSTOS_xlsm[Producto y N°],_01_CODIGOS_Y_COSTOS_xlsm[FABRICA],"",0,1)</f>
        <v>OTIA</v>
      </c>
      <c r="G2088" s="26">
        <f>LISTAS[[#This Row],[Precio]]*(1-0.46)</f>
        <v>47.612556000000005</v>
      </c>
      <c r="H2088" s="1">
        <f>+_xlfn.XLOOKUP(LISTAS[[#This Row],[ID]],_01_CODIGOS_Y_COSTOS_xlsm[Producto y N°],_01_CODIGOS_Y_COSTOS_xlsm[COSTO],0,0,1)</f>
        <v>14.1746</v>
      </c>
      <c r="I2088" s="27">
        <f>+IFERROR(LISTAS[[#This Row],[VENTA NETA]]/LISTAS[[#This Row],[COSTO]]-1,0)</f>
        <v>2.3590052629351095</v>
      </c>
      <c r="J2088" s="50" t="str">
        <f>IFERROR(VLOOKUP(LISTAS[[#This Row],[ID]],_01_CODIGOS_Y_COSTOS_xlsm[[Producto y N°]:[CODIGO]],2,0),"")</f>
        <v>01012.5-16</v>
      </c>
      <c r="O2088" t="s">
        <v>3266</v>
      </c>
      <c r="AB2088" s="12" t="str">
        <f>+LISTAS[[#This Row],[Codigo]]&amp;LISTAS[[#This Row],[Fabrica]]</f>
        <v>01012.5-16OTIA</v>
      </c>
      <c r="AC2088" s="13" t="str">
        <f>+LISTAS[[#This Row],[Codigo]]</f>
        <v>01012.5-16</v>
      </c>
      <c r="AD2088" s="13" t="str">
        <f>+LISTAS[[#This Row],[ID]]</f>
        <v>ESPINAS ELASTICAS2,5 x 16</v>
      </c>
      <c r="AH2088" s="36"/>
      <c r="AI2088" s="37">
        <f>+LISTAS[[#This Row],[Precio]]+(LISTAS[[#This Row],[Precio]]*AH2088)</f>
        <v>88.171400000000006</v>
      </c>
      <c r="AJ2088" s="38">
        <f t="shared" si="32"/>
        <v>44.085700000000003</v>
      </c>
      <c r="AL2088" s="35">
        <f>+AJ2088/LISTAS[[#This Row],[COSTO]]-1</f>
        <v>2.1101900582732496</v>
      </c>
      <c r="AM2088" t="str">
        <f>+LISTAS[[#This Row],[ID]]</f>
        <v>ESPINAS ELASTICAS2,5 x 16</v>
      </c>
      <c r="AO2088" s="43"/>
      <c r="AP2088" s="39">
        <f>LISTAS[[#This Row],[COSTO]]+(LISTAS[[#This Row],[COSTO]]*AO2088)</f>
        <v>14.1746</v>
      </c>
      <c r="AQ2088" s="44">
        <f>IF(AO2088="",0,AP2088/LISTAS[[#This Row],[VENTA NETA]]-1)</f>
        <v>0</v>
      </c>
      <c r="AS2088" s="39">
        <v>25.485099999999999</v>
      </c>
      <c r="AT2088" s="48">
        <f>+LISTAS[[#This Row],[COSTO]]/AS2088-1</f>
        <v>-0.44380834291409488</v>
      </c>
      <c r="BA2088" t="s">
        <v>3254</v>
      </c>
      <c r="BB2088" s="36"/>
    </row>
    <row r="2089" spans="1:54" x14ac:dyDescent="0.35">
      <c r="A2089" s="7" t="s">
        <v>3269</v>
      </c>
      <c r="B2089" t="s">
        <v>3254</v>
      </c>
      <c r="C2089" t="s">
        <v>3270</v>
      </c>
      <c r="D2089" t="s">
        <v>3271</v>
      </c>
      <c r="E2089" s="2">
        <v>143.31479999999999</v>
      </c>
      <c r="F2089" s="7" t="str">
        <f>+_xlfn.XLOOKUP(LISTAS[[#This Row],[ID]],_01_CODIGOS_Y_COSTOS_xlsm[Producto y N°],_01_CODIGOS_Y_COSTOS_xlsm[FABRICA],"",0,1)</f>
        <v>OTIA</v>
      </c>
      <c r="G2089" s="26">
        <f>LISTAS[[#This Row],[Precio]]*(1-0.46)</f>
        <v>77.389992000000007</v>
      </c>
      <c r="H2089" s="1">
        <f>+_xlfn.XLOOKUP(LISTAS[[#This Row],[ID]],_01_CODIGOS_Y_COSTOS_xlsm[Producto y N°],_01_CODIGOS_Y_COSTOS_xlsm[COSTO],0,0,1)</f>
        <v>23.0396</v>
      </c>
      <c r="I2089" s="27">
        <f>+IFERROR(LISTAS[[#This Row],[VENTA NETA]]/LISTAS[[#This Row],[COSTO]]-1,0)</f>
        <v>2.3589989409538363</v>
      </c>
      <c r="J2089" s="50" t="str">
        <f>IFERROR(VLOOKUP(LISTAS[[#This Row],[ID]],_01_CODIGOS_Y_COSTOS_xlsm[[Producto y N°]:[CODIGO]],2,0),"")</f>
        <v>01012.5-26</v>
      </c>
      <c r="O2089" t="s">
        <v>3269</v>
      </c>
      <c r="AB2089" s="12" t="str">
        <f>+LISTAS[[#This Row],[Codigo]]&amp;LISTAS[[#This Row],[Fabrica]]</f>
        <v>01012.5-26OTIA</v>
      </c>
      <c r="AC2089" s="13" t="str">
        <f>+LISTAS[[#This Row],[Codigo]]</f>
        <v>01012.5-26</v>
      </c>
      <c r="AD2089" s="13" t="str">
        <f>+LISTAS[[#This Row],[ID]]</f>
        <v xml:space="preserve">ESPINAS ELASTICAS2,5 x 26 </v>
      </c>
      <c r="AH2089" s="36"/>
      <c r="AI2089" s="37">
        <f>+LISTAS[[#This Row],[Precio]]+(LISTAS[[#This Row],[Precio]]*AH2089)</f>
        <v>143.31479999999999</v>
      </c>
      <c r="AJ2089" s="38">
        <f t="shared" si="32"/>
        <v>71.657399999999996</v>
      </c>
      <c r="AL2089" s="35">
        <f>+AJ2089/LISTAS[[#This Row],[COSTO]]-1</f>
        <v>2.110184204586885</v>
      </c>
      <c r="AM2089" t="str">
        <f>+LISTAS[[#This Row],[ID]]</f>
        <v xml:space="preserve">ESPINAS ELASTICAS2,5 x 26 </v>
      </c>
      <c r="AO2089" s="43"/>
      <c r="AP2089" s="39">
        <f>LISTAS[[#This Row],[COSTO]]+(LISTAS[[#This Row],[COSTO]]*AO2089)</f>
        <v>23.0396</v>
      </c>
      <c r="AQ2089" s="44">
        <f>IF(AO2089="",0,AP2089/LISTAS[[#This Row],[VENTA NETA]]-1)</f>
        <v>0</v>
      </c>
      <c r="AS2089" s="39">
        <v>28.3217</v>
      </c>
      <c r="AT2089" s="48">
        <f>+LISTAS[[#This Row],[COSTO]]/AS2089-1</f>
        <v>-0.18650363502190903</v>
      </c>
      <c r="BA2089" t="s">
        <v>3254</v>
      </c>
      <c r="BB2089" s="36"/>
    </row>
    <row r="2090" spans="1:54" x14ac:dyDescent="0.35">
      <c r="A2090" s="7" t="s">
        <v>3272</v>
      </c>
      <c r="B2090" t="s">
        <v>3254</v>
      </c>
      <c r="C2090" t="s">
        <v>3273</v>
      </c>
      <c r="D2090" t="s">
        <v>3274</v>
      </c>
      <c r="E2090" s="2">
        <v>165.4314</v>
      </c>
      <c r="F2090" s="7" t="str">
        <f>+_xlfn.XLOOKUP(LISTAS[[#This Row],[ID]],_01_CODIGOS_Y_COSTOS_xlsm[Producto y N°],_01_CODIGOS_Y_COSTOS_xlsm[FABRICA],"",0,1)</f>
        <v>OTIA</v>
      </c>
      <c r="G2090" s="26">
        <f>LISTAS[[#This Row],[Precio]]*(1-0.46)</f>
        <v>89.33295600000001</v>
      </c>
      <c r="H2090" s="1">
        <f>+_xlfn.XLOOKUP(LISTAS[[#This Row],[ID]],_01_CODIGOS_Y_COSTOS_xlsm[Producto y N°],_01_CODIGOS_Y_COSTOS_xlsm[COSTO],0,0,1)</f>
        <v>26.595099999999999</v>
      </c>
      <c r="I2090" s="27">
        <f>+IFERROR(LISTAS[[#This Row],[VENTA NETA]]/LISTAS[[#This Row],[COSTO]]-1,0)</f>
        <v>2.3590005677737635</v>
      </c>
      <c r="J2090" s="50" t="str">
        <f>IFERROR(VLOOKUP(LISTAS[[#This Row],[ID]],_01_CODIGOS_Y_COSTOS_xlsm[[Producto y N°]:[CODIGO]],2,0),"")</f>
        <v>01012.5-30</v>
      </c>
      <c r="O2090" t="s">
        <v>3272</v>
      </c>
      <c r="AB2090" s="12" t="str">
        <f>+LISTAS[[#This Row],[Codigo]]&amp;LISTAS[[#This Row],[Fabrica]]</f>
        <v>01012.5-30OTIA</v>
      </c>
      <c r="AC2090" s="13" t="str">
        <f>+LISTAS[[#This Row],[Codigo]]</f>
        <v>01012.5-30</v>
      </c>
      <c r="AD2090" s="13" t="str">
        <f>+LISTAS[[#This Row],[ID]]</f>
        <v>ESPINAS ELASTICAS2,5 x 30</v>
      </c>
      <c r="AH2090" s="36"/>
      <c r="AI2090" s="37">
        <f>+LISTAS[[#This Row],[Precio]]+(LISTAS[[#This Row],[Precio]]*AH2090)</f>
        <v>165.4314</v>
      </c>
      <c r="AJ2090" s="38">
        <f t="shared" si="32"/>
        <v>82.715699999999998</v>
      </c>
      <c r="AL2090" s="35">
        <f>+AJ2090/LISTAS[[#This Row],[COSTO]]-1</f>
        <v>2.1101857109016322</v>
      </c>
      <c r="AM2090" t="str">
        <f>+LISTAS[[#This Row],[ID]]</f>
        <v>ESPINAS ELASTICAS2,5 x 30</v>
      </c>
      <c r="AO2090" s="43"/>
      <c r="AP2090" s="39">
        <f>LISTAS[[#This Row],[COSTO]]+(LISTAS[[#This Row],[COSTO]]*AO2090)</f>
        <v>26.595099999999999</v>
      </c>
      <c r="AQ2090" s="44">
        <f>IF(AO2090="",0,AP2090/LISTAS[[#This Row],[VENTA NETA]]-1)</f>
        <v>0</v>
      </c>
      <c r="AS2090" s="39">
        <v>36.820399999999999</v>
      </c>
      <c r="AT2090" s="48">
        <f>+LISTAS[[#This Row],[COSTO]]/AS2090-1</f>
        <v>-0.27770746651312861</v>
      </c>
      <c r="BA2090" t="s">
        <v>3254</v>
      </c>
      <c r="BB2090" s="36"/>
    </row>
    <row r="2091" spans="1:54" x14ac:dyDescent="0.35">
      <c r="A2091" s="7" t="s">
        <v>3275</v>
      </c>
      <c r="B2091" t="s">
        <v>3254</v>
      </c>
      <c r="C2091" t="s">
        <v>3276</v>
      </c>
      <c r="D2091" t="s">
        <v>3277</v>
      </c>
      <c r="E2091" s="2">
        <v>94.368600000000001</v>
      </c>
      <c r="F2091" s="7" t="str">
        <f>+_xlfn.XLOOKUP(LISTAS[[#This Row],[ID]],_01_CODIGOS_Y_COSTOS_xlsm[Producto y N°],_01_CODIGOS_Y_COSTOS_xlsm[FABRICA],"",0,1)</f>
        <v>OTIA</v>
      </c>
      <c r="G2091" s="26">
        <f>LISTAS[[#This Row],[Precio]]*(1-0.46)</f>
        <v>50.959044000000006</v>
      </c>
      <c r="H2091" s="1">
        <f>+_xlfn.XLOOKUP(LISTAS[[#This Row],[ID]],_01_CODIGOS_Y_COSTOS_xlsm[Producto y N°],_01_CODIGOS_Y_COSTOS_xlsm[COSTO],0,0,1)</f>
        <v>14.005100000000001</v>
      </c>
      <c r="I2091" s="27">
        <f>+IFERROR(LISTAS[[#This Row],[VENTA NETA]]/LISTAS[[#This Row],[COSTO]]-1,0)</f>
        <v>2.638606222019122</v>
      </c>
      <c r="J2091" s="50" t="str">
        <f>IFERROR(VLOOKUP(LISTAS[[#This Row],[ID]],_01_CODIGOS_Y_COSTOS_xlsm[[Producto y N°]:[CODIGO]],2,0),"")</f>
        <v>01013-14</v>
      </c>
      <c r="O2091" t="s">
        <v>3275</v>
      </c>
      <c r="AB2091" s="12" t="str">
        <f>+LISTAS[[#This Row],[Codigo]]&amp;LISTAS[[#This Row],[Fabrica]]</f>
        <v>01013-14OTIA</v>
      </c>
      <c r="AC2091" s="13" t="str">
        <f>+LISTAS[[#This Row],[Codigo]]</f>
        <v>01013-14</v>
      </c>
      <c r="AD2091" s="13" t="str">
        <f>+LISTAS[[#This Row],[ID]]</f>
        <v>ESPINAS ELASTICAS3 x 14</v>
      </c>
      <c r="AH2091" s="36"/>
      <c r="AI2091" s="37">
        <f>+LISTAS[[#This Row],[Precio]]+(LISTAS[[#This Row],[Precio]]*AH2091)</f>
        <v>94.368600000000001</v>
      </c>
      <c r="AJ2091" s="38">
        <f t="shared" si="32"/>
        <v>47.1843</v>
      </c>
      <c r="AL2091" s="35">
        <f>+AJ2091/LISTAS[[#This Row],[COSTO]]-1</f>
        <v>2.3690798352028901</v>
      </c>
      <c r="AM2091" t="str">
        <f>+LISTAS[[#This Row],[ID]]</f>
        <v>ESPINAS ELASTICAS3 x 14</v>
      </c>
      <c r="AO2091" s="43"/>
      <c r="AP2091" s="39">
        <f>LISTAS[[#This Row],[COSTO]]+(LISTAS[[#This Row],[COSTO]]*AO2091)</f>
        <v>14.005100000000001</v>
      </c>
      <c r="AQ2091" s="44">
        <f>IF(AO2091="",0,AP2091/LISTAS[[#This Row],[VENTA NETA]]-1)</f>
        <v>0</v>
      </c>
      <c r="AS2091" s="39">
        <v>42.476999999999997</v>
      </c>
      <c r="AT2091" s="48">
        <f>+LISTAS[[#This Row],[COSTO]]/AS2091-1</f>
        <v>-0.67028980389387194</v>
      </c>
      <c r="BA2091" t="s">
        <v>3254</v>
      </c>
      <c r="BB2091" s="36"/>
    </row>
    <row r="2092" spans="1:54" x14ac:dyDescent="0.35">
      <c r="A2092" s="7" t="s">
        <v>3278</v>
      </c>
      <c r="B2092" t="s">
        <v>3254</v>
      </c>
      <c r="C2092" t="s">
        <v>3279</v>
      </c>
      <c r="D2092" t="s">
        <v>3280</v>
      </c>
      <c r="E2092" s="2">
        <v>121.35760000000001</v>
      </c>
      <c r="F2092" s="7" t="str">
        <f>+_xlfn.XLOOKUP(LISTAS[[#This Row],[ID]],_01_CODIGOS_Y_COSTOS_xlsm[Producto y N°],_01_CODIGOS_Y_COSTOS_xlsm[FABRICA],"",0,1)</f>
        <v>OTIA</v>
      </c>
      <c r="G2092" s="26">
        <f>LISTAS[[#This Row],[Precio]]*(1-0.46)</f>
        <v>65.533104000000009</v>
      </c>
      <c r="H2092" s="1">
        <f>+_xlfn.XLOOKUP(LISTAS[[#This Row],[ID]],_01_CODIGOS_Y_COSTOS_xlsm[Producto y N°],_01_CODIGOS_Y_COSTOS_xlsm[COSTO],0,0,1)</f>
        <v>18.0106</v>
      </c>
      <c r="I2092" s="27">
        <f>+IFERROR(LISTAS[[#This Row],[VENTA NETA]]/LISTAS[[#This Row],[COSTO]]-1,0)</f>
        <v>2.6385852775587715</v>
      </c>
      <c r="J2092" s="50" t="str">
        <f>IFERROR(VLOOKUP(LISTAS[[#This Row],[ID]],_01_CODIGOS_Y_COSTOS_xlsm[[Producto y N°]:[CODIGO]],2,0),"")</f>
        <v>01013-18</v>
      </c>
      <c r="O2092" t="s">
        <v>3278</v>
      </c>
      <c r="AB2092" s="12" t="str">
        <f>+LISTAS[[#This Row],[Codigo]]&amp;LISTAS[[#This Row],[Fabrica]]</f>
        <v>01013-18OTIA</v>
      </c>
      <c r="AC2092" s="13" t="str">
        <f>+LISTAS[[#This Row],[Codigo]]</f>
        <v>01013-18</v>
      </c>
      <c r="AD2092" s="13" t="str">
        <f>+LISTAS[[#This Row],[ID]]</f>
        <v>ESPINAS ELASTICAS3 x 16</v>
      </c>
      <c r="AH2092" s="36"/>
      <c r="AI2092" s="37">
        <f>+LISTAS[[#This Row],[Precio]]+(LISTAS[[#This Row],[Precio]]*AH2092)</f>
        <v>121.35760000000001</v>
      </c>
      <c r="AJ2092" s="38">
        <f t="shared" si="32"/>
        <v>60.678800000000003</v>
      </c>
      <c r="AL2092" s="35">
        <f>+AJ2092/LISTAS[[#This Row],[COSTO]]-1</f>
        <v>2.3690604421840473</v>
      </c>
      <c r="AM2092" t="str">
        <f>+LISTAS[[#This Row],[ID]]</f>
        <v>ESPINAS ELASTICAS3 x 16</v>
      </c>
      <c r="AO2092" s="43"/>
      <c r="AP2092" s="39">
        <f>LISTAS[[#This Row],[COSTO]]+(LISTAS[[#This Row],[COSTO]]*AO2092)</f>
        <v>18.0106</v>
      </c>
      <c r="AQ2092" s="44">
        <f>IF(AO2092="",0,AP2092/LISTAS[[#This Row],[VENTA NETA]]-1)</f>
        <v>0</v>
      </c>
      <c r="AS2092" s="39">
        <v>50.986899999999999</v>
      </c>
      <c r="AT2092" s="48">
        <f>+LISTAS[[#This Row],[COSTO]]/AS2092-1</f>
        <v>-0.64676024625933326</v>
      </c>
      <c r="BA2092" t="s">
        <v>3254</v>
      </c>
      <c r="BB2092" s="36"/>
    </row>
    <row r="2093" spans="1:54" x14ac:dyDescent="0.35">
      <c r="A2093" s="7" t="s">
        <v>3281</v>
      </c>
      <c r="B2093" t="s">
        <v>3254</v>
      </c>
      <c r="C2093" t="s">
        <v>2942</v>
      </c>
      <c r="D2093" t="s">
        <v>3282</v>
      </c>
      <c r="E2093" s="2">
        <v>134.86519999999999</v>
      </c>
      <c r="F2093" s="7" t="str">
        <f>+_xlfn.XLOOKUP(LISTAS[[#This Row],[ID]],_01_CODIGOS_Y_COSTOS_xlsm[Producto y N°],_01_CODIGOS_Y_COSTOS_xlsm[FABRICA],"",0,1)</f>
        <v>OTIA</v>
      </c>
      <c r="G2093" s="26">
        <f>LISTAS[[#This Row],[Precio]]*(1-0.46)</f>
        <v>72.827207999999999</v>
      </c>
      <c r="H2093" s="1">
        <f>+_xlfn.XLOOKUP(LISTAS[[#This Row],[ID]],_01_CODIGOS_Y_COSTOS_xlsm[Producto y N°],_01_CODIGOS_Y_COSTOS_xlsm[COSTO],0,0,1)</f>
        <v>20.0152</v>
      </c>
      <c r="I2093" s="27">
        <f>+IFERROR(LISTAS[[#This Row],[VENTA NETA]]/LISTAS[[#This Row],[COSTO]]-1,0)</f>
        <v>2.6385950677485113</v>
      </c>
      <c r="J2093" s="50" t="str">
        <f>IFERROR(VLOOKUP(LISTAS[[#This Row],[ID]],_01_CODIGOS_Y_COSTOS_xlsm[[Producto y N°]:[CODIGO]],2,0),"")</f>
        <v>01013-20</v>
      </c>
      <c r="O2093" t="s">
        <v>3281</v>
      </c>
      <c r="AB2093" s="12" t="str">
        <f>+LISTAS[[#This Row],[Codigo]]&amp;LISTAS[[#This Row],[Fabrica]]</f>
        <v>01013-20OTIA</v>
      </c>
      <c r="AC2093" s="13" t="str">
        <f>+LISTAS[[#This Row],[Codigo]]</f>
        <v>01013-20</v>
      </c>
      <c r="AD2093" s="13" t="str">
        <f>+LISTAS[[#This Row],[ID]]</f>
        <v>ESPINAS ELASTICAS3 x 20</v>
      </c>
      <c r="AH2093" s="36"/>
      <c r="AI2093" s="37">
        <f>+LISTAS[[#This Row],[Precio]]+(LISTAS[[#This Row],[Precio]]*AH2093)</f>
        <v>134.86519999999999</v>
      </c>
      <c r="AJ2093" s="38">
        <f t="shared" si="32"/>
        <v>67.432599999999994</v>
      </c>
      <c r="AL2093" s="35">
        <f>+AJ2093/LISTAS[[#This Row],[COSTO]]-1</f>
        <v>2.3690695071745469</v>
      </c>
      <c r="AM2093" t="str">
        <f>+LISTAS[[#This Row],[ID]]</f>
        <v>ESPINAS ELASTICAS3 x 20</v>
      </c>
      <c r="AO2093" s="43"/>
      <c r="AP2093" s="39">
        <f>LISTAS[[#This Row],[COSTO]]+(LISTAS[[#This Row],[COSTO]]*AO2093)</f>
        <v>20.0152</v>
      </c>
      <c r="AQ2093" s="44">
        <f>IF(AO2093="",0,AP2093/LISTAS[[#This Row],[VENTA NETA]]-1)</f>
        <v>0</v>
      </c>
      <c r="AS2093" s="39">
        <v>56.6434</v>
      </c>
      <c r="AT2093" s="48">
        <f>+LISTAS[[#This Row],[COSTO]]/AS2093-1</f>
        <v>-0.64664550503677387</v>
      </c>
      <c r="BA2093" t="s">
        <v>3254</v>
      </c>
      <c r="BB2093" s="36"/>
    </row>
    <row r="2094" spans="1:54" x14ac:dyDescent="0.35">
      <c r="A2094" s="7" t="s">
        <v>3283</v>
      </c>
      <c r="B2094" t="s">
        <v>3254</v>
      </c>
      <c r="C2094" t="s">
        <v>3284</v>
      </c>
      <c r="D2094" t="s">
        <v>3285</v>
      </c>
      <c r="E2094" s="2">
        <v>175.33519999999999</v>
      </c>
      <c r="F2094" s="7" t="str">
        <f>+_xlfn.XLOOKUP(LISTAS[[#This Row],[ID]],_01_CODIGOS_Y_COSTOS_xlsm[Producto y N°],_01_CODIGOS_Y_COSTOS_xlsm[FABRICA],"",0,1)</f>
        <v>OTIA</v>
      </c>
      <c r="G2094" s="26">
        <f>LISTAS[[#This Row],[Precio]]*(1-0.46)</f>
        <v>94.681008000000006</v>
      </c>
      <c r="H2094" s="1">
        <f>+_xlfn.XLOOKUP(LISTAS[[#This Row],[ID]],_01_CODIGOS_Y_COSTOS_xlsm[Producto y N°],_01_CODIGOS_Y_COSTOS_xlsm[COSTO],0,0,1)</f>
        <v>26.0213</v>
      </c>
      <c r="I2094" s="27">
        <f>+IFERROR(LISTAS[[#This Row],[VENTA NETA]]/LISTAS[[#This Row],[COSTO]]-1,0)</f>
        <v>2.6385963806573849</v>
      </c>
      <c r="J2094" s="50" t="str">
        <f>IFERROR(VLOOKUP(LISTAS[[#This Row],[ID]],_01_CODIGOS_Y_COSTOS_xlsm[[Producto y N°]:[CODIGO]],2,0),"")</f>
        <v>01013-26</v>
      </c>
      <c r="O2094" t="s">
        <v>3283</v>
      </c>
      <c r="AB2094" s="12" t="str">
        <f>+LISTAS[[#This Row],[Codigo]]&amp;LISTAS[[#This Row],[Fabrica]]</f>
        <v>01013-26OTIA</v>
      </c>
      <c r="AC2094" s="13" t="str">
        <f>+LISTAS[[#This Row],[Codigo]]</f>
        <v>01013-26</v>
      </c>
      <c r="AD2094" s="13" t="str">
        <f>+LISTAS[[#This Row],[ID]]</f>
        <v>ESPINAS ELASTICAS3 x 26</v>
      </c>
      <c r="AH2094" s="36"/>
      <c r="AI2094" s="37">
        <f>+LISTAS[[#This Row],[Precio]]+(LISTAS[[#This Row],[Precio]]*AH2094)</f>
        <v>175.33519999999999</v>
      </c>
      <c r="AJ2094" s="38">
        <f t="shared" si="32"/>
        <v>87.667599999999993</v>
      </c>
      <c r="AL2094" s="35">
        <f>+AJ2094/LISTAS[[#This Row],[COSTO]]-1</f>
        <v>2.3690707228309114</v>
      </c>
      <c r="AM2094" t="str">
        <f>+LISTAS[[#This Row],[ID]]</f>
        <v>ESPINAS ELASTICAS3 x 26</v>
      </c>
      <c r="AO2094" s="43"/>
      <c r="AP2094" s="39">
        <f>LISTAS[[#This Row],[COSTO]]+(LISTAS[[#This Row],[COSTO]]*AO2094)</f>
        <v>26.0213</v>
      </c>
      <c r="AQ2094" s="44">
        <f>IF(AO2094="",0,AP2094/LISTAS[[#This Row],[VENTA NETA]]-1)</f>
        <v>0</v>
      </c>
      <c r="AS2094" s="39">
        <v>63.729399999999998</v>
      </c>
      <c r="AT2094" s="48">
        <f>+LISTAS[[#This Row],[COSTO]]/AS2094-1</f>
        <v>-0.59169080518567574</v>
      </c>
      <c r="BA2094" t="s">
        <v>3254</v>
      </c>
      <c r="BB2094" s="36"/>
    </row>
    <row r="2095" spans="1:54" x14ac:dyDescent="0.35">
      <c r="A2095" s="7" t="s">
        <v>3286</v>
      </c>
      <c r="B2095" t="s">
        <v>3254</v>
      </c>
      <c r="C2095" t="s">
        <v>3287</v>
      </c>
      <c r="D2095" t="s">
        <v>3288</v>
      </c>
      <c r="E2095" s="2">
        <v>202.2714</v>
      </c>
      <c r="F2095" s="7" t="str">
        <f>+_xlfn.XLOOKUP(LISTAS[[#This Row],[ID]],_01_CODIGOS_Y_COSTOS_xlsm[Producto y N°],_01_CODIGOS_Y_COSTOS_xlsm[FABRICA],"",0,1)</f>
        <v>OTIA</v>
      </c>
      <c r="G2095" s="26">
        <f>LISTAS[[#This Row],[Precio]]*(1-0.46)</f>
        <v>109.226556</v>
      </c>
      <c r="H2095" s="1">
        <f>+_xlfn.XLOOKUP(LISTAS[[#This Row],[ID]],_01_CODIGOS_Y_COSTOS_xlsm[Producto y N°],_01_CODIGOS_Y_COSTOS_xlsm[COSTO],0,0,1)</f>
        <v>30.018899999999999</v>
      </c>
      <c r="I2095" s="27">
        <f>+IFERROR(LISTAS[[#This Row],[VENTA NETA]]/LISTAS[[#This Row],[COSTO]]-1,0)</f>
        <v>2.6385928864815167</v>
      </c>
      <c r="J2095" s="50" t="str">
        <f>IFERROR(VLOOKUP(LISTAS[[#This Row],[ID]],_01_CODIGOS_Y_COSTOS_xlsm[[Producto y N°]:[CODIGO]],2,0),"")</f>
        <v>01013-30</v>
      </c>
      <c r="O2095" t="s">
        <v>3286</v>
      </c>
      <c r="AB2095" s="12" t="str">
        <f>+LISTAS[[#This Row],[Codigo]]&amp;LISTAS[[#This Row],[Fabrica]]</f>
        <v>01013-30OTIA</v>
      </c>
      <c r="AC2095" s="13" t="str">
        <f>+LISTAS[[#This Row],[Codigo]]</f>
        <v>01013-30</v>
      </c>
      <c r="AD2095" s="13" t="str">
        <f>+LISTAS[[#This Row],[ID]]</f>
        <v>ESPINAS ELASTICAS3 x 30</v>
      </c>
      <c r="AH2095" s="36"/>
      <c r="AI2095" s="37">
        <f>+LISTAS[[#This Row],[Precio]]+(LISTAS[[#This Row],[Precio]]*AH2095)</f>
        <v>202.2714</v>
      </c>
      <c r="AJ2095" s="38">
        <f t="shared" si="32"/>
        <v>101.1357</v>
      </c>
      <c r="AL2095" s="35">
        <f>+AJ2095/LISTAS[[#This Row],[COSTO]]-1</f>
        <v>2.3690674874828859</v>
      </c>
      <c r="AM2095" t="str">
        <f>+LISTAS[[#This Row],[ID]]</f>
        <v>ESPINAS ELASTICAS3 x 30</v>
      </c>
      <c r="AO2095" s="43"/>
      <c r="AP2095" s="39">
        <f>LISTAS[[#This Row],[COSTO]]+(LISTAS[[#This Row],[COSTO]]*AO2095)</f>
        <v>30.018899999999999</v>
      </c>
      <c r="AQ2095" s="44">
        <f>IF(AO2095="",0,AP2095/LISTAS[[#This Row],[VENTA NETA]]-1)</f>
        <v>0</v>
      </c>
      <c r="AS2095" s="39">
        <v>70.426000000000002</v>
      </c>
      <c r="AT2095" s="48">
        <f>+LISTAS[[#This Row],[COSTO]]/AS2095-1</f>
        <v>-0.57375259137250456</v>
      </c>
      <c r="BA2095" t="s">
        <v>3254</v>
      </c>
      <c r="BB2095" s="36"/>
    </row>
    <row r="2096" spans="1:54" x14ac:dyDescent="0.35">
      <c r="A2096" s="7" t="s">
        <v>3289</v>
      </c>
      <c r="B2096" t="s">
        <v>3254</v>
      </c>
      <c r="C2096" t="s">
        <v>3290</v>
      </c>
      <c r="D2096" t="s">
        <v>3291</v>
      </c>
      <c r="E2096" s="2">
        <v>242.79480000000001</v>
      </c>
      <c r="F2096" s="7" t="str">
        <f>+_xlfn.XLOOKUP(LISTAS[[#This Row],[ID]],_01_CODIGOS_Y_COSTOS_xlsm[Producto y N°],_01_CODIGOS_Y_COSTOS_xlsm[FABRICA],"",0,1)</f>
        <v>OTIA</v>
      </c>
      <c r="G2096" s="26">
        <f>LISTAS[[#This Row],[Precio]]*(1-0.46)</f>
        <v>131.10919200000001</v>
      </c>
      <c r="H2096" s="1">
        <f>+_xlfn.XLOOKUP(LISTAS[[#This Row],[ID]],_01_CODIGOS_Y_COSTOS_xlsm[Producto y N°],_01_CODIGOS_Y_COSTOS_xlsm[COSTO],0,0,1)</f>
        <v>36.032899999999998</v>
      </c>
      <c r="I2096" s="27">
        <f>+IFERROR(LISTAS[[#This Row],[VENTA NETA]]/LISTAS[[#This Row],[COSTO]]-1,0)</f>
        <v>2.6385967268801571</v>
      </c>
      <c r="J2096" s="50" t="str">
        <f>IFERROR(VLOOKUP(LISTAS[[#This Row],[ID]],_01_CODIGOS_Y_COSTOS_xlsm[[Producto y N°]:[CODIGO]],2,0),"")</f>
        <v>01013-36</v>
      </c>
      <c r="O2096" t="s">
        <v>3289</v>
      </c>
      <c r="AB2096" s="12" t="str">
        <f>+LISTAS[[#This Row],[Codigo]]&amp;LISTAS[[#This Row],[Fabrica]]</f>
        <v>01013-36OTIA</v>
      </c>
      <c r="AC2096" s="13" t="str">
        <f>+LISTAS[[#This Row],[Codigo]]</f>
        <v>01013-36</v>
      </c>
      <c r="AD2096" s="13" t="str">
        <f>+LISTAS[[#This Row],[ID]]</f>
        <v>ESPINAS ELASTICAS3 x 36</v>
      </c>
      <c r="AH2096" s="36"/>
      <c r="AI2096" s="37">
        <f>+LISTAS[[#This Row],[Precio]]+(LISTAS[[#This Row],[Precio]]*AH2096)</f>
        <v>242.79480000000001</v>
      </c>
      <c r="AJ2096" s="38">
        <f t="shared" si="32"/>
        <v>121.3974</v>
      </c>
      <c r="AL2096" s="35">
        <f>+AJ2096/LISTAS[[#This Row],[COSTO]]-1</f>
        <v>2.369071043407553</v>
      </c>
      <c r="AM2096" t="str">
        <f>+LISTAS[[#This Row],[ID]]</f>
        <v>ESPINAS ELASTICAS3 x 36</v>
      </c>
      <c r="AO2096" s="43"/>
      <c r="AP2096" s="39">
        <f>LISTAS[[#This Row],[COSTO]]+(LISTAS[[#This Row],[COSTO]]*AO2096)</f>
        <v>36.032899999999998</v>
      </c>
      <c r="AQ2096" s="44">
        <f>IF(AO2096="",0,AP2096/LISTAS[[#This Row],[VENTA NETA]]-1)</f>
        <v>0</v>
      </c>
      <c r="AS2096" s="39">
        <v>29.4678</v>
      </c>
      <c r="AT2096" s="48">
        <f>+LISTAS[[#This Row],[COSTO]]/AS2096-1</f>
        <v>0.22278894250673598</v>
      </c>
      <c r="BA2096" t="s">
        <v>3254</v>
      </c>
      <c r="BB2096" s="36"/>
    </row>
    <row r="2097" spans="1:54" x14ac:dyDescent="0.35">
      <c r="A2097" s="7" t="s">
        <v>3292</v>
      </c>
      <c r="B2097" t="s">
        <v>3254</v>
      </c>
      <c r="C2097" t="s">
        <v>3293</v>
      </c>
      <c r="D2097" t="s">
        <v>3294</v>
      </c>
      <c r="E2097" s="2">
        <v>269.73050000000001</v>
      </c>
      <c r="F2097" s="7" t="str">
        <f>+_xlfn.XLOOKUP(LISTAS[[#This Row],[ID]],_01_CODIGOS_Y_COSTOS_xlsm[Producto y N°],_01_CODIGOS_Y_COSTOS_xlsm[FABRICA],"",0,1)</f>
        <v>OTIA</v>
      </c>
      <c r="G2097" s="26">
        <f>LISTAS[[#This Row],[Precio]]*(1-0.46)</f>
        <v>145.65447</v>
      </c>
      <c r="H2097" s="1">
        <f>+_xlfn.XLOOKUP(LISTAS[[#This Row],[ID]],_01_CODIGOS_Y_COSTOS_xlsm[Producto y N°],_01_CODIGOS_Y_COSTOS_xlsm[COSTO],0,0,1)</f>
        <v>40.0304</v>
      </c>
      <c r="I2097" s="27">
        <f>+IFERROR(LISTAS[[#This Row],[VENTA NETA]]/LISTAS[[#This Row],[COSTO]]-1,0)</f>
        <v>2.6385964167232903</v>
      </c>
      <c r="J2097" s="50" t="str">
        <f>IFERROR(VLOOKUP(LISTAS[[#This Row],[ID]],_01_CODIGOS_Y_COSTOS_xlsm[[Producto y N°]:[CODIGO]],2,0),"")</f>
        <v>01013-40</v>
      </c>
      <c r="O2097" t="s">
        <v>3292</v>
      </c>
      <c r="AB2097" s="12" t="str">
        <f>+LISTAS[[#This Row],[Codigo]]&amp;LISTAS[[#This Row],[Fabrica]]</f>
        <v>01013-40OTIA</v>
      </c>
      <c r="AC2097" s="13" t="str">
        <f>+LISTAS[[#This Row],[Codigo]]</f>
        <v>01013-40</v>
      </c>
      <c r="AD2097" s="13" t="str">
        <f>+LISTAS[[#This Row],[ID]]</f>
        <v>ESPINAS ELASTICAS3 x 40</v>
      </c>
      <c r="AH2097" s="36"/>
      <c r="AI2097" s="37">
        <f>+LISTAS[[#This Row],[Precio]]+(LISTAS[[#This Row],[Precio]]*AH2097)</f>
        <v>269.73050000000001</v>
      </c>
      <c r="AJ2097" s="38">
        <f t="shared" si="32"/>
        <v>134.86525</v>
      </c>
      <c r="AL2097" s="35">
        <f>+AJ2097/LISTAS[[#This Row],[COSTO]]-1</f>
        <v>2.3690707562252689</v>
      </c>
      <c r="AM2097" t="str">
        <f>+LISTAS[[#This Row],[ID]]</f>
        <v>ESPINAS ELASTICAS3 x 40</v>
      </c>
      <c r="AO2097" s="43"/>
      <c r="AP2097" s="39">
        <f>LISTAS[[#This Row],[COSTO]]+(LISTAS[[#This Row],[COSTO]]*AO2097)</f>
        <v>40.0304</v>
      </c>
      <c r="AQ2097" s="44">
        <f>IF(AO2097="",0,AP2097/LISTAS[[#This Row],[VENTA NETA]]-1)</f>
        <v>0</v>
      </c>
      <c r="AS2097" s="39">
        <v>53.5398</v>
      </c>
      <c r="AT2097" s="48">
        <f>+LISTAS[[#This Row],[COSTO]]/AS2097-1</f>
        <v>-0.25232443901546142</v>
      </c>
      <c r="BA2097" t="s">
        <v>3254</v>
      </c>
      <c r="BB2097" s="36"/>
    </row>
    <row r="2098" spans="1:54" x14ac:dyDescent="0.35">
      <c r="A2098" s="7" t="s">
        <v>3295</v>
      </c>
      <c r="B2098" t="s">
        <v>3254</v>
      </c>
      <c r="C2098" t="s">
        <v>3296</v>
      </c>
      <c r="D2098" t="s">
        <v>3297</v>
      </c>
      <c r="E2098" s="2">
        <v>303.47329999999999</v>
      </c>
      <c r="F2098" s="7" t="str">
        <f>+_xlfn.XLOOKUP(LISTAS[[#This Row],[ID]],_01_CODIGOS_Y_COSTOS_xlsm[Producto y N°],_01_CODIGOS_Y_COSTOS_xlsm[FABRICA],"",0,1)</f>
        <v>OTIA</v>
      </c>
      <c r="G2098" s="26">
        <f>LISTAS[[#This Row],[Precio]]*(1-0.46)</f>
        <v>163.87558200000001</v>
      </c>
      <c r="H2098" s="1">
        <f>+_xlfn.XLOOKUP(LISTAS[[#This Row],[ID]],_01_CODIGOS_Y_COSTOS_xlsm[Producto y N°],_01_CODIGOS_Y_COSTOS_xlsm[COSTO],0,0,1)</f>
        <v>45.0381</v>
      </c>
      <c r="I2098" s="27">
        <f>+IFERROR(LISTAS[[#This Row],[VENTA NETA]]/LISTAS[[#This Row],[COSTO]]-1,0)</f>
        <v>2.6385989195814212</v>
      </c>
      <c r="J2098" s="50" t="str">
        <f>IFERROR(VLOOKUP(LISTAS[[#This Row],[ID]],_01_CODIGOS_Y_COSTOS_xlsm[[Producto y N°]:[CODIGO]],2,0),"")</f>
        <v>01013-45</v>
      </c>
      <c r="O2098" t="s">
        <v>3295</v>
      </c>
      <c r="AB2098" s="12" t="str">
        <f>+LISTAS[[#This Row],[Codigo]]&amp;LISTAS[[#This Row],[Fabrica]]</f>
        <v>01013-45OTIA</v>
      </c>
      <c r="AC2098" s="13" t="str">
        <f>+LISTAS[[#This Row],[Codigo]]</f>
        <v>01013-45</v>
      </c>
      <c r="AD2098" s="13" t="str">
        <f>+LISTAS[[#This Row],[ID]]</f>
        <v>ESPINAS ELASTICAS3 x 45</v>
      </c>
      <c r="AH2098" s="36"/>
      <c r="AI2098" s="37">
        <f>+LISTAS[[#This Row],[Precio]]+(LISTAS[[#This Row],[Precio]]*AH2098)</f>
        <v>303.47329999999999</v>
      </c>
      <c r="AJ2098" s="38">
        <f t="shared" si="32"/>
        <v>151.73665</v>
      </c>
      <c r="AL2098" s="35">
        <f>+AJ2098/LISTAS[[#This Row],[COSTO]]-1</f>
        <v>2.3690730736865011</v>
      </c>
      <c r="AM2098" t="str">
        <f>+LISTAS[[#This Row],[ID]]</f>
        <v>ESPINAS ELASTICAS3 x 45</v>
      </c>
      <c r="AO2098" s="43"/>
      <c r="AP2098" s="39">
        <f>LISTAS[[#This Row],[COSTO]]+(LISTAS[[#This Row],[COSTO]]*AO2098)</f>
        <v>45.0381</v>
      </c>
      <c r="AQ2098" s="44">
        <f>IF(AO2098="",0,AP2098/LISTAS[[#This Row],[VENTA NETA]]-1)</f>
        <v>0</v>
      </c>
      <c r="AS2098" s="39">
        <v>71.3994</v>
      </c>
      <c r="AT2098" s="48">
        <f>+LISTAS[[#This Row],[COSTO]]/AS2098-1</f>
        <v>-0.36920898494945331</v>
      </c>
      <c r="BA2098" t="s">
        <v>3254</v>
      </c>
      <c r="BB2098" s="36"/>
    </row>
    <row r="2099" spans="1:54" x14ac:dyDescent="0.35">
      <c r="A2099" s="7" t="s">
        <v>3298</v>
      </c>
      <c r="B2099" t="s">
        <v>3254</v>
      </c>
      <c r="C2099" t="s">
        <v>3299</v>
      </c>
      <c r="D2099" t="s">
        <v>3300</v>
      </c>
      <c r="E2099" s="2">
        <v>335.36189999999999</v>
      </c>
      <c r="F2099" s="7" t="str">
        <f>+_xlfn.XLOOKUP(LISTAS[[#This Row],[ID]],_01_CODIGOS_Y_COSTOS_xlsm[Producto y N°],_01_CODIGOS_Y_COSTOS_xlsm[FABRICA],"",0,1)</f>
        <v>OTIA</v>
      </c>
      <c r="G2099" s="26">
        <f>LISTAS[[#This Row],[Precio]]*(1-0.46)</f>
        <v>181.095426</v>
      </c>
      <c r="H2099" s="1">
        <f>+_xlfn.XLOOKUP(LISTAS[[#This Row],[ID]],_01_CODIGOS_Y_COSTOS_xlsm[Producto y N°],_01_CODIGOS_Y_COSTOS_xlsm[COSTO],0,0,1)</f>
        <v>49.770699999999998</v>
      </c>
      <c r="I2099" s="27">
        <f>+IFERROR(LISTAS[[#This Row],[VENTA NETA]]/LISTAS[[#This Row],[COSTO]]-1,0)</f>
        <v>2.6385951172075139</v>
      </c>
      <c r="J2099" s="50" t="str">
        <f>IFERROR(VLOOKUP(LISTAS[[#This Row],[ID]],_01_CODIGOS_Y_COSTOS_xlsm[[Producto y N°]:[CODIGO]],2,0),"")</f>
        <v>01013-50</v>
      </c>
      <c r="O2099" t="s">
        <v>3298</v>
      </c>
      <c r="AB2099" s="12" t="str">
        <f>+LISTAS[[#This Row],[Codigo]]&amp;LISTAS[[#This Row],[Fabrica]]</f>
        <v>01013-50OTIA</v>
      </c>
      <c r="AC2099" s="13" t="str">
        <f>+LISTAS[[#This Row],[Codigo]]</f>
        <v>01013-50</v>
      </c>
      <c r="AD2099" s="13" t="str">
        <f>+LISTAS[[#This Row],[ID]]</f>
        <v>ESPINAS ELASTICAS3 x 50</v>
      </c>
      <c r="AH2099" s="36"/>
      <c r="AI2099" s="37">
        <f>+LISTAS[[#This Row],[Precio]]+(LISTAS[[#This Row],[Precio]]*AH2099)</f>
        <v>335.36189999999999</v>
      </c>
      <c r="AJ2099" s="38">
        <f t="shared" si="32"/>
        <v>167.68095</v>
      </c>
      <c r="AL2099" s="35">
        <f>+AJ2099/LISTAS[[#This Row],[COSTO]]-1</f>
        <v>2.3690695529699202</v>
      </c>
      <c r="AM2099" t="str">
        <f>+LISTAS[[#This Row],[ID]]</f>
        <v>ESPINAS ELASTICAS3 x 50</v>
      </c>
      <c r="AO2099" s="43"/>
      <c r="AP2099" s="39">
        <f>LISTAS[[#This Row],[COSTO]]+(LISTAS[[#This Row],[COSTO]]*AO2099)</f>
        <v>49.770699999999998</v>
      </c>
      <c r="AQ2099" s="44">
        <f>IF(AO2099="",0,AP2099/LISTAS[[#This Row],[VENTA NETA]]-1)</f>
        <v>0</v>
      </c>
      <c r="AS2099" s="39">
        <v>89.2423</v>
      </c>
      <c r="AT2099" s="48">
        <f>+LISTAS[[#This Row],[COSTO]]/AS2099-1</f>
        <v>-0.44229698248476346</v>
      </c>
      <c r="BA2099" t="s">
        <v>3254</v>
      </c>
      <c r="BB2099" s="36"/>
    </row>
    <row r="2100" spans="1:54" x14ac:dyDescent="0.35">
      <c r="A2100" s="7" t="s">
        <v>3301</v>
      </c>
      <c r="B2100" t="s">
        <v>3254</v>
      </c>
      <c r="C2100" t="s">
        <v>3302</v>
      </c>
      <c r="D2100" t="s">
        <v>3303</v>
      </c>
      <c r="E2100" s="2">
        <v>140.3229</v>
      </c>
      <c r="F2100" s="7" t="str">
        <f>+_xlfn.XLOOKUP(LISTAS[[#This Row],[ID]],_01_CODIGOS_Y_COSTOS_xlsm[Producto y N°],_01_CODIGOS_Y_COSTOS_xlsm[FABRICA],"",0,1)</f>
        <v>OTIA</v>
      </c>
      <c r="G2100" s="26">
        <f>LISTAS[[#This Row],[Precio]]*(1-0.46)</f>
        <v>75.774366000000001</v>
      </c>
      <c r="H2100" s="1">
        <f>+_xlfn.XLOOKUP(LISTAS[[#This Row],[ID]],_01_CODIGOS_Y_COSTOS_xlsm[Producto y N°],_01_CODIGOS_Y_COSTOS_xlsm[COSTO],0,0,1)</f>
        <v>23.3401</v>
      </c>
      <c r="I2100" s="27">
        <f>+IFERROR(LISTAS[[#This Row],[VENTA NETA]]/LISTAS[[#This Row],[COSTO]]-1,0)</f>
        <v>2.2465313344844282</v>
      </c>
      <c r="J2100" s="50" t="str">
        <f>IFERROR(VLOOKUP(LISTAS[[#This Row],[ID]],_01_CODIGOS_Y_COSTOS_xlsm[[Producto y N°]:[CODIGO]],2,0),"")</f>
        <v>01013.5-20H</v>
      </c>
      <c r="O2100" t="s">
        <v>3301</v>
      </c>
      <c r="AB2100" s="12" t="str">
        <f>+LISTAS[[#This Row],[Codigo]]&amp;LISTAS[[#This Row],[Fabrica]]</f>
        <v>01013.5-20HOTIA</v>
      </c>
      <c r="AC2100" s="13" t="str">
        <f>+LISTAS[[#This Row],[Codigo]]</f>
        <v>01013.5-20H</v>
      </c>
      <c r="AD2100" s="13" t="str">
        <f>+LISTAS[[#This Row],[ID]]</f>
        <v>ESPINAS ELASTICAS3,5 x 20</v>
      </c>
      <c r="AH2100" s="36"/>
      <c r="AI2100" s="37">
        <f>+LISTAS[[#This Row],[Precio]]+(LISTAS[[#This Row],[Precio]]*AH2100)</f>
        <v>140.3229</v>
      </c>
      <c r="AJ2100" s="38">
        <f t="shared" si="32"/>
        <v>70.161450000000002</v>
      </c>
      <c r="AL2100" s="35">
        <f>+AJ2100/LISTAS[[#This Row],[COSTO]]-1</f>
        <v>2.0060475319300259</v>
      </c>
      <c r="AM2100" t="str">
        <f>+LISTAS[[#This Row],[ID]]</f>
        <v>ESPINAS ELASTICAS3,5 x 20</v>
      </c>
      <c r="AO2100" s="43"/>
      <c r="AP2100" s="39">
        <f>LISTAS[[#This Row],[COSTO]]+(LISTAS[[#This Row],[COSTO]]*AO2100)</f>
        <v>23.3401</v>
      </c>
      <c r="AQ2100" s="44">
        <f>IF(AO2100="",0,AP2100/LISTAS[[#This Row],[VENTA NETA]]-1)</f>
        <v>0</v>
      </c>
      <c r="AS2100" s="39">
        <v>41.131</v>
      </c>
      <c r="AT2100" s="48">
        <f>+LISTAS[[#This Row],[COSTO]]/AS2100-1</f>
        <v>-0.43254236463980944</v>
      </c>
      <c r="BA2100" t="s">
        <v>3254</v>
      </c>
      <c r="BB2100" s="36"/>
    </row>
    <row r="2101" spans="1:54" x14ac:dyDescent="0.35">
      <c r="A2101" s="7" t="s">
        <v>3304</v>
      </c>
      <c r="B2101" t="s">
        <v>3254</v>
      </c>
      <c r="C2101" t="s">
        <v>3305</v>
      </c>
      <c r="D2101" t="s">
        <v>3306</v>
      </c>
      <c r="E2101" s="2">
        <v>254.95140000000001</v>
      </c>
      <c r="F2101" s="7" t="str">
        <f>+_xlfn.XLOOKUP(LISTAS[[#This Row],[ID]],_01_CODIGOS_Y_COSTOS_xlsm[Producto y N°],_01_CODIGOS_Y_COSTOS_xlsm[FABRICA],"",0,1)</f>
        <v>OTIA</v>
      </c>
      <c r="G2101" s="26">
        <f>LISTAS[[#This Row],[Precio]]*(1-0.46)</f>
        <v>137.67375600000003</v>
      </c>
      <c r="H2101" s="1">
        <f>+_xlfn.XLOOKUP(LISTAS[[#This Row],[ID]],_01_CODIGOS_Y_COSTOS_xlsm[Producto y N°],_01_CODIGOS_Y_COSTOS_xlsm[COSTO],0,0,1)</f>
        <v>38.061300000000003</v>
      </c>
      <c r="I2101" s="27">
        <f>+IFERROR(LISTAS[[#This Row],[VENTA NETA]]/LISTAS[[#This Row],[COSTO]]-1,0)</f>
        <v>2.6171585311063996</v>
      </c>
      <c r="J2101" s="50" t="str">
        <f>IFERROR(VLOOKUP(LISTAS[[#This Row],[ID]],_01_CODIGOS_Y_COSTOS_xlsm[[Producto y N°]:[CODIGO]],2,0),"")</f>
        <v>01013.5-30</v>
      </c>
      <c r="O2101" t="s">
        <v>3304</v>
      </c>
      <c r="AB2101" s="12" t="str">
        <f>+LISTAS[[#This Row],[Codigo]]&amp;LISTAS[[#This Row],[Fabrica]]</f>
        <v>01013.5-30OTIA</v>
      </c>
      <c r="AC2101" s="13" t="str">
        <f>+LISTAS[[#This Row],[Codigo]]</f>
        <v>01013.5-30</v>
      </c>
      <c r="AD2101" s="13" t="str">
        <f>+LISTAS[[#This Row],[ID]]</f>
        <v>ESPINAS ELASTICAS3,5 x 30</v>
      </c>
      <c r="AH2101" s="36"/>
      <c r="AI2101" s="37">
        <f>+LISTAS[[#This Row],[Precio]]+(LISTAS[[#This Row],[Precio]]*AH2101)</f>
        <v>254.95140000000001</v>
      </c>
      <c r="AJ2101" s="38">
        <f t="shared" si="32"/>
        <v>127.4757</v>
      </c>
      <c r="AL2101" s="35">
        <f>+AJ2101/LISTAS[[#This Row],[COSTO]]-1</f>
        <v>2.3492208621355548</v>
      </c>
      <c r="AM2101" t="str">
        <f>+LISTAS[[#This Row],[ID]]</f>
        <v>ESPINAS ELASTICAS3,5 x 30</v>
      </c>
      <c r="AO2101" s="43"/>
      <c r="AP2101" s="39">
        <f>LISTAS[[#This Row],[COSTO]]+(LISTAS[[#This Row],[COSTO]]*AO2101)</f>
        <v>38.061300000000003</v>
      </c>
      <c r="AQ2101" s="44">
        <f>IF(AO2101="",0,AP2101/LISTAS[[#This Row],[VENTA NETA]]-1)</f>
        <v>0</v>
      </c>
      <c r="AS2101" s="39">
        <v>53.4619</v>
      </c>
      <c r="AT2101" s="48">
        <f>+LISTAS[[#This Row],[COSTO]]/AS2101-1</f>
        <v>-0.28806682890058144</v>
      </c>
      <c r="BA2101" t="s">
        <v>3254</v>
      </c>
      <c r="BB2101" s="36"/>
    </row>
    <row r="2102" spans="1:54" x14ac:dyDescent="0.35">
      <c r="A2102" s="7" t="s">
        <v>3307</v>
      </c>
      <c r="B2102" t="s">
        <v>3254</v>
      </c>
      <c r="C2102" t="s">
        <v>3308</v>
      </c>
      <c r="D2102" t="s">
        <v>3309</v>
      </c>
      <c r="E2102" s="2">
        <v>339.99709999999999</v>
      </c>
      <c r="F2102" s="7" t="str">
        <f>+_xlfn.XLOOKUP(LISTAS[[#This Row],[ID]],_01_CODIGOS_Y_COSTOS_xlsm[Producto y N°],_01_CODIGOS_Y_COSTOS_xlsm[FABRICA],"",0,1)</f>
        <v>OTIA</v>
      </c>
      <c r="G2102" s="26">
        <f>LISTAS[[#This Row],[Precio]]*(1-0.46)</f>
        <v>183.598434</v>
      </c>
      <c r="H2102" s="1">
        <f>+_xlfn.XLOOKUP(LISTAS[[#This Row],[ID]],_01_CODIGOS_Y_COSTOS_xlsm[Producto y N°],_01_CODIGOS_Y_COSTOS_xlsm[COSTO],0,0,1)</f>
        <v>50.757599999999996</v>
      </c>
      <c r="I2102" s="27">
        <f>+IFERROR(LISTAS[[#This Row],[VENTA NETA]]/LISTAS[[#This Row],[COSTO]]-1,0)</f>
        <v>2.6171614497139348</v>
      </c>
      <c r="J2102" s="50" t="str">
        <f>IFERROR(VLOOKUP(LISTAS[[#This Row],[ID]],_01_CODIGOS_Y_COSTOS_xlsm[[Producto y N°]:[CODIGO]],2,0),"")</f>
        <v>01013.5-40</v>
      </c>
      <c r="O2102" t="s">
        <v>3307</v>
      </c>
      <c r="AB2102" s="12" t="str">
        <f>+LISTAS[[#This Row],[Codigo]]&amp;LISTAS[[#This Row],[Fabrica]]</f>
        <v>01013.5-40OTIA</v>
      </c>
      <c r="AC2102" s="13" t="str">
        <f>+LISTAS[[#This Row],[Codigo]]</f>
        <v>01013.5-40</v>
      </c>
      <c r="AD2102" s="13" t="str">
        <f>+LISTAS[[#This Row],[ID]]</f>
        <v>ESPINAS ELASTICAS3,5 x 40</v>
      </c>
      <c r="AH2102" s="36"/>
      <c r="AI2102" s="37">
        <f>+LISTAS[[#This Row],[Precio]]+(LISTAS[[#This Row],[Precio]]*AH2102)</f>
        <v>339.99709999999999</v>
      </c>
      <c r="AJ2102" s="38">
        <f t="shared" si="32"/>
        <v>169.99854999999999</v>
      </c>
      <c r="AL2102" s="35">
        <f>+AJ2102/LISTAS[[#This Row],[COSTO]]-1</f>
        <v>2.3492235645499395</v>
      </c>
      <c r="AM2102" t="str">
        <f>+LISTAS[[#This Row],[ID]]</f>
        <v>ESPINAS ELASTICAS3,5 x 40</v>
      </c>
      <c r="AO2102" s="43"/>
      <c r="AP2102" s="39">
        <f>LISTAS[[#This Row],[COSTO]]+(LISTAS[[#This Row],[COSTO]]*AO2102)</f>
        <v>50.757599999999996</v>
      </c>
      <c r="AQ2102" s="44">
        <f>IF(AO2102="",0,AP2102/LISTAS[[#This Row],[VENTA NETA]]-1)</f>
        <v>0</v>
      </c>
      <c r="AS2102" s="39">
        <v>61.6937</v>
      </c>
      <c r="AT2102" s="48">
        <f>+LISTAS[[#This Row],[COSTO]]/AS2102-1</f>
        <v>-0.17726445325859863</v>
      </c>
      <c r="BA2102" t="s">
        <v>3254</v>
      </c>
      <c r="BB2102" s="36"/>
    </row>
    <row r="2103" spans="1:54" x14ac:dyDescent="0.35">
      <c r="A2103" s="7" t="s">
        <v>3310</v>
      </c>
      <c r="B2103" t="s">
        <v>3254</v>
      </c>
      <c r="C2103" t="s">
        <v>3311</v>
      </c>
      <c r="D2103" t="s">
        <v>3312</v>
      </c>
      <c r="E2103" s="2">
        <v>424.9633</v>
      </c>
      <c r="F2103" s="7" t="str">
        <f>+_xlfn.XLOOKUP(LISTAS[[#This Row],[ID]],_01_CODIGOS_Y_COSTOS_xlsm[Producto y N°],_01_CODIGOS_Y_COSTOS_xlsm[FABRICA],"",0,1)</f>
        <v>OTIA</v>
      </c>
      <c r="G2103" s="26">
        <f>LISTAS[[#This Row],[Precio]]*(1-0.46)</f>
        <v>229.48018200000001</v>
      </c>
      <c r="H2103" s="1">
        <f>+_xlfn.XLOOKUP(LISTAS[[#This Row],[ID]],_01_CODIGOS_Y_COSTOS_xlsm[Producto y N°],_01_CODIGOS_Y_COSTOS_xlsm[COSTO],0,0,1)</f>
        <v>63.444800000000001</v>
      </c>
      <c r="I2103" s="27">
        <f>+IFERROR(LISTAS[[#This Row],[VENTA NETA]]/LISTAS[[#This Row],[COSTO]]-1,0)</f>
        <v>2.6170053652939251</v>
      </c>
      <c r="J2103" s="50" t="str">
        <f>IFERROR(VLOOKUP(LISTAS[[#This Row],[ID]],_01_CODIGOS_Y_COSTOS_xlsm[[Producto y N°]:[CODIGO]],2,0),"")</f>
        <v>01013.5-50</v>
      </c>
      <c r="O2103" t="s">
        <v>3310</v>
      </c>
      <c r="AB2103" s="12" t="str">
        <f>+LISTAS[[#This Row],[Codigo]]&amp;LISTAS[[#This Row],[Fabrica]]</f>
        <v>01013.5-50OTIA</v>
      </c>
      <c r="AC2103" s="13" t="str">
        <f>+LISTAS[[#This Row],[Codigo]]</f>
        <v>01013.5-50</v>
      </c>
      <c r="AD2103" s="13" t="str">
        <f>+LISTAS[[#This Row],[ID]]</f>
        <v>ESPINAS ELASTICAS3,5 x 50</v>
      </c>
      <c r="AH2103" s="36"/>
      <c r="AI2103" s="37">
        <f>+LISTAS[[#This Row],[Precio]]+(LISTAS[[#This Row],[Precio]]*AH2103)</f>
        <v>424.9633</v>
      </c>
      <c r="AJ2103" s="38">
        <f t="shared" si="32"/>
        <v>212.48165</v>
      </c>
      <c r="AL2103" s="35">
        <f>+AJ2103/LISTAS[[#This Row],[COSTO]]-1</f>
        <v>2.3490790419388192</v>
      </c>
      <c r="AM2103" t="str">
        <f>+LISTAS[[#This Row],[ID]]</f>
        <v>ESPINAS ELASTICAS3,5 x 50</v>
      </c>
      <c r="AO2103" s="43"/>
      <c r="AP2103" s="39">
        <f>LISTAS[[#This Row],[COSTO]]+(LISTAS[[#This Row],[COSTO]]*AO2103)</f>
        <v>63.444800000000001</v>
      </c>
      <c r="AQ2103" s="44">
        <f>IF(AO2103="",0,AP2103/LISTAS[[#This Row],[VENTA NETA]]-1)</f>
        <v>0</v>
      </c>
      <c r="AS2103" s="39">
        <v>82.262</v>
      </c>
      <c r="AT2103" s="48">
        <f>+LISTAS[[#This Row],[COSTO]]/AS2103-1</f>
        <v>-0.22874717366463249</v>
      </c>
      <c r="BA2103" t="s">
        <v>3254</v>
      </c>
      <c r="BB2103" s="36"/>
    </row>
    <row r="2104" spans="1:54" x14ac:dyDescent="0.35">
      <c r="A2104" s="7" t="s">
        <v>3313</v>
      </c>
      <c r="B2104" t="s">
        <v>3254</v>
      </c>
      <c r="C2104" t="s">
        <v>3314</v>
      </c>
      <c r="D2104" t="s">
        <v>3315</v>
      </c>
      <c r="E2104" s="2">
        <v>195.86189999999999</v>
      </c>
      <c r="F2104" s="7" t="str">
        <f>+_xlfn.XLOOKUP(LISTAS[[#This Row],[ID]],_01_CODIGOS_Y_COSTOS_xlsm[Producto y N°],_01_CODIGOS_Y_COSTOS_xlsm[FABRICA],"",0,1)</f>
        <v>OTIA</v>
      </c>
      <c r="G2104" s="26">
        <f>LISTAS[[#This Row],[Precio]]*(1-0.46)</f>
        <v>105.76542600000001</v>
      </c>
      <c r="H2104" s="1">
        <f>+_xlfn.XLOOKUP(LISTAS[[#This Row],[ID]],_01_CODIGOS_Y_COSTOS_xlsm[Producto y N°],_01_CODIGOS_Y_COSTOS_xlsm[COSTO],0,0,1)</f>
        <v>29.077500000000001</v>
      </c>
      <c r="I2104" s="27">
        <f>+IFERROR(LISTAS[[#This Row],[VENTA NETA]]/LISTAS[[#This Row],[COSTO]]-1,0)</f>
        <v>2.6373631158111945</v>
      </c>
      <c r="J2104" s="50" t="str">
        <f>IFERROR(VLOOKUP(LISTAS[[#This Row],[ID]],_01_CODIGOS_Y_COSTOS_xlsm[[Producto y N°]:[CODIGO]],2,0),"")</f>
        <v>01014-20</v>
      </c>
      <c r="O2104" t="s">
        <v>3313</v>
      </c>
      <c r="AB2104" s="12" t="str">
        <f>+LISTAS[[#This Row],[Codigo]]&amp;LISTAS[[#This Row],[Fabrica]]</f>
        <v>01014-20OTIA</v>
      </c>
      <c r="AC2104" s="13" t="str">
        <f>+LISTAS[[#This Row],[Codigo]]</f>
        <v>01014-20</v>
      </c>
      <c r="AD2104" s="13" t="str">
        <f>+LISTAS[[#This Row],[ID]]</f>
        <v>ESPINAS ELASTICAS4 x 20</v>
      </c>
      <c r="AH2104" s="36"/>
      <c r="AI2104" s="37">
        <f>+LISTAS[[#This Row],[Precio]]+(LISTAS[[#This Row],[Precio]]*AH2104)</f>
        <v>195.86189999999999</v>
      </c>
      <c r="AJ2104" s="38">
        <f t="shared" si="32"/>
        <v>97.930949999999996</v>
      </c>
      <c r="AL2104" s="35">
        <f>+AJ2104/LISTAS[[#This Row],[COSTO]]-1</f>
        <v>2.3679288109362906</v>
      </c>
      <c r="AM2104" t="str">
        <f>+LISTAS[[#This Row],[ID]]</f>
        <v>ESPINAS ELASTICAS4 x 20</v>
      </c>
      <c r="AO2104" s="43"/>
      <c r="AP2104" s="39">
        <f>LISTAS[[#This Row],[COSTO]]+(LISTAS[[#This Row],[COSTO]]*AO2104)</f>
        <v>29.077500000000001</v>
      </c>
      <c r="AQ2104" s="44">
        <f>IF(AO2104="",0,AP2104/LISTAS[[#This Row],[VENTA NETA]]-1)</f>
        <v>0</v>
      </c>
      <c r="AS2104" s="39">
        <v>102.82470000000001</v>
      </c>
      <c r="AT2104" s="48">
        <f>+LISTAS[[#This Row],[COSTO]]/AS2104-1</f>
        <v>-0.71721288756495283</v>
      </c>
      <c r="BA2104" t="s">
        <v>3254</v>
      </c>
      <c r="BB2104" s="36"/>
    </row>
    <row r="2105" spans="1:54" x14ac:dyDescent="0.35">
      <c r="A2105" s="7" t="s">
        <v>3316</v>
      </c>
      <c r="B2105" t="s">
        <v>3254</v>
      </c>
      <c r="C2105" t="s">
        <v>3317</v>
      </c>
      <c r="D2105" t="s">
        <v>3318</v>
      </c>
      <c r="E2105" s="2">
        <v>254.5805</v>
      </c>
      <c r="F2105" s="7" t="str">
        <f>+_xlfn.XLOOKUP(LISTAS[[#This Row],[ID]],_01_CODIGOS_Y_COSTOS_xlsm[Producto y N°],_01_CODIGOS_Y_COSTOS_xlsm[FABRICA],"",0,1)</f>
        <v>OTIA</v>
      </c>
      <c r="G2105" s="26">
        <f>LISTAS[[#This Row],[Precio]]*(1-0.46)</f>
        <v>137.47347000000002</v>
      </c>
      <c r="H2105" s="1">
        <f>+_xlfn.XLOOKUP(LISTAS[[#This Row],[ID]],_01_CODIGOS_Y_COSTOS_xlsm[Producto y N°],_01_CODIGOS_Y_COSTOS_xlsm[COSTO],0,0,1)</f>
        <v>37.791400000000003</v>
      </c>
      <c r="I2105" s="27">
        <f>+IFERROR(LISTAS[[#This Row],[VENTA NETA]]/LISTAS[[#This Row],[COSTO]]-1,0)</f>
        <v>2.6376919087411426</v>
      </c>
      <c r="J2105" s="50" t="str">
        <f>IFERROR(VLOOKUP(LISTAS[[#This Row],[ID]],_01_CODIGOS_Y_COSTOS_xlsm[[Producto y N°]:[CODIGO]],2,0),"")</f>
        <v>01014-26</v>
      </c>
      <c r="O2105" t="s">
        <v>3316</v>
      </c>
      <c r="AB2105" s="12" t="str">
        <f>+LISTAS[[#This Row],[Codigo]]&amp;LISTAS[[#This Row],[Fabrica]]</f>
        <v>01014-26OTIA</v>
      </c>
      <c r="AC2105" s="13" t="str">
        <f>+LISTAS[[#This Row],[Codigo]]</f>
        <v>01014-26</v>
      </c>
      <c r="AD2105" s="13" t="str">
        <f>+LISTAS[[#This Row],[ID]]</f>
        <v>ESPINAS ELASTICAS4 x 26</v>
      </c>
      <c r="AH2105" s="36"/>
      <c r="AI2105" s="37">
        <f>+LISTAS[[#This Row],[Precio]]+(LISTAS[[#This Row],[Precio]]*AH2105)</f>
        <v>254.5805</v>
      </c>
      <c r="AJ2105" s="38">
        <f t="shared" si="32"/>
        <v>127.29025</v>
      </c>
      <c r="AL2105" s="35">
        <f>+AJ2105/LISTAS[[#This Row],[COSTO]]-1</f>
        <v>2.3682332488343905</v>
      </c>
      <c r="AM2105" t="str">
        <f>+LISTAS[[#This Row],[ID]]</f>
        <v>ESPINAS ELASTICAS4 x 26</v>
      </c>
      <c r="AO2105" s="43"/>
      <c r="AP2105" s="39">
        <f>LISTAS[[#This Row],[COSTO]]+(LISTAS[[#This Row],[COSTO]]*AO2105)</f>
        <v>37.791400000000003</v>
      </c>
      <c r="AQ2105" s="44">
        <f>IF(AO2105="",0,AP2105/LISTAS[[#This Row],[VENTA NETA]]-1)</f>
        <v>0</v>
      </c>
      <c r="AS2105" s="39">
        <v>57.789900000000003</v>
      </c>
      <c r="AT2105" s="48">
        <f>+LISTAS[[#This Row],[COSTO]]/AS2105-1</f>
        <v>-0.34605527955577009</v>
      </c>
      <c r="BA2105" t="s">
        <v>3254</v>
      </c>
      <c r="BB2105" s="36"/>
    </row>
    <row r="2106" spans="1:54" x14ac:dyDescent="0.35">
      <c r="A2106" s="7" t="s">
        <v>3319</v>
      </c>
      <c r="B2106" t="s">
        <v>3254</v>
      </c>
      <c r="C2106" t="s">
        <v>3320</v>
      </c>
      <c r="D2106" t="s">
        <v>3321</v>
      </c>
      <c r="E2106" s="2">
        <v>293.77949999999998</v>
      </c>
      <c r="F2106" s="7" t="str">
        <f>+_xlfn.XLOOKUP(LISTAS[[#This Row],[ID]],_01_CODIGOS_Y_COSTOS_xlsm[Producto y N°],_01_CODIGOS_Y_COSTOS_xlsm[FABRICA],"",0,1)</f>
        <v>OTIA</v>
      </c>
      <c r="G2106" s="26">
        <f>LISTAS[[#This Row],[Precio]]*(1-0.46)</f>
        <v>158.64093</v>
      </c>
      <c r="H2106" s="1">
        <f>+_xlfn.XLOOKUP(LISTAS[[#This Row],[ID]],_01_CODIGOS_Y_COSTOS_xlsm[Producto y N°],_01_CODIGOS_Y_COSTOS_xlsm[COSTO],0,0,1)</f>
        <v>43.611499999999999</v>
      </c>
      <c r="I2106" s="27">
        <f>+IFERROR(LISTAS[[#This Row],[VENTA NETA]]/LISTAS[[#This Row],[COSTO]]-1,0)</f>
        <v>2.6375939832383661</v>
      </c>
      <c r="J2106" s="50" t="str">
        <f>IFERROR(VLOOKUP(LISTAS[[#This Row],[ID]],_01_CODIGOS_Y_COSTOS_xlsm[[Producto y N°]:[CODIGO]],2,0),"")</f>
        <v>01014-30</v>
      </c>
      <c r="O2106" t="s">
        <v>3319</v>
      </c>
      <c r="AB2106" s="12" t="str">
        <f>+LISTAS[[#This Row],[Codigo]]&amp;LISTAS[[#This Row],[Fabrica]]</f>
        <v>01014-30OTIA</v>
      </c>
      <c r="AC2106" s="13" t="str">
        <f>+LISTAS[[#This Row],[Codigo]]</f>
        <v>01014-30</v>
      </c>
      <c r="AD2106" s="13" t="str">
        <f>+LISTAS[[#This Row],[ID]]</f>
        <v>ESPINAS ELASTICAS4 x 30</v>
      </c>
      <c r="AH2106" s="36"/>
      <c r="AI2106" s="37">
        <f>+LISTAS[[#This Row],[Precio]]+(LISTAS[[#This Row],[Precio]]*AH2106)</f>
        <v>293.77949999999998</v>
      </c>
      <c r="AJ2106" s="38">
        <f t="shared" si="32"/>
        <v>146.88974999999999</v>
      </c>
      <c r="AL2106" s="35">
        <f>+AJ2106/LISTAS[[#This Row],[COSTO]]-1</f>
        <v>2.368142577072561</v>
      </c>
      <c r="AM2106" t="str">
        <f>+LISTAS[[#This Row],[ID]]</f>
        <v>ESPINAS ELASTICAS4 x 30</v>
      </c>
      <c r="AO2106" s="43"/>
      <c r="AP2106" s="39">
        <f>LISTAS[[#This Row],[COSTO]]+(LISTAS[[#This Row],[COSTO]]*AO2106)</f>
        <v>43.611499999999999</v>
      </c>
      <c r="AQ2106" s="44">
        <f>IF(AO2106="",0,AP2106/LISTAS[[#This Row],[VENTA NETA]]-1)</f>
        <v>0</v>
      </c>
      <c r="AS2106" s="39">
        <v>74.589299999999994</v>
      </c>
      <c r="AT2106" s="48">
        <f>+LISTAS[[#This Row],[COSTO]]/AS2106-1</f>
        <v>-0.41531157954291031</v>
      </c>
      <c r="BA2106" t="s">
        <v>3254</v>
      </c>
      <c r="BB2106" s="36"/>
    </row>
    <row r="2107" spans="1:54" x14ac:dyDescent="0.35">
      <c r="A2107" s="7" t="s">
        <v>3322</v>
      </c>
      <c r="B2107" t="s">
        <v>3254</v>
      </c>
      <c r="C2107" t="s">
        <v>3323</v>
      </c>
      <c r="D2107" t="s">
        <v>3324</v>
      </c>
      <c r="E2107" s="2">
        <v>391.72379999999998</v>
      </c>
      <c r="F2107" s="7" t="str">
        <f>+_xlfn.XLOOKUP(LISTAS[[#This Row],[ID]],_01_CODIGOS_Y_COSTOS_xlsm[Producto y N°],_01_CODIGOS_Y_COSTOS_xlsm[FABRICA],"",0,1)</f>
        <v>OTIA</v>
      </c>
      <c r="G2107" s="26">
        <f>LISTAS[[#This Row],[Precio]]*(1-0.46)</f>
        <v>211.53085200000001</v>
      </c>
      <c r="H2107" s="1">
        <f>+_xlfn.XLOOKUP(LISTAS[[#This Row],[ID]],_01_CODIGOS_Y_COSTOS_xlsm[Producto y N°],_01_CODIGOS_Y_COSTOS_xlsm[COSTO],0,0,1)</f>
        <v>53.239699999999999</v>
      </c>
      <c r="I2107" s="27">
        <f>+IFERROR(LISTAS[[#This Row],[VENTA NETA]]/LISTAS[[#This Row],[COSTO]]-1,0)</f>
        <v>2.9731788871838125</v>
      </c>
      <c r="J2107" s="50" t="str">
        <f>IFERROR(VLOOKUP(LISTAS[[#This Row],[ID]],_01_CODIGOS_Y_COSTOS_xlsm[[Producto y N°]:[CODIGO]],2,0),"")</f>
        <v>01014-40H</v>
      </c>
      <c r="O2107" t="s">
        <v>3322</v>
      </c>
      <c r="AB2107" s="12" t="str">
        <f>+LISTAS[[#This Row],[Codigo]]&amp;LISTAS[[#This Row],[Fabrica]]</f>
        <v>01014-40HOTIA</v>
      </c>
      <c r="AC2107" s="13" t="str">
        <f>+LISTAS[[#This Row],[Codigo]]</f>
        <v>01014-40H</v>
      </c>
      <c r="AD2107" s="13" t="str">
        <f>+LISTAS[[#This Row],[ID]]</f>
        <v>ESPINAS ELASTICAS4 x 40</v>
      </c>
      <c r="AH2107" s="36"/>
      <c r="AI2107" s="37">
        <f>+LISTAS[[#This Row],[Precio]]+(LISTAS[[#This Row],[Precio]]*AH2107)</f>
        <v>391.72379999999998</v>
      </c>
      <c r="AJ2107" s="38">
        <f t="shared" si="32"/>
        <v>195.86189999999999</v>
      </c>
      <c r="AL2107" s="35">
        <f>+AJ2107/LISTAS[[#This Row],[COSTO]]-1</f>
        <v>2.678869339985011</v>
      </c>
      <c r="AM2107" t="str">
        <f>+LISTAS[[#This Row],[ID]]</f>
        <v>ESPINAS ELASTICAS4 x 40</v>
      </c>
      <c r="AO2107" s="43"/>
      <c r="AP2107" s="39">
        <f>LISTAS[[#This Row],[COSTO]]+(LISTAS[[#This Row],[COSTO]]*AO2107)</f>
        <v>53.239699999999999</v>
      </c>
      <c r="AQ2107" s="44">
        <f>IF(AO2107="",0,AP2107/LISTAS[[#This Row],[VENTA NETA]]-1)</f>
        <v>0</v>
      </c>
      <c r="AS2107" s="39">
        <v>94.032600000000002</v>
      </c>
      <c r="AT2107" s="48">
        <f>+LISTAS[[#This Row],[COSTO]]/AS2107-1</f>
        <v>-0.43381656999806451</v>
      </c>
      <c r="BA2107" t="s">
        <v>3254</v>
      </c>
      <c r="BB2107" s="36"/>
    </row>
    <row r="2108" spans="1:54" x14ac:dyDescent="0.35">
      <c r="A2108" s="7" t="s">
        <v>3325</v>
      </c>
      <c r="B2108" t="s">
        <v>3254</v>
      </c>
      <c r="C2108" t="s">
        <v>3326</v>
      </c>
      <c r="D2108" t="s">
        <v>3327</v>
      </c>
      <c r="E2108" s="2">
        <v>489.64139999999998</v>
      </c>
      <c r="F2108" s="7" t="str">
        <f>+_xlfn.XLOOKUP(LISTAS[[#This Row],[ID]],_01_CODIGOS_Y_COSTOS_xlsm[Producto y N°],_01_CODIGOS_Y_COSTOS_xlsm[FABRICA],"",0,1)</f>
        <v>OTIA</v>
      </c>
      <c r="G2108" s="26">
        <f>LISTAS[[#This Row],[Precio]]*(1-0.46)</f>
        <v>264.40635600000002</v>
      </c>
      <c r="H2108" s="1">
        <f>+_xlfn.XLOOKUP(LISTAS[[#This Row],[ID]],_01_CODIGOS_Y_COSTOS_xlsm[Producto y N°],_01_CODIGOS_Y_COSTOS_xlsm[COSTO],0,0,1)</f>
        <v>72.689099999999996</v>
      </c>
      <c r="I2108" s="27">
        <f>+IFERROR(LISTAS[[#This Row],[VENTA NETA]]/LISTAS[[#This Row],[COSTO]]-1,0)</f>
        <v>2.6374966260415942</v>
      </c>
      <c r="J2108" s="50" t="str">
        <f>IFERROR(VLOOKUP(LISTAS[[#This Row],[ID]],_01_CODIGOS_Y_COSTOS_xlsm[[Producto y N°]:[CODIGO]],2,0),"")</f>
        <v>01014-50</v>
      </c>
      <c r="O2108" t="s">
        <v>3325</v>
      </c>
      <c r="AB2108" s="12" t="str">
        <f>+LISTAS[[#This Row],[Codigo]]&amp;LISTAS[[#This Row],[Fabrica]]</f>
        <v>01014-50OTIA</v>
      </c>
      <c r="AC2108" s="13" t="str">
        <f>+LISTAS[[#This Row],[Codigo]]</f>
        <v>01014-50</v>
      </c>
      <c r="AD2108" s="13" t="str">
        <f>+LISTAS[[#This Row],[ID]]</f>
        <v>ESPINAS ELASTICAS4 x 50</v>
      </c>
      <c r="AH2108" s="36"/>
      <c r="AI2108" s="37">
        <f>+LISTAS[[#This Row],[Precio]]+(LISTAS[[#This Row],[Precio]]*AH2108)</f>
        <v>489.64139999999998</v>
      </c>
      <c r="AJ2108" s="38">
        <f t="shared" si="32"/>
        <v>244.82069999999999</v>
      </c>
      <c r="AL2108" s="35">
        <f>+AJ2108/LISTAS[[#This Row],[COSTO]]-1</f>
        <v>2.368052431519994</v>
      </c>
      <c r="AM2108" t="str">
        <f>+LISTAS[[#This Row],[ID]]</f>
        <v>ESPINAS ELASTICAS4 x 50</v>
      </c>
      <c r="AO2108" s="43"/>
      <c r="AP2108" s="39">
        <f>LISTAS[[#This Row],[COSTO]]+(LISTAS[[#This Row],[COSTO]]*AO2108)</f>
        <v>72.689099999999996</v>
      </c>
      <c r="AQ2108" s="44">
        <f>IF(AO2108="",0,AP2108/LISTAS[[#This Row],[VENTA NETA]]-1)</f>
        <v>0</v>
      </c>
      <c r="AS2108" s="39">
        <v>117.5407</v>
      </c>
      <c r="AT2108" s="48">
        <f>+LISTAS[[#This Row],[COSTO]]/AS2108-1</f>
        <v>-0.38158357062702541</v>
      </c>
      <c r="BA2108" t="s">
        <v>3254</v>
      </c>
      <c r="BB2108" s="36"/>
    </row>
    <row r="2109" spans="1:54" x14ac:dyDescent="0.35">
      <c r="A2109" s="7" t="s">
        <v>3328</v>
      </c>
      <c r="B2109" t="s">
        <v>3254</v>
      </c>
      <c r="C2109" t="s">
        <v>3329</v>
      </c>
      <c r="D2109" t="s">
        <v>3330</v>
      </c>
      <c r="E2109" s="2">
        <v>275.19</v>
      </c>
      <c r="F2109" s="7" t="str">
        <f>+_xlfn.XLOOKUP(LISTAS[[#This Row],[ID]],_01_CODIGOS_Y_COSTOS_xlsm[Producto y N°],_01_CODIGOS_Y_COSTOS_xlsm[FABRICA],"",0,1)</f>
        <v>OTIA</v>
      </c>
      <c r="G2109" s="26">
        <f>LISTAS[[#This Row],[Precio]]*(1-0.46)</f>
        <v>148.6026</v>
      </c>
      <c r="H2109" s="1">
        <f>+_xlfn.XLOOKUP(LISTAS[[#This Row],[ID]],_01_CODIGOS_Y_COSTOS_xlsm[Producto y N°],_01_CODIGOS_Y_COSTOS_xlsm[COSTO],0,0,1)</f>
        <v>36.8538</v>
      </c>
      <c r="I2109" s="27">
        <f>+IFERROR(LISTAS[[#This Row],[VENTA NETA]]/LISTAS[[#This Row],[COSTO]]-1,0)</f>
        <v>3.0322192012763951</v>
      </c>
      <c r="J2109" s="50" t="str">
        <f>IFERROR(VLOOKUP(LISTAS[[#This Row],[ID]],_01_CODIGOS_Y_COSTOS_xlsm[[Producto y N°]:[CODIGO]],2,0),"")</f>
        <v>01014.5-20</v>
      </c>
      <c r="O2109" t="s">
        <v>3328</v>
      </c>
      <c r="AB2109" s="12" t="str">
        <f>+LISTAS[[#This Row],[Codigo]]&amp;LISTAS[[#This Row],[Fabrica]]</f>
        <v>01014.5-20OTIA</v>
      </c>
      <c r="AC2109" s="13" t="str">
        <f>+LISTAS[[#This Row],[Codigo]]</f>
        <v>01014.5-20</v>
      </c>
      <c r="AD2109" s="13" t="str">
        <f>+LISTAS[[#This Row],[ID]]</f>
        <v>ESPINAS ELASTICAS4,5 x 20</v>
      </c>
      <c r="AH2109" s="36"/>
      <c r="AI2109" s="37">
        <f>+LISTAS[[#This Row],[Precio]]+(LISTAS[[#This Row],[Precio]]*AH2109)</f>
        <v>275.19</v>
      </c>
      <c r="AJ2109" s="38">
        <f t="shared" si="32"/>
        <v>137.595</v>
      </c>
      <c r="AL2109" s="35">
        <f>+AJ2109/LISTAS[[#This Row],[COSTO]]-1</f>
        <v>2.7335362974781434</v>
      </c>
      <c r="AM2109" t="str">
        <f>+LISTAS[[#This Row],[ID]]</f>
        <v>ESPINAS ELASTICAS4,5 x 20</v>
      </c>
      <c r="AO2109" s="43"/>
      <c r="AP2109" s="39">
        <f>LISTAS[[#This Row],[COSTO]]+(LISTAS[[#This Row],[COSTO]]*AO2109)</f>
        <v>36.8538</v>
      </c>
      <c r="AQ2109" s="44">
        <f>IF(AO2109="",0,AP2109/LISTAS[[#This Row],[VENTA NETA]]-1)</f>
        <v>0</v>
      </c>
      <c r="AS2109" s="39">
        <v>64.013999999999996</v>
      </c>
      <c r="AT2109" s="48">
        <f>+LISTAS[[#This Row],[COSTO]]/AS2109-1</f>
        <v>-0.42428531258787139</v>
      </c>
      <c r="BA2109" t="s">
        <v>3254</v>
      </c>
      <c r="BB2109" s="36"/>
    </row>
    <row r="2110" spans="1:54" x14ac:dyDescent="0.35">
      <c r="A2110" s="7" t="s">
        <v>3331</v>
      </c>
      <c r="B2110" t="s">
        <v>3254</v>
      </c>
      <c r="C2110" t="s">
        <v>3332</v>
      </c>
      <c r="D2110" t="s">
        <v>3333</v>
      </c>
      <c r="E2110" s="2">
        <v>355.18709999999999</v>
      </c>
      <c r="F2110" s="7" t="str">
        <f>+_xlfn.XLOOKUP(LISTAS[[#This Row],[ID]],_01_CODIGOS_Y_COSTOS_xlsm[Producto y N°],_01_CODIGOS_Y_COSTOS_xlsm[FABRICA],"",0,1)</f>
        <v>OTIA</v>
      </c>
      <c r="G2110" s="26">
        <f>LISTAS[[#This Row],[Precio]]*(1-0.46)</f>
        <v>191.80103400000002</v>
      </c>
      <c r="H2110" s="1">
        <f>+_xlfn.XLOOKUP(LISTAS[[#This Row],[ID]],_01_CODIGOS_Y_COSTOS_xlsm[Producto y N°],_01_CODIGOS_Y_COSTOS_xlsm[COSTO],0,0,1)</f>
        <v>55.227600000000002</v>
      </c>
      <c r="I2110" s="27">
        <f>+IFERROR(LISTAS[[#This Row],[VENTA NETA]]/LISTAS[[#This Row],[COSTO]]-1,0)</f>
        <v>2.472919953066945</v>
      </c>
      <c r="J2110" s="50" t="str">
        <f>IFERROR(VLOOKUP(LISTAS[[#This Row],[ID]],_01_CODIGOS_Y_COSTOS_xlsm[[Producto y N°]:[CODIGO]],2,0),"")</f>
        <v>01014.5-30</v>
      </c>
      <c r="O2110" t="s">
        <v>3331</v>
      </c>
      <c r="AB2110" s="12" t="str">
        <f>+LISTAS[[#This Row],[Codigo]]&amp;LISTAS[[#This Row],[Fabrica]]</f>
        <v>01014.5-30OTIA</v>
      </c>
      <c r="AC2110" s="13" t="str">
        <f>+LISTAS[[#This Row],[Codigo]]</f>
        <v>01014.5-30</v>
      </c>
      <c r="AD2110" s="13" t="str">
        <f>+LISTAS[[#This Row],[ID]]</f>
        <v>ESPINAS ELASTICAS4,5 x 30</v>
      </c>
      <c r="AH2110" s="36"/>
      <c r="AI2110" s="37">
        <f>+LISTAS[[#This Row],[Precio]]+(LISTAS[[#This Row],[Precio]]*AH2110)</f>
        <v>355.18709999999999</v>
      </c>
      <c r="AJ2110" s="38">
        <f t="shared" si="32"/>
        <v>177.59354999999999</v>
      </c>
      <c r="AL2110" s="35">
        <f>+AJ2110/LISTAS[[#This Row],[COSTO]]-1</f>
        <v>2.2156666232101339</v>
      </c>
      <c r="AM2110" t="str">
        <f>+LISTAS[[#This Row],[ID]]</f>
        <v>ESPINAS ELASTICAS4,5 x 30</v>
      </c>
      <c r="AO2110" s="43"/>
      <c r="AP2110" s="39">
        <f>LISTAS[[#This Row],[COSTO]]+(LISTAS[[#This Row],[COSTO]]*AO2110)</f>
        <v>55.227600000000002</v>
      </c>
      <c r="AQ2110" s="44">
        <f>IF(AO2110="",0,AP2110/LISTAS[[#This Row],[VENTA NETA]]-1)</f>
        <v>0</v>
      </c>
      <c r="AS2110" s="39">
        <v>80.014700000000005</v>
      </c>
      <c r="AT2110" s="48">
        <f>+LISTAS[[#This Row],[COSTO]]/AS2110-1</f>
        <v>-0.30978182758918049</v>
      </c>
      <c r="BA2110" t="s">
        <v>3254</v>
      </c>
      <c r="BB2110" s="36"/>
    </row>
    <row r="2111" spans="1:54" x14ac:dyDescent="0.35">
      <c r="A2111" s="7" t="s">
        <v>3334</v>
      </c>
      <c r="B2111" t="s">
        <v>3254</v>
      </c>
      <c r="C2111" t="s">
        <v>3335</v>
      </c>
      <c r="D2111" t="s">
        <v>3336</v>
      </c>
      <c r="E2111" s="2">
        <v>447.77429999999998</v>
      </c>
      <c r="F2111" s="7" t="str">
        <f>+_xlfn.XLOOKUP(LISTAS[[#This Row],[ID]],_01_CODIGOS_Y_COSTOS_xlsm[Producto y N°],_01_CODIGOS_Y_COSTOS_xlsm[FABRICA],"",0,1)</f>
        <v>OTIA</v>
      </c>
      <c r="G2111" s="26">
        <f>LISTAS[[#This Row],[Precio]]*(1-0.46)</f>
        <v>241.79812200000001</v>
      </c>
      <c r="H2111" s="1">
        <f>+_xlfn.XLOOKUP(LISTAS[[#This Row],[ID]],_01_CODIGOS_Y_COSTOS_xlsm[Producto y N°],_01_CODIGOS_Y_COSTOS_xlsm[COSTO],0,0,1)</f>
        <v>73.977000000000004</v>
      </c>
      <c r="I2111" s="27">
        <f>+IFERROR(LISTAS[[#This Row],[VENTA NETA]]/LISTAS[[#This Row],[COSTO]]-1,0)</f>
        <v>2.2685580923800641</v>
      </c>
      <c r="J2111" s="50" t="str">
        <f>IFERROR(VLOOKUP(LISTAS[[#This Row],[ID]],_01_CODIGOS_Y_COSTOS_xlsm[[Producto y N°]:[CODIGO]],2,0),"")</f>
        <v>01014.5-40</v>
      </c>
      <c r="O2111" t="s">
        <v>3334</v>
      </c>
      <c r="AB2111" s="12" t="str">
        <f>+LISTAS[[#This Row],[Codigo]]&amp;LISTAS[[#This Row],[Fabrica]]</f>
        <v>01014.5-40OTIA</v>
      </c>
      <c r="AC2111" s="13" t="str">
        <f>+LISTAS[[#This Row],[Codigo]]</f>
        <v>01014.5-40</v>
      </c>
      <c r="AD2111" s="13" t="str">
        <f>+LISTAS[[#This Row],[ID]]</f>
        <v>ESPINAS ELASTICAS4,5 x 40</v>
      </c>
      <c r="AH2111" s="36"/>
      <c r="AI2111" s="37">
        <f>+LISTAS[[#This Row],[Precio]]+(LISTAS[[#This Row],[Precio]]*AH2111)</f>
        <v>447.77429999999998</v>
      </c>
      <c r="AJ2111" s="38">
        <f t="shared" si="32"/>
        <v>223.88714999999999</v>
      </c>
      <c r="AL2111" s="35">
        <f>+AJ2111/LISTAS[[#This Row],[COSTO]]-1</f>
        <v>2.0264426781296887</v>
      </c>
      <c r="AM2111" t="str">
        <f>+LISTAS[[#This Row],[ID]]</f>
        <v>ESPINAS ELASTICAS4,5 x 40</v>
      </c>
      <c r="AO2111" s="43"/>
      <c r="AP2111" s="39">
        <f>LISTAS[[#This Row],[COSTO]]+(LISTAS[[#This Row],[COSTO]]*AO2111)</f>
        <v>73.977000000000004</v>
      </c>
      <c r="AQ2111" s="44">
        <f>IF(AO2111="",0,AP2111/LISTAS[[#This Row],[VENTA NETA]]-1)</f>
        <v>0</v>
      </c>
      <c r="AS2111" s="39">
        <v>106.69</v>
      </c>
      <c r="AT2111" s="48">
        <f>+LISTAS[[#This Row],[COSTO]]/AS2111-1</f>
        <v>-0.30661730246508567</v>
      </c>
      <c r="BA2111" t="s">
        <v>3254</v>
      </c>
      <c r="BB2111" s="36"/>
    </row>
    <row r="2112" spans="1:54" x14ac:dyDescent="0.35">
      <c r="A2112" s="7" t="s">
        <v>3337</v>
      </c>
      <c r="B2112" t="s">
        <v>3254</v>
      </c>
      <c r="C2112" t="s">
        <v>3338</v>
      </c>
      <c r="D2112" t="s">
        <v>3339</v>
      </c>
      <c r="E2112" s="2">
        <v>559.71759999999995</v>
      </c>
      <c r="F2112" s="7" t="str">
        <f>+_xlfn.XLOOKUP(LISTAS[[#This Row],[ID]],_01_CODIGOS_Y_COSTOS_xlsm[Producto y N°],_01_CODIGOS_Y_COSTOS_xlsm[FABRICA],"",0,1)</f>
        <v>OTIA</v>
      </c>
      <c r="G2112" s="26">
        <f>LISTAS[[#This Row],[Precio]]*(1-0.46)</f>
        <v>302.24750399999999</v>
      </c>
      <c r="H2112" s="1">
        <f>+_xlfn.XLOOKUP(LISTAS[[#This Row],[ID]],_01_CODIGOS_Y_COSTOS_xlsm[Producto y N°],_01_CODIGOS_Y_COSTOS_xlsm[COSTO],0,0,1)</f>
        <v>92.472499999999997</v>
      </c>
      <c r="I2112" s="27">
        <f>+IFERROR(LISTAS[[#This Row],[VENTA NETA]]/LISTAS[[#This Row],[COSTO]]-1,0)</f>
        <v>2.2685123036578441</v>
      </c>
      <c r="J2112" s="50" t="str">
        <f>IFERROR(VLOOKUP(LISTAS[[#This Row],[ID]],_01_CODIGOS_Y_COSTOS_xlsm[[Producto y N°]:[CODIGO]],2,0),"")</f>
        <v>01014.5-50</v>
      </c>
      <c r="O2112" t="s">
        <v>3337</v>
      </c>
      <c r="AB2112" s="12" t="str">
        <f>+LISTAS[[#This Row],[Codigo]]&amp;LISTAS[[#This Row],[Fabrica]]</f>
        <v>01014.5-50OTIA</v>
      </c>
      <c r="AC2112" s="13" t="str">
        <f>+LISTAS[[#This Row],[Codigo]]</f>
        <v>01014.5-50</v>
      </c>
      <c r="AD2112" s="13" t="str">
        <f>+LISTAS[[#This Row],[ID]]</f>
        <v>ESPINAS ELASTICAS4,5 x 50</v>
      </c>
      <c r="AH2112" s="36"/>
      <c r="AI2112" s="37">
        <f>+LISTAS[[#This Row],[Precio]]+(LISTAS[[#This Row],[Precio]]*AH2112)</f>
        <v>559.71759999999995</v>
      </c>
      <c r="AJ2112" s="38">
        <f t="shared" si="32"/>
        <v>279.85879999999997</v>
      </c>
      <c r="AL2112" s="35">
        <f>+AJ2112/LISTAS[[#This Row],[COSTO]]-1</f>
        <v>2.0264002811646704</v>
      </c>
      <c r="AM2112" t="str">
        <f>+LISTAS[[#This Row],[ID]]</f>
        <v>ESPINAS ELASTICAS4,5 x 50</v>
      </c>
      <c r="AO2112" s="43"/>
      <c r="AP2112" s="39">
        <f>LISTAS[[#This Row],[COSTO]]+(LISTAS[[#This Row],[COSTO]]*AO2112)</f>
        <v>92.472499999999997</v>
      </c>
      <c r="AQ2112" s="44">
        <f>IF(AO2112="",0,AP2112/LISTAS[[#This Row],[VENTA NETA]]-1)</f>
        <v>0</v>
      </c>
      <c r="AS2112" s="39">
        <v>133.3597</v>
      </c>
      <c r="AT2112" s="48">
        <f>+LISTAS[[#This Row],[COSTO]]/AS2112-1</f>
        <v>-0.30659337116085295</v>
      </c>
      <c r="BA2112" t="s">
        <v>3254</v>
      </c>
      <c r="BB2112" s="36"/>
    </row>
    <row r="2113" spans="1:54" x14ac:dyDescent="0.35">
      <c r="A2113" s="7" t="s">
        <v>3340</v>
      </c>
      <c r="B2113" t="s">
        <v>3254</v>
      </c>
      <c r="C2113" t="s">
        <v>3341</v>
      </c>
      <c r="D2113" t="s">
        <v>3342</v>
      </c>
      <c r="E2113" s="2">
        <v>304.82859999999999</v>
      </c>
      <c r="F2113" s="7" t="str">
        <f>+_xlfn.XLOOKUP(LISTAS[[#This Row],[ID]],_01_CODIGOS_Y_COSTOS_xlsm[Producto y N°],_01_CODIGOS_Y_COSTOS_xlsm[FABRICA],"",0,1)</f>
        <v>OTIA</v>
      </c>
      <c r="G2113" s="26">
        <f>LISTAS[[#This Row],[Precio]]*(1-0.46)</f>
        <v>164.60744400000002</v>
      </c>
      <c r="H2113" s="1">
        <f>+_xlfn.XLOOKUP(LISTAS[[#This Row],[ID]],_01_CODIGOS_Y_COSTOS_xlsm[Producto y N°],_01_CODIGOS_Y_COSTOS_xlsm[COSTO],0,0,1)</f>
        <v>50.372900000000001</v>
      </c>
      <c r="I2113" s="27">
        <f>+IFERROR(LISTAS[[#This Row],[VENTA NETA]]/LISTAS[[#This Row],[COSTO]]-1,0)</f>
        <v>2.2677777932181789</v>
      </c>
      <c r="J2113" s="50" t="str">
        <f>IFERROR(VLOOKUP(LISTAS[[#This Row],[ID]],_01_CODIGOS_Y_COSTOS_xlsm[[Producto y N°]:[CODIGO]],2,0),"")</f>
        <v>01015-24</v>
      </c>
      <c r="O2113" t="s">
        <v>3340</v>
      </c>
      <c r="AB2113" s="12" t="str">
        <f>+LISTAS[[#This Row],[Codigo]]&amp;LISTAS[[#This Row],[Fabrica]]</f>
        <v>01015-24OTIA</v>
      </c>
      <c r="AC2113" s="13" t="str">
        <f>+LISTAS[[#This Row],[Codigo]]</f>
        <v>01015-24</v>
      </c>
      <c r="AD2113" s="13" t="str">
        <f>+LISTAS[[#This Row],[ID]]</f>
        <v>ESPINAS ELASTICAS5 x 24</v>
      </c>
      <c r="AH2113" s="36"/>
      <c r="AI2113" s="37">
        <f>+LISTAS[[#This Row],[Precio]]+(LISTAS[[#This Row],[Precio]]*AH2113)</f>
        <v>304.82859999999999</v>
      </c>
      <c r="AJ2113" s="38">
        <f t="shared" si="32"/>
        <v>152.4143</v>
      </c>
      <c r="AL2113" s="35">
        <f>+AJ2113/LISTAS[[#This Row],[COSTO]]-1</f>
        <v>2.0257201789057211</v>
      </c>
      <c r="AM2113" t="str">
        <f>+LISTAS[[#This Row],[ID]]</f>
        <v>ESPINAS ELASTICAS5 x 24</v>
      </c>
      <c r="AO2113" s="43"/>
      <c r="AP2113" s="39">
        <f>LISTAS[[#This Row],[COSTO]]+(LISTAS[[#This Row],[COSTO]]*AO2113)</f>
        <v>50.372900000000001</v>
      </c>
      <c r="AQ2113" s="44">
        <f>IF(AO2113="",0,AP2113/LISTAS[[#This Row],[VENTA NETA]]-1)</f>
        <v>0</v>
      </c>
      <c r="AS2113" s="39">
        <v>160.04040000000001</v>
      </c>
      <c r="AT2113" s="48">
        <f>+LISTAS[[#This Row],[COSTO]]/AS2113-1</f>
        <v>-0.6852488496654594</v>
      </c>
      <c r="BA2113" t="s">
        <v>3254</v>
      </c>
      <c r="BB2113" s="36"/>
    </row>
    <row r="2114" spans="1:54" x14ac:dyDescent="0.35">
      <c r="A2114" s="7" t="s">
        <v>3343</v>
      </c>
      <c r="B2114" t="s">
        <v>3254</v>
      </c>
      <c r="C2114" t="s">
        <v>3344</v>
      </c>
      <c r="D2114" t="s">
        <v>3345</v>
      </c>
      <c r="E2114" s="2">
        <v>381.0224</v>
      </c>
      <c r="F2114" s="7" t="str">
        <f>+_xlfn.XLOOKUP(LISTAS[[#This Row],[ID]],_01_CODIGOS_Y_COSTOS_xlsm[Producto y N°],_01_CODIGOS_Y_COSTOS_xlsm[FABRICA],"",0,1)</f>
        <v>OTIA</v>
      </c>
      <c r="G2114" s="26">
        <f>LISTAS[[#This Row],[Precio]]*(1-0.46)</f>
        <v>205.75209600000002</v>
      </c>
      <c r="H2114" s="1">
        <f>+_xlfn.XLOOKUP(LISTAS[[#This Row],[ID]],_01_CODIGOS_Y_COSTOS_xlsm[Producto y N°],_01_CODIGOS_Y_COSTOS_xlsm[COSTO],0,0,1)</f>
        <v>62.963500000000003</v>
      </c>
      <c r="I2114" s="27">
        <f>+IFERROR(LISTAS[[#This Row],[VENTA NETA]]/LISTAS[[#This Row],[COSTO]]-1,0)</f>
        <v>2.267799534651028</v>
      </c>
      <c r="J2114" s="50" t="str">
        <f>IFERROR(VLOOKUP(LISTAS[[#This Row],[ID]],_01_CODIGOS_Y_COSTOS_xlsm[[Producto y N°]:[CODIGO]],2,0),"")</f>
        <v>01015-30</v>
      </c>
      <c r="O2114" t="s">
        <v>3343</v>
      </c>
      <c r="AB2114" s="12" t="str">
        <f>+LISTAS[[#This Row],[Codigo]]&amp;LISTAS[[#This Row],[Fabrica]]</f>
        <v>01015-30OTIA</v>
      </c>
      <c r="AC2114" s="13" t="str">
        <f>+LISTAS[[#This Row],[Codigo]]</f>
        <v>01015-30</v>
      </c>
      <c r="AD2114" s="13" t="str">
        <f>+LISTAS[[#This Row],[ID]]</f>
        <v>ESPINAS ELASTICAS5 x 30</v>
      </c>
      <c r="AH2114" s="36"/>
      <c r="AI2114" s="37">
        <f>+LISTAS[[#This Row],[Precio]]+(LISTAS[[#This Row],[Precio]]*AH2114)</f>
        <v>381.0224</v>
      </c>
      <c r="AJ2114" s="38">
        <f t="shared" ref="AJ2114:AJ2177" si="33">+((100-50)*0.01)*AI2114</f>
        <v>190.5112</v>
      </c>
      <c r="AL2114" s="35">
        <f>+AJ2114/LISTAS[[#This Row],[COSTO]]-1</f>
        <v>2.025740309862063</v>
      </c>
      <c r="AM2114" t="str">
        <f>+LISTAS[[#This Row],[ID]]</f>
        <v>ESPINAS ELASTICAS5 x 30</v>
      </c>
      <c r="AO2114" s="43"/>
      <c r="AP2114" s="39">
        <f>LISTAS[[#This Row],[COSTO]]+(LISTAS[[#This Row],[COSTO]]*AO2114)</f>
        <v>62.963500000000003</v>
      </c>
      <c r="AQ2114" s="44">
        <f>IF(AO2114="",0,AP2114/LISTAS[[#This Row],[VENTA NETA]]-1)</f>
        <v>0</v>
      </c>
      <c r="AS2114" s="39">
        <v>186.7157</v>
      </c>
      <c r="AT2114" s="48">
        <f>+LISTAS[[#This Row],[COSTO]]/AS2114-1</f>
        <v>-0.66278411510119395</v>
      </c>
      <c r="BA2114" t="s">
        <v>3254</v>
      </c>
      <c r="BB2114" s="36"/>
    </row>
    <row r="2115" spans="1:54" x14ac:dyDescent="0.35">
      <c r="A2115" s="7" t="s">
        <v>3346</v>
      </c>
      <c r="B2115" t="s">
        <v>3254</v>
      </c>
      <c r="C2115" t="s">
        <v>3347</v>
      </c>
      <c r="D2115" t="s">
        <v>3348</v>
      </c>
      <c r="E2115" s="2">
        <v>508.04759999999999</v>
      </c>
      <c r="F2115" s="7" t="str">
        <f>+_xlfn.XLOOKUP(LISTAS[[#This Row],[ID]],_01_CODIGOS_Y_COSTOS_xlsm[Producto y N°],_01_CODIGOS_Y_COSTOS_xlsm[FABRICA],"",0,1)</f>
        <v>OTIA</v>
      </c>
      <c r="G2115" s="26">
        <f>LISTAS[[#This Row],[Precio]]*(1-0.46)</f>
        <v>274.34570400000001</v>
      </c>
      <c r="H2115" s="1">
        <f>+_xlfn.XLOOKUP(LISTAS[[#This Row],[ID]],_01_CODIGOS_Y_COSTOS_xlsm[Producto y N°],_01_CODIGOS_Y_COSTOS_xlsm[COSTO],0,0,1)</f>
        <v>83.953000000000003</v>
      </c>
      <c r="I2115" s="27">
        <f>+IFERROR(LISTAS[[#This Row],[VENTA NETA]]/LISTAS[[#This Row],[COSTO]]-1,0)</f>
        <v>2.2678487248817789</v>
      </c>
      <c r="J2115" s="50" t="str">
        <f>IFERROR(VLOOKUP(LISTAS[[#This Row],[ID]],_01_CODIGOS_Y_COSTOS_xlsm[[Producto y N°]:[CODIGO]],2,0),"")</f>
        <v>01015-40</v>
      </c>
      <c r="O2115" t="s">
        <v>3346</v>
      </c>
      <c r="AB2115" s="12" t="str">
        <f>+LISTAS[[#This Row],[Codigo]]&amp;LISTAS[[#This Row],[Fabrica]]</f>
        <v>01015-40OTIA</v>
      </c>
      <c r="AC2115" s="13" t="str">
        <f>+LISTAS[[#This Row],[Codigo]]</f>
        <v>01015-40</v>
      </c>
      <c r="AD2115" s="13" t="str">
        <f>+LISTAS[[#This Row],[ID]]</f>
        <v>ESPINAS ELASTICAS5 x 40</v>
      </c>
      <c r="AH2115" s="36"/>
      <c r="AI2115" s="37">
        <f>+LISTAS[[#This Row],[Precio]]+(LISTAS[[#This Row],[Precio]]*AH2115)</f>
        <v>508.04759999999999</v>
      </c>
      <c r="AJ2115" s="38">
        <f t="shared" si="33"/>
        <v>254.02379999999999</v>
      </c>
      <c r="AL2115" s="35">
        <f>+AJ2115/LISTAS[[#This Row],[COSTO]]-1</f>
        <v>2.0257858563720177</v>
      </c>
      <c r="AM2115" t="str">
        <f>+LISTAS[[#This Row],[ID]]</f>
        <v>ESPINAS ELASTICAS5 x 40</v>
      </c>
      <c r="AO2115" s="43"/>
      <c r="AP2115" s="39">
        <f>LISTAS[[#This Row],[COSTO]]+(LISTAS[[#This Row],[COSTO]]*AO2115)</f>
        <v>83.953000000000003</v>
      </c>
      <c r="AQ2115" s="44">
        <f>IF(AO2115="",0,AP2115/LISTAS[[#This Row],[VENTA NETA]]-1)</f>
        <v>0</v>
      </c>
      <c r="AS2115" s="39">
        <v>213.3964</v>
      </c>
      <c r="AT2115" s="48">
        <f>+LISTAS[[#This Row],[COSTO]]/AS2115-1</f>
        <v>-0.60658661533184244</v>
      </c>
      <c r="BA2115" t="s">
        <v>3254</v>
      </c>
      <c r="BB2115" s="36"/>
    </row>
    <row r="2116" spans="1:54" x14ac:dyDescent="0.35">
      <c r="A2116" s="7" t="s">
        <v>3349</v>
      </c>
      <c r="B2116" t="s">
        <v>3254</v>
      </c>
      <c r="C2116" t="s">
        <v>3350</v>
      </c>
      <c r="D2116" t="s">
        <v>3351</v>
      </c>
      <c r="E2116" s="2">
        <v>635.0462</v>
      </c>
      <c r="F2116" s="7" t="str">
        <f>+_xlfn.XLOOKUP(LISTAS[[#This Row],[ID]],_01_CODIGOS_Y_COSTOS_xlsm[Producto y N°],_01_CODIGOS_Y_COSTOS_xlsm[FABRICA],"",0,1)</f>
        <v>OTIA</v>
      </c>
      <c r="G2116" s="26">
        <f>LISTAS[[#This Row],[Precio]]*(1-0.46)</f>
        <v>342.92494800000003</v>
      </c>
      <c r="H2116" s="1">
        <f>+_xlfn.XLOOKUP(LISTAS[[#This Row],[ID]],_01_CODIGOS_Y_COSTOS_xlsm[Producto y N°],_01_CODIGOS_Y_COSTOS_xlsm[COSTO],0,0,1)</f>
        <v>104.9426</v>
      </c>
      <c r="I2116" s="27">
        <f>+IFERROR(LISTAS[[#This Row],[VENTA NETA]]/LISTAS[[#This Row],[COSTO]]-1,0)</f>
        <v>2.2677382492905647</v>
      </c>
      <c r="J2116" s="50" t="str">
        <f>IFERROR(VLOOKUP(LISTAS[[#This Row],[ID]],_01_CODIGOS_Y_COSTOS_xlsm[[Producto y N°]:[CODIGO]],2,0),"")</f>
        <v>01015-50</v>
      </c>
      <c r="O2116" t="s">
        <v>3349</v>
      </c>
      <c r="AB2116" s="12" t="str">
        <f>+LISTAS[[#This Row],[Codigo]]&amp;LISTAS[[#This Row],[Fabrica]]</f>
        <v>01015-50OTIA</v>
      </c>
      <c r="AC2116" s="13" t="str">
        <f>+LISTAS[[#This Row],[Codigo]]</f>
        <v>01015-50</v>
      </c>
      <c r="AD2116" s="13" t="str">
        <f>+LISTAS[[#This Row],[ID]]</f>
        <v>ESPINAS ELASTICAS5 x 50</v>
      </c>
      <c r="AH2116" s="36"/>
      <c r="AI2116" s="37">
        <f>+LISTAS[[#This Row],[Precio]]+(LISTAS[[#This Row],[Precio]]*AH2116)</f>
        <v>635.0462</v>
      </c>
      <c r="AJ2116" s="38">
        <f t="shared" si="33"/>
        <v>317.5231</v>
      </c>
      <c r="AL2116" s="35">
        <f>+AJ2116/LISTAS[[#This Row],[COSTO]]-1</f>
        <v>2.02568356415793</v>
      </c>
      <c r="AM2116" t="str">
        <f>+LISTAS[[#This Row],[ID]]</f>
        <v>ESPINAS ELASTICAS5 x 50</v>
      </c>
      <c r="AO2116" s="43"/>
      <c r="AP2116" s="39">
        <f>LISTAS[[#This Row],[COSTO]]+(LISTAS[[#This Row],[COSTO]]*AO2116)</f>
        <v>104.9426</v>
      </c>
      <c r="AQ2116" s="44">
        <f>IF(AO2116="",0,AP2116/LISTAS[[#This Row],[VENTA NETA]]-1)</f>
        <v>0</v>
      </c>
      <c r="AS2116" s="39">
        <v>166.35390000000001</v>
      </c>
      <c r="AT2116" s="48">
        <f>+LISTAS[[#This Row],[COSTO]]/AS2116-1</f>
        <v>-0.36916056671950592</v>
      </c>
      <c r="BA2116" t="s">
        <v>3254</v>
      </c>
      <c r="BB2116" s="36"/>
    </row>
    <row r="2117" spans="1:54" x14ac:dyDescent="0.35">
      <c r="A2117" s="7" t="s">
        <v>3352</v>
      </c>
      <c r="B2117" t="s">
        <v>3254</v>
      </c>
      <c r="C2117" t="s">
        <v>3353</v>
      </c>
      <c r="D2117" t="s">
        <v>3354</v>
      </c>
      <c r="E2117" s="2">
        <v>762.09709999999995</v>
      </c>
      <c r="F2117" s="7" t="str">
        <f>+_xlfn.XLOOKUP(LISTAS[[#This Row],[ID]],_01_CODIGOS_Y_COSTOS_xlsm[Producto y N°],_01_CODIGOS_Y_COSTOS_xlsm[FABRICA],"",0,1)</f>
        <v>OTIA</v>
      </c>
      <c r="G2117" s="26">
        <f>LISTAS[[#This Row],[Precio]]*(1-0.46)</f>
        <v>411.53243400000002</v>
      </c>
      <c r="H2117" s="1">
        <f>+_xlfn.XLOOKUP(LISTAS[[#This Row],[ID]],_01_CODIGOS_Y_COSTOS_xlsm[Producto y N°],_01_CODIGOS_Y_COSTOS_xlsm[COSTO],0,0,1)</f>
        <v>125.9374</v>
      </c>
      <c r="I2117" s="27">
        <f>+IFERROR(LISTAS[[#This Row],[VENTA NETA]]/LISTAS[[#This Row],[COSTO]]-1,0)</f>
        <v>2.2677539317152808</v>
      </c>
      <c r="J2117" s="50" t="str">
        <f>IFERROR(VLOOKUP(LISTAS[[#This Row],[ID]],_01_CODIGOS_Y_COSTOS_xlsm[[Producto y N°]:[CODIGO]],2,0),"")</f>
        <v>01015-60</v>
      </c>
      <c r="O2117" t="s">
        <v>3352</v>
      </c>
      <c r="AB2117" s="12" t="str">
        <f>+LISTAS[[#This Row],[Codigo]]&amp;LISTAS[[#This Row],[Fabrica]]</f>
        <v>01015-60OTIA</v>
      </c>
      <c r="AC2117" s="13" t="str">
        <f>+LISTAS[[#This Row],[Codigo]]</f>
        <v>01015-60</v>
      </c>
      <c r="AD2117" s="13" t="str">
        <f>+LISTAS[[#This Row],[ID]]</f>
        <v>ESPINAS ELASTICAS5 x 60</v>
      </c>
      <c r="AH2117" s="36"/>
      <c r="AI2117" s="37">
        <f>+LISTAS[[#This Row],[Precio]]+(LISTAS[[#This Row],[Precio]]*AH2117)</f>
        <v>762.09709999999995</v>
      </c>
      <c r="AJ2117" s="38">
        <f t="shared" si="33"/>
        <v>381.04854999999998</v>
      </c>
      <c r="AL2117" s="35">
        <f>+AJ2117/LISTAS[[#This Row],[COSTO]]-1</f>
        <v>2.0256980849215562</v>
      </c>
      <c r="AM2117" t="str">
        <f>+LISTAS[[#This Row],[ID]]</f>
        <v>ESPINAS ELASTICAS5 x 60</v>
      </c>
      <c r="AO2117" s="43"/>
      <c r="AP2117" s="39">
        <f>LISTAS[[#This Row],[COSTO]]+(LISTAS[[#This Row],[COSTO]]*AO2117)</f>
        <v>125.9374</v>
      </c>
      <c r="AQ2117" s="44">
        <f>IF(AO2117="",0,AP2117/LISTAS[[#This Row],[VENTA NETA]]-1)</f>
        <v>0</v>
      </c>
      <c r="AS2117" s="39">
        <v>219.51</v>
      </c>
      <c r="AT2117" s="48">
        <f>+LISTAS[[#This Row],[COSTO]]/AS2117-1</f>
        <v>-0.42627944057218348</v>
      </c>
      <c r="BA2117" t="s">
        <v>3254</v>
      </c>
      <c r="BB2117" s="36"/>
    </row>
    <row r="2118" spans="1:54" x14ac:dyDescent="0.35">
      <c r="A2118" s="7" t="s">
        <v>3355</v>
      </c>
      <c r="B2118" t="s">
        <v>3254</v>
      </c>
      <c r="C2118" t="s">
        <v>3356</v>
      </c>
      <c r="D2118" t="s">
        <v>3357</v>
      </c>
      <c r="E2118" s="2">
        <v>889.12239999999997</v>
      </c>
      <c r="F2118" s="7" t="str">
        <f>+_xlfn.XLOOKUP(LISTAS[[#This Row],[ID]],_01_CODIGOS_Y_COSTOS_xlsm[Producto y N°],_01_CODIGOS_Y_COSTOS_xlsm[FABRICA],"",0,1)</f>
        <v>OTIA</v>
      </c>
      <c r="G2118" s="26">
        <f>LISTAS[[#This Row],[Precio]]*(1-0.46)</f>
        <v>480.12609600000002</v>
      </c>
      <c r="H2118" s="1">
        <f>+_xlfn.XLOOKUP(LISTAS[[#This Row],[ID]],_01_CODIGOS_Y_COSTOS_xlsm[Producto y N°],_01_CODIGOS_Y_COSTOS_xlsm[COSTO],0,0,1)</f>
        <v>146.92699999999999</v>
      </c>
      <c r="I2118" s="27">
        <f>+IFERROR(LISTAS[[#This Row],[VENTA NETA]]/LISTAS[[#This Row],[COSTO]]-1,0)</f>
        <v>2.2677866967950076</v>
      </c>
      <c r="J2118" s="50" t="str">
        <f>IFERROR(VLOOKUP(LISTAS[[#This Row],[ID]],_01_CODIGOS_Y_COSTOS_xlsm[[Producto y N°]:[CODIGO]],2,0),"")</f>
        <v>01015-70</v>
      </c>
      <c r="O2118" t="s">
        <v>3355</v>
      </c>
      <c r="AB2118" s="12" t="str">
        <f>+LISTAS[[#This Row],[Codigo]]&amp;LISTAS[[#This Row],[Fabrica]]</f>
        <v>01015-70OTIA</v>
      </c>
      <c r="AC2118" s="13" t="str">
        <f>+LISTAS[[#This Row],[Codigo]]</f>
        <v>01015-70</v>
      </c>
      <c r="AD2118" s="13" t="str">
        <f>+LISTAS[[#This Row],[ID]]</f>
        <v>ESPINAS ELASTICAS5 X 70</v>
      </c>
      <c r="AH2118" s="36"/>
      <c r="AI2118" s="37">
        <f>+LISTAS[[#This Row],[Precio]]+(LISTAS[[#This Row],[Precio]]*AH2118)</f>
        <v>889.12239999999997</v>
      </c>
      <c r="AJ2118" s="38">
        <f t="shared" si="33"/>
        <v>444.56119999999999</v>
      </c>
      <c r="AL2118" s="35">
        <f>+AJ2118/LISTAS[[#This Row],[COSTO]]-1</f>
        <v>2.0257284229583399</v>
      </c>
      <c r="AM2118" t="str">
        <f>+LISTAS[[#This Row],[ID]]</f>
        <v>ESPINAS ELASTICAS5 X 70</v>
      </c>
      <c r="AO2118" s="43"/>
      <c r="AP2118" s="39">
        <f>LISTAS[[#This Row],[COSTO]]+(LISTAS[[#This Row],[COSTO]]*AO2118)</f>
        <v>146.92699999999999</v>
      </c>
      <c r="AQ2118" s="44">
        <f>IF(AO2118="",0,AP2118/LISTAS[[#This Row],[VENTA NETA]]-1)</f>
        <v>0</v>
      </c>
      <c r="AS2118" s="39">
        <v>216.53729999999999</v>
      </c>
      <c r="AT2118" s="48">
        <f>+LISTAS[[#This Row],[COSTO]]/AS2118-1</f>
        <v>-0.32147025016013409</v>
      </c>
      <c r="BA2118" t="s">
        <v>3254</v>
      </c>
      <c r="BB2118" s="36"/>
    </row>
    <row r="2119" spans="1:54" x14ac:dyDescent="0.35">
      <c r="A2119" s="7" t="s">
        <v>6201</v>
      </c>
      <c r="B2119" t="s">
        <v>3254</v>
      </c>
      <c r="C2119" t="s">
        <v>4928</v>
      </c>
      <c r="D2119" t="s">
        <v>3358</v>
      </c>
      <c r="E2119" s="2">
        <v>1016.1733</v>
      </c>
      <c r="F2119" s="7" t="str">
        <f>+_xlfn.XLOOKUP(LISTAS[[#This Row],[ID]],_01_CODIGOS_Y_COSTOS_xlsm[Producto y N°],_01_CODIGOS_Y_COSTOS_xlsm[FABRICA],"",0,1)</f>
        <v>OTIA</v>
      </c>
      <c r="G2119" s="26">
        <f>LISTAS[[#This Row],[Precio]]*(1-0.46)</f>
        <v>548.73358200000007</v>
      </c>
      <c r="H2119" s="1">
        <f>+_xlfn.XLOOKUP(LISTAS[[#This Row],[ID]],_01_CODIGOS_Y_COSTOS_xlsm[Producto y N°],_01_CODIGOS_Y_COSTOS_xlsm[COSTO],0,0,1)</f>
        <v>167.92189999999999</v>
      </c>
      <c r="I2119" s="27">
        <f>+IFERROR(LISTAS[[#This Row],[VENTA NETA]]/LISTAS[[#This Row],[COSTO]]-1,0)</f>
        <v>2.2677904549674586</v>
      </c>
      <c r="J2119" s="50" t="str">
        <f>IFERROR(VLOOKUP(LISTAS[[#This Row],[ID]],_01_CODIGOS_Y_COSTOS_xlsm[[Producto y N°]:[CODIGO]],2,0),"")</f>
        <v>01015-80</v>
      </c>
      <c r="O2119" t="s">
        <v>6201</v>
      </c>
      <c r="AB2119" s="12" t="str">
        <f>+LISTAS[[#This Row],[Codigo]]&amp;LISTAS[[#This Row],[Fabrica]]</f>
        <v>01015-80OTIA</v>
      </c>
      <c r="AC2119" s="13" t="str">
        <f>+LISTAS[[#This Row],[Codigo]]</f>
        <v>01015-80</v>
      </c>
      <c r="AD2119" s="13" t="str">
        <f>+LISTAS[[#This Row],[ID]]</f>
        <v>ESPINAS ELASTICAS5X 80</v>
      </c>
      <c r="AH2119" s="36"/>
      <c r="AI2119" s="37">
        <f>+LISTAS[[#This Row],[Precio]]+(LISTAS[[#This Row],[Precio]]*AH2119)</f>
        <v>1016.1733</v>
      </c>
      <c r="AJ2119" s="38">
        <f t="shared" si="33"/>
        <v>508.08665000000002</v>
      </c>
      <c r="AL2119" s="35">
        <f>+AJ2119/LISTAS[[#This Row],[COSTO]]-1</f>
        <v>2.0257319027476468</v>
      </c>
      <c r="AM2119" t="str">
        <f>+LISTAS[[#This Row],[ID]]</f>
        <v>ESPINAS ELASTICAS5X 80</v>
      </c>
      <c r="AO2119" s="43"/>
      <c r="AP2119" s="39">
        <f>LISTAS[[#This Row],[COSTO]]+(LISTAS[[#This Row],[COSTO]]*AO2119)</f>
        <v>167.92189999999999</v>
      </c>
      <c r="AQ2119" s="44">
        <f>IF(AO2119="",0,AP2119/LISTAS[[#This Row],[VENTA NETA]]-1)</f>
        <v>0</v>
      </c>
      <c r="AS2119" s="39">
        <v>320.94409999999999</v>
      </c>
      <c r="AT2119" s="48">
        <f>+LISTAS[[#This Row],[COSTO]]/AS2119-1</f>
        <v>-0.47678770228211087</v>
      </c>
      <c r="BA2119" t="s">
        <v>3254</v>
      </c>
      <c r="BB2119" s="36"/>
    </row>
    <row r="2120" spans="1:54" x14ac:dyDescent="0.35">
      <c r="A2120" s="7" t="s">
        <v>3359</v>
      </c>
      <c r="B2120" t="s">
        <v>3254</v>
      </c>
      <c r="C2120" t="s">
        <v>3360</v>
      </c>
      <c r="D2120" t="s">
        <v>3361</v>
      </c>
      <c r="E2120" s="2">
        <v>792.16139999999996</v>
      </c>
      <c r="F2120" s="7" t="str">
        <f>+_xlfn.XLOOKUP(LISTAS[[#This Row],[ID]],_01_CODIGOS_Y_COSTOS_xlsm[Producto y N°],_01_CODIGOS_Y_COSTOS_xlsm[FABRICA],"",0,1)</f>
        <v>OTIA</v>
      </c>
      <c r="G2120" s="26">
        <f>LISTAS[[#This Row],[Precio]]*(1-0.46)</f>
        <v>427.767156</v>
      </c>
      <c r="H2120" s="1">
        <f>+_xlfn.XLOOKUP(LISTAS[[#This Row],[ID]],_01_CODIGOS_Y_COSTOS_xlsm[Producto y N°],_01_CODIGOS_Y_COSTOS_xlsm[COSTO],0,0,1)</f>
        <v>149.2285</v>
      </c>
      <c r="I2120" s="27">
        <f>+IFERROR(LISTAS[[#This Row],[VENTA NETA]]/LISTAS[[#This Row],[COSTO]]-1,0)</f>
        <v>1.8665245311719949</v>
      </c>
      <c r="J2120" s="50" t="str">
        <f>IFERROR(VLOOKUP(LISTAS[[#This Row],[ID]],_01_CODIGOS_Y_COSTOS_xlsm[[Producto y N°]:[CODIGO]],2,0),"")</f>
        <v>01016-30</v>
      </c>
      <c r="O2120" t="s">
        <v>3359</v>
      </c>
      <c r="AB2120" s="12" t="str">
        <f>+LISTAS[[#This Row],[Codigo]]&amp;LISTAS[[#This Row],[Fabrica]]</f>
        <v>01016-30OTIA</v>
      </c>
      <c r="AC2120" s="13" t="str">
        <f>+LISTAS[[#This Row],[Codigo]]</f>
        <v>01016-30</v>
      </c>
      <c r="AD2120" s="13" t="str">
        <f>+LISTAS[[#This Row],[ID]]</f>
        <v>ESPINAS ELASTICAS6 x 30</v>
      </c>
      <c r="AH2120" s="36"/>
      <c r="AI2120" s="37">
        <f>+LISTAS[[#This Row],[Precio]]+(LISTAS[[#This Row],[Precio]]*AH2120)</f>
        <v>792.16139999999996</v>
      </c>
      <c r="AJ2120" s="38">
        <f t="shared" si="33"/>
        <v>396.08069999999998</v>
      </c>
      <c r="AL2120" s="35">
        <f>+AJ2120/LISTAS[[#This Row],[COSTO]]-1</f>
        <v>1.6541893807148096</v>
      </c>
      <c r="AM2120" t="str">
        <f>+LISTAS[[#This Row],[ID]]</f>
        <v>ESPINAS ELASTICAS6 x 30</v>
      </c>
      <c r="AO2120" s="43"/>
      <c r="AP2120" s="39">
        <f>LISTAS[[#This Row],[COSTO]]+(LISTAS[[#This Row],[COSTO]]*AO2120)</f>
        <v>149.2285</v>
      </c>
      <c r="AQ2120" s="44">
        <f>IF(AO2120="",0,AP2120/LISTAS[[#This Row],[VENTA NETA]]-1)</f>
        <v>0</v>
      </c>
      <c r="AS2120" s="39">
        <v>370.71289999999999</v>
      </c>
      <c r="AT2120" s="48">
        <f>+LISTAS[[#This Row],[COSTO]]/AS2120-1</f>
        <v>-0.59745533538217854</v>
      </c>
      <c r="BA2120" t="s">
        <v>3254</v>
      </c>
      <c r="BB2120" s="36"/>
    </row>
    <row r="2121" spans="1:54" x14ac:dyDescent="0.35">
      <c r="A2121" s="7" t="s">
        <v>3362</v>
      </c>
      <c r="B2121" t="s">
        <v>3254</v>
      </c>
      <c r="C2121" t="s">
        <v>3363</v>
      </c>
      <c r="D2121" t="s">
        <v>3364</v>
      </c>
      <c r="E2121" s="2">
        <v>1045.2856999999999</v>
      </c>
      <c r="F2121" s="7" t="str">
        <f>+_xlfn.XLOOKUP(LISTAS[[#This Row],[ID]],_01_CODIGOS_Y_COSTOS_xlsm[Producto y N°],_01_CODIGOS_Y_COSTOS_xlsm[FABRICA],"",0,1)</f>
        <v>OTIA</v>
      </c>
      <c r="G2121" s="26">
        <f>LISTAS[[#This Row],[Precio]]*(1-0.46)</f>
        <v>564.45427799999993</v>
      </c>
      <c r="H2121" s="1">
        <f>+_xlfn.XLOOKUP(LISTAS[[#This Row],[ID]],_01_CODIGOS_Y_COSTOS_xlsm[Producto y N°],_01_CODIGOS_Y_COSTOS_xlsm[COSTO],0,0,1)</f>
        <v>191.66650000000001</v>
      </c>
      <c r="I2121" s="27">
        <f>+IFERROR(LISTAS[[#This Row],[VENTA NETA]]/LISTAS[[#This Row],[COSTO]]-1,0)</f>
        <v>1.9449814025925236</v>
      </c>
      <c r="J2121" s="50" t="str">
        <f>IFERROR(VLOOKUP(LISTAS[[#This Row],[ID]],_01_CODIGOS_Y_COSTOS_xlsm[[Producto y N°]:[CODIGO]],2,0),"")</f>
        <v>01016-40</v>
      </c>
      <c r="O2121" t="s">
        <v>3362</v>
      </c>
      <c r="AB2121" s="12" t="str">
        <f>+LISTAS[[#This Row],[Codigo]]&amp;LISTAS[[#This Row],[Fabrica]]</f>
        <v>01016-40OTIA</v>
      </c>
      <c r="AC2121" s="13" t="str">
        <f>+LISTAS[[#This Row],[Codigo]]</f>
        <v>01016-40</v>
      </c>
      <c r="AD2121" s="13" t="str">
        <f>+LISTAS[[#This Row],[ID]]</f>
        <v>ESPINAS ELASTICAS6 x 40</v>
      </c>
      <c r="AH2121" s="36"/>
      <c r="AI2121" s="37">
        <f>+LISTAS[[#This Row],[Precio]]+(LISTAS[[#This Row],[Precio]]*AH2121)</f>
        <v>1045.2856999999999</v>
      </c>
      <c r="AJ2121" s="38">
        <f t="shared" si="33"/>
        <v>522.64284999999995</v>
      </c>
      <c r="AL2121" s="35">
        <f>+AJ2121/LISTAS[[#This Row],[COSTO]]-1</f>
        <v>1.7268346320301142</v>
      </c>
      <c r="AM2121" t="str">
        <f>+LISTAS[[#This Row],[ID]]</f>
        <v>ESPINAS ELASTICAS6 x 40</v>
      </c>
      <c r="AO2121" s="43"/>
      <c r="AP2121" s="39">
        <f>LISTAS[[#This Row],[COSTO]]+(LISTAS[[#This Row],[COSTO]]*AO2121)</f>
        <v>191.66650000000001</v>
      </c>
      <c r="AQ2121" s="44">
        <f>IF(AO2121="",0,AP2121/LISTAS[[#This Row],[VENTA NETA]]-1)</f>
        <v>0</v>
      </c>
      <c r="AS2121" s="39">
        <v>420.49829999999997</v>
      </c>
      <c r="AT2121" s="48">
        <f>+LISTAS[[#This Row],[COSTO]]/AS2121-1</f>
        <v>-0.54419197414115583</v>
      </c>
      <c r="BA2121" t="s">
        <v>3254</v>
      </c>
      <c r="BB2121" s="36"/>
    </row>
    <row r="2122" spans="1:54" x14ac:dyDescent="0.35">
      <c r="A2122" s="7" t="s">
        <v>3365</v>
      </c>
      <c r="B2122" t="s">
        <v>3254</v>
      </c>
      <c r="C2122" t="s">
        <v>3366</v>
      </c>
      <c r="D2122" t="s">
        <v>3367</v>
      </c>
      <c r="E2122" s="2">
        <v>1031.1300000000001</v>
      </c>
      <c r="F2122" s="7" t="str">
        <f>+_xlfn.XLOOKUP(LISTAS[[#This Row],[ID]],_01_CODIGOS_Y_COSTOS_xlsm[Producto y N°],_01_CODIGOS_Y_COSTOS_xlsm[FABRICA],"",0,1)</f>
        <v>OTIA</v>
      </c>
      <c r="G2122" s="26">
        <f>LISTAS[[#This Row],[Precio]]*(1-0.46)</f>
        <v>556.81020000000012</v>
      </c>
      <c r="H2122" s="1">
        <f>+_xlfn.XLOOKUP(LISTAS[[#This Row],[ID]],_01_CODIGOS_Y_COSTOS_xlsm[Producto y N°],_01_CODIGOS_Y_COSTOS_xlsm[COSTO],0,0,1)</f>
        <v>214.38</v>
      </c>
      <c r="I2122" s="27">
        <f>+IFERROR(LISTAS[[#This Row],[VENTA NETA]]/LISTAS[[#This Row],[COSTO]]-1,0)</f>
        <v>1.5973047858942073</v>
      </c>
      <c r="J2122" s="50" t="str">
        <f>IFERROR(VLOOKUP(LISTAS[[#This Row],[ID]],_01_CODIGOS_Y_COSTOS_xlsm[[Producto y N°]:[CODIGO]],2,0),"")</f>
        <v>01016-50H</v>
      </c>
      <c r="O2122" t="s">
        <v>3365</v>
      </c>
      <c r="AB2122" s="12" t="str">
        <f>+LISTAS[[#This Row],[Codigo]]&amp;LISTAS[[#This Row],[Fabrica]]</f>
        <v>01016-50HOTIA</v>
      </c>
      <c r="AC2122" s="13" t="str">
        <f>+LISTAS[[#This Row],[Codigo]]</f>
        <v>01016-50H</v>
      </c>
      <c r="AD2122" s="13" t="str">
        <f>+LISTAS[[#This Row],[ID]]</f>
        <v>ESPINAS ELASTICAS6 x 50</v>
      </c>
      <c r="AH2122" s="36"/>
      <c r="AI2122" s="37">
        <f>+LISTAS[[#This Row],[Precio]]+(LISTAS[[#This Row],[Precio]]*AH2122)</f>
        <v>1031.1300000000001</v>
      </c>
      <c r="AJ2122" s="38">
        <f t="shared" si="33"/>
        <v>515.56500000000005</v>
      </c>
      <c r="AL2122" s="35">
        <f>+AJ2122/LISTAS[[#This Row],[COSTO]]-1</f>
        <v>1.4049118387909325</v>
      </c>
      <c r="AM2122" t="str">
        <f>+LISTAS[[#This Row],[ID]]</f>
        <v>ESPINAS ELASTICAS6 x 50</v>
      </c>
      <c r="AO2122" s="43"/>
      <c r="AP2122" s="39">
        <f>LISTAS[[#This Row],[COSTO]]+(LISTAS[[#This Row],[COSTO]]*AO2122)</f>
        <v>214.38</v>
      </c>
      <c r="AQ2122" s="44">
        <f>IF(AO2122="",0,AP2122/LISTAS[[#This Row],[VENTA NETA]]-1)</f>
        <v>0</v>
      </c>
      <c r="AS2122" s="39">
        <v>291.56</v>
      </c>
      <c r="AT2122" s="48">
        <f>+LISTAS[[#This Row],[COSTO]]/AS2122-1</f>
        <v>-0.26471395253121144</v>
      </c>
      <c r="BA2122" t="s">
        <v>3254</v>
      </c>
      <c r="BB2122" s="36"/>
    </row>
    <row r="2123" spans="1:54" x14ac:dyDescent="0.35">
      <c r="A2123" s="7" t="s">
        <v>3368</v>
      </c>
      <c r="B2123" t="s">
        <v>3254</v>
      </c>
      <c r="C2123" t="s">
        <v>3369</v>
      </c>
      <c r="D2123" t="s">
        <v>3370</v>
      </c>
      <c r="E2123" s="2">
        <v>1528.3052</v>
      </c>
      <c r="F2123" s="7" t="str">
        <f>+_xlfn.XLOOKUP(LISTAS[[#This Row],[ID]],_01_CODIGOS_Y_COSTOS_xlsm[Producto y N°],_01_CODIGOS_Y_COSTOS_xlsm[FABRICA],"",0,1)</f>
        <v>OTIA</v>
      </c>
      <c r="G2123" s="26">
        <f>LISTAS[[#This Row],[Precio]]*(1-0.46)</f>
        <v>825.28480800000011</v>
      </c>
      <c r="H2123" s="1">
        <f>+_xlfn.XLOOKUP(LISTAS[[#This Row],[ID]],_01_CODIGOS_Y_COSTOS_xlsm[Producto y N°],_01_CODIGOS_Y_COSTOS_xlsm[COSTO],0,0,1)</f>
        <v>276.54259999999999</v>
      </c>
      <c r="I2123" s="27">
        <f>+IFERROR(LISTAS[[#This Row],[VENTA NETA]]/LISTAS[[#This Row],[COSTO]]-1,0)</f>
        <v>1.9842953960800256</v>
      </c>
      <c r="J2123" s="50" t="str">
        <f>IFERROR(VLOOKUP(LISTAS[[#This Row],[ID]],_01_CODIGOS_Y_COSTOS_xlsm[[Producto y N°]:[CODIGO]],2,0),"")</f>
        <v>01016-60</v>
      </c>
      <c r="O2123" t="s">
        <v>3368</v>
      </c>
      <c r="AB2123" s="12" t="str">
        <f>+LISTAS[[#This Row],[Codigo]]&amp;LISTAS[[#This Row],[Fabrica]]</f>
        <v>01016-60OTIA</v>
      </c>
      <c r="AC2123" s="13" t="str">
        <f>+LISTAS[[#This Row],[Codigo]]</f>
        <v>01016-60</v>
      </c>
      <c r="AD2123" s="13" t="str">
        <f>+LISTAS[[#This Row],[ID]]</f>
        <v>ESPINAS ELASTICAS6 x 60</v>
      </c>
      <c r="AH2123" s="36"/>
      <c r="AI2123" s="37">
        <f>+LISTAS[[#This Row],[Precio]]+(LISTAS[[#This Row],[Precio]]*AH2123)</f>
        <v>1528.3052</v>
      </c>
      <c r="AJ2123" s="38">
        <f t="shared" si="33"/>
        <v>764.15260000000001</v>
      </c>
      <c r="AL2123" s="35">
        <f>+AJ2123/LISTAS[[#This Row],[COSTO]]-1</f>
        <v>1.7632364778518754</v>
      </c>
      <c r="AM2123" t="str">
        <f>+LISTAS[[#This Row],[ID]]</f>
        <v>ESPINAS ELASTICAS6 x 60</v>
      </c>
      <c r="AO2123" s="43"/>
      <c r="AP2123" s="39">
        <f>LISTAS[[#This Row],[COSTO]]+(LISTAS[[#This Row],[COSTO]]*AO2123)</f>
        <v>276.54259999999999</v>
      </c>
      <c r="AQ2123" s="44">
        <f>IF(AO2123="",0,AP2123/LISTAS[[#This Row],[VENTA NETA]]-1)</f>
        <v>0</v>
      </c>
      <c r="AS2123" s="39">
        <v>366.58589999999998</v>
      </c>
      <c r="AT2123" s="48">
        <f>+LISTAS[[#This Row],[COSTO]]/AS2123-1</f>
        <v>-0.24562674123581951</v>
      </c>
      <c r="BA2123" t="s">
        <v>3254</v>
      </c>
      <c r="BB2123" s="36"/>
    </row>
    <row r="2124" spans="1:54" x14ac:dyDescent="0.35">
      <c r="A2124" s="7" t="s">
        <v>3371</v>
      </c>
      <c r="B2124" t="s">
        <v>3254</v>
      </c>
      <c r="C2124" t="s">
        <v>3372</v>
      </c>
      <c r="D2124" t="s">
        <v>3373</v>
      </c>
      <c r="E2124" s="2">
        <v>1765.2995000000001</v>
      </c>
      <c r="F2124" s="7" t="str">
        <f>+_xlfn.XLOOKUP(LISTAS[[#This Row],[ID]],_01_CODIGOS_Y_COSTOS_xlsm[Producto y N°],_01_CODIGOS_Y_COSTOS_xlsm[FABRICA],"",0,1)</f>
        <v>OTIA</v>
      </c>
      <c r="G2124" s="26">
        <f>LISTAS[[#This Row],[Precio]]*(1-0.46)</f>
        <v>953.26173000000006</v>
      </c>
      <c r="H2124" s="1">
        <f>+_xlfn.XLOOKUP(LISTAS[[#This Row],[ID]],_01_CODIGOS_Y_COSTOS_xlsm[Producto y N°],_01_CODIGOS_Y_COSTOS_xlsm[COSTO],0,0,1)</f>
        <v>318.98070000000001</v>
      </c>
      <c r="I2124" s="27">
        <f>+IFERROR(LISTAS[[#This Row],[VENTA NETA]]/LISTAS[[#This Row],[COSTO]]-1,0)</f>
        <v>1.9884620919071279</v>
      </c>
      <c r="J2124" s="50" t="str">
        <f>IFERROR(VLOOKUP(LISTAS[[#This Row],[ID]],_01_CODIGOS_Y_COSTOS_xlsm[[Producto y N°]:[CODIGO]],2,0),"")</f>
        <v>01016-70</v>
      </c>
      <c r="O2124" t="s">
        <v>3371</v>
      </c>
      <c r="AB2124" s="12" t="str">
        <f>+LISTAS[[#This Row],[Codigo]]&amp;LISTAS[[#This Row],[Fabrica]]</f>
        <v>01016-70OTIA</v>
      </c>
      <c r="AC2124" s="13" t="str">
        <f>+LISTAS[[#This Row],[Codigo]]</f>
        <v>01016-70</v>
      </c>
      <c r="AD2124" s="13" t="str">
        <f>+LISTAS[[#This Row],[ID]]</f>
        <v>ESPINAS ELASTICAS6 x 70</v>
      </c>
      <c r="AH2124" s="36"/>
      <c r="AI2124" s="37">
        <f>+LISTAS[[#This Row],[Precio]]+(LISTAS[[#This Row],[Precio]]*AH2124)</f>
        <v>1765.2995000000001</v>
      </c>
      <c r="AJ2124" s="38">
        <f t="shared" si="33"/>
        <v>882.64975000000004</v>
      </c>
      <c r="AL2124" s="35">
        <f>+AJ2124/LISTAS[[#This Row],[COSTO]]-1</f>
        <v>1.7670945295436371</v>
      </c>
      <c r="AM2124" t="str">
        <f>+LISTAS[[#This Row],[ID]]</f>
        <v>ESPINAS ELASTICAS6 x 70</v>
      </c>
      <c r="AO2124" s="43"/>
      <c r="AP2124" s="39">
        <f>LISTAS[[#This Row],[COSTO]]+(LISTAS[[#This Row],[COSTO]]*AO2124)</f>
        <v>318.98070000000001</v>
      </c>
      <c r="AQ2124" s="44">
        <f>IF(AO2124="",0,AP2124/LISTAS[[#This Row],[VENTA NETA]]-1)</f>
        <v>0</v>
      </c>
      <c r="AS2124" s="39">
        <v>432.31200000000001</v>
      </c>
      <c r="AT2124" s="48">
        <f>+LISTAS[[#This Row],[COSTO]]/AS2124-1</f>
        <v>-0.26215164048187423</v>
      </c>
      <c r="BA2124" t="s">
        <v>3254</v>
      </c>
      <c r="BB2124" s="36"/>
    </row>
    <row r="2125" spans="1:54" x14ac:dyDescent="0.35">
      <c r="A2125" s="7" t="s">
        <v>3374</v>
      </c>
      <c r="B2125" t="s">
        <v>3254</v>
      </c>
      <c r="C2125" t="s">
        <v>3375</v>
      </c>
      <c r="D2125" t="s">
        <v>3376</v>
      </c>
      <c r="E2125" s="2">
        <v>2002.3729000000001</v>
      </c>
      <c r="F2125" s="7" t="str">
        <f>+_xlfn.XLOOKUP(LISTAS[[#This Row],[ID]],_01_CODIGOS_Y_COSTOS_xlsm[Producto y N°],_01_CODIGOS_Y_COSTOS_xlsm[FABRICA],"",0,1)</f>
        <v>OTIA</v>
      </c>
      <c r="G2125" s="26">
        <f>LISTAS[[#This Row],[Precio]]*(1-0.46)</f>
        <v>1081.2813660000002</v>
      </c>
      <c r="H2125" s="1">
        <f>+_xlfn.XLOOKUP(LISTAS[[#This Row],[ID]],_01_CODIGOS_Y_COSTOS_xlsm[Producto y N°],_01_CODIGOS_Y_COSTOS_xlsm[COSTO],0,0,1)</f>
        <v>361.53</v>
      </c>
      <c r="I2125" s="27">
        <f>+IFERROR(LISTAS[[#This Row],[VENTA NETA]]/LISTAS[[#This Row],[COSTO]]-1,0)</f>
        <v>1.9908482449589253</v>
      </c>
      <c r="J2125" s="50" t="str">
        <f>IFERROR(VLOOKUP(LISTAS[[#This Row],[ID]],_01_CODIGOS_Y_COSTOS_xlsm[[Producto y N°]:[CODIGO]],2,0),"")</f>
        <v>01016-80</v>
      </c>
      <c r="O2125" t="s">
        <v>3374</v>
      </c>
      <c r="AB2125" s="12" t="str">
        <f>+LISTAS[[#This Row],[Codigo]]&amp;LISTAS[[#This Row],[Fabrica]]</f>
        <v>01016-80OTIA</v>
      </c>
      <c r="AC2125" s="13" t="str">
        <f>+LISTAS[[#This Row],[Codigo]]</f>
        <v>01016-80</v>
      </c>
      <c r="AD2125" s="13" t="str">
        <f>+LISTAS[[#This Row],[ID]]</f>
        <v>ESPINAS ELASTICAS6 x 80</v>
      </c>
      <c r="AH2125" s="36"/>
      <c r="AI2125" s="37">
        <f>+LISTAS[[#This Row],[Precio]]+(LISTAS[[#This Row],[Precio]]*AH2125)</f>
        <v>2002.3729000000001</v>
      </c>
      <c r="AJ2125" s="38">
        <f t="shared" si="33"/>
        <v>1001.18645</v>
      </c>
      <c r="AL2125" s="35">
        <f>+AJ2125/LISTAS[[#This Row],[COSTO]]-1</f>
        <v>1.7693039305175229</v>
      </c>
      <c r="AM2125" t="str">
        <f>+LISTAS[[#This Row],[ID]]</f>
        <v>ESPINAS ELASTICAS6 x 80</v>
      </c>
      <c r="AO2125" s="43"/>
      <c r="AP2125" s="39">
        <f>LISTAS[[#This Row],[COSTO]]+(LISTAS[[#This Row],[COSTO]]*AO2125)</f>
        <v>361.53</v>
      </c>
      <c r="AQ2125" s="44">
        <f>IF(AO2125="",0,AP2125/LISTAS[[#This Row],[VENTA NETA]]-1)</f>
        <v>0</v>
      </c>
      <c r="AS2125" s="39">
        <v>329.10910000000001</v>
      </c>
      <c r="AT2125" s="48">
        <f>+LISTAS[[#This Row],[COSTO]]/AS2125-1</f>
        <v>9.8511101637724252E-2</v>
      </c>
      <c r="BA2125" t="s">
        <v>3254</v>
      </c>
      <c r="BB2125" s="36"/>
    </row>
    <row r="2126" spans="1:54" x14ac:dyDescent="0.35">
      <c r="A2126" s="7" t="s">
        <v>3377</v>
      </c>
      <c r="B2126" t="s">
        <v>3254</v>
      </c>
      <c r="C2126" t="s">
        <v>3378</v>
      </c>
      <c r="D2126" t="s">
        <v>3379</v>
      </c>
      <c r="E2126" s="2">
        <v>1249.5428999999999</v>
      </c>
      <c r="F2126" s="7" t="str">
        <f>+_xlfn.XLOOKUP(LISTAS[[#This Row],[ID]],_01_CODIGOS_Y_COSTOS_xlsm[Producto y N°],_01_CODIGOS_Y_COSTOS_xlsm[FABRICA],"",0,1)</f>
        <v>OTIA</v>
      </c>
      <c r="G2126" s="26">
        <f>LISTAS[[#This Row],[Precio]]*(1-0.46)</f>
        <v>674.75316599999996</v>
      </c>
      <c r="H2126" s="1">
        <f>+_xlfn.XLOOKUP(LISTAS[[#This Row],[ID]],_01_CODIGOS_Y_COSTOS_xlsm[Producto y N°],_01_CODIGOS_Y_COSTOS_xlsm[COSTO],0,0,1)</f>
        <v>253.62719999999999</v>
      </c>
      <c r="I2126" s="27">
        <f>+IFERROR(LISTAS[[#This Row],[VENTA NETA]]/LISTAS[[#This Row],[COSTO]]-1,0)</f>
        <v>1.6604132600919774</v>
      </c>
      <c r="J2126" s="50" t="str">
        <f>IFERROR(VLOOKUP(LISTAS[[#This Row],[ID]],_01_CODIGOS_Y_COSTOS_xlsm[[Producto y N°]:[CODIGO]],2,0),"")</f>
        <v>01017-40</v>
      </c>
      <c r="O2126" t="s">
        <v>3377</v>
      </c>
      <c r="AB2126" s="12" t="str">
        <f>+LISTAS[[#This Row],[Codigo]]&amp;LISTAS[[#This Row],[Fabrica]]</f>
        <v>01017-40OTIA</v>
      </c>
      <c r="AC2126" s="13" t="str">
        <f>+LISTAS[[#This Row],[Codigo]]</f>
        <v>01017-40</v>
      </c>
      <c r="AD2126" s="13" t="str">
        <f>+LISTAS[[#This Row],[ID]]</f>
        <v>ESPINAS ELASTICAS7 x 40</v>
      </c>
      <c r="AH2126" s="36"/>
      <c r="AI2126" s="37">
        <f>+LISTAS[[#This Row],[Precio]]+(LISTAS[[#This Row],[Precio]]*AH2126)</f>
        <v>1249.5428999999999</v>
      </c>
      <c r="AJ2126" s="38">
        <f t="shared" si="33"/>
        <v>624.77144999999996</v>
      </c>
      <c r="AL2126" s="35">
        <f>+AJ2126/LISTAS[[#This Row],[COSTO]]-1</f>
        <v>1.4633456111962753</v>
      </c>
      <c r="AM2126" t="str">
        <f>+LISTAS[[#This Row],[ID]]</f>
        <v>ESPINAS ELASTICAS7 x 40</v>
      </c>
      <c r="AO2126" s="43"/>
      <c r="AP2126" s="39">
        <f>LISTAS[[#This Row],[COSTO]]+(LISTAS[[#This Row],[COSTO]]*AO2126)</f>
        <v>253.62719999999999</v>
      </c>
      <c r="AQ2126" s="44">
        <f>IF(AO2126="",0,AP2126/LISTAS[[#This Row],[VENTA NETA]]-1)</f>
        <v>0</v>
      </c>
      <c r="AS2126" s="39">
        <v>403.85680000000002</v>
      </c>
      <c r="AT2126" s="48">
        <f>+LISTAS[[#This Row],[COSTO]]/AS2126-1</f>
        <v>-0.37198729846816991</v>
      </c>
      <c r="BA2126" t="s">
        <v>3254</v>
      </c>
      <c r="BB2126" s="36"/>
    </row>
    <row r="2127" spans="1:54" x14ac:dyDescent="0.35">
      <c r="A2127" s="7" t="s">
        <v>5485</v>
      </c>
      <c r="B2127" t="s">
        <v>3254</v>
      </c>
      <c r="C2127" t="s">
        <v>3501</v>
      </c>
      <c r="D2127" t="s">
        <v>5479</v>
      </c>
      <c r="E2127" s="2">
        <v>1571.0824</v>
      </c>
      <c r="F2127" s="7" t="str">
        <f>+_xlfn.XLOOKUP(LISTAS[[#This Row],[ID]],_01_CODIGOS_Y_COSTOS_xlsm[Producto y N°],_01_CODIGOS_Y_COSTOS_xlsm[FABRICA],"",0,1)</f>
        <v>OTIA</v>
      </c>
      <c r="G2127" s="26">
        <f>LISTAS[[#This Row],[Precio]]*(1-0.46)</f>
        <v>848.38449600000001</v>
      </c>
      <c r="H2127" s="1">
        <f>+_xlfn.XLOOKUP(LISTAS[[#This Row],[ID]],_01_CODIGOS_Y_COSTOS_xlsm[Producto y N°],_01_CODIGOS_Y_COSTOS_xlsm[COSTO],0,0,1)</f>
        <v>315.36540000000002</v>
      </c>
      <c r="I2127" s="27">
        <f>+IFERROR(LISTAS[[#This Row],[VENTA NETA]]/LISTAS[[#This Row],[COSTO]]-1,0)</f>
        <v>1.6901635245971813</v>
      </c>
      <c r="J2127" s="50" t="str">
        <f>IFERROR(VLOOKUP(LISTAS[[#This Row],[ID]],_01_CODIGOS_Y_COSTOS_xlsm[[Producto y N°]:[CODIGO]],2,0),"")</f>
        <v>01017-50</v>
      </c>
      <c r="O2127" t="s">
        <v>5485</v>
      </c>
      <c r="AB2127" s="12" t="str">
        <f>+LISTAS[[#This Row],[Codigo]]&amp;LISTAS[[#This Row],[Fabrica]]</f>
        <v>01017-50OTIA</v>
      </c>
      <c r="AC2127" s="13" t="str">
        <f>+LISTAS[[#This Row],[Codigo]]</f>
        <v>01017-50</v>
      </c>
      <c r="AD2127" s="13" t="str">
        <f>+LISTAS[[#This Row],[ID]]</f>
        <v>ESPINAS ELASTICAS7 x 50</v>
      </c>
      <c r="AH2127" s="36"/>
      <c r="AI2127" s="37">
        <f>+LISTAS[[#This Row],[Precio]]+(LISTAS[[#This Row],[Precio]]*AH2127)</f>
        <v>1571.0824</v>
      </c>
      <c r="AJ2127" s="38">
        <f t="shared" si="33"/>
        <v>785.5412</v>
      </c>
      <c r="AL2127" s="35">
        <f>+AJ2127/LISTAS[[#This Row],[COSTO]]-1</f>
        <v>1.4908921524047978</v>
      </c>
      <c r="AM2127" t="str">
        <f>+LISTAS[[#This Row],[ID]]</f>
        <v>ESPINAS ELASTICAS7 x 50</v>
      </c>
      <c r="AO2127" s="43"/>
      <c r="AP2127" s="39">
        <f>LISTAS[[#This Row],[COSTO]]+(LISTAS[[#This Row],[COSTO]]*AO2127)</f>
        <v>315.36540000000002</v>
      </c>
      <c r="AQ2127" s="44">
        <f>IF(AO2127="",0,AP2127/LISTAS[[#This Row],[VENTA NETA]]-1)</f>
        <v>0</v>
      </c>
      <c r="AS2127" s="39">
        <v>480.23419999999999</v>
      </c>
      <c r="AT2127" s="48">
        <f>+LISTAS[[#This Row],[COSTO]]/AS2127-1</f>
        <v>-0.34330916040548543</v>
      </c>
      <c r="BA2127" t="s">
        <v>3254</v>
      </c>
      <c r="BB2127" s="36"/>
    </row>
    <row r="2128" spans="1:54" x14ac:dyDescent="0.35">
      <c r="A2128" s="7" t="s">
        <v>5484</v>
      </c>
      <c r="B2128" t="s">
        <v>3254</v>
      </c>
      <c r="C2128" t="s">
        <v>3503</v>
      </c>
      <c r="D2128" t="s">
        <v>5480</v>
      </c>
      <c r="E2128" s="2">
        <v>1852.7656999999999</v>
      </c>
      <c r="F2128" s="7" t="str">
        <f>+_xlfn.XLOOKUP(LISTAS[[#This Row],[ID]],_01_CODIGOS_Y_COSTOS_xlsm[Producto y N°],_01_CODIGOS_Y_COSTOS_xlsm[FABRICA],"",0,1)</f>
        <v>OTIA</v>
      </c>
      <c r="G2128" s="26">
        <f>LISTAS[[#This Row],[Precio]]*(1-0.46)</f>
        <v>1000.493478</v>
      </c>
      <c r="H2128" s="1">
        <f>+_xlfn.XLOOKUP(LISTAS[[#This Row],[ID]],_01_CODIGOS_Y_COSTOS_xlsm[Producto y N°],_01_CODIGOS_Y_COSTOS_xlsm[COSTO],0,0,1)</f>
        <v>371.54160000000002</v>
      </c>
      <c r="I2128" s="27">
        <f>+IFERROR(LISTAS[[#This Row],[VENTA NETA]]/LISTAS[[#This Row],[COSTO]]-1,0)</f>
        <v>1.692816842044067</v>
      </c>
      <c r="J2128" s="50" t="str">
        <f>IFERROR(VLOOKUP(LISTAS[[#This Row],[ID]],_01_CODIGOS_Y_COSTOS_xlsm[[Producto y N°]:[CODIGO]],2,0),"")</f>
        <v>01017-60</v>
      </c>
      <c r="O2128" t="s">
        <v>5484</v>
      </c>
      <c r="AB2128" s="12" t="str">
        <f>+LISTAS[[#This Row],[Codigo]]&amp;LISTAS[[#This Row],[Fabrica]]</f>
        <v>01017-60OTIA</v>
      </c>
      <c r="AC2128" s="13" t="str">
        <f>+LISTAS[[#This Row],[Codigo]]</f>
        <v>01017-60</v>
      </c>
      <c r="AD2128" s="13" t="str">
        <f>+LISTAS[[#This Row],[ID]]</f>
        <v>ESPINAS ELASTICAS7 x 60</v>
      </c>
      <c r="AH2128" s="36"/>
      <c r="AI2128" s="37">
        <f>+LISTAS[[#This Row],[Precio]]+(LISTAS[[#This Row],[Precio]]*AH2128)</f>
        <v>1852.7656999999999</v>
      </c>
      <c r="AJ2128" s="38">
        <f t="shared" si="33"/>
        <v>926.38284999999996</v>
      </c>
      <c r="AL2128" s="35">
        <f>+AJ2128/LISTAS[[#This Row],[COSTO]]-1</f>
        <v>1.4933489278185808</v>
      </c>
      <c r="AM2128" t="str">
        <f>+LISTAS[[#This Row],[ID]]</f>
        <v>ESPINAS ELASTICAS7 x 60</v>
      </c>
      <c r="AO2128" s="43"/>
      <c r="AP2128" s="39">
        <f>LISTAS[[#This Row],[COSTO]]+(LISTAS[[#This Row],[COSTO]]*AO2128)</f>
        <v>371.54160000000002</v>
      </c>
      <c r="AQ2128" s="44">
        <f>IF(AO2128="",0,AP2128/LISTAS[[#This Row],[VENTA NETA]]-1)</f>
        <v>0</v>
      </c>
      <c r="AS2128" s="39">
        <v>558.54160000000002</v>
      </c>
      <c r="AT2128" s="48">
        <f>+LISTAS[[#This Row],[COSTO]]/AS2128-1</f>
        <v>-0.334800487555448</v>
      </c>
      <c r="BA2128" t="s">
        <v>3254</v>
      </c>
      <c r="BB2128" s="36"/>
    </row>
    <row r="2129" spans="1:54" x14ac:dyDescent="0.35">
      <c r="A2129" s="7" t="s">
        <v>3380</v>
      </c>
      <c r="B2129" t="s">
        <v>3254</v>
      </c>
      <c r="C2129" t="s">
        <v>3381</v>
      </c>
      <c r="D2129" t="s">
        <v>3382</v>
      </c>
      <c r="E2129" s="2">
        <v>1410.4675999999999</v>
      </c>
      <c r="F2129" s="7" t="str">
        <f>+_xlfn.XLOOKUP(LISTAS[[#This Row],[ID]],_01_CODIGOS_Y_COSTOS_xlsm[Producto y N°],_01_CODIGOS_Y_COSTOS_xlsm[FABRICA],"",0,1)</f>
        <v>OTIA</v>
      </c>
      <c r="G2129" s="26">
        <f>LISTAS[[#This Row],[Precio]]*(1-0.46)</f>
        <v>761.65250400000002</v>
      </c>
      <c r="H2129" s="1">
        <f>+_xlfn.XLOOKUP(LISTAS[[#This Row],[ID]],_01_CODIGOS_Y_COSTOS_xlsm[Producto y N°],_01_CODIGOS_Y_COSTOS_xlsm[COSTO],0,0,1)</f>
        <v>285.88679999999999</v>
      </c>
      <c r="I2129" s="27">
        <f>+IFERROR(LISTAS[[#This Row],[VENTA NETA]]/LISTAS[[#This Row],[COSTO]]-1,0)</f>
        <v>1.6641751350534548</v>
      </c>
      <c r="J2129" s="50" t="str">
        <f>IFERROR(VLOOKUP(LISTAS[[#This Row],[ID]],_01_CODIGOS_Y_COSTOS_xlsm[[Producto y N°]:[CODIGO]],2,0),"")</f>
        <v>01018-40</v>
      </c>
      <c r="O2129" t="s">
        <v>3380</v>
      </c>
      <c r="AB2129" s="12" t="str">
        <f>+LISTAS[[#This Row],[Codigo]]&amp;LISTAS[[#This Row],[Fabrica]]</f>
        <v>01018-40OTIA</v>
      </c>
      <c r="AC2129" s="13" t="str">
        <f>+LISTAS[[#This Row],[Codigo]]</f>
        <v>01018-40</v>
      </c>
      <c r="AD2129" s="13" t="str">
        <f>+LISTAS[[#This Row],[ID]]</f>
        <v>ESPINAS ELASTICAS8 x 40</v>
      </c>
      <c r="AH2129" s="36"/>
      <c r="AI2129" s="37">
        <f>+LISTAS[[#This Row],[Precio]]+(LISTAS[[#This Row],[Precio]]*AH2129)</f>
        <v>1410.4675999999999</v>
      </c>
      <c r="AJ2129" s="38">
        <f t="shared" si="33"/>
        <v>705.23379999999997</v>
      </c>
      <c r="AL2129" s="35">
        <f>+AJ2129/LISTAS[[#This Row],[COSTO]]-1</f>
        <v>1.466828828753199</v>
      </c>
      <c r="AM2129" t="str">
        <f>+LISTAS[[#This Row],[ID]]</f>
        <v>ESPINAS ELASTICAS8 x 40</v>
      </c>
      <c r="AO2129" s="43"/>
      <c r="AP2129" s="39">
        <f>LISTAS[[#This Row],[COSTO]]+(LISTAS[[#This Row],[COSTO]]*AO2129)</f>
        <v>285.88679999999999</v>
      </c>
      <c r="AQ2129" s="44">
        <f>IF(AO2129="",0,AP2129/LISTAS[[#This Row],[VENTA NETA]]-1)</f>
        <v>0</v>
      </c>
      <c r="AS2129" s="39">
        <v>635.6309</v>
      </c>
      <c r="AT2129" s="48">
        <f>+LISTAS[[#This Row],[COSTO]]/AS2129-1</f>
        <v>-0.55023143148012466</v>
      </c>
      <c r="BA2129" t="s">
        <v>3254</v>
      </c>
      <c r="BB2129" s="36"/>
    </row>
    <row r="2130" spans="1:54" x14ac:dyDescent="0.35">
      <c r="A2130" s="7" t="s">
        <v>3383</v>
      </c>
      <c r="B2130" t="s">
        <v>3254</v>
      </c>
      <c r="C2130" t="s">
        <v>3384</v>
      </c>
      <c r="D2130" t="s">
        <v>3385</v>
      </c>
      <c r="E2130" s="2">
        <v>1730.8149000000001</v>
      </c>
      <c r="F2130" s="7" t="str">
        <f>+_xlfn.XLOOKUP(LISTAS[[#This Row],[ID]],_01_CODIGOS_Y_COSTOS_xlsm[Producto y N°],_01_CODIGOS_Y_COSTOS_xlsm[FABRICA],"",0,1)</f>
        <v>OTIA</v>
      </c>
      <c r="G2130" s="26">
        <f>LISTAS[[#This Row],[Precio]]*(1-0.46)</f>
        <v>934.6400460000001</v>
      </c>
      <c r="H2130" s="1">
        <f>+_xlfn.XLOOKUP(LISTAS[[#This Row],[ID]],_01_CODIGOS_Y_COSTOS_xlsm[Producto y N°],_01_CODIGOS_Y_COSTOS_xlsm[COSTO],0,0,1)</f>
        <v>315.36</v>
      </c>
      <c r="I2130" s="27">
        <f>+IFERROR(LISTAS[[#This Row],[VENTA NETA]]/LISTAS[[#This Row],[COSTO]]-1,0)</f>
        <v>1.9637241438356168</v>
      </c>
      <c r="J2130" s="50" t="str">
        <f>IFERROR(VLOOKUP(LISTAS[[#This Row],[ID]],_01_CODIGOS_Y_COSTOS_xlsm[[Producto y N°]:[CODIGO]],2,0),"")</f>
        <v>01018-50H</v>
      </c>
      <c r="O2130" t="s">
        <v>3383</v>
      </c>
      <c r="AB2130" s="12" t="str">
        <f>+LISTAS[[#This Row],[Codigo]]&amp;LISTAS[[#This Row],[Fabrica]]</f>
        <v>01018-50HOTIA</v>
      </c>
      <c r="AC2130" s="13" t="str">
        <f>+LISTAS[[#This Row],[Codigo]]</f>
        <v>01018-50H</v>
      </c>
      <c r="AD2130" s="13" t="str">
        <f>+LISTAS[[#This Row],[ID]]</f>
        <v>ESPINAS ELASTICAS8 x 50</v>
      </c>
      <c r="AH2130" s="36"/>
      <c r="AI2130" s="37">
        <f>+LISTAS[[#This Row],[Precio]]+(LISTAS[[#This Row],[Precio]]*AH2130)</f>
        <v>1730.8149000000001</v>
      </c>
      <c r="AJ2130" s="38">
        <f t="shared" si="33"/>
        <v>865.40745000000004</v>
      </c>
      <c r="AL2130" s="35">
        <f>+AJ2130/LISTAS[[#This Row],[COSTO]]-1</f>
        <v>1.7441890220700151</v>
      </c>
      <c r="AM2130" t="str">
        <f>+LISTAS[[#This Row],[ID]]</f>
        <v>ESPINAS ELASTICAS8 x 50</v>
      </c>
      <c r="AO2130" s="43"/>
      <c r="AP2130" s="39">
        <f>LISTAS[[#This Row],[COSTO]]+(LISTAS[[#This Row],[COSTO]]*AO2130)</f>
        <v>315.36</v>
      </c>
      <c r="AQ2130" s="44">
        <f>IF(AO2130="",0,AP2130/LISTAS[[#This Row],[VENTA NETA]]-1)</f>
        <v>0</v>
      </c>
      <c r="AS2130" s="39">
        <v>789.82069999999999</v>
      </c>
      <c r="AT2130" s="48">
        <f>+LISTAS[[#This Row],[COSTO]]/AS2130-1</f>
        <v>-0.60071950507248029</v>
      </c>
      <c r="BA2130" t="s">
        <v>3254</v>
      </c>
      <c r="BB2130" s="36"/>
    </row>
    <row r="2131" spans="1:54" x14ac:dyDescent="0.35">
      <c r="A2131" s="7" t="s">
        <v>3386</v>
      </c>
      <c r="B2131" t="s">
        <v>3254</v>
      </c>
      <c r="C2131" t="s">
        <v>3387</v>
      </c>
      <c r="D2131" t="s">
        <v>3388</v>
      </c>
      <c r="E2131" s="2">
        <v>2058.1466</v>
      </c>
      <c r="F2131" s="7" t="str">
        <f>+_xlfn.XLOOKUP(LISTAS[[#This Row],[ID]],_01_CODIGOS_Y_COSTOS_xlsm[Producto y N°],_01_CODIGOS_Y_COSTOS_xlsm[FABRICA],"",0,1)</f>
        <v>OTIA</v>
      </c>
      <c r="G2131" s="26">
        <f>LISTAS[[#This Row],[Precio]]*(1-0.46)</f>
        <v>1111.3991640000002</v>
      </c>
      <c r="H2131" s="1">
        <f>+_xlfn.XLOOKUP(LISTAS[[#This Row],[ID]],_01_CODIGOS_Y_COSTOS_xlsm[Producto y N°],_01_CODIGOS_Y_COSTOS_xlsm[COSTO],0,0,1)</f>
        <v>419.93099999999998</v>
      </c>
      <c r="I2131" s="27">
        <f>+IFERROR(LISTAS[[#This Row],[VENTA NETA]]/LISTAS[[#This Row],[COSTO]]-1,0)</f>
        <v>1.646623288111619</v>
      </c>
      <c r="J2131" s="50" t="str">
        <f>IFERROR(VLOOKUP(LISTAS[[#This Row],[ID]],_01_CODIGOS_Y_COSTOS_xlsm[[Producto y N°]:[CODIGO]],2,0),"")</f>
        <v>01018-60</v>
      </c>
      <c r="O2131" t="s">
        <v>3386</v>
      </c>
      <c r="AB2131" s="12" t="str">
        <f>+LISTAS[[#This Row],[Codigo]]&amp;LISTAS[[#This Row],[Fabrica]]</f>
        <v>01018-60OTIA</v>
      </c>
      <c r="AC2131" s="13" t="str">
        <f>+LISTAS[[#This Row],[Codigo]]</f>
        <v>01018-60</v>
      </c>
      <c r="AD2131" s="13" t="str">
        <f>+LISTAS[[#This Row],[ID]]</f>
        <v>ESPINAS ELASTICAS8 x 60</v>
      </c>
      <c r="AH2131" s="36"/>
      <c r="AI2131" s="37">
        <f>+LISTAS[[#This Row],[Precio]]+(LISTAS[[#This Row],[Precio]]*AH2131)</f>
        <v>2058.1466</v>
      </c>
      <c r="AJ2131" s="38">
        <f t="shared" si="33"/>
        <v>1029.0733</v>
      </c>
      <c r="AL2131" s="35">
        <f>+AJ2131/LISTAS[[#This Row],[COSTO]]-1</f>
        <v>1.4505771186218688</v>
      </c>
      <c r="AM2131" t="str">
        <f>+LISTAS[[#This Row],[ID]]</f>
        <v>ESPINAS ELASTICAS8 x 60</v>
      </c>
      <c r="AO2131" s="43"/>
      <c r="AP2131" s="39">
        <f>LISTAS[[#This Row],[COSTO]]+(LISTAS[[#This Row],[COSTO]]*AO2131)</f>
        <v>419.93099999999998</v>
      </c>
      <c r="AQ2131" s="44">
        <f>IF(AO2131="",0,AP2131/LISTAS[[#This Row],[VENTA NETA]]-1)</f>
        <v>0</v>
      </c>
      <c r="AS2131" s="39">
        <v>695.40700000000004</v>
      </c>
      <c r="AT2131" s="48">
        <f>+LISTAS[[#This Row],[COSTO]]/AS2131-1</f>
        <v>-0.39613636330954394</v>
      </c>
      <c r="BA2131" t="s">
        <v>3254</v>
      </c>
      <c r="BB2131" s="36"/>
    </row>
    <row r="2132" spans="1:54" x14ac:dyDescent="0.35">
      <c r="A2132" s="7" t="s">
        <v>3389</v>
      </c>
      <c r="B2132" t="s">
        <v>3254</v>
      </c>
      <c r="C2132" t="s">
        <v>3390</v>
      </c>
      <c r="D2132" t="s">
        <v>3391</v>
      </c>
      <c r="E2132" s="2">
        <v>2393.7496999999998</v>
      </c>
      <c r="F2132" s="7" t="str">
        <f>+_xlfn.XLOOKUP(LISTAS[[#This Row],[ID]],_01_CODIGOS_Y_COSTOS_xlsm[Producto y N°],_01_CODIGOS_Y_COSTOS_xlsm[FABRICA],"",0,1)</f>
        <v>OTIA</v>
      </c>
      <c r="G2132" s="26">
        <f>LISTAS[[#This Row],[Precio]]*(1-0.46)</f>
        <v>1292.624838</v>
      </c>
      <c r="H2132" s="1">
        <f>+_xlfn.XLOOKUP(LISTAS[[#This Row],[ID]],_01_CODIGOS_Y_COSTOS_xlsm[Producto y N°],_01_CODIGOS_Y_COSTOS_xlsm[COSTO],0,0,1)</f>
        <v>484.4502</v>
      </c>
      <c r="I2132" s="27">
        <f>+IFERROR(LISTAS[[#This Row],[VENTA NETA]]/LISTAS[[#This Row],[COSTO]]-1,0)</f>
        <v>1.6682305797376076</v>
      </c>
      <c r="J2132" s="50" t="str">
        <f>IFERROR(VLOOKUP(LISTAS[[#This Row],[ID]],_01_CODIGOS_Y_COSTOS_xlsm[[Producto y N°]:[CODIGO]],2,0),"")</f>
        <v>01018-70</v>
      </c>
      <c r="O2132" t="s">
        <v>3389</v>
      </c>
      <c r="AB2132" s="12" t="str">
        <f>+LISTAS[[#This Row],[Codigo]]&amp;LISTAS[[#This Row],[Fabrica]]</f>
        <v>01018-70OTIA</v>
      </c>
      <c r="AC2132" s="13" t="str">
        <f>+LISTAS[[#This Row],[Codigo]]</f>
        <v>01018-70</v>
      </c>
      <c r="AD2132" s="13" t="str">
        <f>+LISTAS[[#This Row],[ID]]</f>
        <v>ESPINAS ELASTICAS8 x 70</v>
      </c>
      <c r="AH2132" s="36"/>
      <c r="AI2132" s="37">
        <f>+LISTAS[[#This Row],[Precio]]+(LISTAS[[#This Row],[Precio]]*AH2132)</f>
        <v>2393.7496999999998</v>
      </c>
      <c r="AJ2132" s="38">
        <f t="shared" si="33"/>
        <v>1196.8748499999999</v>
      </c>
      <c r="AL2132" s="35">
        <f>+AJ2132/LISTAS[[#This Row],[COSTO]]-1</f>
        <v>1.4705838701274145</v>
      </c>
      <c r="AM2132" t="str">
        <f>+LISTAS[[#This Row],[ID]]</f>
        <v>ESPINAS ELASTICAS8 x 70</v>
      </c>
      <c r="AO2132" s="43"/>
      <c r="AP2132" s="39">
        <f>LISTAS[[#This Row],[COSTO]]+(LISTAS[[#This Row],[COSTO]]*AO2132)</f>
        <v>484.4502</v>
      </c>
      <c r="AQ2132" s="44">
        <f>IF(AO2132="",0,AP2132/LISTAS[[#This Row],[VENTA NETA]]-1)</f>
        <v>0</v>
      </c>
      <c r="AS2132" s="39">
        <v>830.52</v>
      </c>
      <c r="AT2132" s="48">
        <f>+LISTAS[[#This Row],[COSTO]]/AS2132-1</f>
        <v>-0.41669050715214562</v>
      </c>
      <c r="BA2132" t="s">
        <v>3254</v>
      </c>
      <c r="BB2132" s="36"/>
    </row>
    <row r="2133" spans="1:54" x14ac:dyDescent="0.35">
      <c r="A2133" s="7" t="s">
        <v>3392</v>
      </c>
      <c r="B2133" t="s">
        <v>3254</v>
      </c>
      <c r="C2133" t="s">
        <v>3393</v>
      </c>
      <c r="D2133" t="s">
        <v>3394</v>
      </c>
      <c r="E2133" s="2">
        <v>2724.1324</v>
      </c>
      <c r="F2133" s="7" t="str">
        <f>+_xlfn.XLOOKUP(LISTAS[[#This Row],[ID]],_01_CODIGOS_Y_COSTOS_xlsm[Producto y N°],_01_CODIGOS_Y_COSTOS_xlsm[FABRICA],"",0,1)</f>
        <v>OTIA</v>
      </c>
      <c r="G2133" s="26">
        <f>LISTAS[[#This Row],[Precio]]*(1-0.46)</f>
        <v>1471.0314960000001</v>
      </c>
      <c r="H2133" s="1">
        <f>+_xlfn.XLOOKUP(LISTAS[[#This Row],[ID]],_01_CODIGOS_Y_COSTOS_xlsm[Producto y N°],_01_CODIGOS_Y_COSTOS_xlsm[COSTO],0,0,1)</f>
        <v>548.41319999999996</v>
      </c>
      <c r="I2133" s="27">
        <f>+IFERROR(LISTAS[[#This Row],[VENTA NETA]]/LISTAS[[#This Row],[COSTO]]-1,0)</f>
        <v>1.6823415191319251</v>
      </c>
      <c r="J2133" s="50" t="str">
        <f>IFERROR(VLOOKUP(LISTAS[[#This Row],[ID]],_01_CODIGOS_Y_COSTOS_xlsm[[Producto y N°]:[CODIGO]],2,0),"")</f>
        <v>01018-80</v>
      </c>
      <c r="O2133" t="s">
        <v>3392</v>
      </c>
      <c r="AB2133" s="12" t="str">
        <f>+LISTAS[[#This Row],[Codigo]]&amp;LISTAS[[#This Row],[Fabrica]]</f>
        <v>01018-80OTIA</v>
      </c>
      <c r="AC2133" s="13" t="str">
        <f>+LISTAS[[#This Row],[Codigo]]</f>
        <v>01018-80</v>
      </c>
      <c r="AD2133" s="13" t="str">
        <f>+LISTAS[[#This Row],[ID]]</f>
        <v>ESPINAS ELASTICAS8 x 80</v>
      </c>
      <c r="AH2133" s="36"/>
      <c r="AI2133" s="37">
        <f>+LISTAS[[#This Row],[Precio]]+(LISTAS[[#This Row],[Precio]]*AH2133)</f>
        <v>2724.1324</v>
      </c>
      <c r="AJ2133" s="38">
        <f t="shared" si="33"/>
        <v>1362.0662</v>
      </c>
      <c r="AL2133" s="35">
        <f>+AJ2133/LISTAS[[#This Row],[COSTO]]-1</f>
        <v>1.4836495547517821</v>
      </c>
      <c r="AM2133" t="str">
        <f>+LISTAS[[#This Row],[ID]]</f>
        <v>ESPINAS ELASTICAS8 x 80</v>
      </c>
      <c r="AO2133" s="43"/>
      <c r="AP2133" s="39">
        <f>LISTAS[[#This Row],[COSTO]]+(LISTAS[[#This Row],[COSTO]]*AO2133)</f>
        <v>548.41319999999996</v>
      </c>
      <c r="AQ2133" s="44">
        <f>IF(AO2133="",0,AP2133/LISTAS[[#This Row],[VENTA NETA]]-1)</f>
        <v>0</v>
      </c>
      <c r="AS2133" s="39">
        <v>940.18809999999996</v>
      </c>
      <c r="AT2133" s="48">
        <f>+LISTAS[[#This Row],[COSTO]]/AS2133-1</f>
        <v>-0.41669842449611949</v>
      </c>
      <c r="BA2133" t="s">
        <v>3254</v>
      </c>
      <c r="BB2133" s="36"/>
    </row>
    <row r="2134" spans="1:54" x14ac:dyDescent="0.35">
      <c r="A2134" s="7" t="s">
        <v>6202</v>
      </c>
      <c r="B2134" t="s">
        <v>3254</v>
      </c>
      <c r="C2134" t="s">
        <v>3519</v>
      </c>
      <c r="D2134" t="s">
        <v>3519</v>
      </c>
      <c r="E2134" s="2">
        <v>3196.8933000000002</v>
      </c>
      <c r="F2134" s="7" t="str">
        <f>+_xlfn.XLOOKUP(LISTAS[[#This Row],[ID]],_01_CODIGOS_Y_COSTOS_xlsm[Producto y N°],_01_CODIGOS_Y_COSTOS_xlsm[FABRICA],"",0,1)</f>
        <v>OTIA</v>
      </c>
      <c r="G2134" s="26">
        <f>LISTAS[[#This Row],[Precio]]*(1-0.46)</f>
        <v>1726.3223820000003</v>
      </c>
      <c r="H2134" s="1">
        <f>+_xlfn.XLOOKUP(LISTAS[[#This Row],[ID]],_01_CODIGOS_Y_COSTOS_xlsm[Producto y N°],_01_CODIGOS_Y_COSTOS_xlsm[COSTO],0,0,1)</f>
        <v>677.45159999999998</v>
      </c>
      <c r="I2134" s="27">
        <f>+IFERROR(LISTAS[[#This Row],[VENTA NETA]]/LISTAS[[#This Row],[COSTO]]-1,0)</f>
        <v>1.5482593619972267</v>
      </c>
      <c r="J2134" s="50" t="str">
        <f>IFERROR(VLOOKUP(LISTAS[[#This Row],[ID]],_01_CODIGOS_Y_COSTOS_xlsm[[Producto y N°]:[CODIGO]],2,0),"")</f>
        <v>01018-100</v>
      </c>
      <c r="O2134" t="s">
        <v>6202</v>
      </c>
      <c r="AB2134" s="12" t="str">
        <f>+LISTAS[[#This Row],[Codigo]]&amp;LISTAS[[#This Row],[Fabrica]]</f>
        <v>01018-100OTIA</v>
      </c>
      <c r="AC2134" s="13" t="str">
        <f>+LISTAS[[#This Row],[Codigo]]</f>
        <v>01018-100</v>
      </c>
      <c r="AD2134" s="13" t="str">
        <f>+LISTAS[[#This Row],[ID]]</f>
        <v>ESPINAS ELASTICAS8 x 100</v>
      </c>
      <c r="AH2134" s="36"/>
      <c r="AI2134" s="37">
        <f>+LISTAS[[#This Row],[Precio]]+(LISTAS[[#This Row],[Precio]]*AH2134)</f>
        <v>3196.8933000000002</v>
      </c>
      <c r="AJ2134" s="38">
        <f t="shared" si="33"/>
        <v>1598.4466500000001</v>
      </c>
      <c r="AL2134" s="35">
        <f>+AJ2134/LISTAS[[#This Row],[COSTO]]-1</f>
        <v>1.3594994092566912</v>
      </c>
      <c r="AM2134" t="str">
        <f>+LISTAS[[#This Row],[ID]]</f>
        <v>ESPINAS ELASTICAS8 x 100</v>
      </c>
      <c r="AO2134" s="43"/>
      <c r="AP2134" s="39">
        <f>LISTAS[[#This Row],[COSTO]]+(LISTAS[[#This Row],[COSTO]]*AO2134)</f>
        <v>677.45159999999998</v>
      </c>
      <c r="AQ2134" s="44">
        <f>IF(AO2134="",0,AP2134/LISTAS[[#This Row],[VENTA NETA]]-1)</f>
        <v>0</v>
      </c>
      <c r="AS2134" s="39">
        <v>1062.5868</v>
      </c>
      <c r="AT2134" s="48">
        <f>+LISTAS[[#This Row],[COSTO]]/AS2134-1</f>
        <v>-0.36245057815512116</v>
      </c>
      <c r="BA2134" t="s">
        <v>3254</v>
      </c>
      <c r="BB2134" s="36"/>
    </row>
    <row r="2135" spans="1:54" x14ac:dyDescent="0.35">
      <c r="A2135" s="7" t="s">
        <v>3395</v>
      </c>
      <c r="B2135" t="s">
        <v>3254</v>
      </c>
      <c r="C2135" t="s">
        <v>3396</v>
      </c>
      <c r="D2135" t="s">
        <v>3397</v>
      </c>
      <c r="E2135" s="2">
        <v>2814.7426</v>
      </c>
      <c r="F2135" s="7" t="str">
        <f>+_xlfn.XLOOKUP(LISTAS[[#This Row],[ID]],_01_CODIGOS_Y_COSTOS_xlsm[Producto y N°],_01_CODIGOS_Y_COSTOS_xlsm[FABRICA],"",0,1)</f>
        <v>OTIA</v>
      </c>
      <c r="G2135" s="26">
        <f>LISTAS[[#This Row],[Precio]]*(1-0.46)</f>
        <v>1519.9610040000002</v>
      </c>
      <c r="H2135" s="1">
        <f>+_xlfn.XLOOKUP(LISTAS[[#This Row],[ID]],_01_CODIGOS_Y_COSTOS_xlsm[Producto y N°],_01_CODIGOS_Y_COSTOS_xlsm[COSTO],0,0,1)</f>
        <v>638.37720000000002</v>
      </c>
      <c r="I2135" s="27">
        <f>+IFERROR(LISTAS[[#This Row],[VENTA NETA]]/LISTAS[[#This Row],[COSTO]]-1,0)</f>
        <v>1.3809763318614765</v>
      </c>
      <c r="J2135" s="50" t="str">
        <f>IFERROR(VLOOKUP(LISTAS[[#This Row],[ID]],_01_CODIGOS_Y_COSTOS_xlsm[[Producto y N°]:[CODIGO]],2,0),"")</f>
        <v>010110-50</v>
      </c>
      <c r="O2135" t="s">
        <v>3395</v>
      </c>
      <c r="AB2135" s="12" t="str">
        <f>+LISTAS[[#This Row],[Codigo]]&amp;LISTAS[[#This Row],[Fabrica]]</f>
        <v>010110-50OTIA</v>
      </c>
      <c r="AC2135" s="13" t="str">
        <f>+LISTAS[[#This Row],[Codigo]]</f>
        <v>010110-50</v>
      </c>
      <c r="AD2135" s="13" t="str">
        <f>+LISTAS[[#This Row],[ID]]</f>
        <v>ESPINAS ELASTICAS10 x 50</v>
      </c>
      <c r="AH2135" s="36"/>
      <c r="AI2135" s="37">
        <f>+LISTAS[[#This Row],[Precio]]+(LISTAS[[#This Row],[Precio]]*AH2135)</f>
        <v>2814.7426</v>
      </c>
      <c r="AJ2135" s="38">
        <f t="shared" si="33"/>
        <v>1407.3713</v>
      </c>
      <c r="AL2135" s="35">
        <f>+AJ2135/LISTAS[[#This Row],[COSTO]]-1</f>
        <v>1.2046077146865519</v>
      </c>
      <c r="AM2135" t="str">
        <f>+LISTAS[[#This Row],[ID]]</f>
        <v>ESPINAS ELASTICAS10 x 50</v>
      </c>
      <c r="AO2135" s="43"/>
      <c r="AP2135" s="39">
        <f>LISTAS[[#This Row],[COSTO]]+(LISTAS[[#This Row],[COSTO]]*AO2135)</f>
        <v>638.37720000000002</v>
      </c>
      <c r="AQ2135" s="44">
        <f>IF(AO2135="",0,AP2135/LISTAS[[#This Row],[VENTA NETA]]-1)</f>
        <v>0</v>
      </c>
      <c r="AS2135" s="39">
        <v>0</v>
      </c>
      <c r="AT2135" s="48" t="e">
        <f>+LISTAS[[#This Row],[COSTO]]/AS2135-1</f>
        <v>#DIV/0!</v>
      </c>
      <c r="BA2135" t="s">
        <v>3254</v>
      </c>
      <c r="BB2135" s="36"/>
    </row>
    <row r="2136" spans="1:54" x14ac:dyDescent="0.35">
      <c r="A2136" s="7" t="s">
        <v>3398</v>
      </c>
      <c r="B2136" t="s">
        <v>3254</v>
      </c>
      <c r="C2136" t="s">
        <v>3399</v>
      </c>
      <c r="D2136" t="s">
        <v>3400</v>
      </c>
      <c r="E2136" s="2">
        <v>3361.6286</v>
      </c>
      <c r="F2136" s="7" t="str">
        <f>+_xlfn.XLOOKUP(LISTAS[[#This Row],[ID]],_01_CODIGOS_Y_COSTOS_xlsm[Producto y N°],_01_CODIGOS_Y_COSTOS_xlsm[FABRICA],"",0,1)</f>
        <v>OTIA</v>
      </c>
      <c r="G2136" s="26">
        <f>LISTAS[[#This Row],[Precio]]*(1-0.46)</f>
        <v>1815.279444</v>
      </c>
      <c r="H2136" s="1">
        <f>+_xlfn.XLOOKUP(LISTAS[[#This Row],[ID]],_01_CODIGOS_Y_COSTOS_xlsm[Producto y N°],_01_CODIGOS_Y_COSTOS_xlsm[COSTO],0,0,1)</f>
        <v>736.41959999999995</v>
      </c>
      <c r="I2136" s="27">
        <f>+IFERROR(LISTAS[[#This Row],[VENTA NETA]]/LISTAS[[#This Row],[COSTO]]-1,0)</f>
        <v>1.4650069661372402</v>
      </c>
      <c r="J2136" s="50" t="str">
        <f>IFERROR(VLOOKUP(LISTAS[[#This Row],[ID]],_01_CODIGOS_Y_COSTOS_xlsm[[Producto y N°]:[CODIGO]],2,0),"")</f>
        <v>010110-60</v>
      </c>
      <c r="O2136" t="s">
        <v>3398</v>
      </c>
      <c r="AB2136" s="12" t="str">
        <f>+LISTAS[[#This Row],[Codigo]]&amp;LISTAS[[#This Row],[Fabrica]]</f>
        <v>010110-60OTIA</v>
      </c>
      <c r="AC2136" s="13" t="str">
        <f>+LISTAS[[#This Row],[Codigo]]</f>
        <v>010110-60</v>
      </c>
      <c r="AD2136" s="13" t="str">
        <f>+LISTAS[[#This Row],[ID]]</f>
        <v>ESPINAS ELASTICAS10 x 60</v>
      </c>
      <c r="AH2136" s="36"/>
      <c r="AI2136" s="37">
        <f>+LISTAS[[#This Row],[Precio]]+(LISTAS[[#This Row],[Precio]]*AH2136)</f>
        <v>3361.6286</v>
      </c>
      <c r="AJ2136" s="38">
        <f t="shared" si="33"/>
        <v>1680.8143</v>
      </c>
      <c r="AL2136" s="35">
        <f>+AJ2136/LISTAS[[#This Row],[COSTO]]-1</f>
        <v>1.2824138575344817</v>
      </c>
      <c r="AM2136" t="str">
        <f>+LISTAS[[#This Row],[ID]]</f>
        <v>ESPINAS ELASTICAS10 x 60</v>
      </c>
      <c r="AO2136" s="43"/>
      <c r="AP2136" s="39">
        <f>LISTAS[[#This Row],[COSTO]]+(LISTAS[[#This Row],[COSTO]]*AO2136)</f>
        <v>736.41959999999995</v>
      </c>
      <c r="AQ2136" s="44">
        <f>IF(AO2136="",0,AP2136/LISTAS[[#This Row],[VENTA NETA]]-1)</f>
        <v>0</v>
      </c>
      <c r="AS2136" s="39">
        <v>10.068</v>
      </c>
      <c r="AT2136" s="48">
        <f>+LISTAS[[#This Row],[COSTO]]/AS2136-1</f>
        <v>72.144576877234798</v>
      </c>
      <c r="BA2136" t="s">
        <v>3254</v>
      </c>
      <c r="BB2136" s="36"/>
    </row>
    <row r="2137" spans="1:54" x14ac:dyDescent="0.35">
      <c r="A2137" s="7" t="s">
        <v>3401</v>
      </c>
      <c r="B2137" t="s">
        <v>3254</v>
      </c>
      <c r="C2137" t="s">
        <v>3402</v>
      </c>
      <c r="D2137" t="s">
        <v>3403</v>
      </c>
      <c r="E2137" s="2">
        <v>3805.5232999999998</v>
      </c>
      <c r="F2137" s="7" t="str">
        <f>+_xlfn.XLOOKUP(LISTAS[[#This Row],[ID]],_01_CODIGOS_Y_COSTOS_xlsm[Producto y N°],_01_CODIGOS_Y_COSTOS_xlsm[FABRICA],"",0,1)</f>
        <v>OTIA</v>
      </c>
      <c r="G2137" s="26">
        <f>LISTAS[[#This Row],[Precio]]*(1-0.46)</f>
        <v>2054.9825820000001</v>
      </c>
      <c r="H2137" s="1">
        <f>+_xlfn.XLOOKUP(LISTAS[[#This Row],[ID]],_01_CODIGOS_Y_COSTOS_xlsm[Producto y N°],_01_CODIGOS_Y_COSTOS_xlsm[COSTO],0,0,1)</f>
        <v>833.91120000000001</v>
      </c>
      <c r="I2137" s="27">
        <f>+IFERROR(LISTAS[[#This Row],[VENTA NETA]]/LISTAS[[#This Row],[COSTO]]-1,0)</f>
        <v>1.4642702748206284</v>
      </c>
      <c r="J2137" s="50" t="str">
        <f>IFERROR(VLOOKUP(LISTAS[[#This Row],[ID]],_01_CODIGOS_Y_COSTOS_xlsm[[Producto y N°]:[CODIGO]],2,0),"")</f>
        <v>010110-70</v>
      </c>
      <c r="O2137" t="s">
        <v>3401</v>
      </c>
      <c r="AB2137" s="12" t="str">
        <f>+LISTAS[[#This Row],[Codigo]]&amp;LISTAS[[#This Row],[Fabrica]]</f>
        <v>010110-70OTIA</v>
      </c>
      <c r="AC2137" s="13" t="str">
        <f>+LISTAS[[#This Row],[Codigo]]</f>
        <v>010110-70</v>
      </c>
      <c r="AD2137" s="13" t="str">
        <f>+LISTAS[[#This Row],[ID]]</f>
        <v>ESPINAS ELASTICAS10 x 70</v>
      </c>
      <c r="AH2137" s="36"/>
      <c r="AI2137" s="37">
        <f>+LISTAS[[#This Row],[Precio]]+(LISTAS[[#This Row],[Precio]]*AH2137)</f>
        <v>3805.5232999999998</v>
      </c>
      <c r="AJ2137" s="38">
        <f t="shared" si="33"/>
        <v>1902.7616499999999</v>
      </c>
      <c r="AL2137" s="35">
        <f>+AJ2137/LISTAS[[#This Row],[COSTO]]-1</f>
        <v>1.281731735945026</v>
      </c>
      <c r="AM2137" t="str">
        <f>+LISTAS[[#This Row],[ID]]</f>
        <v>ESPINAS ELASTICAS10 x 70</v>
      </c>
      <c r="AO2137" s="43"/>
      <c r="AP2137" s="39">
        <f>LISTAS[[#This Row],[COSTO]]+(LISTAS[[#This Row],[COSTO]]*AO2137)</f>
        <v>833.91120000000001</v>
      </c>
      <c r="AQ2137" s="44">
        <f>IF(AO2137="",0,AP2137/LISTAS[[#This Row],[VENTA NETA]]-1)</f>
        <v>0</v>
      </c>
      <c r="AS2137" s="39">
        <v>0</v>
      </c>
      <c r="AT2137" s="48" t="e">
        <f>+LISTAS[[#This Row],[COSTO]]/AS2137-1</f>
        <v>#DIV/0!</v>
      </c>
      <c r="BA2137" t="s">
        <v>3254</v>
      </c>
      <c r="BB2137" s="36"/>
    </row>
    <row r="2138" spans="1:54" x14ac:dyDescent="0.35">
      <c r="A2138" s="7" t="s">
        <v>3404</v>
      </c>
      <c r="B2138" t="s">
        <v>3254</v>
      </c>
      <c r="C2138" t="s">
        <v>3405</v>
      </c>
      <c r="D2138" t="s">
        <v>3406</v>
      </c>
      <c r="E2138" s="2">
        <v>4300.9466000000002</v>
      </c>
      <c r="F2138" s="7" t="str">
        <f>+_xlfn.XLOOKUP(LISTAS[[#This Row],[ID]],_01_CODIGOS_Y_COSTOS_xlsm[Producto y N°],_01_CODIGOS_Y_COSTOS_xlsm[FABRICA],"",0,1)</f>
        <v>OTIA</v>
      </c>
      <c r="G2138" s="26">
        <f>LISTAS[[#This Row],[Precio]]*(1-0.46)</f>
        <v>2322.5111640000005</v>
      </c>
      <c r="H2138" s="1">
        <f>+_xlfn.XLOOKUP(LISTAS[[#This Row],[ID]],_01_CODIGOS_Y_COSTOS_xlsm[Producto y N°],_01_CODIGOS_Y_COSTOS_xlsm[COSTO],0,0,1)</f>
        <v>931.40279999999996</v>
      </c>
      <c r="I2138" s="27">
        <f>+IFERROR(LISTAS[[#This Row],[VENTA NETA]]/LISTAS[[#This Row],[COSTO]]-1,0)</f>
        <v>1.493562574645471</v>
      </c>
      <c r="J2138" s="50" t="str">
        <f>IFERROR(VLOOKUP(LISTAS[[#This Row],[ID]],_01_CODIGOS_Y_COSTOS_xlsm[[Producto y N°]:[CODIGO]],2,0),"")</f>
        <v>010110-80</v>
      </c>
      <c r="O2138" t="s">
        <v>3404</v>
      </c>
      <c r="AB2138" s="12" t="str">
        <f>+LISTAS[[#This Row],[Codigo]]&amp;LISTAS[[#This Row],[Fabrica]]</f>
        <v>010110-80OTIA</v>
      </c>
      <c r="AC2138" s="13" t="str">
        <f>+LISTAS[[#This Row],[Codigo]]</f>
        <v>010110-80</v>
      </c>
      <c r="AD2138" s="13" t="str">
        <f>+LISTAS[[#This Row],[ID]]</f>
        <v>ESPINAS ELASTICAS10 x 80</v>
      </c>
      <c r="AH2138" s="36"/>
      <c r="AI2138" s="37">
        <f>+LISTAS[[#This Row],[Precio]]+(LISTAS[[#This Row],[Precio]]*AH2138)</f>
        <v>4300.9466000000002</v>
      </c>
      <c r="AJ2138" s="38">
        <f t="shared" si="33"/>
        <v>2150.4733000000001</v>
      </c>
      <c r="AL2138" s="35">
        <f>+AJ2138/LISTAS[[#This Row],[COSTO]]-1</f>
        <v>1.3088542357828432</v>
      </c>
      <c r="AM2138" t="str">
        <f>+LISTAS[[#This Row],[ID]]</f>
        <v>ESPINAS ELASTICAS10 x 80</v>
      </c>
      <c r="AO2138" s="43"/>
      <c r="AP2138" s="39">
        <f>LISTAS[[#This Row],[COSTO]]+(LISTAS[[#This Row],[COSTO]]*AO2138)</f>
        <v>931.40279999999996</v>
      </c>
      <c r="AQ2138" s="44">
        <f>IF(AO2138="",0,AP2138/LISTAS[[#This Row],[VENTA NETA]]-1)</f>
        <v>0</v>
      </c>
      <c r="AS2138" s="39">
        <v>0</v>
      </c>
      <c r="AT2138" s="48" t="e">
        <f>+LISTAS[[#This Row],[COSTO]]/AS2138-1</f>
        <v>#DIV/0!</v>
      </c>
      <c r="BA2138" t="s">
        <v>3254</v>
      </c>
      <c r="BB2138" s="36"/>
    </row>
    <row r="2139" spans="1:54" x14ac:dyDescent="0.35">
      <c r="A2139" s="7" t="s">
        <v>6203</v>
      </c>
      <c r="B2139" t="s">
        <v>3407</v>
      </c>
      <c r="C2139" t="s">
        <v>6204</v>
      </c>
      <c r="D2139" t="s">
        <v>6204</v>
      </c>
      <c r="E2139" s="2">
        <v>71.48</v>
      </c>
      <c r="F2139" s="7" t="str">
        <f>+_xlfn.XLOOKUP(LISTAS[[#This Row],[ID]],_01_CODIGOS_Y_COSTOS_xlsm[Producto y N°],_01_CODIGOS_Y_COSTOS_xlsm[FABRICA],"",0,1)</f>
        <v>TUDANCA</v>
      </c>
      <c r="G2139" s="26">
        <f>LISTAS[[#This Row],[Precio]]*(1-0.46)</f>
        <v>38.599200000000003</v>
      </c>
      <c r="H2139" s="1">
        <f>+_xlfn.XLOOKUP(LISTAS[[#This Row],[ID]],_01_CODIGOS_Y_COSTOS_xlsm[Producto y N°],_01_CODIGOS_Y_COSTOS_xlsm[COSTO],0,0,1)</f>
        <v>0</v>
      </c>
      <c r="I2139" s="27">
        <f>+IFERROR(LISTAS[[#This Row],[VENTA NETA]]/LISTAS[[#This Row],[COSTO]]-1,0)</f>
        <v>0</v>
      </c>
      <c r="J2139" s="50" t="str">
        <f>IFERROR(VLOOKUP(LISTAS[[#This Row],[ID]],_01_CODIGOS_Y_COSTOS_xlsm[[Producto y N°]:[CODIGO]],2,0),"")</f>
        <v>5 x 25</v>
      </c>
      <c r="O2139" t="s">
        <v>6203</v>
      </c>
      <c r="AB2139" s="12" t="str">
        <f>+LISTAS[[#This Row],[Codigo]]&amp;LISTAS[[#This Row],[Fabrica]]</f>
        <v>5 x 25TUDANCA</v>
      </c>
      <c r="AC2139" s="13" t="str">
        <f>+LISTAS[[#This Row],[Codigo]]</f>
        <v>5 x 25</v>
      </c>
      <c r="AD2139" s="13" t="str">
        <f>+LISTAS[[#This Row],[ID]]</f>
        <v>TARUGOS ESTRIADOS5 x 25</v>
      </c>
      <c r="AH2139" s="36"/>
      <c r="AI2139" s="37">
        <f>+LISTAS[[#This Row],[Precio]]+(LISTAS[[#This Row],[Precio]]*AH2139)</f>
        <v>71.48</v>
      </c>
      <c r="AJ2139" s="38">
        <f t="shared" si="33"/>
        <v>35.74</v>
      </c>
      <c r="AL2139" s="35" t="e">
        <f>+AJ2139/LISTAS[[#This Row],[COSTO]]-1</f>
        <v>#DIV/0!</v>
      </c>
      <c r="AM2139" t="str">
        <f>+LISTAS[[#This Row],[ID]]</f>
        <v>TARUGOS ESTRIADOS5 x 25</v>
      </c>
      <c r="AO2139" s="43"/>
      <c r="AP2139" s="39">
        <f>LISTAS[[#This Row],[COSTO]]+(LISTAS[[#This Row],[COSTO]]*AO2139)</f>
        <v>0</v>
      </c>
      <c r="AQ2139" s="44">
        <f>IF(AO2139="",0,AP2139/LISTAS[[#This Row],[VENTA NETA]]-1)</f>
        <v>0</v>
      </c>
      <c r="AS2139" s="39">
        <v>0</v>
      </c>
      <c r="AT2139" s="48" t="e">
        <f>+LISTAS[[#This Row],[COSTO]]/AS2139-1</f>
        <v>#DIV/0!</v>
      </c>
      <c r="BA2139" t="s">
        <v>3407</v>
      </c>
      <c r="BB2139" s="36"/>
    </row>
    <row r="2140" spans="1:54" x14ac:dyDescent="0.35">
      <c r="A2140" s="7" t="s">
        <v>6205</v>
      </c>
      <c r="B2140" t="s">
        <v>3407</v>
      </c>
      <c r="C2140" t="s">
        <v>3344</v>
      </c>
      <c r="D2140" t="s">
        <v>3344</v>
      </c>
      <c r="E2140" s="2">
        <v>71.48</v>
      </c>
      <c r="F2140" s="7" t="str">
        <f>+_xlfn.XLOOKUP(LISTAS[[#This Row],[ID]],_01_CODIGOS_Y_COSTOS_xlsm[Producto y N°],_01_CODIGOS_Y_COSTOS_xlsm[FABRICA],"",0,1)</f>
        <v>TUDANCA</v>
      </c>
      <c r="G2140" s="26">
        <f>LISTAS[[#This Row],[Precio]]*(1-0.46)</f>
        <v>38.599200000000003</v>
      </c>
      <c r="H2140" s="1">
        <f>+_xlfn.XLOOKUP(LISTAS[[#This Row],[ID]],_01_CODIGOS_Y_COSTOS_xlsm[Producto y N°],_01_CODIGOS_Y_COSTOS_xlsm[COSTO],0,0,1)</f>
        <v>10.119999999999999</v>
      </c>
      <c r="I2140" s="27">
        <f>+IFERROR(LISTAS[[#This Row],[VENTA NETA]]/LISTAS[[#This Row],[COSTO]]-1,0)</f>
        <v>2.8141501976284591</v>
      </c>
      <c r="J2140" s="50" t="str">
        <f>IFERROR(VLOOKUP(LISTAS[[#This Row],[ID]],_01_CODIGOS_Y_COSTOS_xlsm[[Producto y N°]:[CODIGO]],2,0),"")</f>
        <v>5 X 30</v>
      </c>
      <c r="O2140" t="s">
        <v>6205</v>
      </c>
      <c r="AB2140" s="12" t="str">
        <f>+LISTAS[[#This Row],[Codigo]]&amp;LISTAS[[#This Row],[Fabrica]]</f>
        <v>5 X 30TUDANCA</v>
      </c>
      <c r="AC2140" s="13" t="str">
        <f>+LISTAS[[#This Row],[Codigo]]</f>
        <v>5 X 30</v>
      </c>
      <c r="AD2140" s="13" t="str">
        <f>+LISTAS[[#This Row],[ID]]</f>
        <v>TARUGOS ESTRIADOS5 x 30</v>
      </c>
      <c r="AH2140" s="36"/>
      <c r="AI2140" s="37">
        <f>+LISTAS[[#This Row],[Precio]]+(LISTAS[[#This Row],[Precio]]*AH2140)</f>
        <v>71.48</v>
      </c>
      <c r="AJ2140" s="38">
        <f t="shared" si="33"/>
        <v>35.74</v>
      </c>
      <c r="AL2140" s="35">
        <f>+AJ2140/LISTAS[[#This Row],[COSTO]]-1</f>
        <v>2.5316205533596841</v>
      </c>
      <c r="AM2140" t="str">
        <f>+LISTAS[[#This Row],[ID]]</f>
        <v>TARUGOS ESTRIADOS5 x 30</v>
      </c>
      <c r="AO2140" s="43"/>
      <c r="AP2140" s="39">
        <f>LISTAS[[#This Row],[COSTO]]+(LISTAS[[#This Row],[COSTO]]*AO2140)</f>
        <v>10.119999999999999</v>
      </c>
      <c r="AQ2140" s="44">
        <f>IF(AO2140="",0,AP2140/LISTAS[[#This Row],[VENTA NETA]]-1)</f>
        <v>0</v>
      </c>
      <c r="AS2140" s="39">
        <v>0</v>
      </c>
      <c r="AT2140" s="48" t="e">
        <f>+LISTAS[[#This Row],[COSTO]]/AS2140-1</f>
        <v>#DIV/0!</v>
      </c>
      <c r="BA2140" t="s">
        <v>3407</v>
      </c>
      <c r="BB2140" s="36"/>
    </row>
    <row r="2141" spans="1:54" x14ac:dyDescent="0.35">
      <c r="A2141" s="7" t="s">
        <v>6206</v>
      </c>
      <c r="B2141" t="s">
        <v>3407</v>
      </c>
      <c r="C2141" t="s">
        <v>3408</v>
      </c>
      <c r="D2141" t="s">
        <v>3408</v>
      </c>
      <c r="E2141" s="2">
        <v>88.8</v>
      </c>
      <c r="F2141" s="7" t="str">
        <f>+_xlfn.XLOOKUP(LISTAS[[#This Row],[ID]],_01_CODIGOS_Y_COSTOS_xlsm[Producto y N°],_01_CODIGOS_Y_COSTOS_xlsm[FABRICA],"",0,1)</f>
        <v>TUDANCA</v>
      </c>
      <c r="G2141" s="26">
        <f>LISTAS[[#This Row],[Precio]]*(1-0.46)</f>
        <v>47.951999999999998</v>
      </c>
      <c r="H2141" s="1">
        <f>+_xlfn.XLOOKUP(LISTAS[[#This Row],[ID]],_01_CODIGOS_Y_COSTOS_xlsm[Producto y N°],_01_CODIGOS_Y_COSTOS_xlsm[COSTO],0,0,1)</f>
        <v>0</v>
      </c>
      <c r="I2141" s="27">
        <f>+IFERROR(LISTAS[[#This Row],[VENTA NETA]]/LISTAS[[#This Row],[COSTO]]-1,0)</f>
        <v>0</v>
      </c>
      <c r="J2141" s="50" t="str">
        <f>IFERROR(VLOOKUP(LISTAS[[#This Row],[ID]],_01_CODIGOS_Y_COSTOS_xlsm[[Producto y N°]:[CODIGO]],2,0),"")</f>
        <v>5 x 35</v>
      </c>
      <c r="O2141" t="s">
        <v>6206</v>
      </c>
      <c r="AB2141" s="12" t="str">
        <f>+LISTAS[[#This Row],[Codigo]]&amp;LISTAS[[#This Row],[Fabrica]]</f>
        <v>5 x 35TUDANCA</v>
      </c>
      <c r="AC2141" s="13" t="str">
        <f>+LISTAS[[#This Row],[Codigo]]</f>
        <v>5 x 35</v>
      </c>
      <c r="AD2141" s="13" t="str">
        <f>+LISTAS[[#This Row],[ID]]</f>
        <v>TARUGOS ESTRIADOS5 x 35</v>
      </c>
      <c r="AH2141" s="36"/>
      <c r="AI2141" s="37">
        <f>+LISTAS[[#This Row],[Precio]]+(LISTAS[[#This Row],[Precio]]*AH2141)</f>
        <v>88.8</v>
      </c>
      <c r="AJ2141" s="38">
        <f t="shared" si="33"/>
        <v>44.4</v>
      </c>
      <c r="AL2141" s="35" t="e">
        <f>+AJ2141/LISTAS[[#This Row],[COSTO]]-1</f>
        <v>#DIV/0!</v>
      </c>
      <c r="AM2141" t="str">
        <f>+LISTAS[[#This Row],[ID]]</f>
        <v>TARUGOS ESTRIADOS5 x 35</v>
      </c>
      <c r="AO2141" s="43"/>
      <c r="AP2141" s="39">
        <f>LISTAS[[#This Row],[COSTO]]+(LISTAS[[#This Row],[COSTO]]*AO2141)</f>
        <v>0</v>
      </c>
      <c r="AQ2141" s="44">
        <f>IF(AO2141="",0,AP2141/LISTAS[[#This Row],[VENTA NETA]]-1)</f>
        <v>0</v>
      </c>
      <c r="AS2141" s="39">
        <v>10.068</v>
      </c>
      <c r="AT2141" s="48">
        <f>+LISTAS[[#This Row],[COSTO]]/AS2141-1</f>
        <v>-1</v>
      </c>
      <c r="BA2141" t="s">
        <v>3407</v>
      </c>
      <c r="BB2141" s="36"/>
    </row>
    <row r="2142" spans="1:54" x14ac:dyDescent="0.35">
      <c r="A2142" s="7" t="s">
        <v>6207</v>
      </c>
      <c r="B2142" t="s">
        <v>3407</v>
      </c>
      <c r="C2142" t="s">
        <v>3347</v>
      </c>
      <c r="D2142" t="s">
        <v>3347</v>
      </c>
      <c r="E2142" s="2">
        <v>95.6</v>
      </c>
      <c r="F2142" s="7" t="str">
        <f>+_xlfn.XLOOKUP(LISTAS[[#This Row],[ID]],_01_CODIGOS_Y_COSTOS_xlsm[Producto y N°],_01_CODIGOS_Y_COSTOS_xlsm[FABRICA],"",0,1)</f>
        <v>TUDANCA</v>
      </c>
      <c r="G2142" s="26">
        <f>LISTAS[[#This Row],[Precio]]*(1-0.46)</f>
        <v>51.624000000000002</v>
      </c>
      <c r="H2142" s="1">
        <f>+_xlfn.XLOOKUP(LISTAS[[#This Row],[ID]],_01_CODIGOS_Y_COSTOS_xlsm[Producto y N°],_01_CODIGOS_Y_COSTOS_xlsm[COSTO],0,0,1)</f>
        <v>0</v>
      </c>
      <c r="I2142" s="27">
        <f>+IFERROR(LISTAS[[#This Row],[VENTA NETA]]/LISTAS[[#This Row],[COSTO]]-1,0)</f>
        <v>0</v>
      </c>
      <c r="J2142" s="50" t="str">
        <f>IFERROR(VLOOKUP(LISTAS[[#This Row],[ID]],_01_CODIGOS_Y_COSTOS_xlsm[[Producto y N°]:[CODIGO]],2,0),"")</f>
        <v>5 x 40</v>
      </c>
      <c r="O2142" t="s">
        <v>6207</v>
      </c>
      <c r="AB2142" s="12" t="str">
        <f>+LISTAS[[#This Row],[Codigo]]&amp;LISTAS[[#This Row],[Fabrica]]</f>
        <v>5 x 40TUDANCA</v>
      </c>
      <c r="AC2142" s="13" t="str">
        <f>+LISTAS[[#This Row],[Codigo]]</f>
        <v>5 x 40</v>
      </c>
      <c r="AD2142" s="13" t="str">
        <f>+LISTAS[[#This Row],[ID]]</f>
        <v>TARUGOS ESTRIADOS5 x 40</v>
      </c>
      <c r="AH2142" s="36"/>
      <c r="AI2142" s="37">
        <f>+LISTAS[[#This Row],[Precio]]+(LISTAS[[#This Row],[Precio]]*AH2142)</f>
        <v>95.6</v>
      </c>
      <c r="AJ2142" s="38">
        <f t="shared" si="33"/>
        <v>47.8</v>
      </c>
      <c r="AL2142" s="35" t="e">
        <f>+AJ2142/LISTAS[[#This Row],[COSTO]]-1</f>
        <v>#DIV/0!</v>
      </c>
      <c r="AM2142" t="str">
        <f>+LISTAS[[#This Row],[ID]]</f>
        <v>TARUGOS ESTRIADOS5 x 40</v>
      </c>
      <c r="AO2142" s="43"/>
      <c r="AP2142" s="39">
        <f>LISTAS[[#This Row],[COSTO]]+(LISTAS[[#This Row],[COSTO]]*AO2142)</f>
        <v>0</v>
      </c>
      <c r="AQ2142" s="44">
        <f>IF(AO2142="",0,AP2142/LISTAS[[#This Row],[VENTA NETA]]-1)</f>
        <v>0</v>
      </c>
      <c r="AS2142" s="39">
        <v>10.068</v>
      </c>
      <c r="AT2142" s="48">
        <f>+LISTAS[[#This Row],[COSTO]]/AS2142-1</f>
        <v>-1</v>
      </c>
      <c r="BA2142" t="s">
        <v>3407</v>
      </c>
      <c r="BB2142" s="36"/>
    </row>
    <row r="2143" spans="1:54" x14ac:dyDescent="0.35">
      <c r="A2143" s="7" t="s">
        <v>6208</v>
      </c>
      <c r="B2143" t="s">
        <v>3407</v>
      </c>
      <c r="C2143" t="s">
        <v>6209</v>
      </c>
      <c r="D2143" t="s">
        <v>6209</v>
      </c>
      <c r="E2143" s="2">
        <v>103.72</v>
      </c>
      <c r="F2143" s="7" t="str">
        <f>+_xlfn.XLOOKUP(LISTAS[[#This Row],[ID]],_01_CODIGOS_Y_COSTOS_xlsm[Producto y N°],_01_CODIGOS_Y_COSTOS_xlsm[FABRICA],"",0,1)</f>
        <v>TUDANCA</v>
      </c>
      <c r="G2143" s="26">
        <f>LISTAS[[#This Row],[Precio]]*(1-0.46)</f>
        <v>56.008800000000001</v>
      </c>
      <c r="H2143" s="1">
        <f>+_xlfn.XLOOKUP(LISTAS[[#This Row],[ID]],_01_CODIGOS_Y_COSTOS_xlsm[Producto y N°],_01_CODIGOS_Y_COSTOS_xlsm[COSTO],0,0,1)</f>
        <v>0</v>
      </c>
      <c r="I2143" s="27">
        <f>+IFERROR(LISTAS[[#This Row],[VENTA NETA]]/LISTAS[[#This Row],[COSTO]]-1,0)</f>
        <v>0</v>
      </c>
      <c r="J2143" s="50" t="str">
        <f>IFERROR(VLOOKUP(LISTAS[[#This Row],[ID]],_01_CODIGOS_Y_COSTOS_xlsm[[Producto y N°]:[CODIGO]],2,0),"")</f>
        <v xml:space="preserve">5 x 45 </v>
      </c>
      <c r="O2143" t="s">
        <v>6208</v>
      </c>
      <c r="AB2143" s="12" t="str">
        <f>+LISTAS[[#This Row],[Codigo]]&amp;LISTAS[[#This Row],[Fabrica]]</f>
        <v>5 x 45 TUDANCA</v>
      </c>
      <c r="AC2143" s="13" t="str">
        <f>+LISTAS[[#This Row],[Codigo]]</f>
        <v xml:space="preserve">5 x 45 </v>
      </c>
      <c r="AD2143" s="13" t="str">
        <f>+LISTAS[[#This Row],[ID]]</f>
        <v xml:space="preserve">TARUGOS ESTRIADOS5 x 45 </v>
      </c>
      <c r="AH2143" s="36"/>
      <c r="AI2143" s="37">
        <f>+LISTAS[[#This Row],[Precio]]+(LISTAS[[#This Row],[Precio]]*AH2143)</f>
        <v>103.72</v>
      </c>
      <c r="AJ2143" s="38">
        <f t="shared" si="33"/>
        <v>51.86</v>
      </c>
      <c r="AL2143" s="35" t="e">
        <f>+AJ2143/LISTAS[[#This Row],[COSTO]]-1</f>
        <v>#DIV/0!</v>
      </c>
      <c r="AM2143" t="str">
        <f>+LISTAS[[#This Row],[ID]]</f>
        <v xml:space="preserve">TARUGOS ESTRIADOS5 x 45 </v>
      </c>
      <c r="AO2143" s="43"/>
      <c r="AP2143" s="39">
        <f>LISTAS[[#This Row],[COSTO]]+(LISTAS[[#This Row],[COSTO]]*AO2143)</f>
        <v>0</v>
      </c>
      <c r="AQ2143" s="44">
        <f>IF(AO2143="",0,AP2143/LISTAS[[#This Row],[VENTA NETA]]-1)</f>
        <v>0</v>
      </c>
      <c r="AS2143" s="39">
        <v>11.618</v>
      </c>
      <c r="AT2143" s="48">
        <f>+LISTAS[[#This Row],[COSTO]]/AS2143-1</f>
        <v>-1</v>
      </c>
      <c r="BA2143" t="s">
        <v>3407</v>
      </c>
      <c r="BB2143" s="36"/>
    </row>
    <row r="2144" spans="1:54" x14ac:dyDescent="0.35">
      <c r="A2144" s="7" t="s">
        <v>6210</v>
      </c>
      <c r="B2144" t="s">
        <v>3407</v>
      </c>
      <c r="C2144" t="s">
        <v>3350</v>
      </c>
      <c r="D2144" t="s">
        <v>3350</v>
      </c>
      <c r="E2144" s="2">
        <v>113.32</v>
      </c>
      <c r="F2144" s="7" t="str">
        <f>+_xlfn.XLOOKUP(LISTAS[[#This Row],[ID]],_01_CODIGOS_Y_COSTOS_xlsm[Producto y N°],_01_CODIGOS_Y_COSTOS_xlsm[FABRICA],"",0,1)</f>
        <v>TUDANCA</v>
      </c>
      <c r="G2144" s="26">
        <f>LISTAS[[#This Row],[Precio]]*(1-0.46)</f>
        <v>61.192799999999998</v>
      </c>
      <c r="H2144" s="1">
        <f>+_xlfn.XLOOKUP(LISTAS[[#This Row],[ID]],_01_CODIGOS_Y_COSTOS_xlsm[Producto y N°],_01_CODIGOS_Y_COSTOS_xlsm[COSTO],0,0,1)</f>
        <v>0</v>
      </c>
      <c r="I2144" s="27">
        <f>+IFERROR(LISTAS[[#This Row],[VENTA NETA]]/LISTAS[[#This Row],[COSTO]]-1,0)</f>
        <v>0</v>
      </c>
      <c r="J2144" s="50" t="str">
        <f>IFERROR(VLOOKUP(LISTAS[[#This Row],[ID]],_01_CODIGOS_Y_COSTOS_xlsm[[Producto y N°]:[CODIGO]],2,0),"")</f>
        <v>5 x 50</v>
      </c>
      <c r="O2144" t="s">
        <v>6210</v>
      </c>
      <c r="AB2144" s="12" t="str">
        <f>+LISTAS[[#This Row],[Codigo]]&amp;LISTAS[[#This Row],[Fabrica]]</f>
        <v>5 x 50TUDANCA</v>
      </c>
      <c r="AC2144" s="13" t="str">
        <f>+LISTAS[[#This Row],[Codigo]]</f>
        <v>5 x 50</v>
      </c>
      <c r="AD2144" s="13" t="str">
        <f>+LISTAS[[#This Row],[ID]]</f>
        <v>TARUGOS ESTRIADOS5 x 50</v>
      </c>
      <c r="AH2144" s="36"/>
      <c r="AI2144" s="37">
        <f>+LISTAS[[#This Row],[Precio]]+(LISTAS[[#This Row],[Precio]]*AH2144)</f>
        <v>113.32</v>
      </c>
      <c r="AJ2144" s="38">
        <f t="shared" si="33"/>
        <v>56.66</v>
      </c>
      <c r="AL2144" s="35" t="e">
        <f>+AJ2144/LISTAS[[#This Row],[COSTO]]-1</f>
        <v>#DIV/0!</v>
      </c>
      <c r="AM2144" t="str">
        <f>+LISTAS[[#This Row],[ID]]</f>
        <v>TARUGOS ESTRIADOS5 x 50</v>
      </c>
      <c r="AO2144" s="43"/>
      <c r="AP2144" s="39">
        <f>LISTAS[[#This Row],[COSTO]]+(LISTAS[[#This Row],[COSTO]]*AO2144)</f>
        <v>0</v>
      </c>
      <c r="AQ2144" s="44">
        <f>IF(AO2144="",0,AP2144/LISTAS[[#This Row],[VENTA NETA]]-1)</f>
        <v>0</v>
      </c>
      <c r="AS2144" s="39">
        <v>12.284000000000001</v>
      </c>
      <c r="AT2144" s="48">
        <f>+LISTAS[[#This Row],[COSTO]]/AS2144-1</f>
        <v>-1</v>
      </c>
      <c r="BA2144" t="s">
        <v>3407</v>
      </c>
      <c r="BB2144" s="36"/>
    </row>
    <row r="2145" spans="1:54" x14ac:dyDescent="0.35">
      <c r="A2145" s="7" t="s">
        <v>6211</v>
      </c>
      <c r="B2145" t="s">
        <v>3407</v>
      </c>
      <c r="C2145" t="s">
        <v>3409</v>
      </c>
      <c r="D2145" t="s">
        <v>3409</v>
      </c>
      <c r="E2145" s="2">
        <v>71.48</v>
      </c>
      <c r="F2145" s="7" t="str">
        <f>+_xlfn.XLOOKUP(LISTAS[[#This Row],[ID]],_01_CODIGOS_Y_COSTOS_xlsm[Producto y N°],_01_CODIGOS_Y_COSTOS_xlsm[FABRICA],"",0,1)</f>
        <v>TUDANCA</v>
      </c>
      <c r="G2145" s="26">
        <f>LISTAS[[#This Row],[Precio]]*(1-0.46)</f>
        <v>38.599200000000003</v>
      </c>
      <c r="H2145" s="1">
        <f>+_xlfn.XLOOKUP(LISTAS[[#This Row],[ID]],_01_CODIGOS_Y_COSTOS_xlsm[Producto y N°],_01_CODIGOS_Y_COSTOS_xlsm[COSTO],0,0,1)</f>
        <v>10.119999999999999</v>
      </c>
      <c r="I2145" s="27">
        <f>+IFERROR(LISTAS[[#This Row],[VENTA NETA]]/LISTAS[[#This Row],[COSTO]]-1,0)</f>
        <v>2.8141501976284591</v>
      </c>
      <c r="J2145" s="50" t="str">
        <f>IFERROR(VLOOKUP(LISTAS[[#This Row],[ID]],_01_CODIGOS_Y_COSTOS_xlsm[[Producto y N°]:[CODIGO]],2,0),"")</f>
        <v>6 X 25</v>
      </c>
      <c r="O2145" t="s">
        <v>6211</v>
      </c>
      <c r="AB2145" s="12" t="str">
        <f>+LISTAS[[#This Row],[Codigo]]&amp;LISTAS[[#This Row],[Fabrica]]</f>
        <v>6 X 25TUDANCA</v>
      </c>
      <c r="AC2145" s="13" t="str">
        <f>+LISTAS[[#This Row],[Codigo]]</f>
        <v>6 X 25</v>
      </c>
      <c r="AD2145" s="13" t="str">
        <f>+LISTAS[[#This Row],[ID]]</f>
        <v>TARUGOS ESTRIADOS6 x 25</v>
      </c>
      <c r="AH2145" s="36"/>
      <c r="AI2145" s="37">
        <f>+LISTAS[[#This Row],[Precio]]+(LISTAS[[#This Row],[Precio]]*AH2145)</f>
        <v>71.48</v>
      </c>
      <c r="AJ2145" s="38">
        <f t="shared" si="33"/>
        <v>35.74</v>
      </c>
      <c r="AL2145" s="35">
        <f>+AJ2145/LISTAS[[#This Row],[COSTO]]-1</f>
        <v>2.5316205533596841</v>
      </c>
      <c r="AM2145" t="str">
        <f>+LISTAS[[#This Row],[ID]]</f>
        <v>TARUGOS ESTRIADOS6 x 25</v>
      </c>
      <c r="AO2145" s="43"/>
      <c r="AP2145" s="39">
        <f>LISTAS[[#This Row],[COSTO]]+(LISTAS[[#This Row],[COSTO]]*AO2145)</f>
        <v>10.119999999999999</v>
      </c>
      <c r="AQ2145" s="44">
        <f>IF(AO2145="",0,AP2145/LISTAS[[#This Row],[VENTA NETA]]-1)</f>
        <v>0</v>
      </c>
      <c r="AS2145" s="39">
        <v>0</v>
      </c>
      <c r="AT2145" s="48" t="e">
        <f>+LISTAS[[#This Row],[COSTO]]/AS2145-1</f>
        <v>#DIV/0!</v>
      </c>
      <c r="BA2145" t="s">
        <v>3407</v>
      </c>
      <c r="BB2145" s="36"/>
    </row>
    <row r="2146" spans="1:54" x14ac:dyDescent="0.35">
      <c r="A2146" s="7" t="s">
        <v>6212</v>
      </c>
      <c r="B2146" t="s">
        <v>3407</v>
      </c>
      <c r="C2146" t="s">
        <v>3360</v>
      </c>
      <c r="D2146" t="s">
        <v>3360</v>
      </c>
      <c r="E2146" s="2">
        <v>71.48</v>
      </c>
      <c r="F2146" s="7" t="str">
        <f>+_xlfn.XLOOKUP(LISTAS[[#This Row],[ID]],_01_CODIGOS_Y_COSTOS_xlsm[Producto y N°],_01_CODIGOS_Y_COSTOS_xlsm[FABRICA],"",0,1)</f>
        <v>TUDANCA</v>
      </c>
      <c r="G2146" s="26">
        <f>LISTAS[[#This Row],[Precio]]*(1-0.46)</f>
        <v>38.599200000000003</v>
      </c>
      <c r="H2146" s="1">
        <f>+_xlfn.XLOOKUP(LISTAS[[#This Row],[ID]],_01_CODIGOS_Y_COSTOS_xlsm[Producto y N°],_01_CODIGOS_Y_COSTOS_xlsm[COSTO],0,0,1)</f>
        <v>10.119999999999999</v>
      </c>
      <c r="I2146" s="27">
        <f>+IFERROR(LISTAS[[#This Row],[VENTA NETA]]/LISTAS[[#This Row],[COSTO]]-1,0)</f>
        <v>2.8141501976284591</v>
      </c>
      <c r="J2146" s="50" t="str">
        <f>IFERROR(VLOOKUP(LISTAS[[#This Row],[ID]],_01_CODIGOS_Y_COSTOS_xlsm[[Producto y N°]:[CODIGO]],2,0),"")</f>
        <v>6 X 30</v>
      </c>
      <c r="O2146" t="s">
        <v>6212</v>
      </c>
      <c r="AB2146" s="12" t="str">
        <f>+LISTAS[[#This Row],[Codigo]]&amp;LISTAS[[#This Row],[Fabrica]]</f>
        <v>6 X 30TUDANCA</v>
      </c>
      <c r="AC2146" s="13" t="str">
        <f>+LISTAS[[#This Row],[Codigo]]</f>
        <v>6 X 30</v>
      </c>
      <c r="AD2146" s="13" t="str">
        <f>+LISTAS[[#This Row],[ID]]</f>
        <v>TARUGOS ESTRIADOS6 x 30</v>
      </c>
      <c r="AH2146" s="36"/>
      <c r="AI2146" s="37">
        <f>+LISTAS[[#This Row],[Precio]]+(LISTAS[[#This Row],[Precio]]*AH2146)</f>
        <v>71.48</v>
      </c>
      <c r="AJ2146" s="38">
        <f t="shared" si="33"/>
        <v>35.74</v>
      </c>
      <c r="AL2146" s="35">
        <f>+AJ2146/LISTAS[[#This Row],[COSTO]]-1</f>
        <v>2.5316205533596841</v>
      </c>
      <c r="AM2146" t="str">
        <f>+LISTAS[[#This Row],[ID]]</f>
        <v>TARUGOS ESTRIADOS6 x 30</v>
      </c>
      <c r="AO2146" s="43"/>
      <c r="AP2146" s="39">
        <f>LISTAS[[#This Row],[COSTO]]+(LISTAS[[#This Row],[COSTO]]*AO2146)</f>
        <v>10.119999999999999</v>
      </c>
      <c r="AQ2146" s="44">
        <f>IF(AO2146="",0,AP2146/LISTAS[[#This Row],[VENTA NETA]]-1)</f>
        <v>0</v>
      </c>
      <c r="AS2146" s="39">
        <v>15.835000000000001</v>
      </c>
      <c r="AT2146" s="48">
        <f>+LISTAS[[#This Row],[COSTO]]/AS2146-1</f>
        <v>-0.36090937796021483</v>
      </c>
      <c r="BA2146" t="s">
        <v>3407</v>
      </c>
      <c r="BB2146" s="36"/>
    </row>
    <row r="2147" spans="1:54" x14ac:dyDescent="0.35">
      <c r="A2147" s="7" t="s">
        <v>6213</v>
      </c>
      <c r="B2147" t="s">
        <v>3407</v>
      </c>
      <c r="C2147" t="s">
        <v>3410</v>
      </c>
      <c r="D2147" t="s">
        <v>3410</v>
      </c>
      <c r="E2147" s="2">
        <v>88.8</v>
      </c>
      <c r="F2147" s="7" t="str">
        <f>+_xlfn.XLOOKUP(LISTAS[[#This Row],[ID]],_01_CODIGOS_Y_COSTOS_xlsm[Producto y N°],_01_CODIGOS_Y_COSTOS_xlsm[FABRICA],"",0,1)</f>
        <v>TUDANCA</v>
      </c>
      <c r="G2147" s="26">
        <f>LISTAS[[#This Row],[Precio]]*(1-0.46)</f>
        <v>47.951999999999998</v>
      </c>
      <c r="H2147" s="1">
        <f>+_xlfn.XLOOKUP(LISTAS[[#This Row],[ID]],_01_CODIGOS_Y_COSTOS_xlsm[Producto y N°],_01_CODIGOS_Y_COSTOS_xlsm[COSTO],0,0,1)</f>
        <v>12.406000000000001</v>
      </c>
      <c r="I2147" s="27">
        <f>+IFERROR(LISTAS[[#This Row],[VENTA NETA]]/LISTAS[[#This Row],[COSTO]]-1,0)</f>
        <v>2.8652265033048523</v>
      </c>
      <c r="J2147" s="50" t="str">
        <f>IFERROR(VLOOKUP(LISTAS[[#This Row],[ID]],_01_CODIGOS_Y_COSTOS_xlsm[[Producto y N°]:[CODIGO]],2,0),"")</f>
        <v>6 X 35</v>
      </c>
      <c r="O2147" t="s">
        <v>6213</v>
      </c>
      <c r="AB2147" s="12" t="str">
        <f>+LISTAS[[#This Row],[Codigo]]&amp;LISTAS[[#This Row],[Fabrica]]</f>
        <v>6 X 35TUDANCA</v>
      </c>
      <c r="AC2147" s="13" t="str">
        <f>+LISTAS[[#This Row],[Codigo]]</f>
        <v>6 X 35</v>
      </c>
      <c r="AD2147" s="13" t="str">
        <f>+LISTAS[[#This Row],[ID]]</f>
        <v>TARUGOS ESTRIADOS6 x 35</v>
      </c>
      <c r="AH2147" s="36"/>
      <c r="AI2147" s="37">
        <f>+LISTAS[[#This Row],[Precio]]+(LISTAS[[#This Row],[Precio]]*AH2147)</f>
        <v>88.8</v>
      </c>
      <c r="AJ2147" s="38">
        <f t="shared" si="33"/>
        <v>44.4</v>
      </c>
      <c r="AL2147" s="35">
        <f>+AJ2147/LISTAS[[#This Row],[COSTO]]-1</f>
        <v>2.5789134289859743</v>
      </c>
      <c r="AM2147" t="str">
        <f>+LISTAS[[#This Row],[ID]]</f>
        <v>TARUGOS ESTRIADOS6 x 35</v>
      </c>
      <c r="AO2147" s="43"/>
      <c r="AP2147" s="39">
        <f>LISTAS[[#This Row],[COSTO]]+(LISTAS[[#This Row],[COSTO]]*AO2147)</f>
        <v>12.406000000000001</v>
      </c>
      <c r="AQ2147" s="44">
        <f>IF(AO2147="",0,AP2147/LISTAS[[#This Row],[VENTA NETA]]-1)</f>
        <v>0</v>
      </c>
      <c r="AS2147" s="39">
        <v>8.734</v>
      </c>
      <c r="AT2147" s="48">
        <f>+LISTAS[[#This Row],[COSTO]]/AS2147-1</f>
        <v>0.42042592168536763</v>
      </c>
      <c r="BA2147" t="s">
        <v>3407</v>
      </c>
      <c r="BB2147" s="36"/>
    </row>
    <row r="2148" spans="1:54" x14ac:dyDescent="0.35">
      <c r="A2148" s="7" t="s">
        <v>6214</v>
      </c>
      <c r="B2148" t="s">
        <v>3407</v>
      </c>
      <c r="C2148" t="s">
        <v>3363</v>
      </c>
      <c r="D2148" t="s">
        <v>3363</v>
      </c>
      <c r="E2148" s="2">
        <v>95.6</v>
      </c>
      <c r="F2148" s="7" t="str">
        <f>+_xlfn.XLOOKUP(LISTAS[[#This Row],[ID]],_01_CODIGOS_Y_COSTOS_xlsm[Producto y N°],_01_CODIGOS_Y_COSTOS_xlsm[FABRICA],"",0,1)</f>
        <v>TUDANCA</v>
      </c>
      <c r="G2148" s="26">
        <f>LISTAS[[#This Row],[Precio]]*(1-0.46)</f>
        <v>51.624000000000002</v>
      </c>
      <c r="H2148" s="1">
        <f>+_xlfn.XLOOKUP(LISTAS[[#This Row],[ID]],_01_CODIGOS_Y_COSTOS_xlsm[Producto y N°],_01_CODIGOS_Y_COSTOS_xlsm[COSTO],0,0,1)</f>
        <v>13.574</v>
      </c>
      <c r="I2148" s="27">
        <f>+IFERROR(LISTAS[[#This Row],[VENTA NETA]]/LISTAS[[#This Row],[COSTO]]-1,0)</f>
        <v>2.8031530867835572</v>
      </c>
      <c r="J2148" s="50" t="str">
        <f>IFERROR(VLOOKUP(LISTAS[[#This Row],[ID]],_01_CODIGOS_Y_COSTOS_xlsm[[Producto y N°]:[CODIGO]],2,0),"")</f>
        <v>6 X 40</v>
      </c>
      <c r="O2148" t="s">
        <v>6214</v>
      </c>
      <c r="AB2148" s="12" t="str">
        <f>+LISTAS[[#This Row],[Codigo]]&amp;LISTAS[[#This Row],[Fabrica]]</f>
        <v>6 X 40TUDANCA</v>
      </c>
      <c r="AC2148" s="13" t="str">
        <f>+LISTAS[[#This Row],[Codigo]]</f>
        <v>6 X 40</v>
      </c>
      <c r="AD2148" s="13" t="str">
        <f>+LISTAS[[#This Row],[ID]]</f>
        <v>TARUGOS ESTRIADOS6 x 40</v>
      </c>
      <c r="AH2148" s="36"/>
      <c r="AI2148" s="37">
        <f>+LISTAS[[#This Row],[Precio]]+(LISTAS[[#This Row],[Precio]]*AH2148)</f>
        <v>95.6</v>
      </c>
      <c r="AJ2148" s="38">
        <f t="shared" si="33"/>
        <v>47.8</v>
      </c>
      <c r="AL2148" s="35">
        <f>+AJ2148/LISTAS[[#This Row],[COSTO]]-1</f>
        <v>2.5214380433181081</v>
      </c>
      <c r="AM2148" t="str">
        <f>+LISTAS[[#This Row],[ID]]</f>
        <v>TARUGOS ESTRIADOS6 x 40</v>
      </c>
      <c r="AO2148" s="43"/>
      <c r="AP2148" s="39">
        <f>LISTAS[[#This Row],[COSTO]]+(LISTAS[[#This Row],[COSTO]]*AO2148)</f>
        <v>13.574</v>
      </c>
      <c r="AQ2148" s="44">
        <f>IF(AO2148="",0,AP2148/LISTAS[[#This Row],[VENTA NETA]]-1)</f>
        <v>0</v>
      </c>
      <c r="AS2148" s="39">
        <v>8.734</v>
      </c>
      <c r="AT2148" s="48">
        <f>+LISTAS[[#This Row],[COSTO]]/AS2148-1</f>
        <v>0.55415617128463479</v>
      </c>
      <c r="BA2148" t="s">
        <v>3407</v>
      </c>
      <c r="BB2148" s="36"/>
    </row>
    <row r="2149" spans="1:54" x14ac:dyDescent="0.35">
      <c r="A2149" s="7" t="s">
        <v>6215</v>
      </c>
      <c r="B2149" t="s">
        <v>3407</v>
      </c>
      <c r="C2149" t="s">
        <v>3411</v>
      </c>
      <c r="D2149" t="s">
        <v>3411</v>
      </c>
      <c r="E2149" s="2">
        <v>103.72</v>
      </c>
      <c r="F2149" s="7" t="str">
        <f>+_xlfn.XLOOKUP(LISTAS[[#This Row],[ID]],_01_CODIGOS_Y_COSTOS_xlsm[Producto y N°],_01_CODIGOS_Y_COSTOS_xlsm[FABRICA],"",0,1)</f>
        <v>TUDANCA</v>
      </c>
      <c r="G2149" s="26">
        <f>LISTAS[[#This Row],[Precio]]*(1-0.46)</f>
        <v>56.008800000000001</v>
      </c>
      <c r="H2149" s="1">
        <f>+_xlfn.XLOOKUP(LISTAS[[#This Row],[ID]],_01_CODIGOS_Y_COSTOS_xlsm[Producto y N°],_01_CODIGOS_Y_COSTOS_xlsm[COSTO],0,0,1)</f>
        <v>0</v>
      </c>
      <c r="I2149" s="27">
        <f>+IFERROR(LISTAS[[#This Row],[VENTA NETA]]/LISTAS[[#This Row],[COSTO]]-1,0)</f>
        <v>0</v>
      </c>
      <c r="J2149" s="50" t="str">
        <f>IFERROR(VLOOKUP(LISTAS[[#This Row],[ID]],_01_CODIGOS_Y_COSTOS_xlsm[[Producto y N°]:[CODIGO]],2,0),"")</f>
        <v>6 x 45</v>
      </c>
      <c r="O2149" t="s">
        <v>6215</v>
      </c>
      <c r="AB2149" s="12" t="str">
        <f>+LISTAS[[#This Row],[Codigo]]&amp;LISTAS[[#This Row],[Fabrica]]</f>
        <v>6 x 45TUDANCA</v>
      </c>
      <c r="AC2149" s="13" t="str">
        <f>+LISTAS[[#This Row],[Codigo]]</f>
        <v>6 x 45</v>
      </c>
      <c r="AD2149" s="13" t="str">
        <f>+LISTAS[[#This Row],[ID]]</f>
        <v>TARUGOS ESTRIADOS6 x 45</v>
      </c>
      <c r="AH2149" s="36"/>
      <c r="AI2149" s="37">
        <f>+LISTAS[[#This Row],[Precio]]+(LISTAS[[#This Row],[Precio]]*AH2149)</f>
        <v>103.72</v>
      </c>
      <c r="AJ2149" s="38">
        <f t="shared" si="33"/>
        <v>51.86</v>
      </c>
      <c r="AL2149" s="35" t="e">
        <f>+AJ2149/LISTAS[[#This Row],[COSTO]]-1</f>
        <v>#DIV/0!</v>
      </c>
      <c r="AM2149" t="str">
        <f>+LISTAS[[#This Row],[ID]]</f>
        <v>TARUGOS ESTRIADOS6 x 45</v>
      </c>
      <c r="AO2149" s="43"/>
      <c r="AP2149" s="39">
        <f>LISTAS[[#This Row],[COSTO]]+(LISTAS[[#This Row],[COSTO]]*AO2149)</f>
        <v>0</v>
      </c>
      <c r="AQ2149" s="44">
        <f>IF(AO2149="",0,AP2149/LISTAS[[#This Row],[VENTA NETA]]-1)</f>
        <v>0</v>
      </c>
      <c r="AS2149" s="39">
        <v>9.9670000000000005</v>
      </c>
      <c r="AT2149" s="48">
        <f>+LISTAS[[#This Row],[COSTO]]/AS2149-1</f>
        <v>-1</v>
      </c>
      <c r="BA2149" t="s">
        <v>3407</v>
      </c>
      <c r="BB2149" s="36"/>
    </row>
    <row r="2150" spans="1:54" x14ac:dyDescent="0.35">
      <c r="A2150" s="7" t="s">
        <v>6216</v>
      </c>
      <c r="B2150" t="s">
        <v>3407</v>
      </c>
      <c r="C2150" t="s">
        <v>3366</v>
      </c>
      <c r="D2150" t="s">
        <v>3366</v>
      </c>
      <c r="E2150" s="2">
        <v>113.32</v>
      </c>
      <c r="F2150" s="7" t="str">
        <f>+_xlfn.XLOOKUP(LISTAS[[#This Row],[ID]],_01_CODIGOS_Y_COSTOS_xlsm[Producto y N°],_01_CODIGOS_Y_COSTOS_xlsm[FABRICA],"",0,1)</f>
        <v>TUDANCA</v>
      </c>
      <c r="G2150" s="26">
        <f>LISTAS[[#This Row],[Precio]]*(1-0.46)</f>
        <v>61.192799999999998</v>
      </c>
      <c r="H2150" s="1">
        <f>+_xlfn.XLOOKUP(LISTAS[[#This Row],[ID]],_01_CODIGOS_Y_COSTOS_xlsm[Producto y N°],_01_CODIGOS_Y_COSTOS_xlsm[COSTO],0,0,1)</f>
        <v>16.079000000000001</v>
      </c>
      <c r="I2150" s="27">
        <f>+IFERROR(LISTAS[[#This Row],[VENTA NETA]]/LISTAS[[#This Row],[COSTO]]-1,0)</f>
        <v>2.8057590646184463</v>
      </c>
      <c r="J2150" s="50" t="str">
        <f>IFERROR(VLOOKUP(LISTAS[[#This Row],[ID]],_01_CODIGOS_Y_COSTOS_xlsm[[Producto y N°]:[CODIGO]],2,0),"")</f>
        <v>6 X 50</v>
      </c>
      <c r="O2150" t="s">
        <v>6216</v>
      </c>
      <c r="AB2150" s="12" t="str">
        <f>+LISTAS[[#This Row],[Codigo]]&amp;LISTAS[[#This Row],[Fabrica]]</f>
        <v>6 X 50TUDANCA</v>
      </c>
      <c r="AC2150" s="13" t="str">
        <f>+LISTAS[[#This Row],[Codigo]]</f>
        <v>6 X 50</v>
      </c>
      <c r="AD2150" s="13" t="str">
        <f>+LISTAS[[#This Row],[ID]]</f>
        <v>TARUGOS ESTRIADOS6 x 50</v>
      </c>
      <c r="AH2150" s="36"/>
      <c r="AI2150" s="37">
        <f>+LISTAS[[#This Row],[Precio]]+(LISTAS[[#This Row],[Precio]]*AH2150)</f>
        <v>113.32</v>
      </c>
      <c r="AJ2150" s="38">
        <f t="shared" si="33"/>
        <v>56.66</v>
      </c>
      <c r="AL2150" s="35">
        <f>+AJ2150/LISTAS[[#This Row],[COSTO]]-1</f>
        <v>2.5238509857578206</v>
      </c>
      <c r="AM2150" t="str">
        <f>+LISTAS[[#This Row],[ID]]</f>
        <v>TARUGOS ESTRIADOS6 x 50</v>
      </c>
      <c r="AO2150" s="43"/>
      <c r="AP2150" s="39">
        <f>LISTAS[[#This Row],[COSTO]]+(LISTAS[[#This Row],[COSTO]]*AO2150)</f>
        <v>16.079000000000001</v>
      </c>
      <c r="AQ2150" s="44">
        <f>IF(AO2150="",0,AP2150/LISTAS[[#This Row],[VENTA NETA]]-1)</f>
        <v>0</v>
      </c>
      <c r="AS2150" s="39">
        <v>10.884</v>
      </c>
      <c r="AT2150" s="48">
        <f>+LISTAS[[#This Row],[COSTO]]/AS2150-1</f>
        <v>0.47730613744946715</v>
      </c>
      <c r="BA2150" t="s">
        <v>3407</v>
      </c>
      <c r="BB2150" s="36"/>
    </row>
    <row r="2151" spans="1:54" x14ac:dyDescent="0.35">
      <c r="A2151" s="7" t="s">
        <v>6217</v>
      </c>
      <c r="B2151" t="s">
        <v>3407</v>
      </c>
      <c r="C2151" t="s">
        <v>4952</v>
      </c>
      <c r="D2151" t="s">
        <v>4952</v>
      </c>
      <c r="E2151" s="2">
        <v>71.48</v>
      </c>
      <c r="F2151" s="7" t="str">
        <f>+_xlfn.XLOOKUP(LISTAS[[#This Row],[ID]],_01_CODIGOS_Y_COSTOS_xlsm[Producto y N°],_01_CODIGOS_Y_COSTOS_xlsm[FABRICA],"",0,1)</f>
        <v>TUDANCA</v>
      </c>
      <c r="G2151" s="26">
        <f>LISTAS[[#This Row],[Precio]]*(1-0.46)</f>
        <v>38.599200000000003</v>
      </c>
      <c r="H2151" s="1">
        <f>+_xlfn.XLOOKUP(LISTAS[[#This Row],[ID]],_01_CODIGOS_Y_COSTOS_xlsm[Producto y N°],_01_CODIGOS_Y_COSTOS_xlsm[COSTO],0,0,1)</f>
        <v>8.8059999999999992</v>
      </c>
      <c r="I2151" s="27">
        <f>+IFERROR(LISTAS[[#This Row],[VENTA NETA]]/LISTAS[[#This Row],[COSTO]]-1,0)</f>
        <v>3.3832841244605962</v>
      </c>
      <c r="J2151" s="50" t="str">
        <f>IFERROR(VLOOKUP(LISTAS[[#This Row],[ID]],_01_CODIGOS_Y_COSTOS_xlsm[[Producto y N°]:[CODIGO]],2,0),"")</f>
        <v>8 X 25</v>
      </c>
      <c r="O2151" t="s">
        <v>6217</v>
      </c>
      <c r="AB2151" s="12" t="str">
        <f>+LISTAS[[#This Row],[Codigo]]&amp;LISTAS[[#This Row],[Fabrica]]</f>
        <v>8 X 25TUDANCA</v>
      </c>
      <c r="AC2151" s="13" t="str">
        <f>+LISTAS[[#This Row],[Codigo]]</f>
        <v>8 X 25</v>
      </c>
      <c r="AD2151" s="13" t="str">
        <f>+LISTAS[[#This Row],[ID]]</f>
        <v>TARUGOS ESTRIADOS8 x 25</v>
      </c>
      <c r="AH2151" s="36"/>
      <c r="AI2151" s="37">
        <f>+LISTAS[[#This Row],[Precio]]+(LISTAS[[#This Row],[Precio]]*AH2151)</f>
        <v>71.48</v>
      </c>
      <c r="AJ2151" s="38">
        <f t="shared" si="33"/>
        <v>35.74</v>
      </c>
      <c r="AL2151" s="35">
        <f>+AJ2151/LISTAS[[#This Row],[COSTO]]-1</f>
        <v>3.0585964115375885</v>
      </c>
      <c r="AM2151" t="str">
        <f>+LISTAS[[#This Row],[ID]]</f>
        <v>TARUGOS ESTRIADOS8 x 25</v>
      </c>
      <c r="AO2151" s="43"/>
      <c r="AP2151" s="39">
        <f>LISTAS[[#This Row],[COSTO]]+(LISTAS[[#This Row],[COSTO]]*AO2151)</f>
        <v>8.8059999999999992</v>
      </c>
      <c r="AQ2151" s="44">
        <f>IF(AO2151="",0,AP2151/LISTAS[[#This Row],[VENTA NETA]]-1)</f>
        <v>0</v>
      </c>
      <c r="AS2151" s="39">
        <v>0</v>
      </c>
      <c r="AT2151" s="48" t="e">
        <f>+LISTAS[[#This Row],[COSTO]]/AS2151-1</f>
        <v>#DIV/0!</v>
      </c>
      <c r="BA2151" t="s">
        <v>3407</v>
      </c>
      <c r="BB2151" s="36"/>
    </row>
    <row r="2152" spans="1:54" x14ac:dyDescent="0.35">
      <c r="A2152" s="7" t="s">
        <v>6218</v>
      </c>
      <c r="B2152" t="s">
        <v>3407</v>
      </c>
      <c r="C2152" t="s">
        <v>2984</v>
      </c>
      <c r="D2152" t="s">
        <v>2984</v>
      </c>
      <c r="E2152" s="2">
        <v>71.48</v>
      </c>
      <c r="F2152" s="7" t="str">
        <f>+_xlfn.XLOOKUP(LISTAS[[#This Row],[ID]],_01_CODIGOS_Y_COSTOS_xlsm[Producto y N°],_01_CODIGOS_Y_COSTOS_xlsm[FABRICA],"",0,1)</f>
        <v>TUDANCA</v>
      </c>
      <c r="G2152" s="26">
        <f>LISTAS[[#This Row],[Precio]]*(1-0.46)</f>
        <v>38.599200000000003</v>
      </c>
      <c r="H2152" s="1">
        <f>+_xlfn.XLOOKUP(LISTAS[[#This Row],[ID]],_01_CODIGOS_Y_COSTOS_xlsm[Producto y N°],_01_CODIGOS_Y_COSTOS_xlsm[COSTO],0,0,1)</f>
        <v>8.8059999999999992</v>
      </c>
      <c r="I2152" s="27">
        <f>+IFERROR(LISTAS[[#This Row],[VENTA NETA]]/LISTAS[[#This Row],[COSTO]]-1,0)</f>
        <v>3.3832841244605962</v>
      </c>
      <c r="J2152" s="50" t="str">
        <f>IFERROR(VLOOKUP(LISTAS[[#This Row],[ID]],_01_CODIGOS_Y_COSTOS_xlsm[[Producto y N°]:[CODIGO]],2,0),"")</f>
        <v>8 X 30</v>
      </c>
      <c r="O2152" t="s">
        <v>6218</v>
      </c>
      <c r="AB2152" s="12" t="str">
        <f>+LISTAS[[#This Row],[Codigo]]&amp;LISTAS[[#This Row],[Fabrica]]</f>
        <v>8 X 30TUDANCA</v>
      </c>
      <c r="AC2152" s="13" t="str">
        <f>+LISTAS[[#This Row],[Codigo]]</f>
        <v>8 X 30</v>
      </c>
      <c r="AD2152" s="13" t="str">
        <f>+LISTAS[[#This Row],[ID]]</f>
        <v>TARUGOS ESTRIADOS8 x 30</v>
      </c>
      <c r="AH2152" s="36"/>
      <c r="AI2152" s="37">
        <f>+LISTAS[[#This Row],[Precio]]+(LISTAS[[#This Row],[Precio]]*AH2152)</f>
        <v>71.48</v>
      </c>
      <c r="AJ2152" s="38">
        <f t="shared" si="33"/>
        <v>35.74</v>
      </c>
      <c r="AL2152" s="35">
        <f>+AJ2152/LISTAS[[#This Row],[COSTO]]-1</f>
        <v>3.0585964115375885</v>
      </c>
      <c r="AM2152" t="str">
        <f>+LISTAS[[#This Row],[ID]]</f>
        <v>TARUGOS ESTRIADOS8 x 30</v>
      </c>
      <c r="AO2152" s="43"/>
      <c r="AP2152" s="39">
        <f>LISTAS[[#This Row],[COSTO]]+(LISTAS[[#This Row],[COSTO]]*AO2152)</f>
        <v>8.8059999999999992</v>
      </c>
      <c r="AQ2152" s="44">
        <f>IF(AO2152="",0,AP2152/LISTAS[[#This Row],[VENTA NETA]]-1)</f>
        <v>0</v>
      </c>
      <c r="AS2152" s="39">
        <v>12.534000000000001</v>
      </c>
      <c r="AT2152" s="48">
        <f>+LISTAS[[#This Row],[COSTO]]/AS2152-1</f>
        <v>-0.29743098771341958</v>
      </c>
      <c r="BA2152" t="s">
        <v>3407</v>
      </c>
      <c r="BB2152" s="36"/>
    </row>
    <row r="2153" spans="1:54" x14ac:dyDescent="0.35">
      <c r="A2153" s="7" t="s">
        <v>6219</v>
      </c>
      <c r="B2153" t="s">
        <v>3407</v>
      </c>
      <c r="C2153" t="s">
        <v>3412</v>
      </c>
      <c r="D2153" t="s">
        <v>3412</v>
      </c>
      <c r="E2153" s="2">
        <v>88.8</v>
      </c>
      <c r="F2153" s="7" t="str">
        <f>+_xlfn.XLOOKUP(LISTAS[[#This Row],[ID]],_01_CODIGOS_Y_COSTOS_xlsm[Producto y N°],_01_CODIGOS_Y_COSTOS_xlsm[FABRICA],"",0,1)</f>
        <v>TUDANCA</v>
      </c>
      <c r="G2153" s="26">
        <f>LISTAS[[#This Row],[Precio]]*(1-0.46)</f>
        <v>47.951999999999998</v>
      </c>
      <c r="H2153" s="1">
        <f>+_xlfn.XLOOKUP(LISTAS[[#This Row],[ID]],_01_CODIGOS_Y_COSTOS_xlsm[Producto y N°],_01_CODIGOS_Y_COSTOS_xlsm[COSTO],0,0,1)</f>
        <v>11.141</v>
      </c>
      <c r="I2153" s="27">
        <f>+IFERROR(LISTAS[[#This Row],[VENTA NETA]]/LISTAS[[#This Row],[COSTO]]-1,0)</f>
        <v>3.3041019657122339</v>
      </c>
      <c r="J2153" s="50" t="str">
        <f>IFERROR(VLOOKUP(LISTAS[[#This Row],[ID]],_01_CODIGOS_Y_COSTOS_xlsm[[Producto y N°]:[CODIGO]],2,0),"")</f>
        <v>8 X 35</v>
      </c>
      <c r="O2153" t="s">
        <v>6219</v>
      </c>
      <c r="AB2153" s="12" t="str">
        <f>+LISTAS[[#This Row],[Codigo]]&amp;LISTAS[[#This Row],[Fabrica]]</f>
        <v>8 X 35TUDANCA</v>
      </c>
      <c r="AC2153" s="13" t="str">
        <f>+LISTAS[[#This Row],[Codigo]]</f>
        <v>8 X 35</v>
      </c>
      <c r="AD2153" s="13" t="str">
        <f>+LISTAS[[#This Row],[ID]]</f>
        <v>TARUGOS ESTRIADOS8 x 35</v>
      </c>
      <c r="AH2153" s="36"/>
      <c r="AI2153" s="37">
        <f>+LISTAS[[#This Row],[Precio]]+(LISTAS[[#This Row],[Precio]]*AH2153)</f>
        <v>88.8</v>
      </c>
      <c r="AJ2153" s="38">
        <f t="shared" si="33"/>
        <v>44.4</v>
      </c>
      <c r="AL2153" s="35">
        <f>+AJ2153/LISTAS[[#This Row],[COSTO]]-1</f>
        <v>2.9852795978816982</v>
      </c>
      <c r="AM2153" t="str">
        <f>+LISTAS[[#This Row],[ID]]</f>
        <v>TARUGOS ESTRIADOS8 x 35</v>
      </c>
      <c r="AO2153" s="43"/>
      <c r="AP2153" s="39">
        <f>LISTAS[[#This Row],[COSTO]]+(LISTAS[[#This Row],[COSTO]]*AO2153)</f>
        <v>11.141</v>
      </c>
      <c r="AQ2153" s="44">
        <f>IF(AO2153="",0,AP2153/LISTAS[[#This Row],[VENTA NETA]]-1)</f>
        <v>0</v>
      </c>
      <c r="AS2153" s="39">
        <v>0</v>
      </c>
      <c r="AT2153" s="48" t="e">
        <f>+LISTAS[[#This Row],[COSTO]]/AS2153-1</f>
        <v>#DIV/0!</v>
      </c>
      <c r="BA2153" t="s">
        <v>3407</v>
      </c>
      <c r="BB2153" s="36"/>
    </row>
    <row r="2154" spans="1:54" x14ac:dyDescent="0.35">
      <c r="A2154" s="7" t="s">
        <v>6220</v>
      </c>
      <c r="B2154" t="s">
        <v>3407</v>
      </c>
      <c r="C2154" t="s">
        <v>3381</v>
      </c>
      <c r="D2154" t="s">
        <v>3381</v>
      </c>
      <c r="E2154" s="2">
        <v>95.6</v>
      </c>
      <c r="F2154" s="7" t="str">
        <f>+_xlfn.XLOOKUP(LISTAS[[#This Row],[ID]],_01_CODIGOS_Y_COSTOS_xlsm[Producto y N°],_01_CODIGOS_Y_COSTOS_xlsm[FABRICA],"",0,1)</f>
        <v>TUDANCA</v>
      </c>
      <c r="G2154" s="26">
        <f>LISTAS[[#This Row],[Precio]]*(1-0.46)</f>
        <v>51.624000000000002</v>
      </c>
      <c r="H2154" s="1">
        <f>+_xlfn.XLOOKUP(LISTAS[[#This Row],[ID]],_01_CODIGOS_Y_COSTOS_xlsm[Producto y N°],_01_CODIGOS_Y_COSTOS_xlsm[COSTO],0,0,1)</f>
        <v>12.747</v>
      </c>
      <c r="I2154" s="27">
        <f>+IFERROR(LISTAS[[#This Row],[VENTA NETA]]/LISTAS[[#This Row],[COSTO]]-1,0)</f>
        <v>3.0498940927277012</v>
      </c>
      <c r="J2154" s="50" t="str">
        <f>IFERROR(VLOOKUP(LISTAS[[#This Row],[ID]],_01_CODIGOS_Y_COSTOS_xlsm[[Producto y N°]:[CODIGO]],2,0),"")</f>
        <v>8 X 40</v>
      </c>
      <c r="O2154" t="s">
        <v>6220</v>
      </c>
      <c r="AB2154" s="12" t="str">
        <f>+LISTAS[[#This Row],[Codigo]]&amp;LISTAS[[#This Row],[Fabrica]]</f>
        <v>8 X 40TUDANCA</v>
      </c>
      <c r="AC2154" s="13" t="str">
        <f>+LISTAS[[#This Row],[Codigo]]</f>
        <v>8 X 40</v>
      </c>
      <c r="AD2154" s="13" t="str">
        <f>+LISTAS[[#This Row],[ID]]</f>
        <v>TARUGOS ESTRIADOS8 x 40</v>
      </c>
      <c r="AH2154" s="36"/>
      <c r="AI2154" s="37">
        <f>+LISTAS[[#This Row],[Precio]]+(LISTAS[[#This Row],[Precio]]*AH2154)</f>
        <v>95.6</v>
      </c>
      <c r="AJ2154" s="38">
        <f t="shared" si="33"/>
        <v>47.8</v>
      </c>
      <c r="AL2154" s="35">
        <f>+AJ2154/LISTAS[[#This Row],[COSTO]]-1</f>
        <v>2.7499019377108338</v>
      </c>
      <c r="AM2154" t="str">
        <f>+LISTAS[[#This Row],[ID]]</f>
        <v>TARUGOS ESTRIADOS8 x 40</v>
      </c>
      <c r="AO2154" s="43"/>
      <c r="AP2154" s="39">
        <f>LISTAS[[#This Row],[COSTO]]+(LISTAS[[#This Row],[COSTO]]*AO2154)</f>
        <v>12.747</v>
      </c>
      <c r="AQ2154" s="44">
        <f>IF(AO2154="",0,AP2154/LISTAS[[#This Row],[VENTA NETA]]-1)</f>
        <v>0</v>
      </c>
      <c r="AS2154" s="39">
        <v>12.351000000000001</v>
      </c>
      <c r="AT2154" s="48">
        <f>+LISTAS[[#This Row],[COSTO]]/AS2154-1</f>
        <v>3.2062181199902673E-2</v>
      </c>
      <c r="BA2154" t="s">
        <v>3407</v>
      </c>
      <c r="BB2154" s="36"/>
    </row>
    <row r="2155" spans="1:54" x14ac:dyDescent="0.35">
      <c r="A2155" s="7" t="s">
        <v>6221</v>
      </c>
      <c r="B2155" t="s">
        <v>3407</v>
      </c>
      <c r="C2155" t="s">
        <v>3413</v>
      </c>
      <c r="D2155" t="s">
        <v>3413</v>
      </c>
      <c r="E2155" s="2">
        <v>103.72</v>
      </c>
      <c r="F2155" s="7" t="str">
        <f>+_xlfn.XLOOKUP(LISTAS[[#This Row],[ID]],_01_CODIGOS_Y_COSTOS_xlsm[Producto y N°],_01_CODIGOS_Y_COSTOS_xlsm[FABRICA],"",0,1)</f>
        <v>TUDANCA</v>
      </c>
      <c r="G2155" s="26">
        <f>LISTAS[[#This Row],[Precio]]*(1-0.46)</f>
        <v>56.008800000000001</v>
      </c>
      <c r="H2155" s="1">
        <f>+_xlfn.XLOOKUP(LISTAS[[#This Row],[ID]],_01_CODIGOS_Y_COSTOS_xlsm[Producto y N°],_01_CODIGOS_Y_COSTOS_xlsm[COSTO],0,0,1)</f>
        <v>0</v>
      </c>
      <c r="I2155" s="27">
        <f>+IFERROR(LISTAS[[#This Row],[VENTA NETA]]/LISTAS[[#This Row],[COSTO]]-1,0)</f>
        <v>0</v>
      </c>
      <c r="J2155" s="50" t="str">
        <f>IFERROR(VLOOKUP(LISTAS[[#This Row],[ID]],_01_CODIGOS_Y_COSTOS_xlsm[[Producto y N°]:[CODIGO]],2,0),"")</f>
        <v>8 x 45</v>
      </c>
      <c r="O2155" t="s">
        <v>6221</v>
      </c>
      <c r="AB2155" s="12" t="str">
        <f>+LISTAS[[#This Row],[Codigo]]&amp;LISTAS[[#This Row],[Fabrica]]</f>
        <v>8 x 45TUDANCA</v>
      </c>
      <c r="AC2155" s="13" t="str">
        <f>+LISTAS[[#This Row],[Codigo]]</f>
        <v>8 x 45</v>
      </c>
      <c r="AD2155" s="13" t="str">
        <f>+LISTAS[[#This Row],[ID]]</f>
        <v>TARUGOS ESTRIADOS8 x 45</v>
      </c>
      <c r="AH2155" s="36"/>
      <c r="AI2155" s="37">
        <f>+LISTAS[[#This Row],[Precio]]+(LISTAS[[#This Row],[Precio]]*AH2155)</f>
        <v>103.72</v>
      </c>
      <c r="AJ2155" s="38">
        <f t="shared" si="33"/>
        <v>51.86</v>
      </c>
      <c r="AL2155" s="35" t="e">
        <f>+AJ2155/LISTAS[[#This Row],[COSTO]]-1</f>
        <v>#DIV/0!</v>
      </c>
      <c r="AM2155" t="str">
        <f>+LISTAS[[#This Row],[ID]]</f>
        <v>TARUGOS ESTRIADOS8 x 45</v>
      </c>
      <c r="AO2155" s="43"/>
      <c r="AP2155" s="39">
        <f>LISTAS[[#This Row],[COSTO]]+(LISTAS[[#This Row],[COSTO]]*AO2155)</f>
        <v>0</v>
      </c>
      <c r="AQ2155" s="44">
        <f>IF(AO2155="",0,AP2155/LISTAS[[#This Row],[VENTA NETA]]-1)</f>
        <v>0</v>
      </c>
      <c r="AS2155" s="39">
        <v>0</v>
      </c>
      <c r="AT2155" s="48" t="e">
        <f>+LISTAS[[#This Row],[COSTO]]/AS2155-1</f>
        <v>#DIV/0!</v>
      </c>
      <c r="BA2155" t="s">
        <v>3407</v>
      </c>
      <c r="BB2155" s="36"/>
    </row>
    <row r="2156" spans="1:54" x14ac:dyDescent="0.35">
      <c r="A2156" s="7" t="s">
        <v>6222</v>
      </c>
      <c r="B2156" t="s">
        <v>3407</v>
      </c>
      <c r="C2156" t="s">
        <v>3384</v>
      </c>
      <c r="D2156" t="s">
        <v>3384</v>
      </c>
      <c r="E2156" s="2">
        <v>113.32</v>
      </c>
      <c r="F2156" s="7" t="str">
        <f>+_xlfn.XLOOKUP(LISTAS[[#This Row],[ID]],_01_CODIGOS_Y_COSTOS_xlsm[Producto y N°],_01_CODIGOS_Y_COSTOS_xlsm[FABRICA],"",0,1)</f>
        <v>TUDANCA</v>
      </c>
      <c r="G2156" s="26">
        <f>LISTAS[[#This Row],[Precio]]*(1-0.46)</f>
        <v>61.192799999999998</v>
      </c>
      <c r="H2156" s="1">
        <f>+_xlfn.XLOOKUP(LISTAS[[#This Row],[ID]],_01_CODIGOS_Y_COSTOS_xlsm[Producto y N°],_01_CODIGOS_Y_COSTOS_xlsm[COSTO],0,0,1)</f>
        <v>14.596</v>
      </c>
      <c r="I2156" s="27">
        <f>+IFERROR(LISTAS[[#This Row],[VENTA NETA]]/LISTAS[[#This Row],[COSTO]]-1,0)</f>
        <v>3.1924362839134011</v>
      </c>
      <c r="J2156" s="50" t="str">
        <f>IFERROR(VLOOKUP(LISTAS[[#This Row],[ID]],_01_CODIGOS_Y_COSTOS_xlsm[[Producto y N°]:[CODIGO]],2,0),"")</f>
        <v>8 X 50</v>
      </c>
      <c r="O2156" t="s">
        <v>6222</v>
      </c>
      <c r="AB2156" s="12" t="str">
        <f>+LISTAS[[#This Row],[Codigo]]&amp;LISTAS[[#This Row],[Fabrica]]</f>
        <v>8 X 50TUDANCA</v>
      </c>
      <c r="AC2156" s="13" t="str">
        <f>+LISTAS[[#This Row],[Codigo]]</f>
        <v>8 X 50</v>
      </c>
      <c r="AD2156" s="13" t="str">
        <f>+LISTAS[[#This Row],[ID]]</f>
        <v>TARUGOS ESTRIADOS8 x 50</v>
      </c>
      <c r="AH2156" s="36"/>
      <c r="AI2156" s="37">
        <f>+LISTAS[[#This Row],[Precio]]+(LISTAS[[#This Row],[Precio]]*AH2156)</f>
        <v>113.32</v>
      </c>
      <c r="AJ2156" s="38">
        <f t="shared" si="33"/>
        <v>56.66</v>
      </c>
      <c r="AL2156" s="35">
        <f>+AJ2156/LISTAS[[#This Row],[COSTO]]-1</f>
        <v>2.8818854480679637</v>
      </c>
      <c r="AM2156" t="str">
        <f>+LISTAS[[#This Row],[ID]]</f>
        <v>TARUGOS ESTRIADOS8 x 50</v>
      </c>
      <c r="AO2156" s="43"/>
      <c r="AP2156" s="39">
        <f>LISTAS[[#This Row],[COSTO]]+(LISTAS[[#This Row],[COSTO]]*AO2156)</f>
        <v>14.596</v>
      </c>
      <c r="AQ2156" s="44">
        <f>IF(AO2156="",0,AP2156/LISTAS[[#This Row],[VENTA NETA]]-1)</f>
        <v>0</v>
      </c>
      <c r="AS2156" s="39">
        <v>15.901</v>
      </c>
      <c r="AT2156" s="48">
        <f>+LISTAS[[#This Row],[COSTO]]/AS2156-1</f>
        <v>-8.2070310043393491E-2</v>
      </c>
      <c r="BA2156" t="s">
        <v>3407</v>
      </c>
      <c r="BB2156" s="36"/>
    </row>
    <row r="2157" spans="1:54" x14ac:dyDescent="0.35">
      <c r="A2157" s="7" t="s">
        <v>6223</v>
      </c>
      <c r="B2157" t="s">
        <v>3407</v>
      </c>
      <c r="C2157" t="s">
        <v>6224</v>
      </c>
      <c r="D2157" t="s">
        <v>6224</v>
      </c>
      <c r="E2157" s="2">
        <v>101.84</v>
      </c>
      <c r="F2157" s="7" t="str">
        <f>+_xlfn.XLOOKUP(LISTAS[[#This Row],[ID]],_01_CODIGOS_Y_COSTOS_xlsm[Producto y N°],_01_CODIGOS_Y_COSTOS_xlsm[FABRICA],"",0,1)</f>
        <v>TUDANCA</v>
      </c>
      <c r="G2157" s="26">
        <f>LISTAS[[#This Row],[Precio]]*(1-0.46)</f>
        <v>54.993600000000008</v>
      </c>
      <c r="H2157" s="1">
        <f>+_xlfn.XLOOKUP(LISTAS[[#This Row],[ID]],_01_CODIGOS_Y_COSTOS_xlsm[Producto y N°],_01_CODIGOS_Y_COSTOS_xlsm[COSTO],0,0,1)</f>
        <v>0</v>
      </c>
      <c r="I2157" s="27">
        <f>+IFERROR(LISTAS[[#This Row],[VENTA NETA]]/LISTAS[[#This Row],[COSTO]]-1,0)</f>
        <v>0</v>
      </c>
      <c r="J2157" s="50" t="str">
        <f>IFERROR(VLOOKUP(LISTAS[[#This Row],[ID]],_01_CODIGOS_Y_COSTOS_xlsm[[Producto y N°]:[CODIGO]],2,0),"")</f>
        <v>10 x 25</v>
      </c>
      <c r="O2157" t="s">
        <v>6223</v>
      </c>
      <c r="AB2157" s="12" t="str">
        <f>+LISTAS[[#This Row],[Codigo]]&amp;LISTAS[[#This Row],[Fabrica]]</f>
        <v>10 x 25TUDANCA</v>
      </c>
      <c r="AC2157" s="13" t="str">
        <f>+LISTAS[[#This Row],[Codigo]]</f>
        <v>10 x 25</v>
      </c>
      <c r="AD2157" s="13" t="str">
        <f>+LISTAS[[#This Row],[ID]]</f>
        <v>TARUGOS ESTRIADOS10 x 25</v>
      </c>
      <c r="AH2157" s="36"/>
      <c r="AI2157" s="37">
        <f>+LISTAS[[#This Row],[Precio]]+(LISTAS[[#This Row],[Precio]]*AH2157)</f>
        <v>101.84</v>
      </c>
      <c r="AJ2157" s="38">
        <f t="shared" si="33"/>
        <v>50.92</v>
      </c>
      <c r="AL2157" s="35" t="e">
        <f>+AJ2157/LISTAS[[#This Row],[COSTO]]-1</f>
        <v>#DIV/0!</v>
      </c>
      <c r="AM2157" t="str">
        <f>+LISTAS[[#This Row],[ID]]</f>
        <v>TARUGOS ESTRIADOS10 x 25</v>
      </c>
      <c r="AO2157" s="43"/>
      <c r="AP2157" s="39">
        <f>LISTAS[[#This Row],[COSTO]]+(LISTAS[[#This Row],[COSTO]]*AO2157)</f>
        <v>0</v>
      </c>
      <c r="AQ2157" s="44">
        <f>IF(AO2157="",0,AP2157/LISTAS[[#This Row],[VENTA NETA]]-1)</f>
        <v>0</v>
      </c>
      <c r="AS2157" s="39">
        <v>0</v>
      </c>
      <c r="AT2157" s="48" t="e">
        <f>+LISTAS[[#This Row],[COSTO]]/AS2157-1</f>
        <v>#DIV/0!</v>
      </c>
      <c r="BA2157" t="s">
        <v>3407</v>
      </c>
      <c r="BB2157" s="36"/>
    </row>
    <row r="2158" spans="1:54" x14ac:dyDescent="0.35">
      <c r="A2158" s="7" t="s">
        <v>6225</v>
      </c>
      <c r="B2158" t="s">
        <v>3407</v>
      </c>
      <c r="C2158" t="s">
        <v>2994</v>
      </c>
      <c r="D2158" t="s">
        <v>2994</v>
      </c>
      <c r="E2158" s="2">
        <v>101.84</v>
      </c>
      <c r="F2158" s="7" t="str">
        <f>+_xlfn.XLOOKUP(LISTAS[[#This Row],[ID]],_01_CODIGOS_Y_COSTOS_xlsm[Producto y N°],_01_CODIGOS_Y_COSTOS_xlsm[FABRICA],"",0,1)</f>
        <v>TUDANCA</v>
      </c>
      <c r="G2158" s="26">
        <f>LISTAS[[#This Row],[Precio]]*(1-0.46)</f>
        <v>54.993600000000008</v>
      </c>
      <c r="H2158" s="1">
        <f>+_xlfn.XLOOKUP(LISTAS[[#This Row],[ID]],_01_CODIGOS_Y_COSTOS_xlsm[Producto y N°],_01_CODIGOS_Y_COSTOS_xlsm[COSTO],0,0,1)</f>
        <v>14.45</v>
      </c>
      <c r="I2158" s="27">
        <f>+IFERROR(LISTAS[[#This Row],[VENTA NETA]]/LISTAS[[#This Row],[COSTO]]-1,0)</f>
        <v>2.8057854671280285</v>
      </c>
      <c r="J2158" s="50" t="str">
        <f>IFERROR(VLOOKUP(LISTAS[[#This Row],[ID]],_01_CODIGOS_Y_COSTOS_xlsm[[Producto y N°]:[CODIGO]],2,0),"")</f>
        <v>10 X 30</v>
      </c>
      <c r="O2158" t="s">
        <v>6225</v>
      </c>
      <c r="AB2158" s="12" t="str">
        <f>+LISTAS[[#This Row],[Codigo]]&amp;LISTAS[[#This Row],[Fabrica]]</f>
        <v>10 X 30TUDANCA</v>
      </c>
      <c r="AC2158" s="13" t="str">
        <f>+LISTAS[[#This Row],[Codigo]]</f>
        <v>10 X 30</v>
      </c>
      <c r="AD2158" s="13" t="str">
        <f>+LISTAS[[#This Row],[ID]]</f>
        <v>TARUGOS ESTRIADOS10 x 30</v>
      </c>
      <c r="AH2158" s="36"/>
      <c r="AI2158" s="37">
        <f>+LISTAS[[#This Row],[Precio]]+(LISTAS[[#This Row],[Precio]]*AH2158)</f>
        <v>101.84</v>
      </c>
      <c r="AJ2158" s="38">
        <f t="shared" si="33"/>
        <v>50.92</v>
      </c>
      <c r="AL2158" s="35">
        <f>+AJ2158/LISTAS[[#This Row],[COSTO]]-1</f>
        <v>2.5238754325259518</v>
      </c>
      <c r="AM2158" t="str">
        <f>+LISTAS[[#This Row],[ID]]</f>
        <v>TARUGOS ESTRIADOS10 x 30</v>
      </c>
      <c r="AO2158" s="43"/>
      <c r="AP2158" s="39">
        <f>LISTAS[[#This Row],[COSTO]]+(LISTAS[[#This Row],[COSTO]]*AO2158)</f>
        <v>14.45</v>
      </c>
      <c r="AQ2158" s="44">
        <f>IF(AO2158="",0,AP2158/LISTAS[[#This Row],[VENTA NETA]]-1)</f>
        <v>0</v>
      </c>
      <c r="AS2158" s="39">
        <v>17.550999999999998</v>
      </c>
      <c r="AT2158" s="48">
        <f>+LISTAS[[#This Row],[COSTO]]/AS2158-1</f>
        <v>-0.17668508916870829</v>
      </c>
      <c r="BA2158" t="s">
        <v>3407</v>
      </c>
      <c r="BB2158" s="36"/>
    </row>
    <row r="2159" spans="1:54" x14ac:dyDescent="0.35">
      <c r="A2159" s="7" t="s">
        <v>6226</v>
      </c>
      <c r="B2159" t="s">
        <v>3407</v>
      </c>
      <c r="C2159" t="s">
        <v>6227</v>
      </c>
      <c r="D2159" t="s">
        <v>6227</v>
      </c>
      <c r="E2159" s="2">
        <v>114.08</v>
      </c>
      <c r="F2159" s="7" t="str">
        <f>+_xlfn.XLOOKUP(LISTAS[[#This Row],[ID]],_01_CODIGOS_Y_COSTOS_xlsm[Producto y N°],_01_CODIGOS_Y_COSTOS_xlsm[FABRICA],"",0,1)</f>
        <v>TUDANCA</v>
      </c>
      <c r="G2159" s="26">
        <f>LISTAS[[#This Row],[Precio]]*(1-0.46)</f>
        <v>61.603200000000001</v>
      </c>
      <c r="H2159" s="1">
        <f>+_xlfn.XLOOKUP(LISTAS[[#This Row],[ID]],_01_CODIGOS_Y_COSTOS_xlsm[Producto y N°],_01_CODIGOS_Y_COSTOS_xlsm[COSTO],0,0,1)</f>
        <v>0</v>
      </c>
      <c r="I2159" s="27">
        <f>+IFERROR(LISTAS[[#This Row],[VENTA NETA]]/LISTAS[[#This Row],[COSTO]]-1,0)</f>
        <v>0</v>
      </c>
      <c r="J2159" s="50" t="str">
        <f>IFERROR(VLOOKUP(LISTAS[[#This Row],[ID]],_01_CODIGOS_Y_COSTOS_xlsm[[Producto y N°]:[CODIGO]],2,0),"")</f>
        <v>10 x 35</v>
      </c>
      <c r="O2159" t="s">
        <v>6226</v>
      </c>
      <c r="AB2159" s="12" t="str">
        <f>+LISTAS[[#This Row],[Codigo]]&amp;LISTAS[[#This Row],[Fabrica]]</f>
        <v>10 x 35TUDANCA</v>
      </c>
      <c r="AC2159" s="13" t="str">
        <f>+LISTAS[[#This Row],[Codigo]]</f>
        <v>10 x 35</v>
      </c>
      <c r="AD2159" s="13" t="str">
        <f>+LISTAS[[#This Row],[ID]]</f>
        <v>TARUGOS ESTRIADOS10 x 35</v>
      </c>
      <c r="AH2159" s="36"/>
      <c r="AI2159" s="37">
        <f>+LISTAS[[#This Row],[Precio]]+(LISTAS[[#This Row],[Precio]]*AH2159)</f>
        <v>114.08</v>
      </c>
      <c r="AJ2159" s="38">
        <f t="shared" si="33"/>
        <v>57.04</v>
      </c>
      <c r="AL2159" s="35" t="e">
        <f>+AJ2159/LISTAS[[#This Row],[COSTO]]-1</f>
        <v>#DIV/0!</v>
      </c>
      <c r="AM2159" t="str">
        <f>+LISTAS[[#This Row],[ID]]</f>
        <v>TARUGOS ESTRIADOS10 x 35</v>
      </c>
      <c r="AO2159" s="43"/>
      <c r="AP2159" s="39">
        <f>LISTAS[[#This Row],[COSTO]]+(LISTAS[[#This Row],[COSTO]]*AO2159)</f>
        <v>0</v>
      </c>
      <c r="AQ2159" s="44">
        <f>IF(AO2159="",0,AP2159/LISTAS[[#This Row],[VENTA NETA]]-1)</f>
        <v>0</v>
      </c>
      <c r="AS2159" s="39">
        <v>0</v>
      </c>
      <c r="AT2159" s="48" t="e">
        <f>+LISTAS[[#This Row],[COSTO]]/AS2159-1</f>
        <v>#DIV/0!</v>
      </c>
      <c r="BA2159" t="s">
        <v>3407</v>
      </c>
      <c r="BB2159" s="36"/>
    </row>
    <row r="2160" spans="1:54" x14ac:dyDescent="0.35">
      <c r="A2160" s="7" t="s">
        <v>6228</v>
      </c>
      <c r="B2160" t="s">
        <v>3407</v>
      </c>
      <c r="C2160" t="s">
        <v>2996</v>
      </c>
      <c r="D2160" t="s">
        <v>2996</v>
      </c>
      <c r="E2160" s="2">
        <v>130.84</v>
      </c>
      <c r="F2160" s="7" t="str">
        <f>+_xlfn.XLOOKUP(LISTAS[[#This Row],[ID]],_01_CODIGOS_Y_COSTOS_xlsm[Producto y N°],_01_CODIGOS_Y_COSTOS_xlsm[FABRICA],"",0,1)</f>
        <v>TUDANCA</v>
      </c>
      <c r="G2160" s="26">
        <f>LISTAS[[#This Row],[Precio]]*(1-0.46)</f>
        <v>70.653600000000012</v>
      </c>
      <c r="H2160" s="1">
        <f>+_xlfn.XLOOKUP(LISTAS[[#This Row],[ID]],_01_CODIGOS_Y_COSTOS_xlsm[Producto y N°],_01_CODIGOS_Y_COSTOS_xlsm[COSTO],0,0,1)</f>
        <v>18.585000000000001</v>
      </c>
      <c r="I2160" s="27">
        <f>+IFERROR(LISTAS[[#This Row],[VENTA NETA]]/LISTAS[[#This Row],[COSTO]]-1,0)</f>
        <v>2.8016464891041166</v>
      </c>
      <c r="J2160" s="50" t="str">
        <f>IFERROR(VLOOKUP(LISTAS[[#This Row],[ID]],_01_CODIGOS_Y_COSTOS_xlsm[[Producto y N°]:[CODIGO]],2,0),"")</f>
        <v>10 X 40</v>
      </c>
      <c r="O2160" t="s">
        <v>6228</v>
      </c>
      <c r="AB2160" s="12" t="str">
        <f>+LISTAS[[#This Row],[Codigo]]&amp;LISTAS[[#This Row],[Fabrica]]</f>
        <v>10 X 40TUDANCA</v>
      </c>
      <c r="AC2160" s="13" t="str">
        <f>+LISTAS[[#This Row],[Codigo]]</f>
        <v>10 X 40</v>
      </c>
      <c r="AD2160" s="13" t="str">
        <f>+LISTAS[[#This Row],[ID]]</f>
        <v>TARUGOS ESTRIADOS10 x 40</v>
      </c>
      <c r="AH2160" s="36"/>
      <c r="AI2160" s="37">
        <f>+LISTAS[[#This Row],[Precio]]+(LISTAS[[#This Row],[Precio]]*AH2160)</f>
        <v>130.84</v>
      </c>
      <c r="AJ2160" s="38">
        <f t="shared" si="33"/>
        <v>65.42</v>
      </c>
      <c r="AL2160" s="35">
        <f>+AJ2160/LISTAS[[#This Row],[COSTO]]-1</f>
        <v>2.5200430454667742</v>
      </c>
      <c r="AM2160" t="str">
        <f>+LISTAS[[#This Row],[ID]]</f>
        <v>TARUGOS ESTRIADOS10 x 40</v>
      </c>
      <c r="AO2160" s="43"/>
      <c r="AP2160" s="39">
        <f>LISTAS[[#This Row],[COSTO]]+(LISTAS[[#This Row],[COSTO]]*AO2160)</f>
        <v>18.585000000000001</v>
      </c>
      <c r="AQ2160" s="44">
        <f>IF(AO2160="",0,AP2160/LISTAS[[#This Row],[VENTA NETA]]-1)</f>
        <v>0</v>
      </c>
      <c r="AS2160" s="39">
        <v>0</v>
      </c>
      <c r="AT2160" s="48" t="e">
        <f>+LISTAS[[#This Row],[COSTO]]/AS2160-1</f>
        <v>#DIV/0!</v>
      </c>
      <c r="BA2160" t="s">
        <v>3407</v>
      </c>
      <c r="BB2160" s="36"/>
    </row>
    <row r="2161" spans="1:54" x14ac:dyDescent="0.35">
      <c r="A2161" s="7" t="s">
        <v>6229</v>
      </c>
      <c r="B2161" t="s">
        <v>3407</v>
      </c>
      <c r="C2161" t="s">
        <v>6230</v>
      </c>
      <c r="D2161" t="s">
        <v>6230</v>
      </c>
      <c r="E2161" s="2">
        <v>136.12</v>
      </c>
      <c r="F2161" s="7" t="str">
        <f>+_xlfn.XLOOKUP(LISTAS[[#This Row],[ID]],_01_CODIGOS_Y_COSTOS_xlsm[Producto y N°],_01_CODIGOS_Y_COSTOS_xlsm[FABRICA],"",0,1)</f>
        <v>TUDANCA</v>
      </c>
      <c r="G2161" s="26">
        <f>LISTAS[[#This Row],[Precio]]*(1-0.46)</f>
        <v>73.504800000000003</v>
      </c>
      <c r="H2161" s="1">
        <f>+_xlfn.XLOOKUP(LISTAS[[#This Row],[ID]],_01_CODIGOS_Y_COSTOS_xlsm[Producto y N°],_01_CODIGOS_Y_COSTOS_xlsm[COSTO],0,0,1)</f>
        <v>0</v>
      </c>
      <c r="I2161" s="27">
        <f>+IFERROR(LISTAS[[#This Row],[VENTA NETA]]/LISTAS[[#This Row],[COSTO]]-1,0)</f>
        <v>0</v>
      </c>
      <c r="J2161" s="50" t="str">
        <f>IFERROR(VLOOKUP(LISTAS[[#This Row],[ID]],_01_CODIGOS_Y_COSTOS_xlsm[[Producto y N°]:[CODIGO]],2,0),"")</f>
        <v>10 x 45</v>
      </c>
      <c r="O2161" t="s">
        <v>6229</v>
      </c>
      <c r="AB2161" s="12" t="str">
        <f>+LISTAS[[#This Row],[Codigo]]&amp;LISTAS[[#This Row],[Fabrica]]</f>
        <v>10 x 45TUDANCA</v>
      </c>
      <c r="AC2161" s="13" t="str">
        <f>+LISTAS[[#This Row],[Codigo]]</f>
        <v>10 x 45</v>
      </c>
      <c r="AD2161" s="13" t="str">
        <f>+LISTAS[[#This Row],[ID]]</f>
        <v>TARUGOS ESTRIADOS10 x 45</v>
      </c>
      <c r="AH2161" s="36"/>
      <c r="AI2161" s="37">
        <f>+LISTAS[[#This Row],[Precio]]+(LISTAS[[#This Row],[Precio]]*AH2161)</f>
        <v>136.12</v>
      </c>
      <c r="AJ2161" s="38">
        <f t="shared" si="33"/>
        <v>68.06</v>
      </c>
      <c r="AL2161" s="35" t="e">
        <f>+AJ2161/LISTAS[[#This Row],[COSTO]]-1</f>
        <v>#DIV/0!</v>
      </c>
      <c r="AM2161" t="str">
        <f>+LISTAS[[#This Row],[ID]]</f>
        <v>TARUGOS ESTRIADOS10 x 45</v>
      </c>
      <c r="AO2161" s="43"/>
      <c r="AP2161" s="39">
        <f>LISTAS[[#This Row],[COSTO]]+(LISTAS[[#This Row],[COSTO]]*AO2161)</f>
        <v>0</v>
      </c>
      <c r="AQ2161" s="44">
        <f>IF(AO2161="",0,AP2161/LISTAS[[#This Row],[VENTA NETA]]-1)</f>
        <v>0</v>
      </c>
      <c r="AS2161" s="39">
        <v>23.768999999999998</v>
      </c>
      <c r="AT2161" s="48">
        <f>+LISTAS[[#This Row],[COSTO]]/AS2161-1</f>
        <v>-1</v>
      </c>
      <c r="BA2161" t="s">
        <v>3407</v>
      </c>
      <c r="BB2161" s="36"/>
    </row>
    <row r="2162" spans="1:54" x14ac:dyDescent="0.35">
      <c r="A2162" s="7" t="s">
        <v>6231</v>
      </c>
      <c r="B2162" t="s">
        <v>3407</v>
      </c>
      <c r="C2162" t="s">
        <v>3396</v>
      </c>
      <c r="D2162" t="s">
        <v>3396</v>
      </c>
      <c r="E2162" s="2">
        <v>144.44</v>
      </c>
      <c r="F2162" s="7" t="str">
        <f>+_xlfn.XLOOKUP(LISTAS[[#This Row],[ID]],_01_CODIGOS_Y_COSTOS_xlsm[Producto y N°],_01_CODIGOS_Y_COSTOS_xlsm[FABRICA],"",0,1)</f>
        <v>TUDANCA</v>
      </c>
      <c r="G2162" s="26">
        <f>LISTAS[[#This Row],[Precio]]*(1-0.46)</f>
        <v>77.997600000000006</v>
      </c>
      <c r="H2162" s="1">
        <f>+_xlfn.XLOOKUP(LISTAS[[#This Row],[ID]],_01_CODIGOS_Y_COSTOS_xlsm[Producto y N°],_01_CODIGOS_Y_COSTOS_xlsm[COSTO],0,0,1)</f>
        <v>20.507000000000001</v>
      </c>
      <c r="I2162" s="27">
        <f>+IFERROR(LISTAS[[#This Row],[VENTA NETA]]/LISTAS[[#This Row],[COSTO]]-1,0)</f>
        <v>2.8034622324084459</v>
      </c>
      <c r="J2162" s="50" t="str">
        <f>IFERROR(VLOOKUP(LISTAS[[#This Row],[ID]],_01_CODIGOS_Y_COSTOS_xlsm[[Producto y N°]:[CODIGO]],2,0),"")</f>
        <v>10 X 50</v>
      </c>
      <c r="O2162" t="s">
        <v>6231</v>
      </c>
      <c r="AB2162" s="12" t="str">
        <f>+LISTAS[[#This Row],[Codigo]]&amp;LISTAS[[#This Row],[Fabrica]]</f>
        <v>10 X 50TUDANCA</v>
      </c>
      <c r="AC2162" s="13" t="str">
        <f>+LISTAS[[#This Row],[Codigo]]</f>
        <v>10 X 50</v>
      </c>
      <c r="AD2162" s="13" t="str">
        <f>+LISTAS[[#This Row],[ID]]</f>
        <v>TARUGOS ESTRIADOS10 x 50</v>
      </c>
      <c r="AH2162" s="36"/>
      <c r="AI2162" s="37">
        <f>+LISTAS[[#This Row],[Precio]]+(LISTAS[[#This Row],[Precio]]*AH2162)</f>
        <v>144.44</v>
      </c>
      <c r="AJ2162" s="38">
        <f t="shared" si="33"/>
        <v>72.22</v>
      </c>
      <c r="AL2162" s="35">
        <f>+AJ2162/LISTAS[[#This Row],[COSTO]]-1</f>
        <v>2.521724289267079</v>
      </c>
      <c r="AM2162" t="str">
        <f>+LISTAS[[#This Row],[ID]]</f>
        <v>TARUGOS ESTRIADOS10 x 50</v>
      </c>
      <c r="AO2162" s="43"/>
      <c r="AP2162" s="39">
        <f>LISTAS[[#This Row],[COSTO]]+(LISTAS[[#This Row],[COSTO]]*AO2162)</f>
        <v>20.507000000000001</v>
      </c>
      <c r="AQ2162" s="44">
        <f>IF(AO2162="",0,AP2162/LISTAS[[#This Row],[VENTA NETA]]-1)</f>
        <v>0</v>
      </c>
      <c r="AS2162" s="39">
        <v>0</v>
      </c>
      <c r="AT2162" s="48" t="e">
        <f>+LISTAS[[#This Row],[COSTO]]/AS2162-1</f>
        <v>#DIV/0!</v>
      </c>
      <c r="BA2162" t="s">
        <v>3407</v>
      </c>
      <c r="BB2162" s="36"/>
    </row>
    <row r="2163" spans="1:54" x14ac:dyDescent="0.35">
      <c r="A2163" s="7" t="s">
        <v>6232</v>
      </c>
      <c r="B2163" t="s">
        <v>3407</v>
      </c>
      <c r="C2163" t="s">
        <v>4929</v>
      </c>
      <c r="D2163" t="s">
        <v>4929</v>
      </c>
      <c r="E2163" s="2">
        <v>156.52000000000001</v>
      </c>
      <c r="F2163" s="7" t="str">
        <f>+_xlfn.XLOOKUP(LISTAS[[#This Row],[ID]],_01_CODIGOS_Y_COSTOS_xlsm[Producto y N°],_01_CODIGOS_Y_COSTOS_xlsm[FABRICA],"",0,1)</f>
        <v>TUDANCA</v>
      </c>
      <c r="G2163" s="26">
        <f>LISTAS[[#This Row],[Precio]]*(1-0.46)</f>
        <v>84.520800000000008</v>
      </c>
      <c r="H2163" s="1">
        <f>+_xlfn.XLOOKUP(LISTAS[[#This Row],[ID]],_01_CODIGOS_Y_COSTOS_xlsm[Producto y N°],_01_CODIGOS_Y_COSTOS_xlsm[COSTO],0,0,1)</f>
        <v>0</v>
      </c>
      <c r="I2163" s="27">
        <f>+IFERROR(LISTAS[[#This Row],[VENTA NETA]]/LISTAS[[#This Row],[COSTO]]-1,0)</f>
        <v>0</v>
      </c>
      <c r="J2163" s="50" t="str">
        <f>IFERROR(VLOOKUP(LISTAS[[#This Row],[ID]],_01_CODIGOS_Y_COSTOS_xlsm[[Producto y N°]:[CODIGO]],2,0),"")</f>
        <v>12 x 30</v>
      </c>
      <c r="O2163" t="s">
        <v>6232</v>
      </c>
      <c r="AB2163" s="12" t="str">
        <f>+LISTAS[[#This Row],[Codigo]]&amp;LISTAS[[#This Row],[Fabrica]]</f>
        <v>12 x 30TUDANCA</v>
      </c>
      <c r="AC2163" s="13" t="str">
        <f>+LISTAS[[#This Row],[Codigo]]</f>
        <v>12 x 30</v>
      </c>
      <c r="AD2163" s="13" t="str">
        <f>+LISTAS[[#This Row],[ID]]</f>
        <v>TARUGOS ESTRIADOS12 x 30</v>
      </c>
      <c r="AH2163" s="36"/>
      <c r="AI2163" s="37">
        <f>+LISTAS[[#This Row],[Precio]]+(LISTAS[[#This Row],[Precio]]*AH2163)</f>
        <v>156.52000000000001</v>
      </c>
      <c r="AJ2163" s="38">
        <f t="shared" si="33"/>
        <v>78.260000000000005</v>
      </c>
      <c r="AL2163" s="35" t="e">
        <f>+AJ2163/LISTAS[[#This Row],[COSTO]]-1</f>
        <v>#DIV/0!</v>
      </c>
      <c r="AM2163" t="str">
        <f>+LISTAS[[#This Row],[ID]]</f>
        <v>TARUGOS ESTRIADOS12 x 30</v>
      </c>
      <c r="AO2163" s="43"/>
      <c r="AP2163" s="39">
        <f>LISTAS[[#This Row],[COSTO]]+(LISTAS[[#This Row],[COSTO]]*AO2163)</f>
        <v>0</v>
      </c>
      <c r="AQ2163" s="44">
        <f>IF(AO2163="",0,AP2163/LISTAS[[#This Row],[VENTA NETA]]-1)</f>
        <v>0</v>
      </c>
      <c r="AS2163" s="39">
        <v>0</v>
      </c>
      <c r="AT2163" s="48" t="e">
        <f>+LISTAS[[#This Row],[COSTO]]/AS2163-1</f>
        <v>#DIV/0!</v>
      </c>
      <c r="BA2163" t="s">
        <v>3407</v>
      </c>
      <c r="BB2163" s="36"/>
    </row>
    <row r="2164" spans="1:54" x14ac:dyDescent="0.35">
      <c r="A2164" s="7" t="s">
        <v>6233</v>
      </c>
      <c r="B2164" t="s">
        <v>3407</v>
      </c>
      <c r="C2164" t="s">
        <v>3006</v>
      </c>
      <c r="D2164" t="s">
        <v>3006</v>
      </c>
      <c r="E2164" s="2">
        <v>212.32</v>
      </c>
      <c r="F2164" s="7" t="str">
        <f>+_xlfn.XLOOKUP(LISTAS[[#This Row],[ID]],_01_CODIGOS_Y_COSTOS_xlsm[Producto y N°],_01_CODIGOS_Y_COSTOS_xlsm[FABRICA],"",0,1)</f>
        <v>TUDANCA</v>
      </c>
      <c r="G2164" s="26">
        <f>LISTAS[[#This Row],[Precio]]*(1-0.46)</f>
        <v>114.6528</v>
      </c>
      <c r="H2164" s="1">
        <f>+_xlfn.XLOOKUP(LISTAS[[#This Row],[ID]],_01_CODIGOS_Y_COSTOS_xlsm[Producto y N°],_01_CODIGOS_Y_COSTOS_xlsm[COSTO],0,0,1)</f>
        <v>0</v>
      </c>
      <c r="I2164" s="27">
        <f>+IFERROR(LISTAS[[#This Row],[VENTA NETA]]/LISTAS[[#This Row],[COSTO]]-1,0)</f>
        <v>0</v>
      </c>
      <c r="J2164" s="50" t="str">
        <f>IFERROR(VLOOKUP(LISTAS[[#This Row],[ID]],_01_CODIGOS_Y_COSTOS_xlsm[[Producto y N°]:[CODIGO]],2,0),"")</f>
        <v>12 x 40</v>
      </c>
      <c r="O2164" t="s">
        <v>6233</v>
      </c>
      <c r="AB2164" s="12" t="str">
        <f>+LISTAS[[#This Row],[Codigo]]&amp;LISTAS[[#This Row],[Fabrica]]</f>
        <v>12 x 40TUDANCA</v>
      </c>
      <c r="AC2164" s="13" t="str">
        <f>+LISTAS[[#This Row],[Codigo]]</f>
        <v>12 x 40</v>
      </c>
      <c r="AD2164" s="13" t="str">
        <f>+LISTAS[[#This Row],[ID]]</f>
        <v>TARUGOS ESTRIADOS12 x 40</v>
      </c>
      <c r="AH2164" s="36"/>
      <c r="AI2164" s="37">
        <f>+LISTAS[[#This Row],[Precio]]+(LISTAS[[#This Row],[Precio]]*AH2164)</f>
        <v>212.32</v>
      </c>
      <c r="AJ2164" s="38">
        <f t="shared" si="33"/>
        <v>106.16</v>
      </c>
      <c r="AL2164" s="35" t="e">
        <f>+AJ2164/LISTAS[[#This Row],[COSTO]]-1</f>
        <v>#DIV/0!</v>
      </c>
      <c r="AM2164" t="str">
        <f>+LISTAS[[#This Row],[ID]]</f>
        <v>TARUGOS ESTRIADOS12 x 40</v>
      </c>
      <c r="AO2164" s="43"/>
      <c r="AP2164" s="39">
        <f>LISTAS[[#This Row],[COSTO]]+(LISTAS[[#This Row],[COSTO]]*AO2164)</f>
        <v>0</v>
      </c>
      <c r="AQ2164" s="44">
        <f>IF(AO2164="",0,AP2164/LISTAS[[#This Row],[VENTA NETA]]-1)</f>
        <v>0</v>
      </c>
      <c r="AS2164" s="39">
        <v>82.2</v>
      </c>
      <c r="AT2164" s="48">
        <f>+LISTAS[[#This Row],[COSTO]]/AS2164-1</f>
        <v>-1</v>
      </c>
      <c r="BA2164" t="s">
        <v>3407</v>
      </c>
      <c r="BB2164" s="36"/>
    </row>
    <row r="2165" spans="1:54" x14ac:dyDescent="0.35">
      <c r="A2165" s="7" t="s">
        <v>6234</v>
      </c>
      <c r="B2165" t="s">
        <v>3407</v>
      </c>
      <c r="C2165" t="s">
        <v>4927</v>
      </c>
      <c r="D2165" t="s">
        <v>4927</v>
      </c>
      <c r="E2165" s="2">
        <v>245.12</v>
      </c>
      <c r="F2165" s="7" t="str">
        <f>+_xlfn.XLOOKUP(LISTAS[[#This Row],[ID]],_01_CODIGOS_Y_COSTOS_xlsm[Producto y N°],_01_CODIGOS_Y_COSTOS_xlsm[FABRICA],"",0,1)</f>
        <v>TUDANCA</v>
      </c>
      <c r="G2165" s="26">
        <f>LISTAS[[#This Row],[Precio]]*(1-0.46)</f>
        <v>132.3648</v>
      </c>
      <c r="H2165" s="1">
        <f>+_xlfn.XLOOKUP(LISTAS[[#This Row],[ID]],_01_CODIGOS_Y_COSTOS_xlsm[Producto y N°],_01_CODIGOS_Y_COSTOS_xlsm[COSTO],0,0,1)</f>
        <v>27.770700000000001</v>
      </c>
      <c r="I2165" s="27">
        <f>+IFERROR(LISTAS[[#This Row],[VENTA NETA]]/LISTAS[[#This Row],[COSTO]]-1,0)</f>
        <v>3.7663472652831942</v>
      </c>
      <c r="J2165" s="50" t="str">
        <f>IFERROR(VLOOKUP(LISTAS[[#This Row],[ID]],_01_CODIGOS_Y_COSTOS_xlsm[[Producto y N°]:[CODIGO]],2,0),"")</f>
        <v>12 X 50</v>
      </c>
      <c r="O2165" t="s">
        <v>6234</v>
      </c>
      <c r="AB2165" s="12" t="str">
        <f>+LISTAS[[#This Row],[Codigo]]&amp;LISTAS[[#This Row],[Fabrica]]</f>
        <v>12 X 50TUDANCA</v>
      </c>
      <c r="AC2165" s="13" t="str">
        <f>+LISTAS[[#This Row],[Codigo]]</f>
        <v>12 X 50</v>
      </c>
      <c r="AD2165" s="13" t="str">
        <f>+LISTAS[[#This Row],[ID]]</f>
        <v>TARUGOS ESTRIADOS12 x 50</v>
      </c>
      <c r="AH2165" s="36"/>
      <c r="AI2165" s="37">
        <f>+LISTAS[[#This Row],[Precio]]+(LISTAS[[#This Row],[Precio]]*AH2165)</f>
        <v>245.12</v>
      </c>
      <c r="AJ2165" s="38">
        <f t="shared" si="33"/>
        <v>122.56</v>
      </c>
      <c r="AL2165" s="35">
        <f>+AJ2165/LISTAS[[#This Row],[COSTO]]-1</f>
        <v>3.4132845048918465</v>
      </c>
      <c r="AM2165" t="str">
        <f>+LISTAS[[#This Row],[ID]]</f>
        <v>TARUGOS ESTRIADOS12 x 50</v>
      </c>
      <c r="AO2165" s="43"/>
      <c r="AP2165" s="39">
        <f>LISTAS[[#This Row],[COSTO]]+(LISTAS[[#This Row],[COSTO]]*AO2165)</f>
        <v>27.770700000000001</v>
      </c>
      <c r="AQ2165" s="44">
        <f>IF(AO2165="",0,AP2165/LISTAS[[#This Row],[VENTA NETA]]-1)</f>
        <v>0</v>
      </c>
      <c r="AS2165" s="39">
        <v>93.67</v>
      </c>
      <c r="AT2165" s="48">
        <f>+LISTAS[[#This Row],[COSTO]]/AS2165-1</f>
        <v>-0.70352620903170704</v>
      </c>
      <c r="BA2165" t="s">
        <v>3407</v>
      </c>
      <c r="BB2165" s="36"/>
    </row>
    <row r="2166" spans="1:54" x14ac:dyDescent="0.35">
      <c r="A2166" s="7" t="s">
        <v>6235</v>
      </c>
      <c r="B2166" t="s">
        <v>3407</v>
      </c>
      <c r="C2166" t="s">
        <v>5638</v>
      </c>
      <c r="D2166" t="s">
        <v>5638</v>
      </c>
      <c r="E2166" s="2">
        <v>286.60000000000002</v>
      </c>
      <c r="F2166" s="7" t="str">
        <f>+_xlfn.XLOOKUP(LISTAS[[#This Row],[ID]],_01_CODIGOS_Y_COSTOS_xlsm[Producto y N°],_01_CODIGOS_Y_COSTOS_xlsm[FABRICA],"",0,1)</f>
        <v>TUDANCA</v>
      </c>
      <c r="G2166" s="26">
        <f>LISTAS[[#This Row],[Precio]]*(1-0.46)</f>
        <v>154.76400000000001</v>
      </c>
      <c r="H2166" s="1">
        <f>+_xlfn.XLOOKUP(LISTAS[[#This Row],[ID]],_01_CODIGOS_Y_COSTOS_xlsm[Producto y N°],_01_CODIGOS_Y_COSTOS_xlsm[COSTO],0,0,1)</f>
        <v>0</v>
      </c>
      <c r="I2166" s="27">
        <f>+IFERROR(LISTAS[[#This Row],[VENTA NETA]]/LISTAS[[#This Row],[COSTO]]-1,0)</f>
        <v>0</v>
      </c>
      <c r="J2166" s="50" t="str">
        <f>IFERROR(VLOOKUP(LISTAS[[#This Row],[ID]],_01_CODIGOS_Y_COSTOS_xlsm[[Producto y N°]:[CODIGO]],2,0),"")</f>
        <v>12 x 60</v>
      </c>
      <c r="O2166" t="s">
        <v>6235</v>
      </c>
      <c r="AB2166" s="12" t="str">
        <f>+LISTAS[[#This Row],[Codigo]]&amp;LISTAS[[#This Row],[Fabrica]]</f>
        <v>12 x 60TUDANCA</v>
      </c>
      <c r="AC2166" s="13" t="str">
        <f>+LISTAS[[#This Row],[Codigo]]</f>
        <v>12 x 60</v>
      </c>
      <c r="AD2166" s="13" t="str">
        <f>+LISTAS[[#This Row],[ID]]</f>
        <v>TARUGOS ESTRIADOS12 x 60</v>
      </c>
      <c r="AH2166" s="36"/>
      <c r="AI2166" s="37">
        <f>+LISTAS[[#This Row],[Precio]]+(LISTAS[[#This Row],[Precio]]*AH2166)</f>
        <v>286.60000000000002</v>
      </c>
      <c r="AJ2166" s="38">
        <f t="shared" si="33"/>
        <v>143.30000000000001</v>
      </c>
      <c r="AL2166" s="35" t="e">
        <f>+AJ2166/LISTAS[[#This Row],[COSTO]]-1</f>
        <v>#DIV/0!</v>
      </c>
      <c r="AM2166" t="str">
        <f>+LISTAS[[#This Row],[ID]]</f>
        <v>TARUGOS ESTRIADOS12 x 60</v>
      </c>
      <c r="AO2166" s="43"/>
      <c r="AP2166" s="39">
        <f>LISTAS[[#This Row],[COSTO]]+(LISTAS[[#This Row],[COSTO]]*AO2166)</f>
        <v>0</v>
      </c>
      <c r="AQ2166" s="44">
        <f>IF(AO2166="",0,AP2166/LISTAS[[#This Row],[VENTA NETA]]-1)</f>
        <v>0</v>
      </c>
      <c r="AS2166" s="39">
        <v>107.1</v>
      </c>
      <c r="AT2166" s="48">
        <f>+LISTAS[[#This Row],[COSTO]]/AS2166-1</f>
        <v>-1</v>
      </c>
      <c r="BA2166" t="s">
        <v>3407</v>
      </c>
      <c r="BB2166" s="36"/>
    </row>
    <row r="2167" spans="1:54" x14ac:dyDescent="0.35">
      <c r="A2167" s="7" t="s">
        <v>6236</v>
      </c>
      <c r="B2167" t="s">
        <v>3407</v>
      </c>
      <c r="C2167" t="s">
        <v>6237</v>
      </c>
      <c r="D2167" t="s">
        <v>6238</v>
      </c>
      <c r="E2167" s="2">
        <v>1754.52</v>
      </c>
      <c r="F2167" s="7" t="str">
        <f>+_xlfn.XLOOKUP(LISTAS[[#This Row],[ID]],_01_CODIGOS_Y_COSTOS_xlsm[Producto y N°],_01_CODIGOS_Y_COSTOS_xlsm[FABRICA],"",0,1)</f>
        <v>TUDANCA</v>
      </c>
      <c r="G2167" s="26">
        <f>LISTAS[[#This Row],[Precio]]*(1-0.46)</f>
        <v>947.44080000000008</v>
      </c>
      <c r="H2167" s="1">
        <f>+_xlfn.XLOOKUP(LISTAS[[#This Row],[ID]],_01_CODIGOS_Y_COSTOS_xlsm[Producto y N°],_01_CODIGOS_Y_COSTOS_xlsm[COSTO],0,0,1)</f>
        <v>407</v>
      </c>
      <c r="I2167" s="27">
        <f>+IFERROR(LISTAS[[#This Row],[VENTA NETA]]/LISTAS[[#This Row],[COSTO]]-1,0)</f>
        <v>1.3278643734643736</v>
      </c>
      <c r="J2167" s="50" t="str">
        <f>IFERROR(VLOOKUP(LISTAS[[#This Row],[ID]],_01_CODIGOS_Y_COSTOS_xlsm[[Producto y N°]:[CODIGO]],2,0),"")</f>
        <v>Varilla Ø4</v>
      </c>
      <c r="O2167" t="s">
        <v>6236</v>
      </c>
      <c r="AB2167" s="12" t="str">
        <f>+LISTAS[[#This Row],[Codigo]]&amp;LISTAS[[#This Row],[Fabrica]]</f>
        <v>Varilla Ø4TUDANCA</v>
      </c>
      <c r="AC2167" s="13" t="str">
        <f>+LISTAS[[#This Row],[Codigo]]</f>
        <v>Varilla Ø4</v>
      </c>
      <c r="AD2167" s="13" t="str">
        <f>+LISTAS[[#This Row],[ID]]</f>
        <v>TARUGOS ESTRIADOSVarilla Ø4</v>
      </c>
      <c r="AH2167" s="36"/>
      <c r="AI2167" s="37">
        <f>+LISTAS[[#This Row],[Precio]]+(LISTAS[[#This Row],[Precio]]*AH2167)</f>
        <v>1754.52</v>
      </c>
      <c r="AJ2167" s="38">
        <f t="shared" si="33"/>
        <v>877.26</v>
      </c>
      <c r="AL2167" s="35">
        <f>+AJ2167/LISTAS[[#This Row],[COSTO]]-1</f>
        <v>1.1554299754299753</v>
      </c>
      <c r="AM2167" t="str">
        <f>+LISTAS[[#This Row],[ID]]</f>
        <v>TARUGOS ESTRIADOSVarilla Ø4</v>
      </c>
      <c r="AO2167" s="43"/>
      <c r="AP2167" s="39">
        <f>LISTAS[[#This Row],[COSTO]]+(LISTAS[[#This Row],[COSTO]]*AO2167)</f>
        <v>407</v>
      </c>
      <c r="AQ2167" s="44">
        <f>IF(AO2167="",0,AP2167/LISTAS[[#This Row],[VENTA NETA]]-1)</f>
        <v>0</v>
      </c>
      <c r="AS2167" s="39">
        <v>0</v>
      </c>
      <c r="AT2167" s="48" t="e">
        <f>+LISTAS[[#This Row],[COSTO]]/AS2167-1</f>
        <v>#DIV/0!</v>
      </c>
      <c r="BA2167" t="s">
        <v>3407</v>
      </c>
      <c r="BB2167" s="36"/>
    </row>
    <row r="2168" spans="1:54" x14ac:dyDescent="0.35">
      <c r="A2168" s="7" t="s">
        <v>3414</v>
      </c>
      <c r="B2168" t="s">
        <v>3407</v>
      </c>
      <c r="C2168" t="s">
        <v>3415</v>
      </c>
      <c r="D2168" t="s">
        <v>6239</v>
      </c>
      <c r="E2168" s="2">
        <v>1754.52</v>
      </c>
      <c r="F2168" s="7" t="str">
        <f>+_xlfn.XLOOKUP(LISTAS[[#This Row],[ID]],_01_CODIGOS_Y_COSTOS_xlsm[Producto y N°],_01_CODIGOS_Y_COSTOS_xlsm[FABRICA],"",0,1)</f>
        <v>TUDANCA</v>
      </c>
      <c r="G2168" s="26">
        <f>LISTAS[[#This Row],[Precio]]*(1-0.46)</f>
        <v>947.44080000000008</v>
      </c>
      <c r="H2168" s="1">
        <f>+_xlfn.XLOOKUP(LISTAS[[#This Row],[ID]],_01_CODIGOS_Y_COSTOS_xlsm[Producto y N°],_01_CODIGOS_Y_COSTOS_xlsm[COSTO],0,0,1)</f>
        <v>407</v>
      </c>
      <c r="I2168" s="27">
        <f>+IFERROR(LISTAS[[#This Row],[VENTA NETA]]/LISTAS[[#This Row],[COSTO]]-1,0)</f>
        <v>1.3278643734643736</v>
      </c>
      <c r="J2168" s="50" t="str">
        <f>IFERROR(VLOOKUP(LISTAS[[#This Row],[ID]],_01_CODIGOS_Y_COSTOS_xlsm[[Producto y N°]:[CODIGO]],2,0),"")</f>
        <v>Varilla 6mm</v>
      </c>
      <c r="O2168" t="s">
        <v>3414</v>
      </c>
      <c r="AB2168" s="12" t="str">
        <f>+LISTAS[[#This Row],[Codigo]]&amp;LISTAS[[#This Row],[Fabrica]]</f>
        <v>Varilla 6mmTUDANCA</v>
      </c>
      <c r="AC2168" s="13" t="str">
        <f>+LISTAS[[#This Row],[Codigo]]</f>
        <v>Varilla 6mm</v>
      </c>
      <c r="AD2168" s="13" t="str">
        <f>+LISTAS[[#This Row],[ID]]</f>
        <v>TARUGOS ESTRIADOSVarilla Ø6</v>
      </c>
      <c r="AH2168" s="36"/>
      <c r="AI2168" s="37">
        <f>+LISTAS[[#This Row],[Precio]]+(LISTAS[[#This Row],[Precio]]*AH2168)</f>
        <v>1754.52</v>
      </c>
      <c r="AJ2168" s="38">
        <f t="shared" si="33"/>
        <v>877.26</v>
      </c>
      <c r="AL2168" s="35">
        <f>+AJ2168/LISTAS[[#This Row],[COSTO]]-1</f>
        <v>1.1554299754299753</v>
      </c>
      <c r="AM2168" t="str">
        <f>+LISTAS[[#This Row],[ID]]</f>
        <v>TARUGOS ESTRIADOSVarilla Ø6</v>
      </c>
      <c r="AO2168" s="43"/>
      <c r="AP2168" s="39">
        <f>LISTAS[[#This Row],[COSTO]]+(LISTAS[[#This Row],[COSTO]]*AO2168)</f>
        <v>407</v>
      </c>
      <c r="AQ2168" s="44">
        <f>IF(AO2168="",0,AP2168/LISTAS[[#This Row],[VENTA NETA]]-1)</f>
        <v>0</v>
      </c>
      <c r="AS2168" s="39">
        <v>22.707100000000001</v>
      </c>
      <c r="AT2168" s="48">
        <f>+LISTAS[[#This Row],[COSTO]]/AS2168-1</f>
        <v>16.923909261860828</v>
      </c>
      <c r="BA2168" t="s">
        <v>3407</v>
      </c>
      <c r="BB2168" s="36"/>
    </row>
    <row r="2169" spans="1:54" x14ac:dyDescent="0.35">
      <c r="A2169" s="7" t="s">
        <v>3416</v>
      </c>
      <c r="B2169" t="s">
        <v>3407</v>
      </c>
      <c r="C2169" t="s">
        <v>3417</v>
      </c>
      <c r="D2169" t="s">
        <v>6240</v>
      </c>
      <c r="E2169" s="2">
        <v>2052</v>
      </c>
      <c r="F2169" s="7" t="str">
        <f>+_xlfn.XLOOKUP(LISTAS[[#This Row],[ID]],_01_CODIGOS_Y_COSTOS_xlsm[Producto y N°],_01_CODIGOS_Y_COSTOS_xlsm[FABRICA],"",0,1)</f>
        <v>TUDANCA</v>
      </c>
      <c r="G2169" s="26">
        <f>LISTAS[[#This Row],[Precio]]*(1-0.46)</f>
        <v>1108.0800000000002</v>
      </c>
      <c r="H2169" s="1">
        <f>+_xlfn.XLOOKUP(LISTAS[[#This Row],[ID]],_01_CODIGOS_Y_COSTOS_xlsm[Producto y N°],_01_CODIGOS_Y_COSTOS_xlsm[COSTO],0,0,1)</f>
        <v>463</v>
      </c>
      <c r="I2169" s="27">
        <f>+IFERROR(LISTAS[[#This Row],[VENTA NETA]]/LISTAS[[#This Row],[COSTO]]-1,0)</f>
        <v>1.3932613390928728</v>
      </c>
      <c r="J2169" s="50" t="str">
        <f>IFERROR(VLOOKUP(LISTAS[[#This Row],[ID]],_01_CODIGOS_Y_COSTOS_xlsm[[Producto y N°]:[CODIGO]],2,0),"")</f>
        <v>Varilla 8mm</v>
      </c>
      <c r="O2169" t="s">
        <v>3416</v>
      </c>
      <c r="AB2169" s="12" t="str">
        <f>+LISTAS[[#This Row],[Codigo]]&amp;LISTAS[[#This Row],[Fabrica]]</f>
        <v>Varilla 8mmTUDANCA</v>
      </c>
      <c r="AC2169" s="13" t="str">
        <f>+LISTAS[[#This Row],[Codigo]]</f>
        <v>Varilla 8mm</v>
      </c>
      <c r="AD2169" s="13" t="str">
        <f>+LISTAS[[#This Row],[ID]]</f>
        <v>TARUGOS ESTRIADOSVarilla Ø8</v>
      </c>
      <c r="AH2169" s="36"/>
      <c r="AI2169" s="37">
        <f>+LISTAS[[#This Row],[Precio]]+(LISTAS[[#This Row],[Precio]]*AH2169)</f>
        <v>2052</v>
      </c>
      <c r="AJ2169" s="38">
        <f t="shared" si="33"/>
        <v>1026</v>
      </c>
      <c r="AL2169" s="35">
        <f>+AJ2169/LISTAS[[#This Row],[COSTO]]-1</f>
        <v>1.2159827213822894</v>
      </c>
      <c r="AM2169" t="str">
        <f>+LISTAS[[#This Row],[ID]]</f>
        <v>TARUGOS ESTRIADOSVarilla Ø8</v>
      </c>
      <c r="AO2169" s="43"/>
      <c r="AP2169" s="39">
        <f>LISTAS[[#This Row],[COSTO]]+(LISTAS[[#This Row],[COSTO]]*AO2169)</f>
        <v>463</v>
      </c>
      <c r="AQ2169" s="44">
        <f>IF(AO2169="",0,AP2169/LISTAS[[#This Row],[VENTA NETA]]-1)</f>
        <v>0</v>
      </c>
      <c r="AS2169" s="39">
        <v>9.0096000000000007</v>
      </c>
      <c r="AT2169" s="48">
        <f>+LISTAS[[#This Row],[COSTO]]/AS2169-1</f>
        <v>50.389628840348067</v>
      </c>
      <c r="BA2169" t="s">
        <v>3407</v>
      </c>
      <c r="BB2169" s="36"/>
    </row>
    <row r="2170" spans="1:54" x14ac:dyDescent="0.35">
      <c r="A2170" s="7" t="s">
        <v>3418</v>
      </c>
      <c r="B2170" t="s">
        <v>3407</v>
      </c>
      <c r="C2170" t="s">
        <v>3419</v>
      </c>
      <c r="D2170" t="s">
        <v>6241</v>
      </c>
      <c r="E2170" s="2">
        <v>2376</v>
      </c>
      <c r="F2170" s="7" t="str">
        <f>+_xlfn.XLOOKUP(LISTAS[[#This Row],[ID]],_01_CODIGOS_Y_COSTOS_xlsm[Producto y N°],_01_CODIGOS_Y_COSTOS_xlsm[FABRICA],"",0,1)</f>
        <v>TUDANCA</v>
      </c>
      <c r="G2170" s="26">
        <f>LISTAS[[#This Row],[Precio]]*(1-0.46)</f>
        <v>1283.0400000000002</v>
      </c>
      <c r="H2170" s="1">
        <f>+_xlfn.XLOOKUP(LISTAS[[#This Row],[ID]],_01_CODIGOS_Y_COSTOS_xlsm[Producto y N°],_01_CODIGOS_Y_COSTOS_xlsm[COSTO],0,0,1)</f>
        <v>486</v>
      </c>
      <c r="I2170" s="27">
        <f>+IFERROR(LISTAS[[#This Row],[VENTA NETA]]/LISTAS[[#This Row],[COSTO]]-1,0)</f>
        <v>1.6400000000000006</v>
      </c>
      <c r="J2170" s="50" t="str">
        <f>IFERROR(VLOOKUP(LISTAS[[#This Row],[ID]],_01_CODIGOS_Y_COSTOS_xlsm[[Producto y N°]:[CODIGO]],2,0),"")</f>
        <v>Varilla 10mm</v>
      </c>
      <c r="O2170" t="s">
        <v>3418</v>
      </c>
      <c r="AB2170" s="12" t="str">
        <f>+LISTAS[[#This Row],[Codigo]]&amp;LISTAS[[#This Row],[Fabrica]]</f>
        <v>Varilla 10mmTUDANCA</v>
      </c>
      <c r="AC2170" s="13" t="str">
        <f>+LISTAS[[#This Row],[Codigo]]</f>
        <v>Varilla 10mm</v>
      </c>
      <c r="AD2170" s="13" t="str">
        <f>+LISTAS[[#This Row],[ID]]</f>
        <v>TARUGOS ESTRIADOSVarilla Ø10</v>
      </c>
      <c r="AH2170" s="36"/>
      <c r="AI2170" s="37">
        <f>+LISTAS[[#This Row],[Precio]]+(LISTAS[[#This Row],[Precio]]*AH2170)</f>
        <v>2376</v>
      </c>
      <c r="AJ2170" s="38">
        <f t="shared" si="33"/>
        <v>1188</v>
      </c>
      <c r="AL2170" s="35">
        <f>+AJ2170/LISTAS[[#This Row],[COSTO]]-1</f>
        <v>1.4444444444444446</v>
      </c>
      <c r="AM2170" t="str">
        <f>+LISTAS[[#This Row],[ID]]</f>
        <v>TARUGOS ESTRIADOSVarilla Ø10</v>
      </c>
      <c r="AO2170" s="43"/>
      <c r="AP2170" s="39">
        <f>LISTAS[[#This Row],[COSTO]]+(LISTAS[[#This Row],[COSTO]]*AO2170)</f>
        <v>486</v>
      </c>
      <c r="AQ2170" s="44">
        <f>IF(AO2170="",0,AP2170/LISTAS[[#This Row],[VENTA NETA]]-1)</f>
        <v>0</v>
      </c>
      <c r="AS2170" s="39">
        <v>15.66</v>
      </c>
      <c r="AT2170" s="48">
        <f>+LISTAS[[#This Row],[COSTO]]/AS2170-1</f>
        <v>30.03448275862069</v>
      </c>
      <c r="BA2170" t="s">
        <v>3407</v>
      </c>
      <c r="BB2170" s="36"/>
    </row>
    <row r="2171" spans="1:54" x14ac:dyDescent="0.35">
      <c r="A2171" s="7" t="s">
        <v>6242</v>
      </c>
      <c r="B2171" t="s">
        <v>3407</v>
      </c>
      <c r="C2171" t="s">
        <v>6243</v>
      </c>
      <c r="D2171" t="s">
        <v>6244</v>
      </c>
      <c r="E2171" s="2">
        <v>2644.16</v>
      </c>
      <c r="F2171" s="7" t="str">
        <f>+_xlfn.XLOOKUP(LISTAS[[#This Row],[ID]],_01_CODIGOS_Y_COSTOS_xlsm[Producto y N°],_01_CODIGOS_Y_COSTOS_xlsm[FABRICA],"",0,1)</f>
        <v>TUDANCA</v>
      </c>
      <c r="G2171" s="26">
        <f>LISTAS[[#This Row],[Precio]]*(1-0.46)</f>
        <v>1427.8463999999999</v>
      </c>
      <c r="H2171" s="1">
        <f>+_xlfn.XLOOKUP(LISTAS[[#This Row],[ID]],_01_CODIGOS_Y_COSTOS_xlsm[Producto y N°],_01_CODIGOS_Y_COSTOS_xlsm[COSTO],0,0,1)</f>
        <v>562</v>
      </c>
      <c r="I2171" s="27">
        <f>+IFERROR(LISTAS[[#This Row],[VENTA NETA]]/LISTAS[[#This Row],[COSTO]]-1,0)</f>
        <v>1.5406519572953736</v>
      </c>
      <c r="J2171" s="50" t="str">
        <f>IFERROR(VLOOKUP(LISTAS[[#This Row],[ID]],_01_CODIGOS_Y_COSTOS_xlsm[[Producto y N°]:[CODIGO]],2,0),"")</f>
        <v>Varilla Ø12</v>
      </c>
      <c r="O2171" t="s">
        <v>6242</v>
      </c>
      <c r="AB2171" s="12" t="str">
        <f>+LISTAS[[#This Row],[Codigo]]&amp;LISTAS[[#This Row],[Fabrica]]</f>
        <v>Varilla Ø12TUDANCA</v>
      </c>
      <c r="AC2171" s="13" t="str">
        <f>+LISTAS[[#This Row],[Codigo]]</f>
        <v>Varilla Ø12</v>
      </c>
      <c r="AD2171" s="13" t="str">
        <f>+LISTAS[[#This Row],[ID]]</f>
        <v>TARUGOS ESTRIADOSVarilla Ø12</v>
      </c>
      <c r="AH2171" s="36"/>
      <c r="AI2171" s="37">
        <f>+LISTAS[[#This Row],[Precio]]+(LISTAS[[#This Row],[Precio]]*AH2171)</f>
        <v>2644.16</v>
      </c>
      <c r="AJ2171" s="38">
        <f t="shared" si="33"/>
        <v>1322.08</v>
      </c>
      <c r="AL2171" s="35">
        <f>+AJ2171/LISTAS[[#This Row],[COSTO]]-1</f>
        <v>1.3524555160142349</v>
      </c>
      <c r="AM2171" t="str">
        <f>+LISTAS[[#This Row],[ID]]</f>
        <v>TARUGOS ESTRIADOSVarilla Ø12</v>
      </c>
      <c r="AO2171" s="43"/>
      <c r="AP2171" s="39">
        <f>LISTAS[[#This Row],[COSTO]]+(LISTAS[[#This Row],[COSTO]]*AO2171)</f>
        <v>562</v>
      </c>
      <c r="AQ2171" s="44">
        <f>IF(AO2171="",0,AP2171/LISTAS[[#This Row],[VENTA NETA]]-1)</f>
        <v>0</v>
      </c>
      <c r="AS2171" s="39">
        <v>12.1716</v>
      </c>
      <c r="AT2171" s="48">
        <f>+LISTAS[[#This Row],[COSTO]]/AS2171-1</f>
        <v>45.173058595418844</v>
      </c>
      <c r="BA2171" t="s">
        <v>3407</v>
      </c>
      <c r="BB2171" s="36"/>
    </row>
    <row r="2172" spans="1:54" x14ac:dyDescent="0.35">
      <c r="A2172" s="7" t="s">
        <v>3420</v>
      </c>
      <c r="B2172" t="s">
        <v>3421</v>
      </c>
      <c r="C2172">
        <v>1.2</v>
      </c>
      <c r="D2172" t="s">
        <v>3422</v>
      </c>
      <c r="E2172" s="2">
        <v>104.56</v>
      </c>
      <c r="F2172" s="7" t="str">
        <f>+_xlfn.XLOOKUP(LISTAS[[#This Row],[ID]],_01_CODIGOS_Y_COSTOS_xlsm[Producto y N°],_01_CODIGOS_Y_COSTOS_xlsm[FABRICA],"",0,1)</f>
        <v>OTIA</v>
      </c>
      <c r="G2172" s="26">
        <f>LISTAS[[#This Row],[Precio]]*(1-0.46)</f>
        <v>56.462400000000002</v>
      </c>
      <c r="H2172" s="1">
        <f>+_xlfn.XLOOKUP(LISTAS[[#This Row],[ID]],_01_CODIGOS_Y_COSTOS_xlsm[Producto y N°],_01_CODIGOS_Y_COSTOS_xlsm[COSTO],0,0,1)</f>
        <v>17.564499999999999</v>
      </c>
      <c r="I2172" s="27">
        <f>+IFERROR(LISTAS[[#This Row],[VENTA NETA]]/LISTAS[[#This Row],[COSTO]]-1,0)</f>
        <v>2.2145748526858156</v>
      </c>
      <c r="J2172" s="50" t="str">
        <f>IFERROR(VLOOKUP(LISTAS[[#This Row],[ID]],_01_CODIGOS_Y_COSTOS_xlsm[[Producto y N°]:[CODIGO]],2,0),"")</f>
        <v>04281.2</v>
      </c>
      <c r="O2172" t="s">
        <v>3420</v>
      </c>
      <c r="AB2172" s="12" t="str">
        <f>+LISTAS[[#This Row],[Codigo]]&amp;LISTAS[[#This Row],[Fabrica]]</f>
        <v>04281.2OTIA</v>
      </c>
      <c r="AC2172" s="13" t="str">
        <f>+LISTAS[[#This Row],[Codigo]]</f>
        <v>04281.2</v>
      </c>
      <c r="AD2172" s="13" t="str">
        <f>+LISTAS[[#This Row],[ID]]</f>
        <v>RETENES SEGURIDAD1,2</v>
      </c>
      <c r="AH2172" s="36"/>
      <c r="AI2172" s="37">
        <f>+LISTAS[[#This Row],[Precio]]+(LISTAS[[#This Row],[Precio]]*AH2172)</f>
        <v>104.56</v>
      </c>
      <c r="AJ2172" s="38">
        <f t="shared" si="33"/>
        <v>52.28</v>
      </c>
      <c r="AL2172" s="35">
        <f>+AJ2172/LISTAS[[#This Row],[COSTO]]-1</f>
        <v>1.9764581969313104</v>
      </c>
      <c r="AM2172" t="str">
        <f>+LISTAS[[#This Row],[ID]]</f>
        <v>RETENES SEGURIDAD1,2</v>
      </c>
      <c r="AO2172" s="43"/>
      <c r="AP2172" s="39">
        <f>LISTAS[[#This Row],[COSTO]]+(LISTAS[[#This Row],[COSTO]]*AO2172)</f>
        <v>17.564499999999999</v>
      </c>
      <c r="AQ2172" s="44">
        <f>IF(AO2172="",0,AP2172/LISTAS[[#This Row],[VENTA NETA]]-1)</f>
        <v>0</v>
      </c>
      <c r="AS2172" s="39">
        <v>12.700799999999999</v>
      </c>
      <c r="AT2172" s="48">
        <f>+LISTAS[[#This Row],[COSTO]]/AS2172-1</f>
        <v>0.38294438145628629</v>
      </c>
      <c r="BA2172" t="s">
        <v>3421</v>
      </c>
      <c r="BB2172" s="36"/>
    </row>
    <row r="2173" spans="1:54" x14ac:dyDescent="0.35">
      <c r="A2173" s="7" t="s">
        <v>3423</v>
      </c>
      <c r="B2173" t="s">
        <v>3421</v>
      </c>
      <c r="C2173">
        <v>1.5</v>
      </c>
      <c r="D2173" t="s">
        <v>3424</v>
      </c>
      <c r="E2173" s="2">
        <v>51.17</v>
      </c>
      <c r="F2173" s="7" t="str">
        <f>+_xlfn.XLOOKUP(LISTAS[[#This Row],[ID]],_01_CODIGOS_Y_COSTOS_xlsm[Producto y N°],_01_CODIGOS_Y_COSTOS_xlsm[FABRICA],"",0,1)</f>
        <v>OTIA</v>
      </c>
      <c r="G2173" s="26">
        <f>LISTAS[[#This Row],[Precio]]*(1-0.46)</f>
        <v>27.631800000000002</v>
      </c>
      <c r="H2173" s="1">
        <f>+_xlfn.XLOOKUP(LISTAS[[#This Row],[ID]],_01_CODIGOS_Y_COSTOS_xlsm[Producto y N°],_01_CODIGOS_Y_COSTOS_xlsm[COSTO],0,0,1)</f>
        <v>6.9672999999999998</v>
      </c>
      <c r="I2173" s="27">
        <f>+IFERROR(LISTAS[[#This Row],[VENTA NETA]]/LISTAS[[#This Row],[COSTO]]-1,0)</f>
        <v>2.9659265425631167</v>
      </c>
      <c r="J2173" s="50" t="str">
        <f>IFERROR(VLOOKUP(LISTAS[[#This Row],[ID]],_01_CODIGOS_Y_COSTOS_xlsm[[Producto y N°]:[CODIGO]],2,0),"")</f>
        <v>04201.5</v>
      </c>
      <c r="O2173" t="s">
        <v>3423</v>
      </c>
      <c r="AB2173" s="12" t="str">
        <f>+LISTAS[[#This Row],[Codigo]]&amp;LISTAS[[#This Row],[Fabrica]]</f>
        <v>04201.5OTIA</v>
      </c>
      <c r="AC2173" s="13" t="str">
        <f>+LISTAS[[#This Row],[Codigo]]</f>
        <v>04201.5</v>
      </c>
      <c r="AD2173" s="13" t="str">
        <f>+LISTAS[[#This Row],[ID]]</f>
        <v>RETENES SEGURIDAD1,5</v>
      </c>
      <c r="AH2173" s="36"/>
      <c r="AI2173" s="37">
        <f>+LISTAS[[#This Row],[Precio]]+(LISTAS[[#This Row],[Precio]]*AH2173)</f>
        <v>51.17</v>
      </c>
      <c r="AJ2173" s="38">
        <f t="shared" si="33"/>
        <v>25.585000000000001</v>
      </c>
      <c r="AL2173" s="35">
        <f>+AJ2173/LISTAS[[#This Row],[COSTO]]-1</f>
        <v>2.6721542060769599</v>
      </c>
      <c r="AM2173" t="str">
        <f>+LISTAS[[#This Row],[ID]]</f>
        <v>RETENES SEGURIDAD1,5</v>
      </c>
      <c r="AO2173" s="43"/>
      <c r="AP2173" s="39">
        <f>LISTAS[[#This Row],[COSTO]]+(LISTAS[[#This Row],[COSTO]]*AO2173)</f>
        <v>6.9672999999999998</v>
      </c>
      <c r="AQ2173" s="44">
        <f>IF(AO2173="",0,AP2173/LISTAS[[#This Row],[VENTA NETA]]-1)</f>
        <v>0</v>
      </c>
      <c r="AS2173" s="39">
        <v>15.66</v>
      </c>
      <c r="AT2173" s="48">
        <f>+LISTAS[[#This Row],[COSTO]]/AS2173-1</f>
        <v>-0.55508939974457217</v>
      </c>
      <c r="BA2173" t="s">
        <v>3421</v>
      </c>
      <c r="BB2173" s="36"/>
    </row>
    <row r="2174" spans="1:54" x14ac:dyDescent="0.35">
      <c r="A2174" s="7" t="s">
        <v>3425</v>
      </c>
      <c r="B2174" t="s">
        <v>3421</v>
      </c>
      <c r="C2174">
        <v>1.9</v>
      </c>
      <c r="D2174" t="s">
        <v>3426</v>
      </c>
      <c r="E2174" s="2">
        <v>38.520000000000003</v>
      </c>
      <c r="F2174" s="7" t="str">
        <f>+_xlfn.XLOOKUP(LISTAS[[#This Row],[ID]],_01_CODIGOS_Y_COSTOS_xlsm[Producto y N°],_01_CODIGOS_Y_COSTOS_xlsm[FABRICA],"",0,1)</f>
        <v>OTIA</v>
      </c>
      <c r="G2174" s="26">
        <f>LISTAS[[#This Row],[Precio]]*(1-0.46)</f>
        <v>20.800800000000002</v>
      </c>
      <c r="H2174" s="1">
        <f>+_xlfn.XLOOKUP(LISTAS[[#This Row],[ID]],_01_CODIGOS_Y_COSTOS_xlsm[Producto y N°],_01_CODIGOS_Y_COSTOS_xlsm[COSTO],0,0,1)</f>
        <v>12.1135</v>
      </c>
      <c r="I2174" s="27">
        <f>+IFERROR(LISTAS[[#This Row],[VENTA NETA]]/LISTAS[[#This Row],[COSTO]]-1,0)</f>
        <v>0.71715854212242558</v>
      </c>
      <c r="J2174" s="50" t="str">
        <f>IFERROR(VLOOKUP(LISTAS[[#This Row],[ID]],_01_CODIGOS_Y_COSTOS_xlsm[[Producto y N°]:[CODIGO]],2,0),"")</f>
        <v>04201.9</v>
      </c>
      <c r="O2174" t="s">
        <v>3425</v>
      </c>
      <c r="AB2174" s="12" t="str">
        <f>+LISTAS[[#This Row],[Codigo]]&amp;LISTAS[[#This Row],[Fabrica]]</f>
        <v>04201.9OTIA</v>
      </c>
      <c r="AC2174" s="13" t="str">
        <f>+LISTAS[[#This Row],[Codigo]]</f>
        <v>04201.9</v>
      </c>
      <c r="AD2174" s="13" t="str">
        <f>+LISTAS[[#This Row],[ID]]</f>
        <v>RETENES SEGURIDAD1,9</v>
      </c>
      <c r="AH2174" s="36"/>
      <c r="AI2174" s="37">
        <f>+LISTAS[[#This Row],[Precio]]+(LISTAS[[#This Row],[Precio]]*AH2174)</f>
        <v>38.520000000000003</v>
      </c>
      <c r="AJ2174" s="38">
        <f t="shared" si="33"/>
        <v>19.260000000000002</v>
      </c>
      <c r="AL2174" s="35">
        <f>+AJ2174/LISTAS[[#This Row],[COSTO]]-1</f>
        <v>0.58996161307631989</v>
      </c>
      <c r="AM2174" t="str">
        <f>+LISTAS[[#This Row],[ID]]</f>
        <v>RETENES SEGURIDAD1,9</v>
      </c>
      <c r="AO2174" s="43"/>
      <c r="AP2174" s="39">
        <f>LISTAS[[#This Row],[COSTO]]+(LISTAS[[#This Row],[COSTO]]*AO2174)</f>
        <v>12.1135</v>
      </c>
      <c r="AQ2174" s="44">
        <f>IF(AO2174="",0,AP2174/LISTAS[[#This Row],[VENTA NETA]]-1)</f>
        <v>0</v>
      </c>
      <c r="AS2174" s="39">
        <v>19.029599999999999</v>
      </c>
      <c r="AT2174" s="48">
        <f>+LISTAS[[#This Row],[COSTO]]/AS2174-1</f>
        <v>-0.36343906335393272</v>
      </c>
      <c r="BA2174" t="s">
        <v>3421</v>
      </c>
      <c r="BB2174" s="36"/>
    </row>
    <row r="2175" spans="1:54" x14ac:dyDescent="0.35">
      <c r="A2175" s="7" t="s">
        <v>3427</v>
      </c>
      <c r="B2175" t="s">
        <v>3421</v>
      </c>
      <c r="C2175">
        <v>2.2999999999999998</v>
      </c>
      <c r="D2175" t="s">
        <v>3428</v>
      </c>
      <c r="E2175" s="2">
        <v>41.96</v>
      </c>
      <c r="F2175" s="7" t="str">
        <f>+_xlfn.XLOOKUP(LISTAS[[#This Row],[ID]],_01_CODIGOS_Y_COSTOS_xlsm[Producto y N°],_01_CODIGOS_Y_COSTOS_xlsm[FABRICA],"",0,1)</f>
        <v>OTIA</v>
      </c>
      <c r="G2175" s="26">
        <f>LISTAS[[#This Row],[Precio]]*(1-0.46)</f>
        <v>22.6584</v>
      </c>
      <c r="H2175" s="1">
        <f>+_xlfn.XLOOKUP(LISTAS[[#This Row],[ID]],_01_CODIGOS_Y_COSTOS_xlsm[Producto y N°],_01_CODIGOS_Y_COSTOS_xlsm[COSTO],0,0,1)</f>
        <v>10.033200000000001</v>
      </c>
      <c r="I2175" s="27">
        <f>+IFERROR(LISTAS[[#This Row],[VENTA NETA]]/LISTAS[[#This Row],[COSTO]]-1,0)</f>
        <v>1.2583423035522063</v>
      </c>
      <c r="J2175" s="50" t="str">
        <f>IFERROR(VLOOKUP(LISTAS[[#This Row],[ID]],_01_CODIGOS_Y_COSTOS_xlsm[[Producto y N°]:[CODIGO]],2,0),"")</f>
        <v>04202.3</v>
      </c>
      <c r="O2175" t="s">
        <v>3427</v>
      </c>
      <c r="AB2175" s="12" t="str">
        <f>+LISTAS[[#This Row],[Codigo]]&amp;LISTAS[[#This Row],[Fabrica]]</f>
        <v>04202.3OTIA</v>
      </c>
      <c r="AC2175" s="13" t="str">
        <f>+LISTAS[[#This Row],[Codigo]]</f>
        <v>04202.3</v>
      </c>
      <c r="AD2175" s="13" t="str">
        <f>+LISTAS[[#This Row],[ID]]</f>
        <v>RETENES SEGURIDAD2,3</v>
      </c>
      <c r="AH2175" s="36"/>
      <c r="AI2175" s="37">
        <f>+LISTAS[[#This Row],[Precio]]+(LISTAS[[#This Row],[Precio]]*AH2175)</f>
        <v>41.96</v>
      </c>
      <c r="AJ2175" s="38">
        <f t="shared" si="33"/>
        <v>20.98</v>
      </c>
      <c r="AL2175" s="35">
        <f>+AJ2175/LISTAS[[#This Row],[COSTO]]-1</f>
        <v>1.0910576884742653</v>
      </c>
      <c r="AM2175" t="str">
        <f>+LISTAS[[#This Row],[ID]]</f>
        <v>RETENES SEGURIDAD2,3</v>
      </c>
      <c r="AO2175" s="43"/>
      <c r="AP2175" s="39">
        <f>LISTAS[[#This Row],[COSTO]]+(LISTAS[[#This Row],[COSTO]]*AO2175)</f>
        <v>10.033200000000001</v>
      </c>
      <c r="AQ2175" s="44">
        <f>IF(AO2175="",0,AP2175/LISTAS[[#This Row],[VENTA NETA]]-1)</f>
        <v>0</v>
      </c>
      <c r="AS2175" s="39">
        <v>19.440000000000001</v>
      </c>
      <c r="AT2175" s="48">
        <f>+LISTAS[[#This Row],[COSTO]]/AS2175-1</f>
        <v>-0.48388888888888892</v>
      </c>
      <c r="BA2175" t="s">
        <v>3421</v>
      </c>
      <c r="BB2175" s="36"/>
    </row>
    <row r="2176" spans="1:54" x14ac:dyDescent="0.35">
      <c r="A2176" s="7" t="s">
        <v>3429</v>
      </c>
      <c r="B2176" t="s">
        <v>3421</v>
      </c>
      <c r="C2176">
        <v>3.2</v>
      </c>
      <c r="D2176" t="s">
        <v>3430</v>
      </c>
      <c r="E2176" s="2">
        <v>43.64</v>
      </c>
      <c r="F2176" s="7" t="str">
        <f>+_xlfn.XLOOKUP(LISTAS[[#This Row],[ID]],_01_CODIGOS_Y_COSTOS_xlsm[Producto y N°],_01_CODIGOS_Y_COSTOS_xlsm[FABRICA],"",0,1)</f>
        <v>OTIA</v>
      </c>
      <c r="G2176" s="26">
        <f>LISTAS[[#This Row],[Precio]]*(1-0.46)</f>
        <v>23.565600000000003</v>
      </c>
      <c r="H2176" s="1">
        <f>+_xlfn.XLOOKUP(LISTAS[[#This Row],[ID]],_01_CODIGOS_Y_COSTOS_xlsm[Producto y N°],_01_CODIGOS_Y_COSTOS_xlsm[COSTO],0,0,1)</f>
        <v>10.335599999999999</v>
      </c>
      <c r="I2176" s="27">
        <f>+IFERROR(LISTAS[[#This Row],[VENTA NETA]]/LISTAS[[#This Row],[COSTO]]-1,0)</f>
        <v>1.280041797283177</v>
      </c>
      <c r="J2176" s="50" t="str">
        <f>IFERROR(VLOOKUP(LISTAS[[#This Row],[ID]],_01_CODIGOS_Y_COSTOS_xlsm[[Producto y N°]:[CODIGO]],2,0),"")</f>
        <v>04203.2</v>
      </c>
      <c r="O2176" t="s">
        <v>3429</v>
      </c>
      <c r="AB2176" s="12" t="str">
        <f>+LISTAS[[#This Row],[Codigo]]&amp;LISTAS[[#This Row],[Fabrica]]</f>
        <v>04203.2OTIA</v>
      </c>
      <c r="AC2176" s="13" t="str">
        <f>+LISTAS[[#This Row],[Codigo]]</f>
        <v>04203.2</v>
      </c>
      <c r="AD2176" s="13" t="str">
        <f>+LISTAS[[#This Row],[ID]]</f>
        <v>RETENES SEGURIDAD3,2</v>
      </c>
      <c r="AH2176" s="36"/>
      <c r="AI2176" s="37">
        <f>+LISTAS[[#This Row],[Precio]]+(LISTAS[[#This Row],[Precio]]*AH2176)</f>
        <v>43.64</v>
      </c>
      <c r="AJ2176" s="38">
        <f t="shared" si="33"/>
        <v>21.82</v>
      </c>
      <c r="AL2176" s="35">
        <f>+AJ2176/LISTAS[[#This Row],[COSTO]]-1</f>
        <v>1.1111498122992378</v>
      </c>
      <c r="AM2176" t="str">
        <f>+LISTAS[[#This Row],[ID]]</f>
        <v>RETENES SEGURIDAD3,2</v>
      </c>
      <c r="AO2176" s="43"/>
      <c r="AP2176" s="39">
        <f>LISTAS[[#This Row],[COSTO]]+(LISTAS[[#This Row],[COSTO]]*AO2176)</f>
        <v>10.335599999999999</v>
      </c>
      <c r="AQ2176" s="44">
        <f>IF(AO2176="",0,AP2176/LISTAS[[#This Row],[VENTA NETA]]-1)</f>
        <v>0</v>
      </c>
      <c r="AS2176" s="39">
        <v>27.54</v>
      </c>
      <c r="AT2176" s="48">
        <f>+LISTAS[[#This Row],[COSTO]]/AS2176-1</f>
        <v>-0.62470588235294122</v>
      </c>
      <c r="BA2176" t="s">
        <v>3421</v>
      </c>
      <c r="BB2176" s="36"/>
    </row>
    <row r="2177" spans="1:54" x14ac:dyDescent="0.35">
      <c r="A2177" s="7" t="s">
        <v>3431</v>
      </c>
      <c r="B2177" t="s">
        <v>3421</v>
      </c>
      <c r="C2177">
        <v>4</v>
      </c>
      <c r="D2177" t="s">
        <v>3432</v>
      </c>
      <c r="E2177" s="2">
        <v>62.91</v>
      </c>
      <c r="F2177" s="7" t="str">
        <f>+_xlfn.XLOOKUP(LISTAS[[#This Row],[ID]],_01_CODIGOS_Y_COSTOS_xlsm[Producto y N°],_01_CODIGOS_Y_COSTOS_xlsm[FABRICA],"",0,1)</f>
        <v>OTIA</v>
      </c>
      <c r="G2177" s="26">
        <f>LISTAS[[#This Row],[Precio]]*(1-0.46)</f>
        <v>33.971400000000003</v>
      </c>
      <c r="H2177" s="1">
        <f>+_xlfn.XLOOKUP(LISTAS[[#This Row],[ID]],_01_CODIGOS_Y_COSTOS_xlsm[Producto y N°],_01_CODIGOS_Y_COSTOS_xlsm[COSTO],0,0,1)</f>
        <v>12.900600000000001</v>
      </c>
      <c r="I2177" s="27">
        <f>+IFERROR(LISTAS[[#This Row],[VENTA NETA]]/LISTAS[[#This Row],[COSTO]]-1,0)</f>
        <v>1.6333193804939308</v>
      </c>
      <c r="J2177" s="50" t="str">
        <f>IFERROR(VLOOKUP(LISTAS[[#This Row],[ID]],_01_CODIGOS_Y_COSTOS_xlsm[[Producto y N°]:[CODIGO]],2,0),"")</f>
        <v>04204H</v>
      </c>
      <c r="O2177" t="s">
        <v>3431</v>
      </c>
      <c r="AB2177" s="12" t="str">
        <f>+LISTAS[[#This Row],[Codigo]]&amp;LISTAS[[#This Row],[Fabrica]]</f>
        <v>04204HOTIA</v>
      </c>
      <c r="AC2177" s="13" t="str">
        <f>+LISTAS[[#This Row],[Codigo]]</f>
        <v>04204H</v>
      </c>
      <c r="AD2177" s="13" t="str">
        <f>+LISTAS[[#This Row],[ID]]</f>
        <v>RETENES SEGURIDAD4</v>
      </c>
      <c r="AH2177" s="36"/>
      <c r="AI2177" s="37">
        <f>+LISTAS[[#This Row],[Precio]]+(LISTAS[[#This Row],[Precio]]*AH2177)</f>
        <v>62.91</v>
      </c>
      <c r="AJ2177" s="38">
        <f t="shared" si="33"/>
        <v>31.454999999999998</v>
      </c>
      <c r="AL2177" s="35">
        <f>+AJ2177/LISTAS[[#This Row],[COSTO]]-1</f>
        <v>1.4382586856425279</v>
      </c>
      <c r="AM2177" t="str">
        <f>+LISTAS[[#This Row],[ID]]</f>
        <v>RETENES SEGURIDAD4</v>
      </c>
      <c r="AO2177" s="43"/>
      <c r="AP2177" s="39">
        <f>LISTAS[[#This Row],[COSTO]]+(LISTAS[[#This Row],[COSTO]]*AO2177)</f>
        <v>12.900600000000001</v>
      </c>
      <c r="AQ2177" s="44">
        <f>IF(AO2177="",0,AP2177/LISTAS[[#This Row],[VENTA NETA]]-1)</f>
        <v>0</v>
      </c>
      <c r="AS2177" s="39">
        <v>35.64</v>
      </c>
      <c r="AT2177" s="48">
        <f>+LISTAS[[#This Row],[COSTO]]/AS2177-1</f>
        <v>-0.63803030303030295</v>
      </c>
      <c r="BA2177" t="s">
        <v>3421</v>
      </c>
      <c r="BB2177" s="36"/>
    </row>
    <row r="2178" spans="1:54" x14ac:dyDescent="0.35">
      <c r="A2178" s="7" t="s">
        <v>3433</v>
      </c>
      <c r="B2178" t="s">
        <v>3421</v>
      </c>
      <c r="C2178">
        <v>5</v>
      </c>
      <c r="D2178" t="s">
        <v>3434</v>
      </c>
      <c r="E2178" s="2">
        <v>82.31</v>
      </c>
      <c r="F2178" s="7" t="str">
        <f>+_xlfn.XLOOKUP(LISTAS[[#This Row],[ID]],_01_CODIGOS_Y_COSTOS_xlsm[Producto y N°],_01_CODIGOS_Y_COSTOS_xlsm[FABRICA],"",0,1)</f>
        <v>OTIA</v>
      </c>
      <c r="G2178" s="26">
        <f>LISTAS[[#This Row],[Precio]]*(1-0.46)</f>
        <v>44.447400000000002</v>
      </c>
      <c r="H2178" s="1">
        <f>+_xlfn.XLOOKUP(LISTAS[[#This Row],[ID]],_01_CODIGOS_Y_COSTOS_xlsm[Producto y N°],_01_CODIGOS_Y_COSTOS_xlsm[COSTO],0,0,1)</f>
        <v>16.6752</v>
      </c>
      <c r="I2178" s="27">
        <f>+IFERROR(LISTAS[[#This Row],[VENTA NETA]]/LISTAS[[#This Row],[COSTO]]-1,0)</f>
        <v>1.6654792746113989</v>
      </c>
      <c r="J2178" s="50" t="str">
        <f>IFERROR(VLOOKUP(LISTAS[[#This Row],[ID]],_01_CODIGOS_Y_COSTOS_xlsm[[Producto y N°]:[CODIGO]],2,0),"")</f>
        <v>04205</v>
      </c>
      <c r="O2178" t="s">
        <v>3433</v>
      </c>
      <c r="AB2178" s="12" t="str">
        <f>+LISTAS[[#This Row],[Codigo]]&amp;LISTAS[[#This Row],[Fabrica]]</f>
        <v>04205OTIA</v>
      </c>
      <c r="AC2178" s="13" t="str">
        <f>+LISTAS[[#This Row],[Codigo]]</f>
        <v>04205</v>
      </c>
      <c r="AD2178" s="13" t="str">
        <f>+LISTAS[[#This Row],[ID]]</f>
        <v>RETENES SEGURIDAD5</v>
      </c>
      <c r="AH2178" s="36"/>
      <c r="AI2178" s="37">
        <f>+LISTAS[[#This Row],[Precio]]+(LISTAS[[#This Row],[Precio]]*AH2178)</f>
        <v>82.31</v>
      </c>
      <c r="AJ2178" s="38">
        <f t="shared" ref="AJ2178:AJ2241" si="34">+((100-50)*0.01)*AI2178</f>
        <v>41.155000000000001</v>
      </c>
      <c r="AL2178" s="35">
        <f>+AJ2178/LISTAS[[#This Row],[COSTO]]-1</f>
        <v>1.4680363653809252</v>
      </c>
      <c r="AM2178" t="str">
        <f>+LISTAS[[#This Row],[ID]]</f>
        <v>RETENES SEGURIDAD5</v>
      </c>
      <c r="AO2178" s="43"/>
      <c r="AP2178" s="39">
        <f>LISTAS[[#This Row],[COSTO]]+(LISTAS[[#This Row],[COSTO]]*AO2178)</f>
        <v>16.6752</v>
      </c>
      <c r="AQ2178" s="44">
        <f>IF(AO2178="",0,AP2178/LISTAS[[#This Row],[VENTA NETA]]-1)</f>
        <v>0</v>
      </c>
      <c r="AS2178" s="39">
        <v>47.52</v>
      </c>
      <c r="AT2178" s="48">
        <f>+LISTAS[[#This Row],[COSTO]]/AS2178-1</f>
        <v>-0.64909090909090916</v>
      </c>
      <c r="BA2178" t="s">
        <v>3421</v>
      </c>
      <c r="BB2178" s="36"/>
    </row>
    <row r="2179" spans="1:54" x14ac:dyDescent="0.35">
      <c r="A2179" s="7" t="s">
        <v>3435</v>
      </c>
      <c r="B2179" t="s">
        <v>3421</v>
      </c>
      <c r="C2179">
        <v>6</v>
      </c>
      <c r="D2179" t="s">
        <v>3436</v>
      </c>
      <c r="E2179" s="2">
        <v>83.64</v>
      </c>
      <c r="F2179" s="7" t="str">
        <f>+_xlfn.XLOOKUP(LISTAS[[#This Row],[ID]],_01_CODIGOS_Y_COSTOS_xlsm[Producto y N°],_01_CODIGOS_Y_COSTOS_xlsm[FABRICA],"",0,1)</f>
        <v>OTIA</v>
      </c>
      <c r="G2179" s="26">
        <f>LISTAS[[#This Row],[Precio]]*(1-0.46)</f>
        <v>45.165600000000005</v>
      </c>
      <c r="H2179" s="1">
        <f>+_xlfn.XLOOKUP(LISTAS[[#This Row],[ID]],_01_CODIGOS_Y_COSTOS_xlsm[Producto y N°],_01_CODIGOS_Y_COSTOS_xlsm[COSTO],0,0,1)</f>
        <v>16.183800000000002</v>
      </c>
      <c r="I2179" s="27">
        <f>+IFERROR(LISTAS[[#This Row],[VENTA NETA]]/LISTAS[[#This Row],[COSTO]]-1,0)</f>
        <v>1.790790790790791</v>
      </c>
      <c r="J2179" s="50" t="str">
        <f>IFERROR(VLOOKUP(LISTAS[[#This Row],[ID]],_01_CODIGOS_Y_COSTOS_xlsm[[Producto y N°]:[CODIGO]],2,0),"")</f>
        <v>04206H</v>
      </c>
      <c r="O2179" t="s">
        <v>3435</v>
      </c>
      <c r="AB2179" s="12" t="str">
        <f>+LISTAS[[#This Row],[Codigo]]&amp;LISTAS[[#This Row],[Fabrica]]</f>
        <v>04206HOTIA</v>
      </c>
      <c r="AC2179" s="13" t="str">
        <f>+LISTAS[[#This Row],[Codigo]]</f>
        <v>04206H</v>
      </c>
      <c r="AD2179" s="13" t="str">
        <f>+LISTAS[[#This Row],[ID]]</f>
        <v>RETENES SEGURIDAD6</v>
      </c>
      <c r="AH2179" s="36"/>
      <c r="AI2179" s="37">
        <f>+LISTAS[[#This Row],[Precio]]+(LISTAS[[#This Row],[Precio]]*AH2179)</f>
        <v>83.64</v>
      </c>
      <c r="AJ2179" s="38">
        <f t="shared" si="34"/>
        <v>41.82</v>
      </c>
      <c r="AL2179" s="35">
        <f>+AJ2179/LISTAS[[#This Row],[COSTO]]-1</f>
        <v>1.5840655470285099</v>
      </c>
      <c r="AM2179" t="str">
        <f>+LISTAS[[#This Row],[ID]]</f>
        <v>RETENES SEGURIDAD6</v>
      </c>
      <c r="AO2179" s="43"/>
      <c r="AP2179" s="39">
        <f>LISTAS[[#This Row],[COSTO]]+(LISTAS[[#This Row],[COSTO]]*AO2179)</f>
        <v>16.183800000000002</v>
      </c>
      <c r="AQ2179" s="44">
        <f>IF(AO2179="",0,AP2179/LISTAS[[#This Row],[VENTA NETA]]-1)</f>
        <v>0</v>
      </c>
      <c r="AS2179" s="39">
        <v>63.72</v>
      </c>
      <c r="AT2179" s="48">
        <f>+LISTAS[[#This Row],[COSTO]]/AS2179-1</f>
        <v>-0.74601694915254235</v>
      </c>
      <c r="BA2179" t="s">
        <v>3421</v>
      </c>
      <c r="BB2179" s="36"/>
    </row>
    <row r="2180" spans="1:54" x14ac:dyDescent="0.35">
      <c r="A2180" s="7" t="s">
        <v>3437</v>
      </c>
      <c r="B2180" t="s">
        <v>3421</v>
      </c>
      <c r="C2180">
        <v>7</v>
      </c>
      <c r="D2180" t="s">
        <v>3438</v>
      </c>
      <c r="E2180" s="2">
        <v>135.79</v>
      </c>
      <c r="F2180" s="7" t="str">
        <f>+_xlfn.XLOOKUP(LISTAS[[#This Row],[ID]],_01_CODIGOS_Y_COSTOS_xlsm[Producto y N°],_01_CODIGOS_Y_COSTOS_xlsm[FABRICA],"",0,1)</f>
        <v>OTIA</v>
      </c>
      <c r="G2180" s="26">
        <f>LISTAS[[#This Row],[Precio]]*(1-0.46)</f>
        <v>73.326599999999999</v>
      </c>
      <c r="H2180" s="1">
        <f>+_xlfn.XLOOKUP(LISTAS[[#This Row],[ID]],_01_CODIGOS_Y_COSTOS_xlsm[Producto y N°],_01_CODIGOS_Y_COSTOS_xlsm[COSTO],0,0,1)</f>
        <v>24.03</v>
      </c>
      <c r="I2180" s="27">
        <f>+IFERROR(LISTAS[[#This Row],[VENTA NETA]]/LISTAS[[#This Row],[COSTO]]-1,0)</f>
        <v>2.0514606741573034</v>
      </c>
      <c r="J2180" s="50" t="str">
        <f>IFERROR(VLOOKUP(LISTAS[[#This Row],[ID]],_01_CODIGOS_Y_COSTOS_xlsm[[Producto y N°]:[CODIGO]],2,0),"")</f>
        <v>04207H</v>
      </c>
      <c r="O2180" t="s">
        <v>3437</v>
      </c>
      <c r="AB2180" s="12" t="str">
        <f>+LISTAS[[#This Row],[Codigo]]&amp;LISTAS[[#This Row],[Fabrica]]</f>
        <v>04207HOTIA</v>
      </c>
      <c r="AC2180" s="13" t="str">
        <f>+LISTAS[[#This Row],[Codigo]]</f>
        <v>04207H</v>
      </c>
      <c r="AD2180" s="13" t="str">
        <f>+LISTAS[[#This Row],[ID]]</f>
        <v>RETENES SEGURIDAD7</v>
      </c>
      <c r="AH2180" s="36"/>
      <c r="AI2180" s="37">
        <f>+LISTAS[[#This Row],[Precio]]+(LISTAS[[#This Row],[Precio]]*AH2180)</f>
        <v>135.79</v>
      </c>
      <c r="AJ2180" s="38">
        <f t="shared" si="34"/>
        <v>67.894999999999996</v>
      </c>
      <c r="AL2180" s="35">
        <f>+AJ2180/LISTAS[[#This Row],[COSTO]]-1</f>
        <v>1.825426550145651</v>
      </c>
      <c r="AM2180" t="str">
        <f>+LISTAS[[#This Row],[ID]]</f>
        <v>RETENES SEGURIDAD7</v>
      </c>
      <c r="AO2180" s="43"/>
      <c r="AP2180" s="39">
        <f>LISTAS[[#This Row],[COSTO]]+(LISTAS[[#This Row],[COSTO]]*AO2180)</f>
        <v>24.03</v>
      </c>
      <c r="AQ2180" s="44">
        <f>IF(AO2180="",0,AP2180/LISTAS[[#This Row],[VENTA NETA]]-1)</f>
        <v>0</v>
      </c>
      <c r="AS2180" s="39">
        <v>84.563999999999993</v>
      </c>
      <c r="AT2180" s="48">
        <f>+LISTAS[[#This Row],[COSTO]]/AS2180-1</f>
        <v>-0.71583652618135374</v>
      </c>
      <c r="BA2180" t="s">
        <v>3421</v>
      </c>
      <c r="BB2180" s="36"/>
    </row>
    <row r="2181" spans="1:54" x14ac:dyDescent="0.35">
      <c r="A2181" s="7" t="s">
        <v>3439</v>
      </c>
      <c r="B2181" t="s">
        <v>3421</v>
      </c>
      <c r="C2181">
        <v>8</v>
      </c>
      <c r="D2181" t="s">
        <v>3440</v>
      </c>
      <c r="E2181" s="2">
        <v>172.44</v>
      </c>
      <c r="F2181" s="7" t="str">
        <f>+_xlfn.XLOOKUP(LISTAS[[#This Row],[ID]],_01_CODIGOS_Y_COSTOS_xlsm[Producto y N°],_01_CODIGOS_Y_COSTOS_xlsm[FABRICA],"",0,1)</f>
        <v>OTIA</v>
      </c>
      <c r="G2181" s="26">
        <f>LISTAS[[#This Row],[Precio]]*(1-0.46)</f>
        <v>93.11760000000001</v>
      </c>
      <c r="H2181" s="1">
        <f>+_xlfn.XLOOKUP(LISTAS[[#This Row],[ID]],_01_CODIGOS_Y_COSTOS_xlsm[Producto y N°],_01_CODIGOS_Y_COSTOS_xlsm[COSTO],0,0,1)</f>
        <v>31.158000000000001</v>
      </c>
      <c r="I2181" s="27">
        <f>+IFERROR(LISTAS[[#This Row],[VENTA NETA]]/LISTAS[[#This Row],[COSTO]]-1,0)</f>
        <v>1.9885615251299829</v>
      </c>
      <c r="J2181" s="50" t="str">
        <f>IFERROR(VLOOKUP(LISTAS[[#This Row],[ID]],_01_CODIGOS_Y_COSTOS_xlsm[[Producto y N°]:[CODIGO]],2,0),"")</f>
        <v>04208H</v>
      </c>
      <c r="O2181" t="s">
        <v>3439</v>
      </c>
      <c r="AB2181" s="12" t="str">
        <f>+LISTAS[[#This Row],[Codigo]]&amp;LISTAS[[#This Row],[Fabrica]]</f>
        <v>04208HOTIA</v>
      </c>
      <c r="AC2181" s="13" t="str">
        <f>+LISTAS[[#This Row],[Codigo]]</f>
        <v>04208H</v>
      </c>
      <c r="AD2181" s="13" t="str">
        <f>+LISTAS[[#This Row],[ID]]</f>
        <v>RETENES SEGURIDAD8</v>
      </c>
      <c r="AH2181" s="36"/>
      <c r="AI2181" s="37">
        <f>+LISTAS[[#This Row],[Precio]]+(LISTAS[[#This Row],[Precio]]*AH2181)</f>
        <v>172.44</v>
      </c>
      <c r="AJ2181" s="38">
        <f t="shared" si="34"/>
        <v>86.22</v>
      </c>
      <c r="AL2181" s="35">
        <f>+AJ2181/LISTAS[[#This Row],[COSTO]]-1</f>
        <v>1.7671865973425764</v>
      </c>
      <c r="AM2181" t="str">
        <f>+LISTAS[[#This Row],[ID]]</f>
        <v>RETENES SEGURIDAD8</v>
      </c>
      <c r="AO2181" s="43"/>
      <c r="AP2181" s="39">
        <f>LISTAS[[#This Row],[COSTO]]+(LISTAS[[#This Row],[COSTO]]*AO2181)</f>
        <v>31.158000000000001</v>
      </c>
      <c r="AQ2181" s="44">
        <f>IF(AO2181="",0,AP2181/LISTAS[[#This Row],[VENTA NETA]]-1)</f>
        <v>0</v>
      </c>
      <c r="AS2181" s="39">
        <v>162</v>
      </c>
      <c r="AT2181" s="48">
        <f>+LISTAS[[#This Row],[COSTO]]/AS2181-1</f>
        <v>-0.80766666666666664</v>
      </c>
      <c r="BA2181" t="s">
        <v>3421</v>
      </c>
      <c r="BB2181" s="36"/>
    </row>
    <row r="2182" spans="1:54" x14ac:dyDescent="0.35">
      <c r="A2182" s="7" t="s">
        <v>3441</v>
      </c>
      <c r="B2182" t="s">
        <v>3421</v>
      </c>
      <c r="C2182">
        <v>9</v>
      </c>
      <c r="D2182" t="s">
        <v>3442</v>
      </c>
      <c r="E2182" s="2">
        <v>237.56</v>
      </c>
      <c r="F2182" s="7" t="str">
        <f>+_xlfn.XLOOKUP(LISTAS[[#This Row],[ID]],_01_CODIGOS_Y_COSTOS_xlsm[Producto y N°],_01_CODIGOS_Y_COSTOS_xlsm[FABRICA],"",0,1)</f>
        <v>OTIA</v>
      </c>
      <c r="G2182" s="26">
        <f>LISTAS[[#This Row],[Precio]]*(1-0.46)</f>
        <v>128.2824</v>
      </c>
      <c r="H2182" s="1">
        <f>+_xlfn.XLOOKUP(LISTAS[[#This Row],[ID]],_01_CODIGOS_Y_COSTOS_xlsm[Producto y N°],_01_CODIGOS_Y_COSTOS_xlsm[COSTO],0,0,1)</f>
        <v>42.508800000000001</v>
      </c>
      <c r="I2182" s="27">
        <f>+IFERROR(LISTAS[[#This Row],[VENTA NETA]]/LISTAS[[#This Row],[COSTO]]-1,0)</f>
        <v>2.0177845528455283</v>
      </c>
      <c r="J2182" s="50" t="str">
        <f>IFERROR(VLOOKUP(LISTAS[[#This Row],[ID]],_01_CODIGOS_Y_COSTOS_xlsm[[Producto y N°]:[CODIGO]],2,0),"")</f>
        <v>04209H</v>
      </c>
      <c r="O2182" t="s">
        <v>3441</v>
      </c>
      <c r="AB2182" s="12" t="str">
        <f>+LISTAS[[#This Row],[Codigo]]&amp;LISTAS[[#This Row],[Fabrica]]</f>
        <v>04209HOTIA</v>
      </c>
      <c r="AC2182" s="13" t="str">
        <f>+LISTAS[[#This Row],[Codigo]]</f>
        <v>04209H</v>
      </c>
      <c r="AD2182" s="13" t="str">
        <f>+LISTAS[[#This Row],[ID]]</f>
        <v>RETENES SEGURIDAD9</v>
      </c>
      <c r="AH2182" s="36"/>
      <c r="AI2182" s="37">
        <f>+LISTAS[[#This Row],[Precio]]+(LISTAS[[#This Row],[Precio]]*AH2182)</f>
        <v>237.56</v>
      </c>
      <c r="AJ2182" s="38">
        <f t="shared" si="34"/>
        <v>118.78</v>
      </c>
      <c r="AL2182" s="35">
        <f>+AJ2182/LISTAS[[#This Row],[COSTO]]-1</f>
        <v>1.7942449563384524</v>
      </c>
      <c r="AM2182" t="str">
        <f>+LISTAS[[#This Row],[ID]]</f>
        <v>RETENES SEGURIDAD9</v>
      </c>
      <c r="AO2182" s="43"/>
      <c r="AP2182" s="39">
        <f>LISTAS[[#This Row],[COSTO]]+(LISTAS[[#This Row],[COSTO]]*AO2182)</f>
        <v>42.508800000000001</v>
      </c>
      <c r="AQ2182" s="44">
        <f>IF(AO2182="",0,AP2182/LISTAS[[#This Row],[VENTA NETA]]-1)</f>
        <v>0</v>
      </c>
      <c r="AS2182" s="39">
        <v>276.57799999999997</v>
      </c>
      <c r="AT2182" s="48">
        <f>+LISTAS[[#This Row],[COSTO]]/AS2182-1</f>
        <v>-0.84630447830268496</v>
      </c>
      <c r="BA2182" t="s">
        <v>3421</v>
      </c>
      <c r="BB2182" s="36"/>
    </row>
    <row r="2183" spans="1:54" x14ac:dyDescent="0.35">
      <c r="A2183" s="7" t="s">
        <v>3443</v>
      </c>
      <c r="B2183" t="s">
        <v>3421</v>
      </c>
      <c r="C2183">
        <v>10</v>
      </c>
      <c r="D2183" t="s">
        <v>3444</v>
      </c>
      <c r="E2183" s="2">
        <v>295.99</v>
      </c>
      <c r="F2183" s="7" t="str">
        <f>+_xlfn.XLOOKUP(LISTAS[[#This Row],[ID]],_01_CODIGOS_Y_COSTOS_xlsm[Producto y N°],_01_CODIGOS_Y_COSTOS_xlsm[FABRICA],"",0,1)</f>
        <v>OTIA</v>
      </c>
      <c r="G2183" s="26">
        <f>LISTAS[[#This Row],[Precio]]*(1-0.46)</f>
        <v>159.83460000000002</v>
      </c>
      <c r="H2183" s="1">
        <f>+_xlfn.XLOOKUP(LISTAS[[#This Row],[ID]],_01_CODIGOS_Y_COSTOS_xlsm[Producto y N°],_01_CODIGOS_Y_COSTOS_xlsm[COSTO],0,0,1)</f>
        <v>59.4</v>
      </c>
      <c r="I2183" s="27">
        <f>+IFERROR(LISTAS[[#This Row],[VENTA NETA]]/LISTAS[[#This Row],[COSTO]]-1,0)</f>
        <v>1.6908181818181824</v>
      </c>
      <c r="J2183" s="50" t="str">
        <f>IFERROR(VLOOKUP(LISTAS[[#This Row],[ID]],_01_CODIGOS_Y_COSTOS_xlsm[[Producto y N°]:[CODIGO]],2,0),"")</f>
        <v>042010</v>
      </c>
      <c r="O2183" t="s">
        <v>3443</v>
      </c>
      <c r="AB2183" s="12" t="str">
        <f>+LISTAS[[#This Row],[Codigo]]&amp;LISTAS[[#This Row],[Fabrica]]</f>
        <v>042010OTIA</v>
      </c>
      <c r="AC2183" s="13" t="str">
        <f>+LISTAS[[#This Row],[Codigo]]</f>
        <v>042010</v>
      </c>
      <c r="AD2183" s="13" t="str">
        <f>+LISTAS[[#This Row],[ID]]</f>
        <v>RETENES SEGURIDAD10</v>
      </c>
      <c r="AH2183" s="36"/>
      <c r="AI2183" s="37">
        <f>+LISTAS[[#This Row],[Precio]]+(LISTAS[[#This Row],[Precio]]*AH2183)</f>
        <v>295.99</v>
      </c>
      <c r="AJ2183" s="38">
        <f t="shared" si="34"/>
        <v>147.995</v>
      </c>
      <c r="AL2183" s="35">
        <f>+AJ2183/LISTAS[[#This Row],[COSTO]]-1</f>
        <v>1.4914983164983164</v>
      </c>
      <c r="AM2183" t="str">
        <f>+LISTAS[[#This Row],[ID]]</f>
        <v>RETENES SEGURIDAD10</v>
      </c>
      <c r="AO2183" s="43"/>
      <c r="AP2183" s="39">
        <f>LISTAS[[#This Row],[COSTO]]+(LISTAS[[#This Row],[COSTO]]*AO2183)</f>
        <v>59.4</v>
      </c>
      <c r="AQ2183" s="44">
        <f>IF(AO2183="",0,AP2183/LISTAS[[#This Row],[VENTA NETA]]-1)</f>
        <v>0</v>
      </c>
      <c r="AS2183" s="39">
        <v>19.062000000000001</v>
      </c>
      <c r="AT2183" s="48">
        <f>+LISTAS[[#This Row],[COSTO]]/AS2183-1</f>
        <v>2.1161473087818696</v>
      </c>
      <c r="BA2183" t="s">
        <v>3421</v>
      </c>
      <c r="BB2183" s="36"/>
    </row>
    <row r="2184" spans="1:54" x14ac:dyDescent="0.35">
      <c r="A2184" s="7" t="s">
        <v>3445</v>
      </c>
      <c r="B2184" t="s">
        <v>3421</v>
      </c>
      <c r="C2184">
        <v>12</v>
      </c>
      <c r="D2184" t="s">
        <v>3446</v>
      </c>
      <c r="E2184" s="2">
        <v>396.4</v>
      </c>
      <c r="F2184" s="7" t="str">
        <f>+_xlfn.XLOOKUP(LISTAS[[#This Row],[ID]],_01_CODIGOS_Y_COSTOS_xlsm[Producto y N°],_01_CODIGOS_Y_COSTOS_xlsm[FABRICA],"",0,1)</f>
        <v>OTIA</v>
      </c>
      <c r="G2184" s="26">
        <f>LISTAS[[#This Row],[Precio]]*(1-0.46)</f>
        <v>214.05600000000001</v>
      </c>
      <c r="H2184" s="1">
        <f>+_xlfn.XLOOKUP(LISTAS[[#This Row],[ID]],_01_CODIGOS_Y_COSTOS_xlsm[Producto y N°],_01_CODIGOS_Y_COSTOS_xlsm[COSTO],0,0,1)</f>
        <v>79.164000000000001</v>
      </c>
      <c r="I2184" s="27">
        <f>+IFERROR(LISTAS[[#This Row],[VENTA NETA]]/LISTAS[[#This Row],[COSTO]]-1,0)</f>
        <v>1.7039563437926333</v>
      </c>
      <c r="J2184" s="50" t="str">
        <f>IFERROR(VLOOKUP(LISTAS[[#This Row],[ID]],_01_CODIGOS_Y_COSTOS_xlsm[[Producto y N°]:[CODIGO]],2,0),"")</f>
        <v>042012</v>
      </c>
      <c r="O2184" t="s">
        <v>3445</v>
      </c>
      <c r="AB2184" s="12" t="str">
        <f>+LISTAS[[#This Row],[Codigo]]&amp;LISTAS[[#This Row],[Fabrica]]</f>
        <v>042012OTIA</v>
      </c>
      <c r="AC2184" s="13" t="str">
        <f>+LISTAS[[#This Row],[Codigo]]</f>
        <v>042012</v>
      </c>
      <c r="AD2184" s="13" t="str">
        <f>+LISTAS[[#This Row],[ID]]</f>
        <v>RETENES SEGURIDAD12</v>
      </c>
      <c r="AH2184" s="36"/>
      <c r="AI2184" s="37">
        <f>+LISTAS[[#This Row],[Precio]]+(LISTAS[[#This Row],[Precio]]*AH2184)</f>
        <v>396.4</v>
      </c>
      <c r="AJ2184" s="38">
        <f t="shared" si="34"/>
        <v>198.2</v>
      </c>
      <c r="AL2184" s="35">
        <f>+AJ2184/LISTAS[[#This Row],[COSTO]]-1</f>
        <v>1.5036632812894748</v>
      </c>
      <c r="AM2184" t="str">
        <f>+LISTAS[[#This Row],[ID]]</f>
        <v>RETENES SEGURIDAD12</v>
      </c>
      <c r="AO2184" s="43"/>
      <c r="AP2184" s="39">
        <f>LISTAS[[#This Row],[COSTO]]+(LISTAS[[#This Row],[COSTO]]*AO2184)</f>
        <v>79.164000000000001</v>
      </c>
      <c r="AQ2184" s="44">
        <f>IF(AO2184="",0,AP2184/LISTAS[[#This Row],[VENTA NETA]]-1)</f>
        <v>0</v>
      </c>
      <c r="AS2184" s="39">
        <v>19.062000000000001</v>
      </c>
      <c r="AT2184" s="48">
        <f>+LISTAS[[#This Row],[COSTO]]/AS2184-1</f>
        <v>3.1529745042492916</v>
      </c>
      <c r="BA2184" t="s">
        <v>3421</v>
      </c>
      <c r="BB2184" s="36"/>
    </row>
    <row r="2185" spans="1:54" x14ac:dyDescent="0.35">
      <c r="A2185" s="7" t="s">
        <v>3447</v>
      </c>
      <c r="B2185" t="s">
        <v>3421</v>
      </c>
      <c r="C2185">
        <v>15</v>
      </c>
      <c r="D2185" t="s">
        <v>3448</v>
      </c>
      <c r="E2185" s="2">
        <v>761.68</v>
      </c>
      <c r="F2185" s="7" t="str">
        <f>+_xlfn.XLOOKUP(LISTAS[[#This Row],[ID]],_01_CODIGOS_Y_COSTOS_xlsm[Producto y N°],_01_CODIGOS_Y_COSTOS_xlsm[FABRICA],"",0,1)</f>
        <v>OTIA</v>
      </c>
      <c r="G2185" s="26">
        <f>LISTAS[[#This Row],[Precio]]*(1-0.46)</f>
        <v>411.30720000000002</v>
      </c>
      <c r="H2185" s="1">
        <f>+_xlfn.XLOOKUP(LISTAS[[#This Row],[ID]],_01_CODIGOS_Y_COSTOS_xlsm[Producto y N°],_01_CODIGOS_Y_COSTOS_xlsm[COSTO],0,0,1)</f>
        <v>152.06399999999999</v>
      </c>
      <c r="I2185" s="27">
        <f>+IFERROR(LISTAS[[#This Row],[VENTA NETA]]/LISTAS[[#This Row],[COSTO]]-1,0)</f>
        <v>1.7048295454545457</v>
      </c>
      <c r="J2185" s="50" t="str">
        <f>IFERROR(VLOOKUP(LISTAS[[#This Row],[ID]],_01_CODIGOS_Y_COSTOS_xlsm[[Producto y N°]:[CODIGO]],2,0),"")</f>
        <v>042015</v>
      </c>
      <c r="O2185" t="s">
        <v>3447</v>
      </c>
      <c r="AB2185" s="12" t="str">
        <f>+LISTAS[[#This Row],[Codigo]]&amp;LISTAS[[#This Row],[Fabrica]]</f>
        <v>042015OTIA</v>
      </c>
      <c r="AC2185" s="13" t="str">
        <f>+LISTAS[[#This Row],[Codigo]]</f>
        <v>042015</v>
      </c>
      <c r="AD2185" s="13" t="str">
        <f>+LISTAS[[#This Row],[ID]]</f>
        <v>RETENES SEGURIDAD15</v>
      </c>
      <c r="AH2185" s="36"/>
      <c r="AI2185" s="37">
        <f>+LISTAS[[#This Row],[Precio]]+(LISTAS[[#This Row],[Precio]]*AH2185)</f>
        <v>761.68</v>
      </c>
      <c r="AJ2185" s="38">
        <f t="shared" si="34"/>
        <v>380.84</v>
      </c>
      <c r="AL2185" s="35">
        <f>+AJ2185/LISTAS[[#This Row],[COSTO]]-1</f>
        <v>1.5044718013468015</v>
      </c>
      <c r="AM2185" t="str">
        <f>+LISTAS[[#This Row],[ID]]</f>
        <v>RETENES SEGURIDAD15</v>
      </c>
      <c r="AO2185" s="43"/>
      <c r="AP2185" s="39">
        <f>LISTAS[[#This Row],[COSTO]]+(LISTAS[[#This Row],[COSTO]]*AO2185)</f>
        <v>152.06399999999999</v>
      </c>
      <c r="AQ2185" s="44">
        <f>IF(AO2185="",0,AP2185/LISTAS[[#This Row],[VENTA NETA]]-1)</f>
        <v>0</v>
      </c>
      <c r="AS2185" s="39">
        <v>19.062000000000001</v>
      </c>
      <c r="AT2185" s="48">
        <f>+LISTAS[[#This Row],[COSTO]]/AS2185-1</f>
        <v>6.9773371104815851</v>
      </c>
      <c r="BA2185" t="s">
        <v>3421</v>
      </c>
      <c r="BB2185" s="36"/>
    </row>
    <row r="2186" spans="1:54" x14ac:dyDescent="0.35">
      <c r="A2186" s="7" t="s">
        <v>6245</v>
      </c>
      <c r="B2186" t="s">
        <v>3421</v>
      </c>
      <c r="C2186">
        <v>19</v>
      </c>
      <c r="D2186" t="s">
        <v>6246</v>
      </c>
      <c r="E2186" s="2">
        <v>1518.97</v>
      </c>
      <c r="F2186" s="7" t="str">
        <f>+_xlfn.XLOOKUP(LISTAS[[#This Row],[ID]],_01_CODIGOS_Y_COSTOS_xlsm[Producto y N°],_01_CODIGOS_Y_COSTOS_xlsm[FABRICA],"",0,1)</f>
        <v>OTIA</v>
      </c>
      <c r="G2186" s="26">
        <f>LISTAS[[#This Row],[Precio]]*(1-0.46)</f>
        <v>820.24380000000008</v>
      </c>
      <c r="H2186" s="1">
        <f>+_xlfn.XLOOKUP(LISTAS[[#This Row],[ID]],_01_CODIGOS_Y_COSTOS_xlsm[Producto y N°],_01_CODIGOS_Y_COSTOS_xlsm[COSTO],0,0,1)</f>
        <v>213.94069999999999</v>
      </c>
      <c r="I2186" s="27">
        <f>+IFERROR(LISTAS[[#This Row],[VENTA NETA]]/LISTAS[[#This Row],[COSTO]]-1,0)</f>
        <v>2.8339773591467172</v>
      </c>
      <c r="J2186" s="50" t="str">
        <f>IFERROR(VLOOKUP(LISTAS[[#This Row],[ID]],_01_CODIGOS_Y_COSTOS_xlsm[[Producto y N°]:[CODIGO]],2,0),"")</f>
        <v>042019</v>
      </c>
      <c r="O2186" t="s">
        <v>6245</v>
      </c>
      <c r="AB2186" s="12" t="str">
        <f>+LISTAS[[#This Row],[Codigo]]&amp;LISTAS[[#This Row],[Fabrica]]</f>
        <v>042019OTIA</v>
      </c>
      <c r="AC2186" s="13" t="str">
        <f>+LISTAS[[#This Row],[Codigo]]</f>
        <v>042019</v>
      </c>
      <c r="AD2186" s="13" t="str">
        <f>+LISTAS[[#This Row],[ID]]</f>
        <v>RETENES SEGURIDAD19</v>
      </c>
      <c r="AH2186" s="36"/>
      <c r="AI2186" s="37">
        <f>+LISTAS[[#This Row],[Precio]]+(LISTAS[[#This Row],[Precio]]*AH2186)</f>
        <v>1518.97</v>
      </c>
      <c r="AJ2186" s="38">
        <f t="shared" si="34"/>
        <v>759.48500000000001</v>
      </c>
      <c r="AL2186" s="35">
        <f>+AJ2186/LISTAS[[#This Row],[COSTO]]-1</f>
        <v>2.5499790362469601</v>
      </c>
      <c r="AM2186" t="str">
        <f>+LISTAS[[#This Row],[ID]]</f>
        <v>RETENES SEGURIDAD19</v>
      </c>
      <c r="AO2186" s="43"/>
      <c r="AP2186" s="39">
        <f>LISTAS[[#This Row],[COSTO]]+(LISTAS[[#This Row],[COSTO]]*AO2186)</f>
        <v>213.94069999999999</v>
      </c>
      <c r="AQ2186" s="44">
        <f>IF(AO2186="",0,AP2186/LISTAS[[#This Row],[VENTA NETA]]-1)</f>
        <v>0</v>
      </c>
      <c r="AS2186" s="39">
        <v>28.08</v>
      </c>
      <c r="AT2186" s="48">
        <f>+LISTAS[[#This Row],[COSTO]]/AS2186-1</f>
        <v>6.6189707977207979</v>
      </c>
      <c r="BA2186" t="s">
        <v>3421</v>
      </c>
      <c r="BB2186" s="36"/>
    </row>
    <row r="2187" spans="1:54" x14ac:dyDescent="0.35">
      <c r="A2187" s="7" t="s">
        <v>3449</v>
      </c>
      <c r="B2187" t="s">
        <v>3450</v>
      </c>
      <c r="C2187" t="s">
        <v>3451</v>
      </c>
      <c r="D2187" t="s">
        <v>3452</v>
      </c>
      <c r="E2187" s="2">
        <v>78.08</v>
      </c>
      <c r="F2187" s="7" t="str">
        <f>+_xlfn.XLOOKUP(LISTAS[[#This Row],[ID]],_01_CODIGOS_Y_COSTOS_xlsm[Producto y N°],_01_CODIGOS_Y_COSTOS_xlsm[FABRICA],"",0,1)</f>
        <v>OTIA</v>
      </c>
      <c r="G2187" s="26">
        <f>LISTAS[[#This Row],[Precio]]*(1-0.46)</f>
        <v>42.163200000000003</v>
      </c>
      <c r="H2187" s="1">
        <f>+_xlfn.XLOOKUP(LISTAS[[#This Row],[ID]],_01_CODIGOS_Y_COSTOS_xlsm[Producto y N°],_01_CODIGOS_Y_COSTOS_xlsm[COSTO],0,0,1)</f>
        <v>15.741</v>
      </c>
      <c r="I2187" s="27">
        <f>+IFERROR(LISTAS[[#This Row],[VENTA NETA]]/LISTAS[[#This Row],[COSTO]]-1,0)</f>
        <v>1.6785591766723846</v>
      </c>
      <c r="J2187" s="50" t="str">
        <f>IFERROR(VLOOKUP(LISTAS[[#This Row],[ID]],_01_CODIGOS_Y_COSTOS_xlsm[[Producto y N°]:[CODIGO]],2,0),"")</f>
        <v>07503-11.3H</v>
      </c>
      <c r="O2187" t="s">
        <v>3449</v>
      </c>
      <c r="AB2187" s="12" t="str">
        <f>+LISTAS[[#This Row],[Codigo]]&amp;LISTAS[[#This Row],[Fabrica]]</f>
        <v>07503-11.3HOTIA</v>
      </c>
      <c r="AC2187" s="13" t="str">
        <f>+LISTAS[[#This Row],[Codigo]]</f>
        <v>07503-11.3H</v>
      </c>
      <c r="AD2187" s="13" t="str">
        <f>+LISTAS[[#This Row],[ID]]</f>
        <v>ARANLOCK3 X 11.3</v>
      </c>
      <c r="AH2187" s="36"/>
      <c r="AI2187" s="37">
        <f>+LISTAS[[#This Row],[Precio]]+(LISTAS[[#This Row],[Precio]]*AH2187)</f>
        <v>78.08</v>
      </c>
      <c r="AJ2187" s="38">
        <f t="shared" si="34"/>
        <v>39.04</v>
      </c>
      <c r="AL2187" s="35">
        <f>+AJ2187/LISTAS[[#This Row],[COSTO]]-1</f>
        <v>1.4801473858077632</v>
      </c>
      <c r="AM2187" t="str">
        <f>+LISTAS[[#This Row],[ID]]</f>
        <v>ARANLOCK3 X 11.3</v>
      </c>
      <c r="AO2187" s="43"/>
      <c r="AP2187" s="39">
        <f>LISTAS[[#This Row],[COSTO]]+(LISTAS[[#This Row],[COSTO]]*AO2187)</f>
        <v>15.741</v>
      </c>
      <c r="AQ2187" s="44">
        <f>IF(AO2187="",0,AP2187/LISTAS[[#This Row],[VENTA NETA]]-1)</f>
        <v>0</v>
      </c>
      <c r="AS2187" s="39">
        <v>30.321000000000002</v>
      </c>
      <c r="AT2187" s="48">
        <f>+LISTAS[[#This Row],[COSTO]]/AS2187-1</f>
        <v>-0.48085485307212827</v>
      </c>
      <c r="BA2187" t="s">
        <v>3450</v>
      </c>
      <c r="BB2187" s="36"/>
    </row>
    <row r="2188" spans="1:54" x14ac:dyDescent="0.35">
      <c r="A2188" s="7" t="s">
        <v>3453</v>
      </c>
      <c r="B2188" t="s">
        <v>3450</v>
      </c>
      <c r="C2188" t="s">
        <v>3454</v>
      </c>
      <c r="D2188" t="s">
        <v>3455</v>
      </c>
      <c r="E2188" s="2">
        <v>78.08</v>
      </c>
      <c r="F2188" s="7" t="str">
        <f>+_xlfn.XLOOKUP(LISTAS[[#This Row],[ID]],_01_CODIGOS_Y_COSTOS_xlsm[Producto y N°],_01_CODIGOS_Y_COSTOS_xlsm[FABRICA],"",0,1)</f>
        <v>OTIA</v>
      </c>
      <c r="G2188" s="26">
        <f>LISTAS[[#This Row],[Precio]]*(1-0.46)</f>
        <v>42.163200000000003</v>
      </c>
      <c r="H2188" s="1">
        <f>+_xlfn.XLOOKUP(LISTAS[[#This Row],[ID]],_01_CODIGOS_Y_COSTOS_xlsm[Producto y N°],_01_CODIGOS_Y_COSTOS_xlsm[COSTO],0,0,1)</f>
        <v>15.741</v>
      </c>
      <c r="I2188" s="27">
        <f>+IFERROR(LISTAS[[#This Row],[VENTA NETA]]/LISTAS[[#This Row],[COSTO]]-1,0)</f>
        <v>1.6785591766723846</v>
      </c>
      <c r="J2188" s="50" t="str">
        <f>IFERROR(VLOOKUP(LISTAS[[#This Row],[ID]],_01_CODIGOS_Y_COSTOS_xlsm[[Producto y N°]:[CODIGO]],2,0),"")</f>
        <v>07504-11.3H</v>
      </c>
      <c r="O2188" t="s">
        <v>3453</v>
      </c>
      <c r="AB2188" s="12" t="str">
        <f>+LISTAS[[#This Row],[Codigo]]&amp;LISTAS[[#This Row],[Fabrica]]</f>
        <v>07504-11.3HOTIA</v>
      </c>
      <c r="AC2188" s="13" t="str">
        <f>+LISTAS[[#This Row],[Codigo]]</f>
        <v>07504-11.3H</v>
      </c>
      <c r="AD2188" s="13" t="str">
        <f>+LISTAS[[#This Row],[ID]]</f>
        <v>ARANLOCK4 X 11.3</v>
      </c>
      <c r="AH2188" s="36"/>
      <c r="AI2188" s="37">
        <f>+LISTAS[[#This Row],[Precio]]+(LISTAS[[#This Row],[Precio]]*AH2188)</f>
        <v>78.08</v>
      </c>
      <c r="AJ2188" s="38">
        <f t="shared" si="34"/>
        <v>39.04</v>
      </c>
      <c r="AL2188" s="35">
        <f>+AJ2188/LISTAS[[#This Row],[COSTO]]-1</f>
        <v>1.4801473858077632</v>
      </c>
      <c r="AM2188" t="str">
        <f>+LISTAS[[#This Row],[ID]]</f>
        <v>ARANLOCK4 X 11.3</v>
      </c>
      <c r="AO2188" s="43"/>
      <c r="AP2188" s="39">
        <f>LISTAS[[#This Row],[COSTO]]+(LISTAS[[#This Row],[COSTO]]*AO2188)</f>
        <v>15.741</v>
      </c>
      <c r="AQ2188" s="44">
        <f>IF(AO2188="",0,AP2188/LISTAS[[#This Row],[VENTA NETA]]-1)</f>
        <v>0</v>
      </c>
      <c r="AS2188" s="39">
        <v>30.321000000000002</v>
      </c>
      <c r="AT2188" s="48">
        <f>+LISTAS[[#This Row],[COSTO]]/AS2188-1</f>
        <v>-0.48085485307212827</v>
      </c>
      <c r="BA2188" t="s">
        <v>3450</v>
      </c>
      <c r="BB2188" s="36"/>
    </row>
    <row r="2189" spans="1:54" x14ac:dyDescent="0.35">
      <c r="A2189" s="7" t="s">
        <v>3456</v>
      </c>
      <c r="B2189" t="s">
        <v>3450</v>
      </c>
      <c r="C2189" t="s">
        <v>3457</v>
      </c>
      <c r="D2189" t="s">
        <v>3458</v>
      </c>
      <c r="E2189" s="2">
        <v>78.08</v>
      </c>
      <c r="F2189" s="7" t="str">
        <f>+_xlfn.XLOOKUP(LISTAS[[#This Row],[ID]],_01_CODIGOS_Y_COSTOS_xlsm[Producto y N°],_01_CODIGOS_Y_COSTOS_xlsm[FABRICA],"",0,1)</f>
        <v>OTIA</v>
      </c>
      <c r="G2189" s="26">
        <f>LISTAS[[#This Row],[Precio]]*(1-0.46)</f>
        <v>42.163200000000003</v>
      </c>
      <c r="H2189" s="1">
        <f>+_xlfn.XLOOKUP(LISTAS[[#This Row],[ID]],_01_CODIGOS_Y_COSTOS_xlsm[Producto y N°],_01_CODIGOS_Y_COSTOS_xlsm[COSTO],0,0,1)</f>
        <v>15.741</v>
      </c>
      <c r="I2189" s="27">
        <f>+IFERROR(LISTAS[[#This Row],[VENTA NETA]]/LISTAS[[#This Row],[COSTO]]-1,0)</f>
        <v>1.6785591766723846</v>
      </c>
      <c r="J2189" s="50" t="str">
        <f>IFERROR(VLOOKUP(LISTAS[[#This Row],[ID]],_01_CODIGOS_Y_COSTOS_xlsm[[Producto y N°]:[CODIGO]],2,0),"")</f>
        <v>07505-11.3H</v>
      </c>
      <c r="O2189" t="s">
        <v>3456</v>
      </c>
      <c r="AB2189" s="12" t="str">
        <f>+LISTAS[[#This Row],[Codigo]]&amp;LISTAS[[#This Row],[Fabrica]]</f>
        <v>07505-11.3HOTIA</v>
      </c>
      <c r="AC2189" s="13" t="str">
        <f>+LISTAS[[#This Row],[Codigo]]</f>
        <v>07505-11.3H</v>
      </c>
      <c r="AD2189" s="13" t="str">
        <f>+LISTAS[[#This Row],[ID]]</f>
        <v>ARANLOCK5 X 11.3</v>
      </c>
      <c r="AH2189" s="36"/>
      <c r="AI2189" s="37">
        <f>+LISTAS[[#This Row],[Precio]]+(LISTAS[[#This Row],[Precio]]*AH2189)</f>
        <v>78.08</v>
      </c>
      <c r="AJ2189" s="38">
        <f t="shared" si="34"/>
        <v>39.04</v>
      </c>
      <c r="AL2189" s="35">
        <f>+AJ2189/LISTAS[[#This Row],[COSTO]]-1</f>
        <v>1.4801473858077632</v>
      </c>
      <c r="AM2189" t="str">
        <f>+LISTAS[[#This Row],[ID]]</f>
        <v>ARANLOCK5 X 11.3</v>
      </c>
      <c r="AO2189" s="43"/>
      <c r="AP2189" s="39">
        <f>LISTAS[[#This Row],[COSTO]]+(LISTAS[[#This Row],[COSTO]]*AO2189)</f>
        <v>15.741</v>
      </c>
      <c r="AQ2189" s="44">
        <f>IF(AO2189="",0,AP2189/LISTAS[[#This Row],[VENTA NETA]]-1)</f>
        <v>0</v>
      </c>
      <c r="AS2189" s="39">
        <v>39.527999999999999</v>
      </c>
      <c r="AT2189" s="48">
        <f>+LISTAS[[#This Row],[COSTO]]/AS2189-1</f>
        <v>-0.60177595628415292</v>
      </c>
      <c r="BA2189" t="s">
        <v>3450</v>
      </c>
      <c r="BB2189" s="36"/>
    </row>
    <row r="2190" spans="1:54" x14ac:dyDescent="0.35">
      <c r="A2190" s="7" t="s">
        <v>3459</v>
      </c>
      <c r="B2190" t="s">
        <v>3450</v>
      </c>
      <c r="C2190" t="s">
        <v>3460</v>
      </c>
      <c r="D2190" t="s">
        <v>6247</v>
      </c>
      <c r="E2190" s="2">
        <v>125</v>
      </c>
      <c r="F2190" s="7" t="str">
        <f>+_xlfn.XLOOKUP(LISTAS[[#This Row],[ID]],_01_CODIGOS_Y_COSTOS_xlsm[Producto y N°],_01_CODIGOS_Y_COSTOS_xlsm[FABRICA],"",0,1)</f>
        <v>OTIA</v>
      </c>
      <c r="G2190" s="26">
        <f>LISTAS[[#This Row],[Precio]]*(1-0.46)</f>
        <v>67.5</v>
      </c>
      <c r="H2190" s="1">
        <f>+_xlfn.XLOOKUP(LISTAS[[#This Row],[ID]],_01_CODIGOS_Y_COSTOS_xlsm[Producto y N°],_01_CODIGOS_Y_COSTOS_xlsm[COSTO],0,0,1)</f>
        <v>23.608799999999999</v>
      </c>
      <c r="I2190" s="27">
        <f>+IFERROR(LISTAS[[#This Row],[VENTA NETA]]/LISTAS[[#This Row],[COSTO]]-1,0)</f>
        <v>1.859103385178408</v>
      </c>
      <c r="J2190" s="50" t="str">
        <f>IFERROR(VLOOKUP(LISTAS[[#This Row],[ID]],_01_CODIGOS_Y_COSTOS_xlsm[[Producto y N°]:[CODIGO]],2,0),"")</f>
        <v>07506-15H</v>
      </c>
      <c r="O2190" t="s">
        <v>3459</v>
      </c>
      <c r="AB2190" s="12" t="str">
        <f>+LISTAS[[#This Row],[Codigo]]&amp;LISTAS[[#This Row],[Fabrica]]</f>
        <v>07506-15HOTIA</v>
      </c>
      <c r="AC2190" s="13" t="str">
        <f>+LISTAS[[#This Row],[Codigo]]</f>
        <v>07506-15H</v>
      </c>
      <c r="AD2190" s="13" t="str">
        <f>+LISTAS[[#This Row],[ID]]</f>
        <v>ARANLOCK6 X 15</v>
      </c>
      <c r="AH2190" s="36"/>
      <c r="AI2190" s="37">
        <f>+LISTAS[[#This Row],[Precio]]+(LISTAS[[#This Row],[Precio]]*AH2190)</f>
        <v>125</v>
      </c>
      <c r="AJ2190" s="38">
        <f t="shared" si="34"/>
        <v>62.5</v>
      </c>
      <c r="AL2190" s="35">
        <f>+AJ2190/LISTAS[[#This Row],[COSTO]]-1</f>
        <v>1.6473179492392669</v>
      </c>
      <c r="AM2190" t="str">
        <f>+LISTAS[[#This Row],[ID]]</f>
        <v>ARANLOCK6 X 15</v>
      </c>
      <c r="AO2190" s="43"/>
      <c r="AP2190" s="39">
        <f>LISTAS[[#This Row],[COSTO]]+(LISTAS[[#This Row],[COSTO]]*AO2190)</f>
        <v>23.608799999999999</v>
      </c>
      <c r="AQ2190" s="44">
        <f>IF(AO2190="",0,AP2190/LISTAS[[#This Row],[VENTA NETA]]-1)</f>
        <v>0</v>
      </c>
      <c r="AS2190" s="39">
        <v>39.582000000000001</v>
      </c>
      <c r="AT2190" s="48">
        <f>+LISTAS[[#This Row],[COSTO]]/AS2190-1</f>
        <v>-0.40354706684856756</v>
      </c>
      <c r="BA2190" t="s">
        <v>3450</v>
      </c>
      <c r="BB2190" s="36"/>
    </row>
    <row r="2191" spans="1:54" x14ac:dyDescent="0.35">
      <c r="A2191" s="7" t="s">
        <v>3461</v>
      </c>
      <c r="B2191" t="s">
        <v>3450</v>
      </c>
      <c r="C2191" t="s">
        <v>3462</v>
      </c>
      <c r="D2191" t="s">
        <v>3463</v>
      </c>
      <c r="E2191" s="2">
        <v>125</v>
      </c>
      <c r="F2191" s="7" t="str">
        <f>+_xlfn.XLOOKUP(LISTAS[[#This Row],[ID]],_01_CODIGOS_Y_COSTOS_xlsm[Producto y N°],_01_CODIGOS_Y_COSTOS_xlsm[FABRICA],"",0,1)</f>
        <v>OTIA</v>
      </c>
      <c r="G2191" s="26">
        <f>LISTAS[[#This Row],[Precio]]*(1-0.46)</f>
        <v>67.5</v>
      </c>
      <c r="H2191" s="1">
        <f>+_xlfn.XLOOKUP(LISTAS[[#This Row],[ID]],_01_CODIGOS_Y_COSTOS_xlsm[Producto y N°],_01_CODIGOS_Y_COSTOS_xlsm[COSTO],0,0,1)</f>
        <v>25.876799999999999</v>
      </c>
      <c r="I2191" s="27">
        <f>+IFERROR(LISTAS[[#This Row],[VENTA NETA]]/LISTAS[[#This Row],[COSTO]]-1,0)</f>
        <v>1.6085141903171953</v>
      </c>
      <c r="J2191" s="50" t="str">
        <f>IFERROR(VLOOKUP(LISTAS[[#This Row],[ID]],_01_CODIGOS_Y_COSTOS_xlsm[[Producto y N°]:[CODIGO]],2,0),"")</f>
        <v>07507-15</v>
      </c>
      <c r="O2191" t="s">
        <v>3461</v>
      </c>
      <c r="AB2191" s="12" t="str">
        <f>+LISTAS[[#This Row],[Codigo]]&amp;LISTAS[[#This Row],[Fabrica]]</f>
        <v>07507-15OTIA</v>
      </c>
      <c r="AC2191" s="13" t="str">
        <f>+LISTAS[[#This Row],[Codigo]]</f>
        <v>07507-15</v>
      </c>
      <c r="AD2191" s="13" t="str">
        <f>+LISTAS[[#This Row],[ID]]</f>
        <v>ARANLOCK7 X 15</v>
      </c>
      <c r="AH2191" s="36"/>
      <c r="AI2191" s="37">
        <f>+LISTAS[[#This Row],[Precio]]+(LISTAS[[#This Row],[Precio]]*AH2191)</f>
        <v>125</v>
      </c>
      <c r="AJ2191" s="38">
        <f t="shared" si="34"/>
        <v>62.5</v>
      </c>
      <c r="AL2191" s="35">
        <f>+AJ2191/LISTAS[[#This Row],[COSTO]]-1</f>
        <v>1.415290916960366</v>
      </c>
      <c r="AM2191" t="str">
        <f>+LISTAS[[#This Row],[ID]]</f>
        <v>ARANLOCK7 X 15</v>
      </c>
      <c r="AO2191" s="43"/>
      <c r="AP2191" s="39">
        <f>LISTAS[[#This Row],[COSTO]]+(LISTAS[[#This Row],[COSTO]]*AO2191)</f>
        <v>25.876799999999999</v>
      </c>
      <c r="AQ2191" s="44">
        <f>IF(AO2191="",0,AP2191/LISTAS[[#This Row],[VENTA NETA]]-1)</f>
        <v>0</v>
      </c>
      <c r="AS2191" s="39">
        <v>71.819999999999993</v>
      </c>
      <c r="AT2191" s="48">
        <f>+LISTAS[[#This Row],[COSTO]]/AS2191-1</f>
        <v>-0.63969924812030077</v>
      </c>
      <c r="BA2191" t="s">
        <v>3450</v>
      </c>
      <c r="BB2191" s="36"/>
    </row>
    <row r="2192" spans="1:54" x14ac:dyDescent="0.35">
      <c r="A2192" s="7" t="s">
        <v>3464</v>
      </c>
      <c r="B2192" t="s">
        <v>3450</v>
      </c>
      <c r="C2192" t="s">
        <v>3465</v>
      </c>
      <c r="D2192" t="s">
        <v>3466</v>
      </c>
      <c r="E2192" s="2">
        <v>125</v>
      </c>
      <c r="F2192" s="7" t="str">
        <f>+_xlfn.XLOOKUP(LISTAS[[#This Row],[ID]],_01_CODIGOS_Y_COSTOS_xlsm[Producto y N°],_01_CODIGOS_Y_COSTOS_xlsm[FABRICA],"",0,1)</f>
        <v>OTIA</v>
      </c>
      <c r="G2192" s="26">
        <f>LISTAS[[#This Row],[Precio]]*(1-0.46)</f>
        <v>67.5</v>
      </c>
      <c r="H2192" s="1">
        <f>+_xlfn.XLOOKUP(LISTAS[[#This Row],[ID]],_01_CODIGOS_Y_COSTOS_xlsm[Producto y N°],_01_CODIGOS_Y_COSTOS_xlsm[COSTO],0,0,1)</f>
        <v>25.876799999999999</v>
      </c>
      <c r="I2192" s="27">
        <f>+IFERROR(LISTAS[[#This Row],[VENTA NETA]]/LISTAS[[#This Row],[COSTO]]-1,0)</f>
        <v>1.6085141903171953</v>
      </c>
      <c r="J2192" s="50" t="str">
        <f>IFERROR(VLOOKUP(LISTAS[[#This Row],[ID]],_01_CODIGOS_Y_COSTOS_xlsm[[Producto y N°]:[CODIGO]],2,0),"")</f>
        <v>07508-15</v>
      </c>
      <c r="O2192" t="s">
        <v>3464</v>
      </c>
      <c r="AB2192" s="12" t="str">
        <f>+LISTAS[[#This Row],[Codigo]]&amp;LISTAS[[#This Row],[Fabrica]]</f>
        <v>07508-15OTIA</v>
      </c>
      <c r="AC2192" s="13" t="str">
        <f>+LISTAS[[#This Row],[Codigo]]</f>
        <v>07508-15</v>
      </c>
      <c r="AD2192" s="13" t="str">
        <f>+LISTAS[[#This Row],[ID]]</f>
        <v>ARANLOCK8 X 15</v>
      </c>
      <c r="AH2192" s="36"/>
      <c r="AI2192" s="37">
        <f>+LISTAS[[#This Row],[Precio]]+(LISTAS[[#This Row],[Precio]]*AH2192)</f>
        <v>125</v>
      </c>
      <c r="AJ2192" s="38">
        <f t="shared" si="34"/>
        <v>62.5</v>
      </c>
      <c r="AL2192" s="35">
        <f>+AJ2192/LISTAS[[#This Row],[COSTO]]-1</f>
        <v>1.415290916960366</v>
      </c>
      <c r="AM2192" t="str">
        <f>+LISTAS[[#This Row],[ID]]</f>
        <v>ARANLOCK8 X 15</v>
      </c>
      <c r="AO2192" s="43"/>
      <c r="AP2192" s="39">
        <f>LISTAS[[#This Row],[COSTO]]+(LISTAS[[#This Row],[COSTO]]*AO2192)</f>
        <v>25.876799999999999</v>
      </c>
      <c r="AQ2192" s="44">
        <f>IF(AO2192="",0,AP2192/LISTAS[[#This Row],[VENTA NETA]]-1)</f>
        <v>0</v>
      </c>
      <c r="AS2192" s="39">
        <v>71.819999999999993</v>
      </c>
      <c r="AT2192" s="48">
        <f>+LISTAS[[#This Row],[COSTO]]/AS2192-1</f>
        <v>-0.63969924812030077</v>
      </c>
      <c r="BA2192" t="s">
        <v>3450</v>
      </c>
      <c r="BB2192" s="36"/>
    </row>
    <row r="2193" spans="1:54" x14ac:dyDescent="0.35">
      <c r="A2193" s="7" t="s">
        <v>3467</v>
      </c>
      <c r="B2193" t="s">
        <v>3450</v>
      </c>
      <c r="C2193" t="s">
        <v>3468</v>
      </c>
      <c r="D2193" t="s">
        <v>3469</v>
      </c>
      <c r="E2193" s="2">
        <v>169.08</v>
      </c>
      <c r="F2193" s="7" t="str">
        <f>+_xlfn.XLOOKUP(LISTAS[[#This Row],[ID]],_01_CODIGOS_Y_COSTOS_xlsm[Producto y N°],_01_CODIGOS_Y_COSTOS_xlsm[FABRICA],"",0,1)</f>
        <v>OTIA</v>
      </c>
      <c r="G2193" s="26">
        <f>LISTAS[[#This Row],[Precio]]*(1-0.46)</f>
        <v>91.303200000000018</v>
      </c>
      <c r="H2193" s="1">
        <f>+_xlfn.XLOOKUP(LISTAS[[#This Row],[ID]],_01_CODIGOS_Y_COSTOS_xlsm[Producto y N°],_01_CODIGOS_Y_COSTOS_xlsm[COSTO],0,0,1)</f>
        <v>34.0578</v>
      </c>
      <c r="I2193" s="27">
        <f>+IFERROR(LISTAS[[#This Row],[VENTA NETA]]/LISTAS[[#This Row],[COSTO]]-1,0)</f>
        <v>1.6808308228951963</v>
      </c>
      <c r="J2193" s="50" t="str">
        <f>IFERROR(VLOOKUP(LISTAS[[#This Row],[ID]],_01_CODIGOS_Y_COSTOS_xlsm[[Producto y N°]:[CODIGO]],2,0),"")</f>
        <v>07509-18</v>
      </c>
      <c r="O2193" t="s">
        <v>3467</v>
      </c>
      <c r="AB2193" s="12" t="str">
        <f>+LISTAS[[#This Row],[Codigo]]&amp;LISTAS[[#This Row],[Fabrica]]</f>
        <v>07509-18OTIA</v>
      </c>
      <c r="AC2193" s="13" t="str">
        <f>+LISTAS[[#This Row],[Codigo]]</f>
        <v>07509-18</v>
      </c>
      <c r="AD2193" s="13" t="str">
        <f>+LISTAS[[#This Row],[ID]]</f>
        <v>ARANLOCK9 X 18</v>
      </c>
      <c r="AH2193" s="36"/>
      <c r="AI2193" s="37">
        <f>+LISTAS[[#This Row],[Precio]]+(LISTAS[[#This Row],[Precio]]*AH2193)</f>
        <v>169.08</v>
      </c>
      <c r="AJ2193" s="38">
        <f t="shared" si="34"/>
        <v>84.54</v>
      </c>
      <c r="AL2193" s="35">
        <f>+AJ2193/LISTAS[[#This Row],[COSTO]]-1</f>
        <v>1.4822507619399965</v>
      </c>
      <c r="AM2193" t="str">
        <f>+LISTAS[[#This Row],[ID]]</f>
        <v>ARANLOCK9 X 18</v>
      </c>
      <c r="AO2193" s="43"/>
      <c r="AP2193" s="39">
        <f>LISTAS[[#This Row],[COSTO]]+(LISTAS[[#This Row],[COSTO]]*AO2193)</f>
        <v>34.0578</v>
      </c>
      <c r="AQ2193" s="44">
        <f>IF(AO2193="",0,AP2193/LISTAS[[#This Row],[VENTA NETA]]-1)</f>
        <v>0</v>
      </c>
      <c r="AS2193" s="39">
        <v>36.18</v>
      </c>
      <c r="AT2193" s="48">
        <f>+LISTAS[[#This Row],[COSTO]]/AS2193-1</f>
        <v>-5.8656716417910482E-2</v>
      </c>
      <c r="BA2193" t="s">
        <v>3450</v>
      </c>
      <c r="BB2193" s="36"/>
    </row>
    <row r="2194" spans="1:54" x14ac:dyDescent="0.35">
      <c r="A2194" s="7" t="s">
        <v>3470</v>
      </c>
      <c r="B2194" t="s">
        <v>3450</v>
      </c>
      <c r="C2194" t="s">
        <v>3471</v>
      </c>
      <c r="D2194" t="s">
        <v>6248</v>
      </c>
      <c r="E2194" s="2">
        <v>169.08</v>
      </c>
      <c r="F2194" s="7" t="str">
        <f>+_xlfn.XLOOKUP(LISTAS[[#This Row],[ID]],_01_CODIGOS_Y_COSTOS_xlsm[Producto y N°],_01_CODIGOS_Y_COSTOS_xlsm[FABRICA],"",0,1)</f>
        <v>OTIA</v>
      </c>
      <c r="G2194" s="26">
        <f>LISTAS[[#This Row],[Precio]]*(1-0.46)</f>
        <v>91.303200000000018</v>
      </c>
      <c r="H2194" s="1">
        <f>+_xlfn.XLOOKUP(LISTAS[[#This Row],[ID]],_01_CODIGOS_Y_COSTOS_xlsm[Producto y N°],_01_CODIGOS_Y_COSTOS_xlsm[COSTO],0,0,1)</f>
        <v>34.020000000000003</v>
      </c>
      <c r="I2194" s="27">
        <f>+IFERROR(LISTAS[[#This Row],[VENTA NETA]]/LISTAS[[#This Row],[COSTO]]-1,0)</f>
        <v>1.6838095238095243</v>
      </c>
      <c r="J2194" s="50" t="str">
        <f>IFERROR(VLOOKUP(LISTAS[[#This Row],[ID]],_01_CODIGOS_Y_COSTOS_xlsm[[Producto y N°]:[CODIGO]],2,0),"")</f>
        <v>075010-18</v>
      </c>
      <c r="O2194" t="s">
        <v>3470</v>
      </c>
      <c r="AB2194" s="12" t="str">
        <f>+LISTAS[[#This Row],[Codigo]]&amp;LISTAS[[#This Row],[Fabrica]]</f>
        <v>075010-18OTIA</v>
      </c>
      <c r="AC2194" s="13" t="str">
        <f>+LISTAS[[#This Row],[Codigo]]</f>
        <v>075010-18</v>
      </c>
      <c r="AD2194" s="13" t="str">
        <f>+LISTAS[[#This Row],[ID]]</f>
        <v>ARANLOCK10 X 18</v>
      </c>
      <c r="AH2194" s="36"/>
      <c r="AI2194" s="37">
        <f>+LISTAS[[#This Row],[Precio]]+(LISTAS[[#This Row],[Precio]]*AH2194)</f>
        <v>169.08</v>
      </c>
      <c r="AJ2194" s="38">
        <f t="shared" si="34"/>
        <v>84.54</v>
      </c>
      <c r="AL2194" s="35">
        <f>+AJ2194/LISTAS[[#This Row],[COSTO]]-1</f>
        <v>1.4850088183421515</v>
      </c>
      <c r="AM2194" t="str">
        <f>+LISTAS[[#This Row],[ID]]</f>
        <v>ARANLOCK10 X 18</v>
      </c>
      <c r="AO2194" s="43"/>
      <c r="AP2194" s="39">
        <f>LISTAS[[#This Row],[COSTO]]+(LISTAS[[#This Row],[COSTO]]*AO2194)</f>
        <v>34.020000000000003</v>
      </c>
      <c r="AQ2194" s="44">
        <f>IF(AO2194="",0,AP2194/LISTAS[[#This Row],[VENTA NETA]]-1)</f>
        <v>0</v>
      </c>
      <c r="AS2194" s="39">
        <v>76.896000000000001</v>
      </c>
      <c r="AT2194" s="48">
        <f>+LISTAS[[#This Row],[COSTO]]/AS2194-1</f>
        <v>-0.55758426966292129</v>
      </c>
      <c r="BA2194" t="s">
        <v>3450</v>
      </c>
      <c r="BB2194" s="36"/>
    </row>
    <row r="2195" spans="1:54" x14ac:dyDescent="0.35">
      <c r="A2195" s="7" t="s">
        <v>3472</v>
      </c>
      <c r="B2195" t="s">
        <v>3450</v>
      </c>
      <c r="C2195" t="s">
        <v>3473</v>
      </c>
      <c r="D2195" t="s">
        <v>3474</v>
      </c>
      <c r="E2195" s="2">
        <v>301.24</v>
      </c>
      <c r="F2195" s="7" t="str">
        <f>+_xlfn.XLOOKUP(LISTAS[[#This Row],[ID]],_01_CODIGOS_Y_COSTOS_xlsm[Producto y N°],_01_CODIGOS_Y_COSTOS_xlsm[FABRICA],"",0,1)</f>
        <v>OTIA</v>
      </c>
      <c r="G2195" s="26">
        <f>LISTAS[[#This Row],[Precio]]*(1-0.46)</f>
        <v>162.6696</v>
      </c>
      <c r="H2195" s="1">
        <f>+_xlfn.XLOOKUP(LISTAS[[#This Row],[ID]],_01_CODIGOS_Y_COSTOS_xlsm[Producto y N°],_01_CODIGOS_Y_COSTOS_xlsm[COSTO],0,0,1)</f>
        <v>59.292000000000002</v>
      </c>
      <c r="I2195" s="27">
        <f>+IFERROR(LISTAS[[#This Row],[VENTA NETA]]/LISTAS[[#This Row],[COSTO]]-1,0)</f>
        <v>1.7435336976320581</v>
      </c>
      <c r="J2195" s="50" t="str">
        <f>IFERROR(VLOOKUP(LISTAS[[#This Row],[ID]],_01_CODIGOS_Y_COSTOS_xlsm[[Producto y N°]:[CODIGO]],2,0),"")</f>
        <v>075011-21H</v>
      </c>
      <c r="O2195" t="s">
        <v>3472</v>
      </c>
      <c r="AB2195" s="12" t="str">
        <f>+LISTAS[[#This Row],[Codigo]]&amp;LISTAS[[#This Row],[Fabrica]]</f>
        <v>075011-21HOTIA</v>
      </c>
      <c r="AC2195" s="13" t="str">
        <f>+LISTAS[[#This Row],[Codigo]]</f>
        <v>075011-21H</v>
      </c>
      <c r="AD2195" s="13" t="str">
        <f>+LISTAS[[#This Row],[ID]]</f>
        <v>ARANLOCK11 X 21</v>
      </c>
      <c r="AH2195" s="36"/>
      <c r="AI2195" s="37">
        <f>+LISTAS[[#This Row],[Precio]]+(LISTAS[[#This Row],[Precio]]*AH2195)</f>
        <v>301.24</v>
      </c>
      <c r="AJ2195" s="38">
        <f t="shared" si="34"/>
        <v>150.62</v>
      </c>
      <c r="AL2195" s="35">
        <f>+AJ2195/LISTAS[[#This Row],[COSTO]]-1</f>
        <v>1.5403089792889428</v>
      </c>
      <c r="AM2195" t="str">
        <f>+LISTAS[[#This Row],[ID]]</f>
        <v>ARANLOCK11 X 21</v>
      </c>
      <c r="AO2195" s="43"/>
      <c r="AP2195" s="39">
        <f>LISTAS[[#This Row],[COSTO]]+(LISTAS[[#This Row],[COSTO]]*AO2195)</f>
        <v>59.292000000000002</v>
      </c>
      <c r="AQ2195" s="44">
        <f>IF(AO2195="",0,AP2195/LISTAS[[#This Row],[VENTA NETA]]-1)</f>
        <v>0</v>
      </c>
      <c r="AS2195" s="39">
        <v>71.819999999999993</v>
      </c>
      <c r="AT2195" s="48">
        <f>+LISTAS[[#This Row],[COSTO]]/AS2195-1</f>
        <v>-0.17443609022556383</v>
      </c>
      <c r="BA2195" t="s">
        <v>3450</v>
      </c>
      <c r="BB2195" s="36"/>
    </row>
    <row r="2196" spans="1:54" x14ac:dyDescent="0.35">
      <c r="A2196" s="7" t="s">
        <v>3475</v>
      </c>
      <c r="B2196" t="s">
        <v>3450</v>
      </c>
      <c r="C2196" t="s">
        <v>3476</v>
      </c>
      <c r="D2196" t="s">
        <v>6249</v>
      </c>
      <c r="E2196" s="2">
        <v>311.60000000000002</v>
      </c>
      <c r="F2196" s="7" t="str">
        <f>+_xlfn.XLOOKUP(LISTAS[[#This Row],[ID]],_01_CODIGOS_Y_COSTOS_xlsm[Producto y N°],_01_CODIGOS_Y_COSTOS_xlsm[FABRICA],"",0,1)</f>
        <v>OTIA</v>
      </c>
      <c r="G2196" s="26">
        <f>LISTAS[[#This Row],[Precio]]*(1-0.46)</f>
        <v>168.26400000000001</v>
      </c>
      <c r="H2196" s="1">
        <f>+_xlfn.XLOOKUP(LISTAS[[#This Row],[ID]],_01_CODIGOS_Y_COSTOS_xlsm[Producto y N°],_01_CODIGOS_Y_COSTOS_xlsm[COSTO],0,0,1)</f>
        <v>59.292000000000002</v>
      </c>
      <c r="I2196" s="27">
        <f>+IFERROR(LISTAS[[#This Row],[VENTA NETA]]/LISTAS[[#This Row],[COSTO]]-1,0)</f>
        <v>1.8378870673952643</v>
      </c>
      <c r="J2196" s="50" t="str">
        <f>IFERROR(VLOOKUP(LISTAS[[#This Row],[ID]],_01_CODIGOS_Y_COSTOS_xlsm[[Producto y N°]:[CODIGO]],2,0),"")</f>
        <v>075012-21H</v>
      </c>
      <c r="O2196" t="s">
        <v>3475</v>
      </c>
      <c r="AB2196" s="12" t="str">
        <f>+LISTAS[[#This Row],[Codigo]]&amp;LISTAS[[#This Row],[Fabrica]]</f>
        <v>075012-21HOTIA</v>
      </c>
      <c r="AC2196" s="13" t="str">
        <f>+LISTAS[[#This Row],[Codigo]]</f>
        <v>075012-21H</v>
      </c>
      <c r="AD2196" s="13" t="str">
        <f>+LISTAS[[#This Row],[ID]]</f>
        <v>ARANLOCK12 X 21</v>
      </c>
      <c r="AH2196" s="36"/>
      <c r="AI2196" s="37">
        <f>+LISTAS[[#This Row],[Precio]]+(LISTAS[[#This Row],[Precio]]*AH2196)</f>
        <v>311.60000000000002</v>
      </c>
      <c r="AJ2196" s="38">
        <f t="shared" si="34"/>
        <v>155.80000000000001</v>
      </c>
      <c r="AL2196" s="35">
        <f>+AJ2196/LISTAS[[#This Row],[COSTO]]-1</f>
        <v>1.6276732105511704</v>
      </c>
      <c r="AM2196" t="str">
        <f>+LISTAS[[#This Row],[ID]]</f>
        <v>ARANLOCK12 X 21</v>
      </c>
      <c r="AO2196" s="43"/>
      <c r="AP2196" s="39">
        <f>LISTAS[[#This Row],[COSTO]]+(LISTAS[[#This Row],[COSTO]]*AO2196)</f>
        <v>59.292000000000002</v>
      </c>
      <c r="AQ2196" s="44">
        <f>IF(AO2196="",0,AP2196/LISTAS[[#This Row],[VENTA NETA]]-1)</f>
        <v>0</v>
      </c>
      <c r="AS2196" s="39">
        <v>194.9256</v>
      </c>
      <c r="AT2196" s="48">
        <f>+LISTAS[[#This Row],[COSTO]]/AS2196-1</f>
        <v>-0.69582240608724555</v>
      </c>
      <c r="BA2196" t="s">
        <v>3450</v>
      </c>
      <c r="BB2196" s="36"/>
    </row>
    <row r="2197" spans="1:54" x14ac:dyDescent="0.35">
      <c r="A2197" s="7" t="s">
        <v>3477</v>
      </c>
      <c r="B2197" t="s">
        <v>3450</v>
      </c>
      <c r="C2197">
        <v>9.5</v>
      </c>
      <c r="D2197" t="s">
        <v>3478</v>
      </c>
      <c r="E2197" s="2">
        <v>179.08</v>
      </c>
      <c r="F2197" s="7" t="str">
        <f>+_xlfn.XLOOKUP(LISTAS[[#This Row],[ID]],_01_CODIGOS_Y_COSTOS_xlsm[Producto y N°],_01_CODIGOS_Y_COSTOS_xlsm[FABRICA],"",0,1)</f>
        <v>OTIA</v>
      </c>
      <c r="G2197" s="26">
        <f>LISTAS[[#This Row],[Precio]]*(1-0.46)</f>
        <v>96.70320000000001</v>
      </c>
      <c r="H2197" s="1">
        <f>+_xlfn.XLOOKUP(LISTAS[[#This Row],[ID]],_01_CODIGOS_Y_COSTOS_xlsm[Producto y N°],_01_CODIGOS_Y_COSTOS_xlsm[COSTO],0,0,1)</f>
        <v>30.753</v>
      </c>
      <c r="I2197" s="27">
        <f>+IFERROR(LISTAS[[#This Row],[VENTA NETA]]/LISTAS[[#This Row],[COSTO]]-1,0)</f>
        <v>2.1445127304653209</v>
      </c>
      <c r="J2197" s="50" t="str">
        <f>IFERROR(VLOOKUP(LISTAS[[#This Row],[ID]],_01_CODIGOS_Y_COSTOS_xlsm[[Producto y N°]:[CODIGO]],2,0),"")</f>
        <v>07509.5-18H</v>
      </c>
      <c r="O2197" t="s">
        <v>3477</v>
      </c>
      <c r="AB2197" s="12" t="str">
        <f>+LISTAS[[#This Row],[Codigo]]&amp;LISTAS[[#This Row],[Fabrica]]</f>
        <v>07509.5-18HOTIA</v>
      </c>
      <c r="AC2197" s="13" t="str">
        <f>+LISTAS[[#This Row],[Codigo]]</f>
        <v>07509.5-18H</v>
      </c>
      <c r="AD2197" s="13" t="str">
        <f>+LISTAS[[#This Row],[ID]]</f>
        <v>ARANLOCK9,5</v>
      </c>
      <c r="AH2197" s="36"/>
      <c r="AI2197" s="37">
        <f>+LISTAS[[#This Row],[Precio]]+(LISTAS[[#This Row],[Precio]]*AH2197)</f>
        <v>179.08</v>
      </c>
      <c r="AJ2197" s="38">
        <f t="shared" si="34"/>
        <v>89.54</v>
      </c>
      <c r="AL2197" s="35">
        <f>+AJ2197/LISTAS[[#This Row],[COSTO]]-1</f>
        <v>1.9115858615419636</v>
      </c>
      <c r="AM2197" t="str">
        <f>+LISTAS[[#This Row],[ID]]</f>
        <v>ARANLOCK9,5</v>
      </c>
      <c r="AO2197" s="43"/>
      <c r="AP2197" s="39">
        <f>LISTAS[[#This Row],[COSTO]]+(LISTAS[[#This Row],[COSTO]]*AO2197)</f>
        <v>30.753</v>
      </c>
      <c r="AQ2197" s="44">
        <f>IF(AO2197="",0,AP2197/LISTAS[[#This Row],[VENTA NETA]]-1)</f>
        <v>0</v>
      </c>
      <c r="AS2197" s="39">
        <v>194.9256</v>
      </c>
      <c r="AT2197" s="48">
        <f>+LISTAS[[#This Row],[COSTO]]/AS2197-1</f>
        <v>-0.84223211317548852</v>
      </c>
      <c r="BA2197" t="s">
        <v>3450</v>
      </c>
      <c r="BB2197" s="36"/>
    </row>
    <row r="2198" spans="1:54" x14ac:dyDescent="0.35">
      <c r="A2198" s="7" t="s">
        <v>3479</v>
      </c>
      <c r="B2198" t="s">
        <v>3450</v>
      </c>
      <c r="C2198">
        <v>10</v>
      </c>
      <c r="D2198" t="s">
        <v>3480</v>
      </c>
      <c r="E2198" s="2">
        <v>275.33999999999997</v>
      </c>
      <c r="F2198" s="7" t="str">
        <f>+_xlfn.XLOOKUP(LISTAS[[#This Row],[ID]],_01_CODIGOS_Y_COSTOS_xlsm[Producto y N°],_01_CODIGOS_Y_COSTOS_xlsm[FABRICA],"",0,1)</f>
        <v>OTIA</v>
      </c>
      <c r="G2198" s="26">
        <f>LISTAS[[#This Row],[Precio]]*(1-0.46)</f>
        <v>148.68359999999998</v>
      </c>
      <c r="H2198" s="1">
        <f>+_xlfn.XLOOKUP(LISTAS[[#This Row],[ID]],_01_CODIGOS_Y_COSTOS_xlsm[Producto y N°],_01_CODIGOS_Y_COSTOS_xlsm[COSTO],0,0,1)</f>
        <v>64.043999999999997</v>
      </c>
      <c r="I2198" s="27">
        <f>+IFERROR(LISTAS[[#This Row],[VENTA NETA]]/LISTAS[[#This Row],[COSTO]]-1,0)</f>
        <v>1.3215851602023609</v>
      </c>
      <c r="J2198" s="50" t="str">
        <f>IFERROR(VLOOKUP(LISTAS[[#This Row],[ID]],_01_CODIGOS_Y_COSTOS_xlsm[[Producto y N°]:[CODIGO]],2,0),"")</f>
        <v>075010-21</v>
      </c>
      <c r="O2198" t="s">
        <v>3479</v>
      </c>
      <c r="AB2198" s="12" t="str">
        <f>+LISTAS[[#This Row],[Codigo]]&amp;LISTAS[[#This Row],[Fabrica]]</f>
        <v>075010-21OTIA</v>
      </c>
      <c r="AC2198" s="13" t="str">
        <f>+LISTAS[[#This Row],[Codigo]]</f>
        <v>075010-21</v>
      </c>
      <c r="AD2198" s="13" t="str">
        <f>+LISTAS[[#This Row],[ID]]</f>
        <v>ARANLOCK10</v>
      </c>
      <c r="AH2198" s="36"/>
      <c r="AI2198" s="37">
        <f>+LISTAS[[#This Row],[Precio]]+(LISTAS[[#This Row],[Precio]]*AH2198)</f>
        <v>275.33999999999997</v>
      </c>
      <c r="AJ2198" s="38">
        <f t="shared" si="34"/>
        <v>137.66999999999999</v>
      </c>
      <c r="AL2198" s="35">
        <f>+AJ2198/LISTAS[[#This Row],[COSTO]]-1</f>
        <v>1.14961588907626</v>
      </c>
      <c r="AM2198" t="str">
        <f>+LISTAS[[#This Row],[ID]]</f>
        <v>ARANLOCK10</v>
      </c>
      <c r="AO2198" s="43"/>
      <c r="AP2198" s="39">
        <f>LISTAS[[#This Row],[COSTO]]+(LISTAS[[#This Row],[COSTO]]*AO2198)</f>
        <v>64.043999999999997</v>
      </c>
      <c r="AQ2198" s="44">
        <f>IF(AO2198="",0,AP2198/LISTAS[[#This Row],[VENTA NETA]]-1)</f>
        <v>0</v>
      </c>
      <c r="AS2198" s="39">
        <v>194.9256</v>
      </c>
      <c r="AT2198" s="48">
        <f>+LISTAS[[#This Row],[COSTO]]/AS2198-1</f>
        <v>-0.67144387397037641</v>
      </c>
      <c r="BA2198" t="s">
        <v>3450</v>
      </c>
      <c r="BB2198" s="36"/>
    </row>
    <row r="2199" spans="1:54" x14ac:dyDescent="0.35">
      <c r="A2199" s="7" t="s">
        <v>3481</v>
      </c>
      <c r="B2199" t="s">
        <v>3450</v>
      </c>
      <c r="C2199">
        <v>12</v>
      </c>
      <c r="D2199" t="s">
        <v>3482</v>
      </c>
      <c r="E2199" s="2">
        <v>311.60000000000002</v>
      </c>
      <c r="F2199" s="7" t="str">
        <f>+_xlfn.XLOOKUP(LISTAS[[#This Row],[ID]],_01_CODIGOS_Y_COSTOS_xlsm[Producto y N°],_01_CODIGOS_Y_COSTOS_xlsm[FABRICA],"",0,1)</f>
        <v>OTIA</v>
      </c>
      <c r="G2199" s="26">
        <f>LISTAS[[#This Row],[Precio]]*(1-0.46)</f>
        <v>168.26400000000001</v>
      </c>
      <c r="H2199" s="1">
        <f>+_xlfn.XLOOKUP(LISTAS[[#This Row],[ID]],_01_CODIGOS_Y_COSTOS_xlsm[Producto y N°],_01_CODIGOS_Y_COSTOS_xlsm[COSTO],0,0,1)</f>
        <v>59.292000000000002</v>
      </c>
      <c r="I2199" s="27">
        <f>+IFERROR(LISTAS[[#This Row],[VENTA NETA]]/LISTAS[[#This Row],[COSTO]]-1,0)</f>
        <v>1.8378870673952643</v>
      </c>
      <c r="J2199" s="50" t="str">
        <f>IFERROR(VLOOKUP(LISTAS[[#This Row],[ID]],_01_CODIGOS_Y_COSTOS_xlsm[[Producto y N°]:[CODIGO]],2,0),"")</f>
        <v>075012-21H</v>
      </c>
      <c r="O2199" t="s">
        <v>3481</v>
      </c>
      <c r="AB2199" s="12" t="str">
        <f>+LISTAS[[#This Row],[Codigo]]&amp;LISTAS[[#This Row],[Fabrica]]</f>
        <v>075012-21HOTIA</v>
      </c>
      <c r="AC2199" s="13" t="str">
        <f>+LISTAS[[#This Row],[Codigo]]</f>
        <v>075012-21H</v>
      </c>
      <c r="AD2199" s="13" t="str">
        <f>+LISTAS[[#This Row],[ID]]</f>
        <v>ARANLOCK12</v>
      </c>
      <c r="AH2199" s="36"/>
      <c r="AI2199" s="37">
        <f>+LISTAS[[#This Row],[Precio]]+(LISTAS[[#This Row],[Precio]]*AH2199)</f>
        <v>311.60000000000002</v>
      </c>
      <c r="AJ2199" s="38">
        <f t="shared" si="34"/>
        <v>155.80000000000001</v>
      </c>
      <c r="AL2199" s="35">
        <f>+AJ2199/LISTAS[[#This Row],[COSTO]]-1</f>
        <v>1.6276732105511704</v>
      </c>
      <c r="AM2199" t="str">
        <f>+LISTAS[[#This Row],[ID]]</f>
        <v>ARANLOCK12</v>
      </c>
      <c r="AO2199" s="43"/>
      <c r="AP2199" s="39">
        <f>LISTAS[[#This Row],[COSTO]]+(LISTAS[[#This Row],[COSTO]]*AO2199)</f>
        <v>59.292000000000002</v>
      </c>
      <c r="AQ2199" s="44">
        <f>IF(AO2199="",0,AP2199/LISTAS[[#This Row],[VENTA NETA]]-1)</f>
        <v>0</v>
      </c>
      <c r="AS2199" s="39">
        <v>194.9256</v>
      </c>
      <c r="AT2199" s="48">
        <f>+LISTAS[[#This Row],[COSTO]]/AS2199-1</f>
        <v>-0.69582240608724555</v>
      </c>
      <c r="BA2199" t="s">
        <v>3450</v>
      </c>
      <c r="BB2199" s="36"/>
    </row>
    <row r="2200" spans="1:54" x14ac:dyDescent="0.35">
      <c r="A2200" s="7" t="s">
        <v>3483</v>
      </c>
      <c r="B2200" t="s">
        <v>3484</v>
      </c>
      <c r="C2200" t="s">
        <v>3409</v>
      </c>
      <c r="D2200" t="s">
        <v>3409</v>
      </c>
      <c r="E2200" s="2">
        <v>1529.01</v>
      </c>
      <c r="F2200" s="7" t="str">
        <f>+_xlfn.XLOOKUP(LISTAS[[#This Row],[ID]],_01_CODIGOS_Y_COSTOS_xlsm[Producto y N°],_01_CODIGOS_Y_COSTOS_xlsm[FABRICA],"",0,1)</f>
        <v>BAIGORRIA</v>
      </c>
      <c r="G2200" s="26">
        <f>LISTAS[[#This Row],[Precio]]*(1-0.46)</f>
        <v>825.66540000000009</v>
      </c>
      <c r="H2200" s="1">
        <f>+_xlfn.XLOOKUP(LISTAS[[#This Row],[ID]],_01_CODIGOS_Y_COSTOS_xlsm[Producto y N°],_01_CODIGOS_Y_COSTOS_xlsm[COSTO],0,0,1)</f>
        <v>321.98349999999999</v>
      </c>
      <c r="I2200" s="27">
        <f>+IFERROR(LISTAS[[#This Row],[VENTA NETA]]/LISTAS[[#This Row],[COSTO]]-1,0)</f>
        <v>1.5643096618304977</v>
      </c>
      <c r="J2200" s="50" t="str">
        <f>IFERROR(VLOOKUP(LISTAS[[#This Row],[ID]],_01_CODIGOS_Y_COSTOS_xlsm[[Producto y N°]:[CODIGO]],2,0),"")</f>
        <v>B-01-014</v>
      </c>
      <c r="O2200" t="s">
        <v>3483</v>
      </c>
      <c r="AB2200" s="12" t="str">
        <f>+LISTAS[[#This Row],[Codigo]]&amp;LISTAS[[#This Row],[Fabrica]]</f>
        <v>B-01-014BAIGORRIA</v>
      </c>
      <c r="AC2200" s="13" t="str">
        <f>+LISTAS[[#This Row],[Codigo]]</f>
        <v>B-01-014</v>
      </c>
      <c r="AD2200" s="13" t="str">
        <f>+LISTAS[[#This Row],[ID]]</f>
        <v>ESPARRAGOS DE ACERO6 x 25</v>
      </c>
      <c r="AH2200" s="36"/>
      <c r="AI2200" s="37">
        <f>+LISTAS[[#This Row],[Precio]]+(LISTAS[[#This Row],[Precio]]*AH2200)</f>
        <v>1529.01</v>
      </c>
      <c r="AJ2200" s="38">
        <f t="shared" si="34"/>
        <v>764.505</v>
      </c>
      <c r="AL2200" s="35">
        <f>+AJ2200/LISTAS[[#This Row],[COSTO]]-1</f>
        <v>1.3743607979912014</v>
      </c>
      <c r="AM2200" t="str">
        <f>+LISTAS[[#This Row],[ID]]</f>
        <v>ESPARRAGOS DE ACERO6 x 25</v>
      </c>
      <c r="AO2200" s="43"/>
      <c r="AP2200" s="39">
        <f>LISTAS[[#This Row],[COSTO]]+(LISTAS[[#This Row],[COSTO]]*AO2200)</f>
        <v>321.98349999999999</v>
      </c>
      <c r="AQ2200" s="44">
        <f>IF(AO2200="",0,AP2200/LISTAS[[#This Row],[VENTA NETA]]-1)</f>
        <v>0</v>
      </c>
      <c r="AS2200" s="39">
        <v>194.9256</v>
      </c>
      <c r="AT2200" s="48">
        <f>+LISTAS[[#This Row],[COSTO]]/AS2200-1</f>
        <v>0.65182767168601763</v>
      </c>
      <c r="BA2200" t="s">
        <v>3484</v>
      </c>
      <c r="BB2200" s="36"/>
    </row>
    <row r="2201" spans="1:54" x14ac:dyDescent="0.35">
      <c r="A2201" s="7" t="s">
        <v>3485</v>
      </c>
      <c r="B2201" t="s">
        <v>3484</v>
      </c>
      <c r="C2201" t="s">
        <v>3360</v>
      </c>
      <c r="D2201" t="s">
        <v>3360</v>
      </c>
      <c r="E2201" s="2">
        <v>1529.01</v>
      </c>
      <c r="F2201" s="7" t="str">
        <f>+_xlfn.XLOOKUP(LISTAS[[#This Row],[ID]],_01_CODIGOS_Y_COSTOS_xlsm[Producto y N°],_01_CODIGOS_Y_COSTOS_xlsm[FABRICA],"",0,1)</f>
        <v>BAIGORRIA</v>
      </c>
      <c r="G2201" s="26">
        <f>LISTAS[[#This Row],[Precio]]*(1-0.46)</f>
        <v>825.66540000000009</v>
      </c>
      <c r="H2201" s="1">
        <f>+_xlfn.XLOOKUP(LISTAS[[#This Row],[ID]],_01_CODIGOS_Y_COSTOS_xlsm[Producto y N°],_01_CODIGOS_Y_COSTOS_xlsm[COSTO],0,0,1)</f>
        <v>321.98349999999999</v>
      </c>
      <c r="I2201" s="27">
        <f>+IFERROR(LISTAS[[#This Row],[VENTA NETA]]/LISTAS[[#This Row],[COSTO]]-1,0)</f>
        <v>1.5643096618304977</v>
      </c>
      <c r="J2201" s="50" t="str">
        <f>IFERROR(VLOOKUP(LISTAS[[#This Row],[ID]],_01_CODIGOS_Y_COSTOS_xlsm[[Producto y N°]:[CODIGO]],2,0),"")</f>
        <v>B-01-016</v>
      </c>
      <c r="O2201" t="s">
        <v>3485</v>
      </c>
      <c r="AB2201" s="12" t="str">
        <f>+LISTAS[[#This Row],[Codigo]]&amp;LISTAS[[#This Row],[Fabrica]]</f>
        <v>B-01-016BAIGORRIA</v>
      </c>
      <c r="AC2201" s="13" t="str">
        <f>+LISTAS[[#This Row],[Codigo]]</f>
        <v>B-01-016</v>
      </c>
      <c r="AD2201" s="13" t="str">
        <f>+LISTAS[[#This Row],[ID]]</f>
        <v>ESPARRAGOS DE ACERO6 x 30</v>
      </c>
      <c r="AH2201" s="36"/>
      <c r="AI2201" s="37">
        <f>+LISTAS[[#This Row],[Precio]]+(LISTAS[[#This Row],[Precio]]*AH2201)</f>
        <v>1529.01</v>
      </c>
      <c r="AJ2201" s="38">
        <f t="shared" si="34"/>
        <v>764.505</v>
      </c>
      <c r="AL2201" s="35">
        <f>+AJ2201/LISTAS[[#This Row],[COSTO]]-1</f>
        <v>1.3743607979912014</v>
      </c>
      <c r="AM2201" t="str">
        <f>+LISTAS[[#This Row],[ID]]</f>
        <v>ESPARRAGOS DE ACERO6 x 30</v>
      </c>
      <c r="AO2201" s="43"/>
      <c r="AP2201" s="39">
        <f>LISTAS[[#This Row],[COSTO]]+(LISTAS[[#This Row],[COSTO]]*AO2201)</f>
        <v>321.98349999999999</v>
      </c>
      <c r="AQ2201" s="44">
        <f>IF(AO2201="",0,AP2201/LISTAS[[#This Row],[VENTA NETA]]-1)</f>
        <v>0</v>
      </c>
      <c r="AS2201" s="39">
        <v>209.18809999999999</v>
      </c>
      <c r="AT2201" s="48">
        <f>+LISTAS[[#This Row],[COSTO]]/AS2201-1</f>
        <v>0.53920562402928285</v>
      </c>
      <c r="BA2201" t="s">
        <v>3484</v>
      </c>
      <c r="BB2201" s="36"/>
    </row>
    <row r="2202" spans="1:54" x14ac:dyDescent="0.35">
      <c r="A2202" s="7" t="s">
        <v>3486</v>
      </c>
      <c r="B2202" t="s">
        <v>3484</v>
      </c>
      <c r="C2202" t="s">
        <v>3410</v>
      </c>
      <c r="D2202" t="s">
        <v>3410</v>
      </c>
      <c r="E2202" s="2">
        <v>1249.96</v>
      </c>
      <c r="F2202" s="7" t="str">
        <f>+_xlfn.XLOOKUP(LISTAS[[#This Row],[ID]],_01_CODIGOS_Y_COSTOS_xlsm[Producto y N°],_01_CODIGOS_Y_COSTOS_xlsm[FABRICA],"",0,1)</f>
        <v>BAIGORRIA</v>
      </c>
      <c r="G2202" s="26">
        <f>LISTAS[[#This Row],[Precio]]*(1-0.46)</f>
        <v>674.97840000000008</v>
      </c>
      <c r="H2202" s="1">
        <f>+_xlfn.XLOOKUP(LISTAS[[#This Row],[ID]],_01_CODIGOS_Y_COSTOS_xlsm[Producto y N°],_01_CODIGOS_Y_COSTOS_xlsm[COSTO],0,0,1)</f>
        <v>321.98349999999999</v>
      </c>
      <c r="I2202" s="27">
        <f>+IFERROR(LISTAS[[#This Row],[VENTA NETA]]/LISTAS[[#This Row],[COSTO]]-1,0)</f>
        <v>1.0963136309779853</v>
      </c>
      <c r="J2202" s="50" t="str">
        <f>IFERROR(VLOOKUP(LISTAS[[#This Row],[ID]],_01_CODIGOS_Y_COSTOS_xlsm[[Producto y N°]:[CODIGO]],2,0),"")</f>
        <v>B-01-018</v>
      </c>
      <c r="O2202" t="s">
        <v>3486</v>
      </c>
      <c r="AB2202" s="12" t="str">
        <f>+LISTAS[[#This Row],[Codigo]]&amp;LISTAS[[#This Row],[Fabrica]]</f>
        <v>B-01-018BAIGORRIA</v>
      </c>
      <c r="AC2202" s="13" t="str">
        <f>+LISTAS[[#This Row],[Codigo]]</f>
        <v>B-01-018</v>
      </c>
      <c r="AD2202" s="13" t="str">
        <f>+LISTAS[[#This Row],[ID]]</f>
        <v>ESPARRAGOS DE ACERO6 x 35</v>
      </c>
      <c r="AH2202" s="36"/>
      <c r="AI2202" s="37">
        <f>+LISTAS[[#This Row],[Precio]]+(LISTAS[[#This Row],[Precio]]*AH2202)</f>
        <v>1249.96</v>
      </c>
      <c r="AJ2202" s="38">
        <f t="shared" si="34"/>
        <v>624.98</v>
      </c>
      <c r="AL2202" s="35">
        <f>+AJ2202/LISTAS[[#This Row],[COSTO]]-1</f>
        <v>0.94103113979443065</v>
      </c>
      <c r="AM2202" t="str">
        <f>+LISTAS[[#This Row],[ID]]</f>
        <v>ESPARRAGOS DE ACERO6 x 35</v>
      </c>
      <c r="AO2202" s="43"/>
      <c r="AP2202" s="39">
        <f>LISTAS[[#This Row],[COSTO]]+(LISTAS[[#This Row],[COSTO]]*AO2202)</f>
        <v>321.98349999999999</v>
      </c>
      <c r="AQ2202" s="44">
        <f>IF(AO2202="",0,AP2202/LISTAS[[#This Row],[VENTA NETA]]-1)</f>
        <v>0</v>
      </c>
      <c r="AS2202" s="39">
        <v>257.08359999999999</v>
      </c>
      <c r="AT2202" s="48">
        <f>+LISTAS[[#This Row],[COSTO]]/AS2202-1</f>
        <v>0.25244667493375705</v>
      </c>
      <c r="BA2202" t="s">
        <v>3484</v>
      </c>
      <c r="BB2202" s="36"/>
    </row>
    <row r="2203" spans="1:54" x14ac:dyDescent="0.35">
      <c r="A2203" s="7" t="s">
        <v>3487</v>
      </c>
      <c r="B2203" t="s">
        <v>3484</v>
      </c>
      <c r="C2203" t="s">
        <v>3363</v>
      </c>
      <c r="D2203" t="s">
        <v>3363</v>
      </c>
      <c r="E2203" s="2">
        <v>1529.01</v>
      </c>
      <c r="F2203" s="7" t="str">
        <f>+_xlfn.XLOOKUP(LISTAS[[#This Row],[ID]],_01_CODIGOS_Y_COSTOS_xlsm[Producto y N°],_01_CODIGOS_Y_COSTOS_xlsm[FABRICA],"",0,1)</f>
        <v>BAIGORRIA</v>
      </c>
      <c r="G2203" s="26">
        <f>LISTAS[[#This Row],[Precio]]*(1-0.46)</f>
        <v>825.66540000000009</v>
      </c>
      <c r="H2203" s="1">
        <f>+_xlfn.XLOOKUP(LISTAS[[#This Row],[ID]],_01_CODIGOS_Y_COSTOS_xlsm[Producto y N°],_01_CODIGOS_Y_COSTOS_xlsm[COSTO],0,0,1)</f>
        <v>321.98349999999999</v>
      </c>
      <c r="I2203" s="27">
        <f>+IFERROR(LISTAS[[#This Row],[VENTA NETA]]/LISTAS[[#This Row],[COSTO]]-1,0)</f>
        <v>1.5643096618304977</v>
      </c>
      <c r="J2203" s="50" t="str">
        <f>IFERROR(VLOOKUP(LISTAS[[#This Row],[ID]],_01_CODIGOS_Y_COSTOS_xlsm[[Producto y N°]:[CODIGO]],2,0),"")</f>
        <v>B-01-020</v>
      </c>
      <c r="O2203" t="s">
        <v>3487</v>
      </c>
      <c r="AB2203" s="12" t="str">
        <f>+LISTAS[[#This Row],[Codigo]]&amp;LISTAS[[#This Row],[Fabrica]]</f>
        <v>B-01-020BAIGORRIA</v>
      </c>
      <c r="AC2203" s="13" t="str">
        <f>+LISTAS[[#This Row],[Codigo]]</f>
        <v>B-01-020</v>
      </c>
      <c r="AD2203" s="13" t="str">
        <f>+LISTAS[[#This Row],[ID]]</f>
        <v>ESPARRAGOS DE ACERO6 x 40</v>
      </c>
      <c r="AH2203" s="36"/>
      <c r="AI2203" s="37">
        <f>+LISTAS[[#This Row],[Precio]]+(LISTAS[[#This Row],[Precio]]*AH2203)</f>
        <v>1529.01</v>
      </c>
      <c r="AJ2203" s="38">
        <f t="shared" si="34"/>
        <v>764.505</v>
      </c>
      <c r="AL2203" s="35">
        <f>+AJ2203/LISTAS[[#This Row],[COSTO]]-1</f>
        <v>1.3743607979912014</v>
      </c>
      <c r="AM2203" t="str">
        <f>+LISTAS[[#This Row],[ID]]</f>
        <v>ESPARRAGOS DE ACERO6 x 40</v>
      </c>
      <c r="AO2203" s="43"/>
      <c r="AP2203" s="39">
        <f>LISTAS[[#This Row],[COSTO]]+(LISTAS[[#This Row],[COSTO]]*AO2203)</f>
        <v>321.98349999999999</v>
      </c>
      <c r="AQ2203" s="44">
        <f>IF(AO2203="",0,AP2203/LISTAS[[#This Row],[VENTA NETA]]-1)</f>
        <v>0</v>
      </c>
      <c r="AS2203" s="39">
        <v>299.34399999999999</v>
      </c>
      <c r="AT2203" s="48">
        <f>+LISTAS[[#This Row],[COSTO]]/AS2203-1</f>
        <v>7.563037842749476E-2</v>
      </c>
      <c r="BA2203" t="s">
        <v>3484</v>
      </c>
      <c r="BB2203" s="36"/>
    </row>
    <row r="2204" spans="1:54" x14ac:dyDescent="0.35">
      <c r="A2204" s="7" t="s">
        <v>3488</v>
      </c>
      <c r="B2204" t="s">
        <v>3484</v>
      </c>
      <c r="C2204" t="s">
        <v>3411</v>
      </c>
      <c r="D2204" t="s">
        <v>3411</v>
      </c>
      <c r="E2204" s="2">
        <v>1529.01</v>
      </c>
      <c r="F2204" s="7" t="str">
        <f>+_xlfn.XLOOKUP(LISTAS[[#This Row],[ID]],_01_CODIGOS_Y_COSTOS_xlsm[Producto y N°],_01_CODIGOS_Y_COSTOS_xlsm[FABRICA],"",0,1)</f>
        <v>BAIGORRIA</v>
      </c>
      <c r="G2204" s="26">
        <f>LISTAS[[#This Row],[Precio]]*(1-0.46)</f>
        <v>825.66540000000009</v>
      </c>
      <c r="H2204" s="1">
        <f>+_xlfn.XLOOKUP(LISTAS[[#This Row],[ID]],_01_CODIGOS_Y_COSTOS_xlsm[Producto y N°],_01_CODIGOS_Y_COSTOS_xlsm[COSTO],0,0,1)</f>
        <v>321.98349999999999</v>
      </c>
      <c r="I2204" s="27">
        <f>+IFERROR(LISTAS[[#This Row],[VENTA NETA]]/LISTAS[[#This Row],[COSTO]]-1,0)</f>
        <v>1.5643096618304977</v>
      </c>
      <c r="J2204" s="50" t="str">
        <f>IFERROR(VLOOKUP(LISTAS[[#This Row],[ID]],_01_CODIGOS_Y_COSTOS_xlsm[[Producto y N°]:[CODIGO]],2,0),"")</f>
        <v>B-01-022</v>
      </c>
      <c r="O2204" t="s">
        <v>3488</v>
      </c>
      <c r="AB2204" s="12" t="str">
        <f>+LISTAS[[#This Row],[Codigo]]&amp;LISTAS[[#This Row],[Fabrica]]</f>
        <v>B-01-022BAIGORRIA</v>
      </c>
      <c r="AC2204" s="13" t="str">
        <f>+LISTAS[[#This Row],[Codigo]]</f>
        <v>B-01-022</v>
      </c>
      <c r="AD2204" s="13" t="str">
        <f>+LISTAS[[#This Row],[ID]]</f>
        <v>ESPARRAGOS DE ACERO6 x 45</v>
      </c>
      <c r="AH2204" s="36"/>
      <c r="AI2204" s="37">
        <f>+LISTAS[[#This Row],[Precio]]+(LISTAS[[#This Row],[Precio]]*AH2204)</f>
        <v>1529.01</v>
      </c>
      <c r="AJ2204" s="38">
        <f t="shared" si="34"/>
        <v>764.505</v>
      </c>
      <c r="AL2204" s="35">
        <f>+AJ2204/LISTAS[[#This Row],[COSTO]]-1</f>
        <v>1.3743607979912014</v>
      </c>
      <c r="AM2204" t="str">
        <f>+LISTAS[[#This Row],[ID]]</f>
        <v>ESPARRAGOS DE ACERO6 x 45</v>
      </c>
      <c r="AO2204" s="43"/>
      <c r="AP2204" s="39">
        <f>LISTAS[[#This Row],[COSTO]]+(LISTAS[[#This Row],[COSTO]]*AO2204)</f>
        <v>321.98349999999999</v>
      </c>
      <c r="AQ2204" s="44">
        <f>IF(AO2204="",0,AP2204/LISTAS[[#This Row],[VENTA NETA]]-1)</f>
        <v>0</v>
      </c>
      <c r="AS2204" s="39">
        <v>338.08260000000001</v>
      </c>
      <c r="AT2204" s="48">
        <f>+LISTAS[[#This Row],[COSTO]]/AS2204-1</f>
        <v>-4.7618836343544468E-2</v>
      </c>
      <c r="BA2204" t="s">
        <v>3484</v>
      </c>
      <c r="BB2204" s="36"/>
    </row>
    <row r="2205" spans="1:54" x14ac:dyDescent="0.35">
      <c r="A2205" s="7" t="s">
        <v>3489</v>
      </c>
      <c r="B2205" t="s">
        <v>3484</v>
      </c>
      <c r="C2205" t="s">
        <v>3366</v>
      </c>
      <c r="D2205" t="s">
        <v>3366</v>
      </c>
      <c r="E2205" s="2">
        <v>1529.01</v>
      </c>
      <c r="F2205" s="7" t="str">
        <f>+_xlfn.XLOOKUP(LISTAS[[#This Row],[ID]],_01_CODIGOS_Y_COSTOS_xlsm[Producto y N°],_01_CODIGOS_Y_COSTOS_xlsm[FABRICA],"",0,1)</f>
        <v>BAIGORRIA</v>
      </c>
      <c r="G2205" s="26">
        <f>LISTAS[[#This Row],[Precio]]*(1-0.46)</f>
        <v>825.66540000000009</v>
      </c>
      <c r="H2205" s="1">
        <f>+_xlfn.XLOOKUP(LISTAS[[#This Row],[ID]],_01_CODIGOS_Y_COSTOS_xlsm[Producto y N°],_01_CODIGOS_Y_COSTOS_xlsm[COSTO],0,0,1)</f>
        <v>345.54259999999999</v>
      </c>
      <c r="I2205" s="27">
        <f>+IFERROR(LISTAS[[#This Row],[VENTA NETA]]/LISTAS[[#This Row],[COSTO]]-1,0)</f>
        <v>1.3894749880333137</v>
      </c>
      <c r="J2205" s="50" t="str">
        <f>IFERROR(VLOOKUP(LISTAS[[#This Row],[ID]],_01_CODIGOS_Y_COSTOS_xlsm[[Producto y N°]:[CODIGO]],2,0),"")</f>
        <v>B-01-024</v>
      </c>
      <c r="O2205" t="s">
        <v>3489</v>
      </c>
      <c r="AB2205" s="12" t="str">
        <f>+LISTAS[[#This Row],[Codigo]]&amp;LISTAS[[#This Row],[Fabrica]]</f>
        <v>B-01-024BAIGORRIA</v>
      </c>
      <c r="AC2205" s="13" t="str">
        <f>+LISTAS[[#This Row],[Codigo]]</f>
        <v>B-01-024</v>
      </c>
      <c r="AD2205" s="13" t="str">
        <f>+LISTAS[[#This Row],[ID]]</f>
        <v>ESPARRAGOS DE ACERO6 x 50</v>
      </c>
      <c r="AH2205" s="36"/>
      <c r="AI2205" s="37">
        <f>+LISTAS[[#This Row],[Precio]]+(LISTAS[[#This Row],[Precio]]*AH2205)</f>
        <v>1529.01</v>
      </c>
      <c r="AJ2205" s="38">
        <f t="shared" si="34"/>
        <v>764.505</v>
      </c>
      <c r="AL2205" s="35">
        <f>+AJ2205/LISTAS[[#This Row],[COSTO]]-1</f>
        <v>1.2124768407715867</v>
      </c>
      <c r="AM2205" t="str">
        <f>+LISTAS[[#This Row],[ID]]</f>
        <v>ESPARRAGOS DE ACERO6 x 50</v>
      </c>
      <c r="AO2205" s="43"/>
      <c r="AP2205" s="39">
        <f>LISTAS[[#This Row],[COSTO]]+(LISTAS[[#This Row],[COSTO]]*AO2205)</f>
        <v>345.54259999999999</v>
      </c>
      <c r="AQ2205" s="44">
        <f>IF(AO2205="",0,AP2205/LISTAS[[#This Row],[VENTA NETA]]-1)</f>
        <v>0</v>
      </c>
      <c r="AS2205" s="39">
        <v>382.10509999999999</v>
      </c>
      <c r="AT2205" s="48">
        <f>+LISTAS[[#This Row],[COSTO]]/AS2205-1</f>
        <v>-9.5687024329170201E-2</v>
      </c>
      <c r="BA2205" t="s">
        <v>3484</v>
      </c>
      <c r="BB2205" s="36"/>
    </row>
    <row r="2206" spans="1:54" x14ac:dyDescent="0.35">
      <c r="A2206" s="7" t="s">
        <v>3490</v>
      </c>
      <c r="B2206" t="s">
        <v>3484</v>
      </c>
      <c r="C2206" t="s">
        <v>3369</v>
      </c>
      <c r="D2206" t="s">
        <v>3369</v>
      </c>
      <c r="E2206" s="2">
        <v>2016.8</v>
      </c>
      <c r="F2206" s="7" t="str">
        <f>+_xlfn.XLOOKUP(LISTAS[[#This Row],[ID]],_01_CODIGOS_Y_COSTOS_xlsm[Producto y N°],_01_CODIGOS_Y_COSTOS_xlsm[FABRICA],"",0,1)</f>
        <v>BAIGORRIA</v>
      </c>
      <c r="G2206" s="26">
        <f>LISTAS[[#This Row],[Precio]]*(1-0.46)</f>
        <v>1089.0720000000001</v>
      </c>
      <c r="H2206" s="1">
        <f>+_xlfn.XLOOKUP(LISTAS[[#This Row],[ID]],_01_CODIGOS_Y_COSTOS_xlsm[Producto y N°],_01_CODIGOS_Y_COSTOS_xlsm[COSTO],0,0,1)</f>
        <v>424.65789999999998</v>
      </c>
      <c r="I2206" s="27">
        <f>+IFERROR(LISTAS[[#This Row],[VENTA NETA]]/LISTAS[[#This Row],[COSTO]]-1,0)</f>
        <v>1.5645866943721054</v>
      </c>
      <c r="J2206" s="50" t="str">
        <f>IFERROR(VLOOKUP(LISTAS[[#This Row],[ID]],_01_CODIGOS_Y_COSTOS_xlsm[[Producto y N°]:[CODIGO]],2,0),"")</f>
        <v>B-01-028</v>
      </c>
      <c r="O2206" t="s">
        <v>3490</v>
      </c>
      <c r="AB2206" s="12" t="str">
        <f>+LISTAS[[#This Row],[Codigo]]&amp;LISTAS[[#This Row],[Fabrica]]</f>
        <v>B-01-028BAIGORRIA</v>
      </c>
      <c r="AC2206" s="13" t="str">
        <f>+LISTAS[[#This Row],[Codigo]]</f>
        <v>B-01-028</v>
      </c>
      <c r="AD2206" s="13" t="str">
        <f>+LISTAS[[#This Row],[ID]]</f>
        <v>ESPARRAGOS DE ACERO6 x 60</v>
      </c>
      <c r="AH2206" s="36"/>
      <c r="AI2206" s="37">
        <f>+LISTAS[[#This Row],[Precio]]+(LISTAS[[#This Row],[Precio]]*AH2206)</f>
        <v>2016.8</v>
      </c>
      <c r="AJ2206" s="38">
        <f t="shared" si="34"/>
        <v>1008.4</v>
      </c>
      <c r="AL2206" s="35">
        <f>+AJ2206/LISTAS[[#This Row],[COSTO]]-1</f>
        <v>1.374617309603801</v>
      </c>
      <c r="AM2206" t="str">
        <f>+LISTAS[[#This Row],[ID]]</f>
        <v>ESPARRAGOS DE ACERO6 x 60</v>
      </c>
      <c r="AO2206" s="43"/>
      <c r="AP2206" s="39">
        <f>LISTAS[[#This Row],[COSTO]]+(LISTAS[[#This Row],[COSTO]]*AO2206)</f>
        <v>424.65789999999998</v>
      </c>
      <c r="AQ2206" s="44">
        <f>IF(AO2206="",0,AP2206/LISTAS[[#This Row],[VENTA NETA]]-1)</f>
        <v>0</v>
      </c>
      <c r="AS2206" s="39">
        <v>417.322</v>
      </c>
      <c r="AT2206" s="48">
        <f>+LISTAS[[#This Row],[COSTO]]/AS2206-1</f>
        <v>1.7578512515515454E-2</v>
      </c>
      <c r="BA2206" t="s">
        <v>3484</v>
      </c>
      <c r="BB2206" s="36"/>
    </row>
    <row r="2207" spans="1:54" x14ac:dyDescent="0.35">
      <c r="A2207" s="7" t="s">
        <v>3491</v>
      </c>
      <c r="B2207" t="s">
        <v>3484</v>
      </c>
      <c r="C2207" t="s">
        <v>3372</v>
      </c>
      <c r="D2207" t="s">
        <v>3372</v>
      </c>
      <c r="E2207" s="2">
        <v>2348.81</v>
      </c>
      <c r="F2207" s="7" t="str">
        <f>+_xlfn.XLOOKUP(LISTAS[[#This Row],[ID]],_01_CODIGOS_Y_COSTOS_xlsm[Producto y N°],_01_CODIGOS_Y_COSTOS_xlsm[FABRICA],"",0,1)</f>
        <v>BAIGORRIA</v>
      </c>
      <c r="G2207" s="26">
        <f>LISTAS[[#This Row],[Precio]]*(1-0.46)</f>
        <v>1268.3574000000001</v>
      </c>
      <c r="H2207" s="1">
        <f>+_xlfn.XLOOKUP(LISTAS[[#This Row],[ID]],_01_CODIGOS_Y_COSTOS_xlsm[Producto y N°],_01_CODIGOS_Y_COSTOS_xlsm[COSTO],0,0,1)</f>
        <v>494.46460000000002</v>
      </c>
      <c r="I2207" s="27">
        <f>+IFERROR(LISTAS[[#This Row],[VENTA NETA]]/LISTAS[[#This Row],[COSTO]]-1,0)</f>
        <v>1.5651126491158318</v>
      </c>
      <c r="J2207" s="50" t="str">
        <f>IFERROR(VLOOKUP(LISTAS[[#This Row],[ID]],_01_CODIGOS_Y_COSTOS_xlsm[[Producto y N°]:[CODIGO]],2,0),"")</f>
        <v>B-01-032</v>
      </c>
      <c r="O2207" t="s">
        <v>3491</v>
      </c>
      <c r="AB2207" s="12" t="str">
        <f>+LISTAS[[#This Row],[Codigo]]&amp;LISTAS[[#This Row],[Fabrica]]</f>
        <v>B-01-032BAIGORRIA</v>
      </c>
      <c r="AC2207" s="13" t="str">
        <f>+LISTAS[[#This Row],[Codigo]]</f>
        <v>B-01-032</v>
      </c>
      <c r="AD2207" s="13" t="str">
        <f>+LISTAS[[#This Row],[ID]]</f>
        <v>ESPARRAGOS DE ACERO6 x 70</v>
      </c>
      <c r="AH2207" s="36"/>
      <c r="AI2207" s="37">
        <f>+LISTAS[[#This Row],[Precio]]+(LISTAS[[#This Row],[Precio]]*AH2207)</f>
        <v>2348.81</v>
      </c>
      <c r="AJ2207" s="38">
        <f t="shared" si="34"/>
        <v>1174.405</v>
      </c>
      <c r="AL2207" s="35">
        <f>+AJ2207/LISTAS[[#This Row],[COSTO]]-1</f>
        <v>1.3751043047368809</v>
      </c>
      <c r="AM2207" t="str">
        <f>+LISTAS[[#This Row],[ID]]</f>
        <v>ESPARRAGOS DE ACERO6 x 70</v>
      </c>
      <c r="AO2207" s="43"/>
      <c r="AP2207" s="39">
        <f>LISTAS[[#This Row],[COSTO]]+(LISTAS[[#This Row],[COSTO]]*AO2207)</f>
        <v>494.46460000000002</v>
      </c>
      <c r="AQ2207" s="44">
        <f>IF(AO2207="",0,AP2207/LISTAS[[#This Row],[VENTA NETA]]-1)</f>
        <v>0</v>
      </c>
      <c r="AS2207" s="39">
        <v>201.42599999999999</v>
      </c>
      <c r="AT2207" s="48">
        <f>+LISTAS[[#This Row],[COSTO]]/AS2207-1</f>
        <v>1.4548201324555921</v>
      </c>
      <c r="BA2207" t="s">
        <v>3484</v>
      </c>
      <c r="BB2207" s="36"/>
    </row>
    <row r="2208" spans="1:54" x14ac:dyDescent="0.35">
      <c r="A2208" s="7" t="s">
        <v>3492</v>
      </c>
      <c r="B2208" t="s">
        <v>3484</v>
      </c>
      <c r="C2208" t="s">
        <v>3375</v>
      </c>
      <c r="D2208" t="s">
        <v>3375</v>
      </c>
      <c r="E2208" s="2">
        <v>2651.69</v>
      </c>
      <c r="F2208" s="7" t="str">
        <f>+_xlfn.XLOOKUP(LISTAS[[#This Row],[ID]],_01_CODIGOS_Y_COSTOS_xlsm[Producto y N°],_01_CODIGOS_Y_COSTOS_xlsm[FABRICA],"",0,1)</f>
        <v>BAIGORRIA</v>
      </c>
      <c r="G2208" s="26">
        <f>LISTAS[[#This Row],[Precio]]*(1-0.46)</f>
        <v>1431.9126000000001</v>
      </c>
      <c r="H2208" s="1">
        <f>+_xlfn.XLOOKUP(LISTAS[[#This Row],[ID]],_01_CODIGOS_Y_COSTOS_xlsm[Producto y N°],_01_CODIGOS_Y_COSTOS_xlsm[COSTO],0,0,1)</f>
        <v>558.45420000000001</v>
      </c>
      <c r="I2208" s="27">
        <f>+IFERROR(LISTAS[[#This Row],[VENTA NETA]]/LISTAS[[#This Row],[COSTO]]-1,0)</f>
        <v>1.5640645195255045</v>
      </c>
      <c r="J2208" s="50" t="str">
        <f>IFERROR(VLOOKUP(LISTAS[[#This Row],[ID]],_01_CODIGOS_Y_COSTOS_xlsm[[Producto y N°]:[CODIGO]],2,0),"")</f>
        <v>B-01-034</v>
      </c>
      <c r="O2208" t="s">
        <v>3492</v>
      </c>
      <c r="AB2208" s="12" t="str">
        <f>+LISTAS[[#This Row],[Codigo]]&amp;LISTAS[[#This Row],[Fabrica]]</f>
        <v>B-01-034BAIGORRIA</v>
      </c>
      <c r="AC2208" s="13" t="str">
        <f>+LISTAS[[#This Row],[Codigo]]</f>
        <v>B-01-034</v>
      </c>
      <c r="AD2208" s="13" t="str">
        <f>+LISTAS[[#This Row],[ID]]</f>
        <v>ESPARRAGOS DE ACERO6 x 80</v>
      </c>
      <c r="AH2208" s="36"/>
      <c r="AI2208" s="37">
        <f>+LISTAS[[#This Row],[Precio]]+(LISTAS[[#This Row],[Precio]]*AH2208)</f>
        <v>2651.69</v>
      </c>
      <c r="AJ2208" s="38">
        <f t="shared" si="34"/>
        <v>1325.845</v>
      </c>
      <c r="AL2208" s="35">
        <f>+AJ2208/LISTAS[[#This Row],[COSTO]]-1</f>
        <v>1.3741338143754671</v>
      </c>
      <c r="AM2208" t="str">
        <f>+LISTAS[[#This Row],[ID]]</f>
        <v>ESPARRAGOS DE ACERO6 x 80</v>
      </c>
      <c r="AO2208" s="43"/>
      <c r="AP2208" s="39">
        <f>LISTAS[[#This Row],[COSTO]]+(LISTAS[[#This Row],[COSTO]]*AO2208)</f>
        <v>558.45420000000001</v>
      </c>
      <c r="AQ2208" s="44">
        <f>IF(AO2208="",0,AP2208/LISTAS[[#This Row],[VENTA NETA]]-1)</f>
        <v>0</v>
      </c>
      <c r="AS2208" s="39">
        <v>201.42599999999999</v>
      </c>
      <c r="AT2208" s="48">
        <f>+LISTAS[[#This Row],[COSTO]]/AS2208-1</f>
        <v>1.7725030532304671</v>
      </c>
      <c r="BA2208" t="s">
        <v>3484</v>
      </c>
      <c r="BB2208" s="36"/>
    </row>
    <row r="2209" spans="1:54" x14ac:dyDescent="0.35">
      <c r="A2209" s="7" t="s">
        <v>3493</v>
      </c>
      <c r="B2209" t="s">
        <v>3484</v>
      </c>
      <c r="C2209" t="s">
        <v>3494</v>
      </c>
      <c r="D2209" t="s">
        <v>3494</v>
      </c>
      <c r="E2209" s="2">
        <v>2996.83</v>
      </c>
      <c r="F2209" s="7" t="str">
        <f>+_xlfn.XLOOKUP(LISTAS[[#This Row],[ID]],_01_CODIGOS_Y_COSTOS_xlsm[Producto y N°],_01_CODIGOS_Y_COSTOS_xlsm[FABRICA],"",0,1)</f>
        <v>BAIGORRIA</v>
      </c>
      <c r="G2209" s="26">
        <f>LISTAS[[#This Row],[Precio]]*(1-0.46)</f>
        <v>1618.2882</v>
      </c>
      <c r="H2209" s="1">
        <f>+_xlfn.XLOOKUP(LISTAS[[#This Row],[ID]],_01_CODIGOS_Y_COSTOS_xlsm[Producto y N°],_01_CODIGOS_Y_COSTOS_xlsm[COSTO],0,0,1)</f>
        <v>631.17179999999996</v>
      </c>
      <c r="I2209" s="27">
        <f>+IFERROR(LISTAS[[#This Row],[VENTA NETA]]/LISTAS[[#This Row],[COSTO]]-1,0)</f>
        <v>1.5639424955297434</v>
      </c>
      <c r="J2209" s="50" t="str">
        <f>IFERROR(VLOOKUP(LISTAS[[#This Row],[ID]],_01_CODIGOS_Y_COSTOS_xlsm[[Producto y N°]:[CODIGO]],2,0),"")</f>
        <v>B-01-036</v>
      </c>
      <c r="O2209" t="s">
        <v>3493</v>
      </c>
      <c r="AB2209" s="12" t="str">
        <f>+LISTAS[[#This Row],[Codigo]]&amp;LISTAS[[#This Row],[Fabrica]]</f>
        <v>B-01-036BAIGORRIA</v>
      </c>
      <c r="AC2209" s="13" t="str">
        <f>+LISTAS[[#This Row],[Codigo]]</f>
        <v>B-01-036</v>
      </c>
      <c r="AD2209" s="13" t="str">
        <f>+LISTAS[[#This Row],[ID]]</f>
        <v>ESPARRAGOS DE ACERO6 x 90</v>
      </c>
      <c r="AH2209" s="36"/>
      <c r="AI2209" s="37">
        <f>+LISTAS[[#This Row],[Precio]]+(LISTAS[[#This Row],[Precio]]*AH2209)</f>
        <v>2996.83</v>
      </c>
      <c r="AJ2209" s="38">
        <f t="shared" si="34"/>
        <v>1498.415</v>
      </c>
      <c r="AL2209" s="35">
        <f>+AJ2209/LISTAS[[#This Row],[COSTO]]-1</f>
        <v>1.3740208291942069</v>
      </c>
      <c r="AM2209" t="str">
        <f>+LISTAS[[#This Row],[ID]]</f>
        <v>ESPARRAGOS DE ACERO6 x 90</v>
      </c>
      <c r="AO2209" s="43"/>
      <c r="AP2209" s="39">
        <f>LISTAS[[#This Row],[COSTO]]+(LISTAS[[#This Row],[COSTO]]*AO2209)</f>
        <v>631.17179999999996</v>
      </c>
      <c r="AQ2209" s="44">
        <f>IF(AO2209="",0,AP2209/LISTAS[[#This Row],[VENTA NETA]]-1)</f>
        <v>0</v>
      </c>
      <c r="AS2209" s="39">
        <v>235.8124</v>
      </c>
      <c r="AT2209" s="48">
        <f>+LISTAS[[#This Row],[COSTO]]/AS2209-1</f>
        <v>1.6765844374596077</v>
      </c>
      <c r="BA2209" t="s">
        <v>3484</v>
      </c>
      <c r="BB2209" s="36"/>
    </row>
    <row r="2210" spans="1:54" x14ac:dyDescent="0.35">
      <c r="A2210" s="7" t="s">
        <v>3495</v>
      </c>
      <c r="B2210" t="s">
        <v>3484</v>
      </c>
      <c r="C2210" t="s">
        <v>3496</v>
      </c>
      <c r="D2210" t="s">
        <v>3496</v>
      </c>
      <c r="E2210" s="2">
        <v>3273.49</v>
      </c>
      <c r="F2210" s="7" t="str">
        <f>+_xlfn.XLOOKUP(LISTAS[[#This Row],[ID]],_01_CODIGOS_Y_COSTOS_xlsm[Producto y N°],_01_CODIGOS_Y_COSTOS_xlsm[FABRICA],"",0,1)</f>
        <v>BAIGORRIA</v>
      </c>
      <c r="G2210" s="26">
        <f>LISTAS[[#This Row],[Precio]]*(1-0.46)</f>
        <v>1767.6846</v>
      </c>
      <c r="H2210" s="1">
        <f>+_xlfn.XLOOKUP(LISTAS[[#This Row],[ID]],_01_CODIGOS_Y_COSTOS_xlsm[Producto y N°],_01_CODIGOS_Y_COSTOS_xlsm[COSTO],0,0,1)</f>
        <v>689.34410000000003</v>
      </c>
      <c r="I2210" s="27">
        <f>+IFERROR(LISTAS[[#This Row],[VENTA NETA]]/LISTAS[[#This Row],[COSTO]]-1,0)</f>
        <v>1.5642993100252833</v>
      </c>
      <c r="J2210" s="50" t="str">
        <f>IFERROR(VLOOKUP(LISTAS[[#This Row],[ID]],_01_CODIGOS_Y_COSTOS_xlsm[[Producto y N°]:[CODIGO]],2,0),"")</f>
        <v>B-01-038</v>
      </c>
      <c r="O2210" t="s">
        <v>3495</v>
      </c>
      <c r="AB2210" s="12" t="str">
        <f>+LISTAS[[#This Row],[Codigo]]&amp;LISTAS[[#This Row],[Fabrica]]</f>
        <v>B-01-038BAIGORRIA</v>
      </c>
      <c r="AC2210" s="13" t="str">
        <f>+LISTAS[[#This Row],[Codigo]]</f>
        <v>B-01-038</v>
      </c>
      <c r="AD2210" s="13" t="str">
        <f>+LISTAS[[#This Row],[ID]]</f>
        <v>ESPARRAGOS DE ACERO6 x 100</v>
      </c>
      <c r="AH2210" s="36"/>
      <c r="AI2210" s="37">
        <f>+LISTAS[[#This Row],[Precio]]+(LISTAS[[#This Row],[Precio]]*AH2210)</f>
        <v>3273.49</v>
      </c>
      <c r="AJ2210" s="38">
        <f t="shared" si="34"/>
        <v>1636.7449999999999</v>
      </c>
      <c r="AL2210" s="35">
        <f>+AJ2210/LISTAS[[#This Row],[COSTO]]-1</f>
        <v>1.3743512129863733</v>
      </c>
      <c r="AM2210" t="str">
        <f>+LISTAS[[#This Row],[ID]]</f>
        <v>ESPARRAGOS DE ACERO6 x 100</v>
      </c>
      <c r="AO2210" s="43"/>
      <c r="AP2210" s="39">
        <f>LISTAS[[#This Row],[COSTO]]+(LISTAS[[#This Row],[COSTO]]*AO2210)</f>
        <v>689.34410000000003</v>
      </c>
      <c r="AQ2210" s="44">
        <f>IF(AO2210="",0,AP2210/LISTAS[[#This Row],[VENTA NETA]]-1)</f>
        <v>0</v>
      </c>
      <c r="AS2210" s="39">
        <v>285.25720000000001</v>
      </c>
      <c r="AT2210" s="48">
        <f>+LISTAS[[#This Row],[COSTO]]/AS2210-1</f>
        <v>1.4165703792927924</v>
      </c>
      <c r="BA2210" t="s">
        <v>3484</v>
      </c>
      <c r="BB2210" s="36"/>
    </row>
    <row r="2211" spans="1:54" x14ac:dyDescent="0.35">
      <c r="A2211" s="7" t="s">
        <v>3497</v>
      </c>
      <c r="B2211" t="s">
        <v>3484</v>
      </c>
      <c r="C2211" t="s">
        <v>3498</v>
      </c>
      <c r="D2211" t="s">
        <v>3498</v>
      </c>
      <c r="E2211" s="2">
        <v>1579.95</v>
      </c>
      <c r="F2211" s="7" t="str">
        <f>+_xlfn.XLOOKUP(LISTAS[[#This Row],[ID]],_01_CODIGOS_Y_COSTOS_xlsm[Producto y N°],_01_CODIGOS_Y_COSTOS_xlsm[FABRICA],"",0,1)</f>
        <v>BAIGORRIA</v>
      </c>
      <c r="G2211" s="26">
        <f>LISTAS[[#This Row],[Precio]]*(1-0.46)</f>
        <v>853.17300000000012</v>
      </c>
      <c r="H2211" s="1">
        <f>+_xlfn.XLOOKUP(LISTAS[[#This Row],[ID]],_01_CODIGOS_Y_COSTOS_xlsm[Producto y N°],_01_CODIGOS_Y_COSTOS_xlsm[COSTO],0,0,1)</f>
        <v>332.721</v>
      </c>
      <c r="I2211" s="27">
        <f>+IFERROR(LISTAS[[#This Row],[VENTA NETA]]/LISTAS[[#This Row],[COSTO]]-1,0)</f>
        <v>1.5642294895723445</v>
      </c>
      <c r="J2211" s="50" t="str">
        <f>IFERROR(VLOOKUP(LISTAS[[#This Row],[ID]],_01_CODIGOS_Y_COSTOS_xlsm[[Producto y N°]:[CODIGO]],2,0),"")</f>
        <v>B-01-048</v>
      </c>
      <c r="O2211" t="s">
        <v>3497</v>
      </c>
      <c r="AB2211" s="12" t="str">
        <f>+LISTAS[[#This Row],[Codigo]]&amp;LISTAS[[#This Row],[Fabrica]]</f>
        <v>B-01-048BAIGORRIA</v>
      </c>
      <c r="AC2211" s="13" t="str">
        <f>+LISTAS[[#This Row],[Codigo]]</f>
        <v>B-01-048</v>
      </c>
      <c r="AD2211" s="13" t="str">
        <f>+LISTAS[[#This Row],[ID]]</f>
        <v>ESPARRAGOS DE ACERO7 x 35</v>
      </c>
      <c r="AH2211" s="36"/>
      <c r="AI2211" s="37">
        <f>+LISTAS[[#This Row],[Precio]]+(LISTAS[[#This Row],[Precio]]*AH2211)</f>
        <v>1579.95</v>
      </c>
      <c r="AJ2211" s="38">
        <f t="shared" si="34"/>
        <v>789.97500000000002</v>
      </c>
      <c r="AL2211" s="35">
        <f>+AJ2211/LISTAS[[#This Row],[COSTO]]-1</f>
        <v>1.3742865644188376</v>
      </c>
      <c r="AM2211" t="str">
        <f>+LISTAS[[#This Row],[ID]]</f>
        <v>ESPARRAGOS DE ACERO7 x 35</v>
      </c>
      <c r="AO2211" s="43"/>
      <c r="AP2211" s="39">
        <f>LISTAS[[#This Row],[COSTO]]+(LISTAS[[#This Row],[COSTO]]*AO2211)</f>
        <v>332.721</v>
      </c>
      <c r="AQ2211" s="44">
        <f>IF(AO2211="",0,AP2211/LISTAS[[#This Row],[VENTA NETA]]-1)</f>
        <v>0</v>
      </c>
      <c r="AS2211" s="39">
        <v>327.51749999999998</v>
      </c>
      <c r="AT2211" s="48">
        <f>+LISTAS[[#This Row],[COSTO]]/AS2211-1</f>
        <v>1.5887700657216897E-2</v>
      </c>
      <c r="BA2211" t="s">
        <v>3484</v>
      </c>
      <c r="BB2211" s="36"/>
    </row>
    <row r="2212" spans="1:54" x14ac:dyDescent="0.35">
      <c r="A2212" s="7" t="s">
        <v>3499</v>
      </c>
      <c r="B2212" t="s">
        <v>3484</v>
      </c>
      <c r="C2212" t="s">
        <v>3378</v>
      </c>
      <c r="D2212" t="s">
        <v>3378</v>
      </c>
      <c r="E2212" s="2">
        <v>1579.95</v>
      </c>
      <c r="F2212" s="7" t="str">
        <f>+_xlfn.XLOOKUP(LISTAS[[#This Row],[ID]],_01_CODIGOS_Y_COSTOS_xlsm[Producto y N°],_01_CODIGOS_Y_COSTOS_xlsm[FABRICA],"",0,1)</f>
        <v>BAIGORRIA</v>
      </c>
      <c r="G2212" s="26">
        <f>LISTAS[[#This Row],[Precio]]*(1-0.46)</f>
        <v>853.17300000000012</v>
      </c>
      <c r="H2212" s="1">
        <f>+_xlfn.XLOOKUP(LISTAS[[#This Row],[ID]],_01_CODIGOS_Y_COSTOS_xlsm[Producto y N°],_01_CODIGOS_Y_COSTOS_xlsm[COSTO],0,0,1)</f>
        <v>332.721</v>
      </c>
      <c r="I2212" s="27">
        <f>+IFERROR(LISTAS[[#This Row],[VENTA NETA]]/LISTAS[[#This Row],[COSTO]]-1,0)</f>
        <v>1.5642294895723445</v>
      </c>
      <c r="J2212" s="50" t="str">
        <f>IFERROR(VLOOKUP(LISTAS[[#This Row],[ID]],_01_CODIGOS_Y_COSTOS_xlsm[[Producto y N°]:[CODIGO]],2,0),"")</f>
        <v>B-01-050</v>
      </c>
      <c r="O2212" t="s">
        <v>3499</v>
      </c>
      <c r="AB2212" s="12" t="str">
        <f>+LISTAS[[#This Row],[Codigo]]&amp;LISTAS[[#This Row],[Fabrica]]</f>
        <v>B-01-050BAIGORRIA</v>
      </c>
      <c r="AC2212" s="13" t="str">
        <f>+LISTAS[[#This Row],[Codigo]]</f>
        <v>B-01-050</v>
      </c>
      <c r="AD2212" s="13" t="str">
        <f>+LISTAS[[#This Row],[ID]]</f>
        <v>ESPARRAGOS DE ACERO7 x 40</v>
      </c>
      <c r="AH2212" s="36"/>
      <c r="AI2212" s="37">
        <f>+LISTAS[[#This Row],[Precio]]+(LISTAS[[#This Row],[Precio]]*AH2212)</f>
        <v>1579.95</v>
      </c>
      <c r="AJ2212" s="38">
        <f t="shared" si="34"/>
        <v>789.97500000000002</v>
      </c>
      <c r="AL2212" s="35">
        <f>+AJ2212/LISTAS[[#This Row],[COSTO]]-1</f>
        <v>1.3742865644188376</v>
      </c>
      <c r="AM2212" t="str">
        <f>+LISTAS[[#This Row],[ID]]</f>
        <v>ESPARRAGOS DE ACERO7 x 40</v>
      </c>
      <c r="AO2212" s="43"/>
      <c r="AP2212" s="39">
        <f>LISTAS[[#This Row],[COSTO]]+(LISTAS[[#This Row],[COSTO]]*AO2212)</f>
        <v>332.721</v>
      </c>
      <c r="AQ2212" s="44">
        <f>IF(AO2212="",0,AP2212/LISTAS[[#This Row],[VENTA NETA]]-1)</f>
        <v>0</v>
      </c>
      <c r="AS2212" s="39">
        <v>380.34289999999999</v>
      </c>
      <c r="AT2212" s="48">
        <f>+LISTAS[[#This Row],[COSTO]]/AS2212-1</f>
        <v>-0.1252078059035675</v>
      </c>
      <c r="BA2212" t="s">
        <v>3484</v>
      </c>
      <c r="BB2212" s="36"/>
    </row>
    <row r="2213" spans="1:54" x14ac:dyDescent="0.35">
      <c r="A2213" s="7" t="s">
        <v>3500</v>
      </c>
      <c r="B2213" t="s">
        <v>3484</v>
      </c>
      <c r="C2213" t="s">
        <v>3501</v>
      </c>
      <c r="D2213" t="s">
        <v>3501</v>
      </c>
      <c r="E2213" s="2">
        <v>1849.35</v>
      </c>
      <c r="F2213" s="7" t="str">
        <f>+_xlfn.XLOOKUP(LISTAS[[#This Row],[ID]],_01_CODIGOS_Y_COSTOS_xlsm[Producto y N°],_01_CODIGOS_Y_COSTOS_xlsm[FABRICA],"",0,1)</f>
        <v>BAIGORRIA</v>
      </c>
      <c r="G2213" s="26">
        <f>LISTAS[[#This Row],[Precio]]*(1-0.46)</f>
        <v>998.649</v>
      </c>
      <c r="H2213" s="1">
        <f>+_xlfn.XLOOKUP(LISTAS[[#This Row],[ID]],_01_CODIGOS_Y_COSTOS_xlsm[Producto y N°],_01_CODIGOS_Y_COSTOS_xlsm[COSTO],0,0,1)</f>
        <v>389.52140000000003</v>
      </c>
      <c r="I2213" s="27">
        <f>+IFERROR(LISTAS[[#This Row],[VENTA NETA]]/LISTAS[[#This Row],[COSTO]]-1,0)</f>
        <v>1.5637846855140691</v>
      </c>
      <c r="J2213" s="50" t="str">
        <f>IFERROR(VLOOKUP(LISTAS[[#This Row],[ID]],_01_CODIGOS_Y_COSTOS_xlsm[[Producto y N°]:[CODIGO]],2,0),"")</f>
        <v>B-01-054</v>
      </c>
      <c r="O2213" t="s">
        <v>3500</v>
      </c>
      <c r="AB2213" s="12" t="str">
        <f>+LISTAS[[#This Row],[Codigo]]&amp;LISTAS[[#This Row],[Fabrica]]</f>
        <v>B-01-054BAIGORRIA</v>
      </c>
      <c r="AC2213" s="13" t="str">
        <f>+LISTAS[[#This Row],[Codigo]]</f>
        <v>B-01-054</v>
      </c>
      <c r="AD2213" s="13" t="str">
        <f>+LISTAS[[#This Row],[ID]]</f>
        <v>ESPARRAGOS DE ACERO7 x 50</v>
      </c>
      <c r="AH2213" s="36"/>
      <c r="AI2213" s="37">
        <f>+LISTAS[[#This Row],[Precio]]+(LISTAS[[#This Row],[Precio]]*AH2213)</f>
        <v>1849.35</v>
      </c>
      <c r="AJ2213" s="38">
        <f t="shared" si="34"/>
        <v>924.67499999999995</v>
      </c>
      <c r="AL2213" s="35">
        <f>+AJ2213/LISTAS[[#This Row],[COSTO]]-1</f>
        <v>1.3738747088093231</v>
      </c>
      <c r="AM2213" t="str">
        <f>+LISTAS[[#This Row],[ID]]</f>
        <v>ESPARRAGOS DE ACERO7 x 50</v>
      </c>
      <c r="AO2213" s="43"/>
      <c r="AP2213" s="39">
        <f>LISTAS[[#This Row],[COSTO]]+(LISTAS[[#This Row],[COSTO]]*AO2213)</f>
        <v>389.52140000000003</v>
      </c>
      <c r="AQ2213" s="44">
        <f>IF(AO2213="",0,AP2213/LISTAS[[#This Row],[VENTA NETA]]-1)</f>
        <v>0</v>
      </c>
      <c r="AS2213" s="39">
        <v>205.7542</v>
      </c>
      <c r="AT2213" s="48">
        <f>+LISTAS[[#This Row],[COSTO]]/AS2213-1</f>
        <v>0.89313948390846964</v>
      </c>
      <c r="BA2213" t="s">
        <v>3484</v>
      </c>
      <c r="BB2213" s="36"/>
    </row>
    <row r="2214" spans="1:54" x14ac:dyDescent="0.35">
      <c r="A2214" s="7" t="s">
        <v>3502</v>
      </c>
      <c r="B2214" t="s">
        <v>3484</v>
      </c>
      <c r="C2214" t="s">
        <v>3503</v>
      </c>
      <c r="D2214" t="s">
        <v>3503</v>
      </c>
      <c r="E2214" s="2">
        <v>2238.14</v>
      </c>
      <c r="F2214" s="7" t="str">
        <f>+_xlfn.XLOOKUP(LISTAS[[#This Row],[ID]],_01_CODIGOS_Y_COSTOS_xlsm[Producto y N°],_01_CODIGOS_Y_COSTOS_xlsm[FABRICA],"",0,1)</f>
        <v>BAIGORRIA</v>
      </c>
      <c r="G2214" s="26">
        <f>LISTAS[[#This Row],[Precio]]*(1-0.46)</f>
        <v>1208.5956000000001</v>
      </c>
      <c r="H2214" s="1">
        <f>+_xlfn.XLOOKUP(LISTAS[[#This Row],[ID]],_01_CODIGOS_Y_COSTOS_xlsm[Producto y N°],_01_CODIGOS_Y_COSTOS_xlsm[COSTO],0,0,1)</f>
        <v>471.19569999999999</v>
      </c>
      <c r="I2214" s="27">
        <f>+IFERROR(LISTAS[[#This Row],[VENTA NETA]]/LISTAS[[#This Row],[COSTO]]-1,0)</f>
        <v>1.5649546462329775</v>
      </c>
      <c r="J2214" s="50" t="str">
        <f>IFERROR(VLOOKUP(LISTAS[[#This Row],[ID]],_01_CODIGOS_Y_COSTOS_xlsm[[Producto y N°]:[CODIGO]],2,0),"")</f>
        <v>B-01-058</v>
      </c>
      <c r="O2214" t="s">
        <v>3502</v>
      </c>
      <c r="AB2214" s="12" t="str">
        <f>+LISTAS[[#This Row],[Codigo]]&amp;LISTAS[[#This Row],[Fabrica]]</f>
        <v>B-01-058BAIGORRIA</v>
      </c>
      <c r="AC2214" s="13" t="str">
        <f>+LISTAS[[#This Row],[Codigo]]</f>
        <v>B-01-058</v>
      </c>
      <c r="AD2214" s="13" t="str">
        <f>+LISTAS[[#This Row],[ID]]</f>
        <v>ESPARRAGOS DE ACERO7 x 60</v>
      </c>
      <c r="AH2214" s="36"/>
      <c r="AI2214" s="37">
        <f>+LISTAS[[#This Row],[Precio]]+(LISTAS[[#This Row],[Precio]]*AH2214)</f>
        <v>2238.14</v>
      </c>
      <c r="AJ2214" s="38">
        <f t="shared" si="34"/>
        <v>1119.07</v>
      </c>
      <c r="AL2214" s="35">
        <f>+AJ2214/LISTAS[[#This Row],[COSTO]]-1</f>
        <v>1.3749580057712749</v>
      </c>
      <c r="AM2214" t="str">
        <f>+LISTAS[[#This Row],[ID]]</f>
        <v>ESPARRAGOS DE ACERO7 x 60</v>
      </c>
      <c r="AO2214" s="43"/>
      <c r="AP2214" s="39">
        <f>LISTAS[[#This Row],[COSTO]]+(LISTAS[[#This Row],[COSTO]]*AO2214)</f>
        <v>471.19569999999999</v>
      </c>
      <c r="AQ2214" s="44">
        <f>IF(AO2214="",0,AP2214/LISTAS[[#This Row],[VENTA NETA]]-1)</f>
        <v>0</v>
      </c>
      <c r="AS2214" s="39">
        <v>205.7542</v>
      </c>
      <c r="AT2214" s="48">
        <f>+LISTAS[[#This Row],[COSTO]]/AS2214-1</f>
        <v>1.290090311643699</v>
      </c>
      <c r="BA2214" t="s">
        <v>3484</v>
      </c>
      <c r="BB2214" s="36"/>
    </row>
    <row r="2215" spans="1:54" x14ac:dyDescent="0.35">
      <c r="A2215" s="7" t="s">
        <v>3504</v>
      </c>
      <c r="B2215" t="s">
        <v>3484</v>
      </c>
      <c r="C2215" t="s">
        <v>3505</v>
      </c>
      <c r="D2215" t="s">
        <v>3505</v>
      </c>
      <c r="E2215" s="2">
        <v>2568.69</v>
      </c>
      <c r="F2215" s="7" t="str">
        <f>+_xlfn.XLOOKUP(LISTAS[[#This Row],[ID]],_01_CODIGOS_Y_COSTOS_xlsm[Producto y N°],_01_CODIGOS_Y_COSTOS_xlsm[FABRICA],"",0,1)</f>
        <v>BAIGORRIA</v>
      </c>
      <c r="G2215" s="26">
        <f>LISTAS[[#This Row],[Precio]]*(1-0.46)</f>
        <v>1387.0926000000002</v>
      </c>
      <c r="H2215" s="1">
        <f>+_xlfn.XLOOKUP(LISTAS[[#This Row],[ID]],_01_CODIGOS_Y_COSTOS_xlsm[Producto y N°],_01_CODIGOS_Y_COSTOS_xlsm[COSTO],0,0,1)</f>
        <v>541.00250000000005</v>
      </c>
      <c r="I2215" s="27">
        <f>+IFERROR(LISTAS[[#This Row],[VENTA NETA]]/LISTAS[[#This Row],[COSTO]]-1,0)</f>
        <v>1.5639301112286912</v>
      </c>
      <c r="J2215" s="50" t="str">
        <f>IFERROR(VLOOKUP(LISTAS[[#This Row],[ID]],_01_CODIGOS_Y_COSTOS_xlsm[[Producto y N°]:[CODIGO]],2,0),"")</f>
        <v>B-01-062</v>
      </c>
      <c r="O2215" t="s">
        <v>3504</v>
      </c>
      <c r="AB2215" s="12" t="str">
        <f>+LISTAS[[#This Row],[Codigo]]&amp;LISTAS[[#This Row],[Fabrica]]</f>
        <v>B-01-062BAIGORRIA</v>
      </c>
      <c r="AC2215" s="13" t="str">
        <f>+LISTAS[[#This Row],[Codigo]]</f>
        <v>B-01-062</v>
      </c>
      <c r="AD2215" s="13" t="str">
        <f>+LISTAS[[#This Row],[ID]]</f>
        <v>ESPARRAGOS DE ACERO7 x 70</v>
      </c>
      <c r="AH2215" s="36"/>
      <c r="AI2215" s="37">
        <f>+LISTAS[[#This Row],[Precio]]+(LISTAS[[#This Row],[Precio]]*AH2215)</f>
        <v>2568.69</v>
      </c>
      <c r="AJ2215" s="38">
        <f t="shared" si="34"/>
        <v>1284.345</v>
      </c>
      <c r="AL2215" s="35">
        <f>+AJ2215/LISTAS[[#This Row],[COSTO]]-1</f>
        <v>1.3740093622487879</v>
      </c>
      <c r="AM2215" t="str">
        <f>+LISTAS[[#This Row],[ID]]</f>
        <v>ESPARRAGOS DE ACERO7 x 70</v>
      </c>
      <c r="AO2215" s="43"/>
      <c r="AP2215" s="39">
        <f>LISTAS[[#This Row],[COSTO]]+(LISTAS[[#This Row],[COSTO]]*AO2215)</f>
        <v>541.00250000000005</v>
      </c>
      <c r="AQ2215" s="44">
        <f>IF(AO2215="",0,AP2215/LISTAS[[#This Row],[VENTA NETA]]-1)</f>
        <v>0</v>
      </c>
      <c r="AS2215" s="39">
        <v>205.7542</v>
      </c>
      <c r="AT2215" s="48">
        <f>+LISTAS[[#This Row],[COSTO]]/AS2215-1</f>
        <v>1.6293630944107096</v>
      </c>
      <c r="BA2215" t="s">
        <v>3484</v>
      </c>
      <c r="BB2215" s="36"/>
    </row>
    <row r="2216" spans="1:54" x14ac:dyDescent="0.35">
      <c r="A2216" s="7" t="s">
        <v>3506</v>
      </c>
      <c r="B2216" t="s">
        <v>3484</v>
      </c>
      <c r="C2216" t="s">
        <v>3507</v>
      </c>
      <c r="D2216" t="s">
        <v>3507</v>
      </c>
      <c r="E2216" s="2">
        <v>2983.7</v>
      </c>
      <c r="F2216" s="7" t="str">
        <f>+_xlfn.XLOOKUP(LISTAS[[#This Row],[ID]],_01_CODIGOS_Y_COSTOS_xlsm[Producto y N°],_01_CODIGOS_Y_COSTOS_xlsm[FABRICA],"",0,1)</f>
        <v>BAIGORRIA</v>
      </c>
      <c r="G2216" s="26">
        <f>LISTAS[[#This Row],[Precio]]*(1-0.46)</f>
        <v>1611.1980000000001</v>
      </c>
      <c r="H2216" s="1">
        <f>+_xlfn.XLOOKUP(LISTAS[[#This Row],[ID]],_01_CODIGOS_Y_COSTOS_xlsm[Producto y N°],_01_CODIGOS_Y_COSTOS_xlsm[COSTO],0,0,1)</f>
        <v>628.26089999999999</v>
      </c>
      <c r="I2216" s="27">
        <f>+IFERROR(LISTAS[[#This Row],[VENTA NETA]]/LISTAS[[#This Row],[COSTO]]-1,0)</f>
        <v>1.5645364847629386</v>
      </c>
      <c r="J2216" s="50" t="str">
        <f>IFERROR(VLOOKUP(LISTAS[[#This Row],[ID]],_01_CODIGOS_Y_COSTOS_xlsm[[Producto y N°]:[CODIGO]],2,0),"")</f>
        <v>B-01-064</v>
      </c>
      <c r="O2216" t="s">
        <v>3506</v>
      </c>
      <c r="AB2216" s="12" t="str">
        <f>+LISTAS[[#This Row],[Codigo]]&amp;LISTAS[[#This Row],[Fabrica]]</f>
        <v>B-01-064BAIGORRIA</v>
      </c>
      <c r="AC2216" s="13" t="str">
        <f>+LISTAS[[#This Row],[Codigo]]</f>
        <v>B-01-064</v>
      </c>
      <c r="AD2216" s="13" t="str">
        <f>+LISTAS[[#This Row],[ID]]</f>
        <v>ESPARRAGOS DE ACERO7 x 80</v>
      </c>
      <c r="AH2216" s="36"/>
      <c r="AI2216" s="37">
        <f>+LISTAS[[#This Row],[Precio]]+(LISTAS[[#This Row],[Precio]]*AH2216)</f>
        <v>2983.7</v>
      </c>
      <c r="AJ2216" s="38">
        <f t="shared" si="34"/>
        <v>1491.85</v>
      </c>
      <c r="AL2216" s="35">
        <f>+AJ2216/LISTAS[[#This Row],[COSTO]]-1</f>
        <v>1.3745708192249428</v>
      </c>
      <c r="AM2216" t="str">
        <f>+LISTAS[[#This Row],[ID]]</f>
        <v>ESPARRAGOS DE ACERO7 x 80</v>
      </c>
      <c r="AO2216" s="43"/>
      <c r="AP2216" s="39">
        <f>LISTAS[[#This Row],[COSTO]]+(LISTAS[[#This Row],[COSTO]]*AO2216)</f>
        <v>628.26089999999999</v>
      </c>
      <c r="AQ2216" s="44">
        <f>IF(AO2216="",0,AP2216/LISTAS[[#This Row],[VENTA NETA]]-1)</f>
        <v>0</v>
      </c>
      <c r="AS2216" s="39">
        <v>230.84530000000001</v>
      </c>
      <c r="AT2216" s="48">
        <f>+LISTAS[[#This Row],[COSTO]]/AS2216-1</f>
        <v>1.7215667808701323</v>
      </c>
      <c r="BA2216" t="s">
        <v>3484</v>
      </c>
      <c r="BB2216" s="36"/>
    </row>
    <row r="2217" spans="1:54" x14ac:dyDescent="0.35">
      <c r="A2217" s="7" t="s">
        <v>3508</v>
      </c>
      <c r="B2217" t="s">
        <v>3484</v>
      </c>
      <c r="C2217" t="s">
        <v>2984</v>
      </c>
      <c r="D2217" t="s">
        <v>2984</v>
      </c>
      <c r="E2217" s="2">
        <v>1613.46</v>
      </c>
      <c r="F2217" s="7" t="str">
        <f>+_xlfn.XLOOKUP(LISTAS[[#This Row],[ID]],_01_CODIGOS_Y_COSTOS_xlsm[Producto y N°],_01_CODIGOS_Y_COSTOS_xlsm[FABRICA],"",0,1)</f>
        <v>BAIGORRIA</v>
      </c>
      <c r="G2217" s="26">
        <f>LISTAS[[#This Row],[Precio]]*(1-0.46)</f>
        <v>871.26840000000004</v>
      </c>
      <c r="H2217" s="1">
        <f>+_xlfn.XLOOKUP(LISTAS[[#This Row],[ID]],_01_CODIGOS_Y_COSTOS_xlsm[Producto y N°],_01_CODIGOS_Y_COSTOS_xlsm[COSTO],0,0,1)</f>
        <v>339.87049999999999</v>
      </c>
      <c r="I2217" s="27">
        <f>+IFERROR(LISTAS[[#This Row],[VENTA NETA]]/LISTAS[[#This Row],[COSTO]]-1,0)</f>
        <v>1.5635305211838042</v>
      </c>
      <c r="J2217" s="50" t="str">
        <f>IFERROR(VLOOKUP(LISTAS[[#This Row],[ID]],_01_CODIGOS_Y_COSTOS_xlsm[[Producto y N°]:[CODIGO]],2,0),"")</f>
        <v>B-01-078</v>
      </c>
      <c r="O2217" t="s">
        <v>3508</v>
      </c>
      <c r="AB2217" s="12" t="str">
        <f>+LISTAS[[#This Row],[Codigo]]&amp;LISTAS[[#This Row],[Fabrica]]</f>
        <v>B-01-078BAIGORRIA</v>
      </c>
      <c r="AC2217" s="13" t="str">
        <f>+LISTAS[[#This Row],[Codigo]]</f>
        <v>B-01-078</v>
      </c>
      <c r="AD2217" s="13" t="str">
        <f>+LISTAS[[#This Row],[ID]]</f>
        <v>ESPARRAGOS DE ACERO8 x 30</v>
      </c>
      <c r="AH2217" s="36"/>
      <c r="AI2217" s="37">
        <f>+LISTAS[[#This Row],[Precio]]+(LISTAS[[#This Row],[Precio]]*AH2217)</f>
        <v>1613.46</v>
      </c>
      <c r="AJ2217" s="38">
        <f t="shared" si="34"/>
        <v>806.73</v>
      </c>
      <c r="AL2217" s="35">
        <f>+AJ2217/LISTAS[[#This Row],[COSTO]]-1</f>
        <v>1.373639371466485</v>
      </c>
      <c r="AM2217" t="str">
        <f>+LISTAS[[#This Row],[ID]]</f>
        <v>ESPARRAGOS DE ACERO8 x 30</v>
      </c>
      <c r="AO2217" s="43"/>
      <c r="AP2217" s="39">
        <f>LISTAS[[#This Row],[COSTO]]+(LISTAS[[#This Row],[COSTO]]*AO2217)</f>
        <v>339.87049999999999</v>
      </c>
      <c r="AQ2217" s="44">
        <f>IF(AO2217="",0,AP2217/LISTAS[[#This Row],[VENTA NETA]]-1)</f>
        <v>0</v>
      </c>
      <c r="AS2217" s="39">
        <v>240.88329999999999</v>
      </c>
      <c r="AT2217" s="48">
        <f>+LISTAS[[#This Row],[COSTO]]/AS2217-1</f>
        <v>0.41093425737691236</v>
      </c>
      <c r="BA2217" t="s">
        <v>3484</v>
      </c>
      <c r="BB2217" s="36"/>
    </row>
    <row r="2218" spans="1:54" x14ac:dyDescent="0.35">
      <c r="A2218" s="7" t="s">
        <v>3509</v>
      </c>
      <c r="B2218" t="s">
        <v>3484</v>
      </c>
      <c r="C2218" t="s">
        <v>3412</v>
      </c>
      <c r="D2218" t="s">
        <v>3412</v>
      </c>
      <c r="E2218" s="2">
        <v>1613.46</v>
      </c>
      <c r="F2218" s="7" t="str">
        <f>+_xlfn.XLOOKUP(LISTAS[[#This Row],[ID]],_01_CODIGOS_Y_COSTOS_xlsm[Producto y N°],_01_CODIGOS_Y_COSTOS_xlsm[FABRICA],"",0,1)</f>
        <v>BAIGORRIA</v>
      </c>
      <c r="G2218" s="26">
        <f>LISTAS[[#This Row],[Precio]]*(1-0.46)</f>
        <v>871.26840000000004</v>
      </c>
      <c r="H2218" s="1">
        <f>+_xlfn.XLOOKUP(LISTAS[[#This Row],[ID]],_01_CODIGOS_Y_COSTOS_xlsm[Producto y N°],_01_CODIGOS_Y_COSTOS_xlsm[COSTO],0,0,1)</f>
        <v>339.87049999999999</v>
      </c>
      <c r="I2218" s="27">
        <f>+IFERROR(LISTAS[[#This Row],[VENTA NETA]]/LISTAS[[#This Row],[COSTO]]-1,0)</f>
        <v>1.5635305211838042</v>
      </c>
      <c r="J2218" s="50" t="str">
        <f>IFERROR(VLOOKUP(LISTAS[[#This Row],[ID]],_01_CODIGOS_Y_COSTOS_xlsm[[Producto y N°]:[CODIGO]],2,0),"")</f>
        <v>B-01-080</v>
      </c>
      <c r="O2218" t="s">
        <v>3509</v>
      </c>
      <c r="AB2218" s="12" t="str">
        <f>+LISTAS[[#This Row],[Codigo]]&amp;LISTAS[[#This Row],[Fabrica]]</f>
        <v>B-01-080BAIGORRIA</v>
      </c>
      <c r="AC2218" s="13" t="str">
        <f>+LISTAS[[#This Row],[Codigo]]</f>
        <v>B-01-080</v>
      </c>
      <c r="AD2218" s="13" t="str">
        <f>+LISTAS[[#This Row],[ID]]</f>
        <v>ESPARRAGOS DE ACERO8 x 35</v>
      </c>
      <c r="AH2218" s="36"/>
      <c r="AI2218" s="37">
        <f>+LISTAS[[#This Row],[Precio]]+(LISTAS[[#This Row],[Precio]]*AH2218)</f>
        <v>1613.46</v>
      </c>
      <c r="AJ2218" s="38">
        <f t="shared" si="34"/>
        <v>806.73</v>
      </c>
      <c r="AL2218" s="35">
        <f>+AJ2218/LISTAS[[#This Row],[COSTO]]-1</f>
        <v>1.373639371466485</v>
      </c>
      <c r="AM2218" t="str">
        <f>+LISTAS[[#This Row],[ID]]</f>
        <v>ESPARRAGOS DE ACERO8 x 35</v>
      </c>
      <c r="AO2218" s="43"/>
      <c r="AP2218" s="39">
        <f>LISTAS[[#This Row],[COSTO]]+(LISTAS[[#This Row],[COSTO]]*AO2218)</f>
        <v>339.87049999999999</v>
      </c>
      <c r="AQ2218" s="44">
        <f>IF(AO2218="",0,AP2218/LISTAS[[#This Row],[VENTA NETA]]-1)</f>
        <v>0</v>
      </c>
      <c r="AS2218" s="39">
        <v>285.25720000000001</v>
      </c>
      <c r="AT2218" s="48">
        <f>+LISTAS[[#This Row],[COSTO]]/AS2218-1</f>
        <v>0.19145283624742859</v>
      </c>
      <c r="BA2218" t="s">
        <v>3484</v>
      </c>
      <c r="BB2218" s="36"/>
    </row>
    <row r="2219" spans="1:54" x14ac:dyDescent="0.35">
      <c r="A2219" s="7" t="s">
        <v>3510</v>
      </c>
      <c r="B2219" t="s">
        <v>3484</v>
      </c>
      <c r="C2219" t="s">
        <v>3381</v>
      </c>
      <c r="D2219" t="s">
        <v>3381</v>
      </c>
      <c r="E2219" s="2">
        <v>1319.4</v>
      </c>
      <c r="F2219" s="7" t="str">
        <f>+_xlfn.XLOOKUP(LISTAS[[#This Row],[ID]],_01_CODIGOS_Y_COSTOS_xlsm[Producto y N°],_01_CODIGOS_Y_COSTOS_xlsm[FABRICA],"",0,1)</f>
        <v>BAIGORRIA</v>
      </c>
      <c r="G2219" s="26">
        <f>LISTAS[[#This Row],[Precio]]*(1-0.46)</f>
        <v>712.47600000000011</v>
      </c>
      <c r="H2219" s="1">
        <f>+_xlfn.XLOOKUP(LISTAS[[#This Row],[ID]],_01_CODIGOS_Y_COSTOS_xlsm[Producto y N°],_01_CODIGOS_Y_COSTOS_xlsm[COSTO],0,0,1)</f>
        <v>339.87049999999999</v>
      </c>
      <c r="I2219" s="27">
        <f>+IFERROR(LISTAS[[#This Row],[VENTA NETA]]/LISTAS[[#This Row],[COSTO]]-1,0)</f>
        <v>1.0963160968663068</v>
      </c>
      <c r="J2219" s="50" t="str">
        <f>IFERROR(VLOOKUP(LISTAS[[#This Row],[ID]],_01_CODIGOS_Y_COSTOS_xlsm[[Producto y N°]:[CODIGO]],2,0),"")</f>
        <v>B-01-082</v>
      </c>
      <c r="O2219" t="s">
        <v>3510</v>
      </c>
      <c r="AB2219" s="12" t="str">
        <f>+LISTAS[[#This Row],[Codigo]]&amp;LISTAS[[#This Row],[Fabrica]]</f>
        <v>B-01-082BAIGORRIA</v>
      </c>
      <c r="AC2219" s="13" t="str">
        <f>+LISTAS[[#This Row],[Codigo]]</f>
        <v>B-01-082</v>
      </c>
      <c r="AD2219" s="13" t="str">
        <f>+LISTAS[[#This Row],[ID]]</f>
        <v>ESPARRAGOS DE ACERO8 x 40</v>
      </c>
      <c r="AH2219" s="36"/>
      <c r="AI2219" s="37">
        <f>+LISTAS[[#This Row],[Precio]]+(LISTAS[[#This Row],[Precio]]*AH2219)</f>
        <v>1319.4</v>
      </c>
      <c r="AJ2219" s="38">
        <f t="shared" si="34"/>
        <v>659.7</v>
      </c>
      <c r="AL2219" s="35">
        <f>+AJ2219/LISTAS[[#This Row],[COSTO]]-1</f>
        <v>0.941033423024358</v>
      </c>
      <c r="AM2219" t="str">
        <f>+LISTAS[[#This Row],[ID]]</f>
        <v>ESPARRAGOS DE ACERO8 x 40</v>
      </c>
      <c r="AO2219" s="43"/>
      <c r="AP2219" s="39">
        <f>LISTAS[[#This Row],[COSTO]]+(LISTAS[[#This Row],[COSTO]]*AO2219)</f>
        <v>339.87049999999999</v>
      </c>
      <c r="AQ2219" s="44">
        <f>IF(AO2219="",0,AP2219/LISTAS[[#This Row],[VENTA NETA]]-1)</f>
        <v>0</v>
      </c>
      <c r="AS2219" s="39">
        <v>327.51749999999998</v>
      </c>
      <c r="AT2219" s="48">
        <f>+LISTAS[[#This Row],[COSTO]]/AS2219-1</f>
        <v>3.7717068553588806E-2</v>
      </c>
      <c r="BA2219" t="s">
        <v>3484</v>
      </c>
      <c r="BB2219" s="36"/>
    </row>
    <row r="2220" spans="1:54" x14ac:dyDescent="0.35">
      <c r="A2220" s="7" t="s">
        <v>3511</v>
      </c>
      <c r="B2220" t="s">
        <v>3484</v>
      </c>
      <c r="C2220" t="s">
        <v>3413</v>
      </c>
      <c r="D2220" t="s">
        <v>3413</v>
      </c>
      <c r="E2220" s="2">
        <v>1480.3</v>
      </c>
      <c r="F2220" s="7" t="str">
        <f>+_xlfn.XLOOKUP(LISTAS[[#This Row],[ID]],_01_CODIGOS_Y_COSTOS_xlsm[Producto y N°],_01_CODIGOS_Y_COSTOS_xlsm[FABRICA],"",0,1)</f>
        <v>BAIGORRIA</v>
      </c>
      <c r="G2220" s="26">
        <f>LISTAS[[#This Row],[Precio]]*(1-0.46)</f>
        <v>799.36200000000008</v>
      </c>
      <c r="H2220" s="1">
        <f>+_xlfn.XLOOKUP(LISTAS[[#This Row],[ID]],_01_CODIGOS_Y_COSTOS_xlsm[Producto y N°],_01_CODIGOS_Y_COSTOS_xlsm[COSTO],0,0,1)</f>
        <v>381.31659999999999</v>
      </c>
      <c r="I2220" s="27">
        <f>+IFERROR(LISTAS[[#This Row],[VENTA NETA]]/LISTAS[[#This Row],[COSTO]]-1,0)</f>
        <v>1.0963210098904694</v>
      </c>
      <c r="J2220" s="50" t="str">
        <f>IFERROR(VLOOKUP(LISTAS[[#This Row],[ID]],_01_CODIGOS_Y_COSTOS_xlsm[[Producto y N°]:[CODIGO]],2,0),"")</f>
        <v>B-01-084</v>
      </c>
      <c r="O2220" t="s">
        <v>3511</v>
      </c>
      <c r="AB2220" s="12" t="str">
        <f>+LISTAS[[#This Row],[Codigo]]&amp;LISTAS[[#This Row],[Fabrica]]</f>
        <v>B-01-084BAIGORRIA</v>
      </c>
      <c r="AC2220" s="13" t="str">
        <f>+LISTAS[[#This Row],[Codigo]]</f>
        <v>B-01-084</v>
      </c>
      <c r="AD2220" s="13" t="str">
        <f>+LISTAS[[#This Row],[ID]]</f>
        <v>ESPARRAGOS DE ACERO8 x 45</v>
      </c>
      <c r="AH2220" s="36"/>
      <c r="AI2220" s="37">
        <f>+LISTAS[[#This Row],[Precio]]+(LISTAS[[#This Row],[Precio]]*AH2220)</f>
        <v>1480.3</v>
      </c>
      <c r="AJ2220" s="38">
        <f t="shared" si="34"/>
        <v>740.15</v>
      </c>
      <c r="AL2220" s="35">
        <f>+AJ2220/LISTAS[[#This Row],[COSTO]]-1</f>
        <v>0.94103797212080464</v>
      </c>
      <c r="AM2220" t="str">
        <f>+LISTAS[[#This Row],[ID]]</f>
        <v>ESPARRAGOS DE ACERO8 x 45</v>
      </c>
      <c r="AO2220" s="43"/>
      <c r="AP2220" s="39">
        <f>LISTAS[[#This Row],[COSTO]]+(LISTAS[[#This Row],[COSTO]]*AO2220)</f>
        <v>381.31659999999999</v>
      </c>
      <c r="AQ2220" s="44">
        <f>IF(AO2220="",0,AP2220/LISTAS[[#This Row],[VENTA NETA]]-1)</f>
        <v>0</v>
      </c>
      <c r="AS2220" s="39">
        <v>406.7543</v>
      </c>
      <c r="AT2220" s="48">
        <f>+LISTAS[[#This Row],[COSTO]]/AS2220-1</f>
        <v>-6.253824483232262E-2</v>
      </c>
      <c r="BA2220" t="s">
        <v>3484</v>
      </c>
      <c r="BB2220" s="36"/>
    </row>
    <row r="2221" spans="1:54" x14ac:dyDescent="0.35">
      <c r="A2221" s="7" t="s">
        <v>3512</v>
      </c>
      <c r="B2221" t="s">
        <v>3484</v>
      </c>
      <c r="C2221" t="s">
        <v>3384</v>
      </c>
      <c r="D2221" t="s">
        <v>3384</v>
      </c>
      <c r="E2221" s="2">
        <v>1544.66</v>
      </c>
      <c r="F2221" s="7" t="str">
        <f>+_xlfn.XLOOKUP(LISTAS[[#This Row],[ID]],_01_CODIGOS_Y_COSTOS_xlsm[Producto y N°],_01_CODIGOS_Y_COSTOS_xlsm[FABRICA],"",0,1)</f>
        <v>BAIGORRIA</v>
      </c>
      <c r="G2221" s="26">
        <f>LISTAS[[#This Row],[Precio]]*(1-0.46)</f>
        <v>834.11640000000011</v>
      </c>
      <c r="H2221" s="1">
        <f>+_xlfn.XLOOKUP(LISTAS[[#This Row],[ID]],_01_CODIGOS_Y_COSTOS_xlsm[Producto y N°],_01_CODIGOS_Y_COSTOS_xlsm[COSTO],0,0,1)</f>
        <v>397.89769999999999</v>
      </c>
      <c r="I2221" s="27">
        <f>+IFERROR(LISTAS[[#This Row],[VENTA NETA]]/LISTAS[[#This Row],[COSTO]]-1,0)</f>
        <v>1.0963086743150314</v>
      </c>
      <c r="J2221" s="50" t="str">
        <f>IFERROR(VLOOKUP(LISTAS[[#This Row],[ID]],_01_CODIGOS_Y_COSTOS_xlsm[[Producto y N°]:[CODIGO]],2,0),"")</f>
        <v>B-01-086</v>
      </c>
      <c r="O2221" t="s">
        <v>3512</v>
      </c>
      <c r="AB2221" s="12" t="str">
        <f>+LISTAS[[#This Row],[Codigo]]&amp;LISTAS[[#This Row],[Fabrica]]</f>
        <v>B-01-086BAIGORRIA</v>
      </c>
      <c r="AC2221" s="13" t="str">
        <f>+LISTAS[[#This Row],[Codigo]]</f>
        <v>B-01-086</v>
      </c>
      <c r="AD2221" s="13" t="str">
        <f>+LISTAS[[#This Row],[ID]]</f>
        <v>ESPARRAGOS DE ACERO8 x 50</v>
      </c>
      <c r="AH2221" s="36"/>
      <c r="AI2221" s="37">
        <f>+LISTAS[[#This Row],[Precio]]+(LISTAS[[#This Row],[Precio]]*AH2221)</f>
        <v>1544.66</v>
      </c>
      <c r="AJ2221" s="38">
        <f t="shared" si="34"/>
        <v>772.33</v>
      </c>
      <c r="AL2221" s="35">
        <f>+AJ2221/LISTAS[[#This Row],[COSTO]]-1</f>
        <v>0.94102655029169568</v>
      </c>
      <c r="AM2221" t="str">
        <f>+LISTAS[[#This Row],[ID]]</f>
        <v>ESPARRAGOS DE ACERO8 x 50</v>
      </c>
      <c r="AO2221" s="43"/>
      <c r="AP2221" s="39">
        <f>LISTAS[[#This Row],[COSTO]]+(LISTAS[[#This Row],[COSTO]]*AO2221)</f>
        <v>397.89769999999999</v>
      </c>
      <c r="AQ2221" s="44">
        <f>IF(AO2221="",0,AP2221/LISTAS[[#This Row],[VENTA NETA]]-1)</f>
        <v>0</v>
      </c>
      <c r="AS2221" s="39">
        <v>463.10140000000001</v>
      </c>
      <c r="AT2221" s="48">
        <f>+LISTAS[[#This Row],[COSTO]]/AS2221-1</f>
        <v>-0.14079789005172527</v>
      </c>
      <c r="BA2221" t="s">
        <v>3484</v>
      </c>
      <c r="BB2221" s="36"/>
    </row>
    <row r="2222" spans="1:54" x14ac:dyDescent="0.35">
      <c r="A2222" s="7" t="s">
        <v>3513</v>
      </c>
      <c r="B2222" t="s">
        <v>3484</v>
      </c>
      <c r="C2222" t="s">
        <v>3387</v>
      </c>
      <c r="D2222" t="s">
        <v>3387</v>
      </c>
      <c r="E2222" s="2">
        <v>2238.14</v>
      </c>
      <c r="F2222" s="7" t="str">
        <f>+_xlfn.XLOOKUP(LISTAS[[#This Row],[ID]],_01_CODIGOS_Y_COSTOS_xlsm[Producto y N°],_01_CODIGOS_Y_COSTOS_xlsm[FABRICA],"",0,1)</f>
        <v>BAIGORRIA</v>
      </c>
      <c r="G2222" s="26">
        <f>LISTAS[[#This Row],[Precio]]*(1-0.46)</f>
        <v>1208.5956000000001</v>
      </c>
      <c r="H2222" s="1">
        <f>+_xlfn.XLOOKUP(LISTAS[[#This Row],[ID]],_01_CODIGOS_Y_COSTOS_xlsm[Producto y N°],_01_CODIGOS_Y_COSTOS_xlsm[COSTO],0,0,1)</f>
        <v>471.19569999999999</v>
      </c>
      <c r="I2222" s="27">
        <f>+IFERROR(LISTAS[[#This Row],[VENTA NETA]]/LISTAS[[#This Row],[COSTO]]-1,0)</f>
        <v>1.5649546462329775</v>
      </c>
      <c r="J2222" s="50" t="str">
        <f>IFERROR(VLOOKUP(LISTAS[[#This Row],[ID]],_01_CODIGOS_Y_COSTOS_xlsm[[Producto y N°]:[CODIGO]],2,0),"")</f>
        <v>B-01-090</v>
      </c>
      <c r="O2222" t="s">
        <v>3513</v>
      </c>
      <c r="AB2222" s="12" t="str">
        <f>+LISTAS[[#This Row],[Codigo]]&amp;LISTAS[[#This Row],[Fabrica]]</f>
        <v>B-01-090BAIGORRIA</v>
      </c>
      <c r="AC2222" s="13" t="str">
        <f>+LISTAS[[#This Row],[Codigo]]</f>
        <v>B-01-090</v>
      </c>
      <c r="AD2222" s="13" t="str">
        <f>+LISTAS[[#This Row],[ID]]</f>
        <v>ESPARRAGOS DE ACERO8 x 60</v>
      </c>
      <c r="AH2222" s="36"/>
      <c r="AI2222" s="37">
        <f>+LISTAS[[#This Row],[Precio]]+(LISTAS[[#This Row],[Precio]]*AH2222)</f>
        <v>2238.14</v>
      </c>
      <c r="AJ2222" s="38">
        <f t="shared" si="34"/>
        <v>1119.07</v>
      </c>
      <c r="AL2222" s="35">
        <f>+AJ2222/LISTAS[[#This Row],[COSTO]]-1</f>
        <v>1.3749580057712749</v>
      </c>
      <c r="AM2222" t="str">
        <f>+LISTAS[[#This Row],[ID]]</f>
        <v>ESPARRAGOS DE ACERO8 x 60</v>
      </c>
      <c r="AO2222" s="43"/>
      <c r="AP2222" s="39">
        <f>LISTAS[[#This Row],[COSTO]]+(LISTAS[[#This Row],[COSTO]]*AO2222)</f>
        <v>471.19569999999999</v>
      </c>
      <c r="AQ2222" s="44">
        <f>IF(AO2222="",0,AP2222/LISTAS[[#This Row],[VENTA NETA]]-1)</f>
        <v>0</v>
      </c>
      <c r="AS2222" s="39">
        <v>496.55880000000002</v>
      </c>
      <c r="AT2222" s="48">
        <f>+LISTAS[[#This Row],[COSTO]]/AS2222-1</f>
        <v>-5.1077737420019642E-2</v>
      </c>
      <c r="BA2222" t="s">
        <v>3484</v>
      </c>
      <c r="BB2222" s="36"/>
    </row>
    <row r="2223" spans="1:54" x14ac:dyDescent="0.35">
      <c r="A2223" s="7" t="s">
        <v>3514</v>
      </c>
      <c r="B2223" t="s">
        <v>3484</v>
      </c>
      <c r="C2223" t="s">
        <v>3390</v>
      </c>
      <c r="D2223" t="s">
        <v>3390</v>
      </c>
      <c r="E2223" s="2">
        <v>2568.69</v>
      </c>
      <c r="F2223" s="7" t="str">
        <f>+_xlfn.XLOOKUP(LISTAS[[#This Row],[ID]],_01_CODIGOS_Y_COSTOS_xlsm[Producto y N°],_01_CODIGOS_Y_COSTOS_xlsm[FABRICA],"",0,1)</f>
        <v>BAIGORRIA</v>
      </c>
      <c r="G2223" s="26">
        <f>LISTAS[[#This Row],[Precio]]*(1-0.46)</f>
        <v>1387.0926000000002</v>
      </c>
      <c r="H2223" s="1">
        <f>+_xlfn.XLOOKUP(LISTAS[[#This Row],[ID]],_01_CODIGOS_Y_COSTOS_xlsm[Producto y N°],_01_CODIGOS_Y_COSTOS_xlsm[COSTO],0,0,1)</f>
        <v>541.00250000000005</v>
      </c>
      <c r="I2223" s="27">
        <f>+IFERROR(LISTAS[[#This Row],[VENTA NETA]]/LISTAS[[#This Row],[COSTO]]-1,0)</f>
        <v>1.5639301112286912</v>
      </c>
      <c r="J2223" s="50" t="str">
        <f>IFERROR(VLOOKUP(LISTAS[[#This Row],[ID]],_01_CODIGOS_Y_COSTOS_xlsm[[Producto y N°]:[CODIGO]],2,0),"")</f>
        <v>B-01-094</v>
      </c>
      <c r="O2223" t="s">
        <v>3514</v>
      </c>
      <c r="AB2223" s="12" t="str">
        <f>+LISTAS[[#This Row],[Codigo]]&amp;LISTAS[[#This Row],[Fabrica]]</f>
        <v>B-01-094BAIGORRIA</v>
      </c>
      <c r="AC2223" s="13" t="str">
        <f>+LISTAS[[#This Row],[Codigo]]</f>
        <v>B-01-094</v>
      </c>
      <c r="AD2223" s="13" t="str">
        <f>+LISTAS[[#This Row],[ID]]</f>
        <v>ESPARRAGOS DE ACERO8 x 70</v>
      </c>
      <c r="AH2223" s="36"/>
      <c r="AI2223" s="37">
        <f>+LISTAS[[#This Row],[Precio]]+(LISTAS[[#This Row],[Precio]]*AH2223)</f>
        <v>2568.69</v>
      </c>
      <c r="AJ2223" s="38">
        <f t="shared" si="34"/>
        <v>1284.345</v>
      </c>
      <c r="AL2223" s="35">
        <f>+AJ2223/LISTAS[[#This Row],[COSTO]]-1</f>
        <v>1.3740093622487879</v>
      </c>
      <c r="AM2223" t="str">
        <f>+LISTAS[[#This Row],[ID]]</f>
        <v>ESPARRAGOS DE ACERO8 x 70</v>
      </c>
      <c r="AO2223" s="43"/>
      <c r="AP2223" s="39">
        <f>LISTAS[[#This Row],[COSTO]]+(LISTAS[[#This Row],[COSTO]]*AO2223)</f>
        <v>541.00250000000005</v>
      </c>
      <c r="AQ2223" s="44">
        <f>IF(AO2223="",0,AP2223/LISTAS[[#This Row],[VENTA NETA]]-1)</f>
        <v>0</v>
      </c>
      <c r="AS2223" s="39">
        <v>294.06009999999998</v>
      </c>
      <c r="AT2223" s="48">
        <f>+LISTAS[[#This Row],[COSTO]]/AS2223-1</f>
        <v>0.83976846909866421</v>
      </c>
      <c r="BA2223" t="s">
        <v>3484</v>
      </c>
      <c r="BB2223" s="36"/>
    </row>
    <row r="2224" spans="1:54" x14ac:dyDescent="0.35">
      <c r="A2224" s="7" t="s">
        <v>3515</v>
      </c>
      <c r="B2224" t="s">
        <v>3484</v>
      </c>
      <c r="C2224" t="s">
        <v>3393</v>
      </c>
      <c r="D2224" t="s">
        <v>3393</v>
      </c>
      <c r="E2224" s="2">
        <v>3190.5</v>
      </c>
      <c r="F2224" s="7" t="str">
        <f>+_xlfn.XLOOKUP(LISTAS[[#This Row],[ID]],_01_CODIGOS_Y_COSTOS_xlsm[Producto y N°],_01_CODIGOS_Y_COSTOS_xlsm[FABRICA],"",0,1)</f>
        <v>BAIGORRIA</v>
      </c>
      <c r="G2224" s="26">
        <f>LISTAS[[#This Row],[Precio]]*(1-0.46)</f>
        <v>1722.8700000000001</v>
      </c>
      <c r="H2224" s="1">
        <f>+_xlfn.XLOOKUP(LISTAS[[#This Row],[ID]],_01_CODIGOS_Y_COSTOS_xlsm[Producto y N°],_01_CODIGOS_Y_COSTOS_xlsm[COSTO],0,0,1)</f>
        <v>671.88800000000003</v>
      </c>
      <c r="I2224" s="27">
        <f>+IFERROR(LISTAS[[#This Row],[VENTA NETA]]/LISTAS[[#This Row],[COSTO]]-1,0)</f>
        <v>1.564222013192675</v>
      </c>
      <c r="J2224" s="50" t="str">
        <f>IFERROR(VLOOKUP(LISTAS[[#This Row],[ID]],_01_CODIGOS_Y_COSTOS_xlsm[[Producto y N°]:[CODIGO]],2,0),"")</f>
        <v>B-01-098</v>
      </c>
      <c r="O2224" t="s">
        <v>3515</v>
      </c>
      <c r="AB2224" s="12" t="str">
        <f>+LISTAS[[#This Row],[Codigo]]&amp;LISTAS[[#This Row],[Fabrica]]</f>
        <v>B-01-098BAIGORRIA</v>
      </c>
      <c r="AC2224" s="13" t="str">
        <f>+LISTAS[[#This Row],[Codigo]]</f>
        <v>B-01-098</v>
      </c>
      <c r="AD2224" s="13" t="str">
        <f>+LISTAS[[#This Row],[ID]]</f>
        <v>ESPARRAGOS DE ACERO8 x 80</v>
      </c>
      <c r="AH2224" s="36"/>
      <c r="AI2224" s="37">
        <f>+LISTAS[[#This Row],[Precio]]+(LISTAS[[#This Row],[Precio]]*AH2224)</f>
        <v>3190.5</v>
      </c>
      <c r="AJ2224" s="38">
        <f t="shared" si="34"/>
        <v>1595.25</v>
      </c>
      <c r="AL2224" s="35">
        <f>+AJ2224/LISTAS[[#This Row],[COSTO]]-1</f>
        <v>1.3742796418450691</v>
      </c>
      <c r="AM2224" t="str">
        <f>+LISTAS[[#This Row],[ID]]</f>
        <v>ESPARRAGOS DE ACERO8 x 80</v>
      </c>
      <c r="AO2224" s="43"/>
      <c r="AP2224" s="39">
        <f>LISTAS[[#This Row],[COSTO]]+(LISTAS[[#This Row],[COSTO]]*AO2224)</f>
        <v>671.88800000000003</v>
      </c>
      <c r="AQ2224" s="44">
        <f>IF(AO2224="",0,AP2224/LISTAS[[#This Row],[VENTA NETA]]-1)</f>
        <v>0</v>
      </c>
      <c r="AS2224" s="39">
        <v>322.23360000000002</v>
      </c>
      <c r="AT2224" s="48">
        <f>+LISTAS[[#This Row],[COSTO]]/AS2224-1</f>
        <v>1.0850960297126058</v>
      </c>
      <c r="BA2224" t="s">
        <v>3484</v>
      </c>
      <c r="BB2224" s="36"/>
    </row>
    <row r="2225" spans="1:54" x14ac:dyDescent="0.35">
      <c r="A2225" s="7" t="s">
        <v>3516</v>
      </c>
      <c r="B2225" t="s">
        <v>3484</v>
      </c>
      <c r="C2225" t="s">
        <v>3517</v>
      </c>
      <c r="D2225" t="s">
        <v>3517</v>
      </c>
      <c r="E2225" s="2">
        <v>3633.18</v>
      </c>
      <c r="F2225" s="7" t="str">
        <f>+_xlfn.XLOOKUP(LISTAS[[#This Row],[ID]],_01_CODIGOS_Y_COSTOS_xlsm[Producto y N°],_01_CODIGOS_Y_COSTOS_xlsm[FABRICA],"",0,1)</f>
        <v>BAIGORRIA</v>
      </c>
      <c r="G2225" s="26">
        <f>LISTAS[[#This Row],[Precio]]*(1-0.46)</f>
        <v>1961.9172000000001</v>
      </c>
      <c r="H2225" s="1">
        <f>+_xlfn.XLOOKUP(LISTAS[[#This Row],[ID]],_01_CODIGOS_Y_COSTOS_xlsm[Producto y N°],_01_CODIGOS_Y_COSTOS_xlsm[COSTO],0,0,1)</f>
        <v>764.96370000000002</v>
      </c>
      <c r="I2225" s="27">
        <f>+IFERROR(LISTAS[[#This Row],[VENTA NETA]]/LISTAS[[#This Row],[COSTO]]-1,0)</f>
        <v>1.5647193455061985</v>
      </c>
      <c r="J2225" s="50" t="str">
        <f>IFERROR(VLOOKUP(LISTAS[[#This Row],[ID]],_01_CODIGOS_Y_COSTOS_xlsm[[Producto y N°]:[CODIGO]],2,0),"")</f>
        <v>B-01-102</v>
      </c>
      <c r="O2225" t="s">
        <v>3516</v>
      </c>
      <c r="AB2225" s="12" t="str">
        <f>+LISTAS[[#This Row],[Codigo]]&amp;LISTAS[[#This Row],[Fabrica]]</f>
        <v>B-01-102BAIGORRIA</v>
      </c>
      <c r="AC2225" s="13" t="str">
        <f>+LISTAS[[#This Row],[Codigo]]</f>
        <v>B-01-102</v>
      </c>
      <c r="AD2225" s="13" t="str">
        <f>+LISTAS[[#This Row],[ID]]</f>
        <v>ESPARRAGOS DE ACERO8 x 90</v>
      </c>
      <c r="AH2225" s="36"/>
      <c r="AI2225" s="37">
        <f>+LISTAS[[#This Row],[Precio]]+(LISTAS[[#This Row],[Precio]]*AH2225)</f>
        <v>3633.18</v>
      </c>
      <c r="AJ2225" s="38">
        <f t="shared" si="34"/>
        <v>1816.59</v>
      </c>
      <c r="AL2225" s="35">
        <f>+AJ2225/LISTAS[[#This Row],[COSTO]]-1</f>
        <v>1.3747401347279613</v>
      </c>
      <c r="AM2225" t="str">
        <f>+LISTAS[[#This Row],[ID]]</f>
        <v>ESPARRAGOS DE ACERO8 x 90</v>
      </c>
      <c r="AO2225" s="43"/>
      <c r="AP2225" s="39">
        <f>LISTAS[[#This Row],[COSTO]]+(LISTAS[[#This Row],[COSTO]]*AO2225)</f>
        <v>764.96370000000002</v>
      </c>
      <c r="AQ2225" s="44">
        <f>IF(AO2225="",0,AP2225/LISTAS[[#This Row],[VENTA NETA]]-1)</f>
        <v>0</v>
      </c>
      <c r="AS2225" s="39">
        <v>387.38630000000001</v>
      </c>
      <c r="AT2225" s="48">
        <f>+LISTAS[[#This Row],[COSTO]]/AS2225-1</f>
        <v>0.97467928008811877</v>
      </c>
      <c r="BA2225" t="s">
        <v>3484</v>
      </c>
      <c r="BB2225" s="36"/>
    </row>
    <row r="2226" spans="1:54" x14ac:dyDescent="0.35">
      <c r="A2226" s="7" t="s">
        <v>3518</v>
      </c>
      <c r="B2226" t="s">
        <v>3484</v>
      </c>
      <c r="C2226" t="s">
        <v>3519</v>
      </c>
      <c r="D2226" t="s">
        <v>3519</v>
      </c>
      <c r="E2226" s="2">
        <v>3895.29</v>
      </c>
      <c r="F2226" s="7" t="str">
        <f>+_xlfn.XLOOKUP(LISTAS[[#This Row],[ID]],_01_CODIGOS_Y_COSTOS_xlsm[Producto y N°],_01_CODIGOS_Y_COSTOS_xlsm[FABRICA],"",0,1)</f>
        <v>BAIGORRIA</v>
      </c>
      <c r="G2226" s="26">
        <f>LISTAS[[#This Row],[Precio]]*(1-0.46)</f>
        <v>2103.4566</v>
      </c>
      <c r="H2226" s="1">
        <f>+_xlfn.XLOOKUP(LISTAS[[#This Row],[ID]],_01_CODIGOS_Y_COSTOS_xlsm[Producto y N°],_01_CODIGOS_Y_COSTOS_xlsm[COSTO],0,0,1)</f>
        <v>820.2296</v>
      </c>
      <c r="I2226" s="27">
        <f>+IFERROR(LISTAS[[#This Row],[VENTA NETA]]/LISTAS[[#This Row],[COSTO]]-1,0)</f>
        <v>1.5644729231912624</v>
      </c>
      <c r="J2226" s="50" t="str">
        <f>IFERROR(VLOOKUP(LISTAS[[#This Row],[ID]],_01_CODIGOS_Y_COSTOS_xlsm[[Producto y N°]:[CODIGO]],2,0),"")</f>
        <v>B-01-106</v>
      </c>
      <c r="O2226" t="s">
        <v>3518</v>
      </c>
      <c r="AB2226" s="12" t="str">
        <f>+LISTAS[[#This Row],[Codigo]]&amp;LISTAS[[#This Row],[Fabrica]]</f>
        <v>B-01-106BAIGORRIA</v>
      </c>
      <c r="AC2226" s="13" t="str">
        <f>+LISTAS[[#This Row],[Codigo]]</f>
        <v>B-01-106</v>
      </c>
      <c r="AD2226" s="13" t="str">
        <f>+LISTAS[[#This Row],[ID]]</f>
        <v>ESPARRAGOS DE ACERO8 x 100</v>
      </c>
      <c r="AH2226" s="36"/>
      <c r="AI2226" s="37">
        <f>+LISTAS[[#This Row],[Precio]]+(LISTAS[[#This Row],[Precio]]*AH2226)</f>
        <v>3895.29</v>
      </c>
      <c r="AJ2226" s="38">
        <f t="shared" si="34"/>
        <v>1947.645</v>
      </c>
      <c r="AL2226" s="35">
        <f>+AJ2226/LISTAS[[#This Row],[COSTO]]-1</f>
        <v>1.3745119659178355</v>
      </c>
      <c r="AM2226" t="str">
        <f>+LISTAS[[#This Row],[ID]]</f>
        <v>ESPARRAGOS DE ACERO8 x 100</v>
      </c>
      <c r="AO2226" s="43"/>
      <c r="AP2226" s="39">
        <f>LISTAS[[#This Row],[COSTO]]+(LISTAS[[#This Row],[COSTO]]*AO2226)</f>
        <v>820.2296</v>
      </c>
      <c r="AQ2226" s="44">
        <f>IF(AO2226="",0,AP2226/LISTAS[[#This Row],[VENTA NETA]]-1)</f>
        <v>0</v>
      </c>
      <c r="AS2226" s="39">
        <v>480.71249999999998</v>
      </c>
      <c r="AT2226" s="48">
        <f>+LISTAS[[#This Row],[COSTO]]/AS2226-1</f>
        <v>0.70627890891125156</v>
      </c>
      <c r="BA2226" t="s">
        <v>3484</v>
      </c>
      <c r="BB2226" s="36"/>
    </row>
    <row r="2227" spans="1:54" x14ac:dyDescent="0.35">
      <c r="A2227" s="7" t="s">
        <v>3520</v>
      </c>
      <c r="B2227" t="s">
        <v>3484</v>
      </c>
      <c r="C2227" t="s">
        <v>3521</v>
      </c>
      <c r="D2227" t="s">
        <v>3521</v>
      </c>
      <c r="E2227" s="2">
        <v>2308.04</v>
      </c>
      <c r="F2227" s="7" t="str">
        <f>+_xlfn.XLOOKUP(LISTAS[[#This Row],[ID]],_01_CODIGOS_Y_COSTOS_xlsm[Producto y N°],_01_CODIGOS_Y_COSTOS_xlsm[FABRICA],"",0,1)</f>
        <v>BAIGORRIA</v>
      </c>
      <c r="G2227" s="26">
        <f>LISTAS[[#This Row],[Precio]]*(1-0.46)</f>
        <v>1246.3416</v>
      </c>
      <c r="H2227" s="1">
        <f>+_xlfn.XLOOKUP(LISTAS[[#This Row],[ID]],_01_CODIGOS_Y_COSTOS_xlsm[Producto y N°],_01_CODIGOS_Y_COSTOS_xlsm[COSTO],0,0,1)</f>
        <v>485.73660000000001</v>
      </c>
      <c r="I2227" s="27">
        <f>+IFERROR(LISTAS[[#This Row],[VENTA NETA]]/LISTAS[[#This Row],[COSTO]]-1,0)</f>
        <v>1.565879532240313</v>
      </c>
      <c r="J2227" s="50" t="str">
        <f>IFERROR(VLOOKUP(LISTAS[[#This Row],[ID]],_01_CODIGOS_Y_COSTOS_xlsm[[Producto y N°]:[CODIGO]],2,0),"")</f>
        <v>B-01-126</v>
      </c>
      <c r="O2227" t="s">
        <v>3520</v>
      </c>
      <c r="AB2227" s="12" t="str">
        <f>+LISTAS[[#This Row],[Codigo]]&amp;LISTAS[[#This Row],[Fabrica]]</f>
        <v>B-01-126BAIGORRIA</v>
      </c>
      <c r="AC2227" s="13" t="str">
        <f>+LISTAS[[#This Row],[Codigo]]</f>
        <v>B-01-126</v>
      </c>
      <c r="AD2227" s="13" t="str">
        <f>+LISTAS[[#This Row],[ID]]</f>
        <v>ESPARRAGOS DE ACERO10x1,25 x 45</v>
      </c>
      <c r="AH2227" s="36"/>
      <c r="AI2227" s="37">
        <f>+LISTAS[[#This Row],[Precio]]+(LISTAS[[#This Row],[Precio]]*AH2227)</f>
        <v>2308.04</v>
      </c>
      <c r="AJ2227" s="38">
        <f t="shared" si="34"/>
        <v>1154.02</v>
      </c>
      <c r="AL2227" s="35">
        <f>+AJ2227/LISTAS[[#This Row],[COSTO]]-1</f>
        <v>1.3758143817039934</v>
      </c>
      <c r="AM2227" t="str">
        <f>+LISTAS[[#This Row],[ID]]</f>
        <v>ESPARRAGOS DE ACERO10x1,25 x 45</v>
      </c>
      <c r="AO2227" s="43"/>
      <c r="AP2227" s="39">
        <f>LISTAS[[#This Row],[COSTO]]+(LISTAS[[#This Row],[COSTO]]*AO2227)</f>
        <v>485.73660000000001</v>
      </c>
      <c r="AQ2227" s="44">
        <f>IF(AO2227="",0,AP2227/LISTAS[[#This Row],[VENTA NETA]]-1)</f>
        <v>0</v>
      </c>
      <c r="AS2227" s="39">
        <v>283.495</v>
      </c>
      <c r="AT2227" s="48">
        <f>+LISTAS[[#This Row],[COSTO]]/AS2227-1</f>
        <v>0.71338683221926313</v>
      </c>
      <c r="BA2227" t="s">
        <v>3484</v>
      </c>
      <c r="BB2227" s="36"/>
    </row>
    <row r="2228" spans="1:54" x14ac:dyDescent="0.35">
      <c r="A2228" s="7" t="s">
        <v>3522</v>
      </c>
      <c r="B2228" t="s">
        <v>3484</v>
      </c>
      <c r="C2228" t="s">
        <v>3523</v>
      </c>
      <c r="D2228" t="s">
        <v>3523</v>
      </c>
      <c r="E2228" s="2">
        <v>2527.9299999999998</v>
      </c>
      <c r="F2228" s="7" t="str">
        <f>+_xlfn.XLOOKUP(LISTAS[[#This Row],[ID]],_01_CODIGOS_Y_COSTOS_xlsm[Producto y N°],_01_CODIGOS_Y_COSTOS_xlsm[FABRICA],"",0,1)</f>
        <v>BAIGORRIA</v>
      </c>
      <c r="G2228" s="26">
        <f>LISTAS[[#This Row],[Precio]]*(1-0.46)</f>
        <v>1365.0822000000001</v>
      </c>
      <c r="H2228" s="1">
        <f>+_xlfn.XLOOKUP(LISTAS[[#This Row],[ID]],_01_CODIGOS_Y_COSTOS_xlsm[Producto y N°],_01_CODIGOS_Y_COSTOS_xlsm[COSTO],0,0,1)</f>
        <v>532.27440000000001</v>
      </c>
      <c r="I2228" s="27">
        <f>+IFERROR(LISTAS[[#This Row],[VENTA NETA]]/LISTAS[[#This Row],[COSTO]]-1,0)</f>
        <v>1.5646211803535919</v>
      </c>
      <c r="J2228" s="50" t="str">
        <f>IFERROR(VLOOKUP(LISTAS[[#This Row],[ID]],_01_CODIGOS_Y_COSTOS_xlsm[[Producto y N°]:[CODIGO]],2,0),"")</f>
        <v>B-01-128</v>
      </c>
      <c r="O2228" t="s">
        <v>3522</v>
      </c>
      <c r="AB2228" s="12" t="str">
        <f>+LISTAS[[#This Row],[Codigo]]&amp;LISTAS[[#This Row],[Fabrica]]</f>
        <v>B-01-128BAIGORRIA</v>
      </c>
      <c r="AC2228" s="13" t="str">
        <f>+LISTAS[[#This Row],[Codigo]]</f>
        <v>B-01-128</v>
      </c>
      <c r="AD2228" s="13" t="str">
        <f>+LISTAS[[#This Row],[ID]]</f>
        <v>ESPARRAGOS DE ACERO10x1,25 x 50</v>
      </c>
      <c r="AH2228" s="36"/>
      <c r="AI2228" s="37">
        <f>+LISTAS[[#This Row],[Precio]]+(LISTAS[[#This Row],[Precio]]*AH2228)</f>
        <v>2527.9299999999998</v>
      </c>
      <c r="AJ2228" s="38">
        <f t="shared" si="34"/>
        <v>1263.9649999999999</v>
      </c>
      <c r="AL2228" s="35">
        <f>+AJ2228/LISTAS[[#This Row],[COSTO]]-1</f>
        <v>1.3746492410681408</v>
      </c>
      <c r="AM2228" t="str">
        <f>+LISTAS[[#This Row],[ID]]</f>
        <v>ESPARRAGOS DE ACERO10x1,25 x 50</v>
      </c>
      <c r="AO2228" s="43"/>
      <c r="AP2228" s="39">
        <f>LISTAS[[#This Row],[COSTO]]+(LISTAS[[#This Row],[COSTO]]*AO2228)</f>
        <v>532.27440000000001</v>
      </c>
      <c r="AQ2228" s="44">
        <f>IF(AO2228="",0,AP2228/LISTAS[[#This Row],[VENTA NETA]]-1)</f>
        <v>0</v>
      </c>
      <c r="AS2228" s="39">
        <v>271.17039999999997</v>
      </c>
      <c r="AT2228" s="48">
        <f>+LISTAS[[#This Row],[COSTO]]/AS2228-1</f>
        <v>0.96287795423099309</v>
      </c>
      <c r="BA2228" t="s">
        <v>3484</v>
      </c>
      <c r="BB2228" s="36"/>
    </row>
    <row r="2229" spans="1:54" x14ac:dyDescent="0.35">
      <c r="A2229" s="7" t="s">
        <v>3524</v>
      </c>
      <c r="B2229" t="s">
        <v>3484</v>
      </c>
      <c r="C2229" t="s">
        <v>3525</v>
      </c>
      <c r="D2229" t="s">
        <v>3525</v>
      </c>
      <c r="E2229" s="2">
        <v>3039.06</v>
      </c>
      <c r="F2229" s="7" t="str">
        <f>+_xlfn.XLOOKUP(LISTAS[[#This Row],[ID]],_01_CODIGOS_Y_COSTOS_xlsm[Producto y N°],_01_CODIGOS_Y_COSTOS_xlsm[FABRICA],"",0,1)</f>
        <v>BAIGORRIA</v>
      </c>
      <c r="G2229" s="26">
        <f>LISTAS[[#This Row],[Precio]]*(1-0.46)</f>
        <v>1641.0924</v>
      </c>
      <c r="H2229" s="1">
        <f>+_xlfn.XLOOKUP(LISTAS[[#This Row],[ID]],_01_CODIGOS_Y_COSTOS_xlsm[Producto y N°],_01_CODIGOS_Y_COSTOS_xlsm[COSTO],0,0,1)</f>
        <v>639.8954</v>
      </c>
      <c r="I2229" s="27">
        <f>+IFERROR(LISTAS[[#This Row],[VENTA NETA]]/LISTAS[[#This Row],[COSTO]]-1,0)</f>
        <v>1.5646260310669526</v>
      </c>
      <c r="J2229" s="50" t="str">
        <f>IFERROR(VLOOKUP(LISTAS[[#This Row],[ID]],_01_CODIGOS_Y_COSTOS_xlsm[[Producto y N°]:[CODIGO]],2,0),"")</f>
        <v>B-01-132</v>
      </c>
      <c r="O2229" t="s">
        <v>3524</v>
      </c>
      <c r="AB2229" s="12" t="str">
        <f>+LISTAS[[#This Row],[Codigo]]&amp;LISTAS[[#This Row],[Fabrica]]</f>
        <v>B-01-132BAIGORRIA</v>
      </c>
      <c r="AC2229" s="13" t="str">
        <f>+LISTAS[[#This Row],[Codigo]]</f>
        <v>B-01-132</v>
      </c>
      <c r="AD2229" s="13" t="str">
        <f>+LISTAS[[#This Row],[ID]]</f>
        <v>ESPARRAGOS DE ACERO10x1,25 x 60</v>
      </c>
      <c r="AH2229" s="36"/>
      <c r="AI2229" s="37">
        <f>+LISTAS[[#This Row],[Precio]]+(LISTAS[[#This Row],[Precio]]*AH2229)</f>
        <v>3039.06</v>
      </c>
      <c r="AJ2229" s="38">
        <f t="shared" si="34"/>
        <v>1519.53</v>
      </c>
      <c r="AL2229" s="35">
        <f>+AJ2229/LISTAS[[#This Row],[COSTO]]-1</f>
        <v>1.3746537324694006</v>
      </c>
      <c r="AM2229" t="str">
        <f>+LISTAS[[#This Row],[ID]]</f>
        <v>ESPARRAGOS DE ACERO10x1,25 x 60</v>
      </c>
      <c r="AO2229" s="43"/>
      <c r="AP2229" s="39">
        <f>LISTAS[[#This Row],[COSTO]]+(LISTAS[[#This Row],[COSTO]]*AO2229)</f>
        <v>639.8954</v>
      </c>
      <c r="AQ2229" s="44">
        <f>IF(AO2229="",0,AP2229/LISTAS[[#This Row],[VENTA NETA]]-1)</f>
        <v>0</v>
      </c>
      <c r="AS2229" s="39">
        <v>271.17039999999997</v>
      </c>
      <c r="AT2229" s="48">
        <f>+LISTAS[[#This Row],[COSTO]]/AS2229-1</f>
        <v>1.3597538669412299</v>
      </c>
      <c r="BA2229" t="s">
        <v>3484</v>
      </c>
      <c r="BB2229" s="36"/>
    </row>
    <row r="2230" spans="1:54" x14ac:dyDescent="0.35">
      <c r="A2230" s="7" t="s">
        <v>3526</v>
      </c>
      <c r="B2230" t="s">
        <v>3484</v>
      </c>
      <c r="C2230" t="s">
        <v>3527</v>
      </c>
      <c r="D2230" t="s">
        <v>3527</v>
      </c>
      <c r="E2230" s="2">
        <v>3742.39</v>
      </c>
      <c r="F2230" s="7" t="str">
        <f>+_xlfn.XLOOKUP(LISTAS[[#This Row],[ID]],_01_CODIGOS_Y_COSTOS_xlsm[Producto y N°],_01_CODIGOS_Y_COSTOS_xlsm[FABRICA],"",0,1)</f>
        <v>BAIGORRIA</v>
      </c>
      <c r="G2230" s="26">
        <f>LISTAS[[#This Row],[Precio]]*(1-0.46)</f>
        <v>2020.8906000000002</v>
      </c>
      <c r="H2230" s="1">
        <f>+_xlfn.XLOOKUP(LISTAS[[#This Row],[ID]],_01_CODIGOS_Y_COSTOS_xlsm[Producto y N°],_01_CODIGOS_Y_COSTOS_xlsm[COSTO],0,0,1)</f>
        <v>794.05420000000004</v>
      </c>
      <c r="I2230" s="27">
        <f>+IFERROR(LISTAS[[#This Row],[VENTA NETA]]/LISTAS[[#This Row],[COSTO]]-1,0)</f>
        <v>1.5450285383541829</v>
      </c>
      <c r="J2230" s="50" t="str">
        <f>IFERROR(VLOOKUP(LISTAS[[#This Row],[ID]],_01_CODIGOS_Y_COSTOS_xlsm[[Producto y N°]:[CODIGO]],2,0),"")</f>
        <v>B-01-136</v>
      </c>
      <c r="O2230" t="s">
        <v>3526</v>
      </c>
      <c r="AB2230" s="12" t="str">
        <f>+LISTAS[[#This Row],[Codigo]]&amp;LISTAS[[#This Row],[Fabrica]]</f>
        <v>B-01-136BAIGORRIA</v>
      </c>
      <c r="AC2230" s="13" t="str">
        <f>+LISTAS[[#This Row],[Codigo]]</f>
        <v>B-01-136</v>
      </c>
      <c r="AD2230" s="13" t="str">
        <f>+LISTAS[[#This Row],[ID]]</f>
        <v>ESPARRAGOS DE ACERO10x1,25 x 70</v>
      </c>
      <c r="AH2230" s="36"/>
      <c r="AI2230" s="37">
        <f>+LISTAS[[#This Row],[Precio]]+(LISTAS[[#This Row],[Precio]]*AH2230)</f>
        <v>3742.39</v>
      </c>
      <c r="AJ2230" s="38">
        <f t="shared" si="34"/>
        <v>1871.1949999999999</v>
      </c>
      <c r="AL2230" s="35">
        <f>+AJ2230/LISTAS[[#This Row],[COSTO]]-1</f>
        <v>1.3565079058835026</v>
      </c>
      <c r="AM2230" t="str">
        <f>+LISTAS[[#This Row],[ID]]</f>
        <v>ESPARRAGOS DE ACERO10x1,25 x 70</v>
      </c>
      <c r="AO2230" s="43"/>
      <c r="AP2230" s="39">
        <f>LISTAS[[#This Row],[COSTO]]+(LISTAS[[#This Row],[COSTO]]*AO2230)</f>
        <v>794.05420000000004</v>
      </c>
      <c r="AQ2230" s="44">
        <f>IF(AO2230="",0,AP2230/LISTAS[[#This Row],[VENTA NETA]]-1)</f>
        <v>0</v>
      </c>
      <c r="AS2230" s="39">
        <v>287.01670000000001</v>
      </c>
      <c r="AT2230" s="48">
        <f>+LISTAS[[#This Row],[COSTO]]/AS2230-1</f>
        <v>1.7665783907347552</v>
      </c>
      <c r="BA2230" t="s">
        <v>3484</v>
      </c>
      <c r="BB2230" s="36"/>
    </row>
    <row r="2231" spans="1:54" x14ac:dyDescent="0.35">
      <c r="A2231" s="7" t="s">
        <v>3528</v>
      </c>
      <c r="B2231" t="s">
        <v>3484</v>
      </c>
      <c r="C2231" t="s">
        <v>3529</v>
      </c>
      <c r="D2231" t="s">
        <v>3529</v>
      </c>
      <c r="E2231" s="2">
        <v>2127.88</v>
      </c>
      <c r="F2231" s="7" t="str">
        <f>+_xlfn.XLOOKUP(LISTAS[[#This Row],[ID]],_01_CODIGOS_Y_COSTOS_xlsm[Producto y N°],_01_CODIGOS_Y_COSTOS_xlsm[FABRICA],"",0,1)</f>
        <v>BAIGORRIA</v>
      </c>
      <c r="G2231" s="26">
        <f>LISTAS[[#This Row],[Precio]]*(1-0.46)</f>
        <v>1149.0552000000002</v>
      </c>
      <c r="H2231" s="1">
        <f>+_xlfn.XLOOKUP(LISTAS[[#This Row],[ID]],_01_CODIGOS_Y_COSTOS_xlsm[Producto y N°],_01_CODIGOS_Y_COSTOS_xlsm[COSTO],0,0,1)</f>
        <v>468.28489999999999</v>
      </c>
      <c r="I2231" s="27">
        <f>+IFERROR(LISTAS[[#This Row],[VENTA NETA]]/LISTAS[[#This Row],[COSTO]]-1,0)</f>
        <v>1.4537524058537876</v>
      </c>
      <c r="J2231" s="50" t="str">
        <f>IFERROR(VLOOKUP(LISTAS[[#This Row],[ID]],_01_CODIGOS_Y_COSTOS_xlsm[[Producto y N°]:[CODIGO]],2,0),"")</f>
        <v>B-01-120</v>
      </c>
      <c r="O2231" t="s">
        <v>3528</v>
      </c>
      <c r="AB2231" s="12" t="str">
        <f>+LISTAS[[#This Row],[Codigo]]&amp;LISTAS[[#This Row],[Fabrica]]</f>
        <v>B-01-120BAIGORRIA</v>
      </c>
      <c r="AC2231" s="13" t="str">
        <f>+LISTAS[[#This Row],[Codigo]]</f>
        <v>B-01-120</v>
      </c>
      <c r="AD2231" s="13" t="str">
        <f>+LISTAS[[#This Row],[ID]]</f>
        <v>ESPARRAGOS DE ACERO10x1,25 x 30</v>
      </c>
      <c r="AH2231" s="36"/>
      <c r="AI2231" s="37">
        <f>+LISTAS[[#This Row],[Precio]]+(LISTAS[[#This Row],[Precio]]*AH2231)</f>
        <v>2127.88</v>
      </c>
      <c r="AJ2231" s="38">
        <f t="shared" si="34"/>
        <v>1063.94</v>
      </c>
      <c r="AL2231" s="35">
        <f>+AJ2231/LISTAS[[#This Row],[COSTO]]-1</f>
        <v>1.2719929683831364</v>
      </c>
      <c r="AM2231" t="str">
        <f>+LISTAS[[#This Row],[ID]]</f>
        <v>ESPARRAGOS DE ACERO10x1,25 x 30</v>
      </c>
      <c r="AO2231" s="43"/>
      <c r="AP2231" s="39">
        <f>LISTAS[[#This Row],[COSTO]]+(LISTAS[[#This Row],[COSTO]]*AO2231)</f>
        <v>468.28489999999999</v>
      </c>
      <c r="AQ2231" s="44">
        <f>IF(AO2231="",0,AP2231/LISTAS[[#This Row],[VENTA NETA]]-1)</f>
        <v>0</v>
      </c>
      <c r="AS2231" s="39">
        <v>304.62779999999998</v>
      </c>
      <c r="AT2231" s="48">
        <f>+LISTAS[[#This Row],[COSTO]]/AS2231-1</f>
        <v>0.53723626011808512</v>
      </c>
      <c r="BA2231" t="s">
        <v>3484</v>
      </c>
      <c r="BB2231" s="36"/>
    </row>
    <row r="2232" spans="1:54" x14ac:dyDescent="0.35">
      <c r="A2232" s="7" t="s">
        <v>3530</v>
      </c>
      <c r="B2232" t="s">
        <v>3484</v>
      </c>
      <c r="C2232" t="s">
        <v>3531</v>
      </c>
      <c r="D2232" t="s">
        <v>3531</v>
      </c>
      <c r="E2232" s="2">
        <v>2127.88</v>
      </c>
      <c r="F2232" s="7" t="str">
        <f>+_xlfn.XLOOKUP(LISTAS[[#This Row],[ID]],_01_CODIGOS_Y_COSTOS_xlsm[Producto y N°],_01_CODIGOS_Y_COSTOS_xlsm[FABRICA],"",0,1)</f>
        <v>BAIGORRIA</v>
      </c>
      <c r="G2232" s="26">
        <f>LISTAS[[#This Row],[Precio]]*(1-0.46)</f>
        <v>1149.0552000000002</v>
      </c>
      <c r="H2232" s="1">
        <f>+_xlfn.XLOOKUP(LISTAS[[#This Row],[ID]],_01_CODIGOS_Y_COSTOS_xlsm[Producto y N°],_01_CODIGOS_Y_COSTOS_xlsm[COSTO],0,0,1)</f>
        <v>447.92680000000001</v>
      </c>
      <c r="I2232" s="27">
        <f>+IFERROR(LISTAS[[#This Row],[VENTA NETA]]/LISTAS[[#This Row],[COSTO]]-1,0)</f>
        <v>1.5652745046735319</v>
      </c>
      <c r="J2232" s="50" t="str">
        <f>IFERROR(VLOOKUP(LISTAS[[#This Row],[ID]],_01_CODIGOS_Y_COSTOS_xlsm[[Producto y N°]:[CODIGO]],2,0),"")</f>
        <v>B-01-154</v>
      </c>
      <c r="O2232" t="s">
        <v>3530</v>
      </c>
      <c r="AB2232" s="12" t="str">
        <f>+LISTAS[[#This Row],[Codigo]]&amp;LISTAS[[#This Row],[Fabrica]]</f>
        <v>B-01-154BAIGORRIA</v>
      </c>
      <c r="AC2232" s="13" t="str">
        <f>+LISTAS[[#This Row],[Codigo]]</f>
        <v>B-01-154</v>
      </c>
      <c r="AD2232" s="13" t="str">
        <f>+LISTAS[[#This Row],[ID]]</f>
        <v>ESPARRAGOS DE ACERO10X1,5 X 30</v>
      </c>
      <c r="AH2232" s="36"/>
      <c r="AI2232" s="37">
        <f>+LISTAS[[#This Row],[Precio]]+(LISTAS[[#This Row],[Precio]]*AH2232)</f>
        <v>2127.88</v>
      </c>
      <c r="AJ2232" s="38">
        <f t="shared" si="34"/>
        <v>1063.94</v>
      </c>
      <c r="AL2232" s="35">
        <f>+AJ2232/LISTAS[[#This Row],[COSTO]]-1</f>
        <v>1.3752541709940105</v>
      </c>
      <c r="AM2232" t="str">
        <f>+LISTAS[[#This Row],[ID]]</f>
        <v>ESPARRAGOS DE ACERO10X1,5 X 30</v>
      </c>
      <c r="AO2232" s="43"/>
      <c r="AP2232" s="39">
        <f>LISTAS[[#This Row],[COSTO]]+(LISTAS[[#This Row],[COSTO]]*AO2232)</f>
        <v>447.92680000000001</v>
      </c>
      <c r="AQ2232" s="44">
        <f>IF(AO2232="",0,AP2232/LISTAS[[#This Row],[VENTA NETA]]-1)</f>
        <v>0</v>
      </c>
      <c r="AS2232" s="39">
        <v>359.21280000000002</v>
      </c>
      <c r="AT2232" s="48">
        <f>+LISTAS[[#This Row],[COSTO]]/AS2232-1</f>
        <v>0.24696781406453217</v>
      </c>
      <c r="BA2232" t="s">
        <v>3484</v>
      </c>
      <c r="BB2232" s="36"/>
    </row>
    <row r="2233" spans="1:54" x14ac:dyDescent="0.35">
      <c r="A2233" s="7" t="s">
        <v>3532</v>
      </c>
      <c r="B2233" t="s">
        <v>3484</v>
      </c>
      <c r="C2233" t="s">
        <v>3533</v>
      </c>
      <c r="D2233" t="s">
        <v>3533</v>
      </c>
      <c r="E2233" s="2">
        <v>2127.4699999999998</v>
      </c>
      <c r="F2233" s="7" t="str">
        <f>+_xlfn.XLOOKUP(LISTAS[[#This Row],[ID]],_01_CODIGOS_Y_COSTOS_xlsm[Producto y N°],_01_CODIGOS_Y_COSTOS_xlsm[FABRICA],"",0,1)</f>
        <v>BAIGORRIA</v>
      </c>
      <c r="G2233" s="26">
        <f>LISTAS[[#This Row],[Precio]]*(1-0.46)</f>
        <v>1148.8337999999999</v>
      </c>
      <c r="H2233" s="1">
        <f>+_xlfn.XLOOKUP(LISTAS[[#This Row],[ID]],_01_CODIGOS_Y_COSTOS_xlsm[Producto y N°],_01_CODIGOS_Y_COSTOS_xlsm[COSTO],0,0,1)</f>
        <v>447.92680000000001</v>
      </c>
      <c r="I2233" s="27">
        <f>+IFERROR(LISTAS[[#This Row],[VENTA NETA]]/LISTAS[[#This Row],[COSTO]]-1,0)</f>
        <v>1.5647802274835976</v>
      </c>
      <c r="J2233" s="50" t="str">
        <f>IFERROR(VLOOKUP(LISTAS[[#This Row],[ID]],_01_CODIGOS_Y_COSTOS_xlsm[[Producto y N°]:[CODIGO]],2,0),"")</f>
        <v>B-01-158</v>
      </c>
      <c r="O2233" t="s">
        <v>3532</v>
      </c>
      <c r="AB2233" s="12" t="str">
        <f>+LISTAS[[#This Row],[Codigo]]&amp;LISTAS[[#This Row],[Fabrica]]</f>
        <v>B-01-158BAIGORRIA</v>
      </c>
      <c r="AC2233" s="13" t="str">
        <f>+LISTAS[[#This Row],[Codigo]]</f>
        <v>B-01-158</v>
      </c>
      <c r="AD2233" s="13" t="str">
        <f>+LISTAS[[#This Row],[ID]]</f>
        <v>ESPARRAGOS DE ACERO10x1,5 x 40 (escape)</v>
      </c>
      <c r="AH2233" s="36"/>
      <c r="AI2233" s="37">
        <f>+LISTAS[[#This Row],[Precio]]+(LISTAS[[#This Row],[Precio]]*AH2233)</f>
        <v>2127.4699999999998</v>
      </c>
      <c r="AJ2233" s="38">
        <f t="shared" si="34"/>
        <v>1063.7349999999999</v>
      </c>
      <c r="AL2233" s="35">
        <f>+AJ2233/LISTAS[[#This Row],[COSTO]]-1</f>
        <v>1.3747965069292567</v>
      </c>
      <c r="AM2233" t="str">
        <f>+LISTAS[[#This Row],[ID]]</f>
        <v>ESPARRAGOS DE ACERO10x1,5 x 40 (escape)</v>
      </c>
      <c r="AO2233" s="43"/>
      <c r="AP2233" s="39">
        <f>LISTAS[[#This Row],[COSTO]]+(LISTAS[[#This Row],[COSTO]]*AO2233)</f>
        <v>447.92680000000001</v>
      </c>
      <c r="AQ2233" s="44">
        <f>IF(AO2233="",0,AP2233/LISTAS[[#This Row],[VENTA NETA]]-1)</f>
        <v>0</v>
      </c>
      <c r="AS2233" s="39">
        <v>443.73869999999999</v>
      </c>
      <c r="AT2233" s="48">
        <f>+LISTAS[[#This Row],[COSTO]]/AS2233-1</f>
        <v>9.4382121730649526E-3</v>
      </c>
      <c r="BA2233" t="s">
        <v>3484</v>
      </c>
      <c r="BB2233" s="36"/>
    </row>
    <row r="2234" spans="1:54" x14ac:dyDescent="0.35">
      <c r="A2234" s="7" t="s">
        <v>3534</v>
      </c>
      <c r="B2234" t="s">
        <v>3484</v>
      </c>
      <c r="C2234" t="s">
        <v>3535</v>
      </c>
      <c r="D2234" t="s">
        <v>3535</v>
      </c>
      <c r="E2234" s="2">
        <v>2280.36</v>
      </c>
      <c r="F2234" s="7" t="str">
        <f>+_xlfn.XLOOKUP(LISTAS[[#This Row],[ID]],_01_CODIGOS_Y_COSTOS_xlsm[Producto y N°],_01_CODIGOS_Y_COSTOS_xlsm[FABRICA],"",0,1)</f>
        <v>BAIGORRIA</v>
      </c>
      <c r="G2234" s="26">
        <f>LISTAS[[#This Row],[Precio]]*(1-0.46)</f>
        <v>1231.3944000000001</v>
      </c>
      <c r="H2234" s="1">
        <f>+_xlfn.XLOOKUP(LISTAS[[#This Row],[ID]],_01_CODIGOS_Y_COSTOS_xlsm[Producto y N°],_01_CODIGOS_Y_COSTOS_xlsm[COSTO],0,0,1)</f>
        <v>474.10210000000001</v>
      </c>
      <c r="I2234" s="27">
        <f>+IFERROR(LISTAS[[#This Row],[VENTA NETA]]/LISTAS[[#This Row],[COSTO]]-1,0)</f>
        <v>1.597319016304716</v>
      </c>
      <c r="J2234" s="50" t="str">
        <f>IFERROR(VLOOKUP(LISTAS[[#This Row],[ID]],_01_CODIGOS_Y_COSTOS_xlsm[[Producto y N°]:[CODIGO]],2,0),"")</f>
        <v>B-01-160</v>
      </c>
      <c r="O2234" t="s">
        <v>3534</v>
      </c>
      <c r="AB2234" s="12" t="str">
        <f>+LISTAS[[#This Row],[Codigo]]&amp;LISTAS[[#This Row],[Fabrica]]</f>
        <v>B-01-160BAIGORRIA</v>
      </c>
      <c r="AC2234" s="13" t="str">
        <f>+LISTAS[[#This Row],[Codigo]]</f>
        <v>B-01-160</v>
      </c>
      <c r="AD2234" s="13" t="str">
        <f>+LISTAS[[#This Row],[ID]]</f>
        <v>ESPARRAGOS DE ACERO10X1,5 X 45</v>
      </c>
      <c r="AH2234" s="36"/>
      <c r="AI2234" s="37">
        <f>+LISTAS[[#This Row],[Precio]]+(LISTAS[[#This Row],[Precio]]*AH2234)</f>
        <v>2280.36</v>
      </c>
      <c r="AJ2234" s="38">
        <f t="shared" si="34"/>
        <v>1140.18</v>
      </c>
      <c r="AL2234" s="35">
        <f>+AJ2234/LISTAS[[#This Row],[COSTO]]-1</f>
        <v>1.4049250150969592</v>
      </c>
      <c r="AM2234" t="str">
        <f>+LISTAS[[#This Row],[ID]]</f>
        <v>ESPARRAGOS DE ACERO10X1,5 X 45</v>
      </c>
      <c r="AO2234" s="43"/>
      <c r="AP2234" s="39">
        <f>LISTAS[[#This Row],[COSTO]]+(LISTAS[[#This Row],[COSTO]]*AO2234)</f>
        <v>474.10210000000001</v>
      </c>
      <c r="AQ2234" s="44">
        <f>IF(AO2234="",0,AP2234/LISTAS[[#This Row],[VENTA NETA]]-1)</f>
        <v>0</v>
      </c>
      <c r="AS2234" s="39">
        <v>507.12389999999999</v>
      </c>
      <c r="AT2234" s="48">
        <f>+LISTAS[[#This Row],[COSTO]]/AS2234-1</f>
        <v>-6.5115842499239296E-2</v>
      </c>
      <c r="BA2234" t="s">
        <v>3484</v>
      </c>
      <c r="BB2234" s="36"/>
    </row>
    <row r="2235" spans="1:54" x14ac:dyDescent="0.35">
      <c r="A2235" s="7" t="s">
        <v>3536</v>
      </c>
      <c r="B2235" t="s">
        <v>3484</v>
      </c>
      <c r="C2235" t="s">
        <v>3537</v>
      </c>
      <c r="D2235" t="s">
        <v>3537</v>
      </c>
      <c r="E2235" s="2">
        <v>2389.58</v>
      </c>
      <c r="F2235" s="7" t="str">
        <f>+_xlfn.XLOOKUP(LISTAS[[#This Row],[ID]],_01_CODIGOS_Y_COSTOS_xlsm[Producto y N°],_01_CODIGOS_Y_COSTOS_xlsm[FABRICA],"",0,1)</f>
        <v>BAIGORRIA</v>
      </c>
      <c r="G2235" s="26">
        <f>LISTAS[[#This Row],[Precio]]*(1-0.46)</f>
        <v>1290.3732</v>
      </c>
      <c r="H2235" s="1">
        <f>+_xlfn.XLOOKUP(LISTAS[[#This Row],[ID]],_01_CODIGOS_Y_COSTOS_xlsm[Producto y N°],_01_CODIGOS_Y_COSTOS_xlsm[COSTO],0,0,1)</f>
        <v>503.1927</v>
      </c>
      <c r="I2235" s="27">
        <f>+IFERROR(LISTAS[[#This Row],[VENTA NETA]]/LISTAS[[#This Row],[COSTO]]-1,0)</f>
        <v>1.5643718599256307</v>
      </c>
      <c r="J2235" s="50" t="str">
        <f>IFERROR(VLOOKUP(LISTAS[[#This Row],[ID]],_01_CODIGOS_Y_COSTOS_xlsm[[Producto y N°]:[CODIGO]],2,0),"")</f>
        <v>B-01-162</v>
      </c>
      <c r="O2235" t="s">
        <v>3536</v>
      </c>
      <c r="AB2235" s="12" t="str">
        <f>+LISTAS[[#This Row],[Codigo]]&amp;LISTAS[[#This Row],[Fabrica]]</f>
        <v>B-01-162BAIGORRIA</v>
      </c>
      <c r="AC2235" s="13" t="str">
        <f>+LISTAS[[#This Row],[Codigo]]</f>
        <v>B-01-162</v>
      </c>
      <c r="AD2235" s="13" t="str">
        <f>+LISTAS[[#This Row],[ID]]</f>
        <v>ESPARRAGOS DE ACERO10x1,5 x 50</v>
      </c>
      <c r="AH2235" s="36"/>
      <c r="AI2235" s="37">
        <f>+LISTAS[[#This Row],[Precio]]+(LISTAS[[#This Row],[Precio]]*AH2235)</f>
        <v>2389.58</v>
      </c>
      <c r="AJ2235" s="38">
        <f t="shared" si="34"/>
        <v>1194.79</v>
      </c>
      <c r="AL2235" s="35">
        <f>+AJ2235/LISTAS[[#This Row],[COSTO]]-1</f>
        <v>1.3744183888200285</v>
      </c>
      <c r="AM2235" t="str">
        <f>+LISTAS[[#This Row],[ID]]</f>
        <v>ESPARRAGOS DE ACERO10x1,5 x 50</v>
      </c>
      <c r="AO2235" s="43"/>
      <c r="AP2235" s="39">
        <f>LISTAS[[#This Row],[COSTO]]+(LISTAS[[#This Row],[COSTO]]*AO2235)</f>
        <v>503.1927</v>
      </c>
      <c r="AQ2235" s="44">
        <f>IF(AO2235="",0,AP2235/LISTAS[[#This Row],[VENTA NETA]]-1)</f>
        <v>0</v>
      </c>
      <c r="AS2235" s="39">
        <v>281.7355</v>
      </c>
      <c r="AT2235" s="48">
        <f>+LISTAS[[#This Row],[COSTO]]/AS2235-1</f>
        <v>0.78604648686445255</v>
      </c>
      <c r="BA2235" t="s">
        <v>3484</v>
      </c>
      <c r="BB2235" s="36"/>
    </row>
    <row r="2236" spans="1:54" x14ac:dyDescent="0.35">
      <c r="A2236" s="7" t="s">
        <v>3538</v>
      </c>
      <c r="B2236" t="s">
        <v>3484</v>
      </c>
      <c r="C2236" t="s">
        <v>3539</v>
      </c>
      <c r="D2236" t="s">
        <v>3539</v>
      </c>
      <c r="E2236" s="2">
        <v>2817.72</v>
      </c>
      <c r="F2236" s="7" t="str">
        <f>+_xlfn.XLOOKUP(LISTAS[[#This Row],[ID]],_01_CODIGOS_Y_COSTOS_xlsm[Producto y N°],_01_CODIGOS_Y_COSTOS_xlsm[FABRICA],"",0,1)</f>
        <v>BAIGORRIA</v>
      </c>
      <c r="G2236" s="26">
        <f>LISTAS[[#This Row],[Precio]]*(1-0.46)</f>
        <v>1521.5688</v>
      </c>
      <c r="H2236" s="1">
        <f>+_xlfn.XLOOKUP(LISTAS[[#This Row],[ID]],_01_CODIGOS_Y_COSTOS_xlsm[Producto y N°],_01_CODIGOS_Y_COSTOS_xlsm[COSTO],0,0,1)</f>
        <v>593.35760000000005</v>
      </c>
      <c r="I2236" s="27">
        <f>+IFERROR(LISTAS[[#This Row],[VENTA NETA]]/LISTAS[[#This Row],[COSTO]]-1,0)</f>
        <v>1.5643369192540888</v>
      </c>
      <c r="J2236" s="50" t="str">
        <f>IFERROR(VLOOKUP(LISTAS[[#This Row],[ID]],_01_CODIGOS_Y_COSTOS_xlsm[[Producto y N°]:[CODIGO]],2,0),"")</f>
        <v>B-01-166</v>
      </c>
      <c r="O2236" t="s">
        <v>3538</v>
      </c>
      <c r="AB2236" s="12" t="str">
        <f>+LISTAS[[#This Row],[Codigo]]&amp;LISTAS[[#This Row],[Fabrica]]</f>
        <v>B-01-166BAIGORRIA</v>
      </c>
      <c r="AC2236" s="13" t="str">
        <f>+LISTAS[[#This Row],[Codigo]]</f>
        <v>B-01-166</v>
      </c>
      <c r="AD2236" s="13" t="str">
        <f>+LISTAS[[#This Row],[ID]]</f>
        <v>ESPARRAGOS DE ACERO10x1,5 x 60</v>
      </c>
      <c r="AH2236" s="36"/>
      <c r="AI2236" s="37">
        <f>+LISTAS[[#This Row],[Precio]]+(LISTAS[[#This Row],[Precio]]*AH2236)</f>
        <v>2817.72</v>
      </c>
      <c r="AJ2236" s="38">
        <f t="shared" si="34"/>
        <v>1408.86</v>
      </c>
      <c r="AL2236" s="35">
        <f>+AJ2236/LISTAS[[#This Row],[COSTO]]-1</f>
        <v>1.3743860363463782</v>
      </c>
      <c r="AM2236" t="str">
        <f>+LISTAS[[#This Row],[ID]]</f>
        <v>ESPARRAGOS DE ACERO10x1,5 x 60</v>
      </c>
      <c r="AO2236" s="43"/>
      <c r="AP2236" s="39">
        <f>LISTAS[[#This Row],[COSTO]]+(LISTAS[[#This Row],[COSTO]]*AO2236)</f>
        <v>593.35760000000005</v>
      </c>
      <c r="AQ2236" s="44">
        <f>IF(AO2236="",0,AP2236/LISTAS[[#This Row],[VENTA NETA]]-1)</f>
        <v>0</v>
      </c>
      <c r="AS2236" s="39">
        <v>308.14690000000002</v>
      </c>
      <c r="AT2236" s="48">
        <f>+LISTAS[[#This Row],[COSTO]]/AS2236-1</f>
        <v>0.92556731870416353</v>
      </c>
      <c r="BA2236" t="s">
        <v>3484</v>
      </c>
      <c r="BB2236" s="36"/>
    </row>
    <row r="2237" spans="1:54" x14ac:dyDescent="0.35">
      <c r="A2237" s="7" t="s">
        <v>3540</v>
      </c>
      <c r="B2237" t="s">
        <v>3484</v>
      </c>
      <c r="C2237" t="s">
        <v>3541</v>
      </c>
      <c r="D2237" t="s">
        <v>3541</v>
      </c>
      <c r="E2237" s="2">
        <v>3480.28</v>
      </c>
      <c r="F2237" s="7" t="str">
        <f>+_xlfn.XLOOKUP(LISTAS[[#This Row],[ID]],_01_CODIGOS_Y_COSTOS_xlsm[Producto y N°],_01_CODIGOS_Y_COSTOS_xlsm[FABRICA],"",0,1)</f>
        <v>BAIGORRIA</v>
      </c>
      <c r="G2237" s="26">
        <f>LISTAS[[#This Row],[Precio]]*(1-0.46)</f>
        <v>1879.3512000000003</v>
      </c>
      <c r="H2237" s="1">
        <f>+_xlfn.XLOOKUP(LISTAS[[#This Row],[ID]],_01_CODIGOS_Y_COSTOS_xlsm[Producto y N°],_01_CODIGOS_Y_COSTOS_xlsm[COSTO],0,0,1)</f>
        <v>732.97990000000004</v>
      </c>
      <c r="I2237" s="27">
        <f>+IFERROR(LISTAS[[#This Row],[VENTA NETA]]/LISTAS[[#This Row],[COSTO]]-1,0)</f>
        <v>1.5639873617271092</v>
      </c>
      <c r="J2237" s="50" t="str">
        <f>IFERROR(VLOOKUP(LISTAS[[#This Row],[ID]],_01_CODIGOS_Y_COSTOS_xlsm[[Producto y N°]:[CODIGO]],2,0),"")</f>
        <v>B-01-170</v>
      </c>
      <c r="O2237" t="s">
        <v>3540</v>
      </c>
      <c r="AB2237" s="12" t="str">
        <f>+LISTAS[[#This Row],[Codigo]]&amp;LISTAS[[#This Row],[Fabrica]]</f>
        <v>B-01-170BAIGORRIA</v>
      </c>
      <c r="AC2237" s="13" t="str">
        <f>+LISTAS[[#This Row],[Codigo]]</f>
        <v>B-01-170</v>
      </c>
      <c r="AD2237" s="13" t="str">
        <f>+LISTAS[[#This Row],[ID]]</f>
        <v>ESPARRAGOS DE ACERO10x1,5 x 70</v>
      </c>
      <c r="AH2237" s="36"/>
      <c r="AI2237" s="37">
        <f>+LISTAS[[#This Row],[Precio]]+(LISTAS[[#This Row],[Precio]]*AH2237)</f>
        <v>3480.28</v>
      </c>
      <c r="AJ2237" s="38">
        <f t="shared" si="34"/>
        <v>1740.14</v>
      </c>
      <c r="AL2237" s="35">
        <f>+AJ2237/LISTAS[[#This Row],[COSTO]]-1</f>
        <v>1.3740623719695453</v>
      </c>
      <c r="AM2237" t="str">
        <f>+LISTAS[[#This Row],[ID]]</f>
        <v>ESPARRAGOS DE ACERO10x1,5 x 70</v>
      </c>
      <c r="AO2237" s="43"/>
      <c r="AP2237" s="39">
        <f>LISTAS[[#This Row],[COSTO]]+(LISTAS[[#This Row],[COSTO]]*AO2237)</f>
        <v>732.97990000000004</v>
      </c>
      <c r="AQ2237" s="44">
        <f>IF(AO2237="",0,AP2237/LISTAS[[#This Row],[VENTA NETA]]-1)</f>
        <v>0</v>
      </c>
      <c r="AS2237" s="39">
        <v>320.47410000000002</v>
      </c>
      <c r="AT2237" s="48">
        <f>+LISTAS[[#This Row],[COSTO]]/AS2237-1</f>
        <v>1.2871735968678903</v>
      </c>
      <c r="BA2237" t="s">
        <v>3484</v>
      </c>
      <c r="BB2237" s="36"/>
    </row>
    <row r="2238" spans="1:54" x14ac:dyDescent="0.35">
      <c r="A2238" s="7" t="s">
        <v>3542</v>
      </c>
      <c r="B2238" t="s">
        <v>3484</v>
      </c>
      <c r="C2238" t="s">
        <v>3543</v>
      </c>
      <c r="D2238" t="s">
        <v>3543</v>
      </c>
      <c r="E2238" s="2">
        <v>3978.28</v>
      </c>
      <c r="F2238" s="7" t="str">
        <f>+_xlfn.XLOOKUP(LISTAS[[#This Row],[ID]],_01_CODIGOS_Y_COSTOS_xlsm[Producto y N°],_01_CODIGOS_Y_COSTOS_xlsm[FABRICA],"",0,1)</f>
        <v>BAIGORRIA</v>
      </c>
      <c r="G2238" s="26">
        <f>LISTAS[[#This Row],[Precio]]*(1-0.46)</f>
        <v>2148.2712000000001</v>
      </c>
      <c r="H2238" s="1">
        <f>+_xlfn.XLOOKUP(LISTAS[[#This Row],[ID]],_01_CODIGOS_Y_COSTOS_xlsm[Producto y N°],_01_CODIGOS_Y_COSTOS_xlsm[COSTO],0,0,1)</f>
        <v>837.68129999999996</v>
      </c>
      <c r="I2238" s="27">
        <f>+IFERROR(LISTAS[[#This Row],[VENTA NETA]]/LISTAS[[#This Row],[COSTO]]-1,0)</f>
        <v>1.5645447737701681</v>
      </c>
      <c r="J2238" s="50" t="str">
        <f>IFERROR(VLOOKUP(LISTAS[[#This Row],[ID]],_01_CODIGOS_Y_COSTOS_xlsm[[Producto y N°]:[CODIGO]],2,0),"")</f>
        <v>B-01-174</v>
      </c>
      <c r="O2238" t="s">
        <v>3542</v>
      </c>
      <c r="AB2238" s="12" t="str">
        <f>+LISTAS[[#This Row],[Codigo]]&amp;LISTAS[[#This Row],[Fabrica]]</f>
        <v>B-01-174BAIGORRIA</v>
      </c>
      <c r="AC2238" s="13" t="str">
        <f>+LISTAS[[#This Row],[Codigo]]</f>
        <v>B-01-174</v>
      </c>
      <c r="AD2238" s="13" t="str">
        <f>+LISTAS[[#This Row],[ID]]</f>
        <v>ESPARRAGOS DE ACERO10x1,5 x 80</v>
      </c>
      <c r="AH2238" s="36"/>
      <c r="AI2238" s="37">
        <f>+LISTAS[[#This Row],[Precio]]+(LISTAS[[#This Row],[Precio]]*AH2238)</f>
        <v>3978.28</v>
      </c>
      <c r="AJ2238" s="38">
        <f t="shared" si="34"/>
        <v>1989.14</v>
      </c>
      <c r="AL2238" s="35">
        <f>+AJ2238/LISTAS[[#This Row],[COSTO]]-1</f>
        <v>1.374578494231637</v>
      </c>
      <c r="AM2238" t="str">
        <f>+LISTAS[[#This Row],[ID]]</f>
        <v>ESPARRAGOS DE ACERO10x1,5 x 80</v>
      </c>
      <c r="AO2238" s="43"/>
      <c r="AP2238" s="39">
        <f>LISTAS[[#This Row],[COSTO]]+(LISTAS[[#This Row],[COSTO]]*AO2238)</f>
        <v>837.68129999999996</v>
      </c>
      <c r="AQ2238" s="44">
        <f>IF(AO2238="",0,AP2238/LISTAS[[#This Row],[VENTA NETA]]-1)</f>
        <v>0</v>
      </c>
      <c r="AS2238" s="39">
        <v>315.19029999999998</v>
      </c>
      <c r="AT2238" s="48">
        <f>+LISTAS[[#This Row],[COSTO]]/AS2238-1</f>
        <v>1.6577001259239261</v>
      </c>
      <c r="BA2238" t="s">
        <v>3484</v>
      </c>
      <c r="BB2238" s="36"/>
    </row>
    <row r="2239" spans="1:54" x14ac:dyDescent="0.35">
      <c r="A2239" s="7" t="s">
        <v>3544</v>
      </c>
      <c r="B2239" t="s">
        <v>3484</v>
      </c>
      <c r="C2239" t="s">
        <v>3545</v>
      </c>
      <c r="D2239" t="s">
        <v>3545</v>
      </c>
      <c r="E2239" s="2">
        <v>2210.5100000000002</v>
      </c>
      <c r="F2239" s="7" t="str">
        <f>+_xlfn.XLOOKUP(LISTAS[[#This Row],[ID]],_01_CODIGOS_Y_COSTOS_xlsm[Producto y N°],_01_CODIGOS_Y_COSTOS_xlsm[FABRICA],"",0,1)</f>
        <v>BAIGORRIA</v>
      </c>
      <c r="G2239" s="26">
        <f>LISTAS[[#This Row],[Precio]]*(1-0.46)</f>
        <v>1193.6754000000003</v>
      </c>
      <c r="H2239" s="1">
        <f>+_xlfn.XLOOKUP(LISTAS[[#This Row],[ID]],_01_CODIGOS_Y_COSTOS_xlsm[Producto y N°],_01_CODIGOS_Y_COSTOS_xlsm[COSTO],0,0,1)</f>
        <v>465.37849999999997</v>
      </c>
      <c r="I2239" s="27">
        <f>+IFERROR(LISTAS[[#This Row],[VENTA NETA]]/LISTAS[[#This Row],[COSTO]]-1,0)</f>
        <v>1.5649560519018397</v>
      </c>
      <c r="J2239" s="50" t="str">
        <f>IFERROR(VLOOKUP(LISTAS[[#This Row],[ID]],_01_CODIGOS_Y_COSTOS_xlsm[[Producto y N°]:[CODIGO]],2,0),"")</f>
        <v>B-06-022</v>
      </c>
      <c r="O2239" t="s">
        <v>3544</v>
      </c>
      <c r="AB2239" s="12" t="str">
        <f>+LISTAS[[#This Row],[Codigo]]&amp;LISTAS[[#This Row],[Fabrica]]</f>
        <v>B-06-022BAIGORRIA</v>
      </c>
      <c r="AC2239" s="13" t="str">
        <f>+LISTAS[[#This Row],[Codigo]]</f>
        <v>B-06-022</v>
      </c>
      <c r="AD2239" s="13" t="str">
        <f>+LISTAS[[#This Row],[ID]]</f>
        <v>ESPARRAGOS DE ACERO7 x 8 x 40   combinados</v>
      </c>
      <c r="AH2239" s="36"/>
      <c r="AI2239" s="37">
        <f>+LISTAS[[#This Row],[Precio]]+(LISTAS[[#This Row],[Precio]]*AH2239)</f>
        <v>2210.5100000000002</v>
      </c>
      <c r="AJ2239" s="38">
        <f t="shared" si="34"/>
        <v>1105.2550000000001</v>
      </c>
      <c r="AL2239" s="35">
        <f>+AJ2239/LISTAS[[#This Row],[COSTO]]-1</f>
        <v>1.3749593073165181</v>
      </c>
      <c r="AM2239" t="str">
        <f>+LISTAS[[#This Row],[ID]]</f>
        <v>ESPARRAGOS DE ACERO7 x 8 x 40   combinados</v>
      </c>
      <c r="AO2239" s="43"/>
      <c r="AP2239" s="39">
        <f>LISTAS[[#This Row],[COSTO]]+(LISTAS[[#This Row],[COSTO]]*AO2239)</f>
        <v>465.37849999999997</v>
      </c>
      <c r="AQ2239" s="44">
        <f>IF(AO2239="",0,AP2239/LISTAS[[#This Row],[VENTA NETA]]-1)</f>
        <v>0</v>
      </c>
      <c r="AS2239" s="39">
        <v>345.12599999999998</v>
      </c>
      <c r="AT2239" s="48">
        <f>+LISTAS[[#This Row],[COSTO]]/AS2239-1</f>
        <v>0.34843071805659376</v>
      </c>
      <c r="BA2239" t="s">
        <v>3484</v>
      </c>
      <c r="BB2239" s="36"/>
    </row>
    <row r="2240" spans="1:54" x14ac:dyDescent="0.35">
      <c r="A2240" s="7" t="s">
        <v>3546</v>
      </c>
      <c r="B2240" t="s">
        <v>3484</v>
      </c>
      <c r="C2240" t="s">
        <v>3547</v>
      </c>
      <c r="D2240" t="s">
        <v>3547</v>
      </c>
      <c r="E2240" s="2">
        <v>2345.89</v>
      </c>
      <c r="F2240" s="7" t="str">
        <f>+_xlfn.XLOOKUP(LISTAS[[#This Row],[ID]],_01_CODIGOS_Y_COSTOS_xlsm[Producto y N°],_01_CODIGOS_Y_COSTOS_xlsm[FABRICA],"",0,1)</f>
        <v>BAIGORRIA</v>
      </c>
      <c r="G2240" s="26">
        <f>LISTAS[[#This Row],[Precio]]*(1-0.46)</f>
        <v>1266.7806</v>
      </c>
      <c r="H2240" s="1">
        <f>+_xlfn.XLOOKUP(LISTAS[[#This Row],[ID]],_01_CODIGOS_Y_COSTOS_xlsm[Producto y N°],_01_CODIGOS_Y_COSTOS_xlsm[COSTO],0,0,1)</f>
        <v>509.00549999999998</v>
      </c>
      <c r="I2240" s="27">
        <f>+IFERROR(LISTAS[[#This Row],[VENTA NETA]]/LISTAS[[#This Row],[COSTO]]-1,0)</f>
        <v>1.488736565714909</v>
      </c>
      <c r="J2240" s="50" t="str">
        <f>IFERROR(VLOOKUP(LISTAS[[#This Row],[ID]],_01_CODIGOS_Y_COSTOS_xlsm[[Producto y N°]:[CODIGO]],2,0),"")</f>
        <v>B-06-022 B</v>
      </c>
      <c r="O2240" t="s">
        <v>3546</v>
      </c>
      <c r="AB2240" s="12" t="str">
        <f>+LISTAS[[#This Row],[Codigo]]&amp;LISTAS[[#This Row],[Fabrica]]</f>
        <v>B-06-022 BBAIGORRIA</v>
      </c>
      <c r="AC2240" s="13" t="str">
        <f>+LISTAS[[#This Row],[Codigo]]</f>
        <v>B-06-022 B</v>
      </c>
      <c r="AD2240" s="13" t="str">
        <f>+LISTAS[[#This Row],[ID]]</f>
        <v>ESPARRAGOS DE ACERO7 x 8 x 50</v>
      </c>
      <c r="AH2240" s="36"/>
      <c r="AI2240" s="37">
        <f>+LISTAS[[#This Row],[Precio]]+(LISTAS[[#This Row],[Precio]]*AH2240)</f>
        <v>2345.89</v>
      </c>
      <c r="AJ2240" s="38">
        <f t="shared" si="34"/>
        <v>1172.9449999999999</v>
      </c>
      <c r="AL2240" s="35">
        <f>+AJ2240/LISTAS[[#This Row],[COSTO]]-1</f>
        <v>1.3043857089952859</v>
      </c>
      <c r="AM2240" t="str">
        <f>+LISTAS[[#This Row],[ID]]</f>
        <v>ESPARRAGOS DE ACERO7 x 8 x 50</v>
      </c>
      <c r="AO2240" s="43"/>
      <c r="AP2240" s="39">
        <f>LISTAS[[#This Row],[COSTO]]+(LISTAS[[#This Row],[COSTO]]*AO2240)</f>
        <v>509.00549999999998</v>
      </c>
      <c r="AQ2240" s="44">
        <f>IF(AO2240="",0,AP2240/LISTAS[[#This Row],[VENTA NETA]]-1)</f>
        <v>0</v>
      </c>
      <c r="AS2240" s="39">
        <v>373.29950000000002</v>
      </c>
      <c r="AT2240" s="48">
        <f>+LISTAS[[#This Row],[COSTO]]/AS2240-1</f>
        <v>0.3635311592970254</v>
      </c>
      <c r="BA2240" t="s">
        <v>3484</v>
      </c>
      <c r="BB2240" s="36"/>
    </row>
    <row r="2241" spans="1:54" x14ac:dyDescent="0.35">
      <c r="A2241" s="7" t="s">
        <v>3548</v>
      </c>
      <c r="B2241" t="s">
        <v>3484</v>
      </c>
      <c r="C2241" t="s">
        <v>3549</v>
      </c>
      <c r="D2241" t="s">
        <v>3549</v>
      </c>
      <c r="E2241" s="2">
        <v>2513.38</v>
      </c>
      <c r="F2241" s="7" t="str">
        <f>+_xlfn.XLOOKUP(LISTAS[[#This Row],[ID]],_01_CODIGOS_Y_COSTOS_xlsm[Producto y N°],_01_CODIGOS_Y_COSTOS_xlsm[FABRICA],"",0,1)</f>
        <v>BAIGORRIA</v>
      </c>
      <c r="G2241" s="26">
        <f>LISTAS[[#This Row],[Precio]]*(1-0.46)</f>
        <v>1357.2252000000001</v>
      </c>
      <c r="H2241" s="1">
        <f>+_xlfn.XLOOKUP(LISTAS[[#This Row],[ID]],_01_CODIGOS_Y_COSTOS_xlsm[Producto y N°],_01_CODIGOS_Y_COSTOS_xlsm[COSTO],0,0,1)</f>
        <v>529.36800000000005</v>
      </c>
      <c r="I2241" s="27">
        <f>+IFERROR(LISTAS[[#This Row],[VENTA NETA]]/LISTAS[[#This Row],[COSTO]]-1,0)</f>
        <v>1.5638595457224462</v>
      </c>
      <c r="J2241" s="50" t="str">
        <f>IFERROR(VLOOKUP(LISTAS[[#This Row],[ID]],_01_CODIGOS_Y_COSTOS_xlsm[[Producto y N°]:[CODIGO]],2,0),"")</f>
        <v>B-06-022 D</v>
      </c>
      <c r="O2241" t="s">
        <v>3548</v>
      </c>
      <c r="AB2241" s="12" t="str">
        <f>+LISTAS[[#This Row],[Codigo]]&amp;LISTAS[[#This Row],[Fabrica]]</f>
        <v>B-06-022 DBAIGORRIA</v>
      </c>
      <c r="AC2241" s="13" t="str">
        <f>+LISTAS[[#This Row],[Codigo]]</f>
        <v>B-06-022 D</v>
      </c>
      <c r="AD2241" s="13" t="str">
        <f>+LISTAS[[#This Row],[ID]]</f>
        <v>ESPARRAGOS DE ACERO7 x 8 x 60</v>
      </c>
      <c r="AH2241" s="36"/>
      <c r="AI2241" s="37">
        <f>+LISTAS[[#This Row],[Precio]]+(LISTAS[[#This Row],[Precio]]*AH2241)</f>
        <v>2513.38</v>
      </c>
      <c r="AJ2241" s="38">
        <f t="shared" si="34"/>
        <v>1256.69</v>
      </c>
      <c r="AL2241" s="35">
        <f>+AJ2241/LISTAS[[#This Row],[COSTO]]-1</f>
        <v>1.3739440238170797</v>
      </c>
      <c r="AM2241" t="str">
        <f>+LISTAS[[#This Row],[ID]]</f>
        <v>ESPARRAGOS DE ACERO7 x 8 x 60</v>
      </c>
      <c r="AO2241" s="43"/>
      <c r="AP2241" s="39">
        <f>LISTAS[[#This Row],[COSTO]]+(LISTAS[[#This Row],[COSTO]]*AO2241)</f>
        <v>529.36800000000005</v>
      </c>
      <c r="AQ2241" s="44">
        <f>IF(AO2241="",0,AP2241/LISTAS[[#This Row],[VENTA NETA]]-1)</f>
        <v>0</v>
      </c>
      <c r="AS2241" s="39">
        <v>285.25720000000001</v>
      </c>
      <c r="AT2241" s="48">
        <f>+LISTAS[[#This Row],[COSTO]]/AS2241-1</f>
        <v>0.85575683979229988</v>
      </c>
      <c r="BA2241" t="s">
        <v>3484</v>
      </c>
      <c r="BB2241" s="36"/>
    </row>
    <row r="2242" spans="1:54" x14ac:dyDescent="0.35">
      <c r="A2242" s="7" t="s">
        <v>3550</v>
      </c>
      <c r="B2242" t="s">
        <v>3484</v>
      </c>
      <c r="C2242" t="s">
        <v>3551</v>
      </c>
      <c r="D2242" t="s">
        <v>3551</v>
      </c>
      <c r="E2242" s="2">
        <v>2021.15</v>
      </c>
      <c r="F2242" s="7" t="str">
        <f>+_xlfn.XLOOKUP(LISTAS[[#This Row],[ID]],_01_CODIGOS_Y_COSTOS_xlsm[Producto y N°],_01_CODIGOS_Y_COSTOS_xlsm[FABRICA],"",0,1)</f>
        <v>BAIGORRIA</v>
      </c>
      <c r="G2242" s="26">
        <f>LISTAS[[#This Row],[Precio]]*(1-0.46)</f>
        <v>1091.421</v>
      </c>
      <c r="H2242" s="1">
        <f>+_xlfn.XLOOKUP(LISTAS[[#This Row],[ID]],_01_CODIGOS_Y_COSTOS_xlsm[Producto y N°],_01_CODIGOS_Y_COSTOS_xlsm[COSTO],0,0,1)</f>
        <v>520.64</v>
      </c>
      <c r="I2242" s="27">
        <f>+IFERROR(LISTAS[[#This Row],[VENTA NETA]]/LISTAS[[#This Row],[COSTO]]-1,0)</f>
        <v>1.0963064689612785</v>
      </c>
      <c r="J2242" s="50" t="str">
        <f>IFERROR(VLOOKUP(LISTAS[[#This Row],[ID]],_01_CODIGOS_Y_COSTOS_xlsm[[Producto y N°]:[CODIGO]],2,0),"")</f>
        <v>B-06-044</v>
      </c>
      <c r="O2242" t="s">
        <v>3550</v>
      </c>
      <c r="AB2242" s="12" t="str">
        <f>+LISTAS[[#This Row],[Codigo]]&amp;LISTAS[[#This Row],[Fabrica]]</f>
        <v>B-06-044BAIGORRIA</v>
      </c>
      <c r="AC2242" s="13" t="str">
        <f>+LISTAS[[#This Row],[Codigo]]</f>
        <v>B-06-044</v>
      </c>
      <c r="AD2242" s="13" t="str">
        <f>+LISTAS[[#This Row],[ID]]</f>
        <v>ESPARRAGOS DE ACERO8 x 9 x 40</v>
      </c>
      <c r="AH2242" s="36"/>
      <c r="AI2242" s="37">
        <f>+LISTAS[[#This Row],[Precio]]+(LISTAS[[#This Row],[Precio]]*AH2242)</f>
        <v>2021.15</v>
      </c>
      <c r="AJ2242" s="38">
        <f t="shared" ref="AJ2242:AJ2305" si="35">+((100-50)*0.01)*AI2242</f>
        <v>1010.575</v>
      </c>
      <c r="AL2242" s="35">
        <f>+AJ2242/LISTAS[[#This Row],[COSTO]]-1</f>
        <v>0.94102450829748019</v>
      </c>
      <c r="AM2242" t="str">
        <f>+LISTAS[[#This Row],[ID]]</f>
        <v>ESPARRAGOS DE ACERO8 x 9 x 40</v>
      </c>
      <c r="AO2242" s="43"/>
      <c r="AP2242" s="39">
        <f>LISTAS[[#This Row],[COSTO]]+(LISTAS[[#This Row],[COSTO]]*AO2242)</f>
        <v>520.64</v>
      </c>
      <c r="AQ2242" s="44">
        <f>IF(AO2242="",0,AP2242/LISTAS[[#This Row],[VENTA NETA]]-1)</f>
        <v>0</v>
      </c>
      <c r="AS2242" s="39">
        <v>306.38740000000001</v>
      </c>
      <c r="AT2242" s="48">
        <f>+LISTAS[[#This Row],[COSTO]]/AS2242-1</f>
        <v>0.69928658946157696</v>
      </c>
      <c r="BA2242" t="s">
        <v>3484</v>
      </c>
      <c r="BB2242" s="36"/>
    </row>
    <row r="2243" spans="1:54" x14ac:dyDescent="0.35">
      <c r="A2243" s="7" t="s">
        <v>3552</v>
      </c>
      <c r="B2243" t="s">
        <v>3484</v>
      </c>
      <c r="C2243" t="s">
        <v>3553</v>
      </c>
      <c r="D2243" t="s">
        <v>3553</v>
      </c>
      <c r="E2243" s="2">
        <v>2707.04</v>
      </c>
      <c r="F2243" s="7" t="str">
        <f>+_xlfn.XLOOKUP(LISTAS[[#This Row],[ID]],_01_CODIGOS_Y_COSTOS_xlsm[Producto y N°],_01_CODIGOS_Y_COSTOS_xlsm[FABRICA],"",0,1)</f>
        <v>BAIGORRIA</v>
      </c>
      <c r="G2243" s="26">
        <f>LISTAS[[#This Row],[Precio]]*(1-0.46)</f>
        <v>1461.8016</v>
      </c>
      <c r="H2243" s="1">
        <f>+_xlfn.XLOOKUP(LISTAS[[#This Row],[ID]],_01_CODIGOS_Y_COSTOS_xlsm[Producto y N°],_01_CODIGOS_Y_COSTOS_xlsm[COSTO],0,0,1)</f>
        <v>570.08860000000004</v>
      </c>
      <c r="I2243" s="27">
        <f>+IFERROR(LISTAS[[#This Row],[VENTA NETA]]/LISTAS[[#This Row],[COSTO]]-1,0)</f>
        <v>1.5641656402180293</v>
      </c>
      <c r="J2243" s="50" t="str">
        <f>IFERROR(VLOOKUP(LISTAS[[#This Row],[ID]],_01_CODIGOS_Y_COSTOS_xlsm[[Producto y N°]:[CODIGO]],2,0),"")</f>
        <v>B-06-046</v>
      </c>
      <c r="O2243" t="s">
        <v>3552</v>
      </c>
      <c r="AB2243" s="12" t="str">
        <f>+LISTAS[[#This Row],[Codigo]]&amp;LISTAS[[#This Row],[Fabrica]]</f>
        <v>B-06-046BAIGORRIA</v>
      </c>
      <c r="AC2243" s="13" t="str">
        <f>+LISTAS[[#This Row],[Codigo]]</f>
        <v>B-06-046</v>
      </c>
      <c r="AD2243" s="13" t="str">
        <f>+LISTAS[[#This Row],[ID]]</f>
        <v>ESPARRAGOS DE ACERO8 x 9 x 50</v>
      </c>
      <c r="AH2243" s="36"/>
      <c r="AI2243" s="37">
        <f>+LISTAS[[#This Row],[Precio]]+(LISTAS[[#This Row],[Precio]]*AH2243)</f>
        <v>2707.04</v>
      </c>
      <c r="AJ2243" s="38">
        <f t="shared" si="35"/>
        <v>1353.52</v>
      </c>
      <c r="AL2243" s="35">
        <f>+AJ2243/LISTAS[[#This Row],[COSTO]]-1</f>
        <v>1.3742274446463232</v>
      </c>
      <c r="AM2243" t="str">
        <f>+LISTAS[[#This Row],[ID]]</f>
        <v>ESPARRAGOS DE ACERO8 x 9 x 50</v>
      </c>
      <c r="AO2243" s="43"/>
      <c r="AP2243" s="39">
        <f>LISTAS[[#This Row],[COSTO]]+(LISTAS[[#This Row],[COSTO]]*AO2243)</f>
        <v>570.08860000000004</v>
      </c>
      <c r="AQ2243" s="44">
        <f>IF(AO2243="",0,AP2243/LISTAS[[#This Row],[VENTA NETA]]-1)</f>
        <v>0</v>
      </c>
      <c r="AS2243" s="39">
        <v>366.08049999999997</v>
      </c>
      <c r="AT2243" s="48">
        <f>+LISTAS[[#This Row],[COSTO]]/AS2243-1</f>
        <v>0.55727660992595918</v>
      </c>
      <c r="BA2243" t="s">
        <v>3484</v>
      </c>
      <c r="BB2243" s="36"/>
    </row>
    <row r="2244" spans="1:54" x14ac:dyDescent="0.35">
      <c r="A2244" s="7" t="s">
        <v>3554</v>
      </c>
      <c r="B2244" t="s">
        <v>3484</v>
      </c>
      <c r="C2244" t="s">
        <v>3555</v>
      </c>
      <c r="D2244" t="s">
        <v>3555</v>
      </c>
      <c r="E2244" s="2">
        <v>2928.39</v>
      </c>
      <c r="F2244" s="7" t="str">
        <f>+_xlfn.XLOOKUP(LISTAS[[#This Row],[ID]],_01_CODIGOS_Y_COSTOS_xlsm[Producto y N°],_01_CODIGOS_Y_COSTOS_xlsm[FABRICA],"",0,1)</f>
        <v>BAIGORRIA</v>
      </c>
      <c r="G2244" s="26">
        <f>LISTAS[[#This Row],[Precio]]*(1-0.46)</f>
        <v>1581.3306</v>
      </c>
      <c r="H2244" s="1">
        <f>+_xlfn.XLOOKUP(LISTAS[[#This Row],[ID]],_01_CODIGOS_Y_COSTOS_xlsm[Producto y N°],_01_CODIGOS_Y_COSTOS_xlsm[COSTO],0,0,1)</f>
        <v>616.62649999999996</v>
      </c>
      <c r="I2244" s="27">
        <f>+IFERROR(LISTAS[[#This Row],[VENTA NETA]]/LISTAS[[#This Row],[COSTO]]-1,0)</f>
        <v>1.564486930094636</v>
      </c>
      <c r="J2244" s="50" t="str">
        <f>IFERROR(VLOOKUP(LISTAS[[#This Row],[ID]],_01_CODIGOS_Y_COSTOS_xlsm[[Producto y N°]:[CODIGO]],2,0),"")</f>
        <v>B-06-047</v>
      </c>
      <c r="O2244" t="s">
        <v>3554</v>
      </c>
      <c r="AB2244" s="12" t="str">
        <f>+LISTAS[[#This Row],[Codigo]]&amp;LISTAS[[#This Row],[Fabrica]]</f>
        <v>B-06-047BAIGORRIA</v>
      </c>
      <c r="AC2244" s="13" t="str">
        <f>+LISTAS[[#This Row],[Codigo]]</f>
        <v>B-06-047</v>
      </c>
      <c r="AD2244" s="13" t="str">
        <f>+LISTAS[[#This Row],[ID]]</f>
        <v>ESPARRAGOS DE ACERO8 x 9 x 60</v>
      </c>
      <c r="AH2244" s="36"/>
      <c r="AI2244" s="37">
        <f>+LISTAS[[#This Row],[Precio]]+(LISTAS[[#This Row],[Precio]]*AH2244)</f>
        <v>2928.39</v>
      </c>
      <c r="AJ2244" s="38">
        <f t="shared" si="35"/>
        <v>1464.1949999999999</v>
      </c>
      <c r="AL2244" s="35">
        <f>+AJ2244/LISTAS[[#This Row],[COSTO]]-1</f>
        <v>1.3745249352728108</v>
      </c>
      <c r="AM2244" t="str">
        <f>+LISTAS[[#This Row],[ID]]</f>
        <v>ESPARRAGOS DE ACERO8 x 9 x 60</v>
      </c>
      <c r="AO2244" s="43"/>
      <c r="AP2244" s="39">
        <f>LISTAS[[#This Row],[COSTO]]+(LISTAS[[#This Row],[COSTO]]*AO2244)</f>
        <v>616.62649999999996</v>
      </c>
      <c r="AQ2244" s="44">
        <f>IF(AO2244="",0,AP2244/LISTAS[[#This Row],[VENTA NETA]]-1)</f>
        <v>0</v>
      </c>
      <c r="AS2244" s="39">
        <v>366.08049999999997</v>
      </c>
      <c r="AT2244" s="48">
        <f>+LISTAS[[#This Row],[COSTO]]/AS2244-1</f>
        <v>0.68440138166332276</v>
      </c>
      <c r="BA2244" t="s">
        <v>3484</v>
      </c>
      <c r="BB2244" s="36"/>
    </row>
    <row r="2245" spans="1:54" x14ac:dyDescent="0.35">
      <c r="A2245" s="7" t="s">
        <v>3556</v>
      </c>
      <c r="B2245" t="s">
        <v>3484</v>
      </c>
      <c r="C2245" t="s">
        <v>3557</v>
      </c>
      <c r="D2245" t="s">
        <v>3558</v>
      </c>
      <c r="E2245" s="2">
        <v>2358.84</v>
      </c>
      <c r="F2245" s="7" t="str">
        <f>+_xlfn.XLOOKUP(LISTAS[[#This Row],[ID]],_01_CODIGOS_Y_COSTOS_xlsm[Producto y N°],_01_CODIGOS_Y_COSTOS_xlsm[FABRICA],"",0,1)</f>
        <v>BAIGORRIA</v>
      </c>
      <c r="G2245" s="26">
        <f>LISTAS[[#This Row],[Precio]]*(1-0.46)</f>
        <v>1273.7736000000002</v>
      </c>
      <c r="H2245" s="1">
        <f>+_xlfn.XLOOKUP(LISTAS[[#This Row],[ID]],_01_CODIGOS_Y_COSTOS_xlsm[Producto y N°],_01_CODIGOS_Y_COSTOS_xlsm[COSTO],0,0,1)</f>
        <v>471.19569999999999</v>
      </c>
      <c r="I2245" s="27">
        <f>+IFERROR(LISTAS[[#This Row],[VENTA NETA]]/LISTAS[[#This Row],[COSTO]]-1,0)</f>
        <v>1.7032793380754541</v>
      </c>
      <c r="J2245" s="50" t="str">
        <f>IFERROR(VLOOKUP(LISTAS[[#This Row],[ID]],_01_CODIGOS_Y_COSTOS_xlsm[[Producto y N°]:[CODIGO]],2,0),"")</f>
        <v>A-03-012</v>
      </c>
      <c r="O2245" t="s">
        <v>3556</v>
      </c>
      <c r="AB2245" s="12" t="str">
        <f>+LISTAS[[#This Row],[Codigo]]&amp;LISTAS[[#This Row],[Fabrica]]</f>
        <v>A-03-012BAIGORRIA</v>
      </c>
      <c r="AC2245" s="13" t="str">
        <f>+LISTAS[[#This Row],[Codigo]]</f>
        <v>A-03-012</v>
      </c>
      <c r="AD2245" s="13" t="str">
        <f>+LISTAS[[#This Row],[ID]]</f>
        <v xml:space="preserve">ESPARRAGOS DE ACERO3/8 X 45 NF-NF ESCAP </v>
      </c>
      <c r="AH2245" s="36"/>
      <c r="AI2245" s="37">
        <f>+LISTAS[[#This Row],[Precio]]+(LISTAS[[#This Row],[Precio]]*AH2245)</f>
        <v>2358.84</v>
      </c>
      <c r="AJ2245" s="38">
        <f t="shared" si="35"/>
        <v>1179.42</v>
      </c>
      <c r="AL2245" s="35">
        <f>+AJ2245/LISTAS[[#This Row],[COSTO]]-1</f>
        <v>1.5030364241439389</v>
      </c>
      <c r="AM2245" t="str">
        <f>+LISTAS[[#This Row],[ID]]</f>
        <v xml:space="preserve">ESPARRAGOS DE ACERO3/8 X 45 NF-NF ESCAP </v>
      </c>
      <c r="AO2245" s="43"/>
      <c r="AP2245" s="39">
        <f>LISTAS[[#This Row],[COSTO]]+(LISTAS[[#This Row],[COSTO]]*AO2245)</f>
        <v>471.19569999999999</v>
      </c>
      <c r="AQ2245" s="44">
        <f>IF(AO2245="",0,AP2245/LISTAS[[#This Row],[VENTA NETA]]-1)</f>
        <v>0</v>
      </c>
      <c r="AS2245" s="39">
        <v>0</v>
      </c>
      <c r="AT2245" s="48" t="e">
        <f>+LISTAS[[#This Row],[COSTO]]/AS2245-1</f>
        <v>#DIV/0!</v>
      </c>
      <c r="BA2245" t="s">
        <v>3484</v>
      </c>
      <c r="BB2245" s="36"/>
    </row>
    <row r="2246" spans="1:54" x14ac:dyDescent="0.35">
      <c r="A2246" s="7" t="s">
        <v>3559</v>
      </c>
      <c r="B2246" t="s">
        <v>3484</v>
      </c>
      <c r="C2246" t="s">
        <v>3560</v>
      </c>
      <c r="D2246" t="s">
        <v>3561</v>
      </c>
      <c r="E2246" s="2">
        <v>2404.35</v>
      </c>
      <c r="F2246" s="7" t="str">
        <f>+_xlfn.XLOOKUP(LISTAS[[#This Row],[ID]],_01_CODIGOS_Y_COSTOS_xlsm[Producto y N°],_01_CODIGOS_Y_COSTOS_xlsm[FABRICA],"",0,1)</f>
        <v>BAIGORRIA</v>
      </c>
      <c r="G2246" s="26">
        <f>LISTAS[[#This Row],[Precio]]*(1-0.46)</f>
        <v>1298.3489999999999</v>
      </c>
      <c r="H2246" s="1">
        <f>+_xlfn.XLOOKUP(LISTAS[[#This Row],[ID]],_01_CODIGOS_Y_COSTOS_xlsm[Producto y N°],_01_CODIGOS_Y_COSTOS_xlsm[COSTO],0,0,1)</f>
        <v>506.09910000000002</v>
      </c>
      <c r="I2246" s="27">
        <f>+IFERROR(LISTAS[[#This Row],[VENTA NETA]]/LISTAS[[#This Row],[COSTO]]-1,0)</f>
        <v>1.5654046806248023</v>
      </c>
      <c r="J2246" s="50" t="str">
        <f>IFERROR(VLOOKUP(LISTAS[[#This Row],[ID]],_01_CODIGOS_Y_COSTOS_xlsm[[Producto y N°]:[CODIGO]],2,0),"")</f>
        <v>A-03-013</v>
      </c>
      <c r="O2246" t="s">
        <v>3559</v>
      </c>
      <c r="AB2246" s="12" t="str">
        <f>+LISTAS[[#This Row],[Codigo]]&amp;LISTAS[[#This Row],[Fabrica]]</f>
        <v>A-03-013BAIGORRIA</v>
      </c>
      <c r="AC2246" s="13" t="str">
        <f>+LISTAS[[#This Row],[Codigo]]</f>
        <v>A-03-013</v>
      </c>
      <c r="AD2246" s="13" t="str">
        <f>+LISTAS[[#This Row],[ID]]</f>
        <v>ESPARRAGOS DE ACERO3/8 X 50 NF-NF Escap y palier</v>
      </c>
      <c r="AH2246" s="36"/>
      <c r="AI2246" s="37">
        <f>+LISTAS[[#This Row],[Precio]]+(LISTAS[[#This Row],[Precio]]*AH2246)</f>
        <v>2404.35</v>
      </c>
      <c r="AJ2246" s="38">
        <f t="shared" si="35"/>
        <v>1202.175</v>
      </c>
      <c r="AL2246" s="35">
        <f>+AJ2246/LISTAS[[#This Row],[COSTO]]-1</f>
        <v>1.3753747042822244</v>
      </c>
      <c r="AM2246" t="str">
        <f>+LISTAS[[#This Row],[ID]]</f>
        <v>ESPARRAGOS DE ACERO3/8 X 50 NF-NF Escap y palier</v>
      </c>
      <c r="AO2246" s="43"/>
      <c r="AP2246" s="39">
        <f>LISTAS[[#This Row],[COSTO]]+(LISTAS[[#This Row],[COSTO]]*AO2246)</f>
        <v>506.09910000000002</v>
      </c>
      <c r="AQ2246" s="44">
        <f>IF(AO2246="",0,AP2246/LISTAS[[#This Row],[VENTA NETA]]-1)</f>
        <v>0</v>
      </c>
      <c r="AS2246" s="39">
        <v>0</v>
      </c>
      <c r="AT2246" s="48" t="e">
        <f>+LISTAS[[#This Row],[COSTO]]/AS2246-1</f>
        <v>#DIV/0!</v>
      </c>
      <c r="BA2246" t="s">
        <v>3484</v>
      </c>
      <c r="BB2246" s="36"/>
    </row>
    <row r="2247" spans="1:54" x14ac:dyDescent="0.35">
      <c r="A2247" s="7" t="s">
        <v>5586</v>
      </c>
      <c r="B2247" t="s">
        <v>3484</v>
      </c>
      <c r="C2247" t="s">
        <v>5669</v>
      </c>
      <c r="D2247" t="s">
        <v>4976</v>
      </c>
      <c r="E2247" s="2">
        <v>2872.75</v>
      </c>
      <c r="F2247" s="7" t="str">
        <f>+_xlfn.XLOOKUP(LISTAS[[#This Row],[ID]],_01_CODIGOS_Y_COSTOS_xlsm[Producto y N°],_01_CODIGOS_Y_COSTOS_xlsm[FABRICA],"",0,1)</f>
        <v>BAIGORRIA</v>
      </c>
      <c r="G2247" s="26">
        <f>LISTAS[[#This Row],[Precio]]*(1-0.46)</f>
        <v>1551.2850000000001</v>
      </c>
      <c r="H2247" s="1">
        <f>+_xlfn.XLOOKUP(LISTAS[[#This Row],[ID]],_01_CODIGOS_Y_COSTOS_xlsm[Producto y N°],_01_CODIGOS_Y_COSTOS_xlsm[COSTO],0,0,1)</f>
        <v>604.70180000000005</v>
      </c>
      <c r="I2247" s="27">
        <f>+IFERROR(LISTAS[[#This Row],[VENTA NETA]]/LISTAS[[#This Row],[COSTO]]-1,0)</f>
        <v>1.5653718907401961</v>
      </c>
      <c r="J2247" s="50" t="str">
        <f>IFERROR(VLOOKUP(LISTAS[[#This Row],[ID]],_01_CODIGOS_Y_COSTOS_xlsm[[Producto y N°]:[CODIGO]],2,0),"")</f>
        <v>A-04-022</v>
      </c>
      <c r="O2247" t="s">
        <v>5586</v>
      </c>
      <c r="AB2247" s="12" t="str">
        <f>+LISTAS[[#This Row],[Codigo]]&amp;LISTAS[[#This Row],[Fabrica]]</f>
        <v>A-04-022BAIGORRIA</v>
      </c>
      <c r="AC2247" s="13" t="str">
        <f>+LISTAS[[#This Row],[Codigo]]</f>
        <v>A-04-022</v>
      </c>
      <c r="AD2247" s="13" t="str">
        <f>+LISTAS[[#This Row],[ID]]</f>
        <v>ESPARRAGOS DE ACERO7/16 X 48</v>
      </c>
      <c r="AH2247" s="36"/>
      <c r="AI2247" s="37">
        <f>+LISTAS[[#This Row],[Precio]]+(LISTAS[[#This Row],[Precio]]*AH2247)</f>
        <v>2872.75</v>
      </c>
      <c r="AJ2247" s="38">
        <f t="shared" si="35"/>
        <v>1436.375</v>
      </c>
      <c r="AL2247" s="35">
        <f>+AJ2247/LISTAS[[#This Row],[COSTO]]-1</f>
        <v>1.3753443432779595</v>
      </c>
      <c r="AM2247" t="str">
        <f>+LISTAS[[#This Row],[ID]]</f>
        <v>ESPARRAGOS DE ACERO7/16 X 48</v>
      </c>
      <c r="AO2247" s="43"/>
      <c r="AP2247" s="39">
        <f>LISTAS[[#This Row],[COSTO]]+(LISTAS[[#This Row],[COSTO]]*AO2247)</f>
        <v>604.70180000000005</v>
      </c>
      <c r="AQ2247" s="44">
        <f>IF(AO2247="",0,AP2247/LISTAS[[#This Row],[VENTA NETA]]-1)</f>
        <v>0</v>
      </c>
      <c r="AS2247" s="39">
        <v>0</v>
      </c>
      <c r="AT2247" s="48" t="e">
        <f>+LISTAS[[#This Row],[COSTO]]/AS2247-1</f>
        <v>#DIV/0!</v>
      </c>
      <c r="BA2247" t="s">
        <v>3484</v>
      </c>
      <c r="BB2247" s="36"/>
    </row>
    <row r="2248" spans="1:54" x14ac:dyDescent="0.35">
      <c r="A2248" s="7" t="s">
        <v>5587</v>
      </c>
      <c r="B2248" t="s">
        <v>3484</v>
      </c>
      <c r="C2248" t="s">
        <v>5670</v>
      </c>
      <c r="D2248" t="s">
        <v>6250</v>
      </c>
      <c r="E2248" s="2">
        <v>2872.75</v>
      </c>
      <c r="F2248" s="7" t="str">
        <f>+_xlfn.XLOOKUP(LISTAS[[#This Row],[ID]],_01_CODIGOS_Y_COSTOS_xlsm[Producto y N°],_01_CODIGOS_Y_COSTOS_xlsm[FABRICA],"",0,1)</f>
        <v>BAIGORRIA</v>
      </c>
      <c r="G2248" s="26">
        <f>LISTAS[[#This Row],[Precio]]*(1-0.46)</f>
        <v>1551.2850000000001</v>
      </c>
      <c r="H2248" s="1">
        <f>+_xlfn.XLOOKUP(LISTAS[[#This Row],[ID]],_01_CODIGOS_Y_COSTOS_xlsm[Producto y N°],_01_CODIGOS_Y_COSTOS_xlsm[COSTO],0,0,1)</f>
        <v>604.70180000000005</v>
      </c>
      <c r="I2248" s="27">
        <f>+IFERROR(LISTAS[[#This Row],[VENTA NETA]]/LISTAS[[#This Row],[COSTO]]-1,0)</f>
        <v>1.5653718907401961</v>
      </c>
      <c r="J2248" s="50" t="str">
        <f>IFERROR(VLOOKUP(LISTAS[[#This Row],[ID]],_01_CODIGOS_Y_COSTOS_xlsm[[Producto y N°]:[CODIGO]],2,0),"")</f>
        <v>A-04-024</v>
      </c>
      <c r="O2248" t="s">
        <v>5587</v>
      </c>
      <c r="AB2248" s="12" t="str">
        <f>+LISTAS[[#This Row],[Codigo]]&amp;LISTAS[[#This Row],[Fabrica]]</f>
        <v>A-04-024BAIGORRIA</v>
      </c>
      <c r="AC2248" s="13" t="str">
        <f>+LISTAS[[#This Row],[Codigo]]</f>
        <v>A-04-024</v>
      </c>
      <c r="AD2248" s="13" t="str">
        <f>+LISTAS[[#This Row],[ID]]</f>
        <v>ESPARRAGOS DE ACERO7/16 X 2"</v>
      </c>
      <c r="AH2248" s="36"/>
      <c r="AI2248" s="37">
        <f>+LISTAS[[#This Row],[Precio]]+(LISTAS[[#This Row],[Precio]]*AH2248)</f>
        <v>2872.75</v>
      </c>
      <c r="AJ2248" s="38">
        <f t="shared" si="35"/>
        <v>1436.375</v>
      </c>
      <c r="AL2248" s="35">
        <f>+AJ2248/LISTAS[[#This Row],[COSTO]]-1</f>
        <v>1.3753443432779595</v>
      </c>
      <c r="AM2248" t="str">
        <f>+LISTAS[[#This Row],[ID]]</f>
        <v>ESPARRAGOS DE ACERO7/16 X 2"</v>
      </c>
      <c r="AO2248" s="43"/>
      <c r="AP2248" s="39">
        <f>LISTAS[[#This Row],[COSTO]]+(LISTAS[[#This Row],[COSTO]]*AO2248)</f>
        <v>604.70180000000005</v>
      </c>
      <c r="AQ2248" s="44">
        <f>IF(AO2248="",0,AP2248/LISTAS[[#This Row],[VENTA NETA]]-1)</f>
        <v>0</v>
      </c>
      <c r="AS2248" s="39">
        <v>0</v>
      </c>
      <c r="AT2248" s="48" t="e">
        <f>+LISTAS[[#This Row],[COSTO]]/AS2248-1</f>
        <v>#DIV/0!</v>
      </c>
      <c r="BA2248" t="s">
        <v>3484</v>
      </c>
      <c r="BB2248" s="36"/>
    </row>
    <row r="2249" spans="1:54" x14ac:dyDescent="0.35">
      <c r="A2249" s="7" t="s">
        <v>6251</v>
      </c>
      <c r="B2249" t="s">
        <v>3484</v>
      </c>
      <c r="C2249" t="s">
        <v>4980</v>
      </c>
      <c r="D2249" t="s">
        <v>4980</v>
      </c>
      <c r="E2249" s="2">
        <v>4980.1400000000003</v>
      </c>
      <c r="F2249" s="7" t="str">
        <f>+_xlfn.XLOOKUP(LISTAS[[#This Row],[ID]],_01_CODIGOS_Y_COSTOS_xlsm[Producto y N°],_01_CODIGOS_Y_COSTOS_xlsm[FABRICA],"",0,1)</f>
        <v>BAIGORRIA</v>
      </c>
      <c r="G2249" s="26">
        <f>LISTAS[[#This Row],[Precio]]*(1-0.46)</f>
        <v>2689.2756000000004</v>
      </c>
      <c r="H2249" s="1">
        <f>+_xlfn.XLOOKUP(LISTAS[[#This Row],[ID]],_01_CODIGOS_Y_COSTOS_xlsm[Producto y N°],_01_CODIGOS_Y_COSTOS_xlsm[COSTO],0,0,1)</f>
        <v>0</v>
      </c>
      <c r="I2249" s="27">
        <f>+IFERROR(LISTAS[[#This Row],[VENTA NETA]]/LISTAS[[#This Row],[COSTO]]-1,0)</f>
        <v>0</v>
      </c>
      <c r="J2249" s="50" t="str">
        <f>IFERROR(VLOOKUP(LISTAS[[#This Row],[ID]],_01_CODIGOS_Y_COSTOS_xlsm[[Producto y N°]:[CODIGO]],2,0),"")</f>
        <v>0</v>
      </c>
      <c r="O2249" t="s">
        <v>6251</v>
      </c>
      <c r="AB2249" s="12" t="str">
        <f>+LISTAS[[#This Row],[Codigo]]&amp;LISTAS[[#This Row],[Fabrica]]</f>
        <v>0BAIGORRIA</v>
      </c>
      <c r="AC2249" s="13" t="str">
        <f>+LISTAS[[#This Row],[Codigo]]</f>
        <v>0</v>
      </c>
      <c r="AD2249" s="13" t="str">
        <f>+LISTAS[[#This Row],[ID]]</f>
        <v>ESPARRAGOS DE ACEROESP. 1/2 X 55 W-NF</v>
      </c>
      <c r="AH2249" s="36"/>
      <c r="AI2249" s="37">
        <f>+LISTAS[[#This Row],[Precio]]+(LISTAS[[#This Row],[Precio]]*AH2249)</f>
        <v>4980.1400000000003</v>
      </c>
      <c r="AJ2249" s="38">
        <f t="shared" si="35"/>
        <v>2490.0700000000002</v>
      </c>
      <c r="AL2249" s="35" t="e">
        <f>+AJ2249/LISTAS[[#This Row],[COSTO]]-1</f>
        <v>#DIV/0!</v>
      </c>
      <c r="AM2249" t="str">
        <f>+LISTAS[[#This Row],[ID]]</f>
        <v>ESPARRAGOS DE ACEROESP. 1/2 X 55 W-NF</v>
      </c>
      <c r="AO2249" s="43"/>
      <c r="AP2249" s="39">
        <f>LISTAS[[#This Row],[COSTO]]+(LISTAS[[#This Row],[COSTO]]*AO2249)</f>
        <v>0</v>
      </c>
      <c r="AQ2249" s="44">
        <f>IF(AO2249="",0,AP2249/LISTAS[[#This Row],[VENTA NETA]]-1)</f>
        <v>0</v>
      </c>
      <c r="AS2249" s="39">
        <v>0</v>
      </c>
      <c r="AT2249" s="48" t="e">
        <f>+LISTAS[[#This Row],[COSTO]]/AS2249-1</f>
        <v>#DIV/0!</v>
      </c>
      <c r="BA2249" t="s">
        <v>3484</v>
      </c>
      <c r="BB2249" s="36"/>
    </row>
    <row r="2250" spans="1:54" x14ac:dyDescent="0.35">
      <c r="A2250" s="7" t="s">
        <v>6252</v>
      </c>
      <c r="B2250" t="s">
        <v>3484</v>
      </c>
      <c r="C2250" t="s">
        <v>4981</v>
      </c>
      <c r="D2250" t="s">
        <v>4981</v>
      </c>
      <c r="E2250" s="2">
        <v>1831.73</v>
      </c>
      <c r="F2250" s="7" t="str">
        <f>+_xlfn.XLOOKUP(LISTAS[[#This Row],[ID]],_01_CODIGOS_Y_COSTOS_xlsm[Producto y N°],_01_CODIGOS_Y_COSTOS_xlsm[FABRICA],"",0,1)</f>
        <v>BAIGORRIA</v>
      </c>
      <c r="G2250" s="26">
        <f>LISTAS[[#This Row],[Precio]]*(1-0.46)</f>
        <v>989.13420000000008</v>
      </c>
      <c r="H2250" s="1">
        <f>+_xlfn.XLOOKUP(LISTAS[[#This Row],[ID]],_01_CODIGOS_Y_COSTOS_xlsm[Producto y N°],_01_CODIGOS_Y_COSTOS_xlsm[COSTO],0,0,1)</f>
        <v>0</v>
      </c>
      <c r="I2250" s="27">
        <f>+IFERROR(LISTAS[[#This Row],[VENTA NETA]]/LISTAS[[#This Row],[COSTO]]-1,0)</f>
        <v>0</v>
      </c>
      <c r="J2250" s="50" t="str">
        <f>IFERROR(VLOOKUP(LISTAS[[#This Row],[ID]],_01_CODIGOS_Y_COSTOS_xlsm[[Producto y N°]:[CODIGO]],2,0),"")</f>
        <v>0</v>
      </c>
      <c r="O2250" t="s">
        <v>6252</v>
      </c>
      <c r="AB2250" s="12" t="str">
        <f>+LISTAS[[#This Row],[Codigo]]&amp;LISTAS[[#This Row],[Fabrica]]</f>
        <v>0BAIGORRIA</v>
      </c>
      <c r="AC2250" s="13" t="str">
        <f>+LISTAS[[#This Row],[Codigo]]</f>
        <v>0</v>
      </c>
      <c r="AD2250" s="13" t="str">
        <f>+LISTAS[[#This Row],[ID]]</f>
        <v xml:space="preserve">ESPARRAGOS DE ACEROESP. 5/16 X 1.3/8 (34.9) </v>
      </c>
      <c r="AH2250" s="36"/>
      <c r="AI2250" s="37">
        <f>+LISTAS[[#This Row],[Precio]]+(LISTAS[[#This Row],[Precio]]*AH2250)</f>
        <v>1831.73</v>
      </c>
      <c r="AJ2250" s="38">
        <f t="shared" si="35"/>
        <v>915.86500000000001</v>
      </c>
      <c r="AL2250" s="35" t="e">
        <f>+AJ2250/LISTAS[[#This Row],[COSTO]]-1</f>
        <v>#DIV/0!</v>
      </c>
      <c r="AM2250" t="str">
        <f>+LISTAS[[#This Row],[ID]]</f>
        <v xml:space="preserve">ESPARRAGOS DE ACEROESP. 5/16 X 1.3/8 (34.9) </v>
      </c>
      <c r="AO2250" s="43"/>
      <c r="AP2250" s="39">
        <f>LISTAS[[#This Row],[COSTO]]+(LISTAS[[#This Row],[COSTO]]*AO2250)</f>
        <v>0</v>
      </c>
      <c r="AQ2250" s="44">
        <f>IF(AO2250="",0,AP2250/LISTAS[[#This Row],[VENTA NETA]]-1)</f>
        <v>0</v>
      </c>
      <c r="AS2250" s="39">
        <v>0</v>
      </c>
      <c r="AT2250" s="48" t="e">
        <f>+LISTAS[[#This Row],[COSTO]]/AS2250-1</f>
        <v>#DIV/0!</v>
      </c>
      <c r="BA2250" t="s">
        <v>3484</v>
      </c>
      <c r="BB2250" s="36"/>
    </row>
    <row r="2251" spans="1:54" x14ac:dyDescent="0.35">
      <c r="A2251" s="7" t="s">
        <v>6253</v>
      </c>
      <c r="B2251" t="s">
        <v>3484</v>
      </c>
      <c r="C2251" t="s">
        <v>5013</v>
      </c>
      <c r="D2251" t="s">
        <v>5013</v>
      </c>
      <c r="E2251" s="2">
        <v>2476.8000000000002</v>
      </c>
      <c r="F2251" s="7" t="str">
        <f>+_xlfn.XLOOKUP(LISTAS[[#This Row],[ID]],_01_CODIGOS_Y_COSTOS_xlsm[Producto y N°],_01_CODIGOS_Y_COSTOS_xlsm[FABRICA],"",0,1)</f>
        <v>BAIGORRIA</v>
      </c>
      <c r="G2251" s="26">
        <f>LISTAS[[#This Row],[Precio]]*(1-0.46)</f>
        <v>1337.4720000000002</v>
      </c>
      <c r="H2251" s="1">
        <f>+_xlfn.XLOOKUP(LISTAS[[#This Row],[ID]],_01_CODIGOS_Y_COSTOS_xlsm[Producto y N°],_01_CODIGOS_Y_COSTOS_xlsm[COSTO],0,0,1)</f>
        <v>0</v>
      </c>
      <c r="I2251" s="27">
        <f>+IFERROR(LISTAS[[#This Row],[VENTA NETA]]/LISTAS[[#This Row],[COSTO]]-1,0)</f>
        <v>0</v>
      </c>
      <c r="J2251" s="50" t="str">
        <f>IFERROR(VLOOKUP(LISTAS[[#This Row],[ID]],_01_CODIGOS_Y_COSTOS_xlsm[[Producto y N°]:[CODIGO]],2,0),"")</f>
        <v>0</v>
      </c>
      <c r="O2251" t="s">
        <v>6253</v>
      </c>
      <c r="AB2251" s="12" t="str">
        <f>+LISTAS[[#This Row],[Codigo]]&amp;LISTAS[[#This Row],[Fabrica]]</f>
        <v>0BAIGORRIA</v>
      </c>
      <c r="AC2251" s="13" t="str">
        <f>+LISTAS[[#This Row],[Codigo]]</f>
        <v>0</v>
      </c>
      <c r="AD2251" s="13" t="str">
        <f>+LISTAS[[#This Row],[ID]]</f>
        <v>ESPARRAGOS DE ACERO3/8 X 60</v>
      </c>
      <c r="AH2251" s="36"/>
      <c r="AI2251" s="37">
        <f>+LISTAS[[#This Row],[Precio]]+(LISTAS[[#This Row],[Precio]]*AH2251)</f>
        <v>2476.8000000000002</v>
      </c>
      <c r="AJ2251" s="38">
        <f t="shared" si="35"/>
        <v>1238.4000000000001</v>
      </c>
      <c r="AL2251" s="35" t="e">
        <f>+AJ2251/LISTAS[[#This Row],[COSTO]]-1</f>
        <v>#DIV/0!</v>
      </c>
      <c r="AM2251" t="str">
        <f>+LISTAS[[#This Row],[ID]]</f>
        <v>ESPARRAGOS DE ACERO3/8 X 60</v>
      </c>
      <c r="AO2251" s="43"/>
      <c r="AP2251" s="39">
        <f>LISTAS[[#This Row],[COSTO]]+(LISTAS[[#This Row],[COSTO]]*AO2251)</f>
        <v>0</v>
      </c>
      <c r="AQ2251" s="44">
        <f>IF(AO2251="",0,AP2251/LISTAS[[#This Row],[VENTA NETA]]-1)</f>
        <v>0</v>
      </c>
      <c r="AS2251" s="39">
        <v>0</v>
      </c>
      <c r="AT2251" s="48" t="e">
        <f>+LISTAS[[#This Row],[COSTO]]/AS2251-1</f>
        <v>#DIV/0!</v>
      </c>
      <c r="BA2251" t="s">
        <v>3484</v>
      </c>
      <c r="BB2251" s="36"/>
    </row>
    <row r="2252" spans="1:54" x14ac:dyDescent="0.35">
      <c r="A2252" s="7" t="s">
        <v>6254</v>
      </c>
      <c r="B2252" t="s">
        <v>3484</v>
      </c>
      <c r="C2252" t="s">
        <v>5014</v>
      </c>
      <c r="D2252" t="s">
        <v>5014</v>
      </c>
      <c r="E2252" s="2">
        <v>3370.46</v>
      </c>
      <c r="F2252" s="7" t="str">
        <f>+_xlfn.XLOOKUP(LISTAS[[#This Row],[ID]],_01_CODIGOS_Y_COSTOS_xlsm[Producto y N°],_01_CODIGOS_Y_COSTOS_xlsm[FABRICA],"",0,1)</f>
        <v>BAIGORRIA</v>
      </c>
      <c r="G2252" s="26">
        <f>LISTAS[[#This Row],[Precio]]*(1-0.46)</f>
        <v>1820.0484000000001</v>
      </c>
      <c r="H2252" s="1">
        <f>+_xlfn.XLOOKUP(LISTAS[[#This Row],[ID]],_01_CODIGOS_Y_COSTOS_xlsm[Producto y N°],_01_CODIGOS_Y_COSTOS_xlsm[COSTO],0,0,1)</f>
        <v>0</v>
      </c>
      <c r="I2252" s="27">
        <f>+IFERROR(LISTAS[[#This Row],[VENTA NETA]]/LISTAS[[#This Row],[COSTO]]-1,0)</f>
        <v>0</v>
      </c>
      <c r="J2252" s="50" t="str">
        <f>IFERROR(VLOOKUP(LISTAS[[#This Row],[ID]],_01_CODIGOS_Y_COSTOS_xlsm[[Producto y N°]:[CODIGO]],2,0),"")</f>
        <v>0</v>
      </c>
      <c r="O2252" t="s">
        <v>6254</v>
      </c>
      <c r="AB2252" s="12" t="str">
        <f>+LISTAS[[#This Row],[Codigo]]&amp;LISTAS[[#This Row],[Fabrica]]</f>
        <v>0BAIGORRIA</v>
      </c>
      <c r="AC2252" s="13" t="str">
        <f>+LISTAS[[#This Row],[Codigo]]</f>
        <v>0</v>
      </c>
      <c r="AD2252" s="13" t="str">
        <f>+LISTAS[[#This Row],[ID]]</f>
        <v>ESPARRAGOS DE ACERO8 X 10 X 45</v>
      </c>
      <c r="AH2252" s="36"/>
      <c r="AI2252" s="37">
        <f>+LISTAS[[#This Row],[Precio]]+(LISTAS[[#This Row],[Precio]]*AH2252)</f>
        <v>3370.46</v>
      </c>
      <c r="AJ2252" s="38">
        <f t="shared" si="35"/>
        <v>1685.23</v>
      </c>
      <c r="AL2252" s="35" t="e">
        <f>+AJ2252/LISTAS[[#This Row],[COSTO]]-1</f>
        <v>#DIV/0!</v>
      </c>
      <c r="AM2252" t="str">
        <f>+LISTAS[[#This Row],[ID]]</f>
        <v>ESPARRAGOS DE ACERO8 X 10 X 45</v>
      </c>
      <c r="AO2252" s="43"/>
      <c r="AP2252" s="39">
        <f>LISTAS[[#This Row],[COSTO]]+(LISTAS[[#This Row],[COSTO]]*AO2252)</f>
        <v>0</v>
      </c>
      <c r="AQ2252" s="44">
        <f>IF(AO2252="",0,AP2252/LISTAS[[#This Row],[VENTA NETA]]-1)</f>
        <v>0</v>
      </c>
      <c r="AS2252" s="39">
        <v>0</v>
      </c>
      <c r="AT2252" s="48" t="e">
        <f>+LISTAS[[#This Row],[COSTO]]/AS2252-1</f>
        <v>#DIV/0!</v>
      </c>
      <c r="BA2252" t="s">
        <v>3484</v>
      </c>
      <c r="BB2252" s="36"/>
    </row>
    <row r="2253" spans="1:54" x14ac:dyDescent="0.35">
      <c r="A2253" s="7" t="s">
        <v>6255</v>
      </c>
      <c r="B2253" t="s">
        <v>3484</v>
      </c>
      <c r="C2253" t="s">
        <v>5475</v>
      </c>
      <c r="D2253" t="s">
        <v>5475</v>
      </c>
      <c r="E2253" s="2">
        <v>2476.8000000000002</v>
      </c>
      <c r="F2253" s="7" t="str">
        <f>+_xlfn.XLOOKUP(LISTAS[[#This Row],[ID]],_01_CODIGOS_Y_COSTOS_xlsm[Producto y N°],_01_CODIGOS_Y_COSTOS_xlsm[FABRICA],"",0,1)</f>
        <v>BAIGORRIA</v>
      </c>
      <c r="G2253" s="26">
        <f>LISTAS[[#This Row],[Precio]]*(1-0.46)</f>
        <v>1337.4720000000002</v>
      </c>
      <c r="H2253" s="1">
        <f>+_xlfn.XLOOKUP(LISTAS[[#This Row],[ID]],_01_CODIGOS_Y_COSTOS_xlsm[Producto y N°],_01_CODIGOS_Y_COSTOS_xlsm[COSTO],0,0,1)</f>
        <v>0</v>
      </c>
      <c r="I2253" s="27">
        <f>+IFERROR(LISTAS[[#This Row],[VENTA NETA]]/LISTAS[[#This Row],[COSTO]]-1,0)</f>
        <v>0</v>
      </c>
      <c r="J2253" s="50" t="str">
        <f>IFERROR(VLOOKUP(LISTAS[[#This Row],[ID]],_01_CODIGOS_Y_COSTOS_xlsm[[Producto y N°]:[CODIGO]],2,0),"")</f>
        <v>0</v>
      </c>
      <c r="O2253" t="s">
        <v>6255</v>
      </c>
      <c r="AB2253" s="12" t="str">
        <f>+LISTAS[[#This Row],[Codigo]]&amp;LISTAS[[#This Row],[Fabrica]]</f>
        <v>0BAIGORRIA</v>
      </c>
      <c r="AC2253" s="13" t="str">
        <f>+LISTAS[[#This Row],[Codigo]]</f>
        <v>0</v>
      </c>
      <c r="AD2253" s="13" t="str">
        <f>+LISTAS[[#This Row],[ID]]</f>
        <v>ESPARRAGOS DE ACERO3/8 x 2"</v>
      </c>
      <c r="AH2253" s="36"/>
      <c r="AI2253" s="37">
        <f>+LISTAS[[#This Row],[Precio]]+(LISTAS[[#This Row],[Precio]]*AH2253)</f>
        <v>2476.8000000000002</v>
      </c>
      <c r="AJ2253" s="38">
        <f t="shared" si="35"/>
        <v>1238.4000000000001</v>
      </c>
      <c r="AL2253" s="35" t="e">
        <f>+AJ2253/LISTAS[[#This Row],[COSTO]]-1</f>
        <v>#DIV/0!</v>
      </c>
      <c r="AM2253" t="str">
        <f>+LISTAS[[#This Row],[ID]]</f>
        <v>ESPARRAGOS DE ACERO3/8 x 2"</v>
      </c>
      <c r="AO2253" s="43"/>
      <c r="AP2253" s="39">
        <f>LISTAS[[#This Row],[COSTO]]+(LISTAS[[#This Row],[COSTO]]*AO2253)</f>
        <v>0</v>
      </c>
      <c r="AQ2253" s="44">
        <f>IF(AO2253="",0,AP2253/LISTAS[[#This Row],[VENTA NETA]]-1)</f>
        <v>0</v>
      </c>
      <c r="AS2253" s="39">
        <v>0</v>
      </c>
      <c r="AT2253" s="48" t="e">
        <f>+LISTAS[[#This Row],[COSTO]]/AS2253-1</f>
        <v>#DIV/0!</v>
      </c>
      <c r="BA2253" t="s">
        <v>3484</v>
      </c>
      <c r="BB2253" s="36"/>
    </row>
    <row r="2254" spans="1:54" x14ac:dyDescent="0.35">
      <c r="A2254" s="7" t="s">
        <v>6256</v>
      </c>
      <c r="B2254" t="s">
        <v>3484</v>
      </c>
      <c r="C2254" t="s">
        <v>3353</v>
      </c>
      <c r="D2254" t="s">
        <v>3353</v>
      </c>
      <c r="E2254" s="2">
        <v>1972.8</v>
      </c>
      <c r="F2254" s="7" t="str">
        <f>+_xlfn.XLOOKUP(LISTAS[[#This Row],[ID]],_01_CODIGOS_Y_COSTOS_xlsm[Producto y N°],_01_CODIGOS_Y_COSTOS_xlsm[FABRICA],"",0,1)</f>
        <v>BAIGORRIA</v>
      </c>
      <c r="G2254" s="26">
        <f>LISTAS[[#This Row],[Precio]]*(1-0.46)</f>
        <v>1065.3120000000001</v>
      </c>
      <c r="H2254" s="1">
        <f>+_xlfn.XLOOKUP(LISTAS[[#This Row],[ID]],_01_CODIGOS_Y_COSTOS_xlsm[Producto y N°],_01_CODIGOS_Y_COSTOS_xlsm[COSTO],0,0,1)</f>
        <v>0</v>
      </c>
      <c r="I2254" s="27">
        <f>+IFERROR(LISTAS[[#This Row],[VENTA NETA]]/LISTAS[[#This Row],[COSTO]]-1,0)</f>
        <v>0</v>
      </c>
      <c r="J2254" s="50" t="str">
        <f>IFERROR(VLOOKUP(LISTAS[[#This Row],[ID]],_01_CODIGOS_Y_COSTOS_xlsm[[Producto y N°]:[CODIGO]],2,0),"")</f>
        <v>0</v>
      </c>
      <c r="O2254" t="s">
        <v>6256</v>
      </c>
      <c r="AB2254" s="12" t="str">
        <f>+LISTAS[[#This Row],[Codigo]]&amp;LISTAS[[#This Row],[Fabrica]]</f>
        <v>0BAIGORRIA</v>
      </c>
      <c r="AC2254" s="13" t="str">
        <f>+LISTAS[[#This Row],[Codigo]]</f>
        <v>0</v>
      </c>
      <c r="AD2254" s="13" t="str">
        <f>+LISTAS[[#This Row],[ID]]</f>
        <v>ESPARRAGOS DE ACERO5 x 60</v>
      </c>
      <c r="AH2254" s="36"/>
      <c r="AI2254" s="37">
        <f>+LISTAS[[#This Row],[Precio]]+(LISTAS[[#This Row],[Precio]]*AH2254)</f>
        <v>1972.8</v>
      </c>
      <c r="AJ2254" s="38">
        <f t="shared" si="35"/>
        <v>986.4</v>
      </c>
      <c r="AL2254" s="35" t="e">
        <f>+AJ2254/LISTAS[[#This Row],[COSTO]]-1</f>
        <v>#DIV/0!</v>
      </c>
      <c r="AM2254" t="str">
        <f>+LISTAS[[#This Row],[ID]]</f>
        <v>ESPARRAGOS DE ACERO5 x 60</v>
      </c>
      <c r="AO2254" s="43"/>
      <c r="AP2254" s="39">
        <f>LISTAS[[#This Row],[COSTO]]+(LISTAS[[#This Row],[COSTO]]*AO2254)</f>
        <v>0</v>
      </c>
      <c r="AQ2254" s="44">
        <f>IF(AO2254="",0,AP2254/LISTAS[[#This Row],[VENTA NETA]]-1)</f>
        <v>0</v>
      </c>
      <c r="AS2254" s="39">
        <v>76.503600000000006</v>
      </c>
      <c r="AT2254" s="48">
        <f>+LISTAS[[#This Row],[COSTO]]/AS2254-1</f>
        <v>-1</v>
      </c>
      <c r="BA2254" t="s">
        <v>3484</v>
      </c>
      <c r="BB2254" s="36"/>
    </row>
    <row r="2255" spans="1:54" x14ac:dyDescent="0.35">
      <c r="A2255" s="7" t="s">
        <v>6257</v>
      </c>
      <c r="B2255" t="s">
        <v>3484</v>
      </c>
      <c r="C2255" t="s">
        <v>5477</v>
      </c>
      <c r="D2255" t="s">
        <v>5477</v>
      </c>
      <c r="E2255" s="2">
        <v>3240</v>
      </c>
      <c r="F2255" s="7" t="str">
        <f>+_xlfn.XLOOKUP(LISTAS[[#This Row],[ID]],_01_CODIGOS_Y_COSTOS_xlsm[Producto y N°],_01_CODIGOS_Y_COSTOS_xlsm[FABRICA],"",0,1)</f>
        <v>BAIGORRIA</v>
      </c>
      <c r="G2255" s="26">
        <f>LISTAS[[#This Row],[Precio]]*(1-0.46)</f>
        <v>1749.6000000000001</v>
      </c>
      <c r="H2255" s="1">
        <f>+_xlfn.XLOOKUP(LISTAS[[#This Row],[ID]],_01_CODIGOS_Y_COSTOS_xlsm[Producto y N°],_01_CODIGOS_Y_COSTOS_xlsm[COSTO],0,0,1)</f>
        <v>0</v>
      </c>
      <c r="I2255" s="27">
        <f>+IFERROR(LISTAS[[#This Row],[VENTA NETA]]/LISTAS[[#This Row],[COSTO]]-1,0)</f>
        <v>0</v>
      </c>
      <c r="J2255" s="50" t="str">
        <f>IFERROR(VLOOKUP(LISTAS[[#This Row],[ID]],_01_CODIGOS_Y_COSTOS_xlsm[[Producto y N°]:[CODIGO]],2,0),"")</f>
        <v>0</v>
      </c>
      <c r="O2255" t="s">
        <v>6257</v>
      </c>
      <c r="AB2255" s="12" t="str">
        <f>+LISTAS[[#This Row],[Codigo]]&amp;LISTAS[[#This Row],[Fabrica]]</f>
        <v>0BAIGORRIA</v>
      </c>
      <c r="AC2255" s="13" t="str">
        <f>+LISTAS[[#This Row],[Codigo]]</f>
        <v>0</v>
      </c>
      <c r="AD2255" s="13" t="str">
        <f>+LISTAS[[#This Row],[ID]]</f>
        <v>ESPARRAGOS DE ACERO8 x 9 x 80</v>
      </c>
      <c r="AH2255" s="36"/>
      <c r="AI2255" s="37">
        <f>+LISTAS[[#This Row],[Precio]]+(LISTAS[[#This Row],[Precio]]*AH2255)</f>
        <v>3240</v>
      </c>
      <c r="AJ2255" s="38">
        <f t="shared" si="35"/>
        <v>1620</v>
      </c>
      <c r="AL2255" s="35" t="e">
        <f>+AJ2255/LISTAS[[#This Row],[COSTO]]-1</f>
        <v>#DIV/0!</v>
      </c>
      <c r="AM2255" t="str">
        <f>+LISTAS[[#This Row],[ID]]</f>
        <v>ESPARRAGOS DE ACERO8 x 9 x 80</v>
      </c>
      <c r="AO2255" s="43"/>
      <c r="AP2255" s="39">
        <f>LISTAS[[#This Row],[COSTO]]+(LISTAS[[#This Row],[COSTO]]*AO2255)</f>
        <v>0</v>
      </c>
      <c r="AQ2255" s="44">
        <f>IF(AO2255="",0,AP2255/LISTAS[[#This Row],[VENTA NETA]]-1)</f>
        <v>0</v>
      </c>
      <c r="AS2255" s="39">
        <v>72.948599999999999</v>
      </c>
      <c r="AT2255" s="48">
        <f>+LISTAS[[#This Row],[COSTO]]/AS2255-1</f>
        <v>-1</v>
      </c>
      <c r="BA2255" t="s">
        <v>3484</v>
      </c>
      <c r="BB2255" s="36"/>
    </row>
    <row r="2256" spans="1:54" x14ac:dyDescent="0.35">
      <c r="A2256" s="7" t="s">
        <v>6258</v>
      </c>
      <c r="B2256" t="s">
        <v>3484</v>
      </c>
      <c r="C2256" t="s">
        <v>5478</v>
      </c>
      <c r="D2256" t="s">
        <v>5478</v>
      </c>
      <c r="E2256" s="2">
        <v>3528</v>
      </c>
      <c r="F2256" s="7" t="str">
        <f>+_xlfn.XLOOKUP(LISTAS[[#This Row],[ID]],_01_CODIGOS_Y_COSTOS_xlsm[Producto y N°],_01_CODIGOS_Y_COSTOS_xlsm[FABRICA],"",0,1)</f>
        <v>BAIGORRIA</v>
      </c>
      <c r="G2256" s="26">
        <f>LISTAS[[#This Row],[Precio]]*(1-0.46)</f>
        <v>1905.1200000000001</v>
      </c>
      <c r="H2256" s="1">
        <f>+_xlfn.XLOOKUP(LISTAS[[#This Row],[ID]],_01_CODIGOS_Y_COSTOS_xlsm[Producto y N°],_01_CODIGOS_Y_COSTOS_xlsm[COSTO],0,0,1)</f>
        <v>0</v>
      </c>
      <c r="I2256" s="27">
        <f>+IFERROR(LISTAS[[#This Row],[VENTA NETA]]/LISTAS[[#This Row],[COSTO]]-1,0)</f>
        <v>0</v>
      </c>
      <c r="J2256" s="50" t="str">
        <f>IFERROR(VLOOKUP(LISTAS[[#This Row],[ID]],_01_CODIGOS_Y_COSTOS_xlsm[[Producto y N°]:[CODIGO]],2,0),"")</f>
        <v>0</v>
      </c>
      <c r="O2256" t="s">
        <v>6258</v>
      </c>
      <c r="AB2256" s="12" t="str">
        <f>+LISTAS[[#This Row],[Codigo]]&amp;LISTAS[[#This Row],[Fabrica]]</f>
        <v>0BAIGORRIA</v>
      </c>
      <c r="AC2256" s="13" t="str">
        <f>+LISTAS[[#This Row],[Codigo]]</f>
        <v>0</v>
      </c>
      <c r="AD2256" s="13" t="str">
        <f>+LISTAS[[#This Row],[ID]]</f>
        <v>ESPARRAGOS DE ACERO8 x 10 x 50</v>
      </c>
      <c r="AH2256" s="36"/>
      <c r="AI2256" s="37">
        <f>+LISTAS[[#This Row],[Precio]]+(LISTAS[[#This Row],[Precio]]*AH2256)</f>
        <v>3528</v>
      </c>
      <c r="AJ2256" s="38">
        <f t="shared" si="35"/>
        <v>1764</v>
      </c>
      <c r="AL2256" s="35" t="e">
        <f>+AJ2256/LISTAS[[#This Row],[COSTO]]-1</f>
        <v>#DIV/0!</v>
      </c>
      <c r="AM2256" t="str">
        <f>+LISTAS[[#This Row],[ID]]</f>
        <v>ESPARRAGOS DE ACERO8 x 10 x 50</v>
      </c>
      <c r="AO2256" s="43"/>
      <c r="AP2256" s="39">
        <f>LISTAS[[#This Row],[COSTO]]+(LISTAS[[#This Row],[COSTO]]*AO2256)</f>
        <v>0</v>
      </c>
      <c r="AQ2256" s="44">
        <f>IF(AO2256="",0,AP2256/LISTAS[[#This Row],[VENTA NETA]]-1)</f>
        <v>0</v>
      </c>
      <c r="AS2256" s="39">
        <v>0</v>
      </c>
      <c r="AT2256" s="48" t="e">
        <f>+LISTAS[[#This Row],[COSTO]]/AS2256-1</f>
        <v>#DIV/0!</v>
      </c>
      <c r="BA2256" t="s">
        <v>3484</v>
      </c>
      <c r="BB2256" s="36"/>
    </row>
    <row r="2257" spans="1:54" x14ac:dyDescent="0.35">
      <c r="A2257" s="7" t="s">
        <v>6259</v>
      </c>
      <c r="B2257" t="s">
        <v>4922</v>
      </c>
      <c r="C2257">
        <v>1</v>
      </c>
      <c r="D2257" t="s">
        <v>6260</v>
      </c>
      <c r="E2257" s="2">
        <v>923.36</v>
      </c>
      <c r="F2257" s="7" t="str">
        <f>+_xlfn.XLOOKUP(LISTAS[[#This Row],[ID]],_01_CODIGOS_Y_COSTOS_xlsm[Producto y N°],_01_CODIGOS_Y_COSTOS_xlsm[FABRICA],"",0,1)</f>
        <v>CASERGOM</v>
      </c>
      <c r="G2257" s="26">
        <f>LISTAS[[#This Row],[Precio]]*(1-0.46)</f>
        <v>498.61440000000005</v>
      </c>
      <c r="H2257" s="1">
        <f>+_xlfn.XLOOKUP(LISTAS[[#This Row],[ID]],_01_CODIGOS_Y_COSTOS_xlsm[Producto y N°],_01_CODIGOS_Y_COSTOS_xlsm[COSTO],0,0,1)</f>
        <v>0</v>
      </c>
      <c r="I2257" s="27">
        <f>+IFERROR(LISTAS[[#This Row],[VENTA NETA]]/LISTAS[[#This Row],[COSTO]]-1,0)</f>
        <v>0</v>
      </c>
      <c r="J2257" s="50" t="str">
        <f>IFERROR(VLOOKUP(LISTAS[[#This Row],[ID]],_01_CODIGOS_Y_COSTOS_xlsm[[Producto y N°]:[CODIGO]],2,0),"")</f>
        <v>0</v>
      </c>
      <c r="O2257" t="s">
        <v>6259</v>
      </c>
      <c r="AB2257" s="12" t="str">
        <f>+LISTAS[[#This Row],[Codigo]]&amp;LISTAS[[#This Row],[Fabrica]]</f>
        <v>0CASERGOM</v>
      </c>
      <c r="AC2257" s="13" t="str">
        <f>+LISTAS[[#This Row],[Codigo]]</f>
        <v>0</v>
      </c>
      <c r="AD2257" s="13" t="str">
        <f>+LISTAS[[#This Row],[ID]]</f>
        <v>PASACABLES DE GOMA1</v>
      </c>
      <c r="AH2257" s="36"/>
      <c r="AI2257" s="37">
        <f>+LISTAS[[#This Row],[Precio]]+(LISTAS[[#This Row],[Precio]]*AH2257)</f>
        <v>923.36</v>
      </c>
      <c r="AJ2257" s="38">
        <f t="shared" si="35"/>
        <v>461.68</v>
      </c>
      <c r="AL2257" s="35" t="e">
        <f>+AJ2257/LISTAS[[#This Row],[COSTO]]-1</f>
        <v>#DIV/0!</v>
      </c>
      <c r="AM2257" t="str">
        <f>+LISTAS[[#This Row],[ID]]</f>
        <v>PASACABLES DE GOMA1</v>
      </c>
      <c r="AO2257" s="43"/>
      <c r="AP2257" s="39">
        <f>LISTAS[[#This Row],[COSTO]]+(LISTAS[[#This Row],[COSTO]]*AO2257)</f>
        <v>0</v>
      </c>
      <c r="AQ2257" s="44">
        <f>IF(AO2257="",0,AP2257/LISTAS[[#This Row],[VENTA NETA]]-1)</f>
        <v>0</v>
      </c>
      <c r="AS2257" s="39">
        <v>63.563400000000001</v>
      </c>
      <c r="AT2257" s="48">
        <f>+LISTAS[[#This Row],[COSTO]]/AS2257-1</f>
        <v>-1</v>
      </c>
      <c r="BA2257" t="s">
        <v>4922</v>
      </c>
      <c r="BB2257" s="36"/>
    </row>
    <row r="2258" spans="1:54" x14ac:dyDescent="0.35">
      <c r="A2258" s="7" t="s">
        <v>6261</v>
      </c>
      <c r="B2258" t="s">
        <v>4922</v>
      </c>
      <c r="C2258">
        <v>2</v>
      </c>
      <c r="D2258" t="s">
        <v>6262</v>
      </c>
      <c r="E2258" s="2">
        <v>826.88</v>
      </c>
      <c r="F2258" s="7" t="str">
        <f>+_xlfn.XLOOKUP(LISTAS[[#This Row],[ID]],_01_CODIGOS_Y_COSTOS_xlsm[Producto y N°],_01_CODIGOS_Y_COSTOS_xlsm[FABRICA],"",0,1)</f>
        <v>CASERGOM</v>
      </c>
      <c r="G2258" s="26">
        <f>LISTAS[[#This Row],[Precio]]*(1-0.46)</f>
        <v>446.51520000000005</v>
      </c>
      <c r="H2258" s="1">
        <f>+_xlfn.XLOOKUP(LISTAS[[#This Row],[ID]],_01_CODIGOS_Y_COSTOS_xlsm[Producto y N°],_01_CODIGOS_Y_COSTOS_xlsm[COSTO],0,0,1)</f>
        <v>51.379800000000003</v>
      </c>
      <c r="I2258" s="27">
        <f>+IFERROR(LISTAS[[#This Row],[VENTA NETA]]/LISTAS[[#This Row],[COSTO]]-1,0)</f>
        <v>7.6904814732638123</v>
      </c>
      <c r="J2258" s="50" t="str">
        <f>IFERROR(VLOOKUP(LISTAS[[#This Row],[ID]],_01_CODIGOS_Y_COSTOS_xlsm[[Producto y N°]:[CODIGO]],2,0),"")</f>
        <v>1167 N</v>
      </c>
      <c r="O2258" t="s">
        <v>6261</v>
      </c>
      <c r="AB2258" s="12" t="str">
        <f>+LISTAS[[#This Row],[Codigo]]&amp;LISTAS[[#This Row],[Fabrica]]</f>
        <v>1167 NCASERGOM</v>
      </c>
      <c r="AC2258" s="13" t="str">
        <f>+LISTAS[[#This Row],[Codigo]]</f>
        <v>1167 N</v>
      </c>
      <c r="AD2258" s="13" t="str">
        <f>+LISTAS[[#This Row],[ID]]</f>
        <v>PASACABLES DE GOMA2</v>
      </c>
      <c r="AH2258" s="36"/>
      <c r="AI2258" s="37">
        <f>+LISTAS[[#This Row],[Precio]]+(LISTAS[[#This Row],[Precio]]*AH2258)</f>
        <v>826.88</v>
      </c>
      <c r="AJ2258" s="38">
        <f t="shared" si="35"/>
        <v>413.44</v>
      </c>
      <c r="AL2258" s="35">
        <f>+AJ2258/LISTAS[[#This Row],[COSTO]]-1</f>
        <v>7.0467421048738998</v>
      </c>
      <c r="AM2258" t="str">
        <f>+LISTAS[[#This Row],[ID]]</f>
        <v>PASACABLES DE GOMA2</v>
      </c>
      <c r="AO2258" s="43"/>
      <c r="AP2258" s="39">
        <f>LISTAS[[#This Row],[COSTO]]+(LISTAS[[#This Row],[COSTO]]*AO2258)</f>
        <v>51.379800000000003</v>
      </c>
      <c r="AQ2258" s="44">
        <f>IF(AO2258="",0,AP2258/LISTAS[[#This Row],[VENTA NETA]]-1)</f>
        <v>0</v>
      </c>
      <c r="AS2258" s="39">
        <v>80.501000000000005</v>
      </c>
      <c r="AT2258" s="48">
        <f>+LISTAS[[#This Row],[COSTO]]/AS2258-1</f>
        <v>-0.36174954348393185</v>
      </c>
      <c r="BA2258" t="s">
        <v>4922</v>
      </c>
      <c r="BB2258" s="36"/>
    </row>
    <row r="2259" spans="1:54" x14ac:dyDescent="0.35">
      <c r="A2259" s="7" t="s">
        <v>6263</v>
      </c>
      <c r="B2259" t="s">
        <v>4922</v>
      </c>
      <c r="C2259">
        <v>3</v>
      </c>
      <c r="D2259" t="s">
        <v>6264</v>
      </c>
      <c r="E2259" s="2">
        <v>532.4</v>
      </c>
      <c r="F2259" s="7" t="str">
        <f>+_xlfn.XLOOKUP(LISTAS[[#This Row],[ID]],_01_CODIGOS_Y_COSTOS_xlsm[Producto y N°],_01_CODIGOS_Y_COSTOS_xlsm[FABRICA],"",0,1)</f>
        <v>CASERGOM</v>
      </c>
      <c r="G2259" s="26">
        <f>LISTAS[[#This Row],[Precio]]*(1-0.46)</f>
        <v>287.49599999999998</v>
      </c>
      <c r="H2259" s="1">
        <f>+_xlfn.XLOOKUP(LISTAS[[#This Row],[ID]],_01_CODIGOS_Y_COSTOS_xlsm[Producto y N°],_01_CODIGOS_Y_COSTOS_xlsm[COSTO],0,0,1)</f>
        <v>48.9923</v>
      </c>
      <c r="I2259" s="27">
        <f>+IFERROR(LISTAS[[#This Row],[VENTA NETA]]/LISTAS[[#This Row],[COSTO]]-1,0)</f>
        <v>4.8681874498645703</v>
      </c>
      <c r="J2259" s="50" t="str">
        <f>IFERROR(VLOOKUP(LISTAS[[#This Row],[ID]],_01_CODIGOS_Y_COSTOS_xlsm[[Producto y N°]:[CODIGO]],2,0),"")</f>
        <v>1076 B</v>
      </c>
      <c r="O2259" t="s">
        <v>6263</v>
      </c>
      <c r="AB2259" s="12" t="str">
        <f>+LISTAS[[#This Row],[Codigo]]&amp;LISTAS[[#This Row],[Fabrica]]</f>
        <v>1076 BCASERGOM</v>
      </c>
      <c r="AC2259" s="13" t="str">
        <f>+LISTAS[[#This Row],[Codigo]]</f>
        <v>1076 B</v>
      </c>
      <c r="AD2259" s="13" t="str">
        <f>+LISTAS[[#This Row],[ID]]</f>
        <v>PASACABLES DE GOMA3</v>
      </c>
      <c r="AH2259" s="36"/>
      <c r="AI2259" s="37">
        <f>+LISTAS[[#This Row],[Precio]]+(LISTAS[[#This Row],[Precio]]*AH2259)</f>
        <v>532.4</v>
      </c>
      <c r="AJ2259" s="38">
        <f t="shared" si="35"/>
        <v>266.2</v>
      </c>
      <c r="AL2259" s="35">
        <f>+AJ2259/LISTAS[[#This Row],[COSTO]]-1</f>
        <v>4.4335068980227499</v>
      </c>
      <c r="AM2259" t="str">
        <f>+LISTAS[[#This Row],[ID]]</f>
        <v>PASACABLES DE GOMA3</v>
      </c>
      <c r="AO2259" s="43"/>
      <c r="AP2259" s="39">
        <f>LISTAS[[#This Row],[COSTO]]+(LISTAS[[#This Row],[COSTO]]*AO2259)</f>
        <v>48.9923</v>
      </c>
      <c r="AQ2259" s="44">
        <f>IF(AO2259="",0,AP2259/LISTAS[[#This Row],[VENTA NETA]]-1)</f>
        <v>0</v>
      </c>
      <c r="AS2259" s="39">
        <v>57.591000000000001</v>
      </c>
      <c r="AT2259" s="48">
        <f>+LISTAS[[#This Row],[COSTO]]/AS2259-1</f>
        <v>-0.14930631522286475</v>
      </c>
      <c r="BA2259" t="s">
        <v>4922</v>
      </c>
      <c r="BB2259" s="36"/>
    </row>
    <row r="2260" spans="1:54" x14ac:dyDescent="0.35">
      <c r="A2260" s="7" t="s">
        <v>6265</v>
      </c>
      <c r="B2260" t="s">
        <v>4922</v>
      </c>
      <c r="C2260">
        <v>4</v>
      </c>
      <c r="D2260" t="s">
        <v>6266</v>
      </c>
      <c r="E2260" s="2">
        <v>715.4</v>
      </c>
      <c r="F2260" s="7" t="str">
        <f>+_xlfn.XLOOKUP(LISTAS[[#This Row],[ID]],_01_CODIGOS_Y_COSTOS_xlsm[Producto y N°],_01_CODIGOS_Y_COSTOS_xlsm[FABRICA],"",0,1)</f>
        <v>CASERGOM</v>
      </c>
      <c r="G2260" s="26">
        <f>LISTAS[[#This Row],[Precio]]*(1-0.46)</f>
        <v>386.31600000000003</v>
      </c>
      <c r="H2260" s="1">
        <f>+_xlfn.XLOOKUP(LISTAS[[#This Row],[ID]],_01_CODIGOS_Y_COSTOS_xlsm[Producto y N°],_01_CODIGOS_Y_COSTOS_xlsm[COSTO],0,0,1)</f>
        <v>0</v>
      </c>
      <c r="I2260" s="27">
        <f>+IFERROR(LISTAS[[#This Row],[VENTA NETA]]/LISTAS[[#This Row],[COSTO]]-1,0)</f>
        <v>0</v>
      </c>
      <c r="J2260" s="50" t="str">
        <f>IFERROR(VLOOKUP(LISTAS[[#This Row],[ID]],_01_CODIGOS_Y_COSTOS_xlsm[[Producto y N°]:[CODIGO]],2,0),"")</f>
        <v>0</v>
      </c>
      <c r="O2260" t="s">
        <v>6265</v>
      </c>
      <c r="AB2260" s="12" t="str">
        <f>+LISTAS[[#This Row],[Codigo]]&amp;LISTAS[[#This Row],[Fabrica]]</f>
        <v>0CASERGOM</v>
      </c>
      <c r="AC2260" s="13" t="str">
        <f>+LISTAS[[#This Row],[Codigo]]</f>
        <v>0</v>
      </c>
      <c r="AD2260" s="13" t="str">
        <f>+LISTAS[[#This Row],[ID]]</f>
        <v>PASACABLES DE GOMA4</v>
      </c>
      <c r="AH2260" s="36"/>
      <c r="AI2260" s="37">
        <f>+LISTAS[[#This Row],[Precio]]+(LISTAS[[#This Row],[Precio]]*AH2260)</f>
        <v>715.4</v>
      </c>
      <c r="AJ2260" s="38">
        <f t="shared" si="35"/>
        <v>357.7</v>
      </c>
      <c r="AL2260" s="35" t="e">
        <f>+AJ2260/LISTAS[[#This Row],[COSTO]]-1</f>
        <v>#DIV/0!</v>
      </c>
      <c r="AM2260" t="str">
        <f>+LISTAS[[#This Row],[ID]]</f>
        <v>PASACABLES DE GOMA4</v>
      </c>
      <c r="AO2260" s="43"/>
      <c r="AP2260" s="39">
        <f>LISTAS[[#This Row],[COSTO]]+(LISTAS[[#This Row],[COSTO]]*AO2260)</f>
        <v>0</v>
      </c>
      <c r="AQ2260" s="44">
        <f>IF(AO2260="",0,AP2260/LISTAS[[#This Row],[VENTA NETA]]-1)</f>
        <v>0</v>
      </c>
      <c r="AS2260" s="39">
        <v>74.749799999999993</v>
      </c>
      <c r="AT2260" s="48">
        <f>+LISTAS[[#This Row],[COSTO]]/AS2260-1</f>
        <v>-1</v>
      </c>
      <c r="BA2260" t="s">
        <v>4922</v>
      </c>
      <c r="BB2260" s="36"/>
    </row>
    <row r="2261" spans="1:54" x14ac:dyDescent="0.35">
      <c r="A2261" s="7" t="s">
        <v>6267</v>
      </c>
      <c r="B2261" t="s">
        <v>4922</v>
      </c>
      <c r="C2261">
        <v>5</v>
      </c>
      <c r="D2261" t="s">
        <v>6268</v>
      </c>
      <c r="E2261" s="2">
        <v>587.32000000000005</v>
      </c>
      <c r="F2261" s="7" t="str">
        <f>+_xlfn.XLOOKUP(LISTAS[[#This Row],[ID]],_01_CODIGOS_Y_COSTOS_xlsm[Producto y N°],_01_CODIGOS_Y_COSTOS_xlsm[FABRICA],"",0,1)</f>
        <v>CASERGOM</v>
      </c>
      <c r="G2261" s="26">
        <f>LISTAS[[#This Row],[Precio]]*(1-0.46)</f>
        <v>317.15280000000007</v>
      </c>
      <c r="H2261" s="1">
        <f>+_xlfn.XLOOKUP(LISTAS[[#This Row],[ID]],_01_CODIGOS_Y_COSTOS_xlsm[Producto y N°],_01_CODIGOS_Y_COSTOS_xlsm[COSTO],0,0,1)</f>
        <v>42.6892</v>
      </c>
      <c r="I2261" s="27">
        <f>+IFERROR(LISTAS[[#This Row],[VENTA NETA]]/LISTAS[[#This Row],[COSTO]]-1,0)</f>
        <v>6.4293451271047495</v>
      </c>
      <c r="J2261" s="50" t="str">
        <f>IFERROR(VLOOKUP(LISTAS[[#This Row],[ID]],_01_CODIGOS_Y_COSTOS_xlsm[[Producto y N°]:[CODIGO]],2,0),"")</f>
        <v>1075</v>
      </c>
      <c r="O2261" t="s">
        <v>6267</v>
      </c>
      <c r="AB2261" s="12" t="str">
        <f>+LISTAS[[#This Row],[Codigo]]&amp;LISTAS[[#This Row],[Fabrica]]</f>
        <v>1075CASERGOM</v>
      </c>
      <c r="AC2261" s="13" t="str">
        <f>+LISTAS[[#This Row],[Codigo]]</f>
        <v>1075</v>
      </c>
      <c r="AD2261" s="13" t="str">
        <f>+LISTAS[[#This Row],[ID]]</f>
        <v>PASACABLES DE GOMA5</v>
      </c>
      <c r="AH2261" s="36"/>
      <c r="AI2261" s="37">
        <f>+LISTAS[[#This Row],[Precio]]+(LISTAS[[#This Row],[Precio]]*AH2261)</f>
        <v>587.32000000000005</v>
      </c>
      <c r="AJ2261" s="38">
        <f t="shared" si="35"/>
        <v>293.66000000000003</v>
      </c>
      <c r="AL2261" s="35">
        <f>+AJ2261/LISTAS[[#This Row],[COSTO]]-1</f>
        <v>5.8790232658377297</v>
      </c>
      <c r="AM2261" t="str">
        <f>+LISTAS[[#This Row],[ID]]</f>
        <v>PASACABLES DE GOMA5</v>
      </c>
      <c r="AO2261" s="43"/>
      <c r="AP2261" s="39">
        <f>LISTAS[[#This Row],[COSTO]]+(LISTAS[[#This Row],[COSTO]]*AO2261)</f>
        <v>42.6892</v>
      </c>
      <c r="AQ2261" s="44">
        <f>IF(AO2261="",0,AP2261/LISTAS[[#This Row],[VENTA NETA]]-1)</f>
        <v>0</v>
      </c>
      <c r="AS2261" s="39">
        <v>124.0142</v>
      </c>
      <c r="AT2261" s="48">
        <f>+LISTAS[[#This Row],[COSTO]]/AS2261-1</f>
        <v>-0.65577167775948242</v>
      </c>
      <c r="BA2261" t="s">
        <v>4922</v>
      </c>
      <c r="BB2261" s="36"/>
    </row>
    <row r="2262" spans="1:54" x14ac:dyDescent="0.35">
      <c r="A2262" s="7" t="s">
        <v>6269</v>
      </c>
      <c r="B2262" t="s">
        <v>4922</v>
      </c>
      <c r="C2262">
        <v>6</v>
      </c>
      <c r="D2262" t="s">
        <v>6270</v>
      </c>
      <c r="E2262" s="2">
        <v>743.68</v>
      </c>
      <c r="F2262" s="7" t="str">
        <f>+_xlfn.XLOOKUP(LISTAS[[#This Row],[ID]],_01_CODIGOS_Y_COSTOS_xlsm[Producto y N°],_01_CODIGOS_Y_COSTOS_xlsm[FABRICA],"",0,1)</f>
        <v>CASERGOM</v>
      </c>
      <c r="G2262" s="26">
        <f>LISTAS[[#This Row],[Precio]]*(1-0.46)</f>
        <v>401.5872</v>
      </c>
      <c r="H2262" s="1">
        <f>+_xlfn.XLOOKUP(LISTAS[[#This Row],[ID]],_01_CODIGOS_Y_COSTOS_xlsm[Producto y N°],_01_CODIGOS_Y_COSTOS_xlsm[COSTO],0,0,1)</f>
        <v>54.064500000000002</v>
      </c>
      <c r="I2262" s="27">
        <f>+IFERROR(LISTAS[[#This Row],[VENTA NETA]]/LISTAS[[#This Row],[COSTO]]-1,0)</f>
        <v>6.4279277529617396</v>
      </c>
      <c r="J2262" s="50" t="str">
        <f>IFERROR(VLOOKUP(LISTAS[[#This Row],[ID]],_01_CODIGOS_Y_COSTOS_xlsm[[Producto y N°]:[CODIGO]],2,0),"")</f>
        <v>1153 N</v>
      </c>
      <c r="O2262" t="s">
        <v>6269</v>
      </c>
      <c r="AB2262" s="12" t="str">
        <f>+LISTAS[[#This Row],[Codigo]]&amp;LISTAS[[#This Row],[Fabrica]]</f>
        <v>1153 NCASERGOM</v>
      </c>
      <c r="AC2262" s="13" t="str">
        <f>+LISTAS[[#This Row],[Codigo]]</f>
        <v>1153 N</v>
      </c>
      <c r="AD2262" s="13" t="str">
        <f>+LISTAS[[#This Row],[ID]]</f>
        <v>PASACABLES DE GOMA6</v>
      </c>
      <c r="AH2262" s="36"/>
      <c r="AI2262" s="37">
        <f>+LISTAS[[#This Row],[Precio]]+(LISTAS[[#This Row],[Precio]]*AH2262)</f>
        <v>743.68</v>
      </c>
      <c r="AJ2262" s="38">
        <f t="shared" si="35"/>
        <v>371.84</v>
      </c>
      <c r="AL2262" s="35">
        <f>+AJ2262/LISTAS[[#This Row],[COSTO]]-1</f>
        <v>5.8777108823719812</v>
      </c>
      <c r="AM2262" t="str">
        <f>+LISTAS[[#This Row],[ID]]</f>
        <v>PASACABLES DE GOMA6</v>
      </c>
      <c r="AO2262" s="43"/>
      <c r="AP2262" s="39">
        <f>LISTAS[[#This Row],[COSTO]]+(LISTAS[[#This Row],[COSTO]]*AO2262)</f>
        <v>54.064500000000002</v>
      </c>
      <c r="AQ2262" s="44">
        <f>IF(AO2262="",0,AP2262/LISTAS[[#This Row],[VENTA NETA]]-1)</f>
        <v>0</v>
      </c>
      <c r="AS2262" s="39">
        <v>119.0214</v>
      </c>
      <c r="AT2262" s="48">
        <f>+LISTAS[[#This Row],[COSTO]]/AS2262-1</f>
        <v>-0.5457581577766687</v>
      </c>
      <c r="BA2262" t="s">
        <v>4922</v>
      </c>
      <c r="BB2262" s="36"/>
    </row>
    <row r="2263" spans="1:54" x14ac:dyDescent="0.35">
      <c r="A2263" s="7" t="s">
        <v>6271</v>
      </c>
      <c r="B2263" t="s">
        <v>4922</v>
      </c>
      <c r="C2263">
        <v>7</v>
      </c>
      <c r="D2263" t="s">
        <v>6272</v>
      </c>
      <c r="E2263" s="2">
        <v>532.4</v>
      </c>
      <c r="F2263" s="7" t="str">
        <f>+_xlfn.XLOOKUP(LISTAS[[#This Row],[ID]],_01_CODIGOS_Y_COSTOS_xlsm[Producto y N°],_01_CODIGOS_Y_COSTOS_xlsm[FABRICA],"",0,1)</f>
        <v>CASERGOM</v>
      </c>
      <c r="G2263" s="26">
        <f>LISTAS[[#This Row],[Precio]]*(1-0.46)</f>
        <v>287.49599999999998</v>
      </c>
      <c r="H2263" s="1">
        <f>+_xlfn.XLOOKUP(LISTAS[[#This Row],[ID]],_01_CODIGOS_Y_COSTOS_xlsm[Producto y N°],_01_CODIGOS_Y_COSTOS_xlsm[COSTO],0,0,1)</f>
        <v>38.678100000000001</v>
      </c>
      <c r="I2263" s="27">
        <f>+IFERROR(LISTAS[[#This Row],[VENTA NETA]]/LISTAS[[#This Row],[COSTO]]-1,0)</f>
        <v>6.4330435052393984</v>
      </c>
      <c r="J2263" s="50" t="str">
        <f>IFERROR(VLOOKUP(LISTAS[[#This Row],[ID]],_01_CODIGOS_Y_COSTOS_xlsm[[Producto y N°]:[CODIGO]],2,0),"")</f>
        <v>1076 N</v>
      </c>
      <c r="O2263" t="s">
        <v>6271</v>
      </c>
      <c r="AB2263" s="12" t="str">
        <f>+LISTAS[[#This Row],[Codigo]]&amp;LISTAS[[#This Row],[Fabrica]]</f>
        <v>1076 NCASERGOM</v>
      </c>
      <c r="AC2263" s="13" t="str">
        <f>+LISTAS[[#This Row],[Codigo]]</f>
        <v>1076 N</v>
      </c>
      <c r="AD2263" s="13" t="str">
        <f>+LISTAS[[#This Row],[ID]]</f>
        <v>PASACABLES DE GOMA7</v>
      </c>
      <c r="AH2263" s="36"/>
      <c r="AI2263" s="37">
        <f>+LISTAS[[#This Row],[Precio]]+(LISTAS[[#This Row],[Precio]]*AH2263)</f>
        <v>532.4</v>
      </c>
      <c r="AJ2263" s="38">
        <f t="shared" si="35"/>
        <v>266.2</v>
      </c>
      <c r="AL2263" s="35">
        <f>+AJ2263/LISTAS[[#This Row],[COSTO]]-1</f>
        <v>5.8824476900364804</v>
      </c>
      <c r="AM2263" t="str">
        <f>+LISTAS[[#This Row],[ID]]</f>
        <v>PASACABLES DE GOMA7</v>
      </c>
      <c r="AO2263" s="43"/>
      <c r="AP2263" s="39">
        <f>LISTAS[[#This Row],[COSTO]]+(LISTAS[[#This Row],[COSTO]]*AO2263)</f>
        <v>38.678100000000001</v>
      </c>
      <c r="AQ2263" s="44">
        <f>IF(AO2263="",0,AP2263/LISTAS[[#This Row],[VENTA NETA]]-1)</f>
        <v>0</v>
      </c>
      <c r="AS2263" s="39">
        <v>84.135000000000005</v>
      </c>
      <c r="AT2263" s="48">
        <f>+LISTAS[[#This Row],[COSTO]]/AS2263-1</f>
        <v>-0.54028525583883047</v>
      </c>
      <c r="BA2263" t="s">
        <v>4922</v>
      </c>
      <c r="BB2263" s="36"/>
    </row>
    <row r="2264" spans="1:54" x14ac:dyDescent="0.35">
      <c r="A2264" s="7" t="s">
        <v>6273</v>
      </c>
      <c r="B2264" t="s">
        <v>4922</v>
      </c>
      <c r="C2264">
        <v>8</v>
      </c>
      <c r="D2264" t="s">
        <v>6274</v>
      </c>
      <c r="E2264" s="2">
        <v>690.44</v>
      </c>
      <c r="F2264" s="7" t="str">
        <f>+_xlfn.XLOOKUP(LISTAS[[#This Row],[ID]],_01_CODIGOS_Y_COSTOS_xlsm[Producto y N°],_01_CODIGOS_Y_COSTOS_xlsm[FABRICA],"",0,1)</f>
        <v>CASERGOM</v>
      </c>
      <c r="G2264" s="26">
        <f>LISTAS[[#This Row],[Precio]]*(1-0.46)</f>
        <v>372.83760000000007</v>
      </c>
      <c r="H2264" s="1">
        <f>+_xlfn.XLOOKUP(LISTAS[[#This Row],[ID]],_01_CODIGOS_Y_COSTOS_xlsm[Producto y N°],_01_CODIGOS_Y_COSTOS_xlsm[COSTO],0,0,1)</f>
        <v>50.201999999999998</v>
      </c>
      <c r="I2264" s="27">
        <f>+IFERROR(LISTAS[[#This Row],[VENTA NETA]]/LISTAS[[#This Row],[COSTO]]-1,0)</f>
        <v>6.4267479383291519</v>
      </c>
      <c r="J2264" s="50" t="str">
        <f>IFERROR(VLOOKUP(LISTAS[[#This Row],[ID]],_01_CODIGOS_Y_COSTOS_xlsm[[Producto y N°]:[CODIGO]],2,0),"")</f>
        <v>747</v>
      </c>
      <c r="O2264" t="s">
        <v>6273</v>
      </c>
      <c r="AB2264" s="12" t="str">
        <f>+LISTAS[[#This Row],[Codigo]]&amp;LISTAS[[#This Row],[Fabrica]]</f>
        <v>747CASERGOM</v>
      </c>
      <c r="AC2264" s="13" t="str">
        <f>+LISTAS[[#This Row],[Codigo]]</f>
        <v>747</v>
      </c>
      <c r="AD2264" s="13" t="str">
        <f>+LISTAS[[#This Row],[ID]]</f>
        <v>PASACABLES DE GOMA8</v>
      </c>
      <c r="AH2264" s="36"/>
      <c r="AI2264" s="37">
        <f>+LISTAS[[#This Row],[Precio]]+(LISTAS[[#This Row],[Precio]]*AH2264)</f>
        <v>690.44</v>
      </c>
      <c r="AJ2264" s="38">
        <f t="shared" si="35"/>
        <v>345.22</v>
      </c>
      <c r="AL2264" s="35">
        <f>+AJ2264/LISTAS[[#This Row],[COSTO]]-1</f>
        <v>5.8766184614158803</v>
      </c>
      <c r="AM2264" t="str">
        <f>+LISTAS[[#This Row],[ID]]</f>
        <v>PASACABLES DE GOMA8</v>
      </c>
      <c r="AO2264" s="43"/>
      <c r="AP2264" s="39">
        <f>LISTAS[[#This Row],[COSTO]]+(LISTAS[[#This Row],[COSTO]]*AO2264)</f>
        <v>50.201999999999998</v>
      </c>
      <c r="AQ2264" s="44">
        <f>IF(AO2264="",0,AP2264/LISTAS[[#This Row],[VENTA NETA]]-1)</f>
        <v>0</v>
      </c>
      <c r="AS2264" s="39">
        <v>111.2162</v>
      </c>
      <c r="AT2264" s="48">
        <f>+LISTAS[[#This Row],[COSTO]]/AS2264-1</f>
        <v>-0.54860892567809372</v>
      </c>
      <c r="BA2264" t="s">
        <v>4922</v>
      </c>
      <c r="BB2264" s="36"/>
    </row>
    <row r="2265" spans="1:54" x14ac:dyDescent="0.35">
      <c r="A2265" s="7" t="s">
        <v>6275</v>
      </c>
      <c r="B2265" t="s">
        <v>4922</v>
      </c>
      <c r="C2265">
        <v>9</v>
      </c>
      <c r="D2265" t="s">
        <v>6276</v>
      </c>
      <c r="E2265" s="2">
        <v>1146.32</v>
      </c>
      <c r="F2265" s="7" t="str">
        <f>+_xlfn.XLOOKUP(LISTAS[[#This Row],[ID]],_01_CODIGOS_Y_COSTOS_xlsm[Producto y N°],_01_CODIGOS_Y_COSTOS_xlsm[FABRICA],"",0,1)</f>
        <v>CASERGOM</v>
      </c>
      <c r="G2265" s="26">
        <f>LISTAS[[#This Row],[Precio]]*(1-0.46)</f>
        <v>619.01279999999997</v>
      </c>
      <c r="H2265" s="1">
        <f>+_xlfn.XLOOKUP(LISTAS[[#This Row],[ID]],_01_CODIGOS_Y_COSTOS_xlsm[Producto y N°],_01_CODIGOS_Y_COSTOS_xlsm[COSTO],0,0,1)</f>
        <v>83.287899999999993</v>
      </c>
      <c r="I2265" s="27">
        <f>+IFERROR(LISTAS[[#This Row],[VENTA NETA]]/LISTAS[[#This Row],[COSTO]]-1,0)</f>
        <v>6.4322056385141178</v>
      </c>
      <c r="J2265" s="50" t="str">
        <f>IFERROR(VLOOKUP(LISTAS[[#This Row],[ID]],_01_CODIGOS_Y_COSTOS_xlsm[[Producto y N°]:[CODIGO]],2,0),"")</f>
        <v>950</v>
      </c>
      <c r="O2265" t="s">
        <v>6275</v>
      </c>
      <c r="AB2265" s="12" t="str">
        <f>+LISTAS[[#This Row],[Codigo]]&amp;LISTAS[[#This Row],[Fabrica]]</f>
        <v>950CASERGOM</v>
      </c>
      <c r="AC2265" s="13" t="str">
        <f>+LISTAS[[#This Row],[Codigo]]</f>
        <v>950</v>
      </c>
      <c r="AD2265" s="13" t="str">
        <f>+LISTAS[[#This Row],[ID]]</f>
        <v>PASACABLES DE GOMA9</v>
      </c>
      <c r="AH2265" s="36"/>
      <c r="AI2265" s="37">
        <f>+LISTAS[[#This Row],[Precio]]+(LISTAS[[#This Row],[Precio]]*AH2265)</f>
        <v>1146.32</v>
      </c>
      <c r="AJ2265" s="38">
        <f t="shared" si="35"/>
        <v>573.16</v>
      </c>
      <c r="AL2265" s="35">
        <f>+AJ2265/LISTAS[[#This Row],[COSTO]]-1</f>
        <v>5.8816718875130727</v>
      </c>
      <c r="AM2265" t="str">
        <f>+LISTAS[[#This Row],[ID]]</f>
        <v>PASACABLES DE GOMA9</v>
      </c>
      <c r="AO2265" s="43"/>
      <c r="AP2265" s="39">
        <f>LISTAS[[#This Row],[COSTO]]+(LISTAS[[#This Row],[COSTO]]*AO2265)</f>
        <v>83.287899999999993</v>
      </c>
      <c r="AQ2265" s="44">
        <f>IF(AO2265="",0,AP2265/LISTAS[[#This Row],[VENTA NETA]]-1)</f>
        <v>0</v>
      </c>
      <c r="AS2265" s="39">
        <v>89.933599999999998</v>
      </c>
      <c r="AT2265" s="48">
        <f>+LISTAS[[#This Row],[COSTO]]/AS2265-1</f>
        <v>-7.3895629664552542E-2</v>
      </c>
      <c r="BA2265" t="s">
        <v>4922</v>
      </c>
      <c r="BB2265" s="36"/>
    </row>
    <row r="2266" spans="1:54" x14ac:dyDescent="0.35">
      <c r="A2266" s="7" t="s">
        <v>6277</v>
      </c>
      <c r="B2266" t="s">
        <v>4922</v>
      </c>
      <c r="C2266">
        <v>10</v>
      </c>
      <c r="D2266" t="s">
        <v>6278</v>
      </c>
      <c r="E2266" s="2">
        <v>1099.72</v>
      </c>
      <c r="F2266" s="7" t="str">
        <f>+_xlfn.XLOOKUP(LISTAS[[#This Row],[ID]],_01_CODIGOS_Y_COSTOS_xlsm[Producto y N°],_01_CODIGOS_Y_COSTOS_xlsm[FABRICA],"",0,1)</f>
        <v>CASERGOM</v>
      </c>
      <c r="G2266" s="26">
        <f>LISTAS[[#This Row],[Precio]]*(1-0.46)</f>
        <v>593.8488000000001</v>
      </c>
      <c r="H2266" s="1">
        <f>+_xlfn.XLOOKUP(LISTAS[[#This Row],[ID]],_01_CODIGOS_Y_COSTOS_xlsm[Producto y N°],_01_CODIGOS_Y_COSTOS_xlsm[COSTO],0,0,1)</f>
        <v>79.934799999999996</v>
      </c>
      <c r="I2266" s="27">
        <f>+IFERROR(LISTAS[[#This Row],[VENTA NETA]]/LISTAS[[#This Row],[COSTO]]-1,0)</f>
        <v>6.4291647692869702</v>
      </c>
      <c r="J2266" s="50" t="str">
        <f>IFERROR(VLOOKUP(LISTAS[[#This Row],[ID]],_01_CODIGOS_Y_COSTOS_xlsm[[Producto y N°]:[CODIGO]],2,0),"")</f>
        <v>1079 N</v>
      </c>
      <c r="O2266" t="s">
        <v>6277</v>
      </c>
      <c r="AB2266" s="12" t="str">
        <f>+LISTAS[[#This Row],[Codigo]]&amp;LISTAS[[#This Row],[Fabrica]]</f>
        <v>1079 NCASERGOM</v>
      </c>
      <c r="AC2266" s="13" t="str">
        <f>+LISTAS[[#This Row],[Codigo]]</f>
        <v>1079 N</v>
      </c>
      <c r="AD2266" s="13" t="str">
        <f>+LISTAS[[#This Row],[ID]]</f>
        <v>PASACABLES DE GOMA10</v>
      </c>
      <c r="AH2266" s="36"/>
      <c r="AI2266" s="37">
        <f>+LISTAS[[#This Row],[Precio]]+(LISTAS[[#This Row],[Precio]]*AH2266)</f>
        <v>1099.72</v>
      </c>
      <c r="AJ2266" s="38">
        <f t="shared" si="35"/>
        <v>549.86</v>
      </c>
      <c r="AL2266" s="35">
        <f>+AJ2266/LISTAS[[#This Row],[COSTO]]-1</f>
        <v>5.8788562678583052</v>
      </c>
      <c r="AM2266" t="str">
        <f>+LISTAS[[#This Row],[ID]]</f>
        <v>PASACABLES DE GOMA10</v>
      </c>
      <c r="AO2266" s="43"/>
      <c r="AP2266" s="39">
        <f>LISTAS[[#This Row],[COSTO]]+(LISTAS[[#This Row],[COSTO]]*AO2266)</f>
        <v>79.934799999999996</v>
      </c>
      <c r="AQ2266" s="44">
        <f>IF(AO2266="",0,AP2266/LISTAS[[#This Row],[VENTA NETA]]-1)</f>
        <v>0</v>
      </c>
      <c r="AS2266" s="39">
        <v>96.427400000000006</v>
      </c>
      <c r="AT2266" s="48">
        <f>+LISTAS[[#This Row],[COSTO]]/AS2266-1</f>
        <v>-0.17103644814648133</v>
      </c>
      <c r="BA2266" t="s">
        <v>4922</v>
      </c>
      <c r="BB2266" s="36"/>
    </row>
    <row r="2267" spans="1:54" x14ac:dyDescent="0.35">
      <c r="A2267" s="7" t="s">
        <v>6279</v>
      </c>
      <c r="B2267" t="s">
        <v>4922</v>
      </c>
      <c r="C2267">
        <v>11</v>
      </c>
      <c r="D2267" t="s">
        <v>6280</v>
      </c>
      <c r="E2267" s="2">
        <v>776.96</v>
      </c>
      <c r="F2267" s="7" t="str">
        <f>+_xlfn.XLOOKUP(LISTAS[[#This Row],[ID]],_01_CODIGOS_Y_COSTOS_xlsm[Producto y N°],_01_CODIGOS_Y_COSTOS_xlsm[FABRICA],"",0,1)</f>
        <v>CASERGOM</v>
      </c>
      <c r="G2267" s="26">
        <f>LISTAS[[#This Row],[Precio]]*(1-0.46)</f>
        <v>419.55840000000006</v>
      </c>
      <c r="H2267" s="1">
        <f>+_xlfn.XLOOKUP(LISTAS[[#This Row],[ID]],_01_CODIGOS_Y_COSTOS_xlsm[Producto y N°],_01_CODIGOS_Y_COSTOS_xlsm[COSTO],0,0,1)</f>
        <v>56.505099999999999</v>
      </c>
      <c r="I2267" s="27">
        <f>+IFERROR(LISTAS[[#This Row],[VENTA NETA]]/LISTAS[[#This Row],[COSTO]]-1,0)</f>
        <v>6.4251421553098762</v>
      </c>
      <c r="J2267" s="50" t="str">
        <f>IFERROR(VLOOKUP(LISTAS[[#This Row],[ID]],_01_CODIGOS_Y_COSTOS_xlsm[[Producto y N°]:[CODIGO]],2,0),"")</f>
        <v>1395</v>
      </c>
      <c r="O2267" t="s">
        <v>6279</v>
      </c>
      <c r="AB2267" s="12" t="str">
        <f>+LISTAS[[#This Row],[Codigo]]&amp;LISTAS[[#This Row],[Fabrica]]</f>
        <v>1395CASERGOM</v>
      </c>
      <c r="AC2267" s="13" t="str">
        <f>+LISTAS[[#This Row],[Codigo]]</f>
        <v>1395</v>
      </c>
      <c r="AD2267" s="13" t="str">
        <f>+LISTAS[[#This Row],[ID]]</f>
        <v>PASACABLES DE GOMA11</v>
      </c>
      <c r="AH2267" s="36"/>
      <c r="AI2267" s="37">
        <f>+LISTAS[[#This Row],[Precio]]+(LISTAS[[#This Row],[Precio]]*AH2267)</f>
        <v>776.96</v>
      </c>
      <c r="AJ2267" s="38">
        <f t="shared" si="35"/>
        <v>388.48</v>
      </c>
      <c r="AL2267" s="35">
        <f>+AJ2267/LISTAS[[#This Row],[COSTO]]-1</f>
        <v>5.8751316252869215</v>
      </c>
      <c r="AM2267" t="str">
        <f>+LISTAS[[#This Row],[ID]]</f>
        <v>PASACABLES DE GOMA11</v>
      </c>
      <c r="AO2267" s="43"/>
      <c r="AP2267" s="39">
        <f>LISTAS[[#This Row],[COSTO]]+(LISTAS[[#This Row],[COSTO]]*AO2267)</f>
        <v>56.505099999999999</v>
      </c>
      <c r="AQ2267" s="44">
        <f>IF(AO2267="",0,AP2267/LISTAS[[#This Row],[VENTA NETA]]-1)</f>
        <v>0</v>
      </c>
      <c r="AS2267" s="39">
        <v>123.3032</v>
      </c>
      <c r="AT2267" s="48">
        <f>+LISTAS[[#This Row],[COSTO]]/AS2267-1</f>
        <v>-0.54173857612778908</v>
      </c>
      <c r="BA2267" t="s">
        <v>4922</v>
      </c>
      <c r="BB2267" s="36"/>
    </row>
    <row r="2268" spans="1:54" x14ac:dyDescent="0.35">
      <c r="A2268" s="7" t="s">
        <v>6281</v>
      </c>
      <c r="B2268" t="s">
        <v>4922</v>
      </c>
      <c r="C2268">
        <v>12</v>
      </c>
      <c r="D2268" t="s">
        <v>6282</v>
      </c>
      <c r="E2268" s="2">
        <v>1081.44</v>
      </c>
      <c r="F2268" s="7" t="str">
        <f>+_xlfn.XLOOKUP(LISTAS[[#This Row],[ID]],_01_CODIGOS_Y_COSTOS_xlsm[Producto y N°],_01_CODIGOS_Y_COSTOS_xlsm[FABRICA],"",0,1)</f>
        <v>CASERGOM</v>
      </c>
      <c r="G2268" s="26">
        <f>LISTAS[[#This Row],[Precio]]*(1-0.46)</f>
        <v>583.97760000000005</v>
      </c>
      <c r="H2268" s="1">
        <f>+_xlfn.XLOOKUP(LISTAS[[#This Row],[ID]],_01_CODIGOS_Y_COSTOS_xlsm[Producto y N°],_01_CODIGOS_Y_COSTOS_xlsm[COSTO],0,0,1)</f>
        <v>74.692800000000005</v>
      </c>
      <c r="I2268" s="27">
        <f>+IFERROR(LISTAS[[#This Row],[VENTA NETA]]/LISTAS[[#This Row],[COSTO]]-1,0)</f>
        <v>6.8183921341816083</v>
      </c>
      <c r="J2268" s="50" t="str">
        <f>IFERROR(VLOOKUP(LISTAS[[#This Row],[ID]],_01_CODIGOS_Y_COSTOS_xlsm[[Producto y N°]:[CODIGO]],2,0),"")</f>
        <v>1420</v>
      </c>
      <c r="O2268" t="s">
        <v>6281</v>
      </c>
      <c r="AB2268" s="12" t="str">
        <f>+LISTAS[[#This Row],[Codigo]]&amp;LISTAS[[#This Row],[Fabrica]]</f>
        <v>1420CASERGOM</v>
      </c>
      <c r="AC2268" s="13" t="str">
        <f>+LISTAS[[#This Row],[Codigo]]</f>
        <v>1420</v>
      </c>
      <c r="AD2268" s="13" t="str">
        <f>+LISTAS[[#This Row],[ID]]</f>
        <v>PASACABLES DE GOMA12</v>
      </c>
      <c r="AH2268" s="36"/>
      <c r="AI2268" s="37">
        <f>+LISTAS[[#This Row],[Precio]]+(LISTAS[[#This Row],[Precio]]*AH2268)</f>
        <v>1081.44</v>
      </c>
      <c r="AJ2268" s="38">
        <f t="shared" si="35"/>
        <v>540.72</v>
      </c>
      <c r="AL2268" s="35">
        <f>+AJ2268/LISTAS[[#This Row],[COSTO]]-1</f>
        <v>6.2392519760940814</v>
      </c>
      <c r="AM2268" t="str">
        <f>+LISTAS[[#This Row],[ID]]</f>
        <v>PASACABLES DE GOMA12</v>
      </c>
      <c r="AO2268" s="43"/>
      <c r="AP2268" s="39">
        <f>LISTAS[[#This Row],[COSTO]]+(LISTAS[[#This Row],[COSTO]]*AO2268)</f>
        <v>74.692800000000005</v>
      </c>
      <c r="AQ2268" s="44">
        <f>IF(AO2268="",0,AP2268/LISTAS[[#This Row],[VENTA NETA]]-1)</f>
        <v>0</v>
      </c>
      <c r="AS2268" s="39">
        <v>143.85900000000001</v>
      </c>
      <c r="AT2268" s="48">
        <f>+LISTAS[[#This Row],[COSTO]]/AS2268-1</f>
        <v>-0.48079160844994051</v>
      </c>
      <c r="BA2268" t="s">
        <v>4922</v>
      </c>
      <c r="BB2268" s="36"/>
    </row>
    <row r="2269" spans="1:54" x14ac:dyDescent="0.35">
      <c r="A2269" s="7" t="s">
        <v>6283</v>
      </c>
      <c r="B2269" t="s">
        <v>4922</v>
      </c>
      <c r="C2269">
        <v>13</v>
      </c>
      <c r="D2269" t="s">
        <v>6284</v>
      </c>
      <c r="E2269" s="2">
        <v>831.88</v>
      </c>
      <c r="F2269" s="7" t="str">
        <f>+_xlfn.XLOOKUP(LISTAS[[#This Row],[ID]],_01_CODIGOS_Y_COSTOS_xlsm[Producto y N°],_01_CODIGOS_Y_COSTOS_xlsm[FABRICA],"",0,1)</f>
        <v>CASERGOM</v>
      </c>
      <c r="G2269" s="26">
        <f>LISTAS[[#This Row],[Precio]]*(1-0.46)</f>
        <v>449.21520000000004</v>
      </c>
      <c r="H2269" s="1">
        <f>+_xlfn.XLOOKUP(LISTAS[[#This Row],[ID]],_01_CODIGOS_Y_COSTOS_xlsm[Producto y N°],_01_CODIGOS_Y_COSTOS_xlsm[COSTO],0,0,1)</f>
        <v>60.3994</v>
      </c>
      <c r="I2269" s="27">
        <f>+IFERROR(LISTAS[[#This Row],[VENTA NETA]]/LISTAS[[#This Row],[COSTO]]-1,0)</f>
        <v>6.4374116299168538</v>
      </c>
      <c r="J2269" s="50" t="str">
        <f>IFERROR(VLOOKUP(LISTAS[[#This Row],[ID]],_01_CODIGOS_Y_COSTOS_xlsm[[Producto y N°]:[CODIGO]],2,0),"")</f>
        <v>976</v>
      </c>
      <c r="O2269" t="s">
        <v>6283</v>
      </c>
      <c r="AB2269" s="12" t="str">
        <f>+LISTAS[[#This Row],[Codigo]]&amp;LISTAS[[#This Row],[Fabrica]]</f>
        <v>976CASERGOM</v>
      </c>
      <c r="AC2269" s="13" t="str">
        <f>+LISTAS[[#This Row],[Codigo]]</f>
        <v>976</v>
      </c>
      <c r="AD2269" s="13" t="str">
        <f>+LISTAS[[#This Row],[ID]]</f>
        <v>PASACABLES DE GOMA13</v>
      </c>
      <c r="AH2269" s="36"/>
      <c r="AI2269" s="37">
        <f>+LISTAS[[#This Row],[Precio]]+(LISTAS[[#This Row],[Precio]]*AH2269)</f>
        <v>831.88</v>
      </c>
      <c r="AJ2269" s="38">
        <f t="shared" si="35"/>
        <v>415.94</v>
      </c>
      <c r="AL2269" s="35">
        <f>+AJ2269/LISTAS[[#This Row],[COSTO]]-1</f>
        <v>5.8864922499230126</v>
      </c>
      <c r="AM2269" t="str">
        <f>+LISTAS[[#This Row],[ID]]</f>
        <v>PASACABLES DE GOMA13</v>
      </c>
      <c r="AO2269" s="43"/>
      <c r="AP2269" s="39">
        <f>LISTAS[[#This Row],[COSTO]]+(LISTAS[[#This Row],[COSTO]]*AO2269)</f>
        <v>60.3994</v>
      </c>
      <c r="AQ2269" s="44">
        <f>IF(AO2269="",0,AP2269/LISTAS[[#This Row],[VENTA NETA]]-1)</f>
        <v>0</v>
      </c>
      <c r="AS2269" s="39">
        <v>72.190200000000004</v>
      </c>
      <c r="AT2269" s="48">
        <f>+LISTAS[[#This Row],[COSTO]]/AS2269-1</f>
        <v>-0.1633296486226663</v>
      </c>
      <c r="BA2269" t="s">
        <v>4922</v>
      </c>
      <c r="BB2269" s="36"/>
    </row>
    <row r="2270" spans="1:54" x14ac:dyDescent="0.35">
      <c r="A2270" s="7" t="s">
        <v>6285</v>
      </c>
      <c r="B2270" t="s">
        <v>4922</v>
      </c>
      <c r="C2270">
        <v>14</v>
      </c>
      <c r="D2270" t="s">
        <v>6286</v>
      </c>
      <c r="E2270" s="2">
        <v>891.76</v>
      </c>
      <c r="F2270" s="7" t="str">
        <f>+_xlfn.XLOOKUP(LISTAS[[#This Row],[ID]],_01_CODIGOS_Y_COSTOS_xlsm[Producto y N°],_01_CODIGOS_Y_COSTOS_xlsm[FABRICA],"",0,1)</f>
        <v>CASERGOM</v>
      </c>
      <c r="G2270" s="26">
        <f>LISTAS[[#This Row],[Precio]]*(1-0.46)</f>
        <v>481.55040000000002</v>
      </c>
      <c r="H2270" s="1">
        <f>+_xlfn.XLOOKUP(LISTAS[[#This Row],[ID]],_01_CODIGOS_Y_COSTOS_xlsm[Producto y N°],_01_CODIGOS_Y_COSTOS_xlsm[COSTO],0,0,1)</f>
        <v>64.760599999999997</v>
      </c>
      <c r="I2270" s="27">
        <f>+IFERROR(LISTAS[[#This Row],[VENTA NETA]]/LISTAS[[#This Row],[COSTO]]-1,0)</f>
        <v>6.4358545164807008</v>
      </c>
      <c r="J2270" s="50" t="str">
        <f>IFERROR(VLOOKUP(LISTAS[[#This Row],[ID]],_01_CODIGOS_Y_COSTOS_xlsm[[Producto y N°]:[CODIGO]],2,0),"")</f>
        <v>743</v>
      </c>
      <c r="O2270" t="s">
        <v>6285</v>
      </c>
      <c r="AB2270" s="12" t="str">
        <f>+LISTAS[[#This Row],[Codigo]]&amp;LISTAS[[#This Row],[Fabrica]]</f>
        <v>743CASERGOM</v>
      </c>
      <c r="AC2270" s="13" t="str">
        <f>+LISTAS[[#This Row],[Codigo]]</f>
        <v>743</v>
      </c>
      <c r="AD2270" s="13" t="str">
        <f>+LISTAS[[#This Row],[ID]]</f>
        <v>PASACABLES DE GOMA14</v>
      </c>
      <c r="AH2270" s="36"/>
      <c r="AI2270" s="37">
        <f>+LISTAS[[#This Row],[Precio]]+(LISTAS[[#This Row],[Precio]]*AH2270)</f>
        <v>891.76</v>
      </c>
      <c r="AJ2270" s="38">
        <f t="shared" si="35"/>
        <v>445.88</v>
      </c>
      <c r="AL2270" s="35">
        <f>+AJ2270/LISTAS[[#This Row],[COSTO]]-1</f>
        <v>5.8850504782228708</v>
      </c>
      <c r="AM2270" t="str">
        <f>+LISTAS[[#This Row],[ID]]</f>
        <v>PASACABLES DE GOMA14</v>
      </c>
      <c r="AO2270" s="43"/>
      <c r="AP2270" s="39">
        <f>LISTAS[[#This Row],[COSTO]]+(LISTAS[[#This Row],[COSTO]]*AO2270)</f>
        <v>64.760599999999997</v>
      </c>
      <c r="AQ2270" s="44">
        <f>IF(AO2270="",0,AP2270/LISTAS[[#This Row],[VENTA NETA]]-1)</f>
        <v>0</v>
      </c>
      <c r="AS2270" s="39">
        <v>160.923</v>
      </c>
      <c r="AT2270" s="48">
        <f>+LISTAS[[#This Row],[COSTO]]/AS2270-1</f>
        <v>-0.59756778086413997</v>
      </c>
      <c r="BA2270" t="s">
        <v>4922</v>
      </c>
      <c r="BB2270" s="36"/>
    </row>
    <row r="2271" spans="1:54" x14ac:dyDescent="0.35">
      <c r="A2271" s="7" t="s">
        <v>6287</v>
      </c>
      <c r="B2271" t="s">
        <v>4922</v>
      </c>
      <c r="C2271">
        <v>15</v>
      </c>
      <c r="D2271" t="s">
        <v>6288</v>
      </c>
      <c r="E2271" s="2">
        <v>1048.1600000000001</v>
      </c>
      <c r="F2271" s="7" t="str">
        <f>+_xlfn.XLOOKUP(LISTAS[[#This Row],[ID]],_01_CODIGOS_Y_COSTOS_xlsm[Producto y N°],_01_CODIGOS_Y_COSTOS_xlsm[FABRICA],"",0,1)</f>
        <v>CASERGOM</v>
      </c>
      <c r="G2271" s="26">
        <f>LISTAS[[#This Row],[Precio]]*(1-0.46)</f>
        <v>566.0064000000001</v>
      </c>
      <c r="H2271" s="1">
        <f>+_xlfn.XLOOKUP(LISTAS[[#This Row],[ID]],_01_CODIGOS_Y_COSTOS_xlsm[Producto y N°],_01_CODIGOS_Y_COSTOS_xlsm[COSTO],0,0,1)</f>
        <v>82.810400000000001</v>
      </c>
      <c r="I2271" s="27">
        <f>+IFERROR(LISTAS[[#This Row],[VENTA NETA]]/LISTAS[[#This Row],[COSTO]]-1,0)</f>
        <v>5.8349675886120593</v>
      </c>
      <c r="J2271" s="50" t="str">
        <f>IFERROR(VLOOKUP(LISTAS[[#This Row],[ID]],_01_CODIGOS_Y_COSTOS_xlsm[[Producto y N°]:[CODIGO]],2,0),"")</f>
        <v>1147</v>
      </c>
      <c r="O2271" t="s">
        <v>6287</v>
      </c>
      <c r="AB2271" s="12" t="str">
        <f>+LISTAS[[#This Row],[Codigo]]&amp;LISTAS[[#This Row],[Fabrica]]</f>
        <v>1147CASERGOM</v>
      </c>
      <c r="AC2271" s="13" t="str">
        <f>+LISTAS[[#This Row],[Codigo]]</f>
        <v>1147</v>
      </c>
      <c r="AD2271" s="13" t="str">
        <f>+LISTAS[[#This Row],[ID]]</f>
        <v>PASACABLES DE GOMA15</v>
      </c>
      <c r="AH2271" s="36"/>
      <c r="AI2271" s="37">
        <f>+LISTAS[[#This Row],[Precio]]+(LISTAS[[#This Row],[Precio]]*AH2271)</f>
        <v>1048.1600000000001</v>
      </c>
      <c r="AJ2271" s="38">
        <f t="shared" si="35"/>
        <v>524.08000000000004</v>
      </c>
      <c r="AL2271" s="35">
        <f>+AJ2271/LISTAS[[#This Row],[COSTO]]-1</f>
        <v>5.3286736931593133</v>
      </c>
      <c r="AM2271" t="str">
        <f>+LISTAS[[#This Row],[ID]]</f>
        <v>PASACABLES DE GOMA15</v>
      </c>
      <c r="AO2271" s="43"/>
      <c r="AP2271" s="39">
        <f>LISTAS[[#This Row],[COSTO]]+(LISTAS[[#This Row],[COSTO]]*AO2271)</f>
        <v>82.810400000000001</v>
      </c>
      <c r="AQ2271" s="44">
        <f>IF(AO2271="",0,AP2271/LISTAS[[#This Row],[VENTA NETA]]-1)</f>
        <v>0</v>
      </c>
      <c r="AS2271" s="39">
        <v>89.601799999999997</v>
      </c>
      <c r="AT2271" s="48">
        <f>+LISTAS[[#This Row],[COSTO]]/AS2271-1</f>
        <v>-7.5795352325511267E-2</v>
      </c>
      <c r="BA2271" t="s">
        <v>4922</v>
      </c>
      <c r="BB2271" s="36"/>
    </row>
    <row r="2272" spans="1:54" x14ac:dyDescent="0.35">
      <c r="A2272" s="7" t="s">
        <v>6289</v>
      </c>
      <c r="B2272" t="s">
        <v>4922</v>
      </c>
      <c r="C2272">
        <v>16</v>
      </c>
      <c r="D2272" t="s">
        <v>6290</v>
      </c>
      <c r="E2272" s="2">
        <v>1330.64</v>
      </c>
      <c r="F2272" s="7" t="str">
        <f>+_xlfn.XLOOKUP(LISTAS[[#This Row],[ID]],_01_CODIGOS_Y_COSTOS_xlsm[Producto y N°],_01_CODIGOS_Y_COSTOS_xlsm[FABRICA],"",0,1)</f>
        <v>CASERGOM</v>
      </c>
      <c r="G2272" s="26">
        <f>LISTAS[[#This Row],[Precio]]*(1-0.46)</f>
        <v>718.54560000000015</v>
      </c>
      <c r="H2272" s="1">
        <f>+_xlfn.XLOOKUP(LISTAS[[#This Row],[ID]],_01_CODIGOS_Y_COSTOS_xlsm[Producto y N°],_01_CODIGOS_Y_COSTOS_xlsm[COSTO],0,0,1)</f>
        <v>96.615700000000004</v>
      </c>
      <c r="I2272" s="27">
        <f>+IFERROR(LISTAS[[#This Row],[VENTA NETA]]/LISTAS[[#This Row],[COSTO]]-1,0)</f>
        <v>6.4371515188525272</v>
      </c>
      <c r="J2272" s="50" t="str">
        <f>IFERROR(VLOOKUP(LISTAS[[#This Row],[ID]],_01_CODIGOS_Y_COSTOS_xlsm[[Producto y N°]:[CODIGO]],2,0),"")</f>
        <v>749</v>
      </c>
      <c r="O2272" t="s">
        <v>6289</v>
      </c>
      <c r="AB2272" s="12" t="str">
        <f>+LISTAS[[#This Row],[Codigo]]&amp;LISTAS[[#This Row],[Fabrica]]</f>
        <v>749CASERGOM</v>
      </c>
      <c r="AC2272" s="13" t="str">
        <f>+LISTAS[[#This Row],[Codigo]]</f>
        <v>749</v>
      </c>
      <c r="AD2272" s="13" t="str">
        <f>+LISTAS[[#This Row],[ID]]</f>
        <v>PASACABLES DE GOMA16</v>
      </c>
      <c r="AH2272" s="36"/>
      <c r="AI2272" s="37">
        <f>+LISTAS[[#This Row],[Precio]]+(LISTAS[[#This Row],[Precio]]*AH2272)</f>
        <v>1330.64</v>
      </c>
      <c r="AJ2272" s="38">
        <f t="shared" si="35"/>
        <v>665.32</v>
      </c>
      <c r="AL2272" s="35">
        <f>+AJ2272/LISTAS[[#This Row],[COSTO]]-1</f>
        <v>5.8862514063449316</v>
      </c>
      <c r="AM2272" t="str">
        <f>+LISTAS[[#This Row],[ID]]</f>
        <v>PASACABLES DE GOMA16</v>
      </c>
      <c r="AO2272" s="43"/>
      <c r="AP2272" s="39">
        <f>LISTAS[[#This Row],[COSTO]]+(LISTAS[[#This Row],[COSTO]]*AO2272)</f>
        <v>96.615700000000004</v>
      </c>
      <c r="AQ2272" s="44">
        <f>IF(AO2272="",0,AP2272/LISTAS[[#This Row],[VENTA NETA]]-1)</f>
        <v>0</v>
      </c>
      <c r="AS2272" s="39">
        <v>83.8506</v>
      </c>
      <c r="AT2272" s="48">
        <f>+LISTAS[[#This Row],[COSTO]]/AS2272-1</f>
        <v>0.15223623921593887</v>
      </c>
      <c r="BA2272" t="s">
        <v>4922</v>
      </c>
      <c r="BB2272" s="36"/>
    </row>
    <row r="2273" spans="1:54" x14ac:dyDescent="0.35">
      <c r="A2273" s="7" t="s">
        <v>6291</v>
      </c>
      <c r="B2273" t="s">
        <v>4922</v>
      </c>
      <c r="C2273">
        <v>17</v>
      </c>
      <c r="D2273" t="s">
        <v>6292</v>
      </c>
      <c r="E2273" s="2">
        <v>667.16</v>
      </c>
      <c r="F2273" s="7" t="str">
        <f>+_xlfn.XLOOKUP(LISTAS[[#This Row],[ID]],_01_CODIGOS_Y_COSTOS_xlsm[Producto y N°],_01_CODIGOS_Y_COSTOS_xlsm[FABRICA],"",0,1)</f>
        <v>CASERGOM</v>
      </c>
      <c r="G2273" s="26">
        <f>LISTAS[[#This Row],[Precio]]*(1-0.46)</f>
        <v>360.26640000000003</v>
      </c>
      <c r="H2273" s="1">
        <f>+_xlfn.XLOOKUP(LISTAS[[#This Row],[ID]],_01_CODIGOS_Y_COSTOS_xlsm[Producto y N°],_01_CODIGOS_Y_COSTOS_xlsm[COSTO],0,0,1)</f>
        <v>48.482900000000001</v>
      </c>
      <c r="I2273" s="27">
        <f>+IFERROR(LISTAS[[#This Row],[VENTA NETA]]/LISTAS[[#This Row],[COSTO]]-1,0)</f>
        <v>6.4307931249987114</v>
      </c>
      <c r="J2273" s="50" t="str">
        <f>IFERROR(VLOOKUP(LISTAS[[#This Row],[ID]],_01_CODIGOS_Y_COSTOS_xlsm[[Producto y N°]:[CODIGO]],2,0),"")</f>
        <v>985</v>
      </c>
      <c r="O2273" t="s">
        <v>6291</v>
      </c>
      <c r="AB2273" s="12" t="str">
        <f>+LISTAS[[#This Row],[Codigo]]&amp;LISTAS[[#This Row],[Fabrica]]</f>
        <v>985CASERGOM</v>
      </c>
      <c r="AC2273" s="13" t="str">
        <f>+LISTAS[[#This Row],[Codigo]]</f>
        <v>985</v>
      </c>
      <c r="AD2273" s="13" t="str">
        <f>+LISTAS[[#This Row],[ID]]</f>
        <v>PASACABLES DE GOMA17</v>
      </c>
      <c r="AH2273" s="36"/>
      <c r="AI2273" s="37">
        <f>+LISTAS[[#This Row],[Precio]]+(LISTAS[[#This Row],[Precio]]*AH2273)</f>
        <v>667.16</v>
      </c>
      <c r="AJ2273" s="38">
        <f t="shared" si="35"/>
        <v>333.58</v>
      </c>
      <c r="AL2273" s="35">
        <f>+AJ2273/LISTAS[[#This Row],[COSTO]]-1</f>
        <v>5.8803640046284356</v>
      </c>
      <c r="AM2273" t="str">
        <f>+LISTAS[[#This Row],[ID]]</f>
        <v>PASACABLES DE GOMA17</v>
      </c>
      <c r="AO2273" s="43"/>
      <c r="AP2273" s="39">
        <f>LISTAS[[#This Row],[COSTO]]+(LISTAS[[#This Row],[COSTO]]*AO2273)</f>
        <v>48.482900000000001</v>
      </c>
      <c r="AQ2273" s="44">
        <f>IF(AO2273="",0,AP2273/LISTAS[[#This Row],[VENTA NETA]]-1)</f>
        <v>0</v>
      </c>
      <c r="AS2273" s="39">
        <v>110.363</v>
      </c>
      <c r="AT2273" s="48">
        <f>+LISTAS[[#This Row],[COSTO]]/AS2273-1</f>
        <v>-0.56069606661652904</v>
      </c>
      <c r="BA2273" t="s">
        <v>4922</v>
      </c>
      <c r="BB2273" s="36"/>
    </row>
    <row r="2274" spans="1:54" x14ac:dyDescent="0.35">
      <c r="A2274" s="7" t="s">
        <v>6293</v>
      </c>
      <c r="B2274" t="s">
        <v>4922</v>
      </c>
      <c r="C2274">
        <v>18</v>
      </c>
      <c r="D2274" t="s">
        <v>6294</v>
      </c>
      <c r="E2274" s="2">
        <v>1487.4</v>
      </c>
      <c r="F2274" s="7" t="str">
        <f>+_xlfn.XLOOKUP(LISTAS[[#This Row],[ID]],_01_CODIGOS_Y_COSTOS_xlsm[Producto y N°],_01_CODIGOS_Y_COSTOS_xlsm[FABRICA],"",0,1)</f>
        <v>CASERGOM</v>
      </c>
      <c r="G2274" s="26">
        <f>LISTAS[[#This Row],[Precio]]*(1-0.46)</f>
        <v>803.19600000000014</v>
      </c>
      <c r="H2274" s="1">
        <f>+_xlfn.XLOOKUP(LISTAS[[#This Row],[ID]],_01_CODIGOS_Y_COSTOS_xlsm[Producto y N°],_01_CODIGOS_Y_COSTOS_xlsm[COSTO],0,0,1)</f>
        <v>108.0759</v>
      </c>
      <c r="I2274" s="27">
        <f>+IFERROR(LISTAS[[#This Row],[VENTA NETA]]/LISTAS[[#This Row],[COSTO]]-1,0)</f>
        <v>6.4317771121961522</v>
      </c>
      <c r="J2274" s="50" t="str">
        <f>IFERROR(VLOOKUP(LISTAS[[#This Row],[ID]],_01_CODIGOS_Y_COSTOS_xlsm[[Producto y N°]:[CODIGO]],2,0),"")</f>
        <v>744</v>
      </c>
      <c r="O2274" t="s">
        <v>6293</v>
      </c>
      <c r="AB2274" s="12" t="str">
        <f>+LISTAS[[#This Row],[Codigo]]&amp;LISTAS[[#This Row],[Fabrica]]</f>
        <v>744CASERGOM</v>
      </c>
      <c r="AC2274" s="13" t="str">
        <f>+LISTAS[[#This Row],[Codigo]]</f>
        <v>744</v>
      </c>
      <c r="AD2274" s="13" t="str">
        <f>+LISTAS[[#This Row],[ID]]</f>
        <v>PASACABLES DE GOMA18</v>
      </c>
      <c r="AH2274" s="36"/>
      <c r="AI2274" s="37">
        <f>+LISTAS[[#This Row],[Precio]]+(LISTAS[[#This Row],[Precio]]*AH2274)</f>
        <v>1487.4</v>
      </c>
      <c r="AJ2274" s="38">
        <f t="shared" si="35"/>
        <v>743.7</v>
      </c>
      <c r="AL2274" s="35">
        <f>+AJ2274/LISTAS[[#This Row],[COSTO]]-1</f>
        <v>5.8812751038853248</v>
      </c>
      <c r="AM2274" t="str">
        <f>+LISTAS[[#This Row],[ID]]</f>
        <v>PASACABLES DE GOMA18</v>
      </c>
      <c r="AO2274" s="43"/>
      <c r="AP2274" s="39">
        <f>LISTAS[[#This Row],[COSTO]]+(LISTAS[[#This Row],[COSTO]]*AO2274)</f>
        <v>108.0759</v>
      </c>
      <c r="AQ2274" s="44">
        <f>IF(AO2274="",0,AP2274/LISTAS[[#This Row],[VENTA NETA]]-1)</f>
        <v>0</v>
      </c>
      <c r="AS2274" s="39">
        <v>99.9666</v>
      </c>
      <c r="AT2274" s="48">
        <f>+LISTAS[[#This Row],[COSTO]]/AS2274-1</f>
        <v>8.1120094111433172E-2</v>
      </c>
      <c r="BA2274" t="s">
        <v>4922</v>
      </c>
      <c r="BB2274" s="36"/>
    </row>
    <row r="2275" spans="1:54" x14ac:dyDescent="0.35">
      <c r="A2275" s="7" t="s">
        <v>6295</v>
      </c>
      <c r="B2275" t="s">
        <v>4922</v>
      </c>
      <c r="C2275">
        <v>19</v>
      </c>
      <c r="D2275" t="s">
        <v>6268</v>
      </c>
      <c r="E2275" s="2">
        <v>828.56</v>
      </c>
      <c r="F2275" s="7" t="str">
        <f>+_xlfn.XLOOKUP(LISTAS[[#This Row],[ID]],_01_CODIGOS_Y_COSTOS_xlsm[Producto y N°],_01_CODIGOS_Y_COSTOS_xlsm[FABRICA],"",0,1)</f>
        <v>CASERGOM</v>
      </c>
      <c r="G2275" s="26">
        <f>LISTAS[[#This Row],[Precio]]*(1-0.46)</f>
        <v>447.42239999999998</v>
      </c>
      <c r="H2275" s="1">
        <f>+_xlfn.XLOOKUP(LISTAS[[#This Row],[ID]],_01_CODIGOS_Y_COSTOS_xlsm[Producto y N°],_01_CODIGOS_Y_COSTOS_xlsm[COSTO],0,0,1)</f>
        <v>60.176600000000001</v>
      </c>
      <c r="I2275" s="27">
        <f>+IFERROR(LISTAS[[#This Row],[VENTA NETA]]/LISTAS[[#This Row],[COSTO]]-1,0)</f>
        <v>6.4351558579248405</v>
      </c>
      <c r="J2275" s="50" t="str">
        <f>IFERROR(VLOOKUP(LISTAS[[#This Row],[ID]],_01_CODIGOS_Y_COSTOS_xlsm[[Producto y N°]:[CODIGO]],2,0),"")</f>
        <v>1360</v>
      </c>
      <c r="O2275" t="s">
        <v>6295</v>
      </c>
      <c r="AB2275" s="12" t="str">
        <f>+LISTAS[[#This Row],[Codigo]]&amp;LISTAS[[#This Row],[Fabrica]]</f>
        <v>1360CASERGOM</v>
      </c>
      <c r="AC2275" s="13" t="str">
        <f>+LISTAS[[#This Row],[Codigo]]</f>
        <v>1360</v>
      </c>
      <c r="AD2275" s="13" t="str">
        <f>+LISTAS[[#This Row],[ID]]</f>
        <v>PASACABLES DE GOMA19</v>
      </c>
      <c r="AH2275" s="36"/>
      <c r="AI2275" s="37">
        <f>+LISTAS[[#This Row],[Precio]]+(LISTAS[[#This Row],[Precio]]*AH2275)</f>
        <v>828.56</v>
      </c>
      <c r="AJ2275" s="38">
        <f t="shared" si="35"/>
        <v>414.28</v>
      </c>
      <c r="AL2275" s="35">
        <f>+AJ2275/LISTAS[[#This Row],[COSTO]]-1</f>
        <v>5.88440357215263</v>
      </c>
      <c r="AM2275" t="str">
        <f>+LISTAS[[#This Row],[ID]]</f>
        <v>PASACABLES DE GOMA19</v>
      </c>
      <c r="AO2275" s="43"/>
      <c r="AP2275" s="39">
        <f>LISTAS[[#This Row],[COSTO]]+(LISTAS[[#This Row],[COSTO]]*AO2275)</f>
        <v>60.176600000000001</v>
      </c>
      <c r="AQ2275" s="44">
        <f>IF(AO2275="",0,AP2275/LISTAS[[#This Row],[VENTA NETA]]-1)</f>
        <v>0</v>
      </c>
      <c r="AS2275" s="39">
        <v>88.448400000000007</v>
      </c>
      <c r="AT2275" s="48">
        <f>+LISTAS[[#This Row],[COSTO]]/AS2275-1</f>
        <v>-0.31964173461588907</v>
      </c>
      <c r="BA2275" t="s">
        <v>4922</v>
      </c>
      <c r="BB2275" s="36"/>
    </row>
    <row r="2276" spans="1:54" x14ac:dyDescent="0.35">
      <c r="A2276" s="7" t="s">
        <v>6296</v>
      </c>
      <c r="B2276" t="s">
        <v>4922</v>
      </c>
      <c r="C2276">
        <v>20</v>
      </c>
      <c r="D2276" t="s">
        <v>6297</v>
      </c>
      <c r="E2276" s="2">
        <v>775.32</v>
      </c>
      <c r="F2276" s="7" t="str">
        <f>+_xlfn.XLOOKUP(LISTAS[[#This Row],[ID]],_01_CODIGOS_Y_COSTOS_xlsm[Producto y N°],_01_CODIGOS_Y_COSTOS_xlsm[FABRICA],"",0,1)</f>
        <v>CASERGOM</v>
      </c>
      <c r="G2276" s="26">
        <f>LISTAS[[#This Row],[Precio]]*(1-0.46)</f>
        <v>418.67280000000005</v>
      </c>
      <c r="H2276" s="1">
        <f>+_xlfn.XLOOKUP(LISTAS[[#This Row],[ID]],_01_CODIGOS_Y_COSTOS_xlsm[Producto y N°],_01_CODIGOS_Y_COSTOS_xlsm[COSTO],0,0,1)</f>
        <v>56.314100000000003</v>
      </c>
      <c r="I2276" s="27">
        <f>+IFERROR(LISTAS[[#This Row],[VENTA NETA]]/LISTAS[[#This Row],[COSTO]]-1,0)</f>
        <v>6.4345998604257195</v>
      </c>
      <c r="J2276" s="50" t="str">
        <f>IFERROR(VLOOKUP(LISTAS[[#This Row],[ID]],_01_CODIGOS_Y_COSTOS_xlsm[[Producto y N°]:[CODIGO]],2,0),"")</f>
        <v>855</v>
      </c>
      <c r="O2276" t="s">
        <v>6296</v>
      </c>
      <c r="AB2276" s="12" t="str">
        <f>+LISTAS[[#This Row],[Codigo]]&amp;LISTAS[[#This Row],[Fabrica]]</f>
        <v>855CASERGOM</v>
      </c>
      <c r="AC2276" s="13" t="str">
        <f>+LISTAS[[#This Row],[Codigo]]</f>
        <v>855</v>
      </c>
      <c r="AD2276" s="13" t="str">
        <f>+LISTAS[[#This Row],[ID]]</f>
        <v>PASACABLES DE GOMA20</v>
      </c>
      <c r="AH2276" s="36"/>
      <c r="AI2276" s="37">
        <f>+LISTAS[[#This Row],[Precio]]+(LISTAS[[#This Row],[Precio]]*AH2276)</f>
        <v>775.32</v>
      </c>
      <c r="AJ2276" s="38">
        <f t="shared" si="35"/>
        <v>387.66</v>
      </c>
      <c r="AL2276" s="35">
        <f>+AJ2276/LISTAS[[#This Row],[COSTO]]-1</f>
        <v>5.8838887596534439</v>
      </c>
      <c r="AM2276" t="str">
        <f>+LISTAS[[#This Row],[ID]]</f>
        <v>PASACABLES DE GOMA20</v>
      </c>
      <c r="AO2276" s="43"/>
      <c r="AP2276" s="39">
        <f>LISTAS[[#This Row],[COSTO]]+(LISTAS[[#This Row],[COSTO]]*AO2276)</f>
        <v>56.314100000000003</v>
      </c>
      <c r="AQ2276" s="44">
        <f>IF(AO2276="",0,AP2276/LISTAS[[#This Row],[VENTA NETA]]-1)</f>
        <v>0</v>
      </c>
      <c r="AS2276" s="39">
        <v>87.800600000000003</v>
      </c>
      <c r="AT2276" s="48">
        <f>+LISTAS[[#This Row],[COSTO]]/AS2276-1</f>
        <v>-0.35861372245747747</v>
      </c>
      <c r="BA2276" t="s">
        <v>4922</v>
      </c>
      <c r="BB2276" s="36"/>
    </row>
    <row r="2277" spans="1:54" x14ac:dyDescent="0.35">
      <c r="A2277" s="7" t="s">
        <v>6298</v>
      </c>
      <c r="B2277" t="s">
        <v>4922</v>
      </c>
      <c r="C2277">
        <v>21</v>
      </c>
      <c r="D2277" t="s">
        <v>6299</v>
      </c>
      <c r="E2277" s="2">
        <v>1019.88</v>
      </c>
      <c r="F2277" s="7" t="str">
        <f>+_xlfn.XLOOKUP(LISTAS[[#This Row],[ID]],_01_CODIGOS_Y_COSTOS_xlsm[Producto y N°],_01_CODIGOS_Y_COSTOS_xlsm[FABRICA],"",0,1)</f>
        <v>CASERGOM</v>
      </c>
      <c r="G2277" s="26">
        <f>LISTAS[[#This Row],[Precio]]*(1-0.46)</f>
        <v>550.73520000000008</v>
      </c>
      <c r="H2277" s="1">
        <f>+_xlfn.XLOOKUP(LISTAS[[#This Row],[ID]],_01_CODIGOS_Y_COSTOS_xlsm[Producto y N°],_01_CODIGOS_Y_COSTOS_xlsm[COSTO],0,0,1)</f>
        <v>74.119799999999998</v>
      </c>
      <c r="I2277" s="27">
        <f>+IFERROR(LISTAS[[#This Row],[VENTA NETA]]/LISTAS[[#This Row],[COSTO]]-1,0)</f>
        <v>6.4303384520735358</v>
      </c>
      <c r="J2277" s="50" t="str">
        <f>IFERROR(VLOOKUP(LISTAS[[#This Row],[ID]],_01_CODIGOS_Y_COSTOS_xlsm[[Producto y N°]:[CODIGO]],2,0),"")</f>
        <v>1322</v>
      </c>
      <c r="O2277" t="s">
        <v>6298</v>
      </c>
      <c r="AB2277" s="12" t="str">
        <f>+LISTAS[[#This Row],[Codigo]]&amp;LISTAS[[#This Row],[Fabrica]]</f>
        <v>1322CASERGOM</v>
      </c>
      <c r="AC2277" s="13" t="str">
        <f>+LISTAS[[#This Row],[Codigo]]</f>
        <v>1322</v>
      </c>
      <c r="AD2277" s="13" t="str">
        <f>+LISTAS[[#This Row],[ID]]</f>
        <v>PASACABLES DE GOMA21</v>
      </c>
      <c r="AH2277" s="36"/>
      <c r="AI2277" s="37">
        <f>+LISTAS[[#This Row],[Precio]]+(LISTAS[[#This Row],[Precio]]*AH2277)</f>
        <v>1019.88</v>
      </c>
      <c r="AJ2277" s="38">
        <f t="shared" si="35"/>
        <v>509.94</v>
      </c>
      <c r="AL2277" s="35">
        <f>+AJ2277/LISTAS[[#This Row],[COSTO]]-1</f>
        <v>5.8799430111791988</v>
      </c>
      <c r="AM2277" t="str">
        <f>+LISTAS[[#This Row],[ID]]</f>
        <v>PASACABLES DE GOMA21</v>
      </c>
      <c r="AO2277" s="43"/>
      <c r="AP2277" s="39">
        <f>LISTAS[[#This Row],[COSTO]]+(LISTAS[[#This Row],[COSTO]]*AO2277)</f>
        <v>74.119799999999998</v>
      </c>
      <c r="AQ2277" s="44">
        <f>IF(AO2277="",0,AP2277/LISTAS[[#This Row],[VENTA NETA]]-1)</f>
        <v>0</v>
      </c>
      <c r="AS2277" s="39">
        <v>89.254199999999997</v>
      </c>
      <c r="AT2277" s="48">
        <f>+LISTAS[[#This Row],[COSTO]]/AS2277-1</f>
        <v>-0.16956512970818183</v>
      </c>
      <c r="BA2277" t="s">
        <v>4922</v>
      </c>
      <c r="BB2277" s="36"/>
    </row>
    <row r="2278" spans="1:54" x14ac:dyDescent="0.35">
      <c r="A2278" s="7" t="s">
        <v>6300</v>
      </c>
      <c r="B2278" t="s">
        <v>4922</v>
      </c>
      <c r="C2278">
        <v>22</v>
      </c>
      <c r="D2278" t="s">
        <v>6301</v>
      </c>
      <c r="E2278" s="2">
        <v>1019.88</v>
      </c>
      <c r="F2278" s="7" t="str">
        <f>+_xlfn.XLOOKUP(LISTAS[[#This Row],[ID]],_01_CODIGOS_Y_COSTOS_xlsm[Producto y N°],_01_CODIGOS_Y_COSTOS_xlsm[FABRICA],"",0,1)</f>
        <v>CASERGOM</v>
      </c>
      <c r="G2278" s="26">
        <f>LISTAS[[#This Row],[Precio]]*(1-0.46)</f>
        <v>550.73520000000008</v>
      </c>
      <c r="H2278" s="1">
        <f>+_xlfn.XLOOKUP(LISTAS[[#This Row],[ID]],_01_CODIGOS_Y_COSTOS_xlsm[Producto y N°],_01_CODIGOS_Y_COSTOS_xlsm[COSTO],0,0,1)</f>
        <v>67.137600000000006</v>
      </c>
      <c r="I2278" s="27">
        <f>+IFERROR(LISTAS[[#This Row],[VENTA NETA]]/LISTAS[[#This Row],[COSTO]]-1,0)</f>
        <v>7.2030814327589905</v>
      </c>
      <c r="J2278" s="50" t="str">
        <f>IFERROR(VLOOKUP(LISTAS[[#This Row],[ID]],_01_CODIGOS_Y_COSTOS_xlsm[[Producto y N°]:[CODIGO]],2,0),"")</f>
        <v>1230</v>
      </c>
      <c r="O2278" t="s">
        <v>6300</v>
      </c>
      <c r="AB2278" s="12" t="str">
        <f>+LISTAS[[#This Row],[Codigo]]&amp;LISTAS[[#This Row],[Fabrica]]</f>
        <v>1230CASERGOM</v>
      </c>
      <c r="AC2278" s="13" t="str">
        <f>+LISTAS[[#This Row],[Codigo]]</f>
        <v>1230</v>
      </c>
      <c r="AD2278" s="13" t="str">
        <f>+LISTAS[[#This Row],[ID]]</f>
        <v>PASACABLES DE GOMA22</v>
      </c>
      <c r="AH2278" s="36"/>
      <c r="AI2278" s="37">
        <f>+LISTAS[[#This Row],[Precio]]+(LISTAS[[#This Row],[Precio]]*AH2278)</f>
        <v>1019.88</v>
      </c>
      <c r="AJ2278" s="38">
        <f t="shared" si="35"/>
        <v>509.94</v>
      </c>
      <c r="AL2278" s="35">
        <f>+AJ2278/LISTAS[[#This Row],[COSTO]]-1</f>
        <v>6.5954457710731385</v>
      </c>
      <c r="AM2278" t="str">
        <f>+LISTAS[[#This Row],[ID]]</f>
        <v>PASACABLES DE GOMA22</v>
      </c>
      <c r="AO2278" s="43"/>
      <c r="AP2278" s="39">
        <f>LISTAS[[#This Row],[COSTO]]+(LISTAS[[#This Row],[COSTO]]*AO2278)</f>
        <v>67.137600000000006</v>
      </c>
      <c r="AQ2278" s="44">
        <f>IF(AO2278="",0,AP2278/LISTAS[[#This Row],[VENTA NETA]]-1)</f>
        <v>0</v>
      </c>
      <c r="AS2278" s="39">
        <v>112.6382</v>
      </c>
      <c r="AT2278" s="48">
        <f>+LISTAS[[#This Row],[COSTO]]/AS2278-1</f>
        <v>-0.40395354329170741</v>
      </c>
      <c r="BA2278" t="s">
        <v>4922</v>
      </c>
      <c r="BB2278" s="36"/>
    </row>
    <row r="2279" spans="1:54" x14ac:dyDescent="0.35">
      <c r="A2279" s="7" t="s">
        <v>6302</v>
      </c>
      <c r="B2279" t="s">
        <v>4922</v>
      </c>
      <c r="C2279">
        <v>23</v>
      </c>
      <c r="D2279" t="s">
        <v>6303</v>
      </c>
      <c r="E2279" s="2">
        <v>823.56</v>
      </c>
      <c r="F2279" s="7" t="str">
        <f>+_xlfn.XLOOKUP(LISTAS[[#This Row],[ID]],_01_CODIGOS_Y_COSTOS_xlsm[Producto y N°],_01_CODIGOS_Y_COSTOS_xlsm[FABRICA],"",0,1)</f>
        <v>CASERGOM</v>
      </c>
      <c r="G2279" s="26">
        <f>LISTAS[[#This Row],[Precio]]*(1-0.46)</f>
        <v>444.72239999999999</v>
      </c>
      <c r="H2279" s="1">
        <f>+_xlfn.XLOOKUP(LISTAS[[#This Row],[ID]],_01_CODIGOS_Y_COSTOS_xlsm[Producto y N°],_01_CODIGOS_Y_COSTOS_xlsm[COSTO],0,0,1)</f>
        <v>59.401899999999998</v>
      </c>
      <c r="I2279" s="27">
        <f>+IFERROR(LISTAS[[#This Row],[VENTA NETA]]/LISTAS[[#This Row],[COSTO]]-1,0)</f>
        <v>6.4866696183118719</v>
      </c>
      <c r="J2279" s="50" t="str">
        <f>IFERROR(VLOOKUP(LISTAS[[#This Row],[ID]],_01_CODIGOS_Y_COSTOS_xlsm[[Producto y N°]:[CODIGO]],2,0),"")</f>
        <v>795</v>
      </c>
      <c r="O2279" t="s">
        <v>6302</v>
      </c>
      <c r="AB2279" s="12" t="str">
        <f>+LISTAS[[#This Row],[Codigo]]&amp;LISTAS[[#This Row],[Fabrica]]</f>
        <v>795CASERGOM</v>
      </c>
      <c r="AC2279" s="13" t="str">
        <f>+LISTAS[[#This Row],[Codigo]]</f>
        <v>795</v>
      </c>
      <c r="AD2279" s="13" t="str">
        <f>+LISTAS[[#This Row],[ID]]</f>
        <v>PASACABLES DE GOMA23</v>
      </c>
      <c r="AH2279" s="36"/>
      <c r="AI2279" s="37">
        <f>+LISTAS[[#This Row],[Precio]]+(LISTAS[[#This Row],[Precio]]*AH2279)</f>
        <v>823.56</v>
      </c>
      <c r="AJ2279" s="38">
        <f t="shared" si="35"/>
        <v>411.78</v>
      </c>
      <c r="AL2279" s="35">
        <f>+AJ2279/LISTAS[[#This Row],[COSTO]]-1</f>
        <v>5.9321014984369187</v>
      </c>
      <c r="AM2279" t="str">
        <f>+LISTAS[[#This Row],[ID]]</f>
        <v>PASACABLES DE GOMA23</v>
      </c>
      <c r="AO2279" s="43"/>
      <c r="AP2279" s="39">
        <f>LISTAS[[#This Row],[COSTO]]+(LISTAS[[#This Row],[COSTO]]*AO2279)</f>
        <v>59.401899999999998</v>
      </c>
      <c r="AQ2279" s="44">
        <f>IF(AO2279="",0,AP2279/LISTAS[[#This Row],[VENTA NETA]]-1)</f>
        <v>0</v>
      </c>
      <c r="AS2279" s="39">
        <v>82.760400000000004</v>
      </c>
      <c r="AT2279" s="48">
        <f>+LISTAS[[#This Row],[COSTO]]/AS2279-1</f>
        <v>-0.28224247345348752</v>
      </c>
      <c r="BA2279" t="s">
        <v>4922</v>
      </c>
      <c r="BB2279" s="36"/>
    </row>
    <row r="2280" spans="1:54" x14ac:dyDescent="0.35">
      <c r="A2280" s="7" t="s">
        <v>6304</v>
      </c>
      <c r="B2280" t="s">
        <v>4922</v>
      </c>
      <c r="C2280">
        <v>24</v>
      </c>
      <c r="D2280" t="s">
        <v>6305</v>
      </c>
      <c r="E2280" s="2">
        <v>676.6</v>
      </c>
      <c r="F2280" s="7" t="str">
        <f>+_xlfn.XLOOKUP(LISTAS[[#This Row],[ID]],_01_CODIGOS_Y_COSTOS_xlsm[Producto y N°],_01_CODIGOS_Y_COSTOS_xlsm[FABRICA],"",0,1)</f>
        <v>CASERGOM</v>
      </c>
      <c r="G2280" s="26">
        <f>LISTAS[[#This Row],[Precio]]*(1-0.46)</f>
        <v>365.36400000000003</v>
      </c>
      <c r="H2280" s="1">
        <f>+_xlfn.XLOOKUP(LISTAS[[#This Row],[ID]],_01_CODIGOS_Y_COSTOS_xlsm[Producto y N°],_01_CODIGOS_Y_COSTOS_xlsm[COSTO],0,0,1)</f>
        <v>58.966900000000003</v>
      </c>
      <c r="I2280" s="27">
        <f>+IFERROR(LISTAS[[#This Row],[VENTA NETA]]/LISTAS[[#This Row],[COSTO]]-1,0)</f>
        <v>5.1960862789124072</v>
      </c>
      <c r="J2280" s="50" t="str">
        <f>IFERROR(VLOOKUP(LISTAS[[#This Row],[ID]],_01_CODIGOS_Y_COSTOS_xlsm[[Producto y N°]:[CODIGO]],2,0),"")</f>
        <v>1112</v>
      </c>
      <c r="O2280" t="s">
        <v>6304</v>
      </c>
      <c r="AB2280" s="12" t="str">
        <f>+LISTAS[[#This Row],[Codigo]]&amp;LISTAS[[#This Row],[Fabrica]]</f>
        <v>1112CASERGOM</v>
      </c>
      <c r="AC2280" s="13" t="str">
        <f>+LISTAS[[#This Row],[Codigo]]</f>
        <v>1112</v>
      </c>
      <c r="AD2280" s="13" t="str">
        <f>+LISTAS[[#This Row],[ID]]</f>
        <v>PASACABLES DE GOMA24</v>
      </c>
      <c r="AH2280" s="36"/>
      <c r="AI2280" s="37">
        <f>+LISTAS[[#This Row],[Precio]]+(LISTAS[[#This Row],[Precio]]*AH2280)</f>
        <v>676.6</v>
      </c>
      <c r="AJ2280" s="38">
        <f t="shared" si="35"/>
        <v>338.3</v>
      </c>
      <c r="AL2280" s="35">
        <f>+AJ2280/LISTAS[[#This Row],[COSTO]]-1</f>
        <v>4.7371169249188947</v>
      </c>
      <c r="AM2280" t="str">
        <f>+LISTAS[[#This Row],[ID]]</f>
        <v>PASACABLES DE GOMA24</v>
      </c>
      <c r="AO2280" s="43"/>
      <c r="AP2280" s="39">
        <f>LISTAS[[#This Row],[COSTO]]+(LISTAS[[#This Row],[COSTO]]*AO2280)</f>
        <v>58.966900000000003</v>
      </c>
      <c r="AQ2280" s="44">
        <f>IF(AO2280="",0,AP2280/LISTAS[[#This Row],[VENTA NETA]]-1)</f>
        <v>0</v>
      </c>
      <c r="AS2280" s="39">
        <v>0</v>
      </c>
      <c r="AT2280" s="48" t="e">
        <f>+LISTAS[[#This Row],[COSTO]]/AS2280-1</f>
        <v>#DIV/0!</v>
      </c>
      <c r="BA2280" t="s">
        <v>4922</v>
      </c>
      <c r="BB2280" s="36"/>
    </row>
    <row r="2281" spans="1:54" x14ac:dyDescent="0.35">
      <c r="A2281" s="7" t="s">
        <v>6306</v>
      </c>
      <c r="B2281" t="s">
        <v>4922</v>
      </c>
      <c r="C2281">
        <v>25</v>
      </c>
      <c r="D2281" t="s">
        <v>6307</v>
      </c>
      <c r="E2281" s="2">
        <v>676.6</v>
      </c>
      <c r="F2281" s="7" t="str">
        <f>+_xlfn.XLOOKUP(LISTAS[[#This Row],[ID]],_01_CODIGOS_Y_COSTOS_xlsm[Producto y N°],_01_CODIGOS_Y_COSTOS_xlsm[FABRICA],"",0,1)</f>
        <v>CASERGOM</v>
      </c>
      <c r="G2281" s="26">
        <f>LISTAS[[#This Row],[Precio]]*(1-0.46)</f>
        <v>365.36400000000003</v>
      </c>
      <c r="H2281" s="1">
        <f>+_xlfn.XLOOKUP(LISTAS[[#This Row],[ID]],_01_CODIGOS_Y_COSTOS_xlsm[Producto y N°],_01_CODIGOS_Y_COSTOS_xlsm[COSTO],0,0,1)</f>
        <v>59.943100000000001</v>
      </c>
      <c r="I2281" s="27">
        <f>+IFERROR(LISTAS[[#This Row],[VENTA NETA]]/LISTAS[[#This Row],[COSTO]]-1,0)</f>
        <v>5.0951802626157141</v>
      </c>
      <c r="J2281" s="50" t="str">
        <f>IFERROR(VLOOKUP(LISTAS[[#This Row],[ID]],_01_CODIGOS_Y_COSTOS_xlsm[[Producto y N°]:[CODIGO]],2,0),"")</f>
        <v>984</v>
      </c>
      <c r="O2281" t="s">
        <v>6306</v>
      </c>
      <c r="AB2281" s="12" t="str">
        <f>+LISTAS[[#This Row],[Codigo]]&amp;LISTAS[[#This Row],[Fabrica]]</f>
        <v>984CASERGOM</v>
      </c>
      <c r="AC2281" s="13" t="str">
        <f>+LISTAS[[#This Row],[Codigo]]</f>
        <v>984</v>
      </c>
      <c r="AD2281" s="13" t="str">
        <f>+LISTAS[[#This Row],[ID]]</f>
        <v>PASACABLES DE GOMA25</v>
      </c>
      <c r="AH2281" s="36"/>
      <c r="AI2281" s="37">
        <f>+LISTAS[[#This Row],[Precio]]+(LISTAS[[#This Row],[Precio]]*AH2281)</f>
        <v>676.6</v>
      </c>
      <c r="AJ2281" s="38">
        <f t="shared" si="35"/>
        <v>338.3</v>
      </c>
      <c r="AL2281" s="35">
        <f>+AJ2281/LISTAS[[#This Row],[COSTO]]-1</f>
        <v>4.643685428347883</v>
      </c>
      <c r="AM2281" t="str">
        <f>+LISTAS[[#This Row],[ID]]</f>
        <v>PASACABLES DE GOMA25</v>
      </c>
      <c r="AO2281" s="43"/>
      <c r="AP2281" s="39">
        <f>LISTAS[[#This Row],[COSTO]]+(LISTAS[[#This Row],[COSTO]]*AO2281)</f>
        <v>59.943100000000001</v>
      </c>
      <c r="AQ2281" s="44">
        <f>IF(AO2281="",0,AP2281/LISTAS[[#This Row],[VENTA NETA]]-1)</f>
        <v>0</v>
      </c>
      <c r="AS2281" s="39">
        <v>0</v>
      </c>
      <c r="AT2281" s="48" t="e">
        <f>+LISTAS[[#This Row],[COSTO]]/AS2281-1</f>
        <v>#DIV/0!</v>
      </c>
      <c r="BA2281" t="s">
        <v>4922</v>
      </c>
      <c r="BB2281" s="36"/>
    </row>
    <row r="2282" spans="1:54" x14ac:dyDescent="0.35">
      <c r="A2282" s="7" t="s">
        <v>6308</v>
      </c>
      <c r="B2282" t="s">
        <v>4922</v>
      </c>
      <c r="C2282">
        <v>26</v>
      </c>
      <c r="D2282" t="s">
        <v>6309</v>
      </c>
      <c r="E2282" s="2">
        <v>911.36</v>
      </c>
      <c r="F2282" s="7" t="str">
        <f>+_xlfn.XLOOKUP(LISTAS[[#This Row],[ID]],_01_CODIGOS_Y_COSTOS_xlsm[Producto y N°],_01_CODIGOS_Y_COSTOS_xlsm[FABRICA],"",0,1)</f>
        <v>CASERGOM</v>
      </c>
      <c r="G2282" s="26">
        <f>LISTAS[[#This Row],[Precio]]*(1-0.46)</f>
        <v>492.13440000000003</v>
      </c>
      <c r="H2282" s="1">
        <f>+_xlfn.XLOOKUP(LISTAS[[#This Row],[ID]],_01_CODIGOS_Y_COSTOS_xlsm[Producto y N°],_01_CODIGOS_Y_COSTOS_xlsm[COSTO],0,0,1)</f>
        <v>75.647800000000004</v>
      </c>
      <c r="I2282" s="27">
        <f>+IFERROR(LISTAS[[#This Row],[VENTA NETA]]/LISTAS[[#This Row],[COSTO]]-1,0)</f>
        <v>5.505600956009296</v>
      </c>
      <c r="J2282" s="50" t="str">
        <f>IFERROR(VLOOKUP(LISTAS[[#This Row],[ID]],_01_CODIGOS_Y_COSTOS_xlsm[[Producto y N°]:[CODIGO]],2,0),"")</f>
        <v>1113</v>
      </c>
      <c r="O2282" t="s">
        <v>6308</v>
      </c>
      <c r="AB2282" s="12" t="str">
        <f>+LISTAS[[#This Row],[Codigo]]&amp;LISTAS[[#This Row],[Fabrica]]</f>
        <v>1113CASERGOM</v>
      </c>
      <c r="AC2282" s="13" t="str">
        <f>+LISTAS[[#This Row],[Codigo]]</f>
        <v>1113</v>
      </c>
      <c r="AD2282" s="13" t="str">
        <f>+LISTAS[[#This Row],[ID]]</f>
        <v>PASACABLES DE GOMA26</v>
      </c>
      <c r="AH2282" s="36"/>
      <c r="AI2282" s="37">
        <f>+LISTAS[[#This Row],[Precio]]+(LISTAS[[#This Row],[Precio]]*AH2282)</f>
        <v>911.36</v>
      </c>
      <c r="AJ2282" s="38">
        <f t="shared" si="35"/>
        <v>455.68</v>
      </c>
      <c r="AL2282" s="35">
        <f>+AJ2282/LISTAS[[#This Row],[COSTO]]-1</f>
        <v>5.0237045888974956</v>
      </c>
      <c r="AM2282" t="str">
        <f>+LISTAS[[#This Row],[ID]]</f>
        <v>PASACABLES DE GOMA26</v>
      </c>
      <c r="AO2282" s="43"/>
      <c r="AP2282" s="39">
        <f>LISTAS[[#This Row],[COSTO]]+(LISTAS[[#This Row],[COSTO]]*AO2282)</f>
        <v>75.647800000000004</v>
      </c>
      <c r="AQ2282" s="44">
        <f>IF(AO2282="",0,AP2282/LISTAS[[#This Row],[VENTA NETA]]-1)</f>
        <v>0</v>
      </c>
      <c r="AS2282" s="39">
        <v>0</v>
      </c>
      <c r="AT2282" s="48" t="e">
        <f>+LISTAS[[#This Row],[COSTO]]/AS2282-1</f>
        <v>#DIV/0!</v>
      </c>
      <c r="BA2282" t="s">
        <v>4922</v>
      </c>
      <c r="BB2282" s="36"/>
    </row>
    <row r="2283" spans="1:54" x14ac:dyDescent="0.35">
      <c r="A2283" s="7" t="s">
        <v>6310</v>
      </c>
      <c r="B2283" t="s">
        <v>4922</v>
      </c>
      <c r="C2283">
        <v>27</v>
      </c>
      <c r="D2283" t="s">
        <v>6311</v>
      </c>
      <c r="E2283" s="2">
        <v>635.91999999999996</v>
      </c>
      <c r="F2283" s="7" t="str">
        <f>+_xlfn.XLOOKUP(LISTAS[[#This Row],[ID]],_01_CODIGOS_Y_COSTOS_xlsm[Producto y N°],_01_CODIGOS_Y_COSTOS_xlsm[FABRICA],"",0,1)</f>
        <v>CASERGOM</v>
      </c>
      <c r="G2283" s="26">
        <f>LISTAS[[#This Row],[Precio]]*(1-0.46)</f>
        <v>343.39679999999998</v>
      </c>
      <c r="H2283" s="1">
        <f>+_xlfn.XLOOKUP(LISTAS[[#This Row],[ID]],_01_CODIGOS_Y_COSTOS_xlsm[Producto y N°],_01_CODIGOS_Y_COSTOS_xlsm[COSTO],0,0,1)</f>
        <v>55.581899999999997</v>
      </c>
      <c r="I2283" s="27">
        <f>+IFERROR(LISTAS[[#This Row],[VENTA NETA]]/LISTAS[[#This Row],[COSTO]]-1,0)</f>
        <v>5.1782126915416713</v>
      </c>
      <c r="J2283" s="50" t="str">
        <f>IFERROR(VLOOKUP(LISTAS[[#This Row],[ID]],_01_CODIGOS_Y_COSTOS_xlsm[[Producto y N°]:[CODIGO]],2,0),"")</f>
        <v>1212</v>
      </c>
      <c r="O2283" t="s">
        <v>6310</v>
      </c>
      <c r="AB2283" s="12" t="str">
        <f>+LISTAS[[#This Row],[Codigo]]&amp;LISTAS[[#This Row],[Fabrica]]</f>
        <v>1212CASERGOM</v>
      </c>
      <c r="AC2283" s="13" t="str">
        <f>+LISTAS[[#This Row],[Codigo]]</f>
        <v>1212</v>
      </c>
      <c r="AD2283" s="13" t="str">
        <f>+LISTAS[[#This Row],[ID]]</f>
        <v>PASACABLES DE GOMA27</v>
      </c>
      <c r="AH2283" s="36"/>
      <c r="AI2283" s="37">
        <f>+LISTAS[[#This Row],[Precio]]+(LISTAS[[#This Row],[Precio]]*AH2283)</f>
        <v>635.91999999999996</v>
      </c>
      <c r="AJ2283" s="38">
        <f t="shared" si="35"/>
        <v>317.95999999999998</v>
      </c>
      <c r="AL2283" s="35">
        <f>+AJ2283/LISTAS[[#This Row],[COSTO]]-1</f>
        <v>4.7205673069830283</v>
      </c>
      <c r="AM2283" t="str">
        <f>+LISTAS[[#This Row],[ID]]</f>
        <v>PASACABLES DE GOMA27</v>
      </c>
      <c r="AO2283" s="43"/>
      <c r="AP2283" s="39">
        <f>LISTAS[[#This Row],[COSTO]]+(LISTAS[[#This Row],[COSTO]]*AO2283)</f>
        <v>55.581899999999997</v>
      </c>
      <c r="AQ2283" s="44">
        <f>IF(AO2283="",0,AP2283/LISTAS[[#This Row],[VENTA NETA]]-1)</f>
        <v>0</v>
      </c>
      <c r="AS2283" s="39">
        <v>0</v>
      </c>
      <c r="AT2283" s="48" t="e">
        <f>+LISTAS[[#This Row],[COSTO]]/AS2283-1</f>
        <v>#DIV/0!</v>
      </c>
      <c r="BA2283" t="s">
        <v>4922</v>
      </c>
      <c r="BB2283" s="36"/>
    </row>
    <row r="2284" spans="1:54" x14ac:dyDescent="0.35">
      <c r="A2284" s="7" t="s">
        <v>6312</v>
      </c>
      <c r="B2284" t="s">
        <v>4982</v>
      </c>
      <c r="C2284" t="s">
        <v>2174</v>
      </c>
      <c r="D2284" t="s">
        <v>2174</v>
      </c>
      <c r="E2284" s="2">
        <v>407.28</v>
      </c>
      <c r="F2284" s="7" t="str">
        <f>+_xlfn.XLOOKUP(LISTAS[[#This Row],[ID]],_01_CODIGOS_Y_COSTOS_xlsm[Producto y N°],_01_CODIGOS_Y_COSTOS_xlsm[FABRICA],"",0,1)</f>
        <v>VARIOS</v>
      </c>
      <c r="G2284" s="26">
        <f>LISTAS[[#This Row],[Precio]]*(1-0.46)</f>
        <v>219.93119999999999</v>
      </c>
      <c r="H2284" s="1">
        <f>+_xlfn.XLOOKUP(LISTAS[[#This Row],[ID]],_01_CODIGOS_Y_COSTOS_xlsm[Producto y N°],_01_CODIGOS_Y_COSTOS_xlsm[COSTO],0,0,1)</f>
        <v>0</v>
      </c>
      <c r="I2284" s="27">
        <f>+IFERROR(LISTAS[[#This Row],[VENTA NETA]]/LISTAS[[#This Row],[COSTO]]-1,0)</f>
        <v>0</v>
      </c>
      <c r="J2284" s="50" t="str">
        <f>IFERROR(VLOOKUP(LISTAS[[#This Row],[ID]],_01_CODIGOS_Y_COSTOS_xlsm[[Producto y N°]:[CODIGO]],2,0),"")</f>
        <v>0</v>
      </c>
      <c r="O2284" t="s">
        <v>6312</v>
      </c>
      <c r="AB2284" s="12" t="str">
        <f>+LISTAS[[#This Row],[Codigo]]&amp;LISTAS[[#This Row],[Fabrica]]</f>
        <v>0VARIOS</v>
      </c>
      <c r="AC2284" s="13" t="str">
        <f>+LISTAS[[#This Row],[Codigo]]</f>
        <v>0</v>
      </c>
      <c r="AD2284" s="13" t="str">
        <f>+LISTAS[[#This Row],[ID]]</f>
        <v>TORNILLOS ALLEN7x10</v>
      </c>
      <c r="AH2284" s="36"/>
      <c r="AI2284" s="37">
        <f>+LISTAS[[#This Row],[Precio]]+(LISTAS[[#This Row],[Precio]]*AH2284)</f>
        <v>407.28</v>
      </c>
      <c r="AJ2284" s="38">
        <f t="shared" si="35"/>
        <v>203.64</v>
      </c>
      <c r="AL2284" s="35" t="e">
        <f>+AJ2284/LISTAS[[#This Row],[COSTO]]-1</f>
        <v>#DIV/0!</v>
      </c>
      <c r="AM2284" t="str">
        <f>+LISTAS[[#This Row],[ID]]</f>
        <v>TORNILLOS ALLEN7x10</v>
      </c>
      <c r="AO2284" s="43"/>
      <c r="AP2284" s="39">
        <f>LISTAS[[#This Row],[COSTO]]+(LISTAS[[#This Row],[COSTO]]*AO2284)</f>
        <v>0</v>
      </c>
      <c r="AQ2284" s="44">
        <f>IF(AO2284="",0,AP2284/LISTAS[[#This Row],[VENTA NETA]]-1)</f>
        <v>0</v>
      </c>
      <c r="AS2284" s="39">
        <v>0</v>
      </c>
      <c r="AT2284" s="48" t="e">
        <f>+LISTAS[[#This Row],[COSTO]]/AS2284-1</f>
        <v>#DIV/0!</v>
      </c>
      <c r="BA2284" t="s">
        <v>4982</v>
      </c>
      <c r="BB2284" s="36"/>
    </row>
    <row r="2285" spans="1:54" x14ac:dyDescent="0.35">
      <c r="A2285" s="7" t="s">
        <v>6313</v>
      </c>
      <c r="B2285" t="s">
        <v>4982</v>
      </c>
      <c r="C2285" t="s">
        <v>2219</v>
      </c>
      <c r="D2285" t="s">
        <v>2219</v>
      </c>
      <c r="E2285" s="2">
        <v>407.28</v>
      </c>
      <c r="F2285" s="7" t="str">
        <f>+_xlfn.XLOOKUP(LISTAS[[#This Row],[ID]],_01_CODIGOS_Y_COSTOS_xlsm[Producto y N°],_01_CODIGOS_Y_COSTOS_xlsm[FABRICA],"",0,1)</f>
        <v>VARIOS</v>
      </c>
      <c r="G2285" s="26">
        <f>LISTAS[[#This Row],[Precio]]*(1-0.46)</f>
        <v>219.93119999999999</v>
      </c>
      <c r="H2285" s="1">
        <f>+_xlfn.XLOOKUP(LISTAS[[#This Row],[ID]],_01_CODIGOS_Y_COSTOS_xlsm[Producto y N°],_01_CODIGOS_Y_COSTOS_xlsm[COSTO],0,0,1)</f>
        <v>0</v>
      </c>
      <c r="I2285" s="27">
        <f>+IFERROR(LISTAS[[#This Row],[VENTA NETA]]/LISTAS[[#This Row],[COSTO]]-1,0)</f>
        <v>0</v>
      </c>
      <c r="J2285" s="50" t="str">
        <f>IFERROR(VLOOKUP(LISTAS[[#This Row],[ID]],_01_CODIGOS_Y_COSTOS_xlsm[[Producto y N°]:[CODIGO]],2,0),"")</f>
        <v>0</v>
      </c>
      <c r="O2285" t="s">
        <v>6313</v>
      </c>
      <c r="AB2285" s="12" t="str">
        <f>+LISTAS[[#This Row],[Codigo]]&amp;LISTAS[[#This Row],[Fabrica]]</f>
        <v>0VARIOS</v>
      </c>
      <c r="AC2285" s="13" t="str">
        <f>+LISTAS[[#This Row],[Codigo]]</f>
        <v>0</v>
      </c>
      <c r="AD2285" s="13" t="str">
        <f>+LISTAS[[#This Row],[ID]]</f>
        <v>TORNILLOS ALLEN7x15</v>
      </c>
      <c r="AH2285" s="36"/>
      <c r="AI2285" s="37">
        <f>+LISTAS[[#This Row],[Precio]]+(LISTAS[[#This Row],[Precio]]*AH2285)</f>
        <v>407.28</v>
      </c>
      <c r="AJ2285" s="38">
        <f t="shared" si="35"/>
        <v>203.64</v>
      </c>
      <c r="AL2285" s="35" t="e">
        <f>+AJ2285/LISTAS[[#This Row],[COSTO]]-1</f>
        <v>#DIV/0!</v>
      </c>
      <c r="AM2285" t="str">
        <f>+LISTAS[[#This Row],[ID]]</f>
        <v>TORNILLOS ALLEN7x15</v>
      </c>
      <c r="AO2285" s="43"/>
      <c r="AP2285" s="39">
        <f>LISTAS[[#This Row],[COSTO]]+(LISTAS[[#This Row],[COSTO]]*AO2285)</f>
        <v>0</v>
      </c>
      <c r="AQ2285" s="44">
        <f>IF(AO2285="",0,AP2285/LISTAS[[#This Row],[VENTA NETA]]-1)</f>
        <v>0</v>
      </c>
      <c r="AS2285" s="39">
        <v>0</v>
      </c>
      <c r="AT2285" s="48" t="e">
        <f>+LISTAS[[#This Row],[COSTO]]/AS2285-1</f>
        <v>#DIV/0!</v>
      </c>
      <c r="BA2285" t="s">
        <v>4982</v>
      </c>
      <c r="BB2285" s="36"/>
    </row>
    <row r="2286" spans="1:54" x14ac:dyDescent="0.35">
      <c r="A2286" s="7" t="s">
        <v>6314</v>
      </c>
      <c r="B2286" t="s">
        <v>4982</v>
      </c>
      <c r="C2286" t="s">
        <v>4983</v>
      </c>
      <c r="D2286" t="s">
        <v>4983</v>
      </c>
      <c r="E2286" s="2">
        <v>441.24</v>
      </c>
      <c r="F2286" s="7" t="str">
        <f>+_xlfn.XLOOKUP(LISTAS[[#This Row],[ID]],_01_CODIGOS_Y_COSTOS_xlsm[Producto y N°],_01_CODIGOS_Y_COSTOS_xlsm[FABRICA],"",0,1)</f>
        <v>VARIOS</v>
      </c>
      <c r="G2286" s="26">
        <f>LISTAS[[#This Row],[Precio]]*(1-0.46)</f>
        <v>238.26960000000003</v>
      </c>
      <c r="H2286" s="1">
        <f>+_xlfn.XLOOKUP(LISTAS[[#This Row],[ID]],_01_CODIGOS_Y_COSTOS_xlsm[Producto y N°],_01_CODIGOS_Y_COSTOS_xlsm[COSTO],0,0,1)</f>
        <v>0</v>
      </c>
      <c r="I2286" s="27">
        <f>+IFERROR(LISTAS[[#This Row],[VENTA NETA]]/LISTAS[[#This Row],[COSTO]]-1,0)</f>
        <v>0</v>
      </c>
      <c r="J2286" s="50" t="str">
        <f>IFERROR(VLOOKUP(LISTAS[[#This Row],[ID]],_01_CODIGOS_Y_COSTOS_xlsm[[Producto y N°]:[CODIGO]],2,0),"")</f>
        <v>0</v>
      </c>
      <c r="O2286" t="s">
        <v>6314</v>
      </c>
      <c r="AB2286" s="12" t="str">
        <f>+LISTAS[[#This Row],[Codigo]]&amp;LISTAS[[#This Row],[Fabrica]]</f>
        <v>0VARIOS</v>
      </c>
      <c r="AC2286" s="13" t="str">
        <f>+LISTAS[[#This Row],[Codigo]]</f>
        <v>0</v>
      </c>
      <c r="AD2286" s="13" t="str">
        <f>+LISTAS[[#This Row],[ID]]</f>
        <v>TORNILLOS ALLEN7x20</v>
      </c>
      <c r="AH2286" s="36"/>
      <c r="AI2286" s="37">
        <f>+LISTAS[[#This Row],[Precio]]+(LISTAS[[#This Row],[Precio]]*AH2286)</f>
        <v>441.24</v>
      </c>
      <c r="AJ2286" s="38">
        <f t="shared" si="35"/>
        <v>220.62</v>
      </c>
      <c r="AL2286" s="35" t="e">
        <f>+AJ2286/LISTAS[[#This Row],[COSTO]]-1</f>
        <v>#DIV/0!</v>
      </c>
      <c r="AM2286" t="str">
        <f>+LISTAS[[#This Row],[ID]]</f>
        <v>TORNILLOS ALLEN7x20</v>
      </c>
      <c r="AO2286" s="43"/>
      <c r="AP2286" s="39">
        <f>LISTAS[[#This Row],[COSTO]]+(LISTAS[[#This Row],[COSTO]]*AO2286)</f>
        <v>0</v>
      </c>
      <c r="AQ2286" s="44">
        <f>IF(AO2286="",0,AP2286/LISTAS[[#This Row],[VENTA NETA]]-1)</f>
        <v>0</v>
      </c>
      <c r="AS2286" s="39">
        <v>0</v>
      </c>
      <c r="AT2286" s="48" t="e">
        <f>+LISTAS[[#This Row],[COSTO]]/AS2286-1</f>
        <v>#DIV/0!</v>
      </c>
      <c r="BA2286" t="s">
        <v>4982</v>
      </c>
      <c r="BB2286" s="36"/>
    </row>
    <row r="2287" spans="1:54" x14ac:dyDescent="0.35">
      <c r="A2287" s="7" t="s">
        <v>6315</v>
      </c>
      <c r="B2287" t="s">
        <v>4982</v>
      </c>
      <c r="C2287" t="s">
        <v>4984</v>
      </c>
      <c r="D2287" t="s">
        <v>4984</v>
      </c>
      <c r="E2287" s="2">
        <v>471.4</v>
      </c>
      <c r="F2287" s="7" t="str">
        <f>+_xlfn.XLOOKUP(LISTAS[[#This Row],[ID]],_01_CODIGOS_Y_COSTOS_xlsm[Producto y N°],_01_CODIGOS_Y_COSTOS_xlsm[FABRICA],"",0,1)</f>
        <v>VARIOS</v>
      </c>
      <c r="G2287" s="26">
        <f>LISTAS[[#This Row],[Precio]]*(1-0.46)</f>
        <v>254.55600000000001</v>
      </c>
      <c r="H2287" s="1">
        <f>+_xlfn.XLOOKUP(LISTAS[[#This Row],[ID]],_01_CODIGOS_Y_COSTOS_xlsm[Producto y N°],_01_CODIGOS_Y_COSTOS_xlsm[COSTO],0,0,1)</f>
        <v>0</v>
      </c>
      <c r="I2287" s="27">
        <f>+IFERROR(LISTAS[[#This Row],[VENTA NETA]]/LISTAS[[#This Row],[COSTO]]-1,0)</f>
        <v>0</v>
      </c>
      <c r="J2287" s="50" t="str">
        <f>IFERROR(VLOOKUP(LISTAS[[#This Row],[ID]],_01_CODIGOS_Y_COSTOS_xlsm[[Producto y N°]:[CODIGO]],2,0),"")</f>
        <v>0</v>
      </c>
      <c r="O2287" t="s">
        <v>6315</v>
      </c>
      <c r="AB2287" s="12" t="str">
        <f>+LISTAS[[#This Row],[Codigo]]&amp;LISTAS[[#This Row],[Fabrica]]</f>
        <v>0VARIOS</v>
      </c>
      <c r="AC2287" s="13" t="str">
        <f>+LISTAS[[#This Row],[Codigo]]</f>
        <v>0</v>
      </c>
      <c r="AD2287" s="13" t="str">
        <f>+LISTAS[[#This Row],[ID]]</f>
        <v>TORNILLOS ALLEN7x25</v>
      </c>
      <c r="AH2287" s="36"/>
      <c r="AI2287" s="37">
        <f>+LISTAS[[#This Row],[Precio]]+(LISTAS[[#This Row],[Precio]]*AH2287)</f>
        <v>471.4</v>
      </c>
      <c r="AJ2287" s="38">
        <f t="shared" si="35"/>
        <v>235.7</v>
      </c>
      <c r="AL2287" s="35" t="e">
        <f>+AJ2287/LISTAS[[#This Row],[COSTO]]-1</f>
        <v>#DIV/0!</v>
      </c>
      <c r="AM2287" t="str">
        <f>+LISTAS[[#This Row],[ID]]</f>
        <v>TORNILLOS ALLEN7x25</v>
      </c>
      <c r="AO2287" s="43"/>
      <c r="AP2287" s="39">
        <f>LISTAS[[#This Row],[COSTO]]+(LISTAS[[#This Row],[COSTO]]*AO2287)</f>
        <v>0</v>
      </c>
      <c r="AQ2287" s="44">
        <f>IF(AO2287="",0,AP2287/LISTAS[[#This Row],[VENTA NETA]]-1)</f>
        <v>0</v>
      </c>
      <c r="AS2287" s="39">
        <v>0</v>
      </c>
      <c r="AT2287" s="48" t="e">
        <f>+LISTAS[[#This Row],[COSTO]]/AS2287-1</f>
        <v>#DIV/0!</v>
      </c>
      <c r="BA2287" t="s">
        <v>4982</v>
      </c>
      <c r="BB2287" s="36"/>
    </row>
    <row r="2288" spans="1:54" x14ac:dyDescent="0.35">
      <c r="A2288" s="7" t="s">
        <v>6316</v>
      </c>
      <c r="B2288" t="s">
        <v>4982</v>
      </c>
      <c r="C2288" t="s">
        <v>4985</v>
      </c>
      <c r="D2288" t="s">
        <v>4985</v>
      </c>
      <c r="E2288" s="2">
        <v>509.12</v>
      </c>
      <c r="F2288" s="7" t="str">
        <f>+_xlfn.XLOOKUP(LISTAS[[#This Row],[ID]],_01_CODIGOS_Y_COSTOS_xlsm[Producto y N°],_01_CODIGOS_Y_COSTOS_xlsm[FABRICA],"",0,1)</f>
        <v>VARIOS</v>
      </c>
      <c r="G2288" s="26">
        <f>LISTAS[[#This Row],[Precio]]*(1-0.46)</f>
        <v>274.9248</v>
      </c>
      <c r="H2288" s="1">
        <f>+_xlfn.XLOOKUP(LISTAS[[#This Row],[ID]],_01_CODIGOS_Y_COSTOS_xlsm[Producto y N°],_01_CODIGOS_Y_COSTOS_xlsm[COSTO],0,0,1)</f>
        <v>0</v>
      </c>
      <c r="I2288" s="27">
        <f>+IFERROR(LISTAS[[#This Row],[VENTA NETA]]/LISTAS[[#This Row],[COSTO]]-1,0)</f>
        <v>0</v>
      </c>
      <c r="J2288" s="50" t="str">
        <f>IFERROR(VLOOKUP(LISTAS[[#This Row],[ID]],_01_CODIGOS_Y_COSTOS_xlsm[[Producto y N°]:[CODIGO]],2,0),"")</f>
        <v>0</v>
      </c>
      <c r="O2288" t="s">
        <v>6316</v>
      </c>
      <c r="AB2288" s="12" t="str">
        <f>+LISTAS[[#This Row],[Codigo]]&amp;LISTAS[[#This Row],[Fabrica]]</f>
        <v>0VARIOS</v>
      </c>
      <c r="AC2288" s="13" t="str">
        <f>+LISTAS[[#This Row],[Codigo]]</f>
        <v>0</v>
      </c>
      <c r="AD2288" s="13" t="str">
        <f>+LISTAS[[#This Row],[ID]]</f>
        <v>TORNILLOS ALLEN7x30</v>
      </c>
      <c r="AH2288" s="36"/>
      <c r="AI2288" s="37">
        <f>+LISTAS[[#This Row],[Precio]]+(LISTAS[[#This Row],[Precio]]*AH2288)</f>
        <v>509.12</v>
      </c>
      <c r="AJ2288" s="38">
        <f t="shared" si="35"/>
        <v>254.56</v>
      </c>
      <c r="AL2288" s="35" t="e">
        <f>+AJ2288/LISTAS[[#This Row],[COSTO]]-1</f>
        <v>#DIV/0!</v>
      </c>
      <c r="AM2288" t="str">
        <f>+LISTAS[[#This Row],[ID]]</f>
        <v>TORNILLOS ALLEN7x30</v>
      </c>
      <c r="AO2288" s="43"/>
      <c r="AP2288" s="39">
        <f>LISTAS[[#This Row],[COSTO]]+(LISTAS[[#This Row],[COSTO]]*AO2288)</f>
        <v>0</v>
      </c>
      <c r="AQ2288" s="44">
        <f>IF(AO2288="",0,AP2288/LISTAS[[#This Row],[VENTA NETA]]-1)</f>
        <v>0</v>
      </c>
      <c r="AS2288" s="39">
        <v>0</v>
      </c>
      <c r="AT2288" s="48" t="e">
        <f>+LISTAS[[#This Row],[COSTO]]/AS2288-1</f>
        <v>#DIV/0!</v>
      </c>
      <c r="BA2288" t="s">
        <v>4982</v>
      </c>
      <c r="BB2288" s="36"/>
    </row>
    <row r="2289" spans="1:54" x14ac:dyDescent="0.35">
      <c r="A2289" s="7" t="s">
        <v>6317</v>
      </c>
      <c r="B2289" t="s">
        <v>4982</v>
      </c>
      <c r="C2289" t="s">
        <v>4986</v>
      </c>
      <c r="D2289" t="s">
        <v>4986</v>
      </c>
      <c r="E2289" s="2">
        <v>603.4</v>
      </c>
      <c r="F2289" s="7" t="str">
        <f>+_xlfn.XLOOKUP(LISTAS[[#This Row],[ID]],_01_CODIGOS_Y_COSTOS_xlsm[Producto y N°],_01_CODIGOS_Y_COSTOS_xlsm[FABRICA],"",0,1)</f>
        <v>VARIOS</v>
      </c>
      <c r="G2289" s="26">
        <f>LISTAS[[#This Row],[Precio]]*(1-0.46)</f>
        <v>325.83600000000001</v>
      </c>
      <c r="H2289" s="1">
        <f>+_xlfn.XLOOKUP(LISTAS[[#This Row],[ID]],_01_CODIGOS_Y_COSTOS_xlsm[Producto y N°],_01_CODIGOS_Y_COSTOS_xlsm[COSTO],0,0,1)</f>
        <v>0</v>
      </c>
      <c r="I2289" s="27">
        <f>+IFERROR(LISTAS[[#This Row],[VENTA NETA]]/LISTAS[[#This Row],[COSTO]]-1,0)</f>
        <v>0</v>
      </c>
      <c r="J2289" s="50" t="str">
        <f>IFERROR(VLOOKUP(LISTAS[[#This Row],[ID]],_01_CODIGOS_Y_COSTOS_xlsm[[Producto y N°]:[CODIGO]],2,0),"")</f>
        <v>0</v>
      </c>
      <c r="O2289" t="s">
        <v>6317</v>
      </c>
      <c r="AB2289" s="12" t="str">
        <f>+LISTAS[[#This Row],[Codigo]]&amp;LISTAS[[#This Row],[Fabrica]]</f>
        <v>0VARIOS</v>
      </c>
      <c r="AC2289" s="13" t="str">
        <f>+LISTAS[[#This Row],[Codigo]]</f>
        <v>0</v>
      </c>
      <c r="AD2289" s="13" t="str">
        <f>+LISTAS[[#This Row],[ID]]</f>
        <v>TORNILLOS ALLEN7x35</v>
      </c>
      <c r="AH2289" s="36"/>
      <c r="AI2289" s="37">
        <f>+LISTAS[[#This Row],[Precio]]+(LISTAS[[#This Row],[Precio]]*AH2289)</f>
        <v>603.4</v>
      </c>
      <c r="AJ2289" s="38">
        <f t="shared" si="35"/>
        <v>301.7</v>
      </c>
      <c r="AL2289" s="35" t="e">
        <f>+AJ2289/LISTAS[[#This Row],[COSTO]]-1</f>
        <v>#DIV/0!</v>
      </c>
      <c r="AM2289" t="str">
        <f>+LISTAS[[#This Row],[ID]]</f>
        <v>TORNILLOS ALLEN7x35</v>
      </c>
      <c r="AO2289" s="43"/>
      <c r="AP2289" s="39">
        <f>LISTAS[[#This Row],[COSTO]]+(LISTAS[[#This Row],[COSTO]]*AO2289)</f>
        <v>0</v>
      </c>
      <c r="AQ2289" s="44">
        <f>IF(AO2289="",0,AP2289/LISTAS[[#This Row],[VENTA NETA]]-1)</f>
        <v>0</v>
      </c>
      <c r="AS2289" s="39">
        <v>0</v>
      </c>
      <c r="AT2289" s="48" t="e">
        <f>+LISTAS[[#This Row],[COSTO]]/AS2289-1</f>
        <v>#DIV/0!</v>
      </c>
      <c r="BA2289" t="s">
        <v>4982</v>
      </c>
      <c r="BB2289" s="36"/>
    </row>
    <row r="2290" spans="1:54" x14ac:dyDescent="0.35">
      <c r="A2290" s="7" t="s">
        <v>6318</v>
      </c>
      <c r="B2290" t="s">
        <v>4982</v>
      </c>
      <c r="C2290" t="s">
        <v>3379</v>
      </c>
      <c r="D2290" t="s">
        <v>3379</v>
      </c>
      <c r="E2290" s="2">
        <v>669.36</v>
      </c>
      <c r="F2290" s="7" t="str">
        <f>+_xlfn.XLOOKUP(LISTAS[[#This Row],[ID]],_01_CODIGOS_Y_COSTOS_xlsm[Producto y N°],_01_CODIGOS_Y_COSTOS_xlsm[FABRICA],"",0,1)</f>
        <v>VARIOS</v>
      </c>
      <c r="G2290" s="26">
        <f>LISTAS[[#This Row],[Precio]]*(1-0.46)</f>
        <v>361.45440000000002</v>
      </c>
      <c r="H2290" s="1">
        <f>+_xlfn.XLOOKUP(LISTAS[[#This Row],[ID]],_01_CODIGOS_Y_COSTOS_xlsm[Producto y N°],_01_CODIGOS_Y_COSTOS_xlsm[COSTO],0,0,1)</f>
        <v>0</v>
      </c>
      <c r="I2290" s="27">
        <f>+IFERROR(LISTAS[[#This Row],[VENTA NETA]]/LISTAS[[#This Row],[COSTO]]-1,0)</f>
        <v>0</v>
      </c>
      <c r="J2290" s="50" t="str">
        <f>IFERROR(VLOOKUP(LISTAS[[#This Row],[ID]],_01_CODIGOS_Y_COSTOS_xlsm[[Producto y N°]:[CODIGO]],2,0),"")</f>
        <v>0</v>
      </c>
      <c r="O2290" t="s">
        <v>6318</v>
      </c>
      <c r="AB2290" s="12" t="str">
        <f>+LISTAS[[#This Row],[Codigo]]&amp;LISTAS[[#This Row],[Fabrica]]</f>
        <v>0VARIOS</v>
      </c>
      <c r="AC2290" s="13" t="str">
        <f>+LISTAS[[#This Row],[Codigo]]</f>
        <v>0</v>
      </c>
      <c r="AD2290" s="13" t="str">
        <f>+LISTAS[[#This Row],[ID]]</f>
        <v>TORNILLOS ALLEN7x40</v>
      </c>
      <c r="AH2290" s="36"/>
      <c r="AI2290" s="37">
        <f>+LISTAS[[#This Row],[Precio]]+(LISTAS[[#This Row],[Precio]]*AH2290)</f>
        <v>669.36</v>
      </c>
      <c r="AJ2290" s="38">
        <f t="shared" si="35"/>
        <v>334.68</v>
      </c>
      <c r="AL2290" s="35" t="e">
        <f>+AJ2290/LISTAS[[#This Row],[COSTO]]-1</f>
        <v>#DIV/0!</v>
      </c>
      <c r="AM2290" t="str">
        <f>+LISTAS[[#This Row],[ID]]</f>
        <v>TORNILLOS ALLEN7x40</v>
      </c>
      <c r="AO2290" s="43"/>
      <c r="AP2290" s="39">
        <f>LISTAS[[#This Row],[COSTO]]+(LISTAS[[#This Row],[COSTO]]*AO2290)</f>
        <v>0</v>
      </c>
      <c r="AQ2290" s="44">
        <f>IF(AO2290="",0,AP2290/LISTAS[[#This Row],[VENTA NETA]]-1)</f>
        <v>0</v>
      </c>
      <c r="AS2290" s="39">
        <v>0</v>
      </c>
      <c r="AT2290" s="48" t="e">
        <f>+LISTAS[[#This Row],[COSTO]]/AS2290-1</f>
        <v>#DIV/0!</v>
      </c>
      <c r="BA2290" t="s">
        <v>4982</v>
      </c>
      <c r="BB2290" s="36"/>
    </row>
    <row r="2291" spans="1:54" x14ac:dyDescent="0.35">
      <c r="A2291" s="7" t="s">
        <v>6319</v>
      </c>
      <c r="B2291" t="s">
        <v>4987</v>
      </c>
      <c r="C2291" t="s">
        <v>4988</v>
      </c>
      <c r="D2291" t="s">
        <v>4988</v>
      </c>
      <c r="E2291" s="2">
        <v>3418.12</v>
      </c>
      <c r="F2291" s="7" t="str">
        <f>+_xlfn.XLOOKUP(LISTAS[[#This Row],[ID]],_01_CODIGOS_Y_COSTOS_xlsm[Producto y N°],_01_CODIGOS_Y_COSTOS_xlsm[FABRICA],"",0,1)</f>
        <v>VARIOS</v>
      </c>
      <c r="G2291" s="26">
        <f>LISTAS[[#This Row],[Precio]]*(1-0.46)</f>
        <v>1845.7848000000001</v>
      </c>
      <c r="H2291" s="1">
        <f>+_xlfn.XLOOKUP(LISTAS[[#This Row],[ID]],_01_CODIGOS_Y_COSTOS_xlsm[Producto y N°],_01_CODIGOS_Y_COSTOS_xlsm[COSTO],0,0,1)</f>
        <v>0</v>
      </c>
      <c r="I2291" s="27">
        <f>+IFERROR(LISTAS[[#This Row],[VENTA NETA]]/LISTAS[[#This Row],[COSTO]]-1,0)</f>
        <v>0</v>
      </c>
      <c r="J2291" s="50" t="str">
        <f>IFERROR(VLOOKUP(LISTAS[[#This Row],[ID]],_01_CODIGOS_Y_COSTOS_xlsm[[Producto y N°]:[CODIGO]],2,0),"")</f>
        <v>0</v>
      </c>
      <c r="O2291" t="s">
        <v>6319</v>
      </c>
      <c r="AB2291" s="12" t="str">
        <f>+LISTAS[[#This Row],[Codigo]]&amp;LISTAS[[#This Row],[Fabrica]]</f>
        <v>0VARIOS</v>
      </c>
      <c r="AC2291" s="13" t="str">
        <f>+LISTAS[[#This Row],[Codigo]]</f>
        <v>0</v>
      </c>
      <c r="AD2291" s="13" t="str">
        <f>+LISTAS[[#This Row],[ID]]</f>
        <v xml:space="preserve">BULON DE RUEDAB. RDA.TOYOTA 12X46X1.50 EST.14.3 MM </v>
      </c>
      <c r="AH2291" s="36"/>
      <c r="AI2291" s="37">
        <f>+LISTAS[[#This Row],[Precio]]+(LISTAS[[#This Row],[Precio]]*AH2291)</f>
        <v>3418.12</v>
      </c>
      <c r="AJ2291" s="38">
        <f t="shared" si="35"/>
        <v>1709.06</v>
      </c>
      <c r="AL2291" s="35" t="e">
        <f>+AJ2291/LISTAS[[#This Row],[COSTO]]-1</f>
        <v>#DIV/0!</v>
      </c>
      <c r="AM2291" t="str">
        <f>+LISTAS[[#This Row],[ID]]</f>
        <v xml:space="preserve">BULON DE RUEDAB. RDA.TOYOTA 12X46X1.50 EST.14.3 MM </v>
      </c>
      <c r="AO2291" s="43"/>
      <c r="AP2291" s="39">
        <f>LISTAS[[#This Row],[COSTO]]+(LISTAS[[#This Row],[COSTO]]*AO2291)</f>
        <v>0</v>
      </c>
      <c r="AQ2291" s="44">
        <f>IF(AO2291="",0,AP2291/LISTAS[[#This Row],[VENTA NETA]]-1)</f>
        <v>0</v>
      </c>
      <c r="AS2291" s="39">
        <v>0</v>
      </c>
      <c r="AT2291" s="48" t="e">
        <f>+LISTAS[[#This Row],[COSTO]]/AS2291-1</f>
        <v>#DIV/0!</v>
      </c>
      <c r="BA2291" t="s">
        <v>4987</v>
      </c>
      <c r="BB2291" s="36"/>
    </row>
    <row r="2292" spans="1:54" x14ac:dyDescent="0.35">
      <c r="A2292" s="7" t="s">
        <v>6320</v>
      </c>
      <c r="B2292" t="s">
        <v>4987</v>
      </c>
      <c r="C2292" t="s">
        <v>4989</v>
      </c>
      <c r="D2292" t="s">
        <v>4989</v>
      </c>
      <c r="E2292" s="2">
        <v>3732.28</v>
      </c>
      <c r="F2292" s="7" t="str">
        <f>+_xlfn.XLOOKUP(LISTAS[[#This Row],[ID]],_01_CODIGOS_Y_COSTOS_xlsm[Producto y N°],_01_CODIGOS_Y_COSTOS_xlsm[FABRICA],"",0,1)</f>
        <v>VARIOS</v>
      </c>
      <c r="G2292" s="26">
        <f>LISTAS[[#This Row],[Precio]]*(1-0.46)</f>
        <v>2015.4312000000002</v>
      </c>
      <c r="H2292" s="1">
        <f>+_xlfn.XLOOKUP(LISTAS[[#This Row],[ID]],_01_CODIGOS_Y_COSTOS_xlsm[Producto y N°],_01_CODIGOS_Y_COSTOS_xlsm[COSTO],0,0,1)</f>
        <v>0</v>
      </c>
      <c r="I2292" s="27">
        <f>+IFERROR(LISTAS[[#This Row],[VENTA NETA]]/LISTAS[[#This Row],[COSTO]]-1,0)</f>
        <v>0</v>
      </c>
      <c r="J2292" s="50" t="str">
        <f>IFERROR(VLOOKUP(LISTAS[[#This Row],[ID]],_01_CODIGOS_Y_COSTOS_xlsm[[Producto y N°]:[CODIGO]],2,0),"")</f>
        <v>0</v>
      </c>
      <c r="O2292" t="s">
        <v>6320</v>
      </c>
      <c r="AB2292" s="12" t="str">
        <f>+LISTAS[[#This Row],[Codigo]]&amp;LISTAS[[#This Row],[Fabrica]]</f>
        <v>0VARIOS</v>
      </c>
      <c r="AC2292" s="13" t="str">
        <f>+LISTAS[[#This Row],[Codigo]]</f>
        <v>0</v>
      </c>
      <c r="AD2292" s="13" t="str">
        <f>+LISTAS[[#This Row],[ID]]</f>
        <v>BULON DE RUEDAB. RDA TOYOTA ESPECIAL 12X55X1.5 EST.14.3</v>
      </c>
      <c r="AH2292" s="36"/>
      <c r="AI2292" s="37">
        <f>+LISTAS[[#This Row],[Precio]]+(LISTAS[[#This Row],[Precio]]*AH2292)</f>
        <v>3732.28</v>
      </c>
      <c r="AJ2292" s="38">
        <f t="shared" si="35"/>
        <v>1866.14</v>
      </c>
      <c r="AL2292" s="35" t="e">
        <f>+AJ2292/LISTAS[[#This Row],[COSTO]]-1</f>
        <v>#DIV/0!</v>
      </c>
      <c r="AM2292" t="str">
        <f>+LISTAS[[#This Row],[ID]]</f>
        <v>BULON DE RUEDAB. RDA TOYOTA ESPECIAL 12X55X1.5 EST.14.3</v>
      </c>
      <c r="AO2292" s="43"/>
      <c r="AP2292" s="39">
        <f>LISTAS[[#This Row],[COSTO]]+(LISTAS[[#This Row],[COSTO]]*AO2292)</f>
        <v>0</v>
      </c>
      <c r="AQ2292" s="44">
        <f>IF(AO2292="",0,AP2292/LISTAS[[#This Row],[VENTA NETA]]-1)</f>
        <v>0</v>
      </c>
      <c r="AS2292" s="39">
        <v>0</v>
      </c>
      <c r="AT2292" s="48" t="e">
        <f>+LISTAS[[#This Row],[COSTO]]/AS2292-1</f>
        <v>#DIV/0!</v>
      </c>
      <c r="BA2292" t="s">
        <v>4987</v>
      </c>
      <c r="BB2292" s="36"/>
    </row>
    <row r="2293" spans="1:54" x14ac:dyDescent="0.35">
      <c r="A2293" s="7" t="s">
        <v>6321</v>
      </c>
      <c r="B2293" t="s">
        <v>4987</v>
      </c>
      <c r="C2293" t="s">
        <v>4990</v>
      </c>
      <c r="D2293" t="s">
        <v>4990</v>
      </c>
      <c r="E2293" s="2">
        <v>36707.32</v>
      </c>
      <c r="F2293" s="7" t="str">
        <f>+_xlfn.XLOOKUP(LISTAS[[#This Row],[ID]],_01_CODIGOS_Y_COSTOS_xlsm[Producto y N°],_01_CODIGOS_Y_COSTOS_xlsm[FABRICA],"",0,1)</f>
        <v>VARIOS</v>
      </c>
      <c r="G2293" s="26">
        <f>LISTAS[[#This Row],[Precio]]*(1-0.46)</f>
        <v>19821.952800000003</v>
      </c>
      <c r="H2293" s="1">
        <f>+_xlfn.XLOOKUP(LISTAS[[#This Row],[ID]],_01_CODIGOS_Y_COSTOS_xlsm[Producto y N°],_01_CODIGOS_Y_COSTOS_xlsm[COSTO],0,0,1)</f>
        <v>0</v>
      </c>
      <c r="I2293" s="27">
        <f>+IFERROR(LISTAS[[#This Row],[VENTA NETA]]/LISTAS[[#This Row],[COSTO]]-1,0)</f>
        <v>0</v>
      </c>
      <c r="J2293" s="50" t="str">
        <f>IFERROR(VLOOKUP(LISTAS[[#This Row],[ID]],_01_CODIGOS_Y_COSTOS_xlsm[[Producto y N°]:[CODIGO]],2,0),"")</f>
        <v>0</v>
      </c>
      <c r="O2293" t="s">
        <v>6321</v>
      </c>
      <c r="AB2293" s="12" t="str">
        <f>+LISTAS[[#This Row],[Codigo]]&amp;LISTAS[[#This Row],[Fabrica]]</f>
        <v>0VARIOS</v>
      </c>
      <c r="AC2293" s="13" t="str">
        <f>+LISTAS[[#This Row],[Codigo]]</f>
        <v>0</v>
      </c>
      <c r="AD2293" s="13" t="str">
        <f>+LISTAS[[#This Row],[ID]]</f>
        <v>BULON DE RUEDAB. RDA. M.BEN SPRINTER 14X55</v>
      </c>
      <c r="AH2293" s="36"/>
      <c r="AI2293" s="37">
        <f>+LISTAS[[#This Row],[Precio]]+(LISTAS[[#This Row],[Precio]]*AH2293)</f>
        <v>36707.32</v>
      </c>
      <c r="AJ2293" s="38">
        <f t="shared" si="35"/>
        <v>18353.66</v>
      </c>
      <c r="AL2293" s="35" t="e">
        <f>+AJ2293/LISTAS[[#This Row],[COSTO]]-1</f>
        <v>#DIV/0!</v>
      </c>
      <c r="AM2293" t="str">
        <f>+LISTAS[[#This Row],[ID]]</f>
        <v>BULON DE RUEDAB. RDA. M.BEN SPRINTER 14X55</v>
      </c>
      <c r="AO2293" s="43"/>
      <c r="AP2293" s="39">
        <f>LISTAS[[#This Row],[COSTO]]+(LISTAS[[#This Row],[COSTO]]*AO2293)</f>
        <v>0</v>
      </c>
      <c r="AQ2293" s="44">
        <f>IF(AO2293="",0,AP2293/LISTAS[[#This Row],[VENTA NETA]]-1)</f>
        <v>0</v>
      </c>
      <c r="AS2293" s="39">
        <v>0</v>
      </c>
      <c r="AT2293" s="48" t="e">
        <f>+LISTAS[[#This Row],[COSTO]]/AS2293-1</f>
        <v>#DIV/0!</v>
      </c>
      <c r="BA2293" t="s">
        <v>4987</v>
      </c>
      <c r="BB2293" s="36"/>
    </row>
    <row r="2294" spans="1:54" x14ac:dyDescent="0.35">
      <c r="A2294" s="7" t="s">
        <v>6322</v>
      </c>
      <c r="B2294" t="s">
        <v>4987</v>
      </c>
      <c r="C2294" t="s">
        <v>4991</v>
      </c>
      <c r="D2294" t="s">
        <v>4991</v>
      </c>
      <c r="E2294" s="2">
        <v>13510.2</v>
      </c>
      <c r="F2294" s="7" t="str">
        <f>+_xlfn.XLOOKUP(LISTAS[[#This Row],[ID]],_01_CODIGOS_Y_COSTOS_xlsm[Producto y N°],_01_CODIGOS_Y_COSTOS_xlsm[FABRICA],"",0,1)</f>
        <v>VARIOS</v>
      </c>
      <c r="G2294" s="26">
        <f>LISTAS[[#This Row],[Precio]]*(1-0.46)</f>
        <v>7295.5080000000007</v>
      </c>
      <c r="H2294" s="1">
        <f>+_xlfn.XLOOKUP(LISTAS[[#This Row],[ID]],_01_CODIGOS_Y_COSTOS_xlsm[Producto y N°],_01_CODIGOS_Y_COSTOS_xlsm[COSTO],0,0,1)</f>
        <v>0</v>
      </c>
      <c r="I2294" s="27">
        <f>+IFERROR(LISTAS[[#This Row],[VENTA NETA]]/LISTAS[[#This Row],[COSTO]]-1,0)</f>
        <v>0</v>
      </c>
      <c r="J2294" s="50" t="str">
        <f>IFERROR(VLOOKUP(LISTAS[[#This Row],[ID]],_01_CODIGOS_Y_COSTOS_xlsm[[Producto y N°]:[CODIGO]],2,0),"")</f>
        <v>0</v>
      </c>
      <c r="O2294" t="s">
        <v>6322</v>
      </c>
      <c r="AB2294" s="12" t="str">
        <f>+LISTAS[[#This Row],[Codigo]]&amp;LISTAS[[#This Row],[Fabrica]]</f>
        <v>0VARIOS</v>
      </c>
      <c r="AC2294" s="13" t="str">
        <f>+LISTAS[[#This Row],[Codigo]]</f>
        <v>0</v>
      </c>
      <c r="AD2294" s="13" t="str">
        <f>+LISTAS[[#This Row],[ID]]</f>
        <v>BULON DE RUEDAB.RDA 14X57X1.5 TRAS MB COMPLETO</v>
      </c>
      <c r="AH2294" s="36"/>
      <c r="AI2294" s="37">
        <f>+LISTAS[[#This Row],[Precio]]+(LISTAS[[#This Row],[Precio]]*AH2294)</f>
        <v>13510.2</v>
      </c>
      <c r="AJ2294" s="38">
        <f t="shared" si="35"/>
        <v>6755.1</v>
      </c>
      <c r="AL2294" s="35" t="e">
        <f>+AJ2294/LISTAS[[#This Row],[COSTO]]-1</f>
        <v>#DIV/0!</v>
      </c>
      <c r="AM2294" t="str">
        <f>+LISTAS[[#This Row],[ID]]</f>
        <v>BULON DE RUEDAB.RDA 14X57X1.5 TRAS MB COMPLETO</v>
      </c>
      <c r="AO2294" s="43"/>
      <c r="AP2294" s="39">
        <f>LISTAS[[#This Row],[COSTO]]+(LISTAS[[#This Row],[COSTO]]*AO2294)</f>
        <v>0</v>
      </c>
      <c r="AQ2294" s="44">
        <f>IF(AO2294="",0,AP2294/LISTAS[[#This Row],[VENTA NETA]]-1)</f>
        <v>0</v>
      </c>
      <c r="AS2294" s="39">
        <v>0</v>
      </c>
      <c r="AT2294" s="48" t="e">
        <f>+LISTAS[[#This Row],[COSTO]]/AS2294-1</f>
        <v>#DIV/0!</v>
      </c>
      <c r="BA2294" t="s">
        <v>4987</v>
      </c>
      <c r="BB2294" s="36"/>
    </row>
    <row r="2295" spans="1:54" x14ac:dyDescent="0.35">
      <c r="A2295" s="7" t="s">
        <v>6323</v>
      </c>
      <c r="B2295" t="s">
        <v>4987</v>
      </c>
      <c r="C2295" t="s">
        <v>4992</v>
      </c>
      <c r="D2295" t="s">
        <v>4992</v>
      </c>
      <c r="E2295" s="2">
        <v>20972.04</v>
      </c>
      <c r="F2295" s="7" t="str">
        <f>+_xlfn.XLOOKUP(LISTAS[[#This Row],[ID]],_01_CODIGOS_Y_COSTOS_xlsm[Producto y N°],_01_CODIGOS_Y_COSTOS_xlsm[FABRICA],"",0,1)</f>
        <v>VARIOS</v>
      </c>
      <c r="G2295" s="26">
        <f>LISTAS[[#This Row],[Precio]]*(1-0.46)</f>
        <v>11324.901600000001</v>
      </c>
      <c r="H2295" s="1">
        <f>+_xlfn.XLOOKUP(LISTAS[[#This Row],[ID]],_01_CODIGOS_Y_COSTOS_xlsm[Producto y N°],_01_CODIGOS_Y_COSTOS_xlsm[COSTO],0,0,1)</f>
        <v>0</v>
      </c>
      <c r="I2295" s="27">
        <f>+IFERROR(LISTAS[[#This Row],[VENTA NETA]]/LISTAS[[#This Row],[COSTO]]-1,0)</f>
        <v>0</v>
      </c>
      <c r="J2295" s="50" t="str">
        <f>IFERROR(VLOOKUP(LISTAS[[#This Row],[ID]],_01_CODIGOS_Y_COSTOS_xlsm[[Producto y N°]:[CODIGO]],2,0),"")</f>
        <v>0</v>
      </c>
      <c r="O2295" t="s">
        <v>6323</v>
      </c>
      <c r="AB2295" s="12" t="str">
        <f>+LISTAS[[#This Row],[Codigo]]&amp;LISTAS[[#This Row],[Fabrica]]</f>
        <v>0VARIOS</v>
      </c>
      <c r="AC2295" s="13" t="str">
        <f>+LISTAS[[#This Row],[Codigo]]</f>
        <v>0</v>
      </c>
      <c r="AD2295" s="13" t="str">
        <f>+LISTAS[[#This Row],[ID]]</f>
        <v>BULON DE RUEDAB.RDA 18X64X1.5 TRAS MB COMPLETO</v>
      </c>
      <c r="AH2295" s="36"/>
      <c r="AI2295" s="37">
        <f>+LISTAS[[#This Row],[Precio]]+(LISTAS[[#This Row],[Precio]]*AH2295)</f>
        <v>20972.04</v>
      </c>
      <c r="AJ2295" s="38">
        <f t="shared" si="35"/>
        <v>10486.02</v>
      </c>
      <c r="AL2295" s="35" t="e">
        <f>+AJ2295/LISTAS[[#This Row],[COSTO]]-1</f>
        <v>#DIV/0!</v>
      </c>
      <c r="AM2295" t="str">
        <f>+LISTAS[[#This Row],[ID]]</f>
        <v>BULON DE RUEDAB.RDA 18X64X1.5 TRAS MB COMPLETO</v>
      </c>
      <c r="AO2295" s="43"/>
      <c r="AP2295" s="39">
        <f>LISTAS[[#This Row],[COSTO]]+(LISTAS[[#This Row],[COSTO]]*AO2295)</f>
        <v>0</v>
      </c>
      <c r="AQ2295" s="44">
        <f>IF(AO2295="",0,AP2295/LISTAS[[#This Row],[VENTA NETA]]-1)</f>
        <v>0</v>
      </c>
      <c r="AS2295" s="39">
        <v>0</v>
      </c>
      <c r="AT2295" s="48" t="e">
        <f>+LISTAS[[#This Row],[COSTO]]/AS2295-1</f>
        <v>#DIV/0!</v>
      </c>
      <c r="BA2295" t="s">
        <v>4987</v>
      </c>
      <c r="BB2295" s="36"/>
    </row>
    <row r="2296" spans="1:54" x14ac:dyDescent="0.35">
      <c r="A2296" s="7" t="s">
        <v>6324</v>
      </c>
      <c r="B2296" t="s">
        <v>4987</v>
      </c>
      <c r="C2296" t="s">
        <v>4993</v>
      </c>
      <c r="D2296" t="s">
        <v>4993</v>
      </c>
      <c r="E2296" s="2">
        <v>6319.4</v>
      </c>
      <c r="F2296" s="7" t="str">
        <f>+_xlfn.XLOOKUP(LISTAS[[#This Row],[ID]],_01_CODIGOS_Y_COSTOS_xlsm[Producto y N°],_01_CODIGOS_Y_COSTOS_xlsm[FABRICA],"",0,1)</f>
        <v>VARIOS</v>
      </c>
      <c r="G2296" s="26">
        <f>LISTAS[[#This Row],[Precio]]*(1-0.46)</f>
        <v>3412.4760000000001</v>
      </c>
      <c r="H2296" s="1">
        <f>+_xlfn.XLOOKUP(LISTAS[[#This Row],[ID]],_01_CODIGOS_Y_COSTOS_xlsm[Producto y N°],_01_CODIGOS_Y_COSTOS_xlsm[COSTO],0,0,1)</f>
        <v>0</v>
      </c>
      <c r="I2296" s="27">
        <f>+IFERROR(LISTAS[[#This Row],[VENTA NETA]]/LISTAS[[#This Row],[COSTO]]-1,0)</f>
        <v>0</v>
      </c>
      <c r="J2296" s="50" t="str">
        <f>IFERROR(VLOOKUP(LISTAS[[#This Row],[ID]],_01_CODIGOS_Y_COSTOS_xlsm[[Producto y N°]:[CODIGO]],2,0),"")</f>
        <v>0</v>
      </c>
      <c r="O2296" t="s">
        <v>6324</v>
      </c>
      <c r="AB2296" s="12" t="str">
        <f>+LISTAS[[#This Row],[Codigo]]&amp;LISTAS[[#This Row],[Fabrica]]</f>
        <v>0VARIOS</v>
      </c>
      <c r="AC2296" s="13" t="str">
        <f>+LISTAS[[#This Row],[Codigo]]</f>
        <v>0</v>
      </c>
      <c r="AD2296" s="13" t="str">
        <f>+LISTAS[[#This Row],[ID]]</f>
        <v>BULON DE RUEDAB. RDA. CHEV. CORSA 12 X 27 P1,50</v>
      </c>
      <c r="AH2296" s="36"/>
      <c r="AI2296" s="37">
        <f>+LISTAS[[#This Row],[Precio]]+(LISTAS[[#This Row],[Precio]]*AH2296)</f>
        <v>6319.4</v>
      </c>
      <c r="AJ2296" s="38">
        <f t="shared" si="35"/>
        <v>3159.7</v>
      </c>
      <c r="AL2296" s="35" t="e">
        <f>+AJ2296/LISTAS[[#This Row],[COSTO]]-1</f>
        <v>#DIV/0!</v>
      </c>
      <c r="AM2296" t="str">
        <f>+LISTAS[[#This Row],[ID]]</f>
        <v>BULON DE RUEDAB. RDA. CHEV. CORSA 12 X 27 P1,50</v>
      </c>
      <c r="AO2296" s="43"/>
      <c r="AP2296" s="39">
        <f>LISTAS[[#This Row],[COSTO]]+(LISTAS[[#This Row],[COSTO]]*AO2296)</f>
        <v>0</v>
      </c>
      <c r="AQ2296" s="44">
        <f>IF(AO2296="",0,AP2296/LISTAS[[#This Row],[VENTA NETA]]-1)</f>
        <v>0</v>
      </c>
      <c r="AS2296" s="39">
        <v>0</v>
      </c>
      <c r="AT2296" s="48" t="e">
        <f>+LISTAS[[#This Row],[COSTO]]/AS2296-1</f>
        <v>#DIV/0!</v>
      </c>
      <c r="BA2296" t="s">
        <v>4987</v>
      </c>
      <c r="BB2296" s="36"/>
    </row>
    <row r="2297" spans="1:54" x14ac:dyDescent="0.35">
      <c r="A2297" s="7" t="s">
        <v>6325</v>
      </c>
      <c r="B2297" t="s">
        <v>4987</v>
      </c>
      <c r="C2297" t="s">
        <v>4994</v>
      </c>
      <c r="D2297" t="s">
        <v>4994</v>
      </c>
      <c r="E2297" s="2">
        <v>6064.8</v>
      </c>
      <c r="F2297" s="7" t="str">
        <f>+_xlfn.XLOOKUP(LISTAS[[#This Row],[ID]],_01_CODIGOS_Y_COSTOS_xlsm[Producto y N°],_01_CODIGOS_Y_COSTOS_xlsm[FABRICA],"",0,1)</f>
        <v>VARIOS</v>
      </c>
      <c r="G2297" s="26">
        <f>LISTAS[[#This Row],[Precio]]*(1-0.46)</f>
        <v>3274.9920000000002</v>
      </c>
      <c r="H2297" s="1">
        <f>+_xlfn.XLOOKUP(LISTAS[[#This Row],[ID]],_01_CODIGOS_Y_COSTOS_xlsm[Producto y N°],_01_CODIGOS_Y_COSTOS_xlsm[COSTO],0,0,1)</f>
        <v>0</v>
      </c>
      <c r="I2297" s="27">
        <f>+IFERROR(LISTAS[[#This Row],[VENTA NETA]]/LISTAS[[#This Row],[COSTO]]-1,0)</f>
        <v>0</v>
      </c>
      <c r="J2297" s="50" t="str">
        <f>IFERROR(VLOOKUP(LISTAS[[#This Row],[ID]],_01_CODIGOS_Y_COSTOS_xlsm[[Producto y N°]:[CODIGO]],2,0),"")</f>
        <v>0</v>
      </c>
      <c r="O2297" t="s">
        <v>6325</v>
      </c>
      <c r="AB2297" s="12" t="str">
        <f>+LISTAS[[#This Row],[Codigo]]&amp;LISTAS[[#This Row],[Fabrica]]</f>
        <v>0VARIOS</v>
      </c>
      <c r="AC2297" s="13" t="str">
        <f>+LISTAS[[#This Row],[Codigo]]</f>
        <v>0</v>
      </c>
      <c r="AD2297" s="13" t="str">
        <f>+LISTAS[[#This Row],[ID]]</f>
        <v>BULON DE RUEDAB. RDA. CHEV CORSA 12 X 35 P1.5 EX17</v>
      </c>
      <c r="AH2297" s="36"/>
      <c r="AI2297" s="37">
        <f>+LISTAS[[#This Row],[Precio]]+(LISTAS[[#This Row],[Precio]]*AH2297)</f>
        <v>6064.8</v>
      </c>
      <c r="AJ2297" s="38">
        <f t="shared" si="35"/>
        <v>3032.4</v>
      </c>
      <c r="AL2297" s="35" t="e">
        <f>+AJ2297/LISTAS[[#This Row],[COSTO]]-1</f>
        <v>#DIV/0!</v>
      </c>
      <c r="AM2297" t="str">
        <f>+LISTAS[[#This Row],[ID]]</f>
        <v>BULON DE RUEDAB. RDA. CHEV CORSA 12 X 35 P1.5 EX17</v>
      </c>
      <c r="AO2297" s="43"/>
      <c r="AP2297" s="39">
        <f>LISTAS[[#This Row],[COSTO]]+(LISTAS[[#This Row],[COSTO]]*AO2297)</f>
        <v>0</v>
      </c>
      <c r="AQ2297" s="44">
        <f>IF(AO2297="",0,AP2297/LISTAS[[#This Row],[VENTA NETA]]-1)</f>
        <v>0</v>
      </c>
      <c r="AS2297" s="39">
        <v>0</v>
      </c>
      <c r="AT2297" s="48" t="e">
        <f>+LISTAS[[#This Row],[COSTO]]/AS2297-1</f>
        <v>#DIV/0!</v>
      </c>
      <c r="BA2297" t="s">
        <v>4987</v>
      </c>
      <c r="BB2297" s="36"/>
    </row>
    <row r="2298" spans="1:54" x14ac:dyDescent="0.35">
      <c r="A2298" s="7" t="s">
        <v>6326</v>
      </c>
      <c r="B2298" t="s">
        <v>4987</v>
      </c>
      <c r="C2298" t="s">
        <v>4995</v>
      </c>
      <c r="D2298" t="s">
        <v>4995</v>
      </c>
      <c r="E2298" s="2">
        <v>6187.88</v>
      </c>
      <c r="F2298" s="7" t="str">
        <f>+_xlfn.XLOOKUP(LISTAS[[#This Row],[ID]],_01_CODIGOS_Y_COSTOS_xlsm[Producto y N°],_01_CODIGOS_Y_COSTOS_xlsm[FABRICA],"",0,1)</f>
        <v>VARIOS</v>
      </c>
      <c r="G2298" s="26">
        <f>LISTAS[[#This Row],[Precio]]*(1-0.46)</f>
        <v>3341.4552000000003</v>
      </c>
      <c r="H2298" s="1">
        <f>+_xlfn.XLOOKUP(LISTAS[[#This Row],[ID]],_01_CODIGOS_Y_COSTOS_xlsm[Producto y N°],_01_CODIGOS_Y_COSTOS_xlsm[COSTO],0,0,1)</f>
        <v>0</v>
      </c>
      <c r="I2298" s="27">
        <f>+IFERROR(LISTAS[[#This Row],[VENTA NETA]]/LISTAS[[#This Row],[COSTO]]-1,0)</f>
        <v>0</v>
      </c>
      <c r="J2298" s="50" t="str">
        <f>IFERROR(VLOOKUP(LISTAS[[#This Row],[ID]],_01_CODIGOS_Y_COSTOS_xlsm[[Producto y N°]:[CODIGO]],2,0),"")</f>
        <v>0</v>
      </c>
      <c r="O2298" t="s">
        <v>6326</v>
      </c>
      <c r="AB2298" s="12" t="str">
        <f>+LISTAS[[#This Row],[Codigo]]&amp;LISTAS[[#This Row],[Fabrica]]</f>
        <v>0VARIOS</v>
      </c>
      <c r="AC2298" s="13" t="str">
        <f>+LISTAS[[#This Row],[Codigo]]</f>
        <v>0</v>
      </c>
      <c r="AD2298" s="13" t="str">
        <f>+LISTAS[[#This Row],[ID]]</f>
        <v>BULON DE RUEDAB. RDA. GACEL/SENDA 12 X 31 P1.50</v>
      </c>
      <c r="AH2298" s="36"/>
      <c r="AI2298" s="37">
        <f>+LISTAS[[#This Row],[Precio]]+(LISTAS[[#This Row],[Precio]]*AH2298)</f>
        <v>6187.88</v>
      </c>
      <c r="AJ2298" s="38">
        <f t="shared" si="35"/>
        <v>3093.94</v>
      </c>
      <c r="AL2298" s="35" t="e">
        <f>+AJ2298/LISTAS[[#This Row],[COSTO]]-1</f>
        <v>#DIV/0!</v>
      </c>
      <c r="AM2298" t="str">
        <f>+LISTAS[[#This Row],[ID]]</f>
        <v>BULON DE RUEDAB. RDA. GACEL/SENDA 12 X 31 P1.50</v>
      </c>
      <c r="AO2298" s="43"/>
      <c r="AP2298" s="39">
        <f>LISTAS[[#This Row],[COSTO]]+(LISTAS[[#This Row],[COSTO]]*AO2298)</f>
        <v>0</v>
      </c>
      <c r="AQ2298" s="44">
        <f>IF(AO2298="",0,AP2298/LISTAS[[#This Row],[VENTA NETA]]-1)</f>
        <v>0</v>
      </c>
      <c r="AS2298" s="39">
        <v>0</v>
      </c>
      <c r="AT2298" s="48" t="e">
        <f>+LISTAS[[#This Row],[COSTO]]/AS2298-1</f>
        <v>#DIV/0!</v>
      </c>
      <c r="BA2298" t="s">
        <v>4987</v>
      </c>
      <c r="BB2298" s="36"/>
    </row>
    <row r="2299" spans="1:54" x14ac:dyDescent="0.35">
      <c r="A2299" s="7" t="s">
        <v>6327</v>
      </c>
      <c r="B2299" t="s">
        <v>4987</v>
      </c>
      <c r="C2299" t="s">
        <v>4996</v>
      </c>
      <c r="D2299" t="s">
        <v>4996</v>
      </c>
      <c r="E2299" s="2">
        <v>6558.32</v>
      </c>
      <c r="F2299" s="7" t="str">
        <f>+_xlfn.XLOOKUP(LISTAS[[#This Row],[ID]],_01_CODIGOS_Y_COSTOS_xlsm[Producto y N°],_01_CODIGOS_Y_COSTOS_xlsm[FABRICA],"",0,1)</f>
        <v>VARIOS</v>
      </c>
      <c r="G2299" s="26">
        <f>LISTAS[[#This Row],[Precio]]*(1-0.46)</f>
        <v>3541.4928</v>
      </c>
      <c r="H2299" s="1">
        <f>+_xlfn.XLOOKUP(LISTAS[[#This Row],[ID]],_01_CODIGOS_Y_COSTOS_xlsm[Producto y N°],_01_CODIGOS_Y_COSTOS_xlsm[COSTO],0,0,1)</f>
        <v>0</v>
      </c>
      <c r="I2299" s="27">
        <f>+IFERROR(LISTAS[[#This Row],[VENTA NETA]]/LISTAS[[#This Row],[COSTO]]-1,0)</f>
        <v>0</v>
      </c>
      <c r="J2299" s="50" t="str">
        <f>IFERROR(VLOOKUP(LISTAS[[#This Row],[ID]],_01_CODIGOS_Y_COSTOS_xlsm[[Producto y N°]:[CODIGO]],2,0),"")</f>
        <v>0</v>
      </c>
      <c r="O2299" t="s">
        <v>6327</v>
      </c>
      <c r="AB2299" s="12" t="str">
        <f>+LISTAS[[#This Row],[Codigo]]&amp;LISTAS[[#This Row],[Fabrica]]</f>
        <v>0VARIOS</v>
      </c>
      <c r="AC2299" s="13" t="str">
        <f>+LISTAS[[#This Row],[Codigo]]</f>
        <v>0</v>
      </c>
      <c r="AD2299" s="13" t="str">
        <f>+LISTAS[[#This Row],[ID]]</f>
        <v>BULON DE RUEDAB. RDA. GACEL/SENDA 12 X 36 P1,50</v>
      </c>
      <c r="AH2299" s="36"/>
      <c r="AI2299" s="37">
        <f>+LISTAS[[#This Row],[Precio]]+(LISTAS[[#This Row],[Precio]]*AH2299)</f>
        <v>6558.32</v>
      </c>
      <c r="AJ2299" s="38">
        <f t="shared" si="35"/>
        <v>3279.16</v>
      </c>
      <c r="AL2299" s="35" t="e">
        <f>+AJ2299/LISTAS[[#This Row],[COSTO]]-1</f>
        <v>#DIV/0!</v>
      </c>
      <c r="AM2299" t="str">
        <f>+LISTAS[[#This Row],[ID]]</f>
        <v>BULON DE RUEDAB. RDA. GACEL/SENDA 12 X 36 P1,50</v>
      </c>
      <c r="AO2299" s="43"/>
      <c r="AP2299" s="39">
        <f>LISTAS[[#This Row],[COSTO]]+(LISTAS[[#This Row],[COSTO]]*AO2299)</f>
        <v>0</v>
      </c>
      <c r="AQ2299" s="44">
        <f>IF(AO2299="",0,AP2299/LISTAS[[#This Row],[VENTA NETA]]-1)</f>
        <v>0</v>
      </c>
      <c r="AS2299" s="39">
        <v>0</v>
      </c>
      <c r="AT2299" s="48" t="e">
        <f>+LISTAS[[#This Row],[COSTO]]/AS2299-1</f>
        <v>#DIV/0!</v>
      </c>
      <c r="BA2299" t="s">
        <v>4987</v>
      </c>
      <c r="BB2299" s="36"/>
    </row>
    <row r="2300" spans="1:54" x14ac:dyDescent="0.35">
      <c r="A2300" s="7" t="s">
        <v>6328</v>
      </c>
      <c r="B2300" t="s">
        <v>4987</v>
      </c>
      <c r="C2300" t="s">
        <v>4997</v>
      </c>
      <c r="D2300" t="s">
        <v>4997</v>
      </c>
      <c r="E2300" s="2">
        <v>6241.36</v>
      </c>
      <c r="F2300" s="7" t="str">
        <f>+_xlfn.XLOOKUP(LISTAS[[#This Row],[ID]],_01_CODIGOS_Y_COSTOS_xlsm[Producto y N°],_01_CODIGOS_Y_COSTOS_xlsm[FABRICA],"",0,1)</f>
        <v>VARIOS</v>
      </c>
      <c r="G2300" s="26">
        <f>LISTAS[[#This Row],[Precio]]*(1-0.46)</f>
        <v>3370.3344000000002</v>
      </c>
      <c r="H2300" s="1">
        <f>+_xlfn.XLOOKUP(LISTAS[[#This Row],[ID]],_01_CODIGOS_Y_COSTOS_xlsm[Producto y N°],_01_CODIGOS_Y_COSTOS_xlsm[COSTO],0,0,1)</f>
        <v>0</v>
      </c>
      <c r="I2300" s="27">
        <f>+IFERROR(LISTAS[[#This Row],[VENTA NETA]]/LISTAS[[#This Row],[COSTO]]-1,0)</f>
        <v>0</v>
      </c>
      <c r="J2300" s="50" t="str">
        <f>IFERROR(VLOOKUP(LISTAS[[#This Row],[ID]],_01_CODIGOS_Y_COSTOS_xlsm[[Producto y N°]:[CODIGO]],2,0),"")</f>
        <v>0</v>
      </c>
      <c r="O2300" t="s">
        <v>6328</v>
      </c>
      <c r="AB2300" s="12" t="str">
        <f>+LISTAS[[#This Row],[Codigo]]&amp;LISTAS[[#This Row],[Fabrica]]</f>
        <v>0VARIOS</v>
      </c>
      <c r="AC2300" s="13" t="str">
        <f>+LISTAS[[#This Row],[Codigo]]</f>
        <v>0</v>
      </c>
      <c r="AD2300" s="13" t="str">
        <f>+LISTAS[[#This Row],[ID]]</f>
        <v>BULON DE RUEDAB. RDA. IAVA CTO C/ALTA 5° 12X39 P1.25</v>
      </c>
      <c r="AH2300" s="36"/>
      <c r="AI2300" s="37">
        <f>+LISTAS[[#This Row],[Precio]]+(LISTAS[[#This Row],[Precio]]*AH2300)</f>
        <v>6241.36</v>
      </c>
      <c r="AJ2300" s="38">
        <f t="shared" si="35"/>
        <v>3120.68</v>
      </c>
      <c r="AL2300" s="35" t="e">
        <f>+AJ2300/LISTAS[[#This Row],[COSTO]]-1</f>
        <v>#DIV/0!</v>
      </c>
      <c r="AM2300" t="str">
        <f>+LISTAS[[#This Row],[ID]]</f>
        <v>BULON DE RUEDAB. RDA. IAVA CTO C/ALTA 5° 12X39 P1.25</v>
      </c>
      <c r="AO2300" s="43"/>
      <c r="AP2300" s="39">
        <f>LISTAS[[#This Row],[COSTO]]+(LISTAS[[#This Row],[COSTO]]*AO2300)</f>
        <v>0</v>
      </c>
      <c r="AQ2300" s="44">
        <f>IF(AO2300="",0,AP2300/LISTAS[[#This Row],[VENTA NETA]]-1)</f>
        <v>0</v>
      </c>
      <c r="AS2300" s="39">
        <v>0</v>
      </c>
      <c r="AT2300" s="48" t="e">
        <f>+LISTAS[[#This Row],[COSTO]]/AS2300-1</f>
        <v>#DIV/0!</v>
      </c>
      <c r="BA2300" t="s">
        <v>4987</v>
      </c>
      <c r="BB2300" s="36"/>
    </row>
    <row r="2301" spans="1:54" x14ac:dyDescent="0.35">
      <c r="A2301" s="7" t="s">
        <v>6329</v>
      </c>
      <c r="B2301" t="s">
        <v>4987</v>
      </c>
      <c r="C2301" t="s">
        <v>4998</v>
      </c>
      <c r="D2301" t="s">
        <v>4998</v>
      </c>
      <c r="E2301" s="2">
        <v>3673.88</v>
      </c>
      <c r="F2301" s="7" t="str">
        <f>+_xlfn.XLOOKUP(LISTAS[[#This Row],[ID]],_01_CODIGOS_Y_COSTOS_xlsm[Producto y N°],_01_CODIGOS_Y_COSTOS_xlsm[FABRICA],"",0,1)</f>
        <v>VARIOS</v>
      </c>
      <c r="G2301" s="26">
        <f>LISTAS[[#This Row],[Precio]]*(1-0.46)</f>
        <v>1983.8952000000002</v>
      </c>
      <c r="H2301" s="1">
        <f>+_xlfn.XLOOKUP(LISTAS[[#This Row],[ID]],_01_CODIGOS_Y_COSTOS_xlsm[Producto y N°],_01_CODIGOS_Y_COSTOS_xlsm[COSTO],0,0,1)</f>
        <v>0</v>
      </c>
      <c r="I2301" s="27">
        <f>+IFERROR(LISTAS[[#This Row],[VENTA NETA]]/LISTAS[[#This Row],[COSTO]]-1,0)</f>
        <v>0</v>
      </c>
      <c r="J2301" s="50" t="str">
        <f>IFERROR(VLOOKUP(LISTAS[[#This Row],[ID]],_01_CODIGOS_Y_COSTOS_xlsm[[Producto y N°]:[CODIGO]],2,0),"")</f>
        <v>0</v>
      </c>
      <c r="O2301" t="s">
        <v>6329</v>
      </c>
      <c r="AB2301" s="12" t="str">
        <f>+LISTAS[[#This Row],[Codigo]]&amp;LISTAS[[#This Row],[Fabrica]]</f>
        <v>0VARIOS</v>
      </c>
      <c r="AC2301" s="13" t="str">
        <f>+LISTAS[[#This Row],[Codigo]]</f>
        <v>0</v>
      </c>
      <c r="AD2301" s="13" t="str">
        <f>+LISTAS[[#This Row],[ID]]</f>
        <v>BULON DE RUEDAB. RDA. F-100 M.NVO. F/A DISCO 1/2X46 NF</v>
      </c>
      <c r="AH2301" s="36"/>
      <c r="AI2301" s="37">
        <f>+LISTAS[[#This Row],[Precio]]+(LISTAS[[#This Row],[Precio]]*AH2301)</f>
        <v>3673.88</v>
      </c>
      <c r="AJ2301" s="38">
        <f t="shared" si="35"/>
        <v>1836.94</v>
      </c>
      <c r="AL2301" s="35" t="e">
        <f>+AJ2301/LISTAS[[#This Row],[COSTO]]-1</f>
        <v>#DIV/0!</v>
      </c>
      <c r="AM2301" t="str">
        <f>+LISTAS[[#This Row],[ID]]</f>
        <v>BULON DE RUEDAB. RDA. F-100 M.NVO. F/A DISCO 1/2X46 NF</v>
      </c>
      <c r="AO2301" s="43"/>
      <c r="AP2301" s="39">
        <f>LISTAS[[#This Row],[COSTO]]+(LISTAS[[#This Row],[COSTO]]*AO2301)</f>
        <v>0</v>
      </c>
      <c r="AQ2301" s="44">
        <f>IF(AO2301="",0,AP2301/LISTAS[[#This Row],[VENTA NETA]]-1)</f>
        <v>0</v>
      </c>
      <c r="AS2301" s="39">
        <v>0</v>
      </c>
      <c r="AT2301" s="48" t="e">
        <f>+LISTAS[[#This Row],[COSTO]]/AS2301-1</f>
        <v>#DIV/0!</v>
      </c>
      <c r="BA2301" t="s">
        <v>4987</v>
      </c>
      <c r="BB2301" s="36"/>
    </row>
    <row r="2302" spans="1:54" x14ac:dyDescent="0.35">
      <c r="A2302" s="7" t="s">
        <v>6330</v>
      </c>
      <c r="B2302" t="s">
        <v>4987</v>
      </c>
      <c r="C2302" t="s">
        <v>4999</v>
      </c>
      <c r="D2302" t="s">
        <v>4999</v>
      </c>
      <c r="E2302" s="2">
        <v>3586.28</v>
      </c>
      <c r="F2302" s="7" t="str">
        <f>+_xlfn.XLOOKUP(LISTAS[[#This Row],[ID]],_01_CODIGOS_Y_COSTOS_xlsm[Producto y N°],_01_CODIGOS_Y_COSTOS_xlsm[FABRICA],"",0,1)</f>
        <v>VARIOS</v>
      </c>
      <c r="G2302" s="26">
        <f>LISTAS[[#This Row],[Precio]]*(1-0.46)</f>
        <v>1936.5912000000003</v>
      </c>
      <c r="H2302" s="1">
        <f>+_xlfn.XLOOKUP(LISTAS[[#This Row],[ID]],_01_CODIGOS_Y_COSTOS_xlsm[Producto y N°],_01_CODIGOS_Y_COSTOS_xlsm[COSTO],0,0,1)</f>
        <v>0</v>
      </c>
      <c r="I2302" s="27">
        <f>+IFERROR(LISTAS[[#This Row],[VENTA NETA]]/LISTAS[[#This Row],[COSTO]]-1,0)</f>
        <v>0</v>
      </c>
      <c r="J2302" s="50" t="str">
        <f>IFERROR(VLOOKUP(LISTAS[[#This Row],[ID]],_01_CODIGOS_Y_COSTOS_xlsm[[Producto y N°]:[CODIGO]],2,0),"")</f>
        <v>0</v>
      </c>
      <c r="O2302" t="s">
        <v>6330</v>
      </c>
      <c r="AB2302" s="12" t="str">
        <f>+LISTAS[[#This Row],[Codigo]]&amp;LISTAS[[#This Row],[Fabrica]]</f>
        <v>0VARIOS</v>
      </c>
      <c r="AC2302" s="13" t="str">
        <f>+LISTAS[[#This Row],[Codigo]]</f>
        <v>0</v>
      </c>
      <c r="AD2302" s="13" t="str">
        <f>+LISTAS[[#This Row],[ID]]</f>
        <v>BULON DE RUEDAB. RDA. SIERRA ORION-FIESTA-FOCUS 12X39 P1.50</v>
      </c>
      <c r="AH2302" s="36"/>
      <c r="AI2302" s="37">
        <f>+LISTAS[[#This Row],[Precio]]+(LISTAS[[#This Row],[Precio]]*AH2302)</f>
        <v>3586.28</v>
      </c>
      <c r="AJ2302" s="38">
        <f t="shared" si="35"/>
        <v>1793.14</v>
      </c>
      <c r="AL2302" s="35" t="e">
        <f>+AJ2302/LISTAS[[#This Row],[COSTO]]-1</f>
        <v>#DIV/0!</v>
      </c>
      <c r="AM2302" t="str">
        <f>+LISTAS[[#This Row],[ID]]</f>
        <v>BULON DE RUEDAB. RDA. SIERRA ORION-FIESTA-FOCUS 12X39 P1.50</v>
      </c>
      <c r="AO2302" s="43"/>
      <c r="AP2302" s="39">
        <f>LISTAS[[#This Row],[COSTO]]+(LISTAS[[#This Row],[COSTO]]*AO2302)</f>
        <v>0</v>
      </c>
      <c r="AQ2302" s="44">
        <f>IF(AO2302="",0,AP2302/LISTAS[[#This Row],[VENTA NETA]]-1)</f>
        <v>0</v>
      </c>
      <c r="AS2302" s="39">
        <v>0</v>
      </c>
      <c r="AT2302" s="48" t="e">
        <f>+LISTAS[[#This Row],[COSTO]]/AS2302-1</f>
        <v>#DIV/0!</v>
      </c>
      <c r="BA2302" t="s">
        <v>4987</v>
      </c>
      <c r="BB2302" s="36"/>
    </row>
    <row r="2303" spans="1:54" x14ac:dyDescent="0.35">
      <c r="A2303" s="7" t="s">
        <v>6331</v>
      </c>
      <c r="B2303" t="s">
        <v>4987</v>
      </c>
      <c r="C2303" t="s">
        <v>5000</v>
      </c>
      <c r="D2303" t="s">
        <v>5000</v>
      </c>
      <c r="E2303" s="2">
        <v>6461.64</v>
      </c>
      <c r="F2303" s="7" t="str">
        <f>+_xlfn.XLOOKUP(LISTAS[[#This Row],[ID]],_01_CODIGOS_Y_COSTOS_xlsm[Producto y N°],_01_CODIGOS_Y_COSTOS_xlsm[FABRICA],"",0,1)</f>
        <v>VARIOS</v>
      </c>
      <c r="G2303" s="26">
        <f>LISTAS[[#This Row],[Precio]]*(1-0.46)</f>
        <v>3489.2856000000006</v>
      </c>
      <c r="H2303" s="1">
        <f>+_xlfn.XLOOKUP(LISTAS[[#This Row],[ID]],_01_CODIGOS_Y_COSTOS_xlsm[Producto y N°],_01_CODIGOS_Y_COSTOS_xlsm[COSTO],0,0,1)</f>
        <v>0</v>
      </c>
      <c r="I2303" s="27">
        <f>+IFERROR(LISTAS[[#This Row],[VENTA NETA]]/LISTAS[[#This Row],[COSTO]]-1,0)</f>
        <v>0</v>
      </c>
      <c r="J2303" s="50" t="str">
        <f>IFERROR(VLOOKUP(LISTAS[[#This Row],[ID]],_01_CODIGOS_Y_COSTOS_xlsm[[Producto y N°]:[CODIGO]],2,0),"")</f>
        <v>0</v>
      </c>
      <c r="O2303" t="s">
        <v>6331</v>
      </c>
      <c r="AB2303" s="12" t="str">
        <f>+LISTAS[[#This Row],[Codigo]]&amp;LISTAS[[#This Row],[Fabrica]]</f>
        <v>0VARIOS</v>
      </c>
      <c r="AC2303" s="13" t="str">
        <f>+LISTAS[[#This Row],[Codigo]]</f>
        <v>0</v>
      </c>
      <c r="AD2303" s="13" t="str">
        <f>+LISTAS[[#This Row],[ID]]</f>
        <v>BULON DE RUEDAB. RDA. F-350 5/8X63 TRA.DER.C/CORT</v>
      </c>
      <c r="AH2303" s="36"/>
      <c r="AI2303" s="37">
        <f>+LISTAS[[#This Row],[Precio]]+(LISTAS[[#This Row],[Precio]]*AH2303)</f>
        <v>6461.64</v>
      </c>
      <c r="AJ2303" s="38">
        <f t="shared" si="35"/>
        <v>3230.82</v>
      </c>
      <c r="AL2303" s="35" t="e">
        <f>+AJ2303/LISTAS[[#This Row],[COSTO]]-1</f>
        <v>#DIV/0!</v>
      </c>
      <c r="AM2303" t="str">
        <f>+LISTAS[[#This Row],[ID]]</f>
        <v>BULON DE RUEDAB. RDA. F-350 5/8X63 TRA.DER.C/CORT</v>
      </c>
      <c r="AO2303" s="43"/>
      <c r="AP2303" s="39">
        <f>LISTAS[[#This Row],[COSTO]]+(LISTAS[[#This Row],[COSTO]]*AO2303)</f>
        <v>0</v>
      </c>
      <c r="AQ2303" s="44">
        <f>IF(AO2303="",0,AP2303/LISTAS[[#This Row],[VENTA NETA]]-1)</f>
        <v>0</v>
      </c>
      <c r="AS2303" s="39">
        <v>0</v>
      </c>
      <c r="AT2303" s="48" t="e">
        <f>+LISTAS[[#This Row],[COSTO]]/AS2303-1</f>
        <v>#DIV/0!</v>
      </c>
      <c r="BA2303" t="s">
        <v>4987</v>
      </c>
      <c r="BB2303" s="36"/>
    </row>
    <row r="2304" spans="1:54" x14ac:dyDescent="0.35">
      <c r="A2304" s="7" t="s">
        <v>6332</v>
      </c>
      <c r="B2304" t="s">
        <v>4987</v>
      </c>
      <c r="C2304" t="s">
        <v>5001</v>
      </c>
      <c r="D2304" t="s">
        <v>5001</v>
      </c>
      <c r="E2304" s="2">
        <v>6461.64</v>
      </c>
      <c r="F2304" s="7" t="str">
        <f>+_xlfn.XLOOKUP(LISTAS[[#This Row],[ID]],_01_CODIGOS_Y_COSTOS_xlsm[Producto y N°],_01_CODIGOS_Y_COSTOS_xlsm[FABRICA],"",0,1)</f>
        <v>VARIOS</v>
      </c>
      <c r="G2304" s="26">
        <f>LISTAS[[#This Row],[Precio]]*(1-0.46)</f>
        <v>3489.2856000000006</v>
      </c>
      <c r="H2304" s="1">
        <f>+_xlfn.XLOOKUP(LISTAS[[#This Row],[ID]],_01_CODIGOS_Y_COSTOS_xlsm[Producto y N°],_01_CODIGOS_Y_COSTOS_xlsm[COSTO],0,0,1)</f>
        <v>0</v>
      </c>
      <c r="I2304" s="27">
        <f>+IFERROR(LISTAS[[#This Row],[VENTA NETA]]/LISTAS[[#This Row],[COSTO]]-1,0)</f>
        <v>0</v>
      </c>
      <c r="J2304" s="50" t="str">
        <f>IFERROR(VLOOKUP(LISTAS[[#This Row],[ID]],_01_CODIGOS_Y_COSTOS_xlsm[[Producto y N°]:[CODIGO]],2,0),"")</f>
        <v>0</v>
      </c>
      <c r="O2304" t="s">
        <v>6332</v>
      </c>
      <c r="AB2304" s="12" t="str">
        <f>+LISTAS[[#This Row],[Codigo]]&amp;LISTAS[[#This Row],[Fabrica]]</f>
        <v>0VARIOS</v>
      </c>
      <c r="AC2304" s="13" t="str">
        <f>+LISTAS[[#This Row],[Codigo]]</f>
        <v>0</v>
      </c>
      <c r="AD2304" s="13" t="str">
        <f>+LISTAS[[#This Row],[ID]]</f>
        <v>BULON DE RUEDAB. RDA. F-350 5/8X63 TRA.IZQ.C/CORT</v>
      </c>
      <c r="AH2304" s="36"/>
      <c r="AI2304" s="37">
        <f>+LISTAS[[#This Row],[Precio]]+(LISTAS[[#This Row],[Precio]]*AH2304)</f>
        <v>6461.64</v>
      </c>
      <c r="AJ2304" s="38">
        <f t="shared" si="35"/>
        <v>3230.82</v>
      </c>
      <c r="AL2304" s="35" t="e">
        <f>+AJ2304/LISTAS[[#This Row],[COSTO]]-1</f>
        <v>#DIV/0!</v>
      </c>
      <c r="AM2304" t="str">
        <f>+LISTAS[[#This Row],[ID]]</f>
        <v>BULON DE RUEDAB. RDA. F-350 5/8X63 TRA.IZQ.C/CORT</v>
      </c>
      <c r="AO2304" s="43"/>
      <c r="AP2304" s="39">
        <f>LISTAS[[#This Row],[COSTO]]+(LISTAS[[#This Row],[COSTO]]*AO2304)</f>
        <v>0</v>
      </c>
      <c r="AQ2304" s="44">
        <f>IF(AO2304="",0,AP2304/LISTAS[[#This Row],[VENTA NETA]]-1)</f>
        <v>0</v>
      </c>
      <c r="AS2304" s="39">
        <v>0</v>
      </c>
      <c r="AT2304" s="48" t="e">
        <f>+LISTAS[[#This Row],[COSTO]]/AS2304-1</f>
        <v>#DIV/0!</v>
      </c>
      <c r="BA2304" t="s">
        <v>4987</v>
      </c>
      <c r="BB2304" s="36"/>
    </row>
    <row r="2305" spans="1:54" x14ac:dyDescent="0.35">
      <c r="A2305" s="7" t="s">
        <v>6333</v>
      </c>
      <c r="B2305" t="s">
        <v>4987</v>
      </c>
      <c r="C2305" t="s">
        <v>5002</v>
      </c>
      <c r="D2305" t="s">
        <v>5002</v>
      </c>
      <c r="E2305" s="2">
        <v>7564.88</v>
      </c>
      <c r="F2305" s="7" t="str">
        <f>+_xlfn.XLOOKUP(LISTAS[[#This Row],[ID]],_01_CODIGOS_Y_COSTOS_xlsm[Producto y N°],_01_CODIGOS_Y_COSTOS_xlsm[FABRICA],"",0,1)</f>
        <v>VARIOS</v>
      </c>
      <c r="G2305" s="26">
        <f>LISTAS[[#This Row],[Precio]]*(1-0.46)</f>
        <v>4085.0352000000003</v>
      </c>
      <c r="H2305" s="1">
        <f>+_xlfn.XLOOKUP(LISTAS[[#This Row],[ID]],_01_CODIGOS_Y_COSTOS_xlsm[Producto y N°],_01_CODIGOS_Y_COSTOS_xlsm[COSTO],0,0,1)</f>
        <v>0</v>
      </c>
      <c r="I2305" s="27">
        <f>+IFERROR(LISTAS[[#This Row],[VENTA NETA]]/LISTAS[[#This Row],[COSTO]]-1,0)</f>
        <v>0</v>
      </c>
      <c r="J2305" s="50" t="str">
        <f>IFERROR(VLOOKUP(LISTAS[[#This Row],[ID]],_01_CODIGOS_Y_COSTOS_xlsm[[Producto y N°]:[CODIGO]],2,0),"")</f>
        <v>0</v>
      </c>
      <c r="O2305" t="s">
        <v>6333</v>
      </c>
      <c r="AB2305" s="12" t="str">
        <f>+LISTAS[[#This Row],[Codigo]]&amp;LISTAS[[#This Row],[Fabrica]]</f>
        <v>0VARIOS</v>
      </c>
      <c r="AC2305" s="13" t="str">
        <f>+LISTAS[[#This Row],[Codigo]]</f>
        <v>0</v>
      </c>
      <c r="AD2305" s="13" t="str">
        <f>+LISTAS[[#This Row],[ID]]</f>
        <v>BULON DE RUEDAB. RDA. F-3500 5/8X76 TRAS.DER.</v>
      </c>
      <c r="AH2305" s="36"/>
      <c r="AI2305" s="37">
        <f>+LISTAS[[#This Row],[Precio]]+(LISTAS[[#This Row],[Precio]]*AH2305)</f>
        <v>7564.88</v>
      </c>
      <c r="AJ2305" s="38">
        <f t="shared" si="35"/>
        <v>3782.44</v>
      </c>
      <c r="AL2305" s="35" t="e">
        <f>+AJ2305/LISTAS[[#This Row],[COSTO]]-1</f>
        <v>#DIV/0!</v>
      </c>
      <c r="AM2305" t="str">
        <f>+LISTAS[[#This Row],[ID]]</f>
        <v>BULON DE RUEDAB. RDA. F-3500 5/8X76 TRAS.DER.</v>
      </c>
      <c r="AO2305" s="43"/>
      <c r="AP2305" s="39">
        <f>LISTAS[[#This Row],[COSTO]]+(LISTAS[[#This Row],[COSTO]]*AO2305)</f>
        <v>0</v>
      </c>
      <c r="AQ2305" s="44">
        <f>IF(AO2305="",0,AP2305/LISTAS[[#This Row],[VENTA NETA]]-1)</f>
        <v>0</v>
      </c>
      <c r="AS2305" s="39">
        <v>0</v>
      </c>
      <c r="AT2305" s="48" t="e">
        <f>+LISTAS[[#This Row],[COSTO]]/AS2305-1</f>
        <v>#DIV/0!</v>
      </c>
      <c r="BA2305" t="s">
        <v>4987</v>
      </c>
      <c r="BB2305" s="36"/>
    </row>
    <row r="2306" spans="1:54" x14ac:dyDescent="0.35">
      <c r="A2306" s="7" t="s">
        <v>6334</v>
      </c>
      <c r="B2306" t="s">
        <v>4987</v>
      </c>
      <c r="C2306" t="s">
        <v>5003</v>
      </c>
      <c r="D2306" t="s">
        <v>5003</v>
      </c>
      <c r="E2306" s="2">
        <v>7564.88</v>
      </c>
      <c r="F2306" s="7" t="str">
        <f>+_xlfn.XLOOKUP(LISTAS[[#This Row],[ID]],_01_CODIGOS_Y_COSTOS_xlsm[Producto y N°],_01_CODIGOS_Y_COSTOS_xlsm[FABRICA],"",0,1)</f>
        <v>VARIOS</v>
      </c>
      <c r="G2306" s="26">
        <f>LISTAS[[#This Row],[Precio]]*(1-0.46)</f>
        <v>4085.0352000000003</v>
      </c>
      <c r="H2306" s="1">
        <f>+_xlfn.XLOOKUP(LISTAS[[#This Row],[ID]],_01_CODIGOS_Y_COSTOS_xlsm[Producto y N°],_01_CODIGOS_Y_COSTOS_xlsm[COSTO],0,0,1)</f>
        <v>0</v>
      </c>
      <c r="I2306" s="27">
        <f>+IFERROR(LISTAS[[#This Row],[VENTA NETA]]/LISTAS[[#This Row],[COSTO]]-1,0)</f>
        <v>0</v>
      </c>
      <c r="J2306" s="50" t="str">
        <f>IFERROR(VLOOKUP(LISTAS[[#This Row],[ID]],_01_CODIGOS_Y_COSTOS_xlsm[[Producto y N°]:[CODIGO]],2,0),"")</f>
        <v>0</v>
      </c>
      <c r="O2306" t="s">
        <v>6334</v>
      </c>
      <c r="AB2306" s="12" t="str">
        <f>+LISTAS[[#This Row],[Codigo]]&amp;LISTAS[[#This Row],[Fabrica]]</f>
        <v>0VARIOS</v>
      </c>
      <c r="AC2306" s="13" t="str">
        <f>+LISTAS[[#This Row],[Codigo]]</f>
        <v>0</v>
      </c>
      <c r="AD2306" s="13" t="str">
        <f>+LISTAS[[#This Row],[ID]]</f>
        <v>BULON DE RUEDAB. RDA. F-3500 5/8X76 TRAS.IZQ.</v>
      </c>
      <c r="AH2306" s="36"/>
      <c r="AI2306" s="37">
        <f>+LISTAS[[#This Row],[Precio]]+(LISTAS[[#This Row],[Precio]]*AH2306)</f>
        <v>7564.88</v>
      </c>
      <c r="AJ2306" s="38">
        <f t="shared" ref="AJ2306:AJ2369" si="36">+((100-50)*0.01)*AI2306</f>
        <v>3782.44</v>
      </c>
      <c r="AL2306" s="35" t="e">
        <f>+AJ2306/LISTAS[[#This Row],[COSTO]]-1</f>
        <v>#DIV/0!</v>
      </c>
      <c r="AM2306" t="str">
        <f>+LISTAS[[#This Row],[ID]]</f>
        <v>BULON DE RUEDAB. RDA. F-3500 5/8X76 TRAS.IZQ.</v>
      </c>
      <c r="AO2306" s="43"/>
      <c r="AP2306" s="39">
        <f>LISTAS[[#This Row],[COSTO]]+(LISTAS[[#This Row],[COSTO]]*AO2306)</f>
        <v>0</v>
      </c>
      <c r="AQ2306" s="44">
        <f>IF(AO2306="",0,AP2306/LISTAS[[#This Row],[VENTA NETA]]-1)</f>
        <v>0</v>
      </c>
      <c r="AS2306" s="39">
        <v>0</v>
      </c>
      <c r="AT2306" s="48" t="e">
        <f>+LISTAS[[#This Row],[COSTO]]/AS2306-1</f>
        <v>#DIV/0!</v>
      </c>
      <c r="BA2306" t="s">
        <v>4987</v>
      </c>
      <c r="BB2306" s="36"/>
    </row>
    <row r="2307" spans="1:54" x14ac:dyDescent="0.35">
      <c r="A2307" s="7" t="s">
        <v>6335</v>
      </c>
      <c r="B2307" t="s">
        <v>4987</v>
      </c>
      <c r="C2307" t="s">
        <v>5004</v>
      </c>
      <c r="D2307" t="s">
        <v>5004</v>
      </c>
      <c r="E2307" s="2">
        <v>7394</v>
      </c>
      <c r="F2307" s="7" t="str">
        <f>+_xlfn.XLOOKUP(LISTAS[[#This Row],[ID]],_01_CODIGOS_Y_COSTOS_xlsm[Producto y N°],_01_CODIGOS_Y_COSTOS_xlsm[FABRICA],"",0,1)</f>
        <v>VARIOS</v>
      </c>
      <c r="G2307" s="26">
        <f>LISTAS[[#This Row],[Precio]]*(1-0.46)</f>
        <v>3992.76</v>
      </c>
      <c r="H2307" s="1">
        <f>+_xlfn.XLOOKUP(LISTAS[[#This Row],[ID]],_01_CODIGOS_Y_COSTOS_xlsm[Producto y N°],_01_CODIGOS_Y_COSTOS_xlsm[COSTO],0,0,1)</f>
        <v>0</v>
      </c>
      <c r="I2307" s="27">
        <f>+IFERROR(LISTAS[[#This Row],[VENTA NETA]]/LISTAS[[#This Row],[COSTO]]-1,0)</f>
        <v>0</v>
      </c>
      <c r="J2307" s="50" t="str">
        <f>IFERROR(VLOOKUP(LISTAS[[#This Row],[ID]],_01_CODIGOS_Y_COSTOS_xlsm[[Producto y N°]:[CODIGO]],2,0),"")</f>
        <v>0</v>
      </c>
      <c r="O2307" t="s">
        <v>6335</v>
      </c>
      <c r="AB2307" s="12" t="str">
        <f>+LISTAS[[#This Row],[Codigo]]&amp;LISTAS[[#This Row],[Fabrica]]</f>
        <v>0VARIOS</v>
      </c>
      <c r="AC2307" s="13" t="str">
        <f>+LISTAS[[#This Row],[Codigo]]</f>
        <v>0</v>
      </c>
      <c r="AD2307" s="13" t="str">
        <f>+LISTAS[[#This Row],[ID]]</f>
        <v>BULON DE RUEDAB. RDA AGRICOLA 9/16 X 1 1/2 NF CONICO</v>
      </c>
      <c r="AH2307" s="36"/>
      <c r="AI2307" s="37">
        <f>+LISTAS[[#This Row],[Precio]]+(LISTAS[[#This Row],[Precio]]*AH2307)</f>
        <v>7394</v>
      </c>
      <c r="AJ2307" s="38">
        <f t="shared" si="36"/>
        <v>3697</v>
      </c>
      <c r="AL2307" s="35" t="e">
        <f>+AJ2307/LISTAS[[#This Row],[COSTO]]-1</f>
        <v>#DIV/0!</v>
      </c>
      <c r="AM2307" t="str">
        <f>+LISTAS[[#This Row],[ID]]</f>
        <v>BULON DE RUEDAB. RDA AGRICOLA 9/16 X 1 1/2 NF CONICO</v>
      </c>
      <c r="AO2307" s="43"/>
      <c r="AP2307" s="39">
        <f>LISTAS[[#This Row],[COSTO]]+(LISTAS[[#This Row],[COSTO]]*AO2307)</f>
        <v>0</v>
      </c>
      <c r="AQ2307" s="44">
        <f>IF(AO2307="",0,AP2307/LISTAS[[#This Row],[VENTA NETA]]-1)</f>
        <v>0</v>
      </c>
      <c r="AS2307" s="39">
        <v>4.5004999999999997</v>
      </c>
      <c r="AT2307" s="48">
        <f>+LISTAS[[#This Row],[COSTO]]/AS2307-1</f>
        <v>-1</v>
      </c>
      <c r="BA2307" t="s">
        <v>4987</v>
      </c>
      <c r="BB2307" s="36"/>
    </row>
    <row r="2308" spans="1:54" x14ac:dyDescent="0.35">
      <c r="A2308" s="7" t="s">
        <v>6336</v>
      </c>
      <c r="B2308" t="s">
        <v>4987</v>
      </c>
      <c r="C2308" t="s">
        <v>5005</v>
      </c>
      <c r="D2308" t="s">
        <v>5005</v>
      </c>
      <c r="E2308" s="2">
        <v>6559.6</v>
      </c>
      <c r="F2308" s="7" t="str">
        <f>+_xlfn.XLOOKUP(LISTAS[[#This Row],[ID]],_01_CODIGOS_Y_COSTOS_xlsm[Producto y N°],_01_CODIGOS_Y_COSTOS_xlsm[FABRICA],"",0,1)</f>
        <v>VARIOS</v>
      </c>
      <c r="G2308" s="26">
        <f>LISTAS[[#This Row],[Precio]]*(1-0.46)</f>
        <v>3542.1840000000007</v>
      </c>
      <c r="H2308" s="1">
        <f>+_xlfn.XLOOKUP(LISTAS[[#This Row],[ID]],_01_CODIGOS_Y_COSTOS_xlsm[Producto y N°],_01_CODIGOS_Y_COSTOS_xlsm[COSTO],0,0,1)</f>
        <v>0</v>
      </c>
      <c r="I2308" s="27">
        <f>+IFERROR(LISTAS[[#This Row],[VENTA NETA]]/LISTAS[[#This Row],[COSTO]]-1,0)</f>
        <v>0</v>
      </c>
      <c r="J2308" s="50" t="str">
        <f>IFERROR(VLOOKUP(LISTAS[[#This Row],[ID]],_01_CODIGOS_Y_COSTOS_xlsm[[Producto y N°]:[CODIGO]],2,0),"")</f>
        <v>0</v>
      </c>
      <c r="O2308" t="s">
        <v>6336</v>
      </c>
      <c r="AB2308" s="12" t="str">
        <f>+LISTAS[[#This Row],[Codigo]]&amp;LISTAS[[#This Row],[Fabrica]]</f>
        <v>0VARIOS</v>
      </c>
      <c r="AC2308" s="13" t="str">
        <f>+LISTAS[[#This Row],[Codigo]]</f>
        <v>0</v>
      </c>
      <c r="AD2308" s="13" t="str">
        <f>+LISTAS[[#This Row],[ID]]</f>
        <v>BULON DE RUEDAB. RDA. PEUG 405 12 X 48 EX19 P1.25</v>
      </c>
      <c r="AH2308" s="36"/>
      <c r="AI2308" s="37">
        <f>+LISTAS[[#This Row],[Precio]]+(LISTAS[[#This Row],[Precio]]*AH2308)</f>
        <v>6559.6</v>
      </c>
      <c r="AJ2308" s="38">
        <f t="shared" si="36"/>
        <v>3279.8</v>
      </c>
      <c r="AL2308" s="35" t="e">
        <f>+AJ2308/LISTAS[[#This Row],[COSTO]]-1</f>
        <v>#DIV/0!</v>
      </c>
      <c r="AM2308" t="str">
        <f>+LISTAS[[#This Row],[ID]]</f>
        <v>BULON DE RUEDAB. RDA. PEUG 405 12 X 48 EX19 P1.25</v>
      </c>
      <c r="AO2308" s="43"/>
      <c r="AP2308" s="39">
        <f>LISTAS[[#This Row],[COSTO]]+(LISTAS[[#This Row],[COSTO]]*AO2308)</f>
        <v>0</v>
      </c>
      <c r="AQ2308" s="44">
        <f>IF(AO2308="",0,AP2308/LISTAS[[#This Row],[VENTA NETA]]-1)</f>
        <v>0</v>
      </c>
      <c r="AS2308" s="39">
        <v>5.0189000000000004</v>
      </c>
      <c r="AT2308" s="48">
        <f>+LISTAS[[#This Row],[COSTO]]/AS2308-1</f>
        <v>-1</v>
      </c>
      <c r="BA2308" t="s">
        <v>4987</v>
      </c>
      <c r="BB2308" s="36"/>
    </row>
    <row r="2309" spans="1:54" x14ac:dyDescent="0.35">
      <c r="A2309" s="7" t="s">
        <v>6337</v>
      </c>
      <c r="B2309" t="s">
        <v>3484</v>
      </c>
      <c r="C2309" t="s">
        <v>5006</v>
      </c>
      <c r="D2309" t="s">
        <v>5006</v>
      </c>
      <c r="E2309" s="2">
        <v>3119.84</v>
      </c>
      <c r="F2309" s="7" t="str">
        <f>+_xlfn.XLOOKUP(LISTAS[[#This Row],[ID]],_01_CODIGOS_Y_COSTOS_xlsm[Producto y N°],_01_CODIGOS_Y_COSTOS_xlsm[FABRICA],"",0,1)</f>
        <v>BAIGORRIA</v>
      </c>
      <c r="G2309" s="26">
        <f>LISTAS[[#This Row],[Precio]]*(1-0.46)</f>
        <v>1684.7136000000003</v>
      </c>
      <c r="H2309" s="1">
        <f>+_xlfn.XLOOKUP(LISTAS[[#This Row],[ID]],_01_CODIGOS_Y_COSTOS_xlsm[Producto y N°],_01_CODIGOS_Y_COSTOS_xlsm[COSTO],0,0,1)</f>
        <v>0</v>
      </c>
      <c r="I2309" s="27">
        <f>+IFERROR(LISTAS[[#This Row],[VENTA NETA]]/LISTAS[[#This Row],[COSTO]]-1,0)</f>
        <v>0</v>
      </c>
      <c r="J2309" s="50" t="str">
        <f>IFERROR(VLOOKUP(LISTAS[[#This Row],[ID]],_01_CODIGOS_Y_COSTOS_xlsm[[Producto y N°]:[CODIGO]],2,0),"")</f>
        <v>0</v>
      </c>
      <c r="O2309" t="s">
        <v>6337</v>
      </c>
      <c r="AB2309" s="12" t="str">
        <f>+LISTAS[[#This Row],[Codigo]]&amp;LISTAS[[#This Row],[Fabrica]]</f>
        <v>0BAIGORRIA</v>
      </c>
      <c r="AC2309" s="13" t="str">
        <f>+LISTAS[[#This Row],[Codigo]]</f>
        <v>0</v>
      </c>
      <c r="AD2309" s="13" t="str">
        <f>+LISTAS[[#This Row],[ID]]</f>
        <v>ESPARRAGOS DE ACERO12 X 53 PAL. M. BEN P. 1,75-1,50</v>
      </c>
      <c r="AH2309" s="36"/>
      <c r="AI2309" s="37">
        <f>+LISTAS[[#This Row],[Precio]]+(LISTAS[[#This Row],[Precio]]*AH2309)</f>
        <v>3119.84</v>
      </c>
      <c r="AJ2309" s="38">
        <f t="shared" si="36"/>
        <v>1559.92</v>
      </c>
      <c r="AL2309" s="35" t="e">
        <f>+AJ2309/LISTAS[[#This Row],[COSTO]]-1</f>
        <v>#DIV/0!</v>
      </c>
      <c r="AM2309" t="str">
        <f>+LISTAS[[#This Row],[ID]]</f>
        <v>ESPARRAGOS DE ACERO12 X 53 PAL. M. BEN P. 1,75-1,50</v>
      </c>
      <c r="AO2309" s="43"/>
      <c r="AP2309" s="39">
        <f>LISTAS[[#This Row],[COSTO]]+(LISTAS[[#This Row],[COSTO]]*AO2309)</f>
        <v>0</v>
      </c>
      <c r="AQ2309" s="44">
        <f>IF(AO2309="",0,AP2309/LISTAS[[#This Row],[VENTA NETA]]-1)</f>
        <v>0</v>
      </c>
      <c r="AS2309" s="39">
        <v>5.2332000000000001</v>
      </c>
      <c r="AT2309" s="48">
        <f>+LISTAS[[#This Row],[COSTO]]/AS2309-1</f>
        <v>-1</v>
      </c>
      <c r="BA2309" t="s">
        <v>3484</v>
      </c>
      <c r="BB2309" s="36"/>
    </row>
    <row r="2310" spans="1:54" x14ac:dyDescent="0.35">
      <c r="A2310" s="7" t="s">
        <v>6338</v>
      </c>
      <c r="B2310" t="s">
        <v>3484</v>
      </c>
      <c r="C2310" t="s">
        <v>5007</v>
      </c>
      <c r="D2310" t="s">
        <v>5007</v>
      </c>
      <c r="E2310" s="2">
        <v>4666.4399999999996</v>
      </c>
      <c r="F2310" s="7" t="str">
        <f>+_xlfn.XLOOKUP(LISTAS[[#This Row],[ID]],_01_CODIGOS_Y_COSTOS_xlsm[Producto y N°],_01_CODIGOS_Y_COSTOS_xlsm[FABRICA],"",0,1)</f>
        <v>BAIGORRIA</v>
      </c>
      <c r="G2310" s="26">
        <f>LISTAS[[#This Row],[Precio]]*(1-0.46)</f>
        <v>2519.8775999999998</v>
      </c>
      <c r="H2310" s="1">
        <f>+_xlfn.XLOOKUP(LISTAS[[#This Row],[ID]],_01_CODIGOS_Y_COSTOS_xlsm[Producto y N°],_01_CODIGOS_Y_COSTOS_xlsm[COSTO],0,0,1)</f>
        <v>0</v>
      </c>
      <c r="I2310" s="27">
        <f>+IFERROR(LISTAS[[#This Row],[VENTA NETA]]/LISTAS[[#This Row],[COSTO]]-1,0)</f>
        <v>0</v>
      </c>
      <c r="J2310" s="50" t="str">
        <f>IFERROR(VLOOKUP(LISTAS[[#This Row],[ID]],_01_CODIGOS_Y_COSTOS_xlsm[[Producto y N°]:[CODIGO]],2,0),"")</f>
        <v>0</v>
      </c>
      <c r="O2310" t="s">
        <v>6338</v>
      </c>
      <c r="AB2310" s="12" t="str">
        <f>+LISTAS[[#This Row],[Codigo]]&amp;LISTAS[[#This Row],[Fabrica]]</f>
        <v>0BAIGORRIA</v>
      </c>
      <c r="AC2310" s="13" t="str">
        <f>+LISTAS[[#This Row],[Codigo]]</f>
        <v>0</v>
      </c>
      <c r="AD2310" s="13" t="str">
        <f>+LISTAS[[#This Row],[ID]]</f>
        <v>ESPARRAGOS DE ACERO12 X 9/16X 55 PAL REF. P. 1,50</v>
      </c>
      <c r="AH2310" s="36"/>
      <c r="AI2310" s="37">
        <f>+LISTAS[[#This Row],[Precio]]+(LISTAS[[#This Row],[Precio]]*AH2310)</f>
        <v>4666.4399999999996</v>
      </c>
      <c r="AJ2310" s="38">
        <f t="shared" si="36"/>
        <v>2333.2199999999998</v>
      </c>
      <c r="AL2310" s="35" t="e">
        <f>+AJ2310/LISTAS[[#This Row],[COSTO]]-1</f>
        <v>#DIV/0!</v>
      </c>
      <c r="AM2310" t="str">
        <f>+LISTAS[[#This Row],[ID]]</f>
        <v>ESPARRAGOS DE ACERO12 X 9/16X 55 PAL REF. P. 1,50</v>
      </c>
      <c r="AO2310" s="43"/>
      <c r="AP2310" s="39">
        <f>LISTAS[[#This Row],[COSTO]]+(LISTAS[[#This Row],[COSTO]]*AO2310)</f>
        <v>0</v>
      </c>
      <c r="AQ2310" s="44">
        <f>IF(AO2310="",0,AP2310/LISTAS[[#This Row],[VENTA NETA]]-1)</f>
        <v>0</v>
      </c>
      <c r="AS2310" s="39">
        <v>5.8028000000000004</v>
      </c>
      <c r="AT2310" s="48">
        <f>+LISTAS[[#This Row],[COSTO]]/AS2310-1</f>
        <v>-1</v>
      </c>
      <c r="BA2310" t="s">
        <v>3484</v>
      </c>
      <c r="BB2310" s="36"/>
    </row>
    <row r="2311" spans="1:54" x14ac:dyDescent="0.35">
      <c r="A2311" s="7" t="s">
        <v>3562</v>
      </c>
      <c r="B2311" t="s">
        <v>3563</v>
      </c>
      <c r="C2311" t="s">
        <v>3564</v>
      </c>
      <c r="D2311" t="s">
        <v>3564</v>
      </c>
      <c r="E2311" s="2">
        <v>24.1098</v>
      </c>
      <c r="F2311" s="7" t="str">
        <f>+_xlfn.XLOOKUP(LISTAS[[#This Row],[ID]],_01_CODIGOS_Y_COSTOS_xlsm[Producto y N°],_01_CODIGOS_Y_COSTOS_xlsm[FABRICA],"",0,1)</f>
        <v>KAZ</v>
      </c>
      <c r="G2311" s="26">
        <f>LISTAS[[#This Row],[Precio]]*(1-0.46)</f>
        <v>13.019292</v>
      </c>
      <c r="H2311" s="1">
        <f>+_xlfn.XLOOKUP(LISTAS[[#This Row],[ID]],_01_CODIGOS_Y_COSTOS_xlsm[Producto y N°],_01_CODIGOS_Y_COSTOS_xlsm[COSTO],0,0,1)</f>
        <v>4.5004999999999997</v>
      </c>
      <c r="I2311" s="27">
        <f>+IFERROR(LISTAS[[#This Row],[VENTA NETA]]/LISTAS[[#This Row],[COSTO]]-1,0)</f>
        <v>1.892854571714254</v>
      </c>
      <c r="J2311" s="50" t="str">
        <f>IFERROR(VLOOKUP(LISTAS[[#This Row],[ID]],_01_CODIGOS_Y_COSTOS_xlsm[[Producto y N°]:[CODIGO]],2,0),"")</f>
        <v>1,5 x 20</v>
      </c>
      <c r="O2311" t="s">
        <v>3562</v>
      </c>
      <c r="AB2311" s="12" t="str">
        <f>+LISTAS[[#This Row],[Codigo]]&amp;LISTAS[[#This Row],[Fabrica]]</f>
        <v>1,5 x 20KAZ</v>
      </c>
      <c r="AC2311" s="13" t="str">
        <f>+LISTAS[[#This Row],[Codigo]]</f>
        <v>1,5 x 20</v>
      </c>
      <c r="AD2311" s="13" t="str">
        <f>+LISTAS[[#This Row],[ID]]</f>
        <v>CHAVETAS PARTIDAS1,5 x 20</v>
      </c>
      <c r="AH2311" s="36"/>
      <c r="AI2311" s="37">
        <f>+LISTAS[[#This Row],[Precio]]+(LISTAS[[#This Row],[Precio]]*AH2311)</f>
        <v>24.1098</v>
      </c>
      <c r="AJ2311" s="38">
        <f t="shared" si="36"/>
        <v>12.0549</v>
      </c>
      <c r="AL2311" s="35">
        <f>+AJ2311/LISTAS[[#This Row],[COSTO]]-1</f>
        <v>1.6785690478835686</v>
      </c>
      <c r="AM2311" t="str">
        <f>+LISTAS[[#This Row],[ID]]</f>
        <v>CHAVETAS PARTIDAS1,5 x 20</v>
      </c>
      <c r="AO2311" s="43"/>
      <c r="AP2311" s="39">
        <f>LISTAS[[#This Row],[COSTO]]+(LISTAS[[#This Row],[COSTO]]*AO2311)</f>
        <v>4.5004999999999997</v>
      </c>
      <c r="AQ2311" s="44">
        <f>IF(AO2311="",0,AP2311/LISTAS[[#This Row],[VENTA NETA]]-1)</f>
        <v>0</v>
      </c>
      <c r="AS2311" s="39">
        <v>6.7786</v>
      </c>
      <c r="AT2311" s="48">
        <f>+LISTAS[[#This Row],[COSTO]]/AS2311-1</f>
        <v>-0.33607234532204289</v>
      </c>
      <c r="BA2311" t="s">
        <v>3563</v>
      </c>
      <c r="BB2311" s="36"/>
    </row>
    <row r="2312" spans="1:54" x14ac:dyDescent="0.35">
      <c r="A2312" s="7" t="s">
        <v>3565</v>
      </c>
      <c r="B2312" t="s">
        <v>3563</v>
      </c>
      <c r="C2312" t="s">
        <v>3566</v>
      </c>
      <c r="D2312" t="s">
        <v>3566</v>
      </c>
      <c r="E2312" s="2">
        <v>26.887</v>
      </c>
      <c r="F2312" s="7" t="str">
        <f>+_xlfn.XLOOKUP(LISTAS[[#This Row],[ID]],_01_CODIGOS_Y_COSTOS_xlsm[Producto y N°],_01_CODIGOS_Y_COSTOS_xlsm[FABRICA],"",0,1)</f>
        <v>KAZ</v>
      </c>
      <c r="G2312" s="26">
        <f>LISTAS[[#This Row],[Precio]]*(1-0.46)</f>
        <v>14.518980000000001</v>
      </c>
      <c r="H2312" s="1">
        <f>+_xlfn.XLOOKUP(LISTAS[[#This Row],[ID]],_01_CODIGOS_Y_COSTOS_xlsm[Producto y N°],_01_CODIGOS_Y_COSTOS_xlsm[COSTO],0,0,1)</f>
        <v>5.0189000000000004</v>
      </c>
      <c r="I2312" s="27">
        <f>+IFERROR(LISTAS[[#This Row],[VENTA NETA]]/LISTAS[[#This Row],[COSTO]]-1,0)</f>
        <v>1.892860985474905</v>
      </c>
      <c r="J2312" s="50" t="str">
        <f>IFERROR(VLOOKUP(LISTAS[[#This Row],[ID]],_01_CODIGOS_Y_COSTOS_xlsm[[Producto y N°]:[CODIGO]],2,0),"")</f>
        <v>1,5 x 25</v>
      </c>
      <c r="O2312" t="s">
        <v>3565</v>
      </c>
      <c r="AB2312" s="12" t="str">
        <f>+LISTAS[[#This Row],[Codigo]]&amp;LISTAS[[#This Row],[Fabrica]]</f>
        <v>1,5 x 25KAZ</v>
      </c>
      <c r="AC2312" s="13" t="str">
        <f>+LISTAS[[#This Row],[Codigo]]</f>
        <v>1,5 x 25</v>
      </c>
      <c r="AD2312" s="13" t="str">
        <f>+LISTAS[[#This Row],[ID]]</f>
        <v>CHAVETAS PARTIDAS1,5 x 25</v>
      </c>
      <c r="AH2312" s="36"/>
      <c r="AI2312" s="37">
        <f>+LISTAS[[#This Row],[Precio]]+(LISTAS[[#This Row],[Precio]]*AH2312)</f>
        <v>26.887</v>
      </c>
      <c r="AJ2312" s="38">
        <f t="shared" si="36"/>
        <v>13.4435</v>
      </c>
      <c r="AL2312" s="35">
        <f>+AJ2312/LISTAS[[#This Row],[COSTO]]-1</f>
        <v>1.6785749865508377</v>
      </c>
      <c r="AM2312" t="str">
        <f>+LISTAS[[#This Row],[ID]]</f>
        <v>CHAVETAS PARTIDAS1,5 x 25</v>
      </c>
      <c r="AO2312" s="43"/>
      <c r="AP2312" s="39">
        <f>LISTAS[[#This Row],[COSTO]]+(LISTAS[[#This Row],[COSTO]]*AO2312)</f>
        <v>5.0189000000000004</v>
      </c>
      <c r="AQ2312" s="44">
        <f>IF(AO2312="",0,AP2312/LISTAS[[#This Row],[VENTA NETA]]-1)</f>
        <v>0</v>
      </c>
      <c r="AS2312" s="39">
        <v>7.2251000000000003</v>
      </c>
      <c r="AT2312" s="48">
        <f>+LISTAS[[#This Row],[COSTO]]/AS2312-1</f>
        <v>-0.30535217505640055</v>
      </c>
      <c r="BA2312" t="s">
        <v>3563</v>
      </c>
      <c r="BB2312" s="36"/>
    </row>
    <row r="2313" spans="1:54" x14ac:dyDescent="0.35">
      <c r="A2313" s="7" t="s">
        <v>3567</v>
      </c>
      <c r="B2313" t="s">
        <v>3563</v>
      </c>
      <c r="C2313" t="s">
        <v>3568</v>
      </c>
      <c r="D2313" t="s">
        <v>3568</v>
      </c>
      <c r="E2313" s="2">
        <v>28.035</v>
      </c>
      <c r="F2313" s="7" t="str">
        <f>+_xlfn.XLOOKUP(LISTAS[[#This Row],[ID]],_01_CODIGOS_Y_COSTOS_xlsm[Producto y N°],_01_CODIGOS_Y_COSTOS_xlsm[FABRICA],"",0,1)</f>
        <v>KAZ</v>
      </c>
      <c r="G2313" s="26">
        <f>LISTAS[[#This Row],[Precio]]*(1-0.46)</f>
        <v>15.138900000000001</v>
      </c>
      <c r="H2313" s="1">
        <f>+_xlfn.XLOOKUP(LISTAS[[#This Row],[ID]],_01_CODIGOS_Y_COSTOS_xlsm[Producto y N°],_01_CODIGOS_Y_COSTOS_xlsm[COSTO],0,0,1)</f>
        <v>5.2332000000000001</v>
      </c>
      <c r="I2313" s="27">
        <f>+IFERROR(LISTAS[[#This Row],[VENTA NETA]]/LISTAS[[#This Row],[COSTO]]-1,0)</f>
        <v>1.8928571428571432</v>
      </c>
      <c r="J2313" s="50" t="str">
        <f>IFERROR(VLOOKUP(LISTAS[[#This Row],[ID]],_01_CODIGOS_Y_COSTOS_xlsm[[Producto y N°]:[CODIGO]],2,0),"")</f>
        <v>1,5 x 30</v>
      </c>
      <c r="O2313" t="s">
        <v>3567</v>
      </c>
      <c r="AB2313" s="12" t="str">
        <f>+LISTAS[[#This Row],[Codigo]]&amp;LISTAS[[#This Row],[Fabrica]]</f>
        <v>1,5 x 30KAZ</v>
      </c>
      <c r="AC2313" s="13" t="str">
        <f>+LISTAS[[#This Row],[Codigo]]</f>
        <v>1,5 x 30</v>
      </c>
      <c r="AD2313" s="13" t="str">
        <f>+LISTAS[[#This Row],[ID]]</f>
        <v>CHAVETAS PARTIDAS1,5 x 30</v>
      </c>
      <c r="AH2313" s="36"/>
      <c r="AI2313" s="37">
        <f>+LISTAS[[#This Row],[Precio]]+(LISTAS[[#This Row],[Precio]]*AH2313)</f>
        <v>28.035</v>
      </c>
      <c r="AJ2313" s="38">
        <f t="shared" si="36"/>
        <v>14.0175</v>
      </c>
      <c r="AL2313" s="35">
        <f>+AJ2313/LISTAS[[#This Row],[COSTO]]-1</f>
        <v>1.6785714285714284</v>
      </c>
      <c r="AM2313" t="str">
        <f>+LISTAS[[#This Row],[ID]]</f>
        <v>CHAVETAS PARTIDAS1,5 x 30</v>
      </c>
      <c r="AO2313" s="43"/>
      <c r="AP2313" s="39">
        <f>LISTAS[[#This Row],[COSTO]]+(LISTAS[[#This Row],[COSTO]]*AO2313)</f>
        <v>5.2332000000000001</v>
      </c>
      <c r="AQ2313" s="44">
        <f>IF(AO2313="",0,AP2313/LISTAS[[#This Row],[VENTA NETA]]-1)</f>
        <v>0</v>
      </c>
      <c r="AS2313" s="39">
        <v>10.303800000000001</v>
      </c>
      <c r="AT2313" s="48">
        <f>+LISTAS[[#This Row],[COSTO]]/AS2313-1</f>
        <v>-0.49210970709835211</v>
      </c>
      <c r="BA2313" t="s">
        <v>3563</v>
      </c>
      <c r="BB2313" s="36"/>
    </row>
    <row r="2314" spans="1:54" x14ac:dyDescent="0.35">
      <c r="A2314" s="7" t="s">
        <v>3569</v>
      </c>
      <c r="B2314" t="s">
        <v>3563</v>
      </c>
      <c r="C2314" t="s">
        <v>3261</v>
      </c>
      <c r="D2314" t="s">
        <v>3261</v>
      </c>
      <c r="E2314" s="2">
        <v>31.086400000000001</v>
      </c>
      <c r="F2314" s="7" t="str">
        <f>+_xlfn.XLOOKUP(LISTAS[[#This Row],[ID]],_01_CODIGOS_Y_COSTOS_xlsm[Producto y N°],_01_CODIGOS_Y_COSTOS_xlsm[FABRICA],"",0,1)</f>
        <v>KAZ</v>
      </c>
      <c r="G2314" s="26">
        <f>LISTAS[[#This Row],[Precio]]*(1-0.46)</f>
        <v>16.786656000000001</v>
      </c>
      <c r="H2314" s="1">
        <f>+_xlfn.XLOOKUP(LISTAS[[#This Row],[ID]],_01_CODIGOS_Y_COSTOS_xlsm[Producto y N°],_01_CODIGOS_Y_COSTOS_xlsm[COSTO],0,0,1)</f>
        <v>5.8028000000000004</v>
      </c>
      <c r="I2314" s="27">
        <f>+IFERROR(LISTAS[[#This Row],[VENTA NETA]]/LISTAS[[#This Row],[COSTO]]-1,0)</f>
        <v>1.8928544840421866</v>
      </c>
      <c r="J2314" s="50" t="str">
        <f>IFERROR(VLOOKUP(LISTAS[[#This Row],[ID]],_01_CODIGOS_Y_COSTOS_xlsm[[Producto y N°]:[CODIGO]],2,0),"")</f>
        <v>2 x 20</v>
      </c>
      <c r="O2314" t="s">
        <v>3569</v>
      </c>
      <c r="AB2314" s="12" t="str">
        <f>+LISTAS[[#This Row],[Codigo]]&amp;LISTAS[[#This Row],[Fabrica]]</f>
        <v>2 x 20KAZ</v>
      </c>
      <c r="AC2314" s="13" t="str">
        <f>+LISTAS[[#This Row],[Codigo]]</f>
        <v>2 x 20</v>
      </c>
      <c r="AD2314" s="13" t="str">
        <f>+LISTAS[[#This Row],[ID]]</f>
        <v>CHAVETAS PARTIDAS2 x 20</v>
      </c>
      <c r="AH2314" s="36"/>
      <c r="AI2314" s="37">
        <f>+LISTAS[[#This Row],[Precio]]+(LISTAS[[#This Row],[Precio]]*AH2314)</f>
        <v>31.086400000000001</v>
      </c>
      <c r="AJ2314" s="38">
        <f t="shared" si="36"/>
        <v>15.543200000000001</v>
      </c>
      <c r="AL2314" s="35">
        <f>+AJ2314/LISTAS[[#This Row],[COSTO]]-1</f>
        <v>1.6785689667057282</v>
      </c>
      <c r="AM2314" t="str">
        <f>+LISTAS[[#This Row],[ID]]</f>
        <v>CHAVETAS PARTIDAS2 x 20</v>
      </c>
      <c r="AO2314" s="43"/>
      <c r="AP2314" s="39">
        <f>LISTAS[[#This Row],[COSTO]]+(LISTAS[[#This Row],[COSTO]]*AO2314)</f>
        <v>5.8028000000000004</v>
      </c>
      <c r="AQ2314" s="44">
        <f>IF(AO2314="",0,AP2314/LISTAS[[#This Row],[VENTA NETA]]-1)</f>
        <v>0</v>
      </c>
      <c r="AS2314" s="39">
        <v>13.1784</v>
      </c>
      <c r="AT2314" s="48">
        <f>+LISTAS[[#This Row],[COSTO]]/AS2314-1</f>
        <v>-0.55967340496570139</v>
      </c>
      <c r="BA2314" t="s">
        <v>3563</v>
      </c>
      <c r="BB2314" s="36"/>
    </row>
    <row r="2315" spans="1:54" x14ac:dyDescent="0.35">
      <c r="A2315" s="7" t="s">
        <v>3570</v>
      </c>
      <c r="B2315" t="s">
        <v>3563</v>
      </c>
      <c r="C2315" t="s">
        <v>3571</v>
      </c>
      <c r="D2315" t="s">
        <v>3571</v>
      </c>
      <c r="E2315" s="2">
        <v>36.313899999999997</v>
      </c>
      <c r="F2315" s="7" t="str">
        <f>+_xlfn.XLOOKUP(LISTAS[[#This Row],[ID]],_01_CODIGOS_Y_COSTOS_xlsm[Producto y N°],_01_CODIGOS_Y_COSTOS_xlsm[FABRICA],"",0,1)</f>
        <v>KAZ</v>
      </c>
      <c r="G2315" s="26">
        <f>LISTAS[[#This Row],[Precio]]*(1-0.46)</f>
        <v>19.609506</v>
      </c>
      <c r="H2315" s="1">
        <f>+_xlfn.XLOOKUP(LISTAS[[#This Row],[ID]],_01_CODIGOS_Y_COSTOS_xlsm[Producto y N°],_01_CODIGOS_Y_COSTOS_xlsm[COSTO],0,0,1)</f>
        <v>6.7786</v>
      </c>
      <c r="I2315" s="27">
        <f>+IFERROR(LISTAS[[#This Row],[VENTA NETA]]/LISTAS[[#This Row],[COSTO]]-1,0)</f>
        <v>1.892854866786652</v>
      </c>
      <c r="J2315" s="50" t="str">
        <f>IFERROR(VLOOKUP(LISTAS[[#This Row],[ID]],_01_CODIGOS_Y_COSTOS_xlsm[[Producto y N°]:[CODIGO]],2,0),"")</f>
        <v>2 x 25</v>
      </c>
      <c r="O2315" t="s">
        <v>3570</v>
      </c>
      <c r="AB2315" s="12" t="str">
        <f>+LISTAS[[#This Row],[Codigo]]&amp;LISTAS[[#This Row],[Fabrica]]</f>
        <v>2 x 25KAZ</v>
      </c>
      <c r="AC2315" s="13" t="str">
        <f>+LISTAS[[#This Row],[Codigo]]</f>
        <v>2 x 25</v>
      </c>
      <c r="AD2315" s="13" t="str">
        <f>+LISTAS[[#This Row],[ID]]</f>
        <v>CHAVETAS PARTIDAS2 x 25</v>
      </c>
      <c r="AH2315" s="36"/>
      <c r="AI2315" s="37">
        <f>+LISTAS[[#This Row],[Precio]]+(LISTAS[[#This Row],[Precio]]*AH2315)</f>
        <v>36.313899999999997</v>
      </c>
      <c r="AJ2315" s="38">
        <f t="shared" si="36"/>
        <v>18.156949999999998</v>
      </c>
      <c r="AL2315" s="35">
        <f>+AJ2315/LISTAS[[#This Row],[COSTO]]-1</f>
        <v>1.6785693210987516</v>
      </c>
      <c r="AM2315" t="str">
        <f>+LISTAS[[#This Row],[ID]]</f>
        <v>CHAVETAS PARTIDAS2 x 25</v>
      </c>
      <c r="AO2315" s="43"/>
      <c r="AP2315" s="39">
        <f>LISTAS[[#This Row],[COSTO]]+(LISTAS[[#This Row],[COSTO]]*AO2315)</f>
        <v>6.7786</v>
      </c>
      <c r="AQ2315" s="44">
        <f>IF(AO2315="",0,AP2315/LISTAS[[#This Row],[VENTA NETA]]-1)</f>
        <v>0</v>
      </c>
      <c r="AS2315" s="39">
        <v>8.7294</v>
      </c>
      <c r="AT2315" s="48">
        <f>+LISTAS[[#This Row],[COSTO]]/AS2315-1</f>
        <v>-0.22347469470983117</v>
      </c>
      <c r="BA2315" t="s">
        <v>3563</v>
      </c>
      <c r="BB2315" s="36"/>
    </row>
    <row r="2316" spans="1:54" x14ac:dyDescent="0.35">
      <c r="A2316" s="7" t="s">
        <v>3572</v>
      </c>
      <c r="B2316" t="s">
        <v>3563</v>
      </c>
      <c r="C2316" t="s">
        <v>3573</v>
      </c>
      <c r="D2316" t="s">
        <v>3573</v>
      </c>
      <c r="E2316" s="2">
        <v>38.7059</v>
      </c>
      <c r="F2316" s="7" t="str">
        <f>+_xlfn.XLOOKUP(LISTAS[[#This Row],[ID]],_01_CODIGOS_Y_COSTOS_xlsm[Producto y N°],_01_CODIGOS_Y_COSTOS_xlsm[FABRICA],"",0,1)</f>
        <v>KAZ</v>
      </c>
      <c r="G2316" s="26">
        <f>LISTAS[[#This Row],[Precio]]*(1-0.46)</f>
        <v>20.901186000000003</v>
      </c>
      <c r="H2316" s="1">
        <f>+_xlfn.XLOOKUP(LISTAS[[#This Row],[ID]],_01_CODIGOS_Y_COSTOS_xlsm[Producto y N°],_01_CODIGOS_Y_COSTOS_xlsm[COSTO],0,0,1)</f>
        <v>7.2251000000000003</v>
      </c>
      <c r="I2316" s="27">
        <f>+IFERROR(LISTAS[[#This Row],[VENTA NETA]]/LISTAS[[#This Row],[COSTO]]-1,0)</f>
        <v>1.8928576767103573</v>
      </c>
      <c r="J2316" s="50" t="str">
        <f>IFERROR(VLOOKUP(LISTAS[[#This Row],[ID]],_01_CODIGOS_Y_COSTOS_xlsm[[Producto y N°]:[CODIGO]],2,0),"")</f>
        <v>2 x 30</v>
      </c>
      <c r="O2316" t="s">
        <v>3572</v>
      </c>
      <c r="AB2316" s="12" t="str">
        <f>+LISTAS[[#This Row],[Codigo]]&amp;LISTAS[[#This Row],[Fabrica]]</f>
        <v>2 x 30KAZ</v>
      </c>
      <c r="AC2316" s="13" t="str">
        <f>+LISTAS[[#This Row],[Codigo]]</f>
        <v>2 x 30</v>
      </c>
      <c r="AD2316" s="13" t="str">
        <f>+LISTAS[[#This Row],[ID]]</f>
        <v>CHAVETAS PARTIDAS2 x 30</v>
      </c>
      <c r="AH2316" s="36"/>
      <c r="AI2316" s="37">
        <f>+LISTAS[[#This Row],[Precio]]+(LISTAS[[#This Row],[Precio]]*AH2316)</f>
        <v>38.7059</v>
      </c>
      <c r="AJ2316" s="38">
        <f t="shared" si="36"/>
        <v>19.35295</v>
      </c>
      <c r="AL2316" s="35">
        <f>+AJ2316/LISTAS[[#This Row],[COSTO]]-1</f>
        <v>1.6785719228799598</v>
      </c>
      <c r="AM2316" t="str">
        <f>+LISTAS[[#This Row],[ID]]</f>
        <v>CHAVETAS PARTIDAS2 x 30</v>
      </c>
      <c r="AO2316" s="43"/>
      <c r="AP2316" s="39">
        <f>LISTAS[[#This Row],[COSTO]]+(LISTAS[[#This Row],[COSTO]]*AO2316)</f>
        <v>7.2251000000000003</v>
      </c>
      <c r="AQ2316" s="44">
        <f>IF(AO2316="",0,AP2316/LISTAS[[#This Row],[VENTA NETA]]-1)</f>
        <v>0</v>
      </c>
      <c r="AS2316" s="39">
        <v>9.3361999999999998</v>
      </c>
      <c r="AT2316" s="48">
        <f>+LISTAS[[#This Row],[COSTO]]/AS2316-1</f>
        <v>-0.22611983462222318</v>
      </c>
      <c r="BA2316" t="s">
        <v>3563</v>
      </c>
      <c r="BB2316" s="36"/>
    </row>
    <row r="2317" spans="1:54" x14ac:dyDescent="0.35">
      <c r="A2317" s="7" t="s">
        <v>3574</v>
      </c>
      <c r="B2317" t="s">
        <v>3563</v>
      </c>
      <c r="C2317" t="s">
        <v>3575</v>
      </c>
      <c r="D2317" t="s">
        <v>3575</v>
      </c>
      <c r="E2317" s="2">
        <v>55.198900000000002</v>
      </c>
      <c r="F2317" s="7" t="str">
        <f>+_xlfn.XLOOKUP(LISTAS[[#This Row],[ID]],_01_CODIGOS_Y_COSTOS_xlsm[Producto y N°],_01_CODIGOS_Y_COSTOS_xlsm[FABRICA],"",0,1)</f>
        <v>KAZ</v>
      </c>
      <c r="G2317" s="26">
        <f>LISTAS[[#This Row],[Precio]]*(1-0.46)</f>
        <v>29.807406000000004</v>
      </c>
      <c r="H2317" s="1">
        <f>+_xlfn.XLOOKUP(LISTAS[[#This Row],[ID]],_01_CODIGOS_Y_COSTOS_xlsm[Producto y N°],_01_CODIGOS_Y_COSTOS_xlsm[COSTO],0,0,1)</f>
        <v>10.303800000000001</v>
      </c>
      <c r="I2317" s="27">
        <f>+IFERROR(LISTAS[[#This Row],[VENTA NETA]]/LISTAS[[#This Row],[COSTO]]-1,0)</f>
        <v>1.8928556454900134</v>
      </c>
      <c r="J2317" s="50" t="str">
        <f>IFERROR(VLOOKUP(LISTAS[[#This Row],[ID]],_01_CODIGOS_Y_COSTOS_xlsm[[Producto y N°]:[CODIGO]],2,0),"")</f>
        <v>2 x 40</v>
      </c>
      <c r="O2317" t="s">
        <v>3574</v>
      </c>
      <c r="AB2317" s="12" t="str">
        <f>+LISTAS[[#This Row],[Codigo]]&amp;LISTAS[[#This Row],[Fabrica]]</f>
        <v>2 x 40KAZ</v>
      </c>
      <c r="AC2317" s="13" t="str">
        <f>+LISTAS[[#This Row],[Codigo]]</f>
        <v>2 x 40</v>
      </c>
      <c r="AD2317" s="13" t="str">
        <f>+LISTAS[[#This Row],[ID]]</f>
        <v>CHAVETAS PARTIDAS2 x 40</v>
      </c>
      <c r="AH2317" s="36"/>
      <c r="AI2317" s="37">
        <f>+LISTAS[[#This Row],[Precio]]+(LISTAS[[#This Row],[Precio]]*AH2317)</f>
        <v>55.198900000000002</v>
      </c>
      <c r="AJ2317" s="38">
        <f t="shared" si="36"/>
        <v>27.599450000000001</v>
      </c>
      <c r="AL2317" s="35">
        <f>+AJ2317/LISTAS[[#This Row],[COSTO]]-1</f>
        <v>1.6785700421203829</v>
      </c>
      <c r="AM2317" t="str">
        <f>+LISTAS[[#This Row],[ID]]</f>
        <v>CHAVETAS PARTIDAS2 x 40</v>
      </c>
      <c r="AO2317" s="43"/>
      <c r="AP2317" s="39">
        <f>LISTAS[[#This Row],[COSTO]]+(LISTAS[[#This Row],[COSTO]]*AO2317)</f>
        <v>10.303800000000001</v>
      </c>
      <c r="AQ2317" s="44">
        <f>IF(AO2317="",0,AP2317/LISTAS[[#This Row],[VENTA NETA]]-1)</f>
        <v>0</v>
      </c>
      <c r="AS2317" s="39">
        <v>12.9101</v>
      </c>
      <c r="AT2317" s="48">
        <f>+LISTAS[[#This Row],[COSTO]]/AS2317-1</f>
        <v>-0.20188069805810949</v>
      </c>
      <c r="BA2317" t="s">
        <v>3563</v>
      </c>
      <c r="BB2317" s="36"/>
    </row>
    <row r="2318" spans="1:54" x14ac:dyDescent="0.35">
      <c r="A2318" s="7" t="s">
        <v>3576</v>
      </c>
      <c r="B2318" t="s">
        <v>3563</v>
      </c>
      <c r="C2318" t="s">
        <v>3577</v>
      </c>
      <c r="D2318" t="s">
        <v>3577</v>
      </c>
      <c r="E2318" s="2">
        <v>70.598600000000005</v>
      </c>
      <c r="F2318" s="7" t="str">
        <f>+_xlfn.XLOOKUP(LISTAS[[#This Row],[ID]],_01_CODIGOS_Y_COSTOS_xlsm[Producto y N°],_01_CODIGOS_Y_COSTOS_xlsm[FABRICA],"",0,1)</f>
        <v>KAZ</v>
      </c>
      <c r="G2318" s="26">
        <f>LISTAS[[#This Row],[Precio]]*(1-0.46)</f>
        <v>38.123244000000007</v>
      </c>
      <c r="H2318" s="1">
        <f>+_xlfn.XLOOKUP(LISTAS[[#This Row],[ID]],_01_CODIGOS_Y_COSTOS_xlsm[Producto y N°],_01_CODIGOS_Y_COSTOS_xlsm[COSTO],0,0,1)</f>
        <v>13.1784</v>
      </c>
      <c r="I2318" s="27">
        <f>+IFERROR(LISTAS[[#This Row],[VENTA NETA]]/LISTAS[[#This Row],[COSTO]]-1,0)</f>
        <v>1.89285831360408</v>
      </c>
      <c r="J2318" s="50" t="str">
        <f>IFERROR(VLOOKUP(LISTAS[[#This Row],[ID]],_01_CODIGOS_Y_COSTOS_xlsm[[Producto y N°]:[CODIGO]],2,0),"")</f>
        <v>2 x 50</v>
      </c>
      <c r="O2318" t="s">
        <v>3576</v>
      </c>
      <c r="AB2318" s="12" t="str">
        <f>+LISTAS[[#This Row],[Codigo]]&amp;LISTAS[[#This Row],[Fabrica]]</f>
        <v>2 x 50KAZ</v>
      </c>
      <c r="AC2318" s="13" t="str">
        <f>+LISTAS[[#This Row],[Codigo]]</f>
        <v>2 x 50</v>
      </c>
      <c r="AD2318" s="13" t="str">
        <f>+LISTAS[[#This Row],[ID]]</f>
        <v>CHAVETAS PARTIDAS2 x 50</v>
      </c>
      <c r="AH2318" s="36"/>
      <c r="AI2318" s="37">
        <f>+LISTAS[[#This Row],[Precio]]+(LISTAS[[#This Row],[Precio]]*AH2318)</f>
        <v>70.598600000000005</v>
      </c>
      <c r="AJ2318" s="38">
        <f t="shared" si="36"/>
        <v>35.299300000000002</v>
      </c>
      <c r="AL2318" s="35">
        <f>+AJ2318/LISTAS[[#This Row],[COSTO]]-1</f>
        <v>1.6785725125963702</v>
      </c>
      <c r="AM2318" t="str">
        <f>+LISTAS[[#This Row],[ID]]</f>
        <v>CHAVETAS PARTIDAS2 x 50</v>
      </c>
      <c r="AO2318" s="43"/>
      <c r="AP2318" s="39">
        <f>LISTAS[[#This Row],[COSTO]]+(LISTAS[[#This Row],[COSTO]]*AO2318)</f>
        <v>13.1784</v>
      </c>
      <c r="AQ2318" s="44">
        <f>IF(AO2318="",0,AP2318/LISTAS[[#This Row],[VENTA NETA]]-1)</f>
        <v>0</v>
      </c>
      <c r="AS2318" s="39">
        <v>16.881</v>
      </c>
      <c r="AT2318" s="48">
        <f>+LISTAS[[#This Row],[COSTO]]/AS2318-1</f>
        <v>-0.21933534743202421</v>
      </c>
      <c r="BA2318" t="s">
        <v>3563</v>
      </c>
      <c r="BB2318" s="36"/>
    </row>
    <row r="2319" spans="1:54" x14ac:dyDescent="0.35">
      <c r="A2319" s="7" t="s">
        <v>3578</v>
      </c>
      <c r="B2319" t="s">
        <v>3563</v>
      </c>
      <c r="C2319" t="s">
        <v>3579</v>
      </c>
      <c r="D2319" t="s">
        <v>3579</v>
      </c>
      <c r="E2319" s="2">
        <v>46.764600000000002</v>
      </c>
      <c r="F2319" s="7" t="str">
        <f>+_xlfn.XLOOKUP(LISTAS[[#This Row],[ID]],_01_CODIGOS_Y_COSTOS_xlsm[Producto y N°],_01_CODIGOS_Y_COSTOS_xlsm[FABRICA],"",0,1)</f>
        <v>KAZ</v>
      </c>
      <c r="G2319" s="26">
        <f>LISTAS[[#This Row],[Precio]]*(1-0.46)</f>
        <v>25.252884000000002</v>
      </c>
      <c r="H2319" s="1">
        <f>+_xlfn.XLOOKUP(LISTAS[[#This Row],[ID]],_01_CODIGOS_Y_COSTOS_xlsm[Producto y N°],_01_CODIGOS_Y_COSTOS_xlsm[COSTO],0,0,1)</f>
        <v>8.7294</v>
      </c>
      <c r="I2319" s="27">
        <f>+IFERROR(LISTAS[[#This Row],[VENTA NETA]]/LISTAS[[#This Row],[COSTO]]-1,0)</f>
        <v>1.8928544917176442</v>
      </c>
      <c r="J2319" s="50" t="str">
        <f>IFERROR(VLOOKUP(LISTAS[[#This Row],[ID]],_01_CODIGOS_Y_COSTOS_xlsm[[Producto y N°]:[CODIGO]],2,0),"")</f>
        <v>2,5 x 25</v>
      </c>
      <c r="O2319" t="s">
        <v>3578</v>
      </c>
      <c r="AB2319" s="12" t="str">
        <f>+LISTAS[[#This Row],[Codigo]]&amp;LISTAS[[#This Row],[Fabrica]]</f>
        <v>2,5 x 25KAZ</v>
      </c>
      <c r="AC2319" s="13" t="str">
        <f>+LISTAS[[#This Row],[Codigo]]</f>
        <v>2,5 x 25</v>
      </c>
      <c r="AD2319" s="13" t="str">
        <f>+LISTAS[[#This Row],[ID]]</f>
        <v>CHAVETAS PARTIDAS2,5 x 25</v>
      </c>
      <c r="AH2319" s="36"/>
      <c r="AI2319" s="37">
        <f>+LISTAS[[#This Row],[Precio]]+(LISTAS[[#This Row],[Precio]]*AH2319)</f>
        <v>46.764600000000002</v>
      </c>
      <c r="AJ2319" s="38">
        <f t="shared" si="36"/>
        <v>23.382300000000001</v>
      </c>
      <c r="AL2319" s="35">
        <f>+AJ2319/LISTAS[[#This Row],[COSTO]]-1</f>
        <v>1.678568973812633</v>
      </c>
      <c r="AM2319" t="str">
        <f>+LISTAS[[#This Row],[ID]]</f>
        <v>CHAVETAS PARTIDAS2,5 x 25</v>
      </c>
      <c r="AO2319" s="43"/>
      <c r="AP2319" s="39">
        <f>LISTAS[[#This Row],[COSTO]]+(LISTAS[[#This Row],[COSTO]]*AO2319)</f>
        <v>8.7294</v>
      </c>
      <c r="AQ2319" s="44">
        <f>IF(AO2319="",0,AP2319/LISTAS[[#This Row],[VENTA NETA]]-1)</f>
        <v>0</v>
      </c>
      <c r="AS2319" s="39">
        <v>10.2255</v>
      </c>
      <c r="AT2319" s="48">
        <f>+LISTAS[[#This Row],[COSTO]]/AS2319-1</f>
        <v>-0.14631069385360129</v>
      </c>
      <c r="BA2319" t="s">
        <v>3563</v>
      </c>
      <c r="BB2319" s="36"/>
    </row>
    <row r="2320" spans="1:54" x14ac:dyDescent="0.35">
      <c r="A2320" s="7" t="s">
        <v>3580</v>
      </c>
      <c r="B2320" t="s">
        <v>3563</v>
      </c>
      <c r="C2320" t="s">
        <v>3273</v>
      </c>
      <c r="D2320" t="s">
        <v>3273</v>
      </c>
      <c r="E2320" s="2">
        <v>50.015300000000003</v>
      </c>
      <c r="F2320" s="7" t="str">
        <f>+_xlfn.XLOOKUP(LISTAS[[#This Row],[ID]],_01_CODIGOS_Y_COSTOS_xlsm[Producto y N°],_01_CODIGOS_Y_COSTOS_xlsm[FABRICA],"",0,1)</f>
        <v>KAZ</v>
      </c>
      <c r="G2320" s="26">
        <f>LISTAS[[#This Row],[Precio]]*(1-0.46)</f>
        <v>27.008262000000002</v>
      </c>
      <c r="H2320" s="1">
        <f>+_xlfn.XLOOKUP(LISTAS[[#This Row],[ID]],_01_CODIGOS_Y_COSTOS_xlsm[Producto y N°],_01_CODIGOS_Y_COSTOS_xlsm[COSTO],0,0,1)</f>
        <v>9.3361999999999998</v>
      </c>
      <c r="I2320" s="27">
        <f>+IFERROR(LISTAS[[#This Row],[VENTA NETA]]/LISTAS[[#This Row],[COSTO]]-1,0)</f>
        <v>1.8928538377498341</v>
      </c>
      <c r="J2320" s="50" t="str">
        <f>IFERROR(VLOOKUP(LISTAS[[#This Row],[ID]],_01_CODIGOS_Y_COSTOS_xlsm[[Producto y N°]:[CODIGO]],2,0),"")</f>
        <v>2,5 x 30</v>
      </c>
      <c r="O2320" t="s">
        <v>3580</v>
      </c>
      <c r="AB2320" s="12" t="str">
        <f>+LISTAS[[#This Row],[Codigo]]&amp;LISTAS[[#This Row],[Fabrica]]</f>
        <v>2,5 x 30KAZ</v>
      </c>
      <c r="AC2320" s="13" t="str">
        <f>+LISTAS[[#This Row],[Codigo]]</f>
        <v>2,5 x 30</v>
      </c>
      <c r="AD2320" s="13" t="str">
        <f>+LISTAS[[#This Row],[ID]]</f>
        <v>CHAVETAS PARTIDAS2,5 x 30</v>
      </c>
      <c r="AH2320" s="36"/>
      <c r="AI2320" s="37">
        <f>+LISTAS[[#This Row],[Precio]]+(LISTAS[[#This Row],[Precio]]*AH2320)</f>
        <v>50.015300000000003</v>
      </c>
      <c r="AJ2320" s="38">
        <f t="shared" si="36"/>
        <v>25.007650000000002</v>
      </c>
      <c r="AL2320" s="35">
        <f>+AJ2320/LISTAS[[#This Row],[COSTO]]-1</f>
        <v>1.6785683682868835</v>
      </c>
      <c r="AM2320" t="str">
        <f>+LISTAS[[#This Row],[ID]]</f>
        <v>CHAVETAS PARTIDAS2,5 x 30</v>
      </c>
      <c r="AO2320" s="43"/>
      <c r="AP2320" s="39">
        <f>LISTAS[[#This Row],[COSTO]]+(LISTAS[[#This Row],[COSTO]]*AO2320)</f>
        <v>9.3361999999999998</v>
      </c>
      <c r="AQ2320" s="44">
        <f>IF(AO2320="",0,AP2320/LISTAS[[#This Row],[VENTA NETA]]-1)</f>
        <v>0</v>
      </c>
      <c r="AS2320" s="39">
        <v>13.8004</v>
      </c>
      <c r="AT2320" s="48">
        <f>+LISTAS[[#This Row],[COSTO]]/AS2320-1</f>
        <v>-0.32348337729341181</v>
      </c>
      <c r="BA2320" t="s">
        <v>3563</v>
      </c>
      <c r="BB2320" s="36"/>
    </row>
    <row r="2321" spans="1:54" x14ac:dyDescent="0.35">
      <c r="A2321" s="7" t="s">
        <v>3581</v>
      </c>
      <c r="B2321" t="s">
        <v>3563</v>
      </c>
      <c r="C2321" t="s">
        <v>3582</v>
      </c>
      <c r="D2321" t="s">
        <v>3582</v>
      </c>
      <c r="E2321" s="2">
        <v>69.161199999999994</v>
      </c>
      <c r="F2321" s="7" t="str">
        <f>+_xlfn.XLOOKUP(LISTAS[[#This Row],[ID]],_01_CODIGOS_Y_COSTOS_xlsm[Producto y N°],_01_CODIGOS_Y_COSTOS_xlsm[FABRICA],"",0,1)</f>
        <v>KAZ</v>
      </c>
      <c r="G2321" s="26">
        <f>LISTAS[[#This Row],[Precio]]*(1-0.46)</f>
        <v>37.347048000000001</v>
      </c>
      <c r="H2321" s="1">
        <f>+_xlfn.XLOOKUP(LISTAS[[#This Row],[ID]],_01_CODIGOS_Y_COSTOS_xlsm[Producto y N°],_01_CODIGOS_Y_COSTOS_xlsm[COSTO],0,0,1)</f>
        <v>12.9101</v>
      </c>
      <c r="I2321" s="27">
        <f>+IFERROR(LISTAS[[#This Row],[VENTA NETA]]/LISTAS[[#This Row],[COSTO]]-1,0)</f>
        <v>1.8928550514713289</v>
      </c>
      <c r="J2321" s="50" t="str">
        <f>IFERROR(VLOOKUP(LISTAS[[#This Row],[ID]],_01_CODIGOS_Y_COSTOS_xlsm[[Producto y N°]:[CODIGO]],2,0),"")</f>
        <v>2,5 x 40</v>
      </c>
      <c r="O2321" t="s">
        <v>3581</v>
      </c>
      <c r="AB2321" s="12" t="str">
        <f>+LISTAS[[#This Row],[Codigo]]&amp;LISTAS[[#This Row],[Fabrica]]</f>
        <v>2,5 x 40KAZ</v>
      </c>
      <c r="AC2321" s="13" t="str">
        <f>+LISTAS[[#This Row],[Codigo]]</f>
        <v>2,5 x 40</v>
      </c>
      <c r="AD2321" s="13" t="str">
        <f>+LISTAS[[#This Row],[ID]]</f>
        <v>CHAVETAS PARTIDAS2,5 x 40</v>
      </c>
      <c r="AH2321" s="36"/>
      <c r="AI2321" s="37">
        <f>+LISTAS[[#This Row],[Precio]]+(LISTAS[[#This Row],[Precio]]*AH2321)</f>
        <v>69.161199999999994</v>
      </c>
      <c r="AJ2321" s="38">
        <f t="shared" si="36"/>
        <v>34.580599999999997</v>
      </c>
      <c r="AL2321" s="35">
        <f>+AJ2321/LISTAS[[#This Row],[COSTO]]-1</f>
        <v>1.6785694921030818</v>
      </c>
      <c r="AM2321" t="str">
        <f>+LISTAS[[#This Row],[ID]]</f>
        <v>CHAVETAS PARTIDAS2,5 x 40</v>
      </c>
      <c r="AO2321" s="43"/>
      <c r="AP2321" s="39">
        <f>LISTAS[[#This Row],[COSTO]]+(LISTAS[[#This Row],[COSTO]]*AO2321)</f>
        <v>12.9101</v>
      </c>
      <c r="AQ2321" s="44">
        <f>IF(AO2321="",0,AP2321/LISTAS[[#This Row],[VENTA NETA]]-1)</f>
        <v>0</v>
      </c>
      <c r="AS2321" s="39">
        <v>17.8734</v>
      </c>
      <c r="AT2321" s="48">
        <f>+LISTAS[[#This Row],[COSTO]]/AS2321-1</f>
        <v>-0.27769198921302052</v>
      </c>
      <c r="BA2321" t="s">
        <v>3563</v>
      </c>
      <c r="BB2321" s="36"/>
    </row>
    <row r="2322" spans="1:54" x14ac:dyDescent="0.35">
      <c r="A2322" s="7" t="s">
        <v>3583</v>
      </c>
      <c r="B2322" t="s">
        <v>3563</v>
      </c>
      <c r="C2322" t="s">
        <v>3584</v>
      </c>
      <c r="D2322" t="s">
        <v>3584</v>
      </c>
      <c r="E2322" s="2">
        <v>90.433899999999994</v>
      </c>
      <c r="F2322" s="7" t="str">
        <f>+_xlfn.XLOOKUP(LISTAS[[#This Row],[ID]],_01_CODIGOS_Y_COSTOS_xlsm[Producto y N°],_01_CODIGOS_Y_COSTOS_xlsm[FABRICA],"",0,1)</f>
        <v>KAZ</v>
      </c>
      <c r="G2322" s="26">
        <f>LISTAS[[#This Row],[Precio]]*(1-0.46)</f>
        <v>48.834305999999998</v>
      </c>
      <c r="H2322" s="1">
        <f>+_xlfn.XLOOKUP(LISTAS[[#This Row],[ID]],_01_CODIGOS_Y_COSTOS_xlsm[Producto y N°],_01_CODIGOS_Y_COSTOS_xlsm[COSTO],0,0,1)</f>
        <v>16.881</v>
      </c>
      <c r="I2322" s="27">
        <f>+IFERROR(LISTAS[[#This Row],[VENTA NETA]]/LISTAS[[#This Row],[COSTO]]-1,0)</f>
        <v>1.8928562288963922</v>
      </c>
      <c r="J2322" s="50" t="str">
        <f>IFERROR(VLOOKUP(LISTAS[[#This Row],[ID]],_01_CODIGOS_Y_COSTOS_xlsm[[Producto y N°]:[CODIGO]],2,0),"")</f>
        <v>2,5 x 50</v>
      </c>
      <c r="O2322" t="s">
        <v>3583</v>
      </c>
      <c r="AB2322" s="12" t="str">
        <f>+LISTAS[[#This Row],[Codigo]]&amp;LISTAS[[#This Row],[Fabrica]]</f>
        <v>2,5 x 50KAZ</v>
      </c>
      <c r="AC2322" s="13" t="str">
        <f>+LISTAS[[#This Row],[Codigo]]</f>
        <v>2,5 x 50</v>
      </c>
      <c r="AD2322" s="13" t="str">
        <f>+LISTAS[[#This Row],[ID]]</f>
        <v>CHAVETAS PARTIDAS2,5 x 50</v>
      </c>
      <c r="AH2322" s="36"/>
      <c r="AI2322" s="37">
        <f>+LISTAS[[#This Row],[Precio]]+(LISTAS[[#This Row],[Precio]]*AH2322)</f>
        <v>90.433899999999994</v>
      </c>
      <c r="AJ2322" s="38">
        <f t="shared" si="36"/>
        <v>45.216949999999997</v>
      </c>
      <c r="AL2322" s="35">
        <f>+AJ2322/LISTAS[[#This Row],[COSTO]]-1</f>
        <v>1.6785705823114743</v>
      </c>
      <c r="AM2322" t="str">
        <f>+LISTAS[[#This Row],[ID]]</f>
        <v>CHAVETAS PARTIDAS2,5 x 50</v>
      </c>
      <c r="AO2322" s="43"/>
      <c r="AP2322" s="39">
        <f>LISTAS[[#This Row],[COSTO]]+(LISTAS[[#This Row],[COSTO]]*AO2322)</f>
        <v>16.881</v>
      </c>
      <c r="AQ2322" s="44">
        <f>IF(AO2322="",0,AP2322/LISTAS[[#This Row],[VENTA NETA]]-1)</f>
        <v>0</v>
      </c>
      <c r="AS2322" s="39">
        <v>21.525700000000001</v>
      </c>
      <c r="AT2322" s="48">
        <f>+LISTAS[[#This Row],[COSTO]]/AS2322-1</f>
        <v>-0.21577463218385462</v>
      </c>
      <c r="BA2322" t="s">
        <v>3563</v>
      </c>
      <c r="BB2322" s="36"/>
    </row>
    <row r="2323" spans="1:54" x14ac:dyDescent="0.35">
      <c r="A2323" s="7" t="s">
        <v>3585</v>
      </c>
      <c r="B2323" t="s">
        <v>3563</v>
      </c>
      <c r="C2323" t="s">
        <v>3586</v>
      </c>
      <c r="D2323" t="s">
        <v>3586</v>
      </c>
      <c r="E2323" s="2">
        <v>54.779499999999999</v>
      </c>
      <c r="F2323" s="7" t="str">
        <f>+_xlfn.XLOOKUP(LISTAS[[#This Row],[ID]],_01_CODIGOS_Y_COSTOS_xlsm[Producto y N°],_01_CODIGOS_Y_COSTOS_xlsm[FABRICA],"",0,1)</f>
        <v>KAZ</v>
      </c>
      <c r="G2323" s="26">
        <f>LISTAS[[#This Row],[Precio]]*(1-0.46)</f>
        <v>29.580930000000002</v>
      </c>
      <c r="H2323" s="1">
        <f>+_xlfn.XLOOKUP(LISTAS[[#This Row],[ID]],_01_CODIGOS_Y_COSTOS_xlsm[Producto y N°],_01_CODIGOS_Y_COSTOS_xlsm[COSTO],0,0,1)</f>
        <v>10.2255</v>
      </c>
      <c r="I2323" s="27">
        <f>+IFERROR(LISTAS[[#This Row],[VENTA NETA]]/LISTAS[[#This Row],[COSTO]]-1,0)</f>
        <v>1.8928590288983425</v>
      </c>
      <c r="J2323" s="50" t="str">
        <f>IFERROR(VLOOKUP(LISTAS[[#This Row],[ID]],_01_CODIGOS_Y_COSTOS_xlsm[[Producto y N°]:[CODIGO]],2,0),"")</f>
        <v>3 x 25</v>
      </c>
      <c r="O2323" t="s">
        <v>3585</v>
      </c>
      <c r="AB2323" s="12" t="str">
        <f>+LISTAS[[#This Row],[Codigo]]&amp;LISTAS[[#This Row],[Fabrica]]</f>
        <v>3 x 25KAZ</v>
      </c>
      <c r="AC2323" s="13" t="str">
        <f>+LISTAS[[#This Row],[Codigo]]</f>
        <v>3 x 25</v>
      </c>
      <c r="AD2323" s="13" t="str">
        <f>+LISTAS[[#This Row],[ID]]</f>
        <v>CHAVETAS PARTIDAS3 x 25</v>
      </c>
      <c r="AH2323" s="36"/>
      <c r="AI2323" s="37">
        <f>+LISTAS[[#This Row],[Precio]]+(LISTAS[[#This Row],[Precio]]*AH2323)</f>
        <v>54.779499999999999</v>
      </c>
      <c r="AJ2323" s="38">
        <f t="shared" si="36"/>
        <v>27.389749999999999</v>
      </c>
      <c r="AL2323" s="35">
        <f>+AJ2323/LISTAS[[#This Row],[COSTO]]-1</f>
        <v>1.6785731749058725</v>
      </c>
      <c r="AM2323" t="str">
        <f>+LISTAS[[#This Row],[ID]]</f>
        <v>CHAVETAS PARTIDAS3 x 25</v>
      </c>
      <c r="AO2323" s="43"/>
      <c r="AP2323" s="39">
        <f>LISTAS[[#This Row],[COSTO]]+(LISTAS[[#This Row],[COSTO]]*AO2323)</f>
        <v>10.2255</v>
      </c>
      <c r="AQ2323" s="44">
        <f>IF(AO2323="",0,AP2323/LISTAS[[#This Row],[VENTA NETA]]-1)</f>
        <v>0</v>
      </c>
      <c r="AS2323" s="39">
        <v>26.7865</v>
      </c>
      <c r="AT2323" s="48">
        <f>+LISTAS[[#This Row],[COSTO]]/AS2323-1</f>
        <v>-0.61825919773019988</v>
      </c>
      <c r="BA2323" t="s">
        <v>3563</v>
      </c>
      <c r="BB2323" s="36"/>
    </row>
    <row r="2324" spans="1:54" x14ac:dyDescent="0.35">
      <c r="A2324" s="7" t="s">
        <v>3587</v>
      </c>
      <c r="B2324" t="s">
        <v>3563</v>
      </c>
      <c r="C2324" t="s">
        <v>3287</v>
      </c>
      <c r="D2324" t="s">
        <v>3287</v>
      </c>
      <c r="E2324" s="2">
        <v>73.930700000000002</v>
      </c>
      <c r="F2324" s="7" t="str">
        <f>+_xlfn.XLOOKUP(LISTAS[[#This Row],[ID]],_01_CODIGOS_Y_COSTOS_xlsm[Producto y N°],_01_CODIGOS_Y_COSTOS_xlsm[FABRICA],"",0,1)</f>
        <v>KAZ</v>
      </c>
      <c r="G2324" s="26">
        <f>LISTAS[[#This Row],[Precio]]*(1-0.46)</f>
        <v>39.922578000000001</v>
      </c>
      <c r="H2324" s="1">
        <f>+_xlfn.XLOOKUP(LISTAS[[#This Row],[ID]],_01_CODIGOS_Y_COSTOS_xlsm[Producto y N°],_01_CODIGOS_Y_COSTOS_xlsm[COSTO],0,0,1)</f>
        <v>13.8004</v>
      </c>
      <c r="I2324" s="27">
        <f>+IFERROR(LISTAS[[#This Row],[VENTA NETA]]/LISTAS[[#This Row],[COSTO]]-1,0)</f>
        <v>1.8928565838671343</v>
      </c>
      <c r="J2324" s="50" t="str">
        <f>IFERROR(VLOOKUP(LISTAS[[#This Row],[ID]],_01_CODIGOS_Y_COSTOS_xlsm[[Producto y N°]:[CODIGO]],2,0),"")</f>
        <v>3 x 30</v>
      </c>
      <c r="O2324" t="s">
        <v>3587</v>
      </c>
      <c r="AB2324" s="12" t="str">
        <f>+LISTAS[[#This Row],[Codigo]]&amp;LISTAS[[#This Row],[Fabrica]]</f>
        <v>3 x 30KAZ</v>
      </c>
      <c r="AC2324" s="13" t="str">
        <f>+LISTAS[[#This Row],[Codigo]]</f>
        <v>3 x 30</v>
      </c>
      <c r="AD2324" s="13" t="str">
        <f>+LISTAS[[#This Row],[ID]]</f>
        <v>CHAVETAS PARTIDAS3 x 30</v>
      </c>
      <c r="AH2324" s="36"/>
      <c r="AI2324" s="37">
        <f>+LISTAS[[#This Row],[Precio]]+(LISTAS[[#This Row],[Precio]]*AH2324)</f>
        <v>73.930700000000002</v>
      </c>
      <c r="AJ2324" s="38">
        <f t="shared" si="36"/>
        <v>36.965350000000001</v>
      </c>
      <c r="AL2324" s="35">
        <f>+AJ2324/LISTAS[[#This Row],[COSTO]]-1</f>
        <v>1.6785709109880873</v>
      </c>
      <c r="AM2324" t="str">
        <f>+LISTAS[[#This Row],[ID]]</f>
        <v>CHAVETAS PARTIDAS3 x 30</v>
      </c>
      <c r="AO2324" s="43"/>
      <c r="AP2324" s="39">
        <f>LISTAS[[#This Row],[COSTO]]+(LISTAS[[#This Row],[COSTO]]*AO2324)</f>
        <v>13.8004</v>
      </c>
      <c r="AQ2324" s="44">
        <f>IF(AO2324="",0,AP2324/LISTAS[[#This Row],[VENTA NETA]]-1)</f>
        <v>0</v>
      </c>
      <c r="AS2324" s="39">
        <v>17.7074</v>
      </c>
      <c r="AT2324" s="48">
        <f>+LISTAS[[#This Row],[COSTO]]/AS2324-1</f>
        <v>-0.22064221737804535</v>
      </c>
      <c r="BA2324" t="s">
        <v>3563</v>
      </c>
      <c r="BB2324" s="36"/>
    </row>
    <row r="2325" spans="1:54" x14ac:dyDescent="0.35">
      <c r="A2325" s="7" t="s">
        <v>3588</v>
      </c>
      <c r="B2325" t="s">
        <v>3563</v>
      </c>
      <c r="C2325" t="s">
        <v>3293</v>
      </c>
      <c r="D2325" t="s">
        <v>3293</v>
      </c>
      <c r="E2325" s="2">
        <v>95.750399999999999</v>
      </c>
      <c r="F2325" s="7" t="str">
        <f>+_xlfn.XLOOKUP(LISTAS[[#This Row],[ID]],_01_CODIGOS_Y_COSTOS_xlsm[Producto y N°],_01_CODIGOS_Y_COSTOS_xlsm[FABRICA],"",0,1)</f>
        <v>KAZ</v>
      </c>
      <c r="G2325" s="26">
        <f>LISTAS[[#This Row],[Precio]]*(1-0.46)</f>
        <v>51.705216</v>
      </c>
      <c r="H2325" s="1">
        <f>+_xlfn.XLOOKUP(LISTAS[[#This Row],[ID]],_01_CODIGOS_Y_COSTOS_xlsm[Producto y N°],_01_CODIGOS_Y_COSTOS_xlsm[COSTO],0,0,1)</f>
        <v>17.8734</v>
      </c>
      <c r="I2325" s="27">
        <f>+IFERROR(LISTAS[[#This Row],[VENTA NETA]]/LISTAS[[#This Row],[COSTO]]-1,0)</f>
        <v>1.8928584376783375</v>
      </c>
      <c r="J2325" s="50" t="str">
        <f>IFERROR(VLOOKUP(LISTAS[[#This Row],[ID]],_01_CODIGOS_Y_COSTOS_xlsm[[Producto y N°]:[CODIGO]],2,0),"")</f>
        <v>3 x 40</v>
      </c>
      <c r="O2325" t="s">
        <v>3588</v>
      </c>
      <c r="AB2325" s="12" t="str">
        <f>+LISTAS[[#This Row],[Codigo]]&amp;LISTAS[[#This Row],[Fabrica]]</f>
        <v>3 x 40KAZ</v>
      </c>
      <c r="AC2325" s="13" t="str">
        <f>+LISTAS[[#This Row],[Codigo]]</f>
        <v>3 x 40</v>
      </c>
      <c r="AD2325" s="13" t="str">
        <f>+LISTAS[[#This Row],[ID]]</f>
        <v>CHAVETAS PARTIDAS3 x 40</v>
      </c>
      <c r="AH2325" s="36"/>
      <c r="AI2325" s="37">
        <f>+LISTAS[[#This Row],[Precio]]+(LISTAS[[#This Row],[Precio]]*AH2325)</f>
        <v>95.750399999999999</v>
      </c>
      <c r="AJ2325" s="38">
        <f t="shared" si="36"/>
        <v>47.8752</v>
      </c>
      <c r="AL2325" s="35">
        <f>+AJ2325/LISTAS[[#This Row],[COSTO]]-1</f>
        <v>1.6785726274799422</v>
      </c>
      <c r="AM2325" t="str">
        <f>+LISTAS[[#This Row],[ID]]</f>
        <v>CHAVETAS PARTIDAS3 x 40</v>
      </c>
      <c r="AO2325" s="43"/>
      <c r="AP2325" s="39">
        <f>LISTAS[[#This Row],[COSTO]]+(LISTAS[[#This Row],[COSTO]]*AO2325)</f>
        <v>17.8734</v>
      </c>
      <c r="AQ2325" s="44">
        <f>IF(AO2325="",0,AP2325/LISTAS[[#This Row],[VENTA NETA]]-1)</f>
        <v>0</v>
      </c>
      <c r="AS2325" s="39">
        <v>23.6419</v>
      </c>
      <c r="AT2325" s="48">
        <f>+LISTAS[[#This Row],[COSTO]]/AS2325-1</f>
        <v>-0.24399477199379072</v>
      </c>
      <c r="BA2325" t="s">
        <v>3563</v>
      </c>
      <c r="BB2325" s="36"/>
    </row>
    <row r="2326" spans="1:54" x14ac:dyDescent="0.35">
      <c r="A2326" s="7" t="s">
        <v>3589</v>
      </c>
      <c r="B2326" t="s">
        <v>3563</v>
      </c>
      <c r="C2326" t="s">
        <v>3299</v>
      </c>
      <c r="D2326" t="s">
        <v>3299</v>
      </c>
      <c r="E2326" s="2">
        <v>115.3163</v>
      </c>
      <c r="F2326" s="7" t="str">
        <f>+_xlfn.XLOOKUP(LISTAS[[#This Row],[ID]],_01_CODIGOS_Y_COSTOS_xlsm[Producto y N°],_01_CODIGOS_Y_COSTOS_xlsm[FABRICA],"",0,1)</f>
        <v>KAZ</v>
      </c>
      <c r="G2326" s="26">
        <f>LISTAS[[#This Row],[Precio]]*(1-0.46)</f>
        <v>62.270802000000003</v>
      </c>
      <c r="H2326" s="1">
        <f>+_xlfn.XLOOKUP(LISTAS[[#This Row],[ID]],_01_CODIGOS_Y_COSTOS_xlsm[Producto y N°],_01_CODIGOS_Y_COSTOS_xlsm[COSTO],0,0,1)</f>
        <v>21.525700000000001</v>
      </c>
      <c r="I2326" s="27">
        <f>+IFERROR(LISTAS[[#This Row],[VENTA NETA]]/LISTAS[[#This Row],[COSTO]]-1,0)</f>
        <v>1.8928583971717527</v>
      </c>
      <c r="J2326" s="50" t="str">
        <f>IFERROR(VLOOKUP(LISTAS[[#This Row],[ID]],_01_CODIGOS_Y_COSTOS_xlsm[[Producto y N°]:[CODIGO]],2,0),"")</f>
        <v>3 x 50</v>
      </c>
      <c r="O2326" t="s">
        <v>3589</v>
      </c>
      <c r="AB2326" s="12" t="str">
        <f>+LISTAS[[#This Row],[Codigo]]&amp;LISTAS[[#This Row],[Fabrica]]</f>
        <v>3 x 50KAZ</v>
      </c>
      <c r="AC2326" s="13" t="str">
        <f>+LISTAS[[#This Row],[Codigo]]</f>
        <v>3 x 50</v>
      </c>
      <c r="AD2326" s="13" t="str">
        <f>+LISTAS[[#This Row],[ID]]</f>
        <v>CHAVETAS PARTIDAS3 x 50</v>
      </c>
      <c r="AH2326" s="36"/>
      <c r="AI2326" s="37">
        <f>+LISTAS[[#This Row],[Precio]]+(LISTAS[[#This Row],[Precio]]*AH2326)</f>
        <v>115.3163</v>
      </c>
      <c r="AJ2326" s="38">
        <f t="shared" si="36"/>
        <v>57.658149999999999</v>
      </c>
      <c r="AL2326" s="35">
        <f>+AJ2326/LISTAS[[#This Row],[COSTO]]-1</f>
        <v>1.6785725899738453</v>
      </c>
      <c r="AM2326" t="str">
        <f>+LISTAS[[#This Row],[ID]]</f>
        <v>CHAVETAS PARTIDAS3 x 50</v>
      </c>
      <c r="AO2326" s="43"/>
      <c r="AP2326" s="39">
        <f>LISTAS[[#This Row],[COSTO]]+(LISTAS[[#This Row],[COSTO]]*AO2326)</f>
        <v>21.525700000000001</v>
      </c>
      <c r="AQ2326" s="44">
        <f>IF(AO2326="",0,AP2326/LISTAS[[#This Row],[VENTA NETA]]-1)</f>
        <v>0</v>
      </c>
      <c r="AS2326" s="39">
        <v>25.904900000000001</v>
      </c>
      <c r="AT2326" s="48">
        <f>+LISTAS[[#This Row],[COSTO]]/AS2326-1</f>
        <v>-0.16904909881914232</v>
      </c>
      <c r="BA2326" t="s">
        <v>3563</v>
      </c>
      <c r="BB2326" s="36"/>
    </row>
    <row r="2327" spans="1:54" x14ac:dyDescent="0.35">
      <c r="A2327" s="7" t="s">
        <v>3590</v>
      </c>
      <c r="B2327" t="s">
        <v>3563</v>
      </c>
      <c r="C2327" t="s">
        <v>3591</v>
      </c>
      <c r="D2327" t="s">
        <v>3591</v>
      </c>
      <c r="E2327" s="2">
        <v>143.4991</v>
      </c>
      <c r="F2327" s="7" t="str">
        <f>+_xlfn.XLOOKUP(LISTAS[[#This Row],[ID]],_01_CODIGOS_Y_COSTOS_xlsm[Producto y N°],_01_CODIGOS_Y_COSTOS_xlsm[FABRICA],"",0,1)</f>
        <v>KAZ</v>
      </c>
      <c r="G2327" s="26">
        <f>LISTAS[[#This Row],[Precio]]*(1-0.46)</f>
        <v>77.489514</v>
      </c>
      <c r="H2327" s="1">
        <f>+_xlfn.XLOOKUP(LISTAS[[#This Row],[ID]],_01_CODIGOS_Y_COSTOS_xlsm[Producto y N°],_01_CODIGOS_Y_COSTOS_xlsm[COSTO],0,0,1)</f>
        <v>26.7865</v>
      </c>
      <c r="I2327" s="27">
        <f>+IFERROR(LISTAS[[#This Row],[VENTA NETA]]/LISTAS[[#This Row],[COSTO]]-1,0)</f>
        <v>1.8928569988613666</v>
      </c>
      <c r="J2327" s="50" t="str">
        <f>IFERROR(VLOOKUP(LISTAS[[#This Row],[ID]],_01_CODIGOS_Y_COSTOS_xlsm[[Producto y N°]:[CODIGO]],2,0),"")</f>
        <v>3 x 70</v>
      </c>
      <c r="O2327" t="s">
        <v>3590</v>
      </c>
      <c r="AB2327" s="12" t="str">
        <f>+LISTAS[[#This Row],[Codigo]]&amp;LISTAS[[#This Row],[Fabrica]]</f>
        <v>3 x 70KAZ</v>
      </c>
      <c r="AC2327" s="13" t="str">
        <f>+LISTAS[[#This Row],[Codigo]]</f>
        <v>3 x 70</v>
      </c>
      <c r="AD2327" s="13" t="str">
        <f>+LISTAS[[#This Row],[ID]]</f>
        <v>CHAVETAS PARTIDAS3 x 70</v>
      </c>
      <c r="AH2327" s="36"/>
      <c r="AI2327" s="37">
        <f>+LISTAS[[#This Row],[Precio]]+(LISTAS[[#This Row],[Precio]]*AH2327)</f>
        <v>143.4991</v>
      </c>
      <c r="AJ2327" s="38">
        <f t="shared" si="36"/>
        <v>71.749549999999999</v>
      </c>
      <c r="AL2327" s="35">
        <f>+AJ2327/LISTAS[[#This Row],[COSTO]]-1</f>
        <v>1.6785712952420062</v>
      </c>
      <c r="AM2327" t="str">
        <f>+LISTAS[[#This Row],[ID]]</f>
        <v>CHAVETAS PARTIDAS3 x 70</v>
      </c>
      <c r="AO2327" s="43"/>
      <c r="AP2327" s="39">
        <f>LISTAS[[#This Row],[COSTO]]+(LISTAS[[#This Row],[COSTO]]*AO2327)</f>
        <v>26.7865</v>
      </c>
      <c r="AQ2327" s="44">
        <f>IF(AO2327="",0,AP2327/LISTAS[[#This Row],[VENTA NETA]]-1)</f>
        <v>0</v>
      </c>
      <c r="AS2327" s="39">
        <v>34.741</v>
      </c>
      <c r="AT2327" s="48">
        <f>+LISTAS[[#This Row],[COSTO]]/AS2327-1</f>
        <v>-0.22896577530871298</v>
      </c>
      <c r="BA2327" t="s">
        <v>3563</v>
      </c>
      <c r="BB2327" s="36"/>
    </row>
    <row r="2328" spans="1:54" x14ac:dyDescent="0.35">
      <c r="A2328" s="7" t="s">
        <v>3592</v>
      </c>
      <c r="B2328" t="s">
        <v>3563</v>
      </c>
      <c r="C2328" t="s">
        <v>3305</v>
      </c>
      <c r="D2328" t="s">
        <v>3305</v>
      </c>
      <c r="E2328" s="2">
        <v>94.861099999999993</v>
      </c>
      <c r="F2328" s="7" t="str">
        <f>+_xlfn.XLOOKUP(LISTAS[[#This Row],[ID]],_01_CODIGOS_Y_COSTOS_xlsm[Producto y N°],_01_CODIGOS_Y_COSTOS_xlsm[FABRICA],"",0,1)</f>
        <v>KAZ</v>
      </c>
      <c r="G2328" s="26">
        <f>LISTAS[[#This Row],[Precio]]*(1-0.46)</f>
        <v>51.224994000000002</v>
      </c>
      <c r="H2328" s="1">
        <f>+_xlfn.XLOOKUP(LISTAS[[#This Row],[ID]],_01_CODIGOS_Y_COSTOS_xlsm[Producto y N°],_01_CODIGOS_Y_COSTOS_xlsm[COSTO],0,0,1)</f>
        <v>17.7074</v>
      </c>
      <c r="I2328" s="27">
        <f>+IFERROR(LISTAS[[#This Row],[VENTA NETA]]/LISTAS[[#This Row],[COSTO]]-1,0)</f>
        <v>1.8928580141635702</v>
      </c>
      <c r="J2328" s="50" t="str">
        <f>IFERROR(VLOOKUP(LISTAS[[#This Row],[ID]],_01_CODIGOS_Y_COSTOS_xlsm[[Producto y N°]:[CODIGO]],2,0),"")</f>
        <v>3,5 x 30</v>
      </c>
      <c r="O2328" t="s">
        <v>3592</v>
      </c>
      <c r="AB2328" s="12" t="str">
        <f>+LISTAS[[#This Row],[Codigo]]&amp;LISTAS[[#This Row],[Fabrica]]</f>
        <v>3,5 x 30KAZ</v>
      </c>
      <c r="AC2328" s="13" t="str">
        <f>+LISTAS[[#This Row],[Codigo]]</f>
        <v>3,5 x 30</v>
      </c>
      <c r="AD2328" s="13" t="str">
        <f>+LISTAS[[#This Row],[ID]]</f>
        <v>CHAVETAS PARTIDAS3,5 x 30</v>
      </c>
      <c r="AH2328" s="36"/>
      <c r="AI2328" s="37">
        <f>+LISTAS[[#This Row],[Precio]]+(LISTAS[[#This Row],[Precio]]*AH2328)</f>
        <v>94.861099999999993</v>
      </c>
      <c r="AJ2328" s="38">
        <f t="shared" si="36"/>
        <v>47.430549999999997</v>
      </c>
      <c r="AL2328" s="35">
        <f>+AJ2328/LISTAS[[#This Row],[COSTO]]-1</f>
        <v>1.6785722353366386</v>
      </c>
      <c r="AM2328" t="str">
        <f>+LISTAS[[#This Row],[ID]]</f>
        <v>CHAVETAS PARTIDAS3,5 x 30</v>
      </c>
      <c r="AO2328" s="43"/>
      <c r="AP2328" s="39">
        <f>LISTAS[[#This Row],[COSTO]]+(LISTAS[[#This Row],[COSTO]]*AO2328)</f>
        <v>17.7074</v>
      </c>
      <c r="AQ2328" s="44">
        <f>IF(AO2328="",0,AP2328/LISTAS[[#This Row],[VENTA NETA]]-1)</f>
        <v>0</v>
      </c>
      <c r="AS2328" s="39">
        <v>20.638500000000001</v>
      </c>
      <c r="AT2328" s="48">
        <f>+LISTAS[[#This Row],[COSTO]]/AS2328-1</f>
        <v>-0.14202098020689491</v>
      </c>
      <c r="BA2328" t="s">
        <v>3563</v>
      </c>
      <c r="BB2328" s="36"/>
    </row>
    <row r="2329" spans="1:54" x14ac:dyDescent="0.35">
      <c r="A2329" s="7" t="s">
        <v>3593</v>
      </c>
      <c r="B2329" t="s">
        <v>3563</v>
      </c>
      <c r="C2329" t="s">
        <v>3308</v>
      </c>
      <c r="D2329" t="s">
        <v>3308</v>
      </c>
      <c r="E2329" s="2">
        <v>126.65300000000001</v>
      </c>
      <c r="F2329" s="7" t="str">
        <f>+_xlfn.XLOOKUP(LISTAS[[#This Row],[ID]],_01_CODIGOS_Y_COSTOS_xlsm[Producto y N°],_01_CODIGOS_Y_COSTOS_xlsm[FABRICA],"",0,1)</f>
        <v>KAZ</v>
      </c>
      <c r="G2329" s="26">
        <f>LISTAS[[#This Row],[Precio]]*(1-0.46)</f>
        <v>68.392620000000008</v>
      </c>
      <c r="H2329" s="1">
        <f>+_xlfn.XLOOKUP(LISTAS[[#This Row],[ID]],_01_CODIGOS_Y_COSTOS_xlsm[Producto y N°],_01_CODIGOS_Y_COSTOS_xlsm[COSTO],0,0,1)</f>
        <v>23.6419</v>
      </c>
      <c r="I2329" s="27">
        <f>+IFERROR(LISTAS[[#This Row],[VENTA NETA]]/LISTAS[[#This Row],[COSTO]]-1,0)</f>
        <v>1.8928563271141492</v>
      </c>
      <c r="J2329" s="50" t="str">
        <f>IFERROR(VLOOKUP(LISTAS[[#This Row],[ID]],_01_CODIGOS_Y_COSTOS_xlsm[[Producto y N°]:[CODIGO]],2,0),"")</f>
        <v>3,5 x 40</v>
      </c>
      <c r="O2329" t="s">
        <v>3593</v>
      </c>
      <c r="AB2329" s="12" t="str">
        <f>+LISTAS[[#This Row],[Codigo]]&amp;LISTAS[[#This Row],[Fabrica]]</f>
        <v>3,5 x 40KAZ</v>
      </c>
      <c r="AC2329" s="13" t="str">
        <f>+LISTAS[[#This Row],[Codigo]]</f>
        <v>3,5 x 40</v>
      </c>
      <c r="AD2329" s="13" t="str">
        <f>+LISTAS[[#This Row],[ID]]</f>
        <v>CHAVETAS PARTIDAS3,5 x 40</v>
      </c>
      <c r="AH2329" s="36"/>
      <c r="AI2329" s="37">
        <f>+LISTAS[[#This Row],[Precio]]+(LISTAS[[#This Row],[Precio]]*AH2329)</f>
        <v>126.65300000000001</v>
      </c>
      <c r="AJ2329" s="38">
        <f t="shared" si="36"/>
        <v>63.326500000000003</v>
      </c>
      <c r="AL2329" s="35">
        <f>+AJ2329/LISTAS[[#This Row],[COSTO]]-1</f>
        <v>1.6785706732538417</v>
      </c>
      <c r="AM2329" t="str">
        <f>+LISTAS[[#This Row],[ID]]</f>
        <v>CHAVETAS PARTIDAS3,5 x 40</v>
      </c>
      <c r="AO2329" s="43"/>
      <c r="AP2329" s="39">
        <f>LISTAS[[#This Row],[COSTO]]+(LISTAS[[#This Row],[COSTO]]*AO2329)</f>
        <v>23.6419</v>
      </c>
      <c r="AQ2329" s="44">
        <f>IF(AO2329="",0,AP2329/LISTAS[[#This Row],[VENTA NETA]]-1)</f>
        <v>0</v>
      </c>
      <c r="AS2329" s="39">
        <v>27.038599999999999</v>
      </c>
      <c r="AT2329" s="48">
        <f>+LISTAS[[#This Row],[COSTO]]/AS2329-1</f>
        <v>-0.12562410775705846</v>
      </c>
      <c r="BA2329" t="s">
        <v>3563</v>
      </c>
      <c r="BB2329" s="36"/>
    </row>
    <row r="2330" spans="1:54" x14ac:dyDescent="0.35">
      <c r="A2330" s="7" t="s">
        <v>3594</v>
      </c>
      <c r="B2330" t="s">
        <v>3563</v>
      </c>
      <c r="C2330" t="s">
        <v>3311</v>
      </c>
      <c r="D2330" t="s">
        <v>3311</v>
      </c>
      <c r="E2330" s="2">
        <v>138.77619999999999</v>
      </c>
      <c r="F2330" s="7" t="str">
        <f>+_xlfn.XLOOKUP(LISTAS[[#This Row],[ID]],_01_CODIGOS_Y_COSTOS_xlsm[Producto y N°],_01_CODIGOS_Y_COSTOS_xlsm[FABRICA],"",0,1)</f>
        <v>KAZ</v>
      </c>
      <c r="G2330" s="26">
        <f>LISTAS[[#This Row],[Precio]]*(1-0.46)</f>
        <v>74.939148000000003</v>
      </c>
      <c r="H2330" s="1">
        <f>+_xlfn.XLOOKUP(LISTAS[[#This Row],[ID]],_01_CODIGOS_Y_COSTOS_xlsm[Producto y N°],_01_CODIGOS_Y_COSTOS_xlsm[COSTO],0,0,1)</f>
        <v>25.904900000000001</v>
      </c>
      <c r="I2330" s="27">
        <f>+IFERROR(LISTAS[[#This Row],[VENTA NETA]]/LISTAS[[#This Row],[COSTO]]-1,0)</f>
        <v>1.8928561005832871</v>
      </c>
      <c r="J2330" s="50" t="str">
        <f>IFERROR(VLOOKUP(LISTAS[[#This Row],[ID]],_01_CODIGOS_Y_COSTOS_xlsm[[Producto y N°]:[CODIGO]],2,0),"")</f>
        <v>3,5 x 50</v>
      </c>
      <c r="O2330" t="s">
        <v>3594</v>
      </c>
      <c r="AB2330" s="12" t="str">
        <f>+LISTAS[[#This Row],[Codigo]]&amp;LISTAS[[#This Row],[Fabrica]]</f>
        <v>3,5 x 50KAZ</v>
      </c>
      <c r="AC2330" s="13" t="str">
        <f>+LISTAS[[#This Row],[Codigo]]</f>
        <v>3,5 x 50</v>
      </c>
      <c r="AD2330" s="13" t="str">
        <f>+LISTAS[[#This Row],[ID]]</f>
        <v>CHAVETAS PARTIDAS3,5 x 50</v>
      </c>
      <c r="AH2330" s="36"/>
      <c r="AI2330" s="37">
        <f>+LISTAS[[#This Row],[Precio]]+(LISTAS[[#This Row],[Precio]]*AH2330)</f>
        <v>138.77619999999999</v>
      </c>
      <c r="AJ2330" s="38">
        <f t="shared" si="36"/>
        <v>69.388099999999994</v>
      </c>
      <c r="AL2330" s="35">
        <f>+AJ2330/LISTAS[[#This Row],[COSTO]]-1</f>
        <v>1.6785704635030436</v>
      </c>
      <c r="AM2330" t="str">
        <f>+LISTAS[[#This Row],[ID]]</f>
        <v>CHAVETAS PARTIDAS3,5 x 50</v>
      </c>
      <c r="AO2330" s="43"/>
      <c r="AP2330" s="39">
        <f>LISTAS[[#This Row],[COSTO]]+(LISTAS[[#This Row],[COSTO]]*AO2330)</f>
        <v>25.904900000000001</v>
      </c>
      <c r="AQ2330" s="44">
        <f>IF(AO2330="",0,AP2330/LISTAS[[#This Row],[VENTA NETA]]-1)</f>
        <v>0</v>
      </c>
      <c r="AS2330" s="39">
        <v>32.0657</v>
      </c>
      <c r="AT2330" s="48">
        <f>+LISTAS[[#This Row],[COSTO]]/AS2330-1</f>
        <v>-0.19213053200148444</v>
      </c>
      <c r="BA2330" t="s">
        <v>3563</v>
      </c>
      <c r="BB2330" s="36"/>
    </row>
    <row r="2331" spans="1:54" x14ac:dyDescent="0.35">
      <c r="A2331" s="7" t="s">
        <v>3595</v>
      </c>
      <c r="B2331" t="s">
        <v>3563</v>
      </c>
      <c r="C2331" t="s">
        <v>3596</v>
      </c>
      <c r="D2331" t="s">
        <v>3596</v>
      </c>
      <c r="E2331" s="2">
        <v>186.11250000000001</v>
      </c>
      <c r="F2331" s="7" t="str">
        <f>+_xlfn.XLOOKUP(LISTAS[[#This Row],[ID]],_01_CODIGOS_Y_COSTOS_xlsm[Producto y N°],_01_CODIGOS_Y_COSTOS_xlsm[FABRICA],"",0,1)</f>
        <v>KAZ</v>
      </c>
      <c r="G2331" s="26">
        <f>LISTAS[[#This Row],[Precio]]*(1-0.46)</f>
        <v>100.50075000000001</v>
      </c>
      <c r="H2331" s="1">
        <f>+_xlfn.XLOOKUP(LISTAS[[#This Row],[ID]],_01_CODIGOS_Y_COSTOS_xlsm[Producto y N°],_01_CODIGOS_Y_COSTOS_xlsm[COSTO],0,0,1)</f>
        <v>34.741</v>
      </c>
      <c r="I2331" s="27">
        <f>+IFERROR(LISTAS[[#This Row],[VENTA NETA]]/LISTAS[[#This Row],[COSTO]]-1,0)</f>
        <v>1.8928571428571432</v>
      </c>
      <c r="J2331" s="50" t="str">
        <f>IFERROR(VLOOKUP(LISTAS[[#This Row],[ID]],_01_CODIGOS_Y_COSTOS_xlsm[[Producto y N°]:[CODIGO]],2,0),"")</f>
        <v>3,5 x 70</v>
      </c>
      <c r="O2331" t="s">
        <v>3595</v>
      </c>
      <c r="AB2331" s="12" t="str">
        <f>+LISTAS[[#This Row],[Codigo]]&amp;LISTAS[[#This Row],[Fabrica]]</f>
        <v>3,5 x 70KAZ</v>
      </c>
      <c r="AC2331" s="13" t="str">
        <f>+LISTAS[[#This Row],[Codigo]]</f>
        <v>3,5 x 70</v>
      </c>
      <c r="AD2331" s="13" t="str">
        <f>+LISTAS[[#This Row],[ID]]</f>
        <v>CHAVETAS PARTIDAS3,5 x 70</v>
      </c>
      <c r="AH2331" s="36"/>
      <c r="AI2331" s="37">
        <f>+LISTAS[[#This Row],[Precio]]+(LISTAS[[#This Row],[Precio]]*AH2331)</f>
        <v>186.11250000000001</v>
      </c>
      <c r="AJ2331" s="38">
        <f t="shared" si="36"/>
        <v>93.056250000000006</v>
      </c>
      <c r="AL2331" s="35">
        <f>+AJ2331/LISTAS[[#This Row],[COSTO]]-1</f>
        <v>1.6785714285714288</v>
      </c>
      <c r="AM2331" t="str">
        <f>+LISTAS[[#This Row],[ID]]</f>
        <v>CHAVETAS PARTIDAS3,5 x 70</v>
      </c>
      <c r="AO2331" s="43"/>
      <c r="AP2331" s="39">
        <f>LISTAS[[#This Row],[COSTO]]+(LISTAS[[#This Row],[COSTO]]*AO2331)</f>
        <v>34.741</v>
      </c>
      <c r="AQ2331" s="44">
        <f>IF(AO2331="",0,AP2331/LISTAS[[#This Row],[VENTA NETA]]-1)</f>
        <v>0</v>
      </c>
      <c r="AS2331" s="39">
        <v>34.009900000000002</v>
      </c>
      <c r="AT2331" s="48">
        <f>+LISTAS[[#This Row],[COSTO]]/AS2331-1</f>
        <v>2.1496681848520494E-2</v>
      </c>
      <c r="BA2331" t="s">
        <v>3563</v>
      </c>
      <c r="BB2331" s="36"/>
    </row>
    <row r="2332" spans="1:54" x14ac:dyDescent="0.35">
      <c r="A2332" s="7" t="s">
        <v>3597</v>
      </c>
      <c r="B2332" t="s">
        <v>3563</v>
      </c>
      <c r="C2332" t="s">
        <v>3320</v>
      </c>
      <c r="D2332" t="s">
        <v>3320</v>
      </c>
      <c r="E2332" s="2">
        <v>110.5634</v>
      </c>
      <c r="F2332" s="7" t="str">
        <f>+_xlfn.XLOOKUP(LISTAS[[#This Row],[ID]],_01_CODIGOS_Y_COSTOS_xlsm[Producto y N°],_01_CODIGOS_Y_COSTOS_xlsm[FABRICA],"",0,1)</f>
        <v>KAZ</v>
      </c>
      <c r="G2332" s="26">
        <f>LISTAS[[#This Row],[Precio]]*(1-0.46)</f>
        <v>59.704236000000002</v>
      </c>
      <c r="H2332" s="1">
        <f>+_xlfn.XLOOKUP(LISTAS[[#This Row],[ID]],_01_CODIGOS_Y_COSTOS_xlsm[Producto y N°],_01_CODIGOS_Y_COSTOS_xlsm[COSTO],0,0,1)</f>
        <v>20.638500000000001</v>
      </c>
      <c r="I2332" s="27">
        <f>+IFERROR(LISTAS[[#This Row],[VENTA NETA]]/LISTAS[[#This Row],[COSTO]]-1,0)</f>
        <v>1.8928573297478013</v>
      </c>
      <c r="J2332" s="50" t="str">
        <f>IFERROR(VLOOKUP(LISTAS[[#This Row],[ID]],_01_CODIGOS_Y_COSTOS_xlsm[[Producto y N°]:[CODIGO]],2,0),"")</f>
        <v>4 x 30</v>
      </c>
      <c r="O2332" t="s">
        <v>3597</v>
      </c>
      <c r="AB2332" s="12" t="str">
        <f>+LISTAS[[#This Row],[Codigo]]&amp;LISTAS[[#This Row],[Fabrica]]</f>
        <v>4 x 30KAZ</v>
      </c>
      <c r="AC2332" s="13" t="str">
        <f>+LISTAS[[#This Row],[Codigo]]</f>
        <v>4 x 30</v>
      </c>
      <c r="AD2332" s="13" t="str">
        <f>+LISTAS[[#This Row],[ID]]</f>
        <v>CHAVETAS PARTIDAS4 x 30</v>
      </c>
      <c r="AH2332" s="36"/>
      <c r="AI2332" s="37">
        <f>+LISTAS[[#This Row],[Precio]]+(LISTAS[[#This Row],[Precio]]*AH2332)</f>
        <v>110.5634</v>
      </c>
      <c r="AJ2332" s="38">
        <f t="shared" si="36"/>
        <v>55.281700000000001</v>
      </c>
      <c r="AL2332" s="35">
        <f>+AJ2332/LISTAS[[#This Row],[COSTO]]-1</f>
        <v>1.6785716016183345</v>
      </c>
      <c r="AM2332" t="str">
        <f>+LISTAS[[#This Row],[ID]]</f>
        <v>CHAVETAS PARTIDAS4 x 30</v>
      </c>
      <c r="AO2332" s="43"/>
      <c r="AP2332" s="39">
        <f>LISTAS[[#This Row],[COSTO]]+(LISTAS[[#This Row],[COSTO]]*AO2332)</f>
        <v>20.638500000000001</v>
      </c>
      <c r="AQ2332" s="44">
        <f>IF(AO2332="",0,AP2332/LISTAS[[#This Row],[VENTA NETA]]-1)</f>
        <v>0</v>
      </c>
      <c r="AS2332" s="39">
        <v>41.138300000000001</v>
      </c>
      <c r="AT2332" s="48">
        <f>+LISTAS[[#This Row],[COSTO]]/AS2332-1</f>
        <v>-0.49831422299900574</v>
      </c>
      <c r="BA2332" t="s">
        <v>3563</v>
      </c>
      <c r="BB2332" s="36"/>
    </row>
    <row r="2333" spans="1:54" x14ac:dyDescent="0.35">
      <c r="A2333" s="7" t="s">
        <v>3598</v>
      </c>
      <c r="B2333" t="s">
        <v>3563</v>
      </c>
      <c r="C2333" t="s">
        <v>3323</v>
      </c>
      <c r="D2333" t="s">
        <v>3323</v>
      </c>
      <c r="E2333" s="2">
        <v>144.84960000000001</v>
      </c>
      <c r="F2333" s="7" t="str">
        <f>+_xlfn.XLOOKUP(LISTAS[[#This Row],[ID]],_01_CODIGOS_Y_COSTOS_xlsm[Producto y N°],_01_CODIGOS_Y_COSTOS_xlsm[FABRICA],"",0,1)</f>
        <v>KAZ</v>
      </c>
      <c r="G2333" s="26">
        <f>LISTAS[[#This Row],[Precio]]*(1-0.46)</f>
        <v>78.218784000000014</v>
      </c>
      <c r="H2333" s="1">
        <f>+_xlfn.XLOOKUP(LISTAS[[#This Row],[ID]],_01_CODIGOS_Y_COSTOS_xlsm[Producto y N°],_01_CODIGOS_Y_COSTOS_xlsm[COSTO],0,0,1)</f>
        <v>27.038599999999999</v>
      </c>
      <c r="I2333" s="27">
        <f>+IFERROR(LISTAS[[#This Row],[VENTA NETA]]/LISTAS[[#This Row],[COSTO]]-1,0)</f>
        <v>1.892856286937934</v>
      </c>
      <c r="J2333" s="50" t="str">
        <f>IFERROR(VLOOKUP(LISTAS[[#This Row],[ID]],_01_CODIGOS_Y_COSTOS_xlsm[[Producto y N°]:[CODIGO]],2,0),"")</f>
        <v>4 x 40</v>
      </c>
      <c r="O2333" t="s">
        <v>3598</v>
      </c>
      <c r="AB2333" s="12" t="str">
        <f>+LISTAS[[#This Row],[Codigo]]&amp;LISTAS[[#This Row],[Fabrica]]</f>
        <v>4 x 40KAZ</v>
      </c>
      <c r="AC2333" s="13" t="str">
        <f>+LISTAS[[#This Row],[Codigo]]</f>
        <v>4 x 40</v>
      </c>
      <c r="AD2333" s="13" t="str">
        <f>+LISTAS[[#This Row],[ID]]</f>
        <v>CHAVETAS PARTIDAS4 x 40</v>
      </c>
      <c r="AH2333" s="36"/>
      <c r="AI2333" s="37">
        <f>+LISTAS[[#This Row],[Precio]]+(LISTAS[[#This Row],[Precio]]*AH2333)</f>
        <v>144.84960000000001</v>
      </c>
      <c r="AJ2333" s="38">
        <f t="shared" si="36"/>
        <v>72.424800000000005</v>
      </c>
      <c r="AL2333" s="35">
        <f>+AJ2333/LISTAS[[#This Row],[COSTO]]-1</f>
        <v>1.6785706360536423</v>
      </c>
      <c r="AM2333" t="str">
        <f>+LISTAS[[#This Row],[ID]]</f>
        <v>CHAVETAS PARTIDAS4 x 40</v>
      </c>
      <c r="AO2333" s="43"/>
      <c r="AP2333" s="39">
        <f>LISTAS[[#This Row],[COSTO]]+(LISTAS[[#This Row],[COSTO]]*AO2333)</f>
        <v>27.038599999999999</v>
      </c>
      <c r="AQ2333" s="44">
        <f>IF(AO2333="",0,AP2333/LISTAS[[#This Row],[VENTA NETA]]-1)</f>
        <v>0</v>
      </c>
      <c r="AS2333" s="39">
        <v>31.670300000000001</v>
      </c>
      <c r="AT2333" s="48">
        <f>+LISTAS[[#This Row],[COSTO]]/AS2333-1</f>
        <v>-0.14624743055796763</v>
      </c>
      <c r="BA2333" t="s">
        <v>3563</v>
      </c>
      <c r="BB2333" s="36"/>
    </row>
    <row r="2334" spans="1:54" x14ac:dyDescent="0.35">
      <c r="A2334" s="7" t="s">
        <v>3599</v>
      </c>
      <c r="B2334" t="s">
        <v>3563</v>
      </c>
      <c r="C2334" t="s">
        <v>3326</v>
      </c>
      <c r="D2334" t="s">
        <v>3326</v>
      </c>
      <c r="E2334" s="2">
        <v>171.78059999999999</v>
      </c>
      <c r="F2334" s="7" t="str">
        <f>+_xlfn.XLOOKUP(LISTAS[[#This Row],[ID]],_01_CODIGOS_Y_COSTOS_xlsm[Producto y N°],_01_CODIGOS_Y_COSTOS_xlsm[FABRICA],"",0,1)</f>
        <v>KAZ</v>
      </c>
      <c r="G2334" s="26">
        <f>LISTAS[[#This Row],[Precio]]*(1-0.46)</f>
        <v>92.761524000000009</v>
      </c>
      <c r="H2334" s="1">
        <f>+_xlfn.XLOOKUP(LISTAS[[#This Row],[ID]],_01_CODIGOS_Y_COSTOS_xlsm[Producto y N°],_01_CODIGOS_Y_COSTOS_xlsm[COSTO],0,0,1)</f>
        <v>32.0657</v>
      </c>
      <c r="I2334" s="27">
        <f>+IFERROR(LISTAS[[#This Row],[VENTA NETA]]/LISTAS[[#This Row],[COSTO]]-1,0)</f>
        <v>1.892858225455861</v>
      </c>
      <c r="J2334" s="50" t="str">
        <f>IFERROR(VLOOKUP(LISTAS[[#This Row],[ID]],_01_CODIGOS_Y_COSTOS_xlsm[[Producto y N°]:[CODIGO]],2,0),"")</f>
        <v>4 x 50</v>
      </c>
      <c r="O2334" t="s">
        <v>3599</v>
      </c>
      <c r="AB2334" s="12" t="str">
        <f>+LISTAS[[#This Row],[Codigo]]&amp;LISTAS[[#This Row],[Fabrica]]</f>
        <v>4 x 50KAZ</v>
      </c>
      <c r="AC2334" s="13" t="str">
        <f>+LISTAS[[#This Row],[Codigo]]</f>
        <v>4 x 50</v>
      </c>
      <c r="AD2334" s="13" t="str">
        <f>+LISTAS[[#This Row],[ID]]</f>
        <v>CHAVETAS PARTIDAS4 x 50</v>
      </c>
      <c r="AH2334" s="36"/>
      <c r="AI2334" s="37">
        <f>+LISTAS[[#This Row],[Precio]]+(LISTAS[[#This Row],[Precio]]*AH2334)</f>
        <v>171.78059999999999</v>
      </c>
      <c r="AJ2334" s="38">
        <f t="shared" si="36"/>
        <v>85.890299999999996</v>
      </c>
      <c r="AL2334" s="35">
        <f>+AJ2334/LISTAS[[#This Row],[COSTO]]-1</f>
        <v>1.6785724309776491</v>
      </c>
      <c r="AM2334" t="str">
        <f>+LISTAS[[#This Row],[ID]]</f>
        <v>CHAVETAS PARTIDAS4 x 50</v>
      </c>
      <c r="AO2334" s="43"/>
      <c r="AP2334" s="39">
        <f>LISTAS[[#This Row],[COSTO]]+(LISTAS[[#This Row],[COSTO]]*AO2334)</f>
        <v>32.0657</v>
      </c>
      <c r="AQ2334" s="44">
        <f>IF(AO2334="",0,AP2334/LISTAS[[#This Row],[VENTA NETA]]-1)</f>
        <v>0</v>
      </c>
      <c r="AS2334" s="39">
        <v>37.488599999999998</v>
      </c>
      <c r="AT2334" s="48">
        <f>+LISTAS[[#This Row],[COSTO]]/AS2334-1</f>
        <v>-0.14465464167773667</v>
      </c>
      <c r="BA2334" t="s">
        <v>3563</v>
      </c>
      <c r="BB2334" s="36"/>
    </row>
    <row r="2335" spans="1:54" x14ac:dyDescent="0.35">
      <c r="A2335" s="7" t="s">
        <v>3600</v>
      </c>
      <c r="B2335" t="s">
        <v>3563</v>
      </c>
      <c r="C2335" t="s">
        <v>3601</v>
      </c>
      <c r="D2335" t="s">
        <v>3601</v>
      </c>
      <c r="E2335" s="2">
        <v>182.19589999999999</v>
      </c>
      <c r="F2335" s="7" t="str">
        <f>+_xlfn.XLOOKUP(LISTAS[[#This Row],[ID]],_01_CODIGOS_Y_COSTOS_xlsm[Producto y N°],_01_CODIGOS_Y_COSTOS_xlsm[FABRICA],"",0,1)</f>
        <v>KAZ</v>
      </c>
      <c r="G2335" s="26">
        <f>LISTAS[[#This Row],[Precio]]*(1-0.46)</f>
        <v>98.38578600000001</v>
      </c>
      <c r="H2335" s="1">
        <f>+_xlfn.XLOOKUP(LISTAS[[#This Row],[ID]],_01_CODIGOS_Y_COSTOS_xlsm[Producto y N°],_01_CODIGOS_Y_COSTOS_xlsm[COSTO],0,0,1)</f>
        <v>34.009900000000002</v>
      </c>
      <c r="I2335" s="27">
        <f>+IFERROR(LISTAS[[#This Row],[VENTA NETA]]/LISTAS[[#This Row],[COSTO]]-1,0)</f>
        <v>1.8928572562694983</v>
      </c>
      <c r="J2335" s="50" t="str">
        <f>IFERROR(VLOOKUP(LISTAS[[#This Row],[ID]],_01_CODIGOS_Y_COSTOS_xlsm[[Producto y N°]:[CODIGO]],2,0),"")</f>
        <v>4 x 60</v>
      </c>
      <c r="O2335" t="s">
        <v>3600</v>
      </c>
      <c r="AB2335" s="12" t="str">
        <f>+LISTAS[[#This Row],[Codigo]]&amp;LISTAS[[#This Row],[Fabrica]]</f>
        <v>4 x 60KAZ</v>
      </c>
      <c r="AC2335" s="13" t="str">
        <f>+LISTAS[[#This Row],[Codigo]]</f>
        <v>4 x 60</v>
      </c>
      <c r="AD2335" s="13" t="str">
        <f>+LISTAS[[#This Row],[ID]]</f>
        <v>CHAVETAS PARTIDAS4 x 60</v>
      </c>
      <c r="AH2335" s="36"/>
      <c r="AI2335" s="37">
        <f>+LISTAS[[#This Row],[Precio]]+(LISTAS[[#This Row],[Precio]]*AH2335)</f>
        <v>182.19589999999999</v>
      </c>
      <c r="AJ2335" s="38">
        <f t="shared" si="36"/>
        <v>91.097949999999997</v>
      </c>
      <c r="AL2335" s="35">
        <f>+AJ2335/LISTAS[[#This Row],[COSTO]]-1</f>
        <v>1.6785715335828684</v>
      </c>
      <c r="AM2335" t="str">
        <f>+LISTAS[[#This Row],[ID]]</f>
        <v>CHAVETAS PARTIDAS4 x 60</v>
      </c>
      <c r="AO2335" s="43"/>
      <c r="AP2335" s="39">
        <f>LISTAS[[#This Row],[COSTO]]+(LISTAS[[#This Row],[COSTO]]*AO2335)</f>
        <v>34.009900000000002</v>
      </c>
      <c r="AQ2335" s="44">
        <f>IF(AO2335="",0,AP2335/LISTAS[[#This Row],[VENTA NETA]]-1)</f>
        <v>0</v>
      </c>
      <c r="AS2335" s="39">
        <v>42.977600000000002</v>
      </c>
      <c r="AT2335" s="48">
        <f>+LISTAS[[#This Row],[COSTO]]/AS2335-1</f>
        <v>-0.2086598600201035</v>
      </c>
      <c r="BA2335" t="s">
        <v>3563</v>
      </c>
      <c r="BB2335" s="36"/>
    </row>
    <row r="2336" spans="1:54" x14ac:dyDescent="0.35">
      <c r="A2336" s="7" t="s">
        <v>3602</v>
      </c>
      <c r="B2336" t="s">
        <v>3563</v>
      </c>
      <c r="C2336" t="s">
        <v>3603</v>
      </c>
      <c r="D2336" t="s">
        <v>3603</v>
      </c>
      <c r="E2336" s="2">
        <v>220.3837</v>
      </c>
      <c r="F2336" s="7" t="str">
        <f>+_xlfn.XLOOKUP(LISTAS[[#This Row],[ID]],_01_CODIGOS_Y_COSTOS_xlsm[Producto y N°],_01_CODIGOS_Y_COSTOS_xlsm[FABRICA],"",0,1)</f>
        <v>KAZ</v>
      </c>
      <c r="G2336" s="26">
        <f>LISTAS[[#This Row],[Precio]]*(1-0.46)</f>
        <v>119.00719800000002</v>
      </c>
      <c r="H2336" s="1">
        <f>+_xlfn.XLOOKUP(LISTAS[[#This Row],[ID]],_01_CODIGOS_Y_COSTOS_xlsm[Producto y N°],_01_CODIGOS_Y_COSTOS_xlsm[COSTO],0,0,1)</f>
        <v>41.138300000000001</v>
      </c>
      <c r="I2336" s="27">
        <f>+IFERROR(LISTAS[[#This Row],[VENTA NETA]]/LISTAS[[#This Row],[COSTO]]-1,0)</f>
        <v>1.8928564865344462</v>
      </c>
      <c r="J2336" s="50" t="str">
        <f>IFERROR(VLOOKUP(LISTAS[[#This Row],[ID]],_01_CODIGOS_Y_COSTOS_xlsm[[Producto y N°]:[CODIGO]],2,0),"")</f>
        <v>4 x 70</v>
      </c>
      <c r="O2336" t="s">
        <v>3602</v>
      </c>
      <c r="AB2336" s="12" t="str">
        <f>+LISTAS[[#This Row],[Codigo]]&amp;LISTAS[[#This Row],[Fabrica]]</f>
        <v>4 x 70KAZ</v>
      </c>
      <c r="AC2336" s="13" t="str">
        <f>+LISTAS[[#This Row],[Codigo]]</f>
        <v>4 x 70</v>
      </c>
      <c r="AD2336" s="13" t="str">
        <f>+LISTAS[[#This Row],[ID]]</f>
        <v>CHAVETAS PARTIDAS4 x 70</v>
      </c>
      <c r="AH2336" s="36"/>
      <c r="AI2336" s="37">
        <f>+LISTAS[[#This Row],[Precio]]+(LISTAS[[#This Row],[Precio]]*AH2336)</f>
        <v>220.3837</v>
      </c>
      <c r="AJ2336" s="38">
        <f t="shared" si="36"/>
        <v>110.19185</v>
      </c>
      <c r="AL2336" s="35">
        <f>+AJ2336/LISTAS[[#This Row],[COSTO]]-1</f>
        <v>1.6785708208652279</v>
      </c>
      <c r="AM2336" t="str">
        <f>+LISTAS[[#This Row],[ID]]</f>
        <v>CHAVETAS PARTIDAS4 x 70</v>
      </c>
      <c r="AO2336" s="43"/>
      <c r="AP2336" s="39">
        <f>LISTAS[[#This Row],[COSTO]]+(LISTAS[[#This Row],[COSTO]]*AO2336)</f>
        <v>41.138300000000001</v>
      </c>
      <c r="AQ2336" s="44">
        <f>IF(AO2336="",0,AP2336/LISTAS[[#This Row],[VENTA NETA]]-1)</f>
        <v>0</v>
      </c>
      <c r="AS2336" s="39">
        <v>37.465400000000002</v>
      </c>
      <c r="AT2336" s="48">
        <f>+LISTAS[[#This Row],[COSTO]]/AS2336-1</f>
        <v>9.80344531220807E-2</v>
      </c>
      <c r="BA2336" t="s">
        <v>3563</v>
      </c>
      <c r="BB2336" s="36"/>
    </row>
    <row r="2337" spans="1:54" x14ac:dyDescent="0.35">
      <c r="A2337" s="7" t="s">
        <v>3604</v>
      </c>
      <c r="B2337" t="s">
        <v>3563</v>
      </c>
      <c r="C2337" t="s">
        <v>3335</v>
      </c>
      <c r="D2337" t="s">
        <v>3335</v>
      </c>
      <c r="E2337" s="2">
        <v>169.66229999999999</v>
      </c>
      <c r="F2337" s="7" t="str">
        <f>+_xlfn.XLOOKUP(LISTAS[[#This Row],[ID]],_01_CODIGOS_Y_COSTOS_xlsm[Producto y N°],_01_CODIGOS_Y_COSTOS_xlsm[FABRICA],"",0,1)</f>
        <v>KAZ</v>
      </c>
      <c r="G2337" s="26">
        <f>LISTAS[[#This Row],[Precio]]*(1-0.46)</f>
        <v>91.617642000000004</v>
      </c>
      <c r="H2337" s="1">
        <f>+_xlfn.XLOOKUP(LISTAS[[#This Row],[ID]],_01_CODIGOS_Y_COSTOS_xlsm[Producto y N°],_01_CODIGOS_Y_COSTOS_xlsm[COSTO],0,0,1)</f>
        <v>31.670300000000001</v>
      </c>
      <c r="I2337" s="27">
        <f>+IFERROR(LISTAS[[#This Row],[VENTA NETA]]/LISTAS[[#This Row],[COSTO]]-1,0)</f>
        <v>1.8928567774855307</v>
      </c>
      <c r="J2337" s="50" t="str">
        <f>IFERROR(VLOOKUP(LISTAS[[#This Row],[ID]],_01_CODIGOS_Y_COSTOS_xlsm[[Producto y N°]:[CODIGO]],2,0),"")</f>
        <v>4,5 x 40</v>
      </c>
      <c r="O2337" t="s">
        <v>3604</v>
      </c>
      <c r="AB2337" s="12" t="str">
        <f>+LISTAS[[#This Row],[Codigo]]&amp;LISTAS[[#This Row],[Fabrica]]</f>
        <v>4,5 x 40KAZ</v>
      </c>
      <c r="AC2337" s="13" t="str">
        <f>+LISTAS[[#This Row],[Codigo]]</f>
        <v>4,5 x 40</v>
      </c>
      <c r="AD2337" s="13" t="str">
        <f>+LISTAS[[#This Row],[ID]]</f>
        <v>CHAVETAS PARTIDAS4,5 x 40</v>
      </c>
      <c r="AH2337" s="36"/>
      <c r="AI2337" s="37">
        <f>+LISTAS[[#This Row],[Precio]]+(LISTAS[[#This Row],[Precio]]*AH2337)</f>
        <v>169.66229999999999</v>
      </c>
      <c r="AJ2337" s="38">
        <f t="shared" si="36"/>
        <v>84.831149999999994</v>
      </c>
      <c r="AL2337" s="35">
        <f>+AJ2337/LISTAS[[#This Row],[COSTO]]-1</f>
        <v>1.6785710902643798</v>
      </c>
      <c r="AM2337" t="str">
        <f>+LISTAS[[#This Row],[ID]]</f>
        <v>CHAVETAS PARTIDAS4,5 x 40</v>
      </c>
      <c r="AO2337" s="43"/>
      <c r="AP2337" s="39">
        <f>LISTAS[[#This Row],[COSTO]]+(LISTAS[[#This Row],[COSTO]]*AO2337)</f>
        <v>31.670300000000001</v>
      </c>
      <c r="AQ2337" s="44">
        <f>IF(AO2337="",0,AP2337/LISTAS[[#This Row],[VENTA NETA]]-1)</f>
        <v>0</v>
      </c>
      <c r="AS2337" s="39">
        <v>39.571399999999997</v>
      </c>
      <c r="AT2337" s="48">
        <f>+LISTAS[[#This Row],[COSTO]]/AS2337-1</f>
        <v>-0.19966693116745926</v>
      </c>
      <c r="BA2337" t="s">
        <v>3563</v>
      </c>
      <c r="BB2337" s="36"/>
    </row>
    <row r="2338" spans="1:54" x14ac:dyDescent="0.35">
      <c r="A2338" s="7" t="s">
        <v>3605</v>
      </c>
      <c r="B2338" t="s">
        <v>3563</v>
      </c>
      <c r="C2338" t="s">
        <v>3338</v>
      </c>
      <c r="D2338" t="s">
        <v>3338</v>
      </c>
      <c r="E2338" s="2">
        <v>200.83179999999999</v>
      </c>
      <c r="F2338" s="7" t="str">
        <f>+_xlfn.XLOOKUP(LISTAS[[#This Row],[ID]],_01_CODIGOS_Y_COSTOS_xlsm[Producto y N°],_01_CODIGOS_Y_COSTOS_xlsm[FABRICA],"",0,1)</f>
        <v>KAZ</v>
      </c>
      <c r="G2338" s="26">
        <f>LISTAS[[#This Row],[Precio]]*(1-0.46)</f>
        <v>108.449172</v>
      </c>
      <c r="H2338" s="1">
        <f>+_xlfn.XLOOKUP(LISTAS[[#This Row],[ID]],_01_CODIGOS_Y_COSTOS_xlsm[Producto y N°],_01_CODIGOS_Y_COSTOS_xlsm[COSTO],0,0,1)</f>
        <v>37.488599999999998</v>
      </c>
      <c r="I2338" s="27">
        <f>+IFERROR(LISTAS[[#This Row],[VENTA NETA]]/LISTAS[[#This Row],[COSTO]]-1,0)</f>
        <v>1.892857348633985</v>
      </c>
      <c r="J2338" s="50" t="str">
        <f>IFERROR(VLOOKUP(LISTAS[[#This Row],[ID]],_01_CODIGOS_Y_COSTOS_xlsm[[Producto y N°]:[CODIGO]],2,0),"")</f>
        <v>4,5 x 50</v>
      </c>
      <c r="O2338" t="s">
        <v>3605</v>
      </c>
      <c r="AB2338" s="12" t="str">
        <f>+LISTAS[[#This Row],[Codigo]]&amp;LISTAS[[#This Row],[Fabrica]]</f>
        <v>4,5 x 50KAZ</v>
      </c>
      <c r="AC2338" s="13" t="str">
        <f>+LISTAS[[#This Row],[Codigo]]</f>
        <v>4,5 x 50</v>
      </c>
      <c r="AD2338" s="13" t="str">
        <f>+LISTAS[[#This Row],[ID]]</f>
        <v>CHAVETAS PARTIDAS4,5 x 50</v>
      </c>
      <c r="AH2338" s="36"/>
      <c r="AI2338" s="37">
        <f>+LISTAS[[#This Row],[Precio]]+(LISTAS[[#This Row],[Precio]]*AH2338)</f>
        <v>200.83179999999999</v>
      </c>
      <c r="AJ2338" s="38">
        <f t="shared" si="36"/>
        <v>100.41589999999999</v>
      </c>
      <c r="AL2338" s="35">
        <f>+AJ2338/LISTAS[[#This Row],[COSTO]]-1</f>
        <v>1.6785716191055413</v>
      </c>
      <c r="AM2338" t="str">
        <f>+LISTAS[[#This Row],[ID]]</f>
        <v>CHAVETAS PARTIDAS4,5 x 50</v>
      </c>
      <c r="AO2338" s="43"/>
      <c r="AP2338" s="39">
        <f>LISTAS[[#This Row],[COSTO]]+(LISTAS[[#This Row],[COSTO]]*AO2338)</f>
        <v>37.488599999999998</v>
      </c>
      <c r="AQ2338" s="44">
        <f>IF(AO2338="",0,AP2338/LISTAS[[#This Row],[VENTA NETA]]-1)</f>
        <v>0</v>
      </c>
      <c r="AS2338" s="39">
        <v>47.915300000000002</v>
      </c>
      <c r="AT2338" s="48">
        <f>+LISTAS[[#This Row],[COSTO]]/AS2338-1</f>
        <v>-0.21760690217947098</v>
      </c>
      <c r="BA2338" t="s">
        <v>3563</v>
      </c>
      <c r="BB2338" s="36"/>
    </row>
    <row r="2339" spans="1:54" x14ac:dyDescent="0.35">
      <c r="A2339" s="7" t="s">
        <v>3606</v>
      </c>
      <c r="B2339" t="s">
        <v>3563</v>
      </c>
      <c r="C2339" t="s">
        <v>3607</v>
      </c>
      <c r="D2339" t="s">
        <v>3607</v>
      </c>
      <c r="E2339" s="2">
        <v>230.2371</v>
      </c>
      <c r="F2339" s="7" t="str">
        <f>+_xlfn.XLOOKUP(LISTAS[[#This Row],[ID]],_01_CODIGOS_Y_COSTOS_xlsm[Producto y N°],_01_CODIGOS_Y_COSTOS_xlsm[FABRICA],"",0,1)</f>
        <v>KAZ</v>
      </c>
      <c r="G2339" s="26">
        <f>LISTAS[[#This Row],[Precio]]*(1-0.46)</f>
        <v>124.328034</v>
      </c>
      <c r="H2339" s="1">
        <f>+_xlfn.XLOOKUP(LISTAS[[#This Row],[ID]],_01_CODIGOS_Y_COSTOS_xlsm[Producto y N°],_01_CODIGOS_Y_COSTOS_xlsm[COSTO],0,0,1)</f>
        <v>42.977600000000002</v>
      </c>
      <c r="I2339" s="27">
        <f>+IFERROR(LISTAS[[#This Row],[VENTA NETA]]/LISTAS[[#This Row],[COSTO]]-1,0)</f>
        <v>1.8928566043706487</v>
      </c>
      <c r="J2339" s="50" t="str">
        <f>IFERROR(VLOOKUP(LISTAS[[#This Row],[ID]],_01_CODIGOS_Y_COSTOS_xlsm[[Producto y N°]:[CODIGO]],2,0),"")</f>
        <v>4,5 x 60</v>
      </c>
      <c r="O2339" t="s">
        <v>3606</v>
      </c>
      <c r="AB2339" s="12" t="str">
        <f>+LISTAS[[#This Row],[Codigo]]&amp;LISTAS[[#This Row],[Fabrica]]</f>
        <v>4,5 x 60KAZ</v>
      </c>
      <c r="AC2339" s="13" t="str">
        <f>+LISTAS[[#This Row],[Codigo]]</f>
        <v>4,5 x 60</v>
      </c>
      <c r="AD2339" s="13" t="str">
        <f>+LISTAS[[#This Row],[ID]]</f>
        <v>CHAVETAS PARTIDAS4,5 x 60</v>
      </c>
      <c r="AH2339" s="36"/>
      <c r="AI2339" s="37">
        <f>+LISTAS[[#This Row],[Precio]]+(LISTAS[[#This Row],[Precio]]*AH2339)</f>
        <v>230.2371</v>
      </c>
      <c r="AJ2339" s="38">
        <f t="shared" si="36"/>
        <v>115.11855</v>
      </c>
      <c r="AL2339" s="35">
        <f>+AJ2339/LISTAS[[#This Row],[COSTO]]-1</f>
        <v>1.6785709299728229</v>
      </c>
      <c r="AM2339" t="str">
        <f>+LISTAS[[#This Row],[ID]]</f>
        <v>CHAVETAS PARTIDAS4,5 x 60</v>
      </c>
      <c r="AO2339" s="43"/>
      <c r="AP2339" s="39">
        <f>LISTAS[[#This Row],[COSTO]]+(LISTAS[[#This Row],[COSTO]]*AO2339)</f>
        <v>42.977600000000002</v>
      </c>
      <c r="AQ2339" s="44">
        <f>IF(AO2339="",0,AP2339/LISTAS[[#This Row],[VENTA NETA]]-1)</f>
        <v>0</v>
      </c>
      <c r="AS2339" s="39">
        <v>56.665999999999997</v>
      </c>
      <c r="AT2339" s="48">
        <f>+LISTAS[[#This Row],[COSTO]]/AS2339-1</f>
        <v>-0.24156284191578714</v>
      </c>
      <c r="BA2339" t="s">
        <v>3563</v>
      </c>
      <c r="BB2339" s="36"/>
    </row>
    <row r="2340" spans="1:54" x14ac:dyDescent="0.35">
      <c r="A2340" s="7" t="s">
        <v>3608</v>
      </c>
      <c r="B2340" t="s">
        <v>3563</v>
      </c>
      <c r="C2340" t="s">
        <v>3408</v>
      </c>
      <c r="D2340" t="s">
        <v>3408</v>
      </c>
      <c r="E2340" s="2">
        <v>200.70750000000001</v>
      </c>
      <c r="F2340" s="7" t="str">
        <f>+_xlfn.XLOOKUP(LISTAS[[#This Row],[ID]],_01_CODIGOS_Y_COSTOS_xlsm[Producto y N°],_01_CODIGOS_Y_COSTOS_xlsm[FABRICA],"",0,1)</f>
        <v>KAZ</v>
      </c>
      <c r="G2340" s="26">
        <f>LISTAS[[#This Row],[Precio]]*(1-0.46)</f>
        <v>108.38205000000001</v>
      </c>
      <c r="H2340" s="1">
        <f>+_xlfn.XLOOKUP(LISTAS[[#This Row],[ID]],_01_CODIGOS_Y_COSTOS_xlsm[Producto y N°],_01_CODIGOS_Y_COSTOS_xlsm[COSTO],0,0,1)</f>
        <v>37.465400000000002</v>
      </c>
      <c r="I2340" s="27">
        <f>+IFERROR(LISTAS[[#This Row],[VENTA NETA]]/LISTAS[[#This Row],[COSTO]]-1,0)</f>
        <v>1.8928571428571428</v>
      </c>
      <c r="J2340" s="50" t="str">
        <f>IFERROR(VLOOKUP(LISTAS[[#This Row],[ID]],_01_CODIGOS_Y_COSTOS_xlsm[[Producto y N°]:[CODIGO]],2,0),"")</f>
        <v>5 x 35</v>
      </c>
      <c r="O2340" t="s">
        <v>3608</v>
      </c>
      <c r="AB2340" s="12" t="str">
        <f>+LISTAS[[#This Row],[Codigo]]&amp;LISTAS[[#This Row],[Fabrica]]</f>
        <v>5 x 35KAZ</v>
      </c>
      <c r="AC2340" s="13" t="str">
        <f>+LISTAS[[#This Row],[Codigo]]</f>
        <v>5 x 35</v>
      </c>
      <c r="AD2340" s="13" t="str">
        <f>+LISTAS[[#This Row],[ID]]</f>
        <v>CHAVETAS PARTIDAS5 x 35</v>
      </c>
      <c r="AH2340" s="36"/>
      <c r="AI2340" s="37">
        <f>+LISTAS[[#This Row],[Precio]]+(LISTAS[[#This Row],[Precio]]*AH2340)</f>
        <v>200.70750000000001</v>
      </c>
      <c r="AJ2340" s="38">
        <f t="shared" si="36"/>
        <v>100.35375000000001</v>
      </c>
      <c r="AL2340" s="35">
        <f>+AJ2340/LISTAS[[#This Row],[COSTO]]-1</f>
        <v>1.6785714285714284</v>
      </c>
      <c r="AM2340" t="str">
        <f>+LISTAS[[#This Row],[ID]]</f>
        <v>CHAVETAS PARTIDAS5 x 35</v>
      </c>
      <c r="AO2340" s="43"/>
      <c r="AP2340" s="39">
        <f>LISTAS[[#This Row],[COSTO]]+(LISTAS[[#This Row],[COSTO]]*AO2340)</f>
        <v>37.465400000000002</v>
      </c>
      <c r="AQ2340" s="44">
        <f>IF(AO2340="",0,AP2340/LISTAS[[#This Row],[VENTA NETA]]-1)</f>
        <v>0</v>
      </c>
      <c r="AS2340" s="39">
        <v>61.765099999999997</v>
      </c>
      <c r="AT2340" s="48">
        <f>+LISTAS[[#This Row],[COSTO]]/AS2340-1</f>
        <v>-0.39342120388374657</v>
      </c>
      <c r="BA2340" t="s">
        <v>3563</v>
      </c>
      <c r="BB2340" s="36"/>
    </row>
    <row r="2341" spans="1:54" x14ac:dyDescent="0.35">
      <c r="A2341" s="7" t="s">
        <v>3609</v>
      </c>
      <c r="B2341" t="s">
        <v>3563</v>
      </c>
      <c r="C2341" t="s">
        <v>3347</v>
      </c>
      <c r="D2341" t="s">
        <v>3347</v>
      </c>
      <c r="E2341" s="2">
        <v>211.9896</v>
      </c>
      <c r="F2341" s="7" t="str">
        <f>+_xlfn.XLOOKUP(LISTAS[[#This Row],[ID]],_01_CODIGOS_Y_COSTOS_xlsm[Producto y N°],_01_CODIGOS_Y_COSTOS_xlsm[FABRICA],"",0,1)</f>
        <v>KAZ</v>
      </c>
      <c r="G2341" s="26">
        <f>LISTAS[[#This Row],[Precio]]*(1-0.46)</f>
        <v>114.474384</v>
      </c>
      <c r="H2341" s="1">
        <f>+_xlfn.XLOOKUP(LISTAS[[#This Row],[ID]],_01_CODIGOS_Y_COSTOS_xlsm[Producto y N°],_01_CODIGOS_Y_COSTOS_xlsm[COSTO],0,0,1)</f>
        <v>39.571399999999997</v>
      </c>
      <c r="I2341" s="27">
        <f>+IFERROR(LISTAS[[#This Row],[VENTA NETA]]/LISTAS[[#This Row],[COSTO]]-1,0)</f>
        <v>1.8928565580191758</v>
      </c>
      <c r="J2341" s="50" t="str">
        <f>IFERROR(VLOOKUP(LISTAS[[#This Row],[ID]],_01_CODIGOS_Y_COSTOS_xlsm[[Producto y N°]:[CODIGO]],2,0),"")</f>
        <v>5 x 40</v>
      </c>
      <c r="O2341" t="s">
        <v>3609</v>
      </c>
      <c r="AB2341" s="12" t="str">
        <f>+LISTAS[[#This Row],[Codigo]]&amp;LISTAS[[#This Row],[Fabrica]]</f>
        <v>5 x 40KAZ</v>
      </c>
      <c r="AC2341" s="13" t="str">
        <f>+LISTAS[[#This Row],[Codigo]]</f>
        <v>5 x 40</v>
      </c>
      <c r="AD2341" s="13" t="str">
        <f>+LISTAS[[#This Row],[ID]]</f>
        <v>CHAVETAS PARTIDAS5 x 40</v>
      </c>
      <c r="AH2341" s="36"/>
      <c r="AI2341" s="37">
        <f>+LISTAS[[#This Row],[Precio]]+(LISTAS[[#This Row],[Precio]]*AH2341)</f>
        <v>211.9896</v>
      </c>
      <c r="AJ2341" s="38">
        <f t="shared" si="36"/>
        <v>105.9948</v>
      </c>
      <c r="AL2341" s="35">
        <f>+AJ2341/LISTAS[[#This Row],[COSTO]]-1</f>
        <v>1.6785708870547924</v>
      </c>
      <c r="AM2341" t="str">
        <f>+LISTAS[[#This Row],[ID]]</f>
        <v>CHAVETAS PARTIDAS5 x 40</v>
      </c>
      <c r="AO2341" s="43"/>
      <c r="AP2341" s="39">
        <f>LISTAS[[#This Row],[COSTO]]+(LISTAS[[#This Row],[COSTO]]*AO2341)</f>
        <v>39.571399999999997</v>
      </c>
      <c r="AQ2341" s="44">
        <f>IF(AO2341="",0,AP2341/LISTAS[[#This Row],[VENTA NETA]]-1)</f>
        <v>0</v>
      </c>
      <c r="AS2341" s="39">
        <v>31.440300000000001</v>
      </c>
      <c r="AT2341" s="48">
        <f>+LISTAS[[#This Row],[COSTO]]/AS2341-1</f>
        <v>0.25862030578588624</v>
      </c>
      <c r="BA2341" t="s">
        <v>3563</v>
      </c>
      <c r="BB2341" s="36"/>
    </row>
    <row r="2342" spans="1:54" x14ac:dyDescent="0.35">
      <c r="A2342" s="7" t="s">
        <v>3610</v>
      </c>
      <c r="B2342" t="s">
        <v>3563</v>
      </c>
      <c r="C2342" t="s">
        <v>3350</v>
      </c>
      <c r="D2342" t="s">
        <v>3350</v>
      </c>
      <c r="E2342" s="2">
        <v>256.6891</v>
      </c>
      <c r="F2342" s="7" t="str">
        <f>+_xlfn.XLOOKUP(LISTAS[[#This Row],[ID]],_01_CODIGOS_Y_COSTOS_xlsm[Producto y N°],_01_CODIGOS_Y_COSTOS_xlsm[FABRICA],"",0,1)</f>
        <v>KAZ</v>
      </c>
      <c r="G2342" s="26">
        <f>LISTAS[[#This Row],[Precio]]*(1-0.46)</f>
        <v>138.61211400000002</v>
      </c>
      <c r="H2342" s="1">
        <f>+_xlfn.XLOOKUP(LISTAS[[#This Row],[ID]],_01_CODIGOS_Y_COSTOS_xlsm[Producto y N°],_01_CODIGOS_Y_COSTOS_xlsm[COSTO],0,0,1)</f>
        <v>47.915300000000002</v>
      </c>
      <c r="I2342" s="27">
        <f>+IFERROR(LISTAS[[#This Row],[VENTA NETA]]/LISTAS[[#This Row],[COSTO]]-1,0)</f>
        <v>1.8928570623579528</v>
      </c>
      <c r="J2342" s="50" t="str">
        <f>IFERROR(VLOOKUP(LISTAS[[#This Row],[ID]],_01_CODIGOS_Y_COSTOS_xlsm[[Producto y N°]:[CODIGO]],2,0),"")</f>
        <v>5 x 50</v>
      </c>
      <c r="O2342" t="s">
        <v>3610</v>
      </c>
      <c r="AB2342" s="12" t="str">
        <f>+LISTAS[[#This Row],[Codigo]]&amp;LISTAS[[#This Row],[Fabrica]]</f>
        <v>5 x 50KAZ</v>
      </c>
      <c r="AC2342" s="13" t="str">
        <f>+LISTAS[[#This Row],[Codigo]]</f>
        <v>5 x 50</v>
      </c>
      <c r="AD2342" s="13" t="str">
        <f>+LISTAS[[#This Row],[ID]]</f>
        <v>CHAVETAS PARTIDAS5 x 50</v>
      </c>
      <c r="AH2342" s="36"/>
      <c r="AI2342" s="37">
        <f>+LISTAS[[#This Row],[Precio]]+(LISTAS[[#This Row],[Precio]]*AH2342)</f>
        <v>256.6891</v>
      </c>
      <c r="AJ2342" s="38">
        <f t="shared" si="36"/>
        <v>128.34455</v>
      </c>
      <c r="AL2342" s="35">
        <f>+AJ2342/LISTAS[[#This Row],[COSTO]]-1</f>
        <v>1.678571354035141</v>
      </c>
      <c r="AM2342" t="str">
        <f>+LISTAS[[#This Row],[ID]]</f>
        <v>CHAVETAS PARTIDAS5 x 50</v>
      </c>
      <c r="AO2342" s="43"/>
      <c r="AP2342" s="39">
        <f>LISTAS[[#This Row],[COSTO]]+(LISTAS[[#This Row],[COSTO]]*AO2342)</f>
        <v>47.915300000000002</v>
      </c>
      <c r="AQ2342" s="44">
        <f>IF(AO2342="",0,AP2342/LISTAS[[#This Row],[VENTA NETA]]-1)</f>
        <v>0</v>
      </c>
      <c r="AS2342" s="39">
        <v>89.254400000000004</v>
      </c>
      <c r="AT2342" s="48">
        <f>+LISTAS[[#This Row],[COSTO]]/AS2342-1</f>
        <v>-0.4631603596013194</v>
      </c>
      <c r="BA2342" t="s">
        <v>3563</v>
      </c>
      <c r="BB2342" s="36"/>
    </row>
    <row r="2343" spans="1:54" x14ac:dyDescent="0.35">
      <c r="A2343" s="7" t="s">
        <v>3611</v>
      </c>
      <c r="B2343" t="s">
        <v>3563</v>
      </c>
      <c r="C2343" t="s">
        <v>3353</v>
      </c>
      <c r="D2343" t="s">
        <v>3353</v>
      </c>
      <c r="E2343" s="2">
        <v>303.56779999999998</v>
      </c>
      <c r="F2343" s="7" t="str">
        <f>+_xlfn.XLOOKUP(LISTAS[[#This Row],[ID]],_01_CODIGOS_Y_COSTOS_xlsm[Producto y N°],_01_CODIGOS_Y_COSTOS_xlsm[FABRICA],"",0,1)</f>
        <v>KAZ</v>
      </c>
      <c r="G2343" s="26">
        <f>LISTAS[[#This Row],[Precio]]*(1-0.46)</f>
        <v>163.92661200000001</v>
      </c>
      <c r="H2343" s="1">
        <f>+_xlfn.XLOOKUP(LISTAS[[#This Row],[ID]],_01_CODIGOS_Y_COSTOS_xlsm[Producto y N°],_01_CODIGOS_Y_COSTOS_xlsm[COSTO],0,0,1)</f>
        <v>56.665999999999997</v>
      </c>
      <c r="I2343" s="27">
        <f>+IFERROR(LISTAS[[#This Row],[VENTA NETA]]/LISTAS[[#This Row],[COSTO]]-1,0)</f>
        <v>1.8928565983129215</v>
      </c>
      <c r="J2343" s="50" t="str">
        <f>IFERROR(VLOOKUP(LISTAS[[#This Row],[ID]],_01_CODIGOS_Y_COSTOS_xlsm[[Producto y N°]:[CODIGO]],2,0),"")</f>
        <v>5 x 60</v>
      </c>
      <c r="O2343" t="s">
        <v>3611</v>
      </c>
      <c r="AB2343" s="12" t="str">
        <f>+LISTAS[[#This Row],[Codigo]]&amp;LISTAS[[#This Row],[Fabrica]]</f>
        <v>5 x 60KAZ</v>
      </c>
      <c r="AC2343" s="13" t="str">
        <f>+LISTAS[[#This Row],[Codigo]]</f>
        <v>5 x 60</v>
      </c>
      <c r="AD2343" s="13" t="str">
        <f>+LISTAS[[#This Row],[ID]]</f>
        <v>CHAVETAS PARTIDAS5 x 60</v>
      </c>
      <c r="AH2343" s="36"/>
      <c r="AI2343" s="37">
        <f>+LISTAS[[#This Row],[Precio]]+(LISTAS[[#This Row],[Precio]]*AH2343)</f>
        <v>303.56779999999998</v>
      </c>
      <c r="AJ2343" s="38">
        <f t="shared" si="36"/>
        <v>151.78389999999999</v>
      </c>
      <c r="AL2343" s="35">
        <f>+AJ2343/LISTAS[[#This Row],[COSTO]]-1</f>
        <v>1.6785709243638158</v>
      </c>
      <c r="AM2343" t="str">
        <f>+LISTAS[[#This Row],[ID]]</f>
        <v>CHAVETAS PARTIDAS5 x 60</v>
      </c>
      <c r="AO2343" s="43"/>
      <c r="AP2343" s="39">
        <f>LISTAS[[#This Row],[COSTO]]+(LISTAS[[#This Row],[COSTO]]*AO2343)</f>
        <v>56.665999999999997</v>
      </c>
      <c r="AQ2343" s="44">
        <f>IF(AO2343="",0,AP2343/LISTAS[[#This Row],[VENTA NETA]]-1)</f>
        <v>0</v>
      </c>
      <c r="AS2343" s="39">
        <v>109.8</v>
      </c>
      <c r="AT2343" s="48">
        <f>+LISTAS[[#This Row],[COSTO]]/AS2343-1</f>
        <v>-0.48391621129326046</v>
      </c>
      <c r="BA2343" t="s">
        <v>3563</v>
      </c>
      <c r="BB2343" s="36"/>
    </row>
    <row r="2344" spans="1:54" x14ac:dyDescent="0.35">
      <c r="A2344" s="7" t="s">
        <v>3612</v>
      </c>
      <c r="B2344" t="s">
        <v>3563</v>
      </c>
      <c r="C2344" t="s">
        <v>3613</v>
      </c>
      <c r="D2344" t="s">
        <v>3613</v>
      </c>
      <c r="E2344" s="2">
        <v>330.8845</v>
      </c>
      <c r="F2344" s="7" t="str">
        <f>+_xlfn.XLOOKUP(LISTAS[[#This Row],[ID]],_01_CODIGOS_Y_COSTOS_xlsm[Producto y N°],_01_CODIGOS_Y_COSTOS_xlsm[FABRICA],"",0,1)</f>
        <v>KAZ</v>
      </c>
      <c r="G2344" s="26">
        <f>LISTAS[[#This Row],[Precio]]*(1-0.46)</f>
        <v>178.67763000000002</v>
      </c>
      <c r="H2344" s="1">
        <f>+_xlfn.XLOOKUP(LISTAS[[#This Row],[ID]],_01_CODIGOS_Y_COSTOS_xlsm[Producto y N°],_01_CODIGOS_Y_COSTOS_xlsm[COSTO],0,0,1)</f>
        <v>61.765099999999997</v>
      </c>
      <c r="I2344" s="27">
        <f>+IFERROR(LISTAS[[#This Row],[VENTA NETA]]/LISTAS[[#This Row],[COSTO]]-1,0)</f>
        <v>1.892857455100049</v>
      </c>
      <c r="J2344" s="50" t="str">
        <f>IFERROR(VLOOKUP(LISTAS[[#This Row],[ID]],_01_CODIGOS_Y_COSTOS_xlsm[[Producto y N°]:[CODIGO]],2,0),"")</f>
        <v>5 x 70</v>
      </c>
      <c r="O2344" t="s">
        <v>3612</v>
      </c>
      <c r="AB2344" s="12" t="str">
        <f>+LISTAS[[#This Row],[Codigo]]&amp;LISTAS[[#This Row],[Fabrica]]</f>
        <v>5 x 70KAZ</v>
      </c>
      <c r="AC2344" s="13" t="str">
        <f>+LISTAS[[#This Row],[Codigo]]</f>
        <v>5 x 70</v>
      </c>
      <c r="AD2344" s="13" t="str">
        <f>+LISTAS[[#This Row],[ID]]</f>
        <v>CHAVETAS PARTIDAS5 x 70</v>
      </c>
      <c r="AH2344" s="36"/>
      <c r="AI2344" s="37">
        <f>+LISTAS[[#This Row],[Precio]]+(LISTAS[[#This Row],[Precio]]*AH2344)</f>
        <v>330.8845</v>
      </c>
      <c r="AJ2344" s="38">
        <f t="shared" si="36"/>
        <v>165.44225</v>
      </c>
      <c r="AL2344" s="35">
        <f>+AJ2344/LISTAS[[#This Row],[COSTO]]-1</f>
        <v>1.6785717176852302</v>
      </c>
      <c r="AM2344" t="str">
        <f>+LISTAS[[#This Row],[ID]]</f>
        <v>CHAVETAS PARTIDAS5 x 70</v>
      </c>
      <c r="AO2344" s="43"/>
      <c r="AP2344" s="39">
        <f>LISTAS[[#This Row],[COSTO]]+(LISTAS[[#This Row],[COSTO]]*AO2344)</f>
        <v>61.765099999999997</v>
      </c>
      <c r="AQ2344" s="44">
        <f>IF(AO2344="",0,AP2344/LISTAS[[#This Row],[VENTA NETA]]-1)</f>
        <v>0</v>
      </c>
      <c r="AS2344" s="39">
        <v>176</v>
      </c>
      <c r="AT2344" s="48">
        <f>+LISTAS[[#This Row],[COSTO]]/AS2344-1</f>
        <v>-0.64906193181818184</v>
      </c>
      <c r="BA2344" t="s">
        <v>3563</v>
      </c>
      <c r="BB2344" s="36"/>
    </row>
    <row r="2345" spans="1:54" x14ac:dyDescent="0.35">
      <c r="A2345" s="7" t="s">
        <v>6339</v>
      </c>
      <c r="B2345" t="s">
        <v>3563</v>
      </c>
      <c r="C2345" t="s">
        <v>5474</v>
      </c>
      <c r="D2345" t="s">
        <v>5474</v>
      </c>
      <c r="E2345" s="2">
        <v>168.43010000000001</v>
      </c>
      <c r="F2345" s="7" t="str">
        <f>+_xlfn.XLOOKUP(LISTAS[[#This Row],[ID]],_01_CODIGOS_Y_COSTOS_xlsm[Producto y N°],_01_CODIGOS_Y_COSTOS_xlsm[FABRICA],"",0,1)</f>
        <v>KAZ</v>
      </c>
      <c r="G2345" s="26">
        <f>LISTAS[[#This Row],[Precio]]*(1-0.46)</f>
        <v>90.952254000000011</v>
      </c>
      <c r="H2345" s="1">
        <f>+_xlfn.XLOOKUP(LISTAS[[#This Row],[ID]],_01_CODIGOS_Y_COSTOS_xlsm[Producto y N°],_01_CODIGOS_Y_COSTOS_xlsm[COSTO],0,0,1)</f>
        <v>31.440300000000001</v>
      </c>
      <c r="I2345" s="27">
        <f>+IFERROR(LISTAS[[#This Row],[VENTA NETA]]/LISTAS[[#This Row],[COSTO]]-1,0)</f>
        <v>1.8928557933607508</v>
      </c>
      <c r="J2345" s="50" t="str">
        <f>IFERROR(VLOOKUP(LISTAS[[#This Row],[ID]],_01_CODIGOS_Y_COSTOS_xlsm[[Producto y N°]:[CODIGO]],2,0),"")</f>
        <v>3,5 x 60</v>
      </c>
      <c r="O2345" t="s">
        <v>6339</v>
      </c>
      <c r="AB2345" s="12" t="str">
        <f>+LISTAS[[#This Row],[Codigo]]&amp;LISTAS[[#This Row],[Fabrica]]</f>
        <v>3,5 x 60KAZ</v>
      </c>
      <c r="AC2345" s="13" t="str">
        <f>+LISTAS[[#This Row],[Codigo]]</f>
        <v>3,5 x 60</v>
      </c>
      <c r="AD2345" s="13" t="str">
        <f>+LISTAS[[#This Row],[ID]]</f>
        <v>CHAVETAS PARTIDAS3,5 x 60</v>
      </c>
      <c r="AH2345" s="36"/>
      <c r="AI2345" s="37">
        <f>+LISTAS[[#This Row],[Precio]]+(LISTAS[[#This Row],[Precio]]*AH2345)</f>
        <v>168.43010000000001</v>
      </c>
      <c r="AJ2345" s="38">
        <f t="shared" si="36"/>
        <v>84.215050000000005</v>
      </c>
      <c r="AL2345" s="35">
        <f>+AJ2345/LISTAS[[#This Row],[COSTO]]-1</f>
        <v>1.6785701790377319</v>
      </c>
      <c r="AM2345" t="str">
        <f>+LISTAS[[#This Row],[ID]]</f>
        <v>CHAVETAS PARTIDAS3,5 x 60</v>
      </c>
      <c r="AO2345" s="43"/>
      <c r="AP2345" s="39">
        <f>LISTAS[[#This Row],[COSTO]]+(LISTAS[[#This Row],[COSTO]]*AO2345)</f>
        <v>31.440300000000001</v>
      </c>
      <c r="AQ2345" s="44">
        <f>IF(AO2345="",0,AP2345/LISTAS[[#This Row],[VENTA NETA]]-1)</f>
        <v>0</v>
      </c>
      <c r="AS2345" s="39">
        <v>288.512</v>
      </c>
      <c r="AT2345" s="48">
        <f>+LISTAS[[#This Row],[COSTO]]/AS2345-1</f>
        <v>-0.89102602318101154</v>
      </c>
      <c r="BA2345" t="s">
        <v>3563</v>
      </c>
      <c r="BB2345" s="36"/>
    </row>
    <row r="2346" spans="1:54" x14ac:dyDescent="0.35">
      <c r="A2346" s="7" t="s">
        <v>6340</v>
      </c>
      <c r="B2346" t="s">
        <v>3563</v>
      </c>
      <c r="C2346" t="s">
        <v>3372</v>
      </c>
      <c r="D2346" t="s">
        <v>3372</v>
      </c>
      <c r="E2346" s="2">
        <v>478.14859999999999</v>
      </c>
      <c r="F2346" s="7" t="str">
        <f>+_xlfn.XLOOKUP(LISTAS[[#This Row],[ID]],_01_CODIGOS_Y_COSTOS_xlsm[Producto y N°],_01_CODIGOS_Y_COSTOS_xlsm[FABRICA],"",0,1)</f>
        <v>KAZ</v>
      </c>
      <c r="G2346" s="26">
        <f>LISTAS[[#This Row],[Precio]]*(1-0.46)</f>
        <v>258.200244</v>
      </c>
      <c r="H2346" s="1">
        <f>+_xlfn.XLOOKUP(LISTAS[[#This Row],[ID]],_01_CODIGOS_Y_COSTOS_xlsm[Producto y N°],_01_CODIGOS_Y_COSTOS_xlsm[COSTO],0,0,1)</f>
        <v>89.254400000000004</v>
      </c>
      <c r="I2346" s="27">
        <f>+IFERROR(LISTAS[[#This Row],[VENTA NETA]]/LISTAS[[#This Row],[COSTO]]-1,0)</f>
        <v>1.8928573157177682</v>
      </c>
      <c r="J2346" s="50" t="str">
        <f>IFERROR(VLOOKUP(LISTAS[[#This Row],[ID]],_01_CODIGOS_Y_COSTOS_xlsm[[Producto y N°]:[CODIGO]],2,0),"")</f>
        <v>6 x 70</v>
      </c>
      <c r="O2346" t="s">
        <v>6340</v>
      </c>
      <c r="AB2346" s="12" t="str">
        <f>+LISTAS[[#This Row],[Codigo]]&amp;LISTAS[[#This Row],[Fabrica]]</f>
        <v>6 x 70KAZ</v>
      </c>
      <c r="AC2346" s="13" t="str">
        <f>+LISTAS[[#This Row],[Codigo]]</f>
        <v>6 x 70</v>
      </c>
      <c r="AD2346" s="13" t="str">
        <f>+LISTAS[[#This Row],[ID]]</f>
        <v>CHAVETAS PARTIDAS6 x 70</v>
      </c>
      <c r="AH2346" s="36"/>
      <c r="AI2346" s="37">
        <f>+LISTAS[[#This Row],[Precio]]+(LISTAS[[#This Row],[Precio]]*AH2346)</f>
        <v>478.14859999999999</v>
      </c>
      <c r="AJ2346" s="38">
        <f t="shared" si="36"/>
        <v>239.07429999999999</v>
      </c>
      <c r="AL2346" s="35">
        <f>+AJ2346/LISTAS[[#This Row],[COSTO]]-1</f>
        <v>1.6785715886275634</v>
      </c>
      <c r="AM2346" t="str">
        <f>+LISTAS[[#This Row],[ID]]</f>
        <v>CHAVETAS PARTIDAS6 x 70</v>
      </c>
      <c r="AO2346" s="43"/>
      <c r="AP2346" s="39">
        <f>LISTAS[[#This Row],[COSTO]]+(LISTAS[[#This Row],[COSTO]]*AO2346)</f>
        <v>89.254400000000004</v>
      </c>
      <c r="AQ2346" s="44">
        <f>IF(AO2346="",0,AP2346/LISTAS[[#This Row],[VENTA NETA]]-1)</f>
        <v>0</v>
      </c>
      <c r="AS2346" s="39">
        <v>288.512</v>
      </c>
      <c r="AT2346" s="48">
        <f>+LISTAS[[#This Row],[COSTO]]/AS2346-1</f>
        <v>-0.69063886424134868</v>
      </c>
      <c r="BA2346" t="s">
        <v>3563</v>
      </c>
      <c r="BB2346" s="36"/>
    </row>
    <row r="2347" spans="1:54" x14ac:dyDescent="0.35">
      <c r="A2347" s="7" t="s">
        <v>3614</v>
      </c>
      <c r="B2347" t="s">
        <v>3615</v>
      </c>
      <c r="C2347" t="s">
        <v>3616</v>
      </c>
      <c r="D2347" t="s">
        <v>3616</v>
      </c>
      <c r="E2347" s="2">
        <v>623.19000000000005</v>
      </c>
      <c r="F2347" s="7" t="str">
        <f>+_xlfn.XLOOKUP(LISTAS[[#This Row],[ID]],_01_CODIGOS_Y_COSTOS_xlsm[Producto y N°],_01_CODIGOS_Y_COSTOS_xlsm[FABRICA],"",0,1)</f>
        <v>MIGUEL.ALEMITES</v>
      </c>
      <c r="G2347" s="26">
        <f>LISTAS[[#This Row],[Precio]]*(1-0.46)</f>
        <v>336.52260000000007</v>
      </c>
      <c r="H2347" s="1">
        <f>+_xlfn.XLOOKUP(LISTAS[[#This Row],[ID]],_01_CODIGOS_Y_COSTOS_xlsm[Producto y N°],_01_CODIGOS_Y_COSTOS_xlsm[COSTO],0,0,1)</f>
        <v>128.02680000000001</v>
      </c>
      <c r="I2347" s="27">
        <f>+IFERROR(LISTAS[[#This Row],[VENTA NETA]]/LISTAS[[#This Row],[COSTO]]-1,0)</f>
        <v>1.6285324635154517</v>
      </c>
      <c r="J2347" s="50" t="str">
        <f>IFERROR(VLOOKUP(LISTAS[[#This Row],[ID]],_01_CODIGOS_Y_COSTOS_xlsm[[Producto y N°]:[CODIGO]],2,0),"")</f>
        <v>6 X 1 R</v>
      </c>
      <c r="O2347" t="s">
        <v>3614</v>
      </c>
      <c r="AB2347" s="12" t="str">
        <f>+LISTAS[[#This Row],[Codigo]]&amp;LISTAS[[#This Row],[Fabrica]]</f>
        <v>6 X 1 RMIGUEL.ALEMITES</v>
      </c>
      <c r="AC2347" s="13" t="str">
        <f>+LISTAS[[#This Row],[Codigo]]</f>
        <v>6 X 1 R</v>
      </c>
      <c r="AD2347" s="13" t="str">
        <f>+LISTAS[[#This Row],[ID]]</f>
        <v>ALEMITES1 - 6 X 1 R</v>
      </c>
      <c r="AH2347" s="36"/>
      <c r="AI2347" s="37">
        <f>+LISTAS[[#This Row],[Precio]]+(LISTAS[[#This Row],[Precio]]*AH2347)</f>
        <v>623.19000000000005</v>
      </c>
      <c r="AJ2347" s="38">
        <f t="shared" si="36"/>
        <v>311.59500000000003</v>
      </c>
      <c r="AL2347" s="35">
        <f>+AJ2347/LISTAS[[#This Row],[COSTO]]-1</f>
        <v>1.4338263551068997</v>
      </c>
      <c r="AM2347" t="str">
        <f>+LISTAS[[#This Row],[ID]]</f>
        <v>ALEMITES1 - 6 X 1 R</v>
      </c>
      <c r="AO2347" s="43"/>
      <c r="AP2347" s="39">
        <f>LISTAS[[#This Row],[COSTO]]+(LISTAS[[#This Row],[COSTO]]*AO2347)</f>
        <v>128.02680000000001</v>
      </c>
      <c r="AQ2347" s="44">
        <f>IF(AO2347="",0,AP2347/LISTAS[[#This Row],[VENTA NETA]]-1)</f>
        <v>0</v>
      </c>
      <c r="AS2347" s="39">
        <v>176.96</v>
      </c>
      <c r="AT2347" s="48">
        <f>+LISTAS[[#This Row],[COSTO]]/AS2347-1</f>
        <v>-0.27652124773960218</v>
      </c>
      <c r="BA2347" t="s">
        <v>3615</v>
      </c>
      <c r="BB2347" s="36"/>
    </row>
    <row r="2348" spans="1:54" x14ac:dyDescent="0.35">
      <c r="A2348" s="7" t="s">
        <v>3617</v>
      </c>
      <c r="B2348" t="s">
        <v>3615</v>
      </c>
      <c r="C2348" t="s">
        <v>3618</v>
      </c>
      <c r="D2348" t="s">
        <v>3618</v>
      </c>
      <c r="E2348" s="2">
        <v>998.92</v>
      </c>
      <c r="F2348" s="7" t="str">
        <f>+_xlfn.XLOOKUP(LISTAS[[#This Row],[ID]],_01_CODIGOS_Y_COSTOS_xlsm[Producto y N°],_01_CODIGOS_Y_COSTOS_xlsm[FABRICA],"",0,1)</f>
        <v>MIGUEL.ALEMITES</v>
      </c>
      <c r="G2348" s="26">
        <f>LISTAS[[#This Row],[Precio]]*(1-0.46)</f>
        <v>539.41679999999997</v>
      </c>
      <c r="H2348" s="1">
        <f>+_xlfn.XLOOKUP(LISTAS[[#This Row],[ID]],_01_CODIGOS_Y_COSTOS_xlsm[Producto y N°],_01_CODIGOS_Y_COSTOS_xlsm[COSTO],0,0,1)</f>
        <v>205.21600000000001</v>
      </c>
      <c r="I2348" s="27">
        <f>+IFERROR(LISTAS[[#This Row],[VENTA NETA]]/LISTAS[[#This Row],[COSTO]]-1,0)</f>
        <v>1.6285318883517852</v>
      </c>
      <c r="J2348" s="50" t="str">
        <f>IFERROR(VLOOKUP(LISTAS[[#This Row],[ID]],_01_CODIGOS_Y_COSTOS_xlsm[[Producto y N°]:[CODIGO]],2,0),"")</f>
        <v>8 X 1 R</v>
      </c>
      <c r="O2348" t="s">
        <v>3617</v>
      </c>
      <c r="AB2348" s="12" t="str">
        <f>+LISTAS[[#This Row],[Codigo]]&amp;LISTAS[[#This Row],[Fabrica]]</f>
        <v>8 X 1 RMIGUEL.ALEMITES</v>
      </c>
      <c r="AC2348" s="13" t="str">
        <f>+LISTAS[[#This Row],[Codigo]]</f>
        <v>8 X 1 R</v>
      </c>
      <c r="AD2348" s="13" t="str">
        <f>+LISTAS[[#This Row],[ID]]</f>
        <v>ALEMITES2 - 8 X 1 R</v>
      </c>
      <c r="AH2348" s="36"/>
      <c r="AI2348" s="37">
        <f>+LISTAS[[#This Row],[Precio]]+(LISTAS[[#This Row],[Precio]]*AH2348)</f>
        <v>998.92</v>
      </c>
      <c r="AJ2348" s="38">
        <f t="shared" si="36"/>
        <v>499.46</v>
      </c>
      <c r="AL2348" s="35">
        <f>+AJ2348/LISTAS[[#This Row],[COSTO]]-1</f>
        <v>1.4338258225479494</v>
      </c>
      <c r="AM2348" t="str">
        <f>+LISTAS[[#This Row],[ID]]</f>
        <v>ALEMITES2 - 8 X 1 R</v>
      </c>
      <c r="AO2348" s="43"/>
      <c r="AP2348" s="39">
        <f>LISTAS[[#This Row],[COSTO]]+(LISTAS[[#This Row],[COSTO]]*AO2348)</f>
        <v>205.21600000000001</v>
      </c>
      <c r="AQ2348" s="44">
        <f>IF(AO2348="",0,AP2348/LISTAS[[#This Row],[VENTA NETA]]-1)</f>
        <v>0</v>
      </c>
      <c r="AS2348" s="39">
        <v>288.512</v>
      </c>
      <c r="AT2348" s="48">
        <f>+LISTAS[[#This Row],[COSTO]]/AS2348-1</f>
        <v>-0.28870896184560779</v>
      </c>
      <c r="BA2348" t="s">
        <v>3615</v>
      </c>
      <c r="BB2348" s="36"/>
    </row>
    <row r="2349" spans="1:54" x14ac:dyDescent="0.35">
      <c r="A2349" s="7" t="s">
        <v>3619</v>
      </c>
      <c r="B2349" t="s">
        <v>3615</v>
      </c>
      <c r="C2349" t="s">
        <v>3620</v>
      </c>
      <c r="D2349" t="s">
        <v>3620</v>
      </c>
      <c r="E2349" s="2">
        <v>1637.5</v>
      </c>
      <c r="F2349" s="7" t="str">
        <f>+_xlfn.XLOOKUP(LISTAS[[#This Row],[ID]],_01_CODIGOS_Y_COSTOS_xlsm[Producto y N°],_01_CODIGOS_Y_COSTOS_xlsm[FABRICA],"",0,1)</f>
        <v>MIGUEL.ALEMITES</v>
      </c>
      <c r="G2349" s="26">
        <f>LISTAS[[#This Row],[Precio]]*(1-0.46)</f>
        <v>884.25000000000011</v>
      </c>
      <c r="H2349" s="1">
        <f>+_xlfn.XLOOKUP(LISTAS[[#This Row],[ID]],_01_CODIGOS_Y_COSTOS_xlsm[Producto y N°],_01_CODIGOS_Y_COSTOS_xlsm[COSTO],0,0,1)</f>
        <v>336.40499999999997</v>
      </c>
      <c r="I2349" s="27">
        <f>+IFERROR(LISTAS[[#This Row],[VENTA NETA]]/LISTAS[[#This Row],[COSTO]]-1,0)</f>
        <v>1.6285281134346996</v>
      </c>
      <c r="J2349" s="50" t="str">
        <f>IFERROR(VLOOKUP(LISTAS[[#This Row],[ID]],_01_CODIGOS_Y_COSTOS_xlsm[[Producto y N°]:[CODIGO]],2,0),"")</f>
        <v>8 X 1 67°</v>
      </c>
      <c r="O2349" t="s">
        <v>3619</v>
      </c>
      <c r="AB2349" s="12" t="str">
        <f>+LISTAS[[#This Row],[Codigo]]&amp;LISTAS[[#This Row],[Fabrica]]</f>
        <v>8 X 1 67°MIGUEL.ALEMITES</v>
      </c>
      <c r="AC2349" s="13" t="str">
        <f>+LISTAS[[#This Row],[Codigo]]</f>
        <v>8 X 1 67°</v>
      </c>
      <c r="AD2349" s="13" t="str">
        <f>+LISTAS[[#This Row],[ID]]</f>
        <v>ALEMITES3 - 8 X 1  67°</v>
      </c>
      <c r="AH2349" s="36"/>
      <c r="AI2349" s="37">
        <f>+LISTAS[[#This Row],[Precio]]+(LISTAS[[#This Row],[Precio]]*AH2349)</f>
        <v>1637.5</v>
      </c>
      <c r="AJ2349" s="38">
        <f t="shared" si="36"/>
        <v>818.75</v>
      </c>
      <c r="AL2349" s="35">
        <f>+AJ2349/LISTAS[[#This Row],[COSTO]]-1</f>
        <v>1.4338223272543513</v>
      </c>
      <c r="AM2349" t="str">
        <f>+LISTAS[[#This Row],[ID]]</f>
        <v>ALEMITES3 - 8 X 1  67°</v>
      </c>
      <c r="AO2349" s="43"/>
      <c r="AP2349" s="39">
        <f>LISTAS[[#This Row],[COSTO]]+(LISTAS[[#This Row],[COSTO]]*AO2349)</f>
        <v>336.40499999999997</v>
      </c>
      <c r="AQ2349" s="44">
        <f>IF(AO2349="",0,AP2349/LISTAS[[#This Row],[VENTA NETA]]-1)</f>
        <v>0</v>
      </c>
      <c r="AS2349" s="39">
        <v>192.64</v>
      </c>
      <c r="AT2349" s="48">
        <f>+LISTAS[[#This Row],[COSTO]]/AS2349-1</f>
        <v>0.74628841362126241</v>
      </c>
      <c r="BA2349" t="s">
        <v>3615</v>
      </c>
      <c r="BB2349" s="36"/>
    </row>
    <row r="2350" spans="1:54" x14ac:dyDescent="0.35">
      <c r="A2350" s="7" t="s">
        <v>3621</v>
      </c>
      <c r="B2350" t="s">
        <v>3615</v>
      </c>
      <c r="C2350" t="s">
        <v>3622</v>
      </c>
      <c r="D2350" t="s">
        <v>3622</v>
      </c>
      <c r="E2350" s="2">
        <v>1637.5</v>
      </c>
      <c r="F2350" s="7" t="str">
        <f>+_xlfn.XLOOKUP(LISTAS[[#This Row],[ID]],_01_CODIGOS_Y_COSTOS_xlsm[Producto y N°],_01_CODIGOS_Y_COSTOS_xlsm[FABRICA],"",0,1)</f>
        <v>MIGUEL.ALEMITES</v>
      </c>
      <c r="G2350" s="26">
        <f>LISTAS[[#This Row],[Precio]]*(1-0.46)</f>
        <v>884.25000000000011</v>
      </c>
      <c r="H2350" s="1">
        <f>+_xlfn.XLOOKUP(LISTAS[[#This Row],[ID]],_01_CODIGOS_Y_COSTOS_xlsm[Producto y N°],_01_CODIGOS_Y_COSTOS_xlsm[COSTO],0,0,1)</f>
        <v>336.40499999999997</v>
      </c>
      <c r="I2350" s="27">
        <f>+IFERROR(LISTAS[[#This Row],[VENTA NETA]]/LISTAS[[#This Row],[COSTO]]-1,0)</f>
        <v>1.6285281134346996</v>
      </c>
      <c r="J2350" s="50" t="str">
        <f>IFERROR(VLOOKUP(LISTAS[[#This Row],[ID]],_01_CODIGOS_Y_COSTOS_xlsm[[Producto y N°]:[CODIGO]],2,0),"")</f>
        <v>8 X 1 90°</v>
      </c>
      <c r="O2350" t="s">
        <v>3621</v>
      </c>
      <c r="AB2350" s="12" t="str">
        <f>+LISTAS[[#This Row],[Codigo]]&amp;LISTAS[[#This Row],[Fabrica]]</f>
        <v>8 X 1 90°MIGUEL.ALEMITES</v>
      </c>
      <c r="AC2350" s="13" t="str">
        <f>+LISTAS[[#This Row],[Codigo]]</f>
        <v>8 X 1 90°</v>
      </c>
      <c r="AD2350" s="13" t="str">
        <f>+LISTAS[[#This Row],[ID]]</f>
        <v>ALEMITES4 - 8 X 1 90°</v>
      </c>
      <c r="AH2350" s="36"/>
      <c r="AI2350" s="37">
        <f>+LISTAS[[#This Row],[Precio]]+(LISTAS[[#This Row],[Precio]]*AH2350)</f>
        <v>1637.5</v>
      </c>
      <c r="AJ2350" s="38">
        <f t="shared" si="36"/>
        <v>818.75</v>
      </c>
      <c r="AL2350" s="35">
        <f>+AJ2350/LISTAS[[#This Row],[COSTO]]-1</f>
        <v>1.4338223272543513</v>
      </c>
      <c r="AM2350" t="str">
        <f>+LISTAS[[#This Row],[ID]]</f>
        <v>ALEMITES4 - 8 X 1 90°</v>
      </c>
      <c r="AO2350" s="43"/>
      <c r="AP2350" s="39">
        <f>LISTAS[[#This Row],[COSTO]]+(LISTAS[[#This Row],[COSTO]]*AO2350)</f>
        <v>336.40499999999997</v>
      </c>
      <c r="AQ2350" s="44">
        <f>IF(AO2350="",0,AP2350/LISTAS[[#This Row],[VENTA NETA]]-1)</f>
        <v>0</v>
      </c>
      <c r="AS2350" s="39">
        <v>176.96</v>
      </c>
      <c r="AT2350" s="48">
        <f>+LISTAS[[#This Row],[COSTO]]/AS2350-1</f>
        <v>0.90102283001808292</v>
      </c>
      <c r="BA2350" t="s">
        <v>3615</v>
      </c>
      <c r="BB2350" s="36"/>
    </row>
    <row r="2351" spans="1:54" x14ac:dyDescent="0.35">
      <c r="A2351" s="7" t="s">
        <v>3623</v>
      </c>
      <c r="B2351" t="s">
        <v>3615</v>
      </c>
      <c r="C2351" t="s">
        <v>3624</v>
      </c>
      <c r="D2351" t="s">
        <v>3624</v>
      </c>
      <c r="E2351" s="2">
        <v>1004.37</v>
      </c>
      <c r="F2351" s="7" t="str">
        <f>+_xlfn.XLOOKUP(LISTAS[[#This Row],[ID]],_01_CODIGOS_Y_COSTOS_xlsm[Producto y N°],_01_CODIGOS_Y_COSTOS_xlsm[FABRICA],"",0,1)</f>
        <v>MIGUEL.ALEMITES</v>
      </c>
      <c r="G2351" s="26">
        <f>LISTAS[[#This Row],[Precio]]*(1-0.46)</f>
        <v>542.35980000000006</v>
      </c>
      <c r="H2351" s="1">
        <f>+_xlfn.XLOOKUP(LISTAS[[#This Row],[ID]],_01_CODIGOS_Y_COSTOS_xlsm[Producto y N°],_01_CODIGOS_Y_COSTOS_xlsm[COSTO],0,0,1)</f>
        <v>206.33539999999999</v>
      </c>
      <c r="I2351" s="27">
        <f>+IFERROR(LISTAS[[#This Row],[VENTA NETA]]/LISTAS[[#This Row],[COSTO]]-1,0)</f>
        <v>1.6285348999735385</v>
      </c>
      <c r="J2351" s="50" t="str">
        <f>IFERROR(VLOOKUP(LISTAS[[#This Row],[ID]],_01_CODIGOS_Y_COSTOS_xlsm[[Producto y N°]:[CODIGO]],2,0),"")</f>
        <v>8x1,25 R</v>
      </c>
      <c r="O2351" t="s">
        <v>3623</v>
      </c>
      <c r="AB2351" s="12" t="str">
        <f>+LISTAS[[#This Row],[Codigo]]&amp;LISTAS[[#This Row],[Fabrica]]</f>
        <v>8x1,25 RMIGUEL.ALEMITES</v>
      </c>
      <c r="AC2351" s="13" t="str">
        <f>+LISTAS[[#This Row],[Codigo]]</f>
        <v>8x1,25 R</v>
      </c>
      <c r="AD2351" s="13" t="str">
        <f>+LISTAS[[#This Row],[ID]]</f>
        <v>ALEMITES5 - 8x1,25 R</v>
      </c>
      <c r="AH2351" s="36"/>
      <c r="AI2351" s="37">
        <f>+LISTAS[[#This Row],[Precio]]+(LISTAS[[#This Row],[Precio]]*AH2351)</f>
        <v>1004.37</v>
      </c>
      <c r="AJ2351" s="38">
        <f t="shared" si="36"/>
        <v>502.185</v>
      </c>
      <c r="AL2351" s="35">
        <f>+AJ2351/LISTAS[[#This Row],[COSTO]]-1</f>
        <v>1.4338286110866094</v>
      </c>
      <c r="AM2351" t="str">
        <f>+LISTAS[[#This Row],[ID]]</f>
        <v>ALEMITES5 - 8x1,25 R</v>
      </c>
      <c r="AO2351" s="43"/>
      <c r="AP2351" s="39">
        <f>LISTAS[[#This Row],[COSTO]]+(LISTAS[[#This Row],[COSTO]]*AO2351)</f>
        <v>206.33539999999999</v>
      </c>
      <c r="AQ2351" s="44">
        <f>IF(AO2351="",0,AP2351/LISTAS[[#This Row],[VENTA NETA]]-1)</f>
        <v>0</v>
      </c>
      <c r="AS2351" s="39">
        <v>288.512</v>
      </c>
      <c r="AT2351" s="48">
        <f>+LISTAS[[#This Row],[COSTO]]/AS2351-1</f>
        <v>-0.28482905390417035</v>
      </c>
      <c r="BA2351" t="s">
        <v>3615</v>
      </c>
      <c r="BB2351" s="36"/>
    </row>
    <row r="2352" spans="1:54" x14ac:dyDescent="0.35">
      <c r="A2352" s="7" t="s">
        <v>3625</v>
      </c>
      <c r="B2352" t="s">
        <v>3615</v>
      </c>
      <c r="C2352" t="s">
        <v>3626</v>
      </c>
      <c r="D2352" t="s">
        <v>3626</v>
      </c>
      <c r="E2352" s="2">
        <v>1637.5</v>
      </c>
      <c r="F2352" s="7" t="str">
        <f>+_xlfn.XLOOKUP(LISTAS[[#This Row],[ID]],_01_CODIGOS_Y_COSTOS_xlsm[Producto y N°],_01_CODIGOS_Y_COSTOS_xlsm[FABRICA],"",0,1)</f>
        <v>MIGUEL.ALEMITES</v>
      </c>
      <c r="G2352" s="26">
        <f>LISTAS[[#This Row],[Precio]]*(1-0.46)</f>
        <v>884.25000000000011</v>
      </c>
      <c r="H2352" s="1">
        <f>+_xlfn.XLOOKUP(LISTAS[[#This Row],[ID]],_01_CODIGOS_Y_COSTOS_xlsm[Producto y N°],_01_CODIGOS_Y_COSTOS_xlsm[COSTO],0,0,1)</f>
        <v>336.40499999999997</v>
      </c>
      <c r="I2352" s="27">
        <f>+IFERROR(LISTAS[[#This Row],[VENTA NETA]]/LISTAS[[#This Row],[COSTO]]-1,0)</f>
        <v>1.6285281134346996</v>
      </c>
      <c r="J2352" s="50" t="str">
        <f>IFERROR(VLOOKUP(LISTAS[[#This Row],[ID]],_01_CODIGOS_Y_COSTOS_xlsm[[Producto y N°]:[CODIGO]],2,0),"")</f>
        <v>8 X 1,25 67°</v>
      </c>
      <c r="O2352" t="s">
        <v>3625</v>
      </c>
      <c r="AB2352" s="12" t="str">
        <f>+LISTAS[[#This Row],[Codigo]]&amp;LISTAS[[#This Row],[Fabrica]]</f>
        <v>8 X 1,25 67°MIGUEL.ALEMITES</v>
      </c>
      <c r="AC2352" s="13" t="str">
        <f>+LISTAS[[#This Row],[Codigo]]</f>
        <v>8 X 1,25 67°</v>
      </c>
      <c r="AD2352" s="13" t="str">
        <f>+LISTAS[[#This Row],[ID]]</f>
        <v>ALEMITES6 - 8 X 1,25 67°</v>
      </c>
      <c r="AH2352" s="36"/>
      <c r="AI2352" s="37">
        <f>+LISTAS[[#This Row],[Precio]]+(LISTAS[[#This Row],[Precio]]*AH2352)</f>
        <v>1637.5</v>
      </c>
      <c r="AJ2352" s="38">
        <f t="shared" si="36"/>
        <v>818.75</v>
      </c>
      <c r="AL2352" s="35">
        <f>+AJ2352/LISTAS[[#This Row],[COSTO]]-1</f>
        <v>1.4338223272543513</v>
      </c>
      <c r="AM2352" t="str">
        <f>+LISTAS[[#This Row],[ID]]</f>
        <v>ALEMITES6 - 8 X 1,25 67°</v>
      </c>
      <c r="AO2352" s="43"/>
      <c r="AP2352" s="39">
        <f>LISTAS[[#This Row],[COSTO]]+(LISTAS[[#This Row],[COSTO]]*AO2352)</f>
        <v>336.40499999999997</v>
      </c>
      <c r="AQ2352" s="44">
        <f>IF(AO2352="",0,AP2352/LISTAS[[#This Row],[VENTA NETA]]-1)</f>
        <v>0</v>
      </c>
      <c r="AS2352" s="39">
        <v>288.512</v>
      </c>
      <c r="AT2352" s="48">
        <f>+LISTAS[[#This Row],[COSTO]]/AS2352-1</f>
        <v>0.16600002772848255</v>
      </c>
      <c r="BA2352" t="s">
        <v>3615</v>
      </c>
      <c r="BB2352" s="36"/>
    </row>
    <row r="2353" spans="1:54" x14ac:dyDescent="0.35">
      <c r="A2353" s="7" t="s">
        <v>3627</v>
      </c>
      <c r="B2353" t="s">
        <v>3615</v>
      </c>
      <c r="C2353" t="s">
        <v>3628</v>
      </c>
      <c r="D2353" t="s">
        <v>3628</v>
      </c>
      <c r="E2353" s="2">
        <v>1093.3599999999999</v>
      </c>
      <c r="F2353" s="7" t="str">
        <f>+_xlfn.XLOOKUP(LISTAS[[#This Row],[ID]],_01_CODIGOS_Y_COSTOS_xlsm[Producto y N°],_01_CODIGOS_Y_COSTOS_xlsm[FABRICA],"",0,1)</f>
        <v>MIGUEL.ALEMITES</v>
      </c>
      <c r="G2353" s="26">
        <f>LISTAS[[#This Row],[Precio]]*(1-0.46)</f>
        <v>590.4144</v>
      </c>
      <c r="H2353" s="1">
        <f>+_xlfn.XLOOKUP(LISTAS[[#This Row],[ID]],_01_CODIGOS_Y_COSTOS_xlsm[Producto y N°],_01_CODIGOS_Y_COSTOS_xlsm[COSTO],0,0,1)</f>
        <v>224.6182</v>
      </c>
      <c r="I2353" s="27">
        <f>+IFERROR(LISTAS[[#This Row],[VENTA NETA]]/LISTAS[[#This Row],[COSTO]]-1,0)</f>
        <v>1.6285243137020955</v>
      </c>
      <c r="J2353" s="50" t="str">
        <f>IFERROR(VLOOKUP(LISTAS[[#This Row],[ID]],_01_CODIGOS_Y_COSTOS_xlsm[[Producto y N°]:[CODIGO]],2,0),"")</f>
        <v>8 X 1,25 CARDAN</v>
      </c>
      <c r="O2353" t="s">
        <v>3627</v>
      </c>
      <c r="AB2353" s="12" t="str">
        <f>+LISTAS[[#This Row],[Codigo]]&amp;LISTAS[[#This Row],[Fabrica]]</f>
        <v>8 X 1,25 CARDANMIGUEL.ALEMITES</v>
      </c>
      <c r="AC2353" s="13" t="str">
        <f>+LISTAS[[#This Row],[Codigo]]</f>
        <v>8 X 1,25 CARDAN</v>
      </c>
      <c r="AD2353" s="13" t="str">
        <f>+LISTAS[[#This Row],[ID]]</f>
        <v>ALEMITES7 - 8 X 1,25 CARDAN</v>
      </c>
      <c r="AH2353" s="36"/>
      <c r="AI2353" s="37">
        <f>+LISTAS[[#This Row],[Precio]]+(LISTAS[[#This Row],[Precio]]*AH2353)</f>
        <v>1093.3599999999999</v>
      </c>
      <c r="AJ2353" s="38">
        <f t="shared" si="36"/>
        <v>546.67999999999995</v>
      </c>
      <c r="AL2353" s="35">
        <f>+AJ2353/LISTAS[[#This Row],[COSTO]]-1</f>
        <v>1.4338188089834216</v>
      </c>
      <c r="AM2353" t="str">
        <f>+LISTAS[[#This Row],[ID]]</f>
        <v>ALEMITES7 - 8 X 1,25 CARDAN</v>
      </c>
      <c r="AO2353" s="43"/>
      <c r="AP2353" s="39">
        <f>LISTAS[[#This Row],[COSTO]]+(LISTAS[[#This Row],[COSTO]]*AO2353)</f>
        <v>224.6182</v>
      </c>
      <c r="AQ2353" s="44">
        <f>IF(AO2353="",0,AP2353/LISTAS[[#This Row],[VENTA NETA]]-1)</f>
        <v>0</v>
      </c>
      <c r="AS2353" s="39">
        <v>176.96</v>
      </c>
      <c r="AT2353" s="48">
        <f>+LISTAS[[#This Row],[COSTO]]/AS2353-1</f>
        <v>0.26931622965641955</v>
      </c>
      <c r="BA2353" t="s">
        <v>3615</v>
      </c>
      <c r="BB2353" s="36"/>
    </row>
    <row r="2354" spans="1:54" ht="14.25" x14ac:dyDescent="0.45">
      <c r="A2354" s="7" t="s">
        <v>3629</v>
      </c>
      <c r="B2354" t="s">
        <v>3615</v>
      </c>
      <c r="C2354" t="s">
        <v>3630</v>
      </c>
      <c r="D2354" t="s">
        <v>3630</v>
      </c>
      <c r="E2354" s="2">
        <v>1004.37</v>
      </c>
      <c r="F2354" s="7" t="str">
        <f>+_xlfn.XLOOKUP(LISTAS[[#This Row],[ID]],_01_CODIGOS_Y_COSTOS_xlsm[Producto y N°],_01_CODIGOS_Y_COSTOS_xlsm[FABRICA],"",0,1)</f>
        <v>MIGUEL.ALEMITES</v>
      </c>
      <c r="G2354" s="26">
        <f>LISTAS[[#This Row],[Precio]]*(1-0.46)</f>
        <v>542.35980000000006</v>
      </c>
      <c r="H2354" s="1">
        <f>+_xlfn.XLOOKUP(LISTAS[[#This Row],[ID]],_01_CODIGOS_Y_COSTOS_xlsm[Producto y N°],_01_CODIGOS_Y_COSTOS_xlsm[COSTO],0,0,1)</f>
        <v>206.33539999999999</v>
      </c>
      <c r="I2354" s="27">
        <f>+IFERROR(LISTAS[[#This Row],[VENTA NETA]]/LISTAS[[#This Row],[COSTO]]-1,0)</f>
        <v>1.6285348999735385</v>
      </c>
      <c r="J2354" s="94" t="str">
        <f>IFERROR(VLOOKUP(LISTAS[[#This Row],[ID]],_01_CODIGOS_Y_COSTOS_xlsm[[Producto y N°]:[CODIGO]],2,0),"")</f>
        <v>10 X 1 R</v>
      </c>
      <c r="O2354" t="s">
        <v>3629</v>
      </c>
      <c r="AB2354" s="12" t="str">
        <f>+LISTAS[[#This Row],[Codigo]]&amp;LISTAS[[#This Row],[Fabrica]]</f>
        <v>10 X 1 RMIGUEL.ALEMITES</v>
      </c>
      <c r="AC2354" s="13" t="str">
        <f>+LISTAS[[#This Row],[Codigo]]</f>
        <v>10 X 1 R</v>
      </c>
      <c r="AD2354" s="13" t="str">
        <f>+LISTAS[[#This Row],[ID]]</f>
        <v>ALEMITES8 - 10 X 1 R</v>
      </c>
      <c r="AH2354" s="36"/>
      <c r="AI2354" s="37">
        <f>+LISTAS[[#This Row],[Precio]]+(LISTAS[[#This Row],[Precio]]*AH2354)</f>
        <v>1004.37</v>
      </c>
      <c r="AJ2354" s="38">
        <f t="shared" si="36"/>
        <v>502.185</v>
      </c>
      <c r="AL2354" s="35">
        <f>+AJ2354/LISTAS[[#This Row],[COSTO]]-1</f>
        <v>1.4338286110866094</v>
      </c>
      <c r="AM2354" t="str">
        <f>+LISTAS[[#This Row],[ID]]</f>
        <v>ALEMITES8 - 10 X 1 R</v>
      </c>
      <c r="AO2354" s="43"/>
      <c r="AP2354" s="39">
        <f>LISTAS[[#This Row],[COSTO]]+(LISTAS[[#This Row],[COSTO]]*AO2354)</f>
        <v>206.33539999999999</v>
      </c>
      <c r="AQ2354" s="44">
        <f>IF(AO2354="",0,AP2354/LISTAS[[#This Row],[VENTA NETA]]-1)</f>
        <v>0</v>
      </c>
      <c r="AS2354" s="39">
        <v>288.512</v>
      </c>
      <c r="AT2354" s="48">
        <f>+LISTAS[[#This Row],[COSTO]]/AS2354-1</f>
        <v>-0.28482905390417035</v>
      </c>
      <c r="BA2354" t="s">
        <v>3615</v>
      </c>
      <c r="BB2354" s="36"/>
    </row>
    <row r="2355" spans="1:54" x14ac:dyDescent="0.35">
      <c r="A2355" s="7" t="s">
        <v>3631</v>
      </c>
      <c r="B2355" t="s">
        <v>3615</v>
      </c>
      <c r="C2355" t="s">
        <v>3632</v>
      </c>
      <c r="D2355" t="s">
        <v>3632</v>
      </c>
      <c r="E2355" s="2">
        <v>1637.5</v>
      </c>
      <c r="F2355" s="7" t="str">
        <f>+_xlfn.XLOOKUP(LISTAS[[#This Row],[ID]],_01_CODIGOS_Y_COSTOS_xlsm[Producto y N°],_01_CODIGOS_Y_COSTOS_xlsm[FABRICA],"",0,1)</f>
        <v>MIGUEL.ALEMITES</v>
      </c>
      <c r="G2355" s="26">
        <f>LISTAS[[#This Row],[Precio]]*(1-0.46)</f>
        <v>884.25000000000011</v>
      </c>
      <c r="H2355" s="1">
        <f>+_xlfn.XLOOKUP(LISTAS[[#This Row],[ID]],_01_CODIGOS_Y_COSTOS_xlsm[Producto y N°],_01_CODIGOS_Y_COSTOS_xlsm[COSTO],0,0,1)</f>
        <v>336.40499999999997</v>
      </c>
      <c r="I2355" s="27">
        <f>+IFERROR(LISTAS[[#This Row],[VENTA NETA]]/LISTAS[[#This Row],[COSTO]]-1,0)</f>
        <v>1.6285281134346996</v>
      </c>
      <c r="J2355" s="50" t="str">
        <f>IFERROR(VLOOKUP(LISTAS[[#This Row],[ID]],_01_CODIGOS_Y_COSTOS_xlsm[[Producto y N°]:[CODIGO]],2,0),"")</f>
        <v>10 X 1 67°</v>
      </c>
      <c r="O2355" t="s">
        <v>3631</v>
      </c>
      <c r="AB2355" s="12" t="str">
        <f>+LISTAS[[#This Row],[Codigo]]&amp;LISTAS[[#This Row],[Fabrica]]</f>
        <v>10 X 1 67°MIGUEL.ALEMITES</v>
      </c>
      <c r="AC2355" s="13" t="str">
        <f>+LISTAS[[#This Row],[Codigo]]</f>
        <v>10 X 1 67°</v>
      </c>
      <c r="AD2355" s="13" t="str">
        <f>+LISTAS[[#This Row],[ID]]</f>
        <v>ALEMITES9 - 10 X 1   67°</v>
      </c>
      <c r="AH2355" s="36"/>
      <c r="AI2355" s="37">
        <f>+LISTAS[[#This Row],[Precio]]+(LISTAS[[#This Row],[Precio]]*AH2355)</f>
        <v>1637.5</v>
      </c>
      <c r="AJ2355" s="38">
        <f t="shared" si="36"/>
        <v>818.75</v>
      </c>
      <c r="AL2355" s="35">
        <f>+AJ2355/LISTAS[[#This Row],[COSTO]]-1</f>
        <v>1.4338223272543513</v>
      </c>
      <c r="AM2355" t="str">
        <f>+LISTAS[[#This Row],[ID]]</f>
        <v>ALEMITES9 - 10 X 1   67°</v>
      </c>
      <c r="AO2355" s="43"/>
      <c r="AP2355" s="39">
        <f>LISTAS[[#This Row],[COSTO]]+(LISTAS[[#This Row],[COSTO]]*AO2355)</f>
        <v>336.40499999999997</v>
      </c>
      <c r="AQ2355" s="44">
        <f>IF(AO2355="",0,AP2355/LISTAS[[#This Row],[VENTA NETA]]-1)</f>
        <v>0</v>
      </c>
      <c r="AS2355" s="39">
        <v>288.512</v>
      </c>
      <c r="AT2355" s="48">
        <f>+LISTAS[[#This Row],[COSTO]]/AS2355-1</f>
        <v>0.16600002772848255</v>
      </c>
      <c r="BA2355" t="s">
        <v>3615</v>
      </c>
      <c r="BB2355" s="36"/>
    </row>
    <row r="2356" spans="1:54" x14ac:dyDescent="0.35">
      <c r="A2356" s="7" t="s">
        <v>3633</v>
      </c>
      <c r="B2356" t="s">
        <v>3615</v>
      </c>
      <c r="C2356" t="s">
        <v>3634</v>
      </c>
      <c r="D2356" t="s">
        <v>3634</v>
      </c>
      <c r="E2356" s="2">
        <v>1637.5</v>
      </c>
      <c r="F2356" s="7" t="str">
        <f>+_xlfn.XLOOKUP(LISTAS[[#This Row],[ID]],_01_CODIGOS_Y_COSTOS_xlsm[Producto y N°],_01_CODIGOS_Y_COSTOS_xlsm[FABRICA],"",0,1)</f>
        <v>MIGUEL.ALEMITES</v>
      </c>
      <c r="G2356" s="26">
        <f>LISTAS[[#This Row],[Precio]]*(1-0.46)</f>
        <v>884.25000000000011</v>
      </c>
      <c r="H2356" s="1">
        <f>+_xlfn.XLOOKUP(LISTAS[[#This Row],[ID]],_01_CODIGOS_Y_COSTOS_xlsm[Producto y N°],_01_CODIGOS_Y_COSTOS_xlsm[COSTO],0,0,1)</f>
        <v>336.40499999999997</v>
      </c>
      <c r="I2356" s="27">
        <f>+IFERROR(LISTAS[[#This Row],[VENTA NETA]]/LISTAS[[#This Row],[COSTO]]-1,0)</f>
        <v>1.6285281134346996</v>
      </c>
      <c r="J2356" s="50" t="str">
        <f>IFERROR(VLOOKUP(LISTAS[[#This Row],[ID]],_01_CODIGOS_Y_COSTOS_xlsm[[Producto y N°]:[CODIGO]],2,0),"")</f>
        <v>10 X 1 90°</v>
      </c>
      <c r="O2356" t="s">
        <v>3633</v>
      </c>
      <c r="AB2356" s="12" t="str">
        <f>+LISTAS[[#This Row],[Codigo]]&amp;LISTAS[[#This Row],[Fabrica]]</f>
        <v>10 X 1 90°MIGUEL.ALEMITES</v>
      </c>
      <c r="AC2356" s="13" t="str">
        <f>+LISTAS[[#This Row],[Codigo]]</f>
        <v>10 X 1 90°</v>
      </c>
      <c r="AD2356" s="13" t="str">
        <f>+LISTAS[[#This Row],[ID]]</f>
        <v>ALEMITES10 - 10 X 1   90°</v>
      </c>
      <c r="AH2356" s="36"/>
      <c r="AI2356" s="37">
        <f>+LISTAS[[#This Row],[Precio]]+(LISTAS[[#This Row],[Precio]]*AH2356)</f>
        <v>1637.5</v>
      </c>
      <c r="AJ2356" s="38">
        <f t="shared" si="36"/>
        <v>818.75</v>
      </c>
      <c r="AL2356" s="35">
        <f>+AJ2356/LISTAS[[#This Row],[COSTO]]-1</f>
        <v>1.4338223272543513</v>
      </c>
      <c r="AM2356" t="str">
        <f>+LISTAS[[#This Row],[ID]]</f>
        <v>ALEMITES10 - 10 X 1   90°</v>
      </c>
      <c r="AO2356" s="43"/>
      <c r="AP2356" s="39">
        <f>LISTAS[[#This Row],[COSTO]]+(LISTAS[[#This Row],[COSTO]]*AO2356)</f>
        <v>336.40499999999997</v>
      </c>
      <c r="AQ2356" s="44">
        <f>IF(AO2356="",0,AP2356/LISTAS[[#This Row],[VENTA NETA]]-1)</f>
        <v>0</v>
      </c>
      <c r="AS2356" s="39">
        <v>109.8</v>
      </c>
      <c r="AT2356" s="48">
        <f>+LISTAS[[#This Row],[COSTO]]/AS2356-1</f>
        <v>2.0637978142076503</v>
      </c>
      <c r="BA2356" t="s">
        <v>3615</v>
      </c>
      <c r="BB2356" s="36"/>
    </row>
    <row r="2357" spans="1:54" x14ac:dyDescent="0.35">
      <c r="A2357" s="7" t="s">
        <v>3635</v>
      </c>
      <c r="B2357" t="s">
        <v>3615</v>
      </c>
      <c r="C2357" t="s">
        <v>3636</v>
      </c>
      <c r="D2357" t="s">
        <v>3636</v>
      </c>
      <c r="E2357" s="2">
        <v>1004.37</v>
      </c>
      <c r="F2357" s="7" t="str">
        <f>+_xlfn.XLOOKUP(LISTAS[[#This Row],[ID]],_01_CODIGOS_Y_COSTOS_xlsm[Producto y N°],_01_CODIGOS_Y_COSTOS_xlsm[FABRICA],"",0,1)</f>
        <v>MIGUEL.ALEMITES</v>
      </c>
      <c r="G2357" s="26">
        <f>LISTAS[[#This Row],[Precio]]*(1-0.46)</f>
        <v>542.35980000000006</v>
      </c>
      <c r="H2357" s="1">
        <f>+_xlfn.XLOOKUP(LISTAS[[#This Row],[ID]],_01_CODIGOS_Y_COSTOS_xlsm[Producto y N°],_01_CODIGOS_Y_COSTOS_xlsm[COSTO],0,0,1)</f>
        <v>206.33539999999999</v>
      </c>
      <c r="I2357" s="27">
        <f>+IFERROR(LISTAS[[#This Row],[VENTA NETA]]/LISTAS[[#This Row],[COSTO]]-1,0)</f>
        <v>1.6285348999735385</v>
      </c>
      <c r="J2357" s="50" t="str">
        <f>IFERROR(VLOOKUP(LISTAS[[#This Row],[ID]],_01_CODIGOS_Y_COSTOS_xlsm[[Producto y N°]:[CODIGO]],2,0),"")</f>
        <v>1/8 GAS R</v>
      </c>
      <c r="O2357" t="s">
        <v>3635</v>
      </c>
      <c r="AB2357" s="12" t="str">
        <f>+LISTAS[[#This Row],[Codigo]]&amp;LISTAS[[#This Row],[Fabrica]]</f>
        <v>1/8 GAS RMIGUEL.ALEMITES</v>
      </c>
      <c r="AC2357" s="13" t="str">
        <f>+LISTAS[[#This Row],[Codigo]]</f>
        <v>1/8 GAS R</v>
      </c>
      <c r="AD2357" s="13" t="str">
        <f>+LISTAS[[#This Row],[ID]]</f>
        <v>ALEMITES11 - 1/8 GAS R</v>
      </c>
      <c r="AH2357" s="36"/>
      <c r="AI2357" s="37">
        <f>+LISTAS[[#This Row],[Precio]]+(LISTAS[[#This Row],[Precio]]*AH2357)</f>
        <v>1004.37</v>
      </c>
      <c r="AJ2357" s="38">
        <f t="shared" si="36"/>
        <v>502.185</v>
      </c>
      <c r="AL2357" s="35">
        <f>+AJ2357/LISTAS[[#This Row],[COSTO]]-1</f>
        <v>1.4338286110866094</v>
      </c>
      <c r="AM2357" t="str">
        <f>+LISTAS[[#This Row],[ID]]</f>
        <v>ALEMITES11 - 1/8 GAS R</v>
      </c>
      <c r="AO2357" s="43"/>
      <c r="AP2357" s="39">
        <f>LISTAS[[#This Row],[COSTO]]+(LISTAS[[#This Row],[COSTO]]*AO2357)</f>
        <v>206.33539999999999</v>
      </c>
      <c r="AQ2357" s="44">
        <f>IF(AO2357="",0,AP2357/LISTAS[[#This Row],[VENTA NETA]]-1)</f>
        <v>0</v>
      </c>
      <c r="AS2357" s="39">
        <v>288.512</v>
      </c>
      <c r="AT2357" s="48">
        <f>+LISTAS[[#This Row],[COSTO]]/AS2357-1</f>
        <v>-0.28482905390417035</v>
      </c>
      <c r="BA2357" t="s">
        <v>3615</v>
      </c>
      <c r="BB2357" s="36"/>
    </row>
    <row r="2358" spans="1:54" x14ac:dyDescent="0.35">
      <c r="A2358" s="7" t="s">
        <v>3637</v>
      </c>
      <c r="B2358" t="s">
        <v>3615</v>
      </c>
      <c r="C2358" t="s">
        <v>3638</v>
      </c>
      <c r="D2358" t="s">
        <v>3638</v>
      </c>
      <c r="E2358" s="2">
        <v>1637.5</v>
      </c>
      <c r="F2358" s="7" t="str">
        <f>+_xlfn.XLOOKUP(LISTAS[[#This Row],[ID]],_01_CODIGOS_Y_COSTOS_xlsm[Producto y N°],_01_CODIGOS_Y_COSTOS_xlsm[FABRICA],"",0,1)</f>
        <v>MIGUEL.ALEMITES</v>
      </c>
      <c r="G2358" s="26">
        <f>LISTAS[[#This Row],[Precio]]*(1-0.46)</f>
        <v>884.25000000000011</v>
      </c>
      <c r="H2358" s="1">
        <f>+_xlfn.XLOOKUP(LISTAS[[#This Row],[ID]],_01_CODIGOS_Y_COSTOS_xlsm[Producto y N°],_01_CODIGOS_Y_COSTOS_xlsm[COSTO],0,0,1)</f>
        <v>336.40499999999997</v>
      </c>
      <c r="I2358" s="27">
        <f>+IFERROR(LISTAS[[#This Row],[VENTA NETA]]/LISTAS[[#This Row],[COSTO]]-1,0)</f>
        <v>1.6285281134346996</v>
      </c>
      <c r="J2358" s="50" t="str">
        <f>IFERROR(VLOOKUP(LISTAS[[#This Row],[ID]],_01_CODIGOS_Y_COSTOS_xlsm[[Producto y N°]:[CODIGO]],2,0),"")</f>
        <v>1/8 GAS 67°</v>
      </c>
      <c r="O2358" t="s">
        <v>3637</v>
      </c>
      <c r="AB2358" s="12" t="str">
        <f>+LISTAS[[#This Row],[Codigo]]&amp;LISTAS[[#This Row],[Fabrica]]</f>
        <v>1/8 GAS 67°MIGUEL.ALEMITES</v>
      </c>
      <c r="AC2358" s="13" t="str">
        <f>+LISTAS[[#This Row],[Codigo]]</f>
        <v>1/8 GAS 67°</v>
      </c>
      <c r="AD2358" s="13" t="str">
        <f>+LISTAS[[#This Row],[ID]]</f>
        <v>ALEMITES12 - 1/8 GAS 67°</v>
      </c>
      <c r="AH2358" s="36"/>
      <c r="AI2358" s="37">
        <f>+LISTAS[[#This Row],[Precio]]+(LISTAS[[#This Row],[Precio]]*AH2358)</f>
        <v>1637.5</v>
      </c>
      <c r="AJ2358" s="38">
        <f t="shared" si="36"/>
        <v>818.75</v>
      </c>
      <c r="AL2358" s="35">
        <f>+AJ2358/LISTAS[[#This Row],[COSTO]]-1</f>
        <v>1.4338223272543513</v>
      </c>
      <c r="AM2358" t="str">
        <f>+LISTAS[[#This Row],[ID]]</f>
        <v>ALEMITES12 - 1/8 GAS 67°</v>
      </c>
      <c r="AO2358" s="43"/>
      <c r="AP2358" s="39">
        <f>LISTAS[[#This Row],[COSTO]]+(LISTAS[[#This Row],[COSTO]]*AO2358)</f>
        <v>336.40499999999997</v>
      </c>
      <c r="AQ2358" s="44">
        <f>IF(AO2358="",0,AP2358/LISTAS[[#This Row],[VENTA NETA]]-1)</f>
        <v>0</v>
      </c>
      <c r="AS2358" s="39">
        <v>288.512</v>
      </c>
      <c r="AT2358" s="48">
        <f>+LISTAS[[#This Row],[COSTO]]/AS2358-1</f>
        <v>0.16600002772848255</v>
      </c>
      <c r="BA2358" t="s">
        <v>3615</v>
      </c>
      <c r="BB2358" s="36"/>
    </row>
    <row r="2359" spans="1:54" x14ac:dyDescent="0.35">
      <c r="A2359" s="7" t="s">
        <v>3639</v>
      </c>
      <c r="B2359" t="s">
        <v>3615</v>
      </c>
      <c r="C2359" t="s">
        <v>3640</v>
      </c>
      <c r="D2359" t="s">
        <v>3640</v>
      </c>
      <c r="E2359" s="2">
        <v>1637.5</v>
      </c>
      <c r="F2359" s="7" t="str">
        <f>+_xlfn.XLOOKUP(LISTAS[[#This Row],[ID]],_01_CODIGOS_Y_COSTOS_xlsm[Producto y N°],_01_CODIGOS_Y_COSTOS_xlsm[FABRICA],"",0,1)</f>
        <v>MIGUEL.ALEMITES</v>
      </c>
      <c r="G2359" s="26">
        <f>LISTAS[[#This Row],[Precio]]*(1-0.46)</f>
        <v>884.25000000000011</v>
      </c>
      <c r="H2359" s="1">
        <f>+_xlfn.XLOOKUP(LISTAS[[#This Row],[ID]],_01_CODIGOS_Y_COSTOS_xlsm[Producto y N°],_01_CODIGOS_Y_COSTOS_xlsm[COSTO],0,0,1)</f>
        <v>336.40499999999997</v>
      </c>
      <c r="I2359" s="27">
        <f>+IFERROR(LISTAS[[#This Row],[VENTA NETA]]/LISTAS[[#This Row],[COSTO]]-1,0)</f>
        <v>1.6285281134346996</v>
      </c>
      <c r="J2359" s="50" t="str">
        <f>IFERROR(VLOOKUP(LISTAS[[#This Row],[ID]],_01_CODIGOS_Y_COSTOS_xlsm[[Producto y N°]:[CODIGO]],2,0),"")</f>
        <v>1/8 GAS 90°</v>
      </c>
      <c r="O2359" t="s">
        <v>3639</v>
      </c>
      <c r="AB2359" s="12" t="str">
        <f>+LISTAS[[#This Row],[Codigo]]&amp;LISTAS[[#This Row],[Fabrica]]</f>
        <v>1/8 GAS 90°MIGUEL.ALEMITES</v>
      </c>
      <c r="AC2359" s="13" t="str">
        <f>+LISTAS[[#This Row],[Codigo]]</f>
        <v>1/8 GAS 90°</v>
      </c>
      <c r="AD2359" s="13" t="str">
        <f>+LISTAS[[#This Row],[ID]]</f>
        <v>ALEMITES13 - 1/8 GAS 90°</v>
      </c>
      <c r="AH2359" s="36"/>
      <c r="AI2359" s="37">
        <f>+LISTAS[[#This Row],[Precio]]+(LISTAS[[#This Row],[Precio]]*AH2359)</f>
        <v>1637.5</v>
      </c>
      <c r="AJ2359" s="38">
        <f t="shared" si="36"/>
        <v>818.75</v>
      </c>
      <c r="AL2359" s="35">
        <f>+AJ2359/LISTAS[[#This Row],[COSTO]]-1</f>
        <v>1.4338223272543513</v>
      </c>
      <c r="AM2359" t="str">
        <f>+LISTAS[[#This Row],[ID]]</f>
        <v>ALEMITES13 - 1/8 GAS 90°</v>
      </c>
      <c r="AO2359" s="43"/>
      <c r="AP2359" s="39">
        <f>LISTAS[[#This Row],[COSTO]]+(LISTAS[[#This Row],[COSTO]]*AO2359)</f>
        <v>336.40499999999997</v>
      </c>
      <c r="AQ2359" s="44">
        <f>IF(AO2359="",0,AP2359/LISTAS[[#This Row],[VENTA NETA]]-1)</f>
        <v>0</v>
      </c>
      <c r="AS2359" s="39">
        <v>257.60000000000002</v>
      </c>
      <c r="AT2359" s="48">
        <f>+LISTAS[[#This Row],[COSTO]]/AS2359-1</f>
        <v>0.30592003105590049</v>
      </c>
      <c r="BA2359" t="s">
        <v>3615</v>
      </c>
      <c r="BB2359" s="36"/>
    </row>
    <row r="2360" spans="1:54" x14ac:dyDescent="0.35">
      <c r="A2360" s="7" t="s">
        <v>3641</v>
      </c>
      <c r="B2360" t="s">
        <v>3615</v>
      </c>
      <c r="C2360" t="s">
        <v>3642</v>
      </c>
      <c r="D2360" t="s">
        <v>3642</v>
      </c>
      <c r="E2360" s="2">
        <v>1004.37</v>
      </c>
      <c r="F2360" s="7" t="str">
        <f>+_xlfn.XLOOKUP(LISTAS[[#This Row],[ID]],_01_CODIGOS_Y_COSTOS_xlsm[Producto y N°],_01_CODIGOS_Y_COSTOS_xlsm[FABRICA],"",0,1)</f>
        <v>MIGUEL.ALEMITES</v>
      </c>
      <c r="G2360" s="26">
        <f>LISTAS[[#This Row],[Precio]]*(1-0.46)</f>
        <v>542.35980000000006</v>
      </c>
      <c r="H2360" s="1">
        <f>+_xlfn.XLOOKUP(LISTAS[[#This Row],[ID]],_01_CODIGOS_Y_COSTOS_xlsm[Producto y N°],_01_CODIGOS_Y_COSTOS_xlsm[COSTO],0,0,1)</f>
        <v>128.02680000000001</v>
      </c>
      <c r="I2360" s="27">
        <f>+IFERROR(LISTAS[[#This Row],[VENTA NETA]]/LISTAS[[#This Row],[COSTO]]-1,0)</f>
        <v>3.2362989624047467</v>
      </c>
      <c r="J2360" s="50" t="str">
        <f>IFERROR(VLOOKUP(LISTAS[[#This Row],[ID]],_01_CODIGOS_Y_COSTOS_xlsm[[Producto y N°]:[CODIGO]],2,0),"")</f>
        <v>1/4 sae R</v>
      </c>
      <c r="O2360" t="s">
        <v>3641</v>
      </c>
      <c r="AB2360" s="12" t="str">
        <f>+LISTAS[[#This Row],[Codigo]]&amp;LISTAS[[#This Row],[Fabrica]]</f>
        <v>1/4 sae RMIGUEL.ALEMITES</v>
      </c>
      <c r="AC2360" s="13" t="str">
        <f>+LISTAS[[#This Row],[Codigo]]</f>
        <v>1/4 sae R</v>
      </c>
      <c r="AD2360" s="13" t="str">
        <f>+LISTAS[[#This Row],[ID]]</f>
        <v>ALEMITES14 - 1/4 sae R</v>
      </c>
      <c r="AH2360" s="36"/>
      <c r="AI2360" s="37">
        <f>+LISTAS[[#This Row],[Precio]]+(LISTAS[[#This Row],[Precio]]*AH2360)</f>
        <v>1004.37</v>
      </c>
      <c r="AJ2360" s="38">
        <f t="shared" si="36"/>
        <v>502.185</v>
      </c>
      <c r="AL2360" s="35">
        <f>+AJ2360/LISTAS[[#This Row],[COSTO]]-1</f>
        <v>2.9224990392636538</v>
      </c>
      <c r="AM2360" t="str">
        <f>+LISTAS[[#This Row],[ID]]</f>
        <v>ALEMITES14 - 1/4 sae R</v>
      </c>
      <c r="AO2360" s="43"/>
      <c r="AP2360" s="39">
        <f>LISTAS[[#This Row],[COSTO]]+(LISTAS[[#This Row],[COSTO]]*AO2360)</f>
        <v>128.02680000000001</v>
      </c>
      <c r="AQ2360" s="44">
        <f>IF(AO2360="",0,AP2360/LISTAS[[#This Row],[VENTA NETA]]-1)</f>
        <v>0</v>
      </c>
      <c r="AS2360" s="39">
        <v>257.60000000000002</v>
      </c>
      <c r="AT2360" s="48">
        <f>+LISTAS[[#This Row],[COSTO]]/AS2360-1</f>
        <v>-0.50300155279503111</v>
      </c>
      <c r="BA2360" t="s">
        <v>3615</v>
      </c>
      <c r="BB2360" s="36"/>
    </row>
    <row r="2361" spans="1:54" x14ac:dyDescent="0.35">
      <c r="A2361" s="7" t="s">
        <v>3643</v>
      </c>
      <c r="B2361" t="s">
        <v>3615</v>
      </c>
      <c r="C2361" t="s">
        <v>3644</v>
      </c>
      <c r="D2361" t="s">
        <v>3645</v>
      </c>
      <c r="E2361" s="2">
        <v>1637.5</v>
      </c>
      <c r="F2361" s="7" t="str">
        <f>+_xlfn.XLOOKUP(LISTAS[[#This Row],[ID]],_01_CODIGOS_Y_COSTOS_xlsm[Producto y N°],_01_CODIGOS_Y_COSTOS_xlsm[FABRICA],"",0,1)</f>
        <v>MIGUEL.ALEMITES</v>
      </c>
      <c r="G2361" s="26">
        <f>LISTAS[[#This Row],[Precio]]*(1-0.46)</f>
        <v>884.25000000000011</v>
      </c>
      <c r="H2361" s="1">
        <f>+_xlfn.XLOOKUP(LISTAS[[#This Row],[ID]],_01_CODIGOS_Y_COSTOS_xlsm[Producto y N°],_01_CODIGOS_Y_COSTOS_xlsm[COSTO],0,0,1)</f>
        <v>336.40499999999997</v>
      </c>
      <c r="I2361" s="27">
        <f>+IFERROR(LISTAS[[#This Row],[VENTA NETA]]/LISTAS[[#This Row],[COSTO]]-1,0)</f>
        <v>1.6285281134346996</v>
      </c>
      <c r="J2361" s="50" t="str">
        <f>IFERROR(VLOOKUP(LISTAS[[#This Row],[ID]],_01_CODIGOS_Y_COSTOS_xlsm[[Producto y N°]:[CODIGO]],2,0),"")</f>
        <v>1/4 67°</v>
      </c>
      <c r="O2361" t="s">
        <v>3643</v>
      </c>
      <c r="AB2361" s="12" t="str">
        <f>+LISTAS[[#This Row],[Codigo]]&amp;LISTAS[[#This Row],[Fabrica]]</f>
        <v>1/4 67°MIGUEL.ALEMITES</v>
      </c>
      <c r="AC2361" s="13" t="str">
        <f>+LISTAS[[#This Row],[Codigo]]</f>
        <v>1/4 67°</v>
      </c>
      <c r="AD2361" s="13" t="str">
        <f>+LISTAS[[#This Row],[ID]]</f>
        <v xml:space="preserve">ALEMITES15 - 1/4 sae 67° </v>
      </c>
      <c r="AH2361" s="36"/>
      <c r="AI2361" s="37">
        <f>+LISTAS[[#This Row],[Precio]]+(LISTAS[[#This Row],[Precio]]*AH2361)</f>
        <v>1637.5</v>
      </c>
      <c r="AJ2361" s="38">
        <f t="shared" si="36"/>
        <v>818.75</v>
      </c>
      <c r="AL2361" s="35">
        <f>+AJ2361/LISTAS[[#This Row],[COSTO]]-1</f>
        <v>1.4338223272543513</v>
      </c>
      <c r="AM2361" t="str">
        <f>+LISTAS[[#This Row],[ID]]</f>
        <v xml:space="preserve">ALEMITES15 - 1/4 sae 67° </v>
      </c>
      <c r="AO2361" s="43"/>
      <c r="AP2361" s="39">
        <f>LISTAS[[#This Row],[COSTO]]+(LISTAS[[#This Row],[COSTO]]*AO2361)</f>
        <v>336.40499999999997</v>
      </c>
      <c r="AQ2361" s="44">
        <f>IF(AO2361="",0,AP2361/LISTAS[[#This Row],[VENTA NETA]]-1)</f>
        <v>0</v>
      </c>
      <c r="AS2361" s="39">
        <v>616</v>
      </c>
      <c r="AT2361" s="48">
        <f>+LISTAS[[#This Row],[COSTO]]/AS2361-1</f>
        <v>-0.45388798701298705</v>
      </c>
      <c r="BA2361" t="s">
        <v>3615</v>
      </c>
      <c r="BB2361" s="36"/>
    </row>
    <row r="2362" spans="1:54" x14ac:dyDescent="0.35">
      <c r="A2362" s="7" t="s">
        <v>3646</v>
      </c>
      <c r="B2362" t="s">
        <v>3615</v>
      </c>
      <c r="C2362" t="s">
        <v>3647</v>
      </c>
      <c r="D2362" t="s">
        <v>3648</v>
      </c>
      <c r="E2362" s="2">
        <v>1637.5</v>
      </c>
      <c r="F2362" s="7" t="str">
        <f>+_xlfn.XLOOKUP(LISTAS[[#This Row],[ID]],_01_CODIGOS_Y_COSTOS_xlsm[Producto y N°],_01_CODIGOS_Y_COSTOS_xlsm[FABRICA],"",0,1)</f>
        <v>MIGUEL.ALEMITES</v>
      </c>
      <c r="G2362" s="26">
        <f>LISTAS[[#This Row],[Precio]]*(1-0.46)</f>
        <v>884.25000000000011</v>
      </c>
      <c r="H2362" s="1">
        <f>+_xlfn.XLOOKUP(LISTAS[[#This Row],[ID]],_01_CODIGOS_Y_COSTOS_xlsm[Producto y N°],_01_CODIGOS_Y_COSTOS_xlsm[COSTO],0,0,1)</f>
        <v>336.40499999999997</v>
      </c>
      <c r="I2362" s="27">
        <f>+IFERROR(LISTAS[[#This Row],[VENTA NETA]]/LISTAS[[#This Row],[COSTO]]-1,0)</f>
        <v>1.6285281134346996</v>
      </c>
      <c r="J2362" s="50" t="str">
        <f>IFERROR(VLOOKUP(LISTAS[[#This Row],[ID]],_01_CODIGOS_Y_COSTOS_xlsm[[Producto y N°]:[CODIGO]],2,0),"")</f>
        <v>1/4 X 90° SAE</v>
      </c>
      <c r="O2362" t="s">
        <v>3646</v>
      </c>
      <c r="AB2362" s="12" t="str">
        <f>+LISTAS[[#This Row],[Codigo]]&amp;LISTAS[[#This Row],[Fabrica]]</f>
        <v>1/4 X 90° SAEMIGUEL.ALEMITES</v>
      </c>
      <c r="AC2362" s="13" t="str">
        <f>+LISTAS[[#This Row],[Codigo]]</f>
        <v>1/4 X 90° SAE</v>
      </c>
      <c r="AD2362" s="13" t="str">
        <f>+LISTAS[[#This Row],[ID]]</f>
        <v>ALEMITES16 - 1/4 sae X 90° SAE</v>
      </c>
      <c r="AH2362" s="36"/>
      <c r="AI2362" s="37">
        <f>+LISTAS[[#This Row],[Precio]]+(LISTAS[[#This Row],[Precio]]*AH2362)</f>
        <v>1637.5</v>
      </c>
      <c r="AJ2362" s="38">
        <f t="shared" si="36"/>
        <v>818.75</v>
      </c>
      <c r="AL2362" s="35">
        <f>+AJ2362/LISTAS[[#This Row],[COSTO]]-1</f>
        <v>1.4338223272543513</v>
      </c>
      <c r="AM2362" t="str">
        <f>+LISTAS[[#This Row],[ID]]</f>
        <v>ALEMITES16 - 1/4 sae X 90° SAE</v>
      </c>
      <c r="AO2362" s="43"/>
      <c r="AP2362" s="39">
        <f>LISTAS[[#This Row],[COSTO]]+(LISTAS[[#This Row],[COSTO]]*AO2362)</f>
        <v>336.40499999999997</v>
      </c>
      <c r="AQ2362" s="44">
        <f>IF(AO2362="",0,AP2362/LISTAS[[#This Row],[VENTA NETA]]-1)</f>
        <v>0</v>
      </c>
      <c r="AS2362" s="39">
        <v>622.72</v>
      </c>
      <c r="AT2362" s="48">
        <f>+LISTAS[[#This Row],[COSTO]]/AS2362-1</f>
        <v>-0.45978128211716351</v>
      </c>
      <c r="BA2362" t="s">
        <v>3615</v>
      </c>
      <c r="BB2362" s="36"/>
    </row>
    <row r="2363" spans="1:54" x14ac:dyDescent="0.35">
      <c r="A2363" s="7" t="s">
        <v>3649</v>
      </c>
      <c r="B2363" t="s">
        <v>3615</v>
      </c>
      <c r="C2363" t="s">
        <v>3650</v>
      </c>
      <c r="D2363" t="s">
        <v>3650</v>
      </c>
      <c r="E2363" s="2">
        <v>1462.05</v>
      </c>
      <c r="F2363" s="7" t="str">
        <f>+_xlfn.XLOOKUP(LISTAS[[#This Row],[ID]],_01_CODIGOS_Y_COSTOS_xlsm[Producto y N°],_01_CODIGOS_Y_COSTOS_xlsm[FABRICA],"",0,1)</f>
        <v>MIGUEL.ALEMITES</v>
      </c>
      <c r="G2363" s="26">
        <f>LISTAS[[#This Row],[Precio]]*(1-0.46)</f>
        <v>789.50700000000006</v>
      </c>
      <c r="H2363" s="1">
        <f>+_xlfn.XLOOKUP(LISTAS[[#This Row],[ID]],_01_CODIGOS_Y_COSTOS_xlsm[Producto y N°],_01_CODIGOS_Y_COSTOS_xlsm[COSTO],0,0,1)</f>
        <v>300.36160000000001</v>
      </c>
      <c r="I2363" s="27">
        <f>+IFERROR(LISTAS[[#This Row],[VENTA NETA]]/LISTAS[[#This Row],[COSTO]]-1,0)</f>
        <v>1.6285217551111728</v>
      </c>
      <c r="J2363" s="50" t="str">
        <f>IFERROR(VLOOKUP(LISTAS[[#This Row],[ID]],_01_CODIGOS_Y_COSTOS_xlsm[[Producto y N°]:[CODIGO]],2,0),"")</f>
        <v>1/4 SAE 19 mm</v>
      </c>
      <c r="O2363" t="s">
        <v>3649</v>
      </c>
      <c r="AB2363" s="12" t="str">
        <f>+LISTAS[[#This Row],[Codigo]]&amp;LISTAS[[#This Row],[Fabrica]]</f>
        <v>1/4 SAE 19 mmMIGUEL.ALEMITES</v>
      </c>
      <c r="AC2363" s="13" t="str">
        <f>+LISTAS[[#This Row],[Codigo]]</f>
        <v>1/4 SAE 19 mm</v>
      </c>
      <c r="AD2363" s="13" t="str">
        <f>+LISTAS[[#This Row],[ID]]</f>
        <v>ALEMITES17 - 1/4 SAE 19 mm</v>
      </c>
      <c r="AH2363" s="36"/>
      <c r="AI2363" s="37">
        <f>+LISTAS[[#This Row],[Precio]]+(LISTAS[[#This Row],[Precio]]*AH2363)</f>
        <v>1462.05</v>
      </c>
      <c r="AJ2363" s="38">
        <f t="shared" si="36"/>
        <v>731.02499999999998</v>
      </c>
      <c r="AL2363" s="35">
        <f>+AJ2363/LISTAS[[#This Row],[COSTO]]-1</f>
        <v>1.4338164399177522</v>
      </c>
      <c r="AM2363" t="str">
        <f>+LISTAS[[#This Row],[ID]]</f>
        <v>ALEMITES17 - 1/4 SAE 19 mm</v>
      </c>
      <c r="AO2363" s="43"/>
      <c r="AP2363" s="39">
        <f>LISTAS[[#This Row],[COSTO]]+(LISTAS[[#This Row],[COSTO]]*AO2363)</f>
        <v>300.36160000000001</v>
      </c>
      <c r="AQ2363" s="44">
        <f>IF(AO2363="",0,AP2363/LISTAS[[#This Row],[VENTA NETA]]-1)</f>
        <v>0</v>
      </c>
      <c r="AS2363" s="39">
        <v>288.512</v>
      </c>
      <c r="AT2363" s="48">
        <f>+LISTAS[[#This Row],[COSTO]]/AS2363-1</f>
        <v>4.1071428571428648E-2</v>
      </c>
      <c r="BA2363" t="s">
        <v>3615</v>
      </c>
      <c r="BB2363" s="36"/>
    </row>
    <row r="2364" spans="1:54" x14ac:dyDescent="0.35">
      <c r="A2364" s="7" t="s">
        <v>3651</v>
      </c>
      <c r="B2364" t="s">
        <v>3615</v>
      </c>
      <c r="C2364" t="s">
        <v>3652</v>
      </c>
      <c r="D2364" t="s">
        <v>3652</v>
      </c>
      <c r="E2364" s="2">
        <v>1462.05</v>
      </c>
      <c r="F2364" s="7" t="str">
        <f>+_xlfn.XLOOKUP(LISTAS[[#This Row],[ID]],_01_CODIGOS_Y_COSTOS_xlsm[Producto y N°],_01_CODIGOS_Y_COSTOS_xlsm[FABRICA],"",0,1)</f>
        <v>MIGUEL.ALEMITES</v>
      </c>
      <c r="G2364" s="26">
        <f>LISTAS[[#This Row],[Precio]]*(1-0.46)</f>
        <v>789.50700000000006</v>
      </c>
      <c r="H2364" s="1">
        <f>+_xlfn.XLOOKUP(LISTAS[[#This Row],[ID]],_01_CODIGOS_Y_COSTOS_xlsm[Producto y N°],_01_CODIGOS_Y_COSTOS_xlsm[COSTO],0,0,1)</f>
        <v>300.36160000000001</v>
      </c>
      <c r="I2364" s="27">
        <f>+IFERROR(LISTAS[[#This Row],[VENTA NETA]]/LISTAS[[#This Row],[COSTO]]-1,0)</f>
        <v>1.6285217551111728</v>
      </c>
      <c r="J2364" s="50" t="str">
        <f>IFERROR(VLOOKUP(LISTAS[[#This Row],[ID]],_01_CODIGOS_Y_COSTOS_xlsm[[Producto y N°]:[CODIGO]],2,0),"")</f>
        <v>1/4 SAE 29 mm (crucetas)</v>
      </c>
      <c r="O2364" t="s">
        <v>3651</v>
      </c>
      <c r="AB2364" s="12" t="str">
        <f>+LISTAS[[#This Row],[Codigo]]&amp;LISTAS[[#This Row],[Fabrica]]</f>
        <v>1/4 SAE 29 mm (crucetas)MIGUEL.ALEMITES</v>
      </c>
      <c r="AC2364" s="13" t="str">
        <f>+LISTAS[[#This Row],[Codigo]]</f>
        <v>1/4 SAE 29 mm (crucetas)</v>
      </c>
      <c r="AD2364" s="13" t="str">
        <f>+LISTAS[[#This Row],[ID]]</f>
        <v>ALEMITES18 - 1/4 SAE 29 mm (crucetas)</v>
      </c>
      <c r="AH2364" s="36"/>
      <c r="AI2364" s="37">
        <f>+LISTAS[[#This Row],[Precio]]+(LISTAS[[#This Row],[Precio]]*AH2364)</f>
        <v>1462.05</v>
      </c>
      <c r="AJ2364" s="38">
        <f t="shared" si="36"/>
        <v>731.02499999999998</v>
      </c>
      <c r="AL2364" s="35">
        <f>+AJ2364/LISTAS[[#This Row],[COSTO]]-1</f>
        <v>1.4338164399177522</v>
      </c>
      <c r="AM2364" t="str">
        <f>+LISTAS[[#This Row],[ID]]</f>
        <v>ALEMITES18 - 1/4 SAE 29 mm (crucetas)</v>
      </c>
      <c r="AO2364" s="43"/>
      <c r="AP2364" s="39">
        <f>LISTAS[[#This Row],[COSTO]]+(LISTAS[[#This Row],[COSTO]]*AO2364)</f>
        <v>300.36160000000001</v>
      </c>
      <c r="AQ2364" s="44">
        <f>IF(AO2364="",0,AP2364/LISTAS[[#This Row],[VENTA NETA]]-1)</f>
        <v>0</v>
      </c>
      <c r="AS2364" s="39">
        <v>423.36</v>
      </c>
      <c r="AT2364" s="48">
        <f>+LISTAS[[#This Row],[COSTO]]/AS2364-1</f>
        <v>-0.29052910052910053</v>
      </c>
      <c r="BA2364" t="s">
        <v>3615</v>
      </c>
      <c r="BB2364" s="36"/>
    </row>
    <row r="2365" spans="1:54" x14ac:dyDescent="0.35">
      <c r="A2365" s="7" t="s">
        <v>3653</v>
      </c>
      <c r="B2365" t="s">
        <v>3615</v>
      </c>
      <c r="C2365" t="s">
        <v>3654</v>
      </c>
      <c r="D2365" t="s">
        <v>3654</v>
      </c>
      <c r="E2365" s="2">
        <v>3496.22</v>
      </c>
      <c r="F2365" s="7" t="str">
        <f>+_xlfn.XLOOKUP(LISTAS[[#This Row],[ID]],_01_CODIGOS_Y_COSTOS_xlsm[Producto y N°],_01_CODIGOS_Y_COSTOS_xlsm[FABRICA],"",0,1)</f>
        <v>MIGUEL.ALEMITES</v>
      </c>
      <c r="G2365" s="26">
        <f>LISTAS[[#This Row],[Precio]]*(1-0.46)</f>
        <v>1887.9588000000001</v>
      </c>
      <c r="H2365" s="1">
        <f>+_xlfn.XLOOKUP(LISTAS[[#This Row],[ID]],_01_CODIGOS_Y_COSTOS_xlsm[Producto y N°],_01_CODIGOS_Y_COSTOS_xlsm[COSTO],0,0,1)</f>
        <v>718.25599999999997</v>
      </c>
      <c r="I2365" s="27">
        <f>+IFERROR(LISTAS[[#This Row],[VENTA NETA]]/LISTAS[[#This Row],[COSTO]]-1,0)</f>
        <v>1.6285318883517856</v>
      </c>
      <c r="J2365" s="50" t="str">
        <f>IFERROR(VLOOKUP(LISTAS[[#This Row],[ID]],_01_CODIGOS_Y_COSTOS_xlsm[[Producto y N°]:[CODIGO]],2,0),"")</f>
        <v>1/8 SAE 34 mm</v>
      </c>
      <c r="O2365" t="s">
        <v>3653</v>
      </c>
      <c r="AB2365" s="12" t="str">
        <f>+LISTAS[[#This Row],[Codigo]]&amp;LISTAS[[#This Row],[Fabrica]]</f>
        <v>1/8 SAE 34 mmMIGUEL.ALEMITES</v>
      </c>
      <c r="AC2365" s="13" t="str">
        <f>+LISTAS[[#This Row],[Codigo]]</f>
        <v>1/8 SAE 34 mm</v>
      </c>
      <c r="AD2365" s="13" t="str">
        <f>+LISTAS[[#This Row],[ID]]</f>
        <v>ALEMITES19 - 1/8 SAE 34 mm</v>
      </c>
      <c r="AH2365" s="36"/>
      <c r="AI2365" s="37">
        <f>+LISTAS[[#This Row],[Precio]]+(LISTAS[[#This Row],[Precio]]*AH2365)</f>
        <v>3496.22</v>
      </c>
      <c r="AJ2365" s="38">
        <f t="shared" si="36"/>
        <v>1748.11</v>
      </c>
      <c r="AL2365" s="35">
        <f>+AJ2365/LISTAS[[#This Row],[COSTO]]-1</f>
        <v>1.4338258225479494</v>
      </c>
      <c r="AM2365" t="str">
        <f>+LISTAS[[#This Row],[ID]]</f>
        <v>ALEMITES19 - 1/8 SAE 34 mm</v>
      </c>
      <c r="AO2365" s="43"/>
      <c r="AP2365" s="39">
        <f>LISTAS[[#This Row],[COSTO]]+(LISTAS[[#This Row],[COSTO]]*AO2365)</f>
        <v>718.25599999999997</v>
      </c>
      <c r="AQ2365" s="44">
        <f>IF(AO2365="",0,AP2365/LISTAS[[#This Row],[VENTA NETA]]-1)</f>
        <v>0</v>
      </c>
      <c r="AS2365" s="39">
        <v>423.36</v>
      </c>
      <c r="AT2365" s="48">
        <f>+LISTAS[[#This Row],[COSTO]]/AS2365-1</f>
        <v>0.69656084656084638</v>
      </c>
      <c r="BA2365" t="s">
        <v>3615</v>
      </c>
      <c r="BB2365" s="36"/>
    </row>
    <row r="2366" spans="1:54" x14ac:dyDescent="0.35">
      <c r="A2366" s="7" t="s">
        <v>3655</v>
      </c>
      <c r="B2366" t="s">
        <v>3615</v>
      </c>
      <c r="C2366" t="s">
        <v>3656</v>
      </c>
      <c r="D2366" t="s">
        <v>3656</v>
      </c>
      <c r="E2366" s="2">
        <v>3534.36</v>
      </c>
      <c r="F2366" s="7" t="str">
        <f>+_xlfn.XLOOKUP(LISTAS[[#This Row],[ID]],_01_CODIGOS_Y_COSTOS_xlsm[Producto y N°],_01_CODIGOS_Y_COSTOS_xlsm[FABRICA],"",0,1)</f>
        <v>MIGUEL.ALEMITES</v>
      </c>
      <c r="G2366" s="26">
        <f>LISTAS[[#This Row],[Precio]]*(1-0.46)</f>
        <v>1908.5544000000002</v>
      </c>
      <c r="H2366" s="1">
        <f>+_xlfn.XLOOKUP(LISTAS[[#This Row],[ID]],_01_CODIGOS_Y_COSTOS_xlsm[Producto y N°],_01_CODIGOS_Y_COSTOS_xlsm[COSTO],0,0,1)</f>
        <v>726.0915</v>
      </c>
      <c r="I2366" s="27">
        <f>+IFERROR(LISTAS[[#This Row],[VENTA NETA]]/LISTAS[[#This Row],[COSTO]]-1,0)</f>
        <v>1.6285315280512171</v>
      </c>
      <c r="J2366" s="50" t="str">
        <f>IFERROR(VLOOKUP(LISTAS[[#This Row],[ID]],_01_CODIGOS_Y_COSTOS_xlsm[[Producto y N°]:[CODIGO]],2,0),"")</f>
        <v>1/8 SAE 44 mm (internacional)</v>
      </c>
      <c r="O2366" t="s">
        <v>3655</v>
      </c>
      <c r="AB2366" s="12" t="str">
        <f>+LISTAS[[#This Row],[Codigo]]&amp;LISTAS[[#This Row],[Fabrica]]</f>
        <v>1/8 SAE 44 mm (internacional)MIGUEL.ALEMITES</v>
      </c>
      <c r="AC2366" s="13" t="str">
        <f>+LISTAS[[#This Row],[Codigo]]</f>
        <v>1/8 SAE 44 mm (internacional)</v>
      </c>
      <c r="AD2366" s="13" t="str">
        <f>+LISTAS[[#This Row],[ID]]</f>
        <v>ALEMITES20 - 1/8 SAE 44 mm (internacional)</v>
      </c>
      <c r="AH2366" s="36"/>
      <c r="AI2366" s="37">
        <f>+LISTAS[[#This Row],[Precio]]+(LISTAS[[#This Row],[Precio]]*AH2366)</f>
        <v>3534.36</v>
      </c>
      <c r="AJ2366" s="38">
        <f t="shared" si="36"/>
        <v>1767.18</v>
      </c>
      <c r="AL2366" s="35">
        <f>+AJ2366/LISTAS[[#This Row],[COSTO]]-1</f>
        <v>1.433825488936312</v>
      </c>
      <c r="AM2366" t="str">
        <f>+LISTAS[[#This Row],[ID]]</f>
        <v>ALEMITES20 - 1/8 SAE 44 mm (internacional)</v>
      </c>
      <c r="AO2366" s="43"/>
      <c r="AP2366" s="39">
        <f>LISTAS[[#This Row],[COSTO]]+(LISTAS[[#This Row],[COSTO]]*AO2366)</f>
        <v>726.0915</v>
      </c>
      <c r="AQ2366" s="44">
        <f>IF(AO2366="",0,AP2366/LISTAS[[#This Row],[VENTA NETA]]-1)</f>
        <v>0</v>
      </c>
      <c r="AS2366" s="39">
        <v>669.04100000000005</v>
      </c>
      <c r="AT2366" s="48">
        <f>+LISTAS[[#This Row],[COSTO]]/AS2366-1</f>
        <v>8.5272053581170626E-2</v>
      </c>
      <c r="BA2366" t="s">
        <v>3615</v>
      </c>
      <c r="BB2366" s="36"/>
    </row>
    <row r="2367" spans="1:54" x14ac:dyDescent="0.35">
      <c r="A2367" s="7" t="s">
        <v>3657</v>
      </c>
      <c r="B2367" t="s">
        <v>3615</v>
      </c>
      <c r="C2367" t="s">
        <v>3658</v>
      </c>
      <c r="D2367" t="s">
        <v>3658</v>
      </c>
      <c r="E2367" s="2">
        <v>1637.5</v>
      </c>
      <c r="F2367" s="7" t="str">
        <f>+_xlfn.XLOOKUP(LISTAS[[#This Row],[ID]],_01_CODIGOS_Y_COSTOS_xlsm[Producto y N°],_01_CODIGOS_Y_COSTOS_xlsm[FABRICA],"",0,1)</f>
        <v>MIGUEL.ALEMITES</v>
      </c>
      <c r="G2367" s="26">
        <f>LISTAS[[#This Row],[Precio]]*(1-0.46)</f>
        <v>884.25000000000011</v>
      </c>
      <c r="H2367" s="1">
        <f>+_xlfn.XLOOKUP(LISTAS[[#This Row],[ID]],_01_CODIGOS_Y_COSTOS_xlsm[Producto y N°],_01_CODIGOS_Y_COSTOS_xlsm[COSTO],0,0,1)</f>
        <v>336.40499999999997</v>
      </c>
      <c r="I2367" s="27">
        <f>+IFERROR(LISTAS[[#This Row],[VENTA NETA]]/LISTAS[[#This Row],[COSTO]]-1,0)</f>
        <v>1.6285281134346996</v>
      </c>
      <c r="J2367" s="50" t="str">
        <f>IFERROR(VLOOKUP(LISTAS[[#This Row],[ID]],_01_CODIGOS_Y_COSTOS_xlsm[[Producto y N°]:[CODIGO]],2,0),"")</f>
        <v>1/4 GAS recto</v>
      </c>
      <c r="O2367" t="s">
        <v>3657</v>
      </c>
      <c r="AB2367" s="12" t="str">
        <f>+LISTAS[[#This Row],[Codigo]]&amp;LISTAS[[#This Row],[Fabrica]]</f>
        <v>1/4 GAS rectoMIGUEL.ALEMITES</v>
      </c>
      <c r="AC2367" s="13" t="str">
        <f>+LISTAS[[#This Row],[Codigo]]</f>
        <v>1/4 GAS recto</v>
      </c>
      <c r="AD2367" s="13" t="str">
        <f>+LISTAS[[#This Row],[ID]]</f>
        <v>ALEMITES21 - 1/4 GAS recto</v>
      </c>
      <c r="AH2367" s="36"/>
      <c r="AI2367" s="37">
        <f>+LISTAS[[#This Row],[Precio]]+(LISTAS[[#This Row],[Precio]]*AH2367)</f>
        <v>1637.5</v>
      </c>
      <c r="AJ2367" s="38">
        <f t="shared" si="36"/>
        <v>818.75</v>
      </c>
      <c r="AL2367" s="35">
        <f>+AJ2367/LISTAS[[#This Row],[COSTO]]-1</f>
        <v>1.4338223272543513</v>
      </c>
      <c r="AM2367" t="str">
        <f>+LISTAS[[#This Row],[ID]]</f>
        <v>ALEMITES21 - 1/4 GAS recto</v>
      </c>
      <c r="AO2367" s="43"/>
      <c r="AP2367" s="39">
        <f>LISTAS[[#This Row],[COSTO]]+(LISTAS[[#This Row],[COSTO]]*AO2367)</f>
        <v>336.40499999999997</v>
      </c>
      <c r="AQ2367" s="44">
        <f>IF(AO2367="",0,AP2367/LISTAS[[#This Row],[VENTA NETA]]-1)</f>
        <v>0</v>
      </c>
      <c r="AS2367" s="39">
        <v>710.29610000000002</v>
      </c>
      <c r="AT2367" s="48">
        <f>+LISTAS[[#This Row],[COSTO]]/AS2367-1</f>
        <v>-0.52638765720380565</v>
      </c>
      <c r="BA2367" t="s">
        <v>3615</v>
      </c>
      <c r="BB2367" s="36"/>
    </row>
    <row r="2368" spans="1:54" x14ac:dyDescent="0.35">
      <c r="A2368" s="7" t="s">
        <v>3659</v>
      </c>
      <c r="B2368" t="s">
        <v>3615</v>
      </c>
      <c r="C2368" t="s">
        <v>3660</v>
      </c>
      <c r="D2368" t="s">
        <v>3660</v>
      </c>
      <c r="E2368" s="2">
        <v>2402.85</v>
      </c>
      <c r="F2368" s="7" t="str">
        <f>+_xlfn.XLOOKUP(LISTAS[[#This Row],[ID]],_01_CODIGOS_Y_COSTOS_xlsm[Producto y N°],_01_CODIGOS_Y_COSTOS_xlsm[FABRICA],"",0,1)</f>
        <v>MIGUEL.ALEMITES</v>
      </c>
      <c r="G2368" s="26">
        <f>LISTAS[[#This Row],[Precio]]*(1-0.46)</f>
        <v>1297.539</v>
      </c>
      <c r="H2368" s="1">
        <f>+_xlfn.XLOOKUP(LISTAS[[#This Row],[ID]],_01_CODIGOS_Y_COSTOS_xlsm[Producto y N°],_01_CODIGOS_Y_COSTOS_xlsm[COSTO],0,0,1)</f>
        <v>493.63780000000003</v>
      </c>
      <c r="I2368" s="27">
        <f>+IFERROR(LISTAS[[#This Row],[VENTA NETA]]/LISTAS[[#This Row],[COSTO]]-1,0)</f>
        <v>1.6285243958222</v>
      </c>
      <c r="J2368" s="50" t="str">
        <f>IFERROR(VLOOKUP(LISTAS[[#This Row],[ID]],_01_CODIGOS_Y_COSTOS_xlsm[[Producto y N°]:[CODIGO]],2,0),"")</f>
        <v>1/4 GAS 45°</v>
      </c>
      <c r="O2368" t="s">
        <v>3659</v>
      </c>
      <c r="AB2368" s="12" t="str">
        <f>+LISTAS[[#This Row],[Codigo]]&amp;LISTAS[[#This Row],[Fabrica]]</f>
        <v>1/4 GAS 45°MIGUEL.ALEMITES</v>
      </c>
      <c r="AC2368" s="13" t="str">
        <f>+LISTAS[[#This Row],[Codigo]]</f>
        <v>1/4 GAS 45°</v>
      </c>
      <c r="AD2368" s="13" t="str">
        <f>+LISTAS[[#This Row],[ID]]</f>
        <v>ALEMITES22 - 1/4 GAS 45°</v>
      </c>
      <c r="AH2368" s="36"/>
      <c r="AI2368" s="37">
        <f>+LISTAS[[#This Row],[Precio]]+(LISTAS[[#This Row],[Precio]]*AH2368)</f>
        <v>2402.85</v>
      </c>
      <c r="AJ2368" s="38">
        <f t="shared" si="36"/>
        <v>1201.425</v>
      </c>
      <c r="AL2368" s="35">
        <f>+AJ2368/LISTAS[[#This Row],[COSTO]]-1</f>
        <v>1.4338188850205555</v>
      </c>
      <c r="AM2368" t="str">
        <f>+LISTAS[[#This Row],[ID]]</f>
        <v>ALEMITES22 - 1/4 GAS 45°</v>
      </c>
      <c r="AO2368" s="43"/>
      <c r="AP2368" s="39">
        <f>LISTAS[[#This Row],[COSTO]]+(LISTAS[[#This Row],[COSTO]]*AO2368)</f>
        <v>493.63780000000003</v>
      </c>
      <c r="AQ2368" s="44">
        <f>IF(AO2368="",0,AP2368/LISTAS[[#This Row],[VENTA NETA]]-1)</f>
        <v>0</v>
      </c>
      <c r="AS2368" s="39">
        <v>686.83600000000001</v>
      </c>
      <c r="AT2368" s="48">
        <f>+LISTAS[[#This Row],[COSTO]]/AS2368-1</f>
        <v>-0.28128723596317018</v>
      </c>
      <c r="BA2368" t="s">
        <v>3615</v>
      </c>
      <c r="BB2368" s="36"/>
    </row>
    <row r="2369" spans="1:68" x14ac:dyDescent="0.35">
      <c r="A2369" s="7" t="s">
        <v>3661</v>
      </c>
      <c r="B2369" t="s">
        <v>3615</v>
      </c>
      <c r="C2369" t="s">
        <v>3662</v>
      </c>
      <c r="D2369" t="s">
        <v>3662</v>
      </c>
      <c r="E2369" s="2">
        <v>2402.85</v>
      </c>
      <c r="F2369" s="7" t="str">
        <f>+_xlfn.XLOOKUP(LISTAS[[#This Row],[ID]],_01_CODIGOS_Y_COSTOS_xlsm[Producto y N°],_01_CODIGOS_Y_COSTOS_xlsm[FABRICA],"",0,1)</f>
        <v>MIGUEL.ALEMITES</v>
      </c>
      <c r="G2369" s="26">
        <f>LISTAS[[#This Row],[Precio]]*(1-0.46)</f>
        <v>1297.539</v>
      </c>
      <c r="H2369" s="1">
        <f>+_xlfn.XLOOKUP(LISTAS[[#This Row],[ID]],_01_CODIGOS_Y_COSTOS_xlsm[Producto y N°],_01_CODIGOS_Y_COSTOS_xlsm[COSTO],0,0,1)</f>
        <v>493.63780000000003</v>
      </c>
      <c r="I2369" s="27">
        <f>+IFERROR(LISTAS[[#This Row],[VENTA NETA]]/LISTAS[[#This Row],[COSTO]]-1,0)</f>
        <v>1.6285243958222</v>
      </c>
      <c r="J2369" s="50" t="str">
        <f>IFERROR(VLOOKUP(LISTAS[[#This Row],[ID]],_01_CODIGOS_Y_COSTOS_xlsm[[Producto y N°]:[CODIGO]],2,0),"")</f>
        <v>1/4 GAS 90°</v>
      </c>
      <c r="O2369" t="s">
        <v>3661</v>
      </c>
      <c r="AB2369" s="12" t="str">
        <f>+LISTAS[[#This Row],[Codigo]]&amp;LISTAS[[#This Row],[Fabrica]]</f>
        <v>1/4 GAS 90°MIGUEL.ALEMITES</v>
      </c>
      <c r="AC2369" s="13" t="str">
        <f>+LISTAS[[#This Row],[Codigo]]</f>
        <v>1/4 GAS 90°</v>
      </c>
      <c r="AD2369" s="13" t="str">
        <f>+LISTAS[[#This Row],[ID]]</f>
        <v>ALEMITES23 - 1/4 GAS 90°</v>
      </c>
      <c r="AH2369" s="36"/>
      <c r="AI2369" s="37">
        <f>+LISTAS[[#This Row],[Precio]]+(LISTAS[[#This Row],[Precio]]*AH2369)</f>
        <v>2402.85</v>
      </c>
      <c r="AJ2369" s="38">
        <f t="shared" si="36"/>
        <v>1201.425</v>
      </c>
      <c r="AL2369" s="35">
        <f>+AJ2369/LISTAS[[#This Row],[COSTO]]-1</f>
        <v>1.4338188850205555</v>
      </c>
      <c r="AM2369" t="str">
        <f>+LISTAS[[#This Row],[ID]]</f>
        <v>ALEMITES23 - 1/4 GAS 90°</v>
      </c>
      <c r="AO2369" s="43"/>
      <c r="AP2369" s="39">
        <f>LISTAS[[#This Row],[COSTO]]+(LISTAS[[#This Row],[COSTO]]*AO2369)</f>
        <v>493.63780000000003</v>
      </c>
      <c r="AQ2369" s="44">
        <f>IF(AO2369="",0,AP2369/LISTAS[[#This Row],[VENTA NETA]]-1)</f>
        <v>0</v>
      </c>
      <c r="AS2369" s="39">
        <v>643.90880000000004</v>
      </c>
      <c r="AT2369" s="48">
        <f>+LISTAS[[#This Row],[COSTO]]/AS2369-1</f>
        <v>-0.23337311122320425</v>
      </c>
      <c r="BA2369" t="s">
        <v>3615</v>
      </c>
      <c r="BB2369" s="36"/>
    </row>
    <row r="2370" spans="1:68" ht="13.15" x14ac:dyDescent="0.35">
      <c r="A2370" s="7" t="s">
        <v>3663</v>
      </c>
      <c r="B2370" t="s">
        <v>3664</v>
      </c>
      <c r="C2370">
        <v>4</v>
      </c>
      <c r="D2370" s="93" t="s">
        <v>3665</v>
      </c>
      <c r="E2370" s="2">
        <v>1751.5494000000001</v>
      </c>
      <c r="F2370" s="7" t="str">
        <f>+_xlfn.XLOOKUP(LISTAS[[#This Row],[ID]],_01_CODIGOS_Y_COSTOS_xlsm[Producto y N°],_01_CODIGOS_Y_COSTOS_xlsm[FABRICA],"",0,1)</f>
        <v>ALNAT</v>
      </c>
      <c r="G2370" s="26">
        <f>LISTAS[[#This Row],[Precio]]*(1-0.46)</f>
        <v>945.83667600000012</v>
      </c>
      <c r="H2370" s="1">
        <f>+_xlfn.XLOOKUP(LISTAS[[#This Row],[ID]],_01_CODIGOS_Y_COSTOS_xlsm[Producto y N°],_01_CODIGOS_Y_COSTOS_xlsm[COSTO],0,0,1)</f>
        <v>471.74400000000003</v>
      </c>
      <c r="I2370" s="27">
        <f>+IFERROR(LISTAS[[#This Row],[VENTA NETA]]/LISTAS[[#This Row],[COSTO]]-1,0)</f>
        <v>1.0049787087912088</v>
      </c>
      <c r="J2370" s="50" t="str">
        <f>IFERROR(VLOOKUP(LISTAS[[#This Row],[ID]],_01_CODIGOS_Y_COSTOS_xlsm[[Producto y N°]:[CODIGO]],2,0),"")</f>
        <v>060-01</v>
      </c>
      <c r="O2370" t="s">
        <v>3663</v>
      </c>
      <c r="AB2370" s="12" t="str">
        <f>+LISTAS[[#This Row],[Codigo]]&amp;LISTAS[[#This Row],[Fabrica]]</f>
        <v>060-01ALNAT</v>
      </c>
      <c r="AC2370" s="13" t="str">
        <f>+LISTAS[[#This Row],[Codigo]]</f>
        <v>060-01</v>
      </c>
      <c r="AD2370" s="13" t="str">
        <f>+LISTAS[[#This Row],[ID]]</f>
        <v>CONECTORES NEUMÁTICOS4</v>
      </c>
      <c r="AH2370" s="36">
        <v>-0.27488199876064012</v>
      </c>
      <c r="AI2370" s="37">
        <f>+LISTAS[[#This Row],[Precio]]+(LISTAS[[#This Row],[Precio]]*AH2370)</f>
        <v>1270.0800000000002</v>
      </c>
      <c r="AJ2370" s="38">
        <f t="shared" ref="AJ2370:AJ2433" si="37">+((100-50)*0.01)*AI2370</f>
        <v>635.04000000000008</v>
      </c>
      <c r="AL2370" s="35">
        <f>+AJ2370/LISTAS[[#This Row],[COSTO]]-1</f>
        <v>0.34615384615384626</v>
      </c>
      <c r="AM2370" t="str">
        <f>+LISTAS[[#This Row],[ID]]</f>
        <v>CONECTORES NEUMÁTICOS4</v>
      </c>
      <c r="AO2370" s="43">
        <v>0.4</v>
      </c>
      <c r="AP2370" s="39">
        <f>LISTAS[[#This Row],[COSTO]]+(LISTAS[[#This Row],[COSTO]]*AO2370)</f>
        <v>660.44160000000011</v>
      </c>
      <c r="AQ2370" s="44">
        <f>IF(AO2370="",0,AP2370/LISTAS[[#This Row],[VENTA NETA]]-1)</f>
        <v>-0.30173822102876457</v>
      </c>
      <c r="AS2370" s="39">
        <v>686.83600000000001</v>
      </c>
      <c r="AT2370" s="48">
        <f>+LISTAS[[#This Row],[COSTO]]/AS2370-1</f>
        <v>-0.31316354995952456</v>
      </c>
      <c r="BA2370" t="s">
        <v>3664</v>
      </c>
      <c r="BB2370" s="36"/>
      <c r="BF2370" s="76"/>
      <c r="BG2370" s="77"/>
      <c r="BH2370" s="78"/>
      <c r="BI2370" s="79"/>
      <c r="BJ2370" s="79"/>
      <c r="BK2370" s="80"/>
      <c r="BL2370" s="81" t="s">
        <v>9835</v>
      </c>
      <c r="BM2370" s="82" t="s">
        <v>9836</v>
      </c>
      <c r="BN2370" s="83"/>
      <c r="BO2370" s="80"/>
      <c r="BP2370" s="82" t="s">
        <v>4283</v>
      </c>
    </row>
    <row r="2371" spans="1:68" ht="13.15" x14ac:dyDescent="0.35">
      <c r="A2371" s="7" t="s">
        <v>3666</v>
      </c>
      <c r="B2371" t="s">
        <v>3664</v>
      </c>
      <c r="C2371">
        <v>5</v>
      </c>
      <c r="D2371" s="93" t="s">
        <v>3667</v>
      </c>
      <c r="E2371" s="2">
        <v>1859.5551</v>
      </c>
      <c r="F2371" s="7" t="str">
        <f>+_xlfn.XLOOKUP(LISTAS[[#This Row],[ID]],_01_CODIGOS_Y_COSTOS_xlsm[Producto y N°],_01_CODIGOS_Y_COSTOS_xlsm[FABRICA],"",0,1)</f>
        <v>ALNAT</v>
      </c>
      <c r="G2371" s="26">
        <f>LISTAS[[#This Row],[Precio]]*(1-0.46)</f>
        <v>1004.1597540000001</v>
      </c>
      <c r="H2371" s="1">
        <f>+_xlfn.XLOOKUP(LISTAS[[#This Row],[ID]],_01_CODIGOS_Y_COSTOS_xlsm[Producto y N°],_01_CODIGOS_Y_COSTOS_xlsm[COSTO],0,0,1)</f>
        <v>471.74400000000003</v>
      </c>
      <c r="I2371" s="27">
        <f>+IFERROR(LISTAS[[#This Row],[VENTA NETA]]/LISTAS[[#This Row],[COSTO]]-1,0)</f>
        <v>1.1286116071428571</v>
      </c>
      <c r="J2371" s="50" t="str">
        <f>IFERROR(VLOOKUP(LISTAS[[#This Row],[ID]],_01_CODIGOS_Y_COSTOS_xlsm[[Producto y N°]:[CODIGO]],2,0),"")</f>
        <v>060-02</v>
      </c>
      <c r="O2371" t="s">
        <v>3666</v>
      </c>
      <c r="AB2371" s="12" t="str">
        <f>+LISTAS[[#This Row],[Codigo]]&amp;LISTAS[[#This Row],[Fabrica]]</f>
        <v>060-02ALNAT</v>
      </c>
      <c r="AC2371" s="13" t="str">
        <f>+LISTAS[[#This Row],[Codigo]]</f>
        <v>060-02</v>
      </c>
      <c r="AD2371" s="13" t="str">
        <f>+LISTAS[[#This Row],[ID]]</f>
        <v>CONECTORES NEUMÁTICOS5</v>
      </c>
      <c r="AH2371" s="36">
        <v>-0.31699792063166066</v>
      </c>
      <c r="AI2371" s="37">
        <f>+LISTAS[[#This Row],[Precio]]+(LISTAS[[#This Row],[Precio]]*AH2371)</f>
        <v>1270.0800000000004</v>
      </c>
      <c r="AJ2371" s="38">
        <f t="shared" si="37"/>
        <v>635.04000000000019</v>
      </c>
      <c r="AL2371" s="35">
        <f>+AJ2371/LISTAS[[#This Row],[COSTO]]-1</f>
        <v>0.34615384615384648</v>
      </c>
      <c r="AM2371" t="str">
        <f>+LISTAS[[#This Row],[ID]]</f>
        <v>CONECTORES NEUMÁTICOS5</v>
      </c>
      <c r="AO2371" s="43">
        <v>0.4</v>
      </c>
      <c r="AP2371" s="39">
        <f>LISTAS[[#This Row],[COSTO]]+(LISTAS[[#This Row],[COSTO]]*AO2371)</f>
        <v>660.44160000000011</v>
      </c>
      <c r="AQ2371" s="44">
        <f>IF(AO2371="",0,AP2371/LISTAS[[#This Row],[VENTA NETA]]-1)</f>
        <v>-0.34229429394159927</v>
      </c>
      <c r="AS2371" s="39">
        <v>815.61779999999999</v>
      </c>
      <c r="AT2371" s="48">
        <f>+LISTAS[[#This Row],[COSTO]]/AS2371-1</f>
        <v>-0.42161144594931588</v>
      </c>
      <c r="BA2371" t="s">
        <v>3664</v>
      </c>
      <c r="BB2371" s="36"/>
      <c r="BF2371" s="76" t="s">
        <v>9837</v>
      </c>
      <c r="BG2371" s="84"/>
      <c r="BH2371" s="78">
        <v>2000</v>
      </c>
      <c r="BI2371" s="79">
        <v>4.3999999999999997E-2</v>
      </c>
      <c r="BJ2371" s="79">
        <f t="shared" ref="BJ2371:BJ2384" si="38">+BI2371*BH2371</f>
        <v>88</v>
      </c>
      <c r="BK2371" s="80"/>
      <c r="BL2371" s="83">
        <v>12.857315727693324</v>
      </c>
      <c r="BM2371" s="82">
        <v>77</v>
      </c>
      <c r="BN2371" s="83">
        <f t="shared" ref="BN2371:BN2384" si="39">+BL2371*BH2371</f>
        <v>25714.631455386647</v>
      </c>
      <c r="BO2371" s="80"/>
      <c r="BP2371" s="85">
        <v>480.11680000000001</v>
      </c>
    </row>
    <row r="2372" spans="1:68" ht="13.15" x14ac:dyDescent="0.35">
      <c r="A2372" s="7" t="s">
        <v>3668</v>
      </c>
      <c r="B2372" t="s">
        <v>3664</v>
      </c>
      <c r="C2372">
        <v>6</v>
      </c>
      <c r="D2372" t="s">
        <v>3669</v>
      </c>
      <c r="E2372" s="2">
        <v>2452.0047</v>
      </c>
      <c r="F2372" s="7" t="str">
        <f>+_xlfn.XLOOKUP(LISTAS[[#This Row],[ID]],_01_CODIGOS_Y_COSTOS_xlsm[Producto y N°],_01_CODIGOS_Y_COSTOS_xlsm[FABRICA],"",0,1)</f>
        <v>ALNAT</v>
      </c>
      <c r="G2372" s="26">
        <f>LISTAS[[#This Row],[Precio]]*(1-0.46)</f>
        <v>1324.0825380000001</v>
      </c>
      <c r="H2372" s="1">
        <f>+_xlfn.XLOOKUP(LISTAS[[#This Row],[ID]],_01_CODIGOS_Y_COSTOS_xlsm[Producto y N°],_01_CODIGOS_Y_COSTOS_xlsm[COSTO],0,0,1)</f>
        <v>771.12</v>
      </c>
      <c r="I2372" s="27">
        <f>+IFERROR(LISTAS[[#This Row],[VENTA NETA]]/LISTAS[[#This Row],[COSTO]]-1,0)</f>
        <v>0.71709012605042033</v>
      </c>
      <c r="J2372" s="50" t="str">
        <f>IFERROR(VLOOKUP(LISTAS[[#This Row],[ID]],_01_CODIGOS_Y_COSTOS_xlsm[[Producto y N°]:[CODIGO]],2,0),"")</f>
        <v>060-10</v>
      </c>
      <c r="O2372" t="s">
        <v>3668</v>
      </c>
      <c r="AB2372" s="12" t="str">
        <f>+LISTAS[[#This Row],[Codigo]]&amp;LISTAS[[#This Row],[Fabrica]]</f>
        <v>060-10ALNAT</v>
      </c>
      <c r="AC2372" s="13" t="str">
        <f>+LISTAS[[#This Row],[Codigo]]</f>
        <v>060-10</v>
      </c>
      <c r="AD2372" s="13" t="str">
        <f>+LISTAS[[#This Row],[ID]]</f>
        <v>CONECTORES NEUMÁTICOS6</v>
      </c>
      <c r="AH2372" s="36"/>
      <c r="AI2372" s="37">
        <f>+LISTAS[[#This Row],[Precio]]+(LISTAS[[#This Row],[Precio]]*AH2372)</f>
        <v>2452.0047</v>
      </c>
      <c r="AJ2372" s="38">
        <f t="shared" si="37"/>
        <v>1226.00235</v>
      </c>
      <c r="AL2372" s="35">
        <f>+AJ2372/LISTAS[[#This Row],[COSTO]]-1</f>
        <v>0.5898982648615001</v>
      </c>
      <c r="AM2372" t="str">
        <f>+LISTAS[[#This Row],[ID]]</f>
        <v>CONECTORES NEUMÁTICOS6</v>
      </c>
      <c r="AO2372" s="43">
        <v>0.86</v>
      </c>
      <c r="AP2372" s="39">
        <f>LISTAS[[#This Row],[COSTO]]+(LISTAS[[#This Row],[COSTO]]*AO2372)</f>
        <v>1434.2831999999999</v>
      </c>
      <c r="AQ2372" s="44">
        <f>IF(AO2372="",0,AP2372/LISTAS[[#This Row],[VENTA NETA]]-1)</f>
        <v>8.3227939979070742E-2</v>
      </c>
      <c r="AS2372" s="39">
        <v>1137.5722000000001</v>
      </c>
      <c r="AT2372" s="48">
        <f>+LISTAS[[#This Row],[COSTO]]/AS2372-1</f>
        <v>-0.32213533347597634</v>
      </c>
      <c r="BA2372" t="s">
        <v>3664</v>
      </c>
      <c r="BB2372" s="36"/>
      <c r="BF2372" s="76" t="s">
        <v>9838</v>
      </c>
      <c r="BG2372" s="86"/>
      <c r="BH2372" s="78">
        <v>2000</v>
      </c>
      <c r="BI2372" s="79">
        <v>5.1999999999999998E-2</v>
      </c>
      <c r="BJ2372" s="79">
        <f t="shared" si="38"/>
        <v>104</v>
      </c>
      <c r="BK2372" s="80"/>
      <c r="BL2372" s="83">
        <v>15.195009496364838</v>
      </c>
      <c r="BM2372" s="82">
        <v>78</v>
      </c>
      <c r="BN2372" s="83">
        <f t="shared" si="39"/>
        <v>30390.018992729674</v>
      </c>
      <c r="BO2372" s="80"/>
      <c r="BP2372" s="85">
        <v>627.17960000000005</v>
      </c>
    </row>
    <row r="2373" spans="1:68" ht="13.15" x14ac:dyDescent="0.35">
      <c r="A2373" s="7" t="s">
        <v>3670</v>
      </c>
      <c r="B2373" t="s">
        <v>3664</v>
      </c>
      <c r="C2373">
        <v>8</v>
      </c>
      <c r="D2373" s="93" t="s">
        <v>3671</v>
      </c>
      <c r="E2373" s="2">
        <v>1685.7532000000001</v>
      </c>
      <c r="F2373" s="7" t="str">
        <f>+_xlfn.XLOOKUP(LISTAS[[#This Row],[ID]],_01_CODIGOS_Y_COSTOS_xlsm[Producto y N°],_01_CODIGOS_Y_COSTOS_xlsm[FABRICA],"",0,1)</f>
        <v>ALNAT</v>
      </c>
      <c r="G2373" s="26">
        <f>LISTAS[[#This Row],[Precio]]*(1-0.46)</f>
        <v>910.30672800000013</v>
      </c>
      <c r="H2373" s="1">
        <f>+_xlfn.XLOOKUP(LISTAS[[#This Row],[ID]],_01_CODIGOS_Y_COSTOS_xlsm[Producto y N°],_01_CODIGOS_Y_COSTOS_xlsm[COSTO],0,0,1)</f>
        <v>550.36800000000005</v>
      </c>
      <c r="I2373" s="27">
        <f>+IFERROR(LISTAS[[#This Row],[VENTA NETA]]/LISTAS[[#This Row],[COSTO]]-1,0)</f>
        <v>0.65399646781789644</v>
      </c>
      <c r="J2373" s="50" t="str">
        <f>IFERROR(VLOOKUP(LISTAS[[#This Row],[ID]],_01_CODIGOS_Y_COSTOS_xlsm[[Producto y N°]:[CODIGO]],2,0),"")</f>
        <v>060-03</v>
      </c>
      <c r="O2373" t="s">
        <v>3670</v>
      </c>
      <c r="AB2373" s="12" t="str">
        <f>+LISTAS[[#This Row],[Codigo]]&amp;LISTAS[[#This Row],[Fabrica]]</f>
        <v>060-03ALNAT</v>
      </c>
      <c r="AC2373" s="13" t="str">
        <f>+LISTAS[[#This Row],[Codigo]]</f>
        <v>060-03</v>
      </c>
      <c r="AD2373" s="13" t="str">
        <f>+LISTAS[[#This Row],[ID]]</f>
        <v>CONECTORES NEUMÁTICOS8</v>
      </c>
      <c r="AH2373" s="36">
        <v>-0.12101012176634152</v>
      </c>
      <c r="AI2373" s="37">
        <f>+LISTAS[[#This Row],[Precio]]+(LISTAS[[#This Row],[Precio]]*AH2373)</f>
        <v>1481.7600000000002</v>
      </c>
      <c r="AJ2373" s="38">
        <f t="shared" si="37"/>
        <v>740.88000000000011</v>
      </c>
      <c r="AL2373" s="35">
        <f>+AJ2373/LISTAS[[#This Row],[COSTO]]-1</f>
        <v>0.34615384615384626</v>
      </c>
      <c r="AM2373" t="str">
        <f>+LISTAS[[#This Row],[ID]]</f>
        <v>CONECTORES NEUMÁTICOS8</v>
      </c>
      <c r="AO2373" s="43">
        <v>0.4</v>
      </c>
      <c r="AP2373" s="39">
        <f>LISTAS[[#This Row],[COSTO]]+(LISTAS[[#This Row],[COSTO]]*AO2373)</f>
        <v>770.51520000000005</v>
      </c>
      <c r="AQ2373" s="44">
        <f>IF(AO2373="",0,AP2373/LISTAS[[#This Row],[VENTA NETA]]-1)</f>
        <v>-0.15356530244166233</v>
      </c>
      <c r="AS2373" s="39">
        <v>822.09140000000002</v>
      </c>
      <c r="AT2373" s="48">
        <f>+LISTAS[[#This Row],[COSTO]]/AS2373-1</f>
        <v>-0.3305269949302474</v>
      </c>
      <c r="BA2373" t="s">
        <v>3664</v>
      </c>
      <c r="BB2373" s="36"/>
      <c r="BF2373" s="76" t="s">
        <v>9839</v>
      </c>
      <c r="BG2373" s="86"/>
      <c r="BH2373" s="78">
        <v>2000</v>
      </c>
      <c r="BI2373" s="79">
        <v>5.6000000000000001E-2</v>
      </c>
      <c r="BJ2373" s="79">
        <f t="shared" si="38"/>
        <v>112</v>
      </c>
      <c r="BK2373" s="80"/>
      <c r="BL2373" s="83">
        <v>16.363856380700593</v>
      </c>
      <c r="BM2373" s="82">
        <v>79</v>
      </c>
      <c r="BN2373" s="83">
        <f t="shared" si="39"/>
        <v>32727.712761401184</v>
      </c>
      <c r="BO2373" s="80"/>
      <c r="BP2373" s="85">
        <v>600.14599999999996</v>
      </c>
    </row>
    <row r="2374" spans="1:68" ht="13.15" x14ac:dyDescent="0.35">
      <c r="A2374" s="7" t="s">
        <v>3672</v>
      </c>
      <c r="B2374" t="s">
        <v>3664</v>
      </c>
      <c r="C2374">
        <v>9</v>
      </c>
      <c r="D2374" s="93" t="s">
        <v>3673</v>
      </c>
      <c r="E2374" s="2">
        <v>1798.1368</v>
      </c>
      <c r="F2374" s="7" t="str">
        <f>+_xlfn.XLOOKUP(LISTAS[[#This Row],[ID]],_01_CODIGOS_Y_COSTOS_xlsm[Producto y N°],_01_CODIGOS_Y_COSTOS_xlsm[FABRICA],"",0,1)</f>
        <v>ALNAT</v>
      </c>
      <c r="G2374" s="26">
        <f>LISTAS[[#This Row],[Precio]]*(1-0.46)</f>
        <v>970.99387200000001</v>
      </c>
      <c r="H2374" s="1">
        <f>+_xlfn.XLOOKUP(LISTAS[[#This Row],[ID]],_01_CODIGOS_Y_COSTOS_xlsm[Producto y N°],_01_CODIGOS_Y_COSTOS_xlsm[COSTO],0,0,1)</f>
        <v>471.74400000000003</v>
      </c>
      <c r="I2374" s="27">
        <f>+IFERROR(LISTAS[[#This Row],[VENTA NETA]]/LISTAS[[#This Row],[COSTO]]-1,0)</f>
        <v>1.0583067765567766</v>
      </c>
      <c r="J2374" s="50" t="str">
        <f>IFERROR(VLOOKUP(LISTAS[[#This Row],[ID]],_01_CODIGOS_Y_COSTOS_xlsm[[Producto y N°]:[CODIGO]],2,0),"")</f>
        <v>060-04</v>
      </c>
      <c r="O2374" t="s">
        <v>3672</v>
      </c>
      <c r="AB2374" s="12" t="str">
        <f>+LISTAS[[#This Row],[Codigo]]&amp;LISTAS[[#This Row],[Fabrica]]</f>
        <v>060-04ALNAT</v>
      </c>
      <c r="AC2374" s="13" t="str">
        <f>+LISTAS[[#This Row],[Codigo]]</f>
        <v>060-04</v>
      </c>
      <c r="AD2374" s="13" t="str">
        <f>+LISTAS[[#This Row],[ID]]</f>
        <v>CONECTORES NEUMÁTICOS9</v>
      </c>
      <c r="AH2374" s="36">
        <v>-0.29366886879796905</v>
      </c>
      <c r="AI2374" s="37">
        <f>+LISTAS[[#This Row],[Precio]]+(LISTAS[[#This Row],[Precio]]*AH2374)</f>
        <v>1270.08</v>
      </c>
      <c r="AJ2374" s="38">
        <f t="shared" si="37"/>
        <v>635.04</v>
      </c>
      <c r="AL2374" s="35">
        <f>+AJ2374/LISTAS[[#This Row],[COSTO]]-1</f>
        <v>0.34615384615384603</v>
      </c>
      <c r="AM2374" t="str">
        <f>+LISTAS[[#This Row],[ID]]</f>
        <v>CONECTORES NEUMÁTICOS9</v>
      </c>
      <c r="AO2374" s="43">
        <v>0.4</v>
      </c>
      <c r="AP2374" s="39">
        <f>LISTAS[[#This Row],[COSTO]]+(LISTAS[[#This Row],[COSTO]]*AO2374)</f>
        <v>660.44160000000011</v>
      </c>
      <c r="AQ2374" s="44">
        <f>IF(AO2374="",0,AP2374/LISTAS[[#This Row],[VENTA NETA]]-1)</f>
        <v>-0.31982928106471087</v>
      </c>
      <c r="AS2374" s="39">
        <v>848.6105</v>
      </c>
      <c r="AT2374" s="48">
        <f>+LISTAS[[#This Row],[COSTO]]/AS2374-1</f>
        <v>-0.44409832308226205</v>
      </c>
      <c r="BA2374" t="s">
        <v>3664</v>
      </c>
      <c r="BB2374" s="36"/>
      <c r="BF2374" s="76" t="s">
        <v>9840</v>
      </c>
      <c r="BG2374" s="87"/>
      <c r="BH2374" s="78">
        <v>2000</v>
      </c>
      <c r="BI2374" s="79">
        <v>5.7000000000000002E-2</v>
      </c>
      <c r="BJ2374" s="79">
        <f t="shared" si="38"/>
        <v>114</v>
      </c>
      <c r="BK2374" s="80"/>
      <c r="BL2374" s="83">
        <v>16.656068101784534</v>
      </c>
      <c r="BM2374" s="82">
        <v>80</v>
      </c>
      <c r="BN2374" s="83">
        <f t="shared" si="39"/>
        <v>33312.136203569069</v>
      </c>
      <c r="BO2374" s="80"/>
      <c r="BP2374" s="85">
        <v>672.1635</v>
      </c>
    </row>
    <row r="2375" spans="1:68" ht="13.15" x14ac:dyDescent="0.35">
      <c r="A2375" s="7" t="s">
        <v>3674</v>
      </c>
      <c r="B2375" t="s">
        <v>3664</v>
      </c>
      <c r="C2375">
        <v>10</v>
      </c>
      <c r="D2375" s="93" t="s">
        <v>3675</v>
      </c>
      <c r="E2375" s="2">
        <v>2135.2874000000002</v>
      </c>
      <c r="F2375" s="7" t="str">
        <f>+_xlfn.XLOOKUP(LISTAS[[#This Row],[ID]],_01_CODIGOS_Y_COSTOS_xlsm[Producto y N°],_01_CODIGOS_Y_COSTOS_xlsm[FABRICA],"",0,1)</f>
        <v>ALNAT</v>
      </c>
      <c r="G2375" s="26">
        <f>LISTAS[[#This Row],[Precio]]*(1-0.46)</f>
        <v>1153.0551960000003</v>
      </c>
      <c r="H2375" s="1">
        <f>+_xlfn.XLOOKUP(LISTAS[[#This Row],[ID]],_01_CODIGOS_Y_COSTOS_xlsm[Producto y N°],_01_CODIGOS_Y_COSTOS_xlsm[COSTO],0,0,1)</f>
        <v>707.61599999999999</v>
      </c>
      <c r="I2375" s="27">
        <f>+IFERROR(LISTAS[[#This Row],[VENTA NETA]]/LISTAS[[#This Row],[COSTO]]-1,0)</f>
        <v>0.62949282661782702</v>
      </c>
      <c r="J2375" s="50" t="str">
        <f>IFERROR(VLOOKUP(LISTAS[[#This Row],[ID]],_01_CODIGOS_Y_COSTOS_xlsm[[Producto y N°]:[CODIGO]],2,0),"")</f>
        <v>060-05</v>
      </c>
      <c r="O2375" t="s">
        <v>3674</v>
      </c>
      <c r="AB2375" s="12" t="str">
        <f>+LISTAS[[#This Row],[Codigo]]&amp;LISTAS[[#This Row],[Fabrica]]</f>
        <v>060-05ALNAT</v>
      </c>
      <c r="AC2375" s="13" t="str">
        <f>+LISTAS[[#This Row],[Codigo]]</f>
        <v>060-05</v>
      </c>
      <c r="AD2375" s="13" t="str">
        <f>+LISTAS[[#This Row],[ID]]</f>
        <v>CONECTORES NEUMÁTICOS10</v>
      </c>
      <c r="AH2375" s="36">
        <v>-0.107792234431768</v>
      </c>
      <c r="AI2375" s="37">
        <f>+LISTAS[[#This Row],[Precio]]+(LISTAS[[#This Row],[Precio]]*AH2375)</f>
        <v>1905.12</v>
      </c>
      <c r="AJ2375" s="38">
        <f t="shared" si="37"/>
        <v>952.56</v>
      </c>
      <c r="AL2375" s="35">
        <f>+AJ2375/LISTAS[[#This Row],[COSTO]]-1</f>
        <v>0.34615384615384603</v>
      </c>
      <c r="AM2375" t="str">
        <f>+LISTAS[[#This Row],[ID]]</f>
        <v>CONECTORES NEUMÁTICOS10</v>
      </c>
      <c r="AO2375" s="43">
        <v>0.4</v>
      </c>
      <c r="AP2375" s="39">
        <f>LISTAS[[#This Row],[COSTO]]+(LISTAS[[#This Row],[COSTO]]*AO2375)</f>
        <v>990.66239999999993</v>
      </c>
      <c r="AQ2375" s="44">
        <f>IF(AO2375="",0,AP2375/LISTAS[[#This Row],[VENTA NETA]]-1)</f>
        <v>-0.14083696648985078</v>
      </c>
      <c r="AS2375" s="39">
        <v>1034.2439999999999</v>
      </c>
      <c r="AT2375" s="48">
        <f>+LISTAS[[#This Row],[COSTO]]/AS2375-1</f>
        <v>-0.31581328970726441</v>
      </c>
      <c r="BA2375" t="s">
        <v>3664</v>
      </c>
      <c r="BB2375" s="36"/>
      <c r="BF2375" s="76" t="s">
        <v>9841</v>
      </c>
      <c r="BG2375" s="84"/>
      <c r="BH2375" s="78">
        <v>5000</v>
      </c>
      <c r="BI2375" s="79">
        <v>6.0999999999999999E-2</v>
      </c>
      <c r="BJ2375" s="79">
        <f t="shared" si="38"/>
        <v>305</v>
      </c>
      <c r="BK2375" s="80"/>
      <c r="BL2375" s="83">
        <v>17.824914986120291</v>
      </c>
      <c r="BM2375" s="82">
        <v>99</v>
      </c>
      <c r="BN2375" s="83">
        <f t="shared" si="39"/>
        <v>89124.574930601448</v>
      </c>
      <c r="BO2375" s="80"/>
      <c r="BP2375" s="85">
        <v>438.48</v>
      </c>
    </row>
    <row r="2376" spans="1:68" ht="13.15" x14ac:dyDescent="0.35">
      <c r="A2376" s="7" t="s">
        <v>3676</v>
      </c>
      <c r="B2376" t="s">
        <v>3664</v>
      </c>
      <c r="C2376">
        <v>11</v>
      </c>
      <c r="D2376" t="s">
        <v>3677</v>
      </c>
      <c r="E2376" s="2">
        <v>4061.1327000000001</v>
      </c>
      <c r="F2376" s="7" t="str">
        <f>+_xlfn.XLOOKUP(LISTAS[[#This Row],[ID]],_01_CODIGOS_Y_COSTOS_xlsm[Producto y N°],_01_CODIGOS_Y_COSTOS_xlsm[FABRICA],"",0,1)</f>
        <v>ALNAT</v>
      </c>
      <c r="G2376" s="26">
        <f>LISTAS[[#This Row],[Precio]]*(1-0.46)</f>
        <v>2193.0116580000004</v>
      </c>
      <c r="H2376" s="1">
        <f>+_xlfn.XLOOKUP(LISTAS[[#This Row],[ID]],_01_CODIGOS_Y_COSTOS_xlsm[Producto y N°],_01_CODIGOS_Y_COSTOS_xlsm[COSTO],0,0,1)</f>
        <v>1277.1675</v>
      </c>
      <c r="I2376" s="27">
        <f>+IFERROR(LISTAS[[#This Row],[VENTA NETA]]/LISTAS[[#This Row],[COSTO]]-1,0)</f>
        <v>0.71709009037577309</v>
      </c>
      <c r="J2376" s="50" t="str">
        <f>IFERROR(VLOOKUP(LISTAS[[#This Row],[ID]],_01_CODIGOS_Y_COSTOS_xlsm[[Producto y N°]:[CODIGO]],2,0),"")</f>
        <v>060-06</v>
      </c>
      <c r="O2376" t="s">
        <v>3676</v>
      </c>
      <c r="AB2376" s="12" t="str">
        <f>+LISTAS[[#This Row],[Codigo]]&amp;LISTAS[[#This Row],[Fabrica]]</f>
        <v>060-06ALNAT</v>
      </c>
      <c r="AC2376" s="13" t="str">
        <f>+LISTAS[[#This Row],[Codigo]]</f>
        <v>060-06</v>
      </c>
      <c r="AD2376" s="13" t="str">
        <f>+LISTAS[[#This Row],[ID]]</f>
        <v>CONECTORES NEUMÁTICOS11</v>
      </c>
      <c r="AH2376" s="36"/>
      <c r="AI2376" s="37">
        <f>+LISTAS[[#This Row],[Precio]]+(LISTAS[[#This Row],[Precio]]*AH2376)</f>
        <v>4061.1327000000001</v>
      </c>
      <c r="AJ2376" s="38">
        <f t="shared" si="37"/>
        <v>2030.5663500000001</v>
      </c>
      <c r="AL2376" s="35">
        <f>+AJ2376/LISTAS[[#This Row],[COSTO]]-1</f>
        <v>0.58989823182941947</v>
      </c>
      <c r="AM2376" t="str">
        <f>+LISTAS[[#This Row],[ID]]</f>
        <v>CONECTORES NEUMÁTICOS11</v>
      </c>
      <c r="AO2376" s="43"/>
      <c r="AP2376" s="39">
        <f>LISTAS[[#This Row],[COSTO]]+(LISTAS[[#This Row],[COSTO]]*AO2376)</f>
        <v>1277.1675</v>
      </c>
      <c r="AQ2376" s="44">
        <f>IF(AO2376="",0,AP2376/LISTAS[[#This Row],[VENTA NETA]]-1)</f>
        <v>0</v>
      </c>
      <c r="AS2376" s="39">
        <v>1034.2439999999999</v>
      </c>
      <c r="AT2376" s="48">
        <f>+LISTAS[[#This Row],[COSTO]]/AS2376-1</f>
        <v>0.23488026036409204</v>
      </c>
      <c r="BA2376" t="s">
        <v>3664</v>
      </c>
      <c r="BB2376" s="36"/>
      <c r="BF2376" s="76" t="s">
        <v>9842</v>
      </c>
      <c r="BG2376" s="87"/>
      <c r="BH2376" s="78">
        <v>5000</v>
      </c>
      <c r="BI2376" s="79">
        <v>7.5999999999999998E-2</v>
      </c>
      <c r="BJ2376" s="79">
        <f t="shared" si="38"/>
        <v>380</v>
      </c>
      <c r="BK2376" s="80"/>
      <c r="BL2376" s="83">
        <v>22.208090802379377</v>
      </c>
      <c r="BM2376" s="82">
        <v>100</v>
      </c>
      <c r="BN2376" s="83">
        <f t="shared" si="39"/>
        <v>111040.45401189689</v>
      </c>
      <c r="BO2376" s="80"/>
      <c r="BP2376" s="85">
        <v>551.04</v>
      </c>
    </row>
    <row r="2377" spans="1:68" ht="13.15" x14ac:dyDescent="0.35">
      <c r="A2377" s="7" t="s">
        <v>3678</v>
      </c>
      <c r="B2377" t="s">
        <v>3664</v>
      </c>
      <c r="C2377">
        <v>44</v>
      </c>
      <c r="D2377" t="s">
        <v>3679</v>
      </c>
      <c r="E2377" s="2">
        <v>2934.8661999999999</v>
      </c>
      <c r="F2377" s="7" t="str">
        <f>+_xlfn.XLOOKUP(LISTAS[[#This Row],[ID]],_01_CODIGOS_Y_COSTOS_xlsm[Producto y N°],_01_CODIGOS_Y_COSTOS_xlsm[FABRICA],"",0,1)</f>
        <v>ALNAT</v>
      </c>
      <c r="G2377" s="26">
        <f>LISTAS[[#This Row],[Precio]]*(1-0.46)</f>
        <v>1584.8277480000002</v>
      </c>
      <c r="H2377" s="1">
        <f>+_xlfn.XLOOKUP(LISTAS[[#This Row],[ID]],_01_CODIGOS_Y_COSTOS_xlsm[Producto y N°],_01_CODIGOS_Y_COSTOS_xlsm[COSTO],0,0,1)</f>
        <v>822.32</v>
      </c>
      <c r="I2377" s="27">
        <f>+IFERROR(LISTAS[[#This Row],[VENTA NETA]]/LISTAS[[#This Row],[COSTO]]-1,0)</f>
        <v>0.92726401887343135</v>
      </c>
      <c r="J2377" s="50" t="str">
        <f>IFERROR(VLOOKUP(LISTAS[[#This Row],[ID]],_01_CODIGOS_Y_COSTOS_xlsm[[Producto y N°]:[CODIGO]],2,0),"")</f>
        <v>091-01</v>
      </c>
      <c r="O2377" t="s">
        <v>3678</v>
      </c>
      <c r="AB2377" s="12" t="str">
        <f>+LISTAS[[#This Row],[Codigo]]&amp;LISTAS[[#This Row],[Fabrica]]</f>
        <v>091-01ALNAT</v>
      </c>
      <c r="AC2377" s="13" t="str">
        <f>+LISTAS[[#This Row],[Codigo]]</f>
        <v>091-01</v>
      </c>
      <c r="AD2377" s="13" t="str">
        <f>+LISTAS[[#This Row],[ID]]</f>
        <v>CONECTORES NEUMÁTICOS44</v>
      </c>
      <c r="AH2377" s="36"/>
      <c r="AI2377" s="37">
        <f>+LISTAS[[#This Row],[Precio]]+(LISTAS[[#This Row],[Precio]]*AH2377)</f>
        <v>2934.8661999999999</v>
      </c>
      <c r="AJ2377" s="38">
        <f t="shared" si="37"/>
        <v>1467.4331</v>
      </c>
      <c r="AL2377" s="35">
        <f>+AJ2377/LISTAS[[#This Row],[COSTO]]-1</f>
        <v>0.78450372117910283</v>
      </c>
      <c r="AM2377" t="str">
        <f>+LISTAS[[#This Row],[ID]]</f>
        <v>CONECTORES NEUMÁTICOS44</v>
      </c>
      <c r="AO2377" s="43"/>
      <c r="AP2377" s="39">
        <f>LISTAS[[#This Row],[COSTO]]+(LISTAS[[#This Row],[COSTO]]*AO2377)</f>
        <v>822.32</v>
      </c>
      <c r="AQ2377" s="44">
        <f>IF(AO2377="",0,AP2377/LISTAS[[#This Row],[VENTA NETA]]-1)</f>
        <v>0</v>
      </c>
      <c r="AS2377" s="39">
        <v>809.48530000000005</v>
      </c>
      <c r="AT2377" s="48">
        <f>+LISTAS[[#This Row],[COSTO]]/AS2377-1</f>
        <v>1.5855383661692146E-2</v>
      </c>
      <c r="BA2377" t="s">
        <v>3664</v>
      </c>
      <c r="BB2377" s="36"/>
      <c r="BF2377" s="76" t="s">
        <v>9843</v>
      </c>
      <c r="BG2377" s="88"/>
      <c r="BH2377" s="78">
        <v>3000</v>
      </c>
      <c r="BI2377" s="79">
        <v>6.6000000000000003E-2</v>
      </c>
      <c r="BJ2377" s="79">
        <f t="shared" si="38"/>
        <v>198</v>
      </c>
      <c r="BK2377" s="80"/>
      <c r="BL2377" s="83">
        <v>19.285973591539989</v>
      </c>
      <c r="BM2377" s="82">
        <v>108</v>
      </c>
      <c r="BN2377" s="83">
        <f t="shared" si="39"/>
        <v>57857.920774619968</v>
      </c>
      <c r="BO2377" s="80"/>
      <c r="BP2377" s="85">
        <v>414.96</v>
      </c>
    </row>
    <row r="2378" spans="1:68" ht="13.15" x14ac:dyDescent="0.35">
      <c r="A2378" s="7" t="s">
        <v>3680</v>
      </c>
      <c r="B2378" t="s">
        <v>3664</v>
      </c>
      <c r="C2378">
        <v>45</v>
      </c>
      <c r="D2378" t="s">
        <v>3681</v>
      </c>
      <c r="E2378" s="2">
        <v>3029.5392999999999</v>
      </c>
      <c r="F2378" s="7" t="str">
        <f>+_xlfn.XLOOKUP(LISTAS[[#This Row],[ID]],_01_CODIGOS_Y_COSTOS_xlsm[Producto y N°],_01_CODIGOS_Y_COSTOS_xlsm[FABRICA],"",0,1)</f>
        <v>ALNAT</v>
      </c>
      <c r="G2378" s="26">
        <f>LISTAS[[#This Row],[Precio]]*(1-0.46)</f>
        <v>1635.9512220000001</v>
      </c>
      <c r="H2378" s="1">
        <f>+_xlfn.XLOOKUP(LISTAS[[#This Row],[ID]],_01_CODIGOS_Y_COSTOS_xlsm[Producto y N°],_01_CODIGOS_Y_COSTOS_xlsm[COSTO],0,0,1)</f>
        <v>848.84649999999999</v>
      </c>
      <c r="I2378" s="27">
        <f>+IFERROR(LISTAS[[#This Row],[VENTA NETA]]/LISTAS[[#This Row],[COSTO]]-1,0)</f>
        <v>0.9272639069607993</v>
      </c>
      <c r="J2378" s="50" t="str">
        <f>IFERROR(VLOOKUP(LISTAS[[#This Row],[ID]],_01_CODIGOS_Y_COSTOS_xlsm[[Producto y N°]:[CODIGO]],2,0),"")</f>
        <v>091-02</v>
      </c>
      <c r="O2378" t="s">
        <v>3680</v>
      </c>
      <c r="AB2378" s="12" t="str">
        <f>+LISTAS[[#This Row],[Codigo]]&amp;LISTAS[[#This Row],[Fabrica]]</f>
        <v>091-02ALNAT</v>
      </c>
      <c r="AC2378" s="13" t="str">
        <f>+LISTAS[[#This Row],[Codigo]]</f>
        <v>091-02</v>
      </c>
      <c r="AD2378" s="13" t="str">
        <f>+LISTAS[[#This Row],[ID]]</f>
        <v>CONECTORES NEUMÁTICOS45</v>
      </c>
      <c r="AH2378" s="36"/>
      <c r="AI2378" s="37">
        <f>+LISTAS[[#This Row],[Precio]]+(LISTAS[[#This Row],[Precio]]*AH2378)</f>
        <v>3029.5392999999999</v>
      </c>
      <c r="AJ2378" s="38">
        <f t="shared" si="37"/>
        <v>1514.76965</v>
      </c>
      <c r="AL2378" s="35">
        <f>+AJ2378/LISTAS[[#This Row],[COSTO]]-1</f>
        <v>0.78450361755629539</v>
      </c>
      <c r="AM2378" t="str">
        <f>+LISTAS[[#This Row],[ID]]</f>
        <v>CONECTORES NEUMÁTICOS45</v>
      </c>
      <c r="AO2378" s="43"/>
      <c r="AP2378" s="39">
        <f>LISTAS[[#This Row],[COSTO]]+(LISTAS[[#This Row],[COSTO]]*AO2378)</f>
        <v>848.84649999999999</v>
      </c>
      <c r="AQ2378" s="44">
        <f>IF(AO2378="",0,AP2378/LISTAS[[#This Row],[VENTA NETA]]-1)</f>
        <v>0</v>
      </c>
      <c r="AS2378" s="39">
        <v>899.42809999999997</v>
      </c>
      <c r="AT2378" s="48">
        <f>+LISTAS[[#This Row],[COSTO]]/AS2378-1</f>
        <v>-5.6237513593360045E-2</v>
      </c>
      <c r="BA2378" t="s">
        <v>3664</v>
      </c>
      <c r="BB2378" s="36"/>
      <c r="BF2378" s="76" t="s">
        <v>9844</v>
      </c>
      <c r="BG2378" s="88"/>
      <c r="BH2378" s="78">
        <v>3000</v>
      </c>
      <c r="BI2378" s="79">
        <v>4.3999999999999997E-2</v>
      </c>
      <c r="BJ2378" s="79">
        <f t="shared" si="38"/>
        <v>132</v>
      </c>
      <c r="BK2378" s="80"/>
      <c r="BL2378" s="83">
        <v>12.857315727693324</v>
      </c>
      <c r="BM2378" s="82">
        <v>140</v>
      </c>
      <c r="BN2378" s="83">
        <f t="shared" si="39"/>
        <v>38571.947183079974</v>
      </c>
      <c r="BO2378" s="80"/>
      <c r="BP2378" s="85">
        <v>310.8</v>
      </c>
    </row>
    <row r="2379" spans="1:68" ht="13.15" x14ac:dyDescent="0.35">
      <c r="A2379" s="7" t="s">
        <v>3682</v>
      </c>
      <c r="B2379" t="s">
        <v>3664</v>
      </c>
      <c r="C2379">
        <v>46</v>
      </c>
      <c r="D2379" t="s">
        <v>3683</v>
      </c>
      <c r="E2379" s="2">
        <v>3692.2511</v>
      </c>
      <c r="F2379" s="7" t="str">
        <f>+_xlfn.XLOOKUP(LISTAS[[#This Row],[ID]],_01_CODIGOS_Y_COSTOS_xlsm[Producto y N°],_01_CODIGOS_Y_COSTOS_xlsm[FABRICA],"",0,1)</f>
        <v>ALNAT</v>
      </c>
      <c r="G2379" s="26">
        <f>LISTAS[[#This Row],[Precio]]*(1-0.46)</f>
        <v>1993.8155940000001</v>
      </c>
      <c r="H2379" s="1">
        <f>+_xlfn.XLOOKUP(LISTAS[[#This Row],[ID]],_01_CODIGOS_Y_COSTOS_xlsm[Producto y N°],_01_CODIGOS_Y_COSTOS_xlsm[COSTO],0,0,1)</f>
        <v>1034.5316</v>
      </c>
      <c r="I2379" s="27">
        <f>+IFERROR(LISTAS[[#This Row],[VENTA NETA]]/LISTAS[[#This Row],[COSTO]]-1,0)</f>
        <v>0.92726408163849228</v>
      </c>
      <c r="J2379" s="50" t="str">
        <f>IFERROR(VLOOKUP(LISTAS[[#This Row],[ID]],_01_CODIGOS_Y_COSTOS_xlsm[[Producto y N°]:[CODIGO]],2,0),"")</f>
        <v>091-03</v>
      </c>
      <c r="O2379" t="s">
        <v>3682</v>
      </c>
      <c r="AB2379" s="12" t="str">
        <f>+LISTAS[[#This Row],[Codigo]]&amp;LISTAS[[#This Row],[Fabrica]]</f>
        <v>091-03ALNAT</v>
      </c>
      <c r="AC2379" s="13" t="str">
        <f>+LISTAS[[#This Row],[Codigo]]</f>
        <v>091-03</v>
      </c>
      <c r="AD2379" s="13" t="str">
        <f>+LISTAS[[#This Row],[ID]]</f>
        <v>CONECTORES NEUMÁTICOS46</v>
      </c>
      <c r="AH2379" s="36"/>
      <c r="AI2379" s="37">
        <f>+LISTAS[[#This Row],[Precio]]+(LISTAS[[#This Row],[Precio]]*AH2379)</f>
        <v>3692.2511</v>
      </c>
      <c r="AJ2379" s="38">
        <f t="shared" si="37"/>
        <v>1846.12555</v>
      </c>
      <c r="AL2379" s="35">
        <f>+AJ2379/LISTAS[[#This Row],[COSTO]]-1</f>
        <v>0.78450377929490012</v>
      </c>
      <c r="AM2379" t="str">
        <f>+LISTAS[[#This Row],[ID]]</f>
        <v>CONECTORES NEUMÁTICOS46</v>
      </c>
      <c r="AO2379" s="43"/>
      <c r="AP2379" s="39">
        <f>LISTAS[[#This Row],[COSTO]]+(LISTAS[[#This Row],[COSTO]]*AO2379)</f>
        <v>1034.5316</v>
      </c>
      <c r="AQ2379" s="44">
        <f>IF(AO2379="",0,AP2379/LISTAS[[#This Row],[VENTA NETA]]-1)</f>
        <v>0</v>
      </c>
      <c r="AS2379" s="39">
        <v>876.94240000000002</v>
      </c>
      <c r="AT2379" s="48">
        <f>+LISTAS[[#This Row],[COSTO]]/AS2379-1</f>
        <v>0.17970302268427218</v>
      </c>
      <c r="BA2379" t="s">
        <v>3664</v>
      </c>
      <c r="BB2379" s="36"/>
      <c r="BF2379" s="76" t="s">
        <v>3759</v>
      </c>
      <c r="BG2379" s="84"/>
      <c r="BH2379" s="78">
        <v>1000</v>
      </c>
      <c r="BI2379" s="79">
        <v>4.3999999999999997E-2</v>
      </c>
      <c r="BJ2379" s="79">
        <f t="shared" si="38"/>
        <v>44</v>
      </c>
      <c r="BK2379" s="80"/>
      <c r="BL2379" s="83">
        <v>12.857315727693324</v>
      </c>
      <c r="BM2379" s="82">
        <v>197</v>
      </c>
      <c r="BN2379" s="83">
        <f t="shared" si="39"/>
        <v>12857.315727693323</v>
      </c>
      <c r="BO2379" s="80"/>
      <c r="BP2379" s="85">
        <v>497.41829999999999</v>
      </c>
    </row>
    <row r="2380" spans="1:68" ht="13.15" x14ac:dyDescent="0.35">
      <c r="A2380" s="7" t="s">
        <v>3684</v>
      </c>
      <c r="B2380" t="s">
        <v>3664</v>
      </c>
      <c r="C2380">
        <v>47</v>
      </c>
      <c r="D2380" t="s">
        <v>3685</v>
      </c>
      <c r="E2380" s="2">
        <v>3692.2511</v>
      </c>
      <c r="F2380" s="7" t="str">
        <f>+_xlfn.XLOOKUP(LISTAS[[#This Row],[ID]],_01_CODIGOS_Y_COSTOS_xlsm[Producto y N°],_01_CODIGOS_Y_COSTOS_xlsm[FABRICA],"",0,1)</f>
        <v>ALNAT</v>
      </c>
      <c r="G2380" s="26">
        <f>LISTAS[[#This Row],[Precio]]*(1-0.46)</f>
        <v>1993.8155940000001</v>
      </c>
      <c r="H2380" s="1">
        <f>+_xlfn.XLOOKUP(LISTAS[[#This Row],[ID]],_01_CODIGOS_Y_COSTOS_xlsm[Producto y N°],_01_CODIGOS_Y_COSTOS_xlsm[COSTO],0,0,1)</f>
        <v>1034.5316</v>
      </c>
      <c r="I2380" s="27">
        <f>+IFERROR(LISTAS[[#This Row],[VENTA NETA]]/LISTAS[[#This Row],[COSTO]]-1,0)</f>
        <v>0.92726408163849228</v>
      </c>
      <c r="J2380" s="50" t="str">
        <f>IFERROR(VLOOKUP(LISTAS[[#This Row],[ID]],_01_CODIGOS_Y_COSTOS_xlsm[[Producto y N°]:[CODIGO]],2,0),"")</f>
        <v>091-04</v>
      </c>
      <c r="O2380" t="s">
        <v>3684</v>
      </c>
      <c r="AB2380" s="12" t="str">
        <f>+LISTAS[[#This Row],[Codigo]]&amp;LISTAS[[#This Row],[Fabrica]]</f>
        <v>091-04ALNAT</v>
      </c>
      <c r="AC2380" s="13" t="str">
        <f>+LISTAS[[#This Row],[Codigo]]</f>
        <v>091-04</v>
      </c>
      <c r="AD2380" s="13" t="str">
        <f>+LISTAS[[#This Row],[ID]]</f>
        <v>CONECTORES NEUMÁTICOS47</v>
      </c>
      <c r="AH2380" s="36"/>
      <c r="AI2380" s="37">
        <f>+LISTAS[[#This Row],[Precio]]+(LISTAS[[#This Row],[Precio]]*AH2380)</f>
        <v>3692.2511</v>
      </c>
      <c r="AJ2380" s="38">
        <f t="shared" si="37"/>
        <v>1846.12555</v>
      </c>
      <c r="AL2380" s="35">
        <f>+AJ2380/LISTAS[[#This Row],[COSTO]]-1</f>
        <v>0.78450377929490012</v>
      </c>
      <c r="AM2380" t="str">
        <f>+LISTAS[[#This Row],[ID]]</f>
        <v>CONECTORES NEUMÁTICOS47</v>
      </c>
      <c r="AO2380" s="43"/>
      <c r="AP2380" s="39">
        <f>LISTAS[[#This Row],[COSTO]]+(LISTAS[[#This Row],[COSTO]]*AO2380)</f>
        <v>1034.5316</v>
      </c>
      <c r="AQ2380" s="44">
        <f>IF(AO2380="",0,AP2380/LISTAS[[#This Row],[VENTA NETA]]-1)</f>
        <v>0</v>
      </c>
      <c r="AS2380" s="39">
        <v>944.39959999999996</v>
      </c>
      <c r="AT2380" s="48">
        <f>+LISTAS[[#This Row],[COSTO]]/AS2380-1</f>
        <v>9.5438413993398585E-2</v>
      </c>
      <c r="BA2380" t="s">
        <v>3664</v>
      </c>
      <c r="BB2380" s="36"/>
      <c r="BF2380" s="76" t="s">
        <v>3761</v>
      </c>
      <c r="BG2380" s="86"/>
      <c r="BH2380" s="78">
        <v>1000</v>
      </c>
      <c r="BI2380" s="79">
        <v>4.7E-2</v>
      </c>
      <c r="BJ2380" s="79">
        <f t="shared" si="38"/>
        <v>47</v>
      </c>
      <c r="BK2380" s="80"/>
      <c r="BL2380" s="83">
        <v>13.733950890945144</v>
      </c>
      <c r="BM2380" s="82">
        <v>198</v>
      </c>
      <c r="BN2380" s="83">
        <f t="shared" si="39"/>
        <v>13733.950890945143</v>
      </c>
      <c r="BO2380" s="80"/>
      <c r="BP2380" s="85">
        <v>605.55269999999996</v>
      </c>
    </row>
    <row r="2381" spans="1:68" ht="13.15" x14ac:dyDescent="0.35">
      <c r="A2381" s="7" t="s">
        <v>3686</v>
      </c>
      <c r="B2381" t="s">
        <v>3664</v>
      </c>
      <c r="C2381">
        <v>62</v>
      </c>
      <c r="D2381" t="s">
        <v>3687</v>
      </c>
      <c r="E2381" s="2">
        <v>2889.8625999999999</v>
      </c>
      <c r="F2381" s="7" t="str">
        <f>+_xlfn.XLOOKUP(LISTAS[[#This Row],[ID]],_01_CODIGOS_Y_COSTOS_xlsm[Producto y N°],_01_CODIGOS_Y_COSTOS_xlsm[FABRICA],"",0,1)</f>
        <v>ALNAT</v>
      </c>
      <c r="G2381" s="26">
        <f>LISTAS[[#This Row],[Precio]]*(1-0.46)</f>
        <v>1560.5258040000001</v>
      </c>
      <c r="H2381" s="1">
        <f>+_xlfn.XLOOKUP(LISTAS[[#This Row],[ID]],_01_CODIGOS_Y_COSTOS_xlsm[Producto y N°],_01_CODIGOS_Y_COSTOS_xlsm[COSTO],0,0,1)</f>
        <v>991.44</v>
      </c>
      <c r="I2381" s="27">
        <f>+IFERROR(LISTAS[[#This Row],[VENTA NETA]]/LISTAS[[#This Row],[COSTO]]-1,0)</f>
        <v>0.57399923747276693</v>
      </c>
      <c r="J2381" s="50" t="str">
        <f>IFERROR(VLOOKUP(LISTAS[[#This Row],[ID]],_01_CODIGOS_Y_COSTOS_xlsm[[Producto y N°]:[CODIGO]],2,0),"")</f>
        <v>065-01</v>
      </c>
      <c r="O2381" t="s">
        <v>3686</v>
      </c>
      <c r="AB2381" s="12" t="str">
        <f>+LISTAS[[#This Row],[Codigo]]&amp;LISTAS[[#This Row],[Fabrica]]</f>
        <v>065-01ALNAT</v>
      </c>
      <c r="AC2381" s="13" t="str">
        <f>+LISTAS[[#This Row],[Codigo]]</f>
        <v>065-01</v>
      </c>
      <c r="AD2381" s="13" t="str">
        <f>+LISTAS[[#This Row],[ID]]</f>
        <v>CONECTORES NEUMÁTICOS62</v>
      </c>
      <c r="AH2381" s="36"/>
      <c r="AI2381" s="37">
        <f>+LISTAS[[#This Row],[Precio]]+(LISTAS[[#This Row],[Precio]]*AH2381)</f>
        <v>2889.8625999999999</v>
      </c>
      <c r="AJ2381" s="38">
        <f t="shared" si="37"/>
        <v>1444.9313</v>
      </c>
      <c r="AL2381" s="35">
        <f>+AJ2381/LISTAS[[#This Row],[COSTO]]-1</f>
        <v>0.4574067013636729</v>
      </c>
      <c r="AM2381" t="str">
        <f>+LISTAS[[#This Row],[ID]]</f>
        <v>CONECTORES NEUMÁTICOS62</v>
      </c>
      <c r="AO2381" s="43"/>
      <c r="AP2381" s="39">
        <f>LISTAS[[#This Row],[COSTO]]+(LISTAS[[#This Row],[COSTO]]*AO2381)</f>
        <v>991.44</v>
      </c>
      <c r="AQ2381" s="44">
        <f>IF(AO2381="",0,AP2381/LISTAS[[#This Row],[VENTA NETA]]-1)</f>
        <v>0</v>
      </c>
      <c r="AS2381" s="39">
        <v>1489.6778999999999</v>
      </c>
      <c r="AT2381" s="48">
        <f>+LISTAS[[#This Row],[COSTO]]/AS2381-1</f>
        <v>-0.33446015410445429</v>
      </c>
      <c r="BA2381" t="s">
        <v>3664</v>
      </c>
      <c r="BB2381" s="36"/>
      <c r="BF2381" s="76" t="s">
        <v>3763</v>
      </c>
      <c r="BG2381" s="87"/>
      <c r="BH2381" s="78">
        <v>1000</v>
      </c>
      <c r="BI2381" s="79">
        <v>6.7000000000000004E-2</v>
      </c>
      <c r="BJ2381" s="79">
        <f t="shared" si="38"/>
        <v>67</v>
      </c>
      <c r="BK2381" s="80"/>
      <c r="BL2381" s="83">
        <v>19.57818531262393</v>
      </c>
      <c r="BM2381" s="82">
        <v>199</v>
      </c>
      <c r="BN2381" s="83">
        <f t="shared" si="39"/>
        <v>19578.185312623929</v>
      </c>
      <c r="BO2381" s="80"/>
      <c r="BP2381" s="85">
        <v>778.56780000000003</v>
      </c>
    </row>
    <row r="2382" spans="1:68" ht="25.5" x14ac:dyDescent="0.35">
      <c r="A2382" s="7" t="s">
        <v>3688</v>
      </c>
      <c r="B2382" t="s">
        <v>3664</v>
      </c>
      <c r="C2382">
        <v>63</v>
      </c>
      <c r="D2382" t="s">
        <v>3689</v>
      </c>
      <c r="E2382" s="2">
        <v>3210.9585000000002</v>
      </c>
      <c r="F2382" s="7" t="str">
        <f>+_xlfn.XLOOKUP(LISTAS[[#This Row],[ID]],_01_CODIGOS_Y_COSTOS_xlsm[Producto y N°],_01_CODIGOS_Y_COSTOS_xlsm[FABRICA],"",0,1)</f>
        <v>ALNAT</v>
      </c>
      <c r="G2382" s="26">
        <f>LISTAS[[#This Row],[Precio]]*(1-0.46)</f>
        <v>1733.9175900000002</v>
      </c>
      <c r="H2382" s="1">
        <f>+_xlfn.XLOOKUP(LISTAS[[#This Row],[ID]],_01_CODIGOS_Y_COSTOS_xlsm[Producto y N°],_01_CODIGOS_Y_COSTOS_xlsm[COSTO],0,0,1)</f>
        <v>1101.5999999999999</v>
      </c>
      <c r="I2382" s="27">
        <f>+IFERROR(LISTAS[[#This Row],[VENTA NETA]]/LISTAS[[#This Row],[COSTO]]-1,0)</f>
        <v>0.57399926470588269</v>
      </c>
      <c r="J2382" s="50" t="str">
        <f>IFERROR(VLOOKUP(LISTAS[[#This Row],[ID]],_01_CODIGOS_Y_COSTOS_xlsm[[Producto y N°]:[CODIGO]],2,0),"")</f>
        <v>065-02</v>
      </c>
      <c r="O2382" t="s">
        <v>3688</v>
      </c>
      <c r="AB2382" s="12" t="str">
        <f>+LISTAS[[#This Row],[Codigo]]&amp;LISTAS[[#This Row],[Fabrica]]</f>
        <v>065-02ALNAT</v>
      </c>
      <c r="AC2382" s="13" t="str">
        <f>+LISTAS[[#This Row],[Codigo]]</f>
        <v>065-02</v>
      </c>
      <c r="AD2382" s="13" t="str">
        <f>+LISTAS[[#This Row],[ID]]</f>
        <v>CONECTORES NEUMÁTICOS63</v>
      </c>
      <c r="AH2382" s="36"/>
      <c r="AI2382" s="37">
        <f>+LISTAS[[#This Row],[Precio]]+(LISTAS[[#This Row],[Precio]]*AH2382)</f>
        <v>3210.9585000000002</v>
      </c>
      <c r="AJ2382" s="38">
        <f t="shared" si="37"/>
        <v>1605.4792500000001</v>
      </c>
      <c r="AL2382" s="35">
        <f>+AJ2382/LISTAS[[#This Row],[COSTO]]-1</f>
        <v>0.45740672657952097</v>
      </c>
      <c r="AM2382" t="str">
        <f>+LISTAS[[#This Row],[ID]]</f>
        <v>CONECTORES NEUMÁTICOS63</v>
      </c>
      <c r="AO2382" s="43"/>
      <c r="AP2382" s="39">
        <f>LISTAS[[#This Row],[COSTO]]+(LISTAS[[#This Row],[COSTO]]*AO2382)</f>
        <v>1101.5999999999999</v>
      </c>
      <c r="AQ2382" s="44">
        <f>IF(AO2382="",0,AP2382/LISTAS[[#This Row],[VENTA NETA]]-1)</f>
        <v>0</v>
      </c>
      <c r="AS2382" s="39">
        <v>1742.6420000000001</v>
      </c>
      <c r="AT2382" s="48">
        <f>+LISTAS[[#This Row],[COSTO]]/AS2382-1</f>
        <v>-0.36785639276454951</v>
      </c>
      <c r="BA2382" t="s">
        <v>3664</v>
      </c>
      <c r="BB2382" s="36"/>
      <c r="BF2382" s="89" t="s">
        <v>9845</v>
      </c>
      <c r="BG2382" s="84"/>
      <c r="BH2382" s="78">
        <v>5000</v>
      </c>
      <c r="BI2382" s="79">
        <v>0.17699999999999999</v>
      </c>
      <c r="BJ2382" s="79">
        <f t="shared" si="38"/>
        <v>885</v>
      </c>
      <c r="BK2382" s="80"/>
      <c r="BL2382" s="83">
        <v>51.721474631857234</v>
      </c>
      <c r="BM2382" s="82">
        <v>230</v>
      </c>
      <c r="BN2382" s="83">
        <f t="shared" si="39"/>
        <v>258607.37315928616</v>
      </c>
      <c r="BO2382" s="80"/>
      <c r="BP2382" s="85">
        <v>1096.1928</v>
      </c>
    </row>
    <row r="2383" spans="1:68" ht="25.5" x14ac:dyDescent="0.35">
      <c r="A2383" s="7" t="s">
        <v>3690</v>
      </c>
      <c r="B2383" t="s">
        <v>3664</v>
      </c>
      <c r="C2383">
        <v>65</v>
      </c>
      <c r="D2383" t="s">
        <v>3691</v>
      </c>
      <c r="E2383" s="2">
        <v>3130.6844999999998</v>
      </c>
      <c r="F2383" s="7" t="str">
        <f>+_xlfn.XLOOKUP(LISTAS[[#This Row],[ID]],_01_CODIGOS_Y_COSTOS_xlsm[Producto y N°],_01_CODIGOS_Y_COSTOS_xlsm[FABRICA],"",0,1)</f>
        <v>ALNAT</v>
      </c>
      <c r="G2383" s="26">
        <f>LISTAS[[#This Row],[Precio]]*(1-0.46)</f>
        <v>1690.56963</v>
      </c>
      <c r="H2383" s="1">
        <f>+_xlfn.XLOOKUP(LISTAS[[#This Row],[ID]],_01_CODIGOS_Y_COSTOS_xlsm[Producto y N°],_01_CODIGOS_Y_COSTOS_xlsm[COSTO],0,0,1)</f>
        <v>1074.06</v>
      </c>
      <c r="I2383" s="27">
        <f>+IFERROR(LISTAS[[#This Row],[VENTA NETA]]/LISTAS[[#This Row],[COSTO]]-1,0)</f>
        <v>0.57399924585218698</v>
      </c>
      <c r="J2383" s="50" t="str">
        <f>IFERROR(VLOOKUP(LISTAS[[#This Row],[ID]],_01_CODIGOS_Y_COSTOS_xlsm[[Producto y N°]:[CODIGO]],2,0),"")</f>
        <v>065-03</v>
      </c>
      <c r="O2383" t="s">
        <v>3690</v>
      </c>
      <c r="AB2383" s="12" t="str">
        <f>+LISTAS[[#This Row],[Codigo]]&amp;LISTAS[[#This Row],[Fabrica]]</f>
        <v>065-03ALNAT</v>
      </c>
      <c r="AC2383" s="13" t="str">
        <f>+LISTAS[[#This Row],[Codigo]]</f>
        <v>065-03</v>
      </c>
      <c r="AD2383" s="13" t="str">
        <f>+LISTAS[[#This Row],[ID]]</f>
        <v>CONECTORES NEUMÁTICOS65</v>
      </c>
      <c r="AH2383" s="36"/>
      <c r="AI2383" s="37">
        <f>+LISTAS[[#This Row],[Precio]]+(LISTAS[[#This Row],[Precio]]*AH2383)</f>
        <v>3130.6844999999998</v>
      </c>
      <c r="AJ2383" s="38">
        <f t="shared" si="37"/>
        <v>1565.3422499999999</v>
      </c>
      <c r="AL2383" s="35">
        <f>+AJ2383/LISTAS[[#This Row],[COSTO]]-1</f>
        <v>0.45740670912239545</v>
      </c>
      <c r="AM2383" t="str">
        <f>+LISTAS[[#This Row],[ID]]</f>
        <v>CONECTORES NEUMÁTICOS65</v>
      </c>
      <c r="AO2383" s="43"/>
      <c r="AP2383" s="39">
        <f>LISTAS[[#This Row],[COSTO]]+(LISTAS[[#This Row],[COSTO]]*AO2383)</f>
        <v>1074.06</v>
      </c>
      <c r="AQ2383" s="44">
        <f>IF(AO2383="",0,AP2383/LISTAS[[#This Row],[VENTA NETA]]-1)</f>
        <v>0</v>
      </c>
      <c r="AS2383" s="39">
        <v>499.18259999999998</v>
      </c>
      <c r="AT2383" s="48">
        <f>+LISTAS[[#This Row],[COSTO]]/AS2383-1</f>
        <v>1.1516374969800629</v>
      </c>
      <c r="BA2383" t="s">
        <v>3664</v>
      </c>
      <c r="BB2383" s="36"/>
      <c r="BF2383" s="89" t="s">
        <v>9846</v>
      </c>
      <c r="BG2383" s="86"/>
      <c r="BH2383" s="78">
        <v>5000</v>
      </c>
      <c r="BI2383" s="90">
        <v>0.24299999999999999</v>
      </c>
      <c r="BJ2383" s="79">
        <f t="shared" si="38"/>
        <v>1215</v>
      </c>
      <c r="BK2383" s="80"/>
      <c r="BL2383" s="83">
        <v>71.007448223397219</v>
      </c>
      <c r="BM2383" s="82">
        <v>231</v>
      </c>
      <c r="BN2383" s="83">
        <f t="shared" si="39"/>
        <v>355037.24111698609</v>
      </c>
      <c r="BO2383" s="80"/>
      <c r="BP2383" s="85">
        <v>1448.289</v>
      </c>
    </row>
    <row r="2384" spans="1:68" ht="25.5" x14ac:dyDescent="0.35">
      <c r="A2384" s="7" t="s">
        <v>3692</v>
      </c>
      <c r="B2384" t="s">
        <v>3664</v>
      </c>
      <c r="C2384">
        <v>66</v>
      </c>
      <c r="D2384" t="s">
        <v>3693</v>
      </c>
      <c r="E2384" s="2">
        <v>3371.5064000000002</v>
      </c>
      <c r="F2384" s="7" t="str">
        <f>+_xlfn.XLOOKUP(LISTAS[[#This Row],[ID]],_01_CODIGOS_Y_COSTOS_xlsm[Producto y N°],_01_CODIGOS_Y_COSTOS_xlsm[FABRICA],"",0,1)</f>
        <v>ALNAT</v>
      </c>
      <c r="G2384" s="26">
        <f>LISTAS[[#This Row],[Precio]]*(1-0.46)</f>
        <v>1820.6134560000003</v>
      </c>
      <c r="H2384" s="1">
        <f>+_xlfn.XLOOKUP(LISTAS[[#This Row],[ID]],_01_CODIGOS_Y_COSTOS_xlsm[Producto y N°],_01_CODIGOS_Y_COSTOS_xlsm[COSTO],0,0,1)</f>
        <v>1156.68</v>
      </c>
      <c r="I2384" s="27">
        <f>+IFERROR(LISTAS[[#This Row],[VENTA NETA]]/LISTAS[[#This Row],[COSTO]]-1,0)</f>
        <v>0.57399925303454724</v>
      </c>
      <c r="J2384" s="50" t="str">
        <f>IFERROR(VLOOKUP(LISTAS[[#This Row],[ID]],_01_CODIGOS_Y_COSTOS_xlsm[[Producto y N°]:[CODIGO]],2,0),"")</f>
        <v>065-04</v>
      </c>
      <c r="O2384" t="s">
        <v>3692</v>
      </c>
      <c r="AB2384" s="12" t="str">
        <f>+LISTAS[[#This Row],[Codigo]]&amp;LISTAS[[#This Row],[Fabrica]]</f>
        <v>065-04ALNAT</v>
      </c>
      <c r="AC2384" s="13" t="str">
        <f>+LISTAS[[#This Row],[Codigo]]</f>
        <v>065-04</v>
      </c>
      <c r="AD2384" s="13" t="str">
        <f>+LISTAS[[#This Row],[ID]]</f>
        <v>CONECTORES NEUMÁTICOS66</v>
      </c>
      <c r="AH2384" s="36"/>
      <c r="AI2384" s="37">
        <f>+LISTAS[[#This Row],[Precio]]+(LISTAS[[#This Row],[Precio]]*AH2384)</f>
        <v>3371.5064000000002</v>
      </c>
      <c r="AJ2384" s="38">
        <f t="shared" si="37"/>
        <v>1685.7532000000001</v>
      </c>
      <c r="AL2384" s="35">
        <f>+AJ2384/LISTAS[[#This Row],[COSTO]]-1</f>
        <v>0.45740671577272884</v>
      </c>
      <c r="AM2384" t="str">
        <f>+LISTAS[[#This Row],[ID]]</f>
        <v>CONECTORES NEUMÁTICOS66</v>
      </c>
      <c r="AO2384" s="43"/>
      <c r="AP2384" s="39">
        <f>LISTAS[[#This Row],[COSTO]]+(LISTAS[[#This Row],[COSTO]]*AO2384)</f>
        <v>1156.68</v>
      </c>
      <c r="AQ2384" s="44">
        <f>IF(AO2384="",0,AP2384/LISTAS[[#This Row],[VENTA NETA]]-1)</f>
        <v>0</v>
      </c>
      <c r="AS2384" s="39">
        <v>652.08540000000005</v>
      </c>
      <c r="AT2384" s="48">
        <f>+LISTAS[[#This Row],[COSTO]]/AS2384-1</f>
        <v>0.77381674240827958</v>
      </c>
      <c r="BA2384" t="s">
        <v>3664</v>
      </c>
      <c r="BB2384" s="36"/>
      <c r="BF2384" s="89" t="s">
        <v>9847</v>
      </c>
      <c r="BG2384" s="91"/>
      <c r="BH2384" s="78">
        <v>5000</v>
      </c>
      <c r="BI2384" s="79">
        <v>6.2E-2</v>
      </c>
      <c r="BJ2384" s="79">
        <f t="shared" si="38"/>
        <v>310</v>
      </c>
      <c r="BK2384" s="80"/>
      <c r="BL2384" s="83">
        <v>18.117126707204228</v>
      </c>
      <c r="BM2384" s="82">
        <v>228</v>
      </c>
      <c r="BN2384" s="83">
        <f t="shared" si="39"/>
        <v>90585.633536021138</v>
      </c>
      <c r="BO2384" s="80"/>
      <c r="BP2384" s="85">
        <v>373.0718</v>
      </c>
    </row>
    <row r="2385" spans="1:54" x14ac:dyDescent="0.35">
      <c r="A2385" s="7" t="s">
        <v>3694</v>
      </c>
      <c r="B2385" t="s">
        <v>3664</v>
      </c>
      <c r="C2385">
        <v>67</v>
      </c>
      <c r="D2385" t="s">
        <v>3695</v>
      </c>
      <c r="E2385" s="2">
        <v>5318.15</v>
      </c>
      <c r="F2385" s="7" t="str">
        <f>+_xlfn.XLOOKUP(LISTAS[[#This Row],[ID]],_01_CODIGOS_Y_COSTOS_xlsm[Producto y N°],_01_CODIGOS_Y_COSTOS_xlsm[FABRICA],"",0,1)</f>
        <v>ALNAT</v>
      </c>
      <c r="G2385" s="26">
        <f>LISTAS[[#This Row],[Precio]]*(1-0.46)</f>
        <v>2871.8009999999999</v>
      </c>
      <c r="H2385" s="1">
        <f>+_xlfn.XLOOKUP(LISTAS[[#This Row],[ID]],_01_CODIGOS_Y_COSTOS_xlsm[Producto y N°],_01_CODIGOS_Y_COSTOS_xlsm[COSTO],0,0,1)</f>
        <v>1490.0922</v>
      </c>
      <c r="I2385" s="27">
        <f>+IFERROR(LISTAS[[#This Row],[VENTA NETA]]/LISTAS[[#This Row],[COSTO]]-1,0)</f>
        <v>0.92726396393458055</v>
      </c>
      <c r="J2385" s="50" t="str">
        <f>IFERROR(VLOOKUP(LISTAS[[#This Row],[ID]],_01_CODIGOS_Y_COSTOS_xlsm[[Producto y N°]:[CODIGO]],2,0),"")</f>
        <v>065-045</v>
      </c>
      <c r="O2385" t="s">
        <v>3694</v>
      </c>
      <c r="AB2385" s="12" t="str">
        <f>+LISTAS[[#This Row],[Codigo]]&amp;LISTAS[[#This Row],[Fabrica]]</f>
        <v>065-045ALNAT</v>
      </c>
      <c r="AC2385" s="13" t="str">
        <f>+LISTAS[[#This Row],[Codigo]]</f>
        <v>065-045</v>
      </c>
      <c r="AD2385" s="13" t="str">
        <f>+LISTAS[[#This Row],[ID]]</f>
        <v>CONECTORES NEUMÁTICOS67</v>
      </c>
      <c r="AH2385" s="36"/>
      <c r="AI2385" s="37">
        <f>+LISTAS[[#This Row],[Precio]]+(LISTAS[[#This Row],[Precio]]*AH2385)</f>
        <v>5318.15</v>
      </c>
      <c r="AJ2385" s="38">
        <f t="shared" si="37"/>
        <v>2659.0749999999998</v>
      </c>
      <c r="AL2385" s="35">
        <f>+AJ2385/LISTAS[[#This Row],[COSTO]]-1</f>
        <v>0.78450367030979673</v>
      </c>
      <c r="AM2385" t="str">
        <f>+LISTAS[[#This Row],[ID]]</f>
        <v>CONECTORES NEUMÁTICOS67</v>
      </c>
      <c r="AO2385" s="43"/>
      <c r="AP2385" s="39">
        <f>LISTAS[[#This Row],[COSTO]]+(LISTAS[[#This Row],[COSTO]]*AO2385)</f>
        <v>1490.0922</v>
      </c>
      <c r="AQ2385" s="44">
        <f>IF(AO2385="",0,AP2385/LISTAS[[#This Row],[VENTA NETA]]-1)</f>
        <v>0</v>
      </c>
      <c r="AS2385" s="39">
        <v>623.97829999999999</v>
      </c>
      <c r="AT2385" s="48">
        <f>+LISTAS[[#This Row],[COSTO]]/AS2385-1</f>
        <v>1.388051315246059</v>
      </c>
      <c r="BA2385" t="s">
        <v>3664</v>
      </c>
      <c r="BB2385" s="36"/>
    </row>
    <row r="2386" spans="1:54" x14ac:dyDescent="0.35">
      <c r="A2386" s="7" t="s">
        <v>3696</v>
      </c>
      <c r="B2386" t="s">
        <v>3664</v>
      </c>
      <c r="C2386">
        <v>68</v>
      </c>
      <c r="D2386" t="s">
        <v>3697</v>
      </c>
      <c r="E2386" s="2">
        <v>6221.2321000000002</v>
      </c>
      <c r="F2386" s="7" t="str">
        <f>+_xlfn.XLOOKUP(LISTAS[[#This Row],[ID]],_01_CODIGOS_Y_COSTOS_xlsm[Producto y N°],_01_CODIGOS_Y_COSTOS_xlsm[FABRICA],"",0,1)</f>
        <v>ALNAT</v>
      </c>
      <c r="G2386" s="26">
        <f>LISTAS[[#This Row],[Precio]]*(1-0.46)</f>
        <v>3359.4653340000004</v>
      </c>
      <c r="H2386" s="1">
        <f>+_xlfn.XLOOKUP(LISTAS[[#This Row],[ID]],_01_CODIGOS_Y_COSTOS_xlsm[Producto y N°],_01_CODIGOS_Y_COSTOS_xlsm[COSTO],0,0,1)</f>
        <v>1743.1267</v>
      </c>
      <c r="I2386" s="27">
        <f>+IFERROR(LISTAS[[#This Row],[VENTA NETA]]/LISTAS[[#This Row],[COSTO]]-1,0)</f>
        <v>0.92726399865253639</v>
      </c>
      <c r="J2386" s="50" t="str">
        <f>IFERROR(VLOOKUP(LISTAS[[#This Row],[ID]],_01_CODIGOS_Y_COSTOS_xlsm[[Producto y N°]:[CODIGO]],2,0),"")</f>
        <v>065-047</v>
      </c>
      <c r="O2386" t="s">
        <v>3696</v>
      </c>
      <c r="AB2386" s="12" t="str">
        <f>+LISTAS[[#This Row],[Codigo]]&amp;LISTAS[[#This Row],[Fabrica]]</f>
        <v>065-047ALNAT</v>
      </c>
      <c r="AC2386" s="13" t="str">
        <f>+LISTAS[[#This Row],[Codigo]]</f>
        <v>065-047</v>
      </c>
      <c r="AD2386" s="13" t="str">
        <f>+LISTAS[[#This Row],[ID]]</f>
        <v>CONECTORES NEUMÁTICOS68</v>
      </c>
      <c r="AH2386" s="36"/>
      <c r="AI2386" s="37">
        <f>+LISTAS[[#This Row],[Precio]]+(LISTAS[[#This Row],[Precio]]*AH2386)</f>
        <v>6221.2321000000002</v>
      </c>
      <c r="AJ2386" s="38">
        <f t="shared" si="37"/>
        <v>3110.6160500000001</v>
      </c>
      <c r="AL2386" s="35">
        <f>+AJ2386/LISTAS[[#This Row],[COSTO]]-1</f>
        <v>0.78450370245605217</v>
      </c>
      <c r="AM2386" t="str">
        <f>+LISTAS[[#This Row],[ID]]</f>
        <v>CONECTORES NEUMÁTICOS68</v>
      </c>
      <c r="AO2386" s="43"/>
      <c r="AP2386" s="39">
        <f>LISTAS[[#This Row],[COSTO]]+(LISTAS[[#This Row],[COSTO]]*AO2386)</f>
        <v>1743.1267</v>
      </c>
      <c r="AQ2386" s="44">
        <f>IF(AO2386="",0,AP2386/LISTAS[[#This Row],[VENTA NETA]]-1)</f>
        <v>0</v>
      </c>
      <c r="AS2386" s="39">
        <v>698.85569999999996</v>
      </c>
      <c r="AT2386" s="48">
        <f>+LISTAS[[#This Row],[COSTO]]/AS2386-1</f>
        <v>1.4942583998384791</v>
      </c>
      <c r="BA2386" t="s">
        <v>3664</v>
      </c>
      <c r="BB2386" s="36"/>
    </row>
    <row r="2387" spans="1:54" x14ac:dyDescent="0.35">
      <c r="A2387" s="7" t="s">
        <v>3698</v>
      </c>
      <c r="B2387" t="s">
        <v>3664</v>
      </c>
      <c r="C2387">
        <v>77</v>
      </c>
      <c r="D2387" s="93" t="s">
        <v>3699</v>
      </c>
      <c r="E2387" s="2">
        <v>1344.327</v>
      </c>
      <c r="F2387" s="7" t="str">
        <f>+_xlfn.XLOOKUP(LISTAS[[#This Row],[ID]],_01_CODIGOS_Y_COSTOS_xlsm[Producto y N°],_01_CODIGOS_Y_COSTOS_xlsm[FABRICA],"",0,1)</f>
        <v>ALNAT</v>
      </c>
      <c r="G2387" s="26">
        <f>LISTAS[[#This Row],[Precio]]*(1-0.46)</f>
        <v>725.93658000000005</v>
      </c>
      <c r="H2387" s="1">
        <f>+_xlfn.XLOOKUP(LISTAS[[#This Row],[ID]],_01_CODIGOS_Y_COSTOS_xlsm[Producto y N°],_01_CODIGOS_Y_COSTOS_xlsm[COSTO],0,0,1)</f>
        <v>611.38800000000003</v>
      </c>
      <c r="I2387" s="27">
        <f>+IFERROR(LISTAS[[#This Row],[VENTA NETA]]/LISTAS[[#This Row],[COSTO]]-1,0)</f>
        <v>0.18735824059353479</v>
      </c>
      <c r="J2387" s="50" t="str">
        <f>IFERROR(VLOOKUP(LISTAS[[#This Row],[ID]],_01_CODIGOS_Y_COSTOS_xlsm[[Producto y N°]:[CODIGO]],2,0),"")</f>
        <v>070-01</v>
      </c>
      <c r="O2387" t="s">
        <v>3698</v>
      </c>
      <c r="AB2387" s="12" t="str">
        <f>+LISTAS[[#This Row],[Codigo]]&amp;LISTAS[[#This Row],[Fabrica]]</f>
        <v>070-01ALNAT</v>
      </c>
      <c r="AC2387" s="13" t="str">
        <f>+LISTAS[[#This Row],[Codigo]]</f>
        <v>070-01</v>
      </c>
      <c r="AD2387" s="13" t="str">
        <f>+LISTAS[[#This Row],[ID]]</f>
        <v>CONECTORES NEUMÁTICOS77</v>
      </c>
      <c r="AH2387" s="36">
        <v>2.8669434471218391E-2</v>
      </c>
      <c r="AI2387" s="37">
        <f>+LISTAS[[#This Row],[Precio]]+(LISTAS[[#This Row],[Precio]]*AH2387)</f>
        <v>1382.8680948343897</v>
      </c>
      <c r="AJ2387" s="38">
        <f t="shared" si="37"/>
        <v>691.43404741719485</v>
      </c>
      <c r="AL2387" s="35">
        <f>+AJ2387/LISTAS[[#This Row],[COSTO]]-1</f>
        <v>0.1309251202463817</v>
      </c>
      <c r="AM2387" t="str">
        <f>+LISTAS[[#This Row],[ID]]</f>
        <v>CONECTORES NEUMÁTICOS77</v>
      </c>
      <c r="AO2387" s="43">
        <v>0.4</v>
      </c>
      <c r="AP2387" s="39">
        <f>LISTAS[[#This Row],[COSTO]]+(LISTAS[[#This Row],[COSTO]]*AO2387)</f>
        <v>855.94320000000005</v>
      </c>
      <c r="AQ2387" s="44">
        <f>IF(AO2387="",0,AP2387/LISTAS[[#This Row],[VENTA NETA]]-1)</f>
        <v>0.17908812364848736</v>
      </c>
      <c r="AS2387" s="39">
        <v>764.51390000000004</v>
      </c>
      <c r="AT2387" s="48">
        <f>+LISTAS[[#This Row],[COSTO]]/AS2387-1</f>
        <v>-0.20029184557664681</v>
      </c>
      <c r="BA2387" t="s">
        <v>3664</v>
      </c>
      <c r="BB2387" s="36"/>
    </row>
    <row r="2388" spans="1:54" x14ac:dyDescent="0.35">
      <c r="A2388" s="7" t="s">
        <v>3700</v>
      </c>
      <c r="B2388" t="s">
        <v>3664</v>
      </c>
      <c r="C2388">
        <v>78</v>
      </c>
      <c r="D2388" s="93" t="s">
        <v>3701</v>
      </c>
      <c r="E2388" s="2">
        <v>1756.1029000000001</v>
      </c>
      <c r="F2388" s="7" t="str">
        <f>+_xlfn.XLOOKUP(LISTAS[[#This Row],[ID]],_01_CODIGOS_Y_COSTOS_xlsm[Producto y N°],_01_CODIGOS_Y_COSTOS_xlsm[FABRICA],"",0,1)</f>
        <v>ALNAT</v>
      </c>
      <c r="G2388" s="26">
        <f>LISTAS[[#This Row],[Precio]]*(1-0.46)</f>
        <v>948.29556600000012</v>
      </c>
      <c r="H2388" s="1">
        <f>+_xlfn.XLOOKUP(LISTAS[[#This Row],[ID]],_01_CODIGOS_Y_COSTOS_xlsm[Producto y N°],_01_CODIGOS_Y_COSTOS_xlsm[COSTO],0,0,1)</f>
        <v>798.66</v>
      </c>
      <c r="I2388" s="27">
        <f>+IFERROR(LISTAS[[#This Row],[VENTA NETA]]/LISTAS[[#This Row],[COSTO]]-1,0)</f>
        <v>0.18735828262339438</v>
      </c>
      <c r="J2388" s="50" t="str">
        <f>IFERROR(VLOOKUP(LISTAS[[#This Row],[ID]],_01_CODIGOS_Y_COSTOS_xlsm[[Producto y N°]:[CODIGO]],2,0),"")</f>
        <v>070-02</v>
      </c>
      <c r="O2388" t="s">
        <v>3700</v>
      </c>
      <c r="AB2388" s="12" t="str">
        <f>+LISTAS[[#This Row],[Codigo]]&amp;LISTAS[[#This Row],[Fabrica]]</f>
        <v>070-02ALNAT</v>
      </c>
      <c r="AC2388" s="13" t="str">
        <f>+LISTAS[[#This Row],[Codigo]]</f>
        <v>070-02</v>
      </c>
      <c r="AD2388" s="13" t="str">
        <f>+LISTAS[[#This Row],[ID]]</f>
        <v>CONECTORES NEUMÁTICOS78</v>
      </c>
      <c r="AH2388" s="36">
        <v>2.8669422589428839E-2</v>
      </c>
      <c r="AI2388" s="37">
        <f>+LISTAS[[#This Row],[Precio]]+(LISTAS[[#This Row],[Precio]]*AH2388)</f>
        <v>1806.4493561506215</v>
      </c>
      <c r="AJ2388" s="38">
        <f t="shared" si="37"/>
        <v>903.22467807531075</v>
      </c>
      <c r="AL2388" s="35">
        <f>+AJ2388/LISTAS[[#This Row],[COSTO]]-1</f>
        <v>0.1309251472157249</v>
      </c>
      <c r="AM2388" t="str">
        <f>+LISTAS[[#This Row],[ID]]</f>
        <v>CONECTORES NEUMÁTICOS78</v>
      </c>
      <c r="AO2388" s="43">
        <v>0.4</v>
      </c>
      <c r="AP2388" s="39">
        <f>LISTAS[[#This Row],[COSTO]]+(LISTAS[[#This Row],[COSTO]]*AO2388)</f>
        <v>1118.124</v>
      </c>
      <c r="AQ2388" s="44">
        <f>IF(AO2388="",0,AP2388/LISTAS[[#This Row],[VENTA NETA]]-1)</f>
        <v>0.17908808191137315</v>
      </c>
      <c r="AS2388" s="39">
        <v>1007.7816</v>
      </c>
      <c r="AT2388" s="48">
        <f>+LISTAS[[#This Row],[COSTO]]/AS2388-1</f>
        <v>-0.2075068645825644</v>
      </c>
      <c r="BA2388" t="s">
        <v>3664</v>
      </c>
      <c r="BB2388" s="36"/>
    </row>
    <row r="2389" spans="1:54" x14ac:dyDescent="0.35">
      <c r="A2389" s="7" t="s">
        <v>3702</v>
      </c>
      <c r="B2389" t="s">
        <v>3664</v>
      </c>
      <c r="C2389">
        <v>79</v>
      </c>
      <c r="D2389" s="93" t="s">
        <v>3703</v>
      </c>
      <c r="E2389" s="2">
        <v>1680.4087999999999</v>
      </c>
      <c r="F2389" s="7" t="str">
        <f>+_xlfn.XLOOKUP(LISTAS[[#This Row],[ID]],_01_CODIGOS_Y_COSTOS_xlsm[Producto y N°],_01_CODIGOS_Y_COSTOS_xlsm[FABRICA],"",0,1)</f>
        <v>ALNAT</v>
      </c>
      <c r="G2389" s="26">
        <f>LISTAS[[#This Row],[Precio]]*(1-0.46)</f>
        <v>907.42075199999999</v>
      </c>
      <c r="H2389" s="1">
        <f>+_xlfn.XLOOKUP(LISTAS[[#This Row],[ID]],_01_CODIGOS_Y_COSTOS_xlsm[Producto y N°],_01_CODIGOS_Y_COSTOS_xlsm[COSTO],0,0,1)</f>
        <v>764.23500000000001</v>
      </c>
      <c r="I2389" s="27">
        <f>+IFERROR(LISTAS[[#This Row],[VENTA NETA]]/LISTAS[[#This Row],[COSTO]]-1,0)</f>
        <v>0.18735827592298171</v>
      </c>
      <c r="J2389" s="50" t="str">
        <f>IFERROR(VLOOKUP(LISTAS[[#This Row],[ID]],_01_CODIGOS_Y_COSTOS_xlsm[[Producto y N°]:[CODIGO]],2,0),"")</f>
        <v>070-025</v>
      </c>
      <c r="O2389" t="s">
        <v>3702</v>
      </c>
      <c r="AB2389" s="12" t="str">
        <f>+LISTAS[[#This Row],[Codigo]]&amp;LISTAS[[#This Row],[Fabrica]]</f>
        <v>070-025ALNAT</v>
      </c>
      <c r="AC2389" s="13" t="str">
        <f>+LISTAS[[#This Row],[Codigo]]</f>
        <v>070-025</v>
      </c>
      <c r="AD2389" s="13" t="str">
        <f>+LISTAS[[#This Row],[ID]]</f>
        <v>CONECTORES NEUMÁTICOS79</v>
      </c>
      <c r="AH2389" s="36">
        <v>-0.24564240009797089</v>
      </c>
      <c r="AI2389" s="37">
        <f>+LISTAS[[#This Row],[Precio]]+(LISTAS[[#This Row],[Precio]]*AH2389)</f>
        <v>1267.6291492222488</v>
      </c>
      <c r="AJ2389" s="38">
        <f t="shared" si="37"/>
        <v>633.81457461112439</v>
      </c>
      <c r="AL2389" s="35">
        <f>+AJ2389/LISTAS[[#This Row],[COSTO]]-1</f>
        <v>-0.17065487106567434</v>
      </c>
      <c r="AM2389" t="str">
        <f>+LISTAS[[#This Row],[ID]]</f>
        <v>CONECTORES NEUMÁTICOS79</v>
      </c>
      <c r="AO2389" s="43">
        <v>0.4</v>
      </c>
      <c r="AP2389" s="39">
        <f>LISTAS[[#This Row],[COSTO]]+(LISTAS[[#This Row],[COSTO]]*AO2389)</f>
        <v>1069.9290000000001</v>
      </c>
      <c r="AQ2389" s="44">
        <f>IF(AO2389="",0,AP2389/LISTAS[[#This Row],[VENTA NETA]]-1)</f>
        <v>0.17908808856511582</v>
      </c>
      <c r="AS2389" s="39">
        <v>1179.3189</v>
      </c>
      <c r="AT2389" s="48">
        <f>+LISTAS[[#This Row],[COSTO]]/AS2389-1</f>
        <v>-0.35196917474993406</v>
      </c>
      <c r="BA2389" t="s">
        <v>3664</v>
      </c>
      <c r="BB2389" s="36"/>
    </row>
    <row r="2390" spans="1:54" x14ac:dyDescent="0.35">
      <c r="A2390" s="7" t="s">
        <v>3704</v>
      </c>
      <c r="B2390" t="s">
        <v>3664</v>
      </c>
      <c r="C2390">
        <v>80</v>
      </c>
      <c r="D2390" s="93" t="s">
        <v>3705</v>
      </c>
      <c r="E2390" s="2">
        <v>1882.0578</v>
      </c>
      <c r="F2390" s="7" t="str">
        <f>+_xlfn.XLOOKUP(LISTAS[[#This Row],[ID]],_01_CODIGOS_Y_COSTOS_xlsm[Producto y N°],_01_CODIGOS_Y_COSTOS_xlsm[FABRICA],"",0,1)</f>
        <v>ALNAT</v>
      </c>
      <c r="G2390" s="26">
        <f>LISTAS[[#This Row],[Precio]]*(1-0.46)</f>
        <v>1016.3112120000001</v>
      </c>
      <c r="H2390" s="1">
        <f>+_xlfn.XLOOKUP(LISTAS[[#This Row],[ID]],_01_CODIGOS_Y_COSTOS_xlsm[Producto y N°],_01_CODIGOS_Y_COSTOS_xlsm[COSTO],0,0,1)</f>
        <v>853.74</v>
      </c>
      <c r="I2390" s="27">
        <f>+IFERROR(LISTAS[[#This Row],[VENTA NETA]]/LISTAS[[#This Row],[COSTO]]-1,0)</f>
        <v>0.19042239089184076</v>
      </c>
      <c r="J2390" s="50" t="str">
        <f>IFERROR(VLOOKUP(LISTAS[[#This Row],[ID]],_01_CODIGOS_Y_COSTOS_xlsm[[Producto y N°]:[CODIGO]],2,0),"")</f>
        <v>070-03</v>
      </c>
      <c r="O2390" t="s">
        <v>3704</v>
      </c>
      <c r="AB2390" s="12" t="str">
        <f>+LISTAS[[#This Row],[Codigo]]&amp;LISTAS[[#This Row],[Fabrica]]</f>
        <v>070-03ALNAT</v>
      </c>
      <c r="AC2390" s="13" t="str">
        <f>+LISTAS[[#This Row],[Codigo]]</f>
        <v>070-03</v>
      </c>
      <c r="AD2390" s="13" t="str">
        <f>+LISTAS[[#This Row],[ID]]</f>
        <v>CONECTORES NEUMÁTICOS80</v>
      </c>
      <c r="AH2390" s="36">
        <v>-0.24564242617192478</v>
      </c>
      <c r="AI2390" s="37">
        <f>+LISTAS[[#This Row],[Precio]]+(LISTAS[[#This Row],[Precio]]*AH2390)</f>
        <v>1419.7445558122049</v>
      </c>
      <c r="AJ2390" s="38">
        <f t="shared" si="37"/>
        <v>709.87227790610245</v>
      </c>
      <c r="AL2390" s="35">
        <f>+AJ2390/LISTAS[[#This Row],[COSTO]]-1</f>
        <v>-0.16851467905205042</v>
      </c>
      <c r="AM2390" t="str">
        <f>+LISTAS[[#This Row],[ID]]</f>
        <v>CONECTORES NEUMÁTICOS80</v>
      </c>
      <c r="AO2390" s="43">
        <v>0.4</v>
      </c>
      <c r="AP2390" s="39">
        <f>LISTAS[[#This Row],[COSTO]]+(LISTAS[[#This Row],[COSTO]]*AO2390)</f>
        <v>1195.2360000000001</v>
      </c>
      <c r="AQ2390" s="44">
        <f>IF(AO2390="",0,AP2390/LISTAS[[#This Row],[VENTA NETA]]-1)</f>
        <v>0.17605314778324033</v>
      </c>
      <c r="AS2390" s="39">
        <v>1206.1215999999999</v>
      </c>
      <c r="AT2390" s="48">
        <f>+LISTAS[[#This Row],[COSTO]]/AS2390-1</f>
        <v>-0.29216092307773933</v>
      </c>
      <c r="BA2390" t="s">
        <v>3664</v>
      </c>
      <c r="BB2390" s="36"/>
    </row>
    <row r="2391" spans="1:54" x14ac:dyDescent="0.35">
      <c r="A2391" s="7" t="s">
        <v>3706</v>
      </c>
      <c r="B2391" t="s">
        <v>3664</v>
      </c>
      <c r="C2391">
        <v>81</v>
      </c>
      <c r="D2391" t="s">
        <v>3707</v>
      </c>
      <c r="E2391" s="2">
        <v>2729.3146999999999</v>
      </c>
      <c r="F2391" s="7" t="str">
        <f>+_xlfn.XLOOKUP(LISTAS[[#This Row],[ID]],_01_CODIGOS_Y_COSTOS_xlsm[Producto y N°],_01_CODIGOS_Y_COSTOS_xlsm[FABRICA],"",0,1)</f>
        <v>ALNAT</v>
      </c>
      <c r="G2391" s="26">
        <f>LISTAS[[#This Row],[Precio]]*(1-0.46)</f>
        <v>1473.8299380000001</v>
      </c>
      <c r="H2391" s="1">
        <f>+_xlfn.XLOOKUP(LISTAS[[#This Row],[ID]],_01_CODIGOS_Y_COSTOS_xlsm[Producto y N°],_01_CODIGOS_Y_COSTOS_xlsm[COSTO],0,0,1)</f>
        <v>936.36</v>
      </c>
      <c r="I2391" s="27">
        <f>+IFERROR(LISTAS[[#This Row],[VENTA NETA]]/LISTAS[[#This Row],[COSTO]]-1,0)</f>
        <v>0.57399925028835064</v>
      </c>
      <c r="J2391" s="50" t="str">
        <f>IFERROR(VLOOKUP(LISTAS[[#This Row],[ID]],_01_CODIGOS_Y_COSTOS_xlsm[[Producto y N°]:[CODIGO]],2,0),"")</f>
        <v>070-04</v>
      </c>
      <c r="O2391" t="s">
        <v>3706</v>
      </c>
      <c r="AB2391" s="12" t="str">
        <f>+LISTAS[[#This Row],[Codigo]]&amp;LISTAS[[#This Row],[Fabrica]]</f>
        <v>070-04ALNAT</v>
      </c>
      <c r="AC2391" s="13" t="str">
        <f>+LISTAS[[#This Row],[Codigo]]</f>
        <v>070-04</v>
      </c>
      <c r="AD2391" s="13" t="str">
        <f>+LISTAS[[#This Row],[ID]]</f>
        <v>CONECTORES NEUMÁTICOS81</v>
      </c>
      <c r="AH2391" s="36"/>
      <c r="AI2391" s="37">
        <f>+LISTAS[[#This Row],[Precio]]+(LISTAS[[#This Row],[Precio]]*AH2391)</f>
        <v>2729.3146999999999</v>
      </c>
      <c r="AJ2391" s="38">
        <f t="shared" si="37"/>
        <v>1364.65735</v>
      </c>
      <c r="AL2391" s="35">
        <f>+AJ2391/LISTAS[[#This Row],[COSTO]]-1</f>
        <v>0.45740671322995419</v>
      </c>
      <c r="AM2391" t="str">
        <f>+LISTAS[[#This Row],[ID]]</f>
        <v>CONECTORES NEUMÁTICOS81</v>
      </c>
      <c r="AO2391" s="43"/>
      <c r="AP2391" s="39">
        <f>LISTAS[[#This Row],[COSTO]]+(LISTAS[[#This Row],[COSTO]]*AO2391)</f>
        <v>936.36</v>
      </c>
      <c r="AQ2391" s="44">
        <f>IF(AO2391="",0,AP2391/LISTAS[[#This Row],[VENTA NETA]]-1)</f>
        <v>0</v>
      </c>
      <c r="AS2391" s="39">
        <v>1275.8087</v>
      </c>
      <c r="AT2391" s="48">
        <f>+LISTAS[[#This Row],[COSTO]]/AS2391-1</f>
        <v>-0.26606551593510852</v>
      </c>
      <c r="BA2391" t="s">
        <v>3664</v>
      </c>
      <c r="BB2391" s="36"/>
    </row>
    <row r="2392" spans="1:54" x14ac:dyDescent="0.35">
      <c r="A2392" s="7" t="s">
        <v>3708</v>
      </c>
      <c r="B2392" t="s">
        <v>3664</v>
      </c>
      <c r="C2392">
        <v>86</v>
      </c>
      <c r="D2392" t="s">
        <v>3709</v>
      </c>
      <c r="E2392" s="2">
        <v>3597.7804999999998</v>
      </c>
      <c r="F2392" s="7" t="str">
        <f>+_xlfn.XLOOKUP(LISTAS[[#This Row],[ID]],_01_CODIGOS_Y_COSTOS_xlsm[Producto y N°],_01_CODIGOS_Y_COSTOS_xlsm[FABRICA],"",0,1)</f>
        <v>ALNAT</v>
      </c>
      <c r="G2392" s="26">
        <f>LISTAS[[#This Row],[Precio]]*(1-0.46)</f>
        <v>1942.8014700000001</v>
      </c>
      <c r="H2392" s="1">
        <f>+_xlfn.XLOOKUP(LISTAS[[#This Row],[ID]],_01_CODIGOS_Y_COSTOS_xlsm[Producto y N°],_01_CODIGOS_Y_COSTOS_xlsm[COSTO],0,0,1)</f>
        <v>1008.0619</v>
      </c>
      <c r="I2392" s="27">
        <f>+IFERROR(LISTAS[[#This Row],[VENTA NETA]]/LISTAS[[#This Row],[COSTO]]-1,0)</f>
        <v>0.92726405987568827</v>
      </c>
      <c r="J2392" s="50" t="str">
        <f>IFERROR(VLOOKUP(LISTAS[[#This Row],[ID]],_01_CODIGOS_Y_COSTOS_xlsm[[Producto y N°]:[CODIGO]],2,0),"")</f>
        <v>094-01</v>
      </c>
      <c r="O2392" t="s">
        <v>3708</v>
      </c>
      <c r="AB2392" s="12" t="str">
        <f>+LISTAS[[#This Row],[Codigo]]&amp;LISTAS[[#This Row],[Fabrica]]</f>
        <v>094-01ALNAT</v>
      </c>
      <c r="AC2392" s="13" t="str">
        <f>+LISTAS[[#This Row],[Codigo]]</f>
        <v>094-01</v>
      </c>
      <c r="AD2392" s="13" t="str">
        <f>+LISTAS[[#This Row],[ID]]</f>
        <v>CONECTORES NEUMÁTICOS86</v>
      </c>
      <c r="AH2392" s="36"/>
      <c r="AI2392" s="37">
        <f>+LISTAS[[#This Row],[Precio]]+(LISTAS[[#This Row],[Precio]]*AH2392)</f>
        <v>3597.7804999999998</v>
      </c>
      <c r="AJ2392" s="38">
        <f t="shared" si="37"/>
        <v>1798.8902499999999</v>
      </c>
      <c r="AL2392" s="35">
        <f>+AJ2392/LISTAS[[#This Row],[COSTO]]-1</f>
        <v>0.78450375914415549</v>
      </c>
      <c r="AM2392" t="str">
        <f>+LISTAS[[#This Row],[ID]]</f>
        <v>CONECTORES NEUMÁTICOS86</v>
      </c>
      <c r="AO2392" s="43"/>
      <c r="AP2392" s="39">
        <f>LISTAS[[#This Row],[COSTO]]+(LISTAS[[#This Row],[COSTO]]*AO2392)</f>
        <v>1008.0619</v>
      </c>
      <c r="AQ2392" s="44">
        <f>IF(AO2392="",0,AP2392/LISTAS[[#This Row],[VENTA NETA]]-1)</f>
        <v>0</v>
      </c>
      <c r="AS2392" s="39">
        <v>1651.0464999999999</v>
      </c>
      <c r="AT2392" s="48">
        <f>+LISTAS[[#This Row],[COSTO]]/AS2392-1</f>
        <v>-0.3894406365901868</v>
      </c>
      <c r="BA2392" t="s">
        <v>3664</v>
      </c>
      <c r="BB2392" s="36"/>
    </row>
    <row r="2393" spans="1:54" x14ac:dyDescent="0.35">
      <c r="A2393" s="7" t="s">
        <v>3710</v>
      </c>
      <c r="B2393" t="s">
        <v>3664</v>
      </c>
      <c r="C2393">
        <v>87</v>
      </c>
      <c r="D2393" t="s">
        <v>3711</v>
      </c>
      <c r="E2393" s="2">
        <v>4210.1686</v>
      </c>
      <c r="F2393" s="7" t="str">
        <f>+_xlfn.XLOOKUP(LISTAS[[#This Row],[ID]],_01_CODIGOS_Y_COSTOS_xlsm[Producto y N°],_01_CODIGOS_Y_COSTOS_xlsm[FABRICA],"",0,1)</f>
        <v>ALNAT</v>
      </c>
      <c r="G2393" s="26">
        <f>LISTAS[[#This Row],[Precio]]*(1-0.46)</f>
        <v>2273.4910440000003</v>
      </c>
      <c r="H2393" s="1">
        <f>+_xlfn.XLOOKUP(LISTAS[[#This Row],[ID]],_01_CODIGOS_Y_COSTOS_xlsm[Producto y N°],_01_CODIGOS_Y_COSTOS_xlsm[COSTO],0,0,1)</f>
        <v>1179.6469</v>
      </c>
      <c r="I2393" s="27">
        <f>+IFERROR(LISTAS[[#This Row],[VENTA NETA]]/LISTAS[[#This Row],[COSTO]]-1,0)</f>
        <v>0.92726403468699026</v>
      </c>
      <c r="J2393" s="50" t="str">
        <f>IFERROR(VLOOKUP(LISTAS[[#This Row],[ID]],_01_CODIGOS_Y_COSTOS_xlsm[[Producto y N°]:[CODIGO]],2,0),"")</f>
        <v>094-02</v>
      </c>
      <c r="O2393" t="s">
        <v>3710</v>
      </c>
      <c r="AB2393" s="12" t="str">
        <f>+LISTAS[[#This Row],[Codigo]]&amp;LISTAS[[#This Row],[Fabrica]]</f>
        <v>094-02ALNAT</v>
      </c>
      <c r="AC2393" s="13" t="str">
        <f>+LISTAS[[#This Row],[Codigo]]</f>
        <v>094-02</v>
      </c>
      <c r="AD2393" s="13" t="str">
        <f>+LISTAS[[#This Row],[ID]]</f>
        <v>CONECTORES NEUMÁTICOS87</v>
      </c>
      <c r="AH2393" s="36"/>
      <c r="AI2393" s="37">
        <f>+LISTAS[[#This Row],[Precio]]+(LISTAS[[#This Row],[Precio]]*AH2393)</f>
        <v>4210.1686</v>
      </c>
      <c r="AJ2393" s="38">
        <f t="shared" si="37"/>
        <v>2105.0843</v>
      </c>
      <c r="AL2393" s="35">
        <f>+AJ2393/LISTAS[[#This Row],[COSTO]]-1</f>
        <v>0.78450373582128696</v>
      </c>
      <c r="AM2393" t="str">
        <f>+LISTAS[[#This Row],[ID]]</f>
        <v>CONECTORES NEUMÁTICOS87</v>
      </c>
      <c r="AO2393" s="43"/>
      <c r="AP2393" s="39">
        <f>LISTAS[[#This Row],[COSTO]]+(LISTAS[[#This Row],[COSTO]]*AO2393)</f>
        <v>1179.6469</v>
      </c>
      <c r="AQ2393" s="44">
        <f>IF(AO2393="",0,AP2393/LISTAS[[#This Row],[VENTA NETA]]-1)</f>
        <v>0</v>
      </c>
      <c r="AS2393" s="39">
        <v>1527.7541000000001</v>
      </c>
      <c r="AT2393" s="48">
        <f>+LISTAS[[#This Row],[COSTO]]/AS2393-1</f>
        <v>-0.22785551680077321</v>
      </c>
      <c r="BA2393" t="s">
        <v>3664</v>
      </c>
      <c r="BB2393" s="36"/>
    </row>
    <row r="2394" spans="1:54" x14ac:dyDescent="0.35">
      <c r="A2394" s="7" t="s">
        <v>3712</v>
      </c>
      <c r="B2394" t="s">
        <v>3664</v>
      </c>
      <c r="C2394">
        <v>89</v>
      </c>
      <c r="D2394" t="s">
        <v>3713</v>
      </c>
      <c r="E2394" s="2">
        <v>4305.8543</v>
      </c>
      <c r="F2394" s="7" t="str">
        <f>+_xlfn.XLOOKUP(LISTAS[[#This Row],[ID]],_01_CODIGOS_Y_COSTOS_xlsm[Producto y N°],_01_CODIGOS_Y_COSTOS_xlsm[FABRICA],"",0,1)</f>
        <v>ALNAT</v>
      </c>
      <c r="G2394" s="26">
        <f>LISTAS[[#This Row],[Precio]]*(1-0.46)</f>
        <v>2325.1613219999999</v>
      </c>
      <c r="H2394" s="1">
        <f>+_xlfn.XLOOKUP(LISTAS[[#This Row],[ID]],_01_CODIGOS_Y_COSTOS_xlsm[Producto y N°],_01_CODIGOS_Y_COSTOS_xlsm[COSTO],0,0,1)</f>
        <v>1206.4571000000001</v>
      </c>
      <c r="I2394" s="27">
        <f>+IFERROR(LISTAS[[#This Row],[VENTA NETA]]/LISTAS[[#This Row],[COSTO]]-1,0)</f>
        <v>0.9272639880854443</v>
      </c>
      <c r="J2394" s="50" t="str">
        <f>IFERROR(VLOOKUP(LISTAS[[#This Row],[ID]],_01_CODIGOS_Y_COSTOS_xlsm[[Producto y N°]:[CODIGO]],2,0),"")</f>
        <v>094-03</v>
      </c>
      <c r="O2394" t="s">
        <v>3712</v>
      </c>
      <c r="AB2394" s="12" t="str">
        <f>+LISTAS[[#This Row],[Codigo]]&amp;LISTAS[[#This Row],[Fabrica]]</f>
        <v>094-03ALNAT</v>
      </c>
      <c r="AC2394" s="13" t="str">
        <f>+LISTAS[[#This Row],[Codigo]]</f>
        <v>094-03</v>
      </c>
      <c r="AD2394" s="13" t="str">
        <f>+LISTAS[[#This Row],[ID]]</f>
        <v>CONECTORES NEUMÁTICOS89</v>
      </c>
      <c r="AH2394" s="36"/>
      <c r="AI2394" s="37">
        <f>+LISTAS[[#This Row],[Precio]]+(LISTAS[[#This Row],[Precio]]*AH2394)</f>
        <v>4305.8543</v>
      </c>
      <c r="AJ2394" s="38">
        <f t="shared" si="37"/>
        <v>2152.92715</v>
      </c>
      <c r="AL2394" s="35">
        <f>+AJ2394/LISTAS[[#This Row],[COSTO]]-1</f>
        <v>0.78450369267170772</v>
      </c>
      <c r="AM2394" t="str">
        <f>+LISTAS[[#This Row],[ID]]</f>
        <v>CONECTORES NEUMÁTICOS89</v>
      </c>
      <c r="AO2394" s="43"/>
      <c r="AP2394" s="39">
        <f>LISTAS[[#This Row],[COSTO]]+(LISTAS[[#This Row],[COSTO]]*AO2394)</f>
        <v>1206.4571000000001</v>
      </c>
      <c r="AQ2394" s="44">
        <f>IF(AO2394="",0,AP2394/LISTAS[[#This Row],[VENTA NETA]]-1)</f>
        <v>0</v>
      </c>
      <c r="AS2394" s="39">
        <v>579.51790000000005</v>
      </c>
      <c r="AT2394" s="48">
        <f>+LISTAS[[#This Row],[COSTO]]/AS2394-1</f>
        <v>1.0818288787973591</v>
      </c>
      <c r="BA2394" t="s">
        <v>3664</v>
      </c>
      <c r="BB2394" s="36"/>
    </row>
    <row r="2395" spans="1:54" x14ac:dyDescent="0.35">
      <c r="A2395" s="7" t="s">
        <v>3714</v>
      </c>
      <c r="B2395" t="s">
        <v>3664</v>
      </c>
      <c r="C2395">
        <v>90</v>
      </c>
      <c r="D2395" t="s">
        <v>3715</v>
      </c>
      <c r="E2395" s="2">
        <v>4554.6369999999997</v>
      </c>
      <c r="F2395" s="7" t="str">
        <f>+_xlfn.XLOOKUP(LISTAS[[#This Row],[ID]],_01_CODIGOS_Y_COSTOS_xlsm[Producto y N°],_01_CODIGOS_Y_COSTOS_xlsm[FABRICA],"",0,1)</f>
        <v>ALNAT</v>
      </c>
      <c r="G2395" s="26">
        <f>LISTAS[[#This Row],[Precio]]*(1-0.46)</f>
        <v>2459.50398</v>
      </c>
      <c r="H2395" s="1">
        <f>+_xlfn.XLOOKUP(LISTAS[[#This Row],[ID]],_01_CODIGOS_Y_COSTOS_xlsm[Producto y N°],_01_CODIGOS_Y_COSTOS_xlsm[COSTO],0,0,1)</f>
        <v>1276.1635000000001</v>
      </c>
      <c r="I2395" s="27">
        <f>+IFERROR(LISTAS[[#This Row],[VENTA NETA]]/LISTAS[[#This Row],[COSTO]]-1,0)</f>
        <v>0.92726400653207808</v>
      </c>
      <c r="J2395" s="50" t="str">
        <f>IFERROR(VLOOKUP(LISTAS[[#This Row],[ID]],_01_CODIGOS_Y_COSTOS_xlsm[[Producto y N°]:[CODIGO]],2,0),"")</f>
        <v>094-04</v>
      </c>
      <c r="O2395" t="s">
        <v>3714</v>
      </c>
      <c r="AB2395" s="12" t="str">
        <f>+LISTAS[[#This Row],[Codigo]]&amp;LISTAS[[#This Row],[Fabrica]]</f>
        <v>094-04ALNAT</v>
      </c>
      <c r="AC2395" s="13" t="str">
        <f>+LISTAS[[#This Row],[Codigo]]</f>
        <v>094-04</v>
      </c>
      <c r="AD2395" s="13" t="str">
        <f>+LISTAS[[#This Row],[ID]]</f>
        <v>CONECTORES NEUMÁTICOS90</v>
      </c>
      <c r="AH2395" s="36"/>
      <c r="AI2395" s="37">
        <f>+LISTAS[[#This Row],[Precio]]+(LISTAS[[#This Row],[Precio]]*AH2395)</f>
        <v>4554.6369999999997</v>
      </c>
      <c r="AJ2395" s="38">
        <f t="shared" si="37"/>
        <v>2277.3184999999999</v>
      </c>
      <c r="AL2395" s="35">
        <f>+AJ2395/LISTAS[[#This Row],[COSTO]]-1</f>
        <v>0.78450370975192407</v>
      </c>
      <c r="AM2395" t="str">
        <f>+LISTAS[[#This Row],[ID]]</f>
        <v>CONECTORES NEUMÁTICOS90</v>
      </c>
      <c r="AO2395" s="43"/>
      <c r="AP2395" s="39">
        <f>LISTAS[[#This Row],[COSTO]]+(LISTAS[[#This Row],[COSTO]]*AO2395)</f>
        <v>1276.1635000000001</v>
      </c>
      <c r="AQ2395" s="44">
        <f>IF(AO2395="",0,AP2395/LISTAS[[#This Row],[VENTA NETA]]-1)</f>
        <v>0</v>
      </c>
      <c r="AS2395" s="39">
        <v>611.7133</v>
      </c>
      <c r="AT2395" s="48">
        <f>+LISTAS[[#This Row],[COSTO]]/AS2395-1</f>
        <v>1.0862117923543595</v>
      </c>
      <c r="BA2395" t="s">
        <v>3664</v>
      </c>
      <c r="BB2395" s="36"/>
    </row>
    <row r="2396" spans="1:54" x14ac:dyDescent="0.35">
      <c r="A2396" s="7" t="s">
        <v>3716</v>
      </c>
      <c r="B2396" t="s">
        <v>3664</v>
      </c>
      <c r="C2396">
        <v>91</v>
      </c>
      <c r="D2396" t="s">
        <v>3717</v>
      </c>
      <c r="E2396" s="2">
        <v>5894.2361000000001</v>
      </c>
      <c r="F2396" s="7" t="str">
        <f>+_xlfn.XLOOKUP(LISTAS[[#This Row],[ID]],_01_CODIGOS_Y_COSTOS_xlsm[Producto y N°],_01_CODIGOS_Y_COSTOS_xlsm[FABRICA],"",0,1)</f>
        <v>ALNAT</v>
      </c>
      <c r="G2396" s="26">
        <f>LISTAS[[#This Row],[Precio]]*(1-0.46)</f>
        <v>3182.8874940000001</v>
      </c>
      <c r="H2396" s="1">
        <f>+_xlfn.XLOOKUP(LISTAS[[#This Row],[ID]],_01_CODIGOS_Y_COSTOS_xlsm[Producto y N°],_01_CODIGOS_Y_COSTOS_xlsm[COSTO],0,0,1)</f>
        <v>1651.5056999999999</v>
      </c>
      <c r="I2396" s="27">
        <f>+IFERROR(LISTAS[[#This Row],[VENTA NETA]]/LISTAS[[#This Row],[COSTO]]-1,0)</f>
        <v>0.92726400762649508</v>
      </c>
      <c r="J2396" s="50" t="str">
        <f>IFERROR(VLOOKUP(LISTAS[[#This Row],[ID]],_01_CODIGOS_Y_COSTOS_xlsm[[Producto y N°]:[CODIGO]],2,0),"")</f>
        <v>094-05</v>
      </c>
      <c r="O2396" t="s">
        <v>3716</v>
      </c>
      <c r="AB2396" s="12" t="str">
        <f>+LISTAS[[#This Row],[Codigo]]&amp;LISTAS[[#This Row],[Fabrica]]</f>
        <v>094-05ALNAT</v>
      </c>
      <c r="AC2396" s="13" t="str">
        <f>+LISTAS[[#This Row],[Codigo]]</f>
        <v>094-05</v>
      </c>
      <c r="AD2396" s="13" t="str">
        <f>+LISTAS[[#This Row],[ID]]</f>
        <v>CONECTORES NEUMÁTICOS91</v>
      </c>
      <c r="AH2396" s="36"/>
      <c r="AI2396" s="37">
        <f>+LISTAS[[#This Row],[Precio]]+(LISTAS[[#This Row],[Precio]]*AH2396)</f>
        <v>5894.2361000000001</v>
      </c>
      <c r="AJ2396" s="38">
        <f t="shared" si="37"/>
        <v>2947.11805</v>
      </c>
      <c r="AL2396" s="35">
        <f>+AJ2396/LISTAS[[#This Row],[COSTO]]-1</f>
        <v>0.78450371076527325</v>
      </c>
      <c r="AM2396" t="str">
        <f>+LISTAS[[#This Row],[ID]]</f>
        <v>CONECTORES NEUMÁTICOS91</v>
      </c>
      <c r="AO2396" s="43"/>
      <c r="AP2396" s="39">
        <f>LISTAS[[#This Row],[COSTO]]+(LISTAS[[#This Row],[COSTO]]*AO2396)</f>
        <v>1651.5056999999999</v>
      </c>
      <c r="AQ2396" s="44">
        <f>IF(AO2396="",0,AP2396/LISTAS[[#This Row],[VENTA NETA]]-1)</f>
        <v>0</v>
      </c>
      <c r="AS2396" s="39">
        <v>740.49509999999998</v>
      </c>
      <c r="AT2396" s="48">
        <f>+LISTAS[[#This Row],[COSTO]]/AS2396-1</f>
        <v>1.2302722867443685</v>
      </c>
      <c r="BA2396" t="s">
        <v>3664</v>
      </c>
      <c r="BB2396" s="36"/>
    </row>
    <row r="2397" spans="1:54" x14ac:dyDescent="0.35">
      <c r="A2397" s="7" t="s">
        <v>3718</v>
      </c>
      <c r="B2397" t="s">
        <v>3664</v>
      </c>
      <c r="C2397">
        <v>92</v>
      </c>
      <c r="D2397" t="s">
        <v>3719</v>
      </c>
      <c r="E2397" s="2">
        <v>5454.0820999999996</v>
      </c>
      <c r="F2397" s="7" t="str">
        <f>+_xlfn.XLOOKUP(LISTAS[[#This Row],[ID]],_01_CODIGOS_Y_COSTOS_xlsm[Producto y N°],_01_CODIGOS_Y_COSTOS_xlsm[FABRICA],"",0,1)</f>
        <v>ALNAT</v>
      </c>
      <c r="G2397" s="26">
        <f>LISTAS[[#This Row],[Precio]]*(1-0.46)</f>
        <v>2945.204334</v>
      </c>
      <c r="H2397" s="1">
        <f>+_xlfn.XLOOKUP(LISTAS[[#This Row],[ID]],_01_CODIGOS_Y_COSTOS_xlsm[Producto y N°],_01_CODIGOS_Y_COSTOS_xlsm[COSTO],0,0,1)</f>
        <v>1528.1790000000001</v>
      </c>
      <c r="I2397" s="27">
        <f>+IFERROR(LISTAS[[#This Row],[VENTA NETA]]/LISTAS[[#This Row],[COSTO]]-1,0)</f>
        <v>0.92726397496628321</v>
      </c>
      <c r="J2397" s="50" t="str">
        <f>IFERROR(VLOOKUP(LISTAS[[#This Row],[ID]],_01_CODIGOS_Y_COSTOS_xlsm[[Producto y N°]:[CODIGO]],2,0),"")</f>
        <v>094-055</v>
      </c>
      <c r="O2397" t="s">
        <v>3718</v>
      </c>
      <c r="AB2397" s="12" t="str">
        <f>+LISTAS[[#This Row],[Codigo]]&amp;LISTAS[[#This Row],[Fabrica]]</f>
        <v>094-055ALNAT</v>
      </c>
      <c r="AC2397" s="13" t="str">
        <f>+LISTAS[[#This Row],[Codigo]]</f>
        <v>094-055</v>
      </c>
      <c r="AD2397" s="13" t="str">
        <f>+LISTAS[[#This Row],[ID]]</f>
        <v>CONECTORES NEUMÁTICOS92</v>
      </c>
      <c r="AH2397" s="36"/>
      <c r="AI2397" s="37">
        <f>+LISTAS[[#This Row],[Precio]]+(LISTAS[[#This Row],[Precio]]*AH2397)</f>
        <v>5454.0820999999996</v>
      </c>
      <c r="AJ2397" s="38">
        <f t="shared" si="37"/>
        <v>2727.0410499999998</v>
      </c>
      <c r="AL2397" s="35">
        <f>+AJ2397/LISTAS[[#This Row],[COSTO]]-1</f>
        <v>0.78450368052433617</v>
      </c>
      <c r="AM2397" t="str">
        <f>+LISTAS[[#This Row],[ID]]</f>
        <v>CONECTORES NEUMÁTICOS92</v>
      </c>
      <c r="AO2397" s="43"/>
      <c r="AP2397" s="39">
        <f>LISTAS[[#This Row],[COSTO]]+(LISTAS[[#This Row],[COSTO]]*AO2397)</f>
        <v>1528.1790000000001</v>
      </c>
      <c r="AQ2397" s="44">
        <f>IF(AO2397="",0,AP2397/LISTAS[[#This Row],[VENTA NETA]]-1)</f>
        <v>0</v>
      </c>
      <c r="AS2397" s="39">
        <v>919.61289999999997</v>
      </c>
      <c r="AT2397" s="48">
        <f>+LISTAS[[#This Row],[COSTO]]/AS2397-1</f>
        <v>0.66176333542080612</v>
      </c>
      <c r="BA2397" t="s">
        <v>3664</v>
      </c>
      <c r="BB2397" s="36"/>
    </row>
    <row r="2398" spans="1:54" x14ac:dyDescent="0.35">
      <c r="A2398" s="7" t="s">
        <v>3720</v>
      </c>
      <c r="B2398" t="s">
        <v>3664</v>
      </c>
      <c r="C2398">
        <v>97</v>
      </c>
      <c r="D2398" s="93" t="s">
        <v>3721</v>
      </c>
      <c r="E2398" s="2">
        <v>780.86400000000003</v>
      </c>
      <c r="F2398" s="7" t="str">
        <f>+_xlfn.XLOOKUP(LISTAS[[#This Row],[ID]],_01_CODIGOS_Y_COSTOS_xlsm[Producto y N°],_01_CODIGOS_Y_COSTOS_xlsm[FABRICA],"",0,1)</f>
        <v>ALNAT</v>
      </c>
      <c r="G2398" s="26">
        <f>LISTAS[[#This Row],[Precio]]*(1-0.46)</f>
        <v>421.66656000000006</v>
      </c>
      <c r="H2398" s="1">
        <f>+_xlfn.XLOOKUP(LISTAS[[#This Row],[ID]],_01_CODIGOS_Y_COSTOS_xlsm[Producto y N°],_01_CODIGOS_Y_COSTOS_xlsm[COSTO],0,0,1)</f>
        <v>290.03519999999997</v>
      </c>
      <c r="I2398" s="27">
        <f>+IFERROR(LISTAS[[#This Row],[VENTA NETA]]/LISTAS[[#This Row],[COSTO]]-1,0)</f>
        <v>0.45384615384615423</v>
      </c>
      <c r="J2398" s="50" t="str">
        <f>IFERROR(VLOOKUP(LISTAS[[#This Row],[ID]],_01_CODIGOS_Y_COSTOS_xlsm[[Producto y N°]:[CODIGO]],2,0),"")</f>
        <v>061-01</v>
      </c>
      <c r="O2398" t="s">
        <v>3720</v>
      </c>
      <c r="AB2398" s="12" t="str">
        <f>+LISTAS[[#This Row],[Codigo]]&amp;LISTAS[[#This Row],[Fabrica]]</f>
        <v>061-01ALNAT</v>
      </c>
      <c r="AC2398" s="13" t="str">
        <f>+LISTAS[[#This Row],[Codigo]]</f>
        <v>061-01</v>
      </c>
      <c r="AD2398" s="13" t="str">
        <f>+LISTAS[[#This Row],[ID]]</f>
        <v>CONECTORES NEUMÁTICOS97</v>
      </c>
      <c r="AH2398" s="36">
        <v>-0.4853181027748954</v>
      </c>
      <c r="AI2398" s="37">
        <f>+LISTAS[[#This Row],[Precio]]+(LISTAS[[#This Row],[Precio]]*AH2398)</f>
        <v>401.89656499478411</v>
      </c>
      <c r="AJ2398" s="38">
        <f t="shared" si="37"/>
        <v>200.94828249739206</v>
      </c>
      <c r="AL2398" s="35">
        <f>+AJ2398/LISTAS[[#This Row],[COSTO]]-1</f>
        <v>-0.30715898450466672</v>
      </c>
      <c r="AM2398" t="str">
        <f>+LISTAS[[#This Row],[ID]]</f>
        <v>CONECTORES NEUMÁTICOS97</v>
      </c>
      <c r="AO2398" s="43">
        <v>0.4</v>
      </c>
      <c r="AP2398" s="39">
        <f>LISTAS[[#This Row],[COSTO]]+(LISTAS[[#This Row],[COSTO]]*AO2398)</f>
        <v>406.04927999999995</v>
      </c>
      <c r="AQ2398" s="44">
        <f>IF(AO2398="",0,AP2398/LISTAS[[#This Row],[VENTA NETA]]-1)</f>
        <v>-3.7037037037037313E-2</v>
      </c>
      <c r="AS2398" s="39">
        <v>0</v>
      </c>
      <c r="AT2398" s="48" t="e">
        <f>+LISTAS[[#This Row],[COSTO]]/AS2398-1</f>
        <v>#DIV/0!</v>
      </c>
      <c r="BA2398" t="s">
        <v>3664</v>
      </c>
      <c r="BB2398" s="36"/>
    </row>
    <row r="2399" spans="1:54" x14ac:dyDescent="0.35">
      <c r="A2399" s="7" t="s">
        <v>3722</v>
      </c>
      <c r="B2399" t="s">
        <v>3664</v>
      </c>
      <c r="C2399">
        <v>98</v>
      </c>
      <c r="D2399" s="93" t="s">
        <v>3723</v>
      </c>
      <c r="E2399" s="2">
        <v>780.86400000000003</v>
      </c>
      <c r="F2399" s="7" t="str">
        <f>+_xlfn.XLOOKUP(LISTAS[[#This Row],[ID]],_01_CODIGOS_Y_COSTOS_xlsm[Producto y N°],_01_CODIGOS_Y_COSTOS_xlsm[FABRICA],"",0,1)</f>
        <v>ALNAT</v>
      </c>
      <c r="G2399" s="26">
        <f>LISTAS[[#This Row],[Precio]]*(1-0.46)</f>
        <v>421.66656000000006</v>
      </c>
      <c r="H2399" s="1">
        <f>+_xlfn.XLOOKUP(LISTAS[[#This Row],[ID]],_01_CODIGOS_Y_COSTOS_xlsm[Producto y N°],_01_CODIGOS_Y_COSTOS_xlsm[COSTO],0,0,1)</f>
        <v>290.03519999999997</v>
      </c>
      <c r="I2399" s="27">
        <f>+IFERROR(LISTAS[[#This Row],[VENTA NETA]]/LISTAS[[#This Row],[COSTO]]-1,0)</f>
        <v>0.45384615384615423</v>
      </c>
      <c r="J2399" s="50" t="str">
        <f>IFERROR(VLOOKUP(LISTAS[[#This Row],[ID]],_01_CODIGOS_Y_COSTOS_xlsm[[Producto y N°]:[CODIGO]],2,0),"")</f>
        <v>061-02</v>
      </c>
      <c r="O2399" t="s">
        <v>3722</v>
      </c>
      <c r="AB2399" s="12" t="str">
        <f>+LISTAS[[#This Row],[Codigo]]&amp;LISTAS[[#This Row],[Fabrica]]</f>
        <v>061-02ALNAT</v>
      </c>
      <c r="AC2399" s="13" t="str">
        <f>+LISTAS[[#This Row],[Codigo]]</f>
        <v>061-02</v>
      </c>
      <c r="AD2399" s="13" t="str">
        <f>+LISTAS[[#This Row],[ID]]</f>
        <v>CONECTORES NEUMÁTICOS98</v>
      </c>
      <c r="AH2399" s="36">
        <v>-0.51240660507516389</v>
      </c>
      <c r="AI2399" s="37">
        <f>+LISTAS[[#This Row],[Precio]]+(LISTAS[[#This Row],[Precio]]*AH2399)</f>
        <v>380.74412873458726</v>
      </c>
      <c r="AJ2399" s="38">
        <f t="shared" si="37"/>
        <v>190.37206436729363</v>
      </c>
      <c r="AL2399" s="35">
        <f>+AJ2399/LISTAS[[#This Row],[COSTO]]-1</f>
        <v>-0.3436242760627205</v>
      </c>
      <c r="AM2399" t="str">
        <f>+LISTAS[[#This Row],[ID]]</f>
        <v>CONECTORES NEUMÁTICOS98</v>
      </c>
      <c r="AO2399" s="43">
        <v>0.4</v>
      </c>
      <c r="AP2399" s="39">
        <f>LISTAS[[#This Row],[COSTO]]+(LISTAS[[#This Row],[COSTO]]*AO2399)</f>
        <v>406.04927999999995</v>
      </c>
      <c r="AQ2399" s="44">
        <f>IF(AO2399="",0,AP2399/LISTAS[[#This Row],[VENTA NETA]]-1)</f>
        <v>-3.7037037037037313E-2</v>
      </c>
      <c r="AS2399" s="39">
        <v>652.08540000000005</v>
      </c>
      <c r="AT2399" s="48">
        <f>+LISTAS[[#This Row],[COSTO]]/AS2399-1</f>
        <v>-0.55521899432190946</v>
      </c>
      <c r="BA2399" t="s">
        <v>3664</v>
      </c>
      <c r="BB2399" s="36"/>
    </row>
    <row r="2400" spans="1:54" x14ac:dyDescent="0.35">
      <c r="A2400" s="7" t="s">
        <v>3724</v>
      </c>
      <c r="B2400" t="s">
        <v>3664</v>
      </c>
      <c r="C2400">
        <v>99</v>
      </c>
      <c r="D2400" s="93" t="s">
        <v>3725</v>
      </c>
      <c r="E2400" s="2">
        <v>1227.7439999999999</v>
      </c>
      <c r="F2400" s="7" t="str">
        <f>+_xlfn.XLOOKUP(LISTAS[[#This Row],[ID]],_01_CODIGOS_Y_COSTOS_xlsm[Producto y N°],_01_CODIGOS_Y_COSTOS_xlsm[FABRICA],"",0,1)</f>
        <v>ALNAT</v>
      </c>
      <c r="G2400" s="26">
        <f>LISTAS[[#This Row],[Precio]]*(1-0.46)</f>
        <v>662.98176000000001</v>
      </c>
      <c r="H2400" s="1">
        <f>+_xlfn.XLOOKUP(LISTAS[[#This Row],[ID]],_01_CODIGOS_Y_COSTOS_xlsm[Producto y N°],_01_CODIGOS_Y_COSTOS_xlsm[COSTO],0,0,1)</f>
        <v>456.01920000000001</v>
      </c>
      <c r="I2400" s="27">
        <f>+IFERROR(LISTAS[[#This Row],[VENTA NETA]]/LISTAS[[#This Row],[COSTO]]-1,0)</f>
        <v>0.45384615384615379</v>
      </c>
      <c r="J2400" s="50" t="str">
        <f>IFERROR(VLOOKUP(LISTAS[[#This Row],[ID]],_01_CODIGOS_Y_COSTOS_xlsm[[Producto y N°]:[CODIGO]],2,0),"")</f>
        <v>061-03</v>
      </c>
      <c r="O2400" t="s">
        <v>3724</v>
      </c>
      <c r="AB2400" s="12" t="str">
        <f>+LISTAS[[#This Row],[Codigo]]&amp;LISTAS[[#This Row],[Fabrica]]</f>
        <v>061-03ALNAT</v>
      </c>
      <c r="AC2400" s="13" t="str">
        <f>+LISTAS[[#This Row],[Codigo]]</f>
        <v>061-03</v>
      </c>
      <c r="AD2400" s="13" t="str">
        <f>+LISTAS[[#This Row],[ID]]</f>
        <v>CONECTORES NEUMÁTICOS99</v>
      </c>
      <c r="AH2400" s="36">
        <v>-0.36669052904850363</v>
      </c>
      <c r="AI2400" s="37">
        <f>+LISTAS[[#This Row],[Precio]]+(LISTAS[[#This Row],[Precio]]*AH2400)</f>
        <v>777.54190310387389</v>
      </c>
      <c r="AJ2400" s="38">
        <f t="shared" si="37"/>
        <v>388.77095155193695</v>
      </c>
      <c r="AL2400" s="35">
        <f>+AJ2400/LISTAS[[#This Row],[COSTO]]-1</f>
        <v>-0.14746801987298574</v>
      </c>
      <c r="AM2400" t="str">
        <f>+LISTAS[[#This Row],[ID]]</f>
        <v>CONECTORES NEUMÁTICOS99</v>
      </c>
      <c r="AO2400" s="43">
        <v>0.4</v>
      </c>
      <c r="AP2400" s="39">
        <f>LISTAS[[#This Row],[COSTO]]+(LISTAS[[#This Row],[COSTO]]*AO2400)</f>
        <v>638.42687999999998</v>
      </c>
      <c r="AQ2400" s="44">
        <f>IF(AO2400="",0,AP2400/LISTAS[[#This Row],[VENTA NETA]]-1)</f>
        <v>-3.703703703703709E-2</v>
      </c>
      <c r="AS2400" s="39">
        <v>764.51390000000004</v>
      </c>
      <c r="AT2400" s="48">
        <f>+LISTAS[[#This Row],[COSTO]]/AS2400-1</f>
        <v>-0.40351745076185008</v>
      </c>
      <c r="BA2400" t="s">
        <v>3664</v>
      </c>
      <c r="BB2400" s="36"/>
    </row>
    <row r="2401" spans="1:54" x14ac:dyDescent="0.35">
      <c r="A2401" s="7" t="s">
        <v>3726</v>
      </c>
      <c r="B2401" t="s">
        <v>3664</v>
      </c>
      <c r="C2401">
        <v>100</v>
      </c>
      <c r="D2401" s="93" t="s">
        <v>3727</v>
      </c>
      <c r="E2401" s="2">
        <v>1542.912</v>
      </c>
      <c r="F2401" s="7" t="str">
        <f>+_xlfn.XLOOKUP(LISTAS[[#This Row],[ID]],_01_CODIGOS_Y_COSTOS_xlsm[Producto y N°],_01_CODIGOS_Y_COSTOS_xlsm[FABRICA],"",0,1)</f>
        <v>ALNAT</v>
      </c>
      <c r="G2401" s="26">
        <f>LISTAS[[#This Row],[Precio]]*(1-0.46)</f>
        <v>833.17248000000006</v>
      </c>
      <c r="H2401" s="1">
        <f>+_xlfn.XLOOKUP(LISTAS[[#This Row],[ID]],_01_CODIGOS_Y_COSTOS_xlsm[Producto y N°],_01_CODIGOS_Y_COSTOS_xlsm[COSTO],0,0,1)</f>
        <v>573.08159999999998</v>
      </c>
      <c r="I2401" s="27">
        <f>+IFERROR(LISTAS[[#This Row],[VENTA NETA]]/LISTAS[[#This Row],[COSTO]]-1,0)</f>
        <v>0.45384615384615401</v>
      </c>
      <c r="J2401" s="50" t="str">
        <f>IFERROR(VLOOKUP(LISTAS[[#This Row],[ID]],_01_CODIGOS_Y_COSTOS_xlsm[[Producto y N°]:[CODIGO]],2,0),"")</f>
        <v>061-04</v>
      </c>
      <c r="O2401" t="s">
        <v>3726</v>
      </c>
      <c r="AB2401" s="12" t="str">
        <f>+LISTAS[[#This Row],[Codigo]]&amp;LISTAS[[#This Row],[Fabrica]]</f>
        <v>061-04ALNAT</v>
      </c>
      <c r="AC2401" s="13" t="str">
        <f>+LISTAS[[#This Row],[Codigo]]</f>
        <v>061-04</v>
      </c>
      <c r="AD2401" s="13" t="str">
        <f>+LISTAS[[#This Row],[ID]]</f>
        <v>CONECTORES NEUMÁTICOS100</v>
      </c>
      <c r="AH2401" s="36">
        <v>-0.35913511950859522</v>
      </c>
      <c r="AI2401" s="37">
        <f>+LISTAS[[#This Row],[Precio]]+(LISTAS[[#This Row],[Precio]]*AH2401)</f>
        <v>988.79811448875432</v>
      </c>
      <c r="AJ2401" s="38">
        <f t="shared" si="37"/>
        <v>494.39905724437716</v>
      </c>
      <c r="AL2401" s="35">
        <f>+AJ2401/LISTAS[[#This Row],[COSTO]]-1</f>
        <v>-0.13729727626157051</v>
      </c>
      <c r="AM2401" t="str">
        <f>+LISTAS[[#This Row],[ID]]</f>
        <v>CONECTORES NEUMÁTICOS100</v>
      </c>
      <c r="AO2401" s="43">
        <v>0.4</v>
      </c>
      <c r="AP2401" s="39">
        <f>LISTAS[[#This Row],[COSTO]]+(LISTAS[[#This Row],[COSTO]]*AO2401)</f>
        <v>802.31423999999993</v>
      </c>
      <c r="AQ2401" s="44">
        <f>IF(AO2401="",0,AP2401/LISTAS[[#This Row],[VENTA NETA]]-1)</f>
        <v>-3.7037037037037202E-2</v>
      </c>
      <c r="AS2401" s="39">
        <v>871.32100000000003</v>
      </c>
      <c r="AT2401" s="48">
        <f>+LISTAS[[#This Row],[COSTO]]/AS2401-1</f>
        <v>-0.34228418688405315</v>
      </c>
      <c r="BA2401" t="s">
        <v>3664</v>
      </c>
      <c r="BB2401" s="36"/>
    </row>
    <row r="2402" spans="1:54" x14ac:dyDescent="0.35">
      <c r="A2402" s="7" t="s">
        <v>6341</v>
      </c>
      <c r="B2402" t="s">
        <v>3664</v>
      </c>
      <c r="C2402">
        <v>101</v>
      </c>
      <c r="D2402" t="s">
        <v>6342</v>
      </c>
      <c r="E2402" s="2">
        <v>0</v>
      </c>
      <c r="F2402" s="7" t="str">
        <f>+_xlfn.XLOOKUP(LISTAS[[#This Row],[ID]],_01_CODIGOS_Y_COSTOS_xlsm[Producto y N°],_01_CODIGOS_Y_COSTOS_xlsm[FABRICA],"",0,1)</f>
        <v>ALNAT</v>
      </c>
      <c r="G2402" s="26">
        <f>LISTAS[[#This Row],[Precio]]*(1-0.46)</f>
        <v>0</v>
      </c>
      <c r="H2402" s="1">
        <f>+_xlfn.XLOOKUP(LISTAS[[#This Row],[ID]],_01_CODIGOS_Y_COSTOS_xlsm[Producto y N°],_01_CODIGOS_Y_COSTOS_xlsm[COSTO],0,0,1)</f>
        <v>0</v>
      </c>
      <c r="I2402" s="27">
        <f>+IFERROR(LISTAS[[#This Row],[VENTA NETA]]/LISTAS[[#This Row],[COSTO]]-1,0)</f>
        <v>0</v>
      </c>
      <c r="J2402" s="50" t="str">
        <f>IFERROR(VLOOKUP(LISTAS[[#This Row],[ID]],_01_CODIGOS_Y_COSTOS_xlsm[[Producto y N°]:[CODIGO]],2,0),"")</f>
        <v>0</v>
      </c>
      <c r="O2402" t="s">
        <v>6341</v>
      </c>
      <c r="AB2402" s="12" t="str">
        <f>+LISTAS[[#This Row],[Codigo]]&amp;LISTAS[[#This Row],[Fabrica]]</f>
        <v>0ALNAT</v>
      </c>
      <c r="AC2402" s="13" t="str">
        <f>+LISTAS[[#This Row],[Codigo]]</f>
        <v>0</v>
      </c>
      <c r="AD2402" s="13" t="str">
        <f>+LISTAS[[#This Row],[ID]]</f>
        <v>CONECTORES NEUMÁTICOS101</v>
      </c>
      <c r="AH2402" s="36"/>
      <c r="AI2402" s="37">
        <f>+LISTAS[[#This Row],[Precio]]+(LISTAS[[#This Row],[Precio]]*AH2402)</f>
        <v>0</v>
      </c>
      <c r="AJ2402" s="38">
        <f t="shared" si="37"/>
        <v>0</v>
      </c>
      <c r="AL2402" s="35" t="e">
        <f>+AJ2402/LISTAS[[#This Row],[COSTO]]-1</f>
        <v>#DIV/0!</v>
      </c>
      <c r="AM2402" t="str">
        <f>+LISTAS[[#This Row],[ID]]</f>
        <v>CONECTORES NEUMÁTICOS101</v>
      </c>
      <c r="AO2402" s="43"/>
      <c r="AP2402" s="39">
        <f>LISTAS[[#This Row],[COSTO]]+(LISTAS[[#This Row],[COSTO]]*AO2402)</f>
        <v>0</v>
      </c>
      <c r="AQ2402" s="44">
        <f>IF(AO2402="",0,AP2402/LISTAS[[#This Row],[VENTA NETA]]-1)</f>
        <v>0</v>
      </c>
      <c r="AS2402" s="39">
        <v>927.53530000000001</v>
      </c>
      <c r="AT2402" s="48">
        <f>+LISTAS[[#This Row],[COSTO]]/AS2402-1</f>
        <v>-1</v>
      </c>
      <c r="BA2402" t="s">
        <v>3664</v>
      </c>
      <c r="BB2402" s="36"/>
    </row>
    <row r="2403" spans="1:54" x14ac:dyDescent="0.35">
      <c r="A2403" s="7" t="s">
        <v>3728</v>
      </c>
      <c r="B2403" t="s">
        <v>3664</v>
      </c>
      <c r="C2403">
        <v>108</v>
      </c>
      <c r="D2403" s="93" t="s">
        <v>3729</v>
      </c>
      <c r="E2403" s="2">
        <v>1161.8879999999999</v>
      </c>
      <c r="F2403" s="7" t="str">
        <f>+_xlfn.XLOOKUP(LISTAS[[#This Row],[ID]],_01_CODIGOS_Y_COSTOS_xlsm[Producto y N°],_01_CODIGOS_Y_COSTOS_xlsm[FABRICA],"",0,1)</f>
        <v>ALNAT</v>
      </c>
      <c r="G2403" s="26">
        <f>LISTAS[[#This Row],[Precio]]*(1-0.46)</f>
        <v>627.41952000000003</v>
      </c>
      <c r="H2403" s="1">
        <f>+_xlfn.XLOOKUP(LISTAS[[#This Row],[ID]],_01_CODIGOS_Y_COSTOS_xlsm[Producto y N°],_01_CODIGOS_Y_COSTOS_xlsm[COSTO],0,0,1)</f>
        <v>431.55840000000001</v>
      </c>
      <c r="I2403" s="27">
        <f>+IFERROR(LISTAS[[#This Row],[VENTA NETA]]/LISTAS[[#This Row],[COSTO]]-1,0)</f>
        <v>0.45384615384615401</v>
      </c>
      <c r="J2403" s="50" t="str">
        <f>IFERROR(VLOOKUP(LISTAS[[#This Row],[ID]],_01_CODIGOS_Y_COSTOS_xlsm[[Producto y N°]:[CODIGO]],2,0),"")</f>
        <v>062-01</v>
      </c>
      <c r="O2403" t="s">
        <v>3728</v>
      </c>
      <c r="AB2403" s="12" t="str">
        <f>+LISTAS[[#This Row],[Codigo]]&amp;LISTAS[[#This Row],[Fabrica]]</f>
        <v>062-01ALNAT</v>
      </c>
      <c r="AC2403" s="13" t="str">
        <f>+LISTAS[[#This Row],[Codigo]]</f>
        <v>062-01</v>
      </c>
      <c r="AD2403" s="13" t="str">
        <f>+LISTAS[[#This Row],[ID]]</f>
        <v>CONECTORES NEUMÁTICOS108</v>
      </c>
      <c r="AH2403" s="36">
        <v>-0.31940282560576061</v>
      </c>
      <c r="AI2403" s="37">
        <f>+LISTAS[[#This Row],[Precio]]+(LISTAS[[#This Row],[Precio]]*AH2403)</f>
        <v>790.77768976257403</v>
      </c>
      <c r="AJ2403" s="38">
        <f t="shared" si="37"/>
        <v>395.38884488128701</v>
      </c>
      <c r="AL2403" s="35">
        <f>+AJ2403/LISTAS[[#This Row],[COSTO]]-1</f>
        <v>-8.3811496007754616E-2</v>
      </c>
      <c r="AM2403" t="str">
        <f>+LISTAS[[#This Row],[ID]]</f>
        <v>CONECTORES NEUMÁTICOS108</v>
      </c>
      <c r="AO2403" s="43">
        <v>0.4</v>
      </c>
      <c r="AP2403" s="39">
        <f>LISTAS[[#This Row],[COSTO]]+(LISTAS[[#This Row],[COSTO]]*AO2403)</f>
        <v>604.18176000000005</v>
      </c>
      <c r="AQ2403" s="44">
        <f>IF(AO2403="",0,AP2403/LISTAS[[#This Row],[VENTA NETA]]-1)</f>
        <v>-3.7037037037036979E-2</v>
      </c>
      <c r="AS2403" s="39">
        <v>472.19979999999998</v>
      </c>
      <c r="AT2403" s="48">
        <f>+LISTAS[[#This Row],[COSTO]]/AS2403-1</f>
        <v>-8.6068227898444594E-2</v>
      </c>
      <c r="BA2403" t="s">
        <v>3664</v>
      </c>
      <c r="BB2403" s="36"/>
    </row>
    <row r="2404" spans="1:54" x14ac:dyDescent="0.35">
      <c r="A2404" s="7" t="s">
        <v>3730</v>
      </c>
      <c r="B2404" t="s">
        <v>3664</v>
      </c>
      <c r="C2404">
        <v>109</v>
      </c>
      <c r="D2404" s="93" t="s">
        <v>3731</v>
      </c>
      <c r="E2404" s="2">
        <v>1543.6512</v>
      </c>
      <c r="F2404" s="7" t="str">
        <f>+_xlfn.XLOOKUP(LISTAS[[#This Row],[ID]],_01_CODIGOS_Y_COSTOS_xlsm[Producto y N°],_01_CODIGOS_Y_COSTOS_xlsm[FABRICA],"",0,1)</f>
        <v>ALNAT</v>
      </c>
      <c r="G2404" s="26">
        <f>LISTAS[[#This Row],[Precio]]*(1-0.46)</f>
        <v>833.5716480000001</v>
      </c>
      <c r="H2404" s="1">
        <f>+_xlfn.XLOOKUP(LISTAS[[#This Row],[ID]],_01_CODIGOS_Y_COSTOS_xlsm[Producto y N°],_01_CODIGOS_Y_COSTOS_xlsm[COSTO],0,0,1)</f>
        <v>431.55840000000001</v>
      </c>
      <c r="I2404" s="27">
        <f>+IFERROR(LISTAS[[#This Row],[VENTA NETA]]/LISTAS[[#This Row],[COSTO]]-1,0)</f>
        <v>0.93153846153846165</v>
      </c>
      <c r="J2404" s="50" t="str">
        <f>IFERROR(VLOOKUP(LISTAS[[#This Row],[ID]],_01_CODIGOS_Y_COSTOS_xlsm[[Producto y N°]:[CODIGO]],2,0),"")</f>
        <v>062-02</v>
      </c>
      <c r="O2404" t="s">
        <v>3730</v>
      </c>
      <c r="AB2404" s="12" t="str">
        <f>+LISTAS[[#This Row],[Codigo]]&amp;LISTAS[[#This Row],[Fabrica]]</f>
        <v>062-02ALNAT</v>
      </c>
      <c r="AC2404" s="13" t="str">
        <f>+LISTAS[[#This Row],[Codigo]]</f>
        <v>062-02</v>
      </c>
      <c r="AD2404" s="13" t="str">
        <f>+LISTAS[[#This Row],[ID]]</f>
        <v>CONECTORES NEUMÁTICOS109</v>
      </c>
      <c r="AH2404" s="36">
        <v>-0.22875187203581326</v>
      </c>
      <c r="AI2404" s="37">
        <f>+LISTAS[[#This Row],[Precio]]+(LISTAS[[#This Row],[Precio]]*AH2404)</f>
        <v>1190.5380982296704</v>
      </c>
      <c r="AJ2404" s="38">
        <f t="shared" si="37"/>
        <v>595.26904911483518</v>
      </c>
      <c r="AL2404" s="35">
        <f>+AJ2404/LISTAS[[#This Row],[COSTO]]-1</f>
        <v>0.37934761347441093</v>
      </c>
      <c r="AM2404" t="str">
        <f>+LISTAS[[#This Row],[ID]]</f>
        <v>CONECTORES NEUMÁTICOS109</v>
      </c>
      <c r="AO2404" s="43">
        <v>0.86</v>
      </c>
      <c r="AP2404" s="39">
        <f>LISTAS[[#This Row],[COSTO]]+(LISTAS[[#This Row],[COSTO]]*AO2404)</f>
        <v>802.698624</v>
      </c>
      <c r="AQ2404" s="44">
        <f>IF(AO2404="",0,AP2404/LISTAS[[#This Row],[VENTA NETA]]-1)</f>
        <v>-3.7037037037037202E-2</v>
      </c>
      <c r="AS2404" s="39">
        <v>652.08540000000005</v>
      </c>
      <c r="AT2404" s="48">
        <f>+LISTAS[[#This Row],[COSTO]]/AS2404-1</f>
        <v>-0.33818729878019049</v>
      </c>
      <c r="BA2404" t="s">
        <v>3664</v>
      </c>
      <c r="BB2404" s="36"/>
    </row>
    <row r="2405" spans="1:54" x14ac:dyDescent="0.35">
      <c r="A2405" s="7" t="s">
        <v>3732</v>
      </c>
      <c r="B2405" t="s">
        <v>3664</v>
      </c>
      <c r="C2405">
        <v>110</v>
      </c>
      <c r="D2405" s="93" t="s">
        <v>3733</v>
      </c>
      <c r="E2405" s="2">
        <v>1706.1407999999999</v>
      </c>
      <c r="F2405" s="7" t="str">
        <f>+_xlfn.XLOOKUP(LISTAS[[#This Row],[ID]],_01_CODIGOS_Y_COSTOS_xlsm[Producto y N°],_01_CODIGOS_Y_COSTOS_xlsm[FABRICA],"",0,1)</f>
        <v>ALNAT</v>
      </c>
      <c r="G2405" s="26">
        <f>LISTAS[[#This Row],[Precio]]*(1-0.46)</f>
        <v>921.31603199999995</v>
      </c>
      <c r="H2405" s="1">
        <f>+_xlfn.XLOOKUP(LISTAS[[#This Row],[ID]],_01_CODIGOS_Y_COSTOS_xlsm[Producto y N°],_01_CODIGOS_Y_COSTOS_xlsm[COSTO],0,0,1)</f>
        <v>476.98559999999998</v>
      </c>
      <c r="I2405" s="27">
        <f>+IFERROR(LISTAS[[#This Row],[VENTA NETA]]/LISTAS[[#This Row],[COSTO]]-1,0)</f>
        <v>0.93153846153846143</v>
      </c>
      <c r="J2405" s="50" t="str">
        <f>IFERROR(VLOOKUP(LISTAS[[#This Row],[ID]],_01_CODIGOS_Y_COSTOS_xlsm[[Producto y N°]:[CODIGO]],2,0),"")</f>
        <v>062-03</v>
      </c>
      <c r="O2405" t="s">
        <v>3732</v>
      </c>
      <c r="AB2405" s="12" t="str">
        <f>+LISTAS[[#This Row],[Codigo]]&amp;LISTAS[[#This Row],[Fabrica]]</f>
        <v>062-03ALNAT</v>
      </c>
      <c r="AC2405" s="13" t="str">
        <f>+LISTAS[[#This Row],[Codigo]]</f>
        <v>062-03</v>
      </c>
      <c r="AD2405" s="13" t="str">
        <f>+LISTAS[[#This Row],[ID]]</f>
        <v>CONECTORES NEUMÁTICOS110</v>
      </c>
      <c r="AH2405" s="36">
        <v>-0.25205951606895982</v>
      </c>
      <c r="AI2405" s="37">
        <f>+LISTAS[[#This Row],[Precio]]+(LISTAS[[#This Row],[Precio]]*AH2405)</f>
        <v>1276.0917756064919</v>
      </c>
      <c r="AJ2405" s="38">
        <f t="shared" si="37"/>
        <v>638.04588780324593</v>
      </c>
      <c r="AL2405" s="35">
        <f>+AJ2405/LISTAS[[#This Row],[COSTO]]-1</f>
        <v>0.33766278856897558</v>
      </c>
      <c r="AM2405" t="str">
        <f>+LISTAS[[#This Row],[ID]]</f>
        <v>CONECTORES NEUMÁTICOS110</v>
      </c>
      <c r="AO2405" s="43">
        <v>0.86</v>
      </c>
      <c r="AP2405" s="39">
        <f>LISTAS[[#This Row],[COSTO]]+(LISTAS[[#This Row],[COSTO]]*AO2405)</f>
        <v>887.19321599999989</v>
      </c>
      <c r="AQ2405" s="44">
        <f>IF(AO2405="",0,AP2405/LISTAS[[#This Row],[VENTA NETA]]-1)</f>
        <v>-3.703703703703709E-2</v>
      </c>
      <c r="AS2405" s="39">
        <v>697.05679999999995</v>
      </c>
      <c r="AT2405" s="48">
        <f>+LISTAS[[#This Row],[COSTO]]/AS2405-1</f>
        <v>-0.31571487431153389</v>
      </c>
      <c r="BA2405" t="s">
        <v>3664</v>
      </c>
      <c r="BB2405" s="36"/>
    </row>
    <row r="2406" spans="1:54" x14ac:dyDescent="0.35">
      <c r="A2406" s="7" t="s">
        <v>3734</v>
      </c>
      <c r="B2406" t="s">
        <v>3664</v>
      </c>
      <c r="C2406">
        <v>111</v>
      </c>
      <c r="D2406" t="s">
        <v>3735</v>
      </c>
      <c r="E2406" s="2">
        <v>2462.3424</v>
      </c>
      <c r="F2406" s="7" t="str">
        <f>+_xlfn.XLOOKUP(LISTAS[[#This Row],[ID]],_01_CODIGOS_Y_COSTOS_xlsm[Producto y N°],_01_CODIGOS_Y_COSTOS_xlsm[FABRICA],"",0,1)</f>
        <v>ALNAT</v>
      </c>
      <c r="G2406" s="26">
        <f>LISTAS[[#This Row],[Precio]]*(1-0.46)</f>
        <v>1329.664896</v>
      </c>
      <c r="H2406" s="1">
        <f>+_xlfn.XLOOKUP(LISTAS[[#This Row],[ID]],_01_CODIGOS_Y_COSTOS_xlsm[Producto y N°],_01_CODIGOS_Y_COSTOS_xlsm[COSTO],0,0,1)</f>
        <v>688.39679999999998</v>
      </c>
      <c r="I2406" s="27">
        <f>+IFERROR(LISTAS[[#This Row],[VENTA NETA]]/LISTAS[[#This Row],[COSTO]]-1,0)</f>
        <v>0.93153846153846165</v>
      </c>
      <c r="J2406" s="50" t="str">
        <f>IFERROR(VLOOKUP(LISTAS[[#This Row],[ID]],_01_CODIGOS_Y_COSTOS_xlsm[[Producto y N°]:[CODIGO]],2,0),"")</f>
        <v>062-04</v>
      </c>
      <c r="O2406" t="s">
        <v>3734</v>
      </c>
      <c r="AB2406" s="12" t="str">
        <f>+LISTAS[[#This Row],[Codigo]]&amp;LISTAS[[#This Row],[Fabrica]]</f>
        <v>062-04ALNAT</v>
      </c>
      <c r="AC2406" s="13" t="str">
        <f>+LISTAS[[#This Row],[Codigo]]</f>
        <v>062-04</v>
      </c>
      <c r="AD2406" s="13" t="str">
        <f>+LISTAS[[#This Row],[ID]]</f>
        <v>CONECTORES NEUMÁTICOS111</v>
      </c>
      <c r="AH2406" s="36">
        <v>-0.25638216690002424</v>
      </c>
      <c r="AI2406" s="37">
        <f>+LISTAS[[#This Row],[Precio]]+(LISTAS[[#This Row],[Precio]]*AH2406)</f>
        <v>1831.0417198381938</v>
      </c>
      <c r="AJ2406" s="38">
        <f t="shared" si="37"/>
        <v>915.52085991909689</v>
      </c>
      <c r="AL2406" s="35">
        <f>+AJ2406/LISTAS[[#This Row],[COSTO]]-1</f>
        <v>0.32993189381341814</v>
      </c>
      <c r="AM2406" t="str">
        <f>+LISTAS[[#This Row],[ID]]</f>
        <v>CONECTORES NEUMÁTICOS111</v>
      </c>
      <c r="AO2406" s="43">
        <v>0.86</v>
      </c>
      <c r="AP2406" s="39">
        <f>LISTAS[[#This Row],[COSTO]]+(LISTAS[[#This Row],[COSTO]]*AO2406)</f>
        <v>1280.418048</v>
      </c>
      <c r="AQ2406" s="44">
        <f>IF(AO2406="",0,AP2406/LISTAS[[#This Row],[VENTA NETA]]-1)</f>
        <v>-3.703703703703709E-2</v>
      </c>
      <c r="AS2406" s="39">
        <v>823.65129999999999</v>
      </c>
      <c r="AT2406" s="48">
        <f>+LISTAS[[#This Row],[COSTO]]/AS2406-1</f>
        <v>-0.16421330240114962</v>
      </c>
      <c r="BA2406" t="s">
        <v>3664</v>
      </c>
      <c r="BB2406" s="36"/>
    </row>
    <row r="2407" spans="1:54" x14ac:dyDescent="0.35">
      <c r="A2407" s="7" t="s">
        <v>3736</v>
      </c>
      <c r="B2407" t="s">
        <v>3664</v>
      </c>
      <c r="C2407">
        <v>140</v>
      </c>
      <c r="D2407" s="93" t="s">
        <v>3737</v>
      </c>
      <c r="E2407" s="2">
        <v>870.24</v>
      </c>
      <c r="F2407" s="7" t="str">
        <f>+_xlfn.XLOOKUP(LISTAS[[#This Row],[ID]],_01_CODIGOS_Y_COSTOS_xlsm[Producto y N°],_01_CODIGOS_Y_COSTOS_xlsm[FABRICA],"",0,1)</f>
        <v>ALNAT</v>
      </c>
      <c r="G2407" s="26">
        <f>LISTAS[[#This Row],[Precio]]*(1-0.46)</f>
        <v>469.92960000000005</v>
      </c>
      <c r="H2407" s="1">
        <f>+_xlfn.XLOOKUP(LISTAS[[#This Row],[ID]],_01_CODIGOS_Y_COSTOS_xlsm[Producto y N°],_01_CODIGOS_Y_COSTOS_xlsm[COSTO],0,0,1)</f>
        <v>323.23200000000003</v>
      </c>
      <c r="I2407" s="27">
        <f>+IFERROR(LISTAS[[#This Row],[VENTA NETA]]/LISTAS[[#This Row],[COSTO]]-1,0)</f>
        <v>0.45384615384615379</v>
      </c>
      <c r="J2407" s="50" t="str">
        <f>IFERROR(VLOOKUP(LISTAS[[#This Row],[ID]],_01_CODIGOS_Y_COSTOS_xlsm[[Producto y N°]:[CODIGO]],2,0),"")</f>
        <v>063-01</v>
      </c>
      <c r="O2407" t="s">
        <v>3736</v>
      </c>
      <c r="AB2407" s="12" t="str">
        <f>+LISTAS[[#This Row],[Codigo]]&amp;LISTAS[[#This Row],[Fabrica]]</f>
        <v>063-01ALNAT</v>
      </c>
      <c r="AC2407" s="13" t="str">
        <f>+LISTAS[[#This Row],[Codigo]]</f>
        <v>063-01</v>
      </c>
      <c r="AD2407" s="13" t="str">
        <f>+LISTAS[[#This Row],[ID]]</f>
        <v>CONECTORES NEUMÁTICOS140</v>
      </c>
      <c r="AH2407" s="36">
        <v>-0.29604705962293087</v>
      </c>
      <c r="AI2407" s="37">
        <f>+LISTAS[[#This Row],[Precio]]+(LISTAS[[#This Row],[Precio]]*AH2407)</f>
        <v>612.60800683374066</v>
      </c>
      <c r="AJ2407" s="38">
        <f t="shared" si="37"/>
        <v>306.30400341687033</v>
      </c>
      <c r="AL2407" s="35">
        <f>+AJ2407/LISTAS[[#This Row],[COSTO]]-1</f>
        <v>-5.2371041800099327E-2</v>
      </c>
      <c r="AM2407" t="str">
        <f>+LISTAS[[#This Row],[ID]]</f>
        <v>CONECTORES NEUMÁTICOS140</v>
      </c>
      <c r="AO2407" s="43">
        <v>0.4</v>
      </c>
      <c r="AP2407" s="39">
        <f>LISTAS[[#This Row],[COSTO]]+(LISTAS[[#This Row],[COSTO]]*AO2407)</f>
        <v>452.52480000000003</v>
      </c>
      <c r="AQ2407" s="44">
        <f>IF(AO2407="",0,AP2407/LISTAS[[#This Row],[VENTA NETA]]-1)</f>
        <v>-3.703703703703709E-2</v>
      </c>
      <c r="AS2407" s="39">
        <v>740.79229999999995</v>
      </c>
      <c r="AT2407" s="48">
        <f>+LISTAS[[#This Row],[COSTO]]/AS2407-1</f>
        <v>-0.56366717094656615</v>
      </c>
      <c r="BA2407" t="s">
        <v>3664</v>
      </c>
      <c r="BB2407" s="36"/>
    </row>
    <row r="2408" spans="1:54" x14ac:dyDescent="0.35">
      <c r="A2408" s="7" t="s">
        <v>3738</v>
      </c>
      <c r="B2408" t="s">
        <v>3664</v>
      </c>
      <c r="C2408">
        <v>141</v>
      </c>
      <c r="D2408" s="93" t="s">
        <v>3739</v>
      </c>
      <c r="E2408" s="2">
        <v>1312.4159999999999</v>
      </c>
      <c r="F2408" s="7" t="str">
        <f>+_xlfn.XLOOKUP(LISTAS[[#This Row],[ID]],_01_CODIGOS_Y_COSTOS_xlsm[Producto y N°],_01_CODIGOS_Y_COSTOS_xlsm[FABRICA],"",0,1)</f>
        <v>ALNAT</v>
      </c>
      <c r="G2408" s="26">
        <f>LISTAS[[#This Row],[Precio]]*(1-0.46)</f>
        <v>708.70464000000004</v>
      </c>
      <c r="H2408" s="1">
        <f>+_xlfn.XLOOKUP(LISTAS[[#This Row],[ID]],_01_CODIGOS_Y_COSTOS_xlsm[Producto y N°],_01_CODIGOS_Y_COSTOS_xlsm[COSTO],0,0,1)</f>
        <v>366.91199999999998</v>
      </c>
      <c r="I2408" s="27">
        <f>+IFERROR(LISTAS[[#This Row],[VENTA NETA]]/LISTAS[[#This Row],[COSTO]]-1,0)</f>
        <v>0.93153846153846187</v>
      </c>
      <c r="J2408" s="50" t="str">
        <f>IFERROR(VLOOKUP(LISTAS[[#This Row],[ID]],_01_CODIGOS_Y_COSTOS_xlsm[[Producto y N°]:[CODIGO]],2,0),"")</f>
        <v>063-02</v>
      </c>
      <c r="O2408" t="s">
        <v>3738</v>
      </c>
      <c r="AB2408" s="12" t="str">
        <f>+LISTAS[[#This Row],[Codigo]]&amp;LISTAS[[#This Row],[Fabrica]]</f>
        <v>063-02ALNAT</v>
      </c>
      <c r="AC2408" s="13" t="str">
        <f>+LISTAS[[#This Row],[Codigo]]</f>
        <v>063-02</v>
      </c>
      <c r="AD2408" s="13" t="str">
        <f>+LISTAS[[#This Row],[ID]]</f>
        <v>CONECTORES NEUMÁTICOS141</v>
      </c>
      <c r="AH2408" s="36">
        <v>-0.23122829289071734</v>
      </c>
      <c r="AI2408" s="37">
        <f>+LISTAS[[#This Row],[Precio]]+(LISTAS[[#This Row],[Precio]]*AH2408)</f>
        <v>1008.9482887575363</v>
      </c>
      <c r="AJ2408" s="38">
        <f t="shared" si="37"/>
        <v>504.47414437876813</v>
      </c>
      <c r="AL2408" s="35">
        <f>+AJ2408/LISTAS[[#This Row],[COSTO]]-1</f>
        <v>0.37491863002237102</v>
      </c>
      <c r="AM2408" t="str">
        <f>+LISTAS[[#This Row],[ID]]</f>
        <v>CONECTORES NEUMÁTICOS141</v>
      </c>
      <c r="AO2408" s="43">
        <v>0.86</v>
      </c>
      <c r="AP2408" s="39">
        <f>LISTAS[[#This Row],[COSTO]]+(LISTAS[[#This Row],[COSTO]]*AO2408)</f>
        <v>682.45632000000001</v>
      </c>
      <c r="AQ2408" s="44">
        <f>IF(AO2408="",0,AP2408/LISTAS[[#This Row],[VENTA NETA]]-1)</f>
        <v>-3.703703703703709E-2</v>
      </c>
      <c r="AS2408" s="39">
        <v>888.39419999999996</v>
      </c>
      <c r="AT2408" s="48">
        <f>+LISTAS[[#This Row],[COSTO]]/AS2408-1</f>
        <v>-0.5869941519203975</v>
      </c>
      <c r="BA2408" t="s">
        <v>3664</v>
      </c>
      <c r="BB2408" s="36"/>
    </row>
    <row r="2409" spans="1:54" x14ac:dyDescent="0.35">
      <c r="A2409" s="7" t="s">
        <v>3740</v>
      </c>
      <c r="B2409" t="s">
        <v>3664</v>
      </c>
      <c r="C2409">
        <v>142</v>
      </c>
      <c r="D2409" s="93" t="s">
        <v>3741</v>
      </c>
      <c r="E2409" s="2">
        <v>1787.3856000000001</v>
      </c>
      <c r="F2409" s="7" t="str">
        <f>+_xlfn.XLOOKUP(LISTAS[[#This Row],[ID]],_01_CODIGOS_Y_COSTOS_xlsm[Producto y N°],_01_CODIGOS_Y_COSTOS_xlsm[FABRICA],"",0,1)</f>
        <v>ALNAT</v>
      </c>
      <c r="G2409" s="26">
        <f>LISTAS[[#This Row],[Precio]]*(1-0.46)</f>
        <v>965.1882240000001</v>
      </c>
      <c r="H2409" s="1">
        <f>+_xlfn.XLOOKUP(LISTAS[[#This Row],[ID]],_01_CODIGOS_Y_COSTOS_xlsm[Producto y N°],_01_CODIGOS_Y_COSTOS_xlsm[COSTO],0,0,1)</f>
        <v>499.69920000000002</v>
      </c>
      <c r="I2409" s="27">
        <f>+IFERROR(LISTAS[[#This Row],[VENTA NETA]]/LISTAS[[#This Row],[COSTO]]-1,0)</f>
        <v>0.93153846153846165</v>
      </c>
      <c r="J2409" s="50" t="str">
        <f>IFERROR(VLOOKUP(LISTAS[[#This Row],[ID]],_01_CODIGOS_Y_COSTOS_xlsm[[Producto y N°]:[CODIGO]],2,0),"")</f>
        <v>063-03</v>
      </c>
      <c r="O2409" t="s">
        <v>3740</v>
      </c>
      <c r="AB2409" s="12" t="str">
        <f>+LISTAS[[#This Row],[Codigo]]&amp;LISTAS[[#This Row],[Fabrica]]</f>
        <v>063-03ALNAT</v>
      </c>
      <c r="AC2409" s="13" t="str">
        <f>+LISTAS[[#This Row],[Codigo]]</f>
        <v>063-03</v>
      </c>
      <c r="AD2409" s="13" t="str">
        <f>+LISTAS[[#This Row],[ID]]</f>
        <v>CONECTORES NEUMÁTICOS142</v>
      </c>
      <c r="AH2409" s="36">
        <v>-2.0554117451269893E-2</v>
      </c>
      <c r="AI2409" s="37">
        <f>+LISTAS[[#This Row],[Precio]]+(LISTAS[[#This Row],[Precio]]*AH2409)</f>
        <v>1750.6474664468915</v>
      </c>
      <c r="AJ2409" s="38">
        <f t="shared" si="37"/>
        <v>875.32373322344574</v>
      </c>
      <c r="AL2409" s="35">
        <f>+AJ2409/LISTAS[[#This Row],[COSTO]]-1</f>
        <v>0.75170128994292118</v>
      </c>
      <c r="AM2409" t="str">
        <f>+LISTAS[[#This Row],[ID]]</f>
        <v>CONECTORES NEUMÁTICOS142</v>
      </c>
      <c r="AO2409" s="43">
        <v>0.86</v>
      </c>
      <c r="AP2409" s="39">
        <f>LISTAS[[#This Row],[COSTO]]+(LISTAS[[#This Row],[COSTO]]*AO2409)</f>
        <v>929.44051200000001</v>
      </c>
      <c r="AQ2409" s="44">
        <f>IF(AO2409="",0,AP2409/LISTAS[[#This Row],[VENTA NETA]]-1)</f>
        <v>-3.703703703703709E-2</v>
      </c>
      <c r="AS2409" s="39">
        <v>1285.4573</v>
      </c>
      <c r="AT2409" s="48">
        <f>+LISTAS[[#This Row],[COSTO]]/AS2409-1</f>
        <v>-0.61126736765196321</v>
      </c>
      <c r="BA2409" t="s">
        <v>3664</v>
      </c>
      <c r="BB2409" s="36"/>
    </row>
    <row r="2410" spans="1:54" x14ac:dyDescent="0.35">
      <c r="A2410" s="7" t="s">
        <v>3742</v>
      </c>
      <c r="B2410" t="s">
        <v>3664</v>
      </c>
      <c r="C2410">
        <v>143</v>
      </c>
      <c r="D2410" t="s">
        <v>3743</v>
      </c>
      <c r="E2410" s="2">
        <v>2174.8607999999999</v>
      </c>
      <c r="F2410" s="7" t="str">
        <f>+_xlfn.XLOOKUP(LISTAS[[#This Row],[ID]],_01_CODIGOS_Y_COSTOS_xlsm[Producto y N°],_01_CODIGOS_Y_COSTOS_xlsm[FABRICA],"",0,1)</f>
        <v>ALNAT</v>
      </c>
      <c r="G2410" s="26">
        <f>LISTAS[[#This Row],[Precio]]*(1-0.46)</f>
        <v>1174.4248320000002</v>
      </c>
      <c r="H2410" s="1">
        <f>+_xlfn.XLOOKUP(LISTAS[[#This Row],[ID]],_01_CODIGOS_Y_COSTOS_xlsm[Producto y N°],_01_CODIGOS_Y_COSTOS_xlsm[COSTO],0,0,1)</f>
        <v>608.02560000000005</v>
      </c>
      <c r="I2410" s="27">
        <f>+IFERROR(LISTAS[[#This Row],[VENTA NETA]]/LISTAS[[#This Row],[COSTO]]-1,0)</f>
        <v>0.93153846153846165</v>
      </c>
      <c r="J2410" s="50" t="str">
        <f>IFERROR(VLOOKUP(LISTAS[[#This Row],[ID]],_01_CODIGOS_Y_COSTOS_xlsm[[Producto y N°]:[CODIGO]],2,0),"")</f>
        <v>063-04</v>
      </c>
      <c r="O2410" t="s">
        <v>3742</v>
      </c>
      <c r="AB2410" s="12" t="str">
        <f>+LISTAS[[#This Row],[Codigo]]&amp;LISTAS[[#This Row],[Fabrica]]</f>
        <v>063-04ALNAT</v>
      </c>
      <c r="AC2410" s="13" t="str">
        <f>+LISTAS[[#This Row],[Codigo]]</f>
        <v>063-04</v>
      </c>
      <c r="AD2410" s="13" t="str">
        <f>+LISTAS[[#This Row],[ID]]</f>
        <v>CONECTORES NEUMÁTICOS143</v>
      </c>
      <c r="AH2410" s="36">
        <v>-0.2603609152822004</v>
      </c>
      <c r="AI2410" s="37">
        <f>+LISTAS[[#This Row],[Precio]]+(LISTAS[[#This Row],[Precio]]*AH2410)</f>
        <v>1608.6120515006214</v>
      </c>
      <c r="AJ2410" s="38">
        <f t="shared" si="37"/>
        <v>804.30602575031071</v>
      </c>
      <c r="AL2410" s="35">
        <f>+AJ2410/LISTAS[[#This Row],[COSTO]]-1</f>
        <v>0.32281605536068003</v>
      </c>
      <c r="AM2410" t="str">
        <f>+LISTAS[[#This Row],[ID]]</f>
        <v>CONECTORES NEUMÁTICOS143</v>
      </c>
      <c r="AO2410" s="43">
        <v>0.86</v>
      </c>
      <c r="AP2410" s="39">
        <f>LISTAS[[#This Row],[COSTO]]+(LISTAS[[#This Row],[COSTO]]*AO2410)</f>
        <v>1130.9276159999999</v>
      </c>
      <c r="AQ2410" s="44">
        <f>IF(AO2410="",0,AP2410/LISTAS[[#This Row],[VENTA NETA]]-1)</f>
        <v>-3.7037037037037202E-2</v>
      </c>
      <c r="AS2410" s="39">
        <v>910.94690000000003</v>
      </c>
      <c r="AT2410" s="48">
        <f>+LISTAS[[#This Row],[COSTO]]/AS2410-1</f>
        <v>-0.33253453082720841</v>
      </c>
      <c r="BA2410" t="s">
        <v>3664</v>
      </c>
      <c r="BB2410" s="36"/>
    </row>
    <row r="2411" spans="1:54" x14ac:dyDescent="0.35">
      <c r="A2411" s="7" t="s">
        <v>3744</v>
      </c>
      <c r="B2411" t="s">
        <v>3664</v>
      </c>
      <c r="C2411">
        <v>153</v>
      </c>
      <c r="D2411" t="s">
        <v>3745</v>
      </c>
      <c r="E2411" s="2">
        <v>1968.624</v>
      </c>
      <c r="F2411" s="7" t="str">
        <f>+_xlfn.XLOOKUP(LISTAS[[#This Row],[ID]],_01_CODIGOS_Y_COSTOS_xlsm[Producto y N°],_01_CODIGOS_Y_COSTOS_xlsm[FABRICA],"",0,1)</f>
        <v>ALNAT</v>
      </c>
      <c r="G2411" s="26">
        <f>LISTAS[[#This Row],[Precio]]*(1-0.46)</f>
        <v>1063.0569600000001</v>
      </c>
      <c r="H2411" s="1">
        <f>+_xlfn.XLOOKUP(LISTAS[[#This Row],[ID]],_01_CODIGOS_Y_COSTOS_xlsm[Producto y N°],_01_CODIGOS_Y_COSTOS_xlsm[COSTO],0,0,1)</f>
        <v>550.36800000000005</v>
      </c>
      <c r="I2411" s="27">
        <f>+IFERROR(LISTAS[[#This Row],[VENTA NETA]]/LISTAS[[#This Row],[COSTO]]-1,0)</f>
        <v>0.93153846153846165</v>
      </c>
      <c r="J2411" s="50" t="str">
        <f>IFERROR(VLOOKUP(LISTAS[[#This Row],[ID]],_01_CODIGOS_Y_COSTOS_xlsm[[Producto y N°]:[CODIGO]],2,0),"")</f>
        <v>064-01</v>
      </c>
      <c r="O2411" t="s">
        <v>3744</v>
      </c>
      <c r="AB2411" s="12" t="str">
        <f>+LISTAS[[#This Row],[Codigo]]&amp;LISTAS[[#This Row],[Fabrica]]</f>
        <v>064-01ALNAT</v>
      </c>
      <c r="AC2411" s="13" t="str">
        <f>+LISTAS[[#This Row],[Codigo]]</f>
        <v>064-01</v>
      </c>
      <c r="AD2411" s="13" t="str">
        <f>+LISTAS[[#This Row],[ID]]</f>
        <v>CONECTORES NEUMÁTICOS153</v>
      </c>
      <c r="AH2411" s="36">
        <v>-0.25561416282097826</v>
      </c>
      <c r="AI2411" s="37">
        <f>+LISTAS[[#This Row],[Precio]]+(LISTAS[[#This Row],[Precio]]*AH2411)</f>
        <v>1465.4158243307145</v>
      </c>
      <c r="AJ2411" s="38">
        <f t="shared" si="37"/>
        <v>732.70791216535724</v>
      </c>
      <c r="AL2411" s="35">
        <f>+AJ2411/LISTAS[[#This Row],[COSTO]]-1</f>
        <v>0.33130543957017333</v>
      </c>
      <c r="AM2411" t="str">
        <f>+LISTAS[[#This Row],[ID]]</f>
        <v>CONECTORES NEUMÁTICOS153</v>
      </c>
      <c r="AO2411" s="43">
        <v>0.86</v>
      </c>
      <c r="AP2411" s="39">
        <f>LISTAS[[#This Row],[COSTO]]+(LISTAS[[#This Row],[COSTO]]*AO2411)</f>
        <v>1023.6844800000001</v>
      </c>
      <c r="AQ2411" s="44">
        <f>IF(AO2411="",0,AP2411/LISTAS[[#This Row],[VENTA NETA]]-1)</f>
        <v>-3.7037037037036979E-2</v>
      </c>
      <c r="AS2411" s="39">
        <v>922.39890000000003</v>
      </c>
      <c r="AT2411" s="48">
        <f>+LISTAS[[#This Row],[COSTO]]/AS2411-1</f>
        <v>-0.40332973077049417</v>
      </c>
      <c r="BA2411" t="s">
        <v>3664</v>
      </c>
      <c r="BB2411" s="36"/>
    </row>
    <row r="2412" spans="1:54" x14ac:dyDescent="0.35">
      <c r="A2412" s="7" t="s">
        <v>3746</v>
      </c>
      <c r="B2412" t="s">
        <v>3664</v>
      </c>
      <c r="C2412">
        <v>154</v>
      </c>
      <c r="D2412" t="s">
        <v>3747</v>
      </c>
      <c r="E2412" s="2">
        <v>2531.0880000000002</v>
      </c>
      <c r="F2412" s="7" t="str">
        <f>+_xlfn.XLOOKUP(LISTAS[[#This Row],[ID]],_01_CODIGOS_Y_COSTOS_xlsm[Producto y N°],_01_CODIGOS_Y_COSTOS_xlsm[FABRICA],"",0,1)</f>
        <v>ALNAT</v>
      </c>
      <c r="G2412" s="26">
        <f>LISTAS[[#This Row],[Precio]]*(1-0.46)</f>
        <v>1366.7875200000001</v>
      </c>
      <c r="H2412" s="1">
        <f>+_xlfn.XLOOKUP(LISTAS[[#This Row],[ID]],_01_CODIGOS_Y_COSTOS_xlsm[Producto y N°],_01_CODIGOS_Y_COSTOS_xlsm[COSTO],0,0,1)</f>
        <v>707.61599999999999</v>
      </c>
      <c r="I2412" s="27">
        <f>+IFERROR(LISTAS[[#This Row],[VENTA NETA]]/LISTAS[[#This Row],[COSTO]]-1,0)</f>
        <v>0.93153846153846165</v>
      </c>
      <c r="J2412" s="50" t="str">
        <f>IFERROR(VLOOKUP(LISTAS[[#This Row],[ID]],_01_CODIGOS_Y_COSTOS_xlsm[[Producto y N°]:[CODIGO]],2,0),"")</f>
        <v>064-02</v>
      </c>
      <c r="O2412" t="s">
        <v>3746</v>
      </c>
      <c r="AB2412" s="12" t="str">
        <f>+LISTAS[[#This Row],[Codigo]]&amp;LISTAS[[#This Row],[Fabrica]]</f>
        <v>064-02ALNAT</v>
      </c>
      <c r="AC2412" s="13" t="str">
        <f>+LISTAS[[#This Row],[Codigo]]</f>
        <v>064-02</v>
      </c>
      <c r="AD2412" s="13" t="str">
        <f>+LISTAS[[#This Row],[ID]]</f>
        <v>CONECTORES NEUMÁTICOS154</v>
      </c>
      <c r="AH2412" s="36">
        <v>-0.20194414906824476</v>
      </c>
      <c r="AI2412" s="37">
        <f>+LISTAS[[#This Row],[Precio]]+(LISTAS[[#This Row],[Precio]]*AH2412)</f>
        <v>2019.9495876231547</v>
      </c>
      <c r="AJ2412" s="38">
        <f t="shared" si="37"/>
        <v>1009.9747938115773</v>
      </c>
      <c r="AL2412" s="35">
        <f>+AJ2412/LISTAS[[#This Row],[COSTO]]-1</f>
        <v>0.42729219493563941</v>
      </c>
      <c r="AM2412" t="str">
        <f>+LISTAS[[#This Row],[ID]]</f>
        <v>CONECTORES NEUMÁTICOS154</v>
      </c>
      <c r="AO2412" s="43">
        <v>0.86</v>
      </c>
      <c r="AP2412" s="39">
        <f>LISTAS[[#This Row],[COSTO]]+(LISTAS[[#This Row],[COSTO]]*AO2412)</f>
        <v>1316.1657599999999</v>
      </c>
      <c r="AQ2412" s="44">
        <f>IF(AO2412="",0,AP2412/LISTAS[[#This Row],[VENTA NETA]]-1)</f>
        <v>-3.7037037037037202E-2</v>
      </c>
      <c r="AS2412" s="39">
        <v>1116.1086</v>
      </c>
      <c r="AT2412" s="48">
        <f>+LISTAS[[#This Row],[COSTO]]/AS2412-1</f>
        <v>-0.365997179844327</v>
      </c>
      <c r="BA2412" t="s">
        <v>3664</v>
      </c>
      <c r="BB2412" s="36"/>
    </row>
    <row r="2413" spans="1:54" x14ac:dyDescent="0.35">
      <c r="A2413" s="7" t="s">
        <v>3748</v>
      </c>
      <c r="B2413" t="s">
        <v>3664</v>
      </c>
      <c r="C2413">
        <v>155</v>
      </c>
      <c r="D2413" t="s">
        <v>3749</v>
      </c>
      <c r="E2413" s="2">
        <v>4589.0824000000002</v>
      </c>
      <c r="F2413" s="7" t="str">
        <f>+_xlfn.XLOOKUP(LISTAS[[#This Row],[ID]],_01_CODIGOS_Y_COSTOS_xlsm[Producto y N°],_01_CODIGOS_Y_COSTOS_xlsm[FABRICA],"",0,1)</f>
        <v>ALNAT</v>
      </c>
      <c r="G2413" s="26">
        <f>LISTAS[[#This Row],[Precio]]*(1-0.46)</f>
        <v>2478.1044960000004</v>
      </c>
      <c r="H2413" s="1">
        <f>+_xlfn.XLOOKUP(LISTAS[[#This Row],[ID]],_01_CODIGOS_Y_COSTOS_xlsm[Producto y N°],_01_CODIGOS_Y_COSTOS_xlsm[COSTO],0,0,1)</f>
        <v>1285.8148000000001</v>
      </c>
      <c r="I2413" s="27">
        <f>+IFERROR(LISTAS[[#This Row],[VENTA NETA]]/LISTAS[[#This Row],[COSTO]]-1,0)</f>
        <v>0.92726393878807434</v>
      </c>
      <c r="J2413" s="50" t="str">
        <f>IFERROR(VLOOKUP(LISTAS[[#This Row],[ID]],_01_CODIGOS_Y_COSTOS_xlsm[[Producto y N°]:[CODIGO]],2,0),"")</f>
        <v>064-025</v>
      </c>
      <c r="O2413" t="s">
        <v>3748</v>
      </c>
      <c r="AB2413" s="12" t="str">
        <f>+LISTAS[[#This Row],[Codigo]]&amp;LISTAS[[#This Row],[Fabrica]]</f>
        <v>064-025ALNAT</v>
      </c>
      <c r="AC2413" s="13" t="str">
        <f>+LISTAS[[#This Row],[Codigo]]</f>
        <v>064-025</v>
      </c>
      <c r="AD2413" s="13" t="str">
        <f>+LISTAS[[#This Row],[ID]]</f>
        <v>CONECTORES NEUMÁTICOS155</v>
      </c>
      <c r="AH2413" s="36"/>
      <c r="AI2413" s="37">
        <f>+LISTAS[[#This Row],[Precio]]+(LISTAS[[#This Row],[Precio]]*AH2413)</f>
        <v>4589.0824000000002</v>
      </c>
      <c r="AJ2413" s="38">
        <f t="shared" si="37"/>
        <v>2294.5412000000001</v>
      </c>
      <c r="AL2413" s="35">
        <f>+AJ2413/LISTAS[[#This Row],[COSTO]]-1</f>
        <v>0.78450364702599473</v>
      </c>
      <c r="AM2413" t="str">
        <f>+LISTAS[[#This Row],[ID]]</f>
        <v>CONECTORES NEUMÁTICOS155</v>
      </c>
      <c r="AO2413" s="43">
        <v>0.86</v>
      </c>
      <c r="AP2413" s="39">
        <f>LISTAS[[#This Row],[COSTO]]+(LISTAS[[#This Row],[COSTO]]*AO2413)</f>
        <v>2391.6155280000003</v>
      </c>
      <c r="AQ2413" s="44">
        <f>IF(AO2413="",0,AP2413/LISTAS[[#This Row],[VENTA NETA]]-1)</f>
        <v>-3.4901259466501577E-2</v>
      </c>
      <c r="AS2413" s="39">
        <v>1800.5936999999999</v>
      </c>
      <c r="AT2413" s="48">
        <f>+LISTAS[[#This Row],[COSTO]]/AS2413-1</f>
        <v>-0.28589398041323799</v>
      </c>
      <c r="BA2413" t="s">
        <v>3664</v>
      </c>
      <c r="BB2413" s="36"/>
    </row>
    <row r="2414" spans="1:54" x14ac:dyDescent="0.35">
      <c r="A2414" s="7" t="s">
        <v>3750</v>
      </c>
      <c r="B2414" t="s">
        <v>3664</v>
      </c>
      <c r="C2414">
        <v>157</v>
      </c>
      <c r="D2414" t="s">
        <v>3751</v>
      </c>
      <c r="E2414" s="2">
        <v>2812.32</v>
      </c>
      <c r="F2414" s="7" t="str">
        <f>+_xlfn.XLOOKUP(LISTAS[[#This Row],[ID]],_01_CODIGOS_Y_COSTOS_xlsm[Producto y N°],_01_CODIGOS_Y_COSTOS_xlsm[FABRICA],"",0,1)</f>
        <v>ALNAT</v>
      </c>
      <c r="G2414" s="26">
        <f>LISTAS[[#This Row],[Precio]]*(1-0.46)</f>
        <v>1518.6528000000003</v>
      </c>
      <c r="H2414" s="1">
        <f>+_xlfn.XLOOKUP(LISTAS[[#This Row],[ID]],_01_CODIGOS_Y_COSTOS_xlsm[Producto y N°],_01_CODIGOS_Y_COSTOS_xlsm[COSTO],0,0,1)</f>
        <v>786.24</v>
      </c>
      <c r="I2414" s="27">
        <f>+IFERROR(LISTAS[[#This Row],[VENTA NETA]]/LISTAS[[#This Row],[COSTO]]-1,0)</f>
        <v>0.93153846153846187</v>
      </c>
      <c r="J2414" s="50" t="str">
        <f>IFERROR(VLOOKUP(LISTAS[[#This Row],[ID]],_01_CODIGOS_Y_COSTOS_xlsm[[Producto y N°]:[CODIGO]],2,0),"")</f>
        <v>064-03</v>
      </c>
      <c r="O2414" t="s">
        <v>3750</v>
      </c>
      <c r="AB2414" s="12" t="str">
        <f>+LISTAS[[#This Row],[Codigo]]&amp;LISTAS[[#This Row],[Fabrica]]</f>
        <v>064-03ALNAT</v>
      </c>
      <c r="AC2414" s="13" t="str">
        <f>+LISTAS[[#This Row],[Codigo]]</f>
        <v>064-03</v>
      </c>
      <c r="AD2414" s="13" t="str">
        <f>+LISTAS[[#This Row],[ID]]</f>
        <v>CONECTORES NEUMÁTICOS157</v>
      </c>
      <c r="AH2414" s="36">
        <v>-0.13522430550069764</v>
      </c>
      <c r="AI2414" s="37">
        <f>+LISTAS[[#This Row],[Precio]]+(LISTAS[[#This Row],[Precio]]*AH2414)</f>
        <v>2432.0259811542783</v>
      </c>
      <c r="AJ2414" s="38">
        <f t="shared" si="37"/>
        <v>1216.0129905771391</v>
      </c>
      <c r="AL2414" s="35">
        <f>+AJ2414/LISTAS[[#This Row],[COSTO]]-1</f>
        <v>0.54661806900836774</v>
      </c>
      <c r="AM2414" t="str">
        <f>+LISTAS[[#This Row],[ID]]</f>
        <v>CONECTORES NEUMÁTICOS157</v>
      </c>
      <c r="AO2414" s="43">
        <v>0.86</v>
      </c>
      <c r="AP2414" s="39">
        <f>LISTAS[[#This Row],[COSTO]]+(LISTAS[[#This Row],[COSTO]]*AO2414)</f>
        <v>1462.4063999999998</v>
      </c>
      <c r="AQ2414" s="44">
        <f>IF(AO2414="",0,AP2414/LISTAS[[#This Row],[VENTA NETA]]-1)</f>
        <v>-3.7037037037037313E-2</v>
      </c>
      <c r="AS2414" s="39">
        <v>517.1712</v>
      </c>
      <c r="AT2414" s="48">
        <f>+LISTAS[[#This Row],[COSTO]]/AS2414-1</f>
        <v>0.5202702702702704</v>
      </c>
      <c r="BA2414" t="s">
        <v>3664</v>
      </c>
      <c r="BB2414" s="36"/>
    </row>
    <row r="2415" spans="1:54" x14ac:dyDescent="0.35">
      <c r="A2415" s="7" t="s">
        <v>3752</v>
      </c>
      <c r="B2415" t="s">
        <v>3664</v>
      </c>
      <c r="C2415">
        <v>158</v>
      </c>
      <c r="D2415" t="s">
        <v>3753</v>
      </c>
      <c r="E2415" s="2">
        <v>2812.32</v>
      </c>
      <c r="F2415" s="7" t="str">
        <f>+_xlfn.XLOOKUP(LISTAS[[#This Row],[ID]],_01_CODIGOS_Y_COSTOS_xlsm[Producto y N°],_01_CODIGOS_Y_COSTOS_xlsm[FABRICA],"",0,1)</f>
        <v>ALNAT</v>
      </c>
      <c r="G2415" s="26">
        <f>LISTAS[[#This Row],[Precio]]*(1-0.46)</f>
        <v>1518.6528000000003</v>
      </c>
      <c r="H2415" s="1">
        <f>+_xlfn.XLOOKUP(LISTAS[[#This Row],[ID]],_01_CODIGOS_Y_COSTOS_xlsm[Producto y N°],_01_CODIGOS_Y_COSTOS_xlsm[COSTO],0,0,1)</f>
        <v>786.24</v>
      </c>
      <c r="I2415" s="27">
        <f>+IFERROR(LISTAS[[#This Row],[VENTA NETA]]/LISTAS[[#This Row],[COSTO]]-1,0)</f>
        <v>0.93153846153846187</v>
      </c>
      <c r="J2415" s="50" t="str">
        <f>IFERROR(VLOOKUP(LISTAS[[#This Row],[ID]],_01_CODIGOS_Y_COSTOS_xlsm[[Producto y N°]:[CODIGO]],2,0),"")</f>
        <v>064-04</v>
      </c>
      <c r="O2415" t="s">
        <v>3752</v>
      </c>
      <c r="AB2415" s="12" t="str">
        <f>+LISTAS[[#This Row],[Codigo]]&amp;LISTAS[[#This Row],[Fabrica]]</f>
        <v>064-04ALNAT</v>
      </c>
      <c r="AC2415" s="13" t="str">
        <f>+LISTAS[[#This Row],[Codigo]]</f>
        <v>064-04</v>
      </c>
      <c r="AD2415" s="13" t="str">
        <f>+LISTAS[[#This Row],[ID]]</f>
        <v>CONECTORES NEUMÁTICOS158</v>
      </c>
      <c r="AH2415" s="36">
        <v>-0.14596095517831631</v>
      </c>
      <c r="AI2415" s="37">
        <f>+LISTAS[[#This Row],[Precio]]+(LISTAS[[#This Row],[Precio]]*AH2415)</f>
        <v>2401.8310865329177</v>
      </c>
      <c r="AJ2415" s="38">
        <f t="shared" si="37"/>
        <v>1200.9155432664588</v>
      </c>
      <c r="AL2415" s="35">
        <f>+AJ2415/LISTAS[[#This Row],[COSTO]]-1</f>
        <v>0.52741598400801126</v>
      </c>
      <c r="AM2415" t="str">
        <f>+LISTAS[[#This Row],[ID]]</f>
        <v>CONECTORES NEUMÁTICOS158</v>
      </c>
      <c r="AO2415" s="43">
        <v>0.86</v>
      </c>
      <c r="AP2415" s="39">
        <f>LISTAS[[#This Row],[COSTO]]+(LISTAS[[#This Row],[COSTO]]*AO2415)</f>
        <v>1462.4063999999998</v>
      </c>
      <c r="AQ2415" s="44">
        <f>IF(AO2415="",0,AP2415/LISTAS[[#This Row],[VENTA NETA]]-1)</f>
        <v>-3.7037037037037313E-2</v>
      </c>
      <c r="AS2415" s="39">
        <v>629.59969999999998</v>
      </c>
      <c r="AT2415" s="48">
        <f>+LISTAS[[#This Row],[COSTO]]/AS2415-1</f>
        <v>0.24879347941239494</v>
      </c>
      <c r="BA2415" t="s">
        <v>3664</v>
      </c>
      <c r="BB2415" s="36"/>
    </row>
    <row r="2416" spans="1:54" x14ac:dyDescent="0.35">
      <c r="A2416" s="7" t="s">
        <v>3754</v>
      </c>
      <c r="B2416" t="s">
        <v>3664</v>
      </c>
      <c r="C2416">
        <v>159</v>
      </c>
      <c r="D2416" t="s">
        <v>3755</v>
      </c>
      <c r="E2416" s="2">
        <v>3984.5075999999999</v>
      </c>
      <c r="F2416" s="7" t="str">
        <f>+_xlfn.XLOOKUP(LISTAS[[#This Row],[ID]],_01_CODIGOS_Y_COSTOS_xlsm[Producto y N°],_01_CODIGOS_Y_COSTOS_xlsm[FABRICA],"",0,1)</f>
        <v>ALNAT</v>
      </c>
      <c r="G2416" s="26">
        <f>LISTAS[[#This Row],[Precio]]*(1-0.46)</f>
        <v>2151.6341040000002</v>
      </c>
      <c r="H2416" s="1">
        <f>+_xlfn.XLOOKUP(LISTAS[[#This Row],[ID]],_01_CODIGOS_Y_COSTOS_xlsm[Producto y N°],_01_CODIGOS_Y_COSTOS_xlsm[COSTO],0,0,1)</f>
        <v>1116.4190000000001</v>
      </c>
      <c r="I2416" s="27">
        <f>+IFERROR(LISTAS[[#This Row],[VENTA NETA]]/LISTAS[[#This Row],[COSTO]]-1,0)</f>
        <v>0.92726396093223062</v>
      </c>
      <c r="J2416" s="50" t="str">
        <f>IFERROR(VLOOKUP(LISTAS[[#This Row],[ID]],_01_CODIGOS_Y_COSTOS_xlsm[[Producto y N°]:[CODIGO]],2,0),"")</f>
        <v>064-05</v>
      </c>
      <c r="O2416" t="s">
        <v>3754</v>
      </c>
      <c r="AB2416" s="12" t="str">
        <f>+LISTAS[[#This Row],[Codigo]]&amp;LISTAS[[#This Row],[Fabrica]]</f>
        <v>064-05ALNAT</v>
      </c>
      <c r="AC2416" s="13" t="str">
        <f>+LISTAS[[#This Row],[Codigo]]</f>
        <v>064-05</v>
      </c>
      <c r="AD2416" s="13" t="str">
        <f>+LISTAS[[#This Row],[ID]]</f>
        <v>CONECTORES NEUMÁTICOS159</v>
      </c>
      <c r="AH2416" s="36"/>
      <c r="AI2416" s="37">
        <f>+LISTAS[[#This Row],[Precio]]+(LISTAS[[#This Row],[Precio]]*AH2416)</f>
        <v>3984.5075999999999</v>
      </c>
      <c r="AJ2416" s="38">
        <f t="shared" si="37"/>
        <v>1992.2538</v>
      </c>
      <c r="AL2416" s="35">
        <f>+AJ2416/LISTAS[[#This Row],[COSTO]]-1</f>
        <v>0.78450366752984291</v>
      </c>
      <c r="AM2416" t="str">
        <f>+LISTAS[[#This Row],[ID]]</f>
        <v>CONECTORES NEUMÁTICOS159</v>
      </c>
      <c r="AO2416" s="43"/>
      <c r="AP2416" s="39">
        <f>LISTAS[[#This Row],[COSTO]]+(LISTAS[[#This Row],[COSTO]]*AO2416)</f>
        <v>1116.4190000000001</v>
      </c>
      <c r="AQ2416" s="44">
        <f>IF(AO2416="",0,AP2416/LISTAS[[#This Row],[VENTA NETA]]-1)</f>
        <v>0</v>
      </c>
      <c r="AS2416" s="39">
        <v>809.48530000000005</v>
      </c>
      <c r="AT2416" s="48">
        <f>+LISTAS[[#This Row],[COSTO]]/AS2416-1</f>
        <v>0.37917143152568689</v>
      </c>
      <c r="BA2416" t="s">
        <v>3664</v>
      </c>
      <c r="BB2416" s="36"/>
    </row>
    <row r="2417" spans="1:55" x14ac:dyDescent="0.35">
      <c r="A2417" s="7" t="s">
        <v>3756</v>
      </c>
      <c r="B2417" t="s">
        <v>3664</v>
      </c>
      <c r="C2417">
        <v>160</v>
      </c>
      <c r="D2417" t="s">
        <v>3757</v>
      </c>
      <c r="E2417" s="2">
        <v>6428.1193999999996</v>
      </c>
      <c r="F2417" s="7" t="str">
        <f>+_xlfn.XLOOKUP(LISTAS[[#This Row],[ID]],_01_CODIGOS_Y_COSTOS_xlsm[Producto y N°],_01_CODIGOS_Y_COSTOS_xlsm[FABRICA],"",0,1)</f>
        <v>ALNAT</v>
      </c>
      <c r="G2417" s="26">
        <f>LISTAS[[#This Row],[Precio]]*(1-0.46)</f>
        <v>3471.1844759999999</v>
      </c>
      <c r="H2417" s="1">
        <f>+_xlfn.XLOOKUP(LISTAS[[#This Row],[ID]],_01_CODIGOS_Y_COSTOS_xlsm[Producto y N°],_01_CODIGOS_Y_COSTOS_xlsm[COSTO],0,0,1)</f>
        <v>1801.0944</v>
      </c>
      <c r="I2417" s="27">
        <f>+IFERROR(LISTAS[[#This Row],[VENTA NETA]]/LISTAS[[#This Row],[COSTO]]-1,0)</f>
        <v>0.92726404346157532</v>
      </c>
      <c r="J2417" s="50" t="str">
        <f>IFERROR(VLOOKUP(LISTAS[[#This Row],[ID]],_01_CODIGOS_Y_COSTOS_xlsm[[Producto y N°]:[CODIGO]],2,0),"")</f>
        <v>064-06</v>
      </c>
      <c r="O2417" t="s">
        <v>3756</v>
      </c>
      <c r="AB2417" s="12" t="str">
        <f>+LISTAS[[#This Row],[Codigo]]&amp;LISTAS[[#This Row],[Fabrica]]</f>
        <v>064-06ALNAT</v>
      </c>
      <c r="AC2417" s="13" t="str">
        <f>+LISTAS[[#This Row],[Codigo]]</f>
        <v>064-06</v>
      </c>
      <c r="AD2417" s="13" t="str">
        <f>+LISTAS[[#This Row],[ID]]</f>
        <v>CONECTORES NEUMÁTICOS160</v>
      </c>
      <c r="AH2417" s="36"/>
      <c r="AI2417" s="37">
        <f>+LISTAS[[#This Row],[Precio]]+(LISTAS[[#This Row],[Precio]]*AH2417)</f>
        <v>6428.1193999999996</v>
      </c>
      <c r="AJ2417" s="38">
        <f t="shared" si="37"/>
        <v>3214.0596999999998</v>
      </c>
      <c r="AL2417" s="35">
        <f>+AJ2417/LISTAS[[#This Row],[COSTO]]-1</f>
        <v>0.78450374394590305</v>
      </c>
      <c r="AM2417" t="str">
        <f>+LISTAS[[#This Row],[ID]]</f>
        <v>CONECTORES NEUMÁTICOS160</v>
      </c>
      <c r="AO2417" s="43"/>
      <c r="AP2417" s="39">
        <f>LISTAS[[#This Row],[COSTO]]+(LISTAS[[#This Row],[COSTO]]*AO2417)</f>
        <v>1801.0944</v>
      </c>
      <c r="AQ2417" s="44">
        <f>IF(AO2417="",0,AP2417/LISTAS[[#This Row],[VENTA NETA]]-1)</f>
        <v>0</v>
      </c>
      <c r="AS2417" s="39">
        <v>899.42809999999997</v>
      </c>
      <c r="AT2417" s="48">
        <f>+LISTAS[[#This Row],[COSTO]]/AS2417-1</f>
        <v>1.0024884701734358</v>
      </c>
      <c r="BA2417" t="s">
        <v>3664</v>
      </c>
      <c r="BB2417" s="36"/>
    </row>
    <row r="2418" spans="1:55" x14ac:dyDescent="0.35">
      <c r="A2418" s="7" t="s">
        <v>3758</v>
      </c>
      <c r="B2418" t="s">
        <v>3664</v>
      </c>
      <c r="C2418">
        <v>197</v>
      </c>
      <c r="D2418" s="93" t="s">
        <v>3759</v>
      </c>
      <c r="E2418" s="2">
        <v>1392.7711999999999</v>
      </c>
      <c r="F2418" s="7" t="str">
        <f>+_xlfn.XLOOKUP(LISTAS[[#This Row],[ID]],_01_CODIGOS_Y_COSTOS_xlsm[Producto y N°],_01_CODIGOS_Y_COSTOS_xlsm[FABRICA],"",0,1)</f>
        <v>ALNAT</v>
      </c>
      <c r="G2418" s="26">
        <f>LISTAS[[#This Row],[Precio]]*(1-0.46)</f>
        <v>752.09644800000001</v>
      </c>
      <c r="H2418" s="1">
        <f>+_xlfn.XLOOKUP(LISTAS[[#This Row],[ID]],_01_CODIGOS_Y_COSTOS_xlsm[Producto y N°],_01_CODIGOS_Y_COSTOS_xlsm[COSTO],0,0,1)</f>
        <v>633.41999999999996</v>
      </c>
      <c r="I2418" s="27">
        <f>+IFERROR(LISTAS[[#This Row],[VENTA NETA]]/LISTAS[[#This Row],[COSTO]]-1,0)</f>
        <v>0.18735822676896863</v>
      </c>
      <c r="J2418" s="50" t="str">
        <f>IFERROR(VLOOKUP(LISTAS[[#This Row],[ID]],_01_CODIGOS_Y_COSTOS_xlsm[[Producto y N°]:[CODIGO]],2,0),"")</f>
        <v>066-01</v>
      </c>
      <c r="O2418" t="s">
        <v>3758</v>
      </c>
      <c r="AB2418" s="12" t="str">
        <f>+LISTAS[[#This Row],[Codigo]]&amp;LISTAS[[#This Row],[Fabrica]]</f>
        <v>066-01ALNAT</v>
      </c>
      <c r="AC2418" s="13" t="str">
        <f>+LISTAS[[#This Row],[Codigo]]</f>
        <v>066-01</v>
      </c>
      <c r="AD2418" s="13" t="str">
        <f>+LISTAS[[#This Row],[ID]]</f>
        <v>CONECTORES NEUMÁTICOS197</v>
      </c>
      <c r="AH2418" s="36">
        <v>-0.24564241444691759</v>
      </c>
      <c r="AI2418" s="37">
        <f>+LISTAS[[#This Row],[Precio]]+(LISTAS[[#This Row],[Precio]]*AH2418)</f>
        <v>1050.6475196598692</v>
      </c>
      <c r="AJ2418" s="38">
        <f t="shared" si="37"/>
        <v>525.3237598299346</v>
      </c>
      <c r="AL2418" s="35">
        <f>+AJ2418/LISTAS[[#This Row],[COSTO]]-1</f>
        <v>-0.17065492117404779</v>
      </c>
      <c r="AM2418" t="str">
        <f>+LISTAS[[#This Row],[ID]]</f>
        <v>CONECTORES NEUMÁTICOS197</v>
      </c>
      <c r="AO2418" s="43">
        <v>0.4</v>
      </c>
      <c r="AP2418" s="39">
        <f>LISTAS[[#This Row],[COSTO]]+(LISTAS[[#This Row],[COSTO]]*AO2418)</f>
        <v>886.78800000000001</v>
      </c>
      <c r="AQ2418" s="44">
        <f>IF(AO2418="",0,AP2418/LISTAS[[#This Row],[VENTA NETA]]-1)</f>
        <v>0.17908813737676366</v>
      </c>
      <c r="AS2418" s="39">
        <v>1996.7304999999999</v>
      </c>
      <c r="AT2418" s="48">
        <f>+LISTAS[[#This Row],[COSTO]]/AS2418-1</f>
        <v>-0.68277141056341861</v>
      </c>
      <c r="BA2418" t="s">
        <v>3664</v>
      </c>
      <c r="BB2418" s="36"/>
    </row>
    <row r="2419" spans="1:55" x14ac:dyDescent="0.35">
      <c r="A2419" s="7" t="s">
        <v>3760</v>
      </c>
      <c r="B2419" t="s">
        <v>3664</v>
      </c>
      <c r="C2419">
        <v>198</v>
      </c>
      <c r="D2419" s="93" t="s">
        <v>3761</v>
      </c>
      <c r="E2419" s="2">
        <v>1695.5476000000001</v>
      </c>
      <c r="F2419" s="7" t="str">
        <f>+_xlfn.XLOOKUP(LISTAS[[#This Row],[ID]],_01_CODIGOS_Y_COSTOS_xlsm[Producto y N°],_01_CODIGOS_Y_COSTOS_xlsm[FABRICA],"",0,1)</f>
        <v>ALNAT</v>
      </c>
      <c r="G2419" s="26">
        <f>LISTAS[[#This Row],[Precio]]*(1-0.46)</f>
        <v>915.59570400000007</v>
      </c>
      <c r="H2419" s="1">
        <f>+_xlfn.XLOOKUP(LISTAS[[#This Row],[ID]],_01_CODIGOS_Y_COSTOS_xlsm[Producto y N°],_01_CODIGOS_Y_COSTOS_xlsm[COSTO],0,0,1)</f>
        <v>771.12</v>
      </c>
      <c r="I2419" s="27">
        <f>+IFERROR(LISTAS[[#This Row],[VENTA NETA]]/LISTAS[[#This Row],[COSTO]]-1,0)</f>
        <v>0.18735826330532213</v>
      </c>
      <c r="J2419" s="50" t="str">
        <f>IFERROR(VLOOKUP(LISTAS[[#This Row],[ID]],_01_CODIGOS_Y_COSTOS_xlsm[[Producto y N°]:[CODIGO]],2,0),"")</f>
        <v>066-02</v>
      </c>
      <c r="O2419" t="s">
        <v>3760</v>
      </c>
      <c r="AB2419" s="12" t="str">
        <f>+LISTAS[[#This Row],[Codigo]]&amp;LISTAS[[#This Row],[Fabrica]]</f>
        <v>066-02ALNAT</v>
      </c>
      <c r="AC2419" s="13" t="str">
        <f>+LISTAS[[#This Row],[Codigo]]</f>
        <v>066-02</v>
      </c>
      <c r="AD2419" s="13" t="str">
        <f>+LISTAS[[#This Row],[ID]]</f>
        <v>CONECTORES NEUMÁTICOS198</v>
      </c>
      <c r="AH2419" s="36">
        <v>-0.24564242923641544</v>
      </c>
      <c r="AI2419" s="37">
        <f>+LISTAS[[#This Row],[Precio]]+(LISTAS[[#This Row],[Precio]]*AH2419)</f>
        <v>1279.0491686500261</v>
      </c>
      <c r="AJ2419" s="38">
        <f t="shared" si="37"/>
        <v>639.52458432501305</v>
      </c>
      <c r="AL2419" s="35">
        <f>+AJ2419/LISTAS[[#This Row],[COSTO]]-1</f>
        <v>-0.17065491191382265</v>
      </c>
      <c r="AM2419" t="str">
        <f>+LISTAS[[#This Row],[ID]]</f>
        <v>CONECTORES NEUMÁTICOS198</v>
      </c>
      <c r="AO2419" s="43">
        <v>0.4</v>
      </c>
      <c r="AP2419" s="39">
        <f>LISTAS[[#This Row],[COSTO]]+(LISTAS[[#This Row],[COSTO]]*AO2419)</f>
        <v>1079.568</v>
      </c>
      <c r="AQ2419" s="44">
        <f>IF(AO2419="",0,AP2419/LISTAS[[#This Row],[VENTA NETA]]-1)</f>
        <v>0.17908810109489104</v>
      </c>
      <c r="AS2419" s="39">
        <v>2346.1583000000001</v>
      </c>
      <c r="AT2419" s="48">
        <f>+LISTAS[[#This Row],[COSTO]]/AS2419-1</f>
        <v>-0.67132652558013661</v>
      </c>
      <c r="BA2419" t="s">
        <v>3664</v>
      </c>
      <c r="BB2419" s="36"/>
    </row>
    <row r="2420" spans="1:55" x14ac:dyDescent="0.35">
      <c r="A2420" s="7" t="s">
        <v>3762</v>
      </c>
      <c r="B2420" t="s">
        <v>3664</v>
      </c>
      <c r="C2420">
        <v>199</v>
      </c>
      <c r="D2420" s="93" t="s">
        <v>3763</v>
      </c>
      <c r="E2420" s="2">
        <v>2179.9897999999998</v>
      </c>
      <c r="F2420" s="7" t="str">
        <f>+_xlfn.XLOOKUP(LISTAS[[#This Row],[ID]],_01_CODIGOS_Y_COSTOS_xlsm[Producto y N°],_01_CODIGOS_Y_COSTOS_xlsm[FABRICA],"",0,1)</f>
        <v>ALNAT</v>
      </c>
      <c r="G2420" s="26">
        <f>LISTAS[[#This Row],[Precio]]*(1-0.46)</f>
        <v>1177.1944920000001</v>
      </c>
      <c r="H2420" s="1">
        <f>+_xlfn.XLOOKUP(LISTAS[[#This Row],[ID]],_01_CODIGOS_Y_COSTOS_xlsm[Producto y N°],_01_CODIGOS_Y_COSTOS_xlsm[COSTO],0,0,1)</f>
        <v>991.44</v>
      </c>
      <c r="I2420" s="27">
        <f>+IFERROR(LISTAS[[#This Row],[VENTA NETA]]/LISTAS[[#This Row],[COSTO]]-1,0)</f>
        <v>0.18735827886710243</v>
      </c>
      <c r="J2420" s="50" t="str">
        <f>IFERROR(VLOOKUP(LISTAS[[#This Row],[ID]],_01_CODIGOS_Y_COSTOS_xlsm[[Producto y N°]:[CODIGO]],2,0),"")</f>
        <v>066-03</v>
      </c>
      <c r="O2420" t="s">
        <v>3762</v>
      </c>
      <c r="AB2420" s="12" t="str">
        <f>+LISTAS[[#This Row],[Codigo]]&amp;LISTAS[[#This Row],[Fabrica]]</f>
        <v>066-03ALNAT</v>
      </c>
      <c r="AC2420" s="13" t="str">
        <f>+LISTAS[[#This Row],[Codigo]]</f>
        <v>066-03</v>
      </c>
      <c r="AD2420" s="13" t="str">
        <f>+LISTAS[[#This Row],[ID]]</f>
        <v>CONECTORES NEUMÁTICOS199</v>
      </c>
      <c r="AH2420" s="36">
        <v>-0.24564239144103239</v>
      </c>
      <c r="AI2420" s="37">
        <f>+LISTAS[[#This Row],[Precio]]+(LISTAS[[#This Row],[Precio]]*AH2420)</f>
        <v>1644.4918922109418</v>
      </c>
      <c r="AJ2420" s="38">
        <f t="shared" si="37"/>
        <v>822.24594610547092</v>
      </c>
      <c r="AL2420" s="35">
        <f>+AJ2420/LISTAS[[#This Row],[COSTO]]-1</f>
        <v>-0.17065485949177872</v>
      </c>
      <c r="AM2420" t="str">
        <f>+LISTAS[[#This Row],[ID]]</f>
        <v>CONECTORES NEUMÁTICOS199</v>
      </c>
      <c r="AO2420" s="43">
        <v>0.4</v>
      </c>
      <c r="AP2420" s="39">
        <f>LISTAS[[#This Row],[COSTO]]+(LISTAS[[#This Row],[COSTO]]*AO2420)</f>
        <v>1388.0160000000001</v>
      </c>
      <c r="AQ2420" s="44">
        <f>IF(AO2420="",0,AP2420/LISTAS[[#This Row],[VENTA NETA]]-1)</f>
        <v>0.17908808564150158</v>
      </c>
      <c r="AS2420" s="39">
        <v>2495.9131000000002</v>
      </c>
      <c r="AT2420" s="48">
        <f>+LISTAS[[#This Row],[COSTO]]/AS2420-1</f>
        <v>-0.60277463185717484</v>
      </c>
      <c r="BA2420" t="s">
        <v>3664</v>
      </c>
      <c r="BB2420" s="36"/>
    </row>
    <row r="2421" spans="1:55" x14ac:dyDescent="0.35">
      <c r="A2421" s="7" t="s">
        <v>3764</v>
      </c>
      <c r="B2421" t="s">
        <v>3664</v>
      </c>
      <c r="C2421">
        <v>200</v>
      </c>
      <c r="D2421" t="s">
        <v>3765</v>
      </c>
      <c r="E2421" s="2">
        <v>3210.9585000000002</v>
      </c>
      <c r="F2421" s="7" t="str">
        <f>+_xlfn.XLOOKUP(LISTAS[[#This Row],[ID]],_01_CODIGOS_Y_COSTOS_xlsm[Producto y N°],_01_CODIGOS_Y_COSTOS_xlsm[FABRICA],"",0,1)</f>
        <v>ALNAT</v>
      </c>
      <c r="G2421" s="26">
        <f>LISTAS[[#This Row],[Precio]]*(1-0.46)</f>
        <v>1733.9175900000002</v>
      </c>
      <c r="H2421" s="1">
        <f>+_xlfn.XLOOKUP(LISTAS[[#This Row],[ID]],_01_CODIGOS_Y_COSTOS_xlsm[Producto y N°],_01_CODIGOS_Y_COSTOS_xlsm[COSTO],0,0,1)</f>
        <v>1101.5999999999999</v>
      </c>
      <c r="I2421" s="27">
        <f>+IFERROR(LISTAS[[#This Row],[VENTA NETA]]/LISTAS[[#This Row],[COSTO]]-1,0)</f>
        <v>0.57399926470588269</v>
      </c>
      <c r="J2421" s="50" t="str">
        <f>IFERROR(VLOOKUP(LISTAS[[#This Row],[ID]],_01_CODIGOS_Y_COSTOS_xlsm[[Producto y N°]:[CODIGO]],2,0),"")</f>
        <v>066-04</v>
      </c>
      <c r="O2421" t="s">
        <v>3764</v>
      </c>
      <c r="AB2421" s="12" t="str">
        <f>+LISTAS[[#This Row],[Codigo]]&amp;LISTAS[[#This Row],[Fabrica]]</f>
        <v>066-04ALNAT</v>
      </c>
      <c r="AC2421" s="13" t="str">
        <f>+LISTAS[[#This Row],[Codigo]]</f>
        <v>066-04</v>
      </c>
      <c r="AD2421" s="13" t="str">
        <f>+LISTAS[[#This Row],[ID]]</f>
        <v>CONECTORES NEUMÁTICOS200</v>
      </c>
      <c r="AH2421" s="36"/>
      <c r="AI2421" s="37">
        <f>+LISTAS[[#This Row],[Precio]]+(LISTAS[[#This Row],[Precio]]*AH2421)</f>
        <v>3210.9585000000002</v>
      </c>
      <c r="AJ2421" s="38">
        <f t="shared" si="37"/>
        <v>1605.4792500000001</v>
      </c>
      <c r="AL2421" s="35">
        <f>+AJ2421/LISTAS[[#This Row],[COSTO]]-1</f>
        <v>0.45740672657952097</v>
      </c>
      <c r="AM2421" t="str">
        <f>+LISTAS[[#This Row],[ID]]</f>
        <v>CONECTORES NEUMÁTICOS200</v>
      </c>
      <c r="AO2421" s="43"/>
      <c r="AP2421" s="39">
        <f>LISTAS[[#This Row],[COSTO]]+(LISTAS[[#This Row],[COSTO]]*AO2421)</f>
        <v>1101.5999999999999</v>
      </c>
      <c r="AQ2421" s="44">
        <f>IF(AO2421="",0,AP2421/LISTAS[[#This Row],[VENTA NETA]]-1)</f>
        <v>0</v>
      </c>
      <c r="AS2421" s="39">
        <v>868.4076</v>
      </c>
      <c r="AT2421" s="48">
        <f>+LISTAS[[#This Row],[COSTO]]/AS2421-1</f>
        <v>0.26852874157250572</v>
      </c>
      <c r="BA2421" t="s">
        <v>3664</v>
      </c>
      <c r="BB2421" s="36"/>
    </row>
    <row r="2422" spans="1:55" x14ac:dyDescent="0.35">
      <c r="A2422" s="7" t="s">
        <v>3766</v>
      </c>
      <c r="B2422" t="s">
        <v>3664</v>
      </c>
      <c r="C2422">
        <v>205</v>
      </c>
      <c r="D2422" t="s">
        <v>3767</v>
      </c>
      <c r="E2422" s="2">
        <v>7128.3278</v>
      </c>
      <c r="F2422" s="7" t="str">
        <f>+_xlfn.XLOOKUP(LISTAS[[#This Row],[ID]],_01_CODIGOS_Y_COSTOS_xlsm[Producto y N°],_01_CODIGOS_Y_COSTOS_xlsm[FABRICA],"",0,1)</f>
        <v>ALNAT</v>
      </c>
      <c r="G2422" s="26">
        <f>LISTAS[[#This Row],[Precio]]*(1-0.46)</f>
        <v>3849.2970120000004</v>
      </c>
      <c r="H2422" s="1">
        <f>+_xlfn.XLOOKUP(LISTAS[[#This Row],[ID]],_01_CODIGOS_Y_COSTOS_xlsm[Producto y N°],_01_CODIGOS_Y_COSTOS_xlsm[COSTO],0,0,1)</f>
        <v>2445.5520000000001</v>
      </c>
      <c r="I2422" s="27">
        <f>+IFERROR(LISTAS[[#This Row],[VENTA NETA]]/LISTAS[[#This Row],[COSTO]]-1,0)</f>
        <v>0.57399924924924939</v>
      </c>
      <c r="J2422" s="50" t="str">
        <f>IFERROR(VLOOKUP(LISTAS[[#This Row],[ID]],_01_CODIGOS_Y_COSTOS_xlsm[[Producto y N°]:[CODIGO]],2,0),"")</f>
        <v>067-01</v>
      </c>
      <c r="O2422" t="s">
        <v>3766</v>
      </c>
      <c r="AB2422" s="12" t="str">
        <f>+LISTAS[[#This Row],[Codigo]]&amp;LISTAS[[#This Row],[Fabrica]]</f>
        <v>067-01ALNAT</v>
      </c>
      <c r="AC2422" s="13" t="str">
        <f>+LISTAS[[#This Row],[Codigo]]</f>
        <v>067-01</v>
      </c>
      <c r="AD2422" s="13" t="str">
        <f>+LISTAS[[#This Row],[ID]]</f>
        <v>CONECTORES NEUMÁTICOS205</v>
      </c>
      <c r="AH2422" s="36"/>
      <c r="AI2422" s="37">
        <f>+LISTAS[[#This Row],[Precio]]+(LISTAS[[#This Row],[Precio]]*AH2422)</f>
        <v>7128.3278</v>
      </c>
      <c r="AJ2422" s="38">
        <f t="shared" si="37"/>
        <v>3564.1639</v>
      </c>
      <c r="AL2422" s="35">
        <f>+AJ2422/LISTAS[[#This Row],[COSTO]]-1</f>
        <v>0.45740671226782337</v>
      </c>
      <c r="AM2422" t="str">
        <f>+LISTAS[[#This Row],[ID]]</f>
        <v>CONECTORES NEUMÁTICOS205</v>
      </c>
      <c r="AO2422" s="43"/>
      <c r="AP2422" s="39">
        <f>LISTAS[[#This Row],[COSTO]]+(LISTAS[[#This Row],[COSTO]]*AO2422)</f>
        <v>2445.5520000000001</v>
      </c>
      <c r="AQ2422" s="44">
        <f>IF(AO2422="",0,AP2422/LISTAS[[#This Row],[VENTA NETA]]-1)</f>
        <v>0</v>
      </c>
      <c r="AS2422" s="39">
        <v>938.09460000000001</v>
      </c>
      <c r="AT2422" s="48">
        <f>+LISTAS[[#This Row],[COSTO]]/AS2422-1</f>
        <v>1.6069353773062973</v>
      </c>
      <c r="BA2422" t="s">
        <v>3664</v>
      </c>
      <c r="BB2422" s="36"/>
    </row>
    <row r="2423" spans="1:55" x14ac:dyDescent="0.35">
      <c r="A2423" s="7" t="s">
        <v>3768</v>
      </c>
      <c r="B2423" t="s">
        <v>3664</v>
      </c>
      <c r="C2423">
        <v>206</v>
      </c>
      <c r="D2423" t="s">
        <v>3769</v>
      </c>
      <c r="E2423" s="2">
        <v>8375.7852000000003</v>
      </c>
      <c r="F2423" s="7" t="str">
        <f>+_xlfn.XLOOKUP(LISTAS[[#This Row],[ID]],_01_CODIGOS_Y_COSTOS_xlsm[Producto y N°],_01_CODIGOS_Y_COSTOS_xlsm[FABRICA],"",0,1)</f>
        <v>ALNAT</v>
      </c>
      <c r="G2423" s="26">
        <f>LISTAS[[#This Row],[Precio]]*(1-0.46)</f>
        <v>4522.9240080000009</v>
      </c>
      <c r="H2423" s="1">
        <f>+_xlfn.XLOOKUP(LISTAS[[#This Row],[ID]],_01_CODIGOS_Y_COSTOS_xlsm[Producto y N°],_01_CODIGOS_Y_COSTOS_xlsm[COSTO],0,0,1)</f>
        <v>2873.5236</v>
      </c>
      <c r="I2423" s="27">
        <f>+IFERROR(LISTAS[[#This Row],[VENTA NETA]]/LISTAS[[#This Row],[COSTO]]-1,0)</f>
        <v>0.57399925582654032</v>
      </c>
      <c r="J2423" s="50" t="str">
        <f>IFERROR(VLOOKUP(LISTAS[[#This Row],[ID]],_01_CODIGOS_Y_COSTOS_xlsm[[Producto y N°]:[CODIGO]],2,0),"")</f>
        <v>067-02</v>
      </c>
      <c r="O2423" t="s">
        <v>3768</v>
      </c>
      <c r="AB2423" s="12" t="str">
        <f>+LISTAS[[#This Row],[Codigo]]&amp;LISTAS[[#This Row],[Fabrica]]</f>
        <v>067-02ALNAT</v>
      </c>
      <c r="AC2423" s="13" t="str">
        <f>+LISTAS[[#This Row],[Codigo]]</f>
        <v>067-02</v>
      </c>
      <c r="AD2423" s="13" t="str">
        <f>+LISTAS[[#This Row],[ID]]</f>
        <v>CONECTORES NEUMÁTICOS206</v>
      </c>
      <c r="AH2423" s="36"/>
      <c r="AI2423" s="37">
        <f>+LISTAS[[#This Row],[Precio]]+(LISTAS[[#This Row],[Precio]]*AH2423)</f>
        <v>8375.7852000000003</v>
      </c>
      <c r="AJ2423" s="38">
        <f t="shared" si="37"/>
        <v>4187.8926000000001</v>
      </c>
      <c r="AL2423" s="35">
        <f>+AJ2423/LISTAS[[#This Row],[COSTO]]-1</f>
        <v>0.45740671835790736</v>
      </c>
      <c r="AM2423" t="str">
        <f>+LISTAS[[#This Row],[ID]]</f>
        <v>CONECTORES NEUMÁTICOS206</v>
      </c>
      <c r="AO2423" s="43"/>
      <c r="AP2423" s="39">
        <f>LISTAS[[#This Row],[COSTO]]+(LISTAS[[#This Row],[COSTO]]*AO2423)</f>
        <v>2873.5236</v>
      </c>
      <c r="AQ2423" s="44">
        <f>IF(AO2423="",0,AP2423/LISTAS[[#This Row],[VENTA NETA]]-1)</f>
        <v>0</v>
      </c>
      <c r="AS2423" s="39">
        <v>1072.1080999999999</v>
      </c>
      <c r="AT2423" s="48">
        <f>+LISTAS[[#This Row],[COSTO]]/AS2423-1</f>
        <v>1.6802554705071255</v>
      </c>
      <c r="BA2423" t="s">
        <v>3664</v>
      </c>
      <c r="BB2423" s="36"/>
    </row>
    <row r="2424" spans="1:55" x14ac:dyDescent="0.35">
      <c r="A2424" s="7" t="s">
        <v>3770</v>
      </c>
      <c r="B2424" t="s">
        <v>3664</v>
      </c>
      <c r="C2424">
        <v>207</v>
      </c>
      <c r="D2424" t="s">
        <v>3771</v>
      </c>
      <c r="E2424" s="2">
        <v>8910.4097999999994</v>
      </c>
      <c r="F2424" s="7" t="str">
        <f>+_xlfn.XLOOKUP(LISTAS[[#This Row],[ID]],_01_CODIGOS_Y_COSTOS_xlsm[Producto y N°],_01_CODIGOS_Y_COSTOS_xlsm[FABRICA],"",0,1)</f>
        <v>ALNAT</v>
      </c>
      <c r="G2424" s="26">
        <f>LISTAS[[#This Row],[Precio]]*(1-0.46)</f>
        <v>4811.6212919999998</v>
      </c>
      <c r="H2424" s="1">
        <f>+_xlfn.XLOOKUP(LISTAS[[#This Row],[ID]],_01_CODIGOS_Y_COSTOS_xlsm[Producto y N°],_01_CODIGOS_Y_COSTOS_xlsm[COSTO],0,0,1)</f>
        <v>3056.94</v>
      </c>
      <c r="I2424" s="27">
        <f>+IFERROR(LISTAS[[#This Row],[VENTA NETA]]/LISTAS[[#This Row],[COSTO]]-1,0)</f>
        <v>0.5739992580816109</v>
      </c>
      <c r="J2424" s="50" t="str">
        <f>IFERROR(VLOOKUP(LISTAS[[#This Row],[ID]],_01_CODIGOS_Y_COSTOS_xlsm[[Producto y N°]:[CODIGO]],2,0),"")</f>
        <v>067-03</v>
      </c>
      <c r="O2424" t="s">
        <v>3770</v>
      </c>
      <c r="AB2424" s="12" t="str">
        <f>+LISTAS[[#This Row],[Codigo]]&amp;LISTAS[[#This Row],[Fabrica]]</f>
        <v>067-03ALNAT</v>
      </c>
      <c r="AC2424" s="13" t="str">
        <f>+LISTAS[[#This Row],[Codigo]]</f>
        <v>067-03</v>
      </c>
      <c r="AD2424" s="13" t="str">
        <f>+LISTAS[[#This Row],[ID]]</f>
        <v>CONECTORES NEUMÁTICOS207</v>
      </c>
      <c r="AH2424" s="36"/>
      <c r="AI2424" s="37">
        <f>+LISTAS[[#This Row],[Precio]]+(LISTAS[[#This Row],[Precio]]*AH2424)</f>
        <v>8910.4097999999994</v>
      </c>
      <c r="AJ2424" s="38">
        <f t="shared" si="37"/>
        <v>4455.2048999999997</v>
      </c>
      <c r="AL2424" s="35">
        <f>+AJ2424/LISTAS[[#This Row],[COSTO]]-1</f>
        <v>0.457406720445936</v>
      </c>
      <c r="AM2424" t="str">
        <f>+LISTAS[[#This Row],[ID]]</f>
        <v>CONECTORES NEUMÁTICOS207</v>
      </c>
      <c r="AO2424" s="43"/>
      <c r="AP2424" s="39">
        <f>LISTAS[[#This Row],[COSTO]]+(LISTAS[[#This Row],[COSTO]]*AO2424)</f>
        <v>3056.94</v>
      </c>
      <c r="AQ2424" s="44">
        <f>IF(AO2424="",0,AP2424/LISTAS[[#This Row],[VENTA NETA]]-1)</f>
        <v>0</v>
      </c>
      <c r="AS2424" s="39">
        <v>446.71170000000001</v>
      </c>
      <c r="AT2424" s="48">
        <f>+LISTAS[[#This Row],[COSTO]]/AS2424-1</f>
        <v>5.8432055842728099</v>
      </c>
      <c r="BA2424" t="s">
        <v>3664</v>
      </c>
      <c r="BB2424" s="36"/>
    </row>
    <row r="2425" spans="1:55" x14ac:dyDescent="0.35">
      <c r="A2425" s="7" t="s">
        <v>3772</v>
      </c>
      <c r="B2425" t="s">
        <v>3664</v>
      </c>
      <c r="C2425">
        <v>211</v>
      </c>
      <c r="D2425" t="s">
        <v>3773</v>
      </c>
      <c r="E2425" s="2">
        <v>3100.2150999999999</v>
      </c>
      <c r="F2425" s="7" t="str">
        <f>+_xlfn.XLOOKUP(LISTAS[[#This Row],[ID]],_01_CODIGOS_Y_COSTOS_xlsm[Producto y N°],_01_CODIGOS_Y_COSTOS_xlsm[FABRICA],"",0,1)</f>
        <v>ALNAT</v>
      </c>
      <c r="G2425" s="26">
        <f>LISTAS[[#This Row],[Precio]]*(1-0.46)</f>
        <v>1674.1161540000001</v>
      </c>
      <c r="H2425" s="1">
        <f>+_xlfn.XLOOKUP(LISTAS[[#This Row],[ID]],_01_CODIGOS_Y_COSTOS_xlsm[Producto y N°],_01_CODIGOS_Y_COSTOS_xlsm[COSTO],0,0,1)</f>
        <v>868.64909999999998</v>
      </c>
      <c r="I2425" s="27">
        <f>+IFERROR(LISTAS[[#This Row],[VENTA NETA]]/LISTAS[[#This Row],[COSTO]]-1,0)</f>
        <v>0.92726401719635709</v>
      </c>
      <c r="J2425" s="50" t="str">
        <f>IFERROR(VLOOKUP(LISTAS[[#This Row],[ID]],_01_CODIGOS_Y_COSTOS_xlsm[[Producto y N°]:[CODIGO]],2,0),"")</f>
        <v>090-01</v>
      </c>
      <c r="O2425" t="s">
        <v>3772</v>
      </c>
      <c r="AB2425" s="12" t="str">
        <f>+LISTAS[[#This Row],[Codigo]]&amp;LISTAS[[#This Row],[Fabrica]]</f>
        <v>090-01ALNAT</v>
      </c>
      <c r="AC2425" s="13" t="str">
        <f>+LISTAS[[#This Row],[Codigo]]</f>
        <v>090-01</v>
      </c>
      <c r="AD2425" s="13" t="str">
        <f>+LISTAS[[#This Row],[ID]]</f>
        <v>CONECTORES NEUMÁTICOS211</v>
      </c>
      <c r="AH2425" s="36"/>
      <c r="AI2425" s="37">
        <f>+LISTAS[[#This Row],[Precio]]+(LISTAS[[#This Row],[Precio]]*AH2425)</f>
        <v>3100.2150999999999</v>
      </c>
      <c r="AJ2425" s="38">
        <f t="shared" si="37"/>
        <v>1550.1075499999999</v>
      </c>
      <c r="AL2425" s="35">
        <f>+AJ2425/LISTAS[[#This Row],[COSTO]]-1</f>
        <v>0.78450371962625653</v>
      </c>
      <c r="AM2425" t="str">
        <f>+LISTAS[[#This Row],[ID]]</f>
        <v>CONECTORES NEUMÁTICOS211</v>
      </c>
      <c r="AO2425" s="43"/>
      <c r="AP2425" s="39">
        <f>LISTAS[[#This Row],[COSTO]]+(LISTAS[[#This Row],[COSTO]]*AO2425)</f>
        <v>868.64909999999998</v>
      </c>
      <c r="AQ2425" s="44">
        <f>IF(AO2425="",0,AP2425/LISTAS[[#This Row],[VENTA NETA]]-1)</f>
        <v>0</v>
      </c>
      <c r="AS2425" s="39">
        <v>536.05409999999995</v>
      </c>
      <c r="AT2425" s="48">
        <f>+LISTAS[[#This Row],[COSTO]]/AS2425-1</f>
        <v>0.6204504358795131</v>
      </c>
      <c r="BA2425" t="s">
        <v>3664</v>
      </c>
      <c r="BB2425" s="36"/>
    </row>
    <row r="2426" spans="1:55" x14ac:dyDescent="0.35">
      <c r="A2426" s="7" t="s">
        <v>3774</v>
      </c>
      <c r="B2426" t="s">
        <v>3664</v>
      </c>
      <c r="C2426">
        <v>212</v>
      </c>
      <c r="D2426" t="s">
        <v>3775</v>
      </c>
      <c r="E2426" s="2">
        <v>3348.9978000000001</v>
      </c>
      <c r="F2426" s="7" t="str">
        <f>+_xlfn.XLOOKUP(LISTAS[[#This Row],[ID]],_01_CODIGOS_Y_COSTOS_xlsm[Producto y N°],_01_CODIGOS_Y_COSTOS_xlsm[FABRICA],"",0,1)</f>
        <v>ALNAT</v>
      </c>
      <c r="G2426" s="26">
        <f>LISTAS[[#This Row],[Precio]]*(1-0.46)</f>
        <v>1808.4588120000001</v>
      </c>
      <c r="H2426" s="1">
        <f>+_xlfn.XLOOKUP(LISTAS[[#This Row],[ID]],_01_CODIGOS_Y_COSTOS_xlsm[Producto y N°],_01_CODIGOS_Y_COSTOS_xlsm[COSTO],0,0,1)</f>
        <v>938.35550000000001</v>
      </c>
      <c r="I2426" s="27">
        <f>+IFERROR(LISTAS[[#This Row],[VENTA NETA]]/LISTAS[[#This Row],[COSTO]]-1,0)</f>
        <v>0.92726404012125485</v>
      </c>
      <c r="J2426" s="50" t="str">
        <f>IFERROR(VLOOKUP(LISTAS[[#This Row],[ID]],_01_CODIGOS_Y_COSTOS_xlsm[[Producto y N°]:[CODIGO]],2,0),"")</f>
        <v>090-02</v>
      </c>
      <c r="O2426" t="s">
        <v>3774</v>
      </c>
      <c r="AB2426" s="12" t="str">
        <f>+LISTAS[[#This Row],[Codigo]]&amp;LISTAS[[#This Row],[Fabrica]]</f>
        <v>090-02ALNAT</v>
      </c>
      <c r="AC2426" s="13" t="str">
        <f>+LISTAS[[#This Row],[Codigo]]</f>
        <v>090-02</v>
      </c>
      <c r="AD2426" s="13" t="str">
        <f>+LISTAS[[#This Row],[ID]]</f>
        <v>CONECTORES NEUMÁTICOS212</v>
      </c>
      <c r="AH2426" s="36"/>
      <c r="AI2426" s="37">
        <f>+LISTAS[[#This Row],[Precio]]+(LISTAS[[#This Row],[Precio]]*AH2426)</f>
        <v>3348.9978000000001</v>
      </c>
      <c r="AJ2426" s="38">
        <f t="shared" si="37"/>
        <v>1674.4989</v>
      </c>
      <c r="AL2426" s="35">
        <f>+AJ2426/LISTAS[[#This Row],[COSTO]]-1</f>
        <v>0.78450374085301355</v>
      </c>
      <c r="AM2426" t="str">
        <f>+LISTAS[[#This Row],[ID]]</f>
        <v>CONECTORES NEUMÁTICOS212</v>
      </c>
      <c r="AO2426" s="43"/>
      <c r="AP2426" s="39">
        <f>LISTAS[[#This Row],[COSTO]]+(LISTAS[[#This Row],[COSTO]]*AO2426)</f>
        <v>938.35550000000001</v>
      </c>
      <c r="AQ2426" s="44">
        <f>IF(AO2426="",0,AP2426/LISTAS[[#This Row],[VENTA NETA]]-1)</f>
        <v>0</v>
      </c>
      <c r="AS2426" s="39">
        <v>643.90880000000004</v>
      </c>
      <c r="AT2426" s="48">
        <f>+LISTAS[[#This Row],[COSTO]]/AS2426-1</f>
        <v>0.45728013035386361</v>
      </c>
      <c r="BA2426" t="s">
        <v>3664</v>
      </c>
      <c r="BB2426" s="36"/>
    </row>
    <row r="2427" spans="1:55" x14ac:dyDescent="0.35">
      <c r="A2427" s="7" t="s">
        <v>3776</v>
      </c>
      <c r="B2427" t="s">
        <v>3664</v>
      </c>
      <c r="C2427">
        <v>213</v>
      </c>
      <c r="D2427" t="s">
        <v>3777</v>
      </c>
      <c r="E2427" s="2">
        <v>3827.4259999999999</v>
      </c>
      <c r="F2427" s="7" t="str">
        <f>+_xlfn.XLOOKUP(LISTAS[[#This Row],[ID]],_01_CODIGOS_Y_COSTOS_xlsm[Producto y N°],_01_CODIGOS_Y_COSTOS_xlsm[FABRICA],"",0,1)</f>
        <v>ALNAT</v>
      </c>
      <c r="G2427" s="26">
        <f>LISTAS[[#This Row],[Precio]]*(1-0.46)</f>
        <v>2066.8100400000003</v>
      </c>
      <c r="H2427" s="1">
        <f>+_xlfn.XLOOKUP(LISTAS[[#This Row],[ID]],_01_CODIGOS_Y_COSTOS_xlsm[Producto y N°],_01_CODIGOS_Y_COSTOS_xlsm[COSTO],0,0,1)</f>
        <v>1072.4063000000001</v>
      </c>
      <c r="I2427" s="27">
        <f>+IFERROR(LISTAS[[#This Row],[VENTA NETA]]/LISTAS[[#This Row],[COSTO]]-1,0)</f>
        <v>0.92726398567408652</v>
      </c>
      <c r="J2427" s="50" t="str">
        <f>IFERROR(VLOOKUP(LISTAS[[#This Row],[ID]],_01_CODIGOS_Y_COSTOS_xlsm[[Producto y N°]:[CODIGO]],2,0),"")</f>
        <v>090-03</v>
      </c>
      <c r="O2427" t="s">
        <v>3776</v>
      </c>
      <c r="AB2427" s="12" t="str">
        <f>+LISTAS[[#This Row],[Codigo]]&amp;LISTAS[[#This Row],[Fabrica]]</f>
        <v>090-03ALNAT</v>
      </c>
      <c r="AC2427" s="13" t="str">
        <f>+LISTAS[[#This Row],[Codigo]]</f>
        <v>090-03</v>
      </c>
      <c r="AD2427" s="13" t="str">
        <f>+LISTAS[[#This Row],[ID]]</f>
        <v>CONECTORES NEUMÁTICOS213</v>
      </c>
      <c r="AH2427" s="36"/>
      <c r="AI2427" s="37">
        <f>+LISTAS[[#This Row],[Precio]]+(LISTAS[[#This Row],[Precio]]*AH2427)</f>
        <v>3827.4259999999999</v>
      </c>
      <c r="AJ2427" s="38">
        <f t="shared" si="37"/>
        <v>1913.713</v>
      </c>
      <c r="AL2427" s="35">
        <f>+AJ2427/LISTAS[[#This Row],[COSTO]]-1</f>
        <v>0.78450369043896861</v>
      </c>
      <c r="AM2427" t="str">
        <f>+LISTAS[[#This Row],[ID]]</f>
        <v>CONECTORES NEUMÁTICOS213</v>
      </c>
      <c r="AO2427" s="43"/>
      <c r="AP2427" s="39">
        <f>LISTAS[[#This Row],[COSTO]]+(LISTAS[[#This Row],[COSTO]]*AO2427)</f>
        <v>1072.4063000000001</v>
      </c>
      <c r="AQ2427" s="44">
        <f>IF(AO2427="",0,AP2427/LISTAS[[#This Row],[VENTA NETA]]-1)</f>
        <v>0</v>
      </c>
      <c r="AS2427" s="39">
        <v>744.51949999999999</v>
      </c>
      <c r="AT2427" s="48">
        <f>+LISTAS[[#This Row],[COSTO]]/AS2427-1</f>
        <v>0.44040055364567365</v>
      </c>
      <c r="BA2427" t="s">
        <v>3664</v>
      </c>
      <c r="BB2427" s="36"/>
    </row>
    <row r="2428" spans="1:55" x14ac:dyDescent="0.35">
      <c r="A2428" s="7" t="s">
        <v>3778</v>
      </c>
      <c r="B2428" t="s">
        <v>3664</v>
      </c>
      <c r="C2428">
        <v>219</v>
      </c>
      <c r="D2428" t="s">
        <v>3779</v>
      </c>
      <c r="E2428" s="2">
        <v>1594.7608</v>
      </c>
      <c r="F2428" s="7" t="str">
        <f>+_xlfn.XLOOKUP(LISTAS[[#This Row],[ID]],_01_CODIGOS_Y_COSTOS_xlsm[Producto y N°],_01_CODIGOS_Y_COSTOS_xlsm[FABRICA],"",0,1)</f>
        <v>ALNAT</v>
      </c>
      <c r="G2428" s="26">
        <f>LISTAS[[#This Row],[Precio]]*(1-0.46)</f>
        <v>861.17083200000002</v>
      </c>
      <c r="H2428" s="1">
        <f>+_xlfn.XLOOKUP(LISTAS[[#This Row],[ID]],_01_CODIGOS_Y_COSTOS_xlsm[Producto y N°],_01_CODIGOS_Y_COSTOS_xlsm[COSTO],0,0,1)</f>
        <v>446.83600000000001</v>
      </c>
      <c r="I2428" s="27">
        <f>+IFERROR(LISTAS[[#This Row],[VENTA NETA]]/LISTAS[[#This Row],[COSTO]]-1,0)</f>
        <v>0.92726376567689273</v>
      </c>
      <c r="J2428" s="50" t="str">
        <f>IFERROR(VLOOKUP(LISTAS[[#This Row],[ID]],_01_CODIGOS_Y_COSTOS_xlsm[[Producto y N°]:[CODIGO]],2,0),"")</f>
        <v>096-01</v>
      </c>
      <c r="O2428" t="s">
        <v>3778</v>
      </c>
      <c r="AB2428" s="12" t="str">
        <f>+LISTAS[[#This Row],[Codigo]]&amp;LISTAS[[#This Row],[Fabrica]]</f>
        <v>096-01ALNAT</v>
      </c>
      <c r="AC2428" s="13" t="str">
        <f>+LISTAS[[#This Row],[Codigo]]</f>
        <v>096-01</v>
      </c>
      <c r="AD2428" s="13" t="str">
        <f>+LISTAS[[#This Row],[ID]]</f>
        <v>CONECTORES NEUMÁTICOS219</v>
      </c>
      <c r="AH2428" s="36"/>
      <c r="AI2428" s="37">
        <f>+LISTAS[[#This Row],[Precio]]+(LISTAS[[#This Row],[Precio]]*AH2428)</f>
        <v>1594.7608</v>
      </c>
      <c r="AJ2428" s="38">
        <f t="shared" si="37"/>
        <v>797.38040000000001</v>
      </c>
      <c r="AL2428" s="35">
        <f>+AJ2428/LISTAS[[#This Row],[COSTO]]-1</f>
        <v>0.78450348673786352</v>
      </c>
      <c r="AM2428" t="str">
        <f>+LISTAS[[#This Row],[ID]]</f>
        <v>CONECTORES NEUMÁTICOS219</v>
      </c>
      <c r="AO2428" s="43"/>
      <c r="AP2428" s="39">
        <f>LISTAS[[#This Row],[COSTO]]+(LISTAS[[#This Row],[COSTO]]*AO2428)</f>
        <v>446.83600000000001</v>
      </c>
      <c r="AQ2428" s="44">
        <f>IF(AO2428="",0,AP2428/LISTAS[[#This Row],[VENTA NETA]]-1)</f>
        <v>0</v>
      </c>
      <c r="AS2428" s="39">
        <v>2445.9947999999999</v>
      </c>
      <c r="AT2428" s="48">
        <f>+LISTAS[[#This Row],[COSTO]]/AS2428-1</f>
        <v>-0.81731931727737117</v>
      </c>
      <c r="BA2428" t="s">
        <v>3664</v>
      </c>
      <c r="BB2428" s="36"/>
    </row>
    <row r="2429" spans="1:55" x14ac:dyDescent="0.35">
      <c r="A2429" s="7" t="s">
        <v>3780</v>
      </c>
      <c r="B2429" t="s">
        <v>3664</v>
      </c>
      <c r="C2429">
        <v>220</v>
      </c>
      <c r="D2429" t="s">
        <v>3781</v>
      </c>
      <c r="E2429" s="2">
        <v>1913.713</v>
      </c>
      <c r="F2429" s="7" t="str">
        <f>+_xlfn.XLOOKUP(LISTAS[[#This Row],[ID]],_01_CODIGOS_Y_COSTOS_xlsm[Producto y N°],_01_CODIGOS_Y_COSTOS_xlsm[FABRICA],"",0,1)</f>
        <v>ALNAT</v>
      </c>
      <c r="G2429" s="26">
        <f>LISTAS[[#This Row],[Precio]]*(1-0.46)</f>
        <v>1033.4050200000001</v>
      </c>
      <c r="H2429" s="1">
        <f>+_xlfn.XLOOKUP(LISTAS[[#This Row],[ID]],_01_CODIGOS_Y_COSTOS_xlsm[Producto y N°],_01_CODIGOS_Y_COSTOS_xlsm[COSTO],0,0,1)</f>
        <v>536.20320000000004</v>
      </c>
      <c r="I2429" s="27">
        <f>+IFERROR(LISTAS[[#This Row],[VENTA NETA]]/LISTAS[[#This Row],[COSTO]]-1,0)</f>
        <v>0.92726380596012858</v>
      </c>
      <c r="J2429" s="50" t="str">
        <f>IFERROR(VLOOKUP(LISTAS[[#This Row],[ID]],_01_CODIGOS_Y_COSTOS_xlsm[[Producto y N°]:[CODIGO]],2,0),"")</f>
        <v>096-02</v>
      </c>
      <c r="O2429" t="s">
        <v>3780</v>
      </c>
      <c r="AB2429" s="12" t="str">
        <f>+LISTAS[[#This Row],[Codigo]]&amp;LISTAS[[#This Row],[Fabrica]]</f>
        <v>096-02ALNAT</v>
      </c>
      <c r="AC2429" s="13" t="str">
        <f>+LISTAS[[#This Row],[Codigo]]</f>
        <v>096-02</v>
      </c>
      <c r="AD2429" s="13" t="str">
        <f>+LISTAS[[#This Row],[ID]]</f>
        <v>CONECTORES NEUMÁTICOS220</v>
      </c>
      <c r="AH2429" s="36"/>
      <c r="AI2429" s="37">
        <f>+LISTAS[[#This Row],[Precio]]+(LISTAS[[#This Row],[Precio]]*AH2429)</f>
        <v>1913.713</v>
      </c>
      <c r="AJ2429" s="38">
        <f t="shared" si="37"/>
        <v>956.85649999999998</v>
      </c>
      <c r="AL2429" s="35">
        <f>+AJ2429/LISTAS[[#This Row],[COSTO]]-1</f>
        <v>0.78450352403715584</v>
      </c>
      <c r="AM2429" t="str">
        <f>+LISTAS[[#This Row],[ID]]</f>
        <v>CONECTORES NEUMÁTICOS220</v>
      </c>
      <c r="AO2429" s="43"/>
      <c r="AP2429" s="39">
        <f>LISTAS[[#This Row],[COSTO]]+(LISTAS[[#This Row],[COSTO]]*AO2429)</f>
        <v>536.20320000000004</v>
      </c>
      <c r="AQ2429" s="44">
        <f>IF(AO2429="",0,AP2429/LISTAS[[#This Row],[VENTA NETA]]-1)</f>
        <v>0</v>
      </c>
      <c r="AS2429" s="39">
        <v>2895.2592</v>
      </c>
      <c r="AT2429" s="48">
        <f>+LISTAS[[#This Row],[COSTO]]/AS2429-1</f>
        <v>-0.81479958685564313</v>
      </c>
      <c r="BA2429" t="s">
        <v>3664</v>
      </c>
      <c r="BB2429" s="36"/>
    </row>
    <row r="2430" spans="1:55" x14ac:dyDescent="0.35">
      <c r="A2430" s="7" t="s">
        <v>3782</v>
      </c>
      <c r="B2430" t="s">
        <v>3664</v>
      </c>
      <c r="C2430">
        <v>221</v>
      </c>
      <c r="D2430" t="s">
        <v>3783</v>
      </c>
      <c r="E2430" s="2">
        <v>2298.7543999999998</v>
      </c>
      <c r="F2430" s="7" t="str">
        <f>+_xlfn.XLOOKUP(LISTAS[[#This Row],[ID]],_01_CODIGOS_Y_COSTOS_xlsm[Producto y N°],_01_CODIGOS_Y_COSTOS_xlsm[FABRICA],"",0,1)</f>
        <v>ALNAT</v>
      </c>
      <c r="G2430" s="26">
        <f>LISTAS[[#This Row],[Precio]]*(1-0.46)</f>
        <v>1241.327376</v>
      </c>
      <c r="H2430" s="1">
        <f>+_xlfn.XLOOKUP(LISTAS[[#This Row],[ID]],_01_CODIGOS_Y_COSTOS_xlsm[Producto y N°],_01_CODIGOS_Y_COSTOS_xlsm[COSTO],0,0,1)</f>
        <v>650.63250000000005</v>
      </c>
      <c r="I2430" s="27">
        <f>+IFERROR(LISTAS[[#This Row],[VENTA NETA]]/LISTAS[[#This Row],[COSTO]]-1,0)</f>
        <v>0.90787791264653994</v>
      </c>
      <c r="J2430" s="50" t="str">
        <f>IFERROR(VLOOKUP(LISTAS[[#This Row],[ID]],_01_CODIGOS_Y_COSTOS_xlsm[[Producto y N°]:[CODIGO]],2,0),"")</f>
        <v>096-03</v>
      </c>
      <c r="O2430" t="s">
        <v>3782</v>
      </c>
      <c r="AB2430" s="12" t="str">
        <f>+LISTAS[[#This Row],[Codigo]]&amp;LISTAS[[#This Row],[Fabrica]]</f>
        <v>096-03ALNAT</v>
      </c>
      <c r="AC2430" s="13" t="str">
        <f>+LISTAS[[#This Row],[Codigo]]</f>
        <v>096-03</v>
      </c>
      <c r="AD2430" s="13" t="str">
        <f>+LISTAS[[#This Row],[ID]]</f>
        <v>CONECTORES NEUMÁTICOS221</v>
      </c>
      <c r="AH2430" s="36"/>
      <c r="AI2430" s="37">
        <f>+LISTAS[[#This Row],[Precio]]+(LISTAS[[#This Row],[Precio]]*AH2430)</f>
        <v>2298.7543999999998</v>
      </c>
      <c r="AJ2430" s="38">
        <f t="shared" si="37"/>
        <v>1149.3771999999999</v>
      </c>
      <c r="AL2430" s="35">
        <f>+AJ2430/LISTAS[[#This Row],[COSTO]]-1</f>
        <v>0.76655362282087025</v>
      </c>
      <c r="AM2430" t="str">
        <f>+LISTAS[[#This Row],[ID]]</f>
        <v>CONECTORES NEUMÁTICOS221</v>
      </c>
      <c r="AO2430" s="43"/>
      <c r="AP2430" s="39">
        <f>LISTAS[[#This Row],[COSTO]]+(LISTAS[[#This Row],[COSTO]]*AO2430)</f>
        <v>650.63250000000005</v>
      </c>
      <c r="AQ2430" s="44">
        <f>IF(AO2430="",0,AP2430/LISTAS[[#This Row],[VENTA NETA]]-1)</f>
        <v>0</v>
      </c>
      <c r="AS2430" s="39">
        <v>2895.2592</v>
      </c>
      <c r="AT2430" s="48">
        <f>+LISTAS[[#This Row],[COSTO]]/AS2430-1</f>
        <v>-0.77527659699691132</v>
      </c>
      <c r="BA2430" t="s">
        <v>3664</v>
      </c>
      <c r="BB2430" s="36"/>
    </row>
    <row r="2431" spans="1:55" ht="13.15" x14ac:dyDescent="0.4">
      <c r="A2431" s="7" t="s">
        <v>3784</v>
      </c>
      <c r="B2431" t="s">
        <v>3664</v>
      </c>
      <c r="C2431">
        <v>222</v>
      </c>
      <c r="D2431" t="s">
        <v>3785</v>
      </c>
      <c r="E2431" s="2">
        <v>2657.9346999999998</v>
      </c>
      <c r="F2431" s="7" t="str">
        <f>+_xlfn.XLOOKUP(LISTAS[[#This Row],[ID]],_01_CODIGOS_Y_COSTOS_xlsm[Producto y N°],_01_CODIGOS_Y_COSTOS_xlsm[FABRICA],"",0,1)</f>
        <v>ALNAT</v>
      </c>
      <c r="G2431" s="26">
        <f>LISTAS[[#This Row],[Precio]]*(1-0.46)</f>
        <v>1435.2847380000001</v>
      </c>
      <c r="H2431" s="1">
        <f>+_xlfn.XLOOKUP(LISTAS[[#This Row],[ID]],_01_CODIGOS_Y_COSTOS_xlsm[Producto y N°],_01_CODIGOS_Y_COSTOS_xlsm[COSTO],0,0,1)</f>
        <v>744.72659999999996</v>
      </c>
      <c r="I2431" s="27">
        <f>+IFERROR(LISTAS[[#This Row],[VENTA NETA]]/LISTAS[[#This Row],[COSTO]]-1,0)</f>
        <v>0.92726396237223185</v>
      </c>
      <c r="J2431" s="50" t="str">
        <f>IFERROR(VLOOKUP(LISTAS[[#This Row],[ID]],_01_CODIGOS_Y_COSTOS_xlsm[[Producto y N°]:[CODIGO]],2,0),"")</f>
        <v>096-04</v>
      </c>
      <c r="O2431" t="s">
        <v>3784</v>
      </c>
      <c r="AB2431" s="12" t="str">
        <f>+LISTAS[[#This Row],[Codigo]]&amp;LISTAS[[#This Row],[Fabrica]]</f>
        <v>096-04ALNAT</v>
      </c>
      <c r="AC2431" s="13" t="str">
        <f>+LISTAS[[#This Row],[Codigo]]</f>
        <v>096-04</v>
      </c>
      <c r="AD2431" s="13" t="str">
        <f>+LISTAS[[#This Row],[ID]]</f>
        <v>CONECTORES NEUMÁTICOS222</v>
      </c>
      <c r="AH2431" s="36"/>
      <c r="AI2431" s="37">
        <f>+LISTAS[[#This Row],[Precio]]+(LISTAS[[#This Row],[Precio]]*AH2431)</f>
        <v>2657.9346999999998</v>
      </c>
      <c r="AJ2431" s="38">
        <f t="shared" si="37"/>
        <v>1328.9673499999999</v>
      </c>
      <c r="AL2431" s="35">
        <f>+AJ2431/LISTAS[[#This Row],[COSTO]]-1</f>
        <v>0.78450366886317746</v>
      </c>
      <c r="AM2431" t="str">
        <f>+LISTAS[[#This Row],[ID]]</f>
        <v>CONECTORES NEUMÁTICOS222</v>
      </c>
      <c r="AO2431" s="43"/>
      <c r="AP2431" s="39">
        <f>LISTAS[[#This Row],[COSTO]]+(LISTAS[[#This Row],[COSTO]]*AO2431)</f>
        <v>744.72659999999996</v>
      </c>
      <c r="AQ2431" s="44">
        <f>IF(AO2431="",0,AP2431/LISTAS[[#This Row],[VENTA NETA]]-1)</f>
        <v>0</v>
      </c>
      <c r="AS2431" s="39">
        <v>2608.3416000000002</v>
      </c>
      <c r="AT2431" s="48">
        <f>+LISTAS[[#This Row],[COSTO]]/AS2431-1</f>
        <v>-0.71448271959470344</v>
      </c>
      <c r="AW2431" s="53"/>
      <c r="AX2431" s="53"/>
      <c r="BA2431" s="53" t="s">
        <v>3664</v>
      </c>
      <c r="BB2431" s="36"/>
    </row>
    <row r="2432" spans="1:55" x14ac:dyDescent="0.35">
      <c r="A2432" s="7" t="s">
        <v>3786</v>
      </c>
      <c r="B2432" t="s">
        <v>3664</v>
      </c>
      <c r="C2432">
        <v>124</v>
      </c>
      <c r="D2432" t="s">
        <v>3787</v>
      </c>
      <c r="E2432" s="2">
        <v>8732.2016000000003</v>
      </c>
      <c r="F2432" s="7" t="str">
        <f>+_xlfn.XLOOKUP(LISTAS[[#This Row],[ID]],_01_CODIGOS_Y_COSTOS_xlsm[Producto y N°],_01_CODIGOS_Y_COSTOS_xlsm[FABRICA],"",0,1)</f>
        <v>ALNAT</v>
      </c>
      <c r="G2432" s="26">
        <f>LISTAS[[#This Row],[Precio]]*(1-0.46)</f>
        <v>4715.3888640000005</v>
      </c>
      <c r="H2432" s="1">
        <f>+_xlfn.XLOOKUP(LISTAS[[#This Row],[ID]],_01_CODIGOS_Y_COSTOS_xlsm[Producto y N°],_01_CODIGOS_Y_COSTOS_xlsm[COSTO],0,0,1)</f>
        <v>1848.6080999999999</v>
      </c>
      <c r="I2432" s="27">
        <f>+IFERROR(LISTAS[[#This Row],[VENTA NETA]]/LISTAS[[#This Row],[COSTO]]-1,0)</f>
        <v>1.5507779956173517</v>
      </c>
      <c r="J2432" s="50" t="str">
        <f>IFERROR(VLOOKUP(LISTAS[[#This Row],[ID]],_01_CODIGOS_Y_COSTOS_xlsm[[Producto y N°]:[CODIGO]],2,0),"")</f>
        <v>092-01</v>
      </c>
      <c r="O2432" t="s">
        <v>3786</v>
      </c>
      <c r="AB2432" s="12" t="str">
        <f>+LISTAS[[#This Row],[Codigo]]&amp;LISTAS[[#This Row],[Fabrica]]</f>
        <v>092-01ALNAT</v>
      </c>
      <c r="AC2432" s="13" t="str">
        <f>+LISTAS[[#This Row],[Codigo]]</f>
        <v>092-01</v>
      </c>
      <c r="AD2432" s="13" t="str">
        <f>+LISTAS[[#This Row],[ID]]</f>
        <v>CONECTORES NEUMÁTICOS124</v>
      </c>
      <c r="AH2432" s="36"/>
      <c r="AI2432" s="37">
        <f>+LISTAS[[#This Row],[Precio]]+(LISTAS[[#This Row],[Precio]]*AH2432)</f>
        <v>8732.2016000000003</v>
      </c>
      <c r="AJ2432" s="38">
        <f t="shared" si="37"/>
        <v>4366.1008000000002</v>
      </c>
      <c r="AL2432" s="35">
        <f>+AJ2432/LISTAS[[#This Row],[COSTO]]-1</f>
        <v>1.3618314774234737</v>
      </c>
      <c r="AM2432" t="str">
        <f>+LISTAS[[#This Row],[ID]]</f>
        <v>CONECTORES NEUMÁTICOS124</v>
      </c>
      <c r="AO2432" s="43"/>
      <c r="AP2432" s="39">
        <f>LISTAS[[#This Row],[COSTO]]+(LISTAS[[#This Row],[COSTO]]*AO2432)</f>
        <v>1848.6080999999999</v>
      </c>
      <c r="AQ2432" s="44">
        <f>IF(AO2432="",0,AP2432/LISTAS[[#This Row],[VENTA NETA]]-1)</f>
        <v>0</v>
      </c>
      <c r="AS2432" s="39">
        <v>268.70420000000001</v>
      </c>
      <c r="AT2432" s="48">
        <f>+LISTAS[[#This Row],[COSTO]]/AS2432-1</f>
        <v>5.8797141987360071</v>
      </c>
      <c r="AU2432">
        <v>268.70415897600009</v>
      </c>
      <c r="AW2432" s="22"/>
      <c r="AX2432" s="21"/>
      <c r="BA2432" s="21" t="s">
        <v>3664</v>
      </c>
      <c r="BB2432" s="36"/>
      <c r="BC2432" s="54" t="s">
        <v>7664</v>
      </c>
    </row>
    <row r="2433" spans="1:70" x14ac:dyDescent="0.35">
      <c r="A2433" s="7" t="s">
        <v>3788</v>
      </c>
      <c r="B2433" t="s">
        <v>3664</v>
      </c>
      <c r="C2433">
        <v>125</v>
      </c>
      <c r="D2433" t="s">
        <v>3789</v>
      </c>
      <c r="E2433" s="2">
        <v>10336.0754</v>
      </c>
      <c r="F2433" s="7" t="str">
        <f>+_xlfn.XLOOKUP(LISTAS[[#This Row],[ID]],_01_CODIGOS_Y_COSTOS_xlsm[Producto y N°],_01_CODIGOS_Y_COSTOS_xlsm[FABRICA],"",0,1)</f>
        <v>ALNAT</v>
      </c>
      <c r="G2433" s="26">
        <f>LISTAS[[#This Row],[Precio]]*(1-0.46)</f>
        <v>5581.480716</v>
      </c>
      <c r="H2433" s="1">
        <f>+_xlfn.XLOOKUP(LISTAS[[#This Row],[ID]],_01_CODIGOS_Y_COSTOS_xlsm[Producto y N°],_01_CODIGOS_Y_COSTOS_xlsm[COSTO],0,0,1)</f>
        <v>1848.6080999999999</v>
      </c>
      <c r="I2433" s="27">
        <f>+IFERROR(LISTAS[[#This Row],[VENTA NETA]]/LISTAS[[#This Row],[COSTO]]-1,0)</f>
        <v>2.019288250440967</v>
      </c>
      <c r="J2433" s="50" t="str">
        <f>IFERROR(VLOOKUP(LISTAS[[#This Row],[ID]],_01_CODIGOS_Y_COSTOS_xlsm[[Producto y N°]:[CODIGO]],2,0),"")</f>
        <v>092-02</v>
      </c>
      <c r="M2433" s="33"/>
      <c r="O2433" t="s">
        <v>3788</v>
      </c>
      <c r="AB2433" s="12" t="str">
        <f>+LISTAS[[#This Row],[Codigo]]&amp;LISTAS[[#This Row],[Fabrica]]</f>
        <v>092-02ALNAT</v>
      </c>
      <c r="AC2433" s="13" t="str">
        <f>+LISTAS[[#This Row],[Codigo]]</f>
        <v>092-02</v>
      </c>
      <c r="AD2433" s="13" t="str">
        <f>+LISTAS[[#This Row],[ID]]</f>
        <v>CONECTORES NEUMÁTICOS125</v>
      </c>
      <c r="AH2433" s="36"/>
      <c r="AI2433" s="37">
        <f>+LISTAS[[#This Row],[Precio]]+(LISTAS[[#This Row],[Precio]]*AH2433)</f>
        <v>10336.0754</v>
      </c>
      <c r="AJ2433" s="38">
        <f t="shared" si="37"/>
        <v>5168.0376999999999</v>
      </c>
      <c r="AL2433" s="35">
        <f>+AJ2433/LISTAS[[#This Row],[COSTO]]-1</f>
        <v>1.7956372689268214</v>
      </c>
      <c r="AM2433" t="str">
        <f>+LISTAS[[#This Row],[ID]]</f>
        <v>CONECTORES NEUMÁTICOS125</v>
      </c>
      <c r="AO2433" s="43"/>
      <c r="AP2433" s="39">
        <f>LISTAS[[#This Row],[COSTO]]+(LISTAS[[#This Row],[COSTO]]*AO2433)</f>
        <v>1848.6080999999999</v>
      </c>
      <c r="AQ2433" s="44">
        <f>IF(AO2433="",0,AP2433/LISTAS[[#This Row],[VENTA NETA]]-1)</f>
        <v>0</v>
      </c>
      <c r="AS2433" s="39">
        <v>667.82539999999995</v>
      </c>
      <c r="AT2433" s="48">
        <f>+LISTAS[[#This Row],[COSTO]]/AS2433-1</f>
        <v>1.7681009138017214</v>
      </c>
      <c r="AU2433">
        <v>667.82539929600011</v>
      </c>
      <c r="AW2433" s="22"/>
      <c r="AX2433" s="21"/>
      <c r="BA2433" s="21" t="s">
        <v>3664</v>
      </c>
      <c r="BB2433" s="36"/>
    </row>
    <row r="2434" spans="1:70" x14ac:dyDescent="0.35">
      <c r="A2434" s="7" t="s">
        <v>3790</v>
      </c>
      <c r="B2434" t="s">
        <v>3664</v>
      </c>
      <c r="C2434">
        <v>126</v>
      </c>
      <c r="D2434" t="s">
        <v>3791</v>
      </c>
      <c r="E2434" s="2">
        <v>10336.0754</v>
      </c>
      <c r="F2434" s="7" t="str">
        <f>+_xlfn.XLOOKUP(LISTAS[[#This Row],[ID]],_01_CODIGOS_Y_COSTOS_xlsm[Producto y N°],_01_CODIGOS_Y_COSTOS_xlsm[FABRICA],"",0,1)</f>
        <v>ALNAT</v>
      </c>
      <c r="G2434" s="26">
        <f>LISTAS[[#This Row],[Precio]]*(1-0.46)</f>
        <v>5581.480716</v>
      </c>
      <c r="H2434" s="1">
        <f>+_xlfn.XLOOKUP(LISTAS[[#This Row],[ID]],_01_CODIGOS_Y_COSTOS_xlsm[Producto y N°],_01_CODIGOS_Y_COSTOS_xlsm[COSTO],0,0,1)</f>
        <v>2923.3802000000001</v>
      </c>
      <c r="I2434" s="27">
        <f>+IFERROR(LISTAS[[#This Row],[VENTA NETA]]/LISTAS[[#This Row],[COSTO]]-1,0)</f>
        <v>0.90925583884025762</v>
      </c>
      <c r="J2434" s="50" t="str">
        <f>IFERROR(VLOOKUP(LISTAS[[#This Row],[ID]],_01_CODIGOS_Y_COSTOS_xlsm[[Producto y N°]:[CODIGO]],2,0),"")</f>
        <v>092-03</v>
      </c>
      <c r="O2434" t="s">
        <v>3790</v>
      </c>
      <c r="AB2434" s="12" t="str">
        <f>+LISTAS[[#This Row],[Codigo]]&amp;LISTAS[[#This Row],[Fabrica]]</f>
        <v>092-03ALNAT</v>
      </c>
      <c r="AC2434" s="13" t="str">
        <f>+LISTAS[[#This Row],[Codigo]]</f>
        <v>092-03</v>
      </c>
      <c r="AD2434" s="13" t="str">
        <f>+LISTAS[[#This Row],[ID]]</f>
        <v>CONECTORES NEUMÁTICOS126</v>
      </c>
      <c r="AH2434" s="36"/>
      <c r="AI2434" s="37">
        <f>+LISTAS[[#This Row],[Precio]]+(LISTAS[[#This Row],[Precio]]*AH2434)</f>
        <v>10336.0754</v>
      </c>
      <c r="AJ2434" s="38">
        <f t="shared" ref="AJ2434:AJ2436" si="40">+((100-50)*0.01)*AI2434</f>
        <v>5168.0376999999999</v>
      </c>
      <c r="AL2434" s="35">
        <f>+AJ2434/LISTAS[[#This Row],[COSTO]]-1</f>
        <v>0.76782948040764576</v>
      </c>
      <c r="AM2434" t="str">
        <f>+LISTAS[[#This Row],[ID]]</f>
        <v>CONECTORES NEUMÁTICOS126</v>
      </c>
      <c r="AO2434" s="43"/>
      <c r="AP2434" s="39">
        <f>LISTAS[[#This Row],[COSTO]]+(LISTAS[[#This Row],[COSTO]]*AO2434)</f>
        <v>2923.3802000000001</v>
      </c>
      <c r="AQ2434" s="44">
        <f>IF(AO2434="",0,AP2434/LISTAS[[#This Row],[VENTA NETA]]-1)</f>
        <v>0</v>
      </c>
      <c r="AS2434" s="39">
        <v>1050.0824</v>
      </c>
      <c r="AT2434" s="48">
        <f>+LISTAS[[#This Row],[COSTO]]/AS2434-1</f>
        <v>1.7839531450103343</v>
      </c>
      <c r="AU2434">
        <v>1050.0823618560003</v>
      </c>
      <c r="AW2434" s="22"/>
      <c r="AX2434" s="21"/>
      <c r="BA2434" s="21" t="s">
        <v>3664</v>
      </c>
      <c r="BB2434" s="36"/>
    </row>
    <row r="2435" spans="1:70" ht="13.15" x14ac:dyDescent="0.4">
      <c r="A2435" s="7" t="s">
        <v>3792</v>
      </c>
      <c r="B2435" t="s">
        <v>3664</v>
      </c>
      <c r="C2435">
        <v>127</v>
      </c>
      <c r="D2435" t="s">
        <v>3793</v>
      </c>
      <c r="E2435" s="2">
        <v>9311.7795999999998</v>
      </c>
      <c r="F2435" s="7" t="str">
        <f>+_xlfn.XLOOKUP(LISTAS[[#This Row],[ID]],_01_CODIGOS_Y_COSTOS_xlsm[Producto y N°],_01_CODIGOS_Y_COSTOS_xlsm[FABRICA],"",0,1)</f>
        <v>ALNAT</v>
      </c>
      <c r="G2435" s="26">
        <f>LISTAS[[#This Row],[Precio]]*(1-0.46)</f>
        <v>5028.3609839999999</v>
      </c>
      <c r="H2435" s="1">
        <f>+_xlfn.XLOOKUP(LISTAS[[#This Row],[ID]],_01_CODIGOS_Y_COSTOS_xlsm[Producto y N°],_01_CODIGOS_Y_COSTOS_xlsm[COSTO],0,0,1)</f>
        <v>2906.1837999999998</v>
      </c>
      <c r="I2435" s="27">
        <f>+IFERROR(LISTAS[[#This Row],[VENTA NETA]]/LISTAS[[#This Row],[COSTO]]-1,0)</f>
        <v>0.73022813766975103</v>
      </c>
      <c r="J2435" s="50" t="str">
        <f>IFERROR(VLOOKUP(LISTAS[[#This Row],[ID]],_01_CODIGOS_Y_COSTOS_xlsm[[Producto y N°]:[CODIGO]],2,0),"")</f>
        <v>092-04</v>
      </c>
      <c r="O2435" t="s">
        <v>3792</v>
      </c>
      <c r="AB2435" s="12" t="str">
        <f>+LISTAS[[#This Row],[Codigo]]&amp;LISTAS[[#This Row],[Fabrica]]</f>
        <v>092-04ALNAT</v>
      </c>
      <c r="AC2435" s="13" t="str">
        <f>+LISTAS[[#This Row],[Codigo]]</f>
        <v>092-04</v>
      </c>
      <c r="AD2435" s="13" t="str">
        <f>+LISTAS[[#This Row],[ID]]</f>
        <v>CONECTORES NEUMÁTICOS127</v>
      </c>
      <c r="AH2435" s="36"/>
      <c r="AI2435" s="37">
        <f>+LISTAS[[#This Row],[Precio]]+(LISTAS[[#This Row],[Precio]]*AH2435)</f>
        <v>9311.7795999999998</v>
      </c>
      <c r="AJ2435" s="38">
        <f t="shared" si="40"/>
        <v>4655.8897999999999</v>
      </c>
      <c r="AL2435" s="35">
        <f>+AJ2435/LISTAS[[#This Row],[COSTO]]-1</f>
        <v>0.60206309043495465</v>
      </c>
      <c r="AM2435" t="str">
        <f>+LISTAS[[#This Row],[ID]]</f>
        <v>CONECTORES NEUMÁTICOS127</v>
      </c>
      <c r="AO2435" s="43"/>
      <c r="AP2435" s="39">
        <f>LISTAS[[#This Row],[COSTO]]+(LISTAS[[#This Row],[COSTO]]*AO2435)</f>
        <v>2906.1837999999998</v>
      </c>
      <c r="AQ2435" s="44">
        <f>IF(AO2435="",0,AP2435/LISTAS[[#This Row],[VENTA NETA]]-1)</f>
        <v>0</v>
      </c>
      <c r="AS2435" s="39">
        <v>1387.3679</v>
      </c>
      <c r="AT2435" s="48">
        <f>+LISTAS[[#This Row],[COSTO]]/AS2435-1</f>
        <v>1.0947463178296108</v>
      </c>
      <c r="AU2435">
        <v>1387.3679170560004</v>
      </c>
      <c r="BA2435" s="21" t="s">
        <v>3664</v>
      </c>
      <c r="BB2435" s="36"/>
      <c r="BN2435" s="52" t="s">
        <v>5625</v>
      </c>
      <c r="BO2435" s="52" t="s">
        <v>9825</v>
      </c>
    </row>
    <row r="2436" spans="1:70" x14ac:dyDescent="0.35">
      <c r="A2436" s="7" t="s">
        <v>3794</v>
      </c>
      <c r="B2436" t="s">
        <v>3664</v>
      </c>
      <c r="C2436">
        <v>228</v>
      </c>
      <c r="D2436" s="93" t="s">
        <v>3795</v>
      </c>
      <c r="E2436" s="2">
        <v>969.98670000000004</v>
      </c>
      <c r="F2436" s="7" t="str">
        <f>+_xlfn.XLOOKUP(LISTAS[[#This Row],[ID]],_01_CODIGOS_Y_COSTOS_xlsm[Producto y N°],_01_CODIGOS_Y_COSTOS_xlsm[FABRICA],"",0,1)</f>
        <v>ALNAT</v>
      </c>
      <c r="G2436" s="26">
        <f>LISTAS[[#This Row],[Precio]]*(1-0.46)</f>
        <v>523.79281800000001</v>
      </c>
      <c r="H2436" s="1">
        <f>+_xlfn.XLOOKUP(LISTAS[[#This Row],[ID]],_01_CODIGOS_Y_COSTOS_xlsm[Producto y N°],_01_CODIGOS_Y_COSTOS_xlsm[COSTO],0,0,1)</f>
        <v>339.66</v>
      </c>
      <c r="I2436" s="27">
        <f>+IFERROR(LISTAS[[#This Row],[VENTA NETA]]/LISTAS[[#This Row],[COSTO]]-1,0)</f>
        <v>0.54210922098569148</v>
      </c>
      <c r="J2436" s="50" t="str">
        <f>IFERROR(VLOOKUP(LISTAS[[#This Row],[ID]],_01_CODIGOS_Y_COSTOS_xlsm[[Producto y N°]:[CODIGO]],2,0),"")</f>
        <v>075-01</v>
      </c>
      <c r="L2436" s="21">
        <f>+LISTAS[[#This Row],[COSTO]]*1.15</f>
        <v>390.60899999999998</v>
      </c>
      <c r="O2436" t="s">
        <v>3794</v>
      </c>
      <c r="AB2436" s="12" t="str">
        <f>+LISTAS[[#This Row],[Codigo]]&amp;LISTAS[[#This Row],[Fabrica]]</f>
        <v>075-01ALNAT</v>
      </c>
      <c r="AC2436" s="13" t="str">
        <f>+LISTAS[[#This Row],[Codigo]]</f>
        <v>075-01</v>
      </c>
      <c r="AD2436" s="13" t="str">
        <f>+LISTAS[[#This Row],[ID]]</f>
        <v>CONECTORES NEUMÁTICOS228</v>
      </c>
      <c r="AH2436" s="36"/>
      <c r="AI2436" s="73">
        <f>+LISTAS[[#This Row],[Precio]]+(LISTAS[[#This Row],[Precio]]*AH2436)</f>
        <v>969.98670000000004</v>
      </c>
      <c r="AJ2436" s="38">
        <f t="shared" si="40"/>
        <v>484.99335000000002</v>
      </c>
      <c r="AL2436" s="35">
        <f>+AJ2436/LISTAS[[#This Row],[COSTO]]-1</f>
        <v>0.42787890832008468</v>
      </c>
      <c r="AM2436" t="str">
        <f>+LISTAS[[#This Row],[ID]]</f>
        <v>CONECTORES NEUMÁTICOS228</v>
      </c>
      <c r="AO2436" s="43">
        <v>0.3</v>
      </c>
      <c r="AP2436" s="39">
        <f>LISTAS[[#This Row],[COSTO]]+(LISTAS[[#This Row],[COSTO]]*AO2436)</f>
        <v>441.55800000000005</v>
      </c>
      <c r="AQ2436" s="44">
        <f>IF(AO2436="",0,AP2436/LISTAS[[#This Row],[VENTA NETA]]-1)</f>
        <v>-0.15699875060142565</v>
      </c>
      <c r="AS2436" s="39">
        <v>0</v>
      </c>
      <c r="AT2436" s="48" t="e">
        <f>+LISTAS[[#This Row],[COSTO]]/AS2436-1</f>
        <v>#DIV/0!</v>
      </c>
      <c r="AX2436" s="21">
        <v>323.59505000000001</v>
      </c>
      <c r="AY2436" s="21">
        <v>332.06209999999999</v>
      </c>
      <c r="BA2436" t="s">
        <v>3664</v>
      </c>
      <c r="BB2436" s="36">
        <v>0.37886495111714469</v>
      </c>
      <c r="BK2436" t="s">
        <v>3795</v>
      </c>
      <c r="BM2436" t="s">
        <v>4283</v>
      </c>
      <c r="BN2436" s="21">
        <v>323.59505000000001</v>
      </c>
      <c r="BO2436" s="21">
        <v>373.1035</v>
      </c>
    </row>
    <row r="2437" spans="1:70" x14ac:dyDescent="0.35">
      <c r="A2437" s="7" t="s">
        <v>3796</v>
      </c>
      <c r="B2437" t="s">
        <v>3664</v>
      </c>
      <c r="C2437">
        <v>229</v>
      </c>
      <c r="D2437" t="s">
        <v>3797</v>
      </c>
      <c r="E2437" s="2">
        <v>2230.8816000000002</v>
      </c>
      <c r="F2437" s="7" t="str">
        <f>+_xlfn.XLOOKUP(LISTAS[[#This Row],[ID]],_01_CODIGOS_Y_COSTOS_xlsm[Producto y N°],_01_CODIGOS_Y_COSTOS_xlsm[FABRICA],"",0,1)</f>
        <v>ALNAT</v>
      </c>
      <c r="G2437" s="26">
        <f>LISTAS[[#This Row],[Precio]]*(1-0.46)</f>
        <v>1204.6760640000002</v>
      </c>
      <c r="H2437" s="1">
        <f>+_xlfn.XLOOKUP(LISTAS[[#This Row],[ID]],_01_CODIGOS_Y_COSTOS_xlsm[Producto y N°],_01_CODIGOS_Y_COSTOS_xlsm[COSTO],0,0,1)</f>
        <v>611.82000000000005</v>
      </c>
      <c r="I2437" s="27">
        <f>+IFERROR(LISTAS[[#This Row],[VENTA NETA]]/LISTAS[[#This Row],[COSTO]]-1,0)</f>
        <v>0.96900406001765238</v>
      </c>
      <c r="J2437" s="50" t="str">
        <f>IFERROR(VLOOKUP(LISTAS[[#This Row],[ID]],_01_CODIGOS_Y_COSTOS_xlsm[[Producto y N°]:[CODIGO]],2,0),"")</f>
        <v>075-02</v>
      </c>
      <c r="L2437" s="21">
        <f>+LISTAS[[#This Row],[COSTO]]*1.2</f>
        <v>734.18400000000008</v>
      </c>
      <c r="O2437" t="s">
        <v>3796</v>
      </c>
      <c r="AB2437" s="12" t="str">
        <f>+LISTAS[[#This Row],[Codigo]]&amp;LISTAS[[#This Row],[Fabrica]]</f>
        <v>075-02ALNAT</v>
      </c>
      <c r="AC2437" s="13" t="str">
        <f>+LISTAS[[#This Row],[Codigo]]</f>
        <v>075-02</v>
      </c>
      <c r="AD2437" s="13" t="str">
        <f>+LISTAS[[#This Row],[ID]]</f>
        <v>CONECTORES NEUMÁTICOS229</v>
      </c>
      <c r="AH2437" s="36">
        <v>0.23076923076923062</v>
      </c>
      <c r="AI2437" s="73">
        <f>+LISTAS[[#This Row],[Precio]]+(LISTAS[[#This Row],[Precio]]*AH2437)</f>
        <v>2745.7004307692305</v>
      </c>
      <c r="AJ2437" s="38">
        <f t="shared" ref="AJ2437:AJ2500" si="41">+((100-50)*0.01)*AI2437</f>
        <v>1372.8502153846152</v>
      </c>
      <c r="AL2437" s="35">
        <f>+AJ2437/LISTAS[[#This Row],[COSTO]]-1</f>
        <v>1.2438792706753867</v>
      </c>
      <c r="AM2437" t="str">
        <f>+LISTAS[[#This Row],[ID]]</f>
        <v>CONECTORES NEUMÁTICOS229</v>
      </c>
      <c r="AO2437" s="43">
        <v>0.6</v>
      </c>
      <c r="AP2437" s="39">
        <f>LISTAS[[#This Row],[COSTO]]+(LISTAS[[#This Row],[COSTO]]*AO2437)</f>
        <v>978.91200000000003</v>
      </c>
      <c r="AQ2437" s="44">
        <f>IF(AO2437="",0,AP2437/LISTAS[[#This Row],[VENTA NETA]]-1)</f>
        <v>-0.18740644953994878</v>
      </c>
      <c r="AS2437" s="39">
        <v>0</v>
      </c>
      <c r="AT2437" s="48" t="e">
        <f>+LISTAS[[#This Row],[COSTO]]/AS2437-1</f>
        <v>#DIV/0!</v>
      </c>
      <c r="BA2437" t="s">
        <v>3664</v>
      </c>
      <c r="BB2437" s="36">
        <v>3.6733937253101701E-2</v>
      </c>
      <c r="BK2437" t="s">
        <v>3797</v>
      </c>
      <c r="BM2437" t="s">
        <v>4283</v>
      </c>
      <c r="BN2437" s="21">
        <v>804.24877400000003</v>
      </c>
      <c r="BO2437" s="21">
        <v>697.2097</v>
      </c>
      <c r="BQ2437" s="28">
        <f>+BN2437/BN2436-1</f>
        <v>1.4853556134434069</v>
      </c>
      <c r="BR2437" s="28">
        <f>+BO2437/BO2436-1</f>
        <v>0.86867638604301489</v>
      </c>
    </row>
    <row r="2438" spans="1:70" x14ac:dyDescent="0.35">
      <c r="A2438" s="7" t="s">
        <v>3798</v>
      </c>
      <c r="B2438" t="s">
        <v>3664</v>
      </c>
      <c r="C2438">
        <v>230</v>
      </c>
      <c r="D2438" s="93" t="s">
        <v>3799</v>
      </c>
      <c r="E2438" s="2">
        <v>2850.1012999999998</v>
      </c>
      <c r="F2438" s="7" t="str">
        <f>+_xlfn.XLOOKUP(LISTAS[[#This Row],[ID]],_01_CODIGOS_Y_COSTOS_xlsm[Producto y N°],_01_CODIGOS_Y_COSTOS_xlsm[FABRICA],"",0,1)</f>
        <v>ALNAT</v>
      </c>
      <c r="G2438" s="26">
        <f>LISTAS[[#This Row],[Precio]]*(1-0.46)</f>
        <v>1539.0547019999999</v>
      </c>
      <c r="H2438" s="1">
        <f>+_xlfn.XLOOKUP(LISTAS[[#This Row],[ID]],_01_CODIGOS_Y_COSTOS_xlsm[Producto y N°],_01_CODIGOS_Y_COSTOS_xlsm[COSTO],0,0,1)</f>
        <v>879.12</v>
      </c>
      <c r="I2438" s="27">
        <f>+IFERROR(LISTAS[[#This Row],[VENTA NETA]]/LISTAS[[#This Row],[COSTO]]-1,0)</f>
        <v>0.75067647420147399</v>
      </c>
      <c r="J2438" s="50" t="str">
        <f>IFERROR(VLOOKUP(LISTAS[[#This Row],[ID]],_01_CODIGOS_Y_COSTOS_xlsm[[Producto y N°]:[CODIGO]],2,0),"")</f>
        <v>075-03</v>
      </c>
      <c r="L2438" s="21">
        <f>+LISTAS[[#This Row],[COSTO]]*1.15</f>
        <v>1010.9879999999999</v>
      </c>
      <c r="O2438" t="s">
        <v>3798</v>
      </c>
      <c r="AB2438" s="12" t="str">
        <f>+LISTAS[[#This Row],[Codigo]]&amp;LISTAS[[#This Row],[Fabrica]]</f>
        <v>075-03ALNAT</v>
      </c>
      <c r="AC2438" s="13" t="str">
        <f>+LISTAS[[#This Row],[Codigo]]</f>
        <v>075-03</v>
      </c>
      <c r="AD2438" s="13" t="str">
        <f>+LISTAS[[#This Row],[ID]]</f>
        <v>CONECTORES NEUMÁTICOS230</v>
      </c>
      <c r="AH2438" s="36"/>
      <c r="AI2438" s="73">
        <f>+LISTAS[[#This Row],[Precio]]+(LISTAS[[#This Row],[Precio]]*AH2438)</f>
        <v>2850.1012999999998</v>
      </c>
      <c r="AJ2438" s="38">
        <f t="shared" si="41"/>
        <v>1425.0506499999999</v>
      </c>
      <c r="AL2438" s="35">
        <f>+AJ2438/LISTAS[[#This Row],[COSTO]]-1</f>
        <v>0.62099673537173516</v>
      </c>
      <c r="AM2438" t="str">
        <f>+LISTAS[[#This Row],[ID]]</f>
        <v>CONECTORES NEUMÁTICOS230</v>
      </c>
      <c r="AO2438" s="43">
        <v>0.3</v>
      </c>
      <c r="AP2438" s="39">
        <f>LISTAS[[#This Row],[COSTO]]+(LISTAS[[#This Row],[COSTO]]*AO2438)</f>
        <v>1142.856</v>
      </c>
      <c r="AQ2438" s="44">
        <f>IF(AO2438="",0,AP2438/LISTAS[[#This Row],[VENTA NETA]]-1)</f>
        <v>-0.25742990257925213</v>
      </c>
      <c r="AS2438" s="39">
        <v>768.92420000000004</v>
      </c>
      <c r="AT2438" s="48">
        <f>+LISTAS[[#This Row],[COSTO]]/AS2438-1</f>
        <v>0.14331165542715385</v>
      </c>
      <c r="BA2438" t="s">
        <v>3664</v>
      </c>
      <c r="BB2438" s="36">
        <v>-0.23972848868196017</v>
      </c>
      <c r="BK2438" t="s">
        <v>3799</v>
      </c>
      <c r="BM2438" t="s">
        <v>4283</v>
      </c>
      <c r="BN2438" s="21">
        <v>1724.44524</v>
      </c>
      <c r="BO2438" s="21">
        <v>1096.2860000000001</v>
      </c>
      <c r="BQ2438" s="28">
        <f t="shared" ref="BQ2438:BR2439" si="42">+BN2438/BN2437-1</f>
        <v>1.1441689384533644</v>
      </c>
      <c r="BR2438" s="28">
        <f t="shared" si="42"/>
        <v>0.57239063082455699</v>
      </c>
    </row>
    <row r="2439" spans="1:70" x14ac:dyDescent="0.35">
      <c r="A2439" s="7" t="s">
        <v>3800</v>
      </c>
      <c r="B2439" t="s">
        <v>3664</v>
      </c>
      <c r="C2439">
        <v>231</v>
      </c>
      <c r="D2439" s="93" t="s">
        <v>3801</v>
      </c>
      <c r="E2439" s="2">
        <v>3765.5513999999998</v>
      </c>
      <c r="F2439" s="7" t="str">
        <f>+_xlfn.XLOOKUP(LISTAS[[#This Row],[ID]],_01_CODIGOS_Y_COSTOS_xlsm[Producto y N°],_01_CODIGOS_Y_COSTOS_xlsm[FABRICA],"",0,1)</f>
        <v>ALNAT</v>
      </c>
      <c r="G2439" s="26">
        <f>LISTAS[[#This Row],[Precio]]*(1-0.46)</f>
        <v>2033.3977560000001</v>
      </c>
      <c r="H2439" s="1">
        <f>+_xlfn.XLOOKUP(LISTAS[[#This Row],[ID]],_01_CODIGOS_Y_COSTOS_xlsm[Producto y N°],_01_CODIGOS_Y_COSTOS_xlsm[COSTO],0,0,1)</f>
        <v>1216.08</v>
      </c>
      <c r="I2439" s="27">
        <f>+IFERROR(LISTAS[[#This Row],[VENTA NETA]]/LISTAS[[#This Row],[COSTO]]-1,0)</f>
        <v>0.6720920959147425</v>
      </c>
      <c r="J2439" s="50" t="str">
        <f>IFERROR(VLOOKUP(LISTAS[[#This Row],[ID]],_01_CODIGOS_Y_COSTOS_xlsm[[Producto y N°]:[CODIGO]],2,0),"")</f>
        <v>075-04</v>
      </c>
      <c r="L2439" s="21">
        <f>+LISTAS[[#This Row],[COSTO]]*1.15</f>
        <v>1398.4919999999997</v>
      </c>
      <c r="O2439" t="s">
        <v>3800</v>
      </c>
      <c r="AB2439" s="12" t="str">
        <f>+LISTAS[[#This Row],[Codigo]]&amp;LISTAS[[#This Row],[Fabrica]]</f>
        <v>075-04ALNAT</v>
      </c>
      <c r="AC2439" s="13" t="str">
        <f>+LISTAS[[#This Row],[Codigo]]</f>
        <v>075-04</v>
      </c>
      <c r="AD2439" s="13" t="str">
        <f>+LISTAS[[#This Row],[ID]]</f>
        <v>CONECTORES NEUMÁTICOS231</v>
      </c>
      <c r="AH2439" s="36"/>
      <c r="AI2439" s="73">
        <f>+LISTAS[[#This Row],[Precio]]+(LISTAS[[#This Row],[Precio]]*AH2439)</f>
        <v>3765.5513999999998</v>
      </c>
      <c r="AJ2439" s="38">
        <f t="shared" si="41"/>
        <v>1882.7756999999999</v>
      </c>
      <c r="AL2439" s="35">
        <f>+AJ2439/LISTAS[[#This Row],[COSTO]]-1</f>
        <v>0.54823342214328008</v>
      </c>
      <c r="AM2439" t="str">
        <f>+LISTAS[[#This Row],[ID]]</f>
        <v>CONECTORES NEUMÁTICOS231</v>
      </c>
      <c r="AO2439" s="43">
        <v>0.3</v>
      </c>
      <c r="AP2439" s="39">
        <f>LISTAS[[#This Row],[COSTO]]+(LISTAS[[#This Row],[COSTO]]*AO2439)</f>
        <v>1580.904</v>
      </c>
      <c r="AQ2439" s="44">
        <f>IF(AO2439="",0,AP2439/LISTAS[[#This Row],[VENTA NETA]]-1)</f>
        <v>-0.22253086227955887</v>
      </c>
      <c r="AS2439" s="39">
        <v>1034.2383</v>
      </c>
      <c r="AT2439" s="48">
        <f>+LISTAS[[#This Row],[COSTO]]/AS2439-1</f>
        <v>0.1758218584633735</v>
      </c>
      <c r="AX2439" s="21">
        <f>+AX2436*100</f>
        <v>32359.505000000001</v>
      </c>
      <c r="AY2439" s="21">
        <f>+AY2436*100</f>
        <v>33206.21</v>
      </c>
      <c r="BA2439" t="s">
        <v>3664</v>
      </c>
      <c r="BB2439" s="36">
        <v>-0.23972849460927326</v>
      </c>
      <c r="BK2439" t="s">
        <v>3801</v>
      </c>
      <c r="BM2439" t="s">
        <v>4283</v>
      </c>
      <c r="BN2439" s="21">
        <v>2278.3356100000001</v>
      </c>
      <c r="BO2439" s="21">
        <v>1448.4121</v>
      </c>
      <c r="BQ2439" s="28">
        <f t="shared" si="42"/>
        <v>0.32119916431791129</v>
      </c>
      <c r="BR2439" s="28">
        <f t="shared" si="42"/>
        <v>0.32119912139715368</v>
      </c>
    </row>
    <row r="2440" spans="1:70" x14ac:dyDescent="0.35">
      <c r="A2440" s="7" t="s">
        <v>6343</v>
      </c>
      <c r="B2440" t="s">
        <v>3664</v>
      </c>
      <c r="C2440">
        <v>49</v>
      </c>
      <c r="D2440" t="s">
        <v>6344</v>
      </c>
      <c r="E2440" s="2">
        <v>0</v>
      </c>
      <c r="F2440" s="7" t="str">
        <f>+_xlfn.XLOOKUP(LISTAS[[#This Row],[ID]],_01_CODIGOS_Y_COSTOS_xlsm[Producto y N°],_01_CODIGOS_Y_COSTOS_xlsm[FABRICA],"",0,1)</f>
        <v>ALNAT</v>
      </c>
      <c r="G2440" s="26">
        <f>LISTAS[[#This Row],[Precio]]*(1-0.46)</f>
        <v>0</v>
      </c>
      <c r="H2440" s="1">
        <f>+_xlfn.XLOOKUP(LISTAS[[#This Row],[ID]],_01_CODIGOS_Y_COSTOS_xlsm[Producto y N°],_01_CODIGOS_Y_COSTOS_xlsm[COSTO],0,0,1)</f>
        <v>0</v>
      </c>
      <c r="I2440" s="27">
        <f>+IFERROR(LISTAS[[#This Row],[VENTA NETA]]/LISTAS[[#This Row],[COSTO]]-1,0)</f>
        <v>0</v>
      </c>
      <c r="J2440" s="50" t="str">
        <f>IFERROR(VLOOKUP(LISTAS[[#This Row],[ID]],_01_CODIGOS_Y_COSTOS_xlsm[[Producto y N°]:[CODIGO]],2,0),"")</f>
        <v>0</v>
      </c>
      <c r="O2440" t="s">
        <v>6343</v>
      </c>
      <c r="AB2440" s="12" t="str">
        <f>+LISTAS[[#This Row],[Codigo]]&amp;LISTAS[[#This Row],[Fabrica]]</f>
        <v>0ALNAT</v>
      </c>
      <c r="AC2440" s="13" t="str">
        <f>+LISTAS[[#This Row],[Codigo]]</f>
        <v>0</v>
      </c>
      <c r="AD2440" s="13" t="str">
        <f>+LISTAS[[#This Row],[ID]]</f>
        <v>CONECTORES NEUMÁTICOS49</v>
      </c>
      <c r="AH2440" s="36"/>
      <c r="AI2440" s="37">
        <f>+LISTAS[[#This Row],[Precio]]+(LISTAS[[#This Row],[Precio]]*AH2440)</f>
        <v>0</v>
      </c>
      <c r="AJ2440" s="38">
        <f t="shared" si="41"/>
        <v>0</v>
      </c>
      <c r="AL2440" s="35" t="e">
        <f>+AJ2440/LISTAS[[#This Row],[COSTO]]-1</f>
        <v>#DIV/0!</v>
      </c>
      <c r="AM2440" t="str">
        <f>+LISTAS[[#This Row],[ID]]</f>
        <v>CONECTORES NEUMÁTICOS49</v>
      </c>
      <c r="AO2440" s="43"/>
      <c r="AP2440" s="39">
        <f>LISTAS[[#This Row],[COSTO]]+(LISTAS[[#This Row],[COSTO]]*AO2440)</f>
        <v>0</v>
      </c>
      <c r="AQ2440" s="44">
        <f>IF(AO2440="",0,AP2440/LISTAS[[#This Row],[VENTA NETA]]-1)</f>
        <v>0</v>
      </c>
      <c r="AS2440" s="39">
        <v>599.04790000000003</v>
      </c>
      <c r="AT2440" s="48">
        <f>+LISTAS[[#This Row],[COSTO]]/AS2440-1</f>
        <v>-1</v>
      </c>
      <c r="BA2440" t="s">
        <v>3664</v>
      </c>
      <c r="BB2440" s="36"/>
    </row>
    <row r="2441" spans="1:70" x14ac:dyDescent="0.35">
      <c r="A2441" s="7" t="s">
        <v>6345</v>
      </c>
      <c r="B2441" t="s">
        <v>3664</v>
      </c>
      <c r="C2441">
        <v>51</v>
      </c>
      <c r="D2441" t="s">
        <v>6346</v>
      </c>
      <c r="E2441" s="2">
        <v>0</v>
      </c>
      <c r="F2441" s="7" t="str">
        <f>+_xlfn.XLOOKUP(LISTAS[[#This Row],[ID]],_01_CODIGOS_Y_COSTOS_xlsm[Producto y N°],_01_CODIGOS_Y_COSTOS_xlsm[FABRICA],"",0,1)</f>
        <v>ALNAT</v>
      </c>
      <c r="G2441" s="26">
        <f>LISTAS[[#This Row],[Precio]]*(1-0.46)</f>
        <v>0</v>
      </c>
      <c r="H2441" s="1">
        <f>+_xlfn.XLOOKUP(LISTAS[[#This Row],[ID]],_01_CODIGOS_Y_COSTOS_xlsm[Producto y N°],_01_CODIGOS_Y_COSTOS_xlsm[COSTO],0,0,1)</f>
        <v>0</v>
      </c>
      <c r="I2441" s="27">
        <f>+IFERROR(LISTAS[[#This Row],[VENTA NETA]]/LISTAS[[#This Row],[COSTO]]-1,0)</f>
        <v>0</v>
      </c>
      <c r="J2441" s="50" t="str">
        <f>IFERROR(VLOOKUP(LISTAS[[#This Row],[ID]],_01_CODIGOS_Y_COSTOS_xlsm[[Producto y N°]:[CODIGO]],2,0),"")</f>
        <v>0</v>
      </c>
      <c r="O2441" t="s">
        <v>6345</v>
      </c>
      <c r="AB2441" s="12" t="str">
        <f>+LISTAS[[#This Row],[Codigo]]&amp;LISTAS[[#This Row],[Fabrica]]</f>
        <v>0ALNAT</v>
      </c>
      <c r="AC2441" s="13" t="str">
        <f>+LISTAS[[#This Row],[Codigo]]</f>
        <v>0</v>
      </c>
      <c r="AD2441" s="13" t="str">
        <f>+LISTAS[[#This Row],[ID]]</f>
        <v>CONECTORES NEUMÁTICOS51</v>
      </c>
      <c r="AH2441" s="36"/>
      <c r="AI2441" s="37">
        <f>+LISTAS[[#This Row],[Precio]]+(LISTAS[[#This Row],[Precio]]*AH2441)</f>
        <v>0</v>
      </c>
      <c r="AJ2441" s="38">
        <f t="shared" si="41"/>
        <v>0</v>
      </c>
      <c r="AL2441" s="35" t="e">
        <f>+AJ2441/LISTAS[[#This Row],[COSTO]]-1</f>
        <v>#DIV/0!</v>
      </c>
      <c r="AM2441" t="str">
        <f>+LISTAS[[#This Row],[ID]]</f>
        <v>CONECTORES NEUMÁTICOS51</v>
      </c>
      <c r="AO2441" s="43"/>
      <c r="AP2441" s="39">
        <f>LISTAS[[#This Row],[COSTO]]+(LISTAS[[#This Row],[COSTO]]*AO2441)</f>
        <v>0</v>
      </c>
      <c r="AQ2441" s="44">
        <f>IF(AO2441="",0,AP2441/LISTAS[[#This Row],[VENTA NETA]]-1)</f>
        <v>0</v>
      </c>
      <c r="AS2441" s="39">
        <v>748.77390000000003</v>
      </c>
      <c r="AT2441" s="48">
        <f>+LISTAS[[#This Row],[COSTO]]/AS2441-1</f>
        <v>-1</v>
      </c>
      <c r="AX2441" s="21">
        <v>28000</v>
      </c>
      <c r="BA2441" t="s">
        <v>3664</v>
      </c>
      <c r="BB2441" s="36"/>
    </row>
    <row r="2442" spans="1:70" x14ac:dyDescent="0.35">
      <c r="A2442" s="7" t="s">
        <v>3802</v>
      </c>
      <c r="B2442" t="s">
        <v>3803</v>
      </c>
      <c r="C2442">
        <v>3</v>
      </c>
      <c r="D2442" t="s">
        <v>3804</v>
      </c>
      <c r="E2442" s="2">
        <v>2745.0594999999998</v>
      </c>
      <c r="F2442" s="7" t="str">
        <f>+_xlfn.XLOOKUP(LISTAS[[#This Row],[ID]],_01_CODIGOS_Y_COSTOS_xlsm[Producto y N°],_01_CODIGOS_Y_COSTOS_xlsm[FABRICA],"",0,1)</f>
        <v>ALNAT</v>
      </c>
      <c r="G2442" s="26">
        <f>LISTAS[[#This Row],[Precio]]*(1-0.46)</f>
        <v>1482.33213</v>
      </c>
      <c r="H2442" s="1">
        <f>+_xlfn.XLOOKUP(LISTAS[[#This Row],[ID]],_01_CODIGOS_Y_COSTOS_xlsm[Producto y N°],_01_CODIGOS_Y_COSTOS_xlsm[COSTO],0,0,1)</f>
        <v>769.13810000000001</v>
      </c>
      <c r="I2442" s="27">
        <f>+IFERROR(LISTAS[[#This Row],[VENTA NETA]]/LISTAS[[#This Row],[COSTO]]-1,0)</f>
        <v>0.92726394648763333</v>
      </c>
      <c r="J2442" s="50" t="str">
        <f>IFERROR(VLOOKUP(LISTAS[[#This Row],[ID]],_01_CODIGOS_Y_COSTOS_xlsm[[Producto y N°]:[CODIGO]],2,0),"")</f>
        <v>060-11</v>
      </c>
      <c r="O2442" t="s">
        <v>3802</v>
      </c>
      <c r="AB2442" s="12" t="str">
        <f>+LISTAS[[#This Row],[Codigo]]&amp;LISTAS[[#This Row],[Fabrica]]</f>
        <v>060-11ALNAT</v>
      </c>
      <c r="AC2442" s="13" t="str">
        <f>+LISTAS[[#This Row],[Codigo]]</f>
        <v>060-11</v>
      </c>
      <c r="AD2442" s="13" t="str">
        <f>+LISTAS[[#This Row],[ID]]</f>
        <v>CONECTORES NUEVA INCORPORACION3</v>
      </c>
      <c r="AH2442" s="36"/>
      <c r="AI2442" s="37">
        <f>+LISTAS[[#This Row],[Precio]]+(LISTAS[[#This Row],[Precio]]*AH2442)</f>
        <v>2745.0594999999998</v>
      </c>
      <c r="AJ2442" s="38">
        <f t="shared" si="41"/>
        <v>1372.5297499999999</v>
      </c>
      <c r="AL2442" s="35">
        <f>+AJ2442/LISTAS[[#This Row],[COSTO]]-1</f>
        <v>0.78450365415521595</v>
      </c>
      <c r="AM2442" t="str">
        <f>+LISTAS[[#This Row],[ID]]</f>
        <v>CONECTORES NUEVA INCORPORACION3</v>
      </c>
      <c r="AO2442" s="43"/>
      <c r="AP2442" s="39">
        <f>LISTAS[[#This Row],[COSTO]]+(LISTAS[[#This Row],[COSTO]]*AO2442)</f>
        <v>769.13810000000001</v>
      </c>
      <c r="AQ2442" s="44">
        <f>IF(AO2442="",0,AP2442/LISTAS[[#This Row],[VENTA NETA]]-1)</f>
        <v>0</v>
      </c>
      <c r="AS2442" s="39">
        <v>599.01909999999998</v>
      </c>
      <c r="AT2442" s="48">
        <f>+LISTAS[[#This Row],[COSTO]]/AS2442-1</f>
        <v>0.28399595271669975</v>
      </c>
      <c r="BA2442" t="s">
        <v>3803</v>
      </c>
      <c r="BB2442" s="36"/>
    </row>
    <row r="2443" spans="1:70" x14ac:dyDescent="0.35">
      <c r="A2443" s="7" t="s">
        <v>3805</v>
      </c>
      <c r="B2443" t="s">
        <v>3803</v>
      </c>
      <c r="C2443">
        <v>7</v>
      </c>
      <c r="D2443" t="s">
        <v>3806</v>
      </c>
      <c r="E2443" s="2">
        <v>3692.2307999999998</v>
      </c>
      <c r="F2443" s="7" t="str">
        <f>+_xlfn.XLOOKUP(LISTAS[[#This Row],[ID]],_01_CODIGOS_Y_COSTOS_xlsm[Producto y N°],_01_CODIGOS_Y_COSTOS_xlsm[FABRICA],"",0,1)</f>
        <v>ALNAT</v>
      </c>
      <c r="G2443" s="26">
        <f>LISTAS[[#This Row],[Precio]]*(1-0.46)</f>
        <v>1993.8046320000001</v>
      </c>
      <c r="H2443" s="1">
        <f>+_xlfn.XLOOKUP(LISTAS[[#This Row],[ID]],_01_CODIGOS_Y_COSTOS_xlsm[Producto y N°],_01_CODIGOS_Y_COSTOS_xlsm[COSTO],0,0,1)</f>
        <v>1034.5259000000001</v>
      </c>
      <c r="I2443" s="27">
        <f>+IFERROR(LISTAS[[#This Row],[VENTA NETA]]/LISTAS[[#This Row],[COSTO]]-1,0)</f>
        <v>0.92726410426263839</v>
      </c>
      <c r="J2443" s="50" t="str">
        <f>IFERROR(VLOOKUP(LISTAS[[#This Row],[ID]],_01_CODIGOS_Y_COSTOS_xlsm[[Producto y N°]:[CODIGO]],2,0),"")</f>
        <v>060-13</v>
      </c>
      <c r="O2443" t="s">
        <v>3805</v>
      </c>
      <c r="AB2443" s="12" t="str">
        <f>+LISTAS[[#This Row],[Codigo]]&amp;LISTAS[[#This Row],[Fabrica]]</f>
        <v>060-13ALNAT</v>
      </c>
      <c r="AC2443" s="13" t="str">
        <f>+LISTAS[[#This Row],[Codigo]]</f>
        <v>060-13</v>
      </c>
      <c r="AD2443" s="13" t="str">
        <f>+LISTAS[[#This Row],[ID]]</f>
        <v>CONECTORES NUEVA INCORPORACION7</v>
      </c>
      <c r="AH2443" s="36"/>
      <c r="AI2443" s="37">
        <f>+LISTAS[[#This Row],[Precio]]+(LISTAS[[#This Row],[Precio]]*AH2443)</f>
        <v>3692.2307999999998</v>
      </c>
      <c r="AJ2443" s="38">
        <f t="shared" si="41"/>
        <v>1846.1153999999999</v>
      </c>
      <c r="AL2443" s="35">
        <f>+AJ2443/LISTAS[[#This Row],[COSTO]]-1</f>
        <v>0.78450380024318367</v>
      </c>
      <c r="AM2443" t="str">
        <f>+LISTAS[[#This Row],[ID]]</f>
        <v>CONECTORES NUEVA INCORPORACION7</v>
      </c>
      <c r="AO2443" s="43"/>
      <c r="AP2443" s="39">
        <f>LISTAS[[#This Row],[COSTO]]+(LISTAS[[#This Row],[COSTO]]*AO2443)</f>
        <v>1034.5259000000001</v>
      </c>
      <c r="AQ2443" s="44">
        <f>IF(AO2443="",0,AP2443/LISTAS[[#This Row],[VENTA NETA]]-1)</f>
        <v>0</v>
      </c>
      <c r="AS2443" s="39">
        <v>840.56740000000002</v>
      </c>
      <c r="AT2443" s="48">
        <f>+LISTAS[[#This Row],[COSTO]]/AS2443-1</f>
        <v>0.23074711201029219</v>
      </c>
      <c r="BA2443" t="s">
        <v>3803</v>
      </c>
      <c r="BB2443" s="36"/>
    </row>
    <row r="2444" spans="1:70" x14ac:dyDescent="0.35">
      <c r="A2444" s="7" t="s">
        <v>3807</v>
      </c>
      <c r="B2444" t="s">
        <v>3803</v>
      </c>
      <c r="C2444">
        <v>96</v>
      </c>
      <c r="D2444" t="s">
        <v>3808</v>
      </c>
      <c r="E2444" s="2">
        <v>1037.4336000000001</v>
      </c>
      <c r="F2444" s="7" t="str">
        <f>+_xlfn.XLOOKUP(LISTAS[[#This Row],[ID]],_01_CODIGOS_Y_COSTOS_xlsm[Producto y N°],_01_CODIGOS_Y_COSTOS_xlsm[FABRICA],"",0,1)</f>
        <v>ALNAT</v>
      </c>
      <c r="G2444" s="26">
        <f>LISTAS[[#This Row],[Precio]]*(1-0.46)</f>
        <v>560.21414400000003</v>
      </c>
      <c r="H2444" s="1">
        <f>+_xlfn.XLOOKUP(LISTAS[[#This Row],[ID]],_01_CODIGOS_Y_COSTOS_xlsm[Producto y N°],_01_CODIGOS_Y_COSTOS_xlsm[COSTO],0,0,1)</f>
        <v>290.03519999999997</v>
      </c>
      <c r="I2444" s="27">
        <f>+IFERROR(LISTAS[[#This Row],[VENTA NETA]]/LISTAS[[#This Row],[COSTO]]-1,0)</f>
        <v>0.93153846153846187</v>
      </c>
      <c r="J2444" s="50" t="str">
        <f>IFERROR(VLOOKUP(LISTAS[[#This Row],[ID]],_01_CODIGOS_Y_COSTOS_xlsm[[Producto y N°]:[CODIGO]],2,0),"")</f>
        <v>061-00</v>
      </c>
      <c r="O2444" t="s">
        <v>3807</v>
      </c>
      <c r="AB2444" s="12" t="str">
        <f>+LISTAS[[#This Row],[Codigo]]&amp;LISTAS[[#This Row],[Fabrica]]</f>
        <v>061-00ALNAT</v>
      </c>
      <c r="AC2444" s="13" t="str">
        <f>+LISTAS[[#This Row],[Codigo]]</f>
        <v>061-00</v>
      </c>
      <c r="AD2444" s="13" t="str">
        <f>+LISTAS[[#This Row],[ID]]</f>
        <v>CONECTORES NUEVA INCORPORACION96</v>
      </c>
      <c r="AH2444" s="36">
        <v>-0.51490081600074078</v>
      </c>
      <c r="AI2444" s="37">
        <f>+LISTAS[[#This Row],[Precio]]+(LISTAS[[#This Row],[Precio]]*AH2444)</f>
        <v>503.25819281341387</v>
      </c>
      <c r="AJ2444" s="38">
        <f t="shared" si="41"/>
        <v>251.62909640670694</v>
      </c>
      <c r="AL2444" s="35">
        <f>+AJ2444/LISTAS[[#This Row],[COSTO]]-1</f>
        <v>-0.13241876707824785</v>
      </c>
      <c r="AM2444" t="str">
        <f>+LISTAS[[#This Row],[ID]]</f>
        <v>CONECTORES NUEVA INCORPORACION96</v>
      </c>
      <c r="AO2444" s="43">
        <v>0.86</v>
      </c>
      <c r="AP2444" s="39">
        <f>LISTAS[[#This Row],[COSTO]]+(LISTAS[[#This Row],[COSTO]]*AO2444)</f>
        <v>539.46547199999998</v>
      </c>
      <c r="AQ2444" s="44">
        <f>IF(AO2444="",0,AP2444/LISTAS[[#This Row],[VENTA NETA]]-1)</f>
        <v>-3.703703703703709E-2</v>
      </c>
      <c r="AS2444" s="39">
        <v>931.9606</v>
      </c>
      <c r="AT2444" s="48">
        <f>+LISTAS[[#This Row],[COSTO]]/AS2444-1</f>
        <v>-0.68879027718553765</v>
      </c>
      <c r="AX2444" s="21">
        <f>+AX2441*5</f>
        <v>140000</v>
      </c>
      <c r="AY2444" s="21"/>
      <c r="BA2444" t="s">
        <v>3803</v>
      </c>
      <c r="BB2444" s="36"/>
    </row>
    <row r="2445" spans="1:70" x14ac:dyDescent="0.35">
      <c r="A2445" s="7" t="s">
        <v>3809</v>
      </c>
      <c r="B2445" t="s">
        <v>3803</v>
      </c>
      <c r="C2445">
        <v>107</v>
      </c>
      <c r="D2445" t="s">
        <v>3810</v>
      </c>
      <c r="E2445" s="2">
        <v>2673.1228999999998</v>
      </c>
      <c r="F2445" s="7" t="str">
        <f>+_xlfn.XLOOKUP(LISTAS[[#This Row],[ID]],_01_CODIGOS_Y_COSTOS_xlsm[Producto y N°],_01_CODIGOS_Y_COSTOS_xlsm[FABRICA],"",0,1)</f>
        <v>ALNAT</v>
      </c>
      <c r="G2445" s="26">
        <f>LISTAS[[#This Row],[Precio]]*(1-0.46)</f>
        <v>1443.4863660000001</v>
      </c>
      <c r="H2445" s="1">
        <f>+_xlfn.XLOOKUP(LISTAS[[#This Row],[ID]],_01_CODIGOS_Y_COSTOS_xlsm[Producto y N°],_01_CODIGOS_Y_COSTOS_xlsm[COSTO],0,0,1)</f>
        <v>748.98220000000003</v>
      </c>
      <c r="I2445" s="27">
        <f>+IFERROR(LISTAS[[#This Row],[VENTA NETA]]/LISTAS[[#This Row],[COSTO]]-1,0)</f>
        <v>0.92726391361503646</v>
      </c>
      <c r="J2445" s="50" t="str">
        <f>IFERROR(VLOOKUP(LISTAS[[#This Row],[ID]],_01_CODIGOS_Y_COSTOS_xlsm[[Producto y N°]:[CODIGO]],2,0),"")</f>
        <v>062-00</v>
      </c>
      <c r="O2445" t="s">
        <v>3809</v>
      </c>
      <c r="AB2445" s="12" t="str">
        <f>+LISTAS[[#This Row],[Codigo]]&amp;LISTAS[[#This Row],[Fabrica]]</f>
        <v>062-00ALNAT</v>
      </c>
      <c r="AC2445" s="13" t="str">
        <f>+LISTAS[[#This Row],[Codigo]]</f>
        <v>062-00</v>
      </c>
      <c r="AD2445" s="13" t="str">
        <f>+LISTAS[[#This Row],[ID]]</f>
        <v>CONECTORES NUEVA INCORPORACION107</v>
      </c>
      <c r="AH2445" s="36"/>
      <c r="AI2445" s="37">
        <f>+LISTAS[[#This Row],[Precio]]+(LISTAS[[#This Row],[Precio]]*AH2445)</f>
        <v>2673.1228999999998</v>
      </c>
      <c r="AJ2445" s="38">
        <f t="shared" si="41"/>
        <v>1336.5614499999999</v>
      </c>
      <c r="AL2445" s="35">
        <f>+AJ2445/LISTAS[[#This Row],[COSTO]]-1</f>
        <v>0.78450362371762616</v>
      </c>
      <c r="AM2445" t="str">
        <f>+LISTAS[[#This Row],[ID]]</f>
        <v>CONECTORES NUEVA INCORPORACION107</v>
      </c>
      <c r="AO2445" s="43"/>
      <c r="AP2445" s="39">
        <f>LISTAS[[#This Row],[COSTO]]+(LISTAS[[#This Row],[COSTO]]*AO2445)</f>
        <v>748.98220000000003</v>
      </c>
      <c r="AQ2445" s="44">
        <f>IF(AO2445="",0,AP2445/LISTAS[[#This Row],[VENTA NETA]]-1)</f>
        <v>0</v>
      </c>
      <c r="AS2445" s="39">
        <v>1051.7176999999999</v>
      </c>
      <c r="AT2445" s="48">
        <f>+LISTAS[[#This Row],[COSTO]]/AS2445-1</f>
        <v>-0.28784863086358625</v>
      </c>
      <c r="BA2445" t="s">
        <v>3803</v>
      </c>
      <c r="BB2445" s="36"/>
    </row>
    <row r="2446" spans="1:70" x14ac:dyDescent="0.35">
      <c r="A2446" s="7" t="s">
        <v>3811</v>
      </c>
      <c r="B2446" t="s">
        <v>3803</v>
      </c>
      <c r="C2446">
        <v>139</v>
      </c>
      <c r="D2446" t="s">
        <v>3812</v>
      </c>
      <c r="E2446" s="2">
        <v>1087.4304</v>
      </c>
      <c r="F2446" s="7" t="str">
        <f>+_xlfn.XLOOKUP(LISTAS[[#This Row],[ID]],_01_CODIGOS_Y_COSTOS_xlsm[Producto y N°],_01_CODIGOS_Y_COSTOS_xlsm[FABRICA],"",0,1)</f>
        <v>ALNAT</v>
      </c>
      <c r="G2446" s="26">
        <f>LISTAS[[#This Row],[Precio]]*(1-0.46)</f>
        <v>587.21241600000008</v>
      </c>
      <c r="H2446" s="1">
        <f>+_xlfn.XLOOKUP(LISTAS[[#This Row],[ID]],_01_CODIGOS_Y_COSTOS_xlsm[Producto y N°],_01_CODIGOS_Y_COSTOS_xlsm[COSTO],0,0,1)</f>
        <v>304.01280000000003</v>
      </c>
      <c r="I2446" s="27">
        <f>+IFERROR(LISTAS[[#This Row],[VENTA NETA]]/LISTAS[[#This Row],[COSTO]]-1,0)</f>
        <v>0.93153846153846165</v>
      </c>
      <c r="J2446" s="50" t="str">
        <f>IFERROR(VLOOKUP(LISTAS[[#This Row],[ID]],_01_CODIGOS_Y_COSTOS_xlsm[[Producto y N°]:[CODIGO]],2,0),"")</f>
        <v>063-00</v>
      </c>
      <c r="O2446" t="s">
        <v>3811</v>
      </c>
      <c r="AB2446" s="12" t="str">
        <f>+LISTAS[[#This Row],[Codigo]]&amp;LISTAS[[#This Row],[Fabrica]]</f>
        <v>063-00ALNAT</v>
      </c>
      <c r="AC2446" s="13" t="str">
        <f>+LISTAS[[#This Row],[Codigo]]</f>
        <v>063-00</v>
      </c>
      <c r="AD2446" s="13" t="str">
        <f>+LISTAS[[#This Row],[ID]]</f>
        <v>CONECTORES NUEVA INCORPORACION139</v>
      </c>
      <c r="AH2446" s="36">
        <v>-0.49149814654993429</v>
      </c>
      <c r="AI2446" s="37">
        <f>+LISTAS[[#This Row],[Precio]]+(LISTAS[[#This Row],[Precio]]*AH2446)</f>
        <v>552.96037389794628</v>
      </c>
      <c r="AJ2446" s="38">
        <f t="shared" si="41"/>
        <v>276.48018694897314</v>
      </c>
      <c r="AL2446" s="35">
        <f>+AJ2446/LISTAS[[#This Row],[COSTO]]-1</f>
        <v>-9.0563992868151866E-2</v>
      </c>
      <c r="AM2446" t="str">
        <f>+LISTAS[[#This Row],[ID]]</f>
        <v>CONECTORES NUEVA INCORPORACION139</v>
      </c>
      <c r="AO2446" s="43">
        <v>0.86</v>
      </c>
      <c r="AP2446" s="39">
        <f>LISTAS[[#This Row],[COSTO]]+(LISTAS[[#This Row],[COSTO]]*AO2446)</f>
        <v>565.46380799999997</v>
      </c>
      <c r="AQ2446" s="44">
        <f>IF(AO2446="",0,AP2446/LISTAS[[#This Row],[VENTA NETA]]-1)</f>
        <v>-3.7037037037037202E-2</v>
      </c>
      <c r="AS2446" s="39">
        <v>1073.1813</v>
      </c>
      <c r="AT2446" s="48">
        <f>+LISTAS[[#This Row],[COSTO]]/AS2446-1</f>
        <v>-0.71671813513709193</v>
      </c>
      <c r="BA2446" t="s">
        <v>3803</v>
      </c>
      <c r="BB2446" s="36"/>
    </row>
    <row r="2447" spans="1:70" x14ac:dyDescent="0.35">
      <c r="A2447" s="7" t="s">
        <v>3813</v>
      </c>
      <c r="B2447" t="s">
        <v>3803</v>
      </c>
      <c r="C2447">
        <v>152</v>
      </c>
      <c r="D2447" t="s">
        <v>3814</v>
      </c>
      <c r="E2447" s="2">
        <v>3000.8254999999999</v>
      </c>
      <c r="F2447" s="7" t="str">
        <f>+_xlfn.XLOOKUP(LISTAS[[#This Row],[ID]],_01_CODIGOS_Y_COSTOS_xlsm[Producto y N°],_01_CODIGOS_Y_COSTOS_xlsm[FABRICA],"",0,1)</f>
        <v>ALNAT</v>
      </c>
      <c r="G2447" s="26">
        <f>LISTAS[[#This Row],[Precio]]*(1-0.46)</f>
        <v>1620.44577</v>
      </c>
      <c r="H2447" s="1">
        <f>+_xlfn.XLOOKUP(LISTAS[[#This Row],[ID]],_01_CODIGOS_Y_COSTOS_xlsm[Producto y N°],_01_CODIGOS_Y_COSTOS_xlsm[COSTO],0,0,1)</f>
        <v>840.80110000000002</v>
      </c>
      <c r="I2447" s="27">
        <f>+IFERROR(LISTAS[[#This Row],[VENTA NETA]]/LISTAS[[#This Row],[COSTO]]-1,0)</f>
        <v>0.92726409373156149</v>
      </c>
      <c r="J2447" s="50" t="str">
        <f>IFERROR(VLOOKUP(LISTAS[[#This Row],[ID]],_01_CODIGOS_Y_COSTOS_xlsm[[Producto y N°]:[CODIGO]],2,0),"")</f>
        <v>064-09</v>
      </c>
      <c r="O2447" t="s">
        <v>3813</v>
      </c>
      <c r="AB2447" s="12" t="str">
        <f>+LISTAS[[#This Row],[Codigo]]&amp;LISTAS[[#This Row],[Fabrica]]</f>
        <v>064-09ALNAT</v>
      </c>
      <c r="AC2447" s="13" t="str">
        <f>+LISTAS[[#This Row],[Codigo]]</f>
        <v>064-09</v>
      </c>
      <c r="AD2447" s="13" t="str">
        <f>+LISTAS[[#This Row],[ID]]</f>
        <v>CONECTORES NUEVA INCORPORACION152</v>
      </c>
      <c r="AH2447" s="36"/>
      <c r="AI2447" s="37">
        <f>+LISTAS[[#This Row],[Precio]]+(LISTAS[[#This Row],[Precio]]*AH2447)</f>
        <v>3000.8254999999999</v>
      </c>
      <c r="AJ2447" s="38">
        <f t="shared" si="41"/>
        <v>1500.41275</v>
      </c>
      <c r="AL2447" s="35">
        <f>+AJ2447/LISTAS[[#This Row],[COSTO]]-1</f>
        <v>0.78450379049218655</v>
      </c>
      <c r="AM2447" t="str">
        <f>+LISTAS[[#This Row],[ID]]</f>
        <v>CONECTORES NUEVA INCORPORACION152</v>
      </c>
      <c r="AO2447" s="43"/>
      <c r="AP2447" s="39">
        <f>LISTAS[[#This Row],[COSTO]]+(LISTAS[[#This Row],[COSTO]]*AO2447)</f>
        <v>840.80110000000002</v>
      </c>
      <c r="AQ2447" s="44">
        <f>IF(AO2447="",0,AP2447/LISTAS[[#This Row],[VENTA NETA]]-1)</f>
        <v>0</v>
      </c>
      <c r="AS2447" s="39">
        <v>1599.6898000000001</v>
      </c>
      <c r="AT2447" s="48">
        <f>+LISTAS[[#This Row],[COSTO]]/AS2447-1</f>
        <v>-0.47439741129811541</v>
      </c>
      <c r="BA2447" t="s">
        <v>3803</v>
      </c>
      <c r="BB2447" s="36"/>
    </row>
    <row r="2448" spans="1:70" x14ac:dyDescent="0.35">
      <c r="A2448" s="7" t="s">
        <v>3815</v>
      </c>
      <c r="B2448" t="s">
        <v>3803</v>
      </c>
      <c r="C2448">
        <v>156</v>
      </c>
      <c r="D2448" t="s">
        <v>3816</v>
      </c>
      <c r="E2448" s="2">
        <v>3327.0994999999998</v>
      </c>
      <c r="F2448" s="7" t="str">
        <f>+_xlfn.XLOOKUP(LISTAS[[#This Row],[ID]],_01_CODIGOS_Y_COSTOS_xlsm[Producto y N°],_01_CODIGOS_Y_COSTOS_xlsm[FABRICA],"",0,1)</f>
        <v>ALNAT</v>
      </c>
      <c r="G2448" s="26">
        <f>LISTAS[[#This Row],[Precio]]*(1-0.46)</f>
        <v>1796.63373</v>
      </c>
      <c r="H2448" s="1">
        <f>+_xlfn.XLOOKUP(LISTAS[[#This Row],[ID]],_01_CODIGOS_Y_COSTOS_xlsm[Producto y N°],_01_CODIGOS_Y_COSTOS_xlsm[COSTO],0,0,1)</f>
        <v>932.21979999999996</v>
      </c>
      <c r="I2448" s="27">
        <f>+IFERROR(LISTAS[[#This Row],[VENTA NETA]]/LISTAS[[#This Row],[COSTO]]-1,0)</f>
        <v>0.9272640744167846</v>
      </c>
      <c r="J2448" s="50" t="str">
        <f>IFERROR(VLOOKUP(LISTAS[[#This Row],[ID]],_01_CODIGOS_Y_COSTOS_xlsm[[Producto y N°]:[CODIGO]],2,0),"")</f>
        <v>064-11</v>
      </c>
      <c r="O2448" t="s">
        <v>3815</v>
      </c>
      <c r="AB2448" s="12" t="str">
        <f>+LISTAS[[#This Row],[Codigo]]&amp;LISTAS[[#This Row],[Fabrica]]</f>
        <v>064-11ALNAT</v>
      </c>
      <c r="AC2448" s="13" t="str">
        <f>+LISTAS[[#This Row],[Codigo]]</f>
        <v>064-11</v>
      </c>
      <c r="AD2448" s="13" t="str">
        <f>+LISTAS[[#This Row],[ID]]</f>
        <v>CONECTORES NUEVA INCORPORACION156</v>
      </c>
      <c r="AH2448" s="36"/>
      <c r="AI2448" s="37">
        <f>+LISTAS[[#This Row],[Precio]]+(LISTAS[[#This Row],[Precio]]*AH2448)</f>
        <v>3327.0994999999998</v>
      </c>
      <c r="AJ2448" s="38">
        <f t="shared" si="41"/>
        <v>1663.5497499999999</v>
      </c>
      <c r="AL2448" s="35">
        <f>+AJ2448/LISTAS[[#This Row],[COSTO]]-1</f>
        <v>0.78450377260813386</v>
      </c>
      <c r="AM2448" t="str">
        <f>+LISTAS[[#This Row],[ID]]</f>
        <v>CONECTORES NUEVA INCORPORACION156</v>
      </c>
      <c r="AO2448" s="43"/>
      <c r="AP2448" s="39">
        <f>LISTAS[[#This Row],[COSTO]]+(LISTAS[[#This Row],[COSTO]]*AO2448)</f>
        <v>932.21979999999996</v>
      </c>
      <c r="AQ2448" s="44">
        <f>IF(AO2448="",0,AP2448/LISTAS[[#This Row],[VENTA NETA]]-1)</f>
        <v>0</v>
      </c>
      <c r="AS2448" s="39">
        <v>1506.6822</v>
      </c>
      <c r="AT2448" s="48">
        <f>+LISTAS[[#This Row],[COSTO]]/AS2448-1</f>
        <v>-0.38127642312360233</v>
      </c>
      <c r="BA2448" t="s">
        <v>3803</v>
      </c>
      <c r="BB2448" s="36"/>
    </row>
    <row r="2449" spans="1:54" x14ac:dyDescent="0.35">
      <c r="A2449" s="7" t="s">
        <v>3817</v>
      </c>
      <c r="B2449" t="s">
        <v>3803</v>
      </c>
      <c r="C2449">
        <v>14</v>
      </c>
      <c r="D2449" t="s">
        <v>3818</v>
      </c>
      <c r="E2449" s="2">
        <v>3754.6320999999998</v>
      </c>
      <c r="F2449" s="7" t="str">
        <f>+_xlfn.XLOOKUP(LISTAS[[#This Row],[ID]],_01_CODIGOS_Y_COSTOS_xlsm[Producto y N°],_01_CODIGOS_Y_COSTOS_xlsm[FABRICA],"",0,1)</f>
        <v>ALNAT</v>
      </c>
      <c r="G2449" s="26">
        <f>LISTAS[[#This Row],[Precio]]*(1-0.46)</f>
        <v>2027.501334</v>
      </c>
      <c r="H2449" s="1">
        <f>+_xlfn.XLOOKUP(LISTAS[[#This Row],[ID]],_01_CODIGOS_Y_COSTOS_xlsm[Producto y N°],_01_CODIGOS_Y_COSTOS_xlsm[COSTO],0,0,1)</f>
        <v>1180.7774999999999</v>
      </c>
      <c r="I2449" s="27">
        <f>+IFERROR(LISTAS[[#This Row],[VENTA NETA]]/LISTAS[[#This Row],[COSTO]]-1,0)</f>
        <v>0.71709008174698474</v>
      </c>
      <c r="J2449" s="50" t="str">
        <f>IFERROR(VLOOKUP(LISTAS[[#This Row],[ID]],_01_CODIGOS_Y_COSTOS_xlsm[[Producto y N°]:[CODIGO]],2,0),"")</f>
        <v>060-065</v>
      </c>
      <c r="O2449" t="s">
        <v>3817</v>
      </c>
      <c r="AB2449" s="12" t="str">
        <f>+LISTAS[[#This Row],[Codigo]]&amp;LISTAS[[#This Row],[Fabrica]]</f>
        <v>060-065ALNAT</v>
      </c>
      <c r="AC2449" s="13" t="str">
        <f>+LISTAS[[#This Row],[Codigo]]</f>
        <v>060-065</v>
      </c>
      <c r="AD2449" s="13" t="str">
        <f>+LISTAS[[#This Row],[ID]]</f>
        <v>CONECTORES NUEVA INCORPORACION14</v>
      </c>
      <c r="AH2449" s="36"/>
      <c r="AI2449" s="37">
        <f>+LISTAS[[#This Row],[Precio]]+(LISTAS[[#This Row],[Precio]]*AH2449)</f>
        <v>3754.6320999999998</v>
      </c>
      <c r="AJ2449" s="38">
        <f t="shared" si="41"/>
        <v>1877.3160499999999</v>
      </c>
      <c r="AL2449" s="35">
        <f>+AJ2449/LISTAS[[#This Row],[COSTO]]-1</f>
        <v>0.58989822383980051</v>
      </c>
      <c r="AM2449" t="str">
        <f>+LISTAS[[#This Row],[ID]]</f>
        <v>CONECTORES NUEVA INCORPORACION14</v>
      </c>
      <c r="AO2449" s="43"/>
      <c r="AP2449" s="39">
        <f>LISTAS[[#This Row],[COSTO]]+(LISTAS[[#This Row],[COSTO]]*AO2449)</f>
        <v>1180.7774999999999</v>
      </c>
      <c r="AQ2449" s="44">
        <f>IF(AO2449="",0,AP2449/LISTAS[[#This Row],[VENTA NETA]]-1)</f>
        <v>0</v>
      </c>
      <c r="AS2449" s="39">
        <v>1466.3489999999999</v>
      </c>
      <c r="AT2449" s="48">
        <f>+LISTAS[[#This Row],[COSTO]]/AS2449-1</f>
        <v>-0.19475002199339997</v>
      </c>
      <c r="BA2449" t="s">
        <v>3803</v>
      </c>
      <c r="BB2449" s="36"/>
    </row>
    <row r="2450" spans="1:54" x14ac:dyDescent="0.35">
      <c r="A2450" s="7" t="s">
        <v>3819</v>
      </c>
      <c r="B2450" t="s">
        <v>3803</v>
      </c>
      <c r="C2450">
        <v>15</v>
      </c>
      <c r="D2450" t="s">
        <v>3820</v>
      </c>
      <c r="E2450" s="2">
        <v>3831.2573000000002</v>
      </c>
      <c r="F2450" s="7" t="str">
        <f>+_xlfn.XLOOKUP(LISTAS[[#This Row],[ID]],_01_CODIGOS_Y_COSTOS_xlsm[Producto y N°],_01_CODIGOS_Y_COSTOS_xlsm[FABRICA],"",0,1)</f>
        <v>ALNAT</v>
      </c>
      <c r="G2450" s="26">
        <f>LISTAS[[#This Row],[Precio]]*(1-0.46)</f>
        <v>2068.8789420000003</v>
      </c>
      <c r="H2450" s="1">
        <f>+_xlfn.XLOOKUP(LISTAS[[#This Row],[ID]],_01_CODIGOS_Y_COSTOS_xlsm[Producto y N°],_01_CODIGOS_Y_COSTOS_xlsm[COSTO],0,0,1)</f>
        <v>1204.875</v>
      </c>
      <c r="I2450" s="27">
        <f>+IFERROR(LISTAS[[#This Row],[VENTA NETA]]/LISTAS[[#This Row],[COSTO]]-1,0)</f>
        <v>0.7170901064425772</v>
      </c>
      <c r="J2450" s="50" t="str">
        <f>IFERROR(VLOOKUP(LISTAS[[#This Row],[ID]],_01_CODIGOS_Y_COSTOS_xlsm[[Producto y N°]:[CODIGO]],2,0),"")</f>
        <v>060-07</v>
      </c>
      <c r="O2450" t="s">
        <v>3819</v>
      </c>
      <c r="AB2450" s="12" t="str">
        <f>+LISTAS[[#This Row],[Codigo]]&amp;LISTAS[[#This Row],[Fabrica]]</f>
        <v>060-07ALNAT</v>
      </c>
      <c r="AC2450" s="13" t="str">
        <f>+LISTAS[[#This Row],[Codigo]]</f>
        <v>060-07</v>
      </c>
      <c r="AD2450" s="13" t="str">
        <f>+LISTAS[[#This Row],[ID]]</f>
        <v>CONECTORES NUEVA INCORPORACION15</v>
      </c>
      <c r="AH2450" s="36"/>
      <c r="AI2450" s="37">
        <f>+LISTAS[[#This Row],[Precio]]+(LISTAS[[#This Row],[Precio]]*AH2450)</f>
        <v>3831.2573000000002</v>
      </c>
      <c r="AJ2450" s="38">
        <f t="shared" si="41"/>
        <v>1915.6286500000001</v>
      </c>
      <c r="AL2450" s="35">
        <f>+AJ2450/LISTAS[[#This Row],[COSTO]]-1</f>
        <v>0.58989824670609003</v>
      </c>
      <c r="AM2450" t="str">
        <f>+LISTAS[[#This Row],[ID]]</f>
        <v>CONECTORES NUEVA INCORPORACION15</v>
      </c>
      <c r="AO2450" s="43"/>
      <c r="AP2450" s="39">
        <f>LISTAS[[#This Row],[COSTO]]+(LISTAS[[#This Row],[COSTO]]*AO2450)</f>
        <v>1204.875</v>
      </c>
      <c r="AQ2450" s="44">
        <f>IF(AO2450="",0,AP2450/LISTAS[[#This Row],[VENTA NETA]]-1)</f>
        <v>0</v>
      </c>
      <c r="AS2450" s="39">
        <v>1453.3021000000001</v>
      </c>
      <c r="AT2450" s="48">
        <f>+LISTAS[[#This Row],[COSTO]]/AS2450-1</f>
        <v>-0.17093975161805663</v>
      </c>
      <c r="BA2450" t="s">
        <v>3803</v>
      </c>
      <c r="BB2450" s="36"/>
    </row>
    <row r="2451" spans="1:54" x14ac:dyDescent="0.35">
      <c r="A2451" s="7" t="s">
        <v>3821</v>
      </c>
      <c r="B2451" t="s">
        <v>3803</v>
      </c>
      <c r="C2451">
        <v>16</v>
      </c>
      <c r="D2451" t="s">
        <v>3822</v>
      </c>
      <c r="E2451" s="2">
        <v>5710.8924999999999</v>
      </c>
      <c r="F2451" s="7" t="str">
        <f>+_xlfn.XLOOKUP(LISTAS[[#This Row],[ID]],_01_CODIGOS_Y_COSTOS_xlsm[Producto y N°],_01_CODIGOS_Y_COSTOS_xlsm[FABRICA],"",0,1)</f>
        <v>ALNAT</v>
      </c>
      <c r="G2451" s="26">
        <f>LISTAS[[#This Row],[Precio]]*(1-0.46)</f>
        <v>3083.88195</v>
      </c>
      <c r="H2451" s="1">
        <f>+_xlfn.XLOOKUP(LISTAS[[#This Row],[ID]],_01_CODIGOS_Y_COSTOS_xlsm[Producto y N°],_01_CODIGOS_Y_COSTOS_xlsm[COSTO],0,0,1)</f>
        <v>661.50450000000001</v>
      </c>
      <c r="I2451" s="27">
        <f>+IFERROR(LISTAS[[#This Row],[VENTA NETA]]/LISTAS[[#This Row],[COSTO]]-1,0)</f>
        <v>3.661921347473827</v>
      </c>
      <c r="J2451" s="50" t="str">
        <f>IFERROR(VLOOKUP(LISTAS[[#This Row],[ID]],_01_CODIGOS_Y_COSTOS_xlsm[[Producto y N°]:[CODIGO]],2,0),"")</f>
        <v>060-08</v>
      </c>
      <c r="O2451" t="s">
        <v>3821</v>
      </c>
      <c r="AB2451" s="12" t="str">
        <f>+LISTAS[[#This Row],[Codigo]]&amp;LISTAS[[#This Row],[Fabrica]]</f>
        <v>060-08ALNAT</v>
      </c>
      <c r="AC2451" s="13" t="str">
        <f>+LISTAS[[#This Row],[Codigo]]</f>
        <v>060-08</v>
      </c>
      <c r="AD2451" s="13" t="str">
        <f>+LISTAS[[#This Row],[ID]]</f>
        <v>CONECTORES NUEVA INCORPORACION16</v>
      </c>
      <c r="AH2451" s="36"/>
      <c r="AI2451" s="37">
        <f>+LISTAS[[#This Row],[Precio]]+(LISTAS[[#This Row],[Precio]]*AH2451)</f>
        <v>5710.8924999999999</v>
      </c>
      <c r="AJ2451" s="38">
        <f t="shared" si="41"/>
        <v>2855.44625</v>
      </c>
      <c r="AL2451" s="35">
        <f>+AJ2451/LISTAS[[#This Row],[COSTO]]-1</f>
        <v>3.3165938402535433</v>
      </c>
      <c r="AM2451" t="str">
        <f>+LISTAS[[#This Row],[ID]]</f>
        <v>CONECTORES NUEVA INCORPORACION16</v>
      </c>
      <c r="AO2451" s="43"/>
      <c r="AP2451" s="39">
        <f>LISTAS[[#This Row],[COSTO]]+(LISTAS[[#This Row],[COSTO]]*AO2451)</f>
        <v>661.50450000000001</v>
      </c>
      <c r="AQ2451" s="44">
        <f>IF(AO2451="",0,AP2451/LISTAS[[#This Row],[VENTA NETA]]-1)</f>
        <v>0</v>
      </c>
      <c r="AS2451" s="39">
        <v>1896.2293999999999</v>
      </c>
      <c r="AT2451" s="48">
        <f>+LISTAS[[#This Row],[COSTO]]/AS2451-1</f>
        <v>-0.65114742973608575</v>
      </c>
      <c r="BA2451" t="s">
        <v>3803</v>
      </c>
      <c r="BB2451" s="36"/>
    </row>
    <row r="2452" spans="1:54" x14ac:dyDescent="0.35">
      <c r="A2452" s="7" t="s">
        <v>3823</v>
      </c>
      <c r="B2452" t="s">
        <v>3803</v>
      </c>
      <c r="C2452">
        <v>50</v>
      </c>
      <c r="D2452" t="s">
        <v>3824</v>
      </c>
      <c r="E2452" s="2">
        <v>5378.8554999999997</v>
      </c>
      <c r="F2452" s="7" t="str">
        <f>+_xlfn.XLOOKUP(LISTAS[[#This Row],[ID]],_01_CODIGOS_Y_COSTOS_xlsm[Producto y N°],_01_CODIGOS_Y_COSTOS_xlsm[FABRICA],"",0,1)</f>
        <v>ALNAT</v>
      </c>
      <c r="G2452" s="26">
        <f>LISTAS[[#This Row],[Precio]]*(1-0.46)</f>
        <v>2904.5819700000002</v>
      </c>
      <c r="H2452" s="1">
        <f>+_xlfn.XLOOKUP(LISTAS[[#This Row],[ID]],_01_CODIGOS_Y_COSTOS_xlsm[Producto y N°],_01_CODIGOS_Y_COSTOS_xlsm[COSTO],0,0,1)</f>
        <v>1507.1012000000001</v>
      </c>
      <c r="I2452" s="27">
        <f>+IFERROR(LISTAS[[#This Row],[VENTA NETA]]/LISTAS[[#This Row],[COSTO]]-1,0)</f>
        <v>0.92726405499511255</v>
      </c>
      <c r="J2452" s="50" t="str">
        <f>IFERROR(VLOOKUP(LISTAS[[#This Row],[ID]],_01_CODIGOS_Y_COSTOS_xlsm[[Producto y N°]:[CODIGO]],2,0),"")</f>
        <v>091-05</v>
      </c>
      <c r="O2452" t="s">
        <v>3823</v>
      </c>
      <c r="AB2452" s="12" t="str">
        <f>+LISTAS[[#This Row],[Codigo]]&amp;LISTAS[[#This Row],[Fabrica]]</f>
        <v>091-05ALNAT</v>
      </c>
      <c r="AC2452" s="13" t="str">
        <f>+LISTAS[[#This Row],[Codigo]]</f>
        <v>091-05</v>
      </c>
      <c r="AD2452" s="13" t="str">
        <f>+LISTAS[[#This Row],[ID]]</f>
        <v>CONECTORES NUEVA INCORPORACION50</v>
      </c>
      <c r="AH2452" s="36"/>
      <c r="AI2452" s="37">
        <f>+LISTAS[[#This Row],[Precio]]+(LISTAS[[#This Row],[Precio]]*AH2452)</f>
        <v>5378.8554999999997</v>
      </c>
      <c r="AJ2452" s="38">
        <f t="shared" si="41"/>
        <v>2689.4277499999998</v>
      </c>
      <c r="AL2452" s="35">
        <f>+AJ2452/LISTAS[[#This Row],[COSTO]]-1</f>
        <v>0.78450375462510391</v>
      </c>
      <c r="AM2452" t="str">
        <f>+LISTAS[[#This Row],[ID]]</f>
        <v>CONECTORES NUEVA INCORPORACION50</v>
      </c>
      <c r="AO2452" s="43"/>
      <c r="AP2452" s="39">
        <f>LISTAS[[#This Row],[COSTO]]+(LISTAS[[#This Row],[COSTO]]*AO2452)</f>
        <v>1507.1012000000001</v>
      </c>
      <c r="AQ2452" s="44">
        <f>IF(AO2452="",0,AP2452/LISTAS[[#This Row],[VENTA NETA]]-1)</f>
        <v>0</v>
      </c>
      <c r="AS2452" s="39">
        <v>1209.0811000000001</v>
      </c>
      <c r="AT2452" s="48">
        <f>+LISTAS[[#This Row],[COSTO]]/AS2452-1</f>
        <v>0.24648478915103378</v>
      </c>
      <c r="BA2452" t="s">
        <v>3803</v>
      </c>
      <c r="BB2452" s="36"/>
    </row>
    <row r="2453" spans="1:54" x14ac:dyDescent="0.35">
      <c r="A2453" s="7" t="s">
        <v>3825</v>
      </c>
      <c r="B2453" t="s">
        <v>3803</v>
      </c>
      <c r="C2453">
        <v>165</v>
      </c>
      <c r="D2453" t="s">
        <v>3826</v>
      </c>
      <c r="E2453" s="2">
        <v>5234.8657999999996</v>
      </c>
      <c r="F2453" s="7" t="str">
        <f>+_xlfn.XLOOKUP(LISTAS[[#This Row],[ID]],_01_CODIGOS_Y_COSTOS_xlsm[Producto y N°],_01_CODIGOS_Y_COSTOS_xlsm[FABRICA],"",0,1)</f>
        <v>ALNAT</v>
      </c>
      <c r="G2453" s="26">
        <f>LISTAS[[#This Row],[Precio]]*(1-0.46)</f>
        <v>2826.8275319999998</v>
      </c>
      <c r="H2453" s="1">
        <f>+_xlfn.XLOOKUP(LISTAS[[#This Row],[ID]],_01_CODIGOS_Y_COSTOS_xlsm[Producto y N°],_01_CODIGOS_Y_COSTOS_xlsm[COSTO],0,0,1)</f>
        <v>1466.7568000000001</v>
      </c>
      <c r="I2453" s="27">
        <f>+IFERROR(LISTAS[[#This Row],[VENTA NETA]]/LISTAS[[#This Row],[COSTO]]-1,0)</f>
        <v>0.92726396905062902</v>
      </c>
      <c r="J2453" s="50" t="str">
        <f>IFERROR(VLOOKUP(LISTAS[[#This Row],[ID]],_01_CODIGOS_Y_COSTOS_xlsm[[Producto y N°]:[CODIGO]],2,0),"")</f>
        <v>064-13</v>
      </c>
      <c r="O2453" t="s">
        <v>3825</v>
      </c>
      <c r="AB2453" s="12" t="str">
        <f>+LISTAS[[#This Row],[Codigo]]&amp;LISTAS[[#This Row],[Fabrica]]</f>
        <v>064-13ALNAT</v>
      </c>
      <c r="AC2453" s="13" t="str">
        <f>+LISTAS[[#This Row],[Codigo]]</f>
        <v>064-13</v>
      </c>
      <c r="AD2453" s="13" t="str">
        <f>+LISTAS[[#This Row],[ID]]</f>
        <v>CONECTORES NUEVA INCORPORACION165</v>
      </c>
      <c r="AH2453" s="36"/>
      <c r="AI2453" s="37">
        <f>+LISTAS[[#This Row],[Precio]]+(LISTAS[[#This Row],[Precio]]*AH2453)</f>
        <v>5234.8657999999996</v>
      </c>
      <c r="AJ2453" s="38">
        <f t="shared" si="41"/>
        <v>2617.4328999999998</v>
      </c>
      <c r="AL2453" s="35">
        <f>+AJ2453/LISTAS[[#This Row],[COSTO]]-1</f>
        <v>0.78450367504687857</v>
      </c>
      <c r="AM2453" t="str">
        <f>+LISTAS[[#This Row],[ID]]</f>
        <v>CONECTORES NUEVA INCORPORACION165</v>
      </c>
      <c r="AO2453" s="43"/>
      <c r="AP2453" s="39">
        <f>LISTAS[[#This Row],[COSTO]]+(LISTAS[[#This Row],[COSTO]]*AO2453)</f>
        <v>1466.7568000000001</v>
      </c>
      <c r="AQ2453" s="44">
        <f>IF(AO2453="",0,AP2453/LISTAS[[#This Row],[VENTA NETA]]-1)</f>
        <v>0</v>
      </c>
      <c r="AS2453" s="39">
        <v>1380.8347000000001</v>
      </c>
      <c r="AT2453" s="48">
        <f>+LISTAS[[#This Row],[COSTO]]/AS2453-1</f>
        <v>6.2224754346048794E-2</v>
      </c>
      <c r="BA2453" t="s">
        <v>3803</v>
      </c>
      <c r="BB2453" s="36"/>
    </row>
    <row r="2454" spans="1:54" x14ac:dyDescent="0.35">
      <c r="A2454" s="7" t="s">
        <v>3827</v>
      </c>
      <c r="B2454" t="s">
        <v>3803</v>
      </c>
      <c r="C2454">
        <v>166</v>
      </c>
      <c r="D2454" t="s">
        <v>3828</v>
      </c>
      <c r="E2454" s="2">
        <v>5188.2885999999999</v>
      </c>
      <c r="F2454" s="7" t="str">
        <f>+_xlfn.XLOOKUP(LISTAS[[#This Row],[ID]],_01_CODIGOS_Y_COSTOS_xlsm[Producto y N°],_01_CODIGOS_Y_COSTOS_xlsm[FABRICA],"",0,1)</f>
        <v>ALNAT</v>
      </c>
      <c r="G2454" s="26">
        <f>LISTAS[[#This Row],[Precio]]*(1-0.46)</f>
        <v>2801.6758440000003</v>
      </c>
      <c r="H2454" s="1">
        <f>+_xlfn.XLOOKUP(LISTAS[[#This Row],[ID]],_01_CODIGOS_Y_COSTOS_xlsm[Producto y N°],_01_CODIGOS_Y_COSTOS_xlsm[COSTO],0,0,1)</f>
        <v>1494.0450000000001</v>
      </c>
      <c r="I2454" s="27">
        <f>+IFERROR(LISTAS[[#This Row],[VENTA NETA]]/LISTAS[[#This Row],[COSTO]]-1,0)</f>
        <v>0.8752285533568267</v>
      </c>
      <c r="J2454" s="50" t="str">
        <f>IFERROR(VLOOKUP(LISTAS[[#This Row],[ID]],_01_CODIGOS_Y_COSTOS_xlsm[[Producto y N°]:[CODIGO]],2,0),"")</f>
        <v>064-07</v>
      </c>
      <c r="O2454" t="s">
        <v>3827</v>
      </c>
      <c r="AB2454" s="12" t="str">
        <f>+LISTAS[[#This Row],[Codigo]]&amp;LISTAS[[#This Row],[Fabrica]]</f>
        <v>064-07ALNAT</v>
      </c>
      <c r="AC2454" s="13" t="str">
        <f>+LISTAS[[#This Row],[Codigo]]</f>
        <v>064-07</v>
      </c>
      <c r="AD2454" s="13" t="str">
        <f>+LISTAS[[#This Row],[ID]]</f>
        <v>CONECTORES NUEVA INCORPORACION166</v>
      </c>
      <c r="AH2454" s="36"/>
      <c r="AI2454" s="37">
        <f>+LISTAS[[#This Row],[Precio]]+(LISTAS[[#This Row],[Precio]]*AH2454)</f>
        <v>5188.2885999999999</v>
      </c>
      <c r="AJ2454" s="38">
        <f t="shared" si="41"/>
        <v>2594.1442999999999</v>
      </c>
      <c r="AL2454" s="35">
        <f>+AJ2454/LISTAS[[#This Row],[COSTO]]-1</f>
        <v>0.73632273458965414</v>
      </c>
      <c r="AM2454" t="str">
        <f>+LISTAS[[#This Row],[ID]]</f>
        <v>CONECTORES NUEVA INCORPORACION166</v>
      </c>
      <c r="AO2454" s="43"/>
      <c r="AP2454" s="39">
        <f>LISTAS[[#This Row],[COSTO]]+(LISTAS[[#This Row],[COSTO]]*AO2454)</f>
        <v>1494.0450000000001</v>
      </c>
      <c r="AQ2454" s="44">
        <f>IF(AO2454="",0,AP2454/LISTAS[[#This Row],[VENTA NETA]]-1)</f>
        <v>0</v>
      </c>
      <c r="AS2454" s="39">
        <v>1375.7661000000001</v>
      </c>
      <c r="AT2454" s="48">
        <f>+LISTAS[[#This Row],[COSTO]]/AS2454-1</f>
        <v>8.5973117087272399E-2</v>
      </c>
      <c r="BA2454" t="s">
        <v>3803</v>
      </c>
      <c r="BB2454" s="36"/>
    </row>
    <row r="2455" spans="1:54" x14ac:dyDescent="0.35">
      <c r="A2455" s="7" t="s">
        <v>3829</v>
      </c>
      <c r="B2455" t="s">
        <v>3803</v>
      </c>
      <c r="C2455">
        <v>167</v>
      </c>
      <c r="D2455" t="s">
        <v>3830</v>
      </c>
      <c r="E2455" s="2">
        <v>6769.5388999999996</v>
      </c>
      <c r="F2455" s="7" t="str">
        <f>+_xlfn.XLOOKUP(LISTAS[[#This Row],[ID]],_01_CODIGOS_Y_COSTOS_xlsm[Producto y N°],_01_CODIGOS_Y_COSTOS_xlsm[FABRICA],"",0,1)</f>
        <v>ALNAT</v>
      </c>
      <c r="G2455" s="26">
        <f>LISTAS[[#This Row],[Precio]]*(1-0.46)</f>
        <v>3655.5510060000001</v>
      </c>
      <c r="H2455" s="1">
        <f>+_xlfn.XLOOKUP(LISTAS[[#This Row],[ID]],_01_CODIGOS_Y_COSTOS_xlsm[Producto y N°],_01_CODIGOS_Y_COSTOS_xlsm[COSTO],0,0,1)</f>
        <v>1896.7568000000001</v>
      </c>
      <c r="I2455" s="27">
        <f>+IFERROR(LISTAS[[#This Row],[VENTA NETA]]/LISTAS[[#This Row],[COSTO]]-1,0)</f>
        <v>0.92726395181501386</v>
      </c>
      <c r="J2455" s="50" t="str">
        <f>IFERROR(VLOOKUP(LISTAS[[#This Row],[ID]],_01_CODIGOS_Y_COSTOS_xlsm[[Producto y N°]:[CODIGO]],2,0),"")</f>
        <v>064-08</v>
      </c>
      <c r="O2455" t="s">
        <v>3829</v>
      </c>
      <c r="AB2455" s="12" t="str">
        <f>+LISTAS[[#This Row],[Codigo]]&amp;LISTAS[[#This Row],[Fabrica]]</f>
        <v>064-08ALNAT</v>
      </c>
      <c r="AC2455" s="13" t="str">
        <f>+LISTAS[[#This Row],[Codigo]]</f>
        <v>064-08</v>
      </c>
      <c r="AD2455" s="13" t="str">
        <f>+LISTAS[[#This Row],[ID]]</f>
        <v>CONECTORES NUEVA INCORPORACION167</v>
      </c>
      <c r="AH2455" s="36"/>
      <c r="AI2455" s="37">
        <f>+LISTAS[[#This Row],[Precio]]+(LISTAS[[#This Row],[Precio]]*AH2455)</f>
        <v>6769.5388999999996</v>
      </c>
      <c r="AJ2455" s="38">
        <f t="shared" si="41"/>
        <v>3384.7694499999998</v>
      </c>
      <c r="AL2455" s="35">
        <f>+AJ2455/LISTAS[[#This Row],[COSTO]]-1</f>
        <v>0.7845036590879757</v>
      </c>
      <c r="AM2455" t="str">
        <f>+LISTAS[[#This Row],[ID]]</f>
        <v>CONECTORES NUEVA INCORPORACION167</v>
      </c>
      <c r="AO2455" s="43"/>
      <c r="AP2455" s="39">
        <f>LISTAS[[#This Row],[COSTO]]+(LISTAS[[#This Row],[COSTO]]*AO2455)</f>
        <v>1896.7568000000001</v>
      </c>
      <c r="AQ2455" s="44">
        <f>IF(AO2455="",0,AP2455/LISTAS[[#This Row],[VENTA NETA]]-1)</f>
        <v>0</v>
      </c>
      <c r="AS2455" s="39">
        <v>2224.9757</v>
      </c>
      <c r="AT2455" s="48">
        <f>+LISTAS[[#This Row],[COSTO]]/AS2455-1</f>
        <v>-0.14751572343014796</v>
      </c>
      <c r="BA2455" t="s">
        <v>3803</v>
      </c>
      <c r="BB2455" s="36"/>
    </row>
    <row r="2456" spans="1:54" x14ac:dyDescent="0.35">
      <c r="A2456" s="7" t="s">
        <v>3831</v>
      </c>
      <c r="B2456" t="s">
        <v>3803</v>
      </c>
      <c r="C2456">
        <v>240</v>
      </c>
      <c r="D2456" t="s">
        <v>3832</v>
      </c>
      <c r="E2456" s="2">
        <v>4316.4196000000002</v>
      </c>
      <c r="F2456" s="7" t="str">
        <f>+_xlfn.XLOOKUP(LISTAS[[#This Row],[ID]],_01_CODIGOS_Y_COSTOS_xlsm[Producto y N°],_01_CODIGOS_Y_COSTOS_xlsm[FABRICA],"",0,1)</f>
        <v>ALNAT</v>
      </c>
      <c r="G2456" s="26">
        <f>LISTAS[[#This Row],[Precio]]*(1-0.46)</f>
        <v>2330.8665840000003</v>
      </c>
      <c r="H2456" s="1">
        <f>+_xlfn.XLOOKUP(LISTAS[[#This Row],[ID]],_01_CODIGOS_Y_COSTOS_xlsm[Producto y N°],_01_CODIGOS_Y_COSTOS_xlsm[COSTO],0,0,1)</f>
        <v>1002.6444</v>
      </c>
      <c r="I2456" s="27">
        <f>+IFERROR(LISTAS[[#This Row],[VENTA NETA]]/LISTAS[[#This Row],[COSTO]]-1,0)</f>
        <v>1.3247190968203686</v>
      </c>
      <c r="J2456" s="50" t="str">
        <f>IFERROR(VLOOKUP(LISTAS[[#This Row],[ID]],_01_CODIGOS_Y_COSTOS_xlsm[[Producto y N°]:[CODIGO]],2,0),"")</f>
        <v>025-01</v>
      </c>
      <c r="O2456" t="s">
        <v>3831</v>
      </c>
      <c r="AB2456" s="12" t="str">
        <f>+LISTAS[[#This Row],[Codigo]]&amp;LISTAS[[#This Row],[Fabrica]]</f>
        <v>025-01ALNAT</v>
      </c>
      <c r="AC2456" s="13" t="str">
        <f>+LISTAS[[#This Row],[Codigo]]</f>
        <v>025-01</v>
      </c>
      <c r="AD2456" s="13" t="str">
        <f>+LISTAS[[#This Row],[ID]]</f>
        <v>CONECTORES NUEVA INCORPORACION240</v>
      </c>
      <c r="AH2456" s="36"/>
      <c r="AI2456" s="37">
        <f>+LISTAS[[#This Row],[Precio]]+(LISTAS[[#This Row],[Precio]]*AH2456)</f>
        <v>4316.4196000000002</v>
      </c>
      <c r="AJ2456" s="38">
        <f t="shared" si="41"/>
        <v>2158.2098000000001</v>
      </c>
      <c r="AL2456" s="35">
        <f>+AJ2456/LISTAS[[#This Row],[COSTO]]-1</f>
        <v>1.1525176822410819</v>
      </c>
      <c r="AM2456" t="str">
        <f>+LISTAS[[#This Row],[ID]]</f>
        <v>CONECTORES NUEVA INCORPORACION240</v>
      </c>
      <c r="AO2456" s="43"/>
      <c r="AP2456" s="39">
        <f>LISTAS[[#This Row],[COSTO]]+(LISTAS[[#This Row],[COSTO]]*AO2456)</f>
        <v>1002.6444</v>
      </c>
      <c r="AQ2456" s="44">
        <f>IF(AO2456="",0,AP2456/LISTAS[[#This Row],[VENTA NETA]]-1)</f>
        <v>0</v>
      </c>
      <c r="AS2456" s="39">
        <v>3469.3136</v>
      </c>
      <c r="AT2456" s="48">
        <f>+LISTAS[[#This Row],[COSTO]]/AS2456-1</f>
        <v>-0.71099631927191598</v>
      </c>
      <c r="BA2456" t="s">
        <v>3803</v>
      </c>
      <c r="BB2456" s="36"/>
    </row>
    <row r="2457" spans="1:54" x14ac:dyDescent="0.35">
      <c r="A2457" s="7" t="s">
        <v>3833</v>
      </c>
      <c r="B2457" t="s">
        <v>3803</v>
      </c>
      <c r="C2457">
        <v>241</v>
      </c>
      <c r="D2457" t="s">
        <v>3834</v>
      </c>
      <c r="E2457" s="2">
        <v>4929.5797000000002</v>
      </c>
      <c r="F2457" s="7" t="str">
        <f>+_xlfn.XLOOKUP(LISTAS[[#This Row],[ID]],_01_CODIGOS_Y_COSTOS_xlsm[Producto y N°],_01_CODIGOS_Y_COSTOS_xlsm[FABRICA],"",0,1)</f>
        <v>ALNAT</v>
      </c>
      <c r="G2457" s="26">
        <f>LISTAS[[#This Row],[Precio]]*(1-0.46)</f>
        <v>2661.9730380000001</v>
      </c>
      <c r="H2457" s="1">
        <f>+_xlfn.XLOOKUP(LISTAS[[#This Row],[ID]],_01_CODIGOS_Y_COSTOS_xlsm[Producto y N°],_01_CODIGOS_Y_COSTOS_xlsm[COSTO],0,0,1)</f>
        <v>1120.8344</v>
      </c>
      <c r="I2457" s="27">
        <f>+IFERROR(LISTAS[[#This Row],[VENTA NETA]]/LISTAS[[#This Row],[COSTO]]-1,0)</f>
        <v>1.374992271828916</v>
      </c>
      <c r="J2457" s="50" t="str">
        <f>IFERROR(VLOOKUP(LISTAS[[#This Row],[ID]],_01_CODIGOS_Y_COSTOS_xlsm[[Producto y N°]:[CODIGO]],2,0),"")</f>
        <v>025-02</v>
      </c>
      <c r="O2457" t="s">
        <v>3833</v>
      </c>
      <c r="AB2457" s="12" t="str">
        <f>+LISTAS[[#This Row],[Codigo]]&amp;LISTAS[[#This Row],[Fabrica]]</f>
        <v>025-02ALNAT</v>
      </c>
      <c r="AC2457" s="13" t="str">
        <f>+LISTAS[[#This Row],[Codigo]]</f>
        <v>025-02</v>
      </c>
      <c r="AD2457" s="13" t="str">
        <f>+LISTAS[[#This Row],[ID]]</f>
        <v>CONECTORES NUEVA INCORPORACION241</v>
      </c>
      <c r="AH2457" s="36"/>
      <c r="AI2457" s="37">
        <f>+LISTAS[[#This Row],[Precio]]+(LISTAS[[#This Row],[Precio]]*AH2457)</f>
        <v>4929.5797000000002</v>
      </c>
      <c r="AJ2457" s="38">
        <f t="shared" si="41"/>
        <v>2464.7898500000001</v>
      </c>
      <c r="AL2457" s="35">
        <f>+AJ2457/LISTAS[[#This Row],[COSTO]]-1</f>
        <v>1.1990669183601077</v>
      </c>
      <c r="AM2457" t="str">
        <f>+LISTAS[[#This Row],[ID]]</f>
        <v>CONECTORES NUEVA INCORPORACION241</v>
      </c>
      <c r="AO2457" s="43"/>
      <c r="AP2457" s="39">
        <f>LISTAS[[#This Row],[COSTO]]+(LISTAS[[#This Row],[COSTO]]*AO2457)</f>
        <v>1120.8344</v>
      </c>
      <c r="AQ2457" s="44">
        <f>IF(AO2457="",0,AP2457/LISTAS[[#This Row],[VENTA NETA]]-1)</f>
        <v>0</v>
      </c>
      <c r="AS2457" s="39">
        <v>4047.4976999999999</v>
      </c>
      <c r="AT2457" s="48">
        <f>+LISTAS[[#This Row],[COSTO]]/AS2457-1</f>
        <v>-0.72307966969320336</v>
      </c>
      <c r="BA2457" t="s">
        <v>3803</v>
      </c>
      <c r="BB2457" s="36"/>
    </row>
    <row r="2458" spans="1:54" x14ac:dyDescent="0.35">
      <c r="A2458" s="7" t="s">
        <v>3835</v>
      </c>
      <c r="B2458" t="s">
        <v>3803</v>
      </c>
      <c r="C2458">
        <v>242</v>
      </c>
      <c r="D2458" t="s">
        <v>3836</v>
      </c>
      <c r="E2458" s="2">
        <v>4911.4848000000002</v>
      </c>
      <c r="F2458" s="7" t="str">
        <f>+_xlfn.XLOOKUP(LISTAS[[#This Row],[ID]],_01_CODIGOS_Y_COSTOS_xlsm[Producto y N°],_01_CODIGOS_Y_COSTOS_xlsm[FABRICA],"",0,1)</f>
        <v>ALNAT</v>
      </c>
      <c r="G2458" s="26">
        <f>LISTAS[[#This Row],[Precio]]*(1-0.46)</f>
        <v>2652.2017920000003</v>
      </c>
      <c r="H2458" s="1">
        <f>+_xlfn.XLOOKUP(LISTAS[[#This Row],[ID]],_01_CODIGOS_Y_COSTOS_xlsm[Producto y N°],_01_CODIGOS_Y_COSTOS_xlsm[COSTO],0,0,1)</f>
        <v>1123.0644</v>
      </c>
      <c r="I2458" s="27">
        <f>+IFERROR(LISTAS[[#This Row],[VENTA NETA]]/LISTAS[[#This Row],[COSTO]]-1,0)</f>
        <v>1.3615758740104309</v>
      </c>
      <c r="J2458" s="50" t="str">
        <f>IFERROR(VLOOKUP(LISTAS[[#This Row],[ID]],_01_CODIGOS_Y_COSTOS_xlsm[[Producto y N°]:[CODIGO]],2,0),"")</f>
        <v>025-04</v>
      </c>
      <c r="O2458" t="s">
        <v>3835</v>
      </c>
      <c r="AB2458" s="12" t="str">
        <f>+LISTAS[[#This Row],[Codigo]]&amp;LISTAS[[#This Row],[Fabrica]]</f>
        <v>025-04ALNAT</v>
      </c>
      <c r="AC2458" s="13" t="str">
        <f>+LISTAS[[#This Row],[Codigo]]</f>
        <v>025-04</v>
      </c>
      <c r="AD2458" s="13" t="str">
        <f>+LISTAS[[#This Row],[ID]]</f>
        <v>CONECTORES NUEVA INCORPORACION242</v>
      </c>
      <c r="AH2458" s="36"/>
      <c r="AI2458" s="37">
        <f>+LISTAS[[#This Row],[Precio]]+(LISTAS[[#This Row],[Precio]]*AH2458)</f>
        <v>4911.4848000000002</v>
      </c>
      <c r="AJ2458" s="38">
        <f t="shared" si="41"/>
        <v>2455.7424000000001</v>
      </c>
      <c r="AL2458" s="35">
        <f>+AJ2458/LISTAS[[#This Row],[COSTO]]-1</f>
        <v>1.1866443277874361</v>
      </c>
      <c r="AM2458" t="str">
        <f>+LISTAS[[#This Row],[ID]]</f>
        <v>CONECTORES NUEVA INCORPORACION242</v>
      </c>
      <c r="AO2458" s="43"/>
      <c r="AP2458" s="39">
        <f>LISTAS[[#This Row],[COSTO]]+(LISTAS[[#This Row],[COSTO]]*AO2458)</f>
        <v>1123.0644</v>
      </c>
      <c r="AQ2458" s="44">
        <f>IF(AO2458="",0,AP2458/LISTAS[[#This Row],[VENTA NETA]]-1)</f>
        <v>0</v>
      </c>
      <c r="AS2458" s="39">
        <v>4664.1021000000001</v>
      </c>
      <c r="AT2458" s="48">
        <f>+LISTAS[[#This Row],[COSTO]]/AS2458-1</f>
        <v>-0.7592110172716845</v>
      </c>
      <c r="BA2458" t="s">
        <v>3803</v>
      </c>
      <c r="BB2458" s="36"/>
    </row>
    <row r="2459" spans="1:54" x14ac:dyDescent="0.35">
      <c r="A2459" s="7" t="s">
        <v>3837</v>
      </c>
      <c r="B2459" t="s">
        <v>3803</v>
      </c>
      <c r="C2459">
        <v>243</v>
      </c>
      <c r="D2459" t="s">
        <v>3838</v>
      </c>
      <c r="E2459" s="2">
        <v>7943.1634000000004</v>
      </c>
      <c r="F2459" s="7" t="str">
        <f>+_xlfn.XLOOKUP(LISTAS[[#This Row],[ID]],_01_CODIGOS_Y_COSTOS_xlsm[Producto y N°],_01_CODIGOS_Y_COSTOS_xlsm[FABRICA],"",0,1)</f>
        <v>ALNAT</v>
      </c>
      <c r="G2459" s="26">
        <f>LISTAS[[#This Row],[Precio]]*(1-0.46)</f>
        <v>4289.3082360000008</v>
      </c>
      <c r="H2459" s="1">
        <f>+_xlfn.XLOOKUP(LISTAS[[#This Row],[ID]],_01_CODIGOS_Y_COSTOS_xlsm[Producto y N°],_01_CODIGOS_Y_COSTOS_xlsm[COSTO],0,0,1)</f>
        <v>2174.2507000000001</v>
      </c>
      <c r="I2459" s="27">
        <f>+IFERROR(LISTAS[[#This Row],[VENTA NETA]]/LISTAS[[#This Row],[COSTO]]-1,0)</f>
        <v>0.97277537314349294</v>
      </c>
      <c r="J2459" s="50" t="str">
        <f>IFERROR(VLOOKUP(LISTAS[[#This Row],[ID]],_01_CODIGOS_Y_COSTOS_xlsm[[Producto y N°]:[CODIGO]],2,0),"")</f>
        <v>025-05</v>
      </c>
      <c r="O2459" t="s">
        <v>3837</v>
      </c>
      <c r="AB2459" s="12" t="str">
        <f>+LISTAS[[#This Row],[Codigo]]&amp;LISTAS[[#This Row],[Fabrica]]</f>
        <v>025-05ALNAT</v>
      </c>
      <c r="AC2459" s="13" t="str">
        <f>+LISTAS[[#This Row],[Codigo]]</f>
        <v>025-05</v>
      </c>
      <c r="AD2459" s="13" t="str">
        <f>+LISTAS[[#This Row],[ID]]</f>
        <v>CONECTORES NUEVA INCORPORACION243</v>
      </c>
      <c r="AH2459" s="36"/>
      <c r="AI2459" s="37">
        <f>+LISTAS[[#This Row],[Precio]]+(LISTAS[[#This Row],[Precio]]*AH2459)</f>
        <v>7943.1634000000004</v>
      </c>
      <c r="AJ2459" s="38">
        <f t="shared" si="41"/>
        <v>3971.5817000000002</v>
      </c>
      <c r="AL2459" s="35">
        <f>+AJ2459/LISTAS[[#This Row],[COSTO]]-1</f>
        <v>0.82664386402175238</v>
      </c>
      <c r="AM2459" t="str">
        <f>+LISTAS[[#This Row],[ID]]</f>
        <v>CONECTORES NUEVA INCORPORACION243</v>
      </c>
      <c r="AO2459" s="43"/>
      <c r="AP2459" s="39">
        <f>LISTAS[[#This Row],[COSTO]]+(LISTAS[[#This Row],[COSTO]]*AO2459)</f>
        <v>2174.2507000000001</v>
      </c>
      <c r="AQ2459" s="44">
        <f>IF(AO2459="",0,AP2459/LISTAS[[#This Row],[VENTA NETA]]-1)</f>
        <v>0</v>
      </c>
      <c r="AS2459" s="39">
        <v>3624.0389</v>
      </c>
      <c r="AT2459" s="48">
        <f>+LISTAS[[#This Row],[COSTO]]/AS2459-1</f>
        <v>-0.40004763745775462</v>
      </c>
      <c r="BA2459" t="s">
        <v>3803</v>
      </c>
      <c r="BB2459" s="36"/>
    </row>
    <row r="2460" spans="1:54" x14ac:dyDescent="0.35">
      <c r="A2460" s="7" t="s">
        <v>3839</v>
      </c>
      <c r="B2460" t="s">
        <v>3803</v>
      </c>
      <c r="C2460">
        <v>248</v>
      </c>
      <c r="D2460" t="s">
        <v>3840</v>
      </c>
      <c r="E2460" s="2">
        <v>13623.9943</v>
      </c>
      <c r="F2460" s="7" t="str">
        <f>+_xlfn.XLOOKUP(LISTAS[[#This Row],[ID]],_01_CODIGOS_Y_COSTOS_xlsm[Producto y N°],_01_CODIGOS_Y_COSTOS_xlsm[FABRICA],"",0,1)</f>
        <v>ALNAT</v>
      </c>
      <c r="G2460" s="26">
        <f>LISTAS[[#This Row],[Precio]]*(1-0.46)</f>
        <v>7356.9569220000003</v>
      </c>
      <c r="H2460" s="1">
        <f>+_xlfn.XLOOKUP(LISTAS[[#This Row],[ID]],_01_CODIGOS_Y_COSTOS_xlsm[Producto y N°],_01_CODIGOS_Y_COSTOS_xlsm[COSTO],0,0,1)</f>
        <v>4297.0808999999999</v>
      </c>
      <c r="I2460" s="27">
        <f>+IFERROR(LISTAS[[#This Row],[VENTA NETA]]/LISTAS[[#This Row],[COSTO]]-1,0)</f>
        <v>0.71208247952697379</v>
      </c>
      <c r="J2460" s="50" t="str">
        <f>IFERROR(VLOOKUP(LISTAS[[#This Row],[ID]],_01_CODIGOS_Y_COSTOS_xlsm[[Producto y N°]:[CODIGO]],2,0),"")</f>
        <v>029-01</v>
      </c>
      <c r="O2460" t="s">
        <v>3839</v>
      </c>
      <c r="AB2460" s="12" t="str">
        <f>+LISTAS[[#This Row],[Codigo]]&amp;LISTAS[[#This Row],[Fabrica]]</f>
        <v>029-01ALNAT</v>
      </c>
      <c r="AC2460" s="13" t="str">
        <f>+LISTAS[[#This Row],[Codigo]]</f>
        <v>029-01</v>
      </c>
      <c r="AD2460" s="13" t="str">
        <f>+LISTAS[[#This Row],[ID]]</f>
        <v>CONECTORES NUEVA INCORPORACION248</v>
      </c>
      <c r="AH2460" s="36"/>
      <c r="AI2460" s="73">
        <f>+LISTAS[[#This Row],[Precio]]+(LISTAS[[#This Row],[Precio]]*AH2460)</f>
        <v>13623.9943</v>
      </c>
      <c r="AJ2460" s="38">
        <f t="shared" si="41"/>
        <v>6811.9971500000001</v>
      </c>
      <c r="AL2460" s="35">
        <f>+AJ2460/LISTAS[[#This Row],[COSTO]]-1</f>
        <v>0.58526155511756839</v>
      </c>
      <c r="AM2460" t="str">
        <f>+LISTAS[[#This Row],[ID]]</f>
        <v>CONECTORES NUEVA INCORPORACION248</v>
      </c>
      <c r="AO2460" s="43"/>
      <c r="AP2460" s="39">
        <f>LISTAS[[#This Row],[COSTO]]+(LISTAS[[#This Row],[COSTO]]*AO2460)</f>
        <v>4297.0808999999999</v>
      </c>
      <c r="AQ2460" s="44">
        <f>IF(AO2460="",0,AP2460/LISTAS[[#This Row],[VENTA NETA]]-1)</f>
        <v>0</v>
      </c>
      <c r="AS2460" s="39">
        <v>4741.1516000000001</v>
      </c>
      <c r="AT2460" s="48">
        <f>+LISTAS[[#This Row],[COSTO]]/AS2460-1</f>
        <v>-9.3663045914836429E-2</v>
      </c>
      <c r="BA2460" t="s">
        <v>3803</v>
      </c>
      <c r="BB2460" s="36">
        <v>0.1</v>
      </c>
    </row>
    <row r="2461" spans="1:54" x14ac:dyDescent="0.35">
      <c r="A2461" s="7" t="s">
        <v>3841</v>
      </c>
      <c r="B2461" t="s">
        <v>3803</v>
      </c>
      <c r="C2461">
        <v>249</v>
      </c>
      <c r="D2461" t="s">
        <v>3842</v>
      </c>
      <c r="E2461" s="2">
        <v>15894.5234</v>
      </c>
      <c r="F2461" s="7" t="str">
        <f>+_xlfn.XLOOKUP(LISTAS[[#This Row],[ID]],_01_CODIGOS_Y_COSTOS_xlsm[Producto y N°],_01_CODIGOS_Y_COSTOS_xlsm[FABRICA],"",0,1)</f>
        <v>ALNAT</v>
      </c>
      <c r="G2461" s="26">
        <f>LISTAS[[#This Row],[Precio]]*(1-0.46)</f>
        <v>8583.0426360000001</v>
      </c>
      <c r="H2461" s="1">
        <f>+_xlfn.XLOOKUP(LISTAS[[#This Row],[ID]],_01_CODIGOS_Y_COSTOS_xlsm[Producto y N°],_01_CODIGOS_Y_COSTOS_xlsm[COSTO],0,0,1)</f>
        <v>5013.2179999999998</v>
      </c>
      <c r="I2461" s="27">
        <f>+IFERROR(LISTAS[[#This Row],[VENTA NETA]]/LISTAS[[#This Row],[COSTO]]-1,0)</f>
        <v>0.71208246599290126</v>
      </c>
      <c r="J2461" s="50" t="str">
        <f>IFERROR(VLOOKUP(LISTAS[[#This Row],[ID]],_01_CODIGOS_Y_COSTOS_xlsm[[Producto y N°]:[CODIGO]],2,0),"")</f>
        <v>029-02</v>
      </c>
      <c r="O2461" t="s">
        <v>3841</v>
      </c>
      <c r="AB2461" s="12" t="str">
        <f>+LISTAS[[#This Row],[Codigo]]&amp;LISTAS[[#This Row],[Fabrica]]</f>
        <v>029-02ALNAT</v>
      </c>
      <c r="AC2461" s="13" t="str">
        <f>+LISTAS[[#This Row],[Codigo]]</f>
        <v>029-02</v>
      </c>
      <c r="AD2461" s="13" t="str">
        <f>+LISTAS[[#This Row],[ID]]</f>
        <v>CONECTORES NUEVA INCORPORACION249</v>
      </c>
      <c r="AH2461" s="36"/>
      <c r="AI2461" s="73">
        <f>+LISTAS[[#This Row],[Precio]]+(LISTAS[[#This Row],[Precio]]*AH2461)</f>
        <v>15894.5234</v>
      </c>
      <c r="AJ2461" s="38">
        <f t="shared" si="41"/>
        <v>7947.2617</v>
      </c>
      <c r="AL2461" s="35">
        <f>+AJ2461/LISTAS[[#This Row],[COSTO]]-1</f>
        <v>0.5852615425860197</v>
      </c>
      <c r="AM2461" t="str">
        <f>+LISTAS[[#This Row],[ID]]</f>
        <v>CONECTORES NUEVA INCORPORACION249</v>
      </c>
      <c r="AO2461" s="43"/>
      <c r="AP2461" s="39">
        <f>LISTAS[[#This Row],[COSTO]]+(LISTAS[[#This Row],[COSTO]]*AO2461)</f>
        <v>5013.2179999999998</v>
      </c>
      <c r="AQ2461" s="44">
        <f>IF(AO2461="",0,AP2461/LISTAS[[#This Row],[VENTA NETA]]-1)</f>
        <v>0</v>
      </c>
      <c r="AS2461" s="39">
        <v>3353.4261999999999</v>
      </c>
      <c r="AT2461" s="48">
        <f>+LISTAS[[#This Row],[COSTO]]/AS2461-1</f>
        <v>0.49495402642229025</v>
      </c>
      <c r="BA2461" t="s">
        <v>3803</v>
      </c>
      <c r="BB2461" s="36">
        <v>0.1</v>
      </c>
    </row>
    <row r="2462" spans="1:54" x14ac:dyDescent="0.35">
      <c r="A2462" s="7" t="s">
        <v>3843</v>
      </c>
      <c r="B2462" t="s">
        <v>3803</v>
      </c>
      <c r="C2462">
        <v>251</v>
      </c>
      <c r="D2462" t="s">
        <v>3844</v>
      </c>
      <c r="E2462" s="2">
        <v>18315.929100000001</v>
      </c>
      <c r="F2462" s="7" t="str">
        <f>+_xlfn.XLOOKUP(LISTAS[[#This Row],[ID]],_01_CODIGOS_Y_COSTOS_xlsm[Producto y N°],_01_CODIGOS_Y_COSTOS_xlsm[FABRICA],"",0,1)</f>
        <v>ALNAT</v>
      </c>
      <c r="G2462" s="26">
        <f>LISTAS[[#This Row],[Precio]]*(1-0.46)</f>
        <v>9890.6017140000022</v>
      </c>
      <c r="H2462" s="1">
        <f>+_xlfn.XLOOKUP(LISTAS[[#This Row],[ID]],_01_CODIGOS_Y_COSTOS_xlsm[Producto y N°],_01_CODIGOS_Y_COSTOS_xlsm[COSTO],0,0,1)</f>
        <v>5776.9422999999997</v>
      </c>
      <c r="I2462" s="27">
        <f>+IFERROR(LISTAS[[#This Row],[VENTA NETA]]/LISTAS[[#This Row],[COSTO]]-1,0)</f>
        <v>0.71208248245789174</v>
      </c>
      <c r="J2462" s="50" t="str">
        <f>IFERROR(VLOOKUP(LISTAS[[#This Row],[ID]],_01_CODIGOS_Y_COSTOS_xlsm[[Producto y N°]:[CODIGO]],2,0),"")</f>
        <v>029-04</v>
      </c>
      <c r="O2462" t="s">
        <v>3843</v>
      </c>
      <c r="AB2462" s="12" t="str">
        <f>+LISTAS[[#This Row],[Codigo]]&amp;LISTAS[[#This Row],[Fabrica]]</f>
        <v>029-04ALNAT</v>
      </c>
      <c r="AC2462" s="13" t="str">
        <f>+LISTAS[[#This Row],[Codigo]]</f>
        <v>029-04</v>
      </c>
      <c r="AD2462" s="13" t="str">
        <f>+LISTAS[[#This Row],[ID]]</f>
        <v>CONECTORES NUEVA INCORPORACION251</v>
      </c>
      <c r="AH2462" s="36"/>
      <c r="AI2462" s="73">
        <f>+LISTAS[[#This Row],[Precio]]+(LISTAS[[#This Row],[Precio]]*AH2462)</f>
        <v>18315.929100000001</v>
      </c>
      <c r="AJ2462" s="38">
        <f t="shared" si="41"/>
        <v>9157.9645500000006</v>
      </c>
      <c r="AL2462" s="35">
        <f>+AJ2462/LISTAS[[#This Row],[COSTO]]-1</f>
        <v>0.5852615578313809</v>
      </c>
      <c r="AM2462" t="str">
        <f>+LISTAS[[#This Row],[ID]]</f>
        <v>CONECTORES NUEVA INCORPORACION251</v>
      </c>
      <c r="AO2462" s="43"/>
      <c r="AP2462" s="39">
        <f>LISTAS[[#This Row],[COSTO]]+(LISTAS[[#This Row],[COSTO]]*AO2462)</f>
        <v>5776.9422999999997</v>
      </c>
      <c r="AQ2462" s="44">
        <f>IF(AO2462="",0,AP2462/LISTAS[[#This Row],[VENTA NETA]]-1)</f>
        <v>0</v>
      </c>
      <c r="AS2462" s="39">
        <v>4239.3905000000004</v>
      </c>
      <c r="AT2462" s="48">
        <f>+LISTAS[[#This Row],[COSTO]]/AS2462-1</f>
        <v>0.36268227708676504</v>
      </c>
      <c r="BA2462" t="s">
        <v>3803</v>
      </c>
      <c r="BB2462" s="36">
        <v>0.1</v>
      </c>
    </row>
    <row r="2463" spans="1:54" x14ac:dyDescent="0.35">
      <c r="A2463" s="7" t="s">
        <v>3845</v>
      </c>
      <c r="B2463" t="s">
        <v>3803</v>
      </c>
      <c r="C2463">
        <v>256</v>
      </c>
      <c r="D2463" t="s">
        <v>3846</v>
      </c>
      <c r="E2463" s="2">
        <v>14231.600700000001</v>
      </c>
      <c r="F2463" s="7" t="str">
        <f>+_xlfn.XLOOKUP(LISTAS[[#This Row],[ID]],_01_CODIGOS_Y_COSTOS_xlsm[Producto y N°],_01_CODIGOS_Y_COSTOS_xlsm[FABRICA],"",0,1)</f>
        <v>ALNAT</v>
      </c>
      <c r="G2463" s="26">
        <f>LISTAS[[#This Row],[Precio]]*(1-0.46)</f>
        <v>7685.0643780000009</v>
      </c>
      <c r="H2463" s="1">
        <f>+_xlfn.XLOOKUP(LISTAS[[#This Row],[ID]],_01_CODIGOS_Y_COSTOS_xlsm[Producto y N°],_01_CODIGOS_Y_COSTOS_xlsm[COSTO],0,0,1)</f>
        <v>4488.7232000000004</v>
      </c>
      <c r="I2463" s="27">
        <f>+IFERROR(LISTAS[[#This Row],[VENTA NETA]]/LISTAS[[#This Row],[COSTO]]-1,0)</f>
        <v>0.71208248661891216</v>
      </c>
      <c r="J2463" s="50" t="str">
        <f>IFERROR(VLOOKUP(LISTAS[[#This Row],[ID]],_01_CODIGOS_Y_COSTOS_xlsm[[Producto y N°]:[CODIGO]],2,0),"")</f>
        <v>048-01</v>
      </c>
      <c r="O2463" t="s">
        <v>3845</v>
      </c>
      <c r="AB2463" s="12" t="str">
        <f>+LISTAS[[#This Row],[Codigo]]&amp;LISTAS[[#This Row],[Fabrica]]</f>
        <v>048-01ALNAT</v>
      </c>
      <c r="AC2463" s="13" t="str">
        <f>+LISTAS[[#This Row],[Codigo]]</f>
        <v>048-01</v>
      </c>
      <c r="AD2463" s="13" t="str">
        <f>+LISTAS[[#This Row],[ID]]</f>
        <v>CONECTORES NUEVA INCORPORACION256</v>
      </c>
      <c r="AH2463" s="36"/>
      <c r="AI2463" s="73">
        <f>+LISTAS[[#This Row],[Precio]]+(LISTAS[[#This Row],[Precio]]*AH2463)</f>
        <v>14231.600700000001</v>
      </c>
      <c r="AJ2463" s="38">
        <f t="shared" si="41"/>
        <v>7115.8003500000004</v>
      </c>
      <c r="AL2463" s="35">
        <f>+AJ2463/LISTAS[[#This Row],[COSTO]]-1</f>
        <v>0.58526156168417787</v>
      </c>
      <c r="AM2463" t="str">
        <f>+LISTAS[[#This Row],[ID]]</f>
        <v>CONECTORES NUEVA INCORPORACION256</v>
      </c>
      <c r="AO2463" s="43"/>
      <c r="AP2463" s="39">
        <f>LISTAS[[#This Row],[COSTO]]+(LISTAS[[#This Row],[COSTO]]*AO2463)</f>
        <v>4488.7232000000004</v>
      </c>
      <c r="AQ2463" s="44">
        <f>IF(AO2463="",0,AP2463/LISTAS[[#This Row],[VENTA NETA]]-1)</f>
        <v>0</v>
      </c>
      <c r="AS2463" s="39">
        <v>2098.9712</v>
      </c>
      <c r="AT2463" s="48">
        <f>+LISTAS[[#This Row],[COSTO]]/AS2463-1</f>
        <v>1.1385349165343479</v>
      </c>
      <c r="BA2463" t="s">
        <v>3803</v>
      </c>
      <c r="BB2463" s="36">
        <v>0.1</v>
      </c>
    </row>
    <row r="2464" spans="1:54" x14ac:dyDescent="0.35">
      <c r="A2464" s="7" t="s">
        <v>3847</v>
      </c>
      <c r="B2464" t="s">
        <v>3803</v>
      </c>
      <c r="C2464">
        <v>257</v>
      </c>
      <c r="D2464" t="s">
        <v>3848</v>
      </c>
      <c r="E2464" s="2">
        <v>18618.5023</v>
      </c>
      <c r="F2464" s="7" t="str">
        <f>+_xlfn.XLOOKUP(LISTAS[[#This Row],[ID]],_01_CODIGOS_Y_COSTOS_xlsm[Producto y N°],_01_CODIGOS_Y_COSTOS_xlsm[FABRICA],"",0,1)</f>
        <v>ALNAT</v>
      </c>
      <c r="G2464" s="26">
        <f>LISTAS[[#This Row],[Precio]]*(1-0.46)</f>
        <v>10053.991242</v>
      </c>
      <c r="H2464" s="1">
        <f>+_xlfn.XLOOKUP(LISTAS[[#This Row],[ID]],_01_CODIGOS_Y_COSTOS_xlsm[Producto y N°],_01_CODIGOS_Y_COSTOS_xlsm[COSTO],0,0,1)</f>
        <v>5872.3755000000001</v>
      </c>
      <c r="I2464" s="27">
        <f>+IFERROR(LISTAS[[#This Row],[VENTA NETA]]/LISTAS[[#This Row],[COSTO]]-1,0)</f>
        <v>0.7120824855290675</v>
      </c>
      <c r="J2464" s="50" t="str">
        <f>IFERROR(VLOOKUP(LISTAS[[#This Row],[ID]],_01_CODIGOS_Y_COSTOS_xlsm[[Producto y N°]:[CODIGO]],2,0),"")</f>
        <v>048-02</v>
      </c>
      <c r="O2464" t="s">
        <v>3847</v>
      </c>
      <c r="AB2464" s="12" t="str">
        <f>+LISTAS[[#This Row],[Codigo]]&amp;LISTAS[[#This Row],[Fabrica]]</f>
        <v>048-02ALNAT</v>
      </c>
      <c r="AC2464" s="13" t="str">
        <f>+LISTAS[[#This Row],[Codigo]]</f>
        <v>048-02</v>
      </c>
      <c r="AD2464" s="13" t="str">
        <f>+LISTAS[[#This Row],[ID]]</f>
        <v>CONECTORES NUEVA INCORPORACION257</v>
      </c>
      <c r="AH2464" s="36"/>
      <c r="AI2464" s="73">
        <f>+LISTAS[[#This Row],[Precio]]+(LISTAS[[#This Row],[Precio]]*AH2464)</f>
        <v>18618.5023</v>
      </c>
      <c r="AJ2464" s="38">
        <f t="shared" si="41"/>
        <v>9309.2511500000001</v>
      </c>
      <c r="AL2464" s="35">
        <f>+AJ2464/LISTAS[[#This Row],[COSTO]]-1</f>
        <v>0.58526156067506241</v>
      </c>
      <c r="AM2464" t="str">
        <f>+LISTAS[[#This Row],[ID]]</f>
        <v>CONECTORES NUEVA INCORPORACION257</v>
      </c>
      <c r="AO2464" s="43"/>
      <c r="AP2464" s="39">
        <f>LISTAS[[#This Row],[COSTO]]+(LISTAS[[#This Row],[COSTO]]*AO2464)</f>
        <v>5872.3755000000001</v>
      </c>
      <c r="AQ2464" s="44">
        <f>IF(AO2464="",0,AP2464/LISTAS[[#This Row],[VENTA NETA]]-1)</f>
        <v>0</v>
      </c>
      <c r="AS2464" s="39">
        <v>2370.5549000000001</v>
      </c>
      <c r="AT2464" s="48">
        <f>+LISTAS[[#This Row],[COSTO]]/AS2464-1</f>
        <v>1.4772155667012816</v>
      </c>
      <c r="BA2464" t="s">
        <v>3803</v>
      </c>
      <c r="BB2464" s="36">
        <v>0.1</v>
      </c>
    </row>
    <row r="2465" spans="1:54" x14ac:dyDescent="0.35">
      <c r="A2465" s="7" t="s">
        <v>3849</v>
      </c>
      <c r="B2465" t="s">
        <v>3803</v>
      </c>
      <c r="C2465">
        <v>263</v>
      </c>
      <c r="D2465" t="s">
        <v>3850</v>
      </c>
      <c r="E2465" s="2">
        <v>13168.904500000001</v>
      </c>
      <c r="F2465" s="7" t="str">
        <f>+_xlfn.XLOOKUP(LISTAS[[#This Row],[ID]],_01_CODIGOS_Y_COSTOS_xlsm[Producto y N°],_01_CODIGOS_Y_COSTOS_xlsm[FABRICA],"",0,1)</f>
        <v>ALNAT</v>
      </c>
      <c r="G2465" s="26">
        <f>LISTAS[[#This Row],[Precio]]*(1-0.46)</f>
        <v>7111.2084300000006</v>
      </c>
      <c r="H2465" s="1">
        <f>+_xlfn.XLOOKUP(LISTAS[[#This Row],[ID]],_01_CODIGOS_Y_COSTOS_xlsm[Producto y N°],_01_CODIGOS_Y_COSTOS_xlsm[COSTO],0,0,1)</f>
        <v>4153.5432000000001</v>
      </c>
      <c r="I2465" s="27">
        <f>+IFERROR(LISTAS[[#This Row],[VENTA NETA]]/LISTAS[[#This Row],[COSTO]]-1,0)</f>
        <v>0.71208245288023009</v>
      </c>
      <c r="J2465" s="50" t="str">
        <f>IFERROR(VLOOKUP(LISTAS[[#This Row],[ID]],_01_CODIGOS_Y_COSTOS_xlsm[[Producto y N°]:[CODIGO]],2,0),"")</f>
        <v>049-01</v>
      </c>
      <c r="O2465" t="s">
        <v>3849</v>
      </c>
      <c r="AB2465" s="12" t="str">
        <f>+LISTAS[[#This Row],[Codigo]]&amp;LISTAS[[#This Row],[Fabrica]]</f>
        <v>049-01ALNAT</v>
      </c>
      <c r="AC2465" s="13" t="str">
        <f>+LISTAS[[#This Row],[Codigo]]</f>
        <v>049-01</v>
      </c>
      <c r="AD2465" s="13" t="str">
        <f>+LISTAS[[#This Row],[ID]]</f>
        <v>CONECTORES NUEVA INCORPORACION263</v>
      </c>
      <c r="AH2465" s="36"/>
      <c r="AI2465" s="73">
        <f>+LISTAS[[#This Row],[Precio]]+(LISTAS[[#This Row],[Precio]]*AH2465)</f>
        <v>13168.904500000001</v>
      </c>
      <c r="AJ2465" s="38">
        <f t="shared" si="41"/>
        <v>6584.4522500000003</v>
      </c>
      <c r="AL2465" s="35">
        <f>+AJ2465/LISTAS[[#This Row],[COSTO]]-1</f>
        <v>0.58526153044465756</v>
      </c>
      <c r="AM2465" t="str">
        <f>+LISTAS[[#This Row],[ID]]</f>
        <v>CONECTORES NUEVA INCORPORACION263</v>
      </c>
      <c r="AO2465" s="43"/>
      <c r="AP2465" s="39">
        <f>LISTAS[[#This Row],[COSTO]]+(LISTAS[[#This Row],[COSTO]]*AO2465)</f>
        <v>4153.5432000000001</v>
      </c>
      <c r="AQ2465" s="44">
        <f>IF(AO2465="",0,AP2465/LISTAS[[#This Row],[VENTA NETA]]-1)</f>
        <v>0</v>
      </c>
      <c r="AS2465" s="39">
        <v>3322.7943</v>
      </c>
      <c r="AT2465" s="48">
        <f>+LISTAS[[#This Row],[COSTO]]/AS2465-1</f>
        <v>0.25001514538531633</v>
      </c>
      <c r="BA2465" t="s">
        <v>3803</v>
      </c>
      <c r="BB2465" s="36">
        <v>0.1</v>
      </c>
    </row>
    <row r="2466" spans="1:54" x14ac:dyDescent="0.35">
      <c r="A2466" s="7" t="s">
        <v>3851</v>
      </c>
      <c r="B2466" t="s">
        <v>3803</v>
      </c>
      <c r="C2466">
        <v>264</v>
      </c>
      <c r="D2466" t="s">
        <v>3852</v>
      </c>
      <c r="E2466" s="2">
        <v>16648.086500000001</v>
      </c>
      <c r="F2466" s="7" t="str">
        <f>+_xlfn.XLOOKUP(LISTAS[[#This Row],[ID]],_01_CODIGOS_Y_COSTOS_xlsm[Producto y N°],_01_CODIGOS_Y_COSTOS_xlsm[FABRICA],"",0,1)</f>
        <v>ALNAT</v>
      </c>
      <c r="G2466" s="26">
        <f>LISTAS[[#This Row],[Precio]]*(1-0.46)</f>
        <v>8989.9667100000006</v>
      </c>
      <c r="H2466" s="1">
        <f>+_xlfn.XLOOKUP(LISTAS[[#This Row],[ID]],_01_CODIGOS_Y_COSTOS_xlsm[Producto y N°],_01_CODIGOS_Y_COSTOS_xlsm[COSTO],0,0,1)</f>
        <v>5250.8958000000002</v>
      </c>
      <c r="I2466" s="27">
        <f>+IFERROR(LISTAS[[#This Row],[VENTA NETA]]/LISTAS[[#This Row],[COSTO]]-1,0)</f>
        <v>0.71208248124062945</v>
      </c>
      <c r="J2466" s="50" t="str">
        <f>IFERROR(VLOOKUP(LISTAS[[#This Row],[ID]],_01_CODIGOS_Y_COSTOS_xlsm[[Producto y N°]:[CODIGO]],2,0),"")</f>
        <v>049-02</v>
      </c>
      <c r="O2466" t="s">
        <v>3851</v>
      </c>
      <c r="AB2466" s="12" t="str">
        <f>+LISTAS[[#This Row],[Codigo]]&amp;LISTAS[[#This Row],[Fabrica]]</f>
        <v>049-02ALNAT</v>
      </c>
      <c r="AC2466" s="13" t="str">
        <f>+LISTAS[[#This Row],[Codigo]]</f>
        <v>049-02</v>
      </c>
      <c r="AD2466" s="13" t="str">
        <f>+LISTAS[[#This Row],[ID]]</f>
        <v>CONECTORES NUEVA INCORPORACION264</v>
      </c>
      <c r="AH2466" s="36"/>
      <c r="AI2466" s="73">
        <f>+LISTAS[[#This Row],[Precio]]+(LISTAS[[#This Row],[Precio]]*AH2466)</f>
        <v>16648.086500000001</v>
      </c>
      <c r="AJ2466" s="38">
        <f t="shared" si="41"/>
        <v>8324.0432500000006</v>
      </c>
      <c r="AL2466" s="35">
        <f>+AJ2466/LISTAS[[#This Row],[COSTO]]-1</f>
        <v>0.58526155670428648</v>
      </c>
      <c r="AM2466" t="str">
        <f>+LISTAS[[#This Row],[ID]]</f>
        <v>CONECTORES NUEVA INCORPORACION264</v>
      </c>
      <c r="AO2466" s="43"/>
      <c r="AP2466" s="39">
        <f>LISTAS[[#This Row],[COSTO]]+(LISTAS[[#This Row],[COSTO]]*AO2466)</f>
        <v>5250.8958000000002</v>
      </c>
      <c r="AQ2466" s="44">
        <f>IF(AO2466="",0,AP2466/LISTAS[[#This Row],[VENTA NETA]]-1)</f>
        <v>0</v>
      </c>
      <c r="AS2466" s="39">
        <v>748.77390000000003</v>
      </c>
      <c r="AT2466" s="48">
        <f>+LISTAS[[#This Row],[COSTO]]/AS2466-1</f>
        <v>6.01265869443366</v>
      </c>
      <c r="BA2466" t="s">
        <v>3803</v>
      </c>
      <c r="BB2466" s="36">
        <v>0.1</v>
      </c>
    </row>
    <row r="2467" spans="1:54" x14ac:dyDescent="0.35">
      <c r="A2467" s="7" t="s">
        <v>3853</v>
      </c>
      <c r="B2467" t="s">
        <v>3803</v>
      </c>
      <c r="C2467">
        <v>274</v>
      </c>
      <c r="D2467" t="s">
        <v>3854</v>
      </c>
      <c r="E2467" s="2">
        <v>8242.66</v>
      </c>
      <c r="F2467" s="7" t="str">
        <f>+_xlfn.XLOOKUP(LISTAS[[#This Row],[ID]],_01_CODIGOS_Y_COSTOS_xlsm[Producto y N°],_01_CODIGOS_Y_COSTOS_xlsm[FABRICA],"",0,1)</f>
        <v>ALNAT</v>
      </c>
      <c r="G2467" s="26">
        <f>LISTAS[[#This Row],[Precio]]*(1-0.46)</f>
        <v>4451.0364</v>
      </c>
      <c r="H2467" s="1">
        <f>+_xlfn.XLOOKUP(LISTAS[[#This Row],[ID]],_01_CODIGOS_Y_COSTOS_xlsm[Producto y N°],_01_CODIGOS_Y_COSTOS_xlsm[COSTO],0,0,1)</f>
        <v>2019.7556</v>
      </c>
      <c r="I2467" s="27">
        <f>+IFERROR(LISTAS[[#This Row],[VENTA NETA]]/LISTAS[[#This Row],[COSTO]]-1,0)</f>
        <v>1.2037499982671171</v>
      </c>
      <c r="J2467" s="50" t="str">
        <f>IFERROR(VLOOKUP(LISTAS[[#This Row],[ID]],_01_CODIGOS_Y_COSTOS_xlsm[[Producto y N°]:[CODIGO]],2,0),"")</f>
        <v>027-01</v>
      </c>
      <c r="O2467" t="s">
        <v>3853</v>
      </c>
      <c r="AB2467" s="12" t="str">
        <f>+LISTAS[[#This Row],[Codigo]]&amp;LISTAS[[#This Row],[Fabrica]]</f>
        <v>027-01ALNAT</v>
      </c>
      <c r="AC2467" s="13" t="str">
        <f>+LISTAS[[#This Row],[Codigo]]</f>
        <v>027-01</v>
      </c>
      <c r="AD2467" s="13" t="str">
        <f>+LISTAS[[#This Row],[ID]]</f>
        <v>CONECTORES NUEVA INCORPORACION274</v>
      </c>
      <c r="AH2467" s="36"/>
      <c r="AI2467" s="73">
        <f>+LISTAS[[#This Row],[Precio]]+(LISTAS[[#This Row],[Precio]]*AH2467)</f>
        <v>8242.66</v>
      </c>
      <c r="AJ2467" s="38">
        <f t="shared" si="41"/>
        <v>4121.33</v>
      </c>
      <c r="AL2467" s="35">
        <f>+AJ2467/LISTAS[[#This Row],[COSTO]]-1</f>
        <v>1.0405092576547381</v>
      </c>
      <c r="AM2467" t="str">
        <f>+LISTAS[[#This Row],[ID]]</f>
        <v>CONECTORES NUEVA INCORPORACION274</v>
      </c>
      <c r="AO2467" s="43"/>
      <c r="AP2467" s="39">
        <f>LISTAS[[#This Row],[COSTO]]+(LISTAS[[#This Row],[COSTO]]*AO2467)</f>
        <v>2019.7556</v>
      </c>
      <c r="AQ2467" s="44">
        <f>IF(AO2467="",0,AP2467/LISTAS[[#This Row],[VENTA NETA]]-1)</f>
        <v>0</v>
      </c>
      <c r="AS2467" s="39">
        <v>1349.1422</v>
      </c>
      <c r="AT2467" s="48">
        <f>+LISTAS[[#This Row],[COSTO]]/AS2467-1</f>
        <v>0.4970665064068116</v>
      </c>
      <c r="BA2467" t="s">
        <v>3803</v>
      </c>
      <c r="BB2467" s="36">
        <v>0.1</v>
      </c>
    </row>
    <row r="2468" spans="1:54" x14ac:dyDescent="0.35">
      <c r="A2468" s="7" t="s">
        <v>3855</v>
      </c>
      <c r="B2468" t="s">
        <v>3803</v>
      </c>
      <c r="C2468">
        <v>275</v>
      </c>
      <c r="D2468" t="s">
        <v>3856</v>
      </c>
      <c r="E2468" s="2">
        <v>9309.1690999999992</v>
      </c>
      <c r="F2468" s="7" t="str">
        <f>+_xlfn.XLOOKUP(LISTAS[[#This Row],[ID]],_01_CODIGOS_Y_COSTOS_xlsm[Producto y N°],_01_CODIGOS_Y_COSTOS_xlsm[FABRICA],"",0,1)</f>
        <v>ALNAT</v>
      </c>
      <c r="G2468" s="26">
        <f>LISTAS[[#This Row],[Precio]]*(1-0.46)</f>
        <v>5026.9513139999999</v>
      </c>
      <c r="H2468" s="1">
        <f>+_xlfn.XLOOKUP(LISTAS[[#This Row],[ID]],_01_CODIGOS_Y_COSTOS_xlsm[Producto y N°],_01_CODIGOS_Y_COSTOS_xlsm[COSTO],0,0,1)</f>
        <v>2247.2156</v>
      </c>
      <c r="I2468" s="27">
        <f>+IFERROR(LISTAS[[#This Row],[VENTA NETA]]/LISTAS[[#This Row],[COSTO]]-1,0)</f>
        <v>1.2369688578167577</v>
      </c>
      <c r="J2468" s="50" t="str">
        <f>IFERROR(VLOOKUP(LISTAS[[#This Row],[ID]],_01_CODIGOS_Y_COSTOS_xlsm[[Producto y N°]:[CODIGO]],2,0),"")</f>
        <v>027-02</v>
      </c>
      <c r="O2468" t="s">
        <v>3855</v>
      </c>
      <c r="AB2468" s="12" t="str">
        <f>+LISTAS[[#This Row],[Codigo]]&amp;LISTAS[[#This Row],[Fabrica]]</f>
        <v>027-02ALNAT</v>
      </c>
      <c r="AC2468" s="13" t="str">
        <f>+LISTAS[[#This Row],[Codigo]]</f>
        <v>027-02</v>
      </c>
      <c r="AD2468" s="13" t="str">
        <f>+LISTAS[[#This Row],[ID]]</f>
        <v>CONECTORES NUEVA INCORPORACION275</v>
      </c>
      <c r="AH2468" s="36"/>
      <c r="AI2468" s="73">
        <f>+LISTAS[[#This Row],[Precio]]+(LISTAS[[#This Row],[Precio]]*AH2468)</f>
        <v>9309.1690999999992</v>
      </c>
      <c r="AJ2468" s="38">
        <f t="shared" si="41"/>
        <v>4654.5845499999996</v>
      </c>
      <c r="AL2468" s="35">
        <f>+AJ2468/LISTAS[[#This Row],[COSTO]]-1</f>
        <v>1.0712674609414421</v>
      </c>
      <c r="AM2468" t="str">
        <f>+LISTAS[[#This Row],[ID]]</f>
        <v>CONECTORES NUEVA INCORPORACION275</v>
      </c>
      <c r="AO2468" s="43"/>
      <c r="AP2468" s="39">
        <f>LISTAS[[#This Row],[COSTO]]+(LISTAS[[#This Row],[COSTO]]*AO2468)</f>
        <v>2247.2156</v>
      </c>
      <c r="AQ2468" s="44">
        <f>IF(AO2468="",0,AP2468/LISTAS[[#This Row],[VENTA NETA]]-1)</f>
        <v>0</v>
      </c>
      <c r="AS2468" s="39">
        <v>1322.8339000000001</v>
      </c>
      <c r="AT2468" s="48">
        <f>+LISTAS[[#This Row],[COSTO]]/AS2468-1</f>
        <v>0.6987889409244803</v>
      </c>
      <c r="BA2468" t="s">
        <v>3803</v>
      </c>
      <c r="BB2468" s="36">
        <v>0.1</v>
      </c>
    </row>
    <row r="2469" spans="1:54" x14ac:dyDescent="0.35">
      <c r="A2469" s="7" t="s">
        <v>3857</v>
      </c>
      <c r="B2469" t="s">
        <v>3803</v>
      </c>
      <c r="C2469">
        <v>276</v>
      </c>
      <c r="D2469" t="s">
        <v>3858</v>
      </c>
      <c r="E2469" s="2">
        <v>13048.613300000001</v>
      </c>
      <c r="F2469" s="7" t="str">
        <f>+_xlfn.XLOOKUP(LISTAS[[#This Row],[ID]],_01_CODIGOS_Y_COSTOS_xlsm[Producto y N°],_01_CODIGOS_Y_COSTOS_xlsm[FABRICA],"",0,1)</f>
        <v>ALNAT</v>
      </c>
      <c r="G2469" s="26">
        <f>LISTAS[[#This Row],[Precio]]*(1-0.46)</f>
        <v>7046.2511820000009</v>
      </c>
      <c r="H2469" s="1">
        <f>+_xlfn.XLOOKUP(LISTAS[[#This Row],[ID]],_01_CODIGOS_Y_COSTOS_xlsm[Producto y N°],_01_CODIGOS_Y_COSTOS_xlsm[COSTO],0,0,1)</f>
        <v>3550.9162000000001</v>
      </c>
      <c r="I2469" s="27">
        <f>+IFERROR(LISTAS[[#This Row],[VENTA NETA]]/LISTAS[[#This Row],[COSTO]]-1,0)</f>
        <v>0.98434735857748512</v>
      </c>
      <c r="J2469" s="50" t="str">
        <f>IFERROR(VLOOKUP(LISTAS[[#This Row],[ID]],_01_CODIGOS_Y_COSTOS_xlsm[[Producto y N°]:[CODIGO]],2,0),"")</f>
        <v>027-03</v>
      </c>
      <c r="O2469" t="s">
        <v>3857</v>
      </c>
      <c r="AB2469" s="12" t="str">
        <f>+LISTAS[[#This Row],[Codigo]]&amp;LISTAS[[#This Row],[Fabrica]]</f>
        <v>027-03ALNAT</v>
      </c>
      <c r="AC2469" s="13" t="str">
        <f>+LISTAS[[#This Row],[Codigo]]</f>
        <v>027-03</v>
      </c>
      <c r="AD2469" s="13" t="str">
        <f>+LISTAS[[#This Row],[ID]]</f>
        <v>CONECTORES NUEVA INCORPORACION276</v>
      </c>
      <c r="AH2469" s="36"/>
      <c r="AI2469" s="73">
        <f>+LISTAS[[#This Row],[Precio]]+(LISTAS[[#This Row],[Precio]]*AH2469)</f>
        <v>13048.613300000001</v>
      </c>
      <c r="AJ2469" s="38">
        <f t="shared" si="41"/>
        <v>6524.3066500000004</v>
      </c>
      <c r="AL2469" s="35">
        <f>+AJ2469/LISTAS[[#This Row],[COSTO]]-1</f>
        <v>0.83735866534952308</v>
      </c>
      <c r="AM2469" t="str">
        <f>+LISTAS[[#This Row],[ID]]</f>
        <v>CONECTORES NUEVA INCORPORACION276</v>
      </c>
      <c r="AO2469" s="43"/>
      <c r="AP2469" s="39">
        <f>LISTAS[[#This Row],[COSTO]]+(LISTAS[[#This Row],[COSTO]]*AO2469)</f>
        <v>3550.9162000000001</v>
      </c>
      <c r="AQ2469" s="44">
        <f>IF(AO2469="",0,AP2469/LISTAS[[#This Row],[VENTA NETA]]-1)</f>
        <v>0</v>
      </c>
      <c r="AS2469" s="39">
        <v>607.11400000000003</v>
      </c>
      <c r="AT2469" s="48">
        <f>+LISTAS[[#This Row],[COSTO]]/AS2469-1</f>
        <v>4.848845851026331</v>
      </c>
      <c r="BA2469" t="s">
        <v>3803</v>
      </c>
      <c r="BB2469" s="36">
        <v>0.1</v>
      </c>
    </row>
    <row r="2470" spans="1:54" x14ac:dyDescent="0.35">
      <c r="A2470" s="7" t="s">
        <v>3859</v>
      </c>
      <c r="B2470" t="s">
        <v>3803</v>
      </c>
      <c r="C2470">
        <v>300</v>
      </c>
      <c r="D2470" t="s">
        <v>3860</v>
      </c>
      <c r="E2470" s="2">
        <v>2673.1228999999998</v>
      </c>
      <c r="F2470" s="7" t="str">
        <f>+_xlfn.XLOOKUP(LISTAS[[#This Row],[ID]],_01_CODIGOS_Y_COSTOS_xlsm[Producto y N°],_01_CODIGOS_Y_COSTOS_xlsm[FABRICA],"",0,1)</f>
        <v>ALNAT</v>
      </c>
      <c r="G2470" s="26">
        <f>LISTAS[[#This Row],[Precio]]*(1-0.46)</f>
        <v>1443.4863660000001</v>
      </c>
      <c r="H2470" s="1">
        <f>+_xlfn.XLOOKUP(LISTAS[[#This Row],[ID]],_01_CODIGOS_Y_COSTOS_xlsm[Producto y N°],_01_CODIGOS_Y_COSTOS_xlsm[COSTO],0,0,1)</f>
        <v>478.7937</v>
      </c>
      <c r="I2470" s="27">
        <f>+IFERROR(LISTAS[[#This Row],[VENTA NETA]]/LISTAS[[#This Row],[COSTO]]-1,0)</f>
        <v>2.01483993210437</v>
      </c>
      <c r="J2470" s="50" t="str">
        <f>IFERROR(VLOOKUP(LISTAS[[#This Row],[ID]],_01_CODIGOS_Y_COSTOS_xlsm[[Producto y N°]:[CODIGO]],2,0),"")</f>
        <v>SPC1/4-01</v>
      </c>
      <c r="O2470" t="s">
        <v>3859</v>
      </c>
      <c r="AB2470" s="12" t="str">
        <f>+LISTAS[[#This Row],[Codigo]]&amp;LISTAS[[#This Row],[Fabrica]]</f>
        <v>SPC1/4-01ALNAT</v>
      </c>
      <c r="AC2470" s="13" t="str">
        <f>+LISTAS[[#This Row],[Codigo]]</f>
        <v>SPC1/4-01</v>
      </c>
      <c r="AD2470" s="13" t="str">
        <f>+LISTAS[[#This Row],[ID]]</f>
        <v>CONECTORES NUEVA INCORPORACION300</v>
      </c>
      <c r="AH2470" s="36"/>
      <c r="AI2470" s="37">
        <f>+LISTAS[[#This Row],[Precio]]+(LISTAS[[#This Row],[Precio]]*AH2470)</f>
        <v>2673.1228999999998</v>
      </c>
      <c r="AJ2470" s="38">
        <f t="shared" si="41"/>
        <v>1336.5614499999999</v>
      </c>
      <c r="AL2470" s="35">
        <f>+AJ2470/LISTAS[[#This Row],[COSTO]]-1</f>
        <v>1.7915184556521941</v>
      </c>
      <c r="AM2470" t="str">
        <f>+LISTAS[[#This Row],[ID]]</f>
        <v>CONECTORES NUEVA INCORPORACION300</v>
      </c>
      <c r="AO2470" s="43"/>
      <c r="AP2470" s="39">
        <f>LISTAS[[#This Row],[COSTO]]+(LISTAS[[#This Row],[COSTO]]*AO2470)</f>
        <v>478.7937</v>
      </c>
      <c r="AQ2470" s="44">
        <f>IF(AO2470="",0,AP2470/LISTAS[[#This Row],[VENTA NETA]]-1)</f>
        <v>0</v>
      </c>
      <c r="AS2470" s="39">
        <v>854.45669999999996</v>
      </c>
      <c r="AT2470" s="48">
        <f>+LISTAS[[#This Row],[COSTO]]/AS2470-1</f>
        <v>-0.43965130123036078</v>
      </c>
      <c r="BA2470" t="s">
        <v>3803</v>
      </c>
      <c r="BB2470" s="36"/>
    </row>
    <row r="2471" spans="1:54" x14ac:dyDescent="0.35">
      <c r="A2471" s="7" t="s">
        <v>3861</v>
      </c>
      <c r="B2471" t="s">
        <v>3803</v>
      </c>
      <c r="C2471">
        <v>304</v>
      </c>
      <c r="D2471" t="s">
        <v>3862</v>
      </c>
      <c r="E2471" s="2">
        <v>4816.4377000000004</v>
      </c>
      <c r="F2471" s="7" t="str">
        <f>+_xlfn.XLOOKUP(LISTAS[[#This Row],[ID]],_01_CODIGOS_Y_COSTOS_xlsm[Producto y N°],_01_CODIGOS_Y_COSTOS_xlsm[FABRICA],"",0,1)</f>
        <v>ALNAT</v>
      </c>
      <c r="G2471" s="26">
        <f>LISTAS[[#This Row],[Precio]]*(1-0.46)</f>
        <v>2600.8763580000004</v>
      </c>
      <c r="H2471" s="1">
        <f>+_xlfn.XLOOKUP(LISTAS[[#This Row],[ID]],_01_CODIGOS_Y_COSTOS_xlsm[Producto y N°],_01_CODIGOS_Y_COSTOS_xlsm[COSTO],0,0,1)</f>
        <v>820.78920000000005</v>
      </c>
      <c r="I2471" s="27">
        <f>+IFERROR(LISTAS[[#This Row],[VENTA NETA]]/LISTAS[[#This Row],[COSTO]]-1,0)</f>
        <v>2.1687507072461485</v>
      </c>
      <c r="J2471" s="50" t="str">
        <f>IFERROR(VLOOKUP(LISTAS[[#This Row],[ID]],_01_CODIGOS_Y_COSTOS_xlsm[[Producto y N°]:[CODIGO]],2,0),"")</f>
        <v>SPC3/8-02</v>
      </c>
      <c r="O2471" t="s">
        <v>3861</v>
      </c>
      <c r="AB2471" s="12" t="str">
        <f>+LISTAS[[#This Row],[Codigo]]&amp;LISTAS[[#This Row],[Fabrica]]</f>
        <v>SPC3/8-02ALNAT</v>
      </c>
      <c r="AC2471" s="13" t="str">
        <f>+LISTAS[[#This Row],[Codigo]]</f>
        <v>SPC3/8-02</v>
      </c>
      <c r="AD2471" s="13" t="str">
        <f>+LISTAS[[#This Row],[ID]]</f>
        <v>CONECTORES NUEVA INCORPORACION304</v>
      </c>
      <c r="AH2471" s="36"/>
      <c r="AI2471" s="37">
        <f>+LISTAS[[#This Row],[Precio]]+(LISTAS[[#This Row],[Precio]]*AH2471)</f>
        <v>4816.4377000000004</v>
      </c>
      <c r="AJ2471" s="38">
        <f t="shared" si="41"/>
        <v>2408.2188500000002</v>
      </c>
      <c r="AL2471" s="35">
        <f>+AJ2471/LISTAS[[#This Row],[COSTO]]-1</f>
        <v>1.9340284326353223</v>
      </c>
      <c r="AM2471" t="str">
        <f>+LISTAS[[#This Row],[ID]]</f>
        <v>CONECTORES NUEVA INCORPORACION304</v>
      </c>
      <c r="AO2471" s="43"/>
      <c r="AP2471" s="39">
        <f>LISTAS[[#This Row],[COSTO]]+(LISTAS[[#This Row],[COSTO]]*AO2471)</f>
        <v>820.78920000000005</v>
      </c>
      <c r="AQ2471" s="44">
        <f>IF(AO2471="",0,AP2471/LISTAS[[#This Row],[VENTA NETA]]-1)</f>
        <v>0</v>
      </c>
      <c r="AS2471" s="39">
        <v>1023.3244</v>
      </c>
      <c r="AT2471" s="48">
        <f>+LISTAS[[#This Row],[COSTO]]/AS2471-1</f>
        <v>-0.19791886131123226</v>
      </c>
      <c r="BA2471" t="s">
        <v>3803</v>
      </c>
      <c r="BB2471" s="36"/>
    </row>
    <row r="2472" spans="1:54" x14ac:dyDescent="0.35">
      <c r="A2472" s="7" t="s">
        <v>3863</v>
      </c>
      <c r="B2472" t="s">
        <v>3803</v>
      </c>
      <c r="C2472">
        <v>305</v>
      </c>
      <c r="D2472" t="s">
        <v>3864</v>
      </c>
      <c r="E2472" s="2">
        <v>4722.5172000000002</v>
      </c>
      <c r="F2472" s="7" t="str">
        <f>+_xlfn.XLOOKUP(LISTAS[[#This Row],[ID]],_01_CODIGOS_Y_COSTOS_xlsm[Producto y N°],_01_CODIGOS_Y_COSTOS_xlsm[FABRICA],"",0,1)</f>
        <v>ALNAT</v>
      </c>
      <c r="G2472" s="26">
        <f>LISTAS[[#This Row],[Precio]]*(1-0.46)</f>
        <v>2550.1592880000003</v>
      </c>
      <c r="H2472" s="1">
        <f>+_xlfn.XLOOKUP(LISTAS[[#This Row],[ID]],_01_CODIGOS_Y_COSTOS_xlsm[Producto y N°],_01_CODIGOS_Y_COSTOS_xlsm[COSTO],0,0,1)</f>
        <v>1620.1782000000001</v>
      </c>
      <c r="I2472" s="27">
        <f>+IFERROR(LISTAS[[#This Row],[VENTA NETA]]/LISTAS[[#This Row],[COSTO]]-1,0)</f>
        <v>0.57399926008139124</v>
      </c>
      <c r="J2472" s="50" t="str">
        <f>IFERROR(VLOOKUP(LISTAS[[#This Row],[ID]],_01_CODIGOS_Y_COSTOS_xlsm[[Producto y N°]:[CODIGO]],2,0),"")</f>
        <v>SPC1/2-02</v>
      </c>
      <c r="O2472" t="s">
        <v>3863</v>
      </c>
      <c r="AB2472" s="12" t="str">
        <f>+LISTAS[[#This Row],[Codigo]]&amp;LISTAS[[#This Row],[Fabrica]]</f>
        <v>SPC1/2-02ALNAT</v>
      </c>
      <c r="AC2472" s="13" t="str">
        <f>+LISTAS[[#This Row],[Codigo]]</f>
        <v>SPC1/2-02</v>
      </c>
      <c r="AD2472" s="13" t="str">
        <f>+LISTAS[[#This Row],[ID]]</f>
        <v>CONECTORES NUEVA INCORPORACION305</v>
      </c>
      <c r="AH2472" s="36"/>
      <c r="AI2472" s="37">
        <f>+LISTAS[[#This Row],[Precio]]+(LISTAS[[#This Row],[Precio]]*AH2472)</f>
        <v>4722.5172000000002</v>
      </c>
      <c r="AJ2472" s="38">
        <f t="shared" si="41"/>
        <v>2361.2586000000001</v>
      </c>
      <c r="AL2472" s="35">
        <f>+AJ2472/LISTAS[[#This Row],[COSTO]]-1</f>
        <v>0.45740672229758439</v>
      </c>
      <c r="AM2472" t="str">
        <f>+LISTAS[[#This Row],[ID]]</f>
        <v>CONECTORES NUEVA INCORPORACION305</v>
      </c>
      <c r="AO2472" s="43"/>
      <c r="AP2472" s="39">
        <f>LISTAS[[#This Row],[COSTO]]+(LISTAS[[#This Row],[COSTO]]*AO2472)</f>
        <v>1620.1782000000001</v>
      </c>
      <c r="AQ2472" s="44">
        <f>IF(AO2472="",0,AP2472/LISTAS[[#This Row],[VENTA NETA]]-1)</f>
        <v>0</v>
      </c>
      <c r="AS2472" s="39">
        <v>449.71409999999997</v>
      </c>
      <c r="AT2472" s="48">
        <f>+LISTAS[[#This Row],[COSTO]]/AS2472-1</f>
        <v>2.6026849058101584</v>
      </c>
      <c r="BA2472" t="s">
        <v>3803</v>
      </c>
      <c r="BB2472" s="36"/>
    </row>
    <row r="2473" spans="1:54" x14ac:dyDescent="0.35">
      <c r="A2473" s="7" t="s">
        <v>3865</v>
      </c>
      <c r="B2473" t="s">
        <v>3803</v>
      </c>
      <c r="C2473">
        <v>317</v>
      </c>
      <c r="D2473" t="s">
        <v>3866</v>
      </c>
      <c r="E2473" s="2">
        <v>2167.3969999999999</v>
      </c>
      <c r="F2473" s="7" t="str">
        <f>+_xlfn.XLOOKUP(LISTAS[[#This Row],[ID]],_01_CODIGOS_Y_COSTOS_xlsm[Producto y N°],_01_CODIGOS_Y_COSTOS_xlsm[FABRICA],"",0,1)</f>
        <v>ALNAT</v>
      </c>
      <c r="G2473" s="26">
        <f>LISTAS[[#This Row],[Precio]]*(1-0.46)</f>
        <v>1170.39438</v>
      </c>
      <c r="H2473" s="1">
        <f>+_xlfn.XLOOKUP(LISTAS[[#This Row],[ID]],_01_CODIGOS_Y_COSTOS_xlsm[Producto y N°],_01_CODIGOS_Y_COSTOS_xlsm[COSTO],0,0,1)</f>
        <v>341.99549999999999</v>
      </c>
      <c r="I2473" s="27">
        <f>+IFERROR(LISTAS[[#This Row],[VENTA NETA]]/LISTAS[[#This Row],[COSTO]]-1,0)</f>
        <v>2.4222508190897249</v>
      </c>
      <c r="J2473" s="50" t="str">
        <f>IFERROR(VLOOKUP(LISTAS[[#This Row],[ID]],_01_CODIGOS_Y_COSTOS_xlsm[[Producto y N°]:[CODIGO]],2,0),"")</f>
        <v>SPE1/4</v>
      </c>
      <c r="O2473" t="s">
        <v>3865</v>
      </c>
      <c r="AB2473" s="12" t="str">
        <f>+LISTAS[[#This Row],[Codigo]]&amp;LISTAS[[#This Row],[Fabrica]]</f>
        <v>SPE1/4ALNAT</v>
      </c>
      <c r="AC2473" s="13" t="str">
        <f>+LISTAS[[#This Row],[Codigo]]</f>
        <v>SPE1/4</v>
      </c>
      <c r="AD2473" s="13" t="str">
        <f>+LISTAS[[#This Row],[ID]]</f>
        <v>CONECTORES NUEVA INCORPORACION317</v>
      </c>
      <c r="AH2473" s="36"/>
      <c r="AI2473" s="37">
        <f>+LISTAS[[#This Row],[Precio]]+(LISTAS[[#This Row],[Precio]]*AH2473)</f>
        <v>2167.3969999999999</v>
      </c>
      <c r="AJ2473" s="38">
        <f t="shared" si="41"/>
        <v>1083.6985</v>
      </c>
      <c r="AL2473" s="35">
        <f>+AJ2473/LISTAS[[#This Row],[COSTO]]-1</f>
        <v>2.1687507584164121</v>
      </c>
      <c r="AM2473" t="str">
        <f>+LISTAS[[#This Row],[ID]]</f>
        <v>CONECTORES NUEVA INCORPORACION317</v>
      </c>
      <c r="AO2473" s="43"/>
      <c r="AP2473" s="39">
        <f>LISTAS[[#This Row],[COSTO]]+(LISTAS[[#This Row],[COSTO]]*AO2473)</f>
        <v>341.99549999999999</v>
      </c>
      <c r="AQ2473" s="44">
        <f>IF(AO2473="",0,AP2473/LISTAS[[#This Row],[VENTA NETA]]-1)</f>
        <v>0</v>
      </c>
      <c r="AS2473" s="39">
        <v>652.08540000000005</v>
      </c>
      <c r="AT2473" s="48">
        <f>+LISTAS[[#This Row],[COSTO]]/AS2473-1</f>
        <v>-0.47553571970787878</v>
      </c>
      <c r="BA2473" t="s">
        <v>3803</v>
      </c>
      <c r="BB2473" s="36"/>
    </row>
    <row r="2474" spans="1:54" x14ac:dyDescent="0.35">
      <c r="A2474" s="7" t="s">
        <v>3867</v>
      </c>
      <c r="B2474" t="s">
        <v>3803</v>
      </c>
      <c r="C2474">
        <v>319</v>
      </c>
      <c r="D2474" t="s">
        <v>3868</v>
      </c>
      <c r="E2474" s="2">
        <v>3050.4106000000002</v>
      </c>
      <c r="F2474" s="7" t="str">
        <f>+_xlfn.XLOOKUP(LISTAS[[#This Row],[ID]],_01_CODIGOS_Y_COSTOS_xlsm[Producto y N°],_01_CODIGOS_Y_COSTOS_xlsm[FABRICA],"",0,1)</f>
        <v>ALNAT</v>
      </c>
      <c r="G2474" s="26">
        <f>LISTAS[[#This Row],[Precio]]*(1-0.46)</f>
        <v>1647.2217240000002</v>
      </c>
      <c r="H2474" s="1">
        <f>+_xlfn.XLOOKUP(LISTAS[[#This Row],[ID]],_01_CODIGOS_Y_COSTOS_xlsm[Producto y N°],_01_CODIGOS_Y_COSTOS_xlsm[COSTO],0,0,1)</f>
        <v>478.7937</v>
      </c>
      <c r="I2474" s="27">
        <f>+IFERROR(LISTAS[[#This Row],[VENTA NETA]]/LISTAS[[#This Row],[COSTO]]-1,0)</f>
        <v>2.4403579746350053</v>
      </c>
      <c r="J2474" s="50" t="str">
        <f>IFERROR(VLOOKUP(LISTAS[[#This Row],[ID]],_01_CODIGOS_Y_COSTOS_xlsm[[Producto y N°]:[CODIGO]],2,0),"")</f>
        <v>SPE3/8</v>
      </c>
      <c r="O2474" t="s">
        <v>3867</v>
      </c>
      <c r="AB2474" s="12" t="str">
        <f>+LISTAS[[#This Row],[Codigo]]&amp;LISTAS[[#This Row],[Fabrica]]</f>
        <v>SPE3/8ALNAT</v>
      </c>
      <c r="AC2474" s="13" t="str">
        <f>+LISTAS[[#This Row],[Codigo]]</f>
        <v>SPE3/8</v>
      </c>
      <c r="AD2474" s="13" t="str">
        <f>+LISTAS[[#This Row],[ID]]</f>
        <v>CONECTORES NUEVA INCORPORACION319</v>
      </c>
      <c r="AH2474" s="36"/>
      <c r="AI2474" s="37">
        <f>+LISTAS[[#This Row],[Precio]]+(LISTAS[[#This Row],[Precio]]*AH2474)</f>
        <v>3050.4106000000002</v>
      </c>
      <c r="AJ2474" s="38">
        <f t="shared" si="41"/>
        <v>1525.2053000000001</v>
      </c>
      <c r="AL2474" s="35">
        <f>+AJ2474/LISTAS[[#This Row],[COSTO]]-1</f>
        <v>2.1855166431805602</v>
      </c>
      <c r="AM2474" t="str">
        <f>+LISTAS[[#This Row],[ID]]</f>
        <v>CONECTORES NUEVA INCORPORACION319</v>
      </c>
      <c r="AO2474" s="43"/>
      <c r="AP2474" s="39">
        <f>LISTAS[[#This Row],[COSTO]]+(LISTAS[[#This Row],[COSTO]]*AO2474)</f>
        <v>478.7937</v>
      </c>
      <c r="AQ2474" s="44">
        <f>IF(AO2474="",0,AP2474/LISTAS[[#This Row],[VENTA NETA]]-1)</f>
        <v>0</v>
      </c>
      <c r="AS2474" s="39">
        <v>809.48530000000005</v>
      </c>
      <c r="AT2474" s="48">
        <f>+LISTAS[[#This Row],[COSTO]]/AS2474-1</f>
        <v>-0.40852082181109406</v>
      </c>
      <c r="BA2474" t="s">
        <v>3803</v>
      </c>
      <c r="BB2474" s="36"/>
    </row>
    <row r="2475" spans="1:54" x14ac:dyDescent="0.35">
      <c r="A2475" s="7" t="s">
        <v>3869</v>
      </c>
      <c r="B2475" t="s">
        <v>3803</v>
      </c>
      <c r="C2475">
        <v>320</v>
      </c>
      <c r="D2475" t="s">
        <v>3870</v>
      </c>
      <c r="E2475" s="2">
        <v>3653.268</v>
      </c>
      <c r="F2475" s="7" t="str">
        <f>+_xlfn.XLOOKUP(LISTAS[[#This Row],[ID]],_01_CODIGOS_Y_COSTOS_xlsm[Producto y N°],_01_CODIGOS_Y_COSTOS_xlsm[FABRICA],"",0,1)</f>
        <v>ALNAT</v>
      </c>
      <c r="G2475" s="26">
        <f>LISTAS[[#This Row],[Precio]]*(1-0.46)</f>
        <v>1972.7647200000001</v>
      </c>
      <c r="H2475" s="1">
        <f>+_xlfn.XLOOKUP(LISTAS[[#This Row],[ID]],_01_CODIGOS_Y_COSTOS_xlsm[Producto y N°],_01_CODIGOS_Y_COSTOS_xlsm[COSTO],0,0,1)</f>
        <v>615.59190000000001</v>
      </c>
      <c r="I2475" s="27">
        <f>+IFERROR(LISTAS[[#This Row],[VENTA NETA]]/LISTAS[[#This Row],[COSTO]]-1,0)</f>
        <v>2.2046632192528852</v>
      </c>
      <c r="J2475" s="50" t="str">
        <f>IFERROR(VLOOKUP(LISTAS[[#This Row],[ID]],_01_CODIGOS_Y_COSTOS_xlsm[[Producto y N°]:[CODIGO]],2,0),"")</f>
        <v>SPE1/2</v>
      </c>
      <c r="O2475" t="s">
        <v>3869</v>
      </c>
      <c r="AB2475" s="12" t="str">
        <f>+LISTAS[[#This Row],[Codigo]]&amp;LISTAS[[#This Row],[Fabrica]]</f>
        <v>SPE1/2ALNAT</v>
      </c>
      <c r="AC2475" s="13" t="str">
        <f>+LISTAS[[#This Row],[Codigo]]</f>
        <v>SPE1/2</v>
      </c>
      <c r="AD2475" s="13" t="str">
        <f>+LISTAS[[#This Row],[ID]]</f>
        <v>CONECTORES NUEVA INCORPORACION320</v>
      </c>
      <c r="AH2475" s="36"/>
      <c r="AI2475" s="37">
        <f>+LISTAS[[#This Row],[Precio]]+(LISTAS[[#This Row],[Precio]]*AH2475)</f>
        <v>3653.268</v>
      </c>
      <c r="AJ2475" s="38">
        <f t="shared" si="41"/>
        <v>1826.634</v>
      </c>
      <c r="AL2475" s="35">
        <f>+AJ2475/LISTAS[[#This Row],[COSTO]]-1</f>
        <v>1.9672807585674859</v>
      </c>
      <c r="AM2475" t="str">
        <f>+LISTAS[[#This Row],[ID]]</f>
        <v>CONECTORES NUEVA INCORPORACION320</v>
      </c>
      <c r="AO2475" s="43"/>
      <c r="AP2475" s="39">
        <f>LISTAS[[#This Row],[COSTO]]+(LISTAS[[#This Row],[COSTO]]*AO2475)</f>
        <v>615.59190000000001</v>
      </c>
      <c r="AQ2475" s="44">
        <f>IF(AO2475="",0,AP2475/LISTAS[[#This Row],[VENTA NETA]]-1)</f>
        <v>0</v>
      </c>
      <c r="AS2475" s="39">
        <v>549.10090000000002</v>
      </c>
      <c r="AT2475" s="48">
        <f>+LISTAS[[#This Row],[COSTO]]/AS2475-1</f>
        <v>0.12109067750571878</v>
      </c>
      <c r="BA2475" t="s">
        <v>3803</v>
      </c>
      <c r="BB2475" s="36"/>
    </row>
    <row r="2476" spans="1:54" x14ac:dyDescent="0.35">
      <c r="A2476" s="7" t="s">
        <v>3871</v>
      </c>
      <c r="B2476" t="s">
        <v>3803</v>
      </c>
      <c r="C2476">
        <v>321</v>
      </c>
      <c r="D2476" t="s">
        <v>3872</v>
      </c>
      <c r="E2476" s="2">
        <v>1605.4792</v>
      </c>
      <c r="F2476" s="7" t="str">
        <f>+_xlfn.XLOOKUP(LISTAS[[#This Row],[ID]],_01_CODIGOS_Y_COSTOS_xlsm[Producto y N°],_01_CODIGOS_Y_COSTOS_xlsm[FABRICA],"",0,1)</f>
        <v>ALNAT</v>
      </c>
      <c r="G2476" s="26">
        <f>LISTAS[[#This Row],[Precio]]*(1-0.46)</f>
        <v>866.95876800000008</v>
      </c>
      <c r="H2476" s="1">
        <f>+_xlfn.XLOOKUP(LISTAS[[#This Row],[ID]],_01_CODIGOS_Y_COSTOS_xlsm[Producto y N°],_01_CODIGOS_Y_COSTOS_xlsm[COSTO],0,0,1)</f>
        <v>218.29499999999999</v>
      </c>
      <c r="I2476" s="27">
        <f>+IFERROR(LISTAS[[#This Row],[VENTA NETA]]/LISTAS[[#This Row],[COSTO]]-1,0)</f>
        <v>2.9715008039579476</v>
      </c>
      <c r="J2476" s="50" t="str">
        <f>IFERROR(VLOOKUP(LISTAS[[#This Row],[ID]],_01_CODIGOS_Y_COSTOS_xlsm[[Producto y N°]:[CODIGO]],2,0),"")</f>
        <v>SPV1/4</v>
      </c>
      <c r="O2476" t="s">
        <v>3871</v>
      </c>
      <c r="AB2476" s="12" t="str">
        <f>+LISTAS[[#This Row],[Codigo]]&amp;LISTAS[[#This Row],[Fabrica]]</f>
        <v>SPV1/4ALNAT</v>
      </c>
      <c r="AC2476" s="13" t="str">
        <f>+LISTAS[[#This Row],[Codigo]]</f>
        <v>SPV1/4</v>
      </c>
      <c r="AD2476" s="13" t="str">
        <f>+LISTAS[[#This Row],[ID]]</f>
        <v>CONECTORES NUEVA INCORPORACION321</v>
      </c>
      <c r="AH2476" s="36"/>
      <c r="AI2476" s="37">
        <f>+LISTAS[[#This Row],[Precio]]+(LISTAS[[#This Row],[Precio]]*AH2476)</f>
        <v>1605.4792</v>
      </c>
      <c r="AJ2476" s="38">
        <f t="shared" si="41"/>
        <v>802.7396</v>
      </c>
      <c r="AL2476" s="35">
        <f>+AJ2476/LISTAS[[#This Row],[COSTO]]-1</f>
        <v>2.6773155592203213</v>
      </c>
      <c r="AM2476" t="str">
        <f>+LISTAS[[#This Row],[ID]]</f>
        <v>CONECTORES NUEVA INCORPORACION321</v>
      </c>
      <c r="AO2476" s="43"/>
      <c r="AP2476" s="39">
        <f>LISTAS[[#This Row],[COSTO]]+(LISTAS[[#This Row],[COSTO]]*AO2476)</f>
        <v>218.29499999999999</v>
      </c>
      <c r="AQ2476" s="44">
        <f>IF(AO2476="",0,AP2476/LISTAS[[#This Row],[VENTA NETA]]-1)</f>
        <v>0</v>
      </c>
      <c r="AS2476" s="39">
        <v>723.81479999999999</v>
      </c>
      <c r="AT2476" s="48">
        <f>+LISTAS[[#This Row],[COSTO]]/AS2476-1</f>
        <v>-0.69841042211350191</v>
      </c>
      <c r="BA2476" t="s">
        <v>3803</v>
      </c>
      <c r="BB2476" s="36"/>
    </row>
    <row r="2477" spans="1:54" x14ac:dyDescent="0.35">
      <c r="A2477" s="7" t="s">
        <v>3873</v>
      </c>
      <c r="B2477" t="s">
        <v>3803</v>
      </c>
      <c r="C2477">
        <v>323</v>
      </c>
      <c r="D2477" t="s">
        <v>3874</v>
      </c>
      <c r="E2477" s="2">
        <v>2327.9449</v>
      </c>
      <c r="F2477" s="7" t="str">
        <f>+_xlfn.XLOOKUP(LISTAS[[#This Row],[ID]],_01_CODIGOS_Y_COSTOS_xlsm[Producto y N°],_01_CODIGOS_Y_COSTOS_xlsm[FABRICA],"",0,1)</f>
        <v>ALNAT</v>
      </c>
      <c r="G2477" s="26">
        <f>LISTAS[[#This Row],[Precio]]*(1-0.46)</f>
        <v>1257.090246</v>
      </c>
      <c r="H2477" s="1">
        <f>+_xlfn.XLOOKUP(LISTAS[[#This Row],[ID]],_01_CODIGOS_Y_COSTOS_xlsm[Producto y N°],_01_CODIGOS_Y_COSTOS_xlsm[COSTO],0,0,1)</f>
        <v>363.82499999999999</v>
      </c>
      <c r="I2477" s="27">
        <f>+IFERROR(LISTAS[[#This Row],[VENTA NETA]]/LISTAS[[#This Row],[COSTO]]-1,0)</f>
        <v>2.4552057884972172</v>
      </c>
      <c r="J2477" s="50" t="str">
        <f>IFERROR(VLOOKUP(LISTAS[[#This Row],[ID]],_01_CODIGOS_Y_COSTOS_xlsm[[Producto y N°]:[CODIGO]],2,0),"")</f>
        <v>SPV3/8</v>
      </c>
      <c r="O2477" t="s">
        <v>3873</v>
      </c>
      <c r="AB2477" s="12" t="str">
        <f>+LISTAS[[#This Row],[Codigo]]&amp;LISTAS[[#This Row],[Fabrica]]</f>
        <v>SPV3/8ALNAT</v>
      </c>
      <c r="AC2477" s="13" t="str">
        <f>+LISTAS[[#This Row],[Codigo]]</f>
        <v>SPV3/8</v>
      </c>
      <c r="AD2477" s="13" t="str">
        <f>+LISTAS[[#This Row],[ID]]</f>
        <v>CONECTORES NUEVA INCORPORACION323</v>
      </c>
      <c r="AH2477" s="36"/>
      <c r="AI2477" s="37">
        <f>+LISTAS[[#This Row],[Precio]]+(LISTAS[[#This Row],[Precio]]*AH2477)</f>
        <v>2327.9449</v>
      </c>
      <c r="AJ2477" s="38">
        <f t="shared" si="41"/>
        <v>1163.97245</v>
      </c>
      <c r="AL2477" s="35">
        <f>+AJ2477/LISTAS[[#This Row],[COSTO]]-1</f>
        <v>2.1992646189789049</v>
      </c>
      <c r="AM2477" t="str">
        <f>+LISTAS[[#This Row],[ID]]</f>
        <v>CONECTORES NUEVA INCORPORACION323</v>
      </c>
      <c r="AO2477" s="43"/>
      <c r="AP2477" s="39">
        <f>LISTAS[[#This Row],[COSTO]]+(LISTAS[[#This Row],[COSTO]]*AO2477)</f>
        <v>363.82499999999999</v>
      </c>
      <c r="AQ2477" s="44">
        <f>IF(AO2477="",0,AP2477/LISTAS[[#This Row],[VENTA NETA]]-1)</f>
        <v>0</v>
      </c>
      <c r="AS2477" s="39">
        <v>823.65129999999999</v>
      </c>
      <c r="AT2477" s="48">
        <f>+LISTAS[[#This Row],[COSTO]]/AS2477-1</f>
        <v>-0.5582778780292097</v>
      </c>
      <c r="BA2477" t="s">
        <v>3803</v>
      </c>
      <c r="BB2477" s="36"/>
    </row>
    <row r="2478" spans="1:54" x14ac:dyDescent="0.35">
      <c r="A2478" s="7" t="s">
        <v>3875</v>
      </c>
      <c r="B2478" t="s">
        <v>3803</v>
      </c>
      <c r="C2478">
        <v>324</v>
      </c>
      <c r="D2478" t="s">
        <v>3876</v>
      </c>
      <c r="E2478" s="2">
        <v>2889.8625999999999</v>
      </c>
      <c r="F2478" s="7" t="str">
        <f>+_xlfn.XLOOKUP(LISTAS[[#This Row],[ID]],_01_CODIGOS_Y_COSTOS_xlsm[Producto y N°],_01_CODIGOS_Y_COSTOS_xlsm[FABRICA],"",0,1)</f>
        <v>ALNAT</v>
      </c>
      <c r="G2478" s="26">
        <f>LISTAS[[#This Row],[Precio]]*(1-0.46)</f>
        <v>1560.5258040000001</v>
      </c>
      <c r="H2478" s="1">
        <f>+_xlfn.XLOOKUP(LISTAS[[#This Row],[ID]],_01_CODIGOS_Y_COSTOS_xlsm[Producto y N°],_01_CODIGOS_Y_COSTOS_xlsm[COSTO],0,0,1)</f>
        <v>436.59</v>
      </c>
      <c r="I2478" s="27">
        <f>+IFERROR(LISTAS[[#This Row],[VENTA NETA]]/LISTAS[[#This Row],[COSTO]]-1,0)</f>
        <v>2.5743507730364876</v>
      </c>
      <c r="J2478" s="50" t="str">
        <f>IFERROR(VLOOKUP(LISTAS[[#This Row],[ID]],_01_CODIGOS_Y_COSTOS_xlsm[[Producto y N°]:[CODIGO]],2,0),"")</f>
        <v>SPV1/2</v>
      </c>
      <c r="O2478" t="s">
        <v>3875</v>
      </c>
      <c r="AB2478" s="12" t="str">
        <f>+LISTAS[[#This Row],[Codigo]]&amp;LISTAS[[#This Row],[Fabrica]]</f>
        <v>SPV1/2ALNAT</v>
      </c>
      <c r="AC2478" s="13" t="str">
        <f>+LISTAS[[#This Row],[Codigo]]</f>
        <v>SPV1/2</v>
      </c>
      <c r="AD2478" s="13" t="str">
        <f>+LISTAS[[#This Row],[ID]]</f>
        <v>CONECTORES NUEVA INCORPORACION324</v>
      </c>
      <c r="AH2478" s="36"/>
      <c r="AI2478" s="37">
        <f>+LISTAS[[#This Row],[Precio]]+(LISTAS[[#This Row],[Precio]]*AH2478)</f>
        <v>2889.8625999999999</v>
      </c>
      <c r="AJ2478" s="38">
        <f t="shared" si="41"/>
        <v>1444.9313</v>
      </c>
      <c r="AL2478" s="35">
        <f>+AJ2478/LISTAS[[#This Row],[COSTO]]-1</f>
        <v>2.3095840491078587</v>
      </c>
      <c r="AM2478" t="str">
        <f>+LISTAS[[#This Row],[ID]]</f>
        <v>CONECTORES NUEVA INCORPORACION324</v>
      </c>
      <c r="AO2478" s="43"/>
      <c r="AP2478" s="39">
        <f>LISTAS[[#This Row],[COSTO]]+(LISTAS[[#This Row],[COSTO]]*AO2478)</f>
        <v>436.59</v>
      </c>
      <c r="AQ2478" s="44">
        <f>IF(AO2478="",0,AP2478/LISTAS[[#This Row],[VENTA NETA]]-1)</f>
        <v>0</v>
      </c>
      <c r="AS2478" s="39">
        <v>723.81479999999999</v>
      </c>
      <c r="AT2478" s="48">
        <f>+LISTAS[[#This Row],[COSTO]]/AS2478-1</f>
        <v>-0.39682084422700392</v>
      </c>
      <c r="BA2478" t="s">
        <v>3803</v>
      </c>
      <c r="BB2478" s="36"/>
    </row>
    <row r="2479" spans="1:54" x14ac:dyDescent="0.35">
      <c r="A2479" s="7" t="s">
        <v>3877</v>
      </c>
      <c r="B2479" t="s">
        <v>3803</v>
      </c>
      <c r="C2479">
        <v>325</v>
      </c>
      <c r="D2479" t="s">
        <v>3878</v>
      </c>
      <c r="E2479" s="2">
        <v>1960.2901999999999</v>
      </c>
      <c r="F2479" s="7" t="str">
        <f>+_xlfn.XLOOKUP(LISTAS[[#This Row],[ID]],_01_CODIGOS_Y_COSTOS_xlsm[Producto y N°],_01_CODIGOS_Y_COSTOS_xlsm[FABRICA],"",0,1)</f>
        <v>ALNAT</v>
      </c>
      <c r="G2479" s="26">
        <f>LISTAS[[#This Row],[Precio]]*(1-0.46)</f>
        <v>1058.5567080000001</v>
      </c>
      <c r="H2479" s="1">
        <f>+_xlfn.XLOOKUP(LISTAS[[#This Row],[ID]],_01_CODIGOS_Y_COSTOS_xlsm[Producto y N°],_01_CODIGOS_Y_COSTOS_xlsm[COSTO],0,0,1)</f>
        <v>313.23599999999999</v>
      </c>
      <c r="I2479" s="27">
        <f>+IFERROR(LISTAS[[#This Row],[VENTA NETA]]/LISTAS[[#This Row],[COSTO]]-1,0)</f>
        <v>2.3794222503160558</v>
      </c>
      <c r="J2479" s="50" t="str">
        <f>IFERROR(VLOOKUP(LISTAS[[#This Row],[ID]],_01_CODIGOS_Y_COSTOS_xlsm[[Producto y N°]:[CODIGO]],2,0),"")</f>
        <v>SPU1/4</v>
      </c>
      <c r="O2479" t="s">
        <v>3877</v>
      </c>
      <c r="AB2479" s="12" t="str">
        <f>+LISTAS[[#This Row],[Codigo]]&amp;LISTAS[[#This Row],[Fabrica]]</f>
        <v>SPU1/4ALNAT</v>
      </c>
      <c r="AC2479" s="13" t="str">
        <f>+LISTAS[[#This Row],[Codigo]]</f>
        <v>SPU1/4</v>
      </c>
      <c r="AD2479" s="13" t="str">
        <f>+LISTAS[[#This Row],[ID]]</f>
        <v>CONECTORES NUEVA INCORPORACION325</v>
      </c>
      <c r="AH2479" s="36"/>
      <c r="AI2479" s="37">
        <f>+LISTAS[[#This Row],[Precio]]+(LISTAS[[#This Row],[Precio]]*AH2479)</f>
        <v>1960.2901999999999</v>
      </c>
      <c r="AJ2479" s="38">
        <f t="shared" si="41"/>
        <v>980.14509999999996</v>
      </c>
      <c r="AL2479" s="35">
        <f>+AJ2479/LISTAS[[#This Row],[COSTO]]-1</f>
        <v>2.1290946762185698</v>
      </c>
      <c r="AM2479" t="str">
        <f>+LISTAS[[#This Row],[ID]]</f>
        <v>CONECTORES NUEVA INCORPORACION325</v>
      </c>
      <c r="AO2479" s="43"/>
      <c r="AP2479" s="39">
        <f>LISTAS[[#This Row],[COSTO]]+(LISTAS[[#This Row],[COSTO]]*AO2479)</f>
        <v>313.23599999999999</v>
      </c>
      <c r="AQ2479" s="44">
        <f>IF(AO2479="",0,AP2479/LISTAS[[#This Row],[VENTA NETA]]-1)</f>
        <v>0</v>
      </c>
      <c r="AS2479" s="39">
        <v>923.48789999999997</v>
      </c>
      <c r="AT2479" s="48">
        <f>+LISTAS[[#This Row],[COSTO]]/AS2479-1</f>
        <v>-0.66081201497063469</v>
      </c>
      <c r="BA2479" t="s">
        <v>3803</v>
      </c>
      <c r="BB2479" s="36"/>
    </row>
    <row r="2480" spans="1:54" x14ac:dyDescent="0.35">
      <c r="A2480" s="7" t="s">
        <v>3879</v>
      </c>
      <c r="B2480" t="s">
        <v>3803</v>
      </c>
      <c r="C2480">
        <v>327</v>
      </c>
      <c r="D2480" t="s">
        <v>3880</v>
      </c>
      <c r="E2480" s="2">
        <v>2584.0187999999998</v>
      </c>
      <c r="F2480" s="7" t="str">
        <f>+_xlfn.XLOOKUP(LISTAS[[#This Row],[ID]],_01_CODIGOS_Y_COSTOS_xlsm[Producto y N°],_01_CODIGOS_Y_COSTOS_xlsm[FABRICA],"",0,1)</f>
        <v>ALNAT</v>
      </c>
      <c r="G2480" s="26">
        <f>LISTAS[[#This Row],[Precio]]*(1-0.46)</f>
        <v>1395.370152</v>
      </c>
      <c r="H2480" s="1">
        <f>+_xlfn.XLOOKUP(LISTAS[[#This Row],[ID]],_01_CODIGOS_Y_COSTOS_xlsm[Producto y N°],_01_CODIGOS_Y_COSTOS_xlsm[COSTO],0,0,1)</f>
        <v>492.49799999999999</v>
      </c>
      <c r="I2480" s="27">
        <f>+IFERROR(LISTAS[[#This Row],[VENTA NETA]]/LISTAS[[#This Row],[COSTO]]-1,0)</f>
        <v>1.8332503928949966</v>
      </c>
      <c r="J2480" s="50" t="str">
        <f>IFERROR(VLOOKUP(LISTAS[[#This Row],[ID]],_01_CODIGOS_Y_COSTOS_xlsm[[Producto y N°]:[CODIGO]],2,0),"")</f>
        <v>SPU3/8</v>
      </c>
      <c r="O2480" t="s">
        <v>3879</v>
      </c>
      <c r="AB2480" s="12" t="str">
        <f>+LISTAS[[#This Row],[Codigo]]&amp;LISTAS[[#This Row],[Fabrica]]</f>
        <v>SPU3/8ALNAT</v>
      </c>
      <c r="AC2480" s="13" t="str">
        <f>+LISTAS[[#This Row],[Codigo]]</f>
        <v>SPU3/8</v>
      </c>
      <c r="AD2480" s="13" t="str">
        <f>+LISTAS[[#This Row],[ID]]</f>
        <v>CONECTORES NUEVA INCORPORACION327</v>
      </c>
      <c r="AH2480" s="36"/>
      <c r="AI2480" s="37">
        <f>+LISTAS[[#This Row],[Precio]]+(LISTAS[[#This Row],[Precio]]*AH2480)</f>
        <v>2584.0187999999998</v>
      </c>
      <c r="AJ2480" s="38">
        <f t="shared" si="41"/>
        <v>1292.0093999999999</v>
      </c>
      <c r="AL2480" s="35">
        <f>+AJ2480/LISTAS[[#This Row],[COSTO]]-1</f>
        <v>1.6233799934212931</v>
      </c>
      <c r="AM2480" t="str">
        <f>+LISTAS[[#This Row],[ID]]</f>
        <v>CONECTORES NUEVA INCORPORACION327</v>
      </c>
      <c r="AO2480" s="43"/>
      <c r="AP2480" s="39">
        <f>LISTAS[[#This Row],[COSTO]]+(LISTAS[[#This Row],[COSTO]]*AO2480)</f>
        <v>492.49799999999999</v>
      </c>
      <c r="AQ2480" s="44">
        <f>IF(AO2480="",0,AP2480/LISTAS[[#This Row],[VENTA NETA]]-1)</f>
        <v>0</v>
      </c>
      <c r="AS2480" s="39">
        <v>1422.6704999999999</v>
      </c>
      <c r="AT2480" s="48">
        <f>+LISTAS[[#This Row],[COSTO]]/AS2480-1</f>
        <v>-0.65382145760385135</v>
      </c>
      <c r="BA2480" t="s">
        <v>3803</v>
      </c>
      <c r="BB2480" s="36"/>
    </row>
    <row r="2481" spans="1:54" x14ac:dyDescent="0.35">
      <c r="A2481" s="7" t="s">
        <v>3881</v>
      </c>
      <c r="B2481" t="s">
        <v>3803</v>
      </c>
      <c r="C2481">
        <v>328</v>
      </c>
      <c r="D2481" t="s">
        <v>3882</v>
      </c>
      <c r="E2481" s="2">
        <v>2940.4351999999999</v>
      </c>
      <c r="F2481" s="7" t="str">
        <f>+_xlfn.XLOOKUP(LISTAS[[#This Row],[ID]],_01_CODIGOS_Y_COSTOS_xlsm[Producto y N°],_01_CODIGOS_Y_COSTOS_xlsm[FABRICA],"",0,1)</f>
        <v>ALNAT</v>
      </c>
      <c r="G2481" s="26">
        <f>LISTAS[[#This Row],[Precio]]*(1-0.46)</f>
        <v>1587.835008</v>
      </c>
      <c r="H2481" s="1">
        <f>+_xlfn.XLOOKUP(LISTAS[[#This Row],[ID]],_01_CODIGOS_Y_COSTOS_xlsm[Producto y N°],_01_CODIGOS_Y_COSTOS_xlsm[COSTO],0,0,1)</f>
        <v>492.49799999999999</v>
      </c>
      <c r="I2481" s="27">
        <f>+IFERROR(LISTAS[[#This Row],[VENTA NETA]]/LISTAS[[#This Row],[COSTO]]-1,0)</f>
        <v>2.2240435656591502</v>
      </c>
      <c r="J2481" s="50" t="str">
        <f>IFERROR(VLOOKUP(LISTAS[[#This Row],[ID]],_01_CODIGOS_Y_COSTOS_xlsm[[Producto y N°]:[CODIGO]],2,0),"")</f>
        <v>SPU1/2</v>
      </c>
      <c r="O2481" t="s">
        <v>3881</v>
      </c>
      <c r="AB2481" s="12" t="str">
        <f>+LISTAS[[#This Row],[Codigo]]&amp;LISTAS[[#This Row],[Fabrica]]</f>
        <v>SPU1/2ALNAT</v>
      </c>
      <c r="AC2481" s="13" t="str">
        <f>+LISTAS[[#This Row],[Codigo]]</f>
        <v>SPU1/2</v>
      </c>
      <c r="AD2481" s="13" t="str">
        <f>+LISTAS[[#This Row],[ID]]</f>
        <v>CONECTORES NUEVA INCORPORACION328</v>
      </c>
      <c r="AH2481" s="36"/>
      <c r="AI2481" s="37">
        <f>+LISTAS[[#This Row],[Precio]]+(LISTAS[[#This Row],[Precio]]*AH2481)</f>
        <v>2940.4351999999999</v>
      </c>
      <c r="AJ2481" s="38">
        <f t="shared" si="41"/>
        <v>1470.2175999999999</v>
      </c>
      <c r="AL2481" s="35">
        <f>+AJ2481/LISTAS[[#This Row],[COSTO]]-1</f>
        <v>1.9852255237584719</v>
      </c>
      <c r="AM2481" t="str">
        <f>+LISTAS[[#This Row],[ID]]</f>
        <v>CONECTORES NUEVA INCORPORACION328</v>
      </c>
      <c r="AO2481" s="43"/>
      <c r="AP2481" s="39">
        <f>LISTAS[[#This Row],[COSTO]]+(LISTAS[[#This Row],[COSTO]]*AO2481)</f>
        <v>492.49799999999999</v>
      </c>
      <c r="AQ2481" s="44">
        <f>IF(AO2481="",0,AP2481/LISTAS[[#This Row],[VENTA NETA]]-1)</f>
        <v>0</v>
      </c>
      <c r="AS2481" s="39">
        <v>0</v>
      </c>
      <c r="AT2481" s="48" t="e">
        <f>+LISTAS[[#This Row],[COSTO]]/AS2481-1</f>
        <v>#DIV/0!</v>
      </c>
      <c r="BA2481" t="s">
        <v>3803</v>
      </c>
      <c r="BB2481" s="36"/>
    </row>
    <row r="2482" spans="1:54" x14ac:dyDescent="0.35">
      <c r="A2482" s="7" t="s">
        <v>3883</v>
      </c>
      <c r="B2482" t="s">
        <v>3803</v>
      </c>
      <c r="C2482">
        <v>333</v>
      </c>
      <c r="D2482" t="s">
        <v>3884</v>
      </c>
      <c r="E2482" s="2">
        <v>2584.0187999999998</v>
      </c>
      <c r="F2482" s="7" t="str">
        <f>+_xlfn.XLOOKUP(LISTAS[[#This Row],[ID]],_01_CODIGOS_Y_COSTOS_xlsm[Producto y N°],_01_CODIGOS_Y_COSTOS_xlsm[FABRICA],"",0,1)</f>
        <v>ALNAT</v>
      </c>
      <c r="G2482" s="26">
        <f>LISTAS[[#This Row],[Precio]]*(1-0.46)</f>
        <v>1395.370152</v>
      </c>
      <c r="H2482" s="1">
        <f>+_xlfn.XLOOKUP(LISTAS[[#This Row],[ID]],_01_CODIGOS_Y_COSTOS_xlsm[Producto y N°],_01_CODIGOS_Y_COSTOS_xlsm[COSTO],0,0,1)</f>
        <v>853.74</v>
      </c>
      <c r="I2482" s="27">
        <f>+IFERROR(LISTAS[[#This Row],[VENTA NETA]]/LISTAS[[#This Row],[COSTO]]-1,0)</f>
        <v>0.63442049335863371</v>
      </c>
      <c r="J2482" s="50" t="str">
        <f>IFERROR(VLOOKUP(LISTAS[[#This Row],[ID]],_01_CODIGOS_Y_COSTOS_xlsm[[Producto y N°]:[CODIGO]],2,0),"")</f>
        <v>SPG5/16-1/4</v>
      </c>
      <c r="O2482" t="s">
        <v>3883</v>
      </c>
      <c r="AB2482" s="12" t="str">
        <f>+LISTAS[[#This Row],[Codigo]]&amp;LISTAS[[#This Row],[Fabrica]]</f>
        <v>SPG5/16-1/4ALNAT</v>
      </c>
      <c r="AC2482" s="13" t="str">
        <f>+LISTAS[[#This Row],[Codigo]]</f>
        <v>SPG5/16-1/4</v>
      </c>
      <c r="AD2482" s="13" t="str">
        <f>+LISTAS[[#This Row],[ID]]</f>
        <v>CONECTORES NUEVA INCORPORACION333</v>
      </c>
      <c r="AH2482" s="36"/>
      <c r="AI2482" s="37">
        <f>+LISTAS[[#This Row],[Precio]]+(LISTAS[[#This Row],[Precio]]*AH2482)</f>
        <v>2584.0187999999998</v>
      </c>
      <c r="AJ2482" s="38">
        <f t="shared" si="41"/>
        <v>1292.0093999999999</v>
      </c>
      <c r="AL2482" s="35">
        <f>+AJ2482/LISTAS[[#This Row],[COSTO]]-1</f>
        <v>0.51335230866540149</v>
      </c>
      <c r="AM2482" t="str">
        <f>+LISTAS[[#This Row],[ID]]</f>
        <v>CONECTORES NUEVA INCORPORACION333</v>
      </c>
      <c r="AO2482" s="43"/>
      <c r="AP2482" s="39">
        <f>LISTAS[[#This Row],[COSTO]]+(LISTAS[[#This Row],[COSTO]]*AO2482)</f>
        <v>853.74</v>
      </c>
      <c r="AQ2482" s="44">
        <f>IF(AO2482="",0,AP2482/LISTAS[[#This Row],[VENTA NETA]]-1)</f>
        <v>0</v>
      </c>
      <c r="AS2482" s="39">
        <v>0</v>
      </c>
      <c r="AT2482" s="48" t="e">
        <f>+LISTAS[[#This Row],[COSTO]]/AS2482-1</f>
        <v>#DIV/0!</v>
      </c>
      <c r="BA2482" t="s">
        <v>3803</v>
      </c>
      <c r="BB2482" s="36"/>
    </row>
    <row r="2483" spans="1:54" x14ac:dyDescent="0.35">
      <c r="A2483" s="7" t="s">
        <v>3885</v>
      </c>
      <c r="B2483" t="s">
        <v>3803</v>
      </c>
      <c r="C2483">
        <v>334</v>
      </c>
      <c r="D2483" t="s">
        <v>3886</v>
      </c>
      <c r="E2483" s="2">
        <v>3296.8516</v>
      </c>
      <c r="F2483" s="7" t="str">
        <f>+_xlfn.XLOOKUP(LISTAS[[#This Row],[ID]],_01_CODIGOS_Y_COSTOS_xlsm[Producto y N°],_01_CODIGOS_Y_COSTOS_xlsm[FABRICA],"",0,1)</f>
        <v>ALNAT</v>
      </c>
      <c r="G2483" s="26">
        <f>LISTAS[[#This Row],[Precio]]*(1-0.46)</f>
        <v>1780.2998640000001</v>
      </c>
      <c r="H2483" s="1">
        <f>+_xlfn.XLOOKUP(LISTAS[[#This Row],[ID]],_01_CODIGOS_Y_COSTOS_xlsm[Producto y N°],_01_CODIGOS_Y_COSTOS_xlsm[COSTO],0,0,1)</f>
        <v>1131.0678</v>
      </c>
      <c r="I2483" s="27">
        <f>+IFERROR(LISTAS[[#This Row],[VENTA NETA]]/LISTAS[[#This Row],[COSTO]]-1,0)</f>
        <v>0.57399924566856209</v>
      </c>
      <c r="J2483" s="50" t="str">
        <f>IFERROR(VLOOKUP(LISTAS[[#This Row],[ID]],_01_CODIGOS_Y_COSTOS_xlsm[[Producto y N°]:[CODIGO]],2,0),"")</f>
        <v>SPG3/8-5/16</v>
      </c>
      <c r="O2483" t="s">
        <v>3885</v>
      </c>
      <c r="AB2483" s="12" t="str">
        <f>+LISTAS[[#This Row],[Codigo]]&amp;LISTAS[[#This Row],[Fabrica]]</f>
        <v>SPG3/8-5/16ALNAT</v>
      </c>
      <c r="AC2483" s="13" t="str">
        <f>+LISTAS[[#This Row],[Codigo]]</f>
        <v>SPG3/8-5/16</v>
      </c>
      <c r="AD2483" s="13" t="str">
        <f>+LISTAS[[#This Row],[ID]]</f>
        <v>CONECTORES NUEVA INCORPORACION334</v>
      </c>
      <c r="AH2483" s="36"/>
      <c r="AI2483" s="37">
        <f>+LISTAS[[#This Row],[Precio]]+(LISTAS[[#This Row],[Precio]]*AH2483)</f>
        <v>3296.8516</v>
      </c>
      <c r="AJ2483" s="38">
        <f t="shared" si="41"/>
        <v>1648.4258</v>
      </c>
      <c r="AL2483" s="35">
        <f>+AJ2483/LISTAS[[#This Row],[COSTO]]-1</f>
        <v>0.45740670895237212</v>
      </c>
      <c r="AM2483" t="str">
        <f>+LISTAS[[#This Row],[ID]]</f>
        <v>CONECTORES NUEVA INCORPORACION334</v>
      </c>
      <c r="AO2483" s="43"/>
      <c r="AP2483" s="39">
        <f>LISTAS[[#This Row],[COSTO]]+(LISTAS[[#This Row],[COSTO]]*AO2483)</f>
        <v>1131.0678</v>
      </c>
      <c r="AQ2483" s="44">
        <f>IF(AO2483="",0,AP2483/LISTAS[[#This Row],[VENTA NETA]]-1)</f>
        <v>0</v>
      </c>
      <c r="AS2483" s="39">
        <v>431.92169999999999</v>
      </c>
      <c r="AT2483" s="48">
        <f>+LISTAS[[#This Row],[COSTO]]/AS2483-1</f>
        <v>1.6186871370435894</v>
      </c>
      <c r="BA2483" t="s">
        <v>3803</v>
      </c>
      <c r="BB2483" s="36"/>
    </row>
    <row r="2484" spans="1:54" x14ac:dyDescent="0.35">
      <c r="A2484" s="7" t="s">
        <v>3887</v>
      </c>
      <c r="B2484" t="s">
        <v>3803</v>
      </c>
      <c r="C2484">
        <v>335</v>
      </c>
      <c r="D2484" t="s">
        <v>3888</v>
      </c>
      <c r="E2484" s="2">
        <v>5078.9336000000003</v>
      </c>
      <c r="F2484" s="7" t="str">
        <f>+_xlfn.XLOOKUP(LISTAS[[#This Row],[ID]],_01_CODIGOS_Y_COSTOS_xlsm[Producto y N°],_01_CODIGOS_Y_COSTOS_xlsm[FABRICA],"",0,1)</f>
        <v>ALNAT</v>
      </c>
      <c r="G2484" s="26">
        <f>LISTAS[[#This Row],[Precio]]*(1-0.46)</f>
        <v>2742.6241440000003</v>
      </c>
      <c r="H2484" s="1">
        <f>+_xlfn.XLOOKUP(LISTAS[[#This Row],[ID]],_01_CODIGOS_Y_COSTOS_xlsm[Producto y N°],_01_CODIGOS_Y_COSTOS_xlsm[COSTO],0,0,1)</f>
        <v>1423.0661</v>
      </c>
      <c r="I2484" s="27">
        <f>+IFERROR(LISTAS[[#This Row],[VENTA NETA]]/LISTAS[[#This Row],[COSTO]]-1,0)</f>
        <v>0.92726405611095664</v>
      </c>
      <c r="J2484" s="50" t="str">
        <f>IFERROR(VLOOKUP(LISTAS[[#This Row],[ID]],_01_CODIGOS_Y_COSTOS_xlsm[[Producto y N°]:[CODIGO]],2,0),"")</f>
        <v>SPG1/2-3/8</v>
      </c>
      <c r="O2484" t="s">
        <v>3887</v>
      </c>
      <c r="AB2484" s="12" t="str">
        <f>+LISTAS[[#This Row],[Codigo]]&amp;LISTAS[[#This Row],[Fabrica]]</f>
        <v>SPG1/2-3/8ALNAT</v>
      </c>
      <c r="AC2484" s="13" t="str">
        <f>+LISTAS[[#This Row],[Codigo]]</f>
        <v>SPG1/2-3/8</v>
      </c>
      <c r="AD2484" s="13" t="str">
        <f>+LISTAS[[#This Row],[ID]]</f>
        <v>CONECTORES NUEVA INCORPORACION335</v>
      </c>
      <c r="AH2484" s="36"/>
      <c r="AI2484" s="37">
        <f>+LISTAS[[#This Row],[Precio]]+(LISTAS[[#This Row],[Precio]]*AH2484)</f>
        <v>5078.9336000000003</v>
      </c>
      <c r="AJ2484" s="38">
        <f t="shared" si="41"/>
        <v>2539.4668000000001</v>
      </c>
      <c r="AL2484" s="35">
        <f>+AJ2484/LISTAS[[#This Row],[COSTO]]-1</f>
        <v>0.78450375565829322</v>
      </c>
      <c r="AM2484" t="str">
        <f>+LISTAS[[#This Row],[ID]]</f>
        <v>CONECTORES NUEVA INCORPORACION335</v>
      </c>
      <c r="AO2484" s="43"/>
      <c r="AP2484" s="39">
        <f>LISTAS[[#This Row],[COSTO]]+(LISTAS[[#This Row],[COSTO]]*AO2484)</f>
        <v>1423.0661</v>
      </c>
      <c r="AQ2484" s="44">
        <f>IF(AO2484="",0,AP2484/LISTAS[[#This Row],[VENTA NETA]]-1)</f>
        <v>0</v>
      </c>
      <c r="AS2484" s="39">
        <v>769.94730000000004</v>
      </c>
      <c r="AT2484" s="48">
        <f>+LISTAS[[#This Row],[COSTO]]/AS2484-1</f>
        <v>0.84826429029623185</v>
      </c>
      <c r="BA2484" t="s">
        <v>3803</v>
      </c>
      <c r="BB2484" s="36"/>
    </row>
    <row r="2485" spans="1:54" x14ac:dyDescent="0.35">
      <c r="A2485" s="7" t="s">
        <v>6347</v>
      </c>
      <c r="B2485" t="s">
        <v>3803</v>
      </c>
      <c r="C2485">
        <v>338</v>
      </c>
      <c r="D2485" t="s">
        <v>6348</v>
      </c>
      <c r="E2485" s="2">
        <v>0</v>
      </c>
      <c r="F2485" s="7" t="str">
        <f>+_xlfn.XLOOKUP(LISTAS[[#This Row],[ID]],_01_CODIGOS_Y_COSTOS_xlsm[Producto y N°],_01_CODIGOS_Y_COSTOS_xlsm[FABRICA],"",0,1)</f>
        <v>ALNAT</v>
      </c>
      <c r="G2485" s="26">
        <f>LISTAS[[#This Row],[Precio]]*(1-0.46)</f>
        <v>0</v>
      </c>
      <c r="H2485" s="1">
        <f>+_xlfn.XLOOKUP(LISTAS[[#This Row],[ID]],_01_CODIGOS_Y_COSTOS_xlsm[Producto y N°],_01_CODIGOS_Y_COSTOS_xlsm[COSTO],0,0,1)</f>
        <v>0</v>
      </c>
      <c r="I2485" s="27">
        <f>+IFERROR(LISTAS[[#This Row],[VENTA NETA]]/LISTAS[[#This Row],[COSTO]]-1,0)</f>
        <v>0</v>
      </c>
      <c r="J2485" s="50" t="str">
        <f>IFERROR(VLOOKUP(LISTAS[[#This Row],[ID]],_01_CODIGOS_Y_COSTOS_xlsm[[Producto y N°]:[CODIGO]],2,0),"")</f>
        <v>0</v>
      </c>
      <c r="O2485" t="s">
        <v>6347</v>
      </c>
      <c r="AB2485" s="12" t="str">
        <f>+LISTAS[[#This Row],[Codigo]]&amp;LISTAS[[#This Row],[Fabrica]]</f>
        <v>0ALNAT</v>
      </c>
      <c r="AC2485" s="13" t="str">
        <f>+LISTAS[[#This Row],[Codigo]]</f>
        <v>0</v>
      </c>
      <c r="AD2485" s="13" t="str">
        <f>+LISTAS[[#This Row],[ID]]</f>
        <v>CONECTORES NUEVA INCORPORACION338</v>
      </c>
      <c r="AH2485" s="36"/>
      <c r="AI2485" s="37">
        <f>+LISTAS[[#This Row],[Precio]]+(LISTAS[[#This Row],[Precio]]*AH2485)</f>
        <v>0</v>
      </c>
      <c r="AJ2485" s="38">
        <f t="shared" si="41"/>
        <v>0</v>
      </c>
      <c r="AL2485" s="35" t="e">
        <f>+AJ2485/LISTAS[[#This Row],[COSTO]]-1</f>
        <v>#DIV/0!</v>
      </c>
      <c r="AM2485" t="str">
        <f>+LISTAS[[#This Row],[ID]]</f>
        <v>CONECTORES NUEVA INCORPORACION338</v>
      </c>
      <c r="AO2485" s="43"/>
      <c r="AP2485" s="39">
        <f>LISTAS[[#This Row],[COSTO]]+(LISTAS[[#This Row],[COSTO]]*AO2485)</f>
        <v>0</v>
      </c>
      <c r="AQ2485" s="44">
        <f>IF(AO2485="",0,AP2485/LISTAS[[#This Row],[VENTA NETA]]-1)</f>
        <v>0</v>
      </c>
      <c r="AS2485" s="39">
        <v>1107.973</v>
      </c>
      <c r="AT2485" s="48">
        <f>+LISTAS[[#This Row],[COSTO]]/AS2485-1</f>
        <v>-1</v>
      </c>
      <c r="BA2485" t="s">
        <v>3803</v>
      </c>
      <c r="BB2485" s="36"/>
    </row>
    <row r="2486" spans="1:54" x14ac:dyDescent="0.35">
      <c r="A2486" s="7" t="s">
        <v>6349</v>
      </c>
      <c r="B2486" t="s">
        <v>3803</v>
      </c>
      <c r="C2486">
        <v>339</v>
      </c>
      <c r="D2486" t="s">
        <v>6350</v>
      </c>
      <c r="E2486" s="2">
        <v>0</v>
      </c>
      <c r="F2486" s="7" t="str">
        <f>+_xlfn.XLOOKUP(LISTAS[[#This Row],[ID]],_01_CODIGOS_Y_COSTOS_xlsm[Producto y N°],_01_CODIGOS_Y_COSTOS_xlsm[FABRICA],"",0,1)</f>
        <v>ALNAT</v>
      </c>
      <c r="G2486" s="26">
        <f>LISTAS[[#This Row],[Precio]]*(1-0.46)</f>
        <v>0</v>
      </c>
      <c r="H2486" s="1">
        <f>+_xlfn.XLOOKUP(LISTAS[[#This Row],[ID]],_01_CODIGOS_Y_COSTOS_xlsm[Producto y N°],_01_CODIGOS_Y_COSTOS_xlsm[COSTO],0,0,1)</f>
        <v>0</v>
      </c>
      <c r="I2486" s="27">
        <f>+IFERROR(LISTAS[[#This Row],[VENTA NETA]]/LISTAS[[#This Row],[COSTO]]-1,0)</f>
        <v>0</v>
      </c>
      <c r="J2486" s="50" t="str">
        <f>IFERROR(VLOOKUP(LISTAS[[#This Row],[ID]],_01_CODIGOS_Y_COSTOS_xlsm[[Producto y N°]:[CODIGO]],2,0),"")</f>
        <v>0</v>
      </c>
      <c r="O2486" t="s">
        <v>6349</v>
      </c>
      <c r="AB2486" s="12" t="str">
        <f>+LISTAS[[#This Row],[Codigo]]&amp;LISTAS[[#This Row],[Fabrica]]</f>
        <v>0ALNAT</v>
      </c>
      <c r="AC2486" s="13" t="str">
        <f>+LISTAS[[#This Row],[Codigo]]</f>
        <v>0</v>
      </c>
      <c r="AD2486" s="13" t="str">
        <f>+LISTAS[[#This Row],[ID]]</f>
        <v>CONECTORES NUEVA INCORPORACION339</v>
      </c>
      <c r="AH2486" s="36"/>
      <c r="AI2486" s="37">
        <f>+LISTAS[[#This Row],[Precio]]+(LISTAS[[#This Row],[Precio]]*AH2486)</f>
        <v>0</v>
      </c>
      <c r="AJ2486" s="38">
        <f t="shared" si="41"/>
        <v>0</v>
      </c>
      <c r="AL2486" s="35" t="e">
        <f>+AJ2486/LISTAS[[#This Row],[COSTO]]-1</f>
        <v>#DIV/0!</v>
      </c>
      <c r="AM2486" t="str">
        <f>+LISTAS[[#This Row],[ID]]</f>
        <v>CONECTORES NUEVA INCORPORACION339</v>
      </c>
      <c r="AO2486" s="43"/>
      <c r="AP2486" s="39">
        <f>LISTAS[[#This Row],[COSTO]]+(LISTAS[[#This Row],[COSTO]]*AO2486)</f>
        <v>0</v>
      </c>
      <c r="AQ2486" s="44">
        <f>IF(AO2486="",0,AP2486/LISTAS[[#This Row],[VENTA NETA]]-1)</f>
        <v>0</v>
      </c>
      <c r="AS2486" s="39">
        <v>309.17840000000001</v>
      </c>
      <c r="AT2486" s="48">
        <f>+LISTAS[[#This Row],[COSTO]]/AS2486-1</f>
        <v>-1</v>
      </c>
      <c r="BA2486" t="s">
        <v>3803</v>
      </c>
      <c r="BB2486" s="36"/>
    </row>
    <row r="2487" spans="1:54" x14ac:dyDescent="0.35">
      <c r="A2487" s="7" t="s">
        <v>3889</v>
      </c>
      <c r="B2487" t="s">
        <v>3803</v>
      </c>
      <c r="C2487">
        <v>340</v>
      </c>
      <c r="D2487" t="s">
        <v>3890</v>
      </c>
      <c r="E2487" s="2">
        <v>1541.9603999999999</v>
      </c>
      <c r="F2487" s="7" t="str">
        <f>+_xlfn.XLOOKUP(LISTAS[[#This Row],[ID]],_01_CODIGOS_Y_COSTOS_xlsm[Producto y N°],_01_CODIGOS_Y_COSTOS_xlsm[FABRICA],"",0,1)</f>
        <v>ALNAT</v>
      </c>
      <c r="G2487" s="26">
        <f>LISTAS[[#This Row],[Precio]]*(1-0.46)</f>
        <v>832.65861600000005</v>
      </c>
      <c r="H2487" s="1">
        <f>+_xlfn.XLOOKUP(LISTAS[[#This Row],[ID]],_01_CODIGOS_Y_COSTOS_xlsm[Producto y N°],_01_CODIGOS_Y_COSTOS_xlsm[COSTO],0,0,1)</f>
        <v>406.89190000000002</v>
      </c>
      <c r="I2487" s="27">
        <f>+IFERROR(LISTAS[[#This Row],[VENTA NETA]]/LISTAS[[#This Row],[COSTO]]-1,0)</f>
        <v>1.0463877899756668</v>
      </c>
      <c r="J2487" s="50" t="str">
        <f>IFERROR(VLOOKUP(LISTAS[[#This Row],[ID]],_01_CODIGOS_Y_COSTOS_xlsm[[Producto y N°]:[CODIGO]],2,0),"")</f>
        <v>NY1/4</v>
      </c>
      <c r="O2487" t="s">
        <v>3889</v>
      </c>
      <c r="AB2487" s="12" t="str">
        <f>+LISTAS[[#This Row],[Codigo]]&amp;LISTAS[[#This Row],[Fabrica]]</f>
        <v>NY1/4ALNAT</v>
      </c>
      <c r="AC2487" s="13" t="str">
        <f>+LISTAS[[#This Row],[Codigo]]</f>
        <v>NY1/4</v>
      </c>
      <c r="AD2487" s="13" t="str">
        <f>+LISTAS[[#This Row],[ID]]</f>
        <v>CONECTORES NUEVA INCORPORACION340</v>
      </c>
      <c r="AH2487" s="36"/>
      <c r="AI2487" s="37">
        <f>+LISTAS[[#This Row],[Precio]]+(LISTAS[[#This Row],[Precio]]*AH2487)</f>
        <v>1541.9603999999999</v>
      </c>
      <c r="AJ2487" s="38">
        <f t="shared" si="41"/>
        <v>770.98019999999997</v>
      </c>
      <c r="AL2487" s="35">
        <f>+AJ2487/LISTAS[[#This Row],[COSTO]]-1</f>
        <v>0.89480350923672836</v>
      </c>
      <c r="AM2487" t="str">
        <f>+LISTAS[[#This Row],[ID]]</f>
        <v>CONECTORES NUEVA INCORPORACION340</v>
      </c>
      <c r="AO2487" s="43"/>
      <c r="AP2487" s="39">
        <f>LISTAS[[#This Row],[COSTO]]+(LISTAS[[#This Row],[COSTO]]*AO2487)</f>
        <v>406.89190000000002</v>
      </c>
      <c r="AQ2487" s="44">
        <f>IF(AO2487="",0,AP2487/LISTAS[[#This Row],[VENTA NETA]]-1)</f>
        <v>0</v>
      </c>
      <c r="AS2487" s="39">
        <v>153.73320000000001</v>
      </c>
      <c r="AT2487" s="48">
        <f>+LISTAS[[#This Row],[COSTO]]/AS2487-1</f>
        <v>1.6467405869389307</v>
      </c>
      <c r="BA2487" t="s">
        <v>3803</v>
      </c>
      <c r="BB2487" s="36"/>
    </row>
    <row r="2488" spans="1:54" x14ac:dyDescent="0.35">
      <c r="A2488" s="7" t="s">
        <v>3891</v>
      </c>
      <c r="B2488" t="s">
        <v>3803</v>
      </c>
      <c r="C2488">
        <v>341</v>
      </c>
      <c r="D2488" t="s">
        <v>3892</v>
      </c>
      <c r="E2488" s="2">
        <v>3161.0187999999998</v>
      </c>
      <c r="F2488" s="7" t="str">
        <f>+_xlfn.XLOOKUP(LISTAS[[#This Row],[ID]],_01_CODIGOS_Y_COSTOS_xlsm[Producto y N°],_01_CODIGOS_Y_COSTOS_xlsm[FABRICA],"",0,1)</f>
        <v>ALNAT</v>
      </c>
      <c r="G2488" s="26">
        <f>LISTAS[[#This Row],[Precio]]*(1-0.46)</f>
        <v>1706.9501520000001</v>
      </c>
      <c r="H2488" s="1">
        <f>+_xlfn.XLOOKUP(LISTAS[[#This Row],[ID]],_01_CODIGOS_Y_COSTOS_xlsm[Producto y N°],_01_CODIGOS_Y_COSTOS_xlsm[COSTO],0,0,1)</f>
        <v>879.30250000000001</v>
      </c>
      <c r="I2488" s="27">
        <f>+IFERROR(LISTAS[[#This Row],[VENTA NETA]]/LISTAS[[#This Row],[COSTO]]-1,0)</f>
        <v>0.94125474680215304</v>
      </c>
      <c r="J2488" s="50" t="str">
        <f>IFERROR(VLOOKUP(LISTAS[[#This Row],[ID]],_01_CODIGOS_Y_COSTOS_xlsm[[Producto y N°]:[CODIGO]],2,0),"")</f>
        <v>NY3/8</v>
      </c>
      <c r="O2488" t="s">
        <v>3891</v>
      </c>
      <c r="AB2488" s="12" t="str">
        <f>+LISTAS[[#This Row],[Codigo]]&amp;LISTAS[[#This Row],[Fabrica]]</f>
        <v>NY3/8ALNAT</v>
      </c>
      <c r="AC2488" s="13" t="str">
        <f>+LISTAS[[#This Row],[Codigo]]</f>
        <v>NY3/8</v>
      </c>
      <c r="AD2488" s="13" t="str">
        <f>+LISTAS[[#This Row],[ID]]</f>
        <v>CONECTORES NUEVA INCORPORACION341</v>
      </c>
      <c r="AH2488" s="36"/>
      <c r="AI2488" s="73">
        <f>+LISTAS[[#This Row],[Precio]]+(LISTAS[[#This Row],[Precio]]*AH2488)</f>
        <v>3161.0187999999998</v>
      </c>
      <c r="AJ2488" s="38">
        <f t="shared" si="41"/>
        <v>1580.5093999999999</v>
      </c>
      <c r="AL2488" s="35">
        <f>+AJ2488/LISTAS[[#This Row],[COSTO]]-1</f>
        <v>0.79745809889088215</v>
      </c>
      <c r="AM2488" t="str">
        <f>+LISTAS[[#This Row],[ID]]</f>
        <v>CONECTORES NUEVA INCORPORACION341</v>
      </c>
      <c r="AO2488" s="43"/>
      <c r="AP2488" s="39">
        <f>LISTAS[[#This Row],[COSTO]]+(LISTAS[[#This Row],[COSTO]]*AO2488)</f>
        <v>879.30250000000001</v>
      </c>
      <c r="AQ2488" s="44">
        <f>IF(AO2488="",0,AP2488/LISTAS[[#This Row],[VENTA NETA]]-1)</f>
        <v>0</v>
      </c>
      <c r="AS2488" s="39">
        <v>129.13589999999999</v>
      </c>
      <c r="AT2488" s="48">
        <f>+LISTAS[[#This Row],[COSTO]]/AS2488-1</f>
        <v>5.8091251154791195</v>
      </c>
      <c r="BA2488" t="s">
        <v>3803</v>
      </c>
      <c r="BB2488" s="36">
        <v>0.15</v>
      </c>
    </row>
    <row r="2489" spans="1:54" x14ac:dyDescent="0.35">
      <c r="A2489" s="7" t="s">
        <v>3893</v>
      </c>
      <c r="B2489" t="s">
        <v>3803</v>
      </c>
      <c r="C2489">
        <v>342</v>
      </c>
      <c r="D2489" t="s">
        <v>3894</v>
      </c>
      <c r="E2489" s="2">
        <v>3955.4636</v>
      </c>
      <c r="F2489" s="7" t="str">
        <f>+_xlfn.XLOOKUP(LISTAS[[#This Row],[ID]],_01_CODIGOS_Y_COSTOS_xlsm[Producto y N°],_01_CODIGOS_Y_COSTOS_xlsm[FABRICA],"",0,1)</f>
        <v>ALNAT</v>
      </c>
      <c r="G2489" s="26">
        <f>LISTAS[[#This Row],[Precio]]*(1-0.46)</f>
        <v>2135.9503440000003</v>
      </c>
      <c r="H2489" s="1">
        <f>+_xlfn.XLOOKUP(LISTAS[[#This Row],[ID]],_01_CODIGOS_Y_COSTOS_xlsm[Producto y N°],_01_CODIGOS_Y_COSTOS_xlsm[COSTO],0,0,1)</f>
        <v>1092.3137999999999</v>
      </c>
      <c r="I2489" s="27">
        <f>+IFERROR(LISTAS[[#This Row],[VENTA NETA]]/LISTAS[[#This Row],[COSTO]]-1,0)</f>
        <v>0.95543656410822653</v>
      </c>
      <c r="J2489" s="50" t="str">
        <f>IFERROR(VLOOKUP(LISTAS[[#This Row],[ID]],_01_CODIGOS_Y_COSTOS_xlsm[[Producto y N°]:[CODIGO]],2,0),"")</f>
        <v>NY1/2</v>
      </c>
      <c r="O2489" t="s">
        <v>3893</v>
      </c>
      <c r="AB2489" s="12" t="str">
        <f>+LISTAS[[#This Row],[Codigo]]&amp;LISTAS[[#This Row],[Fabrica]]</f>
        <v>NY1/2ALNAT</v>
      </c>
      <c r="AC2489" s="13" t="str">
        <f>+LISTAS[[#This Row],[Codigo]]</f>
        <v>NY1/2</v>
      </c>
      <c r="AD2489" s="13" t="str">
        <f>+LISTAS[[#This Row],[ID]]</f>
        <v>CONECTORES NUEVA INCORPORACION342</v>
      </c>
      <c r="AH2489" s="36"/>
      <c r="AI2489" s="37">
        <f>+LISTAS[[#This Row],[Precio]]+(LISTAS[[#This Row],[Precio]]*AH2489)</f>
        <v>3955.4636</v>
      </c>
      <c r="AJ2489" s="38">
        <f t="shared" si="41"/>
        <v>1977.7318</v>
      </c>
      <c r="AL2489" s="35">
        <f>+AJ2489/LISTAS[[#This Row],[COSTO]]-1</f>
        <v>0.81058941121132055</v>
      </c>
      <c r="AM2489" t="str">
        <f>+LISTAS[[#This Row],[ID]]</f>
        <v>CONECTORES NUEVA INCORPORACION342</v>
      </c>
      <c r="AO2489" s="43"/>
      <c r="AP2489" s="39">
        <f>LISTAS[[#This Row],[COSTO]]+(LISTAS[[#This Row],[COSTO]]*AO2489)</f>
        <v>1092.3137999999999</v>
      </c>
      <c r="AQ2489" s="44">
        <f>IF(AO2489="",0,AP2489/LISTAS[[#This Row],[VENTA NETA]]-1)</f>
        <v>0</v>
      </c>
      <c r="AS2489" s="39">
        <v>153.73320000000001</v>
      </c>
      <c r="AT2489" s="48">
        <f>+LISTAS[[#This Row],[COSTO]]/AS2489-1</f>
        <v>6.1052563792336318</v>
      </c>
      <c r="BA2489" t="s">
        <v>3803</v>
      </c>
      <c r="BB2489" s="36"/>
    </row>
    <row r="2490" spans="1:54" x14ac:dyDescent="0.35">
      <c r="A2490" s="7" t="s">
        <v>3895</v>
      </c>
      <c r="B2490" t="s">
        <v>3803</v>
      </c>
      <c r="C2490">
        <v>227</v>
      </c>
      <c r="D2490" s="93" t="s">
        <v>3896</v>
      </c>
      <c r="E2490" s="2">
        <v>1103.7670000000001</v>
      </c>
      <c r="F2490" s="7" t="str">
        <f>+_xlfn.XLOOKUP(LISTAS[[#This Row],[ID]],_01_CODIGOS_Y_COSTOS_xlsm[Producto y N°],_01_CODIGOS_Y_COSTOS_xlsm[FABRICA],"",0,1)</f>
        <v>ALNAT</v>
      </c>
      <c r="G2490" s="26">
        <f>LISTAS[[#This Row],[Precio]]*(1-0.46)</f>
        <v>596.03418000000011</v>
      </c>
      <c r="H2490" s="1">
        <f>+_xlfn.XLOOKUP(LISTAS[[#This Row],[ID]],_01_CODIGOS_Y_COSTOS_xlsm[Producto y N°],_01_CODIGOS_Y_COSTOS_xlsm[COSTO],0,0,1)</f>
        <v>209.25</v>
      </c>
      <c r="I2490" s="27">
        <f>+IFERROR(LISTAS[[#This Row],[VENTA NETA]]/LISTAS[[#This Row],[COSTO]]-1,0)</f>
        <v>1.8484309677419359</v>
      </c>
      <c r="J2490" s="50" t="str">
        <f>IFERROR(VLOOKUP(LISTAS[[#This Row],[ID]],_01_CODIGOS_Y_COSTOS_xlsm[[Producto y N°]:[CODIGO]],2,0),"")</f>
        <v>075-00</v>
      </c>
      <c r="L2490" s="21">
        <f>+LISTAS[[#This Row],[COSTO]]*1.2</f>
        <v>251.1</v>
      </c>
      <c r="O2490" t="s">
        <v>3895</v>
      </c>
      <c r="AB2490" s="12" t="str">
        <f>+LISTAS[[#This Row],[Codigo]]&amp;LISTAS[[#This Row],[Fabrica]]</f>
        <v>075-00ALNAT</v>
      </c>
      <c r="AC2490" s="13" t="str">
        <f>+LISTAS[[#This Row],[Codigo]]</f>
        <v>075-00</v>
      </c>
      <c r="AD2490" s="13" t="str">
        <f>+LISTAS[[#This Row],[ID]]</f>
        <v>CONECTORES NUEVA INCORPORACION227</v>
      </c>
      <c r="AH2490" s="36"/>
      <c r="AI2490" s="37">
        <f>+LISTAS[[#This Row],[Precio]]+(LISTAS[[#This Row],[Precio]]*AH2490)</f>
        <v>1103.7670000000001</v>
      </c>
      <c r="AJ2490" s="38">
        <f t="shared" si="41"/>
        <v>551.88350000000003</v>
      </c>
      <c r="AL2490" s="35">
        <f>+AJ2490/LISTAS[[#This Row],[COSTO]]-1</f>
        <v>1.6374360812425328</v>
      </c>
      <c r="AM2490" t="str">
        <f>+LISTAS[[#This Row],[ID]]</f>
        <v>CONECTORES NUEVA INCORPORACION227</v>
      </c>
      <c r="AO2490" s="43"/>
      <c r="AP2490" s="39">
        <f>LISTAS[[#This Row],[COSTO]]+(LISTAS[[#This Row],[COSTO]]*AO2490)</f>
        <v>209.25</v>
      </c>
      <c r="AQ2490" s="44">
        <f>IF(AO2490="",0,AP2490/LISTAS[[#This Row],[VENTA NETA]]-1)</f>
        <v>0</v>
      </c>
      <c r="AS2490" s="39">
        <v>138.35990000000001</v>
      </c>
      <c r="AT2490" s="48">
        <f>+LISTAS[[#This Row],[COSTO]]/AS2490-1</f>
        <v>0.51236015637478771</v>
      </c>
      <c r="BA2490" t="s">
        <v>3803</v>
      </c>
      <c r="BB2490" s="36"/>
    </row>
    <row r="2491" spans="1:54" x14ac:dyDescent="0.35">
      <c r="A2491" s="7" t="s">
        <v>3897</v>
      </c>
      <c r="B2491" t="s">
        <v>3898</v>
      </c>
      <c r="C2491">
        <v>1</v>
      </c>
      <c r="D2491" t="s">
        <v>3899</v>
      </c>
      <c r="E2491" s="2">
        <v>1024.8879999999999</v>
      </c>
      <c r="F2491" s="7" t="str">
        <f>+_xlfn.XLOOKUP(LISTAS[[#This Row],[ID]],_01_CODIGOS_Y_COSTOS_xlsm[Producto y N°],_01_CODIGOS_Y_COSTOS_xlsm[FABRICA],"",0,1)</f>
        <v>INYECTGAS</v>
      </c>
      <c r="G2491" s="26">
        <f>LISTAS[[#This Row],[Precio]]*(1-0.46)</f>
        <v>553.43952000000002</v>
      </c>
      <c r="H2491" s="1">
        <f>+_xlfn.XLOOKUP(LISTAS[[#This Row],[ID]],_01_CODIGOS_Y_COSTOS_xlsm[Producto y N°],_01_CODIGOS_Y_COSTOS_xlsm[COSTO],0,0,1)</f>
        <v>207.5881</v>
      </c>
      <c r="I2491" s="27">
        <f>+IFERROR(LISTAS[[#This Row],[VENTA NETA]]/LISTAS[[#This Row],[COSTO]]-1,0)</f>
        <v>1.6660464641277608</v>
      </c>
      <c r="J2491" s="50" t="str">
        <f>IFERROR(VLOOKUP(LISTAS[[#This Row],[ID]],_01_CODIGOS_Y_COSTOS_xlsm[[Producto y N°]:[CODIGO]],2,0),"")</f>
        <v>1101</v>
      </c>
      <c r="O2491" t="s">
        <v>3897</v>
      </c>
      <c r="AB2491" s="12" t="str">
        <f>+LISTAS[[#This Row],[Codigo]]&amp;LISTAS[[#This Row],[Fabrica]]</f>
        <v>1101INYECTGAS</v>
      </c>
      <c r="AC2491" s="13" t="str">
        <f>+LISTAS[[#This Row],[Codigo]]</f>
        <v>1101</v>
      </c>
      <c r="AD2491" s="13" t="str">
        <f>+LISTAS[[#This Row],[ID]]</f>
        <v>PICOS PARA GAS1</v>
      </c>
      <c r="AH2491" s="36"/>
      <c r="AI2491" s="37">
        <f>+LISTAS[[#This Row],[Precio]]+(LISTAS[[#This Row],[Precio]]*AH2491)</f>
        <v>1024.8879999999999</v>
      </c>
      <c r="AJ2491" s="38">
        <f t="shared" si="41"/>
        <v>512.44399999999996</v>
      </c>
      <c r="AL2491" s="35">
        <f>+AJ2491/LISTAS[[#This Row],[COSTO]]-1</f>
        <v>1.4685615408590373</v>
      </c>
      <c r="AM2491" t="str">
        <f>+LISTAS[[#This Row],[ID]]</f>
        <v>PICOS PARA GAS1</v>
      </c>
      <c r="AO2491" s="43"/>
      <c r="AP2491" s="39">
        <f>LISTAS[[#This Row],[COSTO]]+(LISTAS[[#This Row],[COSTO]]*AO2491)</f>
        <v>207.5881</v>
      </c>
      <c r="AQ2491" s="44">
        <f>IF(AO2491="",0,AP2491/LISTAS[[#This Row],[VENTA NETA]]-1)</f>
        <v>0</v>
      </c>
      <c r="AS2491" s="39">
        <v>116.8373</v>
      </c>
      <c r="AT2491" s="48">
        <f>+LISTAS[[#This Row],[COSTO]]/AS2491-1</f>
        <v>0.77672797984890107</v>
      </c>
      <c r="BA2491" t="s">
        <v>3898</v>
      </c>
      <c r="BB2491" s="36"/>
    </row>
    <row r="2492" spans="1:54" x14ac:dyDescent="0.35">
      <c r="A2492" s="7" t="s">
        <v>3900</v>
      </c>
      <c r="B2492" t="s">
        <v>3898</v>
      </c>
      <c r="C2492">
        <v>7</v>
      </c>
      <c r="D2492" t="s">
        <v>3901</v>
      </c>
      <c r="E2492" s="2">
        <v>860.90599999999995</v>
      </c>
      <c r="F2492" s="7" t="str">
        <f>+_xlfn.XLOOKUP(LISTAS[[#This Row],[ID]],_01_CODIGOS_Y_COSTOS_xlsm[Producto y N°],_01_CODIGOS_Y_COSTOS_xlsm[FABRICA],"",0,1)</f>
        <v>INYECTGAS</v>
      </c>
      <c r="G2492" s="26">
        <f>LISTAS[[#This Row],[Precio]]*(1-0.46)</f>
        <v>464.88924000000003</v>
      </c>
      <c r="H2492" s="1">
        <f>+_xlfn.XLOOKUP(LISTAS[[#This Row],[ID]],_01_CODIGOS_Y_COSTOS_xlsm[Producto y N°],_01_CODIGOS_Y_COSTOS_xlsm[COSTO],0,0,1)</f>
        <v>174.77090000000001</v>
      </c>
      <c r="I2492" s="27">
        <f>+IFERROR(LISTAS[[#This Row],[VENTA NETA]]/LISTAS[[#This Row],[COSTO]]-1,0)</f>
        <v>1.6599922527148396</v>
      </c>
      <c r="J2492" s="50" t="str">
        <f>IFERROR(VLOOKUP(LISTAS[[#This Row],[ID]],_01_CODIGOS_Y_COSTOS_xlsm[[Producto y N°]:[CODIGO]],2,0),"")</f>
        <v>1104</v>
      </c>
      <c r="O2492" t="s">
        <v>3900</v>
      </c>
      <c r="AB2492" s="12" t="str">
        <f>+LISTAS[[#This Row],[Codigo]]&amp;LISTAS[[#This Row],[Fabrica]]</f>
        <v>1104INYECTGAS</v>
      </c>
      <c r="AC2492" s="13" t="str">
        <f>+LISTAS[[#This Row],[Codigo]]</f>
        <v>1104</v>
      </c>
      <c r="AD2492" s="13" t="str">
        <f>+LISTAS[[#This Row],[ID]]</f>
        <v>PICOS PARA GAS7</v>
      </c>
      <c r="AH2492" s="36"/>
      <c r="AI2492" s="37">
        <f>+LISTAS[[#This Row],[Precio]]+(LISTAS[[#This Row],[Precio]]*AH2492)</f>
        <v>860.90599999999995</v>
      </c>
      <c r="AJ2492" s="38">
        <f t="shared" si="41"/>
        <v>430.45299999999997</v>
      </c>
      <c r="AL2492" s="35">
        <f>+AJ2492/LISTAS[[#This Row],[COSTO]]-1</f>
        <v>1.4629557895507772</v>
      </c>
      <c r="AM2492" t="str">
        <f>+LISTAS[[#This Row],[ID]]</f>
        <v>PICOS PARA GAS7</v>
      </c>
      <c r="AO2492" s="43"/>
      <c r="AP2492" s="39">
        <f>LISTAS[[#This Row],[COSTO]]+(LISTAS[[#This Row],[COSTO]]*AO2492)</f>
        <v>174.77090000000001</v>
      </c>
      <c r="AQ2492" s="44">
        <f>IF(AO2492="",0,AP2492/LISTAS[[#This Row],[VENTA NETA]]-1)</f>
        <v>0</v>
      </c>
      <c r="AS2492" s="39">
        <v>166.03190000000001</v>
      </c>
      <c r="AT2492" s="48">
        <f>+LISTAS[[#This Row],[COSTO]]/AS2492-1</f>
        <v>5.2634463618135952E-2</v>
      </c>
      <c r="BA2492" t="s">
        <v>3898</v>
      </c>
      <c r="BB2492" s="36"/>
    </row>
    <row r="2493" spans="1:54" x14ac:dyDescent="0.35">
      <c r="A2493" s="7" t="s">
        <v>3902</v>
      </c>
      <c r="B2493" t="s">
        <v>3898</v>
      </c>
      <c r="C2493">
        <v>9</v>
      </c>
      <c r="D2493" t="s">
        <v>3903</v>
      </c>
      <c r="E2493" s="2">
        <v>1024.8879999999999</v>
      </c>
      <c r="F2493" s="7" t="str">
        <f>+_xlfn.XLOOKUP(LISTAS[[#This Row],[ID]],_01_CODIGOS_Y_COSTOS_xlsm[Producto y N°],_01_CODIGOS_Y_COSTOS_xlsm[FABRICA],"",0,1)</f>
        <v>INYECTGAS</v>
      </c>
      <c r="G2493" s="26">
        <f>LISTAS[[#This Row],[Precio]]*(1-0.46)</f>
        <v>553.43952000000002</v>
      </c>
      <c r="H2493" s="1">
        <f>+_xlfn.XLOOKUP(LISTAS[[#This Row],[ID]],_01_CODIGOS_Y_COSTOS_xlsm[Producto y N°],_01_CODIGOS_Y_COSTOS_xlsm[COSTO],0,0,1)</f>
        <v>207.5881</v>
      </c>
      <c r="I2493" s="27">
        <f>+IFERROR(LISTAS[[#This Row],[VENTA NETA]]/LISTAS[[#This Row],[COSTO]]-1,0)</f>
        <v>1.6660464641277608</v>
      </c>
      <c r="J2493" s="50" t="str">
        <f>IFERROR(VLOOKUP(LISTAS[[#This Row],[ID]],_01_CODIGOS_Y_COSTOS_xlsm[[Producto y N°]:[CODIGO]],2,0),"")</f>
        <v>1105</v>
      </c>
      <c r="O2493" t="s">
        <v>3902</v>
      </c>
      <c r="AB2493" s="12" t="str">
        <f>+LISTAS[[#This Row],[Codigo]]&amp;LISTAS[[#This Row],[Fabrica]]</f>
        <v>1105INYECTGAS</v>
      </c>
      <c r="AC2493" s="13" t="str">
        <f>+LISTAS[[#This Row],[Codigo]]</f>
        <v>1105</v>
      </c>
      <c r="AD2493" s="13" t="str">
        <f>+LISTAS[[#This Row],[ID]]</f>
        <v>PICOS PARA GAS9</v>
      </c>
      <c r="AH2493" s="36"/>
      <c r="AI2493" s="37">
        <f>+LISTAS[[#This Row],[Precio]]+(LISTAS[[#This Row],[Precio]]*AH2493)</f>
        <v>1024.8879999999999</v>
      </c>
      <c r="AJ2493" s="38">
        <f t="shared" si="41"/>
        <v>512.44399999999996</v>
      </c>
      <c r="AL2493" s="35">
        <f>+AJ2493/LISTAS[[#This Row],[COSTO]]-1</f>
        <v>1.4685615408590373</v>
      </c>
      <c r="AM2493" t="str">
        <f>+LISTAS[[#This Row],[ID]]</f>
        <v>PICOS PARA GAS9</v>
      </c>
      <c r="AO2493" s="43"/>
      <c r="AP2493" s="39">
        <f>LISTAS[[#This Row],[COSTO]]+(LISTAS[[#This Row],[COSTO]]*AO2493)</f>
        <v>207.5881</v>
      </c>
      <c r="AQ2493" s="44">
        <f>IF(AO2493="",0,AP2493/LISTAS[[#This Row],[VENTA NETA]]-1)</f>
        <v>0</v>
      </c>
      <c r="AS2493" s="39">
        <v>187.8005</v>
      </c>
      <c r="AT2493" s="48">
        <f>+LISTAS[[#This Row],[COSTO]]/AS2493-1</f>
        <v>0.10536500169062379</v>
      </c>
      <c r="BA2493" t="s">
        <v>3898</v>
      </c>
      <c r="BB2493" s="36"/>
    </row>
    <row r="2494" spans="1:54" x14ac:dyDescent="0.35">
      <c r="A2494" s="7" t="s">
        <v>3904</v>
      </c>
      <c r="B2494" t="s">
        <v>3898</v>
      </c>
      <c r="C2494">
        <v>11</v>
      </c>
      <c r="D2494" t="s">
        <v>3905</v>
      </c>
      <c r="E2494" s="2">
        <v>922.39930000000004</v>
      </c>
      <c r="F2494" s="7" t="str">
        <f>+_xlfn.XLOOKUP(LISTAS[[#This Row],[ID]],_01_CODIGOS_Y_COSTOS_xlsm[Producto y N°],_01_CODIGOS_Y_COSTOS_xlsm[FABRICA],"",0,1)</f>
        <v>INYECTGAS</v>
      </c>
      <c r="G2494" s="26">
        <f>LISTAS[[#This Row],[Precio]]*(1-0.46)</f>
        <v>498.09562200000005</v>
      </c>
      <c r="H2494" s="1">
        <f>+_xlfn.XLOOKUP(LISTAS[[#This Row],[ID]],_01_CODIGOS_Y_COSTOS_xlsm[Producto y N°],_01_CODIGOS_Y_COSTOS_xlsm[COSTO],0,0,1)</f>
        <v>186.9819</v>
      </c>
      <c r="I2494" s="27">
        <f>+IFERROR(LISTAS[[#This Row],[VENTA NETA]]/LISTAS[[#This Row],[COSTO]]-1,0)</f>
        <v>1.6638707917718243</v>
      </c>
      <c r="J2494" s="50" t="str">
        <f>IFERROR(VLOOKUP(LISTAS[[#This Row],[ID]],_01_CODIGOS_Y_COSTOS_xlsm[[Producto y N°]:[CODIGO]],2,0),"")</f>
        <v>1106</v>
      </c>
      <c r="O2494" t="s">
        <v>3904</v>
      </c>
      <c r="AB2494" s="12" t="str">
        <f>+LISTAS[[#This Row],[Codigo]]&amp;LISTAS[[#This Row],[Fabrica]]</f>
        <v>1106INYECTGAS</v>
      </c>
      <c r="AC2494" s="13" t="str">
        <f>+LISTAS[[#This Row],[Codigo]]</f>
        <v>1106</v>
      </c>
      <c r="AD2494" s="13" t="str">
        <f>+LISTAS[[#This Row],[ID]]</f>
        <v>PICOS PARA GAS11</v>
      </c>
      <c r="AH2494" s="36"/>
      <c r="AI2494" s="37">
        <f>+LISTAS[[#This Row],[Precio]]+(LISTAS[[#This Row],[Precio]]*AH2494)</f>
        <v>922.39930000000004</v>
      </c>
      <c r="AJ2494" s="38">
        <f t="shared" si="41"/>
        <v>461.19965000000002</v>
      </c>
      <c r="AL2494" s="35">
        <f>+AJ2494/LISTAS[[#This Row],[COSTO]]-1</f>
        <v>1.4665470294183556</v>
      </c>
      <c r="AM2494" t="str">
        <f>+LISTAS[[#This Row],[ID]]</f>
        <v>PICOS PARA GAS11</v>
      </c>
      <c r="AO2494" s="43"/>
      <c r="AP2494" s="39">
        <f>LISTAS[[#This Row],[COSTO]]+(LISTAS[[#This Row],[COSTO]]*AO2494)</f>
        <v>186.9819</v>
      </c>
      <c r="AQ2494" s="44">
        <f>IF(AO2494="",0,AP2494/LISTAS[[#This Row],[VENTA NETA]]-1)</f>
        <v>0</v>
      </c>
      <c r="AS2494" s="39">
        <v>383.72480000000002</v>
      </c>
      <c r="AT2494" s="48">
        <f>+LISTAS[[#This Row],[COSTO]]/AS2494-1</f>
        <v>-0.51271875052120697</v>
      </c>
      <c r="BA2494" t="s">
        <v>3898</v>
      </c>
      <c r="BB2494" s="36"/>
    </row>
    <row r="2495" spans="1:54" x14ac:dyDescent="0.35">
      <c r="A2495" s="7" t="s">
        <v>3906</v>
      </c>
      <c r="B2495" t="s">
        <v>3898</v>
      </c>
      <c r="C2495">
        <v>17</v>
      </c>
      <c r="D2495" t="s">
        <v>3907</v>
      </c>
      <c r="E2495" s="2">
        <v>778.9153</v>
      </c>
      <c r="F2495" s="7" t="str">
        <f>+_xlfn.XLOOKUP(LISTAS[[#This Row],[ID]],_01_CODIGOS_Y_COSTOS_xlsm[Producto y N°],_01_CODIGOS_Y_COSTOS_xlsm[FABRICA],"",0,1)</f>
        <v>INYECTGAS</v>
      </c>
      <c r="G2495" s="26">
        <f>LISTAS[[#This Row],[Precio]]*(1-0.46)</f>
        <v>420.61426200000005</v>
      </c>
      <c r="H2495" s="1">
        <f>+_xlfn.XLOOKUP(LISTAS[[#This Row],[ID]],_01_CODIGOS_Y_COSTOS_xlsm[Producto y N°],_01_CODIGOS_Y_COSTOS_xlsm[COSTO],0,0,1)</f>
        <v>157.98070000000001</v>
      </c>
      <c r="I2495" s="27">
        <f>+IFERROR(LISTAS[[#This Row],[VENTA NETA]]/LISTAS[[#This Row],[COSTO]]-1,0)</f>
        <v>1.6624408044780155</v>
      </c>
      <c r="J2495" s="50" t="str">
        <f>IFERROR(VLOOKUP(LISTAS[[#This Row],[ID]],_01_CODIGOS_Y_COSTOS_xlsm[[Producto y N°]:[CODIGO]],2,0),"")</f>
        <v>1109</v>
      </c>
      <c r="O2495" t="s">
        <v>3906</v>
      </c>
      <c r="AB2495" s="12" t="str">
        <f>+LISTAS[[#This Row],[Codigo]]&amp;LISTAS[[#This Row],[Fabrica]]</f>
        <v>1109INYECTGAS</v>
      </c>
      <c r="AC2495" s="13" t="str">
        <f>+LISTAS[[#This Row],[Codigo]]</f>
        <v>1109</v>
      </c>
      <c r="AD2495" s="13" t="str">
        <f>+LISTAS[[#This Row],[ID]]</f>
        <v>PICOS PARA GAS17</v>
      </c>
      <c r="AH2495" s="36"/>
      <c r="AI2495" s="37">
        <f>+LISTAS[[#This Row],[Precio]]+(LISTAS[[#This Row],[Precio]]*AH2495)</f>
        <v>778.9153</v>
      </c>
      <c r="AJ2495" s="38">
        <f t="shared" si="41"/>
        <v>389.45765</v>
      </c>
      <c r="AL2495" s="35">
        <f>+AJ2495/LISTAS[[#This Row],[COSTO]]-1</f>
        <v>1.4652229671092734</v>
      </c>
      <c r="AM2495" t="str">
        <f>+LISTAS[[#This Row],[ID]]</f>
        <v>PICOS PARA GAS17</v>
      </c>
      <c r="AO2495" s="43"/>
      <c r="AP2495" s="39">
        <f>LISTAS[[#This Row],[COSTO]]+(LISTAS[[#This Row],[COSTO]]*AO2495)</f>
        <v>157.98070000000001</v>
      </c>
      <c r="AQ2495" s="44">
        <f>IF(AO2495="",0,AP2495/LISTAS[[#This Row],[VENTA NETA]]-1)</f>
        <v>0</v>
      </c>
      <c r="AS2495" s="39">
        <v>196.56110000000001</v>
      </c>
      <c r="AT2495" s="48">
        <f>+LISTAS[[#This Row],[COSTO]]/AS2495-1</f>
        <v>-0.1962768828623771</v>
      </c>
      <c r="BA2495" t="s">
        <v>3898</v>
      </c>
      <c r="BB2495" s="36"/>
    </row>
    <row r="2496" spans="1:54" x14ac:dyDescent="0.35">
      <c r="A2496" s="7" t="s">
        <v>3908</v>
      </c>
      <c r="B2496" t="s">
        <v>3898</v>
      </c>
      <c r="C2496">
        <v>19</v>
      </c>
      <c r="D2496" t="s">
        <v>3909</v>
      </c>
      <c r="E2496" s="2">
        <v>1106.8793000000001</v>
      </c>
      <c r="F2496" s="7" t="str">
        <f>+_xlfn.XLOOKUP(LISTAS[[#This Row],[ID]],_01_CODIGOS_Y_COSTOS_xlsm[Producto y N°],_01_CODIGOS_Y_COSTOS_xlsm[FABRICA],"",0,1)</f>
        <v>INYECTGAS</v>
      </c>
      <c r="G2496" s="26">
        <f>LISTAS[[#This Row],[Precio]]*(1-0.46)</f>
        <v>597.71482200000003</v>
      </c>
      <c r="H2496" s="1">
        <f>+_xlfn.XLOOKUP(LISTAS[[#This Row],[ID]],_01_CODIGOS_Y_COSTOS_xlsm[Producto y N°],_01_CODIGOS_Y_COSTOS_xlsm[COSTO],0,0,1)</f>
        <v>224.3783</v>
      </c>
      <c r="I2496" s="27">
        <f>+IFERROR(LISTAS[[#This Row],[VENTA NETA]]/LISTAS[[#This Row],[COSTO]]-1,0)</f>
        <v>1.6638708912582012</v>
      </c>
      <c r="J2496" s="50" t="str">
        <f>IFERROR(VLOOKUP(LISTAS[[#This Row],[ID]],_01_CODIGOS_Y_COSTOS_xlsm[[Producto y N°]:[CODIGO]],2,0),"")</f>
        <v>1110</v>
      </c>
      <c r="O2496" t="s">
        <v>3908</v>
      </c>
      <c r="AB2496" s="12" t="str">
        <f>+LISTAS[[#This Row],[Codigo]]&amp;LISTAS[[#This Row],[Fabrica]]</f>
        <v>1110INYECTGAS</v>
      </c>
      <c r="AC2496" s="13" t="str">
        <f>+LISTAS[[#This Row],[Codigo]]</f>
        <v>1110</v>
      </c>
      <c r="AD2496" s="13" t="str">
        <f>+LISTAS[[#This Row],[ID]]</f>
        <v>PICOS PARA GAS19</v>
      </c>
      <c r="AH2496" s="36"/>
      <c r="AI2496" s="37">
        <f>+LISTAS[[#This Row],[Precio]]+(LISTAS[[#This Row],[Precio]]*AH2496)</f>
        <v>1106.8793000000001</v>
      </c>
      <c r="AJ2496" s="38">
        <f t="shared" si="41"/>
        <v>553.43965000000003</v>
      </c>
      <c r="AL2496" s="35">
        <f>+AJ2496/LISTAS[[#This Row],[COSTO]]-1</f>
        <v>1.4665471215353714</v>
      </c>
      <c r="AM2496" t="str">
        <f>+LISTAS[[#This Row],[ID]]</f>
        <v>PICOS PARA GAS19</v>
      </c>
      <c r="AO2496" s="43"/>
      <c r="AP2496" s="39">
        <f>LISTAS[[#This Row],[COSTO]]+(LISTAS[[#This Row],[COSTO]]*AO2496)</f>
        <v>224.3783</v>
      </c>
      <c r="AQ2496" s="44">
        <f>IF(AO2496="",0,AP2496/LISTAS[[#This Row],[VENTA NETA]]-1)</f>
        <v>0</v>
      </c>
      <c r="AS2496" s="39">
        <v>334.52350000000001</v>
      </c>
      <c r="AT2496" s="48">
        <f>+LISTAS[[#This Row],[COSTO]]/AS2496-1</f>
        <v>-0.32925997725122458</v>
      </c>
      <c r="BA2496" t="s">
        <v>3898</v>
      </c>
      <c r="BB2496" s="36"/>
    </row>
    <row r="2497" spans="1:54" x14ac:dyDescent="0.35">
      <c r="A2497" s="7" t="s">
        <v>3910</v>
      </c>
      <c r="B2497" t="s">
        <v>3898</v>
      </c>
      <c r="C2497">
        <v>21</v>
      </c>
      <c r="D2497" t="s">
        <v>3911</v>
      </c>
      <c r="E2497" s="2">
        <v>1252.0033000000001</v>
      </c>
      <c r="F2497" s="7" t="str">
        <f>+_xlfn.XLOOKUP(LISTAS[[#This Row],[ID]],_01_CODIGOS_Y_COSTOS_xlsm[Producto y N°],_01_CODIGOS_Y_COSTOS_xlsm[FABRICA],"",0,1)</f>
        <v>INYECTGAS</v>
      </c>
      <c r="G2497" s="26">
        <f>LISTAS[[#This Row],[Precio]]*(1-0.46)</f>
        <v>676.08178200000009</v>
      </c>
      <c r="H2497" s="1">
        <f>+_xlfn.XLOOKUP(LISTAS[[#This Row],[ID]],_01_CODIGOS_Y_COSTOS_xlsm[Producto y N°],_01_CODIGOS_Y_COSTOS_xlsm[COSTO],0,0,1)</f>
        <v>253.37960000000001</v>
      </c>
      <c r="I2497" s="27">
        <f>+IFERROR(LISTAS[[#This Row],[VENTA NETA]]/LISTAS[[#This Row],[COSTO]]-1,0)</f>
        <v>1.6682565684056652</v>
      </c>
      <c r="J2497" s="50" t="str">
        <f>IFERROR(VLOOKUP(LISTAS[[#This Row],[ID]],_01_CODIGOS_Y_COSTOS_xlsm[[Producto y N°]:[CODIGO]],2,0),"")</f>
        <v>1111</v>
      </c>
      <c r="O2497" t="s">
        <v>3910</v>
      </c>
      <c r="AB2497" s="12" t="str">
        <f>+LISTAS[[#This Row],[Codigo]]&amp;LISTAS[[#This Row],[Fabrica]]</f>
        <v>1111INYECTGAS</v>
      </c>
      <c r="AC2497" s="13" t="str">
        <f>+LISTAS[[#This Row],[Codigo]]</f>
        <v>1111</v>
      </c>
      <c r="AD2497" s="13" t="str">
        <f>+LISTAS[[#This Row],[ID]]</f>
        <v>PICOS PARA GAS21</v>
      </c>
      <c r="AH2497" s="36"/>
      <c r="AI2497" s="37">
        <f>+LISTAS[[#This Row],[Precio]]+(LISTAS[[#This Row],[Precio]]*AH2497)</f>
        <v>1252.0033000000001</v>
      </c>
      <c r="AJ2497" s="38">
        <f t="shared" si="41"/>
        <v>626.00165000000004</v>
      </c>
      <c r="AL2497" s="35">
        <f>+AJ2497/LISTAS[[#This Row],[COSTO]]-1</f>
        <v>1.470607933708949</v>
      </c>
      <c r="AM2497" t="str">
        <f>+LISTAS[[#This Row],[ID]]</f>
        <v>PICOS PARA GAS21</v>
      </c>
      <c r="AO2497" s="43"/>
      <c r="AP2497" s="39">
        <f>LISTAS[[#This Row],[COSTO]]+(LISTAS[[#This Row],[COSTO]]*AO2497)</f>
        <v>253.37960000000001</v>
      </c>
      <c r="AQ2497" s="44">
        <f>IF(AO2497="",0,AP2497/LISTAS[[#This Row],[VENTA NETA]]-1)</f>
        <v>0</v>
      </c>
      <c r="AS2497" s="39">
        <v>257.6438</v>
      </c>
      <c r="AT2497" s="48">
        <f>+LISTAS[[#This Row],[COSTO]]/AS2497-1</f>
        <v>-1.6550757285834106E-2</v>
      </c>
      <c r="BA2497" t="s">
        <v>3898</v>
      </c>
      <c r="BB2497" s="36"/>
    </row>
    <row r="2498" spans="1:54" x14ac:dyDescent="0.35">
      <c r="A2498" s="7" t="s">
        <v>3912</v>
      </c>
      <c r="B2498" t="s">
        <v>3898</v>
      </c>
      <c r="C2498">
        <v>23</v>
      </c>
      <c r="D2498" t="s">
        <v>3913</v>
      </c>
      <c r="E2498" s="2">
        <v>2558.1653000000001</v>
      </c>
      <c r="F2498" s="7" t="str">
        <f>+_xlfn.XLOOKUP(LISTAS[[#This Row],[ID]],_01_CODIGOS_Y_COSTOS_xlsm[Producto y N°],_01_CODIGOS_Y_COSTOS_xlsm[FABRICA],"",0,1)</f>
        <v>INYECTGAS</v>
      </c>
      <c r="G2498" s="26">
        <f>LISTAS[[#This Row],[Precio]]*(1-0.46)</f>
        <v>1381.4092620000001</v>
      </c>
      <c r="H2498" s="1">
        <f>+_xlfn.XLOOKUP(LISTAS[[#This Row],[ID]],_01_CODIGOS_Y_COSTOS_xlsm[Producto y N°],_01_CODIGOS_Y_COSTOS_xlsm[COSTO],0,0,1)</f>
        <v>518.20709999999997</v>
      </c>
      <c r="I2498" s="27">
        <f>+IFERROR(LISTAS[[#This Row],[VENTA NETA]]/LISTAS[[#This Row],[COSTO]]-1,0)</f>
        <v>1.6657474627422131</v>
      </c>
      <c r="J2498" s="50" t="str">
        <f>IFERROR(VLOOKUP(LISTAS[[#This Row],[ID]],_01_CODIGOS_Y_COSTOS_xlsm[[Producto y N°]:[CODIGO]],2,0),"")</f>
        <v>1114</v>
      </c>
      <c r="O2498" t="s">
        <v>3912</v>
      </c>
      <c r="AB2498" s="12" t="str">
        <f>+LISTAS[[#This Row],[Codigo]]&amp;LISTAS[[#This Row],[Fabrica]]</f>
        <v>1114INYECTGAS</v>
      </c>
      <c r="AC2498" s="13" t="str">
        <f>+LISTAS[[#This Row],[Codigo]]</f>
        <v>1114</v>
      </c>
      <c r="AD2498" s="13" t="str">
        <f>+LISTAS[[#This Row],[ID]]</f>
        <v>PICOS PARA GAS23</v>
      </c>
      <c r="AH2498" s="36"/>
      <c r="AI2498" s="37">
        <f>+LISTAS[[#This Row],[Precio]]+(LISTAS[[#This Row],[Precio]]*AH2498)</f>
        <v>2558.1653000000001</v>
      </c>
      <c r="AJ2498" s="38">
        <f t="shared" si="41"/>
        <v>1279.0826500000001</v>
      </c>
      <c r="AL2498" s="35">
        <f>+AJ2498/LISTAS[[#This Row],[COSTO]]-1</f>
        <v>1.468284687724271</v>
      </c>
      <c r="AM2498" t="str">
        <f>+LISTAS[[#This Row],[ID]]</f>
        <v>PICOS PARA GAS23</v>
      </c>
      <c r="AO2498" s="43"/>
      <c r="AP2498" s="39">
        <f>LISTAS[[#This Row],[COSTO]]+(LISTAS[[#This Row],[COSTO]]*AO2498)</f>
        <v>518.20709999999997</v>
      </c>
      <c r="AQ2498" s="44">
        <f>IF(AO2498="",0,AP2498/LISTAS[[#This Row],[VENTA NETA]]-1)</f>
        <v>0</v>
      </c>
      <c r="AS2498" s="39">
        <v>410.35059999999999</v>
      </c>
      <c r="AT2498" s="48">
        <f>+LISTAS[[#This Row],[COSTO]]/AS2498-1</f>
        <v>0.26283987400042785</v>
      </c>
      <c r="BA2498" t="s">
        <v>3898</v>
      </c>
      <c r="BB2498" s="36"/>
    </row>
    <row r="2499" spans="1:54" x14ac:dyDescent="0.35">
      <c r="A2499" s="7" t="s">
        <v>3914</v>
      </c>
      <c r="B2499" t="s">
        <v>3898</v>
      </c>
      <c r="C2499">
        <v>27</v>
      </c>
      <c r="D2499" t="s">
        <v>3915</v>
      </c>
      <c r="E2499" s="2">
        <v>1310.4073000000001</v>
      </c>
      <c r="F2499" s="7" t="str">
        <f>+_xlfn.XLOOKUP(LISTAS[[#This Row],[ID]],_01_CODIGOS_Y_COSTOS_xlsm[Producto y N°],_01_CODIGOS_Y_COSTOS_xlsm[FABRICA],"",0,1)</f>
        <v>INYECTGAS</v>
      </c>
      <c r="G2499" s="26">
        <f>LISTAS[[#This Row],[Precio]]*(1-0.46)</f>
        <v>707.61994200000004</v>
      </c>
      <c r="H2499" s="1">
        <f>+_xlfn.XLOOKUP(LISTAS[[#This Row],[ID]],_01_CODIGOS_Y_COSTOS_xlsm[Producto y N°],_01_CODIGOS_Y_COSTOS_xlsm[COSTO],0,0,1)</f>
        <v>265.59070000000003</v>
      </c>
      <c r="I2499" s="27">
        <f>+IFERROR(LISTAS[[#This Row],[VENTA NETA]]/LISTAS[[#This Row],[COSTO]]-1,0)</f>
        <v>1.664325000837755</v>
      </c>
      <c r="J2499" s="50" t="str">
        <f>IFERROR(VLOOKUP(LISTAS[[#This Row],[ID]],_01_CODIGOS_Y_COSTOS_xlsm[[Producto y N°]:[CODIGO]],2,0),"")</f>
        <v>1118</v>
      </c>
      <c r="O2499" t="s">
        <v>3914</v>
      </c>
      <c r="AB2499" s="12" t="str">
        <f>+LISTAS[[#This Row],[Codigo]]&amp;LISTAS[[#This Row],[Fabrica]]</f>
        <v>1118INYECTGAS</v>
      </c>
      <c r="AC2499" s="13" t="str">
        <f>+LISTAS[[#This Row],[Codigo]]</f>
        <v>1118</v>
      </c>
      <c r="AD2499" s="13" t="str">
        <f>+LISTAS[[#This Row],[ID]]</f>
        <v>PICOS PARA GAS27</v>
      </c>
      <c r="AH2499" s="36"/>
      <c r="AI2499" s="37">
        <f>+LISTAS[[#This Row],[Precio]]+(LISTAS[[#This Row],[Precio]]*AH2499)</f>
        <v>1310.4073000000001</v>
      </c>
      <c r="AJ2499" s="38">
        <f t="shared" si="41"/>
        <v>655.20365000000004</v>
      </c>
      <c r="AL2499" s="35">
        <f>+AJ2499/LISTAS[[#This Row],[COSTO]]-1</f>
        <v>1.4669675933682917</v>
      </c>
      <c r="AM2499" t="str">
        <f>+LISTAS[[#This Row],[ID]]</f>
        <v>PICOS PARA GAS27</v>
      </c>
      <c r="AO2499" s="43"/>
      <c r="AP2499" s="39">
        <f>LISTAS[[#This Row],[COSTO]]+(LISTAS[[#This Row],[COSTO]]*AO2499)</f>
        <v>265.59070000000003</v>
      </c>
      <c r="AQ2499" s="44">
        <f>IF(AO2499="",0,AP2499/LISTAS[[#This Row],[VENTA NETA]]-1)</f>
        <v>0</v>
      </c>
      <c r="AS2499" s="39">
        <v>467.34899999999999</v>
      </c>
      <c r="AT2499" s="48">
        <f>+LISTAS[[#This Row],[COSTO]]/AS2499-1</f>
        <v>-0.43170799552368777</v>
      </c>
      <c r="BA2499" t="s">
        <v>3898</v>
      </c>
      <c r="BB2499" s="36"/>
    </row>
    <row r="2500" spans="1:54" x14ac:dyDescent="0.35">
      <c r="A2500" s="7" t="s">
        <v>3916</v>
      </c>
      <c r="B2500" t="s">
        <v>3898</v>
      </c>
      <c r="C2500">
        <v>29</v>
      </c>
      <c r="D2500" t="s">
        <v>3917</v>
      </c>
      <c r="E2500" s="2">
        <v>2230.1567</v>
      </c>
      <c r="F2500" s="7" t="str">
        <f>+_xlfn.XLOOKUP(LISTAS[[#This Row],[ID]],_01_CODIGOS_Y_COSTOS_xlsm[Producto y N°],_01_CODIGOS_Y_COSTOS_xlsm[FABRICA],"",0,1)</f>
        <v>INYECTGAS</v>
      </c>
      <c r="G2500" s="26">
        <f>LISTAS[[#This Row],[Precio]]*(1-0.46)</f>
        <v>1204.2846180000001</v>
      </c>
      <c r="H2500" s="1">
        <f>+_xlfn.XLOOKUP(LISTAS[[#This Row],[ID]],_01_CODIGOS_Y_COSTOS_xlsm[Producto y N°],_01_CODIGOS_Y_COSTOS_xlsm[COSTO],0,0,1)</f>
        <v>451.80939999999998</v>
      </c>
      <c r="I2500" s="27">
        <f>+IFERROR(LISTAS[[#This Row],[VENTA NETA]]/LISTAS[[#This Row],[COSTO]]-1,0)</f>
        <v>1.6654704793658568</v>
      </c>
      <c r="J2500" s="50" t="str">
        <f>IFERROR(VLOOKUP(LISTAS[[#This Row],[ID]],_01_CODIGOS_Y_COSTOS_xlsm[[Producto y N°]:[CODIGO]],2,0),"")</f>
        <v>1112</v>
      </c>
      <c r="O2500" t="s">
        <v>3916</v>
      </c>
      <c r="AB2500" s="12" t="str">
        <f>+LISTAS[[#This Row],[Codigo]]&amp;LISTAS[[#This Row],[Fabrica]]</f>
        <v>1112INYECTGAS</v>
      </c>
      <c r="AC2500" s="13" t="str">
        <f>+LISTAS[[#This Row],[Codigo]]</f>
        <v>1112</v>
      </c>
      <c r="AD2500" s="13" t="str">
        <f>+LISTAS[[#This Row],[ID]]</f>
        <v>PICOS PARA GAS29</v>
      </c>
      <c r="AH2500" s="36"/>
      <c r="AI2500" s="37">
        <f>+LISTAS[[#This Row],[Precio]]+(LISTAS[[#This Row],[Precio]]*AH2500)</f>
        <v>2230.1567</v>
      </c>
      <c r="AJ2500" s="38">
        <f t="shared" si="41"/>
        <v>1115.07835</v>
      </c>
      <c r="AL2500" s="35">
        <f>+AJ2500/LISTAS[[#This Row],[COSTO]]-1</f>
        <v>1.4680282216350524</v>
      </c>
      <c r="AM2500" t="str">
        <f>+LISTAS[[#This Row],[ID]]</f>
        <v>PICOS PARA GAS29</v>
      </c>
      <c r="AO2500" s="43"/>
      <c r="AP2500" s="39">
        <f>LISTAS[[#This Row],[COSTO]]+(LISTAS[[#This Row],[COSTO]]*AO2500)</f>
        <v>451.80939999999998</v>
      </c>
      <c r="AQ2500" s="44">
        <f>IF(AO2500="",0,AP2500/LISTAS[[#This Row],[VENTA NETA]]-1)</f>
        <v>0</v>
      </c>
      <c r="AS2500" s="39">
        <v>213.7895</v>
      </c>
      <c r="AT2500" s="48">
        <f>+LISTAS[[#This Row],[COSTO]]/AS2500-1</f>
        <v>1.1133376522233318</v>
      </c>
      <c r="BA2500" t="s">
        <v>3898</v>
      </c>
      <c r="BB2500" s="36"/>
    </row>
    <row r="2501" spans="1:54" x14ac:dyDescent="0.35">
      <c r="A2501" s="7" t="s">
        <v>3918</v>
      </c>
      <c r="B2501" t="s">
        <v>3898</v>
      </c>
      <c r="C2501">
        <v>31</v>
      </c>
      <c r="D2501" t="s">
        <v>3919</v>
      </c>
      <c r="E2501" s="2">
        <v>1717.6252999999999</v>
      </c>
      <c r="F2501" s="7" t="str">
        <f>+_xlfn.XLOOKUP(LISTAS[[#This Row],[ID]],_01_CODIGOS_Y_COSTOS_xlsm[Producto y N°],_01_CODIGOS_Y_COSTOS_xlsm[FABRICA],"",0,1)</f>
        <v>INYECTGAS</v>
      </c>
      <c r="G2501" s="26">
        <f>LISTAS[[#This Row],[Precio]]*(1-0.46)</f>
        <v>927.51766199999997</v>
      </c>
      <c r="H2501" s="1">
        <f>+_xlfn.XLOOKUP(LISTAS[[#This Row],[ID]],_01_CODIGOS_Y_COSTOS_xlsm[Producto y N°],_01_CODIGOS_Y_COSTOS_xlsm[COSTO],0,0,1)</f>
        <v>348.0154</v>
      </c>
      <c r="I2501" s="27">
        <f>+IFERROR(LISTAS[[#This Row],[VENTA NETA]]/LISTAS[[#This Row],[COSTO]]-1,0)</f>
        <v>1.6651626968231863</v>
      </c>
      <c r="J2501" s="50" t="str">
        <f>IFERROR(VLOOKUP(LISTAS[[#This Row],[ID]],_01_CODIGOS_Y_COSTOS_xlsm[[Producto y N°]:[CODIGO]],2,0),"")</f>
        <v>1115</v>
      </c>
      <c r="O2501" t="s">
        <v>3918</v>
      </c>
      <c r="AB2501" s="12" t="str">
        <f>+LISTAS[[#This Row],[Codigo]]&amp;LISTAS[[#This Row],[Fabrica]]</f>
        <v>1115INYECTGAS</v>
      </c>
      <c r="AC2501" s="13" t="str">
        <f>+LISTAS[[#This Row],[Codigo]]</f>
        <v>1115</v>
      </c>
      <c r="AD2501" s="13" t="str">
        <f>+LISTAS[[#This Row],[ID]]</f>
        <v>PICOS PARA GAS31</v>
      </c>
      <c r="AH2501" s="36"/>
      <c r="AI2501" s="37">
        <f>+LISTAS[[#This Row],[Precio]]+(LISTAS[[#This Row],[Precio]]*AH2501)</f>
        <v>1717.6252999999999</v>
      </c>
      <c r="AJ2501" s="38">
        <f t="shared" ref="AJ2501:AJ2564" si="43">+((100-50)*0.01)*AI2501</f>
        <v>858.81264999999996</v>
      </c>
      <c r="AL2501" s="35">
        <f>+AJ2501/LISTAS[[#This Row],[COSTO]]-1</f>
        <v>1.4677432377992465</v>
      </c>
      <c r="AM2501" t="str">
        <f>+LISTAS[[#This Row],[ID]]</f>
        <v>PICOS PARA GAS31</v>
      </c>
      <c r="AO2501" s="43"/>
      <c r="AP2501" s="39">
        <f>LISTAS[[#This Row],[COSTO]]+(LISTAS[[#This Row],[COSTO]]*AO2501)</f>
        <v>348.0154</v>
      </c>
      <c r="AQ2501" s="44">
        <f>IF(AO2501="",0,AP2501/LISTAS[[#This Row],[VENTA NETA]]-1)</f>
        <v>0</v>
      </c>
      <c r="AS2501" s="39">
        <v>374.32749999999999</v>
      </c>
      <c r="AT2501" s="48">
        <f>+LISTAS[[#This Row],[COSTO]]/AS2501-1</f>
        <v>-7.0291656370424227E-2</v>
      </c>
      <c r="BA2501" t="s">
        <v>3898</v>
      </c>
      <c r="BB2501" s="36"/>
    </row>
    <row r="2502" spans="1:54" x14ac:dyDescent="0.35">
      <c r="A2502" s="7" t="s">
        <v>3920</v>
      </c>
      <c r="B2502" t="s">
        <v>3898</v>
      </c>
      <c r="C2502">
        <v>33</v>
      </c>
      <c r="D2502" t="s">
        <v>3921</v>
      </c>
      <c r="E2502" s="2">
        <v>2735.6707000000001</v>
      </c>
      <c r="F2502" s="7" t="str">
        <f>+_xlfn.XLOOKUP(LISTAS[[#This Row],[ID]],_01_CODIGOS_Y_COSTOS_xlsm[Producto y N°],_01_CODIGOS_Y_COSTOS_xlsm[FABRICA],"",0,1)</f>
        <v>INYECTGAS</v>
      </c>
      <c r="G2502" s="26">
        <f>LISTAS[[#This Row],[Precio]]*(1-0.46)</f>
        <v>1477.2621780000002</v>
      </c>
      <c r="H2502" s="1">
        <f>+_xlfn.XLOOKUP(LISTAS[[#This Row],[ID]],_01_CODIGOS_Y_COSTOS_xlsm[Producto y N°],_01_CODIGOS_Y_COSTOS_xlsm[COSTO],0,0,1)</f>
        <v>554.07709999999997</v>
      </c>
      <c r="I2502" s="27">
        <f>+IFERROR(LISTAS[[#This Row],[VENTA NETA]]/LISTAS[[#This Row],[COSTO]]-1,0)</f>
        <v>1.6661671778169507</v>
      </c>
      <c r="J2502" s="50" t="str">
        <f>IFERROR(VLOOKUP(LISTAS[[#This Row],[ID]],_01_CODIGOS_Y_COSTOS_xlsm[[Producto y N°]:[CODIGO]],2,0),"")</f>
        <v>1113</v>
      </c>
      <c r="O2502" t="s">
        <v>3920</v>
      </c>
      <c r="AB2502" s="12" t="str">
        <f>+LISTAS[[#This Row],[Codigo]]&amp;LISTAS[[#This Row],[Fabrica]]</f>
        <v>1113INYECTGAS</v>
      </c>
      <c r="AC2502" s="13" t="str">
        <f>+LISTAS[[#This Row],[Codigo]]</f>
        <v>1113</v>
      </c>
      <c r="AD2502" s="13" t="str">
        <f>+LISTAS[[#This Row],[ID]]</f>
        <v>PICOS PARA GAS33</v>
      </c>
      <c r="AH2502" s="36"/>
      <c r="AI2502" s="37">
        <f>+LISTAS[[#This Row],[Precio]]+(LISTAS[[#This Row],[Precio]]*AH2502)</f>
        <v>2735.6707000000001</v>
      </c>
      <c r="AJ2502" s="38">
        <f t="shared" si="43"/>
        <v>1367.8353500000001</v>
      </c>
      <c r="AL2502" s="35">
        <f>+AJ2502/LISTAS[[#This Row],[COSTO]]-1</f>
        <v>1.4686733127934724</v>
      </c>
      <c r="AM2502" t="str">
        <f>+LISTAS[[#This Row],[ID]]</f>
        <v>PICOS PARA GAS33</v>
      </c>
      <c r="AO2502" s="43"/>
      <c r="AP2502" s="39">
        <f>LISTAS[[#This Row],[COSTO]]+(LISTAS[[#This Row],[COSTO]]*AO2502)</f>
        <v>554.07709999999997</v>
      </c>
      <c r="AQ2502" s="44">
        <f>IF(AO2502="",0,AP2502/LISTAS[[#This Row],[VENTA NETA]]-1)</f>
        <v>0</v>
      </c>
      <c r="AS2502" s="39">
        <v>144.50919999999999</v>
      </c>
      <c r="AT2502" s="48">
        <f>+LISTAS[[#This Row],[COSTO]]/AS2502-1</f>
        <v>2.8341994834930926</v>
      </c>
      <c r="BA2502" t="s">
        <v>3898</v>
      </c>
      <c r="BB2502" s="36"/>
    </row>
    <row r="2503" spans="1:54" x14ac:dyDescent="0.35">
      <c r="A2503" s="7" t="s">
        <v>3922</v>
      </c>
      <c r="B2503" t="s">
        <v>3898</v>
      </c>
      <c r="C2503">
        <v>35</v>
      </c>
      <c r="D2503" t="s">
        <v>3923</v>
      </c>
      <c r="E2503" s="2">
        <v>3115.66</v>
      </c>
      <c r="F2503" s="7" t="str">
        <f>+_xlfn.XLOOKUP(LISTAS[[#This Row],[ID]],_01_CODIGOS_Y_COSTOS_xlsm[Producto y N°],_01_CODIGOS_Y_COSTOS_xlsm[FABRICA],"",0,1)</f>
        <v>INYECTGAS</v>
      </c>
      <c r="G2503" s="26">
        <f>LISTAS[[#This Row],[Precio]]*(1-0.46)</f>
        <v>1682.4564</v>
      </c>
      <c r="H2503" s="1">
        <f>+_xlfn.XLOOKUP(LISTAS[[#This Row],[ID]],_01_CODIGOS_Y_COSTOS_xlsm[Producto y N°],_01_CODIGOS_Y_COSTOS_xlsm[COSTO],0,0,1)</f>
        <v>630.39620000000002</v>
      </c>
      <c r="I2503" s="27">
        <f>+IFERROR(LISTAS[[#This Row],[VENTA NETA]]/LISTAS[[#This Row],[COSTO]]-1,0)</f>
        <v>1.6688872807291668</v>
      </c>
      <c r="J2503" s="50" t="str">
        <f>IFERROR(VLOOKUP(LISTAS[[#This Row],[ID]],_01_CODIGOS_Y_COSTOS_xlsm[[Producto y N°]:[CODIGO]],2,0),"")</f>
        <v>1120</v>
      </c>
      <c r="O2503" t="s">
        <v>3922</v>
      </c>
      <c r="AB2503" s="12" t="str">
        <f>+LISTAS[[#This Row],[Codigo]]&amp;LISTAS[[#This Row],[Fabrica]]</f>
        <v>1120INYECTGAS</v>
      </c>
      <c r="AC2503" s="13" t="str">
        <f>+LISTAS[[#This Row],[Codigo]]</f>
        <v>1120</v>
      </c>
      <c r="AD2503" s="13" t="str">
        <f>+LISTAS[[#This Row],[ID]]</f>
        <v>PICOS PARA GAS35</v>
      </c>
      <c r="AH2503" s="36"/>
      <c r="AI2503" s="37">
        <f>+LISTAS[[#This Row],[Precio]]+(LISTAS[[#This Row],[Precio]]*AH2503)</f>
        <v>3115.66</v>
      </c>
      <c r="AJ2503" s="38">
        <f t="shared" si="43"/>
        <v>1557.83</v>
      </c>
      <c r="AL2503" s="35">
        <f>+AJ2503/LISTAS[[#This Row],[COSTO]]-1</f>
        <v>1.47119192660108</v>
      </c>
      <c r="AM2503" t="str">
        <f>+LISTAS[[#This Row],[ID]]</f>
        <v>PICOS PARA GAS35</v>
      </c>
      <c r="AO2503" s="43"/>
      <c r="AP2503" s="39">
        <f>LISTAS[[#This Row],[COSTO]]+(LISTAS[[#This Row],[COSTO]]*AO2503)</f>
        <v>630.39620000000002</v>
      </c>
      <c r="AQ2503" s="44">
        <f>IF(AO2503="",0,AP2503/LISTAS[[#This Row],[VENTA NETA]]-1)</f>
        <v>0</v>
      </c>
      <c r="AS2503" s="39">
        <v>180.89879999999999</v>
      </c>
      <c r="AT2503" s="48">
        <f>+LISTAS[[#This Row],[COSTO]]/AS2503-1</f>
        <v>2.4848003414063555</v>
      </c>
      <c r="BA2503" t="s">
        <v>3898</v>
      </c>
      <c r="BB2503" s="36"/>
    </row>
    <row r="2504" spans="1:54" x14ac:dyDescent="0.35">
      <c r="A2504" s="7" t="s">
        <v>3924</v>
      </c>
      <c r="B2504" t="s">
        <v>3898</v>
      </c>
      <c r="C2504">
        <v>37</v>
      </c>
      <c r="D2504" t="s">
        <v>3925</v>
      </c>
      <c r="E2504" s="2">
        <v>1425.2633000000001</v>
      </c>
      <c r="F2504" s="7" t="str">
        <f>+_xlfn.XLOOKUP(LISTAS[[#This Row],[ID]],_01_CODIGOS_Y_COSTOS_xlsm[Producto y N°],_01_CODIGOS_Y_COSTOS_xlsm[FABRICA],"",0,1)</f>
        <v>INYECTGAS</v>
      </c>
      <c r="G2504" s="26">
        <f>LISTAS[[#This Row],[Precio]]*(1-0.46)</f>
        <v>769.64218200000005</v>
      </c>
      <c r="H2504" s="1">
        <f>+_xlfn.XLOOKUP(LISTAS[[#This Row],[ID]],_01_CODIGOS_Y_COSTOS_xlsm[Producto y N°],_01_CODIGOS_Y_COSTOS_xlsm[COSTO],0,0,1)</f>
        <v>288.4864</v>
      </c>
      <c r="I2504" s="27">
        <f>+IFERROR(LISTAS[[#This Row],[VENTA NETA]]/LISTAS[[#This Row],[COSTO]]-1,0)</f>
        <v>1.6678629633840627</v>
      </c>
      <c r="J2504" s="50" t="str">
        <f>IFERROR(VLOOKUP(LISTAS[[#This Row],[ID]],_01_CODIGOS_Y_COSTOS_xlsm[[Producto y N°]:[CODIGO]],2,0),"")</f>
        <v>1121</v>
      </c>
      <c r="O2504" t="s">
        <v>3924</v>
      </c>
      <c r="AB2504" s="12" t="str">
        <f>+LISTAS[[#This Row],[Codigo]]&amp;LISTAS[[#This Row],[Fabrica]]</f>
        <v>1121INYECTGAS</v>
      </c>
      <c r="AC2504" s="13" t="str">
        <f>+LISTAS[[#This Row],[Codigo]]</f>
        <v>1121</v>
      </c>
      <c r="AD2504" s="13" t="str">
        <f>+LISTAS[[#This Row],[ID]]</f>
        <v>PICOS PARA GAS37</v>
      </c>
      <c r="AH2504" s="36"/>
      <c r="AI2504" s="37">
        <f>+LISTAS[[#This Row],[Precio]]+(LISTAS[[#This Row],[Precio]]*AH2504)</f>
        <v>1425.2633000000001</v>
      </c>
      <c r="AJ2504" s="38">
        <f t="shared" si="43"/>
        <v>712.63165000000004</v>
      </c>
      <c r="AL2504" s="35">
        <f>+AJ2504/LISTAS[[#This Row],[COSTO]]-1</f>
        <v>1.4702434846148726</v>
      </c>
      <c r="AM2504" t="str">
        <f>+LISTAS[[#This Row],[ID]]</f>
        <v>PICOS PARA GAS37</v>
      </c>
      <c r="AO2504" s="43"/>
      <c r="AP2504" s="39">
        <f>LISTAS[[#This Row],[COSTO]]+(LISTAS[[#This Row],[COSTO]]*AO2504)</f>
        <v>288.4864</v>
      </c>
      <c r="AQ2504" s="44">
        <f>IF(AO2504="",0,AP2504/LISTAS[[#This Row],[VENTA NETA]]-1)</f>
        <v>0</v>
      </c>
      <c r="AS2504" s="39">
        <v>404.08569999999997</v>
      </c>
      <c r="AT2504" s="48">
        <f>+LISTAS[[#This Row],[COSTO]]/AS2504-1</f>
        <v>-0.28607619621283298</v>
      </c>
      <c r="BA2504" t="s">
        <v>3898</v>
      </c>
      <c r="BB2504" s="36"/>
    </row>
    <row r="2505" spans="1:54" x14ac:dyDescent="0.35">
      <c r="A2505" s="7" t="s">
        <v>3926</v>
      </c>
      <c r="B2505" t="s">
        <v>3898</v>
      </c>
      <c r="C2505">
        <v>39</v>
      </c>
      <c r="D2505" t="s">
        <v>3927</v>
      </c>
      <c r="E2505" s="2">
        <v>2495.5167000000001</v>
      </c>
      <c r="F2505" s="7" t="str">
        <f>+_xlfn.XLOOKUP(LISTAS[[#This Row],[ID]],_01_CODIGOS_Y_COSTOS_xlsm[Producto y N°],_01_CODIGOS_Y_COSTOS_xlsm[FABRICA],"",0,1)</f>
        <v>INYECTGAS</v>
      </c>
      <c r="G2505" s="26">
        <f>LISTAS[[#This Row],[Precio]]*(1-0.46)</f>
        <v>1347.5790180000001</v>
      </c>
      <c r="H2505" s="1">
        <f>+_xlfn.XLOOKUP(LISTAS[[#This Row],[ID]],_01_CODIGOS_Y_COSTOS_xlsm[Producto y N°],_01_CODIGOS_Y_COSTOS_xlsm[COSTO],0,0,1)</f>
        <v>505.2328</v>
      </c>
      <c r="I2505" s="27">
        <f>+IFERROR(LISTAS[[#This Row],[VENTA NETA]]/LISTAS[[#This Row],[COSTO]]-1,0)</f>
        <v>1.6672437300191123</v>
      </c>
      <c r="J2505" s="50" t="str">
        <f>IFERROR(VLOOKUP(LISTAS[[#This Row],[ID]],_01_CODIGOS_Y_COSTOS_xlsm[[Producto y N°]:[CODIGO]],2,0),"")</f>
        <v>1122</v>
      </c>
      <c r="O2505" t="s">
        <v>3926</v>
      </c>
      <c r="AB2505" s="12" t="str">
        <f>+LISTAS[[#This Row],[Codigo]]&amp;LISTAS[[#This Row],[Fabrica]]</f>
        <v>1122INYECTGAS</v>
      </c>
      <c r="AC2505" s="13" t="str">
        <f>+LISTAS[[#This Row],[Codigo]]</f>
        <v>1122</v>
      </c>
      <c r="AD2505" s="13" t="str">
        <f>+LISTAS[[#This Row],[ID]]</f>
        <v>PICOS PARA GAS39</v>
      </c>
      <c r="AH2505" s="36"/>
      <c r="AI2505" s="37">
        <f>+LISTAS[[#This Row],[Precio]]+(LISTAS[[#This Row],[Precio]]*AH2505)</f>
        <v>2495.5167000000001</v>
      </c>
      <c r="AJ2505" s="38">
        <f t="shared" si="43"/>
        <v>1247.7583500000001</v>
      </c>
      <c r="AL2505" s="35">
        <f>+AJ2505/LISTAS[[#This Row],[COSTO]]-1</f>
        <v>1.4696701203880669</v>
      </c>
      <c r="AM2505" t="str">
        <f>+LISTAS[[#This Row],[ID]]</f>
        <v>PICOS PARA GAS39</v>
      </c>
      <c r="AO2505" s="43"/>
      <c r="AP2505" s="39">
        <f>LISTAS[[#This Row],[COSTO]]+(LISTAS[[#This Row],[COSTO]]*AO2505)</f>
        <v>505.2328</v>
      </c>
      <c r="AQ2505" s="44">
        <f>IF(AO2505="",0,AP2505/LISTAS[[#This Row],[VENTA NETA]]-1)</f>
        <v>0</v>
      </c>
      <c r="AS2505" s="39">
        <v>224.75309999999999</v>
      </c>
      <c r="AT2505" s="48">
        <f>+LISTAS[[#This Row],[COSTO]]/AS2505-1</f>
        <v>1.2479458570315605</v>
      </c>
      <c r="BA2505" t="s">
        <v>3898</v>
      </c>
      <c r="BB2505" s="36"/>
    </row>
    <row r="2506" spans="1:54" x14ac:dyDescent="0.35">
      <c r="A2506" s="7" t="s">
        <v>3928</v>
      </c>
      <c r="B2506" t="s">
        <v>3898</v>
      </c>
      <c r="C2506">
        <v>43</v>
      </c>
      <c r="D2506" t="s">
        <v>3929</v>
      </c>
      <c r="E2506" s="2">
        <v>963.39469999999994</v>
      </c>
      <c r="F2506" s="7" t="str">
        <f>+_xlfn.XLOOKUP(LISTAS[[#This Row],[ID]],_01_CODIGOS_Y_COSTOS_xlsm[Producto y N°],_01_CODIGOS_Y_COSTOS_xlsm[FABRICA],"",0,1)</f>
        <v>INYECTGAS</v>
      </c>
      <c r="G2506" s="26">
        <f>LISTAS[[#This Row],[Precio]]*(1-0.46)</f>
        <v>520.23313800000005</v>
      </c>
      <c r="H2506" s="1">
        <f>+_xlfn.XLOOKUP(LISTAS[[#This Row],[ID]],_01_CODIGOS_Y_COSTOS_xlsm[Producto y N°],_01_CODIGOS_Y_COSTOS_xlsm[COSTO],0,0,1)</f>
        <v>195.37700000000001</v>
      </c>
      <c r="I2506" s="27">
        <f>+IFERROR(LISTAS[[#This Row],[VENTA NETA]]/LISTAS[[#This Row],[COSTO]]-1,0)</f>
        <v>1.6627143317790734</v>
      </c>
      <c r="J2506" s="50" t="str">
        <f>IFERROR(VLOOKUP(LISTAS[[#This Row],[ID]],_01_CODIGOS_Y_COSTOS_xlsm[[Producto y N°]:[CODIGO]],2,0),"")</f>
        <v>1124</v>
      </c>
      <c r="O2506" t="s">
        <v>3928</v>
      </c>
      <c r="AB2506" s="12" t="str">
        <f>+LISTAS[[#This Row],[Codigo]]&amp;LISTAS[[#This Row],[Fabrica]]</f>
        <v>1124INYECTGAS</v>
      </c>
      <c r="AC2506" s="13" t="str">
        <f>+LISTAS[[#This Row],[Codigo]]</f>
        <v>1124</v>
      </c>
      <c r="AD2506" s="13" t="str">
        <f>+LISTAS[[#This Row],[ID]]</f>
        <v>PICOS PARA GAS43</v>
      </c>
      <c r="AH2506" s="36"/>
      <c r="AI2506" s="37">
        <f>+LISTAS[[#This Row],[Precio]]+(LISTAS[[#This Row],[Precio]]*AH2506)</f>
        <v>963.39469999999994</v>
      </c>
      <c r="AJ2506" s="38">
        <f t="shared" si="43"/>
        <v>481.69734999999997</v>
      </c>
      <c r="AL2506" s="35">
        <f>+AJ2506/LISTAS[[#This Row],[COSTO]]-1</f>
        <v>1.4654762331287712</v>
      </c>
      <c r="AM2506" t="str">
        <f>+LISTAS[[#This Row],[ID]]</f>
        <v>PICOS PARA GAS43</v>
      </c>
      <c r="AO2506" s="43"/>
      <c r="AP2506" s="39">
        <f>LISTAS[[#This Row],[COSTO]]+(LISTAS[[#This Row],[COSTO]]*AO2506)</f>
        <v>195.37700000000001</v>
      </c>
      <c r="AQ2506" s="44">
        <f>IF(AO2506="",0,AP2506/LISTAS[[#This Row],[VENTA NETA]]-1)</f>
        <v>0</v>
      </c>
      <c r="AS2506" s="39">
        <v>224.75309999999999</v>
      </c>
      <c r="AT2506" s="48">
        <f>+LISTAS[[#This Row],[COSTO]]/AS2506-1</f>
        <v>-0.13070387015796436</v>
      </c>
      <c r="BA2506" t="s">
        <v>3898</v>
      </c>
      <c r="BB2506" s="36"/>
    </row>
    <row r="2507" spans="1:54" x14ac:dyDescent="0.35">
      <c r="A2507" s="7" t="s">
        <v>3930</v>
      </c>
      <c r="B2507" t="s">
        <v>3898</v>
      </c>
      <c r="C2507">
        <v>45</v>
      </c>
      <c r="D2507" t="s">
        <v>3931</v>
      </c>
      <c r="E2507" s="2">
        <v>1205.992</v>
      </c>
      <c r="F2507" s="7" t="str">
        <f>+_xlfn.XLOOKUP(LISTAS[[#This Row],[ID]],_01_CODIGOS_Y_COSTOS_xlsm[Producto y N°],_01_CODIGOS_Y_COSTOS_xlsm[FABRICA],"",0,1)</f>
        <v>INYECTGAS</v>
      </c>
      <c r="G2507" s="26">
        <f>LISTAS[[#This Row],[Precio]]*(1-0.46)</f>
        <v>651.23568</v>
      </c>
      <c r="H2507" s="1">
        <f>+_xlfn.XLOOKUP(LISTAS[[#This Row],[ID]],_01_CODIGOS_Y_COSTOS_xlsm[Producto y N°],_01_CODIGOS_Y_COSTOS_xlsm[COSTO],0,0,1)</f>
        <v>244.22130000000001</v>
      </c>
      <c r="I2507" s="27">
        <f>+IFERROR(LISTAS[[#This Row],[VENTA NETA]]/LISTAS[[#This Row],[COSTO]]-1,0)</f>
        <v>1.6665801877231838</v>
      </c>
      <c r="J2507" s="50" t="str">
        <f>IFERROR(VLOOKUP(LISTAS[[#This Row],[ID]],_01_CODIGOS_Y_COSTOS_xlsm[[Producto y N°]:[CODIGO]],2,0),"")</f>
        <v>1125</v>
      </c>
      <c r="O2507" t="s">
        <v>3930</v>
      </c>
      <c r="AB2507" s="12" t="str">
        <f>+LISTAS[[#This Row],[Codigo]]&amp;LISTAS[[#This Row],[Fabrica]]</f>
        <v>1125INYECTGAS</v>
      </c>
      <c r="AC2507" s="13" t="str">
        <f>+LISTAS[[#This Row],[Codigo]]</f>
        <v>1125</v>
      </c>
      <c r="AD2507" s="13" t="str">
        <f>+LISTAS[[#This Row],[ID]]</f>
        <v>PICOS PARA GAS45</v>
      </c>
      <c r="AH2507" s="36"/>
      <c r="AI2507" s="37">
        <f>+LISTAS[[#This Row],[Precio]]+(LISTAS[[#This Row],[Precio]]*AH2507)</f>
        <v>1205.992</v>
      </c>
      <c r="AJ2507" s="38">
        <f t="shared" si="43"/>
        <v>602.99599999999998</v>
      </c>
      <c r="AL2507" s="35">
        <f>+AJ2507/LISTAS[[#This Row],[COSTO]]-1</f>
        <v>1.4690557293733182</v>
      </c>
      <c r="AM2507" t="str">
        <f>+LISTAS[[#This Row],[ID]]</f>
        <v>PICOS PARA GAS45</v>
      </c>
      <c r="AO2507" s="43"/>
      <c r="AP2507" s="39">
        <f>LISTAS[[#This Row],[COSTO]]+(LISTAS[[#This Row],[COSTO]]*AO2507)</f>
        <v>244.22130000000001</v>
      </c>
      <c r="AQ2507" s="44">
        <f>IF(AO2507="",0,AP2507/LISTAS[[#This Row],[VENTA NETA]]-1)</f>
        <v>0</v>
      </c>
      <c r="AS2507" s="39">
        <v>196.56110000000001</v>
      </c>
      <c r="AT2507" s="48">
        <f>+LISTAS[[#This Row],[COSTO]]/AS2507-1</f>
        <v>0.24247015304655917</v>
      </c>
      <c r="BA2507" t="s">
        <v>3898</v>
      </c>
      <c r="BB2507" s="36"/>
    </row>
    <row r="2508" spans="1:54" x14ac:dyDescent="0.35">
      <c r="A2508" s="7" t="s">
        <v>3932</v>
      </c>
      <c r="B2508" t="s">
        <v>3898</v>
      </c>
      <c r="C2508">
        <v>47</v>
      </c>
      <c r="D2508" t="s">
        <v>3933</v>
      </c>
      <c r="E2508" s="2">
        <v>2693.9047</v>
      </c>
      <c r="F2508" s="7" t="str">
        <f>+_xlfn.XLOOKUP(LISTAS[[#This Row],[ID]],_01_CODIGOS_Y_COSTOS_xlsm[Producto y N°],_01_CODIGOS_Y_COSTOS_xlsm[FABRICA],"",0,1)</f>
        <v>INYECTGAS</v>
      </c>
      <c r="G2508" s="26">
        <f>LISTAS[[#This Row],[Precio]]*(1-0.46)</f>
        <v>1454.7085380000001</v>
      </c>
      <c r="H2508" s="1">
        <f>+_xlfn.XLOOKUP(LISTAS[[#This Row],[ID]],_01_CODIGOS_Y_COSTOS_xlsm[Producto y N°],_01_CODIGOS_Y_COSTOS_xlsm[COSTO],0,0,1)</f>
        <v>545.68200000000002</v>
      </c>
      <c r="I2508" s="27">
        <f>+IFERROR(LISTAS[[#This Row],[VENTA NETA]]/LISTAS[[#This Row],[COSTO]]-1,0)</f>
        <v>1.6658539918853839</v>
      </c>
      <c r="J2508" s="50" t="str">
        <f>IFERROR(VLOOKUP(LISTAS[[#This Row],[ID]],_01_CODIGOS_Y_COSTOS_xlsm[[Producto y N°]:[CODIGO]],2,0),"")</f>
        <v>1127</v>
      </c>
      <c r="O2508" t="s">
        <v>3932</v>
      </c>
      <c r="AB2508" s="12" t="str">
        <f>+LISTAS[[#This Row],[Codigo]]&amp;LISTAS[[#This Row],[Fabrica]]</f>
        <v>1127INYECTGAS</v>
      </c>
      <c r="AC2508" s="13" t="str">
        <f>+LISTAS[[#This Row],[Codigo]]</f>
        <v>1127</v>
      </c>
      <c r="AD2508" s="13" t="str">
        <f>+LISTAS[[#This Row],[ID]]</f>
        <v>PICOS PARA GAS47</v>
      </c>
      <c r="AH2508" s="36"/>
      <c r="AI2508" s="37">
        <f>+LISTAS[[#This Row],[Precio]]+(LISTAS[[#This Row],[Precio]]*AH2508)</f>
        <v>2693.9047</v>
      </c>
      <c r="AJ2508" s="38">
        <f t="shared" si="43"/>
        <v>1346.95235</v>
      </c>
      <c r="AL2508" s="35">
        <f>+AJ2508/LISTAS[[#This Row],[COSTO]]-1</f>
        <v>1.4683833258197998</v>
      </c>
      <c r="AM2508" t="str">
        <f>+LISTAS[[#This Row],[ID]]</f>
        <v>PICOS PARA GAS47</v>
      </c>
      <c r="AO2508" s="43"/>
      <c r="AP2508" s="39">
        <f>LISTAS[[#This Row],[COSTO]]+(LISTAS[[#This Row],[COSTO]]*AO2508)</f>
        <v>545.68200000000002</v>
      </c>
      <c r="AQ2508" s="44">
        <f>IF(AO2508="",0,AP2508/LISTAS[[#This Row],[VENTA NETA]]-1)</f>
        <v>0</v>
      </c>
      <c r="AS2508" s="39">
        <v>129.13589999999999</v>
      </c>
      <c r="AT2508" s="48">
        <f>+LISTAS[[#This Row],[COSTO]]/AS2508-1</f>
        <v>3.2256413592192414</v>
      </c>
      <c r="BA2508" t="s">
        <v>3898</v>
      </c>
      <c r="BB2508" s="36"/>
    </row>
    <row r="2509" spans="1:54" x14ac:dyDescent="0.35">
      <c r="A2509" s="7" t="s">
        <v>3934</v>
      </c>
      <c r="B2509" t="s">
        <v>3898</v>
      </c>
      <c r="C2509">
        <v>49</v>
      </c>
      <c r="D2509" t="s">
        <v>3935</v>
      </c>
      <c r="E2509" s="2">
        <v>1498.354</v>
      </c>
      <c r="F2509" s="7" t="str">
        <f>+_xlfn.XLOOKUP(LISTAS[[#This Row],[ID]],_01_CODIGOS_Y_COSTOS_xlsm[Producto y N°],_01_CODIGOS_Y_COSTOS_xlsm[FABRICA],"",0,1)</f>
        <v>INYECTGAS</v>
      </c>
      <c r="G2509" s="26">
        <f>LISTAS[[#This Row],[Precio]]*(1-0.46)</f>
        <v>809.11116000000004</v>
      </c>
      <c r="H2509" s="1">
        <f>+_xlfn.XLOOKUP(LISTAS[[#This Row],[ID]],_01_CODIGOS_Y_COSTOS_xlsm[Producto y N°],_01_CODIGOS_Y_COSTOS_xlsm[COSTO],0,0,1)</f>
        <v>303.75020000000001</v>
      </c>
      <c r="I2509" s="27">
        <f>+IFERROR(LISTAS[[#This Row],[VENTA NETA]]/LISTAS[[#This Row],[COSTO]]-1,0)</f>
        <v>1.6637386905424258</v>
      </c>
      <c r="J2509" s="50" t="str">
        <f>IFERROR(VLOOKUP(LISTAS[[#This Row],[ID]],_01_CODIGOS_Y_COSTOS_xlsm[[Producto y N°]:[CODIGO]],2,0),"")</f>
        <v>1126</v>
      </c>
      <c r="O2509" t="s">
        <v>3934</v>
      </c>
      <c r="AB2509" s="12" t="str">
        <f>+LISTAS[[#This Row],[Codigo]]&amp;LISTAS[[#This Row],[Fabrica]]</f>
        <v>1126INYECTGAS</v>
      </c>
      <c r="AC2509" s="13" t="str">
        <f>+LISTAS[[#This Row],[Codigo]]</f>
        <v>1126</v>
      </c>
      <c r="AD2509" s="13" t="str">
        <f>+LISTAS[[#This Row],[ID]]</f>
        <v>PICOS PARA GAS49</v>
      </c>
      <c r="AH2509" s="36"/>
      <c r="AI2509" s="37">
        <f>+LISTAS[[#This Row],[Precio]]+(LISTAS[[#This Row],[Precio]]*AH2509)</f>
        <v>1498.354</v>
      </c>
      <c r="AJ2509" s="38">
        <f t="shared" si="43"/>
        <v>749.17700000000002</v>
      </c>
      <c r="AL2509" s="35">
        <f>+AJ2509/LISTAS[[#This Row],[COSTO]]-1</f>
        <v>1.4664247134652091</v>
      </c>
      <c r="AM2509" t="str">
        <f>+LISTAS[[#This Row],[ID]]</f>
        <v>PICOS PARA GAS49</v>
      </c>
      <c r="AO2509" s="43"/>
      <c r="AP2509" s="39">
        <f>LISTAS[[#This Row],[COSTO]]+(LISTAS[[#This Row],[COSTO]]*AO2509)</f>
        <v>303.75020000000001</v>
      </c>
      <c r="AQ2509" s="44">
        <f>IF(AO2509="",0,AP2509/LISTAS[[#This Row],[VENTA NETA]]-1)</f>
        <v>0</v>
      </c>
      <c r="AS2509" s="39">
        <v>228.6687</v>
      </c>
      <c r="AT2509" s="48">
        <f>+LISTAS[[#This Row],[COSTO]]/AS2509-1</f>
        <v>0.32834183252889448</v>
      </c>
      <c r="BA2509" t="s">
        <v>3898</v>
      </c>
      <c r="BB2509" s="36"/>
    </row>
    <row r="2510" spans="1:54" x14ac:dyDescent="0.35">
      <c r="A2510" s="7" t="s">
        <v>3936</v>
      </c>
      <c r="B2510" t="s">
        <v>3898</v>
      </c>
      <c r="C2510">
        <v>51</v>
      </c>
      <c r="D2510" t="s">
        <v>3937</v>
      </c>
      <c r="E2510" s="2">
        <v>1498.354</v>
      </c>
      <c r="F2510" s="7" t="str">
        <f>+_xlfn.XLOOKUP(LISTAS[[#This Row],[ID]],_01_CODIGOS_Y_COSTOS_xlsm[Producto y N°],_01_CODIGOS_Y_COSTOS_xlsm[FABRICA],"",0,1)</f>
        <v>INYECTGAS</v>
      </c>
      <c r="G2510" s="26">
        <f>LISTAS[[#This Row],[Precio]]*(1-0.46)</f>
        <v>809.11116000000004</v>
      </c>
      <c r="H2510" s="1">
        <f>+_xlfn.XLOOKUP(LISTAS[[#This Row],[ID]],_01_CODIGOS_Y_COSTOS_xlsm[Producto y N°],_01_CODIGOS_Y_COSTOS_xlsm[COSTO],0,0,1)</f>
        <v>303.75020000000001</v>
      </c>
      <c r="I2510" s="27">
        <f>+IFERROR(LISTAS[[#This Row],[VENTA NETA]]/LISTAS[[#This Row],[COSTO]]-1,0)</f>
        <v>1.6637386905424258</v>
      </c>
      <c r="J2510" s="50" t="str">
        <f>IFERROR(VLOOKUP(LISTAS[[#This Row],[ID]],_01_CODIGOS_Y_COSTOS_xlsm[[Producto y N°]:[CODIGO]],2,0),"")</f>
        <v>1128</v>
      </c>
      <c r="O2510" t="s">
        <v>3936</v>
      </c>
      <c r="AB2510" s="12" t="str">
        <f>+LISTAS[[#This Row],[Codigo]]&amp;LISTAS[[#This Row],[Fabrica]]</f>
        <v>1128INYECTGAS</v>
      </c>
      <c r="AC2510" s="13" t="str">
        <f>+LISTAS[[#This Row],[Codigo]]</f>
        <v>1128</v>
      </c>
      <c r="AD2510" s="13" t="str">
        <f>+LISTAS[[#This Row],[ID]]</f>
        <v>PICOS PARA GAS51</v>
      </c>
      <c r="AH2510" s="36"/>
      <c r="AI2510" s="37">
        <f>+LISTAS[[#This Row],[Precio]]+(LISTAS[[#This Row],[Precio]]*AH2510)</f>
        <v>1498.354</v>
      </c>
      <c r="AJ2510" s="38">
        <f t="shared" si="43"/>
        <v>749.17700000000002</v>
      </c>
      <c r="AL2510" s="35">
        <f>+AJ2510/LISTAS[[#This Row],[COSTO]]-1</f>
        <v>1.4664247134652091</v>
      </c>
      <c r="AM2510" t="str">
        <f>+LISTAS[[#This Row],[ID]]</f>
        <v>PICOS PARA GAS51</v>
      </c>
      <c r="AO2510" s="43"/>
      <c r="AP2510" s="39">
        <f>LISTAS[[#This Row],[COSTO]]+(LISTAS[[#This Row],[COSTO]]*AO2510)</f>
        <v>303.75020000000001</v>
      </c>
      <c r="AQ2510" s="44">
        <f>IF(AO2510="",0,AP2510/LISTAS[[#This Row],[VENTA NETA]]-1)</f>
        <v>0</v>
      </c>
      <c r="AS2510" s="39">
        <v>258.42689999999999</v>
      </c>
      <c r="AT2510" s="48">
        <f>+LISTAS[[#This Row],[COSTO]]/AS2510-1</f>
        <v>0.17538151020656145</v>
      </c>
      <c r="BA2510" t="s">
        <v>3898</v>
      </c>
      <c r="BB2510" s="36"/>
    </row>
    <row r="2511" spans="1:54" x14ac:dyDescent="0.35">
      <c r="A2511" s="7" t="s">
        <v>3938</v>
      </c>
      <c r="B2511" t="s">
        <v>3898</v>
      </c>
      <c r="C2511">
        <v>53</v>
      </c>
      <c r="D2511" t="s">
        <v>3939</v>
      </c>
      <c r="E2511" s="2">
        <v>1310.4073000000001</v>
      </c>
      <c r="F2511" s="7" t="str">
        <f>+_xlfn.XLOOKUP(LISTAS[[#This Row],[ID]],_01_CODIGOS_Y_COSTOS_xlsm[Producto y N°],_01_CODIGOS_Y_COSTOS_xlsm[FABRICA],"",0,1)</f>
        <v>INYECTGAS</v>
      </c>
      <c r="G2511" s="26">
        <f>LISTAS[[#This Row],[Precio]]*(1-0.46)</f>
        <v>707.61994200000004</v>
      </c>
      <c r="H2511" s="1">
        <f>+_xlfn.XLOOKUP(LISTAS[[#This Row],[ID]],_01_CODIGOS_Y_COSTOS_xlsm[Producto y N°],_01_CODIGOS_Y_COSTOS_xlsm[COSTO],0,0,1)</f>
        <v>265.59070000000003</v>
      </c>
      <c r="I2511" s="27">
        <f>+IFERROR(LISTAS[[#This Row],[VENTA NETA]]/LISTAS[[#This Row],[COSTO]]-1,0)</f>
        <v>1.664325000837755</v>
      </c>
      <c r="J2511" s="50" t="str">
        <f>IFERROR(VLOOKUP(LISTAS[[#This Row],[ID]],_01_CODIGOS_Y_COSTOS_xlsm[[Producto y N°]:[CODIGO]],2,0),"")</f>
        <v>1129</v>
      </c>
      <c r="O2511" t="s">
        <v>3938</v>
      </c>
      <c r="AB2511" s="12" t="str">
        <f>+LISTAS[[#This Row],[Codigo]]&amp;LISTAS[[#This Row],[Fabrica]]</f>
        <v>1129INYECTGAS</v>
      </c>
      <c r="AC2511" s="13" t="str">
        <f>+LISTAS[[#This Row],[Codigo]]</f>
        <v>1129</v>
      </c>
      <c r="AD2511" s="13" t="str">
        <f>+LISTAS[[#This Row],[ID]]</f>
        <v>PICOS PARA GAS53</v>
      </c>
      <c r="AH2511" s="36"/>
      <c r="AI2511" s="37">
        <f>+LISTAS[[#This Row],[Precio]]+(LISTAS[[#This Row],[Precio]]*AH2511)</f>
        <v>1310.4073000000001</v>
      </c>
      <c r="AJ2511" s="38">
        <f t="shared" si="43"/>
        <v>655.20365000000004</v>
      </c>
      <c r="AL2511" s="35">
        <f>+AJ2511/LISTAS[[#This Row],[COSTO]]-1</f>
        <v>1.4669675933682917</v>
      </c>
      <c r="AM2511" t="str">
        <f>+LISTAS[[#This Row],[ID]]</f>
        <v>PICOS PARA GAS53</v>
      </c>
      <c r="AO2511" s="43"/>
      <c r="AP2511" s="39">
        <f>LISTAS[[#This Row],[COSTO]]+(LISTAS[[#This Row],[COSTO]]*AO2511)</f>
        <v>265.59070000000003</v>
      </c>
      <c r="AQ2511" s="44">
        <f>IF(AO2511="",0,AP2511/LISTAS[[#This Row],[VENTA NETA]]-1)</f>
        <v>0</v>
      </c>
      <c r="AS2511" s="39">
        <v>153.73320000000001</v>
      </c>
      <c r="AT2511" s="48">
        <f>+LISTAS[[#This Row],[COSTO]]/AS2511-1</f>
        <v>0.72760795976405879</v>
      </c>
      <c r="BA2511" t="s">
        <v>3898</v>
      </c>
      <c r="BB2511" s="36"/>
    </row>
    <row r="2512" spans="1:54" x14ac:dyDescent="0.35">
      <c r="A2512" s="7" t="s">
        <v>3940</v>
      </c>
      <c r="B2512" t="s">
        <v>3898</v>
      </c>
      <c r="C2512">
        <v>55</v>
      </c>
      <c r="D2512" t="s">
        <v>3941</v>
      </c>
      <c r="E2512" s="2">
        <v>860.90599999999995</v>
      </c>
      <c r="F2512" s="7" t="str">
        <f>+_xlfn.XLOOKUP(LISTAS[[#This Row],[ID]],_01_CODIGOS_Y_COSTOS_xlsm[Producto y N°],_01_CODIGOS_Y_COSTOS_xlsm[FABRICA],"",0,1)</f>
        <v>INYECTGAS</v>
      </c>
      <c r="G2512" s="26">
        <f>LISTAS[[#This Row],[Precio]]*(1-0.46)</f>
        <v>464.88924000000003</v>
      </c>
      <c r="H2512" s="1">
        <f>+_xlfn.XLOOKUP(LISTAS[[#This Row],[ID]],_01_CODIGOS_Y_COSTOS_xlsm[Producto y N°],_01_CODIGOS_Y_COSTOS_xlsm[COSTO],0,0,1)</f>
        <v>174.77090000000001</v>
      </c>
      <c r="I2512" s="27">
        <f>+IFERROR(LISTAS[[#This Row],[VENTA NETA]]/LISTAS[[#This Row],[COSTO]]-1,0)</f>
        <v>1.6599922527148396</v>
      </c>
      <c r="J2512" s="50" t="str">
        <f>IFERROR(VLOOKUP(LISTAS[[#This Row],[ID]],_01_CODIGOS_Y_COSTOS_xlsm[[Producto y N°]:[CODIGO]],2,0),"")</f>
        <v>1130</v>
      </c>
      <c r="O2512" t="s">
        <v>3940</v>
      </c>
      <c r="AB2512" s="12" t="str">
        <f>+LISTAS[[#This Row],[Codigo]]&amp;LISTAS[[#This Row],[Fabrica]]</f>
        <v>1130INYECTGAS</v>
      </c>
      <c r="AC2512" s="13" t="str">
        <f>+LISTAS[[#This Row],[Codigo]]</f>
        <v>1130</v>
      </c>
      <c r="AD2512" s="13" t="str">
        <f>+LISTAS[[#This Row],[ID]]</f>
        <v>PICOS PARA GAS55</v>
      </c>
      <c r="AH2512" s="36"/>
      <c r="AI2512" s="37">
        <f>+LISTAS[[#This Row],[Precio]]+(LISTAS[[#This Row],[Precio]]*AH2512)</f>
        <v>860.90599999999995</v>
      </c>
      <c r="AJ2512" s="38">
        <f t="shared" si="43"/>
        <v>430.45299999999997</v>
      </c>
      <c r="AL2512" s="35">
        <f>+AJ2512/LISTAS[[#This Row],[COSTO]]-1</f>
        <v>1.4629557895507772</v>
      </c>
      <c r="AM2512" t="str">
        <f>+LISTAS[[#This Row],[ID]]</f>
        <v>PICOS PARA GAS55</v>
      </c>
      <c r="AO2512" s="43"/>
      <c r="AP2512" s="39">
        <f>LISTAS[[#This Row],[COSTO]]+(LISTAS[[#This Row],[COSTO]]*AO2512)</f>
        <v>174.77090000000001</v>
      </c>
      <c r="AQ2512" s="44">
        <f>IF(AO2512="",0,AP2512/LISTAS[[#This Row],[VENTA NETA]]-1)</f>
        <v>0</v>
      </c>
      <c r="AS2512" s="39">
        <v>146.666</v>
      </c>
      <c r="AT2512" s="48">
        <f>+LISTAS[[#This Row],[COSTO]]/AS2512-1</f>
        <v>0.1916251892054055</v>
      </c>
      <c r="BA2512" t="s">
        <v>3898</v>
      </c>
      <c r="BB2512" s="36"/>
    </row>
    <row r="2513" spans="1:54" x14ac:dyDescent="0.35">
      <c r="A2513" s="7" t="s">
        <v>3942</v>
      </c>
      <c r="B2513" t="s">
        <v>3898</v>
      </c>
      <c r="C2513">
        <v>57</v>
      </c>
      <c r="D2513" t="s">
        <v>3943</v>
      </c>
      <c r="E2513" s="2">
        <v>1524.4580000000001</v>
      </c>
      <c r="F2513" s="7" t="str">
        <f>+_xlfn.XLOOKUP(LISTAS[[#This Row],[ID]],_01_CODIGOS_Y_COSTOS_xlsm[Producto y N°],_01_CODIGOS_Y_COSTOS_xlsm[FABRICA],"",0,1)</f>
        <v>INYECTGAS</v>
      </c>
      <c r="G2513" s="26">
        <f>LISTAS[[#This Row],[Precio]]*(1-0.46)</f>
        <v>823.2073200000001</v>
      </c>
      <c r="H2513" s="1">
        <f>+_xlfn.XLOOKUP(LISTAS[[#This Row],[ID]],_01_CODIGOS_Y_COSTOS_xlsm[Producto y N°],_01_CODIGOS_Y_COSTOS_xlsm[COSTO],0,0,1)</f>
        <v>309.0926</v>
      </c>
      <c r="I2513" s="27">
        <f>+IFERROR(LISTAS[[#This Row],[VENTA NETA]]/LISTAS[[#This Row],[COSTO]]-1,0)</f>
        <v>1.6633032301646824</v>
      </c>
      <c r="J2513" s="50" t="str">
        <f>IFERROR(VLOOKUP(LISTAS[[#This Row],[ID]],_01_CODIGOS_Y_COSTOS_xlsm[[Producto y N°]:[CODIGO]],2,0),"")</f>
        <v>1131</v>
      </c>
      <c r="O2513" t="s">
        <v>3942</v>
      </c>
      <c r="AB2513" s="12" t="str">
        <f>+LISTAS[[#This Row],[Codigo]]&amp;LISTAS[[#This Row],[Fabrica]]</f>
        <v>1131INYECTGAS</v>
      </c>
      <c r="AC2513" s="13" t="str">
        <f>+LISTAS[[#This Row],[Codigo]]</f>
        <v>1131</v>
      </c>
      <c r="AD2513" s="13" t="str">
        <f>+LISTAS[[#This Row],[ID]]</f>
        <v>PICOS PARA GAS57</v>
      </c>
      <c r="AH2513" s="36"/>
      <c r="AI2513" s="37">
        <f>+LISTAS[[#This Row],[Precio]]+(LISTAS[[#This Row],[Precio]]*AH2513)</f>
        <v>1524.4580000000001</v>
      </c>
      <c r="AJ2513" s="38">
        <f t="shared" si="43"/>
        <v>762.22900000000004</v>
      </c>
      <c r="AL2513" s="35">
        <f>+AJ2513/LISTAS[[#This Row],[COSTO]]-1</f>
        <v>1.4660215094117426</v>
      </c>
      <c r="AM2513" t="str">
        <f>+LISTAS[[#This Row],[ID]]</f>
        <v>PICOS PARA GAS57</v>
      </c>
      <c r="AO2513" s="43"/>
      <c r="AP2513" s="39">
        <f>LISTAS[[#This Row],[COSTO]]+(LISTAS[[#This Row],[COSTO]]*AO2513)</f>
        <v>309.0926</v>
      </c>
      <c r="AQ2513" s="44">
        <f>IF(AO2513="",0,AP2513/LISTAS[[#This Row],[VENTA NETA]]-1)</f>
        <v>0</v>
      </c>
      <c r="AS2513" s="39">
        <v>223.18690000000001</v>
      </c>
      <c r="AT2513" s="48">
        <f>+LISTAS[[#This Row],[COSTO]]/AS2513-1</f>
        <v>0.38490475919509604</v>
      </c>
      <c r="BA2513" t="s">
        <v>3898</v>
      </c>
      <c r="BB2513" s="36"/>
    </row>
    <row r="2514" spans="1:54" x14ac:dyDescent="0.35">
      <c r="A2514" s="7" t="s">
        <v>3944</v>
      </c>
      <c r="B2514" t="s">
        <v>3898</v>
      </c>
      <c r="C2514">
        <v>61</v>
      </c>
      <c r="D2514" t="s">
        <v>3945</v>
      </c>
      <c r="E2514" s="2">
        <v>1722.846</v>
      </c>
      <c r="F2514" s="7" t="str">
        <f>+_xlfn.XLOOKUP(LISTAS[[#This Row],[ID]],_01_CODIGOS_Y_COSTOS_xlsm[Producto y N°],_01_CODIGOS_Y_COSTOS_xlsm[FABRICA],"",0,1)</f>
        <v>INYECTGAS</v>
      </c>
      <c r="G2514" s="26">
        <f>LISTAS[[#This Row],[Precio]]*(1-0.46)</f>
        <v>930.33684000000005</v>
      </c>
      <c r="H2514" s="1">
        <f>+_xlfn.XLOOKUP(LISTAS[[#This Row],[ID]],_01_CODIGOS_Y_COSTOS_xlsm[Producto y N°],_01_CODIGOS_Y_COSTOS_xlsm[COSTO],0,0,1)</f>
        <v>348.77850000000001</v>
      </c>
      <c r="I2514" s="27">
        <f>+IFERROR(LISTAS[[#This Row],[VENTA NETA]]/LISTAS[[#This Row],[COSTO]]-1,0)</f>
        <v>1.6674145338660495</v>
      </c>
      <c r="J2514" s="50" t="str">
        <f>IFERROR(VLOOKUP(LISTAS[[#This Row],[ID]],_01_CODIGOS_Y_COSTOS_xlsm[[Producto y N°]:[CODIGO]],2,0),"")</f>
        <v>1133</v>
      </c>
      <c r="O2514" t="s">
        <v>3944</v>
      </c>
      <c r="AB2514" s="12" t="str">
        <f>+LISTAS[[#This Row],[Codigo]]&amp;LISTAS[[#This Row],[Fabrica]]</f>
        <v>1133INYECTGAS</v>
      </c>
      <c r="AC2514" s="13" t="str">
        <f>+LISTAS[[#This Row],[Codigo]]</f>
        <v>1133</v>
      </c>
      <c r="AD2514" s="13" t="str">
        <f>+LISTAS[[#This Row],[ID]]</f>
        <v>PICOS PARA GAS61</v>
      </c>
      <c r="AH2514" s="36"/>
      <c r="AI2514" s="37">
        <f>+LISTAS[[#This Row],[Precio]]+(LISTAS[[#This Row],[Precio]]*AH2514)</f>
        <v>1722.846</v>
      </c>
      <c r="AJ2514" s="38">
        <f t="shared" si="43"/>
        <v>861.423</v>
      </c>
      <c r="AL2514" s="35">
        <f>+AJ2514/LISTAS[[#This Row],[COSTO]]-1</f>
        <v>1.4698282720981939</v>
      </c>
      <c r="AM2514" t="str">
        <f>+LISTAS[[#This Row],[ID]]</f>
        <v>PICOS PARA GAS61</v>
      </c>
      <c r="AO2514" s="43"/>
      <c r="AP2514" s="39">
        <f>LISTAS[[#This Row],[COSTO]]+(LISTAS[[#This Row],[COSTO]]*AO2514)</f>
        <v>348.77850000000001</v>
      </c>
      <c r="AQ2514" s="44">
        <f>IF(AO2514="",0,AP2514/LISTAS[[#This Row],[VENTA NETA]]-1)</f>
        <v>0</v>
      </c>
      <c r="AS2514" s="39">
        <v>252.16200000000001</v>
      </c>
      <c r="AT2514" s="48">
        <f>+LISTAS[[#This Row],[COSTO]]/AS2514-1</f>
        <v>0.38315249720417821</v>
      </c>
      <c r="BA2514" t="s">
        <v>3898</v>
      </c>
      <c r="BB2514" s="36"/>
    </row>
    <row r="2515" spans="1:54" x14ac:dyDescent="0.35">
      <c r="A2515" s="7" t="s">
        <v>3946</v>
      </c>
      <c r="B2515" t="s">
        <v>3898</v>
      </c>
      <c r="C2515">
        <v>63</v>
      </c>
      <c r="D2515" t="s">
        <v>3947</v>
      </c>
      <c r="E2515" s="2">
        <v>1024.8879999999999</v>
      </c>
      <c r="F2515" s="7" t="str">
        <f>+_xlfn.XLOOKUP(LISTAS[[#This Row],[ID]],_01_CODIGOS_Y_COSTOS_xlsm[Producto y N°],_01_CODIGOS_Y_COSTOS_xlsm[FABRICA],"",0,1)</f>
        <v>INYECTGAS</v>
      </c>
      <c r="G2515" s="26">
        <f>LISTAS[[#This Row],[Precio]]*(1-0.46)</f>
        <v>553.43952000000002</v>
      </c>
      <c r="H2515" s="1">
        <f>+_xlfn.XLOOKUP(LISTAS[[#This Row],[ID]],_01_CODIGOS_Y_COSTOS_xlsm[Producto y N°],_01_CODIGOS_Y_COSTOS_xlsm[COSTO],0,0,1)</f>
        <v>207.5881</v>
      </c>
      <c r="I2515" s="27">
        <f>+IFERROR(LISTAS[[#This Row],[VENTA NETA]]/LISTAS[[#This Row],[COSTO]]-1,0)</f>
        <v>1.6660464641277608</v>
      </c>
      <c r="J2515" s="50" t="str">
        <f>IFERROR(VLOOKUP(LISTAS[[#This Row],[ID]],_01_CODIGOS_Y_COSTOS_xlsm[[Producto y N°]:[CODIGO]],2,0),"")</f>
        <v>1134</v>
      </c>
      <c r="O2515" t="s">
        <v>3946</v>
      </c>
      <c r="AB2515" s="12" t="str">
        <f>+LISTAS[[#This Row],[Codigo]]&amp;LISTAS[[#This Row],[Fabrica]]</f>
        <v>1134INYECTGAS</v>
      </c>
      <c r="AC2515" s="13" t="str">
        <f>+LISTAS[[#This Row],[Codigo]]</f>
        <v>1134</v>
      </c>
      <c r="AD2515" s="13" t="str">
        <f>+LISTAS[[#This Row],[ID]]</f>
        <v>PICOS PARA GAS63</v>
      </c>
      <c r="AH2515" s="36"/>
      <c r="AI2515" s="37">
        <f>+LISTAS[[#This Row],[Precio]]+(LISTAS[[#This Row],[Precio]]*AH2515)</f>
        <v>1024.8879999999999</v>
      </c>
      <c r="AJ2515" s="38">
        <f t="shared" si="43"/>
        <v>512.44399999999996</v>
      </c>
      <c r="AL2515" s="35">
        <f>+AJ2515/LISTAS[[#This Row],[COSTO]]-1</f>
        <v>1.4685615408590373</v>
      </c>
      <c r="AM2515" t="str">
        <f>+LISTAS[[#This Row],[ID]]</f>
        <v>PICOS PARA GAS63</v>
      </c>
      <c r="AO2515" s="43"/>
      <c r="AP2515" s="39">
        <f>LISTAS[[#This Row],[COSTO]]+(LISTAS[[#This Row],[COSTO]]*AO2515)</f>
        <v>207.5881</v>
      </c>
      <c r="AQ2515" s="44">
        <f>IF(AO2515="",0,AP2515/LISTAS[[#This Row],[VENTA NETA]]-1)</f>
        <v>0</v>
      </c>
      <c r="AS2515" s="39">
        <v>186.6936</v>
      </c>
      <c r="AT2515" s="48">
        <f>+LISTAS[[#This Row],[COSTO]]/AS2515-1</f>
        <v>0.11191867316287207</v>
      </c>
      <c r="BA2515" t="s">
        <v>3898</v>
      </c>
      <c r="BB2515" s="36"/>
    </row>
    <row r="2516" spans="1:54" x14ac:dyDescent="0.35">
      <c r="A2516" s="7" t="s">
        <v>3948</v>
      </c>
      <c r="B2516" t="s">
        <v>3898</v>
      </c>
      <c r="C2516">
        <v>76</v>
      </c>
      <c r="D2516" t="s">
        <v>3949</v>
      </c>
      <c r="E2516" s="2">
        <v>977.77329999999995</v>
      </c>
      <c r="F2516" s="7" t="str">
        <f>+_xlfn.XLOOKUP(LISTAS[[#This Row],[ID]],_01_CODIGOS_Y_COSTOS_xlsm[Producto y N°],_01_CODIGOS_Y_COSTOS_xlsm[FABRICA],"",0,1)</f>
        <v>INYECTGAS</v>
      </c>
      <c r="G2516" s="26">
        <f>LISTAS[[#This Row],[Precio]]*(1-0.46)</f>
        <v>527.99758199999997</v>
      </c>
      <c r="H2516" s="1">
        <f>+_xlfn.XLOOKUP(LISTAS[[#This Row],[ID]],_01_CODIGOS_Y_COSTOS_xlsm[Producto y N°],_01_CODIGOS_Y_COSTOS_xlsm[COSTO],0,0,1)</f>
        <v>198.4298</v>
      </c>
      <c r="I2516" s="27">
        <f>+IFERROR(LISTAS[[#This Row],[VENTA NETA]]/LISTAS[[#This Row],[COSTO]]-1,0)</f>
        <v>1.6608784668431857</v>
      </c>
      <c r="J2516" s="50" t="str">
        <f>IFERROR(VLOOKUP(LISTAS[[#This Row],[ID]],_01_CODIGOS_Y_COSTOS_xlsm[[Producto y N°]:[CODIGO]],2,0),"")</f>
        <v>1147</v>
      </c>
      <c r="O2516" t="s">
        <v>3948</v>
      </c>
      <c r="AB2516" s="12" t="str">
        <f>+LISTAS[[#This Row],[Codigo]]&amp;LISTAS[[#This Row],[Fabrica]]</f>
        <v>1147INYECTGAS</v>
      </c>
      <c r="AC2516" s="13" t="str">
        <f>+LISTAS[[#This Row],[Codigo]]</f>
        <v>1147</v>
      </c>
      <c r="AD2516" s="13" t="str">
        <f>+LISTAS[[#This Row],[ID]]</f>
        <v>PICOS PARA GAS76</v>
      </c>
      <c r="AH2516" s="36"/>
      <c r="AI2516" s="37">
        <f>+LISTAS[[#This Row],[Precio]]+(LISTAS[[#This Row],[Precio]]*AH2516)</f>
        <v>977.77329999999995</v>
      </c>
      <c r="AJ2516" s="38">
        <f t="shared" si="43"/>
        <v>488.88664999999997</v>
      </c>
      <c r="AL2516" s="35">
        <f>+AJ2516/LISTAS[[#This Row],[COSTO]]-1</f>
        <v>1.4637763581881349</v>
      </c>
      <c r="AM2516" t="str">
        <f>+LISTAS[[#This Row],[ID]]</f>
        <v>PICOS PARA GAS76</v>
      </c>
      <c r="AO2516" s="43"/>
      <c r="AP2516" s="39">
        <f>LISTAS[[#This Row],[COSTO]]+(LISTAS[[#This Row],[COSTO]]*AO2516)</f>
        <v>198.4298</v>
      </c>
      <c r="AQ2516" s="44">
        <f>IF(AO2516="",0,AP2516/LISTAS[[#This Row],[VENTA NETA]]-1)</f>
        <v>0</v>
      </c>
      <c r="AS2516" s="39">
        <v>455.05029999999999</v>
      </c>
      <c r="AT2516" s="48">
        <f>+LISTAS[[#This Row],[COSTO]]/AS2516-1</f>
        <v>-0.56393875578150365</v>
      </c>
      <c r="BA2516" t="s">
        <v>3898</v>
      </c>
      <c r="BB2516" s="36"/>
    </row>
    <row r="2517" spans="1:54" x14ac:dyDescent="0.35">
      <c r="A2517" s="7" t="s">
        <v>3950</v>
      </c>
      <c r="B2517" t="s">
        <v>3898</v>
      </c>
      <c r="C2517">
        <v>78</v>
      </c>
      <c r="D2517" t="s">
        <v>3951</v>
      </c>
      <c r="E2517" s="2">
        <v>1487.9127000000001</v>
      </c>
      <c r="F2517" s="7" t="str">
        <f>+_xlfn.XLOOKUP(LISTAS[[#This Row],[ID]],_01_CODIGOS_Y_COSTOS_xlsm[Producto y N°],_01_CODIGOS_Y_COSTOS_xlsm[FABRICA],"",0,1)</f>
        <v>INYECTGAS</v>
      </c>
      <c r="G2517" s="26">
        <f>LISTAS[[#This Row],[Precio]]*(1-0.46)</f>
        <v>803.47285800000009</v>
      </c>
      <c r="H2517" s="1">
        <f>+_xlfn.XLOOKUP(LISTAS[[#This Row],[ID]],_01_CODIGOS_Y_COSTOS_xlsm[Producto y N°],_01_CODIGOS_Y_COSTOS_xlsm[COSTO],0,0,1)</f>
        <v>301.46069999999997</v>
      </c>
      <c r="I2517" s="27">
        <f>+IFERROR(LISTAS[[#This Row],[VENTA NETA]]/LISTAS[[#This Row],[COSTO]]-1,0)</f>
        <v>1.665265681397277</v>
      </c>
      <c r="J2517" s="50" t="str">
        <f>IFERROR(VLOOKUP(LISTAS[[#This Row],[ID]],_01_CODIGOS_Y_COSTOS_xlsm[[Producto y N°]:[CODIGO]],2,0),"")</f>
        <v>1135</v>
      </c>
      <c r="O2517" t="s">
        <v>3950</v>
      </c>
      <c r="AB2517" s="12" t="str">
        <f>+LISTAS[[#This Row],[Codigo]]&amp;LISTAS[[#This Row],[Fabrica]]</f>
        <v>1135INYECTGAS</v>
      </c>
      <c r="AC2517" s="13" t="str">
        <f>+LISTAS[[#This Row],[Codigo]]</f>
        <v>1135</v>
      </c>
      <c r="AD2517" s="13" t="str">
        <f>+LISTAS[[#This Row],[ID]]</f>
        <v>PICOS PARA GAS78</v>
      </c>
      <c r="AH2517" s="36"/>
      <c r="AI2517" s="37">
        <f>+LISTAS[[#This Row],[Precio]]+(LISTAS[[#This Row],[Precio]]*AH2517)</f>
        <v>1487.9127000000001</v>
      </c>
      <c r="AJ2517" s="38">
        <f t="shared" si="43"/>
        <v>743.95635000000004</v>
      </c>
      <c r="AL2517" s="35">
        <f>+AJ2517/LISTAS[[#This Row],[COSTO]]-1</f>
        <v>1.4678385938863676</v>
      </c>
      <c r="AM2517" t="str">
        <f>+LISTAS[[#This Row],[ID]]</f>
        <v>PICOS PARA GAS78</v>
      </c>
      <c r="AO2517" s="43"/>
      <c r="AP2517" s="39">
        <f>LISTAS[[#This Row],[COSTO]]+(LISTAS[[#This Row],[COSTO]]*AO2517)</f>
        <v>301.46069999999997</v>
      </c>
      <c r="AQ2517" s="44">
        <f>IF(AO2517="",0,AP2517/LISTAS[[#This Row],[VENTA NETA]]-1)</f>
        <v>0</v>
      </c>
      <c r="AS2517" s="39">
        <v>467.34899999999999</v>
      </c>
      <c r="AT2517" s="48">
        <f>+LISTAS[[#This Row],[COSTO]]/AS2517-1</f>
        <v>-0.35495593229042965</v>
      </c>
      <c r="BA2517" t="s">
        <v>3898</v>
      </c>
      <c r="BB2517" s="36"/>
    </row>
    <row r="2518" spans="1:54" x14ac:dyDescent="0.35">
      <c r="A2518" s="7" t="s">
        <v>3952</v>
      </c>
      <c r="B2518" t="s">
        <v>3898</v>
      </c>
      <c r="C2518">
        <v>80</v>
      </c>
      <c r="D2518" t="s">
        <v>3953</v>
      </c>
      <c r="E2518" s="2">
        <v>1681.08</v>
      </c>
      <c r="F2518" s="7" t="str">
        <f>+_xlfn.XLOOKUP(LISTAS[[#This Row],[ID]],_01_CODIGOS_Y_COSTOS_xlsm[Producto y N°],_01_CODIGOS_Y_COSTOS_xlsm[FABRICA],"",0,1)</f>
        <v>INYECTGAS</v>
      </c>
      <c r="G2518" s="26">
        <f>LISTAS[[#This Row],[Precio]]*(1-0.46)</f>
        <v>907.78319999999997</v>
      </c>
      <c r="H2518" s="1">
        <f>+_xlfn.XLOOKUP(LISTAS[[#This Row],[ID]],_01_CODIGOS_Y_COSTOS_xlsm[Producto y N°],_01_CODIGOS_Y_COSTOS_xlsm[COSTO],0,0,1)</f>
        <v>340.38339999999999</v>
      </c>
      <c r="I2518" s="27">
        <f>+IFERROR(LISTAS[[#This Row],[VENTA NETA]]/LISTAS[[#This Row],[COSTO]]-1,0)</f>
        <v>1.6669432175599632</v>
      </c>
      <c r="J2518" s="50" t="str">
        <f>IFERROR(VLOOKUP(LISTAS[[#This Row],[ID]],_01_CODIGOS_Y_COSTOS_xlsm[[Producto y N°]:[CODIGO]],2,0),"")</f>
        <v>1301</v>
      </c>
      <c r="O2518" t="s">
        <v>3952</v>
      </c>
      <c r="AB2518" s="12" t="str">
        <f>+LISTAS[[#This Row],[Codigo]]&amp;LISTAS[[#This Row],[Fabrica]]</f>
        <v>1301INYECTGAS</v>
      </c>
      <c r="AC2518" s="13" t="str">
        <f>+LISTAS[[#This Row],[Codigo]]</f>
        <v>1301</v>
      </c>
      <c r="AD2518" s="13" t="str">
        <f>+LISTAS[[#This Row],[ID]]</f>
        <v>PICOS PARA GAS80</v>
      </c>
      <c r="AH2518" s="36"/>
      <c r="AI2518" s="37">
        <f>+LISTAS[[#This Row],[Precio]]+(LISTAS[[#This Row],[Precio]]*AH2518)</f>
        <v>1681.08</v>
      </c>
      <c r="AJ2518" s="38">
        <f t="shared" si="43"/>
        <v>840.54</v>
      </c>
      <c r="AL2518" s="35">
        <f>+AJ2518/LISTAS[[#This Row],[COSTO]]-1</f>
        <v>1.4693918681110771</v>
      </c>
      <c r="AM2518" t="str">
        <f>+LISTAS[[#This Row],[ID]]</f>
        <v>PICOS PARA GAS80</v>
      </c>
      <c r="AO2518" s="43"/>
      <c r="AP2518" s="39">
        <f>LISTAS[[#This Row],[COSTO]]+(LISTAS[[#This Row],[COSTO]]*AO2518)</f>
        <v>340.38339999999999</v>
      </c>
      <c r="AQ2518" s="44">
        <f>IF(AO2518="",0,AP2518/LISTAS[[#This Row],[VENTA NETA]]-1)</f>
        <v>0</v>
      </c>
      <c r="AS2518" s="39">
        <v>467.34899999999999</v>
      </c>
      <c r="AT2518" s="48">
        <f>+LISTAS[[#This Row],[COSTO]]/AS2518-1</f>
        <v>-0.27167191970026683</v>
      </c>
      <c r="BA2518" t="s">
        <v>3898</v>
      </c>
      <c r="BB2518" s="36"/>
    </row>
    <row r="2519" spans="1:54" x14ac:dyDescent="0.35">
      <c r="A2519" s="7" t="s">
        <v>3954</v>
      </c>
      <c r="B2519" t="s">
        <v>3898</v>
      </c>
      <c r="C2519">
        <v>81</v>
      </c>
      <c r="D2519" t="s">
        <v>3955</v>
      </c>
      <c r="E2519" s="2">
        <v>1244.624</v>
      </c>
      <c r="F2519" s="7" t="str">
        <f>+_xlfn.XLOOKUP(LISTAS[[#This Row],[ID]],_01_CODIGOS_Y_COSTOS_xlsm[Producto y N°],_01_CODIGOS_Y_COSTOS_xlsm[FABRICA],"",0,1)</f>
        <v>INYECTGAS</v>
      </c>
      <c r="G2519" s="26">
        <f>LISTAS[[#This Row],[Precio]]*(1-0.46)</f>
        <v>672.09696000000008</v>
      </c>
      <c r="H2519" s="1">
        <f>+_xlfn.XLOOKUP(LISTAS[[#This Row],[ID]],_01_CODIGOS_Y_COSTOS_xlsm[Producto y N°],_01_CODIGOS_Y_COSTOS_xlsm[COSTO],0,0,1)</f>
        <v>251.85319999999999</v>
      </c>
      <c r="I2519" s="27">
        <f>+IFERROR(LISTAS[[#This Row],[VENTA NETA]]/LISTAS[[#This Row],[COSTO]]-1,0)</f>
        <v>1.6686059974620142</v>
      </c>
      <c r="J2519" s="50" t="str">
        <f>IFERROR(VLOOKUP(LISTAS[[#This Row],[ID]],_01_CODIGOS_Y_COSTOS_xlsm[[Producto y N°]:[CODIGO]],2,0),"")</f>
        <v>1302</v>
      </c>
      <c r="O2519" t="s">
        <v>3954</v>
      </c>
      <c r="AB2519" s="12" t="str">
        <f>+LISTAS[[#This Row],[Codigo]]&amp;LISTAS[[#This Row],[Fabrica]]</f>
        <v>1302INYECTGAS</v>
      </c>
      <c r="AC2519" s="13" t="str">
        <f>+LISTAS[[#This Row],[Codigo]]</f>
        <v>1302</v>
      </c>
      <c r="AD2519" s="13" t="str">
        <f>+LISTAS[[#This Row],[ID]]</f>
        <v>PICOS PARA GAS81</v>
      </c>
      <c r="AH2519" s="36"/>
      <c r="AI2519" s="37">
        <f>+LISTAS[[#This Row],[Precio]]+(LISTAS[[#This Row],[Precio]]*AH2519)</f>
        <v>1244.624</v>
      </c>
      <c r="AJ2519" s="38">
        <f t="shared" si="43"/>
        <v>622.31200000000001</v>
      </c>
      <c r="AL2519" s="35">
        <f>+AJ2519/LISTAS[[#This Row],[COSTO]]-1</f>
        <v>1.4709314791314942</v>
      </c>
      <c r="AM2519" t="str">
        <f>+LISTAS[[#This Row],[ID]]</f>
        <v>PICOS PARA GAS81</v>
      </c>
      <c r="AO2519" s="43"/>
      <c r="AP2519" s="39">
        <f>LISTAS[[#This Row],[COSTO]]+(LISTAS[[#This Row],[COSTO]]*AO2519)</f>
        <v>251.85319999999999</v>
      </c>
      <c r="AQ2519" s="44">
        <f>IF(AO2519="",0,AP2519/LISTAS[[#This Row],[VENTA NETA]]-1)</f>
        <v>0</v>
      </c>
      <c r="AS2519" s="39">
        <v>670.34379999999999</v>
      </c>
      <c r="AT2519" s="48">
        <f>+LISTAS[[#This Row],[COSTO]]/AS2519-1</f>
        <v>-0.62429248991338482</v>
      </c>
      <c r="BA2519" t="s">
        <v>3898</v>
      </c>
      <c r="BB2519" s="36"/>
    </row>
    <row r="2520" spans="1:54" x14ac:dyDescent="0.35">
      <c r="A2520" s="7" t="s">
        <v>3956</v>
      </c>
      <c r="B2520" t="s">
        <v>3898</v>
      </c>
      <c r="C2520">
        <v>82</v>
      </c>
      <c r="D2520" t="s">
        <v>3957</v>
      </c>
      <c r="E2520" s="2">
        <v>3033.6687000000002</v>
      </c>
      <c r="F2520" s="7" t="str">
        <f>+_xlfn.XLOOKUP(LISTAS[[#This Row],[ID]],_01_CODIGOS_Y_COSTOS_xlsm[Producto y N°],_01_CODIGOS_Y_COSTOS_xlsm[FABRICA],"",0,1)</f>
        <v>INYECTGAS</v>
      </c>
      <c r="G2520" s="26">
        <f>LISTAS[[#This Row],[Precio]]*(1-0.46)</f>
        <v>1638.1810980000002</v>
      </c>
      <c r="H2520" s="1">
        <f>+_xlfn.XLOOKUP(LISTAS[[#This Row],[ID]],_01_CODIGOS_Y_COSTOS_xlsm[Producto y N°],_01_CODIGOS_Y_COSTOS_xlsm[COSTO],0,0,1)</f>
        <v>614.36919999999998</v>
      </c>
      <c r="I2520" s="27">
        <f>+IFERROR(LISTAS[[#This Row],[VENTA NETA]]/LISTAS[[#This Row],[COSTO]]-1,0)</f>
        <v>1.6664440502551239</v>
      </c>
      <c r="J2520" s="50" t="str">
        <f>IFERROR(VLOOKUP(LISTAS[[#This Row],[ID]],_01_CODIGOS_Y_COSTOS_xlsm[[Producto y N°]:[CODIGO]],2,0),"")</f>
        <v>1304</v>
      </c>
      <c r="O2520" t="s">
        <v>3956</v>
      </c>
      <c r="AB2520" s="12" t="str">
        <f>+LISTAS[[#This Row],[Codigo]]&amp;LISTAS[[#This Row],[Fabrica]]</f>
        <v>1304INYECTGAS</v>
      </c>
      <c r="AC2520" s="13" t="str">
        <f>+LISTAS[[#This Row],[Codigo]]</f>
        <v>1304</v>
      </c>
      <c r="AD2520" s="13" t="str">
        <f>+LISTAS[[#This Row],[ID]]</f>
        <v>PICOS PARA GAS82</v>
      </c>
      <c r="AH2520" s="36"/>
      <c r="AI2520" s="37">
        <f>+LISTAS[[#This Row],[Precio]]+(LISTAS[[#This Row],[Precio]]*AH2520)</f>
        <v>3033.6687000000002</v>
      </c>
      <c r="AJ2520" s="38">
        <f t="shared" si="43"/>
        <v>1516.8343500000001</v>
      </c>
      <c r="AL2520" s="35">
        <f>+AJ2520/LISTAS[[#This Row],[COSTO]]-1</f>
        <v>1.4689296761621518</v>
      </c>
      <c r="AM2520" t="str">
        <f>+LISTAS[[#This Row],[ID]]</f>
        <v>PICOS PARA GAS82</v>
      </c>
      <c r="AO2520" s="43"/>
      <c r="AP2520" s="39">
        <f>LISTAS[[#This Row],[COSTO]]+(LISTAS[[#This Row],[COSTO]]*AO2520)</f>
        <v>614.36919999999998</v>
      </c>
      <c r="AQ2520" s="44">
        <f>IF(AO2520="",0,AP2520/LISTAS[[#This Row],[VENTA NETA]]-1)</f>
        <v>0</v>
      </c>
      <c r="AS2520" s="39">
        <v>529.3836</v>
      </c>
      <c r="AT2520" s="48">
        <f>+LISTAS[[#This Row],[COSTO]]/AS2520-1</f>
        <v>0.16053689611842903</v>
      </c>
      <c r="BA2520" t="s">
        <v>3898</v>
      </c>
      <c r="BB2520" s="36"/>
    </row>
    <row r="2521" spans="1:54" x14ac:dyDescent="0.35">
      <c r="A2521" s="7" t="s">
        <v>3958</v>
      </c>
      <c r="B2521" t="s">
        <v>3898</v>
      </c>
      <c r="C2521">
        <v>83</v>
      </c>
      <c r="D2521" t="s">
        <v>3959</v>
      </c>
      <c r="E2521" s="2">
        <v>3115.66</v>
      </c>
      <c r="F2521" s="7" t="str">
        <f>+_xlfn.XLOOKUP(LISTAS[[#This Row],[ID]],_01_CODIGOS_Y_COSTOS_xlsm[Producto y N°],_01_CODIGOS_Y_COSTOS_xlsm[FABRICA],"",0,1)</f>
        <v>INYECTGAS</v>
      </c>
      <c r="G2521" s="26">
        <f>LISTAS[[#This Row],[Precio]]*(1-0.46)</f>
        <v>1682.4564</v>
      </c>
      <c r="H2521" s="1">
        <f>+_xlfn.XLOOKUP(LISTAS[[#This Row],[ID]],_01_CODIGOS_Y_COSTOS_xlsm[Producto y N°],_01_CODIGOS_Y_COSTOS_xlsm[COSTO],0,0,1)</f>
        <v>630.39620000000002</v>
      </c>
      <c r="I2521" s="27">
        <f>+IFERROR(LISTAS[[#This Row],[VENTA NETA]]/LISTAS[[#This Row],[COSTO]]-1,0)</f>
        <v>1.6688872807291668</v>
      </c>
      <c r="J2521" s="50" t="str">
        <f>IFERROR(VLOOKUP(LISTAS[[#This Row],[ID]],_01_CODIGOS_Y_COSTOS_xlsm[[Producto y N°]:[CODIGO]],2,0),"")</f>
        <v>1305</v>
      </c>
      <c r="O2521" t="s">
        <v>3958</v>
      </c>
      <c r="AB2521" s="12" t="str">
        <f>+LISTAS[[#This Row],[Codigo]]&amp;LISTAS[[#This Row],[Fabrica]]</f>
        <v>1305INYECTGAS</v>
      </c>
      <c r="AC2521" s="13" t="str">
        <f>+LISTAS[[#This Row],[Codigo]]</f>
        <v>1305</v>
      </c>
      <c r="AD2521" s="13" t="str">
        <f>+LISTAS[[#This Row],[ID]]</f>
        <v>PICOS PARA GAS83</v>
      </c>
      <c r="AH2521" s="36"/>
      <c r="AI2521" s="37">
        <f>+LISTAS[[#This Row],[Precio]]+(LISTAS[[#This Row],[Precio]]*AH2521)</f>
        <v>3115.66</v>
      </c>
      <c r="AJ2521" s="38">
        <f t="shared" si="43"/>
        <v>1557.83</v>
      </c>
      <c r="AL2521" s="35">
        <f>+AJ2521/LISTAS[[#This Row],[COSTO]]-1</f>
        <v>1.47119192660108</v>
      </c>
      <c r="AM2521" t="str">
        <f>+LISTAS[[#This Row],[ID]]</f>
        <v>PICOS PARA GAS83</v>
      </c>
      <c r="AO2521" s="43"/>
      <c r="AP2521" s="39">
        <f>LISTAS[[#This Row],[COSTO]]+(LISTAS[[#This Row],[COSTO]]*AO2521)</f>
        <v>630.39620000000002</v>
      </c>
      <c r="AQ2521" s="44">
        <f>IF(AO2521="",0,AP2521/LISTAS[[#This Row],[VENTA NETA]]-1)</f>
        <v>0</v>
      </c>
      <c r="AS2521" s="39">
        <v>594.38189999999997</v>
      </c>
      <c r="AT2521" s="48">
        <f>+LISTAS[[#This Row],[COSTO]]/AS2521-1</f>
        <v>6.0591178836367776E-2</v>
      </c>
      <c r="BA2521" t="s">
        <v>3898</v>
      </c>
      <c r="BB2521" s="36"/>
    </row>
    <row r="2522" spans="1:54" x14ac:dyDescent="0.35">
      <c r="A2522" s="7" t="s">
        <v>3960</v>
      </c>
      <c r="B2522" t="s">
        <v>3898</v>
      </c>
      <c r="C2522">
        <v>84</v>
      </c>
      <c r="D2522" t="s">
        <v>3961</v>
      </c>
      <c r="E2522" s="2">
        <v>3115.66</v>
      </c>
      <c r="F2522" s="7" t="str">
        <f>+_xlfn.XLOOKUP(LISTAS[[#This Row],[ID]],_01_CODIGOS_Y_COSTOS_xlsm[Producto y N°],_01_CODIGOS_Y_COSTOS_xlsm[FABRICA],"",0,1)</f>
        <v>INYECTGAS</v>
      </c>
      <c r="G2522" s="26">
        <f>LISTAS[[#This Row],[Precio]]*(1-0.46)</f>
        <v>1682.4564</v>
      </c>
      <c r="H2522" s="1">
        <f>+_xlfn.XLOOKUP(LISTAS[[#This Row],[ID]],_01_CODIGOS_Y_COSTOS_xlsm[Producto y N°],_01_CODIGOS_Y_COSTOS_xlsm[COSTO],0,0,1)</f>
        <v>630.39620000000002</v>
      </c>
      <c r="I2522" s="27">
        <f>+IFERROR(LISTAS[[#This Row],[VENTA NETA]]/LISTAS[[#This Row],[COSTO]]-1,0)</f>
        <v>1.6688872807291668</v>
      </c>
      <c r="J2522" s="50" t="str">
        <f>IFERROR(VLOOKUP(LISTAS[[#This Row],[ID]],_01_CODIGOS_Y_COSTOS_xlsm[[Producto y N°]:[CODIGO]],2,0),"")</f>
        <v>1328</v>
      </c>
      <c r="O2522" t="s">
        <v>3960</v>
      </c>
      <c r="AB2522" s="12" t="str">
        <f>+LISTAS[[#This Row],[Codigo]]&amp;LISTAS[[#This Row],[Fabrica]]</f>
        <v>1328INYECTGAS</v>
      </c>
      <c r="AC2522" s="13" t="str">
        <f>+LISTAS[[#This Row],[Codigo]]</f>
        <v>1328</v>
      </c>
      <c r="AD2522" s="13" t="str">
        <f>+LISTAS[[#This Row],[ID]]</f>
        <v>PICOS PARA GAS84</v>
      </c>
      <c r="AH2522" s="36"/>
      <c r="AI2522" s="37">
        <f>+LISTAS[[#This Row],[Precio]]+(LISTAS[[#This Row],[Precio]]*AH2522)</f>
        <v>3115.66</v>
      </c>
      <c r="AJ2522" s="38">
        <f t="shared" si="43"/>
        <v>1557.83</v>
      </c>
      <c r="AL2522" s="35">
        <f>+AJ2522/LISTAS[[#This Row],[COSTO]]-1</f>
        <v>1.47119192660108</v>
      </c>
      <c r="AM2522" t="str">
        <f>+LISTAS[[#This Row],[ID]]</f>
        <v>PICOS PARA GAS84</v>
      </c>
      <c r="AO2522" s="43"/>
      <c r="AP2522" s="39">
        <f>LISTAS[[#This Row],[COSTO]]+(LISTAS[[#This Row],[COSTO]]*AO2522)</f>
        <v>630.39620000000002</v>
      </c>
      <c r="AQ2522" s="44">
        <f>IF(AO2522="",0,AP2522/LISTAS[[#This Row],[VENTA NETA]]-1)</f>
        <v>0</v>
      </c>
      <c r="AS2522" s="39">
        <v>781.54570000000001</v>
      </c>
      <c r="AT2522" s="48">
        <f>+LISTAS[[#This Row],[COSTO]]/AS2522-1</f>
        <v>-0.19339815957019535</v>
      </c>
      <c r="BA2522" t="s">
        <v>3898</v>
      </c>
      <c r="BB2522" s="36"/>
    </row>
    <row r="2523" spans="1:54" x14ac:dyDescent="0.35">
      <c r="A2523" s="7" t="s">
        <v>3962</v>
      </c>
      <c r="B2523" t="s">
        <v>3898</v>
      </c>
      <c r="C2523">
        <v>86</v>
      </c>
      <c r="D2523" t="s">
        <v>3963</v>
      </c>
      <c r="E2523" s="2">
        <v>4468.9587000000001</v>
      </c>
      <c r="F2523" s="7" t="str">
        <f>+_xlfn.XLOOKUP(LISTAS[[#This Row],[ID]],_01_CODIGOS_Y_COSTOS_xlsm[Producto y N°],_01_CODIGOS_Y_COSTOS_xlsm[FABRICA],"",0,1)</f>
        <v>INYECTGAS</v>
      </c>
      <c r="G2523" s="26">
        <f>LISTAS[[#This Row],[Precio]]*(1-0.46)</f>
        <v>2413.2376980000004</v>
      </c>
      <c r="H2523" s="1">
        <f>+_xlfn.XLOOKUP(LISTAS[[#This Row],[ID]],_01_CODIGOS_Y_COSTOS_xlsm[Producto y N°],_01_CODIGOS_Y_COSTOS_xlsm[COSTO],0,0,1)</f>
        <v>904.38199999999995</v>
      </c>
      <c r="I2523" s="27">
        <f>+IFERROR(LISTAS[[#This Row],[VENTA NETA]]/LISTAS[[#This Row],[COSTO]]-1,0)</f>
        <v>1.6683831588864004</v>
      </c>
      <c r="J2523" s="50" t="str">
        <f>IFERROR(VLOOKUP(LISTAS[[#This Row],[ID]],_01_CODIGOS_Y_COSTOS_xlsm[[Producto y N°]:[CODIGO]],2,0),"")</f>
        <v>1303</v>
      </c>
      <c r="O2523" t="s">
        <v>3962</v>
      </c>
      <c r="AB2523" s="12" t="str">
        <f>+LISTAS[[#This Row],[Codigo]]&amp;LISTAS[[#This Row],[Fabrica]]</f>
        <v>1303INYECTGAS</v>
      </c>
      <c r="AC2523" s="13" t="str">
        <f>+LISTAS[[#This Row],[Codigo]]</f>
        <v>1303</v>
      </c>
      <c r="AD2523" s="13" t="str">
        <f>+LISTAS[[#This Row],[ID]]</f>
        <v>PICOS PARA GAS86</v>
      </c>
      <c r="AH2523" s="36"/>
      <c r="AI2523" s="37">
        <f>+LISTAS[[#This Row],[Precio]]+(LISTAS[[#This Row],[Precio]]*AH2523)</f>
        <v>4468.9587000000001</v>
      </c>
      <c r="AJ2523" s="38">
        <f t="shared" si="43"/>
        <v>2234.4793500000001</v>
      </c>
      <c r="AL2523" s="35">
        <f>+AJ2523/LISTAS[[#This Row],[COSTO]]-1</f>
        <v>1.4707251471170371</v>
      </c>
      <c r="AM2523" t="str">
        <f>+LISTAS[[#This Row],[ID]]</f>
        <v>PICOS PARA GAS86</v>
      </c>
      <c r="AO2523" s="43"/>
      <c r="AP2523" s="39">
        <f>LISTAS[[#This Row],[COSTO]]+(LISTAS[[#This Row],[COSTO]]*AO2523)</f>
        <v>904.38199999999995</v>
      </c>
      <c r="AQ2523" s="44">
        <f>IF(AO2523="",0,AP2523/LISTAS[[#This Row],[VENTA NETA]]-1)</f>
        <v>0</v>
      </c>
      <c r="AS2523" s="39">
        <v>529.3836</v>
      </c>
      <c r="AT2523" s="48">
        <f>+LISTAS[[#This Row],[COSTO]]/AS2523-1</f>
        <v>0.70836799628851366</v>
      </c>
      <c r="BA2523" t="s">
        <v>3898</v>
      </c>
      <c r="BB2523" s="36"/>
    </row>
    <row r="2524" spans="1:54" x14ac:dyDescent="0.35">
      <c r="A2524" s="7" t="s">
        <v>3964</v>
      </c>
      <c r="B2524" t="s">
        <v>3898</v>
      </c>
      <c r="C2524">
        <v>96</v>
      </c>
      <c r="D2524" t="s">
        <v>3965</v>
      </c>
      <c r="E2524" s="2">
        <v>3529.2240000000002</v>
      </c>
      <c r="F2524" s="7" t="str">
        <f>+_xlfn.XLOOKUP(LISTAS[[#This Row],[ID]],_01_CODIGOS_Y_COSTOS_xlsm[Producto y N°],_01_CODIGOS_Y_COSTOS_xlsm[FABRICA],"",0,1)</f>
        <v>INYECTGAS</v>
      </c>
      <c r="G2524" s="26">
        <f>LISTAS[[#This Row],[Precio]]*(1-0.46)</f>
        <v>1905.7809600000003</v>
      </c>
      <c r="H2524" s="1">
        <f>+_xlfn.XLOOKUP(LISTAS[[#This Row],[ID]],_01_CODIGOS_Y_COSTOS_xlsm[Producto y N°],_01_CODIGOS_Y_COSTOS_xlsm[COSTO],0,0,1)</f>
        <v>714.34730000000002</v>
      </c>
      <c r="I2524" s="27">
        <f>+IFERROR(LISTAS[[#This Row],[VENTA NETA]]/LISTAS[[#This Row],[COSTO]]-1,0)</f>
        <v>1.6678633208244786</v>
      </c>
      <c r="J2524" s="50" t="str">
        <f>IFERROR(VLOOKUP(LISTAS[[#This Row],[ID]],_01_CODIGOS_Y_COSTOS_xlsm[[Producto y N°]:[CODIGO]],2,0),"")</f>
        <v>1321</v>
      </c>
      <c r="O2524" t="s">
        <v>3964</v>
      </c>
      <c r="AB2524" s="12" t="str">
        <f>+LISTAS[[#This Row],[Codigo]]&amp;LISTAS[[#This Row],[Fabrica]]</f>
        <v>1321INYECTGAS</v>
      </c>
      <c r="AC2524" s="13" t="str">
        <f>+LISTAS[[#This Row],[Codigo]]</f>
        <v>1321</v>
      </c>
      <c r="AD2524" s="13" t="str">
        <f>+LISTAS[[#This Row],[ID]]</f>
        <v>PICOS PARA GAS96</v>
      </c>
      <c r="AH2524" s="36"/>
      <c r="AI2524" s="37">
        <f>+LISTAS[[#This Row],[Precio]]+(LISTAS[[#This Row],[Precio]]*AH2524)</f>
        <v>3529.2240000000002</v>
      </c>
      <c r="AJ2524" s="38">
        <f t="shared" si="43"/>
        <v>1764.6120000000001</v>
      </c>
      <c r="AL2524" s="35">
        <f>+AJ2524/LISTAS[[#This Row],[COSTO]]-1</f>
        <v>1.4702438155782209</v>
      </c>
      <c r="AM2524" t="str">
        <f>+LISTAS[[#This Row],[ID]]</f>
        <v>PICOS PARA GAS96</v>
      </c>
      <c r="AO2524" s="43"/>
      <c r="AP2524" s="39">
        <f>LISTAS[[#This Row],[COSTO]]+(LISTAS[[#This Row],[COSTO]]*AO2524)</f>
        <v>714.34730000000002</v>
      </c>
      <c r="AQ2524" s="44">
        <f>IF(AO2524="",0,AP2524/LISTAS[[#This Row],[VENTA NETA]]-1)</f>
        <v>0</v>
      </c>
      <c r="AS2524" s="39">
        <v>184.47989999999999</v>
      </c>
      <c r="AT2524" s="48">
        <f>+LISTAS[[#This Row],[COSTO]]/AS2524-1</f>
        <v>2.8722229359404472</v>
      </c>
      <c r="BA2524" t="s">
        <v>3898</v>
      </c>
      <c r="BB2524" s="36"/>
    </row>
    <row r="2525" spans="1:54" x14ac:dyDescent="0.35">
      <c r="A2525" s="7" t="s">
        <v>3966</v>
      </c>
      <c r="B2525" t="s">
        <v>3898</v>
      </c>
      <c r="C2525">
        <v>97</v>
      </c>
      <c r="D2525" t="s">
        <v>3967</v>
      </c>
      <c r="E2525" s="2">
        <v>3962.5459999999998</v>
      </c>
      <c r="F2525" s="7" t="str">
        <f>+_xlfn.XLOOKUP(LISTAS[[#This Row],[ID]],_01_CODIGOS_Y_COSTOS_xlsm[Producto y N°],_01_CODIGOS_Y_COSTOS_xlsm[FABRICA],"",0,1)</f>
        <v>INYECTGAS</v>
      </c>
      <c r="G2525" s="26">
        <f>LISTAS[[#This Row],[Precio]]*(1-0.46)</f>
        <v>2139.77484</v>
      </c>
      <c r="H2525" s="1">
        <f>+_xlfn.XLOOKUP(LISTAS[[#This Row],[ID]],_01_CODIGOS_Y_COSTOS_xlsm[Producto y N°],_01_CODIGOS_Y_COSTOS_xlsm[COSTO],0,0,1)</f>
        <v>802.11429999999996</v>
      </c>
      <c r="I2525" s="27">
        <f>+IFERROR(LISTAS[[#This Row],[VENTA NETA]]/LISTAS[[#This Row],[COSTO]]-1,0)</f>
        <v>1.6676682363099626</v>
      </c>
      <c r="J2525" s="50" t="str">
        <f>IFERROR(VLOOKUP(LISTAS[[#This Row],[ID]],_01_CODIGOS_Y_COSTOS_xlsm[[Producto y N°]:[CODIGO]],2,0),"")</f>
        <v>1324</v>
      </c>
      <c r="O2525" t="s">
        <v>3966</v>
      </c>
      <c r="AB2525" s="12" t="str">
        <f>+LISTAS[[#This Row],[Codigo]]&amp;LISTAS[[#This Row],[Fabrica]]</f>
        <v>1324INYECTGAS</v>
      </c>
      <c r="AC2525" s="13" t="str">
        <f>+LISTAS[[#This Row],[Codigo]]</f>
        <v>1324</v>
      </c>
      <c r="AD2525" s="13" t="str">
        <f>+LISTAS[[#This Row],[ID]]</f>
        <v>PICOS PARA GAS97</v>
      </c>
      <c r="AH2525" s="36"/>
      <c r="AI2525" s="37">
        <f>+LISTAS[[#This Row],[Precio]]+(LISTAS[[#This Row],[Precio]]*AH2525)</f>
        <v>3962.5459999999998</v>
      </c>
      <c r="AJ2525" s="38">
        <f t="shared" si="43"/>
        <v>1981.2729999999999</v>
      </c>
      <c r="AL2525" s="35">
        <f>+AJ2525/LISTAS[[#This Row],[COSTO]]-1</f>
        <v>1.4700631817684835</v>
      </c>
      <c r="AM2525" t="str">
        <f>+LISTAS[[#This Row],[ID]]</f>
        <v>PICOS PARA GAS97</v>
      </c>
      <c r="AO2525" s="43"/>
      <c r="AP2525" s="39">
        <f>LISTAS[[#This Row],[COSTO]]+(LISTAS[[#This Row],[COSTO]]*AO2525)</f>
        <v>802.11429999999996</v>
      </c>
      <c r="AQ2525" s="44">
        <f>IF(AO2525="",0,AP2525/LISTAS[[#This Row],[VENTA NETA]]-1)</f>
        <v>0</v>
      </c>
      <c r="AS2525" s="39">
        <v>172.18119999999999</v>
      </c>
      <c r="AT2525" s="48">
        <f>+LISTAS[[#This Row],[COSTO]]/AS2525-1</f>
        <v>3.6585475069287474</v>
      </c>
      <c r="BA2525" t="s">
        <v>3898</v>
      </c>
      <c r="BB2525" s="36"/>
    </row>
    <row r="2526" spans="1:54" x14ac:dyDescent="0.35">
      <c r="A2526" s="7" t="s">
        <v>3968</v>
      </c>
      <c r="B2526" t="s">
        <v>3898</v>
      </c>
      <c r="C2526">
        <v>98</v>
      </c>
      <c r="D2526" t="s">
        <v>3969</v>
      </c>
      <c r="E2526" s="2">
        <v>5210.3046999999997</v>
      </c>
      <c r="F2526" s="7" t="str">
        <f>+_xlfn.XLOOKUP(LISTAS[[#This Row],[ID]],_01_CODIGOS_Y_COSTOS_xlsm[Producto y N°],_01_CODIGOS_Y_COSTOS_xlsm[FABRICA],"",0,1)</f>
        <v>INYECTGAS</v>
      </c>
      <c r="G2526" s="26">
        <f>LISTAS[[#This Row],[Precio]]*(1-0.46)</f>
        <v>2813.5645380000001</v>
      </c>
      <c r="H2526" s="1">
        <f>+_xlfn.XLOOKUP(LISTAS[[#This Row],[ID]],_01_CODIGOS_Y_COSTOS_xlsm[Producto y N°],_01_CODIGOS_Y_COSTOS_xlsm[COSTO],0,0,1)</f>
        <v>1054.7307000000001</v>
      </c>
      <c r="I2526" s="27">
        <f>+IFERROR(LISTAS[[#This Row],[VENTA NETA]]/LISTAS[[#This Row],[COSTO]]-1,0)</f>
        <v>1.667566742866212</v>
      </c>
      <c r="J2526" s="50" t="str">
        <f>IFERROR(VLOOKUP(LISTAS[[#This Row],[ID]],_01_CODIGOS_Y_COSTOS_xlsm[[Producto y N°]:[CODIGO]],2,0),"")</f>
        <v>1323</v>
      </c>
      <c r="O2526" t="s">
        <v>3968</v>
      </c>
      <c r="AB2526" s="12" t="str">
        <f>+LISTAS[[#This Row],[Codigo]]&amp;LISTAS[[#This Row],[Fabrica]]</f>
        <v>1323INYECTGAS</v>
      </c>
      <c r="AC2526" s="13" t="str">
        <f>+LISTAS[[#This Row],[Codigo]]</f>
        <v>1323</v>
      </c>
      <c r="AD2526" s="13" t="str">
        <f>+LISTAS[[#This Row],[ID]]</f>
        <v>PICOS PARA GAS98</v>
      </c>
      <c r="AH2526" s="36"/>
      <c r="AI2526" s="37">
        <f>+LISTAS[[#This Row],[Precio]]+(LISTAS[[#This Row],[Precio]]*AH2526)</f>
        <v>5210.3046999999997</v>
      </c>
      <c r="AJ2526" s="38">
        <f t="shared" si="43"/>
        <v>2605.1523499999998</v>
      </c>
      <c r="AL2526" s="35">
        <f>+AJ2526/LISTAS[[#This Row],[COSTO]]-1</f>
        <v>1.4699692063576038</v>
      </c>
      <c r="AM2526" t="str">
        <f>+LISTAS[[#This Row],[ID]]</f>
        <v>PICOS PARA GAS98</v>
      </c>
      <c r="AO2526" s="43"/>
      <c r="AP2526" s="39">
        <f>LISTAS[[#This Row],[COSTO]]+(LISTAS[[#This Row],[COSTO]]*AO2526)</f>
        <v>1054.7307000000001</v>
      </c>
      <c r="AQ2526" s="44">
        <f>IF(AO2526="",0,AP2526/LISTAS[[#This Row],[VENTA NETA]]-1)</f>
        <v>0</v>
      </c>
      <c r="AS2526" s="39">
        <v>230.23490000000001</v>
      </c>
      <c r="AT2526" s="48">
        <f>+LISTAS[[#This Row],[COSTO]]/AS2526-1</f>
        <v>3.5811069477303397</v>
      </c>
      <c r="BA2526" t="s">
        <v>3898</v>
      </c>
      <c r="BB2526" s="36"/>
    </row>
    <row r="2527" spans="1:54" x14ac:dyDescent="0.35">
      <c r="A2527" s="7" t="s">
        <v>3970</v>
      </c>
      <c r="B2527" t="s">
        <v>3898</v>
      </c>
      <c r="C2527">
        <v>99</v>
      </c>
      <c r="D2527" t="s">
        <v>3971</v>
      </c>
      <c r="E2527" s="2">
        <v>3529.2240000000002</v>
      </c>
      <c r="F2527" s="7" t="str">
        <f>+_xlfn.XLOOKUP(LISTAS[[#This Row],[ID]],_01_CODIGOS_Y_COSTOS_xlsm[Producto y N°],_01_CODIGOS_Y_COSTOS_xlsm[FABRICA],"",0,1)</f>
        <v>INYECTGAS</v>
      </c>
      <c r="G2527" s="26">
        <f>LISTAS[[#This Row],[Precio]]*(1-0.46)</f>
        <v>1905.7809600000003</v>
      </c>
      <c r="H2527" s="1">
        <f>+_xlfn.XLOOKUP(LISTAS[[#This Row],[ID]],_01_CODIGOS_Y_COSTOS_xlsm[Producto y N°],_01_CODIGOS_Y_COSTOS_xlsm[COSTO],0,0,1)</f>
        <v>714.34730000000002</v>
      </c>
      <c r="I2527" s="27">
        <f>+IFERROR(LISTAS[[#This Row],[VENTA NETA]]/LISTAS[[#This Row],[COSTO]]-1,0)</f>
        <v>1.6678633208244786</v>
      </c>
      <c r="J2527" s="50" t="str">
        <f>IFERROR(VLOOKUP(LISTAS[[#This Row],[ID]],_01_CODIGOS_Y_COSTOS_xlsm[[Producto y N°]:[CODIGO]],2,0),"")</f>
        <v>1326</v>
      </c>
      <c r="O2527" t="s">
        <v>3970</v>
      </c>
      <c r="AB2527" s="12" t="str">
        <f>+LISTAS[[#This Row],[Codigo]]&amp;LISTAS[[#This Row],[Fabrica]]</f>
        <v>1326INYECTGAS</v>
      </c>
      <c r="AC2527" s="13" t="str">
        <f>+LISTAS[[#This Row],[Codigo]]</f>
        <v>1326</v>
      </c>
      <c r="AD2527" s="13" t="str">
        <f>+LISTAS[[#This Row],[ID]]</f>
        <v>PICOS PARA GAS99</v>
      </c>
      <c r="AH2527" s="36"/>
      <c r="AI2527" s="37">
        <f>+LISTAS[[#This Row],[Precio]]+(LISTAS[[#This Row],[Precio]]*AH2527)</f>
        <v>3529.2240000000002</v>
      </c>
      <c r="AJ2527" s="38">
        <f t="shared" si="43"/>
        <v>1764.6120000000001</v>
      </c>
      <c r="AL2527" s="35">
        <f>+AJ2527/LISTAS[[#This Row],[COSTO]]-1</f>
        <v>1.4702438155782209</v>
      </c>
      <c r="AM2527" t="str">
        <f>+LISTAS[[#This Row],[ID]]</f>
        <v>PICOS PARA GAS99</v>
      </c>
      <c r="AO2527" s="43"/>
      <c r="AP2527" s="39">
        <f>LISTAS[[#This Row],[COSTO]]+(LISTAS[[#This Row],[COSTO]]*AO2527)</f>
        <v>714.34730000000002</v>
      </c>
      <c r="AQ2527" s="44">
        <f>IF(AO2527="",0,AP2527/LISTAS[[#This Row],[VENTA NETA]]-1)</f>
        <v>0</v>
      </c>
      <c r="AS2527" s="39">
        <v>173.0677</v>
      </c>
      <c r="AT2527" s="48">
        <f>+LISTAS[[#This Row],[COSTO]]/AS2527-1</f>
        <v>3.1275599086369095</v>
      </c>
      <c r="BA2527" t="s">
        <v>3898</v>
      </c>
      <c r="BB2527" s="36"/>
    </row>
    <row r="2528" spans="1:54" x14ac:dyDescent="0.35">
      <c r="A2528" s="7" t="s">
        <v>3972</v>
      </c>
      <c r="B2528" t="s">
        <v>3898</v>
      </c>
      <c r="C2528">
        <v>102</v>
      </c>
      <c r="D2528" t="s">
        <v>3973</v>
      </c>
      <c r="E2528" s="2">
        <v>1229.866</v>
      </c>
      <c r="F2528" s="7" t="str">
        <f>+_xlfn.XLOOKUP(LISTAS[[#This Row],[ID]],_01_CODIGOS_Y_COSTOS_xlsm[Producto y N°],_01_CODIGOS_Y_COSTOS_xlsm[FABRICA],"",0,1)</f>
        <v>INYECTGAS</v>
      </c>
      <c r="G2528" s="26">
        <f>LISTAS[[#This Row],[Precio]]*(1-0.46)</f>
        <v>664.12764000000004</v>
      </c>
      <c r="H2528" s="1">
        <f>+_xlfn.XLOOKUP(LISTAS[[#This Row],[ID]],_01_CODIGOS_Y_COSTOS_xlsm[Producto y N°],_01_CODIGOS_Y_COSTOS_xlsm[COSTO],0,0,1)</f>
        <v>248.8005</v>
      </c>
      <c r="I2528" s="27">
        <f>+IFERROR(LISTAS[[#This Row],[VENTA NETA]]/LISTAS[[#This Row],[COSTO]]-1,0)</f>
        <v>1.6693179475121633</v>
      </c>
      <c r="J2528" s="50" t="str">
        <f>IFERROR(VLOOKUP(LISTAS[[#This Row],[ID]],_01_CODIGOS_Y_COSTOS_xlsm[[Producto y N°]:[CODIGO]],2,0),"")</f>
        <v>1315</v>
      </c>
      <c r="O2528" t="s">
        <v>3972</v>
      </c>
      <c r="AB2528" s="12" t="str">
        <f>+LISTAS[[#This Row],[Codigo]]&amp;LISTAS[[#This Row],[Fabrica]]</f>
        <v>1315INYECTGAS</v>
      </c>
      <c r="AC2528" s="13" t="str">
        <f>+LISTAS[[#This Row],[Codigo]]</f>
        <v>1315</v>
      </c>
      <c r="AD2528" s="13" t="str">
        <f>+LISTAS[[#This Row],[ID]]</f>
        <v>PICOS PARA GAS102</v>
      </c>
      <c r="AH2528" s="36"/>
      <c r="AI2528" s="37">
        <f>+LISTAS[[#This Row],[Precio]]+(LISTAS[[#This Row],[Precio]]*AH2528)</f>
        <v>1229.866</v>
      </c>
      <c r="AJ2528" s="38">
        <f t="shared" si="43"/>
        <v>614.93299999999999</v>
      </c>
      <c r="AL2528" s="35">
        <f>+AJ2528/LISTAS[[#This Row],[COSTO]]-1</f>
        <v>1.4715906921408921</v>
      </c>
      <c r="AM2528" t="str">
        <f>+LISTAS[[#This Row],[ID]]</f>
        <v>PICOS PARA GAS102</v>
      </c>
      <c r="AO2528" s="43"/>
      <c r="AP2528" s="39">
        <f>LISTAS[[#This Row],[COSTO]]+(LISTAS[[#This Row],[COSTO]]*AO2528)</f>
        <v>248.8005</v>
      </c>
      <c r="AQ2528" s="44">
        <f>IF(AO2528="",0,AP2528/LISTAS[[#This Row],[VENTA NETA]]-1)</f>
        <v>0</v>
      </c>
      <c r="AS2528" s="39">
        <v>141.43459999999999</v>
      </c>
      <c r="AT2528" s="48">
        <f>+LISTAS[[#This Row],[COSTO]]/AS2528-1</f>
        <v>0.75912046981431724</v>
      </c>
      <c r="BA2528" t="s">
        <v>3898</v>
      </c>
      <c r="BB2528" s="36"/>
    </row>
    <row r="2529" spans="1:54" x14ac:dyDescent="0.35">
      <c r="A2529" s="7" t="s">
        <v>3974</v>
      </c>
      <c r="B2529" t="s">
        <v>3898</v>
      </c>
      <c r="C2529">
        <v>103</v>
      </c>
      <c r="D2529" t="s">
        <v>3975</v>
      </c>
      <c r="E2529" s="2">
        <v>1147.8747000000001</v>
      </c>
      <c r="F2529" s="7" t="str">
        <f>+_xlfn.XLOOKUP(LISTAS[[#This Row],[ID]],_01_CODIGOS_Y_COSTOS_xlsm[Producto y N°],_01_CODIGOS_Y_COSTOS_xlsm[FABRICA],"",0,1)</f>
        <v>INYECTGAS</v>
      </c>
      <c r="G2529" s="26">
        <f>LISTAS[[#This Row],[Precio]]*(1-0.46)</f>
        <v>619.85233800000003</v>
      </c>
      <c r="H2529" s="1">
        <f>+_xlfn.XLOOKUP(LISTAS[[#This Row],[ID]],_01_CODIGOS_Y_COSTOS_xlsm[Producto y N°],_01_CODIGOS_Y_COSTOS_xlsm[COSTO],0,0,1)</f>
        <v>232.77340000000001</v>
      </c>
      <c r="I2529" s="27">
        <f>+IFERROR(LISTAS[[#This Row],[VENTA NETA]]/LISTAS[[#This Row],[COSTO]]-1,0)</f>
        <v>1.6629002196986424</v>
      </c>
      <c r="J2529" s="50" t="str">
        <f>IFERROR(VLOOKUP(LISTAS[[#This Row],[ID]],_01_CODIGOS_Y_COSTOS_xlsm[[Producto y N°]:[CODIGO]],2,0),"")</f>
        <v>1316</v>
      </c>
      <c r="O2529" t="s">
        <v>3974</v>
      </c>
      <c r="AB2529" s="12" t="str">
        <f>+LISTAS[[#This Row],[Codigo]]&amp;LISTAS[[#This Row],[Fabrica]]</f>
        <v>1316INYECTGAS</v>
      </c>
      <c r="AC2529" s="13" t="str">
        <f>+LISTAS[[#This Row],[Codigo]]</f>
        <v>1316</v>
      </c>
      <c r="AD2529" s="13" t="str">
        <f>+LISTAS[[#This Row],[ID]]</f>
        <v>PICOS PARA GAS103</v>
      </c>
      <c r="AH2529" s="36"/>
      <c r="AI2529" s="37">
        <f>+LISTAS[[#This Row],[Precio]]+(LISTAS[[#This Row],[Precio]]*AH2529)</f>
        <v>1147.8747000000001</v>
      </c>
      <c r="AJ2529" s="38">
        <f t="shared" si="43"/>
        <v>573.93735000000004</v>
      </c>
      <c r="AL2529" s="35">
        <f>+AJ2529/LISTAS[[#This Row],[COSTO]]-1</f>
        <v>1.4656483515728174</v>
      </c>
      <c r="AM2529" t="str">
        <f>+LISTAS[[#This Row],[ID]]</f>
        <v>PICOS PARA GAS103</v>
      </c>
      <c r="AO2529" s="43"/>
      <c r="AP2529" s="39">
        <f>LISTAS[[#This Row],[COSTO]]+(LISTAS[[#This Row],[COSTO]]*AO2529)</f>
        <v>232.77340000000001</v>
      </c>
      <c r="AQ2529" s="44">
        <f>IF(AO2529="",0,AP2529/LISTAS[[#This Row],[VENTA NETA]]-1)</f>
        <v>0</v>
      </c>
      <c r="AS2529" s="39">
        <v>231.018</v>
      </c>
      <c r="AT2529" s="48">
        <f>+LISTAS[[#This Row],[COSTO]]/AS2529-1</f>
        <v>7.5985421049442614E-3</v>
      </c>
      <c r="BA2529" t="s">
        <v>3898</v>
      </c>
      <c r="BB2529" s="36"/>
    </row>
    <row r="2530" spans="1:54" x14ac:dyDescent="0.35">
      <c r="A2530" s="7" t="s">
        <v>3976</v>
      </c>
      <c r="B2530" t="s">
        <v>3898</v>
      </c>
      <c r="C2530">
        <v>104</v>
      </c>
      <c r="D2530" t="s">
        <v>3977</v>
      </c>
      <c r="E2530" s="2">
        <v>1534.8993</v>
      </c>
      <c r="F2530" s="7" t="str">
        <f>+_xlfn.XLOOKUP(LISTAS[[#This Row],[ID]],_01_CODIGOS_Y_COSTOS_xlsm[Producto y N°],_01_CODIGOS_Y_COSTOS_xlsm[FABRICA],"",0,1)</f>
        <v>INYECTGAS</v>
      </c>
      <c r="G2530" s="26">
        <f>LISTAS[[#This Row],[Precio]]*(1-0.46)</f>
        <v>828.84562200000005</v>
      </c>
      <c r="H2530" s="1">
        <f>+_xlfn.XLOOKUP(LISTAS[[#This Row],[ID]],_01_CODIGOS_Y_COSTOS_xlsm[Producto y N°],_01_CODIGOS_Y_COSTOS_xlsm[COSTO],0,0,1)</f>
        <v>310.61900000000003</v>
      </c>
      <c r="I2530" s="27">
        <f>+IFERROR(LISTAS[[#This Row],[VENTA NETA]]/LISTAS[[#This Row],[COSTO]]-1,0)</f>
        <v>1.6683674276203324</v>
      </c>
      <c r="J2530" s="50" t="str">
        <f>IFERROR(VLOOKUP(LISTAS[[#This Row],[ID]],_01_CODIGOS_Y_COSTOS_xlsm[[Producto y N°]:[CODIGO]],2,0),"")</f>
        <v>1325</v>
      </c>
      <c r="O2530" t="s">
        <v>3976</v>
      </c>
      <c r="AB2530" s="12" t="str">
        <f>+LISTAS[[#This Row],[Codigo]]&amp;LISTAS[[#This Row],[Fabrica]]</f>
        <v>1325INYECTGAS</v>
      </c>
      <c r="AC2530" s="13" t="str">
        <f>+LISTAS[[#This Row],[Codigo]]</f>
        <v>1325</v>
      </c>
      <c r="AD2530" s="13" t="str">
        <f>+LISTAS[[#This Row],[ID]]</f>
        <v>PICOS PARA GAS104</v>
      </c>
      <c r="AH2530" s="36"/>
      <c r="AI2530" s="37">
        <f>+LISTAS[[#This Row],[Precio]]+(LISTAS[[#This Row],[Precio]]*AH2530)</f>
        <v>1534.8993</v>
      </c>
      <c r="AJ2530" s="38">
        <f t="shared" si="43"/>
        <v>767.44965000000002</v>
      </c>
      <c r="AL2530" s="35">
        <f>+AJ2530/LISTAS[[#This Row],[COSTO]]-1</f>
        <v>1.470710581129937</v>
      </c>
      <c r="AM2530" t="str">
        <f>+LISTAS[[#This Row],[ID]]</f>
        <v>PICOS PARA GAS104</v>
      </c>
      <c r="AO2530" s="43"/>
      <c r="AP2530" s="39">
        <f>LISTAS[[#This Row],[COSTO]]+(LISTAS[[#This Row],[COSTO]]*AO2530)</f>
        <v>310.61900000000003</v>
      </c>
      <c r="AQ2530" s="44">
        <f>IF(AO2530="",0,AP2530/LISTAS[[#This Row],[VENTA NETA]]-1)</f>
        <v>0</v>
      </c>
      <c r="AS2530" s="39">
        <v>158.18860000000001</v>
      </c>
      <c r="AT2530" s="48">
        <f>+LISTAS[[#This Row],[COSTO]]/AS2530-1</f>
        <v>0.96359914684117576</v>
      </c>
      <c r="BA2530" t="s">
        <v>3898</v>
      </c>
      <c r="BB2530" s="36"/>
    </row>
    <row r="2531" spans="1:54" x14ac:dyDescent="0.35">
      <c r="A2531" s="7" t="s">
        <v>3978</v>
      </c>
      <c r="B2531" t="s">
        <v>3898</v>
      </c>
      <c r="C2531">
        <v>107</v>
      </c>
      <c r="D2531" t="s">
        <v>3979</v>
      </c>
      <c r="E2531" s="2">
        <v>1153.7846999999999</v>
      </c>
      <c r="F2531" s="7" t="str">
        <f>+_xlfn.XLOOKUP(LISTAS[[#This Row],[ID]],_01_CODIGOS_Y_COSTOS_xlsm[Producto y N°],_01_CODIGOS_Y_COSTOS_xlsm[FABRICA],"",0,1)</f>
        <v>INYECTGAS</v>
      </c>
      <c r="G2531" s="26">
        <f>LISTAS[[#This Row],[Precio]]*(1-0.46)</f>
        <v>623.04373799999996</v>
      </c>
      <c r="H2531" s="1">
        <f>+_xlfn.XLOOKUP(LISTAS[[#This Row],[ID]],_01_CODIGOS_Y_COSTOS_xlsm[Producto y N°],_01_CODIGOS_Y_COSTOS_xlsm[COSTO],0,0,1)</f>
        <v>233.53659999999999</v>
      </c>
      <c r="I2531" s="27">
        <f>+IFERROR(LISTAS[[#This Row],[VENTA NETA]]/LISTAS[[#This Row],[COSTO]]-1,0)</f>
        <v>1.6678633584628706</v>
      </c>
      <c r="J2531" s="50" t="str">
        <f>IFERROR(VLOOKUP(LISTAS[[#This Row],[ID]],_01_CODIGOS_Y_COSTOS_xlsm[[Producto y N°]:[CODIGO]],2,0),"")</f>
        <v>1317</v>
      </c>
      <c r="O2531" t="s">
        <v>3978</v>
      </c>
      <c r="AB2531" s="12" t="str">
        <f>+LISTAS[[#This Row],[Codigo]]&amp;LISTAS[[#This Row],[Fabrica]]</f>
        <v>1317INYECTGAS</v>
      </c>
      <c r="AC2531" s="13" t="str">
        <f>+LISTAS[[#This Row],[Codigo]]</f>
        <v>1317</v>
      </c>
      <c r="AD2531" s="13" t="str">
        <f>+LISTAS[[#This Row],[ID]]</f>
        <v>PICOS PARA GAS107</v>
      </c>
      <c r="AH2531" s="36"/>
      <c r="AI2531" s="37">
        <f>+LISTAS[[#This Row],[Precio]]+(LISTAS[[#This Row],[Precio]]*AH2531)</f>
        <v>1153.7846999999999</v>
      </c>
      <c r="AJ2531" s="38">
        <f t="shared" si="43"/>
        <v>576.89234999999996</v>
      </c>
      <c r="AL2531" s="35">
        <f>+AJ2531/LISTAS[[#This Row],[COSTO]]-1</f>
        <v>1.4702438504285835</v>
      </c>
      <c r="AM2531" t="str">
        <f>+LISTAS[[#This Row],[ID]]</f>
        <v>PICOS PARA GAS107</v>
      </c>
      <c r="AO2531" s="43"/>
      <c r="AP2531" s="39">
        <f>LISTAS[[#This Row],[COSTO]]+(LISTAS[[#This Row],[COSTO]]*AO2531)</f>
        <v>233.53659999999999</v>
      </c>
      <c r="AQ2531" s="44">
        <f>IF(AO2531="",0,AP2531/LISTAS[[#This Row],[VENTA NETA]]-1)</f>
        <v>0</v>
      </c>
      <c r="AS2531" s="39">
        <v>169.15219999999999</v>
      </c>
      <c r="AT2531" s="48">
        <f>+LISTAS[[#This Row],[COSTO]]/AS2531-1</f>
        <v>0.38062998885027799</v>
      </c>
      <c r="BA2531" t="s">
        <v>3898</v>
      </c>
      <c r="BB2531" s="36"/>
    </row>
    <row r="2532" spans="1:54" x14ac:dyDescent="0.35">
      <c r="A2532" s="7" t="s">
        <v>3980</v>
      </c>
      <c r="B2532" t="s">
        <v>3898</v>
      </c>
      <c r="C2532">
        <v>108</v>
      </c>
      <c r="D2532" t="s">
        <v>3981</v>
      </c>
      <c r="E2532" s="2">
        <v>942.89729999999997</v>
      </c>
      <c r="F2532" s="7" t="str">
        <f>+_xlfn.XLOOKUP(LISTAS[[#This Row],[ID]],_01_CODIGOS_Y_COSTOS_xlsm[Producto y N°],_01_CODIGOS_Y_COSTOS_xlsm[FABRICA],"",0,1)</f>
        <v>INYECTGAS</v>
      </c>
      <c r="G2532" s="26">
        <f>LISTAS[[#This Row],[Precio]]*(1-0.46)</f>
        <v>509.16454200000004</v>
      </c>
      <c r="H2532" s="1">
        <f>+_xlfn.XLOOKUP(LISTAS[[#This Row],[ID]],_01_CODIGOS_Y_COSTOS_xlsm[Producto y N°],_01_CODIGOS_Y_COSTOS_xlsm[COSTO],0,0,1)</f>
        <v>190.7979</v>
      </c>
      <c r="I2532" s="27">
        <f>+IFERROR(LISTAS[[#This Row],[VENTA NETA]]/LISTAS[[#This Row],[COSTO]]-1,0)</f>
        <v>1.6686066356076248</v>
      </c>
      <c r="J2532" s="50" t="str">
        <f>IFERROR(VLOOKUP(LISTAS[[#This Row],[ID]],_01_CODIGOS_Y_COSTOS_xlsm[[Producto y N°]:[CODIGO]],2,0),"")</f>
        <v>1306</v>
      </c>
      <c r="O2532" t="s">
        <v>3980</v>
      </c>
      <c r="AB2532" s="12" t="str">
        <f>+LISTAS[[#This Row],[Codigo]]&amp;LISTAS[[#This Row],[Fabrica]]</f>
        <v>1306INYECTGAS</v>
      </c>
      <c r="AC2532" s="13" t="str">
        <f>+LISTAS[[#This Row],[Codigo]]</f>
        <v>1306</v>
      </c>
      <c r="AD2532" s="13" t="str">
        <f>+LISTAS[[#This Row],[ID]]</f>
        <v>PICOS PARA GAS108</v>
      </c>
      <c r="AH2532" s="36"/>
      <c r="AI2532" s="37">
        <f>+LISTAS[[#This Row],[Precio]]+(LISTAS[[#This Row],[Precio]]*AH2532)</f>
        <v>942.89729999999997</v>
      </c>
      <c r="AJ2532" s="38">
        <f t="shared" si="43"/>
        <v>471.44864999999999</v>
      </c>
      <c r="AL2532" s="35">
        <f>+AJ2532/LISTAS[[#This Row],[COSTO]]-1</f>
        <v>1.4709320700070596</v>
      </c>
      <c r="AM2532" t="str">
        <f>+LISTAS[[#This Row],[ID]]</f>
        <v>PICOS PARA GAS108</v>
      </c>
      <c r="AO2532" s="43"/>
      <c r="AP2532" s="39">
        <f>LISTAS[[#This Row],[COSTO]]+(LISTAS[[#This Row],[COSTO]]*AO2532)</f>
        <v>190.7979</v>
      </c>
      <c r="AQ2532" s="44">
        <f>IF(AO2532="",0,AP2532/LISTAS[[#This Row],[VENTA NETA]]-1)</f>
        <v>0</v>
      </c>
      <c r="AS2532" s="39">
        <v>169.15219999999999</v>
      </c>
      <c r="AT2532" s="48">
        <f>+LISTAS[[#This Row],[COSTO]]/AS2532-1</f>
        <v>0.12796582013121904</v>
      </c>
      <c r="BA2532" t="s">
        <v>3898</v>
      </c>
      <c r="BB2532" s="36"/>
    </row>
    <row r="2533" spans="1:54" x14ac:dyDescent="0.35">
      <c r="A2533" s="7" t="s">
        <v>3982</v>
      </c>
      <c r="B2533" t="s">
        <v>3898</v>
      </c>
      <c r="C2533">
        <v>109</v>
      </c>
      <c r="D2533" t="s">
        <v>3983</v>
      </c>
      <c r="E2533" s="2">
        <v>1540.12</v>
      </c>
      <c r="F2533" s="7" t="str">
        <f>+_xlfn.XLOOKUP(LISTAS[[#This Row],[ID]],_01_CODIGOS_Y_COSTOS_xlsm[Producto y N°],_01_CODIGOS_Y_COSTOS_xlsm[FABRICA],"",0,1)</f>
        <v>INYECTGAS</v>
      </c>
      <c r="G2533" s="26">
        <f>LISTAS[[#This Row],[Precio]]*(1-0.46)</f>
        <v>831.66480000000001</v>
      </c>
      <c r="H2533" s="1">
        <f>+_xlfn.XLOOKUP(LISTAS[[#This Row],[ID]],_01_CODIGOS_Y_COSTOS_xlsm[Producto y N°],_01_CODIGOS_Y_COSTOS_xlsm[COSTO],0,0,1)</f>
        <v>312.1454</v>
      </c>
      <c r="I2533" s="27">
        <f>+IFERROR(LISTAS[[#This Row],[VENTA NETA]]/LISTAS[[#This Row],[COSTO]]-1,0)</f>
        <v>1.6643506519718057</v>
      </c>
      <c r="J2533" s="50" t="str">
        <f>IFERROR(VLOOKUP(LISTAS[[#This Row],[ID]],_01_CODIGOS_Y_COSTOS_xlsm[[Producto y N°]:[CODIGO]],2,0),"")</f>
        <v>1327</v>
      </c>
      <c r="O2533" t="s">
        <v>3982</v>
      </c>
      <c r="AB2533" s="12" t="str">
        <f>+LISTAS[[#This Row],[Codigo]]&amp;LISTAS[[#This Row],[Fabrica]]</f>
        <v>1327INYECTGAS</v>
      </c>
      <c r="AC2533" s="13" t="str">
        <f>+LISTAS[[#This Row],[Codigo]]</f>
        <v>1327</v>
      </c>
      <c r="AD2533" s="13" t="str">
        <f>+LISTAS[[#This Row],[ID]]</f>
        <v>PICOS PARA GAS109</v>
      </c>
      <c r="AH2533" s="36"/>
      <c r="AI2533" s="37">
        <f>+LISTAS[[#This Row],[Precio]]+(LISTAS[[#This Row],[Precio]]*AH2533)</f>
        <v>1540.12</v>
      </c>
      <c r="AJ2533" s="38">
        <f t="shared" si="43"/>
        <v>770.06</v>
      </c>
      <c r="AL2533" s="35">
        <f>+AJ2533/LISTAS[[#This Row],[COSTO]]-1</f>
        <v>1.4669913444183384</v>
      </c>
      <c r="AM2533" t="str">
        <f>+LISTAS[[#This Row],[ID]]</f>
        <v>PICOS PARA GAS109</v>
      </c>
      <c r="AO2533" s="43"/>
      <c r="AP2533" s="39">
        <f>LISTAS[[#This Row],[COSTO]]+(LISTAS[[#This Row],[COSTO]]*AO2533)</f>
        <v>312.1454</v>
      </c>
      <c r="AQ2533" s="44">
        <f>IF(AO2533="",0,AP2533/LISTAS[[#This Row],[VENTA NETA]]-1)</f>
        <v>0</v>
      </c>
      <c r="AS2533" s="39">
        <v>110.6879</v>
      </c>
      <c r="AT2533" s="48">
        <f>+LISTAS[[#This Row],[COSTO]]/AS2533-1</f>
        <v>1.8200498880184734</v>
      </c>
      <c r="BA2533" t="s">
        <v>3898</v>
      </c>
      <c r="BB2533" s="36"/>
    </row>
    <row r="2534" spans="1:54" x14ac:dyDescent="0.35">
      <c r="A2534" s="7" t="s">
        <v>3984</v>
      </c>
      <c r="B2534" t="s">
        <v>3898</v>
      </c>
      <c r="C2534">
        <v>121</v>
      </c>
      <c r="D2534" t="s">
        <v>3985</v>
      </c>
      <c r="E2534" s="2">
        <v>1054.5907</v>
      </c>
      <c r="F2534" s="7" t="str">
        <f>+_xlfn.XLOOKUP(LISTAS[[#This Row],[ID]],_01_CODIGOS_Y_COSTOS_xlsm[Producto y N°],_01_CODIGOS_Y_COSTOS_xlsm[FABRICA],"",0,1)</f>
        <v>INYECTGAS</v>
      </c>
      <c r="G2534" s="26">
        <f>LISTAS[[#This Row],[Precio]]*(1-0.46)</f>
        <v>569.47897799999998</v>
      </c>
      <c r="H2534" s="1">
        <f>+_xlfn.XLOOKUP(LISTAS[[#This Row],[ID]],_01_CODIGOS_Y_COSTOS_xlsm[Producto y N°],_01_CODIGOS_Y_COSTOS_xlsm[COSTO],0,0,1)</f>
        <v>213.6936</v>
      </c>
      <c r="I2534" s="27">
        <f>+IFERROR(LISTAS[[#This Row],[VENTA NETA]]/LISTAS[[#This Row],[COSTO]]-1,0)</f>
        <v>1.6649323049450238</v>
      </c>
      <c r="J2534" s="50" t="str">
        <f>IFERROR(VLOOKUP(LISTAS[[#This Row],[ID]],_01_CODIGOS_Y_COSTOS_xlsm[[Producto y N°]:[CODIGO]],2,0),"")</f>
        <v>1007</v>
      </c>
      <c r="O2534" t="s">
        <v>3984</v>
      </c>
      <c r="AB2534" s="12" t="str">
        <f>+LISTAS[[#This Row],[Codigo]]&amp;LISTAS[[#This Row],[Fabrica]]</f>
        <v>1007INYECTGAS</v>
      </c>
      <c r="AC2534" s="13" t="str">
        <f>+LISTAS[[#This Row],[Codigo]]</f>
        <v>1007</v>
      </c>
      <c r="AD2534" s="13" t="str">
        <f>+LISTAS[[#This Row],[ID]]</f>
        <v>PICOS PARA GAS121</v>
      </c>
      <c r="AH2534" s="36"/>
      <c r="AI2534" s="37">
        <f>+LISTAS[[#This Row],[Precio]]+(LISTAS[[#This Row],[Precio]]*AH2534)</f>
        <v>1054.5907</v>
      </c>
      <c r="AJ2534" s="38">
        <f t="shared" si="43"/>
        <v>527.29534999999998</v>
      </c>
      <c r="AL2534" s="35">
        <f>+AJ2534/LISTAS[[#This Row],[COSTO]]-1</f>
        <v>1.4675299119861331</v>
      </c>
      <c r="AM2534" t="str">
        <f>+LISTAS[[#This Row],[ID]]</f>
        <v>PICOS PARA GAS121</v>
      </c>
      <c r="AO2534" s="43"/>
      <c r="AP2534" s="39">
        <f>LISTAS[[#This Row],[COSTO]]+(LISTAS[[#This Row],[COSTO]]*AO2534)</f>
        <v>213.6936</v>
      </c>
      <c r="AQ2534" s="44">
        <f>IF(AO2534="",0,AP2534/LISTAS[[#This Row],[VENTA NETA]]-1)</f>
        <v>0</v>
      </c>
      <c r="AS2534" s="39">
        <v>670.29390000000001</v>
      </c>
      <c r="AT2534" s="48">
        <f>+LISTAS[[#This Row],[COSTO]]/AS2534-1</f>
        <v>-0.68119417467472099</v>
      </c>
      <c r="BA2534" t="s">
        <v>3898</v>
      </c>
      <c r="BB2534" s="36"/>
    </row>
    <row r="2535" spans="1:54" x14ac:dyDescent="0.35">
      <c r="A2535" s="7" t="s">
        <v>3986</v>
      </c>
      <c r="B2535" t="s">
        <v>3898</v>
      </c>
      <c r="C2535">
        <v>122</v>
      </c>
      <c r="D2535" t="s">
        <v>3987</v>
      </c>
      <c r="E2535" s="2">
        <v>1127.6813</v>
      </c>
      <c r="F2535" s="7" t="str">
        <f>+_xlfn.XLOOKUP(LISTAS[[#This Row],[ID]],_01_CODIGOS_Y_COSTOS_xlsm[Producto y N°],_01_CODIGOS_Y_COSTOS_xlsm[FABRICA],"",0,1)</f>
        <v>INYECTGAS</v>
      </c>
      <c r="G2535" s="26">
        <f>LISTAS[[#This Row],[Precio]]*(1-0.46)</f>
        <v>608.947902</v>
      </c>
      <c r="H2535" s="1">
        <f>+_xlfn.XLOOKUP(LISTAS[[#This Row],[ID]],_01_CODIGOS_Y_COSTOS_xlsm[Producto y N°],_01_CODIGOS_Y_COSTOS_xlsm[COSTO],0,0,1)</f>
        <v>228.1943</v>
      </c>
      <c r="I2535" s="27">
        <f>+IFERROR(LISTAS[[#This Row],[VENTA NETA]]/LISTAS[[#This Row],[COSTO]]-1,0)</f>
        <v>1.6685500119854</v>
      </c>
      <c r="J2535" s="50" t="str">
        <f>IFERROR(VLOOKUP(LISTAS[[#This Row],[ID]],_01_CODIGOS_Y_COSTOS_xlsm[[Producto y N°]:[CODIGO]],2,0),"")</f>
        <v>1011</v>
      </c>
      <c r="O2535" t="s">
        <v>3986</v>
      </c>
      <c r="AB2535" s="12" t="str">
        <f>+LISTAS[[#This Row],[Codigo]]&amp;LISTAS[[#This Row],[Fabrica]]</f>
        <v>1011INYECTGAS</v>
      </c>
      <c r="AC2535" s="13" t="str">
        <f>+LISTAS[[#This Row],[Codigo]]</f>
        <v>1011</v>
      </c>
      <c r="AD2535" s="13" t="str">
        <f>+LISTAS[[#This Row],[ID]]</f>
        <v>PICOS PARA GAS122</v>
      </c>
      <c r="AH2535" s="36"/>
      <c r="AI2535" s="37">
        <f>+LISTAS[[#This Row],[Precio]]+(LISTAS[[#This Row],[Precio]]*AH2535)</f>
        <v>1127.6813</v>
      </c>
      <c r="AJ2535" s="38">
        <f t="shared" si="43"/>
        <v>563.84064999999998</v>
      </c>
      <c r="AL2535" s="35">
        <f>+AJ2535/LISTAS[[#This Row],[COSTO]]-1</f>
        <v>1.4708796407272224</v>
      </c>
      <c r="AM2535" t="str">
        <f>+LISTAS[[#This Row],[ID]]</f>
        <v>PICOS PARA GAS122</v>
      </c>
      <c r="AO2535" s="43"/>
      <c r="AP2535" s="39">
        <f>LISTAS[[#This Row],[COSTO]]+(LISTAS[[#This Row],[COSTO]]*AO2535)</f>
        <v>228.1943</v>
      </c>
      <c r="AQ2535" s="44">
        <f>IF(AO2535="",0,AP2535/LISTAS[[#This Row],[VENTA NETA]]-1)</f>
        <v>0</v>
      </c>
      <c r="AS2535" s="39">
        <v>177.65860000000001</v>
      </c>
      <c r="AT2535" s="48">
        <f>+LISTAS[[#This Row],[COSTO]]/AS2535-1</f>
        <v>0.28445400335249738</v>
      </c>
      <c r="BA2535" t="s">
        <v>3898</v>
      </c>
      <c r="BB2535" s="36"/>
    </row>
    <row r="2536" spans="1:54" x14ac:dyDescent="0.35">
      <c r="A2536" s="7" t="s">
        <v>3988</v>
      </c>
      <c r="B2536" t="s">
        <v>3898</v>
      </c>
      <c r="C2536">
        <v>123</v>
      </c>
      <c r="D2536" t="s">
        <v>3989</v>
      </c>
      <c r="E2536" s="2">
        <v>1127.6813</v>
      </c>
      <c r="F2536" s="7" t="str">
        <f>+_xlfn.XLOOKUP(LISTAS[[#This Row],[ID]],_01_CODIGOS_Y_COSTOS_xlsm[Producto y N°],_01_CODIGOS_Y_COSTOS_xlsm[FABRICA],"",0,1)</f>
        <v>INYECTGAS</v>
      </c>
      <c r="G2536" s="26">
        <f>LISTAS[[#This Row],[Precio]]*(1-0.46)</f>
        <v>608.947902</v>
      </c>
      <c r="H2536" s="1">
        <f>+_xlfn.XLOOKUP(LISTAS[[#This Row],[ID]],_01_CODIGOS_Y_COSTOS_xlsm[Producto y N°],_01_CODIGOS_Y_COSTOS_xlsm[COSTO],0,0,1)</f>
        <v>228.1943</v>
      </c>
      <c r="I2536" s="27">
        <f>+IFERROR(LISTAS[[#This Row],[VENTA NETA]]/LISTAS[[#This Row],[COSTO]]-1,0)</f>
        <v>1.6685500119854</v>
      </c>
      <c r="J2536" s="50" t="str">
        <f>IFERROR(VLOOKUP(LISTAS[[#This Row],[ID]],_01_CODIGOS_Y_COSTOS_xlsm[[Producto y N°]:[CODIGO]],2,0),"")</f>
        <v>1012</v>
      </c>
      <c r="O2536" t="s">
        <v>3988</v>
      </c>
      <c r="AB2536" s="12" t="str">
        <f>+LISTAS[[#This Row],[Codigo]]&amp;LISTAS[[#This Row],[Fabrica]]</f>
        <v>1012INYECTGAS</v>
      </c>
      <c r="AC2536" s="13" t="str">
        <f>+LISTAS[[#This Row],[Codigo]]</f>
        <v>1012</v>
      </c>
      <c r="AD2536" s="13" t="str">
        <f>+LISTAS[[#This Row],[ID]]</f>
        <v>PICOS PARA GAS123</v>
      </c>
      <c r="AH2536" s="36"/>
      <c r="AI2536" s="37">
        <f>+LISTAS[[#This Row],[Precio]]+(LISTAS[[#This Row],[Precio]]*AH2536)</f>
        <v>1127.6813</v>
      </c>
      <c r="AJ2536" s="38">
        <f t="shared" si="43"/>
        <v>563.84064999999998</v>
      </c>
      <c r="AL2536" s="35">
        <f>+AJ2536/LISTAS[[#This Row],[COSTO]]-1</f>
        <v>1.4708796407272224</v>
      </c>
      <c r="AM2536" t="str">
        <f>+LISTAS[[#This Row],[ID]]</f>
        <v>PICOS PARA GAS123</v>
      </c>
      <c r="AO2536" s="43"/>
      <c r="AP2536" s="39">
        <f>LISTAS[[#This Row],[COSTO]]+(LISTAS[[#This Row],[COSTO]]*AO2536)</f>
        <v>228.1943</v>
      </c>
      <c r="AQ2536" s="44">
        <f>IF(AO2536="",0,AP2536/LISTAS[[#This Row],[VENTA NETA]]-1)</f>
        <v>0</v>
      </c>
      <c r="AS2536" s="39">
        <v>111.20189999999999</v>
      </c>
      <c r="AT2536" s="48">
        <f>+LISTAS[[#This Row],[COSTO]]/AS2536-1</f>
        <v>1.0520719520080144</v>
      </c>
      <c r="BA2536" t="s">
        <v>3898</v>
      </c>
      <c r="BB2536" s="36"/>
    </row>
    <row r="2537" spans="1:54" x14ac:dyDescent="0.35">
      <c r="A2537" s="7" t="s">
        <v>3990</v>
      </c>
      <c r="B2537" t="s">
        <v>3898</v>
      </c>
      <c r="C2537">
        <v>125</v>
      </c>
      <c r="D2537" t="s">
        <v>3991</v>
      </c>
      <c r="E2537" s="2">
        <v>737.91930000000002</v>
      </c>
      <c r="F2537" s="7" t="str">
        <f>+_xlfn.XLOOKUP(LISTAS[[#This Row],[ID]],_01_CODIGOS_Y_COSTOS_xlsm[Producto y N°],_01_CODIGOS_Y_COSTOS_xlsm[FABRICA],"",0,1)</f>
        <v>INYECTGAS</v>
      </c>
      <c r="G2537" s="26">
        <f>LISTAS[[#This Row],[Precio]]*(1-0.46)</f>
        <v>398.47642200000001</v>
      </c>
      <c r="H2537" s="1">
        <f>+_xlfn.XLOOKUP(LISTAS[[#This Row],[ID]],_01_CODIGOS_Y_COSTOS_xlsm[Producto y N°],_01_CODIGOS_Y_COSTOS_xlsm[COSTO],0,0,1)</f>
        <v>149.5855</v>
      </c>
      <c r="I2537" s="27">
        <f>+IFERROR(LISTAS[[#This Row],[VENTA NETA]]/LISTAS[[#This Row],[COSTO]]-1,0)</f>
        <v>1.6638706425422254</v>
      </c>
      <c r="J2537" s="50" t="str">
        <f>IFERROR(VLOOKUP(LISTAS[[#This Row],[ID]],_01_CODIGOS_Y_COSTOS_xlsm[[Producto y N°]:[CODIGO]],2,0),"")</f>
        <v>1002</v>
      </c>
      <c r="O2537" t="s">
        <v>3990</v>
      </c>
      <c r="AB2537" s="12" t="str">
        <f>+LISTAS[[#This Row],[Codigo]]&amp;LISTAS[[#This Row],[Fabrica]]</f>
        <v>1002INYECTGAS</v>
      </c>
      <c r="AC2537" s="13" t="str">
        <f>+LISTAS[[#This Row],[Codigo]]</f>
        <v>1002</v>
      </c>
      <c r="AD2537" s="13" t="str">
        <f>+LISTAS[[#This Row],[ID]]</f>
        <v>PICOS PARA GAS125</v>
      </c>
      <c r="AH2537" s="36"/>
      <c r="AI2537" s="37">
        <f>+LISTAS[[#This Row],[Precio]]+(LISTAS[[#This Row],[Precio]]*AH2537)</f>
        <v>737.91930000000002</v>
      </c>
      <c r="AJ2537" s="38">
        <f t="shared" si="43"/>
        <v>368.95965000000001</v>
      </c>
      <c r="AL2537" s="35">
        <f>+AJ2537/LISTAS[[#This Row],[COSTO]]-1</f>
        <v>1.466546891242801</v>
      </c>
      <c r="AM2537" t="str">
        <f>+LISTAS[[#This Row],[ID]]</f>
        <v>PICOS PARA GAS125</v>
      </c>
      <c r="AO2537" s="43"/>
      <c r="AP2537" s="39">
        <f>LISTAS[[#This Row],[COSTO]]+(LISTAS[[#This Row],[COSTO]]*AO2537)</f>
        <v>149.5855</v>
      </c>
      <c r="AQ2537" s="44">
        <f>IF(AO2537="",0,AP2537/LISTAS[[#This Row],[VENTA NETA]]-1)</f>
        <v>0</v>
      </c>
      <c r="AS2537" s="39">
        <v>176.98330000000001</v>
      </c>
      <c r="AT2537" s="48">
        <f>+LISTAS[[#This Row],[COSTO]]/AS2537-1</f>
        <v>-0.15480443635077445</v>
      </c>
      <c r="BA2537" t="s">
        <v>3898</v>
      </c>
      <c r="BB2537" s="36"/>
    </row>
    <row r="2538" spans="1:54" x14ac:dyDescent="0.35">
      <c r="A2538" s="7" t="s">
        <v>3992</v>
      </c>
      <c r="B2538" t="s">
        <v>3898</v>
      </c>
      <c r="C2538">
        <v>139</v>
      </c>
      <c r="D2538" t="s">
        <v>3993</v>
      </c>
      <c r="E2538" s="2">
        <v>4468.6260000000002</v>
      </c>
      <c r="F2538" s="7" t="str">
        <f>+_xlfn.XLOOKUP(LISTAS[[#This Row],[ID]],_01_CODIGOS_Y_COSTOS_xlsm[Producto y N°],_01_CODIGOS_Y_COSTOS_xlsm[FABRICA],"",0,1)</f>
        <v>INYECTGAS</v>
      </c>
      <c r="G2538" s="26">
        <f>LISTAS[[#This Row],[Precio]]*(1-0.46)</f>
        <v>2413.0580400000003</v>
      </c>
      <c r="H2538" s="1">
        <f>+_xlfn.XLOOKUP(LISTAS[[#This Row],[ID]],_01_CODIGOS_Y_COSTOS_xlsm[Producto y N°],_01_CODIGOS_Y_COSTOS_xlsm[COSTO],0,0,1)</f>
        <v>904.38199999999995</v>
      </c>
      <c r="I2538" s="27">
        <f>+IFERROR(LISTAS[[#This Row],[VENTA NETA]]/LISTAS[[#This Row],[COSTO]]-1,0)</f>
        <v>1.6681845061047218</v>
      </c>
      <c r="J2538" s="50" t="str">
        <f>IFERROR(VLOOKUP(LISTAS[[#This Row],[ID]],_01_CODIGOS_Y_COSTOS_xlsm[[Producto y N°]:[CODIGO]],2,0),"")</f>
        <v>1420</v>
      </c>
      <c r="O2538" t="s">
        <v>3992</v>
      </c>
      <c r="AB2538" s="12" t="str">
        <f>+LISTAS[[#This Row],[Codigo]]&amp;LISTAS[[#This Row],[Fabrica]]</f>
        <v>1420INYECTGAS</v>
      </c>
      <c r="AC2538" s="13" t="str">
        <f>+LISTAS[[#This Row],[Codigo]]</f>
        <v>1420</v>
      </c>
      <c r="AD2538" s="13" t="str">
        <f>+LISTAS[[#This Row],[ID]]</f>
        <v>PICOS PARA GAS139</v>
      </c>
      <c r="AH2538" s="36"/>
      <c r="AI2538" s="37">
        <f>+LISTAS[[#This Row],[Precio]]+(LISTAS[[#This Row],[Precio]]*AH2538)</f>
        <v>4468.6260000000002</v>
      </c>
      <c r="AJ2538" s="38">
        <f t="shared" si="43"/>
        <v>2234.3130000000001</v>
      </c>
      <c r="AL2538" s="35">
        <f>+AJ2538/LISTAS[[#This Row],[COSTO]]-1</f>
        <v>1.4705412093562238</v>
      </c>
      <c r="AM2538" t="str">
        <f>+LISTAS[[#This Row],[ID]]</f>
        <v>PICOS PARA GAS139</v>
      </c>
      <c r="AO2538" s="43"/>
      <c r="AP2538" s="39">
        <f>LISTAS[[#This Row],[COSTO]]+(LISTAS[[#This Row],[COSTO]]*AO2538)</f>
        <v>904.38199999999995</v>
      </c>
      <c r="AQ2538" s="44">
        <f>IF(AO2538="",0,AP2538/LISTAS[[#This Row],[VENTA NETA]]-1)</f>
        <v>0</v>
      </c>
      <c r="AS2538" s="39">
        <v>124.51479999999999</v>
      </c>
      <c r="AT2538" s="48">
        <f>+LISTAS[[#This Row],[COSTO]]/AS2538-1</f>
        <v>6.2632490274248527</v>
      </c>
      <c r="BA2538" t="s">
        <v>3898</v>
      </c>
      <c r="BB2538" s="36"/>
    </row>
    <row r="2539" spans="1:54" x14ac:dyDescent="0.35">
      <c r="A2539" s="7" t="s">
        <v>3994</v>
      </c>
      <c r="B2539" t="s">
        <v>3898</v>
      </c>
      <c r="C2539">
        <v>140</v>
      </c>
      <c r="D2539" t="s">
        <v>3995</v>
      </c>
      <c r="E2539" s="2">
        <v>1184.3906999999999</v>
      </c>
      <c r="F2539" s="7" t="str">
        <f>+_xlfn.XLOOKUP(LISTAS[[#This Row],[ID]],_01_CODIGOS_Y_COSTOS_xlsm[Producto y N°],_01_CODIGOS_Y_COSTOS_xlsm[FABRICA],"",0,1)</f>
        <v>INYECTGAS</v>
      </c>
      <c r="G2539" s="26">
        <f>LISTAS[[#This Row],[Precio]]*(1-0.46)</f>
        <v>639.57097799999997</v>
      </c>
      <c r="H2539" s="1">
        <f>+_xlfn.XLOOKUP(LISTAS[[#This Row],[ID]],_01_CODIGOS_Y_COSTOS_xlsm[Producto y N°],_01_CODIGOS_Y_COSTOS_xlsm[COSTO],0,0,1)</f>
        <v>239.6422</v>
      </c>
      <c r="I2539" s="27">
        <f>+IFERROR(LISTAS[[#This Row],[VENTA NETA]]/LISTAS[[#This Row],[COSTO]]-1,0)</f>
        <v>1.6688578973152475</v>
      </c>
      <c r="J2539" s="50" t="str">
        <f>IFERROR(VLOOKUP(LISTAS[[#This Row],[ID]],_01_CODIGOS_Y_COSTOS_xlsm[[Producto y N°]:[CODIGO]],2,0),"")</f>
        <v>1419</v>
      </c>
      <c r="O2539" t="s">
        <v>3994</v>
      </c>
      <c r="AB2539" s="12" t="str">
        <f>+LISTAS[[#This Row],[Codigo]]&amp;LISTAS[[#This Row],[Fabrica]]</f>
        <v>1419INYECTGAS</v>
      </c>
      <c r="AC2539" s="13" t="str">
        <f>+LISTAS[[#This Row],[Codigo]]</f>
        <v>1419</v>
      </c>
      <c r="AD2539" s="13" t="str">
        <f>+LISTAS[[#This Row],[ID]]</f>
        <v>PICOS PARA GAS140</v>
      </c>
      <c r="AH2539" s="36"/>
      <c r="AI2539" s="37">
        <f>+LISTAS[[#This Row],[Precio]]+(LISTAS[[#This Row],[Precio]]*AH2539)</f>
        <v>1184.3906999999999</v>
      </c>
      <c r="AJ2539" s="38">
        <f t="shared" si="43"/>
        <v>592.19534999999996</v>
      </c>
      <c r="AL2539" s="35">
        <f>+AJ2539/LISTAS[[#This Row],[COSTO]]-1</f>
        <v>1.4711647197363402</v>
      </c>
      <c r="AM2539" t="str">
        <f>+LISTAS[[#This Row],[ID]]</f>
        <v>PICOS PARA GAS140</v>
      </c>
      <c r="AO2539" s="43"/>
      <c r="AP2539" s="39">
        <f>LISTAS[[#This Row],[COSTO]]+(LISTAS[[#This Row],[COSTO]]*AO2539)</f>
        <v>239.6422</v>
      </c>
      <c r="AQ2539" s="44">
        <f>IF(AO2539="",0,AP2539/LISTAS[[#This Row],[VENTA NETA]]-1)</f>
        <v>0</v>
      </c>
      <c r="AS2539" s="39">
        <v>147.5839</v>
      </c>
      <c r="AT2539" s="48">
        <f>+LISTAS[[#This Row],[COSTO]]/AS2539-1</f>
        <v>0.62376925938398431</v>
      </c>
      <c r="BA2539" t="s">
        <v>3898</v>
      </c>
      <c r="BB2539" s="36"/>
    </row>
    <row r="2540" spans="1:54" x14ac:dyDescent="0.35">
      <c r="A2540" s="7" t="s">
        <v>3996</v>
      </c>
      <c r="B2540" t="s">
        <v>3898</v>
      </c>
      <c r="C2540">
        <v>145</v>
      </c>
      <c r="D2540" t="s">
        <v>3997</v>
      </c>
      <c r="E2540" s="2">
        <v>741.346</v>
      </c>
      <c r="F2540" s="7" t="str">
        <f>+_xlfn.XLOOKUP(LISTAS[[#This Row],[ID]],_01_CODIGOS_Y_COSTOS_xlsm[Producto y N°],_01_CODIGOS_Y_COSTOS_xlsm[FABRICA],"",0,1)</f>
        <v>INYECTGAS</v>
      </c>
      <c r="G2540" s="26">
        <f>LISTAS[[#This Row],[Precio]]*(1-0.46)</f>
        <v>400.32684</v>
      </c>
      <c r="H2540" s="1">
        <f>+_xlfn.XLOOKUP(LISTAS[[#This Row],[ID]],_01_CODIGOS_Y_COSTOS_xlsm[Producto y N°],_01_CODIGOS_Y_COSTOS_xlsm[COSTO],0,0,1)</f>
        <v>150.34870000000001</v>
      </c>
      <c r="I2540" s="27">
        <f>+IFERROR(LISTAS[[#This Row],[VENTA NETA]]/LISTAS[[#This Row],[COSTO]]-1,0)</f>
        <v>1.6626558127872073</v>
      </c>
      <c r="J2540" s="50" t="str">
        <f>IFERROR(VLOOKUP(LISTAS[[#This Row],[ID]],_01_CODIGOS_Y_COSTOS_xlsm[[Producto y N°]:[CODIGO]],2,0),"")</f>
        <v>1412</v>
      </c>
      <c r="O2540" t="s">
        <v>3996</v>
      </c>
      <c r="AB2540" s="12" t="str">
        <f>+LISTAS[[#This Row],[Codigo]]&amp;LISTAS[[#This Row],[Fabrica]]</f>
        <v>1412INYECTGAS</v>
      </c>
      <c r="AC2540" s="13" t="str">
        <f>+LISTAS[[#This Row],[Codigo]]</f>
        <v>1412</v>
      </c>
      <c r="AD2540" s="13" t="str">
        <f>+LISTAS[[#This Row],[ID]]</f>
        <v>PICOS PARA GAS145</v>
      </c>
      <c r="AH2540" s="36"/>
      <c r="AI2540" s="37">
        <f>+LISTAS[[#This Row],[Precio]]+(LISTAS[[#This Row],[Precio]]*AH2540)</f>
        <v>741.346</v>
      </c>
      <c r="AJ2540" s="38">
        <f t="shared" si="43"/>
        <v>370.673</v>
      </c>
      <c r="AL2540" s="35">
        <f>+AJ2540/LISTAS[[#This Row],[COSTO]]-1</f>
        <v>1.4654220488770435</v>
      </c>
      <c r="AM2540" t="str">
        <f>+LISTAS[[#This Row],[ID]]</f>
        <v>PICOS PARA GAS145</v>
      </c>
      <c r="AO2540" s="43"/>
      <c r="AP2540" s="39">
        <f>LISTAS[[#This Row],[COSTO]]+(LISTAS[[#This Row],[COSTO]]*AO2540)</f>
        <v>150.34870000000001</v>
      </c>
      <c r="AQ2540" s="44">
        <f>IF(AO2540="",0,AP2540/LISTAS[[#This Row],[VENTA NETA]]-1)</f>
        <v>0</v>
      </c>
      <c r="AS2540" s="39">
        <v>150.35749999999999</v>
      </c>
      <c r="AT2540" s="48">
        <f>+LISTAS[[#This Row],[COSTO]]/AS2540-1</f>
        <v>-5.8527176894918043E-5</v>
      </c>
      <c r="BA2540" t="s">
        <v>3898</v>
      </c>
      <c r="BB2540" s="36"/>
    </row>
    <row r="2541" spans="1:54" x14ac:dyDescent="0.35">
      <c r="A2541" s="7" t="s">
        <v>3998</v>
      </c>
      <c r="B2541" t="s">
        <v>3898</v>
      </c>
      <c r="C2541">
        <v>156</v>
      </c>
      <c r="D2541" t="s">
        <v>3999</v>
      </c>
      <c r="E2541" s="2">
        <v>1179.8887</v>
      </c>
      <c r="F2541" s="7" t="str">
        <f>+_xlfn.XLOOKUP(LISTAS[[#This Row],[ID]],_01_CODIGOS_Y_COSTOS_xlsm[Producto y N°],_01_CODIGOS_Y_COSTOS_xlsm[FABRICA],"",0,1)</f>
        <v>INYECTGAS</v>
      </c>
      <c r="G2541" s="26">
        <f>LISTAS[[#This Row],[Precio]]*(1-0.46)</f>
        <v>637.13989800000002</v>
      </c>
      <c r="H2541" s="1">
        <f>+_xlfn.XLOOKUP(LISTAS[[#This Row],[ID]],_01_CODIGOS_Y_COSTOS_xlsm[Producto y N°],_01_CODIGOS_Y_COSTOS_xlsm[COSTO],0,0,1)</f>
        <v>238.87899999999999</v>
      </c>
      <c r="I2541" s="27">
        <f>+IFERROR(LISTAS[[#This Row],[VENTA NETA]]/LISTAS[[#This Row],[COSTO]]-1,0)</f>
        <v>1.6672076574332615</v>
      </c>
      <c r="J2541" s="50" t="str">
        <f>IFERROR(VLOOKUP(LISTAS[[#This Row],[ID]],_01_CODIGOS_Y_COSTOS_xlsm[[Producto y N°]:[CODIGO]],2,0),"")</f>
        <v>1205</v>
      </c>
      <c r="O2541" t="s">
        <v>3998</v>
      </c>
      <c r="AB2541" s="12" t="str">
        <f>+LISTAS[[#This Row],[Codigo]]&amp;LISTAS[[#This Row],[Fabrica]]</f>
        <v>1205INYECTGAS</v>
      </c>
      <c r="AC2541" s="13" t="str">
        <f>+LISTAS[[#This Row],[Codigo]]</f>
        <v>1205</v>
      </c>
      <c r="AD2541" s="13" t="str">
        <f>+LISTAS[[#This Row],[ID]]</f>
        <v>PICOS PARA GAS156</v>
      </c>
      <c r="AH2541" s="36"/>
      <c r="AI2541" s="37">
        <f>+LISTAS[[#This Row],[Precio]]+(LISTAS[[#This Row],[Precio]]*AH2541)</f>
        <v>1179.8887</v>
      </c>
      <c r="AJ2541" s="38">
        <f t="shared" si="43"/>
        <v>589.94434999999999</v>
      </c>
      <c r="AL2541" s="35">
        <f>+AJ2541/LISTAS[[#This Row],[COSTO]]-1</f>
        <v>1.4696367198456124</v>
      </c>
      <c r="AM2541" t="str">
        <f>+LISTAS[[#This Row],[ID]]</f>
        <v>PICOS PARA GAS156</v>
      </c>
      <c r="AO2541" s="43"/>
      <c r="AP2541" s="39">
        <f>LISTAS[[#This Row],[COSTO]]+(LISTAS[[#This Row],[COSTO]]*AO2541)</f>
        <v>238.87899999999999</v>
      </c>
      <c r="AQ2541" s="44">
        <f>IF(AO2541="",0,AP2541/LISTAS[[#This Row],[VENTA NETA]]-1)</f>
        <v>0</v>
      </c>
      <c r="AS2541" s="39">
        <v>3773.1480999999999</v>
      </c>
      <c r="AT2541" s="48">
        <f>+LISTAS[[#This Row],[COSTO]]/AS2541-1</f>
        <v>-0.93668973661542732</v>
      </c>
      <c r="BA2541" t="s">
        <v>3898</v>
      </c>
      <c r="BB2541" s="36"/>
    </row>
    <row r="2542" spans="1:54" x14ac:dyDescent="0.35">
      <c r="A2542" s="7" t="s">
        <v>4000</v>
      </c>
      <c r="B2542" t="s">
        <v>3898</v>
      </c>
      <c r="C2542">
        <v>162</v>
      </c>
      <c r="D2542" t="s">
        <v>4001</v>
      </c>
      <c r="E2542" s="2">
        <v>830.09870000000001</v>
      </c>
      <c r="F2542" s="7" t="str">
        <f>+_xlfn.XLOOKUP(LISTAS[[#This Row],[ID]],_01_CODIGOS_Y_COSTOS_xlsm[Producto y N°],_01_CODIGOS_Y_COSTOS_xlsm[FABRICA],"",0,1)</f>
        <v>INYECTGAS</v>
      </c>
      <c r="G2542" s="26">
        <f>LISTAS[[#This Row],[Precio]]*(1-0.46)</f>
        <v>448.25329800000003</v>
      </c>
      <c r="H2542" s="1">
        <f>+_xlfn.XLOOKUP(LISTAS[[#This Row],[ID]],_01_CODIGOS_Y_COSTOS_xlsm[Producto y N°],_01_CODIGOS_Y_COSTOS_xlsm[COSTO],0,0,1)</f>
        <v>168.6653</v>
      </c>
      <c r="I2542" s="27">
        <f>+IFERROR(LISTAS[[#This Row],[VENTA NETA]]/LISTAS[[#This Row],[COSTO]]-1,0)</f>
        <v>1.6576497833282842</v>
      </c>
      <c r="J2542" s="50" t="str">
        <f>IFERROR(VLOOKUP(LISTAS[[#This Row],[ID]],_01_CODIGOS_Y_COSTOS_xlsm[[Producto y N°]:[CODIGO]],2,0),"")</f>
        <v>1209</v>
      </c>
      <c r="O2542" t="s">
        <v>4000</v>
      </c>
      <c r="AB2542" s="12" t="str">
        <f>+LISTAS[[#This Row],[Codigo]]&amp;LISTAS[[#This Row],[Fabrica]]</f>
        <v>1209INYECTGAS</v>
      </c>
      <c r="AC2542" s="13" t="str">
        <f>+LISTAS[[#This Row],[Codigo]]</f>
        <v>1209</v>
      </c>
      <c r="AD2542" s="13" t="str">
        <f>+LISTAS[[#This Row],[ID]]</f>
        <v>PICOS PARA GAS162</v>
      </c>
      <c r="AH2542" s="36"/>
      <c r="AI2542" s="37">
        <f>+LISTAS[[#This Row],[Precio]]+(LISTAS[[#This Row],[Precio]]*AH2542)</f>
        <v>830.09870000000001</v>
      </c>
      <c r="AJ2542" s="38">
        <f t="shared" si="43"/>
        <v>415.04935</v>
      </c>
      <c r="AL2542" s="35">
        <f>+AJ2542/LISTAS[[#This Row],[COSTO]]-1</f>
        <v>1.4607868364150778</v>
      </c>
      <c r="AM2542" t="str">
        <f>+LISTAS[[#This Row],[ID]]</f>
        <v>PICOS PARA GAS162</v>
      </c>
      <c r="AO2542" s="43"/>
      <c r="AP2542" s="39">
        <f>LISTAS[[#This Row],[COSTO]]+(LISTAS[[#This Row],[COSTO]]*AO2542)</f>
        <v>168.6653</v>
      </c>
      <c r="AQ2542" s="44">
        <f>IF(AO2542="",0,AP2542/LISTAS[[#This Row],[VENTA NETA]]-1)</f>
        <v>0</v>
      </c>
      <c r="AS2542" s="39">
        <v>12.1</v>
      </c>
      <c r="AT2542" s="48">
        <f>+LISTAS[[#This Row],[COSTO]]/AS2542-1</f>
        <v>12.939280991735538</v>
      </c>
      <c r="BA2542" t="s">
        <v>3898</v>
      </c>
      <c r="BB2542" s="36"/>
    </row>
    <row r="2543" spans="1:54" x14ac:dyDescent="0.35">
      <c r="A2543" s="7" t="s">
        <v>4002</v>
      </c>
      <c r="B2543" t="s">
        <v>3898</v>
      </c>
      <c r="C2543">
        <v>166</v>
      </c>
      <c r="D2543" t="s">
        <v>4003</v>
      </c>
      <c r="E2543" s="2">
        <v>983.89269999999999</v>
      </c>
      <c r="F2543" s="7" t="str">
        <f>+_xlfn.XLOOKUP(LISTAS[[#This Row],[ID]],_01_CODIGOS_Y_COSTOS_xlsm[Producto y N°],_01_CODIGOS_Y_COSTOS_xlsm[FABRICA],"",0,1)</f>
        <v>INYECTGAS</v>
      </c>
      <c r="G2543" s="26">
        <f>LISTAS[[#This Row],[Precio]]*(1-0.46)</f>
        <v>531.30205799999999</v>
      </c>
      <c r="H2543" s="1">
        <f>+_xlfn.XLOOKUP(LISTAS[[#This Row],[ID]],_01_CODIGOS_Y_COSTOS_xlsm[Producto y N°],_01_CODIGOS_Y_COSTOS_xlsm[COSTO],0,0,1)</f>
        <v>199.19300000000001</v>
      </c>
      <c r="I2543" s="27">
        <f>+IFERROR(LISTAS[[#This Row],[VENTA NETA]]/LISTAS[[#This Row],[COSTO]]-1,0)</f>
        <v>1.6672727354876926</v>
      </c>
      <c r="J2543" s="50" t="str">
        <f>IFERROR(VLOOKUP(LISTAS[[#This Row],[ID]],_01_CODIGOS_Y_COSTOS_xlsm[[Producto y N°]:[CODIGO]],2,0),"")</f>
        <v>1214</v>
      </c>
      <c r="O2543" t="s">
        <v>4002</v>
      </c>
      <c r="AB2543" s="12" t="str">
        <f>+LISTAS[[#This Row],[Codigo]]&amp;LISTAS[[#This Row],[Fabrica]]</f>
        <v>1214INYECTGAS</v>
      </c>
      <c r="AC2543" s="13" t="str">
        <f>+LISTAS[[#This Row],[Codigo]]</f>
        <v>1214</v>
      </c>
      <c r="AD2543" s="13" t="str">
        <f>+LISTAS[[#This Row],[ID]]</f>
        <v>PICOS PARA GAS166</v>
      </c>
      <c r="AH2543" s="36"/>
      <c r="AI2543" s="37">
        <f>+LISTAS[[#This Row],[Precio]]+(LISTAS[[#This Row],[Precio]]*AH2543)</f>
        <v>983.89269999999999</v>
      </c>
      <c r="AJ2543" s="38">
        <f t="shared" si="43"/>
        <v>491.94635</v>
      </c>
      <c r="AL2543" s="35">
        <f>+AJ2543/LISTAS[[#This Row],[COSTO]]-1</f>
        <v>1.469696977303419</v>
      </c>
      <c r="AM2543" t="str">
        <f>+LISTAS[[#This Row],[ID]]</f>
        <v>PICOS PARA GAS166</v>
      </c>
      <c r="AO2543" s="43"/>
      <c r="AP2543" s="39">
        <f>LISTAS[[#This Row],[COSTO]]+(LISTAS[[#This Row],[COSTO]]*AO2543)</f>
        <v>199.19300000000001</v>
      </c>
      <c r="AQ2543" s="44">
        <f>IF(AO2543="",0,AP2543/LISTAS[[#This Row],[VENTA NETA]]-1)</f>
        <v>0</v>
      </c>
      <c r="AS2543" s="39">
        <v>9.9</v>
      </c>
      <c r="AT2543" s="48">
        <f>+LISTAS[[#This Row],[COSTO]]/AS2543-1</f>
        <v>19.120505050505052</v>
      </c>
      <c r="BA2543" t="s">
        <v>3898</v>
      </c>
      <c r="BB2543" s="36"/>
    </row>
    <row r="2544" spans="1:54" x14ac:dyDescent="0.35">
      <c r="A2544" s="7" t="s">
        <v>4004</v>
      </c>
      <c r="B2544" t="s">
        <v>3898</v>
      </c>
      <c r="C2544">
        <v>168</v>
      </c>
      <c r="D2544" t="s">
        <v>4005</v>
      </c>
      <c r="E2544" s="2">
        <v>1002.3833</v>
      </c>
      <c r="F2544" s="7" t="str">
        <f>+_xlfn.XLOOKUP(LISTAS[[#This Row],[ID]],_01_CODIGOS_Y_COSTOS_xlsm[Producto y N°],_01_CODIGOS_Y_COSTOS_xlsm[FABRICA],"",0,1)</f>
        <v>INYECTGAS</v>
      </c>
      <c r="G2544" s="26">
        <f>LISTAS[[#This Row],[Precio]]*(1-0.46)</f>
        <v>541.28698199999997</v>
      </c>
      <c r="H2544" s="1">
        <f>+_xlfn.XLOOKUP(LISTAS[[#This Row],[ID]],_01_CODIGOS_Y_COSTOS_xlsm[Producto y N°],_01_CODIGOS_Y_COSTOS_xlsm[COSTO],0,0,1)</f>
        <v>203.00899999999999</v>
      </c>
      <c r="I2544" s="27">
        <f>+IFERROR(LISTAS[[#This Row],[VENTA NETA]]/LISTAS[[#This Row],[COSTO]]-1,0)</f>
        <v>1.6663201237383563</v>
      </c>
      <c r="J2544" s="50" t="str">
        <f>IFERROR(VLOOKUP(LISTAS[[#This Row],[ID]],_01_CODIGOS_Y_COSTOS_xlsm[[Producto y N°]:[CODIGO]],2,0),"")</f>
        <v>1215</v>
      </c>
      <c r="O2544" t="s">
        <v>4004</v>
      </c>
      <c r="AB2544" s="12" t="str">
        <f>+LISTAS[[#This Row],[Codigo]]&amp;LISTAS[[#This Row],[Fabrica]]</f>
        <v>1215INYECTGAS</v>
      </c>
      <c r="AC2544" s="13" t="str">
        <f>+LISTAS[[#This Row],[Codigo]]</f>
        <v>1215</v>
      </c>
      <c r="AD2544" s="13" t="str">
        <f>+LISTAS[[#This Row],[ID]]</f>
        <v>PICOS PARA GAS168</v>
      </c>
      <c r="AH2544" s="36"/>
      <c r="AI2544" s="37">
        <f>+LISTAS[[#This Row],[Precio]]+(LISTAS[[#This Row],[Precio]]*AH2544)</f>
        <v>1002.3833</v>
      </c>
      <c r="AJ2544" s="38">
        <f t="shared" si="43"/>
        <v>501.19164999999998</v>
      </c>
      <c r="AL2544" s="35">
        <f>+AJ2544/LISTAS[[#This Row],[COSTO]]-1</f>
        <v>1.4688149293873671</v>
      </c>
      <c r="AM2544" t="str">
        <f>+LISTAS[[#This Row],[ID]]</f>
        <v>PICOS PARA GAS168</v>
      </c>
      <c r="AO2544" s="43"/>
      <c r="AP2544" s="39">
        <f>LISTAS[[#This Row],[COSTO]]+(LISTAS[[#This Row],[COSTO]]*AO2544)</f>
        <v>203.00899999999999</v>
      </c>
      <c r="AQ2544" s="44">
        <f>IF(AO2544="",0,AP2544/LISTAS[[#This Row],[VENTA NETA]]-1)</f>
        <v>0</v>
      </c>
      <c r="AS2544" s="39">
        <v>13.2</v>
      </c>
      <c r="AT2544" s="48">
        <f>+LISTAS[[#This Row],[COSTO]]/AS2544-1</f>
        <v>14.379469696969696</v>
      </c>
      <c r="BA2544" t="s">
        <v>3898</v>
      </c>
      <c r="BB2544" s="36"/>
    </row>
    <row r="2545" spans="1:54" x14ac:dyDescent="0.35">
      <c r="A2545" s="7" t="s">
        <v>4006</v>
      </c>
      <c r="B2545" t="s">
        <v>3898</v>
      </c>
      <c r="C2545" t="s">
        <v>4007</v>
      </c>
      <c r="D2545" t="s">
        <v>4008</v>
      </c>
      <c r="E2545" s="2">
        <v>19577.599999999999</v>
      </c>
      <c r="F2545" s="7" t="str">
        <f>+_xlfn.XLOOKUP(LISTAS[[#This Row],[ID]],_01_CODIGOS_Y_COSTOS_xlsm[Producto y N°],_01_CODIGOS_Y_COSTOS_xlsm[FABRICA],"",0,1)</f>
        <v>INYECTGAS</v>
      </c>
      <c r="G2545" s="26">
        <f>LISTAS[[#This Row],[Precio]]*(1-0.46)</f>
        <v>10571.904</v>
      </c>
      <c r="H2545" s="1">
        <f>+_xlfn.XLOOKUP(LISTAS[[#This Row],[ID]],_01_CODIGOS_Y_COSTOS_xlsm[Producto y N°],_01_CODIGOS_Y_COSTOS_xlsm[COSTO],0,0,1)</f>
        <v>6789.9557999999997</v>
      </c>
      <c r="I2545" s="27">
        <f>+IFERROR(LISTAS[[#This Row],[VENTA NETA]]/LISTAS[[#This Row],[COSTO]]-1,0)</f>
        <v>0.55699157864915727</v>
      </c>
      <c r="J2545" s="50" t="str">
        <f>IFERROR(VLOOKUP(LISTAS[[#This Row],[ID]],_01_CODIGOS_Y_COSTOS_xlsm[[Producto y N°]:[CODIGO]],2,0),"")</f>
        <v>C1327</v>
      </c>
      <c r="O2545" t="s">
        <v>4006</v>
      </c>
      <c r="AB2545" s="12" t="str">
        <f>+LISTAS[[#This Row],[Codigo]]&amp;LISTAS[[#This Row],[Fabrica]]</f>
        <v>C1327INYECTGAS</v>
      </c>
      <c r="AC2545" s="13" t="str">
        <f>+LISTAS[[#This Row],[Codigo]]</f>
        <v>C1327</v>
      </c>
      <c r="AD2545" s="13" t="str">
        <f>+LISTAS[[#This Row],[ID]]</f>
        <v>PICOS PARA GASCalisuar</v>
      </c>
      <c r="AH2545" s="36"/>
      <c r="AI2545" s="37">
        <f>+LISTAS[[#This Row],[Precio]]+(LISTAS[[#This Row],[Precio]]*AH2545)</f>
        <v>19577.599999999999</v>
      </c>
      <c r="AJ2545" s="38">
        <f t="shared" si="43"/>
        <v>9788.7999999999993</v>
      </c>
      <c r="AL2545" s="35">
        <f>+AJ2545/LISTAS[[#This Row],[COSTO]]-1</f>
        <v>0.44165886911958974</v>
      </c>
      <c r="AM2545" t="str">
        <f>+LISTAS[[#This Row],[ID]]</f>
        <v>PICOS PARA GASCalisuar</v>
      </c>
      <c r="AO2545" s="43"/>
      <c r="AP2545" s="39">
        <f>LISTAS[[#This Row],[COSTO]]+(LISTAS[[#This Row],[COSTO]]*AO2545)</f>
        <v>6789.9557999999997</v>
      </c>
      <c r="AQ2545" s="44">
        <f>IF(AO2545="",0,AP2545/LISTAS[[#This Row],[VENTA NETA]]-1)</f>
        <v>0</v>
      </c>
      <c r="AS2545" s="39">
        <v>14.9</v>
      </c>
      <c r="AT2545" s="48">
        <f>+LISTAS[[#This Row],[COSTO]]/AS2545-1</f>
        <v>454.70173154362413</v>
      </c>
      <c r="BA2545" t="s">
        <v>3898</v>
      </c>
      <c r="BB2545" s="36"/>
    </row>
    <row r="2546" spans="1:54" x14ac:dyDescent="0.35">
      <c r="A2546" s="7" t="s">
        <v>4009</v>
      </c>
      <c r="B2546" t="s">
        <v>4010</v>
      </c>
      <c r="C2546">
        <v>1</v>
      </c>
      <c r="D2546" t="s">
        <v>4011</v>
      </c>
      <c r="E2546" s="2">
        <v>66.42</v>
      </c>
      <c r="F2546" s="7" t="str">
        <f>+_xlfn.XLOOKUP(LISTAS[[#This Row],[ID]],_01_CODIGOS_Y_COSTOS_xlsm[Producto y N°],_01_CODIGOS_Y_COSTOS_xlsm[FABRICA],"",0,1)</f>
        <v>REGATONES</v>
      </c>
      <c r="G2546" s="26">
        <f>LISTAS[[#This Row],[Precio]]*(1-0.46)</f>
        <v>35.866800000000005</v>
      </c>
      <c r="H2546" s="1">
        <f>+_xlfn.XLOOKUP(LISTAS[[#This Row],[ID]],_01_CODIGOS_Y_COSTOS_xlsm[Producto y N°],_01_CODIGOS_Y_COSTOS_xlsm[COSTO],0,0,1)</f>
        <v>23.547499999999999</v>
      </c>
      <c r="I2546" s="27">
        <f>+IFERROR(LISTAS[[#This Row],[VENTA NETA]]/LISTAS[[#This Row],[COSTO]]-1,0)</f>
        <v>0.52316806455037712</v>
      </c>
      <c r="J2546" s="50" t="str">
        <f>IFERROR(VLOOKUP(LISTAS[[#This Row],[ID]],_01_CODIGOS_Y_COSTOS_xlsm[[Producto y N°]:[CODIGO]],2,0),"")</f>
        <v>1/2 camp. EXTERIORES CORTOS</v>
      </c>
      <c r="O2546" t="s">
        <v>4009</v>
      </c>
      <c r="AB2546" s="12" t="str">
        <f>+LISTAS[[#This Row],[Codigo]]&amp;LISTAS[[#This Row],[Fabrica]]</f>
        <v>1/2 camp. EXTERIORES CORTOSREGATONES</v>
      </c>
      <c r="AC2546" s="13" t="str">
        <f>+LISTAS[[#This Row],[Codigo]]</f>
        <v>1/2 camp. EXTERIORES CORTOS</v>
      </c>
      <c r="AD2546" s="13" t="str">
        <f>+LISTAS[[#This Row],[ID]]</f>
        <v>REGATONES1</v>
      </c>
      <c r="AH2546" s="36"/>
      <c r="AI2546" s="37">
        <f>+LISTAS[[#This Row],[Precio]]+(LISTAS[[#This Row],[Precio]]*AH2546)</f>
        <v>66.42</v>
      </c>
      <c r="AJ2546" s="38">
        <f t="shared" si="43"/>
        <v>33.21</v>
      </c>
      <c r="AL2546" s="35">
        <f>+AJ2546/LISTAS[[#This Row],[COSTO]]-1</f>
        <v>0.41034080050960831</v>
      </c>
      <c r="AM2546" t="str">
        <f>+LISTAS[[#This Row],[ID]]</f>
        <v>REGATONES1</v>
      </c>
      <c r="AO2546" s="43"/>
      <c r="AP2546" s="39">
        <f>LISTAS[[#This Row],[COSTO]]+(LISTAS[[#This Row],[COSTO]]*AO2546)</f>
        <v>23.547499999999999</v>
      </c>
      <c r="AQ2546" s="44">
        <f>IF(AO2546="",0,AP2546/LISTAS[[#This Row],[VENTA NETA]]-1)</f>
        <v>0</v>
      </c>
      <c r="AS2546" s="39">
        <v>15.4</v>
      </c>
      <c r="AT2546" s="48">
        <f>+LISTAS[[#This Row],[COSTO]]/AS2546-1</f>
        <v>0.52905844155844139</v>
      </c>
      <c r="BA2546" t="s">
        <v>4010</v>
      </c>
      <c r="BB2546" s="36"/>
    </row>
    <row r="2547" spans="1:54" x14ac:dyDescent="0.35">
      <c r="A2547" s="7" t="s">
        <v>4012</v>
      </c>
      <c r="B2547" t="s">
        <v>4010</v>
      </c>
      <c r="C2547">
        <v>3</v>
      </c>
      <c r="D2547" t="s">
        <v>4013</v>
      </c>
      <c r="E2547" s="2">
        <v>69.3</v>
      </c>
      <c r="F2547" s="7" t="str">
        <f>+_xlfn.XLOOKUP(LISTAS[[#This Row],[ID]],_01_CODIGOS_Y_COSTOS_xlsm[Producto y N°],_01_CODIGOS_Y_COSTOS_xlsm[FABRICA],"",0,1)</f>
        <v>REGATONES</v>
      </c>
      <c r="G2547" s="26">
        <f>LISTAS[[#This Row],[Precio]]*(1-0.46)</f>
        <v>37.422000000000004</v>
      </c>
      <c r="H2547" s="1">
        <f>+_xlfn.XLOOKUP(LISTAS[[#This Row],[ID]],_01_CODIGOS_Y_COSTOS_xlsm[Producto y N°],_01_CODIGOS_Y_COSTOS_xlsm[COSTO],0,0,1)</f>
        <v>13.4</v>
      </c>
      <c r="I2547" s="27">
        <f>+IFERROR(LISTAS[[#This Row],[VENTA NETA]]/LISTAS[[#This Row],[COSTO]]-1,0)</f>
        <v>1.7926865671641794</v>
      </c>
      <c r="J2547" s="50" t="str">
        <f>IFERROR(VLOOKUP(LISTAS[[#This Row],[ID]],_01_CODIGOS_Y_COSTOS_xlsm[[Producto y N°]:[CODIGO]],2,0),"")</f>
        <v>5/8 " EXTERIORES CORTOS</v>
      </c>
      <c r="O2547" t="s">
        <v>4012</v>
      </c>
      <c r="AB2547" s="12" t="str">
        <f>+LISTAS[[#This Row],[Codigo]]&amp;LISTAS[[#This Row],[Fabrica]]</f>
        <v>5/8 " EXTERIORES CORTOSREGATONES</v>
      </c>
      <c r="AC2547" s="13" t="str">
        <f>+LISTAS[[#This Row],[Codigo]]</f>
        <v>5/8 " EXTERIORES CORTOS</v>
      </c>
      <c r="AD2547" s="13" t="str">
        <f>+LISTAS[[#This Row],[ID]]</f>
        <v>REGATONES3</v>
      </c>
      <c r="AH2547" s="36"/>
      <c r="AI2547" s="37">
        <f>+LISTAS[[#This Row],[Precio]]+(LISTAS[[#This Row],[Precio]]*AH2547)</f>
        <v>69.3</v>
      </c>
      <c r="AJ2547" s="38">
        <f t="shared" si="43"/>
        <v>34.65</v>
      </c>
      <c r="AL2547" s="35">
        <f>+AJ2547/LISTAS[[#This Row],[COSTO]]-1</f>
        <v>1.5858208955223878</v>
      </c>
      <c r="AM2547" t="str">
        <f>+LISTAS[[#This Row],[ID]]</f>
        <v>REGATONES3</v>
      </c>
      <c r="AO2547" s="43"/>
      <c r="AP2547" s="39">
        <f>LISTAS[[#This Row],[COSTO]]+(LISTAS[[#This Row],[COSTO]]*AO2547)</f>
        <v>13.4</v>
      </c>
      <c r="AQ2547" s="44">
        <f>IF(AO2547="",0,AP2547/LISTAS[[#This Row],[VENTA NETA]]-1)</f>
        <v>0</v>
      </c>
      <c r="AS2547" s="39">
        <v>41</v>
      </c>
      <c r="AT2547" s="48">
        <f>+LISTAS[[#This Row],[COSTO]]/AS2547-1</f>
        <v>-0.673170731707317</v>
      </c>
      <c r="BA2547" t="s">
        <v>4010</v>
      </c>
      <c r="BB2547" s="36"/>
    </row>
    <row r="2548" spans="1:54" x14ac:dyDescent="0.35">
      <c r="A2548" s="7" t="s">
        <v>4014</v>
      </c>
      <c r="B2548" t="s">
        <v>4010</v>
      </c>
      <c r="C2548">
        <v>4</v>
      </c>
      <c r="D2548" t="s">
        <v>4015</v>
      </c>
      <c r="E2548" s="2">
        <v>75.08</v>
      </c>
      <c r="F2548" s="7" t="str">
        <f>+_xlfn.XLOOKUP(LISTAS[[#This Row],[ID]],_01_CODIGOS_Y_COSTOS_xlsm[Producto y N°],_01_CODIGOS_Y_COSTOS_xlsm[FABRICA],"",0,1)</f>
        <v>REGATONES</v>
      </c>
      <c r="G2548" s="26">
        <f>LISTAS[[#This Row],[Precio]]*(1-0.46)</f>
        <v>40.543199999999999</v>
      </c>
      <c r="H2548" s="1">
        <f>+_xlfn.XLOOKUP(LISTAS[[#This Row],[ID]],_01_CODIGOS_Y_COSTOS_xlsm[Producto y N°],_01_CODIGOS_Y_COSTOS_xlsm[COSTO],0,0,1)</f>
        <v>14.6</v>
      </c>
      <c r="I2548" s="27">
        <f>+IFERROR(LISTAS[[#This Row],[VENTA NETA]]/LISTAS[[#This Row],[COSTO]]-1,0)</f>
        <v>1.7769315068493152</v>
      </c>
      <c r="J2548" s="50" t="str">
        <f>IFERROR(VLOOKUP(LISTAS[[#This Row],[ID]],_01_CODIGOS_Y_COSTOS_xlsm[[Producto y N°]:[CODIGO]],2,0),"")</f>
        <v>3/4 " EXTERIORES CORTOS</v>
      </c>
      <c r="O2548" t="s">
        <v>4014</v>
      </c>
      <c r="AB2548" s="12" t="str">
        <f>+LISTAS[[#This Row],[Codigo]]&amp;LISTAS[[#This Row],[Fabrica]]</f>
        <v>3/4 " EXTERIORES CORTOSREGATONES</v>
      </c>
      <c r="AC2548" s="13" t="str">
        <f>+LISTAS[[#This Row],[Codigo]]</f>
        <v>3/4 " EXTERIORES CORTOS</v>
      </c>
      <c r="AD2548" s="13" t="str">
        <f>+LISTAS[[#This Row],[ID]]</f>
        <v>REGATONES4</v>
      </c>
      <c r="AH2548" s="36"/>
      <c r="AI2548" s="37">
        <f>+LISTAS[[#This Row],[Precio]]+(LISTAS[[#This Row],[Precio]]*AH2548)</f>
        <v>75.08</v>
      </c>
      <c r="AJ2548" s="38">
        <f t="shared" si="43"/>
        <v>37.54</v>
      </c>
      <c r="AL2548" s="35">
        <f>+AJ2548/LISTAS[[#This Row],[COSTO]]-1</f>
        <v>1.5712328767123287</v>
      </c>
      <c r="AM2548" t="str">
        <f>+LISTAS[[#This Row],[ID]]</f>
        <v>REGATONES4</v>
      </c>
      <c r="AO2548" s="43"/>
      <c r="AP2548" s="39">
        <f>LISTAS[[#This Row],[COSTO]]+(LISTAS[[#This Row],[COSTO]]*AO2548)</f>
        <v>14.6</v>
      </c>
      <c r="AQ2548" s="44">
        <f>IF(AO2548="",0,AP2548/LISTAS[[#This Row],[VENTA NETA]]-1)</f>
        <v>0</v>
      </c>
      <c r="AS2548" s="39">
        <v>17.600000000000001</v>
      </c>
      <c r="AT2548" s="48">
        <f>+LISTAS[[#This Row],[COSTO]]/AS2548-1</f>
        <v>-0.17045454545454553</v>
      </c>
      <c r="BA2548" t="s">
        <v>4010</v>
      </c>
      <c r="BB2548" s="36"/>
    </row>
    <row r="2549" spans="1:54" x14ac:dyDescent="0.35">
      <c r="A2549" s="7" t="s">
        <v>4016</v>
      </c>
      <c r="B2549" t="s">
        <v>4010</v>
      </c>
      <c r="C2549">
        <v>5</v>
      </c>
      <c r="D2549" t="s">
        <v>4017</v>
      </c>
      <c r="E2549" s="2">
        <v>77.97</v>
      </c>
      <c r="F2549" s="7" t="str">
        <f>+_xlfn.XLOOKUP(LISTAS[[#This Row],[ID]],_01_CODIGOS_Y_COSTOS_xlsm[Producto y N°],_01_CODIGOS_Y_COSTOS_xlsm[FABRICA],"",0,1)</f>
        <v>REGATONES</v>
      </c>
      <c r="G2549" s="26">
        <f>LISTAS[[#This Row],[Precio]]*(1-0.46)</f>
        <v>42.1038</v>
      </c>
      <c r="H2549" s="1">
        <f>+_xlfn.XLOOKUP(LISTAS[[#This Row],[ID]],_01_CODIGOS_Y_COSTOS_xlsm[Producto y N°],_01_CODIGOS_Y_COSTOS_xlsm[COSTO],0,0,1)</f>
        <v>15.3</v>
      </c>
      <c r="I2549" s="27">
        <f>+IFERROR(LISTAS[[#This Row],[VENTA NETA]]/LISTAS[[#This Row],[COSTO]]-1,0)</f>
        <v>1.7518823529411764</v>
      </c>
      <c r="J2549" s="50" t="str">
        <f>IFERROR(VLOOKUP(LISTAS[[#This Row],[ID]],_01_CODIGOS_Y_COSTOS_xlsm[[Producto y N°]:[CODIGO]],2,0),"")</f>
        <v>7/8 " EXTERIORES CORTOS</v>
      </c>
      <c r="O2549" t="s">
        <v>4016</v>
      </c>
      <c r="AB2549" s="12" t="str">
        <f>+LISTAS[[#This Row],[Codigo]]&amp;LISTAS[[#This Row],[Fabrica]]</f>
        <v>7/8 " EXTERIORES CORTOSREGATONES</v>
      </c>
      <c r="AC2549" s="13" t="str">
        <f>+LISTAS[[#This Row],[Codigo]]</f>
        <v>7/8 " EXTERIORES CORTOS</v>
      </c>
      <c r="AD2549" s="13" t="str">
        <f>+LISTAS[[#This Row],[ID]]</f>
        <v>REGATONES5</v>
      </c>
      <c r="AH2549" s="36"/>
      <c r="AI2549" s="37">
        <f>+LISTAS[[#This Row],[Precio]]+(LISTAS[[#This Row],[Precio]]*AH2549)</f>
        <v>77.97</v>
      </c>
      <c r="AJ2549" s="38">
        <f t="shared" si="43"/>
        <v>38.984999999999999</v>
      </c>
      <c r="AL2549" s="35">
        <f>+AJ2549/LISTAS[[#This Row],[COSTO]]-1</f>
        <v>1.5480392156862743</v>
      </c>
      <c r="AM2549" t="str">
        <f>+LISTAS[[#This Row],[ID]]</f>
        <v>REGATONES5</v>
      </c>
      <c r="AO2549" s="43"/>
      <c r="AP2549" s="39">
        <f>LISTAS[[#This Row],[COSTO]]+(LISTAS[[#This Row],[COSTO]]*AO2549)</f>
        <v>15.3</v>
      </c>
      <c r="AQ2549" s="44">
        <f>IF(AO2549="",0,AP2549/LISTAS[[#This Row],[VENTA NETA]]-1)</f>
        <v>0</v>
      </c>
      <c r="AS2549" s="39">
        <v>22</v>
      </c>
      <c r="AT2549" s="48">
        <f>+LISTAS[[#This Row],[COSTO]]/AS2549-1</f>
        <v>-0.30454545454545456</v>
      </c>
      <c r="BA2549" t="s">
        <v>4010</v>
      </c>
      <c r="BB2549" s="36"/>
    </row>
    <row r="2550" spans="1:54" x14ac:dyDescent="0.35">
      <c r="A2550" s="7" t="s">
        <v>4018</v>
      </c>
      <c r="B2550" t="s">
        <v>4010</v>
      </c>
      <c r="C2550">
        <v>6</v>
      </c>
      <c r="D2550" t="s">
        <v>4019</v>
      </c>
      <c r="E2550" s="2">
        <v>86.63</v>
      </c>
      <c r="F2550" s="7" t="str">
        <f>+_xlfn.XLOOKUP(LISTAS[[#This Row],[ID]],_01_CODIGOS_Y_COSTOS_xlsm[Producto y N°],_01_CODIGOS_Y_COSTOS_xlsm[FABRICA],"",0,1)</f>
        <v>REGATONES</v>
      </c>
      <c r="G2550" s="26">
        <f>LISTAS[[#This Row],[Precio]]*(1-0.46)</f>
        <v>46.780200000000001</v>
      </c>
      <c r="H2550" s="1">
        <f>+_xlfn.XLOOKUP(LISTAS[[#This Row],[ID]],_01_CODIGOS_Y_COSTOS_xlsm[Producto y N°],_01_CODIGOS_Y_COSTOS_xlsm[COSTO],0,0,1)</f>
        <v>18.899999999999999</v>
      </c>
      <c r="I2550" s="27">
        <f>+IFERROR(LISTAS[[#This Row],[VENTA NETA]]/LISTAS[[#This Row],[COSTO]]-1,0)</f>
        <v>1.4751428571428575</v>
      </c>
      <c r="J2550" s="50" t="str">
        <f>IFERROR(VLOOKUP(LISTAS[[#This Row],[ID]],_01_CODIGOS_Y_COSTOS_xlsm[[Producto y N°]:[CODIGO]],2,0),"")</f>
        <v>1" EXTERIORES CORTOS</v>
      </c>
      <c r="O2550" t="s">
        <v>4018</v>
      </c>
      <c r="AB2550" s="12" t="str">
        <f>+LISTAS[[#This Row],[Codigo]]&amp;LISTAS[[#This Row],[Fabrica]]</f>
        <v>1" EXTERIORES CORTOSREGATONES</v>
      </c>
      <c r="AC2550" s="13" t="str">
        <f>+LISTAS[[#This Row],[Codigo]]</f>
        <v>1" EXTERIORES CORTOS</v>
      </c>
      <c r="AD2550" s="13" t="str">
        <f>+LISTAS[[#This Row],[ID]]</f>
        <v>REGATONES6</v>
      </c>
      <c r="AH2550" s="36"/>
      <c r="AI2550" s="37">
        <f>+LISTAS[[#This Row],[Precio]]+(LISTAS[[#This Row],[Precio]]*AH2550)</f>
        <v>86.63</v>
      </c>
      <c r="AJ2550" s="38">
        <f t="shared" si="43"/>
        <v>43.314999999999998</v>
      </c>
      <c r="AL2550" s="35">
        <f>+AJ2550/LISTAS[[#This Row],[COSTO]]-1</f>
        <v>1.2917989417989419</v>
      </c>
      <c r="AM2550" t="str">
        <f>+LISTAS[[#This Row],[ID]]</f>
        <v>REGATONES6</v>
      </c>
      <c r="AO2550" s="43"/>
      <c r="AP2550" s="39">
        <f>LISTAS[[#This Row],[COSTO]]+(LISTAS[[#This Row],[COSTO]]*AO2550)</f>
        <v>18.899999999999999</v>
      </c>
      <c r="AQ2550" s="44">
        <f>IF(AO2550="",0,AP2550/LISTAS[[#This Row],[VENTA NETA]]-1)</f>
        <v>0</v>
      </c>
      <c r="AS2550" s="39">
        <v>49</v>
      </c>
      <c r="AT2550" s="48">
        <f>+LISTAS[[#This Row],[COSTO]]/AS2550-1</f>
        <v>-0.61428571428571432</v>
      </c>
      <c r="BA2550" t="s">
        <v>4010</v>
      </c>
      <c r="BB2550" s="36"/>
    </row>
    <row r="2551" spans="1:54" x14ac:dyDescent="0.35">
      <c r="A2551" s="7" t="s">
        <v>4020</v>
      </c>
      <c r="B2551" t="s">
        <v>4010</v>
      </c>
      <c r="C2551">
        <v>7</v>
      </c>
      <c r="D2551" t="s">
        <v>4021</v>
      </c>
      <c r="E2551" s="2">
        <v>198.41900000000001</v>
      </c>
      <c r="F2551" s="7" t="str">
        <f>+_xlfn.XLOOKUP(LISTAS[[#This Row],[ID]],_01_CODIGOS_Y_COSTOS_xlsm[Producto y N°],_01_CODIGOS_Y_COSTOS_xlsm[FABRICA],"",0,1)</f>
        <v>REGATONES</v>
      </c>
      <c r="G2551" s="26">
        <f>LISTAS[[#This Row],[Precio]]*(1-0.46)</f>
        <v>107.14626000000001</v>
      </c>
      <c r="H2551" s="1">
        <f>+_xlfn.XLOOKUP(LISTAS[[#This Row],[ID]],_01_CODIGOS_Y_COSTOS_xlsm[Producto y N°],_01_CODIGOS_Y_COSTOS_xlsm[COSTO],0,0,1)</f>
        <v>51.2</v>
      </c>
      <c r="I2551" s="27">
        <f>+IFERROR(LISTAS[[#This Row],[VENTA NETA]]/LISTAS[[#This Row],[COSTO]]-1,0)</f>
        <v>1.0927003906250001</v>
      </c>
      <c r="J2551" s="50" t="str">
        <f>IFERROR(VLOOKUP(LISTAS[[#This Row],[ID]],_01_CODIGOS_Y_COSTOS_xlsm[[Producto y N°]:[CODIGO]],2,0),"")</f>
        <v>1" 1/8 EXTERIORES CORTOS</v>
      </c>
      <c r="O2551" t="s">
        <v>4020</v>
      </c>
      <c r="AB2551" s="12" t="str">
        <f>+LISTAS[[#This Row],[Codigo]]&amp;LISTAS[[#This Row],[Fabrica]]</f>
        <v>1" 1/8 EXTERIORES CORTOSREGATONES</v>
      </c>
      <c r="AC2551" s="13" t="str">
        <f>+LISTAS[[#This Row],[Codigo]]</f>
        <v>1" 1/8 EXTERIORES CORTOS</v>
      </c>
      <c r="AD2551" s="13" t="str">
        <f>+LISTAS[[#This Row],[ID]]</f>
        <v>REGATONES7</v>
      </c>
      <c r="AH2551" s="36">
        <v>0.3</v>
      </c>
      <c r="AI2551" s="73">
        <f>+LISTAS[[#This Row],[Precio]]+(LISTAS[[#This Row],[Precio]]*AH2551)</f>
        <v>257.94470000000001</v>
      </c>
      <c r="AJ2551" s="38">
        <f t="shared" si="43"/>
        <v>128.97235000000001</v>
      </c>
      <c r="AL2551" s="35">
        <f>+AJ2551/LISTAS[[#This Row],[COSTO]]-1</f>
        <v>1.5189912109375001</v>
      </c>
      <c r="AM2551" t="str">
        <f>+LISTAS[[#This Row],[ID]]</f>
        <v>REGATONES7</v>
      </c>
      <c r="AO2551" s="43"/>
      <c r="AP2551" s="39">
        <f>LISTAS[[#This Row],[COSTO]]+(LISTAS[[#This Row],[COSTO]]*AO2551)</f>
        <v>51.2</v>
      </c>
      <c r="AQ2551" s="44">
        <f>IF(AO2551="",0,AP2551/LISTAS[[#This Row],[VENTA NETA]]-1)</f>
        <v>0</v>
      </c>
      <c r="AS2551" s="39">
        <v>55</v>
      </c>
      <c r="AT2551" s="48">
        <f>+LISTAS[[#This Row],[COSTO]]/AS2551-1</f>
        <v>-6.9090909090909092E-2</v>
      </c>
      <c r="BA2551" t="s">
        <v>4010</v>
      </c>
      <c r="BB2551" s="36">
        <v>0.3</v>
      </c>
    </row>
    <row r="2552" spans="1:54" x14ac:dyDescent="0.35">
      <c r="A2552" s="7" t="s">
        <v>4022</v>
      </c>
      <c r="B2552" t="s">
        <v>4010</v>
      </c>
      <c r="C2552">
        <v>8</v>
      </c>
      <c r="D2552" t="s">
        <v>4023</v>
      </c>
      <c r="E2552" s="2">
        <v>160.88</v>
      </c>
      <c r="F2552" s="7" t="str">
        <f>+_xlfn.XLOOKUP(LISTAS[[#This Row],[ID]],_01_CODIGOS_Y_COSTOS_xlsm[Producto y N°],_01_CODIGOS_Y_COSTOS_xlsm[FABRICA],"",0,1)</f>
        <v>REGATONES</v>
      </c>
      <c r="G2552" s="26">
        <f>LISTAS[[#This Row],[Precio]]*(1-0.46)</f>
        <v>86.875200000000007</v>
      </c>
      <c r="H2552" s="1">
        <f>+_xlfn.XLOOKUP(LISTAS[[#This Row],[ID]],_01_CODIGOS_Y_COSTOS_xlsm[Producto y N°],_01_CODIGOS_Y_COSTOS_xlsm[COSTO],0,0,1)</f>
        <v>29.6</v>
      </c>
      <c r="I2552" s="27">
        <f>+IFERROR(LISTAS[[#This Row],[VENTA NETA]]/LISTAS[[#This Row],[COSTO]]-1,0)</f>
        <v>1.934972972972973</v>
      </c>
      <c r="J2552" s="50" t="str">
        <f>IFERROR(VLOOKUP(LISTAS[[#This Row],[ID]],_01_CODIGOS_Y_COSTOS_xlsm[[Producto y N°]:[CODIGO]],2,0),"")</f>
        <v>1" 1/4 EXTERIORES CORTOS</v>
      </c>
      <c r="O2552" t="s">
        <v>4022</v>
      </c>
      <c r="AB2552" s="12" t="str">
        <f>+LISTAS[[#This Row],[Codigo]]&amp;LISTAS[[#This Row],[Fabrica]]</f>
        <v>1" 1/4 EXTERIORES CORTOSREGATONES</v>
      </c>
      <c r="AC2552" s="13" t="str">
        <f>+LISTAS[[#This Row],[Codigo]]</f>
        <v>1" 1/4 EXTERIORES CORTOS</v>
      </c>
      <c r="AD2552" s="13" t="str">
        <f>+LISTAS[[#This Row],[ID]]</f>
        <v>REGATONES8</v>
      </c>
      <c r="AH2552" s="36"/>
      <c r="AI2552" s="37">
        <f>+LISTAS[[#This Row],[Precio]]+(LISTAS[[#This Row],[Precio]]*AH2552)</f>
        <v>160.88</v>
      </c>
      <c r="AJ2552" s="38">
        <f t="shared" si="43"/>
        <v>80.44</v>
      </c>
      <c r="AL2552" s="35">
        <f>+AJ2552/LISTAS[[#This Row],[COSTO]]-1</f>
        <v>1.7175675675675675</v>
      </c>
      <c r="AM2552" t="str">
        <f>+LISTAS[[#This Row],[ID]]</f>
        <v>REGATONES8</v>
      </c>
      <c r="AO2552" s="43"/>
      <c r="AP2552" s="39">
        <f>LISTAS[[#This Row],[COSTO]]+(LISTAS[[#This Row],[COSTO]]*AO2552)</f>
        <v>29.6</v>
      </c>
      <c r="AQ2552" s="44">
        <f>IF(AO2552="",0,AP2552/LISTAS[[#This Row],[VENTA NETA]]-1)</f>
        <v>0</v>
      </c>
      <c r="AS2552" s="39">
        <v>61</v>
      </c>
      <c r="AT2552" s="48">
        <f>+LISTAS[[#This Row],[COSTO]]/AS2552-1</f>
        <v>-0.51475409836065578</v>
      </c>
      <c r="BA2552" t="s">
        <v>4010</v>
      </c>
      <c r="BB2552" s="36"/>
    </row>
    <row r="2553" spans="1:54" x14ac:dyDescent="0.35">
      <c r="A2553" s="7" t="s">
        <v>4024</v>
      </c>
      <c r="B2553" t="s">
        <v>4010</v>
      </c>
      <c r="C2553">
        <v>9</v>
      </c>
      <c r="D2553" t="s">
        <v>4025</v>
      </c>
      <c r="E2553" s="2">
        <v>177.38</v>
      </c>
      <c r="F2553" s="7" t="str">
        <f>+_xlfn.XLOOKUP(LISTAS[[#This Row],[ID]],_01_CODIGOS_Y_COSTOS_xlsm[Producto y N°],_01_CODIGOS_Y_COSTOS_xlsm[FABRICA],"",0,1)</f>
        <v>REGATONES</v>
      </c>
      <c r="G2553" s="26">
        <f>LISTAS[[#This Row],[Precio]]*(1-0.46)</f>
        <v>95.785200000000003</v>
      </c>
      <c r="H2553" s="1">
        <f>+_xlfn.XLOOKUP(LISTAS[[#This Row],[ID]],_01_CODIGOS_Y_COSTOS_xlsm[Producto y N°],_01_CODIGOS_Y_COSTOS_xlsm[COSTO],0,0,1)</f>
        <v>31.3</v>
      </c>
      <c r="I2553" s="27">
        <f>+IFERROR(LISTAS[[#This Row],[VENTA NETA]]/LISTAS[[#This Row],[COSTO]]-1,0)</f>
        <v>2.060230031948882</v>
      </c>
      <c r="J2553" s="50" t="str">
        <f>IFERROR(VLOOKUP(LISTAS[[#This Row],[ID]],_01_CODIGOS_Y_COSTOS_xlsm[[Producto y N°]:[CODIGO]],2,0),"")</f>
        <v>1" 1/2 EXTERIORES CORTOS</v>
      </c>
      <c r="O2553" t="s">
        <v>4024</v>
      </c>
      <c r="AB2553" s="12" t="str">
        <f>+LISTAS[[#This Row],[Codigo]]&amp;LISTAS[[#This Row],[Fabrica]]</f>
        <v>1" 1/2 EXTERIORES CORTOSREGATONES</v>
      </c>
      <c r="AC2553" s="13" t="str">
        <f>+LISTAS[[#This Row],[Codigo]]</f>
        <v>1" 1/2 EXTERIORES CORTOS</v>
      </c>
      <c r="AD2553" s="13" t="str">
        <f>+LISTAS[[#This Row],[ID]]</f>
        <v>REGATONES9</v>
      </c>
      <c r="AH2553" s="36"/>
      <c r="AI2553" s="37">
        <f>+LISTAS[[#This Row],[Precio]]+(LISTAS[[#This Row],[Precio]]*AH2553)</f>
        <v>177.38</v>
      </c>
      <c r="AJ2553" s="38">
        <f t="shared" si="43"/>
        <v>88.69</v>
      </c>
      <c r="AL2553" s="35">
        <f>+AJ2553/LISTAS[[#This Row],[COSTO]]-1</f>
        <v>1.833546325878594</v>
      </c>
      <c r="AM2553" t="str">
        <f>+LISTAS[[#This Row],[ID]]</f>
        <v>REGATONES9</v>
      </c>
      <c r="AO2553" s="43"/>
      <c r="AP2553" s="39">
        <f>LISTAS[[#This Row],[COSTO]]+(LISTAS[[#This Row],[COSTO]]*AO2553)</f>
        <v>31.3</v>
      </c>
      <c r="AQ2553" s="44">
        <f>IF(AO2553="",0,AP2553/LISTAS[[#This Row],[VENTA NETA]]-1)</f>
        <v>0</v>
      </c>
      <c r="AS2553" s="39">
        <v>75</v>
      </c>
      <c r="AT2553" s="48">
        <f>+LISTAS[[#This Row],[COSTO]]/AS2553-1</f>
        <v>-0.58266666666666667</v>
      </c>
      <c r="BA2553" t="s">
        <v>4010</v>
      </c>
      <c r="BB2553" s="36"/>
    </row>
    <row r="2554" spans="1:54" x14ac:dyDescent="0.35">
      <c r="A2554" s="7" t="s">
        <v>4026</v>
      </c>
      <c r="B2554" t="s">
        <v>4010</v>
      </c>
      <c r="C2554">
        <v>10</v>
      </c>
      <c r="D2554" t="s">
        <v>4027</v>
      </c>
      <c r="E2554" s="2">
        <v>259.19400000000002</v>
      </c>
      <c r="F2554" s="7" t="str">
        <f>+_xlfn.XLOOKUP(LISTAS[[#This Row],[ID]],_01_CODIGOS_Y_COSTOS_xlsm[Producto y N°],_01_CODIGOS_Y_COSTOS_xlsm[FABRICA],"",0,1)</f>
        <v>REGATONES</v>
      </c>
      <c r="G2554" s="26">
        <f>LISTAS[[#This Row],[Precio]]*(1-0.46)</f>
        <v>139.96476000000001</v>
      </c>
      <c r="H2554" s="1">
        <f>+_xlfn.XLOOKUP(LISTAS[[#This Row],[ID]],_01_CODIGOS_Y_COSTOS_xlsm[Producto y N°],_01_CODIGOS_Y_COSTOS_xlsm[COSTO],0,0,1)</f>
        <v>75</v>
      </c>
      <c r="I2554" s="27">
        <f>+IFERROR(LISTAS[[#This Row],[VENTA NETA]]/LISTAS[[#This Row],[COSTO]]-1,0)</f>
        <v>0.86619680000000021</v>
      </c>
      <c r="J2554" s="50" t="str">
        <f>IFERROR(VLOOKUP(LISTAS[[#This Row],[ID]],_01_CODIGOS_Y_COSTOS_xlsm[[Producto y N°]:[CODIGO]],2,0),"")</f>
        <v>1" 3/4 EXTERIORES CORTOS</v>
      </c>
      <c r="O2554" t="s">
        <v>4026</v>
      </c>
      <c r="AB2554" s="12" t="str">
        <f>+LISTAS[[#This Row],[Codigo]]&amp;LISTAS[[#This Row],[Fabrica]]</f>
        <v>1" 3/4 EXTERIORES CORTOSREGATONES</v>
      </c>
      <c r="AC2554" s="13" t="str">
        <f>+LISTAS[[#This Row],[Codigo]]</f>
        <v>1" 3/4 EXTERIORES CORTOS</v>
      </c>
      <c r="AD2554" s="13" t="str">
        <f>+LISTAS[[#This Row],[ID]]</f>
        <v>REGATONES10</v>
      </c>
      <c r="AH2554" s="36">
        <v>0.3</v>
      </c>
      <c r="AI2554" s="73">
        <f>+LISTAS[[#This Row],[Precio]]+(LISTAS[[#This Row],[Precio]]*AH2554)</f>
        <v>336.9522</v>
      </c>
      <c r="AJ2554" s="38">
        <f t="shared" si="43"/>
        <v>168.4761</v>
      </c>
      <c r="AL2554" s="35">
        <f>+AJ2554/LISTAS[[#This Row],[COSTO]]-1</f>
        <v>1.2463480000000002</v>
      </c>
      <c r="AM2554" t="str">
        <f>+LISTAS[[#This Row],[ID]]</f>
        <v>REGATONES10</v>
      </c>
      <c r="AO2554" s="43"/>
      <c r="AP2554" s="39">
        <f>LISTAS[[#This Row],[COSTO]]+(LISTAS[[#This Row],[COSTO]]*AO2554)</f>
        <v>75</v>
      </c>
      <c r="AQ2554" s="44">
        <f>IF(AO2554="",0,AP2554/LISTAS[[#This Row],[VENTA NETA]]-1)</f>
        <v>0</v>
      </c>
      <c r="AS2554" s="39">
        <v>16.600000000000001</v>
      </c>
      <c r="AT2554" s="48">
        <f>+LISTAS[[#This Row],[COSTO]]/AS2554-1</f>
        <v>3.5180722891566258</v>
      </c>
      <c r="BA2554" t="s">
        <v>4010</v>
      </c>
      <c r="BB2554" s="36">
        <v>0.3</v>
      </c>
    </row>
    <row r="2555" spans="1:54" x14ac:dyDescent="0.35">
      <c r="A2555" s="7" t="s">
        <v>4028</v>
      </c>
      <c r="B2555" t="s">
        <v>4010</v>
      </c>
      <c r="C2555">
        <v>11</v>
      </c>
      <c r="D2555" t="s">
        <v>4029</v>
      </c>
      <c r="E2555" s="2">
        <v>274.32</v>
      </c>
      <c r="F2555" s="7" t="str">
        <f>+_xlfn.XLOOKUP(LISTAS[[#This Row],[ID]],_01_CODIGOS_Y_COSTOS_xlsm[Producto y N°],_01_CODIGOS_Y_COSTOS_xlsm[FABRICA],"",0,1)</f>
        <v>REGATONES</v>
      </c>
      <c r="G2555" s="26">
        <f>LISTAS[[#This Row],[Precio]]*(1-0.46)</f>
        <v>148.1328</v>
      </c>
      <c r="H2555" s="1">
        <f>+_xlfn.XLOOKUP(LISTAS[[#This Row],[ID]],_01_CODIGOS_Y_COSTOS_xlsm[Producto y N°],_01_CODIGOS_Y_COSTOS_xlsm[COSTO],0,0,1)</f>
        <v>61.7</v>
      </c>
      <c r="I2555" s="27">
        <f>+IFERROR(LISTAS[[#This Row],[VENTA NETA]]/LISTAS[[#This Row],[COSTO]]-1,0)</f>
        <v>1.4008557536466775</v>
      </c>
      <c r="J2555" s="50" t="str">
        <f>IFERROR(VLOOKUP(LISTAS[[#This Row],[ID]],_01_CODIGOS_Y_COSTOS_xlsm[[Producto y N°]:[CODIGO]],2,0),"")</f>
        <v>2" EXTERIORES CORTOS</v>
      </c>
      <c r="O2555" t="s">
        <v>4028</v>
      </c>
      <c r="AB2555" s="12" t="str">
        <f>+LISTAS[[#This Row],[Codigo]]&amp;LISTAS[[#This Row],[Fabrica]]</f>
        <v>2" EXTERIORES CORTOSREGATONES</v>
      </c>
      <c r="AC2555" s="13" t="str">
        <f>+LISTAS[[#This Row],[Codigo]]</f>
        <v>2" EXTERIORES CORTOS</v>
      </c>
      <c r="AD2555" s="13" t="str">
        <f>+LISTAS[[#This Row],[ID]]</f>
        <v>REGATONES11</v>
      </c>
      <c r="AH2555" s="36"/>
      <c r="AI2555" s="37">
        <f>+LISTAS[[#This Row],[Precio]]+(LISTAS[[#This Row],[Precio]]*AH2555)</f>
        <v>274.32</v>
      </c>
      <c r="AJ2555" s="38">
        <f t="shared" si="43"/>
        <v>137.16</v>
      </c>
      <c r="AL2555" s="35">
        <f>+AJ2555/LISTAS[[#This Row],[COSTO]]-1</f>
        <v>1.2230145867098865</v>
      </c>
      <c r="AM2555" t="str">
        <f>+LISTAS[[#This Row],[ID]]</f>
        <v>REGATONES11</v>
      </c>
      <c r="AO2555" s="43"/>
      <c r="AP2555" s="39">
        <f>LISTAS[[#This Row],[COSTO]]+(LISTAS[[#This Row],[COSTO]]*AO2555)</f>
        <v>61.7</v>
      </c>
      <c r="AQ2555" s="44">
        <f>IF(AO2555="",0,AP2555/LISTAS[[#This Row],[VENTA NETA]]-1)</f>
        <v>0</v>
      </c>
      <c r="AS2555" s="39">
        <v>16.899999999999999</v>
      </c>
      <c r="AT2555" s="48">
        <f>+LISTAS[[#This Row],[COSTO]]/AS2555-1</f>
        <v>2.6508875739644977</v>
      </c>
      <c r="BA2555" t="s">
        <v>4010</v>
      </c>
      <c r="BB2555" s="36"/>
    </row>
    <row r="2556" spans="1:54" x14ac:dyDescent="0.35">
      <c r="A2556" s="7" t="s">
        <v>4030</v>
      </c>
      <c r="B2556" t="s">
        <v>4010</v>
      </c>
      <c r="C2556">
        <v>16</v>
      </c>
      <c r="D2556" t="s">
        <v>4031</v>
      </c>
      <c r="E2556" s="2">
        <v>323.13</v>
      </c>
      <c r="F2556" s="7" t="str">
        <f>+_xlfn.XLOOKUP(LISTAS[[#This Row],[ID]],_01_CODIGOS_Y_COSTOS_xlsm[Producto y N°],_01_CODIGOS_Y_COSTOS_xlsm[FABRICA],"",0,1)</f>
        <v>REGATONES</v>
      </c>
      <c r="G2556" s="26">
        <f>LISTAS[[#This Row],[Precio]]*(1-0.46)</f>
        <v>174.49020000000002</v>
      </c>
      <c r="H2556" s="1">
        <f>+_xlfn.XLOOKUP(LISTAS[[#This Row],[ID]],_01_CODIGOS_Y_COSTOS_xlsm[Producto y N°],_01_CODIGOS_Y_COSTOS_xlsm[COSTO],0,0,1)</f>
        <v>109</v>
      </c>
      <c r="I2556" s="27">
        <f>+IFERROR(LISTAS[[#This Row],[VENTA NETA]]/LISTAS[[#This Row],[COSTO]]-1,0)</f>
        <v>0.60082752293578001</v>
      </c>
      <c r="J2556" s="50" t="str">
        <f>IFERROR(VLOOKUP(LISTAS[[#This Row],[ID]],_01_CODIGOS_Y_COSTOS_xlsm[[Producto y N°]:[CODIGO]],2,0),"")</f>
        <v>2" 1/2 EXTERIORES CORTOS</v>
      </c>
      <c r="O2556" t="s">
        <v>4030</v>
      </c>
      <c r="AB2556" s="12" t="str">
        <f>+LISTAS[[#This Row],[Codigo]]&amp;LISTAS[[#This Row],[Fabrica]]</f>
        <v>2" 1/2 EXTERIORES CORTOSREGATONES</v>
      </c>
      <c r="AC2556" s="13" t="str">
        <f>+LISTAS[[#This Row],[Codigo]]</f>
        <v>2" 1/2 EXTERIORES CORTOS</v>
      </c>
      <c r="AD2556" s="13" t="str">
        <f>+LISTAS[[#This Row],[ID]]</f>
        <v>REGATONES16</v>
      </c>
      <c r="AH2556" s="36"/>
      <c r="AI2556" s="37">
        <f>+LISTAS[[#This Row],[Precio]]+(LISTAS[[#This Row],[Precio]]*AH2556)</f>
        <v>323.13</v>
      </c>
      <c r="AJ2556" s="38">
        <f t="shared" si="43"/>
        <v>161.565</v>
      </c>
      <c r="AL2556" s="35">
        <f>+AJ2556/LISTAS[[#This Row],[COSTO]]-1</f>
        <v>0.48224770642201831</v>
      </c>
      <c r="AM2556" t="str">
        <f>+LISTAS[[#This Row],[ID]]</f>
        <v>REGATONES16</v>
      </c>
      <c r="AO2556" s="43"/>
      <c r="AP2556" s="39">
        <f>LISTAS[[#This Row],[COSTO]]+(LISTAS[[#This Row],[COSTO]]*AO2556)</f>
        <v>109</v>
      </c>
      <c r="AQ2556" s="44">
        <f>IF(AO2556="",0,AP2556/LISTAS[[#This Row],[VENTA NETA]]-1)</f>
        <v>0</v>
      </c>
      <c r="AS2556" s="39">
        <v>18.399999999999999</v>
      </c>
      <c r="AT2556" s="48">
        <f>+LISTAS[[#This Row],[COSTO]]/AS2556-1</f>
        <v>4.9239130434782616</v>
      </c>
      <c r="BA2556" t="s">
        <v>4010</v>
      </c>
      <c r="BB2556" s="36"/>
    </row>
    <row r="2557" spans="1:54" x14ac:dyDescent="0.35">
      <c r="A2557" s="7" t="s">
        <v>4032</v>
      </c>
      <c r="B2557" t="s">
        <v>4010</v>
      </c>
      <c r="C2557">
        <v>17</v>
      </c>
      <c r="D2557" t="s">
        <v>4033</v>
      </c>
      <c r="E2557" s="2">
        <v>512.82000000000005</v>
      </c>
      <c r="F2557" s="7" t="str">
        <f>+_xlfn.XLOOKUP(LISTAS[[#This Row],[ID]],_01_CODIGOS_Y_COSTOS_xlsm[Producto y N°],_01_CODIGOS_Y_COSTOS_xlsm[FABRICA],"",0,1)</f>
        <v>REGATONES</v>
      </c>
      <c r="G2557" s="26">
        <f>LISTAS[[#This Row],[Precio]]*(1-0.46)</f>
        <v>276.92280000000005</v>
      </c>
      <c r="H2557" s="1">
        <f>+_xlfn.XLOOKUP(LISTAS[[#This Row],[ID]],_01_CODIGOS_Y_COSTOS_xlsm[Producto y N°],_01_CODIGOS_Y_COSTOS_xlsm[COSTO],0,0,1)</f>
        <v>119</v>
      </c>
      <c r="I2557" s="27">
        <f>+IFERROR(LISTAS[[#This Row],[VENTA NETA]]/LISTAS[[#This Row],[COSTO]]-1,0)</f>
        <v>1.327082352941177</v>
      </c>
      <c r="J2557" s="50" t="str">
        <f>IFERROR(VLOOKUP(LISTAS[[#This Row],[ID]],_01_CODIGOS_Y_COSTOS_xlsm[[Producto y N°]:[CODIGO]],2,0),"")</f>
        <v>3" EXTERIORES CORTOS</v>
      </c>
      <c r="O2557" t="s">
        <v>4032</v>
      </c>
      <c r="AB2557" s="12" t="str">
        <f>+LISTAS[[#This Row],[Codigo]]&amp;LISTAS[[#This Row],[Fabrica]]</f>
        <v>3" EXTERIORES CORTOSREGATONES</v>
      </c>
      <c r="AC2557" s="13" t="str">
        <f>+LISTAS[[#This Row],[Codigo]]</f>
        <v>3" EXTERIORES CORTOS</v>
      </c>
      <c r="AD2557" s="13" t="str">
        <f>+LISTAS[[#This Row],[ID]]</f>
        <v>REGATONES17</v>
      </c>
      <c r="AH2557" s="36"/>
      <c r="AI2557" s="37">
        <f>+LISTAS[[#This Row],[Precio]]+(LISTAS[[#This Row],[Precio]]*AH2557)</f>
        <v>512.82000000000005</v>
      </c>
      <c r="AJ2557" s="38">
        <f t="shared" si="43"/>
        <v>256.41000000000003</v>
      </c>
      <c r="AL2557" s="35">
        <f>+AJ2557/LISTAS[[#This Row],[COSTO]]-1</f>
        <v>1.1547058823529412</v>
      </c>
      <c r="AM2557" t="str">
        <f>+LISTAS[[#This Row],[ID]]</f>
        <v>REGATONES17</v>
      </c>
      <c r="AO2557" s="43"/>
      <c r="AP2557" s="39">
        <f>LISTAS[[#This Row],[COSTO]]+(LISTAS[[#This Row],[COSTO]]*AO2557)</f>
        <v>119</v>
      </c>
      <c r="AQ2557" s="44">
        <f>IF(AO2557="",0,AP2557/LISTAS[[#This Row],[VENTA NETA]]-1)</f>
        <v>0</v>
      </c>
      <c r="AS2557" s="39">
        <v>20.5</v>
      </c>
      <c r="AT2557" s="48">
        <f>+LISTAS[[#This Row],[COSTO]]/AS2557-1</f>
        <v>4.8048780487804876</v>
      </c>
      <c r="BA2557" t="s">
        <v>4010</v>
      </c>
      <c r="BB2557" s="36"/>
    </row>
    <row r="2558" spans="1:54" x14ac:dyDescent="0.35">
      <c r="A2558" s="7" t="s">
        <v>4034</v>
      </c>
      <c r="B2558" t="s">
        <v>4010</v>
      </c>
      <c r="C2558">
        <v>12</v>
      </c>
      <c r="D2558" t="s">
        <v>4035</v>
      </c>
      <c r="E2558" s="2">
        <v>171.6</v>
      </c>
      <c r="F2558" s="7" t="str">
        <f>+_xlfn.XLOOKUP(LISTAS[[#This Row],[ID]],_01_CODIGOS_Y_COSTOS_xlsm[Producto y N°],_01_CODIGOS_Y_COSTOS_xlsm[FABRICA],"",0,1)</f>
        <v>REGATONES</v>
      </c>
      <c r="G2558" s="26">
        <f>LISTAS[[#This Row],[Precio]]*(1-0.46)</f>
        <v>92.664000000000001</v>
      </c>
      <c r="H2558" s="1">
        <f>+_xlfn.XLOOKUP(LISTAS[[#This Row],[ID]],_01_CODIGOS_Y_COSTOS_xlsm[Producto y N°],_01_CODIGOS_Y_COSTOS_xlsm[COSTO],0,0,1)</f>
        <v>41.04</v>
      </c>
      <c r="I2558" s="27">
        <f>+IFERROR(LISTAS[[#This Row],[VENTA NETA]]/LISTAS[[#This Row],[COSTO]]-1,0)</f>
        <v>1.2578947368421054</v>
      </c>
      <c r="J2558" s="50" t="str">
        <f>IFERROR(VLOOKUP(LISTAS[[#This Row],[ID]],_01_CODIGOS_Y_COSTOS_xlsm[[Producto y N°]:[CODIGO]],2,0),"")</f>
        <v>5/8 . EXTERIORES LARGOS</v>
      </c>
      <c r="O2558" t="s">
        <v>4034</v>
      </c>
      <c r="AB2558" s="12" t="str">
        <f>+LISTAS[[#This Row],[Codigo]]&amp;LISTAS[[#This Row],[Fabrica]]</f>
        <v>5/8 . EXTERIORES LARGOSREGATONES</v>
      </c>
      <c r="AC2558" s="13" t="str">
        <f>+LISTAS[[#This Row],[Codigo]]</f>
        <v>5/8 . EXTERIORES LARGOS</v>
      </c>
      <c r="AD2558" s="13" t="str">
        <f>+LISTAS[[#This Row],[ID]]</f>
        <v>REGATONES12</v>
      </c>
      <c r="AH2558" s="36">
        <v>0.6</v>
      </c>
      <c r="AI2558" s="73">
        <f>+LISTAS[[#This Row],[Precio]]+(LISTAS[[#This Row],[Precio]]*AH2558)</f>
        <v>274.56</v>
      </c>
      <c r="AJ2558" s="38">
        <f t="shared" si="43"/>
        <v>137.28</v>
      </c>
      <c r="AL2558" s="35">
        <f>+AJ2558/LISTAS[[#This Row],[COSTO]]-1</f>
        <v>2.3450292397660819</v>
      </c>
      <c r="AM2558" t="str">
        <f>+LISTAS[[#This Row],[ID]]</f>
        <v>REGATONES12</v>
      </c>
      <c r="AO2558" s="43"/>
      <c r="AP2558" s="39">
        <f>LISTAS[[#This Row],[COSTO]]+(LISTAS[[#This Row],[COSTO]]*AO2558)</f>
        <v>41.04</v>
      </c>
      <c r="AQ2558" s="44">
        <f>IF(AO2558="",0,AP2558/LISTAS[[#This Row],[VENTA NETA]]-1)</f>
        <v>0</v>
      </c>
      <c r="AS2558" s="39">
        <v>9.6999999999999993</v>
      </c>
      <c r="AT2558" s="48">
        <f>+LISTAS[[#This Row],[COSTO]]/AS2558-1</f>
        <v>3.2309278350515465</v>
      </c>
      <c r="BA2558" t="s">
        <v>4010</v>
      </c>
      <c r="BB2558" s="36">
        <v>0.6</v>
      </c>
    </row>
    <row r="2559" spans="1:54" x14ac:dyDescent="0.35">
      <c r="A2559" s="7" t="s">
        <v>4036</v>
      </c>
      <c r="B2559" t="s">
        <v>4010</v>
      </c>
      <c r="C2559">
        <v>13</v>
      </c>
      <c r="D2559" t="s">
        <v>4037</v>
      </c>
      <c r="E2559" s="2">
        <v>178.208</v>
      </c>
      <c r="F2559" s="7" t="str">
        <f>+_xlfn.XLOOKUP(LISTAS[[#This Row],[ID]],_01_CODIGOS_Y_COSTOS_xlsm[Producto y N°],_01_CODIGOS_Y_COSTOS_xlsm[FABRICA],"",0,1)</f>
        <v>REGATONES</v>
      </c>
      <c r="G2559" s="26">
        <f>LISTAS[[#This Row],[Precio]]*(1-0.46)</f>
        <v>96.232320000000001</v>
      </c>
      <c r="H2559" s="1">
        <f>+_xlfn.XLOOKUP(LISTAS[[#This Row],[ID]],_01_CODIGOS_Y_COSTOS_xlsm[Producto y N°],_01_CODIGOS_Y_COSTOS_xlsm[COSTO],0,0,1)</f>
        <v>43.32</v>
      </c>
      <c r="I2559" s="27">
        <f>+IFERROR(LISTAS[[#This Row],[VENTA NETA]]/LISTAS[[#This Row],[COSTO]]-1,0)</f>
        <v>1.2214293628808863</v>
      </c>
      <c r="J2559" s="50" t="str">
        <f>IFERROR(VLOOKUP(LISTAS[[#This Row],[ID]],_01_CODIGOS_Y_COSTOS_xlsm[[Producto y N°]:[CODIGO]],2,0),"")</f>
        <v>3/4 . EXTERIORES LARGOS</v>
      </c>
      <c r="O2559" t="s">
        <v>4036</v>
      </c>
      <c r="AB2559" s="12" t="str">
        <f>+LISTAS[[#This Row],[Codigo]]&amp;LISTAS[[#This Row],[Fabrica]]</f>
        <v>3/4 . EXTERIORES LARGOSREGATONES</v>
      </c>
      <c r="AC2559" s="13" t="str">
        <f>+LISTAS[[#This Row],[Codigo]]</f>
        <v>3/4 . EXTERIORES LARGOS</v>
      </c>
      <c r="AD2559" s="13" t="str">
        <f>+LISTAS[[#This Row],[ID]]</f>
        <v>REGATONES13</v>
      </c>
      <c r="AH2559" s="36">
        <v>0.6</v>
      </c>
      <c r="AI2559" s="73">
        <f>+LISTAS[[#This Row],[Precio]]+(LISTAS[[#This Row],[Precio]]*AH2559)</f>
        <v>285.13279999999997</v>
      </c>
      <c r="AJ2559" s="38">
        <f t="shared" si="43"/>
        <v>142.56639999999999</v>
      </c>
      <c r="AL2559" s="35">
        <f>+AJ2559/LISTAS[[#This Row],[COSTO]]-1</f>
        <v>2.2910064635272387</v>
      </c>
      <c r="AM2559" t="str">
        <f>+LISTAS[[#This Row],[ID]]</f>
        <v>REGATONES13</v>
      </c>
      <c r="AO2559" s="43"/>
      <c r="AP2559" s="39">
        <f>LISTAS[[#This Row],[COSTO]]+(LISTAS[[#This Row],[COSTO]]*AO2559)</f>
        <v>43.32</v>
      </c>
      <c r="AQ2559" s="44">
        <f>IF(AO2559="",0,AP2559/LISTAS[[#This Row],[VENTA NETA]]-1)</f>
        <v>0</v>
      </c>
      <c r="AS2559" s="39">
        <v>12.1</v>
      </c>
      <c r="AT2559" s="48">
        <f>+LISTAS[[#This Row],[COSTO]]/AS2559-1</f>
        <v>2.5801652892561986</v>
      </c>
      <c r="BA2559" t="s">
        <v>4010</v>
      </c>
      <c r="BB2559" s="36">
        <v>0.6</v>
      </c>
    </row>
    <row r="2560" spans="1:54" x14ac:dyDescent="0.35">
      <c r="A2560" s="7" t="s">
        <v>4038</v>
      </c>
      <c r="B2560" t="s">
        <v>4010</v>
      </c>
      <c r="C2560">
        <v>14</v>
      </c>
      <c r="D2560" t="s">
        <v>4039</v>
      </c>
      <c r="E2560" s="2">
        <v>204.608</v>
      </c>
      <c r="F2560" s="7" t="str">
        <f>+_xlfn.XLOOKUP(LISTAS[[#This Row],[ID]],_01_CODIGOS_Y_COSTOS_xlsm[Producto y N°],_01_CODIGOS_Y_COSTOS_xlsm[FABRICA],"",0,1)</f>
        <v>REGATONES</v>
      </c>
      <c r="G2560" s="26">
        <f>LISTAS[[#This Row],[Precio]]*(1-0.46)</f>
        <v>110.48832000000002</v>
      </c>
      <c r="H2560" s="1">
        <f>+_xlfn.XLOOKUP(LISTAS[[#This Row],[ID]],_01_CODIGOS_Y_COSTOS_xlsm[Producto y N°],_01_CODIGOS_Y_COSTOS_xlsm[COSTO],0,0,1)</f>
        <v>45.8</v>
      </c>
      <c r="I2560" s="27">
        <f>+IFERROR(LISTAS[[#This Row],[VENTA NETA]]/LISTAS[[#This Row],[COSTO]]-1,0)</f>
        <v>1.4124087336244546</v>
      </c>
      <c r="J2560" s="50" t="str">
        <f>IFERROR(VLOOKUP(LISTAS[[#This Row],[ID]],_01_CODIGOS_Y_COSTOS_xlsm[[Producto y N°]:[CODIGO]],2,0),"")</f>
        <v>7/8 . EXTERIORES LARGOS</v>
      </c>
      <c r="O2560" t="s">
        <v>4038</v>
      </c>
      <c r="AB2560" s="12" t="str">
        <f>+LISTAS[[#This Row],[Codigo]]&amp;LISTAS[[#This Row],[Fabrica]]</f>
        <v>7/8 . EXTERIORES LARGOSREGATONES</v>
      </c>
      <c r="AC2560" s="13" t="str">
        <f>+LISTAS[[#This Row],[Codigo]]</f>
        <v>7/8 . EXTERIORES LARGOS</v>
      </c>
      <c r="AD2560" s="13" t="str">
        <f>+LISTAS[[#This Row],[ID]]</f>
        <v>REGATONES14</v>
      </c>
      <c r="AH2560" s="36">
        <v>0.6</v>
      </c>
      <c r="AI2560" s="73">
        <f>+LISTAS[[#This Row],[Precio]]+(LISTAS[[#This Row],[Precio]]*AH2560)</f>
        <v>327.37279999999998</v>
      </c>
      <c r="AJ2560" s="38">
        <f t="shared" si="43"/>
        <v>163.68639999999999</v>
      </c>
      <c r="AL2560" s="35">
        <f>+AJ2560/LISTAS[[#This Row],[COSTO]]-1</f>
        <v>2.573938864628821</v>
      </c>
      <c r="AM2560" t="str">
        <f>+LISTAS[[#This Row],[ID]]</f>
        <v>REGATONES14</v>
      </c>
      <c r="AO2560" s="43"/>
      <c r="AP2560" s="39">
        <f>LISTAS[[#This Row],[COSTO]]+(LISTAS[[#This Row],[COSTO]]*AO2560)</f>
        <v>45.8</v>
      </c>
      <c r="AQ2560" s="44">
        <f>IF(AO2560="",0,AP2560/LISTAS[[#This Row],[VENTA NETA]]-1)</f>
        <v>0</v>
      </c>
      <c r="AS2560" s="39">
        <v>10.5</v>
      </c>
      <c r="AT2560" s="48">
        <f>+LISTAS[[#This Row],[COSTO]]/AS2560-1</f>
        <v>3.3619047619047615</v>
      </c>
      <c r="BA2560" t="s">
        <v>4010</v>
      </c>
      <c r="BB2560" s="36">
        <v>0.6</v>
      </c>
    </row>
    <row r="2561" spans="1:54" x14ac:dyDescent="0.35">
      <c r="A2561" s="7" t="s">
        <v>4040</v>
      </c>
      <c r="B2561" t="s">
        <v>4010</v>
      </c>
      <c r="C2561">
        <v>15</v>
      </c>
      <c r="D2561" t="s">
        <v>4041</v>
      </c>
      <c r="E2561" s="2">
        <v>237.6</v>
      </c>
      <c r="F2561" s="7" t="str">
        <f>+_xlfn.XLOOKUP(LISTAS[[#This Row],[ID]],_01_CODIGOS_Y_COSTOS_xlsm[Producto y N°],_01_CODIGOS_Y_COSTOS_xlsm[FABRICA],"",0,1)</f>
        <v>REGATONES</v>
      </c>
      <c r="G2561" s="26">
        <f>LISTAS[[#This Row],[Precio]]*(1-0.46)</f>
        <v>128.304</v>
      </c>
      <c r="H2561" s="1">
        <f>+_xlfn.XLOOKUP(LISTAS[[#This Row],[ID]],_01_CODIGOS_Y_COSTOS_xlsm[Producto y N°],_01_CODIGOS_Y_COSTOS_xlsm[COSTO],0,0,1)</f>
        <v>49.02</v>
      </c>
      <c r="I2561" s="27">
        <f>+IFERROR(LISTAS[[#This Row],[VENTA NETA]]/LISTAS[[#This Row],[COSTO]]-1,0)</f>
        <v>1.6173806609547121</v>
      </c>
      <c r="J2561" s="50" t="str">
        <f>IFERROR(VLOOKUP(LISTAS[[#This Row],[ID]],_01_CODIGOS_Y_COSTOS_xlsm[[Producto y N°]:[CODIGO]],2,0),"")</f>
        <v>1" EXTERIORES LARGOS</v>
      </c>
      <c r="O2561" t="s">
        <v>4040</v>
      </c>
      <c r="AB2561" s="12" t="str">
        <f>+LISTAS[[#This Row],[Codigo]]&amp;LISTAS[[#This Row],[Fabrica]]</f>
        <v>1" EXTERIORES LARGOSREGATONES</v>
      </c>
      <c r="AC2561" s="13" t="str">
        <f>+LISTAS[[#This Row],[Codigo]]</f>
        <v>1" EXTERIORES LARGOS</v>
      </c>
      <c r="AD2561" s="13" t="str">
        <f>+LISTAS[[#This Row],[ID]]</f>
        <v>REGATONES15</v>
      </c>
      <c r="AH2561" s="36">
        <v>0.8</v>
      </c>
      <c r="AI2561" s="73">
        <f>+LISTAS[[#This Row],[Precio]]+(LISTAS[[#This Row],[Precio]]*AH2561)</f>
        <v>427.68</v>
      </c>
      <c r="AJ2561" s="38">
        <f t="shared" si="43"/>
        <v>213.84</v>
      </c>
      <c r="AL2561" s="35">
        <f>+AJ2561/LISTAS[[#This Row],[COSTO]]-1</f>
        <v>3.3623011015911874</v>
      </c>
      <c r="AM2561" t="str">
        <f>+LISTAS[[#This Row],[ID]]</f>
        <v>REGATONES15</v>
      </c>
      <c r="AO2561" s="43"/>
      <c r="AP2561" s="39">
        <f>LISTAS[[#This Row],[COSTO]]+(LISTAS[[#This Row],[COSTO]]*AO2561)</f>
        <v>49.02</v>
      </c>
      <c r="AQ2561" s="44">
        <f>IF(AO2561="",0,AP2561/LISTAS[[#This Row],[VENTA NETA]]-1)</f>
        <v>0</v>
      </c>
      <c r="AS2561" s="39">
        <v>15.8</v>
      </c>
      <c r="AT2561" s="48">
        <f>+LISTAS[[#This Row],[COSTO]]/AS2561-1</f>
        <v>2.1025316455696204</v>
      </c>
      <c r="BA2561" t="s">
        <v>4010</v>
      </c>
      <c r="BB2561" s="36">
        <v>0.8</v>
      </c>
    </row>
    <row r="2562" spans="1:54" x14ac:dyDescent="0.35">
      <c r="A2562" s="7" t="s">
        <v>4042</v>
      </c>
      <c r="B2562" t="s">
        <v>4010</v>
      </c>
      <c r="C2562">
        <v>19</v>
      </c>
      <c r="D2562" t="s">
        <v>4043</v>
      </c>
      <c r="E2562" s="2">
        <v>101.648</v>
      </c>
      <c r="F2562" s="7" t="str">
        <f>+_xlfn.XLOOKUP(LISTAS[[#This Row],[ID]],_01_CODIGOS_Y_COSTOS_xlsm[Producto y N°],_01_CODIGOS_Y_COSTOS_xlsm[FABRICA],"",0,1)</f>
        <v>REGATONES</v>
      </c>
      <c r="G2562" s="26">
        <f>LISTAS[[#This Row],[Precio]]*(1-0.46)</f>
        <v>54.889920000000004</v>
      </c>
      <c r="H2562" s="1">
        <f>+_xlfn.XLOOKUP(LISTAS[[#This Row],[ID]],_01_CODIGOS_Y_COSTOS_xlsm[Producto y N°],_01_CODIGOS_Y_COSTOS_xlsm[COSTO],0,0,1)</f>
        <v>24</v>
      </c>
      <c r="I2562" s="27">
        <f>+IFERROR(LISTAS[[#This Row],[VENTA NETA]]/LISTAS[[#This Row],[COSTO]]-1,0)</f>
        <v>1.28708</v>
      </c>
      <c r="J2562" s="50" t="str">
        <f>IFERROR(VLOOKUP(LISTAS[[#This Row],[ID]],_01_CODIGOS_Y_COSTOS_xlsm[[Producto y N°]:[CODIGO]],2,0),"")</f>
        <v>5/8 . INTERIORES</v>
      </c>
      <c r="O2562" t="s">
        <v>4042</v>
      </c>
      <c r="AB2562" s="12" t="str">
        <f>+LISTAS[[#This Row],[Codigo]]&amp;LISTAS[[#This Row],[Fabrica]]</f>
        <v>5/8 . INTERIORESREGATONES</v>
      </c>
      <c r="AC2562" s="13" t="str">
        <f>+LISTAS[[#This Row],[Codigo]]</f>
        <v>5/8 . INTERIORES</v>
      </c>
      <c r="AD2562" s="13" t="str">
        <f>+LISTAS[[#This Row],[ID]]</f>
        <v>REGATONES19</v>
      </c>
      <c r="AH2562" s="36">
        <v>0.6</v>
      </c>
      <c r="AI2562" s="73">
        <f>+LISTAS[[#This Row],[Precio]]+(LISTAS[[#This Row],[Precio]]*AH2562)</f>
        <v>162.63679999999999</v>
      </c>
      <c r="AJ2562" s="38">
        <f t="shared" si="43"/>
        <v>81.318399999999997</v>
      </c>
      <c r="AL2562" s="35">
        <f>+AJ2562/LISTAS[[#This Row],[COSTO]]-1</f>
        <v>2.3882666666666665</v>
      </c>
      <c r="AM2562" t="str">
        <f>+LISTAS[[#This Row],[ID]]</f>
        <v>REGATONES19</v>
      </c>
      <c r="AO2562" s="43"/>
      <c r="AP2562" s="39">
        <f>LISTAS[[#This Row],[COSTO]]+(LISTAS[[#This Row],[COSTO]]*AO2562)</f>
        <v>24</v>
      </c>
      <c r="AQ2562" s="44">
        <f>IF(AO2562="",0,AP2562/LISTAS[[#This Row],[VENTA NETA]]-1)</f>
        <v>0</v>
      </c>
      <c r="AS2562" s="39">
        <v>70.400000000000006</v>
      </c>
      <c r="AT2562" s="48">
        <f>+LISTAS[[#This Row],[COSTO]]/AS2562-1</f>
        <v>-0.65909090909090917</v>
      </c>
      <c r="BA2562" t="s">
        <v>4010</v>
      </c>
      <c r="BB2562" s="36">
        <v>0.6</v>
      </c>
    </row>
    <row r="2563" spans="1:54" x14ac:dyDescent="0.35">
      <c r="A2563" s="7" t="s">
        <v>4044</v>
      </c>
      <c r="B2563" t="s">
        <v>4010</v>
      </c>
      <c r="C2563">
        <v>20</v>
      </c>
      <c r="D2563" t="s">
        <v>4045</v>
      </c>
      <c r="E2563" s="2">
        <v>107.25</v>
      </c>
      <c r="F2563" s="7" t="str">
        <f>+_xlfn.XLOOKUP(LISTAS[[#This Row],[ID]],_01_CODIGOS_Y_COSTOS_xlsm[Producto y N°],_01_CODIGOS_Y_COSTOS_xlsm[FABRICA],"",0,1)</f>
        <v>REGATONES</v>
      </c>
      <c r="G2563" s="26">
        <f>LISTAS[[#This Row],[Precio]]*(1-0.46)</f>
        <v>57.915000000000006</v>
      </c>
      <c r="H2563" s="1">
        <f>+_xlfn.XLOOKUP(LISTAS[[#This Row],[ID]],_01_CODIGOS_Y_COSTOS_xlsm[Producto y N°],_01_CODIGOS_Y_COSTOS_xlsm[COSTO],0,0,1)</f>
        <v>17.149999999999999</v>
      </c>
      <c r="I2563" s="27">
        <f>+IFERROR(LISTAS[[#This Row],[VENTA NETA]]/LISTAS[[#This Row],[COSTO]]-1,0)</f>
        <v>2.3769679300291551</v>
      </c>
      <c r="J2563" s="50" t="str">
        <f>IFERROR(VLOOKUP(LISTAS[[#This Row],[ID]],_01_CODIGOS_Y_COSTOS_xlsm[[Producto y N°]:[CODIGO]],2,0),"")</f>
        <v>3/4 . INTERIORES</v>
      </c>
      <c r="O2563" t="s">
        <v>4044</v>
      </c>
      <c r="AB2563" s="12" t="str">
        <f>+LISTAS[[#This Row],[Codigo]]&amp;LISTAS[[#This Row],[Fabrica]]</f>
        <v>3/4 . INTERIORESREGATONES</v>
      </c>
      <c r="AC2563" s="13" t="str">
        <f>+LISTAS[[#This Row],[Codigo]]</f>
        <v>3/4 . INTERIORES</v>
      </c>
      <c r="AD2563" s="13" t="str">
        <f>+LISTAS[[#This Row],[ID]]</f>
        <v>REGATONES20</v>
      </c>
      <c r="AH2563" s="36"/>
      <c r="AI2563" s="37">
        <f>+LISTAS[[#This Row],[Precio]]+(LISTAS[[#This Row],[Precio]]*AH2563)</f>
        <v>107.25</v>
      </c>
      <c r="AJ2563" s="38">
        <f t="shared" si="43"/>
        <v>53.625</v>
      </c>
      <c r="AL2563" s="35">
        <f>+AJ2563/LISTAS[[#This Row],[COSTO]]-1</f>
        <v>2.1268221574344026</v>
      </c>
      <c r="AM2563" t="str">
        <f>+LISTAS[[#This Row],[ID]]</f>
        <v>REGATONES20</v>
      </c>
      <c r="AO2563" s="43"/>
      <c r="AP2563" s="39">
        <f>LISTAS[[#This Row],[COSTO]]+(LISTAS[[#This Row],[COSTO]]*AO2563)</f>
        <v>17.149999999999999</v>
      </c>
      <c r="AQ2563" s="44">
        <f>IF(AO2563="",0,AP2563/LISTAS[[#This Row],[VENTA NETA]]-1)</f>
        <v>0</v>
      </c>
      <c r="AS2563" s="39">
        <v>16.3</v>
      </c>
      <c r="AT2563" s="48">
        <f>+LISTAS[[#This Row],[COSTO]]/AS2563-1</f>
        <v>5.2147239263803602E-2</v>
      </c>
      <c r="BA2563" t="s">
        <v>4010</v>
      </c>
      <c r="BB2563" s="36"/>
    </row>
    <row r="2564" spans="1:54" x14ac:dyDescent="0.35">
      <c r="A2564" s="7" t="s">
        <v>4046</v>
      </c>
      <c r="B2564" t="s">
        <v>4010</v>
      </c>
      <c r="C2564">
        <v>23</v>
      </c>
      <c r="D2564" t="s">
        <v>4047</v>
      </c>
      <c r="E2564" s="2">
        <v>80.849999999999994</v>
      </c>
      <c r="F2564" s="7" t="str">
        <f>+_xlfn.XLOOKUP(LISTAS[[#This Row],[ID]],_01_CODIGOS_Y_COSTOS_xlsm[Producto y N°],_01_CODIGOS_Y_COSTOS_xlsm[FABRICA],"",0,1)</f>
        <v>REGATONES</v>
      </c>
      <c r="G2564" s="26">
        <f>LISTAS[[#This Row],[Precio]]*(1-0.46)</f>
        <v>43.658999999999999</v>
      </c>
      <c r="H2564" s="1">
        <f>+_xlfn.XLOOKUP(LISTAS[[#This Row],[ID]],_01_CODIGOS_Y_COSTOS_xlsm[Producto y N°],_01_CODIGOS_Y_COSTOS_xlsm[COSTO],0,0,1)</f>
        <v>18.95</v>
      </c>
      <c r="I2564" s="27">
        <f>+IFERROR(LISTAS[[#This Row],[VENTA NETA]]/LISTAS[[#This Row],[COSTO]]-1,0)</f>
        <v>1.3039050131926122</v>
      </c>
      <c r="J2564" s="50" t="str">
        <f>IFERROR(VLOOKUP(LISTAS[[#This Row],[ID]],_01_CODIGOS_Y_COSTOS_xlsm[[Producto y N°]:[CODIGO]],2,0),"")</f>
        <v>7/8 . INTERIORES</v>
      </c>
      <c r="O2564" t="s">
        <v>4046</v>
      </c>
      <c r="AB2564" s="12" t="str">
        <f>+LISTAS[[#This Row],[Codigo]]&amp;LISTAS[[#This Row],[Fabrica]]</f>
        <v>7/8 . INTERIORESREGATONES</v>
      </c>
      <c r="AC2564" s="13" t="str">
        <f>+LISTAS[[#This Row],[Codigo]]</f>
        <v>7/8 . INTERIORES</v>
      </c>
      <c r="AD2564" s="13" t="str">
        <f>+LISTAS[[#This Row],[ID]]</f>
        <v>REGATONES23</v>
      </c>
      <c r="AH2564" s="36"/>
      <c r="AI2564" s="37">
        <f>+LISTAS[[#This Row],[Precio]]+(LISTAS[[#This Row],[Precio]]*AH2564)</f>
        <v>80.849999999999994</v>
      </c>
      <c r="AJ2564" s="38">
        <f t="shared" si="43"/>
        <v>40.424999999999997</v>
      </c>
      <c r="AL2564" s="35">
        <f>+AJ2564/LISTAS[[#This Row],[COSTO]]-1</f>
        <v>1.133245382585752</v>
      </c>
      <c r="AM2564" t="str">
        <f>+LISTAS[[#This Row],[ID]]</f>
        <v>REGATONES23</v>
      </c>
      <c r="AO2564" s="43"/>
      <c r="AP2564" s="39">
        <f>LISTAS[[#This Row],[COSTO]]+(LISTAS[[#This Row],[COSTO]]*AO2564)</f>
        <v>18.95</v>
      </c>
      <c r="AQ2564" s="44">
        <f>IF(AO2564="",0,AP2564/LISTAS[[#This Row],[VENTA NETA]]-1)</f>
        <v>0</v>
      </c>
      <c r="AS2564" s="39">
        <v>18.2</v>
      </c>
      <c r="AT2564" s="48">
        <f>+LISTAS[[#This Row],[COSTO]]/AS2564-1</f>
        <v>4.1208791208791284E-2</v>
      </c>
      <c r="BA2564" t="s">
        <v>4010</v>
      </c>
      <c r="BB2564" s="36"/>
    </row>
    <row r="2565" spans="1:54" x14ac:dyDescent="0.35">
      <c r="A2565" s="7" t="s">
        <v>4048</v>
      </c>
      <c r="B2565" t="s">
        <v>4010</v>
      </c>
      <c r="C2565">
        <v>26</v>
      </c>
      <c r="D2565" t="s">
        <v>4049</v>
      </c>
      <c r="E2565" s="2">
        <v>123.75</v>
      </c>
      <c r="F2565" s="7" t="str">
        <f>+_xlfn.XLOOKUP(LISTAS[[#This Row],[ID]],_01_CODIGOS_Y_COSTOS_xlsm[Producto y N°],_01_CODIGOS_Y_COSTOS_xlsm[FABRICA],"",0,1)</f>
        <v>REGATONES</v>
      </c>
      <c r="G2565" s="26">
        <f>LISTAS[[#This Row],[Precio]]*(1-0.46)</f>
        <v>66.825000000000003</v>
      </c>
      <c r="H2565" s="1">
        <f>+_xlfn.XLOOKUP(LISTAS[[#This Row],[ID]],_01_CODIGOS_Y_COSTOS_xlsm[Producto y N°],_01_CODIGOS_Y_COSTOS_xlsm[COSTO],0,0,1)</f>
        <v>23.6</v>
      </c>
      <c r="I2565" s="27">
        <f>+IFERROR(LISTAS[[#This Row],[VENTA NETA]]/LISTAS[[#This Row],[COSTO]]-1,0)</f>
        <v>1.8315677966101696</v>
      </c>
      <c r="J2565" s="50" t="str">
        <f>IFERROR(VLOOKUP(LISTAS[[#This Row],[ID]],_01_CODIGOS_Y_COSTOS_xlsm[[Producto y N°]:[CODIGO]],2,0),"")</f>
        <v>1" INTERIORES</v>
      </c>
      <c r="O2565" t="s">
        <v>4048</v>
      </c>
      <c r="AB2565" s="12" t="str">
        <f>+LISTAS[[#This Row],[Codigo]]&amp;LISTAS[[#This Row],[Fabrica]]</f>
        <v>1" INTERIORESREGATONES</v>
      </c>
      <c r="AC2565" s="13" t="str">
        <f>+LISTAS[[#This Row],[Codigo]]</f>
        <v>1" INTERIORES</v>
      </c>
      <c r="AD2565" s="13" t="str">
        <f>+LISTAS[[#This Row],[ID]]</f>
        <v>REGATONES26</v>
      </c>
      <c r="AH2565" s="36"/>
      <c r="AI2565" s="37">
        <f>+LISTAS[[#This Row],[Precio]]+(LISTAS[[#This Row],[Precio]]*AH2565)</f>
        <v>123.75</v>
      </c>
      <c r="AJ2565" s="38">
        <f t="shared" ref="AJ2565:AJ2628" si="44">+((100-50)*0.01)*AI2565</f>
        <v>61.875</v>
      </c>
      <c r="AL2565" s="35">
        <f>+AJ2565/LISTAS[[#This Row],[COSTO]]-1</f>
        <v>1.6218220338983049</v>
      </c>
      <c r="AM2565" t="str">
        <f>+LISTAS[[#This Row],[ID]]</f>
        <v>REGATONES26</v>
      </c>
      <c r="AO2565" s="43"/>
      <c r="AP2565" s="39">
        <f>LISTAS[[#This Row],[COSTO]]+(LISTAS[[#This Row],[COSTO]]*AO2565)</f>
        <v>23.6</v>
      </c>
      <c r="AQ2565" s="44">
        <f>IF(AO2565="",0,AP2565/LISTAS[[#This Row],[VENTA NETA]]-1)</f>
        <v>0</v>
      </c>
      <c r="AS2565" s="39">
        <v>45</v>
      </c>
      <c r="AT2565" s="48">
        <f>+LISTAS[[#This Row],[COSTO]]/AS2565-1</f>
        <v>-0.47555555555555551</v>
      </c>
      <c r="BA2565" t="s">
        <v>4010</v>
      </c>
      <c r="BB2565" s="36"/>
    </row>
    <row r="2566" spans="1:54" x14ac:dyDescent="0.35">
      <c r="A2566" s="7" t="s">
        <v>4050</v>
      </c>
      <c r="B2566" t="s">
        <v>4010</v>
      </c>
      <c r="C2566">
        <v>27</v>
      </c>
      <c r="D2566" t="s">
        <v>4051</v>
      </c>
      <c r="E2566" s="2">
        <v>235.95</v>
      </c>
      <c r="F2566" s="7" t="str">
        <f>+_xlfn.XLOOKUP(LISTAS[[#This Row],[ID]],_01_CODIGOS_Y_COSTOS_xlsm[Producto y N°],_01_CODIGOS_Y_COSTOS_xlsm[FABRICA],"",0,1)</f>
        <v>REGATONES</v>
      </c>
      <c r="G2566" s="26">
        <f>LISTAS[[#This Row],[Precio]]*(1-0.46)</f>
        <v>127.413</v>
      </c>
      <c r="H2566" s="1">
        <f>+_xlfn.XLOOKUP(LISTAS[[#This Row],[ID]],_01_CODIGOS_Y_COSTOS_xlsm[Producto y N°],_01_CODIGOS_Y_COSTOS_xlsm[COSTO],0,0,1)</f>
        <v>61.56</v>
      </c>
      <c r="I2566" s="27">
        <f>+IFERROR(LISTAS[[#This Row],[VENTA NETA]]/LISTAS[[#This Row],[COSTO]]-1,0)</f>
        <v>1.0697368421052631</v>
      </c>
      <c r="J2566" s="50" t="str">
        <f>IFERROR(VLOOKUP(LISTAS[[#This Row],[ID]],_01_CODIGOS_Y_COSTOS_xlsm[[Producto y N°]:[CODIGO]],2,0),"")</f>
        <v>1" 1/8 INTERIORES</v>
      </c>
      <c r="O2566" t="s">
        <v>4050</v>
      </c>
      <c r="AB2566" s="12" t="str">
        <f>+LISTAS[[#This Row],[Codigo]]&amp;LISTAS[[#This Row],[Fabrica]]</f>
        <v>1" 1/8 INTERIORESREGATONES</v>
      </c>
      <c r="AC2566" s="13" t="str">
        <f>+LISTAS[[#This Row],[Codigo]]</f>
        <v>1" 1/8 INTERIORES</v>
      </c>
      <c r="AD2566" s="13" t="str">
        <f>+LISTAS[[#This Row],[ID]]</f>
        <v>REGATONES27</v>
      </c>
      <c r="AH2566" s="36"/>
      <c r="AI2566" s="37">
        <f>+LISTAS[[#This Row],[Precio]]+(LISTAS[[#This Row],[Precio]]*AH2566)</f>
        <v>235.95</v>
      </c>
      <c r="AJ2566" s="38">
        <f t="shared" si="44"/>
        <v>117.97499999999999</v>
      </c>
      <c r="AL2566" s="35">
        <f>+AJ2566/LISTAS[[#This Row],[COSTO]]-1</f>
        <v>0.91642300194931758</v>
      </c>
      <c r="AM2566" t="str">
        <f>+LISTAS[[#This Row],[ID]]</f>
        <v>REGATONES27</v>
      </c>
      <c r="AO2566" s="43"/>
      <c r="AP2566" s="39">
        <f>LISTAS[[#This Row],[COSTO]]+(LISTAS[[#This Row],[COSTO]]*AO2566)</f>
        <v>61.56</v>
      </c>
      <c r="AQ2566" s="44">
        <f>IF(AO2566="",0,AP2566/LISTAS[[#This Row],[VENTA NETA]]-1)</f>
        <v>0</v>
      </c>
      <c r="AS2566" s="39">
        <v>25.3</v>
      </c>
      <c r="AT2566" s="48">
        <f>+LISTAS[[#This Row],[COSTO]]/AS2566-1</f>
        <v>1.4332015810276681</v>
      </c>
      <c r="BA2566" t="s">
        <v>4010</v>
      </c>
      <c r="BB2566" s="36"/>
    </row>
    <row r="2567" spans="1:54" x14ac:dyDescent="0.35">
      <c r="A2567" s="7" t="s">
        <v>4052</v>
      </c>
      <c r="B2567" t="s">
        <v>4010</v>
      </c>
      <c r="C2567">
        <v>29</v>
      </c>
      <c r="D2567" t="s">
        <v>4053</v>
      </c>
      <c r="E2567" s="2">
        <v>121.28</v>
      </c>
      <c r="F2567" s="7" t="str">
        <f>+_xlfn.XLOOKUP(LISTAS[[#This Row],[ID]],_01_CODIGOS_Y_COSTOS_xlsm[Producto y N°],_01_CODIGOS_Y_COSTOS_xlsm[FABRICA],"",0,1)</f>
        <v>REGATONES</v>
      </c>
      <c r="G2567" s="26">
        <f>LISTAS[[#This Row],[Precio]]*(1-0.46)</f>
        <v>65.491200000000006</v>
      </c>
      <c r="H2567" s="1">
        <f>+_xlfn.XLOOKUP(LISTAS[[#This Row],[ID]],_01_CODIGOS_Y_COSTOS_xlsm[Producto y N°],_01_CODIGOS_Y_COSTOS_xlsm[COSTO],0,0,1)</f>
        <v>32.4</v>
      </c>
      <c r="I2567" s="27">
        <f>+IFERROR(LISTAS[[#This Row],[VENTA NETA]]/LISTAS[[#This Row],[COSTO]]-1,0)</f>
        <v>1.0213333333333336</v>
      </c>
      <c r="J2567" s="50" t="str">
        <f>IFERROR(VLOOKUP(LISTAS[[#This Row],[ID]],_01_CODIGOS_Y_COSTOS_xlsm[[Producto y N°]:[CODIGO]],2,0),"")</f>
        <v>1" 1/4 INTERIORES</v>
      </c>
      <c r="O2567" t="s">
        <v>4052</v>
      </c>
      <c r="AB2567" s="12" t="str">
        <f>+LISTAS[[#This Row],[Codigo]]&amp;LISTAS[[#This Row],[Fabrica]]</f>
        <v>1" 1/4 INTERIORESREGATONES</v>
      </c>
      <c r="AC2567" s="13" t="str">
        <f>+LISTAS[[#This Row],[Codigo]]</f>
        <v>1" 1/4 INTERIORES</v>
      </c>
      <c r="AD2567" s="13" t="str">
        <f>+LISTAS[[#This Row],[ID]]</f>
        <v>REGATONES29</v>
      </c>
      <c r="AH2567" s="36"/>
      <c r="AI2567" s="37">
        <f>+LISTAS[[#This Row],[Precio]]+(LISTAS[[#This Row],[Precio]]*AH2567)</f>
        <v>121.28</v>
      </c>
      <c r="AJ2567" s="38">
        <f t="shared" si="44"/>
        <v>60.64</v>
      </c>
      <c r="AL2567" s="35">
        <f>+AJ2567/LISTAS[[#This Row],[COSTO]]-1</f>
        <v>0.87160493827160512</v>
      </c>
      <c r="AM2567" t="str">
        <f>+LISTAS[[#This Row],[ID]]</f>
        <v>REGATONES29</v>
      </c>
      <c r="AO2567" s="43"/>
      <c r="AP2567" s="39">
        <f>LISTAS[[#This Row],[COSTO]]+(LISTAS[[#This Row],[COSTO]]*AO2567)</f>
        <v>32.4</v>
      </c>
      <c r="AQ2567" s="44">
        <f>IF(AO2567="",0,AP2567/LISTAS[[#This Row],[VENTA NETA]]-1)</f>
        <v>0</v>
      </c>
      <c r="AS2567" s="39">
        <v>58</v>
      </c>
      <c r="AT2567" s="48">
        <f>+LISTAS[[#This Row],[COSTO]]/AS2567-1</f>
        <v>-0.44137931034482758</v>
      </c>
      <c r="BA2567" t="s">
        <v>4010</v>
      </c>
      <c r="BB2567" s="36"/>
    </row>
    <row r="2568" spans="1:54" x14ac:dyDescent="0.35">
      <c r="A2568" s="7" t="s">
        <v>4054</v>
      </c>
      <c r="B2568" t="s">
        <v>4010</v>
      </c>
      <c r="C2568">
        <v>30</v>
      </c>
      <c r="D2568" t="s">
        <v>4055</v>
      </c>
      <c r="E2568" s="2">
        <v>149.00399999999999</v>
      </c>
      <c r="F2568" s="7" t="str">
        <f>+_xlfn.XLOOKUP(LISTAS[[#This Row],[ID]],_01_CODIGOS_Y_COSTOS_xlsm[Producto y N°],_01_CODIGOS_Y_COSTOS_xlsm[FABRICA],"",0,1)</f>
        <v>REGATONES</v>
      </c>
      <c r="G2568" s="26">
        <f>LISTAS[[#This Row],[Precio]]*(1-0.46)</f>
        <v>80.462159999999997</v>
      </c>
      <c r="H2568" s="1">
        <f>+_xlfn.XLOOKUP(LISTAS[[#This Row],[ID]],_01_CODIGOS_Y_COSTOS_xlsm[Producto y N°],_01_CODIGOS_Y_COSTOS_xlsm[COSTO],0,0,1)</f>
        <v>38.450000000000003</v>
      </c>
      <c r="I2568" s="27">
        <f>+IFERROR(LISTAS[[#This Row],[VENTA NETA]]/LISTAS[[#This Row],[COSTO]]-1,0)</f>
        <v>1.0926439531859558</v>
      </c>
      <c r="J2568" s="50" t="str">
        <f>IFERROR(VLOOKUP(LISTAS[[#This Row],[ID]],_01_CODIGOS_Y_COSTOS_xlsm[[Producto y N°]:[CODIGO]],2,0),"")</f>
        <v>1" 1/2 INTERIORES</v>
      </c>
      <c r="O2568" t="s">
        <v>4054</v>
      </c>
      <c r="AB2568" s="12" t="str">
        <f>+LISTAS[[#This Row],[Codigo]]&amp;LISTAS[[#This Row],[Fabrica]]</f>
        <v>1" 1/2 INTERIORESREGATONES</v>
      </c>
      <c r="AC2568" s="13" t="str">
        <f>+LISTAS[[#This Row],[Codigo]]</f>
        <v>1" 1/2 INTERIORES</v>
      </c>
      <c r="AD2568" s="13" t="str">
        <f>+LISTAS[[#This Row],[ID]]</f>
        <v>REGATONES30</v>
      </c>
      <c r="AH2568" s="36">
        <v>0.2</v>
      </c>
      <c r="AI2568" s="73">
        <f>+LISTAS[[#This Row],[Precio]]+(LISTAS[[#This Row],[Precio]]*AH2568)</f>
        <v>178.8048</v>
      </c>
      <c r="AJ2568" s="38">
        <f t="shared" si="44"/>
        <v>89.4024</v>
      </c>
      <c r="AL2568" s="35">
        <f>+AJ2568/LISTAS[[#This Row],[COSTO]]-1</f>
        <v>1.3251599479843952</v>
      </c>
      <c r="AM2568" t="str">
        <f>+LISTAS[[#This Row],[ID]]</f>
        <v>REGATONES30</v>
      </c>
      <c r="AO2568" s="43"/>
      <c r="AP2568" s="39">
        <f>LISTAS[[#This Row],[COSTO]]+(LISTAS[[#This Row],[COSTO]]*AO2568)</f>
        <v>38.450000000000003</v>
      </c>
      <c r="AQ2568" s="44">
        <f>IF(AO2568="",0,AP2568/LISTAS[[#This Row],[VENTA NETA]]-1)</f>
        <v>0</v>
      </c>
      <c r="AS2568" s="39">
        <v>52.8</v>
      </c>
      <c r="AT2568" s="48">
        <f>+LISTAS[[#This Row],[COSTO]]/AS2568-1</f>
        <v>-0.27178030303030298</v>
      </c>
      <c r="BA2568" t="s">
        <v>4010</v>
      </c>
      <c r="BB2568" s="36">
        <v>0.2</v>
      </c>
    </row>
    <row r="2569" spans="1:54" x14ac:dyDescent="0.35">
      <c r="A2569" s="7" t="s">
        <v>4056</v>
      </c>
      <c r="B2569" t="s">
        <v>4010</v>
      </c>
      <c r="C2569">
        <v>31</v>
      </c>
      <c r="D2569" t="s">
        <v>4057</v>
      </c>
      <c r="E2569" s="2">
        <v>231</v>
      </c>
      <c r="F2569" s="7" t="str">
        <f>+_xlfn.XLOOKUP(LISTAS[[#This Row],[ID]],_01_CODIGOS_Y_COSTOS_xlsm[Producto y N°],_01_CODIGOS_Y_COSTOS_xlsm[FABRICA],"",0,1)</f>
        <v>REGATONES</v>
      </c>
      <c r="G2569" s="26">
        <f>LISTAS[[#This Row],[Precio]]*(1-0.46)</f>
        <v>124.74000000000001</v>
      </c>
      <c r="H2569" s="1">
        <f>+_xlfn.XLOOKUP(LISTAS[[#This Row],[ID]],_01_CODIGOS_Y_COSTOS_xlsm[Producto y N°],_01_CODIGOS_Y_COSTOS_xlsm[COSTO],0,0,1)</f>
        <v>75</v>
      </c>
      <c r="I2569" s="27">
        <f>+IFERROR(LISTAS[[#This Row],[VENTA NETA]]/LISTAS[[#This Row],[COSTO]]-1,0)</f>
        <v>0.66320000000000001</v>
      </c>
      <c r="J2569" s="50" t="str">
        <f>IFERROR(VLOOKUP(LISTAS[[#This Row],[ID]],_01_CODIGOS_Y_COSTOS_xlsm[[Producto y N°]:[CODIGO]],2,0),"")</f>
        <v>1" 3/4 INTERIORES</v>
      </c>
      <c r="O2569" t="s">
        <v>4056</v>
      </c>
      <c r="AB2569" s="12" t="str">
        <f>+LISTAS[[#This Row],[Codigo]]&amp;LISTAS[[#This Row],[Fabrica]]</f>
        <v>1" 3/4 INTERIORESREGATONES</v>
      </c>
      <c r="AC2569" s="13" t="str">
        <f>+LISTAS[[#This Row],[Codigo]]</f>
        <v>1" 3/4 INTERIORES</v>
      </c>
      <c r="AD2569" s="13" t="str">
        <f>+LISTAS[[#This Row],[ID]]</f>
        <v>REGATONES31</v>
      </c>
      <c r="AH2569" s="36"/>
      <c r="AI2569" s="37">
        <f>+LISTAS[[#This Row],[Precio]]+(LISTAS[[#This Row],[Precio]]*AH2569)</f>
        <v>231</v>
      </c>
      <c r="AJ2569" s="38">
        <f t="shared" si="44"/>
        <v>115.5</v>
      </c>
      <c r="AL2569" s="35">
        <f>+AJ2569/LISTAS[[#This Row],[COSTO]]-1</f>
        <v>0.54</v>
      </c>
      <c r="AM2569" t="str">
        <f>+LISTAS[[#This Row],[ID]]</f>
        <v>REGATONES31</v>
      </c>
      <c r="AO2569" s="43"/>
      <c r="AP2569" s="39">
        <f>LISTAS[[#This Row],[COSTO]]+(LISTAS[[#This Row],[COSTO]]*AO2569)</f>
        <v>75</v>
      </c>
      <c r="AQ2569" s="44">
        <f>IF(AO2569="",0,AP2569/LISTAS[[#This Row],[VENTA NETA]]-1)</f>
        <v>0</v>
      </c>
      <c r="AS2569" s="39">
        <v>15.4</v>
      </c>
      <c r="AT2569" s="48">
        <f>+LISTAS[[#This Row],[COSTO]]/AS2569-1</f>
        <v>3.8701298701298699</v>
      </c>
      <c r="BA2569" t="s">
        <v>4010</v>
      </c>
      <c r="BB2569" s="36"/>
    </row>
    <row r="2570" spans="1:54" x14ac:dyDescent="0.35">
      <c r="A2570" s="7" t="s">
        <v>4058</v>
      </c>
      <c r="B2570" t="s">
        <v>4010</v>
      </c>
      <c r="C2570">
        <v>32</v>
      </c>
      <c r="D2570" t="s">
        <v>4059</v>
      </c>
      <c r="E2570" s="2">
        <v>256.416</v>
      </c>
      <c r="F2570" s="7" t="str">
        <f>+_xlfn.XLOOKUP(LISTAS[[#This Row],[ID]],_01_CODIGOS_Y_COSTOS_xlsm[Producto y N°],_01_CODIGOS_Y_COSTOS_xlsm[FABRICA],"",0,1)</f>
        <v>REGATONES</v>
      </c>
      <c r="G2570" s="26">
        <f>LISTAS[[#This Row],[Precio]]*(1-0.46)</f>
        <v>138.46464</v>
      </c>
      <c r="H2570" s="1">
        <f>+_xlfn.XLOOKUP(LISTAS[[#This Row],[ID]],_01_CODIGOS_Y_COSTOS_xlsm[Producto y N°],_01_CODIGOS_Y_COSTOS_xlsm[COSTO],0,0,1)</f>
        <v>62.6</v>
      </c>
      <c r="I2570" s="27">
        <f>+IFERROR(LISTAS[[#This Row],[VENTA NETA]]/LISTAS[[#This Row],[COSTO]]-1,0)</f>
        <v>1.2118952076677316</v>
      </c>
      <c r="J2570" s="50" t="str">
        <f>IFERROR(VLOOKUP(LISTAS[[#This Row],[ID]],_01_CODIGOS_Y_COSTOS_xlsm[[Producto y N°]:[CODIGO]],2,0),"")</f>
        <v>2" INTERIORES</v>
      </c>
      <c r="O2570" t="s">
        <v>4058</v>
      </c>
      <c r="AB2570" s="12" t="str">
        <f>+LISTAS[[#This Row],[Codigo]]&amp;LISTAS[[#This Row],[Fabrica]]</f>
        <v>2" INTERIORESREGATONES</v>
      </c>
      <c r="AC2570" s="13" t="str">
        <f>+LISTAS[[#This Row],[Codigo]]</f>
        <v>2" INTERIORES</v>
      </c>
      <c r="AD2570" s="13" t="str">
        <f>+LISTAS[[#This Row],[ID]]</f>
        <v>REGATONES32</v>
      </c>
      <c r="AH2570" s="36">
        <v>0.2</v>
      </c>
      <c r="AI2570" s="73">
        <f>+LISTAS[[#This Row],[Precio]]+(LISTAS[[#This Row],[Precio]]*AH2570)</f>
        <v>307.69920000000002</v>
      </c>
      <c r="AJ2570" s="38">
        <f t="shared" si="44"/>
        <v>153.84960000000001</v>
      </c>
      <c r="AL2570" s="35">
        <f>+AJ2570/LISTAS[[#This Row],[COSTO]]-1</f>
        <v>1.4576613418530351</v>
      </c>
      <c r="AM2570" t="str">
        <f>+LISTAS[[#This Row],[ID]]</f>
        <v>REGATONES32</v>
      </c>
      <c r="AO2570" s="43"/>
      <c r="AP2570" s="39">
        <f>LISTAS[[#This Row],[COSTO]]+(LISTAS[[#This Row],[COSTO]]*AO2570)</f>
        <v>62.6</v>
      </c>
      <c r="AQ2570" s="44">
        <f>IF(AO2570="",0,AP2570/LISTAS[[#This Row],[VENTA NETA]]-1)</f>
        <v>0</v>
      </c>
      <c r="AS2570" s="39">
        <v>16</v>
      </c>
      <c r="AT2570" s="48">
        <f>+LISTAS[[#This Row],[COSTO]]/AS2570-1</f>
        <v>2.9125000000000001</v>
      </c>
      <c r="BA2570" t="s">
        <v>4010</v>
      </c>
      <c r="BB2570" s="36">
        <v>0.2</v>
      </c>
    </row>
    <row r="2571" spans="1:54" x14ac:dyDescent="0.35">
      <c r="A2571" s="7" t="s">
        <v>4060</v>
      </c>
      <c r="B2571" t="s">
        <v>4010</v>
      </c>
      <c r="C2571">
        <v>33</v>
      </c>
      <c r="D2571" t="s">
        <v>4061</v>
      </c>
      <c r="E2571" s="2">
        <v>379.5</v>
      </c>
      <c r="F2571" s="7" t="str">
        <f>+_xlfn.XLOOKUP(LISTAS[[#This Row],[ID]],_01_CODIGOS_Y_COSTOS_xlsm[Producto y N°],_01_CODIGOS_Y_COSTOS_xlsm[FABRICA],"",0,1)</f>
        <v>REGATONES</v>
      </c>
      <c r="G2571" s="26">
        <f>LISTAS[[#This Row],[Precio]]*(1-0.46)</f>
        <v>204.93</v>
      </c>
      <c r="H2571" s="1">
        <f>+_xlfn.XLOOKUP(LISTAS[[#This Row],[ID]],_01_CODIGOS_Y_COSTOS_xlsm[Producto y N°],_01_CODIGOS_Y_COSTOS_xlsm[COSTO],0,0,1)</f>
        <v>105</v>
      </c>
      <c r="I2571" s="27">
        <f>+IFERROR(LISTAS[[#This Row],[VENTA NETA]]/LISTAS[[#This Row],[COSTO]]-1,0)</f>
        <v>0.95171428571428573</v>
      </c>
      <c r="J2571" s="50" t="str">
        <f>IFERROR(VLOOKUP(LISTAS[[#This Row],[ID]],_01_CODIGOS_Y_COSTOS_xlsm[[Producto y N°]:[CODIGO]],2,0),"")</f>
        <v>2" 1/2 INTERIORES</v>
      </c>
      <c r="O2571" t="s">
        <v>4060</v>
      </c>
      <c r="AB2571" s="12" t="str">
        <f>+LISTAS[[#This Row],[Codigo]]&amp;LISTAS[[#This Row],[Fabrica]]</f>
        <v>2" 1/2 INTERIORESREGATONES</v>
      </c>
      <c r="AC2571" s="13" t="str">
        <f>+LISTAS[[#This Row],[Codigo]]</f>
        <v>2" 1/2 INTERIORES</v>
      </c>
      <c r="AD2571" s="13" t="str">
        <f>+LISTAS[[#This Row],[ID]]</f>
        <v>REGATONES33</v>
      </c>
      <c r="AH2571" s="36"/>
      <c r="AI2571" s="37">
        <f>+LISTAS[[#This Row],[Precio]]+(LISTAS[[#This Row],[Precio]]*AH2571)</f>
        <v>379.5</v>
      </c>
      <c r="AJ2571" s="38">
        <f t="shared" si="44"/>
        <v>189.75</v>
      </c>
      <c r="AL2571" s="35">
        <f>+AJ2571/LISTAS[[#This Row],[COSTO]]-1</f>
        <v>0.80714285714285716</v>
      </c>
      <c r="AM2571" t="str">
        <f>+LISTAS[[#This Row],[ID]]</f>
        <v>REGATONES33</v>
      </c>
      <c r="AO2571" s="43"/>
      <c r="AP2571" s="39">
        <f>LISTAS[[#This Row],[COSTO]]+(LISTAS[[#This Row],[COSTO]]*AO2571)</f>
        <v>105</v>
      </c>
      <c r="AQ2571" s="44">
        <f>IF(AO2571="",0,AP2571/LISTAS[[#This Row],[VENTA NETA]]-1)</f>
        <v>0</v>
      </c>
      <c r="AS2571" s="39">
        <v>17.399999999999999</v>
      </c>
      <c r="AT2571" s="48">
        <f>+LISTAS[[#This Row],[COSTO]]/AS2571-1</f>
        <v>5.0344827586206904</v>
      </c>
      <c r="BA2571" t="s">
        <v>4010</v>
      </c>
      <c r="BB2571" s="36"/>
    </row>
    <row r="2572" spans="1:54" x14ac:dyDescent="0.35">
      <c r="A2572" s="7" t="s">
        <v>4062</v>
      </c>
      <c r="B2572" t="s">
        <v>4010</v>
      </c>
      <c r="C2572">
        <v>34</v>
      </c>
      <c r="D2572" t="s">
        <v>4063</v>
      </c>
      <c r="E2572" s="2">
        <v>474.38</v>
      </c>
      <c r="F2572" s="7" t="str">
        <f>+_xlfn.XLOOKUP(LISTAS[[#This Row],[ID]],_01_CODIGOS_Y_COSTOS_xlsm[Producto y N°],_01_CODIGOS_Y_COSTOS_xlsm[FABRICA],"",0,1)</f>
        <v>REGATONES</v>
      </c>
      <c r="G2572" s="26">
        <f>LISTAS[[#This Row],[Precio]]*(1-0.46)</f>
        <v>256.16520000000003</v>
      </c>
      <c r="H2572" s="1">
        <f>+_xlfn.XLOOKUP(LISTAS[[#This Row],[ID]],_01_CODIGOS_Y_COSTOS_xlsm[Producto y N°],_01_CODIGOS_Y_COSTOS_xlsm[COSTO],0,0,1)</f>
        <v>112</v>
      </c>
      <c r="I2572" s="27">
        <f>+IFERROR(LISTAS[[#This Row],[VENTA NETA]]/LISTAS[[#This Row],[COSTO]]-1,0)</f>
        <v>1.2871892857142861</v>
      </c>
      <c r="J2572" s="50" t="str">
        <f>IFERROR(VLOOKUP(LISTAS[[#This Row],[ID]],_01_CODIGOS_Y_COSTOS_xlsm[[Producto y N°]:[CODIGO]],2,0),"")</f>
        <v>3" INTERIORES</v>
      </c>
      <c r="O2572" t="s">
        <v>4062</v>
      </c>
      <c r="AB2572" s="12" t="str">
        <f>+LISTAS[[#This Row],[Codigo]]&amp;LISTAS[[#This Row],[Fabrica]]</f>
        <v>3" INTERIORESREGATONES</v>
      </c>
      <c r="AC2572" s="13" t="str">
        <f>+LISTAS[[#This Row],[Codigo]]</f>
        <v>3" INTERIORES</v>
      </c>
      <c r="AD2572" s="13" t="str">
        <f>+LISTAS[[#This Row],[ID]]</f>
        <v>REGATONES34</v>
      </c>
      <c r="AH2572" s="36"/>
      <c r="AI2572" s="37">
        <f>+LISTAS[[#This Row],[Precio]]+(LISTAS[[#This Row],[Precio]]*AH2572)</f>
        <v>474.38</v>
      </c>
      <c r="AJ2572" s="38">
        <f t="shared" si="44"/>
        <v>237.19</v>
      </c>
      <c r="AL2572" s="35">
        <f>+AJ2572/LISTAS[[#This Row],[COSTO]]-1</f>
        <v>1.1177678571428573</v>
      </c>
      <c r="AM2572" t="str">
        <f>+LISTAS[[#This Row],[ID]]</f>
        <v>REGATONES34</v>
      </c>
      <c r="AO2572" s="43"/>
      <c r="AP2572" s="39">
        <f>LISTAS[[#This Row],[COSTO]]+(LISTAS[[#This Row],[COSTO]]*AO2572)</f>
        <v>112</v>
      </c>
      <c r="AQ2572" s="44">
        <f>IF(AO2572="",0,AP2572/LISTAS[[#This Row],[VENTA NETA]]-1)</f>
        <v>0</v>
      </c>
      <c r="AS2572" s="39">
        <v>22.6</v>
      </c>
      <c r="AT2572" s="48">
        <f>+LISTAS[[#This Row],[COSTO]]/AS2572-1</f>
        <v>3.9557522123893802</v>
      </c>
      <c r="BA2572" t="s">
        <v>4010</v>
      </c>
      <c r="BB2572" s="36"/>
    </row>
    <row r="2573" spans="1:54" x14ac:dyDescent="0.35">
      <c r="A2573" s="7" t="s">
        <v>4064</v>
      </c>
      <c r="B2573" t="s">
        <v>4010</v>
      </c>
      <c r="C2573">
        <v>35</v>
      </c>
      <c r="D2573" t="s">
        <v>4065</v>
      </c>
      <c r="E2573" s="2">
        <v>107.25</v>
      </c>
      <c r="F2573" s="7" t="str">
        <f>+_xlfn.XLOOKUP(LISTAS[[#This Row],[ID]],_01_CODIGOS_Y_COSTOS_xlsm[Producto y N°],_01_CODIGOS_Y_COSTOS_xlsm[FABRICA],"",0,1)</f>
        <v>REGATONES</v>
      </c>
      <c r="G2573" s="26">
        <f>LISTAS[[#This Row],[Precio]]*(1-0.46)</f>
        <v>57.915000000000006</v>
      </c>
      <c r="H2573" s="1">
        <f>+_xlfn.XLOOKUP(LISTAS[[#This Row],[ID]],_01_CODIGOS_Y_COSTOS_xlsm[Producto y N°],_01_CODIGOS_Y_COSTOS_xlsm[COSTO],0,0,1)</f>
        <v>33.527000000000001</v>
      </c>
      <c r="I2573" s="27">
        <f>+IFERROR(LISTAS[[#This Row],[VENTA NETA]]/LISTAS[[#This Row],[COSTO]]-1,0)</f>
        <v>0.72741372625048473</v>
      </c>
      <c r="J2573" s="50" t="str">
        <f>IFERROR(VLOOKUP(LISTAS[[#This Row],[ID]],_01_CODIGOS_Y_COSTOS_xlsm[[Producto y N°]:[CODIGO]],2,0),"")</f>
        <v>15x15 CUADRADOS</v>
      </c>
      <c r="O2573" t="s">
        <v>4064</v>
      </c>
      <c r="AB2573" s="12" t="str">
        <f>+LISTAS[[#This Row],[Codigo]]&amp;LISTAS[[#This Row],[Fabrica]]</f>
        <v>15x15 CUADRADOSREGATONES</v>
      </c>
      <c r="AC2573" s="13" t="str">
        <f>+LISTAS[[#This Row],[Codigo]]</f>
        <v>15x15 CUADRADOS</v>
      </c>
      <c r="AD2573" s="13" t="str">
        <f>+LISTAS[[#This Row],[ID]]</f>
        <v>REGATONES35</v>
      </c>
      <c r="AH2573" s="36"/>
      <c r="AI2573" s="37">
        <f>+LISTAS[[#This Row],[Precio]]+(LISTAS[[#This Row],[Precio]]*AH2573)</f>
        <v>107.25</v>
      </c>
      <c r="AJ2573" s="38">
        <f t="shared" si="44"/>
        <v>53.625</v>
      </c>
      <c r="AL2573" s="35">
        <f>+AJ2573/LISTAS[[#This Row],[COSTO]]-1</f>
        <v>0.59945715393563392</v>
      </c>
      <c r="AM2573" t="str">
        <f>+LISTAS[[#This Row],[ID]]</f>
        <v>REGATONES35</v>
      </c>
      <c r="AO2573" s="43"/>
      <c r="AP2573" s="39">
        <f>LISTAS[[#This Row],[COSTO]]+(LISTAS[[#This Row],[COSTO]]*AO2573)</f>
        <v>33.527000000000001</v>
      </c>
      <c r="AQ2573" s="44">
        <f>IF(AO2573="",0,AP2573/LISTAS[[#This Row],[VENTA NETA]]-1)</f>
        <v>0</v>
      </c>
      <c r="AS2573" s="39">
        <v>33</v>
      </c>
      <c r="AT2573" s="48">
        <f>+LISTAS[[#This Row],[COSTO]]/AS2573-1</f>
        <v>1.5969696969696967E-2</v>
      </c>
      <c r="BA2573" t="s">
        <v>4010</v>
      </c>
      <c r="BB2573" s="36"/>
    </row>
    <row r="2574" spans="1:54" x14ac:dyDescent="0.35">
      <c r="A2574" s="7" t="s">
        <v>4066</v>
      </c>
      <c r="B2574" t="s">
        <v>4010</v>
      </c>
      <c r="C2574">
        <v>36</v>
      </c>
      <c r="D2574" t="s">
        <v>4067</v>
      </c>
      <c r="E2574" s="2">
        <v>77.97</v>
      </c>
      <c r="F2574" s="7" t="str">
        <f>+_xlfn.XLOOKUP(LISTAS[[#This Row],[ID]],_01_CODIGOS_Y_COSTOS_xlsm[Producto y N°],_01_CODIGOS_Y_COSTOS_xlsm[FABRICA],"",0,1)</f>
        <v>REGATONES</v>
      </c>
      <c r="G2574" s="26">
        <f>LISTAS[[#This Row],[Precio]]*(1-0.46)</f>
        <v>42.1038</v>
      </c>
      <c r="H2574" s="1">
        <f>+_xlfn.XLOOKUP(LISTAS[[#This Row],[ID]],_01_CODIGOS_Y_COSTOS_xlsm[Producto y N°],_01_CODIGOS_Y_COSTOS_xlsm[COSTO],0,0,1)</f>
        <v>16.7</v>
      </c>
      <c r="I2574" s="27">
        <f>+IFERROR(LISTAS[[#This Row],[VENTA NETA]]/LISTAS[[#This Row],[COSTO]]-1,0)</f>
        <v>1.521185628742515</v>
      </c>
      <c r="J2574" s="50" t="str">
        <f>IFERROR(VLOOKUP(LISTAS[[#This Row],[ID]],_01_CODIGOS_Y_COSTOS_xlsm[[Producto y N°]:[CODIGO]],2,0),"")</f>
        <v>20x20 CUADRADOS</v>
      </c>
      <c r="O2574" t="s">
        <v>4066</v>
      </c>
      <c r="AB2574" s="12" t="str">
        <f>+LISTAS[[#This Row],[Codigo]]&amp;LISTAS[[#This Row],[Fabrica]]</f>
        <v>20x20 CUADRADOSREGATONES</v>
      </c>
      <c r="AC2574" s="13" t="str">
        <f>+LISTAS[[#This Row],[Codigo]]</f>
        <v>20x20 CUADRADOS</v>
      </c>
      <c r="AD2574" s="13" t="str">
        <f>+LISTAS[[#This Row],[ID]]</f>
        <v>REGATONES36</v>
      </c>
      <c r="AH2574" s="36"/>
      <c r="AI2574" s="37">
        <f>+LISTAS[[#This Row],[Precio]]+(LISTAS[[#This Row],[Precio]]*AH2574)</f>
        <v>77.97</v>
      </c>
      <c r="AJ2574" s="38">
        <f t="shared" si="44"/>
        <v>38.984999999999999</v>
      </c>
      <c r="AL2574" s="35">
        <f>+AJ2574/LISTAS[[#This Row],[COSTO]]-1</f>
        <v>1.3344311377245508</v>
      </c>
      <c r="AM2574" t="str">
        <f>+LISTAS[[#This Row],[ID]]</f>
        <v>REGATONES36</v>
      </c>
      <c r="AO2574" s="43"/>
      <c r="AP2574" s="39">
        <f>LISTAS[[#This Row],[COSTO]]+(LISTAS[[#This Row],[COSTO]]*AO2574)</f>
        <v>16.7</v>
      </c>
      <c r="AQ2574" s="44">
        <f>IF(AO2574="",0,AP2574/LISTAS[[#This Row],[VENTA NETA]]-1)</f>
        <v>0</v>
      </c>
      <c r="AS2574" s="39">
        <v>39.6</v>
      </c>
      <c r="AT2574" s="48">
        <f>+LISTAS[[#This Row],[COSTO]]/AS2574-1</f>
        <v>-0.57828282828282829</v>
      </c>
      <c r="BA2574" t="s">
        <v>4010</v>
      </c>
      <c r="BB2574" s="36"/>
    </row>
    <row r="2575" spans="1:54" x14ac:dyDescent="0.35">
      <c r="A2575" s="7" t="s">
        <v>4068</v>
      </c>
      <c r="B2575" t="s">
        <v>4010</v>
      </c>
      <c r="C2575">
        <v>37</v>
      </c>
      <c r="D2575" t="s">
        <v>4069</v>
      </c>
      <c r="E2575" s="2">
        <v>103.95</v>
      </c>
      <c r="F2575" s="7" t="str">
        <f>+_xlfn.XLOOKUP(LISTAS[[#This Row],[ID]],_01_CODIGOS_Y_COSTOS_xlsm[Producto y N°],_01_CODIGOS_Y_COSTOS_xlsm[FABRICA],"",0,1)</f>
        <v>REGATONES</v>
      </c>
      <c r="G2575" s="26">
        <f>LISTAS[[#This Row],[Precio]]*(1-0.46)</f>
        <v>56.133000000000003</v>
      </c>
      <c r="H2575" s="1">
        <f>+_xlfn.XLOOKUP(LISTAS[[#This Row],[ID]],_01_CODIGOS_Y_COSTOS_xlsm[Producto y N°],_01_CODIGOS_Y_COSTOS_xlsm[COSTO],0,0,1)</f>
        <v>21.5</v>
      </c>
      <c r="I2575" s="27">
        <f>+IFERROR(LISTAS[[#This Row],[VENTA NETA]]/LISTAS[[#This Row],[COSTO]]-1,0)</f>
        <v>1.6108372093023258</v>
      </c>
      <c r="J2575" s="50" t="str">
        <f>IFERROR(VLOOKUP(LISTAS[[#This Row],[ID]],_01_CODIGOS_Y_COSTOS_xlsm[[Producto y N°]:[CODIGO]],2,0),"")</f>
        <v>25x25 CUADRADOS</v>
      </c>
      <c r="O2575" t="s">
        <v>4068</v>
      </c>
      <c r="AB2575" s="12" t="str">
        <f>+LISTAS[[#This Row],[Codigo]]&amp;LISTAS[[#This Row],[Fabrica]]</f>
        <v>25x25 CUADRADOSREGATONES</v>
      </c>
      <c r="AC2575" s="13" t="str">
        <f>+LISTAS[[#This Row],[Codigo]]</f>
        <v>25x25 CUADRADOS</v>
      </c>
      <c r="AD2575" s="13" t="str">
        <f>+LISTAS[[#This Row],[ID]]</f>
        <v>REGATONES37</v>
      </c>
      <c r="AH2575" s="36"/>
      <c r="AI2575" s="37">
        <f>+LISTAS[[#This Row],[Precio]]+(LISTAS[[#This Row],[Precio]]*AH2575)</f>
        <v>103.95</v>
      </c>
      <c r="AJ2575" s="38">
        <f t="shared" si="44"/>
        <v>51.975000000000001</v>
      </c>
      <c r="AL2575" s="35">
        <f>+AJ2575/LISTAS[[#This Row],[COSTO]]-1</f>
        <v>1.4174418604651162</v>
      </c>
      <c r="AM2575" t="str">
        <f>+LISTAS[[#This Row],[ID]]</f>
        <v>REGATONES37</v>
      </c>
      <c r="AO2575" s="43"/>
      <c r="AP2575" s="39">
        <f>LISTAS[[#This Row],[COSTO]]+(LISTAS[[#This Row],[COSTO]]*AO2575)</f>
        <v>21.5</v>
      </c>
      <c r="AQ2575" s="44">
        <f>IF(AO2575="",0,AP2575/LISTAS[[#This Row],[VENTA NETA]]-1)</f>
        <v>0</v>
      </c>
      <c r="AS2575" s="39">
        <v>57.2</v>
      </c>
      <c r="AT2575" s="48">
        <f>+LISTAS[[#This Row],[COSTO]]/AS2575-1</f>
        <v>-0.62412587412587417</v>
      </c>
      <c r="BA2575" t="s">
        <v>4010</v>
      </c>
      <c r="BB2575" s="36"/>
    </row>
    <row r="2576" spans="1:54" x14ac:dyDescent="0.35">
      <c r="A2576" s="7" t="s">
        <v>4070</v>
      </c>
      <c r="B2576" t="s">
        <v>4010</v>
      </c>
      <c r="C2576">
        <v>38</v>
      </c>
      <c r="D2576" t="s">
        <v>4071</v>
      </c>
      <c r="E2576" s="2">
        <v>165</v>
      </c>
      <c r="F2576" s="7" t="str">
        <f>+_xlfn.XLOOKUP(LISTAS[[#This Row],[ID]],_01_CODIGOS_Y_COSTOS_xlsm[Producto y N°],_01_CODIGOS_Y_COSTOS_xlsm[FABRICA],"",0,1)</f>
        <v>REGATONES</v>
      </c>
      <c r="G2576" s="26">
        <f>LISTAS[[#This Row],[Precio]]*(1-0.46)</f>
        <v>89.100000000000009</v>
      </c>
      <c r="H2576" s="1">
        <f>+_xlfn.XLOOKUP(LISTAS[[#This Row],[ID]],_01_CODIGOS_Y_COSTOS_xlsm[Producto y N°],_01_CODIGOS_Y_COSTOS_xlsm[COSTO],0,0,1)</f>
        <v>39.75</v>
      </c>
      <c r="I2576" s="27">
        <f>+IFERROR(LISTAS[[#This Row],[VENTA NETA]]/LISTAS[[#This Row],[COSTO]]-1,0)</f>
        <v>1.2415094339622645</v>
      </c>
      <c r="J2576" s="50" t="str">
        <f>IFERROR(VLOOKUP(LISTAS[[#This Row],[ID]],_01_CODIGOS_Y_COSTOS_xlsm[[Producto y N°]:[CODIGO]],2,0),"")</f>
        <v>30x30 CUADRADOS</v>
      </c>
      <c r="O2576" t="s">
        <v>4070</v>
      </c>
      <c r="AB2576" s="12" t="str">
        <f>+LISTAS[[#This Row],[Codigo]]&amp;LISTAS[[#This Row],[Fabrica]]</f>
        <v>30x30 CUADRADOSREGATONES</v>
      </c>
      <c r="AC2576" s="13" t="str">
        <f>+LISTAS[[#This Row],[Codigo]]</f>
        <v>30x30 CUADRADOS</v>
      </c>
      <c r="AD2576" s="13" t="str">
        <f>+LISTAS[[#This Row],[ID]]</f>
        <v>REGATONES38</v>
      </c>
      <c r="AH2576" s="36"/>
      <c r="AI2576" s="37">
        <f>+LISTAS[[#This Row],[Precio]]+(LISTAS[[#This Row],[Precio]]*AH2576)</f>
        <v>165</v>
      </c>
      <c r="AJ2576" s="38">
        <f t="shared" si="44"/>
        <v>82.5</v>
      </c>
      <c r="AL2576" s="35">
        <f>+AJ2576/LISTAS[[#This Row],[COSTO]]-1</f>
        <v>1.0754716981132075</v>
      </c>
      <c r="AM2576" t="str">
        <f>+LISTAS[[#This Row],[ID]]</f>
        <v>REGATONES38</v>
      </c>
      <c r="AO2576" s="43"/>
      <c r="AP2576" s="39">
        <f>LISTAS[[#This Row],[COSTO]]+(LISTAS[[#This Row],[COSTO]]*AO2576)</f>
        <v>39.75</v>
      </c>
      <c r="AQ2576" s="44">
        <f>IF(AO2576="",0,AP2576/LISTAS[[#This Row],[VENTA NETA]]-1)</f>
        <v>0</v>
      </c>
      <c r="AS2576" s="39">
        <v>62.7</v>
      </c>
      <c r="AT2576" s="48">
        <f>+LISTAS[[#This Row],[COSTO]]/AS2576-1</f>
        <v>-0.36602870813397137</v>
      </c>
      <c r="BA2576" t="s">
        <v>4010</v>
      </c>
      <c r="BB2576" s="36"/>
    </row>
    <row r="2577" spans="1:54" x14ac:dyDescent="0.35">
      <c r="A2577" s="7" t="s">
        <v>4072</v>
      </c>
      <c r="B2577" t="s">
        <v>4010</v>
      </c>
      <c r="C2577">
        <v>39</v>
      </c>
      <c r="D2577" t="s">
        <v>4073</v>
      </c>
      <c r="E2577" s="2">
        <v>231</v>
      </c>
      <c r="F2577" s="7" t="str">
        <f>+_xlfn.XLOOKUP(LISTAS[[#This Row],[ID]],_01_CODIGOS_Y_COSTOS_xlsm[Producto y N°],_01_CODIGOS_Y_COSTOS_xlsm[FABRICA],"",0,1)</f>
        <v>REGATONES</v>
      </c>
      <c r="G2577" s="26">
        <f>LISTAS[[#This Row],[Precio]]*(1-0.46)</f>
        <v>124.74000000000001</v>
      </c>
      <c r="H2577" s="1">
        <f>+_xlfn.XLOOKUP(LISTAS[[#This Row],[ID]],_01_CODIGOS_Y_COSTOS_xlsm[Producto y N°],_01_CODIGOS_Y_COSTOS_xlsm[COSTO],0,0,1)</f>
        <v>68.694000000000003</v>
      </c>
      <c r="I2577" s="27">
        <f>+IFERROR(LISTAS[[#This Row],[VENTA NETA]]/LISTAS[[#This Row],[COSTO]]-1,0)</f>
        <v>0.81587911608000696</v>
      </c>
      <c r="J2577" s="50" t="str">
        <f>IFERROR(VLOOKUP(LISTAS[[#This Row],[ID]],_01_CODIGOS_Y_COSTOS_xlsm[[Producto y N°]:[CODIGO]],2,0),"")</f>
        <v>35x35 CUADRADOS</v>
      </c>
      <c r="O2577" t="s">
        <v>4072</v>
      </c>
      <c r="AB2577" s="12" t="str">
        <f>+LISTAS[[#This Row],[Codigo]]&amp;LISTAS[[#This Row],[Fabrica]]</f>
        <v>35x35 CUADRADOSREGATONES</v>
      </c>
      <c r="AC2577" s="13" t="str">
        <f>+LISTAS[[#This Row],[Codigo]]</f>
        <v>35x35 CUADRADOS</v>
      </c>
      <c r="AD2577" s="13" t="str">
        <f>+LISTAS[[#This Row],[ID]]</f>
        <v>REGATONES39</v>
      </c>
      <c r="AH2577" s="36"/>
      <c r="AI2577" s="37">
        <f>+LISTAS[[#This Row],[Precio]]+(LISTAS[[#This Row],[Precio]]*AH2577)</f>
        <v>231</v>
      </c>
      <c r="AJ2577" s="38">
        <f t="shared" si="44"/>
        <v>115.5</v>
      </c>
      <c r="AL2577" s="35">
        <f>+AJ2577/LISTAS[[#This Row],[COSTO]]-1</f>
        <v>0.6813695519259324</v>
      </c>
      <c r="AM2577" t="str">
        <f>+LISTAS[[#This Row],[ID]]</f>
        <v>REGATONES39</v>
      </c>
      <c r="AO2577" s="43"/>
      <c r="AP2577" s="39">
        <f>LISTAS[[#This Row],[COSTO]]+(LISTAS[[#This Row],[COSTO]]*AO2577)</f>
        <v>68.694000000000003</v>
      </c>
      <c r="AQ2577" s="44">
        <f>IF(AO2577="",0,AP2577/LISTAS[[#This Row],[VENTA NETA]]-1)</f>
        <v>0</v>
      </c>
      <c r="AS2577" s="39">
        <v>7.7</v>
      </c>
      <c r="AT2577" s="48">
        <f>+LISTAS[[#This Row],[COSTO]]/AS2577-1</f>
        <v>7.9212987012987011</v>
      </c>
      <c r="BA2577" t="s">
        <v>4010</v>
      </c>
      <c r="BB2577" s="36"/>
    </row>
    <row r="2578" spans="1:54" x14ac:dyDescent="0.35">
      <c r="A2578" s="7" t="s">
        <v>4074</v>
      </c>
      <c r="B2578" t="s">
        <v>4010</v>
      </c>
      <c r="C2578">
        <v>40</v>
      </c>
      <c r="D2578" t="s">
        <v>4075</v>
      </c>
      <c r="E2578" s="2">
        <v>280.5</v>
      </c>
      <c r="F2578" s="7" t="str">
        <f>+_xlfn.XLOOKUP(LISTAS[[#This Row],[ID]],_01_CODIGOS_Y_COSTOS_xlsm[Producto y N°],_01_CODIGOS_Y_COSTOS_xlsm[FABRICA],"",0,1)</f>
        <v>REGATONES</v>
      </c>
      <c r="G2578" s="26">
        <f>LISTAS[[#This Row],[Precio]]*(1-0.46)</f>
        <v>151.47</v>
      </c>
      <c r="H2578" s="1">
        <f>+_xlfn.XLOOKUP(LISTAS[[#This Row],[ID]],_01_CODIGOS_Y_COSTOS_xlsm[Producto y N°],_01_CODIGOS_Y_COSTOS_xlsm[COSTO],0,0,1)</f>
        <v>55.8</v>
      </c>
      <c r="I2578" s="27">
        <f>+IFERROR(LISTAS[[#This Row],[VENTA NETA]]/LISTAS[[#This Row],[COSTO]]-1,0)</f>
        <v>1.7145161290322584</v>
      </c>
      <c r="J2578" s="50" t="str">
        <f>IFERROR(VLOOKUP(LISTAS[[#This Row],[ID]],_01_CODIGOS_Y_COSTOS_xlsm[[Producto y N°]:[CODIGO]],2,0),"")</f>
        <v>40x40 CUADRADOS</v>
      </c>
      <c r="O2578" t="s">
        <v>4074</v>
      </c>
      <c r="AB2578" s="12" t="str">
        <f>+LISTAS[[#This Row],[Codigo]]&amp;LISTAS[[#This Row],[Fabrica]]</f>
        <v>40x40 CUADRADOSREGATONES</v>
      </c>
      <c r="AC2578" s="13" t="str">
        <f>+LISTAS[[#This Row],[Codigo]]</f>
        <v>40x40 CUADRADOS</v>
      </c>
      <c r="AD2578" s="13" t="str">
        <f>+LISTAS[[#This Row],[ID]]</f>
        <v>REGATONES40</v>
      </c>
      <c r="AH2578" s="36"/>
      <c r="AI2578" s="37">
        <f>+LISTAS[[#This Row],[Precio]]+(LISTAS[[#This Row],[Precio]]*AH2578)</f>
        <v>280.5</v>
      </c>
      <c r="AJ2578" s="38">
        <f t="shared" si="44"/>
        <v>140.25</v>
      </c>
      <c r="AL2578" s="35">
        <f>+AJ2578/LISTAS[[#This Row],[COSTO]]-1</f>
        <v>1.513440860215054</v>
      </c>
      <c r="AM2578" t="str">
        <f>+LISTAS[[#This Row],[ID]]</f>
        <v>REGATONES40</v>
      </c>
      <c r="AO2578" s="43"/>
      <c r="AP2578" s="39">
        <f>LISTAS[[#This Row],[COSTO]]+(LISTAS[[#This Row],[COSTO]]*AO2578)</f>
        <v>55.8</v>
      </c>
      <c r="AQ2578" s="44">
        <f>IF(AO2578="",0,AP2578/LISTAS[[#This Row],[VENTA NETA]]-1)</f>
        <v>0</v>
      </c>
      <c r="AS2578" s="39">
        <v>42.23</v>
      </c>
      <c r="AT2578" s="48">
        <f>+LISTAS[[#This Row],[COSTO]]/AS2578-1</f>
        <v>0.32133554345252202</v>
      </c>
      <c r="BA2578" t="s">
        <v>4010</v>
      </c>
      <c r="BB2578" s="36"/>
    </row>
    <row r="2579" spans="1:54" x14ac:dyDescent="0.35">
      <c r="A2579" s="7" t="s">
        <v>4076</v>
      </c>
      <c r="B2579" t="s">
        <v>4010</v>
      </c>
      <c r="C2579">
        <v>41</v>
      </c>
      <c r="D2579" t="s">
        <v>4077</v>
      </c>
      <c r="E2579" s="2">
        <v>408.38</v>
      </c>
      <c r="F2579" s="7" t="str">
        <f>+_xlfn.XLOOKUP(LISTAS[[#This Row],[ID]],_01_CODIGOS_Y_COSTOS_xlsm[Producto y N°],_01_CODIGOS_Y_COSTOS_xlsm[FABRICA],"",0,1)</f>
        <v>REGATONES</v>
      </c>
      <c r="G2579" s="26">
        <f>LISTAS[[#This Row],[Precio]]*(1-0.46)</f>
        <v>220.52520000000001</v>
      </c>
      <c r="H2579" s="1">
        <f>+_xlfn.XLOOKUP(LISTAS[[#This Row],[ID]],_01_CODIGOS_Y_COSTOS_xlsm[Producto y N°],_01_CODIGOS_Y_COSTOS_xlsm[COSTO],0,0,1)</f>
        <v>101.8961</v>
      </c>
      <c r="I2579" s="27">
        <f>+IFERROR(LISTAS[[#This Row],[VENTA NETA]]/LISTAS[[#This Row],[COSTO]]-1,0)</f>
        <v>1.164216294833659</v>
      </c>
      <c r="J2579" s="50" t="str">
        <f>IFERROR(VLOOKUP(LISTAS[[#This Row],[ID]],_01_CODIGOS_Y_COSTOS_xlsm[[Producto y N°]:[CODIGO]],2,0),"")</f>
        <v>50x50 CUADRADOS</v>
      </c>
      <c r="O2579" t="s">
        <v>4076</v>
      </c>
      <c r="AB2579" s="12" t="str">
        <f>+LISTAS[[#This Row],[Codigo]]&amp;LISTAS[[#This Row],[Fabrica]]</f>
        <v>50x50 CUADRADOSREGATONES</v>
      </c>
      <c r="AC2579" s="13" t="str">
        <f>+LISTAS[[#This Row],[Codigo]]</f>
        <v>50x50 CUADRADOS</v>
      </c>
      <c r="AD2579" s="13" t="str">
        <f>+LISTAS[[#This Row],[ID]]</f>
        <v>REGATONES41</v>
      </c>
      <c r="AH2579" s="36"/>
      <c r="AI2579" s="37">
        <f>+LISTAS[[#This Row],[Precio]]+(LISTAS[[#This Row],[Precio]]*AH2579)</f>
        <v>408.38</v>
      </c>
      <c r="AJ2579" s="38">
        <f t="shared" si="44"/>
        <v>204.19</v>
      </c>
      <c r="AL2579" s="35">
        <f>+AJ2579/LISTAS[[#This Row],[COSTO]]-1</f>
        <v>1.0039039766978322</v>
      </c>
      <c r="AM2579" t="str">
        <f>+LISTAS[[#This Row],[ID]]</f>
        <v>REGATONES41</v>
      </c>
      <c r="AO2579" s="43"/>
      <c r="AP2579" s="39">
        <f>LISTAS[[#This Row],[COSTO]]+(LISTAS[[#This Row],[COSTO]]*AO2579)</f>
        <v>101.8961</v>
      </c>
      <c r="AQ2579" s="44">
        <f>IF(AO2579="",0,AP2579/LISTAS[[#This Row],[VENTA NETA]]-1)</f>
        <v>0</v>
      </c>
      <c r="AS2579" s="39">
        <v>14.3</v>
      </c>
      <c r="AT2579" s="48">
        <f>+LISTAS[[#This Row],[COSTO]]/AS2579-1</f>
        <v>6.1256013986013986</v>
      </c>
      <c r="BA2579" t="s">
        <v>4010</v>
      </c>
      <c r="BB2579" s="36"/>
    </row>
    <row r="2580" spans="1:54" x14ac:dyDescent="0.35">
      <c r="A2580" s="7" t="s">
        <v>4078</v>
      </c>
      <c r="B2580" t="s">
        <v>4010</v>
      </c>
      <c r="C2580">
        <v>42</v>
      </c>
      <c r="D2580" t="s">
        <v>4079</v>
      </c>
      <c r="E2580" s="2">
        <v>490.88</v>
      </c>
      <c r="F2580" s="7" t="str">
        <f>+_xlfn.XLOOKUP(LISTAS[[#This Row],[ID]],_01_CODIGOS_Y_COSTOS_xlsm[Producto y N°],_01_CODIGOS_Y_COSTOS_xlsm[FABRICA],"",0,1)</f>
        <v>REGATONES</v>
      </c>
      <c r="G2580" s="26">
        <f>LISTAS[[#This Row],[Precio]]*(1-0.46)</f>
        <v>265.0752</v>
      </c>
      <c r="H2580" s="1">
        <f>+_xlfn.XLOOKUP(LISTAS[[#This Row],[ID]],_01_CODIGOS_Y_COSTOS_xlsm[Producto y N°],_01_CODIGOS_Y_COSTOS_xlsm[COSTO],0,0,1)</f>
        <v>88</v>
      </c>
      <c r="I2580" s="27">
        <f>+IFERROR(LISTAS[[#This Row],[VENTA NETA]]/LISTAS[[#This Row],[COSTO]]-1,0)</f>
        <v>2.0122181818181817</v>
      </c>
      <c r="J2580" s="50" t="str">
        <f>IFERROR(VLOOKUP(LISTAS[[#This Row],[ID]],_01_CODIGOS_Y_COSTOS_xlsm[[Producto y N°]:[CODIGO]],2,0),"")</f>
        <v>60x60 CUADRADOS</v>
      </c>
      <c r="O2580" t="s">
        <v>4078</v>
      </c>
      <c r="AB2580" s="12" t="str">
        <f>+LISTAS[[#This Row],[Codigo]]&amp;LISTAS[[#This Row],[Fabrica]]</f>
        <v>60x60 CUADRADOSREGATONES</v>
      </c>
      <c r="AC2580" s="13" t="str">
        <f>+LISTAS[[#This Row],[Codigo]]</f>
        <v>60x60 CUADRADOS</v>
      </c>
      <c r="AD2580" s="13" t="str">
        <f>+LISTAS[[#This Row],[ID]]</f>
        <v>REGATONES42</v>
      </c>
      <c r="AH2580" s="36"/>
      <c r="AI2580" s="37">
        <f>+LISTAS[[#This Row],[Precio]]+(LISTAS[[#This Row],[Precio]]*AH2580)</f>
        <v>490.88</v>
      </c>
      <c r="AJ2580" s="38">
        <f t="shared" si="44"/>
        <v>245.44</v>
      </c>
      <c r="AL2580" s="35">
        <f>+AJ2580/LISTAS[[#This Row],[COSTO]]-1</f>
        <v>1.7890909090909091</v>
      </c>
      <c r="AM2580" t="str">
        <f>+LISTAS[[#This Row],[ID]]</f>
        <v>REGATONES42</v>
      </c>
      <c r="AO2580" s="43"/>
      <c r="AP2580" s="39">
        <f>LISTAS[[#This Row],[COSTO]]+(LISTAS[[#This Row],[COSTO]]*AO2580)</f>
        <v>88</v>
      </c>
      <c r="AQ2580" s="44">
        <f>IF(AO2580="",0,AP2580/LISTAS[[#This Row],[VENTA NETA]]-1)</f>
        <v>0</v>
      </c>
      <c r="AS2580" s="39">
        <v>18.600000000000001</v>
      </c>
      <c r="AT2580" s="48">
        <f>+LISTAS[[#This Row],[COSTO]]/AS2580-1</f>
        <v>3.7311827956989241</v>
      </c>
      <c r="BA2580" t="s">
        <v>4010</v>
      </c>
      <c r="BB2580" s="36"/>
    </row>
    <row r="2581" spans="1:54" x14ac:dyDescent="0.35">
      <c r="A2581" s="7" t="s">
        <v>4080</v>
      </c>
      <c r="B2581" t="s">
        <v>4010</v>
      </c>
      <c r="C2581">
        <v>44</v>
      </c>
      <c r="D2581" t="s">
        <v>4081</v>
      </c>
      <c r="E2581" s="2">
        <v>99.33</v>
      </c>
      <c r="F2581" s="7" t="str">
        <f>+_xlfn.XLOOKUP(LISTAS[[#This Row],[ID]],_01_CODIGOS_Y_COSTOS_xlsm[Producto y N°],_01_CODIGOS_Y_COSTOS_xlsm[FABRICA],"",0,1)</f>
        <v>REGATONES</v>
      </c>
      <c r="G2581" s="26">
        <f>LISTAS[[#This Row],[Precio]]*(1-0.46)</f>
        <v>53.638200000000005</v>
      </c>
      <c r="H2581" s="1">
        <f>+_xlfn.XLOOKUP(LISTAS[[#This Row],[ID]],_01_CODIGOS_Y_COSTOS_xlsm[Producto y N°],_01_CODIGOS_Y_COSTOS_xlsm[COSTO],0,0,1)</f>
        <v>19.399999999999999</v>
      </c>
      <c r="I2581" s="27">
        <f>+IFERROR(LISTAS[[#This Row],[VENTA NETA]]/LISTAS[[#This Row],[COSTO]]-1,0)</f>
        <v>1.7648556701030933</v>
      </c>
      <c r="J2581" s="50" t="str">
        <f>IFERROR(VLOOKUP(LISTAS[[#This Row],[ID]],_01_CODIGOS_Y_COSTOS_xlsm[[Producto y N°]:[CODIGO]],2,0),"")</f>
        <v>10x20 RECTANGULARES</v>
      </c>
      <c r="O2581" t="s">
        <v>4080</v>
      </c>
      <c r="AB2581" s="12" t="str">
        <f>+LISTAS[[#This Row],[Codigo]]&amp;LISTAS[[#This Row],[Fabrica]]</f>
        <v>10x20 RECTANGULARESREGATONES</v>
      </c>
      <c r="AC2581" s="13" t="str">
        <f>+LISTAS[[#This Row],[Codigo]]</f>
        <v>10x20 RECTANGULARES</v>
      </c>
      <c r="AD2581" s="13" t="str">
        <f>+LISTAS[[#This Row],[ID]]</f>
        <v>REGATONES44</v>
      </c>
      <c r="AH2581" s="36"/>
      <c r="AI2581" s="37">
        <f>+LISTAS[[#This Row],[Precio]]+(LISTAS[[#This Row],[Precio]]*AH2581)</f>
        <v>99.33</v>
      </c>
      <c r="AJ2581" s="38">
        <f t="shared" si="44"/>
        <v>49.664999999999999</v>
      </c>
      <c r="AL2581" s="35">
        <f>+AJ2581/LISTAS[[#This Row],[COSTO]]-1</f>
        <v>1.5600515463917528</v>
      </c>
      <c r="AM2581" t="str">
        <f>+LISTAS[[#This Row],[ID]]</f>
        <v>REGATONES44</v>
      </c>
      <c r="AO2581" s="43"/>
      <c r="AP2581" s="39">
        <f>LISTAS[[#This Row],[COSTO]]+(LISTAS[[#This Row],[COSTO]]*AO2581)</f>
        <v>19.399999999999999</v>
      </c>
      <c r="AQ2581" s="44">
        <f>IF(AO2581="",0,AP2581/LISTAS[[#This Row],[VENTA NETA]]-1)</f>
        <v>0</v>
      </c>
      <c r="AS2581" s="39">
        <v>7.4</v>
      </c>
      <c r="AT2581" s="48">
        <f>+LISTAS[[#This Row],[COSTO]]/AS2581-1</f>
        <v>1.6216216216216215</v>
      </c>
      <c r="BA2581" t="s">
        <v>4010</v>
      </c>
      <c r="BB2581" s="36"/>
    </row>
    <row r="2582" spans="1:54" x14ac:dyDescent="0.35">
      <c r="A2582" s="7" t="s">
        <v>4082</v>
      </c>
      <c r="B2582" t="s">
        <v>4010</v>
      </c>
      <c r="C2582">
        <v>45</v>
      </c>
      <c r="D2582" t="s">
        <v>4083</v>
      </c>
      <c r="E2582" s="2">
        <v>181.5</v>
      </c>
      <c r="F2582" s="7" t="str">
        <f>+_xlfn.XLOOKUP(LISTAS[[#This Row],[ID]],_01_CODIGOS_Y_COSTOS_xlsm[Producto y N°],_01_CODIGOS_Y_COSTOS_xlsm[FABRICA],"",0,1)</f>
        <v>REGATONES</v>
      </c>
      <c r="G2582" s="26">
        <f>LISTAS[[#This Row],[Precio]]*(1-0.46)</f>
        <v>98.01</v>
      </c>
      <c r="H2582" s="1">
        <f>+_xlfn.XLOOKUP(LISTAS[[#This Row],[ID]],_01_CODIGOS_Y_COSTOS_xlsm[Producto y N°],_01_CODIGOS_Y_COSTOS_xlsm[COSTO],0,0,1)</f>
        <v>68.400000000000006</v>
      </c>
      <c r="I2582" s="27">
        <f>+IFERROR(LISTAS[[#This Row],[VENTA NETA]]/LISTAS[[#This Row],[COSTO]]-1,0)</f>
        <v>0.43289473684210522</v>
      </c>
      <c r="J2582" s="50" t="str">
        <f>IFERROR(VLOOKUP(LISTAS[[#This Row],[ID]],_01_CODIGOS_Y_COSTOS_xlsm[[Producto y N°]:[CODIGO]],2,0),"")</f>
        <v>10x30 RECTANGULARES</v>
      </c>
      <c r="O2582" t="s">
        <v>4082</v>
      </c>
      <c r="AB2582" s="12" t="str">
        <f>+LISTAS[[#This Row],[Codigo]]&amp;LISTAS[[#This Row],[Fabrica]]</f>
        <v>10x30 RECTANGULARESREGATONES</v>
      </c>
      <c r="AC2582" s="13" t="str">
        <f>+LISTAS[[#This Row],[Codigo]]</f>
        <v>10x30 RECTANGULARES</v>
      </c>
      <c r="AD2582" s="13" t="str">
        <f>+LISTAS[[#This Row],[ID]]</f>
        <v>REGATONES45</v>
      </c>
      <c r="AH2582" s="36"/>
      <c r="AI2582" s="37">
        <f>+LISTAS[[#This Row],[Precio]]+(LISTAS[[#This Row],[Precio]]*AH2582)</f>
        <v>181.5</v>
      </c>
      <c r="AJ2582" s="38">
        <f t="shared" si="44"/>
        <v>90.75</v>
      </c>
      <c r="AL2582" s="35">
        <f>+AJ2582/LISTAS[[#This Row],[COSTO]]-1</f>
        <v>0.32675438596491224</v>
      </c>
      <c r="AM2582" t="str">
        <f>+LISTAS[[#This Row],[ID]]</f>
        <v>REGATONES45</v>
      </c>
      <c r="AO2582" s="43"/>
      <c r="AP2582" s="39">
        <f>LISTAS[[#This Row],[COSTO]]+(LISTAS[[#This Row],[COSTO]]*AO2582)</f>
        <v>68.400000000000006</v>
      </c>
      <c r="AQ2582" s="44">
        <f>IF(AO2582="",0,AP2582/LISTAS[[#This Row],[VENTA NETA]]-1)</f>
        <v>0</v>
      </c>
      <c r="AS2582" s="39">
        <v>16.5</v>
      </c>
      <c r="AT2582" s="48">
        <f>+LISTAS[[#This Row],[COSTO]]/AS2582-1</f>
        <v>3.1454545454545455</v>
      </c>
      <c r="BA2582" t="s">
        <v>4010</v>
      </c>
      <c r="BB2582" s="36"/>
    </row>
    <row r="2583" spans="1:54" x14ac:dyDescent="0.35">
      <c r="A2583" s="7" t="s">
        <v>4084</v>
      </c>
      <c r="B2583" t="s">
        <v>4010</v>
      </c>
      <c r="C2583">
        <v>46</v>
      </c>
      <c r="D2583" t="s">
        <v>4085</v>
      </c>
      <c r="E2583" s="2">
        <v>136.13</v>
      </c>
      <c r="F2583" s="7" t="str">
        <f>+_xlfn.XLOOKUP(LISTAS[[#This Row],[ID]],_01_CODIGOS_Y_COSTOS_xlsm[Producto y N°],_01_CODIGOS_Y_COSTOS_xlsm[FABRICA],"",0,1)</f>
        <v>REGATONES</v>
      </c>
      <c r="G2583" s="26">
        <f>LISTAS[[#This Row],[Precio]]*(1-0.46)</f>
        <v>73.510199999999998</v>
      </c>
      <c r="H2583" s="1">
        <f>+_xlfn.XLOOKUP(LISTAS[[#This Row],[ID]],_01_CODIGOS_Y_COSTOS_xlsm[Producto y N°],_01_CODIGOS_Y_COSTOS_xlsm[COSTO],0,0,1)</f>
        <v>35.799999999999997</v>
      </c>
      <c r="I2583" s="27">
        <f>+IFERROR(LISTAS[[#This Row],[VENTA NETA]]/LISTAS[[#This Row],[COSTO]]-1,0)</f>
        <v>1.0533575418994414</v>
      </c>
      <c r="J2583" s="50" t="str">
        <f>IFERROR(VLOOKUP(LISTAS[[#This Row],[ID]],_01_CODIGOS_Y_COSTOS_xlsm[[Producto y N°]:[CODIGO]],2,0),"")</f>
        <v>15x30 aletado RECTANGULARES</v>
      </c>
      <c r="O2583" t="s">
        <v>4084</v>
      </c>
      <c r="AB2583" s="12" t="str">
        <f>+LISTAS[[#This Row],[Codigo]]&amp;LISTAS[[#This Row],[Fabrica]]</f>
        <v>15x30 aletado RECTANGULARESREGATONES</v>
      </c>
      <c r="AC2583" s="13" t="str">
        <f>+LISTAS[[#This Row],[Codigo]]</f>
        <v>15x30 aletado RECTANGULARES</v>
      </c>
      <c r="AD2583" s="13" t="str">
        <f>+LISTAS[[#This Row],[ID]]</f>
        <v>REGATONES46</v>
      </c>
      <c r="AH2583" s="36"/>
      <c r="AI2583" s="37">
        <f>+LISTAS[[#This Row],[Precio]]+(LISTAS[[#This Row],[Precio]]*AH2583)</f>
        <v>136.13</v>
      </c>
      <c r="AJ2583" s="38">
        <f t="shared" si="44"/>
        <v>68.064999999999998</v>
      </c>
      <c r="AL2583" s="35">
        <f>+AJ2583/LISTAS[[#This Row],[COSTO]]-1</f>
        <v>0.90125698324022352</v>
      </c>
      <c r="AM2583" t="str">
        <f>+LISTAS[[#This Row],[ID]]</f>
        <v>REGATONES46</v>
      </c>
      <c r="AO2583" s="43"/>
      <c r="AP2583" s="39">
        <f>LISTAS[[#This Row],[COSTO]]+(LISTAS[[#This Row],[COSTO]]*AO2583)</f>
        <v>35.799999999999997</v>
      </c>
      <c r="AQ2583" s="44">
        <f>IF(AO2583="",0,AP2583/LISTAS[[#This Row],[VENTA NETA]]-1)</f>
        <v>0</v>
      </c>
      <c r="AS2583" s="39">
        <v>19.8</v>
      </c>
      <c r="AT2583" s="48">
        <f>+LISTAS[[#This Row],[COSTO]]/AS2583-1</f>
        <v>0.80808080808080796</v>
      </c>
      <c r="BA2583" t="s">
        <v>4010</v>
      </c>
      <c r="BB2583" s="36"/>
    </row>
    <row r="2584" spans="1:54" x14ac:dyDescent="0.35">
      <c r="A2584" s="7" t="s">
        <v>4086</v>
      </c>
      <c r="B2584" t="s">
        <v>4010</v>
      </c>
      <c r="C2584">
        <v>47</v>
      </c>
      <c r="D2584" t="s">
        <v>4087</v>
      </c>
      <c r="E2584" s="2">
        <v>148.5</v>
      </c>
      <c r="F2584" s="7" t="str">
        <f>+_xlfn.XLOOKUP(LISTAS[[#This Row],[ID]],_01_CODIGOS_Y_COSTOS_xlsm[Producto y N°],_01_CODIGOS_Y_COSTOS_xlsm[FABRICA],"",0,1)</f>
        <v>REGATONES</v>
      </c>
      <c r="G2584" s="26">
        <f>LISTAS[[#This Row],[Precio]]*(1-0.46)</f>
        <v>80.190000000000012</v>
      </c>
      <c r="H2584" s="1">
        <f>+_xlfn.XLOOKUP(LISTAS[[#This Row],[ID]],_01_CODIGOS_Y_COSTOS_xlsm[Producto y N°],_01_CODIGOS_Y_COSTOS_xlsm[COSTO],0,0,1)</f>
        <v>27.477599999999999</v>
      </c>
      <c r="I2584" s="27">
        <f>+IFERROR(LISTAS[[#This Row],[VENTA NETA]]/LISTAS[[#This Row],[COSTO]]-1,0)</f>
        <v>1.9183771508428689</v>
      </c>
      <c r="J2584" s="50" t="str">
        <f>IFERROR(VLOOKUP(LISTAS[[#This Row],[ID]],_01_CODIGOS_Y_COSTOS_xlsm[[Producto y N°]:[CODIGO]],2,0),"")</f>
        <v>15x25 RECTANGULARES</v>
      </c>
      <c r="O2584" t="s">
        <v>4086</v>
      </c>
      <c r="AB2584" s="12" t="str">
        <f>+LISTAS[[#This Row],[Codigo]]&amp;LISTAS[[#This Row],[Fabrica]]</f>
        <v>15x25 RECTANGULARESREGATONES</v>
      </c>
      <c r="AC2584" s="13" t="str">
        <f>+LISTAS[[#This Row],[Codigo]]</f>
        <v>15x25 RECTANGULARES</v>
      </c>
      <c r="AD2584" s="13" t="str">
        <f>+LISTAS[[#This Row],[ID]]</f>
        <v>REGATONES47</v>
      </c>
      <c r="AH2584" s="36"/>
      <c r="AI2584" s="37">
        <f>+LISTAS[[#This Row],[Precio]]+(LISTAS[[#This Row],[Precio]]*AH2584)</f>
        <v>148.5</v>
      </c>
      <c r="AJ2584" s="38">
        <f t="shared" si="44"/>
        <v>74.25</v>
      </c>
      <c r="AL2584" s="35">
        <f>+AJ2584/LISTAS[[#This Row],[COSTO]]-1</f>
        <v>1.7022010655952484</v>
      </c>
      <c r="AM2584" t="str">
        <f>+LISTAS[[#This Row],[ID]]</f>
        <v>REGATONES47</v>
      </c>
      <c r="AO2584" s="43"/>
      <c r="AP2584" s="39">
        <f>LISTAS[[#This Row],[COSTO]]+(LISTAS[[#This Row],[COSTO]]*AO2584)</f>
        <v>27.477599999999999</v>
      </c>
      <c r="AQ2584" s="44">
        <f>IF(AO2584="",0,AP2584/LISTAS[[#This Row],[VENTA NETA]]-1)</f>
        <v>0</v>
      </c>
      <c r="AS2584" s="39">
        <v>30</v>
      </c>
      <c r="AT2584" s="48">
        <f>+LISTAS[[#This Row],[COSTO]]/AS2584-1</f>
        <v>-8.4080000000000044E-2</v>
      </c>
      <c r="BA2584" t="s">
        <v>4010</v>
      </c>
      <c r="BB2584" s="36"/>
    </row>
    <row r="2585" spans="1:54" x14ac:dyDescent="0.35">
      <c r="A2585" s="7" t="s">
        <v>4088</v>
      </c>
      <c r="B2585" t="s">
        <v>4010</v>
      </c>
      <c r="C2585">
        <v>48</v>
      </c>
      <c r="D2585" t="s">
        <v>4089</v>
      </c>
      <c r="E2585" s="2">
        <v>155.93</v>
      </c>
      <c r="F2585" s="7" t="str">
        <f>+_xlfn.XLOOKUP(LISTAS[[#This Row],[ID]],_01_CODIGOS_Y_COSTOS_xlsm[Producto y N°],_01_CODIGOS_Y_COSTOS_xlsm[FABRICA],"",0,1)</f>
        <v>REGATONES</v>
      </c>
      <c r="G2585" s="26">
        <f>LISTAS[[#This Row],[Precio]]*(1-0.46)</f>
        <v>84.202200000000005</v>
      </c>
      <c r="H2585" s="1">
        <f>+_xlfn.XLOOKUP(LISTAS[[#This Row],[ID]],_01_CODIGOS_Y_COSTOS_xlsm[Producto y N°],_01_CODIGOS_Y_COSTOS_xlsm[COSTO],0,0,1)</f>
        <v>43</v>
      </c>
      <c r="I2585" s="27">
        <f>+IFERROR(LISTAS[[#This Row],[VENTA NETA]]/LISTAS[[#This Row],[COSTO]]-1,0)</f>
        <v>0.95819069767441878</v>
      </c>
      <c r="J2585" s="50" t="str">
        <f>IFERROR(VLOOKUP(LISTAS[[#This Row],[ID]],_01_CODIGOS_Y_COSTOS_xlsm[[Producto y N°]:[CODIGO]],2,0),"")</f>
        <v>15x30 RECTANGULARES</v>
      </c>
      <c r="O2585" t="s">
        <v>4088</v>
      </c>
      <c r="AB2585" s="12" t="str">
        <f>+LISTAS[[#This Row],[Codigo]]&amp;LISTAS[[#This Row],[Fabrica]]</f>
        <v>15x30 RECTANGULARESREGATONES</v>
      </c>
      <c r="AC2585" s="13" t="str">
        <f>+LISTAS[[#This Row],[Codigo]]</f>
        <v>15x30 RECTANGULARES</v>
      </c>
      <c r="AD2585" s="13" t="str">
        <f>+LISTAS[[#This Row],[ID]]</f>
        <v>REGATONES48</v>
      </c>
      <c r="AH2585" s="36"/>
      <c r="AI2585" s="37">
        <f>+LISTAS[[#This Row],[Precio]]+(LISTAS[[#This Row],[Precio]]*AH2585)</f>
        <v>155.93</v>
      </c>
      <c r="AJ2585" s="38">
        <f t="shared" si="44"/>
        <v>77.965000000000003</v>
      </c>
      <c r="AL2585" s="35">
        <f>+AJ2585/LISTAS[[#This Row],[COSTO]]-1</f>
        <v>0.81313953488372093</v>
      </c>
      <c r="AM2585" t="str">
        <f>+LISTAS[[#This Row],[ID]]</f>
        <v>REGATONES48</v>
      </c>
      <c r="AO2585" s="43"/>
      <c r="AP2585" s="39">
        <f>LISTAS[[#This Row],[COSTO]]+(LISTAS[[#This Row],[COSTO]]*AO2585)</f>
        <v>43</v>
      </c>
      <c r="AQ2585" s="44">
        <f>IF(AO2585="",0,AP2585/LISTAS[[#This Row],[VENTA NETA]]-1)</f>
        <v>0</v>
      </c>
      <c r="AS2585" s="39">
        <v>33.700000000000003</v>
      </c>
      <c r="AT2585" s="48">
        <f>+LISTAS[[#This Row],[COSTO]]/AS2585-1</f>
        <v>0.27596439169139453</v>
      </c>
      <c r="BA2585" t="s">
        <v>4010</v>
      </c>
      <c r="BB2585" s="36"/>
    </row>
    <row r="2586" spans="1:54" x14ac:dyDescent="0.35">
      <c r="A2586" s="7" t="s">
        <v>4090</v>
      </c>
      <c r="B2586" t="s">
        <v>4010</v>
      </c>
      <c r="C2586">
        <v>50</v>
      </c>
      <c r="D2586" t="s">
        <v>4091</v>
      </c>
      <c r="E2586" s="2">
        <v>155.93</v>
      </c>
      <c r="F2586" s="7" t="str">
        <f>+_xlfn.XLOOKUP(LISTAS[[#This Row],[ID]],_01_CODIGOS_Y_COSTOS_xlsm[Producto y N°],_01_CODIGOS_Y_COSTOS_xlsm[FABRICA],"",0,1)</f>
        <v>REGATONES</v>
      </c>
      <c r="G2586" s="26">
        <f>LISTAS[[#This Row],[Precio]]*(1-0.46)</f>
        <v>84.202200000000005</v>
      </c>
      <c r="H2586" s="1">
        <f>+_xlfn.XLOOKUP(LISTAS[[#This Row],[ID]],_01_CODIGOS_Y_COSTOS_xlsm[Producto y N°],_01_CODIGOS_Y_COSTOS_xlsm[COSTO],0,0,1)</f>
        <v>33.527000000000001</v>
      </c>
      <c r="I2586" s="27">
        <f>+IFERROR(LISTAS[[#This Row],[VENTA NETA]]/LISTAS[[#This Row],[COSTO]]-1,0)</f>
        <v>1.5114743341187702</v>
      </c>
      <c r="J2586" s="50" t="str">
        <f>IFERROR(VLOOKUP(LISTAS[[#This Row],[ID]],_01_CODIGOS_Y_COSTOS_xlsm[[Producto y N°]:[CODIGO]],2,0),"")</f>
        <v>20x30 RECTANGULARES</v>
      </c>
      <c r="O2586" t="s">
        <v>4090</v>
      </c>
      <c r="AB2586" s="12" t="str">
        <f>+LISTAS[[#This Row],[Codigo]]&amp;LISTAS[[#This Row],[Fabrica]]</f>
        <v>20x30 RECTANGULARESREGATONES</v>
      </c>
      <c r="AC2586" s="13" t="str">
        <f>+LISTAS[[#This Row],[Codigo]]</f>
        <v>20x30 RECTANGULARES</v>
      </c>
      <c r="AD2586" s="13" t="str">
        <f>+LISTAS[[#This Row],[ID]]</f>
        <v>REGATONES50</v>
      </c>
      <c r="AH2586" s="36"/>
      <c r="AI2586" s="37">
        <f>+LISTAS[[#This Row],[Precio]]+(LISTAS[[#This Row],[Precio]]*AH2586)</f>
        <v>155.93</v>
      </c>
      <c r="AJ2586" s="38">
        <f t="shared" si="44"/>
        <v>77.965000000000003</v>
      </c>
      <c r="AL2586" s="35">
        <f>+AJ2586/LISTAS[[#This Row],[COSTO]]-1</f>
        <v>1.3254391982581204</v>
      </c>
      <c r="AM2586" t="str">
        <f>+LISTAS[[#This Row],[ID]]</f>
        <v>REGATONES50</v>
      </c>
      <c r="AO2586" s="43"/>
      <c r="AP2586" s="39">
        <f>LISTAS[[#This Row],[COSTO]]+(LISTAS[[#This Row],[COSTO]]*AO2586)</f>
        <v>33.527000000000001</v>
      </c>
      <c r="AQ2586" s="44">
        <f>IF(AO2586="",0,AP2586/LISTAS[[#This Row],[VENTA NETA]]-1)</f>
        <v>0</v>
      </c>
      <c r="AS2586" s="39">
        <v>32</v>
      </c>
      <c r="AT2586" s="48">
        <f>+LISTAS[[#This Row],[COSTO]]/AS2586-1</f>
        <v>4.7718750000000032E-2</v>
      </c>
      <c r="BA2586" t="s">
        <v>4010</v>
      </c>
      <c r="BB2586" s="36"/>
    </row>
    <row r="2587" spans="1:54" x14ac:dyDescent="0.35">
      <c r="A2587" s="7" t="s">
        <v>4092</v>
      </c>
      <c r="B2587" t="s">
        <v>4010</v>
      </c>
      <c r="C2587">
        <v>51</v>
      </c>
      <c r="D2587" t="s">
        <v>4093</v>
      </c>
      <c r="E2587" s="2">
        <v>164.59</v>
      </c>
      <c r="F2587" s="7" t="str">
        <f>+_xlfn.XLOOKUP(LISTAS[[#This Row],[ID]],_01_CODIGOS_Y_COSTOS_xlsm[Producto y N°],_01_CODIGOS_Y_COSTOS_xlsm[FABRICA],"",0,1)</f>
        <v>REGATONES</v>
      </c>
      <c r="G2587" s="26">
        <f>LISTAS[[#This Row],[Precio]]*(1-0.46)</f>
        <v>88.878600000000006</v>
      </c>
      <c r="H2587" s="1">
        <f>+_xlfn.XLOOKUP(LISTAS[[#This Row],[ID]],_01_CODIGOS_Y_COSTOS_xlsm[Producto y N°],_01_CODIGOS_Y_COSTOS_xlsm[COSTO],0,0,1)</f>
        <v>42.3613</v>
      </c>
      <c r="I2587" s="27">
        <f>+IFERROR(LISTAS[[#This Row],[VENTA NETA]]/LISTAS[[#This Row],[COSTO]]-1,0)</f>
        <v>1.098108414991986</v>
      </c>
      <c r="J2587" s="50" t="str">
        <f>IFERROR(VLOOKUP(LISTAS[[#This Row],[ID]],_01_CODIGOS_Y_COSTOS_xlsm[[Producto y N°]:[CODIGO]],2,0),"")</f>
        <v>20x40 RECTANGULARES</v>
      </c>
      <c r="O2587" t="s">
        <v>4092</v>
      </c>
      <c r="AB2587" s="12" t="str">
        <f>+LISTAS[[#This Row],[Codigo]]&amp;LISTAS[[#This Row],[Fabrica]]</f>
        <v>20x40 RECTANGULARESREGATONES</v>
      </c>
      <c r="AC2587" s="13" t="str">
        <f>+LISTAS[[#This Row],[Codigo]]</f>
        <v>20x40 RECTANGULARES</v>
      </c>
      <c r="AD2587" s="13" t="str">
        <f>+LISTAS[[#This Row],[ID]]</f>
        <v>REGATONES51</v>
      </c>
      <c r="AH2587" s="36"/>
      <c r="AI2587" s="37">
        <f>+LISTAS[[#This Row],[Precio]]+(LISTAS[[#This Row],[Precio]]*AH2587)</f>
        <v>164.59</v>
      </c>
      <c r="AJ2587" s="38">
        <f t="shared" si="44"/>
        <v>82.295000000000002</v>
      </c>
      <c r="AL2587" s="35">
        <f>+AJ2587/LISTAS[[#This Row],[COSTO]]-1</f>
        <v>0.94269297684443121</v>
      </c>
      <c r="AM2587" t="str">
        <f>+LISTAS[[#This Row],[ID]]</f>
        <v>REGATONES51</v>
      </c>
      <c r="AO2587" s="43"/>
      <c r="AP2587" s="39">
        <f>LISTAS[[#This Row],[COSTO]]+(LISTAS[[#This Row],[COSTO]]*AO2587)</f>
        <v>42.3613</v>
      </c>
      <c r="AQ2587" s="44">
        <f>IF(AO2587="",0,AP2587/LISTAS[[#This Row],[VENTA NETA]]-1)</f>
        <v>0</v>
      </c>
      <c r="AS2587" s="39">
        <v>0.28999999999999998</v>
      </c>
      <c r="AT2587" s="48">
        <f>+LISTAS[[#This Row],[COSTO]]/AS2587-1</f>
        <v>145.07344827586209</v>
      </c>
      <c r="BA2587" t="s">
        <v>4010</v>
      </c>
      <c r="BB2587" s="36"/>
    </row>
    <row r="2588" spans="1:54" x14ac:dyDescent="0.35">
      <c r="A2588" s="7" t="s">
        <v>4094</v>
      </c>
      <c r="B2588" t="s">
        <v>4010</v>
      </c>
      <c r="C2588">
        <v>52</v>
      </c>
      <c r="D2588" t="s">
        <v>4095</v>
      </c>
      <c r="E2588" s="2">
        <v>288.75</v>
      </c>
      <c r="F2588" s="7" t="str">
        <f>+_xlfn.XLOOKUP(LISTAS[[#This Row],[ID]],_01_CODIGOS_Y_COSTOS_xlsm[Producto y N°],_01_CODIGOS_Y_COSTOS_xlsm[FABRICA],"",0,1)</f>
        <v>REGATONES</v>
      </c>
      <c r="G2588" s="26">
        <f>LISTAS[[#This Row],[Precio]]*(1-0.46)</f>
        <v>155.92500000000001</v>
      </c>
      <c r="H2588" s="1">
        <f>+_xlfn.XLOOKUP(LISTAS[[#This Row],[ID]],_01_CODIGOS_Y_COSTOS_xlsm[Producto y N°],_01_CODIGOS_Y_COSTOS_xlsm[COSTO],0,0,1)</f>
        <v>74.2</v>
      </c>
      <c r="I2588" s="27">
        <f>+IFERROR(LISTAS[[#This Row],[VENTA NETA]]/LISTAS[[#This Row],[COSTO]]-1,0)</f>
        <v>1.1014150943396226</v>
      </c>
      <c r="J2588" s="50" t="str">
        <f>IFERROR(VLOOKUP(LISTAS[[#This Row],[ID]],_01_CODIGOS_Y_COSTOS_xlsm[[Producto y N°]:[CODIGO]],2,0),"")</f>
        <v>20x50 RECTANGULARES</v>
      </c>
      <c r="O2588" t="s">
        <v>4094</v>
      </c>
      <c r="AB2588" s="12" t="str">
        <f>+LISTAS[[#This Row],[Codigo]]&amp;LISTAS[[#This Row],[Fabrica]]</f>
        <v>20x50 RECTANGULARESREGATONES</v>
      </c>
      <c r="AC2588" s="13" t="str">
        <f>+LISTAS[[#This Row],[Codigo]]</f>
        <v>20x50 RECTANGULARES</v>
      </c>
      <c r="AD2588" s="13" t="str">
        <f>+LISTAS[[#This Row],[ID]]</f>
        <v>REGATONES52</v>
      </c>
      <c r="AH2588" s="36"/>
      <c r="AI2588" s="37">
        <f>+LISTAS[[#This Row],[Precio]]+(LISTAS[[#This Row],[Precio]]*AH2588)</f>
        <v>288.75</v>
      </c>
      <c r="AJ2588" s="38">
        <f t="shared" si="44"/>
        <v>144.375</v>
      </c>
      <c r="AL2588" s="35">
        <f>+AJ2588/LISTAS[[#This Row],[COSTO]]-1</f>
        <v>0.945754716981132</v>
      </c>
      <c r="AM2588" t="str">
        <f>+LISTAS[[#This Row],[ID]]</f>
        <v>REGATONES52</v>
      </c>
      <c r="AO2588" s="43"/>
      <c r="AP2588" s="39">
        <f>LISTAS[[#This Row],[COSTO]]+(LISTAS[[#This Row],[COSTO]]*AO2588)</f>
        <v>74.2</v>
      </c>
      <c r="AQ2588" s="44">
        <f>IF(AO2588="",0,AP2588/LISTAS[[#This Row],[VENTA NETA]]-1)</f>
        <v>0</v>
      </c>
      <c r="AS2588" s="39">
        <v>0.41</v>
      </c>
      <c r="AT2588" s="48">
        <f>+LISTAS[[#This Row],[COSTO]]/AS2588-1</f>
        <v>179.97560975609758</v>
      </c>
      <c r="BA2588" t="s">
        <v>4010</v>
      </c>
      <c r="BB2588" s="36"/>
    </row>
    <row r="2589" spans="1:54" x14ac:dyDescent="0.35">
      <c r="A2589" s="7" t="s">
        <v>4096</v>
      </c>
      <c r="B2589" t="s">
        <v>4010</v>
      </c>
      <c r="C2589">
        <v>53</v>
      </c>
      <c r="D2589" t="s">
        <v>4097</v>
      </c>
      <c r="E2589" s="2">
        <v>288.75</v>
      </c>
      <c r="F2589" s="7" t="str">
        <f>+_xlfn.XLOOKUP(LISTAS[[#This Row],[ID]],_01_CODIGOS_Y_COSTOS_xlsm[Producto y N°],_01_CODIGOS_Y_COSTOS_xlsm[FABRICA],"",0,1)</f>
        <v>REGATONES</v>
      </c>
      <c r="G2589" s="26">
        <f>LISTAS[[#This Row],[Precio]]*(1-0.46)</f>
        <v>155.92500000000001</v>
      </c>
      <c r="H2589" s="1">
        <f>+_xlfn.XLOOKUP(LISTAS[[#This Row],[ID]],_01_CODIGOS_Y_COSTOS_xlsm[Producto y N°],_01_CODIGOS_Y_COSTOS_xlsm[COSTO],0,0,1)</f>
        <v>56.100099999999998</v>
      </c>
      <c r="I2589" s="27">
        <f>+IFERROR(LISTAS[[#This Row],[VENTA NETA]]/LISTAS[[#This Row],[COSTO]]-1,0)</f>
        <v>1.7794068103265417</v>
      </c>
      <c r="J2589" s="50" t="str">
        <f>IFERROR(VLOOKUP(LISTAS[[#This Row],[ID]],_01_CODIGOS_Y_COSTOS_xlsm[[Producto y N°]:[CODIGO]],2,0),"")</f>
        <v>30x40 RECTANGULARES</v>
      </c>
      <c r="O2589" t="s">
        <v>4096</v>
      </c>
      <c r="AB2589" s="12" t="str">
        <f>+LISTAS[[#This Row],[Codigo]]&amp;LISTAS[[#This Row],[Fabrica]]</f>
        <v>30x40 RECTANGULARESREGATONES</v>
      </c>
      <c r="AC2589" s="13" t="str">
        <f>+LISTAS[[#This Row],[Codigo]]</f>
        <v>30x40 RECTANGULARES</v>
      </c>
      <c r="AD2589" s="13" t="str">
        <f>+LISTAS[[#This Row],[ID]]</f>
        <v>REGATONES53</v>
      </c>
      <c r="AH2589" s="36"/>
      <c r="AI2589" s="37">
        <f>+LISTAS[[#This Row],[Precio]]+(LISTAS[[#This Row],[Precio]]*AH2589)</f>
        <v>288.75</v>
      </c>
      <c r="AJ2589" s="38">
        <f t="shared" si="44"/>
        <v>144.375</v>
      </c>
      <c r="AL2589" s="35">
        <f>+AJ2589/LISTAS[[#This Row],[COSTO]]-1</f>
        <v>1.573524824376427</v>
      </c>
      <c r="AM2589" t="str">
        <f>+LISTAS[[#This Row],[ID]]</f>
        <v>REGATONES53</v>
      </c>
      <c r="AO2589" s="43"/>
      <c r="AP2589" s="39">
        <f>LISTAS[[#This Row],[COSTO]]+(LISTAS[[#This Row],[COSTO]]*AO2589)</f>
        <v>56.100099999999998</v>
      </c>
      <c r="AQ2589" s="44">
        <f>IF(AO2589="",0,AP2589/LISTAS[[#This Row],[VENTA NETA]]-1)</f>
        <v>0</v>
      </c>
      <c r="AS2589" s="39">
        <v>115</v>
      </c>
      <c r="AT2589" s="48">
        <f>+LISTAS[[#This Row],[COSTO]]/AS2589-1</f>
        <v>-0.51217304347826087</v>
      </c>
      <c r="BA2589" t="s">
        <v>4010</v>
      </c>
      <c r="BB2589" s="36"/>
    </row>
    <row r="2590" spans="1:54" x14ac:dyDescent="0.35">
      <c r="A2590" s="7" t="s">
        <v>4098</v>
      </c>
      <c r="B2590" t="s">
        <v>4010</v>
      </c>
      <c r="C2590">
        <v>54</v>
      </c>
      <c r="D2590" t="s">
        <v>4099</v>
      </c>
      <c r="E2590" s="2">
        <v>254.1</v>
      </c>
      <c r="F2590" s="7" t="str">
        <f>+_xlfn.XLOOKUP(LISTAS[[#This Row],[ID]],_01_CODIGOS_Y_COSTOS_xlsm[Producto y N°],_01_CODIGOS_Y_COSTOS_xlsm[FABRICA],"",0,1)</f>
        <v>REGATONES</v>
      </c>
      <c r="G2590" s="26">
        <f>LISTAS[[#This Row],[Precio]]*(1-0.46)</f>
        <v>137.214</v>
      </c>
      <c r="H2590" s="1">
        <f>+_xlfn.XLOOKUP(LISTAS[[#This Row],[ID]],_01_CODIGOS_Y_COSTOS_xlsm[Producto y N°],_01_CODIGOS_Y_COSTOS_xlsm[COSTO],0,0,1)</f>
        <v>74.418499999999995</v>
      </c>
      <c r="I2590" s="27">
        <f>+IFERROR(LISTAS[[#This Row],[VENTA NETA]]/LISTAS[[#This Row],[COSTO]]-1,0)</f>
        <v>0.84381571786585341</v>
      </c>
      <c r="J2590" s="50" t="str">
        <f>IFERROR(VLOOKUP(LISTAS[[#This Row],[ID]],_01_CODIGOS_Y_COSTOS_xlsm[[Producto y N°]:[CODIGO]],2,0),"")</f>
        <v>30x50 RECTANGULARES</v>
      </c>
      <c r="O2590" t="s">
        <v>4098</v>
      </c>
      <c r="AB2590" s="12" t="str">
        <f>+LISTAS[[#This Row],[Codigo]]&amp;LISTAS[[#This Row],[Fabrica]]</f>
        <v>30x50 RECTANGULARESREGATONES</v>
      </c>
      <c r="AC2590" s="13" t="str">
        <f>+LISTAS[[#This Row],[Codigo]]</f>
        <v>30x50 RECTANGULARES</v>
      </c>
      <c r="AD2590" s="13" t="str">
        <f>+LISTAS[[#This Row],[ID]]</f>
        <v>REGATONES54</v>
      </c>
      <c r="AH2590" s="36"/>
      <c r="AI2590" s="37">
        <f>+LISTAS[[#This Row],[Precio]]+(LISTAS[[#This Row],[Precio]]*AH2590)</f>
        <v>254.1</v>
      </c>
      <c r="AJ2590" s="38">
        <f t="shared" si="44"/>
        <v>127.05</v>
      </c>
      <c r="AL2590" s="35">
        <f>+AJ2590/LISTAS[[#This Row],[COSTO]]-1</f>
        <v>0.70723677580171596</v>
      </c>
      <c r="AM2590" t="str">
        <f>+LISTAS[[#This Row],[ID]]</f>
        <v>REGATONES54</v>
      </c>
      <c r="AO2590" s="43"/>
      <c r="AP2590" s="39">
        <f>LISTAS[[#This Row],[COSTO]]+(LISTAS[[#This Row],[COSTO]]*AO2590)</f>
        <v>74.418499999999995</v>
      </c>
      <c r="AQ2590" s="44">
        <f>IF(AO2590="",0,AP2590/LISTAS[[#This Row],[VENTA NETA]]-1)</f>
        <v>0</v>
      </c>
      <c r="AS2590" s="39">
        <v>211.15</v>
      </c>
      <c r="AT2590" s="48">
        <f>+LISTAS[[#This Row],[COSTO]]/AS2590-1</f>
        <v>-0.64755623964006626</v>
      </c>
      <c r="BA2590" t="s">
        <v>4010</v>
      </c>
      <c r="BB2590" s="36"/>
    </row>
    <row r="2591" spans="1:54" x14ac:dyDescent="0.35">
      <c r="A2591" s="7" t="s">
        <v>4100</v>
      </c>
      <c r="B2591" t="s">
        <v>4010</v>
      </c>
      <c r="C2591">
        <v>60</v>
      </c>
      <c r="D2591" t="s">
        <v>4101</v>
      </c>
      <c r="E2591" s="2">
        <v>1357.13</v>
      </c>
      <c r="F2591" s="7" t="str">
        <f>+_xlfn.XLOOKUP(LISTAS[[#This Row],[ID]],_01_CODIGOS_Y_COSTOS_xlsm[Producto y N°],_01_CODIGOS_Y_COSTOS_xlsm[FABRICA],"",0,1)</f>
        <v>REGATONES</v>
      </c>
      <c r="G2591" s="26">
        <f>LISTAS[[#This Row],[Precio]]*(1-0.46)</f>
        <v>732.85020000000009</v>
      </c>
      <c r="H2591" s="1">
        <f>+_xlfn.XLOOKUP(LISTAS[[#This Row],[ID]],_01_CODIGOS_Y_COSTOS_xlsm[Producto y N°],_01_CODIGOS_Y_COSTOS_xlsm[COSTO],0,0,1)</f>
        <v>235</v>
      </c>
      <c r="I2591" s="27">
        <f>+IFERROR(LISTAS[[#This Row],[VENTA NETA]]/LISTAS[[#This Row],[COSTO]]-1,0)</f>
        <v>2.1185114893617025</v>
      </c>
      <c r="J2591" s="50" t="str">
        <f>IFERROR(VLOOKUP(LISTAS[[#This Row],[ID]],_01_CODIGOS_Y_COSTOS_xlsm[[Producto y N°]:[CODIGO]],2,0),"")</f>
        <v>5/16 . REGULABLES PLAST.</v>
      </c>
      <c r="O2591" t="s">
        <v>4100</v>
      </c>
      <c r="AB2591" s="12" t="str">
        <f>+LISTAS[[#This Row],[Codigo]]&amp;LISTAS[[#This Row],[Fabrica]]</f>
        <v>5/16 . REGULABLES PLAST.REGATONES</v>
      </c>
      <c r="AC2591" s="13" t="str">
        <f>+LISTAS[[#This Row],[Codigo]]</f>
        <v>5/16 . REGULABLES PLAST.</v>
      </c>
      <c r="AD2591" s="13" t="str">
        <f>+LISTAS[[#This Row],[ID]]</f>
        <v>REGATONES60</v>
      </c>
      <c r="AH2591" s="36"/>
      <c r="AI2591" s="37">
        <f>+LISTAS[[#This Row],[Precio]]+(LISTAS[[#This Row],[Precio]]*AH2591)</f>
        <v>1357.13</v>
      </c>
      <c r="AJ2591" s="38">
        <f t="shared" si="44"/>
        <v>678.56500000000005</v>
      </c>
      <c r="AL2591" s="35">
        <f>+AJ2591/LISTAS[[#This Row],[COSTO]]-1</f>
        <v>1.8875106382978726</v>
      </c>
      <c r="AM2591" t="str">
        <f>+LISTAS[[#This Row],[ID]]</f>
        <v>REGATONES60</v>
      </c>
      <c r="AO2591" s="43"/>
      <c r="AP2591" s="39">
        <f>LISTAS[[#This Row],[COSTO]]+(LISTAS[[#This Row],[COSTO]]*AO2591)</f>
        <v>235</v>
      </c>
      <c r="AQ2591" s="44">
        <f>IF(AO2591="",0,AP2591/LISTAS[[#This Row],[VENTA NETA]]-1)</f>
        <v>0</v>
      </c>
      <c r="AS2591" s="39">
        <v>135</v>
      </c>
      <c r="AT2591" s="48">
        <f>+LISTAS[[#This Row],[COSTO]]/AS2591-1</f>
        <v>0.7407407407407407</v>
      </c>
      <c r="BA2591" t="s">
        <v>4010</v>
      </c>
      <c r="BB2591" s="36"/>
    </row>
    <row r="2592" spans="1:54" x14ac:dyDescent="0.35">
      <c r="A2592" s="7" t="s">
        <v>4102</v>
      </c>
      <c r="B2592" t="s">
        <v>4010</v>
      </c>
      <c r="C2592">
        <v>61</v>
      </c>
      <c r="D2592" t="s">
        <v>4103</v>
      </c>
      <c r="E2592" s="2">
        <v>1608.75</v>
      </c>
      <c r="F2592" s="7" t="str">
        <f>+_xlfn.XLOOKUP(LISTAS[[#This Row],[ID]],_01_CODIGOS_Y_COSTOS_xlsm[Producto y N°],_01_CODIGOS_Y_COSTOS_xlsm[FABRICA],"",0,1)</f>
        <v>REGATONES</v>
      </c>
      <c r="G2592" s="26">
        <f>LISTAS[[#This Row],[Precio]]*(1-0.46)</f>
        <v>868.72500000000002</v>
      </c>
      <c r="H2592" s="1">
        <f>+_xlfn.XLOOKUP(LISTAS[[#This Row],[ID]],_01_CODIGOS_Y_COSTOS_xlsm[Producto y N°],_01_CODIGOS_Y_COSTOS_xlsm[COSTO],0,0,1)</f>
        <v>275</v>
      </c>
      <c r="I2592" s="27">
        <f>+IFERROR(LISTAS[[#This Row],[VENTA NETA]]/LISTAS[[#This Row],[COSTO]]-1,0)</f>
        <v>2.1590000000000003</v>
      </c>
      <c r="J2592" s="50" t="str">
        <f>IFERROR(VLOOKUP(LISTAS[[#This Row],[ID]],_01_CODIGOS_Y_COSTOS_xlsm[[Producto y N°]:[CODIGO]],2,0),"")</f>
        <v>3/8 . REGULABLES PLAST.</v>
      </c>
      <c r="O2592" t="s">
        <v>4102</v>
      </c>
      <c r="AB2592" s="12" t="str">
        <f>+LISTAS[[#This Row],[Codigo]]&amp;LISTAS[[#This Row],[Fabrica]]</f>
        <v>3/8 . REGULABLES PLAST.REGATONES</v>
      </c>
      <c r="AC2592" s="13" t="str">
        <f>+LISTAS[[#This Row],[Codigo]]</f>
        <v>3/8 . REGULABLES PLAST.</v>
      </c>
      <c r="AD2592" s="13" t="str">
        <f>+LISTAS[[#This Row],[ID]]</f>
        <v>REGATONES61</v>
      </c>
      <c r="AH2592" s="36"/>
      <c r="AI2592" s="37">
        <f>+LISTAS[[#This Row],[Precio]]+(LISTAS[[#This Row],[Precio]]*AH2592)</f>
        <v>1608.75</v>
      </c>
      <c r="AJ2592" s="38">
        <f t="shared" si="44"/>
        <v>804.375</v>
      </c>
      <c r="AL2592" s="35">
        <f>+AJ2592/LISTAS[[#This Row],[COSTO]]-1</f>
        <v>1.9249999999999998</v>
      </c>
      <c r="AM2592" t="str">
        <f>+LISTAS[[#This Row],[ID]]</f>
        <v>REGATONES61</v>
      </c>
      <c r="AO2592" s="43"/>
      <c r="AP2592" s="39">
        <f>LISTAS[[#This Row],[COSTO]]+(LISTAS[[#This Row],[COSTO]]*AO2592)</f>
        <v>275</v>
      </c>
      <c r="AQ2592" s="44">
        <f>IF(AO2592="",0,AP2592/LISTAS[[#This Row],[VENTA NETA]]-1)</f>
        <v>0</v>
      </c>
      <c r="AS2592" s="39">
        <v>155</v>
      </c>
      <c r="AT2592" s="48">
        <f>+LISTAS[[#This Row],[COSTO]]/AS2592-1</f>
        <v>0.77419354838709675</v>
      </c>
      <c r="BA2592" t="s">
        <v>4010</v>
      </c>
      <c r="BB2592" s="36"/>
    </row>
    <row r="2593" spans="1:54" x14ac:dyDescent="0.35">
      <c r="A2593" s="7" t="s">
        <v>4104</v>
      </c>
      <c r="B2593" t="s">
        <v>4010</v>
      </c>
      <c r="C2593">
        <v>63</v>
      </c>
      <c r="D2593" t="s">
        <v>4105</v>
      </c>
      <c r="E2593" s="2">
        <v>1460.25</v>
      </c>
      <c r="F2593" s="7" t="str">
        <f>+_xlfn.XLOOKUP(LISTAS[[#This Row],[ID]],_01_CODIGOS_Y_COSTOS_xlsm[Producto y N°],_01_CODIGOS_Y_COSTOS_xlsm[FABRICA],"",0,1)</f>
        <v>REGATONES</v>
      </c>
      <c r="G2593" s="26">
        <f>LISTAS[[#This Row],[Precio]]*(1-0.46)</f>
        <v>788.53500000000008</v>
      </c>
      <c r="H2593" s="1">
        <f>+_xlfn.XLOOKUP(LISTAS[[#This Row],[ID]],_01_CODIGOS_Y_COSTOS_xlsm[Producto y N°],_01_CODIGOS_Y_COSTOS_xlsm[COSTO],0,0,1)</f>
        <v>297.67399999999998</v>
      </c>
      <c r="I2593" s="27">
        <f>+IFERROR(LISTAS[[#This Row],[VENTA NETA]]/LISTAS[[#This Row],[COSTO]]-1,0)</f>
        <v>1.6489884907650656</v>
      </c>
      <c r="J2593" s="50" t="str">
        <f>IFERROR(VLOOKUP(LISTAS[[#This Row],[ID]],_01_CODIGOS_Y_COSTOS_xlsm[[Producto y N°]:[CODIGO]],2,0),"")</f>
        <v>1/4 grande PERILLA C/TORNILLO</v>
      </c>
      <c r="O2593" t="s">
        <v>4104</v>
      </c>
      <c r="AB2593" s="12" t="str">
        <f>+LISTAS[[#This Row],[Codigo]]&amp;LISTAS[[#This Row],[Fabrica]]</f>
        <v>1/4 grande PERILLA C/TORNILLOREGATONES</v>
      </c>
      <c r="AC2593" s="13" t="str">
        <f>+LISTAS[[#This Row],[Codigo]]</f>
        <v>1/4 grande PERILLA C/TORNILLO</v>
      </c>
      <c r="AD2593" s="13" t="str">
        <f>+LISTAS[[#This Row],[ID]]</f>
        <v>REGATONES63</v>
      </c>
      <c r="AH2593" s="36"/>
      <c r="AI2593" s="37">
        <f>+LISTAS[[#This Row],[Precio]]+(LISTAS[[#This Row],[Precio]]*AH2593)</f>
        <v>1460.25</v>
      </c>
      <c r="AJ2593" s="38">
        <f t="shared" si="44"/>
        <v>730.125</v>
      </c>
      <c r="AL2593" s="35">
        <f>+AJ2593/LISTAS[[#This Row],[COSTO]]-1</f>
        <v>1.452767121078764</v>
      </c>
      <c r="AM2593" t="str">
        <f>+LISTAS[[#This Row],[ID]]</f>
        <v>REGATONES63</v>
      </c>
      <c r="AO2593" s="43"/>
      <c r="AP2593" s="39">
        <f>LISTAS[[#This Row],[COSTO]]+(LISTAS[[#This Row],[COSTO]]*AO2593)</f>
        <v>297.67399999999998</v>
      </c>
      <c r="AQ2593" s="44">
        <f>IF(AO2593="",0,AP2593/LISTAS[[#This Row],[VENTA NETA]]-1)</f>
        <v>0</v>
      </c>
      <c r="AS2593" s="39">
        <v>211.15</v>
      </c>
      <c r="AT2593" s="48">
        <f>+LISTAS[[#This Row],[COSTO]]/AS2593-1</f>
        <v>0.40977504143973476</v>
      </c>
      <c r="BA2593" t="s">
        <v>4010</v>
      </c>
      <c r="BB2593" s="36"/>
    </row>
    <row r="2594" spans="1:54" x14ac:dyDescent="0.35">
      <c r="A2594" s="7" t="s">
        <v>4106</v>
      </c>
      <c r="B2594" t="s">
        <v>4010</v>
      </c>
      <c r="C2594">
        <v>64</v>
      </c>
      <c r="D2594" t="s">
        <v>4107</v>
      </c>
      <c r="E2594" s="2">
        <v>1307.6300000000001</v>
      </c>
      <c r="F2594" s="7" t="str">
        <f>+_xlfn.XLOOKUP(LISTAS[[#This Row],[ID]],_01_CODIGOS_Y_COSTOS_xlsm[Producto y N°],_01_CODIGOS_Y_COSTOS_xlsm[FABRICA],"",0,1)</f>
        <v>REGATONES</v>
      </c>
      <c r="G2594" s="26">
        <f>LISTAS[[#This Row],[Precio]]*(1-0.46)</f>
        <v>706.12020000000007</v>
      </c>
      <c r="H2594" s="1">
        <f>+_xlfn.XLOOKUP(LISTAS[[#This Row],[ID]],_01_CODIGOS_Y_COSTOS_xlsm[Producto y N°],_01_CODIGOS_Y_COSTOS_xlsm[COSTO],0,0,1)</f>
        <v>257.60250000000002</v>
      </c>
      <c r="I2594" s="27">
        <f>+IFERROR(LISTAS[[#This Row],[VENTA NETA]]/LISTAS[[#This Row],[COSTO]]-1,0)</f>
        <v>1.7411232422045595</v>
      </c>
      <c r="J2594" s="50" t="str">
        <f>IFERROR(VLOOKUP(LISTAS[[#This Row],[ID]],_01_CODIGOS_Y_COSTOS_xlsm[[Producto y N°]:[CODIGO]],2,0),"")</f>
        <v>1/4 chica PERILLA C/TORNILLO</v>
      </c>
      <c r="O2594" t="s">
        <v>4106</v>
      </c>
      <c r="AB2594" s="12" t="str">
        <f>+LISTAS[[#This Row],[Codigo]]&amp;LISTAS[[#This Row],[Fabrica]]</f>
        <v>1/4 chica PERILLA C/TORNILLOREGATONES</v>
      </c>
      <c r="AC2594" s="13" t="str">
        <f>+LISTAS[[#This Row],[Codigo]]</f>
        <v>1/4 chica PERILLA C/TORNILLO</v>
      </c>
      <c r="AD2594" s="13" t="str">
        <f>+LISTAS[[#This Row],[ID]]</f>
        <v>REGATONES64</v>
      </c>
      <c r="AH2594" s="36"/>
      <c r="AI2594" s="37">
        <f>+LISTAS[[#This Row],[Precio]]+(LISTAS[[#This Row],[Precio]]*AH2594)</f>
        <v>1307.6300000000001</v>
      </c>
      <c r="AJ2594" s="38">
        <f t="shared" si="44"/>
        <v>653.81500000000005</v>
      </c>
      <c r="AL2594" s="35">
        <f>+AJ2594/LISTAS[[#This Row],[COSTO]]-1</f>
        <v>1.5380770761153326</v>
      </c>
      <c r="AM2594" t="str">
        <f>+LISTAS[[#This Row],[ID]]</f>
        <v>REGATONES64</v>
      </c>
      <c r="AO2594" s="43"/>
      <c r="AP2594" s="39">
        <f>LISTAS[[#This Row],[COSTO]]+(LISTAS[[#This Row],[COSTO]]*AO2594)</f>
        <v>257.60250000000002</v>
      </c>
      <c r="AQ2594" s="44">
        <f>IF(AO2594="",0,AP2594/LISTAS[[#This Row],[VENTA NETA]]-1)</f>
        <v>0</v>
      </c>
      <c r="AS2594" s="39">
        <v>237.55</v>
      </c>
      <c r="AT2594" s="48">
        <f>+LISTAS[[#This Row],[COSTO]]/AS2594-1</f>
        <v>8.44138076194485E-2</v>
      </c>
      <c r="BA2594" t="s">
        <v>4010</v>
      </c>
      <c r="BB2594" s="36"/>
    </row>
    <row r="2595" spans="1:54" x14ac:dyDescent="0.35">
      <c r="A2595" s="7" t="s">
        <v>4108</v>
      </c>
      <c r="B2595" t="s">
        <v>4010</v>
      </c>
      <c r="C2595">
        <v>65</v>
      </c>
      <c r="D2595" t="s">
        <v>4109</v>
      </c>
      <c r="E2595" s="2">
        <v>1621.13</v>
      </c>
      <c r="F2595" s="7" t="str">
        <f>+_xlfn.XLOOKUP(LISTAS[[#This Row],[ID]],_01_CODIGOS_Y_COSTOS_xlsm[Producto y N°],_01_CODIGOS_Y_COSTOS_xlsm[FABRICA],"",0,1)</f>
        <v>REGATONES</v>
      </c>
      <c r="G2595" s="26">
        <f>LISTAS[[#This Row],[Precio]]*(1-0.46)</f>
        <v>875.41020000000015</v>
      </c>
      <c r="H2595" s="1">
        <f>+_xlfn.XLOOKUP(LISTAS[[#This Row],[ID]],_01_CODIGOS_Y_COSTOS_xlsm[Producto y N°],_01_CODIGOS_Y_COSTOS_xlsm[COSTO],0,0,1)</f>
        <v>337.74549999999999</v>
      </c>
      <c r="I2595" s="27">
        <f>+IFERROR(LISTAS[[#This Row],[VENTA NETA]]/LISTAS[[#This Row],[COSTO]]-1,0)</f>
        <v>1.5919226162894846</v>
      </c>
      <c r="J2595" s="50" t="str">
        <f>IFERROR(VLOOKUP(LISTAS[[#This Row],[ID]],_01_CODIGOS_Y_COSTOS_xlsm[[Producto y N°]:[CODIGO]],2,0),"")</f>
        <v>5/16 . PERILLA C/TORNILLO</v>
      </c>
      <c r="O2595" t="s">
        <v>4108</v>
      </c>
      <c r="AB2595" s="12" t="str">
        <f>+LISTAS[[#This Row],[Codigo]]&amp;LISTAS[[#This Row],[Fabrica]]</f>
        <v>5/16 . PERILLA C/TORNILLOREGATONES</v>
      </c>
      <c r="AC2595" s="13" t="str">
        <f>+LISTAS[[#This Row],[Codigo]]</f>
        <v>5/16 . PERILLA C/TORNILLO</v>
      </c>
      <c r="AD2595" s="13" t="str">
        <f>+LISTAS[[#This Row],[ID]]</f>
        <v>REGATONES65</v>
      </c>
      <c r="AH2595" s="36"/>
      <c r="AI2595" s="37">
        <f>+LISTAS[[#This Row],[Precio]]+(LISTAS[[#This Row],[Precio]]*AH2595)</f>
        <v>1621.13</v>
      </c>
      <c r="AJ2595" s="38">
        <f t="shared" si="44"/>
        <v>810.56500000000005</v>
      </c>
      <c r="AL2595" s="35">
        <f>+AJ2595/LISTAS[[#This Row],[COSTO]]-1</f>
        <v>1.3999283484161893</v>
      </c>
      <c r="AM2595" t="str">
        <f>+LISTAS[[#This Row],[ID]]</f>
        <v>REGATONES65</v>
      </c>
      <c r="AO2595" s="43"/>
      <c r="AP2595" s="39">
        <f>LISTAS[[#This Row],[COSTO]]+(LISTAS[[#This Row],[COSTO]]*AO2595)</f>
        <v>337.74549999999999</v>
      </c>
      <c r="AQ2595" s="44">
        <f>IF(AO2595="",0,AP2595/LISTAS[[#This Row],[VENTA NETA]]-1)</f>
        <v>0</v>
      </c>
      <c r="AS2595" s="39">
        <v>0</v>
      </c>
      <c r="AT2595" s="48" t="e">
        <f>+LISTAS[[#This Row],[COSTO]]/AS2595-1</f>
        <v>#DIV/0!</v>
      </c>
      <c r="BA2595" t="s">
        <v>4010</v>
      </c>
      <c r="BB2595" s="36"/>
    </row>
    <row r="2596" spans="1:54" x14ac:dyDescent="0.35">
      <c r="A2596" s="7" t="s">
        <v>4110</v>
      </c>
      <c r="B2596" t="s">
        <v>4010</v>
      </c>
      <c r="C2596">
        <v>66</v>
      </c>
      <c r="D2596" t="s">
        <v>4111</v>
      </c>
      <c r="E2596" s="2">
        <v>1914</v>
      </c>
      <c r="F2596" s="7" t="str">
        <f>+_xlfn.XLOOKUP(LISTAS[[#This Row],[ID]],_01_CODIGOS_Y_COSTOS_xlsm[Producto y N°],_01_CODIGOS_Y_COSTOS_xlsm[FABRICA],"",0,1)</f>
        <v>REGATONES</v>
      </c>
      <c r="G2596" s="26">
        <f>LISTAS[[#This Row],[Precio]]*(1-0.46)</f>
        <v>1033.5600000000002</v>
      </c>
      <c r="H2596" s="1">
        <f>+_xlfn.XLOOKUP(LISTAS[[#This Row],[ID]],_01_CODIGOS_Y_COSTOS_xlsm[Producto y N°],_01_CODIGOS_Y_COSTOS_xlsm[COSTO],0,0,1)</f>
        <v>275</v>
      </c>
      <c r="I2596" s="27">
        <f>+IFERROR(LISTAS[[#This Row],[VENTA NETA]]/LISTAS[[#This Row],[COSTO]]-1,0)</f>
        <v>2.7584000000000004</v>
      </c>
      <c r="J2596" s="50" t="str">
        <f>IFERROR(VLOOKUP(LISTAS[[#This Row],[ID]],_01_CODIGOS_Y_COSTOS_xlsm[[Producto y N°]:[CODIGO]],2,0),"")</f>
        <v>3/8 . PERILLA C/TORNILLO</v>
      </c>
      <c r="O2596" t="s">
        <v>4110</v>
      </c>
      <c r="AB2596" s="12" t="str">
        <f>+LISTAS[[#This Row],[Codigo]]&amp;LISTAS[[#This Row],[Fabrica]]</f>
        <v>3/8 . PERILLA C/TORNILLOREGATONES</v>
      </c>
      <c r="AC2596" s="13" t="str">
        <f>+LISTAS[[#This Row],[Codigo]]</f>
        <v>3/8 . PERILLA C/TORNILLO</v>
      </c>
      <c r="AD2596" s="13" t="str">
        <f>+LISTAS[[#This Row],[ID]]</f>
        <v>REGATONES66</v>
      </c>
      <c r="AH2596" s="36"/>
      <c r="AI2596" s="37">
        <f>+LISTAS[[#This Row],[Precio]]+(LISTAS[[#This Row],[Precio]]*AH2596)</f>
        <v>1914</v>
      </c>
      <c r="AJ2596" s="38">
        <f t="shared" si="44"/>
        <v>957</v>
      </c>
      <c r="AL2596" s="35">
        <f>+AJ2596/LISTAS[[#This Row],[COSTO]]-1</f>
        <v>2.48</v>
      </c>
      <c r="AM2596" t="str">
        <f>+LISTAS[[#This Row],[ID]]</f>
        <v>REGATONES66</v>
      </c>
      <c r="AO2596" s="43"/>
      <c r="AP2596" s="39">
        <f>LISTAS[[#This Row],[COSTO]]+(LISTAS[[#This Row],[COSTO]]*AO2596)</f>
        <v>275</v>
      </c>
      <c r="AQ2596" s="44">
        <f>IF(AO2596="",0,AP2596/LISTAS[[#This Row],[VENTA NETA]]-1)</f>
        <v>0</v>
      </c>
      <c r="AS2596" s="39">
        <v>135</v>
      </c>
      <c r="AT2596" s="48">
        <f>+LISTAS[[#This Row],[COSTO]]/AS2596-1</f>
        <v>1.0370370370370372</v>
      </c>
      <c r="BA2596" t="s">
        <v>4010</v>
      </c>
      <c r="BB2596" s="36"/>
    </row>
    <row r="2597" spans="1:54" x14ac:dyDescent="0.35">
      <c r="A2597" s="7" t="s">
        <v>4112</v>
      </c>
      <c r="B2597" t="s">
        <v>4010</v>
      </c>
      <c r="C2597">
        <v>70</v>
      </c>
      <c r="D2597" t="s">
        <v>4113</v>
      </c>
      <c r="E2597" s="2">
        <v>1258.1300000000001</v>
      </c>
      <c r="F2597" s="7" t="str">
        <f>+_xlfn.XLOOKUP(LISTAS[[#This Row],[ID]],_01_CODIGOS_Y_COSTOS_xlsm[Producto y N°],_01_CODIGOS_Y_COSTOS_xlsm[FABRICA],"",0,1)</f>
        <v>REGATONES</v>
      </c>
      <c r="G2597" s="26">
        <f>LISTAS[[#This Row],[Precio]]*(1-0.46)</f>
        <v>679.39020000000005</v>
      </c>
      <c r="H2597" s="1">
        <f>+_xlfn.XLOOKUP(LISTAS[[#This Row],[ID]],_01_CODIGOS_Y_COSTOS_xlsm[Producto y N°],_01_CODIGOS_Y_COSTOS_xlsm[COSTO],0,0,1)</f>
        <v>251.87799999999999</v>
      </c>
      <c r="I2597" s="27">
        <f>+IFERROR(LISTAS[[#This Row],[VENTA NETA]]/LISTAS[[#This Row],[COSTO]]-1,0)</f>
        <v>1.6972986922240136</v>
      </c>
      <c r="J2597" s="50" t="str">
        <f>IFERROR(VLOOKUP(LISTAS[[#This Row],[ID]],_01_CODIGOS_Y_COSTOS_xlsm[[Producto y N°]:[CODIGO]],2,0),"")</f>
        <v>1/4 . PERILLA C/TUERCA</v>
      </c>
      <c r="O2597" t="s">
        <v>4112</v>
      </c>
      <c r="AB2597" s="12" t="str">
        <f>+LISTAS[[#This Row],[Codigo]]&amp;LISTAS[[#This Row],[Fabrica]]</f>
        <v>1/4 . PERILLA C/TUERCAREGATONES</v>
      </c>
      <c r="AC2597" s="13" t="str">
        <f>+LISTAS[[#This Row],[Codigo]]</f>
        <v>1/4 . PERILLA C/TUERCA</v>
      </c>
      <c r="AD2597" s="13" t="str">
        <f>+LISTAS[[#This Row],[ID]]</f>
        <v>REGATONES70</v>
      </c>
      <c r="AH2597" s="36"/>
      <c r="AI2597" s="37">
        <f>+LISTAS[[#This Row],[Precio]]+(LISTAS[[#This Row],[Precio]]*AH2597)</f>
        <v>1258.1300000000001</v>
      </c>
      <c r="AJ2597" s="38">
        <f t="shared" si="44"/>
        <v>629.06500000000005</v>
      </c>
      <c r="AL2597" s="35">
        <f>+AJ2597/LISTAS[[#This Row],[COSTO]]-1</f>
        <v>1.497498789096309</v>
      </c>
      <c r="AM2597" t="str">
        <f>+LISTAS[[#This Row],[ID]]</f>
        <v>REGATONES70</v>
      </c>
      <c r="AO2597" s="43"/>
      <c r="AP2597" s="39">
        <f>LISTAS[[#This Row],[COSTO]]+(LISTAS[[#This Row],[COSTO]]*AO2597)</f>
        <v>251.87799999999999</v>
      </c>
      <c r="AQ2597" s="44">
        <f>IF(AO2597="",0,AP2597/LISTAS[[#This Row],[VENTA NETA]]-1)</f>
        <v>0</v>
      </c>
      <c r="AS2597" s="39">
        <v>200</v>
      </c>
      <c r="AT2597" s="48">
        <f>+LISTAS[[#This Row],[COSTO]]/AS2597-1</f>
        <v>0.25939000000000001</v>
      </c>
      <c r="BA2597" t="s">
        <v>4010</v>
      </c>
      <c r="BB2597" s="36"/>
    </row>
    <row r="2598" spans="1:54" x14ac:dyDescent="0.35">
      <c r="A2598" s="7" t="s">
        <v>4114</v>
      </c>
      <c r="B2598" t="s">
        <v>4010</v>
      </c>
      <c r="C2598">
        <v>71</v>
      </c>
      <c r="D2598" t="s">
        <v>4115</v>
      </c>
      <c r="E2598" s="2">
        <v>1410.75</v>
      </c>
      <c r="F2598" s="7" t="str">
        <f>+_xlfn.XLOOKUP(LISTAS[[#This Row],[ID]],_01_CODIGOS_Y_COSTOS_xlsm[Producto y N°],_01_CODIGOS_Y_COSTOS_xlsm[FABRICA],"",0,1)</f>
        <v>REGATONES</v>
      </c>
      <c r="G2598" s="26">
        <f>LISTAS[[#This Row],[Precio]]*(1-0.46)</f>
        <v>761.80500000000006</v>
      </c>
      <c r="H2598" s="1">
        <f>+_xlfn.XLOOKUP(LISTAS[[#This Row],[ID]],_01_CODIGOS_Y_COSTOS_xlsm[Producto y N°],_01_CODIGOS_Y_COSTOS_xlsm[COSTO],0,0,1)</f>
        <v>240.429</v>
      </c>
      <c r="I2598" s="27">
        <f>+IFERROR(LISTAS[[#This Row],[VENTA NETA]]/LISTAS[[#This Row],[COSTO]]-1,0)</f>
        <v>2.1685237637722574</v>
      </c>
      <c r="J2598" s="50" t="str">
        <f>IFERROR(VLOOKUP(LISTAS[[#This Row],[ID]],_01_CODIGOS_Y_COSTOS_xlsm[[Producto y N°]:[CODIGO]],2,0),"")</f>
        <v>5/16 . PERILLA C/TUERCA</v>
      </c>
      <c r="O2598" t="s">
        <v>4114</v>
      </c>
      <c r="AB2598" s="12" t="str">
        <f>+LISTAS[[#This Row],[Codigo]]&amp;LISTAS[[#This Row],[Fabrica]]</f>
        <v>5/16 . PERILLA C/TUERCAREGATONES</v>
      </c>
      <c r="AC2598" s="13" t="str">
        <f>+LISTAS[[#This Row],[Codigo]]</f>
        <v>5/16 . PERILLA C/TUERCA</v>
      </c>
      <c r="AD2598" s="13" t="str">
        <f>+LISTAS[[#This Row],[ID]]</f>
        <v>REGATONES71</v>
      </c>
      <c r="AH2598" s="36"/>
      <c r="AI2598" s="37">
        <f>+LISTAS[[#This Row],[Precio]]+(LISTAS[[#This Row],[Precio]]*AH2598)</f>
        <v>1410.75</v>
      </c>
      <c r="AJ2598" s="38">
        <f t="shared" si="44"/>
        <v>705.375</v>
      </c>
      <c r="AL2598" s="35">
        <f>+AJ2598/LISTAS[[#This Row],[COSTO]]-1</f>
        <v>1.9338182997891269</v>
      </c>
      <c r="AM2598" t="str">
        <f>+LISTAS[[#This Row],[ID]]</f>
        <v>REGATONES71</v>
      </c>
      <c r="AO2598" s="43"/>
      <c r="AP2598" s="39">
        <f>LISTAS[[#This Row],[COSTO]]+(LISTAS[[#This Row],[COSTO]]*AO2598)</f>
        <v>240.429</v>
      </c>
      <c r="AQ2598" s="44">
        <f>IF(AO2598="",0,AP2598/LISTAS[[#This Row],[VENTA NETA]]-1)</f>
        <v>0</v>
      </c>
      <c r="AS2598" s="39">
        <v>255</v>
      </c>
      <c r="AT2598" s="48">
        <f>+LISTAS[[#This Row],[COSTO]]/AS2598-1</f>
        <v>-5.7141176470588251E-2</v>
      </c>
      <c r="BA2598" t="s">
        <v>4010</v>
      </c>
      <c r="BB2598" s="36"/>
    </row>
    <row r="2599" spans="1:54" x14ac:dyDescent="0.35">
      <c r="A2599" s="7" t="s">
        <v>4116</v>
      </c>
      <c r="B2599" t="s">
        <v>4010</v>
      </c>
      <c r="C2599">
        <v>72</v>
      </c>
      <c r="D2599" t="s">
        <v>4117</v>
      </c>
      <c r="E2599" s="2">
        <v>1777.49</v>
      </c>
      <c r="F2599" s="7" t="str">
        <f>+_xlfn.XLOOKUP(LISTAS[[#This Row],[ID]],_01_CODIGOS_Y_COSTOS_xlsm[Producto y N°],_01_CODIGOS_Y_COSTOS_xlsm[FABRICA],"",0,1)</f>
        <v>REGATONES</v>
      </c>
      <c r="G2599" s="26">
        <f>LISTAS[[#This Row],[Precio]]*(1-0.46)</f>
        <v>959.84460000000001</v>
      </c>
      <c r="H2599" s="1">
        <f>+_xlfn.XLOOKUP(LISTAS[[#This Row],[ID]],_01_CODIGOS_Y_COSTOS_xlsm[Producto y N°],_01_CODIGOS_Y_COSTOS_xlsm[COSTO],0,0,1)</f>
        <v>729.6</v>
      </c>
      <c r="I2599" s="27">
        <f>+IFERROR(LISTAS[[#This Row],[VENTA NETA]]/LISTAS[[#This Row],[COSTO]]-1,0)</f>
        <v>0.31557648026315777</v>
      </c>
      <c r="J2599" s="50" t="str">
        <f>IFERROR(VLOOKUP(LISTAS[[#This Row],[ID]],_01_CODIGOS_Y_COSTOS_xlsm[[Producto y N°]:[CODIGO]],2,0),"")</f>
        <v>3/8. PERILLA C/TUERCA</v>
      </c>
      <c r="O2599" t="s">
        <v>4116</v>
      </c>
      <c r="AB2599" s="12" t="str">
        <f>+LISTAS[[#This Row],[Codigo]]&amp;LISTAS[[#This Row],[Fabrica]]</f>
        <v>3/8. PERILLA C/TUERCAREGATONES</v>
      </c>
      <c r="AC2599" s="13" t="str">
        <f>+LISTAS[[#This Row],[Codigo]]</f>
        <v>3/8. PERILLA C/TUERCA</v>
      </c>
      <c r="AD2599" s="13" t="str">
        <f>+LISTAS[[#This Row],[ID]]</f>
        <v>REGATONES72</v>
      </c>
      <c r="AH2599" s="36">
        <v>0.3</v>
      </c>
      <c r="AI2599" s="73">
        <f>+LISTAS[[#This Row],[Precio]]+(LISTAS[[#This Row],[Precio]]*AH2599)</f>
        <v>2310.7370000000001</v>
      </c>
      <c r="AJ2599" s="38">
        <f t="shared" si="44"/>
        <v>1155.3685</v>
      </c>
      <c r="AL2599" s="35">
        <f>+AJ2599/LISTAS[[#This Row],[COSTO]]-1</f>
        <v>0.5835642817982456</v>
      </c>
      <c r="AM2599" t="str">
        <f>+LISTAS[[#This Row],[ID]]</f>
        <v>REGATONES72</v>
      </c>
      <c r="AO2599" s="43"/>
      <c r="AP2599" s="39">
        <f>LISTAS[[#This Row],[COSTO]]+(LISTAS[[#This Row],[COSTO]]*AO2599)</f>
        <v>729.6</v>
      </c>
      <c r="AQ2599" s="44">
        <f>IF(AO2599="",0,AP2599/LISTAS[[#This Row],[VENTA NETA]]-1)</f>
        <v>0</v>
      </c>
      <c r="AS2599" s="39">
        <v>330</v>
      </c>
      <c r="AT2599" s="48">
        <f>+LISTAS[[#This Row],[COSTO]]/AS2599-1</f>
        <v>1.2109090909090909</v>
      </c>
      <c r="BA2599" t="s">
        <v>4010</v>
      </c>
      <c r="BB2599" s="36">
        <v>0.3</v>
      </c>
    </row>
    <row r="2600" spans="1:54" x14ac:dyDescent="0.35">
      <c r="A2600" s="7" t="s">
        <v>4118</v>
      </c>
      <c r="B2600" t="s">
        <v>4010</v>
      </c>
      <c r="C2600">
        <v>75</v>
      </c>
      <c r="D2600" t="s">
        <v>4119</v>
      </c>
      <c r="E2600" s="2">
        <v>742.5</v>
      </c>
      <c r="F2600" s="7" t="str">
        <f>+_xlfn.XLOOKUP(LISTAS[[#This Row],[ID]],_01_CODIGOS_Y_COSTOS_xlsm[Producto y N°],_01_CODIGOS_Y_COSTOS_xlsm[FABRICA],"",0,1)</f>
        <v>REGATONES</v>
      </c>
      <c r="G2600" s="26">
        <f>LISTAS[[#This Row],[Precio]]*(1-0.46)</f>
        <v>400.95000000000005</v>
      </c>
      <c r="H2600" s="1">
        <f>+_xlfn.XLOOKUP(LISTAS[[#This Row],[ID]],_01_CODIGOS_Y_COSTOS_xlsm[Producto y N°],_01_CODIGOS_Y_COSTOS_xlsm[COSTO],0,0,1)</f>
        <v>282</v>
      </c>
      <c r="I2600" s="27">
        <f>+IFERROR(LISTAS[[#This Row],[VENTA NETA]]/LISTAS[[#This Row],[COSTO]]-1,0)</f>
        <v>0.42180851063829805</v>
      </c>
      <c r="J2600" s="50" t="str">
        <f>IFERROR(VLOOKUP(LISTAS[[#This Row],[ID]],_01_CODIGOS_Y_COSTOS_xlsm[[Producto y N°]:[CODIGO]],2,0),"")</f>
        <v>RO 20001</v>
      </c>
      <c r="O2600" t="s">
        <v>4118</v>
      </c>
      <c r="AB2600" s="12" t="str">
        <f>+LISTAS[[#This Row],[Codigo]]&amp;LISTAS[[#This Row],[Fabrica]]</f>
        <v>RO 20001REGATONES</v>
      </c>
      <c r="AC2600" s="13" t="str">
        <f>+LISTAS[[#This Row],[Codigo]]</f>
        <v>RO 20001</v>
      </c>
      <c r="AD2600" s="13" t="str">
        <f>+LISTAS[[#This Row],[ID]]</f>
        <v>REGATONES75</v>
      </c>
      <c r="AH2600" s="36"/>
      <c r="AI2600" s="37">
        <f>+LISTAS[[#This Row],[Precio]]+(LISTAS[[#This Row],[Precio]]*AH2600)</f>
        <v>742.5</v>
      </c>
      <c r="AJ2600" s="38">
        <f t="shared" si="44"/>
        <v>371.25</v>
      </c>
      <c r="AL2600" s="35">
        <f>+AJ2600/LISTAS[[#This Row],[COSTO]]-1</f>
        <v>0.3164893617021276</v>
      </c>
      <c r="AM2600" t="str">
        <f>+LISTAS[[#This Row],[ID]]</f>
        <v>REGATONES75</v>
      </c>
      <c r="AO2600" s="43"/>
      <c r="AP2600" s="39">
        <f>LISTAS[[#This Row],[COSTO]]+(LISTAS[[#This Row],[COSTO]]*AO2600)</f>
        <v>282</v>
      </c>
      <c r="AQ2600" s="44">
        <f>IF(AO2600="",0,AP2600/LISTAS[[#This Row],[VENTA NETA]]-1)</f>
        <v>0</v>
      </c>
      <c r="AS2600" s="39">
        <v>54</v>
      </c>
      <c r="AT2600" s="48">
        <f>+LISTAS[[#This Row],[COSTO]]/AS2600-1</f>
        <v>4.2222222222222223</v>
      </c>
      <c r="BA2600" t="s">
        <v>4010</v>
      </c>
      <c r="BB2600" s="36"/>
    </row>
    <row r="2601" spans="1:54" x14ac:dyDescent="0.35">
      <c r="A2601" s="7" t="s">
        <v>4120</v>
      </c>
      <c r="B2601" t="s">
        <v>4010</v>
      </c>
      <c r="C2601">
        <v>76</v>
      </c>
      <c r="D2601" t="s">
        <v>4121</v>
      </c>
      <c r="E2601" s="2">
        <v>1072.5</v>
      </c>
      <c r="F2601" s="7" t="str">
        <f>+_xlfn.XLOOKUP(LISTAS[[#This Row],[ID]],_01_CODIGOS_Y_COSTOS_xlsm[Producto y N°],_01_CODIGOS_Y_COSTOS_xlsm[FABRICA],"",0,1)</f>
        <v>REGATONES</v>
      </c>
      <c r="G2601" s="26">
        <f>LISTAS[[#This Row],[Precio]]*(1-0.46)</f>
        <v>579.15000000000009</v>
      </c>
      <c r="H2601" s="1">
        <f>+_xlfn.XLOOKUP(LISTAS[[#This Row],[ID]],_01_CODIGOS_Y_COSTOS_xlsm[Producto y N°],_01_CODIGOS_Y_COSTOS_xlsm[COSTO],0,0,1)</f>
        <v>424</v>
      </c>
      <c r="I2601" s="27">
        <f>+IFERROR(LISTAS[[#This Row],[VENTA NETA]]/LISTAS[[#This Row],[COSTO]]-1,0)</f>
        <v>0.36591981132075491</v>
      </c>
      <c r="J2601" s="50" t="str">
        <f>IFERROR(VLOOKUP(LISTAS[[#This Row],[ID]],_01_CODIGOS_Y_COSTOS_xlsm[[Producto y N°]:[CODIGO]],2,0),"")</f>
        <v>RO 20002</v>
      </c>
      <c r="O2601" t="s">
        <v>4120</v>
      </c>
      <c r="AB2601" s="12" t="str">
        <f>+LISTAS[[#This Row],[Codigo]]&amp;LISTAS[[#This Row],[Fabrica]]</f>
        <v>RO 20002REGATONES</v>
      </c>
      <c r="AC2601" s="13" t="str">
        <f>+LISTAS[[#This Row],[Codigo]]</f>
        <v>RO 20002</v>
      </c>
      <c r="AD2601" s="13" t="str">
        <f>+LISTAS[[#This Row],[ID]]</f>
        <v>REGATONES76</v>
      </c>
      <c r="AH2601" s="36"/>
      <c r="AI2601" s="37">
        <f>+LISTAS[[#This Row],[Precio]]+(LISTAS[[#This Row],[Precio]]*AH2601)</f>
        <v>1072.5</v>
      </c>
      <c r="AJ2601" s="38">
        <f t="shared" si="44"/>
        <v>536.25</v>
      </c>
      <c r="AL2601" s="35">
        <f>+AJ2601/LISTAS[[#This Row],[COSTO]]-1</f>
        <v>0.26474056603773577</v>
      </c>
      <c r="AM2601" t="str">
        <f>+LISTAS[[#This Row],[ID]]</f>
        <v>REGATONES76</v>
      </c>
      <c r="AO2601" s="43"/>
      <c r="AP2601" s="39">
        <f>LISTAS[[#This Row],[COSTO]]+(LISTAS[[#This Row],[COSTO]]*AO2601)</f>
        <v>424</v>
      </c>
      <c r="AQ2601" s="44">
        <f>IF(AO2601="",0,AP2601/LISTAS[[#This Row],[VENTA NETA]]-1)</f>
        <v>0</v>
      </c>
      <c r="AS2601" s="39">
        <v>61</v>
      </c>
      <c r="AT2601" s="48">
        <f>+LISTAS[[#This Row],[COSTO]]/AS2601-1</f>
        <v>5.9508196721311473</v>
      </c>
      <c r="BA2601" t="s">
        <v>4010</v>
      </c>
      <c r="BB2601" s="36"/>
    </row>
    <row r="2602" spans="1:54" x14ac:dyDescent="0.35">
      <c r="A2602" s="7" t="s">
        <v>4122</v>
      </c>
      <c r="B2602" t="s">
        <v>4010</v>
      </c>
      <c r="C2602">
        <v>77</v>
      </c>
      <c r="D2602" t="s">
        <v>4123</v>
      </c>
      <c r="E2602" s="2">
        <v>1402.5</v>
      </c>
      <c r="F2602" s="7" t="str">
        <f>+_xlfn.XLOOKUP(LISTAS[[#This Row],[ID]],_01_CODIGOS_Y_COSTOS_xlsm[Producto y N°],_01_CODIGOS_Y_COSTOS_xlsm[FABRICA],"",0,1)</f>
        <v>REGATONES</v>
      </c>
      <c r="G2602" s="26">
        <f>LISTAS[[#This Row],[Precio]]*(1-0.46)</f>
        <v>757.35</v>
      </c>
      <c r="H2602" s="1">
        <f>+_xlfn.XLOOKUP(LISTAS[[#This Row],[ID]],_01_CODIGOS_Y_COSTOS_xlsm[Producto y N°],_01_CODIGOS_Y_COSTOS_xlsm[COSTO],0,0,1)</f>
        <v>529</v>
      </c>
      <c r="I2602" s="27">
        <f>+IFERROR(LISTAS[[#This Row],[VENTA NETA]]/LISTAS[[#This Row],[COSTO]]-1,0)</f>
        <v>0.43166351606805287</v>
      </c>
      <c r="J2602" s="50" t="str">
        <f>IFERROR(VLOOKUP(LISTAS[[#This Row],[ID]],_01_CODIGOS_Y_COSTOS_xlsm[[Producto y N°]:[CODIGO]],2,0),"")</f>
        <v>RO 20003</v>
      </c>
      <c r="O2602" t="s">
        <v>4122</v>
      </c>
      <c r="AB2602" s="12" t="str">
        <f>+LISTAS[[#This Row],[Codigo]]&amp;LISTAS[[#This Row],[Fabrica]]</f>
        <v>RO 20003REGATONES</v>
      </c>
      <c r="AC2602" s="13" t="str">
        <f>+LISTAS[[#This Row],[Codigo]]</f>
        <v>RO 20003</v>
      </c>
      <c r="AD2602" s="13" t="str">
        <f>+LISTAS[[#This Row],[ID]]</f>
        <v>REGATONES77</v>
      </c>
      <c r="AH2602" s="36"/>
      <c r="AI2602" s="37">
        <f>+LISTAS[[#This Row],[Precio]]+(LISTAS[[#This Row],[Precio]]*AH2602)</f>
        <v>1402.5</v>
      </c>
      <c r="AJ2602" s="38">
        <f t="shared" si="44"/>
        <v>701.25</v>
      </c>
      <c r="AL2602" s="35">
        <f>+AJ2602/LISTAS[[#This Row],[COSTO]]-1</f>
        <v>0.32561436672967869</v>
      </c>
      <c r="AM2602" t="str">
        <f>+LISTAS[[#This Row],[ID]]</f>
        <v>REGATONES77</v>
      </c>
      <c r="AO2602" s="43"/>
      <c r="AP2602" s="39">
        <f>LISTAS[[#This Row],[COSTO]]+(LISTAS[[#This Row],[COSTO]]*AO2602)</f>
        <v>529</v>
      </c>
      <c r="AQ2602" s="44">
        <f>IF(AO2602="",0,AP2602/LISTAS[[#This Row],[VENTA NETA]]-1)</f>
        <v>0</v>
      </c>
      <c r="AS2602" s="39">
        <v>67</v>
      </c>
      <c r="AT2602" s="48">
        <f>+LISTAS[[#This Row],[COSTO]]/AS2602-1</f>
        <v>6.8955223880597014</v>
      </c>
      <c r="BA2602" t="s">
        <v>4010</v>
      </c>
      <c r="BB2602" s="36"/>
    </row>
    <row r="2603" spans="1:54" x14ac:dyDescent="0.35">
      <c r="A2603" s="7" t="s">
        <v>4124</v>
      </c>
      <c r="B2603" t="s">
        <v>4010</v>
      </c>
      <c r="C2603">
        <v>78</v>
      </c>
      <c r="D2603" t="s">
        <v>4125</v>
      </c>
      <c r="E2603" s="2">
        <v>1815</v>
      </c>
      <c r="F2603" s="7" t="str">
        <f>+_xlfn.XLOOKUP(LISTAS[[#This Row],[ID]],_01_CODIGOS_Y_COSTOS_xlsm[Producto y N°],_01_CODIGOS_Y_COSTOS_xlsm[FABRICA],"",0,1)</f>
        <v>REGATONES</v>
      </c>
      <c r="G2603" s="26">
        <f>LISTAS[[#This Row],[Precio]]*(1-0.46)</f>
        <v>980.1</v>
      </c>
      <c r="H2603" s="1">
        <f>+_xlfn.XLOOKUP(LISTAS[[#This Row],[ID]],_01_CODIGOS_Y_COSTOS_xlsm[Producto y N°],_01_CODIGOS_Y_COSTOS_xlsm[COSTO],0,0,1)</f>
        <v>660</v>
      </c>
      <c r="I2603" s="27">
        <f>+IFERROR(LISTAS[[#This Row],[VENTA NETA]]/LISTAS[[#This Row],[COSTO]]-1,0)</f>
        <v>0.4850000000000001</v>
      </c>
      <c r="J2603" s="50" t="str">
        <f>IFERROR(VLOOKUP(LISTAS[[#This Row],[ID]],_01_CODIGOS_Y_COSTOS_xlsm[[Producto y N°]:[CODIGO]],2,0),"")</f>
        <v>RO 20004</v>
      </c>
      <c r="O2603" t="s">
        <v>4124</v>
      </c>
      <c r="AB2603" s="12" t="str">
        <f>+LISTAS[[#This Row],[Codigo]]&amp;LISTAS[[#This Row],[Fabrica]]</f>
        <v>RO 20004REGATONES</v>
      </c>
      <c r="AC2603" s="13" t="str">
        <f>+LISTAS[[#This Row],[Codigo]]</f>
        <v>RO 20004</v>
      </c>
      <c r="AD2603" s="13" t="str">
        <f>+LISTAS[[#This Row],[ID]]</f>
        <v>REGATONES78</v>
      </c>
      <c r="AH2603" s="36"/>
      <c r="AI2603" s="37">
        <f>+LISTAS[[#This Row],[Precio]]+(LISTAS[[#This Row],[Precio]]*AH2603)</f>
        <v>1815</v>
      </c>
      <c r="AJ2603" s="38">
        <f t="shared" si="44"/>
        <v>907.5</v>
      </c>
      <c r="AL2603" s="35">
        <f>+AJ2603/LISTAS[[#This Row],[COSTO]]-1</f>
        <v>0.375</v>
      </c>
      <c r="AM2603" t="str">
        <f>+LISTAS[[#This Row],[ID]]</f>
        <v>REGATONES78</v>
      </c>
      <c r="AO2603" s="43"/>
      <c r="AP2603" s="39">
        <f>LISTAS[[#This Row],[COSTO]]+(LISTAS[[#This Row],[COSTO]]*AO2603)</f>
        <v>660</v>
      </c>
      <c r="AQ2603" s="44">
        <f>IF(AO2603="",0,AP2603/LISTAS[[#This Row],[VENTA NETA]]-1)</f>
        <v>0</v>
      </c>
      <c r="AS2603" s="39">
        <v>75</v>
      </c>
      <c r="AT2603" s="48">
        <f>+LISTAS[[#This Row],[COSTO]]/AS2603-1</f>
        <v>7.8000000000000007</v>
      </c>
      <c r="BA2603" t="s">
        <v>4010</v>
      </c>
      <c r="BB2603" s="36"/>
    </row>
    <row r="2604" spans="1:54" x14ac:dyDescent="0.35">
      <c r="A2604" s="7" t="s">
        <v>4126</v>
      </c>
      <c r="B2604" t="s">
        <v>4010</v>
      </c>
      <c r="C2604">
        <v>120</v>
      </c>
      <c r="D2604" t="s">
        <v>4127</v>
      </c>
      <c r="E2604" s="2">
        <v>297</v>
      </c>
      <c r="F2604" s="7" t="str">
        <f>+_xlfn.XLOOKUP(LISTAS[[#This Row],[ID]],_01_CODIGOS_Y_COSTOS_xlsm[Producto y N°],_01_CODIGOS_Y_COSTOS_xlsm[FABRICA],"",0,1)</f>
        <v>REGATONES</v>
      </c>
      <c r="G2604" s="26">
        <f>LISTAS[[#This Row],[Precio]]*(1-0.46)</f>
        <v>160.38000000000002</v>
      </c>
      <c r="H2604" s="1">
        <f>+_xlfn.XLOOKUP(LISTAS[[#This Row],[ID]],_01_CODIGOS_Y_COSTOS_xlsm[Producto y N°],_01_CODIGOS_Y_COSTOS_xlsm[COSTO],0,0,1)</f>
        <v>112</v>
      </c>
      <c r="I2604" s="27">
        <f>+IFERROR(LISTAS[[#This Row],[VENTA NETA]]/LISTAS[[#This Row],[COSTO]]-1,0)</f>
        <v>0.43196428571428602</v>
      </c>
      <c r="J2604" s="50" t="str">
        <f>IFERROR(VLOOKUP(LISTAS[[#This Row],[ID]],_01_CODIGOS_Y_COSTOS_xlsm[[Producto y N°]:[CODIGO]],2,0),"")</f>
        <v>RG 20003</v>
      </c>
      <c r="O2604" t="s">
        <v>4126</v>
      </c>
      <c r="AB2604" s="12" t="str">
        <f>+LISTAS[[#This Row],[Codigo]]&amp;LISTAS[[#This Row],[Fabrica]]</f>
        <v>RG 20003REGATONES</v>
      </c>
      <c r="AC2604" s="13" t="str">
        <f>+LISTAS[[#This Row],[Codigo]]</f>
        <v>RG 20003</v>
      </c>
      <c r="AD2604" s="13" t="str">
        <f>+LISTAS[[#This Row],[ID]]</f>
        <v>REGATONES120</v>
      </c>
      <c r="AH2604" s="36"/>
      <c r="AI2604" s="37">
        <f>+LISTAS[[#This Row],[Precio]]+(LISTAS[[#This Row],[Precio]]*AH2604)</f>
        <v>297</v>
      </c>
      <c r="AJ2604" s="38">
        <f t="shared" si="44"/>
        <v>148.5</v>
      </c>
      <c r="AL2604" s="35">
        <f>+AJ2604/LISTAS[[#This Row],[COSTO]]-1</f>
        <v>0.32589285714285721</v>
      </c>
      <c r="AM2604" t="str">
        <f>+LISTAS[[#This Row],[ID]]</f>
        <v>REGATONES120</v>
      </c>
      <c r="AO2604" s="43"/>
      <c r="AP2604" s="39">
        <f>LISTAS[[#This Row],[COSTO]]+(LISTAS[[#This Row],[COSTO]]*AO2604)</f>
        <v>112</v>
      </c>
      <c r="AQ2604" s="44">
        <f>IF(AO2604="",0,AP2604/LISTAS[[#This Row],[VENTA NETA]]-1)</f>
        <v>0</v>
      </c>
      <c r="AS2604" s="39">
        <v>90</v>
      </c>
      <c r="AT2604" s="48">
        <f>+LISTAS[[#This Row],[COSTO]]/AS2604-1</f>
        <v>0.24444444444444446</v>
      </c>
      <c r="BA2604" t="s">
        <v>4010</v>
      </c>
      <c r="BB2604" s="36"/>
    </row>
    <row r="2605" spans="1:54" x14ac:dyDescent="0.35">
      <c r="A2605" s="7" t="s">
        <v>4128</v>
      </c>
      <c r="B2605" t="s">
        <v>4010</v>
      </c>
      <c r="C2605">
        <v>121</v>
      </c>
      <c r="D2605" t="s">
        <v>4129</v>
      </c>
      <c r="E2605" s="2">
        <v>338.25</v>
      </c>
      <c r="F2605" s="7" t="str">
        <f>+_xlfn.XLOOKUP(LISTAS[[#This Row],[ID]],_01_CODIGOS_Y_COSTOS_xlsm[Producto y N°],_01_CODIGOS_Y_COSTOS_xlsm[FABRICA],"",0,1)</f>
        <v>REGATONES</v>
      </c>
      <c r="G2605" s="26">
        <f>LISTAS[[#This Row],[Precio]]*(1-0.46)</f>
        <v>182.655</v>
      </c>
      <c r="H2605" s="1">
        <f>+_xlfn.XLOOKUP(LISTAS[[#This Row],[ID]],_01_CODIGOS_Y_COSTOS_xlsm[Producto y N°],_01_CODIGOS_Y_COSTOS_xlsm[COSTO],0,0,1)</f>
        <v>132</v>
      </c>
      <c r="I2605" s="27">
        <f>+IFERROR(LISTAS[[#This Row],[VENTA NETA]]/LISTAS[[#This Row],[COSTO]]-1,0)</f>
        <v>0.38375000000000004</v>
      </c>
      <c r="J2605" s="50" t="str">
        <f>IFERROR(VLOOKUP(LISTAS[[#This Row],[ID]],_01_CODIGOS_Y_COSTOS_xlsm[[Producto y N°]:[CODIGO]],2,0),"")</f>
        <v>RG 20004</v>
      </c>
      <c r="O2605" t="s">
        <v>4128</v>
      </c>
      <c r="AB2605" s="12" t="str">
        <f>+LISTAS[[#This Row],[Codigo]]&amp;LISTAS[[#This Row],[Fabrica]]</f>
        <v>RG 20004REGATONES</v>
      </c>
      <c r="AC2605" s="13" t="str">
        <f>+LISTAS[[#This Row],[Codigo]]</f>
        <v>RG 20004</v>
      </c>
      <c r="AD2605" s="13" t="str">
        <f>+LISTAS[[#This Row],[ID]]</f>
        <v>REGATONES121</v>
      </c>
      <c r="AH2605" s="36"/>
      <c r="AI2605" s="37">
        <f>+LISTAS[[#This Row],[Precio]]+(LISTAS[[#This Row],[Precio]]*AH2605)</f>
        <v>338.25</v>
      </c>
      <c r="AJ2605" s="38">
        <f t="shared" si="44"/>
        <v>169.125</v>
      </c>
      <c r="AL2605" s="35">
        <f>+AJ2605/LISTAS[[#This Row],[COSTO]]-1</f>
        <v>0.28125</v>
      </c>
      <c r="AM2605" t="str">
        <f>+LISTAS[[#This Row],[ID]]</f>
        <v>REGATONES121</v>
      </c>
      <c r="AO2605" s="43"/>
      <c r="AP2605" s="39">
        <f>LISTAS[[#This Row],[COSTO]]+(LISTAS[[#This Row],[COSTO]]*AO2605)</f>
        <v>132</v>
      </c>
      <c r="AQ2605" s="44">
        <f>IF(AO2605="",0,AP2605/LISTAS[[#This Row],[VENTA NETA]]-1)</f>
        <v>0</v>
      </c>
      <c r="AS2605" s="39">
        <v>117</v>
      </c>
      <c r="AT2605" s="48">
        <f>+LISTAS[[#This Row],[COSTO]]/AS2605-1</f>
        <v>0.12820512820512819</v>
      </c>
      <c r="BA2605" t="s">
        <v>4010</v>
      </c>
      <c r="BB2605" s="36"/>
    </row>
    <row r="2606" spans="1:54" x14ac:dyDescent="0.35">
      <c r="A2606" s="7" t="s">
        <v>4130</v>
      </c>
      <c r="B2606" t="s">
        <v>4010</v>
      </c>
      <c r="C2606">
        <v>122</v>
      </c>
      <c r="D2606" t="s">
        <v>4131</v>
      </c>
      <c r="E2606" s="2">
        <v>371.25</v>
      </c>
      <c r="F2606" s="7" t="str">
        <f>+_xlfn.XLOOKUP(LISTAS[[#This Row],[ID]],_01_CODIGOS_Y_COSTOS_xlsm[Producto y N°],_01_CODIGOS_Y_COSTOS_xlsm[FABRICA],"",0,1)</f>
        <v>REGATONES</v>
      </c>
      <c r="G2606" s="26">
        <f>LISTAS[[#This Row],[Precio]]*(1-0.46)</f>
        <v>200.47500000000002</v>
      </c>
      <c r="H2606" s="1">
        <f>+_xlfn.XLOOKUP(LISTAS[[#This Row],[ID]],_01_CODIGOS_Y_COSTOS_xlsm[Producto y N°],_01_CODIGOS_Y_COSTOS_xlsm[COSTO],0,0,1)</f>
        <v>150</v>
      </c>
      <c r="I2606" s="27">
        <f>+IFERROR(LISTAS[[#This Row],[VENTA NETA]]/LISTAS[[#This Row],[COSTO]]-1,0)</f>
        <v>0.33650000000000024</v>
      </c>
      <c r="J2606" s="50" t="str">
        <f>IFERROR(VLOOKUP(LISTAS[[#This Row],[ID]],_01_CODIGOS_Y_COSTOS_xlsm[[Producto y N°]:[CODIGO]],2,0),"")</f>
        <v>RG 20005</v>
      </c>
      <c r="O2606" t="s">
        <v>4130</v>
      </c>
      <c r="AB2606" s="12" t="str">
        <f>+LISTAS[[#This Row],[Codigo]]&amp;LISTAS[[#This Row],[Fabrica]]</f>
        <v>RG 20005REGATONES</v>
      </c>
      <c r="AC2606" s="13" t="str">
        <f>+LISTAS[[#This Row],[Codigo]]</f>
        <v>RG 20005</v>
      </c>
      <c r="AD2606" s="13" t="str">
        <f>+LISTAS[[#This Row],[ID]]</f>
        <v>REGATONES122</v>
      </c>
      <c r="AH2606" s="36"/>
      <c r="AI2606" s="37">
        <f>+LISTAS[[#This Row],[Precio]]+(LISTAS[[#This Row],[Precio]]*AH2606)</f>
        <v>371.25</v>
      </c>
      <c r="AJ2606" s="38">
        <f t="shared" si="44"/>
        <v>185.625</v>
      </c>
      <c r="AL2606" s="35">
        <f>+AJ2606/LISTAS[[#This Row],[COSTO]]-1</f>
        <v>0.23750000000000004</v>
      </c>
      <c r="AM2606" t="str">
        <f>+LISTAS[[#This Row],[ID]]</f>
        <v>REGATONES122</v>
      </c>
      <c r="AO2606" s="43"/>
      <c r="AP2606" s="39">
        <f>LISTAS[[#This Row],[COSTO]]+(LISTAS[[#This Row],[COSTO]]*AO2606)</f>
        <v>150</v>
      </c>
      <c r="AQ2606" s="44">
        <f>IF(AO2606="",0,AP2606/LISTAS[[#This Row],[VENTA NETA]]-1)</f>
        <v>0</v>
      </c>
      <c r="AS2606" s="39">
        <v>0</v>
      </c>
      <c r="AT2606" s="48" t="e">
        <f>+LISTAS[[#This Row],[COSTO]]/AS2606-1</f>
        <v>#DIV/0!</v>
      </c>
      <c r="BA2606" t="s">
        <v>4010</v>
      </c>
      <c r="BB2606" s="36"/>
    </row>
    <row r="2607" spans="1:54" x14ac:dyDescent="0.35">
      <c r="A2607" s="7" t="s">
        <v>4132</v>
      </c>
      <c r="B2607" t="s">
        <v>4010</v>
      </c>
      <c r="C2607">
        <v>123</v>
      </c>
      <c r="D2607" t="s">
        <v>4133</v>
      </c>
      <c r="E2607" s="2">
        <v>412.5</v>
      </c>
      <c r="F2607" s="7" t="str">
        <f>+_xlfn.XLOOKUP(LISTAS[[#This Row],[ID]],_01_CODIGOS_Y_COSTOS_xlsm[Producto y N°],_01_CODIGOS_Y_COSTOS_xlsm[FABRICA],"",0,1)</f>
        <v>REGATONES</v>
      </c>
      <c r="G2607" s="26">
        <f>LISTAS[[#This Row],[Precio]]*(1-0.46)</f>
        <v>222.75000000000003</v>
      </c>
      <c r="H2607" s="1">
        <f>+_xlfn.XLOOKUP(LISTAS[[#This Row],[ID]],_01_CODIGOS_Y_COSTOS_xlsm[Producto y N°],_01_CODIGOS_Y_COSTOS_xlsm[COSTO],0,0,1)</f>
        <v>167</v>
      </c>
      <c r="I2607" s="27">
        <f>+IFERROR(LISTAS[[#This Row],[VENTA NETA]]/LISTAS[[#This Row],[COSTO]]-1,0)</f>
        <v>0.33383233532934153</v>
      </c>
      <c r="J2607" s="50" t="str">
        <f>IFERROR(VLOOKUP(LISTAS[[#This Row],[ID]],_01_CODIGOS_Y_COSTOS_xlsm[[Producto y N°]:[CODIGO]],2,0),"")</f>
        <v>RG 20006</v>
      </c>
      <c r="O2607" t="s">
        <v>4132</v>
      </c>
      <c r="AB2607" s="12" t="str">
        <f>+LISTAS[[#This Row],[Codigo]]&amp;LISTAS[[#This Row],[Fabrica]]</f>
        <v>RG 20006REGATONES</v>
      </c>
      <c r="AC2607" s="13" t="str">
        <f>+LISTAS[[#This Row],[Codigo]]</f>
        <v>RG 20006</v>
      </c>
      <c r="AD2607" s="13" t="str">
        <f>+LISTAS[[#This Row],[ID]]</f>
        <v>REGATONES123</v>
      </c>
      <c r="AH2607" s="36"/>
      <c r="AI2607" s="37">
        <f>+LISTAS[[#This Row],[Precio]]+(LISTAS[[#This Row],[Precio]]*AH2607)</f>
        <v>412.5</v>
      </c>
      <c r="AJ2607" s="38">
        <f t="shared" si="44"/>
        <v>206.25</v>
      </c>
      <c r="AL2607" s="35">
        <f>+AJ2607/LISTAS[[#This Row],[COSTO]]-1</f>
        <v>0.23502994011976042</v>
      </c>
      <c r="AM2607" t="str">
        <f>+LISTAS[[#This Row],[ID]]</f>
        <v>REGATONES123</v>
      </c>
      <c r="AO2607" s="43"/>
      <c r="AP2607" s="39">
        <f>LISTAS[[#This Row],[COSTO]]+(LISTAS[[#This Row],[COSTO]]*AO2607)</f>
        <v>167</v>
      </c>
      <c r="AQ2607" s="44">
        <f>IF(AO2607="",0,AP2607/LISTAS[[#This Row],[VENTA NETA]]-1)</f>
        <v>0</v>
      </c>
      <c r="AS2607" s="39">
        <v>0</v>
      </c>
      <c r="AT2607" s="48" t="e">
        <f>+LISTAS[[#This Row],[COSTO]]/AS2607-1</f>
        <v>#DIV/0!</v>
      </c>
      <c r="BA2607" t="s">
        <v>4010</v>
      </c>
      <c r="BB2607" s="36"/>
    </row>
    <row r="2608" spans="1:54" x14ac:dyDescent="0.35">
      <c r="A2608" s="7" t="s">
        <v>4134</v>
      </c>
      <c r="B2608" t="s">
        <v>4010</v>
      </c>
      <c r="C2608">
        <v>124</v>
      </c>
      <c r="D2608" t="s">
        <v>4135</v>
      </c>
      <c r="E2608" s="2">
        <v>495</v>
      </c>
      <c r="F2608" s="7" t="str">
        <f>+_xlfn.XLOOKUP(LISTAS[[#This Row],[ID]],_01_CODIGOS_Y_COSTOS_xlsm[Producto y N°],_01_CODIGOS_Y_COSTOS_xlsm[FABRICA],"",0,1)</f>
        <v>REGATONES</v>
      </c>
      <c r="G2608" s="26">
        <f>LISTAS[[#This Row],[Precio]]*(1-0.46)</f>
        <v>267.3</v>
      </c>
      <c r="H2608" s="1">
        <f>+_xlfn.XLOOKUP(LISTAS[[#This Row],[ID]],_01_CODIGOS_Y_COSTOS_xlsm[Producto y N°],_01_CODIGOS_Y_COSTOS_xlsm[COSTO],0,0,1)</f>
        <v>195</v>
      </c>
      <c r="I2608" s="27">
        <f>+IFERROR(LISTAS[[#This Row],[VENTA NETA]]/LISTAS[[#This Row],[COSTO]]-1,0)</f>
        <v>0.37076923076923074</v>
      </c>
      <c r="J2608" s="50" t="str">
        <f>IFERROR(VLOOKUP(LISTAS[[#This Row],[ID]],_01_CODIGOS_Y_COSTOS_xlsm[[Producto y N°]:[CODIGO]],2,0),"")</f>
        <v>RG 20007</v>
      </c>
      <c r="O2608" t="s">
        <v>4134</v>
      </c>
      <c r="AB2608" s="12" t="str">
        <f>+LISTAS[[#This Row],[Codigo]]&amp;LISTAS[[#This Row],[Fabrica]]</f>
        <v>RG 20007REGATONES</v>
      </c>
      <c r="AC2608" s="13" t="str">
        <f>+LISTAS[[#This Row],[Codigo]]</f>
        <v>RG 20007</v>
      </c>
      <c r="AD2608" s="13" t="str">
        <f>+LISTAS[[#This Row],[ID]]</f>
        <v>REGATONES124</v>
      </c>
      <c r="AH2608" s="36"/>
      <c r="AI2608" s="37">
        <f>+LISTAS[[#This Row],[Precio]]+(LISTAS[[#This Row],[Precio]]*AH2608)</f>
        <v>495</v>
      </c>
      <c r="AJ2608" s="38">
        <f t="shared" si="44"/>
        <v>247.5</v>
      </c>
      <c r="AL2608" s="35">
        <f>+AJ2608/LISTAS[[#This Row],[COSTO]]-1</f>
        <v>0.26923076923076916</v>
      </c>
      <c r="AM2608" t="str">
        <f>+LISTAS[[#This Row],[ID]]</f>
        <v>REGATONES124</v>
      </c>
      <c r="AO2608" s="43"/>
      <c r="AP2608" s="39">
        <f>LISTAS[[#This Row],[COSTO]]+(LISTAS[[#This Row],[COSTO]]*AO2608)</f>
        <v>195</v>
      </c>
      <c r="AQ2608" s="44">
        <f>IF(AO2608="",0,AP2608/LISTAS[[#This Row],[VENTA NETA]]-1)</f>
        <v>0</v>
      </c>
      <c r="AS2608" s="39">
        <v>0</v>
      </c>
      <c r="AT2608" s="48" t="e">
        <f>+LISTAS[[#This Row],[COSTO]]/AS2608-1</f>
        <v>#DIV/0!</v>
      </c>
      <c r="BA2608" t="s">
        <v>4010</v>
      </c>
      <c r="BB2608" s="36"/>
    </row>
    <row r="2609" spans="1:54" x14ac:dyDescent="0.35">
      <c r="A2609" s="7" t="s">
        <v>4136</v>
      </c>
      <c r="B2609" t="s">
        <v>4010</v>
      </c>
      <c r="C2609">
        <v>125</v>
      </c>
      <c r="D2609" t="s">
        <v>4137</v>
      </c>
      <c r="E2609" s="2">
        <v>643.5</v>
      </c>
      <c r="F2609" s="7" t="str">
        <f>+_xlfn.XLOOKUP(LISTAS[[#This Row],[ID]],_01_CODIGOS_Y_COSTOS_xlsm[Producto y N°],_01_CODIGOS_Y_COSTOS_xlsm[FABRICA],"",0,1)</f>
        <v>REGATONES</v>
      </c>
      <c r="G2609" s="26">
        <f>LISTAS[[#This Row],[Precio]]*(1-0.46)</f>
        <v>347.49</v>
      </c>
      <c r="H2609" s="1">
        <f>+_xlfn.XLOOKUP(LISTAS[[#This Row],[ID]],_01_CODIGOS_Y_COSTOS_xlsm[Producto y N°],_01_CODIGOS_Y_COSTOS_xlsm[COSTO],0,0,1)</f>
        <v>235</v>
      </c>
      <c r="I2609" s="27">
        <f>+IFERROR(LISTAS[[#This Row],[VENTA NETA]]/LISTAS[[#This Row],[COSTO]]-1,0)</f>
        <v>0.47868085106382985</v>
      </c>
      <c r="J2609" s="50" t="str">
        <f>IFERROR(VLOOKUP(LISTAS[[#This Row],[ID]],_01_CODIGOS_Y_COSTOS_xlsm[[Producto y N°]:[CODIGO]],2,0),"")</f>
        <v>RG 20008</v>
      </c>
      <c r="O2609" t="s">
        <v>4136</v>
      </c>
      <c r="AB2609" s="12" t="str">
        <f>+LISTAS[[#This Row],[Codigo]]&amp;LISTAS[[#This Row],[Fabrica]]</f>
        <v>RG 20008REGATONES</v>
      </c>
      <c r="AC2609" s="13" t="str">
        <f>+LISTAS[[#This Row],[Codigo]]</f>
        <v>RG 20008</v>
      </c>
      <c r="AD2609" s="13" t="str">
        <f>+LISTAS[[#This Row],[ID]]</f>
        <v>REGATONES125</v>
      </c>
      <c r="AH2609" s="36"/>
      <c r="AI2609" s="37">
        <f>+LISTAS[[#This Row],[Precio]]+(LISTAS[[#This Row],[Precio]]*AH2609)</f>
        <v>643.5</v>
      </c>
      <c r="AJ2609" s="38">
        <f t="shared" si="44"/>
        <v>321.75</v>
      </c>
      <c r="AL2609" s="35">
        <f>+AJ2609/LISTAS[[#This Row],[COSTO]]-1</f>
        <v>0.36914893617021272</v>
      </c>
      <c r="AM2609" t="str">
        <f>+LISTAS[[#This Row],[ID]]</f>
        <v>REGATONES125</v>
      </c>
      <c r="AO2609" s="43"/>
      <c r="AP2609" s="39">
        <f>LISTAS[[#This Row],[COSTO]]+(LISTAS[[#This Row],[COSTO]]*AO2609)</f>
        <v>235</v>
      </c>
      <c r="AQ2609" s="44">
        <f>IF(AO2609="",0,AP2609/LISTAS[[#This Row],[VENTA NETA]]-1)</f>
        <v>0</v>
      </c>
      <c r="AS2609" s="39">
        <v>0</v>
      </c>
      <c r="AT2609" s="48" t="e">
        <f>+LISTAS[[#This Row],[COSTO]]/AS2609-1</f>
        <v>#DIV/0!</v>
      </c>
      <c r="BA2609" t="s">
        <v>4010</v>
      </c>
      <c r="BB2609" s="36"/>
    </row>
    <row r="2610" spans="1:54" x14ac:dyDescent="0.35">
      <c r="A2610" s="7" t="s">
        <v>6351</v>
      </c>
      <c r="B2610" t="s">
        <v>4010</v>
      </c>
      <c r="C2610">
        <v>80</v>
      </c>
      <c r="D2610" t="s">
        <v>6352</v>
      </c>
      <c r="E2610" s="2">
        <v>92.44</v>
      </c>
      <c r="F2610" s="7" t="str">
        <f>+_xlfn.XLOOKUP(LISTAS[[#This Row],[ID]],_01_CODIGOS_Y_COSTOS_xlsm[Producto y N°],_01_CODIGOS_Y_COSTOS_xlsm[FABRICA],"",0,1)</f>
        <v>REGATONES</v>
      </c>
      <c r="G2610" s="26">
        <f>LISTAS[[#This Row],[Precio]]*(1-0.46)</f>
        <v>49.9176</v>
      </c>
      <c r="H2610" s="1">
        <f>+_xlfn.XLOOKUP(LISTAS[[#This Row],[ID]],_01_CODIGOS_Y_COSTOS_xlsm[Producto y N°],_01_CODIGOS_Y_COSTOS_xlsm[COSTO],0,0,1)</f>
        <v>0</v>
      </c>
      <c r="I2610" s="27">
        <f>+IFERROR(LISTAS[[#This Row],[VENTA NETA]]/LISTAS[[#This Row],[COSTO]]-1,0)</f>
        <v>0</v>
      </c>
      <c r="J2610" s="50" t="str">
        <f>IFERROR(VLOOKUP(LISTAS[[#This Row],[ID]],_01_CODIGOS_Y_COSTOS_xlsm[[Producto y N°]:[CODIGO]],2,0),"")</f>
        <v>0</v>
      </c>
      <c r="O2610" t="s">
        <v>6351</v>
      </c>
      <c r="AB2610" s="12" t="str">
        <f>+LISTAS[[#This Row],[Codigo]]&amp;LISTAS[[#This Row],[Fabrica]]</f>
        <v>0REGATONES</v>
      </c>
      <c r="AC2610" s="13" t="str">
        <f>+LISTAS[[#This Row],[Codigo]]</f>
        <v>0</v>
      </c>
      <c r="AD2610" s="13" t="str">
        <f>+LISTAS[[#This Row],[ID]]</f>
        <v>REGATONES80</v>
      </c>
      <c r="AH2610" s="36"/>
      <c r="AI2610" s="37">
        <f>+LISTAS[[#This Row],[Precio]]+(LISTAS[[#This Row],[Precio]]*AH2610)</f>
        <v>92.44</v>
      </c>
      <c r="AJ2610" s="38">
        <f t="shared" si="44"/>
        <v>46.22</v>
      </c>
      <c r="AL2610" s="35" t="e">
        <f>+AJ2610/LISTAS[[#This Row],[COSTO]]-1</f>
        <v>#DIV/0!</v>
      </c>
      <c r="AM2610" t="str">
        <f>+LISTAS[[#This Row],[ID]]</f>
        <v>REGATONES80</v>
      </c>
      <c r="AO2610" s="43"/>
      <c r="AP2610" s="39">
        <f>LISTAS[[#This Row],[COSTO]]+(LISTAS[[#This Row],[COSTO]]*AO2610)</f>
        <v>0</v>
      </c>
      <c r="AQ2610" s="44">
        <f>IF(AO2610="",0,AP2610/LISTAS[[#This Row],[VENTA NETA]]-1)</f>
        <v>0</v>
      </c>
      <c r="AS2610" s="39">
        <v>0</v>
      </c>
      <c r="AT2610" s="48" t="e">
        <f>+LISTAS[[#This Row],[COSTO]]/AS2610-1</f>
        <v>#DIV/0!</v>
      </c>
      <c r="BA2610" t="s">
        <v>4010</v>
      </c>
      <c r="BB2610" s="36"/>
    </row>
    <row r="2611" spans="1:54" x14ac:dyDescent="0.35">
      <c r="A2611" s="7" t="s">
        <v>6353</v>
      </c>
      <c r="B2611" t="s">
        <v>4010</v>
      </c>
      <c r="C2611">
        <v>81</v>
      </c>
      <c r="D2611" t="s">
        <v>6354</v>
      </c>
      <c r="E2611" s="2">
        <v>77.64</v>
      </c>
      <c r="F2611" s="7" t="str">
        <f>+_xlfn.XLOOKUP(LISTAS[[#This Row],[ID]],_01_CODIGOS_Y_COSTOS_xlsm[Producto y N°],_01_CODIGOS_Y_COSTOS_xlsm[FABRICA],"",0,1)</f>
        <v>REGATONES</v>
      </c>
      <c r="G2611" s="26">
        <f>LISTAS[[#This Row],[Precio]]*(1-0.46)</f>
        <v>41.925600000000003</v>
      </c>
      <c r="H2611" s="1">
        <f>+_xlfn.XLOOKUP(LISTAS[[#This Row],[ID]],_01_CODIGOS_Y_COSTOS_xlsm[Producto y N°],_01_CODIGOS_Y_COSTOS_xlsm[COSTO],0,0,1)</f>
        <v>0</v>
      </c>
      <c r="I2611" s="27">
        <f>+IFERROR(LISTAS[[#This Row],[VENTA NETA]]/LISTAS[[#This Row],[COSTO]]-1,0)</f>
        <v>0</v>
      </c>
      <c r="J2611" s="50" t="str">
        <f>IFERROR(VLOOKUP(LISTAS[[#This Row],[ID]],_01_CODIGOS_Y_COSTOS_xlsm[[Producto y N°]:[CODIGO]],2,0),"")</f>
        <v>0</v>
      </c>
      <c r="O2611" t="s">
        <v>6353</v>
      </c>
      <c r="AB2611" s="12" t="str">
        <f>+LISTAS[[#This Row],[Codigo]]&amp;LISTAS[[#This Row],[Fabrica]]</f>
        <v>0REGATONES</v>
      </c>
      <c r="AC2611" s="13" t="str">
        <f>+LISTAS[[#This Row],[Codigo]]</f>
        <v>0</v>
      </c>
      <c r="AD2611" s="13" t="str">
        <f>+LISTAS[[#This Row],[ID]]</f>
        <v>REGATONES81</v>
      </c>
      <c r="AH2611" s="36"/>
      <c r="AI2611" s="37">
        <f>+LISTAS[[#This Row],[Precio]]+(LISTAS[[#This Row],[Precio]]*AH2611)</f>
        <v>77.64</v>
      </c>
      <c r="AJ2611" s="38">
        <f t="shared" si="44"/>
        <v>38.82</v>
      </c>
      <c r="AL2611" s="35" t="e">
        <f>+AJ2611/LISTAS[[#This Row],[COSTO]]-1</f>
        <v>#DIV/0!</v>
      </c>
      <c r="AM2611" t="str">
        <f>+LISTAS[[#This Row],[ID]]</f>
        <v>REGATONES81</v>
      </c>
      <c r="AO2611" s="43"/>
      <c r="AP2611" s="39">
        <f>LISTAS[[#This Row],[COSTO]]+(LISTAS[[#This Row],[COSTO]]*AO2611)</f>
        <v>0</v>
      </c>
      <c r="AQ2611" s="44">
        <f>IF(AO2611="",0,AP2611/LISTAS[[#This Row],[VENTA NETA]]-1)</f>
        <v>0</v>
      </c>
      <c r="AS2611" s="39">
        <v>0</v>
      </c>
      <c r="AT2611" s="48" t="e">
        <f>+LISTAS[[#This Row],[COSTO]]/AS2611-1</f>
        <v>#DIV/0!</v>
      </c>
      <c r="BA2611" t="s">
        <v>4010</v>
      </c>
      <c r="BB2611" s="36"/>
    </row>
    <row r="2612" spans="1:54" x14ac:dyDescent="0.35">
      <c r="A2612" s="7" t="s">
        <v>6355</v>
      </c>
      <c r="B2612" t="s">
        <v>4010</v>
      </c>
      <c r="C2612">
        <v>82</v>
      </c>
      <c r="D2612" t="s">
        <v>6356</v>
      </c>
      <c r="E2612" s="2">
        <v>122</v>
      </c>
      <c r="F2612" s="7" t="str">
        <f>+_xlfn.XLOOKUP(LISTAS[[#This Row],[ID]],_01_CODIGOS_Y_COSTOS_xlsm[Producto y N°],_01_CODIGOS_Y_COSTOS_xlsm[FABRICA],"",0,1)</f>
        <v>REGATONES</v>
      </c>
      <c r="G2612" s="26">
        <f>LISTAS[[#This Row],[Precio]]*(1-0.46)</f>
        <v>65.88000000000001</v>
      </c>
      <c r="H2612" s="1">
        <f>+_xlfn.XLOOKUP(LISTAS[[#This Row],[ID]],_01_CODIGOS_Y_COSTOS_xlsm[Producto y N°],_01_CODIGOS_Y_COSTOS_xlsm[COSTO],0,0,1)</f>
        <v>0</v>
      </c>
      <c r="I2612" s="27">
        <f>+IFERROR(LISTAS[[#This Row],[VENTA NETA]]/LISTAS[[#This Row],[COSTO]]-1,0)</f>
        <v>0</v>
      </c>
      <c r="J2612" s="50" t="str">
        <f>IFERROR(VLOOKUP(LISTAS[[#This Row],[ID]],_01_CODIGOS_Y_COSTOS_xlsm[[Producto y N°]:[CODIGO]],2,0),"")</f>
        <v>0</v>
      </c>
      <c r="O2612" t="s">
        <v>6355</v>
      </c>
      <c r="AB2612" s="12" t="str">
        <f>+LISTAS[[#This Row],[Codigo]]&amp;LISTAS[[#This Row],[Fabrica]]</f>
        <v>0REGATONES</v>
      </c>
      <c r="AC2612" s="13" t="str">
        <f>+LISTAS[[#This Row],[Codigo]]</f>
        <v>0</v>
      </c>
      <c r="AD2612" s="13" t="str">
        <f>+LISTAS[[#This Row],[ID]]</f>
        <v>REGATONES82</v>
      </c>
      <c r="AH2612" s="36"/>
      <c r="AI2612" s="37">
        <f>+LISTAS[[#This Row],[Precio]]+(LISTAS[[#This Row],[Precio]]*AH2612)</f>
        <v>122</v>
      </c>
      <c r="AJ2612" s="38">
        <f t="shared" si="44"/>
        <v>61</v>
      </c>
      <c r="AL2612" s="35" t="e">
        <f>+AJ2612/LISTAS[[#This Row],[COSTO]]-1</f>
        <v>#DIV/0!</v>
      </c>
      <c r="AM2612" t="str">
        <f>+LISTAS[[#This Row],[ID]]</f>
        <v>REGATONES82</v>
      </c>
      <c r="AO2612" s="43"/>
      <c r="AP2612" s="39">
        <f>LISTAS[[#This Row],[COSTO]]+(LISTAS[[#This Row],[COSTO]]*AO2612)</f>
        <v>0</v>
      </c>
      <c r="AQ2612" s="44">
        <f>IF(AO2612="",0,AP2612/LISTAS[[#This Row],[VENTA NETA]]-1)</f>
        <v>0</v>
      </c>
      <c r="AS2612" s="39">
        <v>0</v>
      </c>
      <c r="AT2612" s="48" t="e">
        <f>+LISTAS[[#This Row],[COSTO]]/AS2612-1</f>
        <v>#DIV/0!</v>
      </c>
      <c r="BA2612" t="s">
        <v>4010</v>
      </c>
      <c r="BB2612" s="36"/>
    </row>
    <row r="2613" spans="1:54" x14ac:dyDescent="0.35">
      <c r="A2613" s="7" t="s">
        <v>6357</v>
      </c>
      <c r="B2613" t="s">
        <v>4010</v>
      </c>
      <c r="C2613">
        <v>83</v>
      </c>
      <c r="D2613" t="s">
        <v>6358</v>
      </c>
      <c r="E2613" s="2">
        <v>127.56</v>
      </c>
      <c r="F2613" s="7" t="str">
        <f>+_xlfn.XLOOKUP(LISTAS[[#This Row],[ID]],_01_CODIGOS_Y_COSTOS_xlsm[Producto y N°],_01_CODIGOS_Y_COSTOS_xlsm[FABRICA],"",0,1)</f>
        <v>REGATONES</v>
      </c>
      <c r="G2613" s="26">
        <f>LISTAS[[#This Row],[Precio]]*(1-0.46)</f>
        <v>68.882400000000004</v>
      </c>
      <c r="H2613" s="1">
        <f>+_xlfn.XLOOKUP(LISTAS[[#This Row],[ID]],_01_CODIGOS_Y_COSTOS_xlsm[Producto y N°],_01_CODIGOS_Y_COSTOS_xlsm[COSTO],0,0,1)</f>
        <v>0</v>
      </c>
      <c r="I2613" s="27">
        <f>+IFERROR(LISTAS[[#This Row],[VENTA NETA]]/LISTAS[[#This Row],[COSTO]]-1,0)</f>
        <v>0</v>
      </c>
      <c r="J2613" s="50" t="str">
        <f>IFERROR(VLOOKUP(LISTAS[[#This Row],[ID]],_01_CODIGOS_Y_COSTOS_xlsm[[Producto y N°]:[CODIGO]],2,0),"")</f>
        <v>0</v>
      </c>
      <c r="O2613" t="s">
        <v>6357</v>
      </c>
      <c r="AB2613" s="12" t="str">
        <f>+LISTAS[[#This Row],[Codigo]]&amp;LISTAS[[#This Row],[Fabrica]]</f>
        <v>0REGATONES</v>
      </c>
      <c r="AC2613" s="13" t="str">
        <f>+LISTAS[[#This Row],[Codigo]]</f>
        <v>0</v>
      </c>
      <c r="AD2613" s="13" t="str">
        <f>+LISTAS[[#This Row],[ID]]</f>
        <v>REGATONES83</v>
      </c>
      <c r="AH2613" s="36"/>
      <c r="AI2613" s="37">
        <f>+LISTAS[[#This Row],[Precio]]+(LISTAS[[#This Row],[Precio]]*AH2613)</f>
        <v>127.56</v>
      </c>
      <c r="AJ2613" s="38">
        <f t="shared" si="44"/>
        <v>63.78</v>
      </c>
      <c r="AL2613" s="35" t="e">
        <f>+AJ2613/LISTAS[[#This Row],[COSTO]]-1</f>
        <v>#DIV/0!</v>
      </c>
      <c r="AM2613" t="str">
        <f>+LISTAS[[#This Row],[ID]]</f>
        <v>REGATONES83</v>
      </c>
      <c r="AO2613" s="43"/>
      <c r="AP2613" s="39">
        <f>LISTAS[[#This Row],[COSTO]]+(LISTAS[[#This Row],[COSTO]]*AO2613)</f>
        <v>0</v>
      </c>
      <c r="AQ2613" s="44">
        <f>IF(AO2613="",0,AP2613/LISTAS[[#This Row],[VENTA NETA]]-1)</f>
        <v>0</v>
      </c>
      <c r="AS2613" s="39">
        <v>0</v>
      </c>
      <c r="AT2613" s="48" t="e">
        <f>+LISTAS[[#This Row],[COSTO]]/AS2613-1</f>
        <v>#DIV/0!</v>
      </c>
      <c r="BA2613" t="s">
        <v>4010</v>
      </c>
      <c r="BB2613" s="36"/>
    </row>
    <row r="2614" spans="1:54" x14ac:dyDescent="0.35">
      <c r="A2614" s="7" t="s">
        <v>6359</v>
      </c>
      <c r="B2614" t="s">
        <v>4010</v>
      </c>
      <c r="C2614">
        <v>84</v>
      </c>
      <c r="D2614" t="s">
        <v>6360</v>
      </c>
      <c r="E2614" s="2">
        <v>158.96</v>
      </c>
      <c r="F2614" s="7" t="str">
        <f>+_xlfn.XLOOKUP(LISTAS[[#This Row],[ID]],_01_CODIGOS_Y_COSTOS_xlsm[Producto y N°],_01_CODIGOS_Y_COSTOS_xlsm[FABRICA],"",0,1)</f>
        <v>REGATONES</v>
      </c>
      <c r="G2614" s="26">
        <f>LISTAS[[#This Row],[Precio]]*(1-0.46)</f>
        <v>85.838400000000007</v>
      </c>
      <c r="H2614" s="1">
        <f>+_xlfn.XLOOKUP(LISTAS[[#This Row],[ID]],_01_CODIGOS_Y_COSTOS_xlsm[Producto y N°],_01_CODIGOS_Y_COSTOS_xlsm[COSTO],0,0,1)</f>
        <v>0</v>
      </c>
      <c r="I2614" s="27">
        <f>+IFERROR(LISTAS[[#This Row],[VENTA NETA]]/LISTAS[[#This Row],[COSTO]]-1,0)</f>
        <v>0</v>
      </c>
      <c r="J2614" s="50" t="str">
        <f>IFERROR(VLOOKUP(LISTAS[[#This Row],[ID]],_01_CODIGOS_Y_COSTOS_xlsm[[Producto y N°]:[CODIGO]],2,0),"")</f>
        <v>0</v>
      </c>
      <c r="O2614" t="s">
        <v>6359</v>
      </c>
      <c r="AB2614" s="12" t="str">
        <f>+LISTAS[[#This Row],[Codigo]]&amp;LISTAS[[#This Row],[Fabrica]]</f>
        <v>0REGATONES</v>
      </c>
      <c r="AC2614" s="13" t="str">
        <f>+LISTAS[[#This Row],[Codigo]]</f>
        <v>0</v>
      </c>
      <c r="AD2614" s="13" t="str">
        <f>+LISTAS[[#This Row],[ID]]</f>
        <v>REGATONES84</v>
      </c>
      <c r="AH2614" s="36"/>
      <c r="AI2614" s="37">
        <f>+LISTAS[[#This Row],[Precio]]+(LISTAS[[#This Row],[Precio]]*AH2614)</f>
        <v>158.96</v>
      </c>
      <c r="AJ2614" s="38">
        <f t="shared" si="44"/>
        <v>79.48</v>
      </c>
      <c r="AL2614" s="35" t="e">
        <f>+AJ2614/LISTAS[[#This Row],[COSTO]]-1</f>
        <v>#DIV/0!</v>
      </c>
      <c r="AM2614" t="str">
        <f>+LISTAS[[#This Row],[ID]]</f>
        <v>REGATONES84</v>
      </c>
      <c r="AO2614" s="43"/>
      <c r="AP2614" s="39">
        <f>LISTAS[[#This Row],[COSTO]]+(LISTAS[[#This Row],[COSTO]]*AO2614)</f>
        <v>0</v>
      </c>
      <c r="AQ2614" s="44">
        <f>IF(AO2614="",0,AP2614/LISTAS[[#This Row],[VENTA NETA]]-1)</f>
        <v>0</v>
      </c>
      <c r="AS2614" s="39">
        <v>0</v>
      </c>
      <c r="AT2614" s="48" t="e">
        <f>+LISTAS[[#This Row],[COSTO]]/AS2614-1</f>
        <v>#DIV/0!</v>
      </c>
      <c r="BA2614" t="s">
        <v>4010</v>
      </c>
      <c r="BB2614" s="36"/>
    </row>
    <row r="2615" spans="1:54" x14ac:dyDescent="0.35">
      <c r="A2615" s="7" t="s">
        <v>6361</v>
      </c>
      <c r="B2615" t="s">
        <v>4010</v>
      </c>
      <c r="C2615">
        <v>85</v>
      </c>
      <c r="D2615" t="s">
        <v>6362</v>
      </c>
      <c r="E2615" s="2">
        <v>188.56</v>
      </c>
      <c r="F2615" s="7" t="str">
        <f>+_xlfn.XLOOKUP(LISTAS[[#This Row],[ID]],_01_CODIGOS_Y_COSTOS_xlsm[Producto y N°],_01_CODIGOS_Y_COSTOS_xlsm[FABRICA],"",0,1)</f>
        <v>REGATONES</v>
      </c>
      <c r="G2615" s="26">
        <f>LISTAS[[#This Row],[Precio]]*(1-0.46)</f>
        <v>101.8224</v>
      </c>
      <c r="H2615" s="1">
        <f>+_xlfn.XLOOKUP(LISTAS[[#This Row],[ID]],_01_CODIGOS_Y_COSTOS_xlsm[Producto y N°],_01_CODIGOS_Y_COSTOS_xlsm[COSTO],0,0,1)</f>
        <v>0</v>
      </c>
      <c r="I2615" s="27">
        <f>+IFERROR(LISTAS[[#This Row],[VENTA NETA]]/LISTAS[[#This Row],[COSTO]]-1,0)</f>
        <v>0</v>
      </c>
      <c r="J2615" s="50" t="str">
        <f>IFERROR(VLOOKUP(LISTAS[[#This Row],[ID]],_01_CODIGOS_Y_COSTOS_xlsm[[Producto y N°]:[CODIGO]],2,0),"")</f>
        <v>0</v>
      </c>
      <c r="O2615" t="s">
        <v>6361</v>
      </c>
      <c r="AB2615" s="12" t="str">
        <f>+LISTAS[[#This Row],[Codigo]]&amp;LISTAS[[#This Row],[Fabrica]]</f>
        <v>0REGATONES</v>
      </c>
      <c r="AC2615" s="13" t="str">
        <f>+LISTAS[[#This Row],[Codigo]]</f>
        <v>0</v>
      </c>
      <c r="AD2615" s="13" t="str">
        <f>+LISTAS[[#This Row],[ID]]</f>
        <v>REGATONES85</v>
      </c>
      <c r="AH2615" s="36"/>
      <c r="AI2615" s="37">
        <f>+LISTAS[[#This Row],[Precio]]+(LISTAS[[#This Row],[Precio]]*AH2615)</f>
        <v>188.56</v>
      </c>
      <c r="AJ2615" s="38">
        <f t="shared" si="44"/>
        <v>94.28</v>
      </c>
      <c r="AL2615" s="35" t="e">
        <f>+AJ2615/LISTAS[[#This Row],[COSTO]]-1</f>
        <v>#DIV/0!</v>
      </c>
      <c r="AM2615" t="str">
        <f>+LISTAS[[#This Row],[ID]]</f>
        <v>REGATONES85</v>
      </c>
      <c r="AO2615" s="43"/>
      <c r="AP2615" s="39">
        <f>LISTAS[[#This Row],[COSTO]]+(LISTAS[[#This Row],[COSTO]]*AO2615)</f>
        <v>0</v>
      </c>
      <c r="AQ2615" s="44">
        <f>IF(AO2615="",0,AP2615/LISTAS[[#This Row],[VENTA NETA]]-1)</f>
        <v>0</v>
      </c>
      <c r="AS2615" s="39">
        <v>0</v>
      </c>
      <c r="AT2615" s="48" t="e">
        <f>+LISTAS[[#This Row],[COSTO]]/AS2615-1</f>
        <v>#DIV/0!</v>
      </c>
      <c r="BA2615" t="s">
        <v>4010</v>
      </c>
      <c r="BB2615" s="36"/>
    </row>
    <row r="2616" spans="1:54" x14ac:dyDescent="0.35">
      <c r="A2616" s="7" t="s">
        <v>6363</v>
      </c>
      <c r="B2616" t="s">
        <v>4010</v>
      </c>
      <c r="C2616">
        <v>86</v>
      </c>
      <c r="D2616" t="s">
        <v>6364</v>
      </c>
      <c r="E2616" s="2">
        <v>203.36</v>
      </c>
      <c r="F2616" s="7" t="str">
        <f>+_xlfn.XLOOKUP(LISTAS[[#This Row],[ID]],_01_CODIGOS_Y_COSTOS_xlsm[Producto y N°],_01_CODIGOS_Y_COSTOS_xlsm[FABRICA],"",0,1)</f>
        <v>REGATONES</v>
      </c>
      <c r="G2616" s="26">
        <f>LISTAS[[#This Row],[Precio]]*(1-0.46)</f>
        <v>109.81440000000002</v>
      </c>
      <c r="H2616" s="1">
        <f>+_xlfn.XLOOKUP(LISTAS[[#This Row],[ID]],_01_CODIGOS_Y_COSTOS_xlsm[Producto y N°],_01_CODIGOS_Y_COSTOS_xlsm[COSTO],0,0,1)</f>
        <v>0</v>
      </c>
      <c r="I2616" s="27">
        <f>+IFERROR(LISTAS[[#This Row],[VENTA NETA]]/LISTAS[[#This Row],[COSTO]]-1,0)</f>
        <v>0</v>
      </c>
      <c r="J2616" s="50" t="str">
        <f>IFERROR(VLOOKUP(LISTAS[[#This Row],[ID]],_01_CODIGOS_Y_COSTOS_xlsm[[Producto y N°]:[CODIGO]],2,0),"")</f>
        <v>0</v>
      </c>
      <c r="O2616" t="s">
        <v>6363</v>
      </c>
      <c r="AB2616" s="12" t="str">
        <f>+LISTAS[[#This Row],[Codigo]]&amp;LISTAS[[#This Row],[Fabrica]]</f>
        <v>0REGATONES</v>
      </c>
      <c r="AC2616" s="13" t="str">
        <f>+LISTAS[[#This Row],[Codigo]]</f>
        <v>0</v>
      </c>
      <c r="AD2616" s="13" t="str">
        <f>+LISTAS[[#This Row],[ID]]</f>
        <v>REGATONES86</v>
      </c>
      <c r="AH2616" s="36"/>
      <c r="AI2616" s="37">
        <f>+LISTAS[[#This Row],[Precio]]+(LISTAS[[#This Row],[Precio]]*AH2616)</f>
        <v>203.36</v>
      </c>
      <c r="AJ2616" s="38">
        <f t="shared" si="44"/>
        <v>101.68</v>
      </c>
      <c r="AL2616" s="35" t="e">
        <f>+AJ2616/LISTAS[[#This Row],[COSTO]]-1</f>
        <v>#DIV/0!</v>
      </c>
      <c r="AM2616" t="str">
        <f>+LISTAS[[#This Row],[ID]]</f>
        <v>REGATONES86</v>
      </c>
      <c r="AO2616" s="43"/>
      <c r="AP2616" s="39">
        <f>LISTAS[[#This Row],[COSTO]]+(LISTAS[[#This Row],[COSTO]]*AO2616)</f>
        <v>0</v>
      </c>
      <c r="AQ2616" s="44">
        <f>IF(AO2616="",0,AP2616/LISTAS[[#This Row],[VENTA NETA]]-1)</f>
        <v>0</v>
      </c>
      <c r="AS2616" s="39">
        <v>0</v>
      </c>
      <c r="AT2616" s="48" t="e">
        <f>+LISTAS[[#This Row],[COSTO]]/AS2616-1</f>
        <v>#DIV/0!</v>
      </c>
      <c r="BA2616" t="s">
        <v>4010</v>
      </c>
      <c r="BB2616" s="36"/>
    </row>
    <row r="2617" spans="1:54" x14ac:dyDescent="0.35">
      <c r="A2617" s="7" t="s">
        <v>6365</v>
      </c>
      <c r="B2617" t="s">
        <v>4010</v>
      </c>
      <c r="C2617">
        <v>87</v>
      </c>
      <c r="D2617" t="s">
        <v>6366</v>
      </c>
      <c r="E2617" s="2">
        <v>580.48</v>
      </c>
      <c r="F2617" s="7" t="str">
        <f>+_xlfn.XLOOKUP(LISTAS[[#This Row],[ID]],_01_CODIGOS_Y_COSTOS_xlsm[Producto y N°],_01_CODIGOS_Y_COSTOS_xlsm[FABRICA],"",0,1)</f>
        <v>REGATONES</v>
      </c>
      <c r="G2617" s="26">
        <f>LISTAS[[#This Row],[Precio]]*(1-0.46)</f>
        <v>313.45920000000001</v>
      </c>
      <c r="H2617" s="1">
        <f>+_xlfn.XLOOKUP(LISTAS[[#This Row],[ID]],_01_CODIGOS_Y_COSTOS_xlsm[Producto y N°],_01_CODIGOS_Y_COSTOS_xlsm[COSTO],0,0,1)</f>
        <v>0</v>
      </c>
      <c r="I2617" s="27">
        <f>+IFERROR(LISTAS[[#This Row],[VENTA NETA]]/LISTAS[[#This Row],[COSTO]]-1,0)</f>
        <v>0</v>
      </c>
      <c r="J2617" s="50" t="str">
        <f>IFERROR(VLOOKUP(LISTAS[[#This Row],[ID]],_01_CODIGOS_Y_COSTOS_xlsm[[Producto y N°]:[CODIGO]],2,0),"")</f>
        <v>0</v>
      </c>
      <c r="O2617" t="s">
        <v>6365</v>
      </c>
      <c r="AB2617" s="12" t="str">
        <f>+LISTAS[[#This Row],[Codigo]]&amp;LISTAS[[#This Row],[Fabrica]]</f>
        <v>0REGATONES</v>
      </c>
      <c r="AC2617" s="13" t="str">
        <f>+LISTAS[[#This Row],[Codigo]]</f>
        <v>0</v>
      </c>
      <c r="AD2617" s="13" t="str">
        <f>+LISTAS[[#This Row],[ID]]</f>
        <v>REGATONES87</v>
      </c>
      <c r="AH2617" s="36"/>
      <c r="AI2617" s="37">
        <f>+LISTAS[[#This Row],[Precio]]+(LISTAS[[#This Row],[Precio]]*AH2617)</f>
        <v>580.48</v>
      </c>
      <c r="AJ2617" s="38">
        <f t="shared" si="44"/>
        <v>290.24</v>
      </c>
      <c r="AL2617" s="35" t="e">
        <f>+AJ2617/LISTAS[[#This Row],[COSTO]]-1</f>
        <v>#DIV/0!</v>
      </c>
      <c r="AM2617" t="str">
        <f>+LISTAS[[#This Row],[ID]]</f>
        <v>REGATONES87</v>
      </c>
      <c r="AO2617" s="43"/>
      <c r="AP2617" s="39">
        <f>LISTAS[[#This Row],[COSTO]]+(LISTAS[[#This Row],[COSTO]]*AO2617)</f>
        <v>0</v>
      </c>
      <c r="AQ2617" s="44">
        <f>IF(AO2617="",0,AP2617/LISTAS[[#This Row],[VENTA NETA]]-1)</f>
        <v>0</v>
      </c>
      <c r="AS2617" s="39">
        <v>0</v>
      </c>
      <c r="AT2617" s="48" t="e">
        <f>+LISTAS[[#This Row],[COSTO]]/AS2617-1</f>
        <v>#DIV/0!</v>
      </c>
      <c r="BA2617" t="s">
        <v>4010</v>
      </c>
      <c r="BB2617" s="36"/>
    </row>
    <row r="2618" spans="1:54" x14ac:dyDescent="0.35">
      <c r="A2618" s="7" t="s">
        <v>6367</v>
      </c>
      <c r="B2618" t="s">
        <v>4010</v>
      </c>
      <c r="C2618">
        <v>90</v>
      </c>
      <c r="D2618" t="s">
        <v>6368</v>
      </c>
      <c r="E2618" s="2">
        <v>127.56</v>
      </c>
      <c r="F2618" s="7" t="str">
        <f>+_xlfn.XLOOKUP(LISTAS[[#This Row],[ID]],_01_CODIGOS_Y_COSTOS_xlsm[Producto y N°],_01_CODIGOS_Y_COSTOS_xlsm[FABRICA],"",0,1)</f>
        <v>REGATONES</v>
      </c>
      <c r="G2618" s="26">
        <f>LISTAS[[#This Row],[Precio]]*(1-0.46)</f>
        <v>68.882400000000004</v>
      </c>
      <c r="H2618" s="1">
        <f>+_xlfn.XLOOKUP(LISTAS[[#This Row],[ID]],_01_CODIGOS_Y_COSTOS_xlsm[Producto y N°],_01_CODIGOS_Y_COSTOS_xlsm[COSTO],0,0,1)</f>
        <v>0</v>
      </c>
      <c r="I2618" s="27">
        <f>+IFERROR(LISTAS[[#This Row],[VENTA NETA]]/LISTAS[[#This Row],[COSTO]]-1,0)</f>
        <v>0</v>
      </c>
      <c r="J2618" s="50" t="str">
        <f>IFERROR(VLOOKUP(LISTAS[[#This Row],[ID]],_01_CODIGOS_Y_COSTOS_xlsm[[Producto y N°]:[CODIGO]],2,0),"")</f>
        <v>0</v>
      </c>
      <c r="O2618" t="s">
        <v>6367</v>
      </c>
      <c r="AB2618" s="12" t="str">
        <f>+LISTAS[[#This Row],[Codigo]]&amp;LISTAS[[#This Row],[Fabrica]]</f>
        <v>0REGATONES</v>
      </c>
      <c r="AC2618" s="13" t="str">
        <f>+LISTAS[[#This Row],[Codigo]]</f>
        <v>0</v>
      </c>
      <c r="AD2618" s="13" t="str">
        <f>+LISTAS[[#This Row],[ID]]</f>
        <v>REGATONES90</v>
      </c>
      <c r="AH2618" s="36"/>
      <c r="AI2618" s="37">
        <f>+LISTAS[[#This Row],[Precio]]+(LISTAS[[#This Row],[Precio]]*AH2618)</f>
        <v>127.56</v>
      </c>
      <c r="AJ2618" s="38">
        <f t="shared" si="44"/>
        <v>63.78</v>
      </c>
      <c r="AL2618" s="35" t="e">
        <f>+AJ2618/LISTAS[[#This Row],[COSTO]]-1</f>
        <v>#DIV/0!</v>
      </c>
      <c r="AM2618" t="str">
        <f>+LISTAS[[#This Row],[ID]]</f>
        <v>REGATONES90</v>
      </c>
      <c r="AO2618" s="43"/>
      <c r="AP2618" s="39">
        <f>LISTAS[[#This Row],[COSTO]]+(LISTAS[[#This Row],[COSTO]]*AO2618)</f>
        <v>0</v>
      </c>
      <c r="AQ2618" s="44">
        <f>IF(AO2618="",0,AP2618/LISTAS[[#This Row],[VENTA NETA]]-1)</f>
        <v>0</v>
      </c>
      <c r="AS2618" s="39">
        <v>0</v>
      </c>
      <c r="AT2618" s="48" t="e">
        <f>+LISTAS[[#This Row],[COSTO]]/AS2618-1</f>
        <v>#DIV/0!</v>
      </c>
      <c r="BA2618" t="s">
        <v>4010</v>
      </c>
      <c r="BB2618" s="36"/>
    </row>
    <row r="2619" spans="1:54" x14ac:dyDescent="0.35">
      <c r="A2619" s="7" t="s">
        <v>6369</v>
      </c>
      <c r="B2619" t="s">
        <v>4010</v>
      </c>
      <c r="C2619">
        <v>91</v>
      </c>
      <c r="D2619" t="s">
        <v>6370</v>
      </c>
      <c r="E2619" s="2">
        <v>122</v>
      </c>
      <c r="F2619" s="7" t="str">
        <f>+_xlfn.XLOOKUP(LISTAS[[#This Row],[ID]],_01_CODIGOS_Y_COSTOS_xlsm[Producto y N°],_01_CODIGOS_Y_COSTOS_xlsm[FABRICA],"",0,1)</f>
        <v>REGATONES</v>
      </c>
      <c r="G2619" s="26">
        <f>LISTAS[[#This Row],[Precio]]*(1-0.46)</f>
        <v>65.88000000000001</v>
      </c>
      <c r="H2619" s="1">
        <f>+_xlfn.XLOOKUP(LISTAS[[#This Row],[ID]],_01_CODIGOS_Y_COSTOS_xlsm[Producto y N°],_01_CODIGOS_Y_COSTOS_xlsm[COSTO],0,0,1)</f>
        <v>0</v>
      </c>
      <c r="I2619" s="27">
        <f>+IFERROR(LISTAS[[#This Row],[VENTA NETA]]/LISTAS[[#This Row],[COSTO]]-1,0)</f>
        <v>0</v>
      </c>
      <c r="J2619" s="50" t="str">
        <f>IFERROR(VLOOKUP(LISTAS[[#This Row],[ID]],_01_CODIGOS_Y_COSTOS_xlsm[[Producto y N°]:[CODIGO]],2,0),"")</f>
        <v>0</v>
      </c>
      <c r="O2619" t="s">
        <v>6369</v>
      </c>
      <c r="AB2619" s="12" t="str">
        <f>+LISTAS[[#This Row],[Codigo]]&amp;LISTAS[[#This Row],[Fabrica]]</f>
        <v>0REGATONES</v>
      </c>
      <c r="AC2619" s="13" t="str">
        <f>+LISTAS[[#This Row],[Codigo]]</f>
        <v>0</v>
      </c>
      <c r="AD2619" s="13" t="str">
        <f>+LISTAS[[#This Row],[ID]]</f>
        <v>REGATONES91</v>
      </c>
      <c r="AH2619" s="36"/>
      <c r="AI2619" s="37">
        <f>+LISTAS[[#This Row],[Precio]]+(LISTAS[[#This Row],[Precio]]*AH2619)</f>
        <v>122</v>
      </c>
      <c r="AJ2619" s="38">
        <f t="shared" si="44"/>
        <v>61</v>
      </c>
      <c r="AL2619" s="35" t="e">
        <f>+AJ2619/LISTAS[[#This Row],[COSTO]]-1</f>
        <v>#DIV/0!</v>
      </c>
      <c r="AM2619" t="str">
        <f>+LISTAS[[#This Row],[ID]]</f>
        <v>REGATONES91</v>
      </c>
      <c r="AO2619" s="43"/>
      <c r="AP2619" s="39">
        <f>LISTAS[[#This Row],[COSTO]]+(LISTAS[[#This Row],[COSTO]]*AO2619)</f>
        <v>0</v>
      </c>
      <c r="AQ2619" s="44">
        <f>IF(AO2619="",0,AP2619/LISTAS[[#This Row],[VENTA NETA]]-1)</f>
        <v>0</v>
      </c>
      <c r="AS2619" s="39">
        <v>0</v>
      </c>
      <c r="AT2619" s="48" t="e">
        <f>+LISTAS[[#This Row],[COSTO]]/AS2619-1</f>
        <v>#DIV/0!</v>
      </c>
      <c r="BA2619" t="s">
        <v>4010</v>
      </c>
      <c r="BB2619" s="36"/>
    </row>
    <row r="2620" spans="1:54" x14ac:dyDescent="0.35">
      <c r="A2620" s="7" t="s">
        <v>6371</v>
      </c>
      <c r="B2620" t="s">
        <v>4010</v>
      </c>
      <c r="C2620">
        <v>92</v>
      </c>
      <c r="D2620" t="s">
        <v>6372</v>
      </c>
      <c r="E2620" s="2">
        <v>177.48</v>
      </c>
      <c r="F2620" s="7" t="str">
        <f>+_xlfn.XLOOKUP(LISTAS[[#This Row],[ID]],_01_CODIGOS_Y_COSTOS_xlsm[Producto y N°],_01_CODIGOS_Y_COSTOS_xlsm[FABRICA],"",0,1)</f>
        <v>REGATONES</v>
      </c>
      <c r="G2620" s="26">
        <f>LISTAS[[#This Row],[Precio]]*(1-0.46)</f>
        <v>95.839200000000005</v>
      </c>
      <c r="H2620" s="1">
        <f>+_xlfn.XLOOKUP(LISTAS[[#This Row],[ID]],_01_CODIGOS_Y_COSTOS_xlsm[Producto y N°],_01_CODIGOS_Y_COSTOS_xlsm[COSTO],0,0,1)</f>
        <v>0</v>
      </c>
      <c r="I2620" s="27">
        <f>+IFERROR(LISTAS[[#This Row],[VENTA NETA]]/LISTAS[[#This Row],[COSTO]]-1,0)</f>
        <v>0</v>
      </c>
      <c r="J2620" s="50" t="str">
        <f>IFERROR(VLOOKUP(LISTAS[[#This Row],[ID]],_01_CODIGOS_Y_COSTOS_xlsm[[Producto y N°]:[CODIGO]],2,0),"")</f>
        <v>0</v>
      </c>
      <c r="O2620" t="s">
        <v>6371</v>
      </c>
      <c r="AB2620" s="12" t="str">
        <f>+LISTAS[[#This Row],[Codigo]]&amp;LISTAS[[#This Row],[Fabrica]]</f>
        <v>0REGATONES</v>
      </c>
      <c r="AC2620" s="13" t="str">
        <f>+LISTAS[[#This Row],[Codigo]]</f>
        <v>0</v>
      </c>
      <c r="AD2620" s="13" t="str">
        <f>+LISTAS[[#This Row],[ID]]</f>
        <v>REGATONES92</v>
      </c>
      <c r="AH2620" s="36"/>
      <c r="AI2620" s="37">
        <f>+LISTAS[[#This Row],[Precio]]+(LISTAS[[#This Row],[Precio]]*AH2620)</f>
        <v>177.48</v>
      </c>
      <c r="AJ2620" s="38">
        <f t="shared" si="44"/>
        <v>88.74</v>
      </c>
      <c r="AL2620" s="35" t="e">
        <f>+AJ2620/LISTAS[[#This Row],[COSTO]]-1</f>
        <v>#DIV/0!</v>
      </c>
      <c r="AM2620" t="str">
        <f>+LISTAS[[#This Row],[ID]]</f>
        <v>REGATONES92</v>
      </c>
      <c r="AO2620" s="43"/>
      <c r="AP2620" s="39">
        <f>LISTAS[[#This Row],[COSTO]]+(LISTAS[[#This Row],[COSTO]]*AO2620)</f>
        <v>0</v>
      </c>
      <c r="AQ2620" s="44">
        <f>IF(AO2620="",0,AP2620/LISTAS[[#This Row],[VENTA NETA]]-1)</f>
        <v>0</v>
      </c>
      <c r="AS2620" s="39">
        <v>0</v>
      </c>
      <c r="AT2620" s="48" t="e">
        <f>+LISTAS[[#This Row],[COSTO]]/AS2620-1</f>
        <v>#DIV/0!</v>
      </c>
      <c r="BA2620" t="s">
        <v>4010</v>
      </c>
      <c r="BB2620" s="36"/>
    </row>
    <row r="2621" spans="1:54" x14ac:dyDescent="0.35">
      <c r="A2621" s="7" t="s">
        <v>6373</v>
      </c>
      <c r="B2621" t="s">
        <v>4010</v>
      </c>
      <c r="C2621">
        <v>93</v>
      </c>
      <c r="D2621" t="s">
        <v>6374</v>
      </c>
      <c r="E2621" s="2">
        <v>166.36</v>
      </c>
      <c r="F2621" s="7" t="str">
        <f>+_xlfn.XLOOKUP(LISTAS[[#This Row],[ID]],_01_CODIGOS_Y_COSTOS_xlsm[Producto y N°],_01_CODIGOS_Y_COSTOS_xlsm[FABRICA],"",0,1)</f>
        <v>REGATONES</v>
      </c>
      <c r="G2621" s="26">
        <f>LISTAS[[#This Row],[Precio]]*(1-0.46)</f>
        <v>89.834400000000016</v>
      </c>
      <c r="H2621" s="1">
        <f>+_xlfn.XLOOKUP(LISTAS[[#This Row],[ID]],_01_CODIGOS_Y_COSTOS_xlsm[Producto y N°],_01_CODIGOS_Y_COSTOS_xlsm[COSTO],0,0,1)</f>
        <v>0</v>
      </c>
      <c r="I2621" s="27">
        <f>+IFERROR(LISTAS[[#This Row],[VENTA NETA]]/LISTAS[[#This Row],[COSTO]]-1,0)</f>
        <v>0</v>
      </c>
      <c r="J2621" s="50" t="str">
        <f>IFERROR(VLOOKUP(LISTAS[[#This Row],[ID]],_01_CODIGOS_Y_COSTOS_xlsm[[Producto y N°]:[CODIGO]],2,0),"")</f>
        <v>0</v>
      </c>
      <c r="O2621" t="s">
        <v>6373</v>
      </c>
      <c r="AB2621" s="12" t="str">
        <f>+LISTAS[[#This Row],[Codigo]]&amp;LISTAS[[#This Row],[Fabrica]]</f>
        <v>0REGATONES</v>
      </c>
      <c r="AC2621" s="13" t="str">
        <f>+LISTAS[[#This Row],[Codigo]]</f>
        <v>0</v>
      </c>
      <c r="AD2621" s="13" t="str">
        <f>+LISTAS[[#This Row],[ID]]</f>
        <v>REGATONES93</v>
      </c>
      <c r="AH2621" s="36"/>
      <c r="AI2621" s="37">
        <f>+LISTAS[[#This Row],[Precio]]+(LISTAS[[#This Row],[Precio]]*AH2621)</f>
        <v>166.36</v>
      </c>
      <c r="AJ2621" s="38">
        <f t="shared" si="44"/>
        <v>83.18</v>
      </c>
      <c r="AL2621" s="35" t="e">
        <f>+AJ2621/LISTAS[[#This Row],[COSTO]]-1</f>
        <v>#DIV/0!</v>
      </c>
      <c r="AM2621" t="str">
        <f>+LISTAS[[#This Row],[ID]]</f>
        <v>REGATONES93</v>
      </c>
      <c r="AO2621" s="43"/>
      <c r="AP2621" s="39">
        <f>LISTAS[[#This Row],[COSTO]]+(LISTAS[[#This Row],[COSTO]]*AO2621)</f>
        <v>0</v>
      </c>
      <c r="AQ2621" s="44">
        <f>IF(AO2621="",0,AP2621/LISTAS[[#This Row],[VENTA NETA]]-1)</f>
        <v>0</v>
      </c>
      <c r="AS2621" s="39">
        <v>0</v>
      </c>
      <c r="AT2621" s="48" t="e">
        <f>+LISTAS[[#This Row],[COSTO]]/AS2621-1</f>
        <v>#DIV/0!</v>
      </c>
      <c r="BA2621" t="s">
        <v>4010</v>
      </c>
      <c r="BB2621" s="36"/>
    </row>
    <row r="2622" spans="1:54" x14ac:dyDescent="0.35">
      <c r="A2622" s="7" t="s">
        <v>6375</v>
      </c>
      <c r="B2622" t="s">
        <v>4010</v>
      </c>
      <c r="C2622">
        <v>94</v>
      </c>
      <c r="D2622" t="s">
        <v>6376</v>
      </c>
      <c r="E2622" s="2">
        <v>251.4</v>
      </c>
      <c r="F2622" s="7" t="str">
        <f>+_xlfn.XLOOKUP(LISTAS[[#This Row],[ID]],_01_CODIGOS_Y_COSTOS_xlsm[Producto y N°],_01_CODIGOS_Y_COSTOS_xlsm[FABRICA],"",0,1)</f>
        <v>REGATONES</v>
      </c>
      <c r="G2622" s="26">
        <f>LISTAS[[#This Row],[Precio]]*(1-0.46)</f>
        <v>135.756</v>
      </c>
      <c r="H2622" s="1">
        <f>+_xlfn.XLOOKUP(LISTAS[[#This Row],[ID]],_01_CODIGOS_Y_COSTOS_xlsm[Producto y N°],_01_CODIGOS_Y_COSTOS_xlsm[COSTO],0,0,1)</f>
        <v>0</v>
      </c>
      <c r="I2622" s="27">
        <f>+IFERROR(LISTAS[[#This Row],[VENTA NETA]]/LISTAS[[#This Row],[COSTO]]-1,0)</f>
        <v>0</v>
      </c>
      <c r="J2622" s="50" t="str">
        <f>IFERROR(VLOOKUP(LISTAS[[#This Row],[ID]],_01_CODIGOS_Y_COSTOS_xlsm[[Producto y N°]:[CODIGO]],2,0),"")</f>
        <v>0</v>
      </c>
      <c r="O2622" t="s">
        <v>6375</v>
      </c>
      <c r="AB2622" s="12" t="str">
        <f>+LISTAS[[#This Row],[Codigo]]&amp;LISTAS[[#This Row],[Fabrica]]</f>
        <v>0REGATONES</v>
      </c>
      <c r="AC2622" s="13" t="str">
        <f>+LISTAS[[#This Row],[Codigo]]</f>
        <v>0</v>
      </c>
      <c r="AD2622" s="13" t="str">
        <f>+LISTAS[[#This Row],[ID]]</f>
        <v>REGATONES94</v>
      </c>
      <c r="AH2622" s="36"/>
      <c r="AI2622" s="37">
        <f>+LISTAS[[#This Row],[Precio]]+(LISTAS[[#This Row],[Precio]]*AH2622)</f>
        <v>251.4</v>
      </c>
      <c r="AJ2622" s="38">
        <f t="shared" si="44"/>
        <v>125.7</v>
      </c>
      <c r="AL2622" s="35" t="e">
        <f>+AJ2622/LISTAS[[#This Row],[COSTO]]-1</f>
        <v>#DIV/0!</v>
      </c>
      <c r="AM2622" t="str">
        <f>+LISTAS[[#This Row],[ID]]</f>
        <v>REGATONES94</v>
      </c>
      <c r="AO2622" s="43"/>
      <c r="AP2622" s="39">
        <f>LISTAS[[#This Row],[COSTO]]+(LISTAS[[#This Row],[COSTO]]*AO2622)</f>
        <v>0</v>
      </c>
      <c r="AQ2622" s="44">
        <f>IF(AO2622="",0,AP2622/LISTAS[[#This Row],[VENTA NETA]]-1)</f>
        <v>0</v>
      </c>
      <c r="AS2622" s="39">
        <v>0</v>
      </c>
      <c r="AT2622" s="48" t="e">
        <f>+LISTAS[[#This Row],[COSTO]]/AS2622-1</f>
        <v>#DIV/0!</v>
      </c>
      <c r="BA2622" t="s">
        <v>4010</v>
      </c>
      <c r="BB2622" s="36"/>
    </row>
    <row r="2623" spans="1:54" x14ac:dyDescent="0.35">
      <c r="A2623" s="7" t="s">
        <v>6377</v>
      </c>
      <c r="B2623" t="s">
        <v>4010</v>
      </c>
      <c r="C2623">
        <v>95</v>
      </c>
      <c r="D2623" t="s">
        <v>6378</v>
      </c>
      <c r="E2623" s="2">
        <v>251.4</v>
      </c>
      <c r="F2623" s="7" t="str">
        <f>+_xlfn.XLOOKUP(LISTAS[[#This Row],[ID]],_01_CODIGOS_Y_COSTOS_xlsm[Producto y N°],_01_CODIGOS_Y_COSTOS_xlsm[FABRICA],"",0,1)</f>
        <v>REGATONES</v>
      </c>
      <c r="G2623" s="26">
        <f>LISTAS[[#This Row],[Precio]]*(1-0.46)</f>
        <v>135.756</v>
      </c>
      <c r="H2623" s="1">
        <f>+_xlfn.XLOOKUP(LISTAS[[#This Row],[ID]],_01_CODIGOS_Y_COSTOS_xlsm[Producto y N°],_01_CODIGOS_Y_COSTOS_xlsm[COSTO],0,0,1)</f>
        <v>0</v>
      </c>
      <c r="I2623" s="27">
        <f>+IFERROR(LISTAS[[#This Row],[VENTA NETA]]/LISTAS[[#This Row],[COSTO]]-1,0)</f>
        <v>0</v>
      </c>
      <c r="J2623" s="50" t="str">
        <f>IFERROR(VLOOKUP(LISTAS[[#This Row],[ID]],_01_CODIGOS_Y_COSTOS_xlsm[[Producto y N°]:[CODIGO]],2,0),"")</f>
        <v>0</v>
      </c>
      <c r="O2623" t="s">
        <v>6377</v>
      </c>
      <c r="AB2623" s="12" t="str">
        <f>+LISTAS[[#This Row],[Codigo]]&amp;LISTAS[[#This Row],[Fabrica]]</f>
        <v>0REGATONES</v>
      </c>
      <c r="AC2623" s="13" t="str">
        <f>+LISTAS[[#This Row],[Codigo]]</f>
        <v>0</v>
      </c>
      <c r="AD2623" s="13" t="str">
        <f>+LISTAS[[#This Row],[ID]]</f>
        <v>REGATONES95</v>
      </c>
      <c r="AH2623" s="36"/>
      <c r="AI2623" s="37">
        <f>+LISTAS[[#This Row],[Precio]]+(LISTAS[[#This Row],[Precio]]*AH2623)</f>
        <v>251.4</v>
      </c>
      <c r="AJ2623" s="38">
        <f t="shared" si="44"/>
        <v>125.7</v>
      </c>
      <c r="AL2623" s="35" t="e">
        <f>+AJ2623/LISTAS[[#This Row],[COSTO]]-1</f>
        <v>#DIV/0!</v>
      </c>
      <c r="AM2623" t="str">
        <f>+LISTAS[[#This Row],[ID]]</f>
        <v>REGATONES95</v>
      </c>
      <c r="AO2623" s="43"/>
      <c r="AP2623" s="39">
        <f>LISTAS[[#This Row],[COSTO]]+(LISTAS[[#This Row],[COSTO]]*AO2623)</f>
        <v>0</v>
      </c>
      <c r="AQ2623" s="44">
        <f>IF(AO2623="",0,AP2623/LISTAS[[#This Row],[VENTA NETA]]-1)</f>
        <v>0</v>
      </c>
      <c r="AS2623" s="39">
        <v>0</v>
      </c>
      <c r="AT2623" s="48" t="e">
        <f>+LISTAS[[#This Row],[COSTO]]/AS2623-1</f>
        <v>#DIV/0!</v>
      </c>
      <c r="BA2623" t="s">
        <v>4010</v>
      </c>
      <c r="BB2623" s="36"/>
    </row>
    <row r="2624" spans="1:54" x14ac:dyDescent="0.35">
      <c r="A2624" s="7" t="s">
        <v>6379</v>
      </c>
      <c r="B2624" t="s">
        <v>4010</v>
      </c>
      <c r="C2624">
        <v>100</v>
      </c>
      <c r="D2624" t="s">
        <v>6380</v>
      </c>
      <c r="E2624" s="2">
        <v>77.64</v>
      </c>
      <c r="F2624" s="7" t="str">
        <f>+_xlfn.XLOOKUP(LISTAS[[#This Row],[ID]],_01_CODIGOS_Y_COSTOS_xlsm[Producto y N°],_01_CODIGOS_Y_COSTOS_xlsm[FABRICA],"",0,1)</f>
        <v>REGATONES</v>
      </c>
      <c r="G2624" s="26">
        <f>LISTAS[[#This Row],[Precio]]*(1-0.46)</f>
        <v>41.925600000000003</v>
      </c>
      <c r="H2624" s="1">
        <f>+_xlfn.XLOOKUP(LISTAS[[#This Row],[ID]],_01_CODIGOS_Y_COSTOS_xlsm[Producto y N°],_01_CODIGOS_Y_COSTOS_xlsm[COSTO],0,0,1)</f>
        <v>0</v>
      </c>
      <c r="I2624" s="27">
        <f>+IFERROR(LISTAS[[#This Row],[VENTA NETA]]/LISTAS[[#This Row],[COSTO]]-1,0)</f>
        <v>0</v>
      </c>
      <c r="J2624" s="50" t="str">
        <f>IFERROR(VLOOKUP(LISTAS[[#This Row],[ID]],_01_CODIGOS_Y_COSTOS_xlsm[[Producto y N°]:[CODIGO]],2,0),"")</f>
        <v>0</v>
      </c>
      <c r="O2624" t="s">
        <v>6379</v>
      </c>
      <c r="AB2624" s="12" t="str">
        <f>+LISTAS[[#This Row],[Codigo]]&amp;LISTAS[[#This Row],[Fabrica]]</f>
        <v>0REGATONES</v>
      </c>
      <c r="AC2624" s="13" t="str">
        <f>+LISTAS[[#This Row],[Codigo]]</f>
        <v>0</v>
      </c>
      <c r="AD2624" s="13" t="str">
        <f>+LISTAS[[#This Row],[ID]]</f>
        <v>REGATONES100</v>
      </c>
      <c r="AH2624" s="36"/>
      <c r="AI2624" s="37">
        <f>+LISTAS[[#This Row],[Precio]]+(LISTAS[[#This Row],[Precio]]*AH2624)</f>
        <v>77.64</v>
      </c>
      <c r="AJ2624" s="38">
        <f t="shared" si="44"/>
        <v>38.82</v>
      </c>
      <c r="AL2624" s="35" t="e">
        <f>+AJ2624/LISTAS[[#This Row],[COSTO]]-1</f>
        <v>#DIV/0!</v>
      </c>
      <c r="AM2624" t="str">
        <f>+LISTAS[[#This Row],[ID]]</f>
        <v>REGATONES100</v>
      </c>
      <c r="AO2624" s="43"/>
      <c r="AP2624" s="39">
        <f>LISTAS[[#This Row],[COSTO]]+(LISTAS[[#This Row],[COSTO]]*AO2624)</f>
        <v>0</v>
      </c>
      <c r="AQ2624" s="44">
        <f>IF(AO2624="",0,AP2624/LISTAS[[#This Row],[VENTA NETA]]-1)</f>
        <v>0</v>
      </c>
      <c r="AS2624" s="39">
        <v>0</v>
      </c>
      <c r="AT2624" s="48" t="e">
        <f>+LISTAS[[#This Row],[COSTO]]/AS2624-1</f>
        <v>#DIV/0!</v>
      </c>
      <c r="BA2624" t="s">
        <v>4010</v>
      </c>
      <c r="BB2624" s="36"/>
    </row>
    <row r="2625" spans="1:54" x14ac:dyDescent="0.35">
      <c r="A2625" s="7" t="s">
        <v>6381</v>
      </c>
      <c r="B2625" t="s">
        <v>4010</v>
      </c>
      <c r="C2625">
        <v>101</v>
      </c>
      <c r="D2625" t="s">
        <v>6382</v>
      </c>
      <c r="E2625" s="2">
        <v>127.56</v>
      </c>
      <c r="F2625" s="7" t="str">
        <f>+_xlfn.XLOOKUP(LISTAS[[#This Row],[ID]],_01_CODIGOS_Y_COSTOS_xlsm[Producto y N°],_01_CODIGOS_Y_COSTOS_xlsm[FABRICA],"",0,1)</f>
        <v>REGATONES</v>
      </c>
      <c r="G2625" s="26">
        <f>LISTAS[[#This Row],[Precio]]*(1-0.46)</f>
        <v>68.882400000000004</v>
      </c>
      <c r="H2625" s="1">
        <f>+_xlfn.XLOOKUP(LISTAS[[#This Row],[ID]],_01_CODIGOS_Y_COSTOS_xlsm[Producto y N°],_01_CODIGOS_Y_COSTOS_xlsm[COSTO],0,0,1)</f>
        <v>0</v>
      </c>
      <c r="I2625" s="27">
        <f>+IFERROR(LISTAS[[#This Row],[VENTA NETA]]/LISTAS[[#This Row],[COSTO]]-1,0)</f>
        <v>0</v>
      </c>
      <c r="J2625" s="50" t="str">
        <f>IFERROR(VLOOKUP(LISTAS[[#This Row],[ID]],_01_CODIGOS_Y_COSTOS_xlsm[[Producto y N°]:[CODIGO]],2,0),"")</f>
        <v>0</v>
      </c>
      <c r="O2625" t="s">
        <v>6381</v>
      </c>
      <c r="AB2625" s="12" t="str">
        <f>+LISTAS[[#This Row],[Codigo]]&amp;LISTAS[[#This Row],[Fabrica]]</f>
        <v>0REGATONES</v>
      </c>
      <c r="AC2625" s="13" t="str">
        <f>+LISTAS[[#This Row],[Codigo]]</f>
        <v>0</v>
      </c>
      <c r="AD2625" s="13" t="str">
        <f>+LISTAS[[#This Row],[ID]]</f>
        <v>REGATONES101</v>
      </c>
      <c r="AH2625" s="36"/>
      <c r="AI2625" s="37">
        <f>+LISTAS[[#This Row],[Precio]]+(LISTAS[[#This Row],[Precio]]*AH2625)</f>
        <v>127.56</v>
      </c>
      <c r="AJ2625" s="38">
        <f t="shared" si="44"/>
        <v>63.78</v>
      </c>
      <c r="AL2625" s="35" t="e">
        <f>+AJ2625/LISTAS[[#This Row],[COSTO]]-1</f>
        <v>#DIV/0!</v>
      </c>
      <c r="AM2625" t="str">
        <f>+LISTAS[[#This Row],[ID]]</f>
        <v>REGATONES101</v>
      </c>
      <c r="AO2625" s="43"/>
      <c r="AP2625" s="39">
        <f>LISTAS[[#This Row],[COSTO]]+(LISTAS[[#This Row],[COSTO]]*AO2625)</f>
        <v>0</v>
      </c>
      <c r="AQ2625" s="44">
        <f>IF(AO2625="",0,AP2625/LISTAS[[#This Row],[VENTA NETA]]-1)</f>
        <v>0</v>
      </c>
      <c r="AS2625" s="39">
        <v>0</v>
      </c>
      <c r="AT2625" s="48" t="e">
        <f>+LISTAS[[#This Row],[COSTO]]/AS2625-1</f>
        <v>#DIV/0!</v>
      </c>
      <c r="BA2625" t="s">
        <v>4010</v>
      </c>
      <c r="BB2625" s="36"/>
    </row>
    <row r="2626" spans="1:54" x14ac:dyDescent="0.35">
      <c r="A2626" s="7" t="s">
        <v>6383</v>
      </c>
      <c r="B2626" t="s">
        <v>4010</v>
      </c>
      <c r="C2626">
        <v>102</v>
      </c>
      <c r="D2626" t="s">
        <v>6384</v>
      </c>
      <c r="E2626" s="2">
        <v>158.96</v>
      </c>
      <c r="F2626" s="7" t="str">
        <f>+_xlfn.XLOOKUP(LISTAS[[#This Row],[ID]],_01_CODIGOS_Y_COSTOS_xlsm[Producto y N°],_01_CODIGOS_Y_COSTOS_xlsm[FABRICA],"",0,1)</f>
        <v>REGATONES</v>
      </c>
      <c r="G2626" s="26">
        <f>LISTAS[[#This Row],[Precio]]*(1-0.46)</f>
        <v>85.838400000000007</v>
      </c>
      <c r="H2626" s="1">
        <f>+_xlfn.XLOOKUP(LISTAS[[#This Row],[ID]],_01_CODIGOS_Y_COSTOS_xlsm[Producto y N°],_01_CODIGOS_Y_COSTOS_xlsm[COSTO],0,0,1)</f>
        <v>0</v>
      </c>
      <c r="I2626" s="27">
        <f>+IFERROR(LISTAS[[#This Row],[VENTA NETA]]/LISTAS[[#This Row],[COSTO]]-1,0)</f>
        <v>0</v>
      </c>
      <c r="J2626" s="50" t="str">
        <f>IFERROR(VLOOKUP(LISTAS[[#This Row],[ID]],_01_CODIGOS_Y_COSTOS_xlsm[[Producto y N°]:[CODIGO]],2,0),"")</f>
        <v>0</v>
      </c>
      <c r="O2626" t="s">
        <v>6383</v>
      </c>
      <c r="AB2626" s="12" t="str">
        <f>+LISTAS[[#This Row],[Codigo]]&amp;LISTAS[[#This Row],[Fabrica]]</f>
        <v>0REGATONES</v>
      </c>
      <c r="AC2626" s="13" t="str">
        <f>+LISTAS[[#This Row],[Codigo]]</f>
        <v>0</v>
      </c>
      <c r="AD2626" s="13" t="str">
        <f>+LISTAS[[#This Row],[ID]]</f>
        <v>REGATONES102</v>
      </c>
      <c r="AH2626" s="36"/>
      <c r="AI2626" s="37">
        <f>+LISTAS[[#This Row],[Precio]]+(LISTAS[[#This Row],[Precio]]*AH2626)</f>
        <v>158.96</v>
      </c>
      <c r="AJ2626" s="38">
        <f t="shared" si="44"/>
        <v>79.48</v>
      </c>
      <c r="AL2626" s="35" t="e">
        <f>+AJ2626/LISTAS[[#This Row],[COSTO]]-1</f>
        <v>#DIV/0!</v>
      </c>
      <c r="AM2626" t="str">
        <f>+LISTAS[[#This Row],[ID]]</f>
        <v>REGATONES102</v>
      </c>
      <c r="AO2626" s="43"/>
      <c r="AP2626" s="39">
        <f>LISTAS[[#This Row],[COSTO]]+(LISTAS[[#This Row],[COSTO]]*AO2626)</f>
        <v>0</v>
      </c>
      <c r="AQ2626" s="44">
        <f>IF(AO2626="",0,AP2626/LISTAS[[#This Row],[VENTA NETA]]-1)</f>
        <v>0</v>
      </c>
      <c r="AS2626" s="39">
        <v>0</v>
      </c>
      <c r="AT2626" s="48" t="e">
        <f>+LISTAS[[#This Row],[COSTO]]/AS2626-1</f>
        <v>#DIV/0!</v>
      </c>
      <c r="BA2626" t="s">
        <v>4010</v>
      </c>
      <c r="BB2626" s="36"/>
    </row>
    <row r="2627" spans="1:54" x14ac:dyDescent="0.35">
      <c r="A2627" s="7" t="s">
        <v>6385</v>
      </c>
      <c r="B2627" t="s">
        <v>4010</v>
      </c>
      <c r="C2627">
        <v>103</v>
      </c>
      <c r="D2627" t="s">
        <v>6386</v>
      </c>
      <c r="E2627" s="2">
        <v>188.56</v>
      </c>
      <c r="F2627" s="7" t="str">
        <f>+_xlfn.XLOOKUP(LISTAS[[#This Row],[ID]],_01_CODIGOS_Y_COSTOS_xlsm[Producto y N°],_01_CODIGOS_Y_COSTOS_xlsm[FABRICA],"",0,1)</f>
        <v>REGATONES</v>
      </c>
      <c r="G2627" s="26">
        <f>LISTAS[[#This Row],[Precio]]*(1-0.46)</f>
        <v>101.8224</v>
      </c>
      <c r="H2627" s="1">
        <f>+_xlfn.XLOOKUP(LISTAS[[#This Row],[ID]],_01_CODIGOS_Y_COSTOS_xlsm[Producto y N°],_01_CODIGOS_Y_COSTOS_xlsm[COSTO],0,0,1)</f>
        <v>0</v>
      </c>
      <c r="I2627" s="27">
        <f>+IFERROR(LISTAS[[#This Row],[VENTA NETA]]/LISTAS[[#This Row],[COSTO]]-1,0)</f>
        <v>0</v>
      </c>
      <c r="J2627" s="50" t="str">
        <f>IFERROR(VLOOKUP(LISTAS[[#This Row],[ID]],_01_CODIGOS_Y_COSTOS_xlsm[[Producto y N°]:[CODIGO]],2,0),"")</f>
        <v>0</v>
      </c>
      <c r="O2627" t="s">
        <v>6385</v>
      </c>
      <c r="AB2627" s="12" t="str">
        <f>+LISTAS[[#This Row],[Codigo]]&amp;LISTAS[[#This Row],[Fabrica]]</f>
        <v>0REGATONES</v>
      </c>
      <c r="AC2627" s="13" t="str">
        <f>+LISTAS[[#This Row],[Codigo]]</f>
        <v>0</v>
      </c>
      <c r="AD2627" s="13" t="str">
        <f>+LISTAS[[#This Row],[ID]]</f>
        <v>REGATONES103</v>
      </c>
      <c r="AH2627" s="36"/>
      <c r="AI2627" s="37">
        <f>+LISTAS[[#This Row],[Precio]]+(LISTAS[[#This Row],[Precio]]*AH2627)</f>
        <v>188.56</v>
      </c>
      <c r="AJ2627" s="38">
        <f t="shared" si="44"/>
        <v>94.28</v>
      </c>
      <c r="AL2627" s="35" t="e">
        <f>+AJ2627/LISTAS[[#This Row],[COSTO]]-1</f>
        <v>#DIV/0!</v>
      </c>
      <c r="AM2627" t="str">
        <f>+LISTAS[[#This Row],[ID]]</f>
        <v>REGATONES103</v>
      </c>
      <c r="AO2627" s="43"/>
      <c r="AP2627" s="39">
        <f>LISTAS[[#This Row],[COSTO]]+(LISTAS[[#This Row],[COSTO]]*AO2627)</f>
        <v>0</v>
      </c>
      <c r="AQ2627" s="44">
        <f>IF(AO2627="",0,AP2627/LISTAS[[#This Row],[VENTA NETA]]-1)</f>
        <v>0</v>
      </c>
      <c r="AS2627" s="39">
        <v>0</v>
      </c>
      <c r="AT2627" s="48" t="e">
        <f>+LISTAS[[#This Row],[COSTO]]/AS2627-1</f>
        <v>#DIV/0!</v>
      </c>
      <c r="BA2627" t="s">
        <v>4010</v>
      </c>
      <c r="BB2627" s="36"/>
    </row>
    <row r="2628" spans="1:54" x14ac:dyDescent="0.35">
      <c r="A2628" s="7" t="s">
        <v>6387</v>
      </c>
      <c r="B2628" t="s">
        <v>4010</v>
      </c>
      <c r="C2628">
        <v>104</v>
      </c>
      <c r="D2628" t="s">
        <v>6388</v>
      </c>
      <c r="E2628" s="2">
        <v>203.36</v>
      </c>
      <c r="F2628" s="7" t="str">
        <f>+_xlfn.XLOOKUP(LISTAS[[#This Row],[ID]],_01_CODIGOS_Y_COSTOS_xlsm[Producto y N°],_01_CODIGOS_Y_COSTOS_xlsm[FABRICA],"",0,1)</f>
        <v>REGATONES</v>
      </c>
      <c r="G2628" s="26">
        <f>LISTAS[[#This Row],[Precio]]*(1-0.46)</f>
        <v>109.81440000000002</v>
      </c>
      <c r="H2628" s="1">
        <f>+_xlfn.XLOOKUP(LISTAS[[#This Row],[ID]],_01_CODIGOS_Y_COSTOS_xlsm[Producto y N°],_01_CODIGOS_Y_COSTOS_xlsm[COSTO],0,0,1)</f>
        <v>0</v>
      </c>
      <c r="I2628" s="27">
        <f>+IFERROR(LISTAS[[#This Row],[VENTA NETA]]/LISTAS[[#This Row],[COSTO]]-1,0)</f>
        <v>0</v>
      </c>
      <c r="J2628" s="50" t="str">
        <f>IFERROR(VLOOKUP(LISTAS[[#This Row],[ID]],_01_CODIGOS_Y_COSTOS_xlsm[[Producto y N°]:[CODIGO]],2,0),"")</f>
        <v>0</v>
      </c>
      <c r="O2628" t="s">
        <v>6387</v>
      </c>
      <c r="AB2628" s="12" t="str">
        <f>+LISTAS[[#This Row],[Codigo]]&amp;LISTAS[[#This Row],[Fabrica]]</f>
        <v>0REGATONES</v>
      </c>
      <c r="AC2628" s="13" t="str">
        <f>+LISTAS[[#This Row],[Codigo]]</f>
        <v>0</v>
      </c>
      <c r="AD2628" s="13" t="str">
        <f>+LISTAS[[#This Row],[ID]]</f>
        <v>REGATONES104</v>
      </c>
      <c r="AH2628" s="36"/>
      <c r="AI2628" s="37">
        <f>+LISTAS[[#This Row],[Precio]]+(LISTAS[[#This Row],[Precio]]*AH2628)</f>
        <v>203.36</v>
      </c>
      <c r="AJ2628" s="38">
        <f t="shared" si="44"/>
        <v>101.68</v>
      </c>
      <c r="AL2628" s="35" t="e">
        <f>+AJ2628/LISTAS[[#This Row],[COSTO]]-1</f>
        <v>#DIV/0!</v>
      </c>
      <c r="AM2628" t="str">
        <f>+LISTAS[[#This Row],[ID]]</f>
        <v>REGATONES104</v>
      </c>
      <c r="AO2628" s="43"/>
      <c r="AP2628" s="39">
        <f>LISTAS[[#This Row],[COSTO]]+(LISTAS[[#This Row],[COSTO]]*AO2628)</f>
        <v>0</v>
      </c>
      <c r="AQ2628" s="44">
        <f>IF(AO2628="",0,AP2628/LISTAS[[#This Row],[VENTA NETA]]-1)</f>
        <v>0</v>
      </c>
      <c r="AS2628" s="39">
        <v>0</v>
      </c>
      <c r="AT2628" s="48" t="e">
        <f>+LISTAS[[#This Row],[COSTO]]/AS2628-1</f>
        <v>#DIV/0!</v>
      </c>
      <c r="BA2628" t="s">
        <v>4010</v>
      </c>
      <c r="BB2628" s="36"/>
    </row>
    <row r="2629" spans="1:54" x14ac:dyDescent="0.35">
      <c r="A2629" s="7" t="s">
        <v>6389</v>
      </c>
      <c r="B2629" t="s">
        <v>4010</v>
      </c>
      <c r="C2629">
        <v>108</v>
      </c>
      <c r="D2629" t="s">
        <v>6390</v>
      </c>
      <c r="E2629" s="2">
        <v>127.56</v>
      </c>
      <c r="F2629" s="7" t="str">
        <f>+_xlfn.XLOOKUP(LISTAS[[#This Row],[ID]],_01_CODIGOS_Y_COSTOS_xlsm[Producto y N°],_01_CODIGOS_Y_COSTOS_xlsm[FABRICA],"",0,1)</f>
        <v>REGATONES</v>
      </c>
      <c r="G2629" s="26">
        <f>LISTAS[[#This Row],[Precio]]*(1-0.46)</f>
        <v>68.882400000000004</v>
      </c>
      <c r="H2629" s="1">
        <f>+_xlfn.XLOOKUP(LISTAS[[#This Row],[ID]],_01_CODIGOS_Y_COSTOS_xlsm[Producto y N°],_01_CODIGOS_Y_COSTOS_xlsm[COSTO],0,0,1)</f>
        <v>0</v>
      </c>
      <c r="I2629" s="27">
        <f>+IFERROR(LISTAS[[#This Row],[VENTA NETA]]/LISTAS[[#This Row],[COSTO]]-1,0)</f>
        <v>0</v>
      </c>
      <c r="J2629" s="50" t="str">
        <f>IFERROR(VLOOKUP(LISTAS[[#This Row],[ID]],_01_CODIGOS_Y_COSTOS_xlsm[[Producto y N°]:[CODIGO]],2,0),"")</f>
        <v>0</v>
      </c>
      <c r="O2629" t="s">
        <v>6389</v>
      </c>
      <c r="AB2629" s="12" t="str">
        <f>+LISTAS[[#This Row],[Codigo]]&amp;LISTAS[[#This Row],[Fabrica]]</f>
        <v>0REGATONES</v>
      </c>
      <c r="AC2629" s="13" t="str">
        <f>+LISTAS[[#This Row],[Codigo]]</f>
        <v>0</v>
      </c>
      <c r="AD2629" s="13" t="str">
        <f>+LISTAS[[#This Row],[ID]]</f>
        <v>REGATONES108</v>
      </c>
      <c r="AH2629" s="36"/>
      <c r="AI2629" s="37">
        <f>+LISTAS[[#This Row],[Precio]]+(LISTAS[[#This Row],[Precio]]*AH2629)</f>
        <v>127.56</v>
      </c>
      <c r="AJ2629" s="38">
        <f t="shared" ref="AJ2629:AJ2692" si="45">+((100-50)*0.01)*AI2629</f>
        <v>63.78</v>
      </c>
      <c r="AL2629" s="35" t="e">
        <f>+AJ2629/LISTAS[[#This Row],[COSTO]]-1</f>
        <v>#DIV/0!</v>
      </c>
      <c r="AM2629" t="str">
        <f>+LISTAS[[#This Row],[ID]]</f>
        <v>REGATONES108</v>
      </c>
      <c r="AO2629" s="43"/>
      <c r="AP2629" s="39">
        <f>LISTAS[[#This Row],[COSTO]]+(LISTAS[[#This Row],[COSTO]]*AO2629)</f>
        <v>0</v>
      </c>
      <c r="AQ2629" s="44">
        <f>IF(AO2629="",0,AP2629/LISTAS[[#This Row],[VENTA NETA]]-1)</f>
        <v>0</v>
      </c>
      <c r="AS2629" s="39">
        <v>0</v>
      </c>
      <c r="AT2629" s="48" t="e">
        <f>+LISTAS[[#This Row],[COSTO]]/AS2629-1</f>
        <v>#DIV/0!</v>
      </c>
      <c r="BA2629" t="s">
        <v>4010</v>
      </c>
      <c r="BB2629" s="36"/>
    </row>
    <row r="2630" spans="1:54" x14ac:dyDescent="0.35">
      <c r="A2630" s="7" t="s">
        <v>6391</v>
      </c>
      <c r="B2630" t="s">
        <v>4010</v>
      </c>
      <c r="C2630">
        <v>109</v>
      </c>
      <c r="D2630" t="s">
        <v>6392</v>
      </c>
      <c r="E2630" s="2">
        <v>177.48</v>
      </c>
      <c r="F2630" s="7" t="str">
        <f>+_xlfn.XLOOKUP(LISTAS[[#This Row],[ID]],_01_CODIGOS_Y_COSTOS_xlsm[Producto y N°],_01_CODIGOS_Y_COSTOS_xlsm[FABRICA],"",0,1)</f>
        <v>REGATONES</v>
      </c>
      <c r="G2630" s="26">
        <f>LISTAS[[#This Row],[Precio]]*(1-0.46)</f>
        <v>95.839200000000005</v>
      </c>
      <c r="H2630" s="1">
        <f>+_xlfn.XLOOKUP(LISTAS[[#This Row],[ID]],_01_CODIGOS_Y_COSTOS_xlsm[Producto y N°],_01_CODIGOS_Y_COSTOS_xlsm[COSTO],0,0,1)</f>
        <v>0</v>
      </c>
      <c r="I2630" s="27">
        <f>+IFERROR(LISTAS[[#This Row],[VENTA NETA]]/LISTAS[[#This Row],[COSTO]]-1,0)</f>
        <v>0</v>
      </c>
      <c r="J2630" s="50" t="str">
        <f>IFERROR(VLOOKUP(LISTAS[[#This Row],[ID]],_01_CODIGOS_Y_COSTOS_xlsm[[Producto y N°]:[CODIGO]],2,0),"")</f>
        <v>0</v>
      </c>
      <c r="O2630" t="s">
        <v>6391</v>
      </c>
      <c r="AB2630" s="12" t="str">
        <f>+LISTAS[[#This Row],[Codigo]]&amp;LISTAS[[#This Row],[Fabrica]]</f>
        <v>0REGATONES</v>
      </c>
      <c r="AC2630" s="13" t="str">
        <f>+LISTAS[[#This Row],[Codigo]]</f>
        <v>0</v>
      </c>
      <c r="AD2630" s="13" t="str">
        <f>+LISTAS[[#This Row],[ID]]</f>
        <v>REGATONES109</v>
      </c>
      <c r="AH2630" s="36"/>
      <c r="AI2630" s="37">
        <f>+LISTAS[[#This Row],[Precio]]+(LISTAS[[#This Row],[Precio]]*AH2630)</f>
        <v>177.48</v>
      </c>
      <c r="AJ2630" s="38">
        <f t="shared" si="45"/>
        <v>88.74</v>
      </c>
      <c r="AL2630" s="35" t="e">
        <f>+AJ2630/LISTAS[[#This Row],[COSTO]]-1</f>
        <v>#DIV/0!</v>
      </c>
      <c r="AM2630" t="str">
        <f>+LISTAS[[#This Row],[ID]]</f>
        <v>REGATONES109</v>
      </c>
      <c r="AO2630" s="43"/>
      <c r="AP2630" s="39">
        <f>LISTAS[[#This Row],[COSTO]]+(LISTAS[[#This Row],[COSTO]]*AO2630)</f>
        <v>0</v>
      </c>
      <c r="AQ2630" s="44">
        <f>IF(AO2630="",0,AP2630/LISTAS[[#This Row],[VENTA NETA]]-1)</f>
        <v>0</v>
      </c>
      <c r="AS2630" s="39">
        <v>976.63</v>
      </c>
      <c r="AT2630" s="48">
        <f>+LISTAS[[#This Row],[COSTO]]/AS2630-1</f>
        <v>-1</v>
      </c>
      <c r="BA2630" t="s">
        <v>4010</v>
      </c>
      <c r="BB2630" s="36"/>
    </row>
    <row r="2631" spans="1:54" x14ac:dyDescent="0.35">
      <c r="A2631" s="7" t="s">
        <v>6393</v>
      </c>
      <c r="B2631" t="s">
        <v>4010</v>
      </c>
      <c r="C2631">
        <v>110</v>
      </c>
      <c r="D2631" t="s">
        <v>6394</v>
      </c>
      <c r="E2631" s="2">
        <v>166.36</v>
      </c>
      <c r="F2631" s="7" t="str">
        <f>+_xlfn.XLOOKUP(LISTAS[[#This Row],[ID]],_01_CODIGOS_Y_COSTOS_xlsm[Producto y N°],_01_CODIGOS_Y_COSTOS_xlsm[FABRICA],"",0,1)</f>
        <v>REGATONES</v>
      </c>
      <c r="G2631" s="26">
        <f>LISTAS[[#This Row],[Precio]]*(1-0.46)</f>
        <v>89.834400000000016</v>
      </c>
      <c r="H2631" s="1">
        <f>+_xlfn.XLOOKUP(LISTAS[[#This Row],[ID]],_01_CODIGOS_Y_COSTOS_xlsm[Producto y N°],_01_CODIGOS_Y_COSTOS_xlsm[COSTO],0,0,1)</f>
        <v>0</v>
      </c>
      <c r="I2631" s="27">
        <f>+IFERROR(LISTAS[[#This Row],[VENTA NETA]]/LISTAS[[#This Row],[COSTO]]-1,0)</f>
        <v>0</v>
      </c>
      <c r="J2631" s="50" t="str">
        <f>IFERROR(VLOOKUP(LISTAS[[#This Row],[ID]],_01_CODIGOS_Y_COSTOS_xlsm[[Producto y N°]:[CODIGO]],2,0),"")</f>
        <v>0</v>
      </c>
      <c r="O2631" t="s">
        <v>6393</v>
      </c>
      <c r="AB2631" s="12" t="str">
        <f>+LISTAS[[#This Row],[Codigo]]&amp;LISTAS[[#This Row],[Fabrica]]</f>
        <v>0REGATONES</v>
      </c>
      <c r="AC2631" s="13" t="str">
        <f>+LISTAS[[#This Row],[Codigo]]</f>
        <v>0</v>
      </c>
      <c r="AD2631" s="13" t="str">
        <f>+LISTAS[[#This Row],[ID]]</f>
        <v>REGATONES110</v>
      </c>
      <c r="AH2631" s="36"/>
      <c r="AI2631" s="37">
        <f>+LISTAS[[#This Row],[Precio]]+(LISTAS[[#This Row],[Precio]]*AH2631)</f>
        <v>166.36</v>
      </c>
      <c r="AJ2631" s="38">
        <f t="shared" si="45"/>
        <v>83.18</v>
      </c>
      <c r="AL2631" s="35" t="e">
        <f>+AJ2631/LISTAS[[#This Row],[COSTO]]-1</f>
        <v>#DIV/0!</v>
      </c>
      <c r="AM2631" t="str">
        <f>+LISTAS[[#This Row],[ID]]</f>
        <v>REGATONES110</v>
      </c>
      <c r="AO2631" s="43"/>
      <c r="AP2631" s="39">
        <f>LISTAS[[#This Row],[COSTO]]+(LISTAS[[#This Row],[COSTO]]*AO2631)</f>
        <v>0</v>
      </c>
      <c r="AQ2631" s="44">
        <f>IF(AO2631="",0,AP2631/LISTAS[[#This Row],[VENTA NETA]]-1)</f>
        <v>0</v>
      </c>
      <c r="AS2631" s="39">
        <v>1199.94</v>
      </c>
      <c r="AT2631" s="48">
        <f>+LISTAS[[#This Row],[COSTO]]/AS2631-1</f>
        <v>-1</v>
      </c>
      <c r="BA2631" t="s">
        <v>4010</v>
      </c>
      <c r="BB2631" s="36"/>
    </row>
    <row r="2632" spans="1:54" x14ac:dyDescent="0.35">
      <c r="A2632" s="7" t="s">
        <v>6395</v>
      </c>
      <c r="B2632" t="s">
        <v>4010</v>
      </c>
      <c r="C2632">
        <v>111</v>
      </c>
      <c r="D2632" t="s">
        <v>6396</v>
      </c>
      <c r="E2632" s="2">
        <v>251.4</v>
      </c>
      <c r="F2632" s="7" t="str">
        <f>+_xlfn.XLOOKUP(LISTAS[[#This Row],[ID]],_01_CODIGOS_Y_COSTOS_xlsm[Producto y N°],_01_CODIGOS_Y_COSTOS_xlsm[FABRICA],"",0,1)</f>
        <v>REGATONES</v>
      </c>
      <c r="G2632" s="26">
        <f>LISTAS[[#This Row],[Precio]]*(1-0.46)</f>
        <v>135.756</v>
      </c>
      <c r="H2632" s="1">
        <f>+_xlfn.XLOOKUP(LISTAS[[#This Row],[ID]],_01_CODIGOS_Y_COSTOS_xlsm[Producto y N°],_01_CODIGOS_Y_COSTOS_xlsm[COSTO],0,0,1)</f>
        <v>0</v>
      </c>
      <c r="I2632" s="27">
        <f>+IFERROR(LISTAS[[#This Row],[VENTA NETA]]/LISTAS[[#This Row],[COSTO]]-1,0)</f>
        <v>0</v>
      </c>
      <c r="J2632" s="50" t="str">
        <f>IFERROR(VLOOKUP(LISTAS[[#This Row],[ID]],_01_CODIGOS_Y_COSTOS_xlsm[[Producto y N°]:[CODIGO]],2,0),"")</f>
        <v>0</v>
      </c>
      <c r="O2632" t="s">
        <v>6395</v>
      </c>
      <c r="AB2632" s="12" t="str">
        <f>+LISTAS[[#This Row],[Codigo]]&amp;LISTAS[[#This Row],[Fabrica]]</f>
        <v>0REGATONES</v>
      </c>
      <c r="AC2632" s="13" t="str">
        <f>+LISTAS[[#This Row],[Codigo]]</f>
        <v>0</v>
      </c>
      <c r="AD2632" s="13" t="str">
        <f>+LISTAS[[#This Row],[ID]]</f>
        <v>REGATONES111</v>
      </c>
      <c r="AH2632" s="36"/>
      <c r="AI2632" s="37">
        <f>+LISTAS[[#This Row],[Precio]]+(LISTAS[[#This Row],[Precio]]*AH2632)</f>
        <v>251.4</v>
      </c>
      <c r="AJ2632" s="38">
        <f t="shared" si="45"/>
        <v>125.7</v>
      </c>
      <c r="AL2632" s="35" t="e">
        <f>+AJ2632/LISTAS[[#This Row],[COSTO]]-1</f>
        <v>#DIV/0!</v>
      </c>
      <c r="AM2632" t="str">
        <f>+LISTAS[[#This Row],[ID]]</f>
        <v>REGATONES111</v>
      </c>
      <c r="AO2632" s="43"/>
      <c r="AP2632" s="39">
        <f>LISTAS[[#This Row],[COSTO]]+(LISTAS[[#This Row],[COSTO]]*AO2632)</f>
        <v>0</v>
      </c>
      <c r="AQ2632" s="44">
        <f>IF(AO2632="",0,AP2632/LISTAS[[#This Row],[VENTA NETA]]-1)</f>
        <v>0</v>
      </c>
      <c r="AS2632" s="39">
        <v>1801.41</v>
      </c>
      <c r="AT2632" s="48">
        <f>+LISTAS[[#This Row],[COSTO]]/AS2632-1</f>
        <v>-1</v>
      </c>
      <c r="BA2632" t="s">
        <v>4010</v>
      </c>
      <c r="BB2632" s="36"/>
    </row>
    <row r="2633" spans="1:54" x14ac:dyDescent="0.35">
      <c r="A2633" s="7" t="s">
        <v>6397</v>
      </c>
      <c r="B2633" t="s">
        <v>4010</v>
      </c>
      <c r="C2633">
        <v>112</v>
      </c>
      <c r="D2633" t="s">
        <v>6398</v>
      </c>
      <c r="E2633" s="2">
        <v>251.4</v>
      </c>
      <c r="F2633" s="7" t="str">
        <f>+_xlfn.XLOOKUP(LISTAS[[#This Row],[ID]],_01_CODIGOS_Y_COSTOS_xlsm[Producto y N°],_01_CODIGOS_Y_COSTOS_xlsm[FABRICA],"",0,1)</f>
        <v>REGATONES</v>
      </c>
      <c r="G2633" s="26">
        <f>LISTAS[[#This Row],[Precio]]*(1-0.46)</f>
        <v>135.756</v>
      </c>
      <c r="H2633" s="1">
        <f>+_xlfn.XLOOKUP(LISTAS[[#This Row],[ID]],_01_CODIGOS_Y_COSTOS_xlsm[Producto y N°],_01_CODIGOS_Y_COSTOS_xlsm[COSTO],0,0,1)</f>
        <v>0</v>
      </c>
      <c r="I2633" s="27">
        <f>+IFERROR(LISTAS[[#This Row],[VENTA NETA]]/LISTAS[[#This Row],[COSTO]]-1,0)</f>
        <v>0</v>
      </c>
      <c r="J2633" s="50" t="str">
        <f>IFERROR(VLOOKUP(LISTAS[[#This Row],[ID]],_01_CODIGOS_Y_COSTOS_xlsm[[Producto y N°]:[CODIGO]],2,0),"")</f>
        <v>0</v>
      </c>
      <c r="O2633" t="s">
        <v>6397</v>
      </c>
      <c r="AB2633" s="12" t="str">
        <f>+LISTAS[[#This Row],[Codigo]]&amp;LISTAS[[#This Row],[Fabrica]]</f>
        <v>0REGATONES</v>
      </c>
      <c r="AC2633" s="13" t="str">
        <f>+LISTAS[[#This Row],[Codigo]]</f>
        <v>0</v>
      </c>
      <c r="AD2633" s="13" t="str">
        <f>+LISTAS[[#This Row],[ID]]</f>
        <v>REGATONES112</v>
      </c>
      <c r="AH2633" s="36"/>
      <c r="AI2633" s="37">
        <f>+LISTAS[[#This Row],[Precio]]+(LISTAS[[#This Row],[Precio]]*AH2633)</f>
        <v>251.4</v>
      </c>
      <c r="AJ2633" s="38">
        <f t="shared" si="45"/>
        <v>125.7</v>
      </c>
      <c r="AL2633" s="35" t="e">
        <f>+AJ2633/LISTAS[[#This Row],[COSTO]]-1</f>
        <v>#DIV/0!</v>
      </c>
      <c r="AM2633" t="str">
        <f>+LISTAS[[#This Row],[ID]]</f>
        <v>REGATONES112</v>
      </c>
      <c r="AO2633" s="43"/>
      <c r="AP2633" s="39">
        <f>LISTAS[[#This Row],[COSTO]]+(LISTAS[[#This Row],[COSTO]]*AO2633)</f>
        <v>0</v>
      </c>
      <c r="AQ2633" s="44">
        <f>IF(AO2633="",0,AP2633/LISTAS[[#This Row],[VENTA NETA]]-1)</f>
        <v>0</v>
      </c>
      <c r="AS2633" s="39">
        <v>1186.355</v>
      </c>
      <c r="AT2633" s="48">
        <f>+LISTAS[[#This Row],[COSTO]]/AS2633-1</f>
        <v>-1</v>
      </c>
      <c r="BA2633" t="s">
        <v>4010</v>
      </c>
      <c r="BB2633" s="36"/>
    </row>
    <row r="2634" spans="1:54" x14ac:dyDescent="0.35">
      <c r="A2634" s="7" t="s">
        <v>4138</v>
      </c>
      <c r="B2634" t="s">
        <v>4139</v>
      </c>
      <c r="C2634" t="s">
        <v>4140</v>
      </c>
      <c r="D2634" t="s">
        <v>4141</v>
      </c>
      <c r="E2634" s="2">
        <v>4650.6189999999997</v>
      </c>
      <c r="F2634" s="7" t="str">
        <f>+_xlfn.XLOOKUP(LISTAS[[#This Row],[ID]],_01_CODIGOS_Y_COSTOS_xlsm[Producto y N°],_01_CODIGOS_Y_COSTOS_xlsm[FABRICA],"",0,1)</f>
        <v>JUCAP</v>
      </c>
      <c r="G2634" s="26">
        <f>LISTAS[[#This Row],[Precio]]*(1-0.46)</f>
        <v>2511.3342600000001</v>
      </c>
      <c r="H2634" s="1">
        <f>+_xlfn.XLOOKUP(LISTAS[[#This Row],[ID]],_01_CODIGOS_Y_COSTOS_xlsm[Producto y N°],_01_CODIGOS_Y_COSTOS_xlsm[COSTO],0,0,1)</f>
        <v>1566.075</v>
      </c>
      <c r="I2634" s="27">
        <f>+IFERROR(LISTAS[[#This Row],[VENTA NETA]]/LISTAS[[#This Row],[COSTO]]-1,0)</f>
        <v>0.6035849240936737</v>
      </c>
      <c r="J2634" s="50" t="str">
        <f>IFERROR(VLOOKUP(LISTAS[[#This Row],[ID]],_01_CODIGOS_Y_COSTOS_xlsm[[Producto y N°]:[CODIGO]],2,0),"")</f>
        <v>6004</v>
      </c>
      <c r="O2634" t="s">
        <v>4138</v>
      </c>
      <c r="AB2634" s="12" t="str">
        <f>+LISTAS[[#This Row],[Codigo]]&amp;LISTAS[[#This Row],[Fabrica]]</f>
        <v>6004JUCAP</v>
      </c>
      <c r="AC2634" s="13" t="str">
        <f>+LISTAS[[#This Row],[Codigo]]</f>
        <v>6004</v>
      </c>
      <c r="AD2634" s="13" t="str">
        <f>+LISTAS[[#This Row],[ID]]</f>
        <v>TAPONES DE CARTER4 - 1/2  NF</v>
      </c>
      <c r="AH2634" s="36"/>
      <c r="AI2634" s="37">
        <f>+LISTAS[[#This Row],[Precio]]+(LISTAS[[#This Row],[Precio]]*AH2634)</f>
        <v>4650.6189999999997</v>
      </c>
      <c r="AJ2634" s="38">
        <f t="shared" si="45"/>
        <v>2325.3094999999998</v>
      </c>
      <c r="AL2634" s="35">
        <f>+AJ2634/LISTAS[[#This Row],[COSTO]]-1</f>
        <v>0.48480085564229025</v>
      </c>
      <c r="AM2634" t="str">
        <f>+LISTAS[[#This Row],[ID]]</f>
        <v>TAPONES DE CARTER4 - 1/2  NF</v>
      </c>
      <c r="AO2634" s="43"/>
      <c r="AP2634" s="39">
        <f>LISTAS[[#This Row],[COSTO]]+(LISTAS[[#This Row],[COSTO]]*AO2634)</f>
        <v>1566.075</v>
      </c>
      <c r="AQ2634" s="44">
        <f>IF(AO2634="",0,AP2634/LISTAS[[#This Row],[VENTA NETA]]-1)</f>
        <v>0</v>
      </c>
      <c r="AS2634" s="39">
        <v>1246.575</v>
      </c>
      <c r="AT2634" s="48">
        <f>+LISTAS[[#This Row],[COSTO]]/AS2634-1</f>
        <v>0.25630226821490876</v>
      </c>
      <c r="BA2634" t="s">
        <v>4139</v>
      </c>
      <c r="BB2634" s="36"/>
    </row>
    <row r="2635" spans="1:54" x14ac:dyDescent="0.35">
      <c r="A2635" s="7" t="s">
        <v>4142</v>
      </c>
      <c r="B2635" t="s">
        <v>4139</v>
      </c>
      <c r="C2635" t="s">
        <v>4143</v>
      </c>
      <c r="D2635" t="s">
        <v>4144</v>
      </c>
      <c r="E2635" s="2">
        <v>5714</v>
      </c>
      <c r="F2635" s="7" t="str">
        <f>+_xlfn.XLOOKUP(LISTAS[[#This Row],[ID]],_01_CODIGOS_Y_COSTOS_xlsm[Producto y N°],_01_CODIGOS_Y_COSTOS_xlsm[FABRICA],"",0,1)</f>
        <v>JUCAP</v>
      </c>
      <c r="G2635" s="26">
        <f>LISTAS[[#This Row],[Precio]]*(1-0.46)</f>
        <v>3085.5600000000004</v>
      </c>
      <c r="H2635" s="1">
        <f>+_xlfn.XLOOKUP(LISTAS[[#This Row],[ID]],_01_CODIGOS_Y_COSTOS_xlsm[Producto y N°],_01_CODIGOS_Y_COSTOS_xlsm[COSTO],0,0,1)</f>
        <v>1435.075</v>
      </c>
      <c r="I2635" s="27">
        <f>+IFERROR(LISTAS[[#This Row],[VENTA NETA]]/LISTAS[[#This Row],[COSTO]]-1,0)</f>
        <v>1.1501036531191753</v>
      </c>
      <c r="J2635" s="50" t="str">
        <f>IFERROR(VLOOKUP(LISTAS[[#This Row],[ID]],_01_CODIGOS_Y_COSTOS_xlsm[[Producto y N°]:[CODIGO]],2,0),"")</f>
        <v>6006</v>
      </c>
      <c r="O2635" t="s">
        <v>4142</v>
      </c>
      <c r="AB2635" s="12" t="str">
        <f>+LISTAS[[#This Row],[Codigo]]&amp;LISTAS[[#This Row],[Fabrica]]</f>
        <v>6006JUCAP</v>
      </c>
      <c r="AC2635" s="13" t="str">
        <f>+LISTAS[[#This Row],[Codigo]]</f>
        <v>6006</v>
      </c>
      <c r="AD2635" s="13" t="str">
        <f>+LISTAS[[#This Row],[ID]]</f>
        <v>TAPONES DE CARTER6 - 5/8 18 H</v>
      </c>
      <c r="AH2635" s="36"/>
      <c r="AI2635" s="37">
        <f>+LISTAS[[#This Row],[Precio]]+(LISTAS[[#This Row],[Precio]]*AH2635)</f>
        <v>5714</v>
      </c>
      <c r="AJ2635" s="38">
        <f t="shared" si="45"/>
        <v>2857</v>
      </c>
      <c r="AL2635" s="35">
        <f>+AJ2635/LISTAS[[#This Row],[COSTO]]-1</f>
        <v>0.99083671585108779</v>
      </c>
      <c r="AM2635" t="str">
        <f>+LISTAS[[#This Row],[ID]]</f>
        <v>TAPONES DE CARTER6 - 5/8 18 H</v>
      </c>
      <c r="AO2635" s="43"/>
      <c r="AP2635" s="39">
        <f>LISTAS[[#This Row],[COSTO]]+(LISTAS[[#This Row],[COSTO]]*AO2635)</f>
        <v>1435.075</v>
      </c>
      <c r="AQ2635" s="44">
        <f>IF(AO2635="",0,AP2635/LISTAS[[#This Row],[VENTA NETA]]-1)</f>
        <v>0</v>
      </c>
      <c r="AS2635" s="39">
        <v>1302.3900000000001</v>
      </c>
      <c r="AT2635" s="48">
        <f>+LISTAS[[#This Row],[COSTO]]/AS2635-1</f>
        <v>0.10187808567326218</v>
      </c>
      <c r="BA2635" t="s">
        <v>4139</v>
      </c>
      <c r="BB2635" s="36"/>
    </row>
    <row r="2636" spans="1:54" x14ac:dyDescent="0.35">
      <c r="A2636" s="7" t="s">
        <v>4145</v>
      </c>
      <c r="B2636" t="s">
        <v>4139</v>
      </c>
      <c r="C2636" t="s">
        <v>4146</v>
      </c>
      <c r="D2636" t="s">
        <v>4147</v>
      </c>
      <c r="E2636" s="2">
        <v>8578.1429000000007</v>
      </c>
      <c r="F2636" s="7" t="str">
        <f>+_xlfn.XLOOKUP(LISTAS[[#This Row],[ID]],_01_CODIGOS_Y_COSTOS_xlsm[Producto y N°],_01_CODIGOS_Y_COSTOS_xlsm[FABRICA],"",0,1)</f>
        <v>JUCAP</v>
      </c>
      <c r="G2636" s="26">
        <f>LISTAS[[#This Row],[Precio]]*(1-0.46)</f>
        <v>4632.1971660000008</v>
      </c>
      <c r="H2636" s="1">
        <f>+_xlfn.XLOOKUP(LISTAS[[#This Row],[ID]],_01_CODIGOS_Y_COSTOS_xlsm[Producto y N°],_01_CODIGOS_Y_COSTOS_xlsm[COSTO],0,0,1)</f>
        <v>2206.3249999999998</v>
      </c>
      <c r="I2636" s="27">
        <f>+IFERROR(LISTAS[[#This Row],[VENTA NETA]]/LISTAS[[#This Row],[COSTO]]-1,0)</f>
        <v>1.0995080806318205</v>
      </c>
      <c r="J2636" s="50" t="str">
        <f>IFERROR(VLOOKUP(LISTAS[[#This Row],[ID]],_01_CODIGOS_Y_COSTOS_xlsm[[Producto y N°]:[CODIGO]],2,0),"")</f>
        <v>6007</v>
      </c>
      <c r="O2636" t="s">
        <v>4145</v>
      </c>
      <c r="AB2636" s="12" t="str">
        <f>+LISTAS[[#This Row],[Codigo]]&amp;LISTAS[[#This Row],[Fabrica]]</f>
        <v>6007JUCAP</v>
      </c>
      <c r="AC2636" s="13" t="str">
        <f>+LISTAS[[#This Row],[Codigo]]</f>
        <v>6007</v>
      </c>
      <c r="AD2636" s="13" t="str">
        <f>+LISTAS[[#This Row],[ID]]</f>
        <v>TAPONES DE CARTER7 - 22 x 1,5 FRES</v>
      </c>
      <c r="AH2636" s="36"/>
      <c r="AI2636" s="37">
        <f>+LISTAS[[#This Row],[Precio]]+(LISTAS[[#This Row],[Precio]]*AH2636)</f>
        <v>8578.1429000000007</v>
      </c>
      <c r="AJ2636" s="38">
        <f t="shared" si="45"/>
        <v>4289.0714500000004</v>
      </c>
      <c r="AL2636" s="35">
        <f>+AJ2636/LISTAS[[#This Row],[COSTO]]-1</f>
        <v>0.94398896354798167</v>
      </c>
      <c r="AM2636" t="str">
        <f>+LISTAS[[#This Row],[ID]]</f>
        <v>TAPONES DE CARTER7 - 22 x 1,5 FRES</v>
      </c>
      <c r="AO2636" s="43"/>
      <c r="AP2636" s="39">
        <f>LISTAS[[#This Row],[COSTO]]+(LISTAS[[#This Row],[COSTO]]*AO2636)</f>
        <v>2206.3249999999998</v>
      </c>
      <c r="AQ2636" s="44">
        <f>IF(AO2636="",0,AP2636/LISTAS[[#This Row],[VENTA NETA]]-1)</f>
        <v>0</v>
      </c>
      <c r="AS2636" s="39">
        <v>1329.33</v>
      </c>
      <c r="AT2636" s="48">
        <f>+LISTAS[[#This Row],[COSTO]]/AS2636-1</f>
        <v>0.65972708055937956</v>
      </c>
      <c r="BA2636" t="s">
        <v>4139</v>
      </c>
      <c r="BB2636" s="36"/>
    </row>
    <row r="2637" spans="1:54" x14ac:dyDescent="0.35">
      <c r="A2637" s="7" t="s">
        <v>4148</v>
      </c>
      <c r="B2637" t="s">
        <v>4139</v>
      </c>
      <c r="C2637" t="s">
        <v>4149</v>
      </c>
      <c r="D2637" t="s">
        <v>4150</v>
      </c>
      <c r="E2637" s="2">
        <v>5649.3095000000003</v>
      </c>
      <c r="F2637" s="7" t="str">
        <f>+_xlfn.XLOOKUP(LISTAS[[#This Row],[ID]],_01_CODIGOS_Y_COSTOS_xlsm[Producto y N°],_01_CODIGOS_Y_COSTOS_xlsm[FABRICA],"",0,1)</f>
        <v>JUCAP</v>
      </c>
      <c r="G2637" s="26">
        <f>LISTAS[[#This Row],[Precio]]*(1-0.46)</f>
        <v>3050.6271300000003</v>
      </c>
      <c r="H2637" s="1">
        <f>+_xlfn.XLOOKUP(LISTAS[[#This Row],[ID]],_01_CODIGOS_Y_COSTOS_xlsm[Producto y N°],_01_CODIGOS_Y_COSTOS_xlsm[COSTO],0,0,1)</f>
        <v>1605.41</v>
      </c>
      <c r="I2637" s="27">
        <f>+IFERROR(LISTAS[[#This Row],[VENTA NETA]]/LISTAS[[#This Row],[COSTO]]-1,0)</f>
        <v>0.90021684803258983</v>
      </c>
      <c r="J2637" s="50" t="str">
        <f>IFERROR(VLOOKUP(LISTAS[[#This Row],[ID]],_01_CODIGOS_Y_COSTOS_xlsm[[Producto y N°]:[CODIGO]],2,0),"")</f>
        <v>6007 P</v>
      </c>
      <c r="O2637" t="s">
        <v>4148</v>
      </c>
      <c r="AB2637" s="12" t="str">
        <f>+LISTAS[[#This Row],[Codigo]]&amp;LISTAS[[#This Row],[Fabrica]]</f>
        <v>6007 PJUCAP</v>
      </c>
      <c r="AC2637" s="13" t="str">
        <f>+LISTAS[[#This Row],[Codigo]]</f>
        <v>6007 P</v>
      </c>
      <c r="AD2637" s="13" t="str">
        <f>+LISTAS[[#This Row],[ID]]</f>
        <v>TAPONES DE CARTER8 - 22 x 1,5 EMB EX 12mm</v>
      </c>
      <c r="AH2637" s="36"/>
      <c r="AI2637" s="37">
        <f>+LISTAS[[#This Row],[Precio]]+(LISTAS[[#This Row],[Precio]]*AH2637)</f>
        <v>5649.3095000000003</v>
      </c>
      <c r="AJ2637" s="38">
        <f t="shared" si="45"/>
        <v>2824.6547500000001</v>
      </c>
      <c r="AL2637" s="35">
        <f>+AJ2637/LISTAS[[#This Row],[COSTO]]-1</f>
        <v>0.75946004447462023</v>
      </c>
      <c r="AM2637" t="str">
        <f>+LISTAS[[#This Row],[ID]]</f>
        <v>TAPONES DE CARTER8 - 22 x 1,5 EMB EX 12mm</v>
      </c>
      <c r="AO2637" s="43"/>
      <c r="AP2637" s="39">
        <f>LISTAS[[#This Row],[COSTO]]+(LISTAS[[#This Row],[COSTO]]*AO2637)</f>
        <v>1605.41</v>
      </c>
      <c r="AQ2637" s="44">
        <f>IF(AO2637="",0,AP2637/LISTAS[[#This Row],[VENTA NETA]]-1)</f>
        <v>0</v>
      </c>
      <c r="AS2637" s="39">
        <v>1609.625</v>
      </c>
      <c r="AT2637" s="48">
        <f>+LISTAS[[#This Row],[COSTO]]/AS2637-1</f>
        <v>-2.6186223499261585E-3</v>
      </c>
      <c r="BA2637" t="s">
        <v>4139</v>
      </c>
      <c r="BB2637" s="36"/>
    </row>
    <row r="2638" spans="1:54" x14ac:dyDescent="0.35">
      <c r="A2638" s="7" t="s">
        <v>4151</v>
      </c>
      <c r="B2638" t="s">
        <v>4139</v>
      </c>
      <c r="C2638" t="s">
        <v>4152</v>
      </c>
      <c r="D2638" t="s">
        <v>4153</v>
      </c>
      <c r="E2638" s="2">
        <v>5936.0713999999998</v>
      </c>
      <c r="F2638" s="7" t="str">
        <f>+_xlfn.XLOOKUP(LISTAS[[#This Row],[ID]],_01_CODIGOS_Y_COSTOS_xlsm[Producto y N°],_01_CODIGOS_Y_COSTOS_xlsm[FABRICA],"",0,1)</f>
        <v>JUCAP</v>
      </c>
      <c r="G2638" s="26">
        <f>LISTAS[[#This Row],[Precio]]*(1-0.46)</f>
        <v>3205.478556</v>
      </c>
      <c r="H2638" s="1">
        <f>+_xlfn.XLOOKUP(LISTAS[[#This Row],[ID]],_01_CODIGOS_Y_COSTOS_xlsm[Producto y N°],_01_CODIGOS_Y_COSTOS_xlsm[COSTO],0,0,1)</f>
        <v>1526.575</v>
      </c>
      <c r="I2638" s="27">
        <f>+IFERROR(LISTAS[[#This Row],[VENTA NETA]]/LISTAS[[#This Row],[COSTO]]-1,0)</f>
        <v>1.0997845215597004</v>
      </c>
      <c r="J2638" s="50" t="str">
        <f>IFERROR(VLOOKUP(LISTAS[[#This Row],[ID]],_01_CODIGOS_Y_COSTOS_xlsm[[Producto y N°]:[CODIGO]],2,0),"")</f>
        <v>6008</v>
      </c>
      <c r="O2638" t="s">
        <v>4151</v>
      </c>
      <c r="AB2638" s="12" t="str">
        <f>+LISTAS[[#This Row],[Codigo]]&amp;LISTAS[[#This Row],[Fabrica]]</f>
        <v>6008JUCAP</v>
      </c>
      <c r="AC2638" s="13" t="str">
        <f>+LISTAS[[#This Row],[Codigo]]</f>
        <v>6008</v>
      </c>
      <c r="AD2638" s="13" t="str">
        <f>+LISTAS[[#This Row],[ID]]</f>
        <v>TAPONES DE CARTER9 - 18  x 1,5 EMB CUADR 10mm</v>
      </c>
      <c r="AH2638" s="36"/>
      <c r="AI2638" s="37">
        <f>+LISTAS[[#This Row],[Precio]]+(LISTAS[[#This Row],[Precio]]*AH2638)</f>
        <v>5936.0713999999998</v>
      </c>
      <c r="AJ2638" s="38">
        <f t="shared" si="45"/>
        <v>2968.0356999999999</v>
      </c>
      <c r="AL2638" s="35">
        <f>+AJ2638/LISTAS[[#This Row],[COSTO]]-1</f>
        <v>0.94424492737009302</v>
      </c>
      <c r="AM2638" t="str">
        <f>+LISTAS[[#This Row],[ID]]</f>
        <v>TAPONES DE CARTER9 - 18  x 1,5 EMB CUADR 10mm</v>
      </c>
      <c r="AO2638" s="43"/>
      <c r="AP2638" s="39">
        <f>LISTAS[[#This Row],[COSTO]]+(LISTAS[[#This Row],[COSTO]]*AO2638)</f>
        <v>1526.575</v>
      </c>
      <c r="AQ2638" s="44">
        <f>IF(AO2638="",0,AP2638/LISTAS[[#This Row],[VENTA NETA]]-1)</f>
        <v>0</v>
      </c>
      <c r="AS2638" s="39">
        <v>1671.835</v>
      </c>
      <c r="AT2638" s="48">
        <f>+LISTAS[[#This Row],[COSTO]]/AS2638-1</f>
        <v>-8.6886564762670981E-2</v>
      </c>
      <c r="BA2638" t="s">
        <v>4139</v>
      </c>
      <c r="BB2638" s="36"/>
    </row>
    <row r="2639" spans="1:54" x14ac:dyDescent="0.35">
      <c r="A2639" s="7" t="s">
        <v>4154</v>
      </c>
      <c r="B2639" t="s">
        <v>4139</v>
      </c>
      <c r="C2639" t="s">
        <v>4155</v>
      </c>
      <c r="D2639" t="s">
        <v>4156</v>
      </c>
      <c r="E2639" s="2">
        <v>6201.8571000000002</v>
      </c>
      <c r="F2639" s="7" t="str">
        <f>+_xlfn.XLOOKUP(LISTAS[[#This Row],[ID]],_01_CODIGOS_Y_COSTOS_xlsm[Producto y N°],_01_CODIGOS_Y_COSTOS_xlsm[FABRICA],"",0,1)</f>
        <v>JUCAP</v>
      </c>
      <c r="G2639" s="26">
        <f>LISTAS[[#This Row],[Precio]]*(1-0.46)</f>
        <v>3349.0028340000003</v>
      </c>
      <c r="H2639" s="1">
        <f>+_xlfn.XLOOKUP(LISTAS[[#This Row],[ID]],_01_CODIGOS_Y_COSTOS_xlsm[Producto y N°],_01_CODIGOS_Y_COSTOS_xlsm[COSTO],0,0,1)</f>
        <v>1594.95</v>
      </c>
      <c r="I2639" s="27">
        <f>+IFERROR(LISTAS[[#This Row],[VENTA NETA]]/LISTAS[[#This Row],[COSTO]]-1,0)</f>
        <v>1.0997541201918559</v>
      </c>
      <c r="J2639" s="50" t="str">
        <f>IFERROR(VLOOKUP(LISTAS[[#This Row],[ID]],_01_CODIGOS_Y_COSTOS_xlsm[[Producto y N°]:[CODIGO]],2,0),"")</f>
        <v>6008 P</v>
      </c>
      <c r="O2639" t="s">
        <v>4154</v>
      </c>
      <c r="AB2639" s="12" t="str">
        <f>+LISTAS[[#This Row],[Codigo]]&amp;LISTAS[[#This Row],[Fabrica]]</f>
        <v>6008 PJUCAP</v>
      </c>
      <c r="AC2639" s="13" t="str">
        <f>+LISTAS[[#This Row],[Codigo]]</f>
        <v>6008 P</v>
      </c>
      <c r="AD2639" s="13" t="str">
        <f>+LISTAS[[#This Row],[ID]]</f>
        <v>TAPONES DE CARTER10 - 16 x 1.5 EMB CUAD 8mm</v>
      </c>
      <c r="AH2639" s="36"/>
      <c r="AI2639" s="37">
        <f>+LISTAS[[#This Row],[Precio]]+(LISTAS[[#This Row],[Precio]]*AH2639)</f>
        <v>6201.8571000000002</v>
      </c>
      <c r="AJ2639" s="38">
        <f t="shared" si="45"/>
        <v>3100.9285500000001</v>
      </c>
      <c r="AL2639" s="35">
        <f>+AJ2639/LISTAS[[#This Row],[COSTO]]-1</f>
        <v>0.9442167779554218</v>
      </c>
      <c r="AM2639" t="str">
        <f>+LISTAS[[#This Row],[ID]]</f>
        <v>TAPONES DE CARTER10 - 16 x 1.5 EMB CUAD 8mm</v>
      </c>
      <c r="AO2639" s="43"/>
      <c r="AP2639" s="39">
        <f>LISTAS[[#This Row],[COSTO]]+(LISTAS[[#This Row],[COSTO]]*AO2639)</f>
        <v>1594.95</v>
      </c>
      <c r="AQ2639" s="44">
        <f>IF(AO2639="",0,AP2639/LISTAS[[#This Row],[VENTA NETA]]-1)</f>
        <v>0</v>
      </c>
      <c r="AS2639" s="39">
        <v>1134.9749999999999</v>
      </c>
      <c r="AT2639" s="48">
        <f>+LISTAS[[#This Row],[COSTO]]/AS2639-1</f>
        <v>0.40527324390405095</v>
      </c>
      <c r="BA2639" t="s">
        <v>4139</v>
      </c>
      <c r="BB2639" s="36"/>
    </row>
    <row r="2640" spans="1:54" x14ac:dyDescent="0.35">
      <c r="A2640" s="7" t="s">
        <v>4157</v>
      </c>
      <c r="B2640" t="s">
        <v>4139</v>
      </c>
      <c r="C2640" t="s">
        <v>4158</v>
      </c>
      <c r="D2640" t="s">
        <v>4159</v>
      </c>
      <c r="E2640" s="2">
        <v>6330.1428999999998</v>
      </c>
      <c r="F2640" s="7" t="str">
        <f>+_xlfn.XLOOKUP(LISTAS[[#This Row],[ID]],_01_CODIGOS_Y_COSTOS_xlsm[Producto y N°],_01_CODIGOS_Y_COSTOS_xlsm[FABRICA],"",0,1)</f>
        <v>JUCAP</v>
      </c>
      <c r="G2640" s="26">
        <f>LISTAS[[#This Row],[Precio]]*(1-0.46)</f>
        <v>3418.2771660000003</v>
      </c>
      <c r="H2640" s="1">
        <f>+_xlfn.XLOOKUP(LISTAS[[#This Row],[ID]],_01_CODIGOS_Y_COSTOS_xlsm[Producto y N°],_01_CODIGOS_Y_COSTOS_xlsm[COSTO],0,0,1)</f>
        <v>1628.0250000000001</v>
      </c>
      <c r="I2640" s="27">
        <f>+IFERROR(LISTAS[[#This Row],[VENTA NETA]]/LISTAS[[#This Row],[COSTO]]-1,0)</f>
        <v>1.0996466061639105</v>
      </c>
      <c r="J2640" s="50" t="str">
        <f>IFERROR(VLOOKUP(LISTAS[[#This Row],[ID]],_01_CODIGOS_Y_COSTOS_xlsm[[Producto y N°]:[CODIGO]],2,0),"")</f>
        <v>6010</v>
      </c>
      <c r="O2640" t="s">
        <v>4157</v>
      </c>
      <c r="AB2640" s="12" t="str">
        <f>+LISTAS[[#This Row],[Codigo]]&amp;LISTAS[[#This Row],[Fabrica]]</f>
        <v>6010JUCAP</v>
      </c>
      <c r="AC2640" s="13" t="str">
        <f>+LISTAS[[#This Row],[Codigo]]</f>
        <v>6010</v>
      </c>
      <c r="AD2640" s="13" t="str">
        <f>+LISTAS[[#This Row],[ID]]</f>
        <v>TAPONES DE CARTER11 - 22 x 1,5</v>
      </c>
      <c r="AH2640" s="36"/>
      <c r="AI2640" s="37">
        <f>+LISTAS[[#This Row],[Precio]]+(LISTAS[[#This Row],[Precio]]*AH2640)</f>
        <v>6330.1428999999998</v>
      </c>
      <c r="AJ2640" s="38">
        <f t="shared" si="45"/>
        <v>3165.0714499999999</v>
      </c>
      <c r="AL2640" s="35">
        <f>+AJ2640/LISTAS[[#This Row],[COSTO]]-1</f>
        <v>0.94411722792954644</v>
      </c>
      <c r="AM2640" t="str">
        <f>+LISTAS[[#This Row],[ID]]</f>
        <v>TAPONES DE CARTER11 - 22 x 1,5</v>
      </c>
      <c r="AO2640" s="43"/>
      <c r="AP2640" s="39">
        <f>LISTAS[[#This Row],[COSTO]]+(LISTAS[[#This Row],[COSTO]]*AO2640)</f>
        <v>1628.0250000000001</v>
      </c>
      <c r="AQ2640" s="44">
        <f>IF(AO2640="",0,AP2640/LISTAS[[#This Row],[VENTA NETA]]-1)</f>
        <v>0</v>
      </c>
      <c r="AS2640" s="39">
        <v>1022.275</v>
      </c>
      <c r="AT2640" s="48">
        <f>+LISTAS[[#This Row],[COSTO]]/AS2640-1</f>
        <v>0.59255092807708309</v>
      </c>
      <c r="BA2640" t="s">
        <v>4139</v>
      </c>
      <c r="BB2640" s="36"/>
    </row>
    <row r="2641" spans="1:54" x14ac:dyDescent="0.35">
      <c r="A2641" s="7" t="s">
        <v>4160</v>
      </c>
      <c r="B2641" t="s">
        <v>4139</v>
      </c>
      <c r="C2641" t="s">
        <v>4161</v>
      </c>
      <c r="D2641" t="s">
        <v>4162</v>
      </c>
      <c r="E2641" s="2">
        <v>7664.8810000000003</v>
      </c>
      <c r="F2641" s="7" t="str">
        <f>+_xlfn.XLOOKUP(LISTAS[[#This Row],[ID]],_01_CODIGOS_Y_COSTOS_xlsm[Producto y N°],_01_CODIGOS_Y_COSTOS_xlsm[FABRICA],"",0,1)</f>
        <v>JUCAP</v>
      </c>
      <c r="G2641" s="26">
        <f>LISTAS[[#This Row],[Precio]]*(1-0.46)</f>
        <v>4139.0357400000003</v>
      </c>
      <c r="H2641" s="1">
        <f>+_xlfn.XLOOKUP(LISTAS[[#This Row],[ID]],_01_CODIGOS_Y_COSTOS_xlsm[Producto y N°],_01_CODIGOS_Y_COSTOS_xlsm[COSTO],0,0,1)</f>
        <v>1971.4549999999999</v>
      </c>
      <c r="I2641" s="27">
        <f>+IFERROR(LISTAS[[#This Row],[VENTA NETA]]/LISTAS[[#This Row],[COSTO]]-1,0)</f>
        <v>1.0994827373691005</v>
      </c>
      <c r="J2641" s="50" t="str">
        <f>IFERROR(VLOOKUP(LISTAS[[#This Row],[ID]],_01_CODIGOS_Y_COSTOS_xlsm[[Producto y N°]:[CODIGO]],2,0),"")</f>
        <v>6012</v>
      </c>
      <c r="O2641" t="s">
        <v>4160</v>
      </c>
      <c r="AB2641" s="12" t="str">
        <f>+LISTAS[[#This Row],[Codigo]]&amp;LISTAS[[#This Row],[Fabrica]]</f>
        <v>6012JUCAP</v>
      </c>
      <c r="AC2641" s="13" t="str">
        <f>+LISTAS[[#This Row],[Codigo]]</f>
        <v>6012</v>
      </c>
      <c r="AD2641" s="13" t="str">
        <f>+LISTAS[[#This Row],[ID]]</f>
        <v>TAPONES DE CARTER12 - 18 x 1,5</v>
      </c>
      <c r="AH2641" s="36"/>
      <c r="AI2641" s="37">
        <f>+LISTAS[[#This Row],[Precio]]+(LISTAS[[#This Row],[Precio]]*AH2641)</f>
        <v>7664.8810000000003</v>
      </c>
      <c r="AJ2641" s="38">
        <f t="shared" si="45"/>
        <v>3832.4405000000002</v>
      </c>
      <c r="AL2641" s="35">
        <f>+AJ2641/LISTAS[[#This Row],[COSTO]]-1</f>
        <v>0.94396549756398218</v>
      </c>
      <c r="AM2641" t="str">
        <f>+LISTAS[[#This Row],[ID]]</f>
        <v>TAPONES DE CARTER12 - 18 x 1,5</v>
      </c>
      <c r="AO2641" s="43"/>
      <c r="AP2641" s="39">
        <f>LISTAS[[#This Row],[COSTO]]+(LISTAS[[#This Row],[COSTO]]*AO2641)</f>
        <v>1971.4549999999999</v>
      </c>
      <c r="AQ2641" s="44">
        <f>IF(AO2641="",0,AP2641/LISTAS[[#This Row],[VENTA NETA]]-1)</f>
        <v>0</v>
      </c>
      <c r="AS2641" s="39">
        <v>2602.665</v>
      </c>
      <c r="AT2641" s="48">
        <f>+LISTAS[[#This Row],[COSTO]]/AS2641-1</f>
        <v>-0.24252448932152237</v>
      </c>
      <c r="BA2641" t="s">
        <v>4139</v>
      </c>
      <c r="BB2641" s="36"/>
    </row>
    <row r="2642" spans="1:54" x14ac:dyDescent="0.35">
      <c r="A2642" s="7" t="s">
        <v>4163</v>
      </c>
      <c r="B2642" t="s">
        <v>4139</v>
      </c>
      <c r="C2642" t="s">
        <v>4164</v>
      </c>
      <c r="D2642" t="s">
        <v>4165</v>
      </c>
      <c r="E2642" s="2">
        <v>7961.1189999999997</v>
      </c>
      <c r="F2642" s="7" t="str">
        <f>+_xlfn.XLOOKUP(LISTAS[[#This Row],[ID]],_01_CODIGOS_Y_COSTOS_xlsm[Producto y N°],_01_CODIGOS_Y_COSTOS_xlsm[FABRICA],"",0,1)</f>
        <v>JUCAP</v>
      </c>
      <c r="G2642" s="26">
        <f>LISTAS[[#This Row],[Precio]]*(1-0.46)</f>
        <v>4299.0042599999997</v>
      </c>
      <c r="H2642" s="1">
        <f>+_xlfn.XLOOKUP(LISTAS[[#This Row],[ID]],_01_CODIGOS_Y_COSTOS_xlsm[Producto y N°],_01_CODIGOS_Y_COSTOS_xlsm[COSTO],0,0,1)</f>
        <v>2047.125</v>
      </c>
      <c r="I2642" s="27">
        <f>+IFERROR(LISTAS[[#This Row],[VENTA NETA]]/LISTAS[[#This Row],[COSTO]]-1,0)</f>
        <v>1.1000203993405386</v>
      </c>
      <c r="J2642" s="50" t="str">
        <f>IFERROR(VLOOKUP(LISTAS[[#This Row],[ID]],_01_CODIGOS_Y_COSTOS_xlsm[[Producto y N°]:[CODIGO]],2,0),"")</f>
        <v>6013</v>
      </c>
      <c r="O2642" t="s">
        <v>4163</v>
      </c>
      <c r="AB2642" s="12" t="str">
        <f>+LISTAS[[#This Row],[Codigo]]&amp;LISTAS[[#This Row],[Fabrica]]</f>
        <v>6013JUCAP</v>
      </c>
      <c r="AC2642" s="13" t="str">
        <f>+LISTAS[[#This Row],[Codigo]]</f>
        <v>6013</v>
      </c>
      <c r="AD2642" s="13" t="str">
        <f>+LISTAS[[#This Row],[ID]]</f>
        <v>TAPONES DE CARTER13 - 16 x 1,5</v>
      </c>
      <c r="AH2642" s="36"/>
      <c r="AI2642" s="37">
        <f>+LISTAS[[#This Row],[Precio]]+(LISTAS[[#This Row],[Precio]]*AH2642)</f>
        <v>7961.1189999999997</v>
      </c>
      <c r="AJ2642" s="38">
        <f t="shared" si="45"/>
        <v>3980.5594999999998</v>
      </c>
      <c r="AL2642" s="35">
        <f>+AJ2642/LISTAS[[#This Row],[COSTO]]-1</f>
        <v>0.94446333272272076</v>
      </c>
      <c r="AM2642" t="str">
        <f>+LISTAS[[#This Row],[ID]]</f>
        <v>TAPONES DE CARTER13 - 16 x 1,5</v>
      </c>
      <c r="AO2642" s="43"/>
      <c r="AP2642" s="39">
        <f>LISTAS[[#This Row],[COSTO]]+(LISTAS[[#This Row],[COSTO]]*AO2642)</f>
        <v>2047.125</v>
      </c>
      <c r="AQ2642" s="44">
        <f>IF(AO2642="",0,AP2642/LISTAS[[#This Row],[VENTA NETA]]-1)</f>
        <v>0</v>
      </c>
      <c r="AS2642" s="39">
        <v>1250.97</v>
      </c>
      <c r="AT2642" s="48">
        <f>+LISTAS[[#This Row],[COSTO]]/AS2642-1</f>
        <v>0.63643013021895012</v>
      </c>
      <c r="BA2642" t="s">
        <v>4139</v>
      </c>
      <c r="BB2642" s="36"/>
    </row>
    <row r="2643" spans="1:54" x14ac:dyDescent="0.35">
      <c r="A2643" s="7" t="s">
        <v>4166</v>
      </c>
      <c r="B2643" t="s">
        <v>4139</v>
      </c>
      <c r="C2643" t="s">
        <v>4167</v>
      </c>
      <c r="D2643" t="s">
        <v>4168</v>
      </c>
      <c r="E2643" s="2">
        <v>5404.6428999999998</v>
      </c>
      <c r="F2643" s="7" t="str">
        <f>+_xlfn.XLOOKUP(LISTAS[[#This Row],[ID]],_01_CODIGOS_Y_COSTOS_xlsm[Producto y N°],_01_CODIGOS_Y_COSTOS_xlsm[FABRICA],"",0,1)</f>
        <v>JUCAP</v>
      </c>
      <c r="G2643" s="26">
        <f>LISTAS[[#This Row],[Precio]]*(1-0.46)</f>
        <v>2918.5071660000003</v>
      </c>
      <c r="H2643" s="1">
        <f>+_xlfn.XLOOKUP(LISTAS[[#This Row],[ID]],_01_CODIGOS_Y_COSTOS_xlsm[Producto y N°],_01_CODIGOS_Y_COSTOS_xlsm[COSTO],0,0,1)</f>
        <v>1402.51</v>
      </c>
      <c r="I2643" s="27">
        <f>+IFERROR(LISTAS[[#This Row],[VENTA NETA]]/LISTAS[[#This Row],[COSTO]]-1,0)</f>
        <v>1.0809171884692446</v>
      </c>
      <c r="J2643" s="50" t="str">
        <f>IFERROR(VLOOKUP(LISTAS[[#This Row],[ID]],_01_CODIGOS_Y_COSTOS_xlsm[[Producto y N°]:[CODIGO]],2,0),"")</f>
        <v>6014</v>
      </c>
      <c r="O2643" t="s">
        <v>4166</v>
      </c>
      <c r="AB2643" s="12" t="str">
        <f>+LISTAS[[#This Row],[Codigo]]&amp;LISTAS[[#This Row],[Fabrica]]</f>
        <v>6014JUCAP</v>
      </c>
      <c r="AC2643" s="13" t="str">
        <f>+LISTAS[[#This Row],[Codigo]]</f>
        <v>6014</v>
      </c>
      <c r="AD2643" s="13" t="str">
        <f>+LISTAS[[#This Row],[ID]]</f>
        <v>TAPONES DE CARTER14 - 1/4 GAS</v>
      </c>
      <c r="AH2643" s="36"/>
      <c r="AI2643" s="37">
        <f>+LISTAS[[#This Row],[Precio]]+(LISTAS[[#This Row],[Precio]]*AH2643)</f>
        <v>5404.6428999999998</v>
      </c>
      <c r="AJ2643" s="38">
        <f t="shared" si="45"/>
        <v>2702.3214499999999</v>
      </c>
      <c r="AL2643" s="35">
        <f>+AJ2643/LISTAS[[#This Row],[COSTO]]-1</f>
        <v>0.92677517450855951</v>
      </c>
      <c r="AM2643" t="str">
        <f>+LISTAS[[#This Row],[ID]]</f>
        <v>TAPONES DE CARTER14 - 1/4 GAS</v>
      </c>
      <c r="AO2643" s="43"/>
      <c r="AP2643" s="39">
        <f>LISTAS[[#This Row],[COSTO]]+(LISTAS[[#This Row],[COSTO]]*AO2643)</f>
        <v>1402.51</v>
      </c>
      <c r="AQ2643" s="44">
        <f>IF(AO2643="",0,AP2643/LISTAS[[#This Row],[VENTA NETA]]-1)</f>
        <v>0</v>
      </c>
      <c r="AS2643" s="39">
        <v>1319.9849999999999</v>
      </c>
      <c r="AT2643" s="48">
        <f>+LISTAS[[#This Row],[COSTO]]/AS2643-1</f>
        <v>6.2519649844505976E-2</v>
      </c>
      <c r="BA2643" t="s">
        <v>4139</v>
      </c>
      <c r="BB2643" s="36"/>
    </row>
    <row r="2644" spans="1:54" x14ac:dyDescent="0.35">
      <c r="A2644" s="7" t="s">
        <v>4169</v>
      </c>
      <c r="B2644" t="s">
        <v>4139</v>
      </c>
      <c r="C2644" t="s">
        <v>4170</v>
      </c>
      <c r="D2644" t="s">
        <v>4171</v>
      </c>
      <c r="E2644" s="2">
        <v>4867.9762000000001</v>
      </c>
      <c r="F2644" s="7" t="str">
        <f>+_xlfn.XLOOKUP(LISTAS[[#This Row],[ID]],_01_CODIGOS_Y_COSTOS_xlsm[Producto y N°],_01_CODIGOS_Y_COSTOS_xlsm[FABRICA],"",0,1)</f>
        <v>JUCAP</v>
      </c>
      <c r="G2644" s="26">
        <f>LISTAS[[#This Row],[Precio]]*(1-0.46)</f>
        <v>2628.7071480000004</v>
      </c>
      <c r="H2644" s="1">
        <f>+_xlfn.XLOOKUP(LISTAS[[#This Row],[ID]],_01_CODIGOS_Y_COSTOS_xlsm[Producto y N°],_01_CODIGOS_Y_COSTOS_xlsm[COSTO],0,0,1)</f>
        <v>1328.9849999999999</v>
      </c>
      <c r="I2644" s="27">
        <f>+IFERROR(LISTAS[[#This Row],[VENTA NETA]]/LISTAS[[#This Row],[COSTO]]-1,0)</f>
        <v>0.97798105170487304</v>
      </c>
      <c r="J2644" s="50" t="str">
        <f>IFERROR(VLOOKUP(LISTAS[[#This Row],[ID]],_01_CODIGOS_Y_COSTOS_xlsm[[Producto y N°]:[CODIGO]],2,0),"")</f>
        <v>6014 P</v>
      </c>
      <c r="O2644" t="s">
        <v>4169</v>
      </c>
      <c r="AB2644" s="12" t="str">
        <f>+LISTAS[[#This Row],[Codigo]]&amp;LISTAS[[#This Row],[Fabrica]]</f>
        <v>6014 PJUCAP</v>
      </c>
      <c r="AC2644" s="13" t="str">
        <f>+LISTAS[[#This Row],[Codigo]]</f>
        <v>6014 P</v>
      </c>
      <c r="AD2644" s="13" t="str">
        <f>+LISTAS[[#This Row],[ID]]</f>
        <v>TAPONES DE CARTER15 - 14 x 1.5</v>
      </c>
      <c r="AH2644" s="36"/>
      <c r="AI2644" s="37">
        <f>+LISTAS[[#This Row],[Precio]]+(LISTAS[[#This Row],[Precio]]*AH2644)</f>
        <v>4867.9762000000001</v>
      </c>
      <c r="AJ2644" s="38">
        <f t="shared" si="45"/>
        <v>2433.9881</v>
      </c>
      <c r="AL2644" s="35">
        <f>+AJ2644/LISTAS[[#This Row],[COSTO]]-1</f>
        <v>0.83146393676377106</v>
      </c>
      <c r="AM2644" t="str">
        <f>+LISTAS[[#This Row],[ID]]</f>
        <v>TAPONES DE CARTER15 - 14 x 1.5</v>
      </c>
      <c r="AO2644" s="43"/>
      <c r="AP2644" s="39">
        <f>LISTAS[[#This Row],[COSTO]]+(LISTAS[[#This Row],[COSTO]]*AO2644)</f>
        <v>1328.9849999999999</v>
      </c>
      <c r="AQ2644" s="44">
        <f>IF(AO2644="",0,AP2644/LISTAS[[#This Row],[VENTA NETA]]-1)</f>
        <v>0</v>
      </c>
      <c r="AS2644" s="39">
        <v>1340.625</v>
      </c>
      <c r="AT2644" s="48">
        <f>+LISTAS[[#This Row],[COSTO]]/AS2644-1</f>
        <v>-8.6825174825175822E-3</v>
      </c>
      <c r="BA2644" t="s">
        <v>4139</v>
      </c>
      <c r="BB2644" s="36"/>
    </row>
    <row r="2645" spans="1:54" x14ac:dyDescent="0.35">
      <c r="A2645" s="7" t="s">
        <v>4172</v>
      </c>
      <c r="B2645" t="s">
        <v>4139</v>
      </c>
      <c r="C2645" t="s">
        <v>4173</v>
      </c>
      <c r="D2645" t="s">
        <v>4174</v>
      </c>
      <c r="E2645" s="2">
        <v>12393.642900000001</v>
      </c>
      <c r="F2645" s="7" t="str">
        <f>+_xlfn.XLOOKUP(LISTAS[[#This Row],[ID]],_01_CODIGOS_Y_COSTOS_xlsm[Producto y N°],_01_CODIGOS_Y_COSTOS_xlsm[FABRICA],"",0,1)</f>
        <v>JUCAP</v>
      </c>
      <c r="G2645" s="26">
        <f>LISTAS[[#This Row],[Precio]]*(1-0.46)</f>
        <v>6692.5671660000007</v>
      </c>
      <c r="H2645" s="1">
        <f>+_xlfn.XLOOKUP(LISTAS[[#This Row],[ID]],_01_CODIGOS_Y_COSTOS_xlsm[Producto y N°],_01_CODIGOS_Y_COSTOS_xlsm[COSTO],0,0,1)</f>
        <v>3187.4349999999999</v>
      </c>
      <c r="I2645" s="27">
        <f>+IFERROR(LISTAS[[#This Row],[VENTA NETA]]/LISTAS[[#This Row],[COSTO]]-1,0)</f>
        <v>1.0996717316588418</v>
      </c>
      <c r="J2645" s="50" t="str">
        <f>IFERROR(VLOOKUP(LISTAS[[#This Row],[ID]],_01_CODIGOS_Y_COSTOS_xlsm[[Producto y N°]:[CODIGO]],2,0),"")</f>
        <v>6017</v>
      </c>
      <c r="O2645" t="s">
        <v>4172</v>
      </c>
      <c r="AB2645" s="12" t="str">
        <f>+LISTAS[[#This Row],[Codigo]]&amp;LISTAS[[#This Row],[Fabrica]]</f>
        <v>6017JUCAP</v>
      </c>
      <c r="AC2645" s="13" t="str">
        <f>+LISTAS[[#This Row],[Codigo]]</f>
        <v>6017</v>
      </c>
      <c r="AD2645" s="13" t="str">
        <f>+LISTAS[[#This Row],[ID]]</f>
        <v>TAPONES DE CARTER17 - 24 x 1,5</v>
      </c>
      <c r="AH2645" s="36"/>
      <c r="AI2645" s="37">
        <f>+LISTAS[[#This Row],[Precio]]+(LISTAS[[#This Row],[Precio]]*AH2645)</f>
        <v>12393.642900000001</v>
      </c>
      <c r="AJ2645" s="38">
        <f t="shared" si="45"/>
        <v>6196.8214500000004</v>
      </c>
      <c r="AL2645" s="35">
        <f>+AJ2645/LISTAS[[#This Row],[COSTO]]-1</f>
        <v>0.94414049227670538</v>
      </c>
      <c r="AM2645" t="str">
        <f>+LISTAS[[#This Row],[ID]]</f>
        <v>TAPONES DE CARTER17 - 24 x 1,5</v>
      </c>
      <c r="AO2645" s="43"/>
      <c r="AP2645" s="39">
        <f>LISTAS[[#This Row],[COSTO]]+(LISTAS[[#This Row],[COSTO]]*AO2645)</f>
        <v>3187.4349999999999</v>
      </c>
      <c r="AQ2645" s="44">
        <f>IF(AO2645="",0,AP2645/LISTAS[[#This Row],[VENTA NETA]]-1)</f>
        <v>0</v>
      </c>
      <c r="AS2645" s="39">
        <v>1156.7650000000001</v>
      </c>
      <c r="AT2645" s="48">
        <f>+LISTAS[[#This Row],[COSTO]]/AS2645-1</f>
        <v>1.755473237865945</v>
      </c>
      <c r="BA2645" t="s">
        <v>4139</v>
      </c>
      <c r="BB2645" s="36"/>
    </row>
    <row r="2646" spans="1:54" x14ac:dyDescent="0.35">
      <c r="A2646" s="7" t="s">
        <v>4175</v>
      </c>
      <c r="B2646" t="s">
        <v>4139</v>
      </c>
      <c r="C2646" t="s">
        <v>4176</v>
      </c>
      <c r="D2646" t="s">
        <v>4177</v>
      </c>
      <c r="E2646" s="2">
        <v>5957</v>
      </c>
      <c r="F2646" s="7" t="str">
        <f>+_xlfn.XLOOKUP(LISTAS[[#This Row],[ID]],_01_CODIGOS_Y_COSTOS_xlsm[Producto y N°],_01_CODIGOS_Y_COSTOS_xlsm[FABRICA],"",0,1)</f>
        <v>JUCAP</v>
      </c>
      <c r="G2646" s="26">
        <f>LISTAS[[#This Row],[Precio]]*(1-0.46)</f>
        <v>3216.78</v>
      </c>
      <c r="H2646" s="1">
        <f>+_xlfn.XLOOKUP(LISTAS[[#This Row],[ID]],_01_CODIGOS_Y_COSTOS_xlsm[Producto y N°],_01_CODIGOS_Y_COSTOS_xlsm[COSTO],0,0,1)</f>
        <v>1574.125</v>
      </c>
      <c r="I2646" s="27">
        <f>+IFERROR(LISTAS[[#This Row],[VENTA NETA]]/LISTAS[[#This Row],[COSTO]]-1,0)</f>
        <v>1.0435352973874377</v>
      </c>
      <c r="J2646" s="50" t="str">
        <f>IFERROR(VLOOKUP(LISTAS[[#This Row],[ID]],_01_CODIGOS_Y_COSTOS_xlsm[[Producto y N°]:[CODIGO]],2,0),"")</f>
        <v>6028 P</v>
      </c>
      <c r="O2646" t="s">
        <v>4175</v>
      </c>
      <c r="AB2646" s="12" t="str">
        <f>+LISTAS[[#This Row],[Codigo]]&amp;LISTAS[[#This Row],[Fabrica]]</f>
        <v>6028 PJUCAP</v>
      </c>
      <c r="AC2646" s="13" t="str">
        <f>+LISTAS[[#This Row],[Codigo]]</f>
        <v>6028 P</v>
      </c>
      <c r="AD2646" s="13" t="str">
        <f>+LISTAS[[#This Row],[ID]]</f>
        <v>TAPONES DE CARTER28 - 14 x 1,5 REBAJE 8 mm</v>
      </c>
      <c r="AH2646" s="36"/>
      <c r="AI2646" s="37">
        <f>+LISTAS[[#This Row],[Precio]]+(LISTAS[[#This Row],[Precio]]*AH2646)</f>
        <v>5957</v>
      </c>
      <c r="AJ2646" s="38">
        <f t="shared" si="45"/>
        <v>2978.5</v>
      </c>
      <c r="AL2646" s="35">
        <f>+AJ2646/LISTAS[[#This Row],[COSTO]]-1</f>
        <v>0.89216231239577537</v>
      </c>
      <c r="AM2646" t="str">
        <f>+LISTAS[[#This Row],[ID]]</f>
        <v>TAPONES DE CARTER28 - 14 x 1,5 REBAJE 8 mm</v>
      </c>
      <c r="AO2646" s="43"/>
      <c r="AP2646" s="39">
        <f>LISTAS[[#This Row],[COSTO]]+(LISTAS[[#This Row],[COSTO]]*AO2646)</f>
        <v>1574.125</v>
      </c>
      <c r="AQ2646" s="44">
        <f>IF(AO2646="",0,AP2646/LISTAS[[#This Row],[VENTA NETA]]-1)</f>
        <v>0</v>
      </c>
      <c r="AS2646" s="39">
        <v>3071.38</v>
      </c>
      <c r="AT2646" s="48">
        <f>+LISTAS[[#This Row],[COSTO]]/AS2646-1</f>
        <v>-0.48748608117523717</v>
      </c>
      <c r="BA2646" t="s">
        <v>4139</v>
      </c>
      <c r="BB2646" s="36"/>
    </row>
    <row r="2647" spans="1:54" x14ac:dyDescent="0.35">
      <c r="A2647" s="7" t="s">
        <v>4178</v>
      </c>
      <c r="B2647" t="s">
        <v>4139</v>
      </c>
      <c r="C2647" t="s">
        <v>4179</v>
      </c>
      <c r="D2647" t="s">
        <v>4180</v>
      </c>
      <c r="E2647" s="2">
        <v>6285.6428999999998</v>
      </c>
      <c r="F2647" s="7" t="str">
        <f>+_xlfn.XLOOKUP(LISTAS[[#This Row],[ID]],_01_CODIGOS_Y_COSTOS_xlsm[Producto y N°],_01_CODIGOS_Y_COSTOS_xlsm[FABRICA],"",0,1)</f>
        <v>JUCAP</v>
      </c>
      <c r="G2647" s="26">
        <f>LISTAS[[#This Row],[Precio]]*(1-0.46)</f>
        <v>3394.2471660000001</v>
      </c>
      <c r="H2647" s="1">
        <f>+_xlfn.XLOOKUP(LISTAS[[#This Row],[ID]],_01_CODIGOS_Y_COSTOS_xlsm[Producto y N°],_01_CODIGOS_Y_COSTOS_xlsm[COSTO],0,0,1)</f>
        <v>1668.45</v>
      </c>
      <c r="I2647" s="27">
        <f>+IFERROR(LISTAS[[#This Row],[VENTA NETA]]/LISTAS[[#This Row],[COSTO]]-1,0)</f>
        <v>1.0343715220713836</v>
      </c>
      <c r="J2647" s="50" t="str">
        <f>IFERROR(VLOOKUP(LISTAS[[#This Row],[ID]],_01_CODIGOS_Y_COSTOS_xlsm[[Producto y N°]:[CODIGO]],2,0),"")</f>
        <v>6029</v>
      </c>
      <c r="O2647" t="s">
        <v>4178</v>
      </c>
      <c r="AB2647" s="12" t="str">
        <f>+LISTAS[[#This Row],[Codigo]]&amp;LISTAS[[#This Row],[Fabrica]]</f>
        <v>6029JUCAP</v>
      </c>
      <c r="AC2647" s="13" t="str">
        <f>+LISTAS[[#This Row],[Codigo]]</f>
        <v>6029</v>
      </c>
      <c r="AD2647" s="13" t="str">
        <f>+LISTAS[[#This Row],[ID]]</f>
        <v>TAPONES DE CARTER29 - 14 x 1,5</v>
      </c>
      <c r="AH2647" s="36"/>
      <c r="AI2647" s="37">
        <f>+LISTAS[[#This Row],[Precio]]+(LISTAS[[#This Row],[Precio]]*AH2647)</f>
        <v>6285.6428999999998</v>
      </c>
      <c r="AJ2647" s="38">
        <f t="shared" si="45"/>
        <v>3142.8214499999999</v>
      </c>
      <c r="AL2647" s="35">
        <f>+AJ2647/LISTAS[[#This Row],[COSTO]]-1</f>
        <v>0.883677335251281</v>
      </c>
      <c r="AM2647" t="str">
        <f>+LISTAS[[#This Row],[ID]]</f>
        <v>TAPONES DE CARTER29 - 14 x 1,5</v>
      </c>
      <c r="AO2647" s="43"/>
      <c r="AP2647" s="39">
        <f>LISTAS[[#This Row],[COSTO]]+(LISTAS[[#This Row],[COSTO]]*AO2647)</f>
        <v>1668.45</v>
      </c>
      <c r="AQ2647" s="44">
        <f>IF(AO2647="",0,AP2647/LISTAS[[#This Row],[VENTA NETA]]-1)</f>
        <v>0</v>
      </c>
      <c r="AS2647" s="39">
        <v>1424.675</v>
      </c>
      <c r="AT2647" s="48">
        <f>+LISTAS[[#This Row],[COSTO]]/AS2647-1</f>
        <v>0.17110920034393806</v>
      </c>
      <c r="BA2647" t="s">
        <v>4139</v>
      </c>
      <c r="BB2647" s="36"/>
    </row>
    <row r="2648" spans="1:54" x14ac:dyDescent="0.35">
      <c r="A2648" s="7" t="s">
        <v>4181</v>
      </c>
      <c r="B2648" t="s">
        <v>4139</v>
      </c>
      <c r="C2648" t="s">
        <v>4182</v>
      </c>
      <c r="D2648" t="s">
        <v>4183</v>
      </c>
      <c r="E2648" s="2">
        <v>6383.9286000000002</v>
      </c>
      <c r="F2648" s="7" t="str">
        <f>+_xlfn.XLOOKUP(LISTAS[[#This Row],[ID]],_01_CODIGOS_Y_COSTOS_xlsm[Producto y N°],_01_CODIGOS_Y_COSTOS_xlsm[FABRICA],"",0,1)</f>
        <v>JUCAP</v>
      </c>
      <c r="G2648" s="26">
        <f>LISTAS[[#This Row],[Precio]]*(1-0.46)</f>
        <v>3447.3214440000002</v>
      </c>
      <c r="H2648" s="1">
        <f>+_xlfn.XLOOKUP(LISTAS[[#This Row],[ID]],_01_CODIGOS_Y_COSTOS_xlsm[Producto y N°],_01_CODIGOS_Y_COSTOS_xlsm[COSTO],0,0,1)</f>
        <v>1701</v>
      </c>
      <c r="I2648" s="27">
        <f>+IFERROR(LISTAS[[#This Row],[VENTA NETA]]/LISTAS[[#This Row],[COSTO]]-1,0)</f>
        <v>1.0266440000000001</v>
      </c>
      <c r="J2648" s="50" t="str">
        <f>IFERROR(VLOOKUP(LISTAS[[#This Row],[ID]],_01_CODIGOS_Y_COSTOS_xlsm[[Producto y N°]:[CODIGO]],2,0),"")</f>
        <v>6030</v>
      </c>
      <c r="O2648" t="s">
        <v>4181</v>
      </c>
      <c r="AB2648" s="12" t="str">
        <f>+LISTAS[[#This Row],[Codigo]]&amp;LISTAS[[#This Row],[Fabrica]]</f>
        <v>6030JUCAP</v>
      </c>
      <c r="AC2648" s="13" t="str">
        <f>+LISTAS[[#This Row],[Codigo]]</f>
        <v>6030</v>
      </c>
      <c r="AD2648" s="13" t="str">
        <f>+LISTAS[[#This Row],[ID]]</f>
        <v>TAPONES DE CARTER30 - 14 x 1,25 EX EMB DE 8mm</v>
      </c>
      <c r="AH2648" s="36"/>
      <c r="AI2648" s="37">
        <f>+LISTAS[[#This Row],[Precio]]+(LISTAS[[#This Row],[Precio]]*AH2648)</f>
        <v>6383.9286000000002</v>
      </c>
      <c r="AJ2648" s="38">
        <f t="shared" si="45"/>
        <v>3191.9643000000001</v>
      </c>
      <c r="AL2648" s="35">
        <f>+AJ2648/LISTAS[[#This Row],[COSTO]]-1</f>
        <v>0.8765222222222222</v>
      </c>
      <c r="AM2648" t="str">
        <f>+LISTAS[[#This Row],[ID]]</f>
        <v>TAPONES DE CARTER30 - 14 x 1,25 EX EMB DE 8mm</v>
      </c>
      <c r="AO2648" s="43"/>
      <c r="AP2648" s="39">
        <f>LISTAS[[#This Row],[COSTO]]+(LISTAS[[#This Row],[COSTO]]*AO2648)</f>
        <v>1701</v>
      </c>
      <c r="AQ2648" s="44">
        <f>IF(AO2648="",0,AP2648/LISTAS[[#This Row],[VENTA NETA]]-1)</f>
        <v>0</v>
      </c>
      <c r="AS2648" s="39">
        <v>1341.66</v>
      </c>
      <c r="AT2648" s="48">
        <f>+LISTAS[[#This Row],[COSTO]]/AS2648-1</f>
        <v>0.26783238674477872</v>
      </c>
      <c r="BA2648" t="s">
        <v>4139</v>
      </c>
      <c r="BB2648" s="36"/>
    </row>
    <row r="2649" spans="1:54" x14ac:dyDescent="0.35">
      <c r="A2649" s="7" t="s">
        <v>4184</v>
      </c>
      <c r="B2649" t="s">
        <v>4139</v>
      </c>
      <c r="C2649" t="s">
        <v>4185</v>
      </c>
      <c r="D2649" t="s">
        <v>4186</v>
      </c>
      <c r="E2649" s="2">
        <v>5508.4048000000003</v>
      </c>
      <c r="F2649" s="7" t="str">
        <f>+_xlfn.XLOOKUP(LISTAS[[#This Row],[ID]],_01_CODIGOS_Y_COSTOS_xlsm[Producto y N°],_01_CODIGOS_Y_COSTOS_xlsm[FABRICA],"",0,1)</f>
        <v>JUCAP</v>
      </c>
      <c r="G2649" s="26">
        <f>LISTAS[[#This Row],[Precio]]*(1-0.46)</f>
        <v>2974.5385920000003</v>
      </c>
      <c r="H2649" s="1">
        <f>+_xlfn.XLOOKUP(LISTAS[[#This Row],[ID]],_01_CODIGOS_Y_COSTOS_xlsm[Producto y N°],_01_CODIGOS_Y_COSTOS_xlsm[COSTO],0,0,1)</f>
        <v>1496.99</v>
      </c>
      <c r="I2649" s="27">
        <f>+IFERROR(LISTAS[[#This Row],[VENTA NETA]]/LISTAS[[#This Row],[COSTO]]-1,0)</f>
        <v>0.98701300075484832</v>
      </c>
      <c r="J2649" s="50" t="str">
        <f>IFERROR(VLOOKUP(LISTAS[[#This Row],[ID]],_01_CODIGOS_Y_COSTOS_xlsm[[Producto y N°]:[CODIGO]],2,0),"")</f>
        <v>6031</v>
      </c>
      <c r="O2649" t="s">
        <v>4184</v>
      </c>
      <c r="AB2649" s="12" t="str">
        <f>+LISTAS[[#This Row],[Codigo]]&amp;LISTAS[[#This Row],[Fabrica]]</f>
        <v>6031JUCAP</v>
      </c>
      <c r="AC2649" s="13" t="str">
        <f>+LISTAS[[#This Row],[Codigo]]</f>
        <v>6031</v>
      </c>
      <c r="AD2649" s="13" t="str">
        <f>+LISTAS[[#This Row],[ID]]</f>
        <v>TAPONES DE CARTER31 - 14 x 1 R LARGA</v>
      </c>
      <c r="AH2649" s="36"/>
      <c r="AI2649" s="37">
        <f>+LISTAS[[#This Row],[Precio]]+(LISTAS[[#This Row],[Precio]]*AH2649)</f>
        <v>5508.4048000000003</v>
      </c>
      <c r="AJ2649" s="38">
        <f t="shared" si="45"/>
        <v>2754.2024000000001</v>
      </c>
      <c r="AL2649" s="35">
        <f>+AJ2649/LISTAS[[#This Row],[COSTO]]-1</f>
        <v>0.83982685255078526</v>
      </c>
      <c r="AM2649" t="str">
        <f>+LISTAS[[#This Row],[ID]]</f>
        <v>TAPONES DE CARTER31 - 14 x 1 R LARGA</v>
      </c>
      <c r="AO2649" s="43"/>
      <c r="AP2649" s="39">
        <f>LISTAS[[#This Row],[COSTO]]+(LISTAS[[#This Row],[COSTO]]*AO2649)</f>
        <v>1496.99</v>
      </c>
      <c r="AQ2649" s="44">
        <f>IF(AO2649="",0,AP2649/LISTAS[[#This Row],[VENTA NETA]]-1)</f>
        <v>0</v>
      </c>
      <c r="AS2649" s="39">
        <v>1497.58</v>
      </c>
      <c r="AT2649" s="48">
        <f>+LISTAS[[#This Row],[COSTO]]/AS2649-1</f>
        <v>-3.9396893655085918E-4</v>
      </c>
      <c r="BA2649" t="s">
        <v>4139</v>
      </c>
      <c r="BB2649" s="36"/>
    </row>
    <row r="2650" spans="1:54" x14ac:dyDescent="0.35">
      <c r="A2650" s="7" t="s">
        <v>4187</v>
      </c>
      <c r="B2650" t="s">
        <v>4139</v>
      </c>
      <c r="C2650" t="s">
        <v>4188</v>
      </c>
      <c r="D2650" t="s">
        <v>4189</v>
      </c>
      <c r="E2650" s="2">
        <v>14625.619000000001</v>
      </c>
      <c r="F2650" s="7" t="str">
        <f>+_xlfn.XLOOKUP(LISTAS[[#This Row],[ID]],_01_CODIGOS_Y_COSTOS_xlsm[Producto y N°],_01_CODIGOS_Y_COSTOS_xlsm[FABRICA],"",0,1)</f>
        <v>JUCAP</v>
      </c>
      <c r="G2650" s="26">
        <f>LISTAS[[#This Row],[Precio]]*(1-0.46)</f>
        <v>7897.8342600000005</v>
      </c>
      <c r="H2650" s="1">
        <f>+_xlfn.XLOOKUP(LISTAS[[#This Row],[ID]],_01_CODIGOS_Y_COSTOS_xlsm[Producto y N°],_01_CODIGOS_Y_COSTOS_xlsm[COSTO],0,0,1)</f>
        <v>3760.8150000000001</v>
      </c>
      <c r="I2650" s="27">
        <f>+IFERROR(LISTAS[[#This Row],[VENTA NETA]]/LISTAS[[#This Row],[COSTO]]-1,0)</f>
        <v>1.1000326418608735</v>
      </c>
      <c r="J2650" s="50" t="str">
        <f>IFERROR(VLOOKUP(LISTAS[[#This Row],[ID]],_01_CODIGOS_Y_COSTOS_xlsm[[Producto y N°]:[CODIGO]],2,0),"")</f>
        <v>6032</v>
      </c>
      <c r="O2650" t="s">
        <v>4187</v>
      </c>
      <c r="AB2650" s="12" t="str">
        <f>+LISTAS[[#This Row],[Codigo]]&amp;LISTAS[[#This Row],[Fabrica]]</f>
        <v>6032JUCAP</v>
      </c>
      <c r="AC2650" s="13" t="str">
        <f>+LISTAS[[#This Row],[Codigo]]</f>
        <v>6032</v>
      </c>
      <c r="AD2650" s="13" t="str">
        <f>+LISTAS[[#This Row],[ID]]</f>
        <v>TAPONES DE CARTER32 - 14 x 1,5 TORX c/ORING</v>
      </c>
      <c r="AH2650" s="36"/>
      <c r="AI2650" s="37">
        <f>+LISTAS[[#This Row],[Precio]]+(LISTAS[[#This Row],[Precio]]*AH2650)</f>
        <v>14625.619000000001</v>
      </c>
      <c r="AJ2650" s="38">
        <f t="shared" si="45"/>
        <v>7312.8095000000003</v>
      </c>
      <c r="AL2650" s="35">
        <f>+AJ2650/LISTAS[[#This Row],[COSTO]]-1</f>
        <v>0.9444746683896974</v>
      </c>
      <c r="AM2650" t="str">
        <f>+LISTAS[[#This Row],[ID]]</f>
        <v>TAPONES DE CARTER32 - 14 x 1,5 TORX c/ORING</v>
      </c>
      <c r="AO2650" s="43"/>
      <c r="AP2650" s="39">
        <f>LISTAS[[#This Row],[COSTO]]+(LISTAS[[#This Row],[COSTO]]*AO2650)</f>
        <v>3760.8150000000001</v>
      </c>
      <c r="AQ2650" s="44">
        <f>IF(AO2650="",0,AP2650/LISTAS[[#This Row],[VENTA NETA]]-1)</f>
        <v>0</v>
      </c>
      <c r="AS2650" s="39">
        <v>1351.135</v>
      </c>
      <c r="AT2650" s="48">
        <f>+LISTAS[[#This Row],[COSTO]]/AS2650-1</f>
        <v>1.7834487301416959</v>
      </c>
      <c r="BA2650" t="s">
        <v>4139</v>
      </c>
      <c r="BB2650" s="36"/>
    </row>
    <row r="2651" spans="1:54" x14ac:dyDescent="0.35">
      <c r="A2651" s="7" t="s">
        <v>4190</v>
      </c>
      <c r="B2651" t="s">
        <v>4139</v>
      </c>
      <c r="C2651" t="s">
        <v>4191</v>
      </c>
      <c r="D2651" t="s">
        <v>4192</v>
      </c>
      <c r="E2651" s="2">
        <v>6784.1666999999998</v>
      </c>
      <c r="F2651" s="7" t="str">
        <f>+_xlfn.XLOOKUP(LISTAS[[#This Row],[ID]],_01_CODIGOS_Y_COSTOS_xlsm[Producto y N°],_01_CODIGOS_Y_COSTOS_xlsm[FABRICA],"",0,1)</f>
        <v>JUCAP</v>
      </c>
      <c r="G2651" s="26">
        <f>LISTAS[[#This Row],[Precio]]*(1-0.46)</f>
        <v>3663.450018</v>
      </c>
      <c r="H2651" s="1">
        <f>+_xlfn.XLOOKUP(LISTAS[[#This Row],[ID]],_01_CODIGOS_Y_COSTOS_xlsm[Producto y N°],_01_CODIGOS_Y_COSTOS_xlsm[COSTO],0,0,1)</f>
        <v>1791.05</v>
      </c>
      <c r="I2651" s="27">
        <f>+IFERROR(LISTAS[[#This Row],[VENTA NETA]]/LISTAS[[#This Row],[COSTO]]-1,0)</f>
        <v>1.0454202942408086</v>
      </c>
      <c r="J2651" s="50" t="str">
        <f>IFERROR(VLOOKUP(LISTAS[[#This Row],[ID]],_01_CODIGOS_Y_COSTOS_xlsm[[Producto y N°]:[CODIGO]],2,0),"")</f>
        <v>6033</v>
      </c>
      <c r="O2651" t="s">
        <v>4190</v>
      </c>
      <c r="AB2651" s="12" t="str">
        <f>+LISTAS[[#This Row],[Codigo]]&amp;LISTAS[[#This Row],[Fabrica]]</f>
        <v>6033JUCAP</v>
      </c>
      <c r="AC2651" s="13" t="str">
        <f>+LISTAS[[#This Row],[Codigo]]</f>
        <v>6033</v>
      </c>
      <c r="AD2651" s="13" t="str">
        <f>+LISTAS[[#This Row],[ID]]</f>
        <v>TAPONES DE CARTER33 - 15 x 1,5 FRES 13mm</v>
      </c>
      <c r="AH2651" s="36"/>
      <c r="AI2651" s="37">
        <f>+LISTAS[[#This Row],[Precio]]+(LISTAS[[#This Row],[Precio]]*AH2651)</f>
        <v>6784.1666999999998</v>
      </c>
      <c r="AJ2651" s="38">
        <f t="shared" si="45"/>
        <v>3392.0833499999999</v>
      </c>
      <c r="AL2651" s="35">
        <f>+AJ2651/LISTAS[[#This Row],[COSTO]]-1</f>
        <v>0.89390767985260045</v>
      </c>
      <c r="AM2651" t="str">
        <f>+LISTAS[[#This Row],[ID]]</f>
        <v>TAPONES DE CARTER33 - 15 x 1,5 FRES 13mm</v>
      </c>
      <c r="AO2651" s="43"/>
      <c r="AP2651" s="39">
        <f>LISTAS[[#This Row],[COSTO]]+(LISTAS[[#This Row],[COSTO]]*AO2651)</f>
        <v>1791.05</v>
      </c>
      <c r="AQ2651" s="44">
        <f>IF(AO2651="",0,AP2651/LISTAS[[#This Row],[VENTA NETA]]-1)</f>
        <v>0</v>
      </c>
      <c r="AS2651" s="39">
        <v>2352.2449999999999</v>
      </c>
      <c r="AT2651" s="48">
        <f>+LISTAS[[#This Row],[COSTO]]/AS2651-1</f>
        <v>-0.23857846440315522</v>
      </c>
      <c r="BA2651" t="s">
        <v>4139</v>
      </c>
      <c r="BB2651" s="36"/>
    </row>
    <row r="2652" spans="1:54" x14ac:dyDescent="0.35">
      <c r="A2652" s="7" t="s">
        <v>4193</v>
      </c>
      <c r="B2652" t="s">
        <v>4139</v>
      </c>
      <c r="C2652" t="s">
        <v>4194</v>
      </c>
      <c r="D2652" t="s">
        <v>4195</v>
      </c>
      <c r="E2652" s="2">
        <v>6388.8571000000002</v>
      </c>
      <c r="F2652" s="7" t="str">
        <f>+_xlfn.XLOOKUP(LISTAS[[#This Row],[ID]],_01_CODIGOS_Y_COSTOS_xlsm[Producto y N°],_01_CODIGOS_Y_COSTOS_xlsm[FABRICA],"",0,1)</f>
        <v>JUCAP</v>
      </c>
      <c r="G2652" s="26">
        <f>LISTAS[[#This Row],[Precio]]*(1-0.46)</f>
        <v>3449.9828340000004</v>
      </c>
      <c r="H2652" s="1">
        <f>+_xlfn.XLOOKUP(LISTAS[[#This Row],[ID]],_01_CODIGOS_Y_COSTOS_xlsm[Producto y N°],_01_CODIGOS_Y_COSTOS_xlsm[COSTO],0,0,1)</f>
        <v>1728.03</v>
      </c>
      <c r="I2652" s="27">
        <f>+IFERROR(LISTAS[[#This Row],[VENTA NETA]]/LISTAS[[#This Row],[COSTO]]-1,0)</f>
        <v>0.996483182583636</v>
      </c>
      <c r="J2652" s="50" t="str">
        <f>IFERROR(VLOOKUP(LISTAS[[#This Row],[ID]],_01_CODIGOS_Y_COSTOS_xlsm[[Producto y N°]:[CODIGO]],2,0),"")</f>
        <v>6034</v>
      </c>
      <c r="O2652" t="s">
        <v>4193</v>
      </c>
      <c r="AB2652" s="12" t="str">
        <f>+LISTAS[[#This Row],[Codigo]]&amp;LISTAS[[#This Row],[Fabrica]]</f>
        <v>6034JUCAP</v>
      </c>
      <c r="AC2652" s="13" t="str">
        <f>+LISTAS[[#This Row],[Codigo]]</f>
        <v>6034</v>
      </c>
      <c r="AD2652" s="13" t="str">
        <f>+LISTAS[[#This Row],[ID]]</f>
        <v>TAPONES DE CARTER34 - 20 x 1,5 EMB EX 10mm</v>
      </c>
      <c r="AH2652" s="36"/>
      <c r="AI2652" s="37">
        <f>+LISTAS[[#This Row],[Precio]]+(LISTAS[[#This Row],[Precio]]*AH2652)</f>
        <v>6388.8571000000002</v>
      </c>
      <c r="AJ2652" s="38">
        <f t="shared" si="45"/>
        <v>3194.4285500000001</v>
      </c>
      <c r="AL2652" s="35">
        <f>+AJ2652/LISTAS[[#This Row],[COSTO]]-1</f>
        <v>0.84859553942929233</v>
      </c>
      <c r="AM2652" t="str">
        <f>+LISTAS[[#This Row],[ID]]</f>
        <v>TAPONES DE CARTER34 - 20 x 1,5 EMB EX 10mm</v>
      </c>
      <c r="AO2652" s="43"/>
      <c r="AP2652" s="39">
        <f>LISTAS[[#This Row],[COSTO]]+(LISTAS[[#This Row],[COSTO]]*AO2652)</f>
        <v>1728.03</v>
      </c>
      <c r="AQ2652" s="44">
        <f>IF(AO2652="",0,AP2652/LISTAS[[#This Row],[VENTA NETA]]-1)</f>
        <v>0</v>
      </c>
      <c r="AS2652" s="39">
        <v>1650.825</v>
      </c>
      <c r="AT2652" s="48">
        <f>+LISTAS[[#This Row],[COSTO]]/AS2652-1</f>
        <v>4.6767525328244908E-2</v>
      </c>
      <c r="BA2652" t="s">
        <v>4139</v>
      </c>
      <c r="BB2652" s="36"/>
    </row>
    <row r="2653" spans="1:54" x14ac:dyDescent="0.35">
      <c r="A2653" s="7" t="s">
        <v>4196</v>
      </c>
      <c r="B2653" t="s">
        <v>4139</v>
      </c>
      <c r="C2653" t="s">
        <v>4197</v>
      </c>
      <c r="D2653" t="s">
        <v>4198</v>
      </c>
      <c r="E2653" s="2">
        <v>7131.3333000000002</v>
      </c>
      <c r="F2653" s="7" t="str">
        <f>+_xlfn.XLOOKUP(LISTAS[[#This Row],[ID]],_01_CODIGOS_Y_COSTOS_xlsm[Producto y N°],_01_CODIGOS_Y_COSTOS_xlsm[FABRICA],"",0,1)</f>
        <v>JUCAP</v>
      </c>
      <c r="G2653" s="26">
        <f>LISTAS[[#This Row],[Precio]]*(1-0.46)</f>
        <v>3850.9199820000003</v>
      </c>
      <c r="H2653" s="1">
        <f>+_xlfn.XLOOKUP(LISTAS[[#This Row],[ID]],_01_CODIGOS_Y_COSTOS_xlsm[Producto y N°],_01_CODIGOS_Y_COSTOS_xlsm[COSTO],0,0,1)</f>
        <v>1854.7249999999999</v>
      </c>
      <c r="I2653" s="27">
        <f>+IFERROR(LISTAS[[#This Row],[VENTA NETA]]/LISTAS[[#This Row],[COSTO]]-1,0)</f>
        <v>1.0762754489209994</v>
      </c>
      <c r="J2653" s="50" t="str">
        <f>IFERROR(VLOOKUP(LISTAS[[#This Row],[ID]],_01_CODIGOS_Y_COSTOS_xlsm[[Producto y N°]:[CODIGO]],2,0),"")</f>
        <v>6035</v>
      </c>
      <c r="O2653" t="s">
        <v>4196</v>
      </c>
      <c r="AB2653" s="12" t="str">
        <f>+LISTAS[[#This Row],[Codigo]]&amp;LISTAS[[#This Row],[Fabrica]]</f>
        <v>6035JUCAP</v>
      </c>
      <c r="AC2653" s="13" t="str">
        <f>+LISTAS[[#This Row],[Codigo]]</f>
        <v>6035</v>
      </c>
      <c r="AD2653" s="13" t="str">
        <f>+LISTAS[[#This Row],[ID]]</f>
        <v>TAPONES DE CARTER35 - 18 x 1,5 EMB EX 10mm</v>
      </c>
      <c r="AH2653" s="36"/>
      <c r="AI2653" s="37">
        <f>+LISTAS[[#This Row],[Precio]]+(LISTAS[[#This Row],[Precio]]*AH2653)</f>
        <v>7131.3333000000002</v>
      </c>
      <c r="AJ2653" s="38">
        <f t="shared" si="45"/>
        <v>3565.6666500000001</v>
      </c>
      <c r="AL2653" s="35">
        <f>+AJ2653/LISTAS[[#This Row],[COSTO]]-1</f>
        <v>0.9224772675194437</v>
      </c>
      <c r="AM2653" t="str">
        <f>+LISTAS[[#This Row],[ID]]</f>
        <v>TAPONES DE CARTER35 - 18 x 1,5 EMB EX 10mm</v>
      </c>
      <c r="AO2653" s="43"/>
      <c r="AP2653" s="39">
        <f>LISTAS[[#This Row],[COSTO]]+(LISTAS[[#This Row],[COSTO]]*AO2653)</f>
        <v>1854.7249999999999</v>
      </c>
      <c r="AQ2653" s="44">
        <f>IF(AO2653="",0,AP2653/LISTAS[[#This Row],[VENTA NETA]]-1)</f>
        <v>0</v>
      </c>
      <c r="AS2653" s="39">
        <v>1650.825</v>
      </c>
      <c r="AT2653" s="48">
        <f>+LISTAS[[#This Row],[COSTO]]/AS2653-1</f>
        <v>0.1235140005754698</v>
      </c>
      <c r="BA2653" t="s">
        <v>4139</v>
      </c>
      <c r="BB2653" s="36"/>
    </row>
    <row r="2654" spans="1:54" x14ac:dyDescent="0.35">
      <c r="A2654" s="7" t="s">
        <v>4199</v>
      </c>
      <c r="B2654" t="s">
        <v>4139</v>
      </c>
      <c r="C2654" t="s">
        <v>4200</v>
      </c>
      <c r="D2654" t="s">
        <v>4201</v>
      </c>
      <c r="E2654" s="2">
        <v>6433.9762000000001</v>
      </c>
      <c r="F2654" s="7" t="str">
        <f>+_xlfn.XLOOKUP(LISTAS[[#This Row],[ID]],_01_CODIGOS_Y_COSTOS_xlsm[Producto y N°],_01_CODIGOS_Y_COSTOS_xlsm[FABRICA],"",0,1)</f>
        <v>JUCAP</v>
      </c>
      <c r="G2654" s="26">
        <f>LISTAS[[#This Row],[Precio]]*(1-0.46)</f>
        <v>3474.3471480000003</v>
      </c>
      <c r="H2654" s="1">
        <f>+_xlfn.XLOOKUP(LISTAS[[#This Row],[ID]],_01_CODIGOS_Y_COSTOS_xlsm[Producto y N°],_01_CODIGOS_Y_COSTOS_xlsm[COSTO],0,0,1)</f>
        <v>1726.095</v>
      </c>
      <c r="I2654" s="27">
        <f>+IFERROR(LISTAS[[#This Row],[VENTA NETA]]/LISTAS[[#This Row],[COSTO]]-1,0)</f>
        <v>1.0128365750436679</v>
      </c>
      <c r="J2654" s="50" t="str">
        <f>IFERROR(VLOOKUP(LISTAS[[#This Row],[ID]],_01_CODIGOS_Y_COSTOS_xlsm[[Producto y N°]:[CODIGO]],2,0),"")</f>
        <v>6038</v>
      </c>
      <c r="O2654" t="s">
        <v>4199</v>
      </c>
      <c r="AB2654" s="12" t="str">
        <f>+LISTAS[[#This Row],[Codigo]]&amp;LISTAS[[#This Row],[Fabrica]]</f>
        <v>6038JUCAP</v>
      </c>
      <c r="AC2654" s="13" t="str">
        <f>+LISTAS[[#This Row],[Codigo]]</f>
        <v>6038</v>
      </c>
      <c r="AD2654" s="13" t="str">
        <f>+LISTAS[[#This Row],[ID]]</f>
        <v>TAPONES DE CARTER38 - 14  x 1.5 FRES 17mm</v>
      </c>
      <c r="AH2654" s="36"/>
      <c r="AI2654" s="37">
        <f>+LISTAS[[#This Row],[Precio]]+(LISTAS[[#This Row],[Precio]]*AH2654)</f>
        <v>6433.9762000000001</v>
      </c>
      <c r="AJ2654" s="38">
        <f t="shared" si="45"/>
        <v>3216.9881</v>
      </c>
      <c r="AL2654" s="35">
        <f>+AJ2654/LISTAS[[#This Row],[COSTO]]-1</f>
        <v>0.86373756948487768</v>
      </c>
      <c r="AM2654" t="str">
        <f>+LISTAS[[#This Row],[ID]]</f>
        <v>TAPONES DE CARTER38 - 14  x 1.5 FRES 17mm</v>
      </c>
      <c r="AO2654" s="43"/>
      <c r="AP2654" s="39">
        <f>LISTAS[[#This Row],[COSTO]]+(LISTAS[[#This Row],[COSTO]]*AO2654)</f>
        <v>1726.095</v>
      </c>
      <c r="AQ2654" s="44">
        <f>IF(AO2654="",0,AP2654/LISTAS[[#This Row],[VENTA NETA]]-1)</f>
        <v>0</v>
      </c>
      <c r="AS2654" s="39">
        <v>1093.5899999999999</v>
      </c>
      <c r="AT2654" s="48">
        <f>+LISTAS[[#This Row],[COSTO]]/AS2654-1</f>
        <v>0.5783748936987354</v>
      </c>
      <c r="BA2654" t="s">
        <v>4139</v>
      </c>
      <c r="BB2654" s="36"/>
    </row>
    <row r="2655" spans="1:54" x14ac:dyDescent="0.35">
      <c r="A2655" s="7" t="s">
        <v>4202</v>
      </c>
      <c r="B2655" t="s">
        <v>4139</v>
      </c>
      <c r="C2655" t="s">
        <v>4203</v>
      </c>
      <c r="D2655" t="s">
        <v>4204</v>
      </c>
      <c r="E2655" s="2">
        <v>11201.1667</v>
      </c>
      <c r="F2655" s="7" t="str">
        <f>+_xlfn.XLOOKUP(LISTAS[[#This Row],[ID]],_01_CODIGOS_Y_COSTOS_xlsm[Producto y N°],_01_CODIGOS_Y_COSTOS_xlsm[FABRICA],"",0,1)</f>
        <v>JUCAP</v>
      </c>
      <c r="G2655" s="26">
        <f>LISTAS[[#This Row],[Precio]]*(1-0.46)</f>
        <v>6048.6300179999998</v>
      </c>
      <c r="H2655" s="1">
        <f>+_xlfn.XLOOKUP(LISTAS[[#This Row],[ID]],_01_CODIGOS_Y_COSTOS_xlsm[Producto y N°],_01_CODIGOS_Y_COSTOS_xlsm[COSTO],0,0,1)</f>
        <v>2880.59</v>
      </c>
      <c r="I2655" s="27">
        <f>+IFERROR(LISTAS[[#This Row],[VENTA NETA]]/LISTAS[[#This Row],[COSTO]]-1,0)</f>
        <v>1.099788591226103</v>
      </c>
      <c r="J2655" s="50" t="str">
        <f>IFERROR(VLOOKUP(LISTAS[[#This Row],[ID]],_01_CODIGOS_Y_COSTOS_xlsm[[Producto y N°]:[CODIGO]],2,0),"")</f>
        <v>6039</v>
      </c>
      <c r="O2655" t="s">
        <v>4202</v>
      </c>
      <c r="AB2655" s="12" t="str">
        <f>+LISTAS[[#This Row],[Codigo]]&amp;LISTAS[[#This Row],[Fabrica]]</f>
        <v>6039JUCAP</v>
      </c>
      <c r="AC2655" s="13" t="str">
        <f>+LISTAS[[#This Row],[Codigo]]</f>
        <v>6039</v>
      </c>
      <c r="AD2655" s="13" t="str">
        <f>+LISTAS[[#This Row],[ID]]</f>
        <v>TAPONES DE CARTER39 - 10 x 1,25</v>
      </c>
      <c r="AH2655" s="36"/>
      <c r="AI2655" s="37">
        <f>+LISTAS[[#This Row],[Precio]]+(LISTAS[[#This Row],[Precio]]*AH2655)</f>
        <v>11201.1667</v>
      </c>
      <c r="AJ2655" s="38">
        <f t="shared" si="45"/>
        <v>5600.5833499999999</v>
      </c>
      <c r="AL2655" s="35">
        <f>+AJ2655/LISTAS[[#This Row],[COSTO]]-1</f>
        <v>0.94424869557972491</v>
      </c>
      <c r="AM2655" t="str">
        <f>+LISTAS[[#This Row],[ID]]</f>
        <v>TAPONES DE CARTER39 - 10 x 1,25</v>
      </c>
      <c r="AO2655" s="43"/>
      <c r="AP2655" s="39">
        <f>LISTAS[[#This Row],[COSTO]]+(LISTAS[[#This Row],[COSTO]]*AO2655)</f>
        <v>2880.59</v>
      </c>
      <c r="AQ2655" s="44">
        <f>IF(AO2655="",0,AP2655/LISTAS[[#This Row],[VENTA NETA]]-1)</f>
        <v>0</v>
      </c>
      <c r="AS2655" s="39">
        <v>1258.1199999999999</v>
      </c>
      <c r="AT2655" s="48">
        <f>+LISTAS[[#This Row],[COSTO]]/AS2655-1</f>
        <v>1.2895987664133792</v>
      </c>
      <c r="BA2655" t="s">
        <v>4139</v>
      </c>
      <c r="BB2655" s="36"/>
    </row>
    <row r="2656" spans="1:54" x14ac:dyDescent="0.35">
      <c r="A2656" s="7" t="s">
        <v>4205</v>
      </c>
      <c r="B2656" t="s">
        <v>4139</v>
      </c>
      <c r="C2656" t="s">
        <v>4206</v>
      </c>
      <c r="D2656" t="s">
        <v>4207</v>
      </c>
      <c r="E2656" s="2">
        <v>7861.0713999999998</v>
      </c>
      <c r="F2656" s="7" t="str">
        <f>+_xlfn.XLOOKUP(LISTAS[[#This Row],[ID]],_01_CODIGOS_Y_COSTOS_xlsm[Producto y N°],_01_CODIGOS_Y_COSTOS_xlsm[FABRICA],"",0,1)</f>
        <v>JUCAP</v>
      </c>
      <c r="G2656" s="26">
        <f>LISTAS[[#This Row],[Precio]]*(1-0.46)</f>
        <v>4244.978556</v>
      </c>
      <c r="H2656" s="1">
        <f>+_xlfn.XLOOKUP(LISTAS[[#This Row],[ID]],_01_CODIGOS_Y_COSTOS_xlsm[Producto y N°],_01_CODIGOS_Y_COSTOS_xlsm[COSTO],0,0,1)</f>
        <v>2021.575</v>
      </c>
      <c r="I2656" s="27">
        <f>+IFERROR(LISTAS[[#This Row],[VENTA NETA]]/LISTAS[[#This Row],[COSTO]]-1,0)</f>
        <v>1.099837283306333</v>
      </c>
      <c r="J2656" s="50" t="str">
        <f>IFERROR(VLOOKUP(LISTAS[[#This Row],[ID]],_01_CODIGOS_Y_COSTOS_xlsm[[Producto y N°]:[CODIGO]],2,0),"")</f>
        <v>6041</v>
      </c>
      <c r="O2656" t="s">
        <v>4205</v>
      </c>
      <c r="AB2656" s="12" t="str">
        <f>+LISTAS[[#This Row],[Codigo]]&amp;LISTAS[[#This Row],[Fabrica]]</f>
        <v>6041JUCAP</v>
      </c>
      <c r="AC2656" s="13" t="str">
        <f>+LISTAS[[#This Row],[Codigo]]</f>
        <v>6041</v>
      </c>
      <c r="AD2656" s="13" t="str">
        <f>+LISTAS[[#This Row],[ID]]</f>
        <v>TAPONES DE CARTER41 - 12 x 1,25</v>
      </c>
      <c r="AH2656" s="36"/>
      <c r="AI2656" s="37">
        <f>+LISTAS[[#This Row],[Precio]]+(LISTAS[[#This Row],[Precio]]*AH2656)</f>
        <v>7861.0713999999998</v>
      </c>
      <c r="AJ2656" s="38">
        <f t="shared" si="45"/>
        <v>3930.5356999999999</v>
      </c>
      <c r="AL2656" s="35">
        <f>+AJ2656/LISTAS[[#This Row],[COSTO]]-1</f>
        <v>0.94429378083919713</v>
      </c>
      <c r="AM2656" t="str">
        <f>+LISTAS[[#This Row],[ID]]</f>
        <v>TAPONES DE CARTER41 - 12 x 1,25</v>
      </c>
      <c r="AO2656" s="43"/>
      <c r="AP2656" s="39">
        <f>LISTAS[[#This Row],[COSTO]]+(LISTAS[[#This Row],[COSTO]]*AO2656)</f>
        <v>2021.575</v>
      </c>
      <c r="AQ2656" s="44">
        <f>IF(AO2656="",0,AP2656/LISTAS[[#This Row],[VENTA NETA]]-1)</f>
        <v>0</v>
      </c>
      <c r="AS2656" s="39">
        <v>0</v>
      </c>
      <c r="AT2656" s="48" t="e">
        <f>+LISTAS[[#This Row],[COSTO]]/AS2656-1</f>
        <v>#DIV/0!</v>
      </c>
      <c r="BA2656" t="s">
        <v>4139</v>
      </c>
      <c r="BB2656" s="36"/>
    </row>
    <row r="2657" spans="1:54" x14ac:dyDescent="0.35">
      <c r="A2657" s="7" t="s">
        <v>4208</v>
      </c>
      <c r="B2657" t="s">
        <v>4139</v>
      </c>
      <c r="C2657" t="s">
        <v>4209</v>
      </c>
      <c r="D2657" t="s">
        <v>4210</v>
      </c>
      <c r="E2657" s="2">
        <v>7861.0713999999998</v>
      </c>
      <c r="F2657" s="7" t="str">
        <f>+_xlfn.XLOOKUP(LISTAS[[#This Row],[ID]],_01_CODIGOS_Y_COSTOS_xlsm[Producto y N°],_01_CODIGOS_Y_COSTOS_xlsm[FABRICA],"",0,1)</f>
        <v>JUCAP</v>
      </c>
      <c r="G2657" s="26">
        <f>LISTAS[[#This Row],[Precio]]*(1-0.46)</f>
        <v>4244.978556</v>
      </c>
      <c r="H2657" s="1">
        <f>+_xlfn.XLOOKUP(LISTAS[[#This Row],[ID]],_01_CODIGOS_Y_COSTOS_xlsm[Producto y N°],_01_CODIGOS_Y_COSTOS_xlsm[COSTO],0,0,1)</f>
        <v>2021.575</v>
      </c>
      <c r="I2657" s="27">
        <f>+IFERROR(LISTAS[[#This Row],[VENTA NETA]]/LISTAS[[#This Row],[COSTO]]-1,0)</f>
        <v>1.099837283306333</v>
      </c>
      <c r="J2657" s="50" t="str">
        <f>IFERROR(VLOOKUP(LISTAS[[#This Row],[ID]],_01_CODIGOS_Y_COSTOS_xlsm[[Producto y N°]:[CODIGO]],2,0),"")</f>
        <v>6042</v>
      </c>
      <c r="O2657" t="s">
        <v>4208</v>
      </c>
      <c r="AB2657" s="12" t="str">
        <f>+LISTAS[[#This Row],[Codigo]]&amp;LISTAS[[#This Row],[Fabrica]]</f>
        <v>6042JUCAP</v>
      </c>
      <c r="AC2657" s="13" t="str">
        <f>+LISTAS[[#This Row],[Codigo]]</f>
        <v>6042</v>
      </c>
      <c r="AD2657" s="13" t="str">
        <f>+LISTAS[[#This Row],[ID]]</f>
        <v>TAPONES DE CARTER42 - 12 x 1,5</v>
      </c>
      <c r="AH2657" s="36"/>
      <c r="AI2657" s="37">
        <f>+LISTAS[[#This Row],[Precio]]+(LISTAS[[#This Row],[Precio]]*AH2657)</f>
        <v>7861.0713999999998</v>
      </c>
      <c r="AJ2657" s="38">
        <f t="shared" si="45"/>
        <v>3930.5356999999999</v>
      </c>
      <c r="AL2657" s="35">
        <f>+AJ2657/LISTAS[[#This Row],[COSTO]]-1</f>
        <v>0.94429378083919713</v>
      </c>
      <c r="AM2657" t="str">
        <f>+LISTAS[[#This Row],[ID]]</f>
        <v>TAPONES DE CARTER42 - 12 x 1,5</v>
      </c>
      <c r="AO2657" s="43"/>
      <c r="AP2657" s="39">
        <f>LISTAS[[#This Row],[COSTO]]+(LISTAS[[#This Row],[COSTO]]*AO2657)</f>
        <v>2021.575</v>
      </c>
      <c r="AQ2657" s="44">
        <f>IF(AO2657="",0,AP2657/LISTAS[[#This Row],[VENTA NETA]]-1)</f>
        <v>0</v>
      </c>
      <c r="AS2657" s="39">
        <v>0</v>
      </c>
      <c r="AT2657" s="48" t="e">
        <f>+LISTAS[[#This Row],[COSTO]]/AS2657-1</f>
        <v>#DIV/0!</v>
      </c>
      <c r="BA2657" t="s">
        <v>4139</v>
      </c>
      <c r="BB2657" s="36"/>
    </row>
    <row r="2658" spans="1:54" x14ac:dyDescent="0.35">
      <c r="A2658" s="7" t="s">
        <v>4211</v>
      </c>
      <c r="B2658" t="s">
        <v>4139</v>
      </c>
      <c r="C2658" t="s">
        <v>4212</v>
      </c>
      <c r="D2658" t="s">
        <v>4213</v>
      </c>
      <c r="E2658" s="2">
        <v>5207.5713999999998</v>
      </c>
      <c r="F2658" s="7" t="str">
        <f>+_xlfn.XLOOKUP(LISTAS[[#This Row],[ID]],_01_CODIGOS_Y_COSTOS_xlsm[Producto y N°],_01_CODIGOS_Y_COSTOS_xlsm[FABRICA],"",0,1)</f>
        <v>JUCAP</v>
      </c>
      <c r="G2658" s="26">
        <f>LISTAS[[#This Row],[Precio]]*(1-0.46)</f>
        <v>2812.0885560000002</v>
      </c>
      <c r="H2658" s="1">
        <f>+_xlfn.XLOOKUP(LISTAS[[#This Row],[ID]],_01_CODIGOS_Y_COSTOS_xlsm[Producto y N°],_01_CODIGOS_Y_COSTOS_xlsm[COSTO],0,0,1)</f>
        <v>1449.325</v>
      </c>
      <c r="I2658" s="27">
        <f>+IFERROR(LISTAS[[#This Row],[VENTA NETA]]/LISTAS[[#This Row],[COSTO]]-1,0)</f>
        <v>0.94027464923326387</v>
      </c>
      <c r="J2658" s="50" t="str">
        <f>IFERROR(VLOOKUP(LISTAS[[#This Row],[ID]],_01_CODIGOS_Y_COSTOS_xlsm[[Producto y N°]:[CODIGO]],2,0),"")</f>
        <v>6044</v>
      </c>
      <c r="O2658" t="s">
        <v>4211</v>
      </c>
      <c r="AB2658" s="12" t="str">
        <f>+LISTAS[[#This Row],[Codigo]]&amp;LISTAS[[#This Row],[Fabrica]]</f>
        <v>6044JUCAP</v>
      </c>
      <c r="AC2658" s="13" t="str">
        <f>+LISTAS[[#This Row],[Codigo]]</f>
        <v>6044</v>
      </c>
      <c r="AD2658" s="13" t="str">
        <f>+LISTAS[[#This Row],[ID]]</f>
        <v>TAPONES DE CARTER44 - 14 x 1,25</v>
      </c>
      <c r="AH2658" s="36"/>
      <c r="AI2658" s="37">
        <f>+LISTAS[[#This Row],[Precio]]+(LISTAS[[#This Row],[Precio]]*AH2658)</f>
        <v>5207.5713999999998</v>
      </c>
      <c r="AJ2658" s="38">
        <f t="shared" si="45"/>
        <v>2603.7856999999999</v>
      </c>
      <c r="AL2658" s="35">
        <f>+AJ2658/LISTAS[[#This Row],[COSTO]]-1</f>
        <v>0.79655060114191079</v>
      </c>
      <c r="AM2658" t="str">
        <f>+LISTAS[[#This Row],[ID]]</f>
        <v>TAPONES DE CARTER44 - 14 x 1,25</v>
      </c>
      <c r="AO2658" s="43"/>
      <c r="AP2658" s="39">
        <f>LISTAS[[#This Row],[COSTO]]+(LISTAS[[#This Row],[COSTO]]*AO2658)</f>
        <v>1449.325</v>
      </c>
      <c r="AQ2658" s="44">
        <f>IF(AO2658="",0,AP2658/LISTAS[[#This Row],[VENTA NETA]]-1)</f>
        <v>0</v>
      </c>
      <c r="AS2658" s="39">
        <v>0</v>
      </c>
      <c r="AT2658" s="48" t="e">
        <f>+LISTAS[[#This Row],[COSTO]]/AS2658-1</f>
        <v>#DIV/0!</v>
      </c>
      <c r="BA2658" t="s">
        <v>4139</v>
      </c>
      <c r="BB2658" s="36"/>
    </row>
    <row r="2659" spans="1:54" x14ac:dyDescent="0.35">
      <c r="A2659" s="7" t="s">
        <v>4214</v>
      </c>
      <c r="B2659" t="s">
        <v>4139</v>
      </c>
      <c r="C2659" t="s">
        <v>4215</v>
      </c>
      <c r="D2659" t="s">
        <v>4216</v>
      </c>
      <c r="E2659" s="2">
        <v>5149.78</v>
      </c>
      <c r="F2659" s="7" t="str">
        <f>+_xlfn.XLOOKUP(LISTAS[[#This Row],[ID]],_01_CODIGOS_Y_COSTOS_xlsm[Producto y N°],_01_CODIGOS_Y_COSTOS_xlsm[FABRICA],"",0,1)</f>
        <v>JUCAP</v>
      </c>
      <c r="G2659" s="26">
        <f>LISTAS[[#This Row],[Precio]]*(1-0.46)</f>
        <v>2780.8812000000003</v>
      </c>
      <c r="H2659" s="1">
        <f>+_xlfn.XLOOKUP(LISTAS[[#This Row],[ID]],_01_CODIGOS_Y_COSTOS_xlsm[Producto y N°],_01_CODIGOS_Y_COSTOS_xlsm[COSTO],0,0,1)</f>
        <v>1517</v>
      </c>
      <c r="I2659" s="27">
        <f>+IFERROR(LISTAS[[#This Row],[VENTA NETA]]/LISTAS[[#This Row],[COSTO]]-1,0)</f>
        <v>0.83314515491100871</v>
      </c>
      <c r="J2659" s="50" t="str">
        <f>IFERROR(VLOOKUP(LISTAS[[#This Row],[ID]],_01_CODIGOS_Y_COSTOS_xlsm[[Producto y N°]:[CODIGO]],2,0),"")</f>
        <v>6049</v>
      </c>
      <c r="O2659" t="s">
        <v>4214</v>
      </c>
      <c r="AB2659" s="12" t="str">
        <f>+LISTAS[[#This Row],[Codigo]]&amp;LISTAS[[#This Row],[Fabrica]]</f>
        <v>6049JUCAP</v>
      </c>
      <c r="AC2659" s="13" t="str">
        <f>+LISTAS[[#This Row],[Codigo]]</f>
        <v>6049</v>
      </c>
      <c r="AD2659" s="13" t="str">
        <f>+LISTAS[[#This Row],[ID]]</f>
        <v>TAPONES DE CARTER49 - 14 x 1,25 CZA COMUN 14 mm</v>
      </c>
      <c r="AH2659" s="36"/>
      <c r="AI2659" s="37">
        <f>+LISTAS[[#This Row],[Precio]]+(LISTAS[[#This Row],[Precio]]*AH2659)</f>
        <v>5149.78</v>
      </c>
      <c r="AJ2659" s="38">
        <f t="shared" si="45"/>
        <v>2574.89</v>
      </c>
      <c r="AL2659" s="35">
        <f>+AJ2659/LISTAS[[#This Row],[COSTO]]-1</f>
        <v>0.69735662491760042</v>
      </c>
      <c r="AM2659" t="str">
        <f>+LISTAS[[#This Row],[ID]]</f>
        <v>TAPONES DE CARTER49 - 14 x 1,25 CZA COMUN 14 mm</v>
      </c>
      <c r="AO2659" s="43"/>
      <c r="AP2659" s="39">
        <f>LISTAS[[#This Row],[COSTO]]+(LISTAS[[#This Row],[COSTO]]*AO2659)</f>
        <v>1517</v>
      </c>
      <c r="AQ2659" s="44">
        <f>IF(AO2659="",0,AP2659/LISTAS[[#This Row],[VENTA NETA]]-1)</f>
        <v>0</v>
      </c>
      <c r="AS2659" s="39">
        <v>0</v>
      </c>
      <c r="AT2659" s="48" t="e">
        <f>+LISTAS[[#This Row],[COSTO]]/AS2659-1</f>
        <v>#DIV/0!</v>
      </c>
      <c r="BA2659" t="s">
        <v>4139</v>
      </c>
      <c r="BB2659" s="36"/>
    </row>
    <row r="2660" spans="1:54" x14ac:dyDescent="0.35">
      <c r="A2660" s="7" t="s">
        <v>6399</v>
      </c>
      <c r="B2660" t="s">
        <v>6400</v>
      </c>
      <c r="C2660">
        <v>1</v>
      </c>
      <c r="D2660" t="s">
        <v>6401</v>
      </c>
      <c r="E2660" s="2">
        <v>8436.9599999999991</v>
      </c>
      <c r="F2660" s="7" t="str">
        <f>+_xlfn.XLOOKUP(LISTAS[[#This Row],[ID]],_01_CODIGOS_Y_COSTOS_xlsm[Producto y N°],_01_CODIGOS_Y_COSTOS_xlsm[FABRICA],"",0,1)</f>
        <v>VARIOS</v>
      </c>
      <c r="G2660" s="26">
        <f>LISTAS[[#This Row],[Precio]]*(1-0.46)</f>
        <v>4555.9583999999995</v>
      </c>
      <c r="H2660" s="1">
        <f>+_xlfn.XLOOKUP(LISTAS[[#This Row],[ID]],_01_CODIGOS_Y_COSTOS_xlsm[Producto y N°],_01_CODIGOS_Y_COSTOS_xlsm[COSTO],0,0,1)</f>
        <v>0</v>
      </c>
      <c r="I2660" s="27">
        <f>+IFERROR(LISTAS[[#This Row],[VENTA NETA]]/LISTAS[[#This Row],[COSTO]]-1,0)</f>
        <v>0</v>
      </c>
      <c r="J2660" s="50" t="str">
        <f>IFERROR(VLOOKUP(LISTAS[[#This Row],[ID]],_01_CODIGOS_Y_COSTOS_xlsm[[Producto y N°]:[CODIGO]],2,0),"")</f>
        <v>0</v>
      </c>
      <c r="O2660" t="s">
        <v>6399</v>
      </c>
      <c r="AB2660" s="12" t="str">
        <f>+LISTAS[[#This Row],[Codigo]]&amp;LISTAS[[#This Row],[Fabrica]]</f>
        <v>0VARIOS</v>
      </c>
      <c r="AC2660" s="13" t="str">
        <f>+LISTAS[[#This Row],[Codigo]]</f>
        <v>0</v>
      </c>
      <c r="AD2660" s="13" t="str">
        <f>+LISTAS[[#This Row],[ID]]</f>
        <v>ABRAZADERAS GRAMPAS U1</v>
      </c>
      <c r="AH2660" s="36"/>
      <c r="AI2660" s="37">
        <f>+LISTAS[[#This Row],[Precio]]+(LISTAS[[#This Row],[Precio]]*AH2660)</f>
        <v>8436.9599999999991</v>
      </c>
      <c r="AJ2660" s="38">
        <f t="shared" si="45"/>
        <v>4218.4799999999996</v>
      </c>
      <c r="AL2660" s="35" t="e">
        <f>+AJ2660/LISTAS[[#This Row],[COSTO]]-1</f>
        <v>#DIV/0!</v>
      </c>
      <c r="AM2660" t="str">
        <f>+LISTAS[[#This Row],[ID]]</f>
        <v>ABRAZADERAS GRAMPAS U1</v>
      </c>
      <c r="AO2660" s="43"/>
      <c r="AP2660" s="39">
        <f>LISTAS[[#This Row],[COSTO]]+(LISTAS[[#This Row],[COSTO]]*AO2660)</f>
        <v>0</v>
      </c>
      <c r="AQ2660" s="44">
        <f>IF(AO2660="",0,AP2660/LISTAS[[#This Row],[VENTA NETA]]-1)</f>
        <v>0</v>
      </c>
      <c r="AS2660" s="39">
        <v>0</v>
      </c>
      <c r="AT2660" s="48" t="e">
        <f>+LISTAS[[#This Row],[COSTO]]/AS2660-1</f>
        <v>#DIV/0!</v>
      </c>
      <c r="BA2660" t="s">
        <v>6400</v>
      </c>
      <c r="BB2660" s="36"/>
    </row>
    <row r="2661" spans="1:54" x14ac:dyDescent="0.35">
      <c r="A2661" s="7" t="s">
        <v>6402</v>
      </c>
      <c r="B2661" t="s">
        <v>6400</v>
      </c>
      <c r="C2661">
        <v>2</v>
      </c>
      <c r="D2661" t="s">
        <v>6403</v>
      </c>
      <c r="E2661" s="2">
        <v>8989.4</v>
      </c>
      <c r="F2661" s="7" t="str">
        <f>+_xlfn.XLOOKUP(LISTAS[[#This Row],[ID]],_01_CODIGOS_Y_COSTOS_xlsm[Producto y N°],_01_CODIGOS_Y_COSTOS_xlsm[FABRICA],"",0,1)</f>
        <v>VARIOS</v>
      </c>
      <c r="G2661" s="26">
        <f>LISTAS[[#This Row],[Precio]]*(1-0.46)</f>
        <v>4854.2759999999998</v>
      </c>
      <c r="H2661" s="1">
        <f>+_xlfn.XLOOKUP(LISTAS[[#This Row],[ID]],_01_CODIGOS_Y_COSTOS_xlsm[Producto y N°],_01_CODIGOS_Y_COSTOS_xlsm[COSTO],0,0,1)</f>
        <v>0</v>
      </c>
      <c r="I2661" s="27">
        <f>+IFERROR(LISTAS[[#This Row],[VENTA NETA]]/LISTAS[[#This Row],[COSTO]]-1,0)</f>
        <v>0</v>
      </c>
      <c r="J2661" s="50" t="str">
        <f>IFERROR(VLOOKUP(LISTAS[[#This Row],[ID]],_01_CODIGOS_Y_COSTOS_xlsm[[Producto y N°]:[CODIGO]],2,0),"")</f>
        <v>0</v>
      </c>
      <c r="O2661" t="s">
        <v>6402</v>
      </c>
      <c r="AB2661" s="12" t="str">
        <f>+LISTAS[[#This Row],[Codigo]]&amp;LISTAS[[#This Row],[Fabrica]]</f>
        <v>0VARIOS</v>
      </c>
      <c r="AC2661" s="13" t="str">
        <f>+LISTAS[[#This Row],[Codigo]]</f>
        <v>0</v>
      </c>
      <c r="AD2661" s="13" t="str">
        <f>+LISTAS[[#This Row],[ID]]</f>
        <v>ABRAZADERAS GRAMPAS U2</v>
      </c>
      <c r="AH2661" s="36"/>
      <c r="AI2661" s="37">
        <f>+LISTAS[[#This Row],[Precio]]+(LISTAS[[#This Row],[Precio]]*AH2661)</f>
        <v>8989.4</v>
      </c>
      <c r="AJ2661" s="38">
        <f t="shared" si="45"/>
        <v>4494.7</v>
      </c>
      <c r="AL2661" s="35" t="e">
        <f>+AJ2661/LISTAS[[#This Row],[COSTO]]-1</f>
        <v>#DIV/0!</v>
      </c>
      <c r="AM2661" t="str">
        <f>+LISTAS[[#This Row],[ID]]</f>
        <v>ABRAZADERAS GRAMPAS U2</v>
      </c>
      <c r="AO2661" s="43"/>
      <c r="AP2661" s="39">
        <f>LISTAS[[#This Row],[COSTO]]+(LISTAS[[#This Row],[COSTO]]*AO2661)</f>
        <v>0</v>
      </c>
      <c r="AQ2661" s="44">
        <f>IF(AO2661="",0,AP2661/LISTAS[[#This Row],[VENTA NETA]]-1)</f>
        <v>0</v>
      </c>
      <c r="AS2661" s="39">
        <v>0</v>
      </c>
      <c r="AT2661" s="48" t="e">
        <f>+LISTAS[[#This Row],[COSTO]]/AS2661-1</f>
        <v>#DIV/0!</v>
      </c>
      <c r="BA2661" t="s">
        <v>6400</v>
      </c>
      <c r="BB2661" s="36"/>
    </row>
    <row r="2662" spans="1:54" x14ac:dyDescent="0.35">
      <c r="A2662" s="7" t="s">
        <v>6404</v>
      </c>
      <c r="B2662" t="s">
        <v>6400</v>
      </c>
      <c r="C2662">
        <v>3</v>
      </c>
      <c r="D2662" t="s">
        <v>6405</v>
      </c>
      <c r="E2662" s="2">
        <v>9541.7999999999993</v>
      </c>
      <c r="F2662" s="7" t="str">
        <f>+_xlfn.XLOOKUP(LISTAS[[#This Row],[ID]],_01_CODIGOS_Y_COSTOS_xlsm[Producto y N°],_01_CODIGOS_Y_COSTOS_xlsm[FABRICA],"",0,1)</f>
        <v>VARIOS</v>
      </c>
      <c r="G2662" s="26">
        <f>LISTAS[[#This Row],[Precio]]*(1-0.46)</f>
        <v>5152.5720000000001</v>
      </c>
      <c r="H2662" s="1">
        <f>+_xlfn.XLOOKUP(LISTAS[[#This Row],[ID]],_01_CODIGOS_Y_COSTOS_xlsm[Producto y N°],_01_CODIGOS_Y_COSTOS_xlsm[COSTO],0,0,1)</f>
        <v>0</v>
      </c>
      <c r="I2662" s="27">
        <f>+IFERROR(LISTAS[[#This Row],[VENTA NETA]]/LISTAS[[#This Row],[COSTO]]-1,0)</f>
        <v>0</v>
      </c>
      <c r="J2662" s="50" t="str">
        <f>IFERROR(VLOOKUP(LISTAS[[#This Row],[ID]],_01_CODIGOS_Y_COSTOS_xlsm[[Producto y N°]:[CODIGO]],2,0),"")</f>
        <v>0</v>
      </c>
      <c r="O2662" t="s">
        <v>6404</v>
      </c>
      <c r="AB2662" s="12" t="str">
        <f>+LISTAS[[#This Row],[Codigo]]&amp;LISTAS[[#This Row],[Fabrica]]</f>
        <v>0VARIOS</v>
      </c>
      <c r="AC2662" s="13" t="str">
        <f>+LISTAS[[#This Row],[Codigo]]</f>
        <v>0</v>
      </c>
      <c r="AD2662" s="13" t="str">
        <f>+LISTAS[[#This Row],[ID]]</f>
        <v>ABRAZADERAS GRAMPAS U3</v>
      </c>
      <c r="AH2662" s="36"/>
      <c r="AI2662" s="37">
        <f>+LISTAS[[#This Row],[Precio]]+(LISTAS[[#This Row],[Precio]]*AH2662)</f>
        <v>9541.7999999999993</v>
      </c>
      <c r="AJ2662" s="38">
        <f t="shared" si="45"/>
        <v>4770.8999999999996</v>
      </c>
      <c r="AL2662" s="35" t="e">
        <f>+AJ2662/LISTAS[[#This Row],[COSTO]]-1</f>
        <v>#DIV/0!</v>
      </c>
      <c r="AM2662" t="str">
        <f>+LISTAS[[#This Row],[ID]]</f>
        <v>ABRAZADERAS GRAMPAS U3</v>
      </c>
      <c r="AO2662" s="43"/>
      <c r="AP2662" s="39">
        <f>LISTAS[[#This Row],[COSTO]]+(LISTAS[[#This Row],[COSTO]]*AO2662)</f>
        <v>0</v>
      </c>
      <c r="AQ2662" s="44">
        <f>IF(AO2662="",0,AP2662/LISTAS[[#This Row],[VENTA NETA]]-1)</f>
        <v>0</v>
      </c>
      <c r="AS2662" s="39">
        <v>0</v>
      </c>
      <c r="AT2662" s="48" t="e">
        <f>+LISTAS[[#This Row],[COSTO]]/AS2662-1</f>
        <v>#DIV/0!</v>
      </c>
      <c r="BA2662" t="s">
        <v>6400</v>
      </c>
      <c r="BB2662" s="36"/>
    </row>
    <row r="2663" spans="1:54" x14ac:dyDescent="0.35">
      <c r="A2663" s="7" t="s">
        <v>6406</v>
      </c>
      <c r="B2663" t="s">
        <v>6400</v>
      </c>
      <c r="C2663">
        <v>4</v>
      </c>
      <c r="D2663" t="s">
        <v>6407</v>
      </c>
      <c r="E2663" s="2">
        <v>10044</v>
      </c>
      <c r="F2663" s="7" t="str">
        <f>+_xlfn.XLOOKUP(LISTAS[[#This Row],[ID]],_01_CODIGOS_Y_COSTOS_xlsm[Producto y N°],_01_CODIGOS_Y_COSTOS_xlsm[FABRICA],"",0,1)</f>
        <v>VARIOS</v>
      </c>
      <c r="G2663" s="26">
        <f>LISTAS[[#This Row],[Precio]]*(1-0.46)</f>
        <v>5423.76</v>
      </c>
      <c r="H2663" s="1">
        <f>+_xlfn.XLOOKUP(LISTAS[[#This Row],[ID]],_01_CODIGOS_Y_COSTOS_xlsm[Producto y N°],_01_CODIGOS_Y_COSTOS_xlsm[COSTO],0,0,1)</f>
        <v>0</v>
      </c>
      <c r="I2663" s="27">
        <f>+IFERROR(LISTAS[[#This Row],[VENTA NETA]]/LISTAS[[#This Row],[COSTO]]-1,0)</f>
        <v>0</v>
      </c>
      <c r="J2663" s="50" t="str">
        <f>IFERROR(VLOOKUP(LISTAS[[#This Row],[ID]],_01_CODIGOS_Y_COSTOS_xlsm[[Producto y N°]:[CODIGO]],2,0),"")</f>
        <v>0</v>
      </c>
      <c r="O2663" t="s">
        <v>6406</v>
      </c>
      <c r="AB2663" s="12" t="str">
        <f>+LISTAS[[#This Row],[Codigo]]&amp;LISTAS[[#This Row],[Fabrica]]</f>
        <v>0VARIOS</v>
      </c>
      <c r="AC2663" s="13" t="str">
        <f>+LISTAS[[#This Row],[Codigo]]</f>
        <v>0</v>
      </c>
      <c r="AD2663" s="13" t="str">
        <f>+LISTAS[[#This Row],[ID]]</f>
        <v>ABRAZADERAS GRAMPAS U4</v>
      </c>
      <c r="AH2663" s="36"/>
      <c r="AI2663" s="37">
        <f>+LISTAS[[#This Row],[Precio]]+(LISTAS[[#This Row],[Precio]]*AH2663)</f>
        <v>10044</v>
      </c>
      <c r="AJ2663" s="38">
        <f t="shared" si="45"/>
        <v>5022</v>
      </c>
      <c r="AL2663" s="35" t="e">
        <f>+AJ2663/LISTAS[[#This Row],[COSTO]]-1</f>
        <v>#DIV/0!</v>
      </c>
      <c r="AM2663" t="str">
        <f>+LISTAS[[#This Row],[ID]]</f>
        <v>ABRAZADERAS GRAMPAS U4</v>
      </c>
      <c r="AO2663" s="43"/>
      <c r="AP2663" s="39">
        <f>LISTAS[[#This Row],[COSTO]]+(LISTAS[[#This Row],[COSTO]]*AO2663)</f>
        <v>0</v>
      </c>
      <c r="AQ2663" s="44">
        <f>IF(AO2663="",0,AP2663/LISTAS[[#This Row],[VENTA NETA]]-1)</f>
        <v>0</v>
      </c>
      <c r="AS2663" s="39">
        <v>0</v>
      </c>
      <c r="AT2663" s="48" t="e">
        <f>+LISTAS[[#This Row],[COSTO]]/AS2663-1</f>
        <v>#DIV/0!</v>
      </c>
      <c r="BA2663" t="s">
        <v>6400</v>
      </c>
      <c r="BB2663" s="36"/>
    </row>
    <row r="2664" spans="1:54" x14ac:dyDescent="0.35">
      <c r="A2664" s="7" t="s">
        <v>6408</v>
      </c>
      <c r="B2664" t="s">
        <v>6400</v>
      </c>
      <c r="C2664">
        <v>5</v>
      </c>
      <c r="D2664" t="s">
        <v>6409</v>
      </c>
      <c r="E2664" s="2">
        <v>10646.64</v>
      </c>
      <c r="F2664" s="7" t="str">
        <f>+_xlfn.XLOOKUP(LISTAS[[#This Row],[ID]],_01_CODIGOS_Y_COSTOS_xlsm[Producto y N°],_01_CODIGOS_Y_COSTOS_xlsm[FABRICA],"",0,1)</f>
        <v>VARIOS</v>
      </c>
      <c r="G2664" s="26">
        <f>LISTAS[[#This Row],[Precio]]*(1-0.46)</f>
        <v>5749.1855999999998</v>
      </c>
      <c r="H2664" s="1">
        <f>+_xlfn.XLOOKUP(LISTAS[[#This Row],[ID]],_01_CODIGOS_Y_COSTOS_xlsm[Producto y N°],_01_CODIGOS_Y_COSTOS_xlsm[COSTO],0,0,1)</f>
        <v>0</v>
      </c>
      <c r="I2664" s="27">
        <f>+IFERROR(LISTAS[[#This Row],[VENTA NETA]]/LISTAS[[#This Row],[COSTO]]-1,0)</f>
        <v>0</v>
      </c>
      <c r="J2664" s="50" t="str">
        <f>IFERROR(VLOOKUP(LISTAS[[#This Row],[ID]],_01_CODIGOS_Y_COSTOS_xlsm[[Producto y N°]:[CODIGO]],2,0),"")</f>
        <v>0</v>
      </c>
      <c r="O2664" t="s">
        <v>6408</v>
      </c>
      <c r="AB2664" s="12" t="str">
        <f>+LISTAS[[#This Row],[Codigo]]&amp;LISTAS[[#This Row],[Fabrica]]</f>
        <v>0VARIOS</v>
      </c>
      <c r="AC2664" s="13" t="str">
        <f>+LISTAS[[#This Row],[Codigo]]</f>
        <v>0</v>
      </c>
      <c r="AD2664" s="13" t="str">
        <f>+LISTAS[[#This Row],[ID]]</f>
        <v>ABRAZADERAS GRAMPAS U5</v>
      </c>
      <c r="AH2664" s="36"/>
      <c r="AI2664" s="37">
        <f>+LISTAS[[#This Row],[Precio]]+(LISTAS[[#This Row],[Precio]]*AH2664)</f>
        <v>10646.64</v>
      </c>
      <c r="AJ2664" s="38">
        <f t="shared" si="45"/>
        <v>5323.32</v>
      </c>
      <c r="AL2664" s="35" t="e">
        <f>+AJ2664/LISTAS[[#This Row],[COSTO]]-1</f>
        <v>#DIV/0!</v>
      </c>
      <c r="AM2664" t="str">
        <f>+LISTAS[[#This Row],[ID]]</f>
        <v>ABRAZADERAS GRAMPAS U5</v>
      </c>
      <c r="AO2664" s="43"/>
      <c r="AP2664" s="39">
        <f>LISTAS[[#This Row],[COSTO]]+(LISTAS[[#This Row],[COSTO]]*AO2664)</f>
        <v>0</v>
      </c>
      <c r="AQ2664" s="44">
        <f>IF(AO2664="",0,AP2664/LISTAS[[#This Row],[VENTA NETA]]-1)</f>
        <v>0</v>
      </c>
      <c r="AS2664" s="39">
        <v>0</v>
      </c>
      <c r="AT2664" s="48" t="e">
        <f>+LISTAS[[#This Row],[COSTO]]/AS2664-1</f>
        <v>#DIV/0!</v>
      </c>
      <c r="BA2664" t="s">
        <v>6400</v>
      </c>
      <c r="BB2664" s="36"/>
    </row>
    <row r="2665" spans="1:54" x14ac:dyDescent="0.35">
      <c r="A2665" s="7" t="s">
        <v>6410</v>
      </c>
      <c r="B2665" t="s">
        <v>6400</v>
      </c>
      <c r="C2665">
        <v>6</v>
      </c>
      <c r="D2665" t="s">
        <v>6411</v>
      </c>
      <c r="E2665" s="2">
        <v>11158.88</v>
      </c>
      <c r="F2665" s="7" t="str">
        <f>+_xlfn.XLOOKUP(LISTAS[[#This Row],[ID]],_01_CODIGOS_Y_COSTOS_xlsm[Producto y N°],_01_CODIGOS_Y_COSTOS_xlsm[FABRICA],"",0,1)</f>
        <v>VARIOS</v>
      </c>
      <c r="G2665" s="26">
        <f>LISTAS[[#This Row],[Precio]]*(1-0.46)</f>
        <v>6025.7951999999996</v>
      </c>
      <c r="H2665" s="1">
        <f>+_xlfn.XLOOKUP(LISTAS[[#This Row],[ID]],_01_CODIGOS_Y_COSTOS_xlsm[Producto y N°],_01_CODIGOS_Y_COSTOS_xlsm[COSTO],0,0,1)</f>
        <v>0</v>
      </c>
      <c r="I2665" s="27">
        <f>+IFERROR(LISTAS[[#This Row],[VENTA NETA]]/LISTAS[[#This Row],[COSTO]]-1,0)</f>
        <v>0</v>
      </c>
      <c r="J2665" s="50" t="str">
        <f>IFERROR(VLOOKUP(LISTAS[[#This Row],[ID]],_01_CODIGOS_Y_COSTOS_xlsm[[Producto y N°]:[CODIGO]],2,0),"")</f>
        <v>0</v>
      </c>
      <c r="O2665" t="s">
        <v>6410</v>
      </c>
      <c r="AB2665" s="12" t="str">
        <f>+LISTAS[[#This Row],[Codigo]]&amp;LISTAS[[#This Row],[Fabrica]]</f>
        <v>0VARIOS</v>
      </c>
      <c r="AC2665" s="13" t="str">
        <f>+LISTAS[[#This Row],[Codigo]]</f>
        <v>0</v>
      </c>
      <c r="AD2665" s="13" t="str">
        <f>+LISTAS[[#This Row],[ID]]</f>
        <v>ABRAZADERAS GRAMPAS U6</v>
      </c>
      <c r="AH2665" s="36"/>
      <c r="AI2665" s="37">
        <f>+LISTAS[[#This Row],[Precio]]+(LISTAS[[#This Row],[Precio]]*AH2665)</f>
        <v>11158.88</v>
      </c>
      <c r="AJ2665" s="38">
        <f t="shared" si="45"/>
        <v>5579.44</v>
      </c>
      <c r="AL2665" s="35" t="e">
        <f>+AJ2665/LISTAS[[#This Row],[COSTO]]-1</f>
        <v>#DIV/0!</v>
      </c>
      <c r="AM2665" t="str">
        <f>+LISTAS[[#This Row],[ID]]</f>
        <v>ABRAZADERAS GRAMPAS U6</v>
      </c>
      <c r="AO2665" s="43"/>
      <c r="AP2665" s="39">
        <f>LISTAS[[#This Row],[COSTO]]+(LISTAS[[#This Row],[COSTO]]*AO2665)</f>
        <v>0</v>
      </c>
      <c r="AQ2665" s="44">
        <f>IF(AO2665="",0,AP2665/LISTAS[[#This Row],[VENTA NETA]]-1)</f>
        <v>0</v>
      </c>
      <c r="AS2665" s="39">
        <v>0</v>
      </c>
      <c r="AT2665" s="48" t="e">
        <f>+LISTAS[[#This Row],[COSTO]]/AS2665-1</f>
        <v>#DIV/0!</v>
      </c>
      <c r="BA2665" t="s">
        <v>6400</v>
      </c>
      <c r="BB2665" s="36"/>
    </row>
    <row r="2666" spans="1:54" x14ac:dyDescent="0.35">
      <c r="A2666" s="7" t="s">
        <v>6412</v>
      </c>
      <c r="B2666" t="s">
        <v>6400</v>
      </c>
      <c r="C2666">
        <v>7</v>
      </c>
      <c r="D2666" t="s">
        <v>6413</v>
      </c>
      <c r="E2666" s="2">
        <v>11701.28</v>
      </c>
      <c r="F2666" s="7" t="str">
        <f>+_xlfn.XLOOKUP(LISTAS[[#This Row],[ID]],_01_CODIGOS_Y_COSTOS_xlsm[Producto y N°],_01_CODIGOS_Y_COSTOS_xlsm[FABRICA],"",0,1)</f>
        <v>VARIOS</v>
      </c>
      <c r="G2666" s="26">
        <f>LISTAS[[#This Row],[Precio]]*(1-0.46)</f>
        <v>6318.6912000000011</v>
      </c>
      <c r="H2666" s="1">
        <f>+_xlfn.XLOOKUP(LISTAS[[#This Row],[ID]],_01_CODIGOS_Y_COSTOS_xlsm[Producto y N°],_01_CODIGOS_Y_COSTOS_xlsm[COSTO],0,0,1)</f>
        <v>0</v>
      </c>
      <c r="I2666" s="27">
        <f>+IFERROR(LISTAS[[#This Row],[VENTA NETA]]/LISTAS[[#This Row],[COSTO]]-1,0)</f>
        <v>0</v>
      </c>
      <c r="J2666" s="50" t="str">
        <f>IFERROR(VLOOKUP(LISTAS[[#This Row],[ID]],_01_CODIGOS_Y_COSTOS_xlsm[[Producto y N°]:[CODIGO]],2,0),"")</f>
        <v>0</v>
      </c>
      <c r="O2666" t="s">
        <v>6412</v>
      </c>
      <c r="AB2666" s="12" t="str">
        <f>+LISTAS[[#This Row],[Codigo]]&amp;LISTAS[[#This Row],[Fabrica]]</f>
        <v>0VARIOS</v>
      </c>
      <c r="AC2666" s="13" t="str">
        <f>+LISTAS[[#This Row],[Codigo]]</f>
        <v>0</v>
      </c>
      <c r="AD2666" s="13" t="str">
        <f>+LISTAS[[#This Row],[ID]]</f>
        <v>ABRAZADERAS GRAMPAS U7</v>
      </c>
      <c r="AH2666" s="36"/>
      <c r="AI2666" s="37">
        <f>+LISTAS[[#This Row],[Precio]]+(LISTAS[[#This Row],[Precio]]*AH2666)</f>
        <v>11701.28</v>
      </c>
      <c r="AJ2666" s="38">
        <f t="shared" si="45"/>
        <v>5850.64</v>
      </c>
      <c r="AL2666" s="35" t="e">
        <f>+AJ2666/LISTAS[[#This Row],[COSTO]]-1</f>
        <v>#DIV/0!</v>
      </c>
      <c r="AM2666" t="str">
        <f>+LISTAS[[#This Row],[ID]]</f>
        <v>ABRAZADERAS GRAMPAS U7</v>
      </c>
      <c r="AO2666" s="43"/>
      <c r="AP2666" s="39">
        <f>LISTAS[[#This Row],[COSTO]]+(LISTAS[[#This Row],[COSTO]]*AO2666)</f>
        <v>0</v>
      </c>
      <c r="AQ2666" s="44">
        <f>IF(AO2666="",0,AP2666/LISTAS[[#This Row],[VENTA NETA]]-1)</f>
        <v>0</v>
      </c>
      <c r="AS2666" s="39">
        <v>0</v>
      </c>
      <c r="AT2666" s="48" t="e">
        <f>+LISTAS[[#This Row],[COSTO]]/AS2666-1</f>
        <v>#DIV/0!</v>
      </c>
      <c r="BA2666" t="s">
        <v>6400</v>
      </c>
      <c r="BB2666" s="36"/>
    </row>
    <row r="2667" spans="1:54" x14ac:dyDescent="0.35">
      <c r="A2667" s="7" t="s">
        <v>6414</v>
      </c>
      <c r="B2667" t="s">
        <v>6400</v>
      </c>
      <c r="C2667">
        <v>8</v>
      </c>
      <c r="D2667" t="s">
        <v>6415</v>
      </c>
      <c r="E2667" s="2">
        <v>12203.48</v>
      </c>
      <c r="F2667" s="7" t="str">
        <f>+_xlfn.XLOOKUP(LISTAS[[#This Row],[ID]],_01_CODIGOS_Y_COSTOS_xlsm[Producto y N°],_01_CODIGOS_Y_COSTOS_xlsm[FABRICA],"",0,1)</f>
        <v>VARIOS</v>
      </c>
      <c r="G2667" s="26">
        <f>LISTAS[[#This Row],[Precio]]*(1-0.46)</f>
        <v>6589.8792000000003</v>
      </c>
      <c r="H2667" s="1">
        <f>+_xlfn.XLOOKUP(LISTAS[[#This Row],[ID]],_01_CODIGOS_Y_COSTOS_xlsm[Producto y N°],_01_CODIGOS_Y_COSTOS_xlsm[COSTO],0,0,1)</f>
        <v>0</v>
      </c>
      <c r="I2667" s="27">
        <f>+IFERROR(LISTAS[[#This Row],[VENTA NETA]]/LISTAS[[#This Row],[COSTO]]-1,0)</f>
        <v>0</v>
      </c>
      <c r="J2667" s="50" t="str">
        <f>IFERROR(VLOOKUP(LISTAS[[#This Row],[ID]],_01_CODIGOS_Y_COSTOS_xlsm[[Producto y N°]:[CODIGO]],2,0),"")</f>
        <v>0</v>
      </c>
      <c r="O2667" t="s">
        <v>6414</v>
      </c>
      <c r="AB2667" s="12" t="str">
        <f>+LISTAS[[#This Row],[Codigo]]&amp;LISTAS[[#This Row],[Fabrica]]</f>
        <v>0VARIOS</v>
      </c>
      <c r="AC2667" s="13" t="str">
        <f>+LISTAS[[#This Row],[Codigo]]</f>
        <v>0</v>
      </c>
      <c r="AD2667" s="13" t="str">
        <f>+LISTAS[[#This Row],[ID]]</f>
        <v>ABRAZADERAS GRAMPAS U8</v>
      </c>
      <c r="AH2667" s="36"/>
      <c r="AI2667" s="37">
        <f>+LISTAS[[#This Row],[Precio]]+(LISTAS[[#This Row],[Precio]]*AH2667)</f>
        <v>12203.48</v>
      </c>
      <c r="AJ2667" s="38">
        <f t="shared" si="45"/>
        <v>6101.74</v>
      </c>
      <c r="AL2667" s="35" t="e">
        <f>+AJ2667/LISTAS[[#This Row],[COSTO]]-1</f>
        <v>#DIV/0!</v>
      </c>
      <c r="AM2667" t="str">
        <f>+LISTAS[[#This Row],[ID]]</f>
        <v>ABRAZADERAS GRAMPAS U8</v>
      </c>
      <c r="AO2667" s="43"/>
      <c r="AP2667" s="39">
        <f>LISTAS[[#This Row],[COSTO]]+(LISTAS[[#This Row],[COSTO]]*AO2667)</f>
        <v>0</v>
      </c>
      <c r="AQ2667" s="44">
        <f>IF(AO2667="",0,AP2667/LISTAS[[#This Row],[VENTA NETA]]-1)</f>
        <v>0</v>
      </c>
      <c r="AS2667" s="39">
        <v>0</v>
      </c>
      <c r="AT2667" s="48" t="e">
        <f>+LISTAS[[#This Row],[COSTO]]/AS2667-1</f>
        <v>#DIV/0!</v>
      </c>
      <c r="BA2667" t="s">
        <v>6400</v>
      </c>
      <c r="BB2667" s="36"/>
    </row>
    <row r="2668" spans="1:54" x14ac:dyDescent="0.35">
      <c r="A2668" s="7" t="s">
        <v>6416</v>
      </c>
      <c r="B2668" t="s">
        <v>6400</v>
      </c>
      <c r="C2668">
        <v>9</v>
      </c>
      <c r="D2668" t="s">
        <v>6417</v>
      </c>
      <c r="E2668" s="2">
        <v>12755.88</v>
      </c>
      <c r="F2668" s="7" t="str">
        <f>+_xlfn.XLOOKUP(LISTAS[[#This Row],[ID]],_01_CODIGOS_Y_COSTOS_xlsm[Producto y N°],_01_CODIGOS_Y_COSTOS_xlsm[FABRICA],"",0,1)</f>
        <v>VARIOS</v>
      </c>
      <c r="G2668" s="26">
        <f>LISTAS[[#This Row],[Precio]]*(1-0.46)</f>
        <v>6888.1751999999997</v>
      </c>
      <c r="H2668" s="1">
        <f>+_xlfn.XLOOKUP(LISTAS[[#This Row],[ID]],_01_CODIGOS_Y_COSTOS_xlsm[Producto y N°],_01_CODIGOS_Y_COSTOS_xlsm[COSTO],0,0,1)</f>
        <v>0</v>
      </c>
      <c r="I2668" s="27">
        <f>+IFERROR(LISTAS[[#This Row],[VENTA NETA]]/LISTAS[[#This Row],[COSTO]]-1,0)</f>
        <v>0</v>
      </c>
      <c r="J2668" s="50" t="str">
        <f>IFERROR(VLOOKUP(LISTAS[[#This Row],[ID]],_01_CODIGOS_Y_COSTOS_xlsm[[Producto y N°]:[CODIGO]],2,0),"")</f>
        <v>0</v>
      </c>
      <c r="O2668" t="s">
        <v>6416</v>
      </c>
      <c r="AB2668" s="12" t="str">
        <f>+LISTAS[[#This Row],[Codigo]]&amp;LISTAS[[#This Row],[Fabrica]]</f>
        <v>0VARIOS</v>
      </c>
      <c r="AC2668" s="13" t="str">
        <f>+LISTAS[[#This Row],[Codigo]]</f>
        <v>0</v>
      </c>
      <c r="AD2668" s="13" t="str">
        <f>+LISTAS[[#This Row],[ID]]</f>
        <v>ABRAZADERAS GRAMPAS U9</v>
      </c>
      <c r="AH2668" s="36"/>
      <c r="AI2668" s="37">
        <f>+LISTAS[[#This Row],[Precio]]+(LISTAS[[#This Row],[Precio]]*AH2668)</f>
        <v>12755.88</v>
      </c>
      <c r="AJ2668" s="38">
        <f t="shared" si="45"/>
        <v>6377.94</v>
      </c>
      <c r="AL2668" s="35" t="e">
        <f>+AJ2668/LISTAS[[#This Row],[COSTO]]-1</f>
        <v>#DIV/0!</v>
      </c>
      <c r="AM2668" t="str">
        <f>+LISTAS[[#This Row],[ID]]</f>
        <v>ABRAZADERAS GRAMPAS U9</v>
      </c>
      <c r="AO2668" s="43"/>
      <c r="AP2668" s="39">
        <f>LISTAS[[#This Row],[COSTO]]+(LISTAS[[#This Row],[COSTO]]*AO2668)</f>
        <v>0</v>
      </c>
      <c r="AQ2668" s="44">
        <f>IF(AO2668="",0,AP2668/LISTAS[[#This Row],[VENTA NETA]]-1)</f>
        <v>0</v>
      </c>
      <c r="AS2668" s="39">
        <v>0</v>
      </c>
      <c r="AT2668" s="48" t="e">
        <f>+LISTAS[[#This Row],[COSTO]]/AS2668-1</f>
        <v>#DIV/0!</v>
      </c>
      <c r="BA2668" t="s">
        <v>6400</v>
      </c>
      <c r="BB2668" s="36"/>
    </row>
    <row r="2669" spans="1:54" x14ac:dyDescent="0.35">
      <c r="A2669" s="7" t="s">
        <v>6418</v>
      </c>
      <c r="B2669" t="s">
        <v>6400</v>
      </c>
      <c r="C2669">
        <v>10</v>
      </c>
      <c r="D2669" t="s">
        <v>6419</v>
      </c>
      <c r="E2669" s="2">
        <v>4896.4399999999996</v>
      </c>
      <c r="F2669" s="7" t="str">
        <f>+_xlfn.XLOOKUP(LISTAS[[#This Row],[ID]],_01_CODIGOS_Y_COSTOS_xlsm[Producto y N°],_01_CODIGOS_Y_COSTOS_xlsm[FABRICA],"",0,1)</f>
        <v>VARIOS</v>
      </c>
      <c r="G2669" s="26">
        <f>LISTAS[[#This Row],[Precio]]*(1-0.46)</f>
        <v>2644.0776000000001</v>
      </c>
      <c r="H2669" s="1">
        <f>+_xlfn.XLOOKUP(LISTAS[[#This Row],[ID]],_01_CODIGOS_Y_COSTOS_xlsm[Producto y N°],_01_CODIGOS_Y_COSTOS_xlsm[COSTO],0,0,1)</f>
        <v>0</v>
      </c>
      <c r="I2669" s="27">
        <f>+IFERROR(LISTAS[[#This Row],[VENTA NETA]]/LISTAS[[#This Row],[COSTO]]-1,0)</f>
        <v>0</v>
      </c>
      <c r="J2669" s="50" t="str">
        <f>IFERROR(VLOOKUP(LISTAS[[#This Row],[ID]],_01_CODIGOS_Y_COSTOS_xlsm[[Producto y N°]:[CODIGO]],2,0),"")</f>
        <v>0</v>
      </c>
      <c r="O2669" t="s">
        <v>6418</v>
      </c>
      <c r="AB2669" s="12" t="str">
        <f>+LISTAS[[#This Row],[Codigo]]&amp;LISTAS[[#This Row],[Fabrica]]</f>
        <v>0VARIOS</v>
      </c>
      <c r="AC2669" s="13" t="str">
        <f>+LISTAS[[#This Row],[Codigo]]</f>
        <v>0</v>
      </c>
      <c r="AD2669" s="13" t="str">
        <f>+LISTAS[[#This Row],[ID]]</f>
        <v>ABRAZADERAS GRAMPAS U10</v>
      </c>
      <c r="AH2669" s="36"/>
      <c r="AI2669" s="37">
        <f>+LISTAS[[#This Row],[Precio]]+(LISTAS[[#This Row],[Precio]]*AH2669)</f>
        <v>4896.4399999999996</v>
      </c>
      <c r="AJ2669" s="38">
        <f t="shared" si="45"/>
        <v>2448.2199999999998</v>
      </c>
      <c r="AL2669" s="35" t="e">
        <f>+AJ2669/LISTAS[[#This Row],[COSTO]]-1</f>
        <v>#DIV/0!</v>
      </c>
      <c r="AM2669" t="str">
        <f>+LISTAS[[#This Row],[ID]]</f>
        <v>ABRAZADERAS GRAMPAS U10</v>
      </c>
      <c r="AO2669" s="43"/>
      <c r="AP2669" s="39">
        <f>LISTAS[[#This Row],[COSTO]]+(LISTAS[[#This Row],[COSTO]]*AO2669)</f>
        <v>0</v>
      </c>
      <c r="AQ2669" s="44">
        <f>IF(AO2669="",0,AP2669/LISTAS[[#This Row],[VENTA NETA]]-1)</f>
        <v>0</v>
      </c>
      <c r="AS2669" s="39">
        <v>0</v>
      </c>
      <c r="AT2669" s="48" t="e">
        <f>+LISTAS[[#This Row],[COSTO]]/AS2669-1</f>
        <v>#DIV/0!</v>
      </c>
      <c r="BA2669" t="s">
        <v>6400</v>
      </c>
      <c r="BB2669" s="36"/>
    </row>
    <row r="2670" spans="1:54" x14ac:dyDescent="0.35">
      <c r="A2670" s="7" t="s">
        <v>6420</v>
      </c>
      <c r="B2670" t="s">
        <v>6400</v>
      </c>
      <c r="C2670">
        <v>11</v>
      </c>
      <c r="D2670" t="s">
        <v>6421</v>
      </c>
      <c r="E2670" s="2">
        <v>5443.84</v>
      </c>
      <c r="F2670" s="7" t="str">
        <f>+_xlfn.XLOOKUP(LISTAS[[#This Row],[ID]],_01_CODIGOS_Y_COSTOS_xlsm[Producto y N°],_01_CODIGOS_Y_COSTOS_xlsm[FABRICA],"",0,1)</f>
        <v>VARIOS</v>
      </c>
      <c r="G2670" s="26">
        <f>LISTAS[[#This Row],[Precio]]*(1-0.46)</f>
        <v>2939.6736000000001</v>
      </c>
      <c r="H2670" s="1">
        <f>+_xlfn.XLOOKUP(LISTAS[[#This Row],[ID]],_01_CODIGOS_Y_COSTOS_xlsm[Producto y N°],_01_CODIGOS_Y_COSTOS_xlsm[COSTO],0,0,1)</f>
        <v>0</v>
      </c>
      <c r="I2670" s="27">
        <f>+IFERROR(LISTAS[[#This Row],[VENTA NETA]]/LISTAS[[#This Row],[COSTO]]-1,0)</f>
        <v>0</v>
      </c>
      <c r="J2670" s="50" t="str">
        <f>IFERROR(VLOOKUP(LISTAS[[#This Row],[ID]],_01_CODIGOS_Y_COSTOS_xlsm[[Producto y N°]:[CODIGO]],2,0),"")</f>
        <v>0</v>
      </c>
      <c r="O2670" t="s">
        <v>6420</v>
      </c>
      <c r="AB2670" s="12" t="str">
        <f>+LISTAS[[#This Row],[Codigo]]&amp;LISTAS[[#This Row],[Fabrica]]</f>
        <v>0VARIOS</v>
      </c>
      <c r="AC2670" s="13" t="str">
        <f>+LISTAS[[#This Row],[Codigo]]</f>
        <v>0</v>
      </c>
      <c r="AD2670" s="13" t="str">
        <f>+LISTAS[[#This Row],[ID]]</f>
        <v>ABRAZADERAS GRAMPAS U11</v>
      </c>
      <c r="AH2670" s="36"/>
      <c r="AI2670" s="37">
        <f>+LISTAS[[#This Row],[Precio]]+(LISTAS[[#This Row],[Precio]]*AH2670)</f>
        <v>5443.84</v>
      </c>
      <c r="AJ2670" s="38">
        <f t="shared" si="45"/>
        <v>2721.92</v>
      </c>
      <c r="AL2670" s="35" t="e">
        <f>+AJ2670/LISTAS[[#This Row],[COSTO]]-1</f>
        <v>#DIV/0!</v>
      </c>
      <c r="AM2670" t="str">
        <f>+LISTAS[[#This Row],[ID]]</f>
        <v>ABRAZADERAS GRAMPAS U11</v>
      </c>
      <c r="AO2670" s="43"/>
      <c r="AP2670" s="39">
        <f>LISTAS[[#This Row],[COSTO]]+(LISTAS[[#This Row],[COSTO]]*AO2670)</f>
        <v>0</v>
      </c>
      <c r="AQ2670" s="44">
        <f>IF(AO2670="",0,AP2670/LISTAS[[#This Row],[VENTA NETA]]-1)</f>
        <v>0</v>
      </c>
      <c r="AS2670" s="39">
        <v>0</v>
      </c>
      <c r="AT2670" s="48" t="e">
        <f>+LISTAS[[#This Row],[COSTO]]/AS2670-1</f>
        <v>#DIV/0!</v>
      </c>
      <c r="BA2670" t="s">
        <v>6400</v>
      </c>
      <c r="BB2670" s="36"/>
    </row>
    <row r="2671" spans="1:54" x14ac:dyDescent="0.35">
      <c r="A2671" s="7" t="s">
        <v>6422</v>
      </c>
      <c r="B2671" t="s">
        <v>6400</v>
      </c>
      <c r="C2671">
        <v>12</v>
      </c>
      <c r="D2671" t="s">
        <v>6423</v>
      </c>
      <c r="E2671" s="2">
        <v>5986.24</v>
      </c>
      <c r="F2671" s="7" t="str">
        <f>+_xlfn.XLOOKUP(LISTAS[[#This Row],[ID]],_01_CODIGOS_Y_COSTOS_xlsm[Producto y N°],_01_CODIGOS_Y_COSTOS_xlsm[FABRICA],"",0,1)</f>
        <v>VARIOS</v>
      </c>
      <c r="G2671" s="26">
        <f>LISTAS[[#This Row],[Precio]]*(1-0.46)</f>
        <v>3232.5696000000003</v>
      </c>
      <c r="H2671" s="1">
        <f>+_xlfn.XLOOKUP(LISTAS[[#This Row],[ID]],_01_CODIGOS_Y_COSTOS_xlsm[Producto y N°],_01_CODIGOS_Y_COSTOS_xlsm[COSTO],0,0,1)</f>
        <v>0</v>
      </c>
      <c r="I2671" s="27">
        <f>+IFERROR(LISTAS[[#This Row],[VENTA NETA]]/LISTAS[[#This Row],[COSTO]]-1,0)</f>
        <v>0</v>
      </c>
      <c r="J2671" s="50" t="str">
        <f>IFERROR(VLOOKUP(LISTAS[[#This Row],[ID]],_01_CODIGOS_Y_COSTOS_xlsm[[Producto y N°]:[CODIGO]],2,0),"")</f>
        <v>0</v>
      </c>
      <c r="O2671" t="s">
        <v>6422</v>
      </c>
      <c r="AB2671" s="12" t="str">
        <f>+LISTAS[[#This Row],[Codigo]]&amp;LISTAS[[#This Row],[Fabrica]]</f>
        <v>0VARIOS</v>
      </c>
      <c r="AC2671" s="13" t="str">
        <f>+LISTAS[[#This Row],[Codigo]]</f>
        <v>0</v>
      </c>
      <c r="AD2671" s="13" t="str">
        <f>+LISTAS[[#This Row],[ID]]</f>
        <v>ABRAZADERAS GRAMPAS U12</v>
      </c>
      <c r="AH2671" s="36"/>
      <c r="AI2671" s="37">
        <f>+LISTAS[[#This Row],[Precio]]+(LISTAS[[#This Row],[Precio]]*AH2671)</f>
        <v>5986.24</v>
      </c>
      <c r="AJ2671" s="38">
        <f t="shared" si="45"/>
        <v>2993.12</v>
      </c>
      <c r="AL2671" s="35" t="e">
        <f>+AJ2671/LISTAS[[#This Row],[COSTO]]-1</f>
        <v>#DIV/0!</v>
      </c>
      <c r="AM2671" t="str">
        <f>+LISTAS[[#This Row],[ID]]</f>
        <v>ABRAZADERAS GRAMPAS U12</v>
      </c>
      <c r="AO2671" s="43"/>
      <c r="AP2671" s="39">
        <f>LISTAS[[#This Row],[COSTO]]+(LISTAS[[#This Row],[COSTO]]*AO2671)</f>
        <v>0</v>
      </c>
      <c r="AQ2671" s="44">
        <f>IF(AO2671="",0,AP2671/LISTAS[[#This Row],[VENTA NETA]]-1)</f>
        <v>0</v>
      </c>
      <c r="AS2671" s="39">
        <v>0</v>
      </c>
      <c r="AT2671" s="48" t="e">
        <f>+LISTAS[[#This Row],[COSTO]]/AS2671-1</f>
        <v>#DIV/0!</v>
      </c>
      <c r="BA2671" t="s">
        <v>6400</v>
      </c>
      <c r="BB2671" s="36"/>
    </row>
    <row r="2672" spans="1:54" x14ac:dyDescent="0.35">
      <c r="A2672" s="7" t="s">
        <v>6424</v>
      </c>
      <c r="B2672" t="s">
        <v>6400</v>
      </c>
      <c r="C2672">
        <v>13</v>
      </c>
      <c r="D2672" t="s">
        <v>6425</v>
      </c>
      <c r="E2672" s="2">
        <v>6528.6</v>
      </c>
      <c r="F2672" s="7" t="str">
        <f>+_xlfn.XLOOKUP(LISTAS[[#This Row],[ID]],_01_CODIGOS_Y_COSTOS_xlsm[Producto y N°],_01_CODIGOS_Y_COSTOS_xlsm[FABRICA],"",0,1)</f>
        <v>VARIOS</v>
      </c>
      <c r="G2672" s="26">
        <f>LISTAS[[#This Row],[Precio]]*(1-0.46)</f>
        <v>3525.4440000000004</v>
      </c>
      <c r="H2672" s="1">
        <f>+_xlfn.XLOOKUP(LISTAS[[#This Row],[ID]],_01_CODIGOS_Y_COSTOS_xlsm[Producto y N°],_01_CODIGOS_Y_COSTOS_xlsm[COSTO],0,0,1)</f>
        <v>0</v>
      </c>
      <c r="I2672" s="27">
        <f>+IFERROR(LISTAS[[#This Row],[VENTA NETA]]/LISTAS[[#This Row],[COSTO]]-1,0)</f>
        <v>0</v>
      </c>
      <c r="J2672" s="50" t="str">
        <f>IFERROR(VLOOKUP(LISTAS[[#This Row],[ID]],_01_CODIGOS_Y_COSTOS_xlsm[[Producto y N°]:[CODIGO]],2,0),"")</f>
        <v>0</v>
      </c>
      <c r="O2672" t="s">
        <v>6424</v>
      </c>
      <c r="AB2672" s="12" t="str">
        <f>+LISTAS[[#This Row],[Codigo]]&amp;LISTAS[[#This Row],[Fabrica]]</f>
        <v>0VARIOS</v>
      </c>
      <c r="AC2672" s="13" t="str">
        <f>+LISTAS[[#This Row],[Codigo]]</f>
        <v>0</v>
      </c>
      <c r="AD2672" s="13" t="str">
        <f>+LISTAS[[#This Row],[ID]]</f>
        <v>ABRAZADERAS GRAMPAS U13</v>
      </c>
      <c r="AH2672" s="36"/>
      <c r="AI2672" s="37">
        <f>+LISTAS[[#This Row],[Precio]]+(LISTAS[[#This Row],[Precio]]*AH2672)</f>
        <v>6528.6</v>
      </c>
      <c r="AJ2672" s="38">
        <f t="shared" si="45"/>
        <v>3264.3</v>
      </c>
      <c r="AL2672" s="35" t="e">
        <f>+AJ2672/LISTAS[[#This Row],[COSTO]]-1</f>
        <v>#DIV/0!</v>
      </c>
      <c r="AM2672" t="str">
        <f>+LISTAS[[#This Row],[ID]]</f>
        <v>ABRAZADERAS GRAMPAS U13</v>
      </c>
      <c r="AO2672" s="43"/>
      <c r="AP2672" s="39">
        <f>LISTAS[[#This Row],[COSTO]]+(LISTAS[[#This Row],[COSTO]]*AO2672)</f>
        <v>0</v>
      </c>
      <c r="AQ2672" s="44">
        <f>IF(AO2672="",0,AP2672/LISTAS[[#This Row],[VENTA NETA]]-1)</f>
        <v>0</v>
      </c>
      <c r="AS2672" s="39">
        <v>0</v>
      </c>
      <c r="AT2672" s="48" t="e">
        <f>+LISTAS[[#This Row],[COSTO]]/AS2672-1</f>
        <v>#DIV/0!</v>
      </c>
      <c r="BA2672" t="s">
        <v>6400</v>
      </c>
      <c r="BB2672" s="36"/>
    </row>
    <row r="2673" spans="1:54" x14ac:dyDescent="0.35">
      <c r="A2673" s="7" t="s">
        <v>6426</v>
      </c>
      <c r="B2673" t="s">
        <v>6400</v>
      </c>
      <c r="C2673">
        <v>14</v>
      </c>
      <c r="D2673" t="s">
        <v>6427</v>
      </c>
      <c r="E2673" s="2">
        <v>7081.04</v>
      </c>
      <c r="F2673" s="7" t="str">
        <f>+_xlfn.XLOOKUP(LISTAS[[#This Row],[ID]],_01_CODIGOS_Y_COSTOS_xlsm[Producto y N°],_01_CODIGOS_Y_COSTOS_xlsm[FABRICA],"",0,1)</f>
        <v>VARIOS</v>
      </c>
      <c r="G2673" s="26">
        <f>LISTAS[[#This Row],[Precio]]*(1-0.46)</f>
        <v>3823.7616000000003</v>
      </c>
      <c r="H2673" s="1">
        <f>+_xlfn.XLOOKUP(LISTAS[[#This Row],[ID]],_01_CODIGOS_Y_COSTOS_xlsm[Producto y N°],_01_CODIGOS_Y_COSTOS_xlsm[COSTO],0,0,1)</f>
        <v>0</v>
      </c>
      <c r="I2673" s="27">
        <f>+IFERROR(LISTAS[[#This Row],[VENTA NETA]]/LISTAS[[#This Row],[COSTO]]-1,0)</f>
        <v>0</v>
      </c>
      <c r="J2673" s="50" t="str">
        <f>IFERROR(VLOOKUP(LISTAS[[#This Row],[ID]],_01_CODIGOS_Y_COSTOS_xlsm[[Producto y N°]:[CODIGO]],2,0),"")</f>
        <v>0</v>
      </c>
      <c r="O2673" t="s">
        <v>6426</v>
      </c>
      <c r="AB2673" s="12" t="str">
        <f>+LISTAS[[#This Row],[Codigo]]&amp;LISTAS[[#This Row],[Fabrica]]</f>
        <v>0VARIOS</v>
      </c>
      <c r="AC2673" s="13" t="str">
        <f>+LISTAS[[#This Row],[Codigo]]</f>
        <v>0</v>
      </c>
      <c r="AD2673" s="13" t="str">
        <f>+LISTAS[[#This Row],[ID]]</f>
        <v>ABRAZADERAS GRAMPAS U14</v>
      </c>
      <c r="AH2673" s="36"/>
      <c r="AI2673" s="37">
        <f>+LISTAS[[#This Row],[Precio]]+(LISTAS[[#This Row],[Precio]]*AH2673)</f>
        <v>7081.04</v>
      </c>
      <c r="AJ2673" s="38">
        <f t="shared" si="45"/>
        <v>3540.52</v>
      </c>
      <c r="AL2673" s="35" t="e">
        <f>+AJ2673/LISTAS[[#This Row],[COSTO]]-1</f>
        <v>#DIV/0!</v>
      </c>
      <c r="AM2673" t="str">
        <f>+LISTAS[[#This Row],[ID]]</f>
        <v>ABRAZADERAS GRAMPAS U14</v>
      </c>
      <c r="AO2673" s="43"/>
      <c r="AP2673" s="39">
        <f>LISTAS[[#This Row],[COSTO]]+(LISTAS[[#This Row],[COSTO]]*AO2673)</f>
        <v>0</v>
      </c>
      <c r="AQ2673" s="44">
        <f>IF(AO2673="",0,AP2673/LISTAS[[#This Row],[VENTA NETA]]-1)</f>
        <v>0</v>
      </c>
      <c r="AS2673" s="39">
        <v>0</v>
      </c>
      <c r="AT2673" s="48" t="e">
        <f>+LISTAS[[#This Row],[COSTO]]/AS2673-1</f>
        <v>#DIV/0!</v>
      </c>
      <c r="BA2673" t="s">
        <v>6400</v>
      </c>
      <c r="BB2673" s="36"/>
    </row>
    <row r="2674" spans="1:54" x14ac:dyDescent="0.35">
      <c r="A2674" s="7" t="s">
        <v>6428</v>
      </c>
      <c r="B2674" t="s">
        <v>6400</v>
      </c>
      <c r="C2674">
        <v>15</v>
      </c>
      <c r="D2674" t="s">
        <v>6429</v>
      </c>
      <c r="E2674" s="2">
        <v>7633.44</v>
      </c>
      <c r="F2674" s="7" t="str">
        <f>+_xlfn.XLOOKUP(LISTAS[[#This Row],[ID]],_01_CODIGOS_Y_COSTOS_xlsm[Producto y N°],_01_CODIGOS_Y_COSTOS_xlsm[FABRICA],"",0,1)</f>
        <v>VARIOS</v>
      </c>
      <c r="G2674" s="26">
        <f>LISTAS[[#This Row],[Precio]]*(1-0.46)</f>
        <v>4122.0576000000001</v>
      </c>
      <c r="H2674" s="1">
        <f>+_xlfn.XLOOKUP(LISTAS[[#This Row],[ID]],_01_CODIGOS_Y_COSTOS_xlsm[Producto y N°],_01_CODIGOS_Y_COSTOS_xlsm[COSTO],0,0,1)</f>
        <v>0</v>
      </c>
      <c r="I2674" s="27">
        <f>+IFERROR(LISTAS[[#This Row],[VENTA NETA]]/LISTAS[[#This Row],[COSTO]]-1,0)</f>
        <v>0</v>
      </c>
      <c r="J2674" s="50" t="str">
        <f>IFERROR(VLOOKUP(LISTAS[[#This Row],[ID]],_01_CODIGOS_Y_COSTOS_xlsm[[Producto y N°]:[CODIGO]],2,0),"")</f>
        <v>0</v>
      </c>
      <c r="O2674" t="s">
        <v>6428</v>
      </c>
      <c r="AB2674" s="12" t="str">
        <f>+LISTAS[[#This Row],[Codigo]]&amp;LISTAS[[#This Row],[Fabrica]]</f>
        <v>0VARIOS</v>
      </c>
      <c r="AC2674" s="13" t="str">
        <f>+LISTAS[[#This Row],[Codigo]]</f>
        <v>0</v>
      </c>
      <c r="AD2674" s="13" t="str">
        <f>+LISTAS[[#This Row],[ID]]</f>
        <v>ABRAZADERAS GRAMPAS U15</v>
      </c>
      <c r="AH2674" s="36"/>
      <c r="AI2674" s="37">
        <f>+LISTAS[[#This Row],[Precio]]+(LISTAS[[#This Row],[Precio]]*AH2674)</f>
        <v>7633.44</v>
      </c>
      <c r="AJ2674" s="38">
        <f t="shared" si="45"/>
        <v>3816.72</v>
      </c>
      <c r="AL2674" s="35" t="e">
        <f>+AJ2674/LISTAS[[#This Row],[COSTO]]-1</f>
        <v>#DIV/0!</v>
      </c>
      <c r="AM2674" t="str">
        <f>+LISTAS[[#This Row],[ID]]</f>
        <v>ABRAZADERAS GRAMPAS U15</v>
      </c>
      <c r="AO2674" s="43"/>
      <c r="AP2674" s="39">
        <f>LISTAS[[#This Row],[COSTO]]+(LISTAS[[#This Row],[COSTO]]*AO2674)</f>
        <v>0</v>
      </c>
      <c r="AQ2674" s="44">
        <f>IF(AO2674="",0,AP2674/LISTAS[[#This Row],[VENTA NETA]]-1)</f>
        <v>0</v>
      </c>
      <c r="AS2674" s="39">
        <v>0</v>
      </c>
      <c r="AT2674" s="48" t="e">
        <f>+LISTAS[[#This Row],[COSTO]]/AS2674-1</f>
        <v>#DIV/0!</v>
      </c>
      <c r="BA2674" t="s">
        <v>6400</v>
      </c>
      <c r="BB2674" s="36"/>
    </row>
    <row r="2675" spans="1:54" x14ac:dyDescent="0.35">
      <c r="A2675" s="7" t="s">
        <v>6430</v>
      </c>
      <c r="B2675" t="s">
        <v>6400</v>
      </c>
      <c r="C2675">
        <v>16</v>
      </c>
      <c r="D2675" t="s">
        <v>6431</v>
      </c>
      <c r="E2675" s="2">
        <v>8160.76</v>
      </c>
      <c r="F2675" s="7" t="str">
        <f>+_xlfn.XLOOKUP(LISTAS[[#This Row],[ID]],_01_CODIGOS_Y_COSTOS_xlsm[Producto y N°],_01_CODIGOS_Y_COSTOS_xlsm[FABRICA],"",0,1)</f>
        <v>VARIOS</v>
      </c>
      <c r="G2675" s="26">
        <f>LISTAS[[#This Row],[Precio]]*(1-0.46)</f>
        <v>4406.8104000000003</v>
      </c>
      <c r="H2675" s="1">
        <f>+_xlfn.XLOOKUP(LISTAS[[#This Row],[ID]],_01_CODIGOS_Y_COSTOS_xlsm[Producto y N°],_01_CODIGOS_Y_COSTOS_xlsm[COSTO],0,0,1)</f>
        <v>0</v>
      </c>
      <c r="I2675" s="27">
        <f>+IFERROR(LISTAS[[#This Row],[VENTA NETA]]/LISTAS[[#This Row],[COSTO]]-1,0)</f>
        <v>0</v>
      </c>
      <c r="J2675" s="50" t="str">
        <f>IFERROR(VLOOKUP(LISTAS[[#This Row],[ID]],_01_CODIGOS_Y_COSTOS_xlsm[[Producto y N°]:[CODIGO]],2,0),"")</f>
        <v>0</v>
      </c>
      <c r="O2675" t="s">
        <v>6430</v>
      </c>
      <c r="AB2675" s="12" t="str">
        <f>+LISTAS[[#This Row],[Codigo]]&amp;LISTAS[[#This Row],[Fabrica]]</f>
        <v>0VARIOS</v>
      </c>
      <c r="AC2675" s="13" t="str">
        <f>+LISTAS[[#This Row],[Codigo]]</f>
        <v>0</v>
      </c>
      <c r="AD2675" s="13" t="str">
        <f>+LISTAS[[#This Row],[ID]]</f>
        <v>ABRAZADERAS GRAMPAS U16</v>
      </c>
      <c r="AH2675" s="36"/>
      <c r="AI2675" s="37">
        <f>+LISTAS[[#This Row],[Precio]]+(LISTAS[[#This Row],[Precio]]*AH2675)</f>
        <v>8160.76</v>
      </c>
      <c r="AJ2675" s="38">
        <f t="shared" si="45"/>
        <v>4080.38</v>
      </c>
      <c r="AL2675" s="35" t="e">
        <f>+AJ2675/LISTAS[[#This Row],[COSTO]]-1</f>
        <v>#DIV/0!</v>
      </c>
      <c r="AM2675" t="str">
        <f>+LISTAS[[#This Row],[ID]]</f>
        <v>ABRAZADERAS GRAMPAS U16</v>
      </c>
      <c r="AO2675" s="43"/>
      <c r="AP2675" s="39">
        <f>LISTAS[[#This Row],[COSTO]]+(LISTAS[[#This Row],[COSTO]]*AO2675)</f>
        <v>0</v>
      </c>
      <c r="AQ2675" s="44">
        <f>IF(AO2675="",0,AP2675/LISTAS[[#This Row],[VENTA NETA]]-1)</f>
        <v>0</v>
      </c>
      <c r="AS2675" s="39">
        <v>0</v>
      </c>
      <c r="AT2675" s="48" t="e">
        <f>+LISTAS[[#This Row],[COSTO]]/AS2675-1</f>
        <v>#DIV/0!</v>
      </c>
      <c r="BA2675" t="s">
        <v>6400</v>
      </c>
      <c r="BB2675" s="36"/>
    </row>
    <row r="2676" spans="1:54" x14ac:dyDescent="0.35">
      <c r="A2676" s="7" t="s">
        <v>6432</v>
      </c>
      <c r="B2676" t="s">
        <v>6400</v>
      </c>
      <c r="C2676">
        <v>17</v>
      </c>
      <c r="D2676" t="s">
        <v>6433</v>
      </c>
      <c r="E2676" s="2">
        <v>4354.08</v>
      </c>
      <c r="F2676" s="7" t="str">
        <f>+_xlfn.XLOOKUP(LISTAS[[#This Row],[ID]],_01_CODIGOS_Y_COSTOS_xlsm[Producto y N°],_01_CODIGOS_Y_COSTOS_xlsm[FABRICA],"",0,1)</f>
        <v>VARIOS</v>
      </c>
      <c r="G2676" s="26">
        <f>LISTAS[[#This Row],[Precio]]*(1-0.46)</f>
        <v>2351.2031999999999</v>
      </c>
      <c r="H2676" s="1">
        <f>+_xlfn.XLOOKUP(LISTAS[[#This Row],[ID]],_01_CODIGOS_Y_COSTOS_xlsm[Producto y N°],_01_CODIGOS_Y_COSTOS_xlsm[COSTO],0,0,1)</f>
        <v>0</v>
      </c>
      <c r="I2676" s="27">
        <f>+IFERROR(LISTAS[[#This Row],[VENTA NETA]]/LISTAS[[#This Row],[COSTO]]-1,0)</f>
        <v>0</v>
      </c>
      <c r="J2676" s="50" t="str">
        <f>IFERROR(VLOOKUP(LISTAS[[#This Row],[ID]],_01_CODIGOS_Y_COSTOS_xlsm[[Producto y N°]:[CODIGO]],2,0),"")</f>
        <v>0</v>
      </c>
      <c r="O2676" t="s">
        <v>6432</v>
      </c>
      <c r="AB2676" s="12" t="str">
        <f>+LISTAS[[#This Row],[Codigo]]&amp;LISTAS[[#This Row],[Fabrica]]</f>
        <v>0VARIOS</v>
      </c>
      <c r="AC2676" s="13" t="str">
        <f>+LISTAS[[#This Row],[Codigo]]</f>
        <v>0</v>
      </c>
      <c r="AD2676" s="13" t="str">
        <f>+LISTAS[[#This Row],[ID]]</f>
        <v>ABRAZADERAS GRAMPAS U17</v>
      </c>
      <c r="AH2676" s="36"/>
      <c r="AI2676" s="37">
        <f>+LISTAS[[#This Row],[Precio]]+(LISTAS[[#This Row],[Precio]]*AH2676)</f>
        <v>4354.08</v>
      </c>
      <c r="AJ2676" s="38">
        <f t="shared" si="45"/>
        <v>2177.04</v>
      </c>
      <c r="AL2676" s="35" t="e">
        <f>+AJ2676/LISTAS[[#This Row],[COSTO]]-1</f>
        <v>#DIV/0!</v>
      </c>
      <c r="AM2676" t="str">
        <f>+LISTAS[[#This Row],[ID]]</f>
        <v>ABRAZADERAS GRAMPAS U17</v>
      </c>
      <c r="AO2676" s="43"/>
      <c r="AP2676" s="39">
        <f>LISTAS[[#This Row],[COSTO]]+(LISTAS[[#This Row],[COSTO]]*AO2676)</f>
        <v>0</v>
      </c>
      <c r="AQ2676" s="44">
        <f>IF(AO2676="",0,AP2676/LISTAS[[#This Row],[VENTA NETA]]-1)</f>
        <v>0</v>
      </c>
      <c r="AS2676" s="39">
        <v>0</v>
      </c>
      <c r="AT2676" s="48" t="e">
        <f>+LISTAS[[#This Row],[COSTO]]/AS2676-1</f>
        <v>#DIV/0!</v>
      </c>
      <c r="BA2676" t="s">
        <v>6400</v>
      </c>
      <c r="BB2676" s="36"/>
    </row>
    <row r="2677" spans="1:54" x14ac:dyDescent="0.35">
      <c r="A2677" s="7" t="s">
        <v>6434</v>
      </c>
      <c r="B2677" t="s">
        <v>6400</v>
      </c>
      <c r="C2677">
        <v>18</v>
      </c>
      <c r="D2677" t="s">
        <v>6435</v>
      </c>
      <c r="E2677" s="2">
        <v>4896.4399999999996</v>
      </c>
      <c r="F2677" s="7" t="str">
        <f>+_xlfn.XLOOKUP(LISTAS[[#This Row],[ID]],_01_CODIGOS_Y_COSTOS_xlsm[Producto y N°],_01_CODIGOS_Y_COSTOS_xlsm[FABRICA],"",0,1)</f>
        <v>VARIOS</v>
      </c>
      <c r="G2677" s="26">
        <f>LISTAS[[#This Row],[Precio]]*(1-0.46)</f>
        <v>2644.0776000000001</v>
      </c>
      <c r="H2677" s="1">
        <f>+_xlfn.XLOOKUP(LISTAS[[#This Row],[ID]],_01_CODIGOS_Y_COSTOS_xlsm[Producto y N°],_01_CODIGOS_Y_COSTOS_xlsm[COSTO],0,0,1)</f>
        <v>0</v>
      </c>
      <c r="I2677" s="27">
        <f>+IFERROR(LISTAS[[#This Row],[VENTA NETA]]/LISTAS[[#This Row],[COSTO]]-1,0)</f>
        <v>0</v>
      </c>
      <c r="J2677" s="50" t="str">
        <f>IFERROR(VLOOKUP(LISTAS[[#This Row],[ID]],_01_CODIGOS_Y_COSTOS_xlsm[[Producto y N°]:[CODIGO]],2,0),"")</f>
        <v>0</v>
      </c>
      <c r="O2677" t="s">
        <v>6434</v>
      </c>
      <c r="AB2677" s="12" t="str">
        <f>+LISTAS[[#This Row],[Codigo]]&amp;LISTAS[[#This Row],[Fabrica]]</f>
        <v>0VARIOS</v>
      </c>
      <c r="AC2677" s="13" t="str">
        <f>+LISTAS[[#This Row],[Codigo]]</f>
        <v>0</v>
      </c>
      <c r="AD2677" s="13" t="str">
        <f>+LISTAS[[#This Row],[ID]]</f>
        <v>ABRAZADERAS GRAMPAS U18</v>
      </c>
      <c r="AH2677" s="36"/>
      <c r="AI2677" s="37">
        <f>+LISTAS[[#This Row],[Precio]]+(LISTAS[[#This Row],[Precio]]*AH2677)</f>
        <v>4896.4399999999996</v>
      </c>
      <c r="AJ2677" s="38">
        <f t="shared" si="45"/>
        <v>2448.2199999999998</v>
      </c>
      <c r="AL2677" s="35" t="e">
        <f>+AJ2677/LISTAS[[#This Row],[COSTO]]-1</f>
        <v>#DIV/0!</v>
      </c>
      <c r="AM2677" t="str">
        <f>+LISTAS[[#This Row],[ID]]</f>
        <v>ABRAZADERAS GRAMPAS U18</v>
      </c>
      <c r="AO2677" s="43"/>
      <c r="AP2677" s="39">
        <f>LISTAS[[#This Row],[COSTO]]+(LISTAS[[#This Row],[COSTO]]*AO2677)</f>
        <v>0</v>
      </c>
      <c r="AQ2677" s="44">
        <f>IF(AO2677="",0,AP2677/LISTAS[[#This Row],[VENTA NETA]]-1)</f>
        <v>0</v>
      </c>
      <c r="AS2677" s="39">
        <v>0</v>
      </c>
      <c r="AT2677" s="48" t="e">
        <f>+LISTAS[[#This Row],[COSTO]]/AS2677-1</f>
        <v>#DIV/0!</v>
      </c>
      <c r="BA2677" t="s">
        <v>6400</v>
      </c>
      <c r="BB2677" s="36"/>
    </row>
    <row r="2678" spans="1:54" x14ac:dyDescent="0.35">
      <c r="A2678" s="7" t="s">
        <v>6436</v>
      </c>
      <c r="B2678" t="s">
        <v>6400</v>
      </c>
      <c r="C2678">
        <v>19</v>
      </c>
      <c r="D2678" t="s">
        <v>6437</v>
      </c>
      <c r="E2678" s="2">
        <v>5443.84</v>
      </c>
      <c r="F2678" s="7" t="str">
        <f>+_xlfn.XLOOKUP(LISTAS[[#This Row],[ID]],_01_CODIGOS_Y_COSTOS_xlsm[Producto y N°],_01_CODIGOS_Y_COSTOS_xlsm[FABRICA],"",0,1)</f>
        <v>VARIOS</v>
      </c>
      <c r="G2678" s="26">
        <f>LISTAS[[#This Row],[Precio]]*(1-0.46)</f>
        <v>2939.6736000000001</v>
      </c>
      <c r="H2678" s="1">
        <f>+_xlfn.XLOOKUP(LISTAS[[#This Row],[ID]],_01_CODIGOS_Y_COSTOS_xlsm[Producto y N°],_01_CODIGOS_Y_COSTOS_xlsm[COSTO],0,0,1)</f>
        <v>0</v>
      </c>
      <c r="I2678" s="27">
        <f>+IFERROR(LISTAS[[#This Row],[VENTA NETA]]/LISTAS[[#This Row],[COSTO]]-1,0)</f>
        <v>0</v>
      </c>
      <c r="J2678" s="50" t="str">
        <f>IFERROR(VLOOKUP(LISTAS[[#This Row],[ID]],_01_CODIGOS_Y_COSTOS_xlsm[[Producto y N°]:[CODIGO]],2,0),"")</f>
        <v>0</v>
      </c>
      <c r="O2678" t="s">
        <v>6436</v>
      </c>
      <c r="AB2678" s="12" t="str">
        <f>+LISTAS[[#This Row],[Codigo]]&amp;LISTAS[[#This Row],[Fabrica]]</f>
        <v>0VARIOS</v>
      </c>
      <c r="AC2678" s="13" t="str">
        <f>+LISTAS[[#This Row],[Codigo]]</f>
        <v>0</v>
      </c>
      <c r="AD2678" s="13" t="str">
        <f>+LISTAS[[#This Row],[ID]]</f>
        <v>ABRAZADERAS GRAMPAS U19</v>
      </c>
      <c r="AH2678" s="36"/>
      <c r="AI2678" s="37">
        <f>+LISTAS[[#This Row],[Precio]]+(LISTAS[[#This Row],[Precio]]*AH2678)</f>
        <v>5443.84</v>
      </c>
      <c r="AJ2678" s="38">
        <f t="shared" si="45"/>
        <v>2721.92</v>
      </c>
      <c r="AL2678" s="35" t="e">
        <f>+AJ2678/LISTAS[[#This Row],[COSTO]]-1</f>
        <v>#DIV/0!</v>
      </c>
      <c r="AM2678" t="str">
        <f>+LISTAS[[#This Row],[ID]]</f>
        <v>ABRAZADERAS GRAMPAS U19</v>
      </c>
      <c r="AO2678" s="43"/>
      <c r="AP2678" s="39">
        <f>LISTAS[[#This Row],[COSTO]]+(LISTAS[[#This Row],[COSTO]]*AO2678)</f>
        <v>0</v>
      </c>
      <c r="AQ2678" s="44">
        <f>IF(AO2678="",0,AP2678/LISTAS[[#This Row],[VENTA NETA]]-1)</f>
        <v>0</v>
      </c>
      <c r="AS2678" s="39">
        <v>0</v>
      </c>
      <c r="AT2678" s="48" t="e">
        <f>+LISTAS[[#This Row],[COSTO]]/AS2678-1</f>
        <v>#DIV/0!</v>
      </c>
      <c r="BA2678" t="s">
        <v>6400</v>
      </c>
      <c r="BB2678" s="36"/>
    </row>
    <row r="2679" spans="1:54" x14ac:dyDescent="0.35">
      <c r="A2679" s="7" t="s">
        <v>6438</v>
      </c>
      <c r="B2679" t="s">
        <v>6400</v>
      </c>
      <c r="C2679">
        <v>20</v>
      </c>
      <c r="D2679" t="s">
        <v>6439</v>
      </c>
      <c r="E2679" s="2">
        <v>5986.24</v>
      </c>
      <c r="F2679" s="7" t="str">
        <f>+_xlfn.XLOOKUP(LISTAS[[#This Row],[ID]],_01_CODIGOS_Y_COSTOS_xlsm[Producto y N°],_01_CODIGOS_Y_COSTOS_xlsm[FABRICA],"",0,1)</f>
        <v>VARIOS</v>
      </c>
      <c r="G2679" s="26">
        <f>LISTAS[[#This Row],[Precio]]*(1-0.46)</f>
        <v>3232.5696000000003</v>
      </c>
      <c r="H2679" s="1">
        <f>+_xlfn.XLOOKUP(LISTAS[[#This Row],[ID]],_01_CODIGOS_Y_COSTOS_xlsm[Producto y N°],_01_CODIGOS_Y_COSTOS_xlsm[COSTO],0,0,1)</f>
        <v>0</v>
      </c>
      <c r="I2679" s="27">
        <f>+IFERROR(LISTAS[[#This Row],[VENTA NETA]]/LISTAS[[#This Row],[COSTO]]-1,0)</f>
        <v>0</v>
      </c>
      <c r="J2679" s="50" t="str">
        <f>IFERROR(VLOOKUP(LISTAS[[#This Row],[ID]],_01_CODIGOS_Y_COSTOS_xlsm[[Producto y N°]:[CODIGO]],2,0),"")</f>
        <v>0</v>
      </c>
      <c r="O2679" t="s">
        <v>6438</v>
      </c>
      <c r="AB2679" s="12" t="str">
        <f>+LISTAS[[#This Row],[Codigo]]&amp;LISTAS[[#This Row],[Fabrica]]</f>
        <v>0VARIOS</v>
      </c>
      <c r="AC2679" s="13" t="str">
        <f>+LISTAS[[#This Row],[Codigo]]</f>
        <v>0</v>
      </c>
      <c r="AD2679" s="13" t="str">
        <f>+LISTAS[[#This Row],[ID]]</f>
        <v>ABRAZADERAS GRAMPAS U20</v>
      </c>
      <c r="AH2679" s="36"/>
      <c r="AI2679" s="37">
        <f>+LISTAS[[#This Row],[Precio]]+(LISTAS[[#This Row],[Precio]]*AH2679)</f>
        <v>5986.24</v>
      </c>
      <c r="AJ2679" s="38">
        <f t="shared" si="45"/>
        <v>2993.12</v>
      </c>
      <c r="AL2679" s="35" t="e">
        <f>+AJ2679/LISTAS[[#This Row],[COSTO]]-1</f>
        <v>#DIV/0!</v>
      </c>
      <c r="AM2679" t="str">
        <f>+LISTAS[[#This Row],[ID]]</f>
        <v>ABRAZADERAS GRAMPAS U20</v>
      </c>
      <c r="AO2679" s="43"/>
      <c r="AP2679" s="39">
        <f>LISTAS[[#This Row],[COSTO]]+(LISTAS[[#This Row],[COSTO]]*AO2679)</f>
        <v>0</v>
      </c>
      <c r="AQ2679" s="44">
        <f>IF(AO2679="",0,AP2679/LISTAS[[#This Row],[VENTA NETA]]-1)</f>
        <v>0</v>
      </c>
      <c r="AS2679" s="39">
        <v>0</v>
      </c>
      <c r="AT2679" s="48" t="e">
        <f>+LISTAS[[#This Row],[COSTO]]/AS2679-1</f>
        <v>#DIV/0!</v>
      </c>
      <c r="BA2679" t="s">
        <v>6400</v>
      </c>
      <c r="BB2679" s="36"/>
    </row>
    <row r="2680" spans="1:54" x14ac:dyDescent="0.35">
      <c r="A2680" s="7" t="s">
        <v>6440</v>
      </c>
      <c r="B2680" t="s">
        <v>6400</v>
      </c>
      <c r="C2680">
        <v>21</v>
      </c>
      <c r="D2680" t="s">
        <v>6441</v>
      </c>
      <c r="E2680" s="2">
        <v>6528.6</v>
      </c>
      <c r="F2680" s="7" t="str">
        <f>+_xlfn.XLOOKUP(LISTAS[[#This Row],[ID]],_01_CODIGOS_Y_COSTOS_xlsm[Producto y N°],_01_CODIGOS_Y_COSTOS_xlsm[FABRICA],"",0,1)</f>
        <v>VARIOS</v>
      </c>
      <c r="G2680" s="26">
        <f>LISTAS[[#This Row],[Precio]]*(1-0.46)</f>
        <v>3525.4440000000004</v>
      </c>
      <c r="H2680" s="1">
        <f>+_xlfn.XLOOKUP(LISTAS[[#This Row],[ID]],_01_CODIGOS_Y_COSTOS_xlsm[Producto y N°],_01_CODIGOS_Y_COSTOS_xlsm[COSTO],0,0,1)</f>
        <v>0</v>
      </c>
      <c r="I2680" s="27">
        <f>+IFERROR(LISTAS[[#This Row],[VENTA NETA]]/LISTAS[[#This Row],[COSTO]]-1,0)</f>
        <v>0</v>
      </c>
      <c r="J2680" s="50" t="str">
        <f>IFERROR(VLOOKUP(LISTAS[[#This Row],[ID]],_01_CODIGOS_Y_COSTOS_xlsm[[Producto y N°]:[CODIGO]],2,0),"")</f>
        <v>0</v>
      </c>
      <c r="O2680" t="s">
        <v>6440</v>
      </c>
      <c r="AB2680" s="12" t="str">
        <f>+LISTAS[[#This Row],[Codigo]]&amp;LISTAS[[#This Row],[Fabrica]]</f>
        <v>0VARIOS</v>
      </c>
      <c r="AC2680" s="13" t="str">
        <f>+LISTAS[[#This Row],[Codigo]]</f>
        <v>0</v>
      </c>
      <c r="AD2680" s="13" t="str">
        <f>+LISTAS[[#This Row],[ID]]</f>
        <v>ABRAZADERAS GRAMPAS U21</v>
      </c>
      <c r="AH2680" s="36"/>
      <c r="AI2680" s="37">
        <f>+LISTAS[[#This Row],[Precio]]+(LISTAS[[#This Row],[Precio]]*AH2680)</f>
        <v>6528.6</v>
      </c>
      <c r="AJ2680" s="38">
        <f t="shared" si="45"/>
        <v>3264.3</v>
      </c>
      <c r="AL2680" s="35" t="e">
        <f>+AJ2680/LISTAS[[#This Row],[COSTO]]-1</f>
        <v>#DIV/0!</v>
      </c>
      <c r="AM2680" t="str">
        <f>+LISTAS[[#This Row],[ID]]</f>
        <v>ABRAZADERAS GRAMPAS U21</v>
      </c>
      <c r="AO2680" s="43"/>
      <c r="AP2680" s="39">
        <f>LISTAS[[#This Row],[COSTO]]+(LISTAS[[#This Row],[COSTO]]*AO2680)</f>
        <v>0</v>
      </c>
      <c r="AQ2680" s="44">
        <f>IF(AO2680="",0,AP2680/LISTAS[[#This Row],[VENTA NETA]]-1)</f>
        <v>0</v>
      </c>
      <c r="AS2680" s="39">
        <v>0</v>
      </c>
      <c r="AT2680" s="48" t="e">
        <f>+LISTAS[[#This Row],[COSTO]]/AS2680-1</f>
        <v>#DIV/0!</v>
      </c>
      <c r="BA2680" t="s">
        <v>6400</v>
      </c>
      <c r="BB2680" s="36"/>
    </row>
    <row r="2681" spans="1:54" x14ac:dyDescent="0.35">
      <c r="A2681" s="7" t="s">
        <v>6442</v>
      </c>
      <c r="B2681" t="s">
        <v>6400</v>
      </c>
      <c r="C2681">
        <v>22</v>
      </c>
      <c r="D2681" t="s">
        <v>6443</v>
      </c>
      <c r="E2681" s="2">
        <v>7081.04</v>
      </c>
      <c r="F2681" s="7" t="str">
        <f>+_xlfn.XLOOKUP(LISTAS[[#This Row],[ID]],_01_CODIGOS_Y_COSTOS_xlsm[Producto y N°],_01_CODIGOS_Y_COSTOS_xlsm[FABRICA],"",0,1)</f>
        <v>VARIOS</v>
      </c>
      <c r="G2681" s="26">
        <f>LISTAS[[#This Row],[Precio]]*(1-0.46)</f>
        <v>3823.7616000000003</v>
      </c>
      <c r="H2681" s="1">
        <f>+_xlfn.XLOOKUP(LISTAS[[#This Row],[ID]],_01_CODIGOS_Y_COSTOS_xlsm[Producto y N°],_01_CODIGOS_Y_COSTOS_xlsm[COSTO],0,0,1)</f>
        <v>0</v>
      </c>
      <c r="I2681" s="27">
        <f>+IFERROR(LISTAS[[#This Row],[VENTA NETA]]/LISTAS[[#This Row],[COSTO]]-1,0)</f>
        <v>0</v>
      </c>
      <c r="J2681" s="50" t="str">
        <f>IFERROR(VLOOKUP(LISTAS[[#This Row],[ID]],_01_CODIGOS_Y_COSTOS_xlsm[[Producto y N°]:[CODIGO]],2,0),"")</f>
        <v>0</v>
      </c>
      <c r="O2681" t="s">
        <v>6442</v>
      </c>
      <c r="AB2681" s="12" t="str">
        <f>+LISTAS[[#This Row],[Codigo]]&amp;LISTAS[[#This Row],[Fabrica]]</f>
        <v>0VARIOS</v>
      </c>
      <c r="AC2681" s="13" t="str">
        <f>+LISTAS[[#This Row],[Codigo]]</f>
        <v>0</v>
      </c>
      <c r="AD2681" s="13" t="str">
        <f>+LISTAS[[#This Row],[ID]]</f>
        <v>ABRAZADERAS GRAMPAS U22</v>
      </c>
      <c r="AH2681" s="36"/>
      <c r="AI2681" s="37">
        <f>+LISTAS[[#This Row],[Precio]]+(LISTAS[[#This Row],[Precio]]*AH2681)</f>
        <v>7081.04</v>
      </c>
      <c r="AJ2681" s="38">
        <f t="shared" si="45"/>
        <v>3540.52</v>
      </c>
      <c r="AL2681" s="35" t="e">
        <f>+AJ2681/LISTAS[[#This Row],[COSTO]]-1</f>
        <v>#DIV/0!</v>
      </c>
      <c r="AM2681" t="str">
        <f>+LISTAS[[#This Row],[ID]]</f>
        <v>ABRAZADERAS GRAMPAS U22</v>
      </c>
      <c r="AO2681" s="43"/>
      <c r="AP2681" s="39">
        <f>LISTAS[[#This Row],[COSTO]]+(LISTAS[[#This Row],[COSTO]]*AO2681)</f>
        <v>0</v>
      </c>
      <c r="AQ2681" s="44">
        <f>IF(AO2681="",0,AP2681/LISTAS[[#This Row],[VENTA NETA]]-1)</f>
        <v>0</v>
      </c>
      <c r="AS2681" s="39">
        <v>0</v>
      </c>
      <c r="AT2681" s="48" t="e">
        <f>+LISTAS[[#This Row],[COSTO]]/AS2681-1</f>
        <v>#DIV/0!</v>
      </c>
      <c r="BA2681" t="s">
        <v>6400</v>
      </c>
      <c r="BB2681" s="36"/>
    </row>
    <row r="2682" spans="1:54" x14ac:dyDescent="0.35">
      <c r="A2682" s="7" t="s">
        <v>6444</v>
      </c>
      <c r="B2682" t="s">
        <v>6400</v>
      </c>
      <c r="C2682">
        <v>23</v>
      </c>
      <c r="D2682" t="s">
        <v>6445</v>
      </c>
      <c r="E2682" s="2">
        <v>7623.4</v>
      </c>
      <c r="F2682" s="7" t="str">
        <f>+_xlfn.XLOOKUP(LISTAS[[#This Row],[ID]],_01_CODIGOS_Y_COSTOS_xlsm[Producto y N°],_01_CODIGOS_Y_COSTOS_xlsm[FABRICA],"",0,1)</f>
        <v>VARIOS</v>
      </c>
      <c r="G2682" s="26">
        <f>LISTAS[[#This Row],[Precio]]*(1-0.46)</f>
        <v>4116.6360000000004</v>
      </c>
      <c r="H2682" s="1">
        <f>+_xlfn.XLOOKUP(LISTAS[[#This Row],[ID]],_01_CODIGOS_Y_COSTOS_xlsm[Producto y N°],_01_CODIGOS_Y_COSTOS_xlsm[COSTO],0,0,1)</f>
        <v>0</v>
      </c>
      <c r="I2682" s="27">
        <f>+IFERROR(LISTAS[[#This Row],[VENTA NETA]]/LISTAS[[#This Row],[COSTO]]-1,0)</f>
        <v>0</v>
      </c>
      <c r="J2682" s="50" t="str">
        <f>IFERROR(VLOOKUP(LISTAS[[#This Row],[ID]],_01_CODIGOS_Y_COSTOS_xlsm[[Producto y N°]:[CODIGO]],2,0),"")</f>
        <v>0</v>
      </c>
      <c r="O2682" t="s">
        <v>6444</v>
      </c>
      <c r="AB2682" s="12" t="str">
        <f>+LISTAS[[#This Row],[Codigo]]&amp;LISTAS[[#This Row],[Fabrica]]</f>
        <v>0VARIOS</v>
      </c>
      <c r="AC2682" s="13" t="str">
        <f>+LISTAS[[#This Row],[Codigo]]</f>
        <v>0</v>
      </c>
      <c r="AD2682" s="13" t="str">
        <f>+LISTAS[[#This Row],[ID]]</f>
        <v>ABRAZADERAS GRAMPAS U23</v>
      </c>
      <c r="AH2682" s="36"/>
      <c r="AI2682" s="37">
        <f>+LISTAS[[#This Row],[Precio]]+(LISTAS[[#This Row],[Precio]]*AH2682)</f>
        <v>7623.4</v>
      </c>
      <c r="AJ2682" s="38">
        <f t="shared" si="45"/>
        <v>3811.7</v>
      </c>
      <c r="AL2682" s="35" t="e">
        <f>+AJ2682/LISTAS[[#This Row],[COSTO]]-1</f>
        <v>#DIV/0!</v>
      </c>
      <c r="AM2682" t="str">
        <f>+LISTAS[[#This Row],[ID]]</f>
        <v>ABRAZADERAS GRAMPAS U23</v>
      </c>
      <c r="AO2682" s="43"/>
      <c r="AP2682" s="39">
        <f>LISTAS[[#This Row],[COSTO]]+(LISTAS[[#This Row],[COSTO]]*AO2682)</f>
        <v>0</v>
      </c>
      <c r="AQ2682" s="44">
        <f>IF(AO2682="",0,AP2682/LISTAS[[#This Row],[VENTA NETA]]-1)</f>
        <v>0</v>
      </c>
      <c r="AS2682" s="39">
        <v>0</v>
      </c>
      <c r="AT2682" s="48" t="e">
        <f>+LISTAS[[#This Row],[COSTO]]/AS2682-1</f>
        <v>#DIV/0!</v>
      </c>
      <c r="BA2682" t="s">
        <v>6400</v>
      </c>
      <c r="BB2682" s="36"/>
    </row>
    <row r="2683" spans="1:54" x14ac:dyDescent="0.35">
      <c r="A2683" s="7" t="s">
        <v>6446</v>
      </c>
      <c r="B2683" t="s">
        <v>6400</v>
      </c>
      <c r="C2683">
        <v>24</v>
      </c>
      <c r="D2683" t="s">
        <v>6447</v>
      </c>
      <c r="E2683" s="2">
        <v>8165.76</v>
      </c>
      <c r="F2683" s="7" t="str">
        <f>+_xlfn.XLOOKUP(LISTAS[[#This Row],[ID]],_01_CODIGOS_Y_COSTOS_xlsm[Producto y N°],_01_CODIGOS_Y_COSTOS_xlsm[FABRICA],"",0,1)</f>
        <v>VARIOS</v>
      </c>
      <c r="G2683" s="26">
        <f>LISTAS[[#This Row],[Precio]]*(1-0.46)</f>
        <v>4409.5104000000001</v>
      </c>
      <c r="H2683" s="1">
        <f>+_xlfn.XLOOKUP(LISTAS[[#This Row],[ID]],_01_CODIGOS_Y_COSTOS_xlsm[Producto y N°],_01_CODIGOS_Y_COSTOS_xlsm[COSTO],0,0,1)</f>
        <v>0</v>
      </c>
      <c r="I2683" s="27">
        <f>+IFERROR(LISTAS[[#This Row],[VENTA NETA]]/LISTAS[[#This Row],[COSTO]]-1,0)</f>
        <v>0</v>
      </c>
      <c r="J2683" s="50" t="str">
        <f>IFERROR(VLOOKUP(LISTAS[[#This Row],[ID]],_01_CODIGOS_Y_COSTOS_xlsm[[Producto y N°]:[CODIGO]],2,0),"")</f>
        <v>0</v>
      </c>
      <c r="O2683" t="s">
        <v>6446</v>
      </c>
      <c r="AB2683" s="12" t="str">
        <f>+LISTAS[[#This Row],[Codigo]]&amp;LISTAS[[#This Row],[Fabrica]]</f>
        <v>0VARIOS</v>
      </c>
      <c r="AC2683" s="13" t="str">
        <f>+LISTAS[[#This Row],[Codigo]]</f>
        <v>0</v>
      </c>
      <c r="AD2683" s="13" t="str">
        <f>+LISTAS[[#This Row],[ID]]</f>
        <v>ABRAZADERAS GRAMPAS U24</v>
      </c>
      <c r="AH2683" s="36"/>
      <c r="AI2683" s="37">
        <f>+LISTAS[[#This Row],[Precio]]+(LISTAS[[#This Row],[Precio]]*AH2683)</f>
        <v>8165.76</v>
      </c>
      <c r="AJ2683" s="38">
        <f t="shared" si="45"/>
        <v>4082.88</v>
      </c>
      <c r="AL2683" s="35" t="e">
        <f>+AJ2683/LISTAS[[#This Row],[COSTO]]-1</f>
        <v>#DIV/0!</v>
      </c>
      <c r="AM2683" t="str">
        <f>+LISTAS[[#This Row],[ID]]</f>
        <v>ABRAZADERAS GRAMPAS U24</v>
      </c>
      <c r="AO2683" s="43"/>
      <c r="AP2683" s="39">
        <f>LISTAS[[#This Row],[COSTO]]+(LISTAS[[#This Row],[COSTO]]*AO2683)</f>
        <v>0</v>
      </c>
      <c r="AQ2683" s="44">
        <f>IF(AO2683="",0,AP2683/LISTAS[[#This Row],[VENTA NETA]]-1)</f>
        <v>0</v>
      </c>
      <c r="AS2683" s="39">
        <v>0</v>
      </c>
      <c r="AT2683" s="48" t="e">
        <f>+LISTAS[[#This Row],[COSTO]]/AS2683-1</f>
        <v>#DIV/0!</v>
      </c>
      <c r="BA2683" t="s">
        <v>6400</v>
      </c>
      <c r="BB2683" s="36"/>
    </row>
    <row r="2684" spans="1:54" x14ac:dyDescent="0.35">
      <c r="A2684" s="7" t="s">
        <v>6448</v>
      </c>
      <c r="B2684" t="s">
        <v>6449</v>
      </c>
      <c r="C2684">
        <v>1</v>
      </c>
      <c r="D2684" t="s">
        <v>6450</v>
      </c>
      <c r="E2684" s="2">
        <v>4872</v>
      </c>
      <c r="F2684" s="7" t="str">
        <f>+_xlfn.XLOOKUP(LISTAS[[#This Row],[ID]],_01_CODIGOS_Y_COSTOS_xlsm[Producto y N°],_01_CODIGOS_Y_COSTOS_xlsm[FABRICA],"",0,1)</f>
        <v>VARIOS</v>
      </c>
      <c r="G2684" s="26">
        <f>LISTAS[[#This Row],[Precio]]*(1-0.46)</f>
        <v>2630.88</v>
      </c>
      <c r="H2684" s="1">
        <f>+_xlfn.XLOOKUP(LISTAS[[#This Row],[ID]],_01_CODIGOS_Y_COSTOS_xlsm[Producto y N°],_01_CODIGOS_Y_COSTOS_xlsm[COSTO],0,0,1)</f>
        <v>0</v>
      </c>
      <c r="I2684" s="27">
        <f>+IFERROR(LISTAS[[#This Row],[VENTA NETA]]/LISTAS[[#This Row],[COSTO]]-1,0)</f>
        <v>0</v>
      </c>
      <c r="J2684" s="50" t="str">
        <f>IFERROR(VLOOKUP(LISTAS[[#This Row],[ID]],_01_CODIGOS_Y_COSTOS_xlsm[[Producto y N°]:[CODIGO]],2,0),"")</f>
        <v>0</v>
      </c>
      <c r="O2684" t="s">
        <v>6448</v>
      </c>
      <c r="AB2684" s="12" t="str">
        <f>+LISTAS[[#This Row],[Codigo]]&amp;LISTAS[[#This Row],[Fabrica]]</f>
        <v>0VARIOS</v>
      </c>
      <c r="AC2684" s="13" t="str">
        <f>+LISTAS[[#This Row],[Codigo]]</f>
        <v>0</v>
      </c>
      <c r="AD2684" s="13" t="str">
        <f>+LISTAS[[#This Row],[ID]]</f>
        <v>BORNES PARA BATERIA1</v>
      </c>
      <c r="AH2684" s="36"/>
      <c r="AI2684" s="37">
        <f>+LISTAS[[#This Row],[Precio]]+(LISTAS[[#This Row],[Precio]]*AH2684)</f>
        <v>4872</v>
      </c>
      <c r="AJ2684" s="38">
        <f t="shared" si="45"/>
        <v>2436</v>
      </c>
      <c r="AL2684" s="35" t="e">
        <f>+AJ2684/LISTAS[[#This Row],[COSTO]]-1</f>
        <v>#DIV/0!</v>
      </c>
      <c r="AM2684" t="str">
        <f>+LISTAS[[#This Row],[ID]]</f>
        <v>BORNES PARA BATERIA1</v>
      </c>
      <c r="AO2684" s="43"/>
      <c r="AP2684" s="39">
        <f>LISTAS[[#This Row],[COSTO]]+(LISTAS[[#This Row],[COSTO]]*AO2684)</f>
        <v>0</v>
      </c>
      <c r="AQ2684" s="44">
        <f>IF(AO2684="",0,AP2684/LISTAS[[#This Row],[VENTA NETA]]-1)</f>
        <v>0</v>
      </c>
      <c r="AS2684" s="39">
        <v>0</v>
      </c>
      <c r="AT2684" s="48" t="e">
        <f>+LISTAS[[#This Row],[COSTO]]/AS2684-1</f>
        <v>#DIV/0!</v>
      </c>
      <c r="BA2684" t="s">
        <v>6449</v>
      </c>
      <c r="BB2684" s="36"/>
    </row>
    <row r="2685" spans="1:54" x14ac:dyDescent="0.35">
      <c r="A2685" s="7" t="s">
        <v>6451</v>
      </c>
      <c r="B2685" t="s">
        <v>6449</v>
      </c>
      <c r="C2685">
        <v>2</v>
      </c>
      <c r="D2685" t="s">
        <v>6452</v>
      </c>
      <c r="E2685" s="2">
        <v>6828</v>
      </c>
      <c r="F2685" s="7" t="str">
        <f>+_xlfn.XLOOKUP(LISTAS[[#This Row],[ID]],_01_CODIGOS_Y_COSTOS_xlsm[Producto y N°],_01_CODIGOS_Y_COSTOS_xlsm[FABRICA],"",0,1)</f>
        <v>VARIOS</v>
      </c>
      <c r="G2685" s="26">
        <f>LISTAS[[#This Row],[Precio]]*(1-0.46)</f>
        <v>3687.1200000000003</v>
      </c>
      <c r="H2685" s="1">
        <f>+_xlfn.XLOOKUP(LISTAS[[#This Row],[ID]],_01_CODIGOS_Y_COSTOS_xlsm[Producto y N°],_01_CODIGOS_Y_COSTOS_xlsm[COSTO],0,0,1)</f>
        <v>0</v>
      </c>
      <c r="I2685" s="27">
        <f>+IFERROR(LISTAS[[#This Row],[VENTA NETA]]/LISTAS[[#This Row],[COSTO]]-1,0)</f>
        <v>0</v>
      </c>
      <c r="J2685" s="50" t="str">
        <f>IFERROR(VLOOKUP(LISTAS[[#This Row],[ID]],_01_CODIGOS_Y_COSTOS_xlsm[[Producto y N°]:[CODIGO]],2,0),"")</f>
        <v>0</v>
      </c>
      <c r="O2685" t="s">
        <v>6451</v>
      </c>
      <c r="AB2685" s="12" t="str">
        <f>+LISTAS[[#This Row],[Codigo]]&amp;LISTAS[[#This Row],[Fabrica]]</f>
        <v>0VARIOS</v>
      </c>
      <c r="AC2685" s="13" t="str">
        <f>+LISTAS[[#This Row],[Codigo]]</f>
        <v>0</v>
      </c>
      <c r="AD2685" s="13" t="str">
        <f>+LISTAS[[#This Row],[ID]]</f>
        <v>BORNES PARA BATERIA2</v>
      </c>
      <c r="AH2685" s="36"/>
      <c r="AI2685" s="37">
        <f>+LISTAS[[#This Row],[Precio]]+(LISTAS[[#This Row],[Precio]]*AH2685)</f>
        <v>6828</v>
      </c>
      <c r="AJ2685" s="38">
        <f t="shared" si="45"/>
        <v>3414</v>
      </c>
      <c r="AL2685" s="35" t="e">
        <f>+AJ2685/LISTAS[[#This Row],[COSTO]]-1</f>
        <v>#DIV/0!</v>
      </c>
      <c r="AM2685" t="str">
        <f>+LISTAS[[#This Row],[ID]]</f>
        <v>BORNES PARA BATERIA2</v>
      </c>
      <c r="AO2685" s="43"/>
      <c r="AP2685" s="39">
        <f>LISTAS[[#This Row],[COSTO]]+(LISTAS[[#This Row],[COSTO]]*AO2685)</f>
        <v>0</v>
      </c>
      <c r="AQ2685" s="44">
        <f>IF(AO2685="",0,AP2685/LISTAS[[#This Row],[VENTA NETA]]-1)</f>
        <v>0</v>
      </c>
      <c r="AS2685" s="39">
        <v>0</v>
      </c>
      <c r="AT2685" s="48" t="e">
        <f>+LISTAS[[#This Row],[COSTO]]/AS2685-1</f>
        <v>#DIV/0!</v>
      </c>
      <c r="BA2685" t="s">
        <v>6449</v>
      </c>
      <c r="BB2685" s="36"/>
    </row>
    <row r="2686" spans="1:54" x14ac:dyDescent="0.35">
      <c r="A2686" s="7" t="s">
        <v>6453</v>
      </c>
      <c r="B2686" t="s">
        <v>6449</v>
      </c>
      <c r="C2686">
        <v>3</v>
      </c>
      <c r="D2686" t="s">
        <v>6454</v>
      </c>
      <c r="E2686" s="2">
        <v>5112</v>
      </c>
      <c r="F2686" s="7" t="str">
        <f>+_xlfn.XLOOKUP(LISTAS[[#This Row],[ID]],_01_CODIGOS_Y_COSTOS_xlsm[Producto y N°],_01_CODIGOS_Y_COSTOS_xlsm[FABRICA],"",0,1)</f>
        <v>VARIOS</v>
      </c>
      <c r="G2686" s="26">
        <f>LISTAS[[#This Row],[Precio]]*(1-0.46)</f>
        <v>2760.48</v>
      </c>
      <c r="H2686" s="1">
        <f>+_xlfn.XLOOKUP(LISTAS[[#This Row],[ID]],_01_CODIGOS_Y_COSTOS_xlsm[Producto y N°],_01_CODIGOS_Y_COSTOS_xlsm[COSTO],0,0,1)</f>
        <v>0</v>
      </c>
      <c r="I2686" s="27">
        <f>+IFERROR(LISTAS[[#This Row],[VENTA NETA]]/LISTAS[[#This Row],[COSTO]]-1,0)</f>
        <v>0</v>
      </c>
      <c r="J2686" s="50" t="str">
        <f>IFERROR(VLOOKUP(LISTAS[[#This Row],[ID]],_01_CODIGOS_Y_COSTOS_xlsm[[Producto y N°]:[CODIGO]],2,0),"")</f>
        <v>0</v>
      </c>
      <c r="O2686" t="s">
        <v>6453</v>
      </c>
      <c r="AB2686" s="12" t="str">
        <f>+LISTAS[[#This Row],[Codigo]]&amp;LISTAS[[#This Row],[Fabrica]]</f>
        <v>0VARIOS</v>
      </c>
      <c r="AC2686" s="13" t="str">
        <f>+LISTAS[[#This Row],[Codigo]]</f>
        <v>0</v>
      </c>
      <c r="AD2686" s="13" t="str">
        <f>+LISTAS[[#This Row],[ID]]</f>
        <v>BORNES PARA BATERIA3</v>
      </c>
      <c r="AH2686" s="36"/>
      <c r="AI2686" s="37">
        <f>+LISTAS[[#This Row],[Precio]]+(LISTAS[[#This Row],[Precio]]*AH2686)</f>
        <v>5112</v>
      </c>
      <c r="AJ2686" s="38">
        <f t="shared" si="45"/>
        <v>2556</v>
      </c>
      <c r="AL2686" s="35" t="e">
        <f>+AJ2686/LISTAS[[#This Row],[COSTO]]-1</f>
        <v>#DIV/0!</v>
      </c>
      <c r="AM2686" t="str">
        <f>+LISTAS[[#This Row],[ID]]</f>
        <v>BORNES PARA BATERIA3</v>
      </c>
      <c r="AO2686" s="43"/>
      <c r="AP2686" s="39">
        <f>LISTAS[[#This Row],[COSTO]]+(LISTAS[[#This Row],[COSTO]]*AO2686)</f>
        <v>0</v>
      </c>
      <c r="AQ2686" s="44">
        <f>IF(AO2686="",0,AP2686/LISTAS[[#This Row],[VENTA NETA]]-1)</f>
        <v>0</v>
      </c>
      <c r="AS2686" s="39">
        <v>0</v>
      </c>
      <c r="AT2686" s="48" t="e">
        <f>+LISTAS[[#This Row],[COSTO]]/AS2686-1</f>
        <v>#DIV/0!</v>
      </c>
      <c r="BA2686" t="s">
        <v>6449</v>
      </c>
      <c r="BB2686" s="36"/>
    </row>
    <row r="2687" spans="1:54" x14ac:dyDescent="0.35">
      <c r="A2687" s="7" t="s">
        <v>6455</v>
      </c>
      <c r="B2687" t="s">
        <v>6449</v>
      </c>
      <c r="C2687">
        <v>4</v>
      </c>
      <c r="D2687" t="s">
        <v>6456</v>
      </c>
      <c r="E2687" s="2">
        <v>7044</v>
      </c>
      <c r="F2687" s="7" t="str">
        <f>+_xlfn.XLOOKUP(LISTAS[[#This Row],[ID]],_01_CODIGOS_Y_COSTOS_xlsm[Producto y N°],_01_CODIGOS_Y_COSTOS_xlsm[FABRICA],"",0,1)</f>
        <v>VARIOS</v>
      </c>
      <c r="G2687" s="26">
        <f>LISTAS[[#This Row],[Precio]]*(1-0.46)</f>
        <v>3803.76</v>
      </c>
      <c r="H2687" s="1">
        <f>+_xlfn.XLOOKUP(LISTAS[[#This Row],[ID]],_01_CODIGOS_Y_COSTOS_xlsm[Producto y N°],_01_CODIGOS_Y_COSTOS_xlsm[COSTO],0,0,1)</f>
        <v>0</v>
      </c>
      <c r="I2687" s="27">
        <f>+IFERROR(LISTAS[[#This Row],[VENTA NETA]]/LISTAS[[#This Row],[COSTO]]-1,0)</f>
        <v>0</v>
      </c>
      <c r="J2687" s="50" t="str">
        <f>IFERROR(VLOOKUP(LISTAS[[#This Row],[ID]],_01_CODIGOS_Y_COSTOS_xlsm[[Producto y N°]:[CODIGO]],2,0),"")</f>
        <v>0</v>
      </c>
      <c r="O2687" t="s">
        <v>6455</v>
      </c>
      <c r="AB2687" s="12" t="str">
        <f>+LISTAS[[#This Row],[Codigo]]&amp;LISTAS[[#This Row],[Fabrica]]</f>
        <v>0VARIOS</v>
      </c>
      <c r="AC2687" s="13" t="str">
        <f>+LISTAS[[#This Row],[Codigo]]</f>
        <v>0</v>
      </c>
      <c r="AD2687" s="13" t="str">
        <f>+LISTAS[[#This Row],[ID]]</f>
        <v>BORNES PARA BATERIA4</v>
      </c>
      <c r="AH2687" s="36"/>
      <c r="AI2687" s="37">
        <f>+LISTAS[[#This Row],[Precio]]+(LISTAS[[#This Row],[Precio]]*AH2687)</f>
        <v>7044</v>
      </c>
      <c r="AJ2687" s="38">
        <f t="shared" si="45"/>
        <v>3522</v>
      </c>
      <c r="AL2687" s="35" t="e">
        <f>+AJ2687/LISTAS[[#This Row],[COSTO]]-1</f>
        <v>#DIV/0!</v>
      </c>
      <c r="AM2687" t="str">
        <f>+LISTAS[[#This Row],[ID]]</f>
        <v>BORNES PARA BATERIA4</v>
      </c>
      <c r="AO2687" s="43"/>
      <c r="AP2687" s="39">
        <f>LISTAS[[#This Row],[COSTO]]+(LISTAS[[#This Row],[COSTO]]*AO2687)</f>
        <v>0</v>
      </c>
      <c r="AQ2687" s="44">
        <f>IF(AO2687="",0,AP2687/LISTAS[[#This Row],[VENTA NETA]]-1)</f>
        <v>0</v>
      </c>
      <c r="AS2687" s="39">
        <v>0</v>
      </c>
      <c r="AT2687" s="48" t="e">
        <f>+LISTAS[[#This Row],[COSTO]]/AS2687-1</f>
        <v>#DIV/0!</v>
      </c>
      <c r="BA2687" t="s">
        <v>6449</v>
      </c>
      <c r="BB2687" s="36"/>
    </row>
    <row r="2688" spans="1:54" x14ac:dyDescent="0.35">
      <c r="A2688" s="7" t="s">
        <v>6457</v>
      </c>
      <c r="B2688" t="s">
        <v>6449</v>
      </c>
      <c r="C2688">
        <v>5</v>
      </c>
      <c r="D2688" t="s">
        <v>6456</v>
      </c>
      <c r="E2688" s="2">
        <v>8688</v>
      </c>
      <c r="F2688" s="7" t="str">
        <f>+_xlfn.XLOOKUP(LISTAS[[#This Row],[ID]],_01_CODIGOS_Y_COSTOS_xlsm[Producto y N°],_01_CODIGOS_Y_COSTOS_xlsm[FABRICA],"",0,1)</f>
        <v>VARIOS</v>
      </c>
      <c r="G2688" s="26">
        <f>LISTAS[[#This Row],[Precio]]*(1-0.46)</f>
        <v>4691.5200000000004</v>
      </c>
      <c r="H2688" s="1">
        <f>+_xlfn.XLOOKUP(LISTAS[[#This Row],[ID]],_01_CODIGOS_Y_COSTOS_xlsm[Producto y N°],_01_CODIGOS_Y_COSTOS_xlsm[COSTO],0,0,1)</f>
        <v>0</v>
      </c>
      <c r="I2688" s="27">
        <f>+IFERROR(LISTAS[[#This Row],[VENTA NETA]]/LISTAS[[#This Row],[COSTO]]-1,0)</f>
        <v>0</v>
      </c>
      <c r="J2688" s="50" t="str">
        <f>IFERROR(VLOOKUP(LISTAS[[#This Row],[ID]],_01_CODIGOS_Y_COSTOS_xlsm[[Producto y N°]:[CODIGO]],2,0),"")</f>
        <v>0</v>
      </c>
      <c r="O2688" t="s">
        <v>6457</v>
      </c>
      <c r="AB2688" s="12" t="str">
        <f>+LISTAS[[#This Row],[Codigo]]&amp;LISTAS[[#This Row],[Fabrica]]</f>
        <v>0VARIOS</v>
      </c>
      <c r="AC2688" s="13" t="str">
        <f>+LISTAS[[#This Row],[Codigo]]</f>
        <v>0</v>
      </c>
      <c r="AD2688" s="13" t="str">
        <f>+LISTAS[[#This Row],[ID]]</f>
        <v>BORNES PARA BATERIA5</v>
      </c>
      <c r="AH2688" s="36"/>
      <c r="AI2688" s="37">
        <f>+LISTAS[[#This Row],[Precio]]+(LISTAS[[#This Row],[Precio]]*AH2688)</f>
        <v>8688</v>
      </c>
      <c r="AJ2688" s="38">
        <f t="shared" si="45"/>
        <v>4344</v>
      </c>
      <c r="AL2688" s="35" t="e">
        <f>+AJ2688/LISTAS[[#This Row],[COSTO]]-1</f>
        <v>#DIV/0!</v>
      </c>
      <c r="AM2688" t="str">
        <f>+LISTAS[[#This Row],[ID]]</f>
        <v>BORNES PARA BATERIA5</v>
      </c>
      <c r="AO2688" s="43"/>
      <c r="AP2688" s="39">
        <f>LISTAS[[#This Row],[COSTO]]+(LISTAS[[#This Row],[COSTO]]*AO2688)</f>
        <v>0</v>
      </c>
      <c r="AQ2688" s="44">
        <f>IF(AO2688="",0,AP2688/LISTAS[[#This Row],[VENTA NETA]]-1)</f>
        <v>0</v>
      </c>
      <c r="AS2688" s="39">
        <v>0</v>
      </c>
      <c r="AT2688" s="48" t="e">
        <f>+LISTAS[[#This Row],[COSTO]]/AS2688-1</f>
        <v>#DIV/0!</v>
      </c>
      <c r="BA2688" t="s">
        <v>6449</v>
      </c>
      <c r="BB2688" s="36"/>
    </row>
    <row r="2689" spans="1:54" x14ac:dyDescent="0.35">
      <c r="A2689" s="7" t="s">
        <v>6458</v>
      </c>
      <c r="B2689" t="s">
        <v>6449</v>
      </c>
      <c r="C2689">
        <v>6</v>
      </c>
      <c r="D2689" t="s">
        <v>6459</v>
      </c>
      <c r="E2689" s="2">
        <v>10800</v>
      </c>
      <c r="F2689" s="7" t="str">
        <f>+_xlfn.XLOOKUP(LISTAS[[#This Row],[ID]],_01_CODIGOS_Y_COSTOS_xlsm[Producto y N°],_01_CODIGOS_Y_COSTOS_xlsm[FABRICA],"",0,1)</f>
        <v>VARIOS</v>
      </c>
      <c r="G2689" s="26">
        <f>LISTAS[[#This Row],[Precio]]*(1-0.46)</f>
        <v>5832</v>
      </c>
      <c r="H2689" s="1">
        <f>+_xlfn.XLOOKUP(LISTAS[[#This Row],[ID]],_01_CODIGOS_Y_COSTOS_xlsm[Producto y N°],_01_CODIGOS_Y_COSTOS_xlsm[COSTO],0,0,1)</f>
        <v>0</v>
      </c>
      <c r="I2689" s="27">
        <f>+IFERROR(LISTAS[[#This Row],[VENTA NETA]]/LISTAS[[#This Row],[COSTO]]-1,0)</f>
        <v>0</v>
      </c>
      <c r="J2689" s="50" t="str">
        <f>IFERROR(VLOOKUP(LISTAS[[#This Row],[ID]],_01_CODIGOS_Y_COSTOS_xlsm[[Producto y N°]:[CODIGO]],2,0),"")</f>
        <v>0</v>
      </c>
      <c r="O2689" t="s">
        <v>6458</v>
      </c>
      <c r="AB2689" s="12" t="str">
        <f>+LISTAS[[#This Row],[Codigo]]&amp;LISTAS[[#This Row],[Fabrica]]</f>
        <v>0VARIOS</v>
      </c>
      <c r="AC2689" s="13" t="str">
        <f>+LISTAS[[#This Row],[Codigo]]</f>
        <v>0</v>
      </c>
      <c r="AD2689" s="13" t="str">
        <f>+LISTAS[[#This Row],[ID]]</f>
        <v>BORNES PARA BATERIA6</v>
      </c>
      <c r="AH2689" s="36"/>
      <c r="AI2689" s="37">
        <f>+LISTAS[[#This Row],[Precio]]+(LISTAS[[#This Row],[Precio]]*AH2689)</f>
        <v>10800</v>
      </c>
      <c r="AJ2689" s="38">
        <f t="shared" si="45"/>
        <v>5400</v>
      </c>
      <c r="AL2689" s="35" t="e">
        <f>+AJ2689/LISTAS[[#This Row],[COSTO]]-1</f>
        <v>#DIV/0!</v>
      </c>
      <c r="AM2689" t="str">
        <f>+LISTAS[[#This Row],[ID]]</f>
        <v>BORNES PARA BATERIA6</v>
      </c>
      <c r="AO2689" s="43"/>
      <c r="AP2689" s="39">
        <f>LISTAS[[#This Row],[COSTO]]+(LISTAS[[#This Row],[COSTO]]*AO2689)</f>
        <v>0</v>
      </c>
      <c r="AQ2689" s="44">
        <f>IF(AO2689="",0,AP2689/LISTAS[[#This Row],[VENTA NETA]]-1)</f>
        <v>0</v>
      </c>
      <c r="AS2689" s="39">
        <v>0</v>
      </c>
      <c r="AT2689" s="48" t="e">
        <f>+LISTAS[[#This Row],[COSTO]]/AS2689-1</f>
        <v>#DIV/0!</v>
      </c>
      <c r="BA2689" t="s">
        <v>6449</v>
      </c>
      <c r="BB2689" s="36"/>
    </row>
    <row r="2690" spans="1:54" x14ac:dyDescent="0.35">
      <c r="A2690" s="7" t="s">
        <v>6460</v>
      </c>
      <c r="B2690" t="s">
        <v>6449</v>
      </c>
      <c r="C2690">
        <v>7</v>
      </c>
      <c r="D2690" t="s">
        <v>6461</v>
      </c>
      <c r="E2690" s="2">
        <v>16380</v>
      </c>
      <c r="F2690" s="7" t="str">
        <f>+_xlfn.XLOOKUP(LISTAS[[#This Row],[ID]],_01_CODIGOS_Y_COSTOS_xlsm[Producto y N°],_01_CODIGOS_Y_COSTOS_xlsm[FABRICA],"",0,1)</f>
        <v>VARIOS</v>
      </c>
      <c r="G2690" s="26">
        <f>LISTAS[[#This Row],[Precio]]*(1-0.46)</f>
        <v>8845.2000000000007</v>
      </c>
      <c r="H2690" s="1">
        <f>+_xlfn.XLOOKUP(LISTAS[[#This Row],[ID]],_01_CODIGOS_Y_COSTOS_xlsm[Producto y N°],_01_CODIGOS_Y_COSTOS_xlsm[COSTO],0,0,1)</f>
        <v>0</v>
      </c>
      <c r="I2690" s="27">
        <f>+IFERROR(LISTAS[[#This Row],[VENTA NETA]]/LISTAS[[#This Row],[COSTO]]-1,0)</f>
        <v>0</v>
      </c>
      <c r="J2690" s="50" t="str">
        <f>IFERROR(VLOOKUP(LISTAS[[#This Row],[ID]],_01_CODIGOS_Y_COSTOS_xlsm[[Producto y N°]:[CODIGO]],2,0),"")</f>
        <v>0</v>
      </c>
      <c r="O2690" t="s">
        <v>6460</v>
      </c>
      <c r="AB2690" s="12" t="str">
        <f>+LISTAS[[#This Row],[Codigo]]&amp;LISTAS[[#This Row],[Fabrica]]</f>
        <v>0VARIOS</v>
      </c>
      <c r="AC2690" s="13" t="str">
        <f>+LISTAS[[#This Row],[Codigo]]</f>
        <v>0</v>
      </c>
      <c r="AD2690" s="13" t="str">
        <f>+LISTAS[[#This Row],[ID]]</f>
        <v>BORNES PARA BATERIA7</v>
      </c>
      <c r="AH2690" s="36"/>
      <c r="AI2690" s="37">
        <f>+LISTAS[[#This Row],[Precio]]+(LISTAS[[#This Row],[Precio]]*AH2690)</f>
        <v>16380</v>
      </c>
      <c r="AJ2690" s="38">
        <f t="shared" si="45"/>
        <v>8190</v>
      </c>
      <c r="AL2690" s="35" t="e">
        <f>+AJ2690/LISTAS[[#This Row],[COSTO]]-1</f>
        <v>#DIV/0!</v>
      </c>
      <c r="AM2690" t="str">
        <f>+LISTAS[[#This Row],[ID]]</f>
        <v>BORNES PARA BATERIA7</v>
      </c>
      <c r="AO2690" s="43"/>
      <c r="AP2690" s="39">
        <f>LISTAS[[#This Row],[COSTO]]+(LISTAS[[#This Row],[COSTO]]*AO2690)</f>
        <v>0</v>
      </c>
      <c r="AQ2690" s="44">
        <f>IF(AO2690="",0,AP2690/LISTAS[[#This Row],[VENTA NETA]]-1)</f>
        <v>0</v>
      </c>
      <c r="AS2690" s="39">
        <v>0</v>
      </c>
      <c r="AT2690" s="48" t="e">
        <f>+LISTAS[[#This Row],[COSTO]]/AS2690-1</f>
        <v>#DIV/0!</v>
      </c>
      <c r="BA2690" t="s">
        <v>6449</v>
      </c>
      <c r="BB2690" s="36"/>
    </row>
    <row r="2691" spans="1:54" x14ac:dyDescent="0.35">
      <c r="A2691" s="7" t="s">
        <v>6462</v>
      </c>
      <c r="B2691" t="s">
        <v>6449</v>
      </c>
      <c r="C2691" t="s">
        <v>6463</v>
      </c>
      <c r="D2691" t="s">
        <v>6464</v>
      </c>
      <c r="E2691" s="2">
        <v>7380</v>
      </c>
      <c r="F2691" s="7" t="str">
        <f>+_xlfn.XLOOKUP(LISTAS[[#This Row],[ID]],_01_CODIGOS_Y_COSTOS_xlsm[Producto y N°],_01_CODIGOS_Y_COSTOS_xlsm[FABRICA],"",0,1)</f>
        <v>VARIOS</v>
      </c>
      <c r="G2691" s="26">
        <f>LISTAS[[#This Row],[Precio]]*(1-0.46)</f>
        <v>3985.2000000000003</v>
      </c>
      <c r="H2691" s="1">
        <f>+_xlfn.XLOOKUP(LISTAS[[#This Row],[ID]],_01_CODIGOS_Y_COSTOS_xlsm[Producto y N°],_01_CODIGOS_Y_COSTOS_xlsm[COSTO],0,0,1)</f>
        <v>0</v>
      </c>
      <c r="I2691" s="27">
        <f>+IFERROR(LISTAS[[#This Row],[VENTA NETA]]/LISTAS[[#This Row],[COSTO]]-1,0)</f>
        <v>0</v>
      </c>
      <c r="J2691" s="50" t="str">
        <f>IFERROR(VLOOKUP(LISTAS[[#This Row],[ID]],_01_CODIGOS_Y_COSTOS_xlsm[[Producto y N°]:[CODIGO]],2,0),"")</f>
        <v>0</v>
      </c>
      <c r="O2691" t="s">
        <v>6462</v>
      </c>
      <c r="AB2691" s="12" t="str">
        <f>+LISTAS[[#This Row],[Codigo]]&amp;LISTAS[[#This Row],[Fabrica]]</f>
        <v>0VARIOS</v>
      </c>
      <c r="AC2691" s="13" t="str">
        <f>+LISTAS[[#This Row],[Codigo]]</f>
        <v>0</v>
      </c>
      <c r="AD2691" s="13" t="str">
        <f>+LISTAS[[#This Row],[ID]]</f>
        <v>BORNES PARA BATERIA18 A</v>
      </c>
      <c r="AH2691" s="36"/>
      <c r="AI2691" s="37">
        <f>+LISTAS[[#This Row],[Precio]]+(LISTAS[[#This Row],[Precio]]*AH2691)</f>
        <v>7380</v>
      </c>
      <c r="AJ2691" s="38">
        <f t="shared" si="45"/>
        <v>3690</v>
      </c>
      <c r="AL2691" s="35" t="e">
        <f>+AJ2691/LISTAS[[#This Row],[COSTO]]-1</f>
        <v>#DIV/0!</v>
      </c>
      <c r="AM2691" t="str">
        <f>+LISTAS[[#This Row],[ID]]</f>
        <v>BORNES PARA BATERIA18 A</v>
      </c>
      <c r="AO2691" s="43"/>
      <c r="AP2691" s="39">
        <f>LISTAS[[#This Row],[COSTO]]+(LISTAS[[#This Row],[COSTO]]*AO2691)</f>
        <v>0</v>
      </c>
      <c r="AQ2691" s="44">
        <f>IF(AO2691="",0,AP2691/LISTAS[[#This Row],[VENTA NETA]]-1)</f>
        <v>0</v>
      </c>
      <c r="AS2691" s="39">
        <v>0</v>
      </c>
      <c r="AT2691" s="48" t="e">
        <f>+LISTAS[[#This Row],[COSTO]]/AS2691-1</f>
        <v>#DIV/0!</v>
      </c>
      <c r="BA2691" t="s">
        <v>6449</v>
      </c>
      <c r="BB2691" s="36"/>
    </row>
    <row r="2692" spans="1:54" x14ac:dyDescent="0.35">
      <c r="A2692" s="7" t="s">
        <v>6465</v>
      </c>
      <c r="B2692" t="s">
        <v>6449</v>
      </c>
      <c r="C2692" t="s">
        <v>6466</v>
      </c>
      <c r="D2692" t="s">
        <v>6467</v>
      </c>
      <c r="E2692" s="2">
        <v>8640</v>
      </c>
      <c r="F2692" s="7" t="str">
        <f>+_xlfn.XLOOKUP(LISTAS[[#This Row],[ID]],_01_CODIGOS_Y_COSTOS_xlsm[Producto y N°],_01_CODIGOS_Y_COSTOS_xlsm[FABRICA],"",0,1)</f>
        <v>VARIOS</v>
      </c>
      <c r="G2692" s="26">
        <f>LISTAS[[#This Row],[Precio]]*(1-0.46)</f>
        <v>4665.6000000000004</v>
      </c>
      <c r="H2692" s="1">
        <f>+_xlfn.XLOOKUP(LISTAS[[#This Row],[ID]],_01_CODIGOS_Y_COSTOS_xlsm[Producto y N°],_01_CODIGOS_Y_COSTOS_xlsm[COSTO],0,0,1)</f>
        <v>0</v>
      </c>
      <c r="I2692" s="27">
        <f>+IFERROR(LISTAS[[#This Row],[VENTA NETA]]/LISTAS[[#This Row],[COSTO]]-1,0)</f>
        <v>0</v>
      </c>
      <c r="J2692" s="50" t="str">
        <f>IFERROR(VLOOKUP(LISTAS[[#This Row],[ID]],_01_CODIGOS_Y_COSTOS_xlsm[[Producto y N°]:[CODIGO]],2,0),"")</f>
        <v>0</v>
      </c>
      <c r="O2692" t="s">
        <v>6465</v>
      </c>
      <c r="AB2692" s="12" t="str">
        <f>+LISTAS[[#This Row],[Codigo]]&amp;LISTAS[[#This Row],[Fabrica]]</f>
        <v>0VARIOS</v>
      </c>
      <c r="AC2692" s="13" t="str">
        <f>+LISTAS[[#This Row],[Codigo]]</f>
        <v>0</v>
      </c>
      <c r="AD2692" s="13" t="str">
        <f>+LISTAS[[#This Row],[ID]]</f>
        <v>BORNES PARA BATERIA18 B</v>
      </c>
      <c r="AH2692" s="36"/>
      <c r="AI2692" s="37">
        <f>+LISTAS[[#This Row],[Precio]]+(LISTAS[[#This Row],[Precio]]*AH2692)</f>
        <v>8640</v>
      </c>
      <c r="AJ2692" s="38">
        <f t="shared" si="45"/>
        <v>4320</v>
      </c>
      <c r="AL2692" s="35" t="e">
        <f>+AJ2692/LISTAS[[#This Row],[COSTO]]-1</f>
        <v>#DIV/0!</v>
      </c>
      <c r="AM2692" t="str">
        <f>+LISTAS[[#This Row],[ID]]</f>
        <v>BORNES PARA BATERIA18 B</v>
      </c>
      <c r="AO2692" s="43"/>
      <c r="AP2692" s="39">
        <f>LISTAS[[#This Row],[COSTO]]+(LISTAS[[#This Row],[COSTO]]*AO2692)</f>
        <v>0</v>
      </c>
      <c r="AQ2692" s="44">
        <f>IF(AO2692="",0,AP2692/LISTAS[[#This Row],[VENTA NETA]]-1)</f>
        <v>0</v>
      </c>
      <c r="AS2692" s="39">
        <v>0</v>
      </c>
      <c r="AT2692" s="48" t="e">
        <f>+LISTAS[[#This Row],[COSTO]]/AS2692-1</f>
        <v>#DIV/0!</v>
      </c>
      <c r="BA2692" t="s">
        <v>6449</v>
      </c>
      <c r="BB2692" s="36"/>
    </row>
    <row r="2693" spans="1:54" x14ac:dyDescent="0.35">
      <c r="A2693" s="7" t="s">
        <v>6468</v>
      </c>
      <c r="B2693" t="s">
        <v>6449</v>
      </c>
      <c r="C2693" t="s">
        <v>6469</v>
      </c>
      <c r="D2693" t="s">
        <v>6470</v>
      </c>
      <c r="E2693" s="2">
        <v>16500</v>
      </c>
      <c r="F2693" s="7" t="str">
        <f>+_xlfn.XLOOKUP(LISTAS[[#This Row],[ID]],_01_CODIGOS_Y_COSTOS_xlsm[Producto y N°],_01_CODIGOS_Y_COSTOS_xlsm[FABRICA],"",0,1)</f>
        <v>VARIOS</v>
      </c>
      <c r="G2693" s="26">
        <f>LISTAS[[#This Row],[Precio]]*(1-0.46)</f>
        <v>8910</v>
      </c>
      <c r="H2693" s="1">
        <f>+_xlfn.XLOOKUP(LISTAS[[#This Row],[ID]],_01_CODIGOS_Y_COSTOS_xlsm[Producto y N°],_01_CODIGOS_Y_COSTOS_xlsm[COSTO],0,0,1)</f>
        <v>0</v>
      </c>
      <c r="I2693" s="27">
        <f>+IFERROR(LISTAS[[#This Row],[VENTA NETA]]/LISTAS[[#This Row],[COSTO]]-1,0)</f>
        <v>0</v>
      </c>
      <c r="J2693" s="50" t="str">
        <f>IFERROR(VLOOKUP(LISTAS[[#This Row],[ID]],_01_CODIGOS_Y_COSTOS_xlsm[[Producto y N°]:[CODIGO]],2,0),"")</f>
        <v>0</v>
      </c>
      <c r="O2693" t="s">
        <v>6468</v>
      </c>
      <c r="AB2693" s="12" t="str">
        <f>+LISTAS[[#This Row],[Codigo]]&amp;LISTAS[[#This Row],[Fabrica]]</f>
        <v>0VARIOS</v>
      </c>
      <c r="AC2693" s="13" t="str">
        <f>+LISTAS[[#This Row],[Codigo]]</f>
        <v>0</v>
      </c>
      <c r="AD2693" s="13" t="str">
        <f>+LISTAS[[#This Row],[ID]]</f>
        <v>BORNES PARA BATERIA18 C</v>
      </c>
      <c r="AH2693" s="36"/>
      <c r="AI2693" s="37">
        <f>+LISTAS[[#This Row],[Precio]]+(LISTAS[[#This Row],[Precio]]*AH2693)</f>
        <v>16500</v>
      </c>
      <c r="AJ2693" s="38">
        <f t="shared" ref="AJ2693:AJ2756" si="46">+((100-50)*0.01)*AI2693</f>
        <v>8250</v>
      </c>
      <c r="AL2693" s="35" t="e">
        <f>+AJ2693/LISTAS[[#This Row],[COSTO]]-1</f>
        <v>#DIV/0!</v>
      </c>
      <c r="AM2693" t="str">
        <f>+LISTAS[[#This Row],[ID]]</f>
        <v>BORNES PARA BATERIA18 C</v>
      </c>
      <c r="AO2693" s="43"/>
      <c r="AP2693" s="39">
        <f>LISTAS[[#This Row],[COSTO]]+(LISTAS[[#This Row],[COSTO]]*AO2693)</f>
        <v>0</v>
      </c>
      <c r="AQ2693" s="44">
        <f>IF(AO2693="",0,AP2693/LISTAS[[#This Row],[VENTA NETA]]-1)</f>
        <v>0</v>
      </c>
      <c r="AS2693" s="39">
        <v>0</v>
      </c>
      <c r="AT2693" s="48" t="e">
        <f>+LISTAS[[#This Row],[COSTO]]/AS2693-1</f>
        <v>#DIV/0!</v>
      </c>
      <c r="BA2693" t="s">
        <v>6449</v>
      </c>
      <c r="BB2693" s="36"/>
    </row>
    <row r="2694" spans="1:54" x14ac:dyDescent="0.35">
      <c r="A2694" s="7" t="s">
        <v>6471</v>
      </c>
      <c r="B2694" t="s">
        <v>6449</v>
      </c>
      <c r="C2694">
        <v>9</v>
      </c>
      <c r="D2694" t="s">
        <v>6472</v>
      </c>
      <c r="E2694" s="2">
        <v>6720</v>
      </c>
      <c r="F2694" s="7" t="str">
        <f>+_xlfn.XLOOKUP(LISTAS[[#This Row],[ID]],_01_CODIGOS_Y_COSTOS_xlsm[Producto y N°],_01_CODIGOS_Y_COSTOS_xlsm[FABRICA],"",0,1)</f>
        <v>VARIOS</v>
      </c>
      <c r="G2694" s="26">
        <f>LISTAS[[#This Row],[Precio]]*(1-0.46)</f>
        <v>3628.8</v>
      </c>
      <c r="H2694" s="1">
        <f>+_xlfn.XLOOKUP(LISTAS[[#This Row],[ID]],_01_CODIGOS_Y_COSTOS_xlsm[Producto y N°],_01_CODIGOS_Y_COSTOS_xlsm[COSTO],0,0,1)</f>
        <v>0</v>
      </c>
      <c r="I2694" s="27">
        <f>+IFERROR(LISTAS[[#This Row],[VENTA NETA]]/LISTAS[[#This Row],[COSTO]]-1,0)</f>
        <v>0</v>
      </c>
      <c r="J2694" s="50" t="str">
        <f>IFERROR(VLOOKUP(LISTAS[[#This Row],[ID]],_01_CODIGOS_Y_COSTOS_xlsm[[Producto y N°]:[CODIGO]],2,0),"")</f>
        <v>0</v>
      </c>
      <c r="O2694" t="s">
        <v>6471</v>
      </c>
      <c r="AB2694" s="12" t="str">
        <f>+LISTAS[[#This Row],[Codigo]]&amp;LISTAS[[#This Row],[Fabrica]]</f>
        <v>0VARIOS</v>
      </c>
      <c r="AC2694" s="13" t="str">
        <f>+LISTAS[[#This Row],[Codigo]]</f>
        <v>0</v>
      </c>
      <c r="AD2694" s="13" t="str">
        <f>+LISTAS[[#This Row],[ID]]</f>
        <v>BORNES PARA BATERIA9</v>
      </c>
      <c r="AH2694" s="36"/>
      <c r="AI2694" s="37">
        <f>+LISTAS[[#This Row],[Precio]]+(LISTAS[[#This Row],[Precio]]*AH2694)</f>
        <v>6720</v>
      </c>
      <c r="AJ2694" s="38">
        <f t="shared" si="46"/>
        <v>3360</v>
      </c>
      <c r="AL2694" s="35" t="e">
        <f>+AJ2694/LISTAS[[#This Row],[COSTO]]-1</f>
        <v>#DIV/0!</v>
      </c>
      <c r="AM2694" t="str">
        <f>+LISTAS[[#This Row],[ID]]</f>
        <v>BORNES PARA BATERIA9</v>
      </c>
      <c r="AO2694" s="43"/>
      <c r="AP2694" s="39">
        <f>LISTAS[[#This Row],[COSTO]]+(LISTAS[[#This Row],[COSTO]]*AO2694)</f>
        <v>0</v>
      </c>
      <c r="AQ2694" s="44">
        <f>IF(AO2694="",0,AP2694/LISTAS[[#This Row],[VENTA NETA]]-1)</f>
        <v>0</v>
      </c>
      <c r="AS2694" s="39">
        <v>0</v>
      </c>
      <c r="AT2694" s="48" t="e">
        <f>+LISTAS[[#This Row],[COSTO]]/AS2694-1</f>
        <v>#DIV/0!</v>
      </c>
      <c r="BA2694" t="s">
        <v>6449</v>
      </c>
      <c r="BB2694" s="36"/>
    </row>
    <row r="2695" spans="1:54" x14ac:dyDescent="0.35">
      <c r="A2695" s="7" t="s">
        <v>6473</v>
      </c>
      <c r="B2695" t="s">
        <v>6449</v>
      </c>
      <c r="C2695">
        <v>10</v>
      </c>
      <c r="D2695" t="s">
        <v>6474</v>
      </c>
      <c r="E2695" s="2">
        <v>9600</v>
      </c>
      <c r="F2695" s="7" t="str">
        <f>+_xlfn.XLOOKUP(LISTAS[[#This Row],[ID]],_01_CODIGOS_Y_COSTOS_xlsm[Producto y N°],_01_CODIGOS_Y_COSTOS_xlsm[FABRICA],"",0,1)</f>
        <v>VARIOS</v>
      </c>
      <c r="G2695" s="26">
        <f>LISTAS[[#This Row],[Precio]]*(1-0.46)</f>
        <v>5184</v>
      </c>
      <c r="H2695" s="1">
        <f>+_xlfn.XLOOKUP(LISTAS[[#This Row],[ID]],_01_CODIGOS_Y_COSTOS_xlsm[Producto y N°],_01_CODIGOS_Y_COSTOS_xlsm[COSTO],0,0,1)</f>
        <v>0</v>
      </c>
      <c r="I2695" s="27">
        <f>+IFERROR(LISTAS[[#This Row],[VENTA NETA]]/LISTAS[[#This Row],[COSTO]]-1,0)</f>
        <v>0</v>
      </c>
      <c r="J2695" s="50" t="str">
        <f>IFERROR(VLOOKUP(LISTAS[[#This Row],[ID]],_01_CODIGOS_Y_COSTOS_xlsm[[Producto y N°]:[CODIGO]],2,0),"")</f>
        <v>0</v>
      </c>
      <c r="O2695" t="s">
        <v>6473</v>
      </c>
      <c r="AB2695" s="12" t="str">
        <f>+LISTAS[[#This Row],[Codigo]]&amp;LISTAS[[#This Row],[Fabrica]]</f>
        <v>0VARIOS</v>
      </c>
      <c r="AC2695" s="13" t="str">
        <f>+LISTAS[[#This Row],[Codigo]]</f>
        <v>0</v>
      </c>
      <c r="AD2695" s="13" t="str">
        <f>+LISTAS[[#This Row],[ID]]</f>
        <v>BORNES PARA BATERIA10</v>
      </c>
      <c r="AH2695" s="36"/>
      <c r="AI2695" s="37">
        <f>+LISTAS[[#This Row],[Precio]]+(LISTAS[[#This Row],[Precio]]*AH2695)</f>
        <v>9600</v>
      </c>
      <c r="AJ2695" s="38">
        <f t="shared" si="46"/>
        <v>4800</v>
      </c>
      <c r="AL2695" s="35" t="e">
        <f>+AJ2695/LISTAS[[#This Row],[COSTO]]-1</f>
        <v>#DIV/0!</v>
      </c>
      <c r="AM2695" t="str">
        <f>+LISTAS[[#This Row],[ID]]</f>
        <v>BORNES PARA BATERIA10</v>
      </c>
      <c r="AO2695" s="43"/>
      <c r="AP2695" s="39">
        <f>LISTAS[[#This Row],[COSTO]]+(LISTAS[[#This Row],[COSTO]]*AO2695)</f>
        <v>0</v>
      </c>
      <c r="AQ2695" s="44">
        <f>IF(AO2695="",0,AP2695/LISTAS[[#This Row],[VENTA NETA]]-1)</f>
        <v>0</v>
      </c>
      <c r="AS2695" s="39">
        <v>0</v>
      </c>
      <c r="AT2695" s="48" t="e">
        <f>+LISTAS[[#This Row],[COSTO]]/AS2695-1</f>
        <v>#DIV/0!</v>
      </c>
      <c r="BA2695" t="s">
        <v>6449</v>
      </c>
      <c r="BB2695" s="36"/>
    </row>
    <row r="2696" spans="1:54" x14ac:dyDescent="0.35">
      <c r="A2696" s="7" t="s">
        <v>6475</v>
      </c>
      <c r="B2696" t="s">
        <v>6449</v>
      </c>
      <c r="C2696">
        <v>14</v>
      </c>
      <c r="D2696" t="s">
        <v>6476</v>
      </c>
      <c r="E2696" s="2">
        <v>12540</v>
      </c>
      <c r="F2696" s="7" t="str">
        <f>+_xlfn.XLOOKUP(LISTAS[[#This Row],[ID]],_01_CODIGOS_Y_COSTOS_xlsm[Producto y N°],_01_CODIGOS_Y_COSTOS_xlsm[FABRICA],"",0,1)</f>
        <v>VARIOS</v>
      </c>
      <c r="G2696" s="26">
        <f>LISTAS[[#This Row],[Precio]]*(1-0.46)</f>
        <v>6771.6</v>
      </c>
      <c r="H2696" s="1">
        <f>+_xlfn.XLOOKUP(LISTAS[[#This Row],[ID]],_01_CODIGOS_Y_COSTOS_xlsm[Producto y N°],_01_CODIGOS_Y_COSTOS_xlsm[COSTO],0,0,1)</f>
        <v>0</v>
      </c>
      <c r="I2696" s="27">
        <f>+IFERROR(LISTAS[[#This Row],[VENTA NETA]]/LISTAS[[#This Row],[COSTO]]-1,0)</f>
        <v>0</v>
      </c>
      <c r="J2696" s="50" t="str">
        <f>IFERROR(VLOOKUP(LISTAS[[#This Row],[ID]],_01_CODIGOS_Y_COSTOS_xlsm[[Producto y N°]:[CODIGO]],2,0),"")</f>
        <v>0</v>
      </c>
      <c r="O2696" t="s">
        <v>6475</v>
      </c>
      <c r="AB2696" s="12" t="str">
        <f>+LISTAS[[#This Row],[Codigo]]&amp;LISTAS[[#This Row],[Fabrica]]</f>
        <v>0VARIOS</v>
      </c>
      <c r="AC2696" s="13" t="str">
        <f>+LISTAS[[#This Row],[Codigo]]</f>
        <v>0</v>
      </c>
      <c r="AD2696" s="13" t="str">
        <f>+LISTAS[[#This Row],[ID]]</f>
        <v>BORNES PARA BATERIA14</v>
      </c>
      <c r="AH2696" s="36"/>
      <c r="AI2696" s="37">
        <f>+LISTAS[[#This Row],[Precio]]+(LISTAS[[#This Row],[Precio]]*AH2696)</f>
        <v>12540</v>
      </c>
      <c r="AJ2696" s="38">
        <f t="shared" si="46"/>
        <v>6270</v>
      </c>
      <c r="AL2696" s="35" t="e">
        <f>+AJ2696/LISTAS[[#This Row],[COSTO]]-1</f>
        <v>#DIV/0!</v>
      </c>
      <c r="AM2696" t="str">
        <f>+LISTAS[[#This Row],[ID]]</f>
        <v>BORNES PARA BATERIA14</v>
      </c>
      <c r="AO2696" s="43"/>
      <c r="AP2696" s="39">
        <f>LISTAS[[#This Row],[COSTO]]+(LISTAS[[#This Row],[COSTO]]*AO2696)</f>
        <v>0</v>
      </c>
      <c r="AQ2696" s="44">
        <f>IF(AO2696="",0,AP2696/LISTAS[[#This Row],[VENTA NETA]]-1)</f>
        <v>0</v>
      </c>
      <c r="AS2696" s="39">
        <v>0</v>
      </c>
      <c r="AT2696" s="48" t="e">
        <f>+LISTAS[[#This Row],[COSTO]]/AS2696-1</f>
        <v>#DIV/0!</v>
      </c>
      <c r="BA2696" t="s">
        <v>6449</v>
      </c>
      <c r="BB2696" s="36"/>
    </row>
    <row r="2697" spans="1:54" x14ac:dyDescent="0.35">
      <c r="A2697" s="7" t="s">
        <v>6477</v>
      </c>
      <c r="B2697" t="s">
        <v>6449</v>
      </c>
      <c r="C2697">
        <v>15</v>
      </c>
      <c r="D2697" t="s">
        <v>6478</v>
      </c>
      <c r="E2697" s="2">
        <v>20520</v>
      </c>
      <c r="F2697" s="7" t="str">
        <f>+_xlfn.XLOOKUP(LISTAS[[#This Row],[ID]],_01_CODIGOS_Y_COSTOS_xlsm[Producto y N°],_01_CODIGOS_Y_COSTOS_xlsm[FABRICA],"",0,1)</f>
        <v>VARIOS</v>
      </c>
      <c r="G2697" s="26">
        <f>LISTAS[[#This Row],[Precio]]*(1-0.46)</f>
        <v>11080.800000000001</v>
      </c>
      <c r="H2697" s="1">
        <f>+_xlfn.XLOOKUP(LISTAS[[#This Row],[ID]],_01_CODIGOS_Y_COSTOS_xlsm[Producto y N°],_01_CODIGOS_Y_COSTOS_xlsm[COSTO],0,0,1)</f>
        <v>0</v>
      </c>
      <c r="I2697" s="27">
        <f>+IFERROR(LISTAS[[#This Row],[VENTA NETA]]/LISTAS[[#This Row],[COSTO]]-1,0)</f>
        <v>0</v>
      </c>
      <c r="J2697" s="50" t="str">
        <f>IFERROR(VLOOKUP(LISTAS[[#This Row],[ID]],_01_CODIGOS_Y_COSTOS_xlsm[[Producto y N°]:[CODIGO]],2,0),"")</f>
        <v>0</v>
      </c>
      <c r="O2697" t="s">
        <v>6477</v>
      </c>
      <c r="AB2697" s="12" t="str">
        <f>+LISTAS[[#This Row],[Codigo]]&amp;LISTAS[[#This Row],[Fabrica]]</f>
        <v>0VARIOS</v>
      </c>
      <c r="AC2697" s="13" t="str">
        <f>+LISTAS[[#This Row],[Codigo]]</f>
        <v>0</v>
      </c>
      <c r="AD2697" s="13" t="str">
        <f>+LISTAS[[#This Row],[ID]]</f>
        <v>BORNES PARA BATERIA15</v>
      </c>
      <c r="AH2697" s="36"/>
      <c r="AI2697" s="37">
        <f>+LISTAS[[#This Row],[Precio]]+(LISTAS[[#This Row],[Precio]]*AH2697)</f>
        <v>20520</v>
      </c>
      <c r="AJ2697" s="38">
        <f t="shared" si="46"/>
        <v>10260</v>
      </c>
      <c r="AL2697" s="35" t="e">
        <f>+AJ2697/LISTAS[[#This Row],[COSTO]]-1</f>
        <v>#DIV/0!</v>
      </c>
      <c r="AM2697" t="str">
        <f>+LISTAS[[#This Row],[ID]]</f>
        <v>BORNES PARA BATERIA15</v>
      </c>
      <c r="AO2697" s="43"/>
      <c r="AP2697" s="39">
        <f>LISTAS[[#This Row],[COSTO]]+(LISTAS[[#This Row],[COSTO]]*AO2697)</f>
        <v>0</v>
      </c>
      <c r="AQ2697" s="44">
        <f>IF(AO2697="",0,AP2697/LISTAS[[#This Row],[VENTA NETA]]-1)</f>
        <v>0</v>
      </c>
      <c r="AS2697" s="39">
        <v>0</v>
      </c>
      <c r="AT2697" s="48" t="e">
        <f>+LISTAS[[#This Row],[COSTO]]/AS2697-1</f>
        <v>#DIV/0!</v>
      </c>
      <c r="BA2697" t="s">
        <v>6449</v>
      </c>
      <c r="BB2697" s="36"/>
    </row>
    <row r="2698" spans="1:54" x14ac:dyDescent="0.35">
      <c r="A2698" s="7" t="s">
        <v>6479</v>
      </c>
      <c r="B2698" t="s">
        <v>6449</v>
      </c>
      <c r="C2698">
        <v>16</v>
      </c>
      <c r="D2698" t="s">
        <v>6480</v>
      </c>
      <c r="E2698" s="2">
        <v>9900</v>
      </c>
      <c r="F2698" s="7" t="str">
        <f>+_xlfn.XLOOKUP(LISTAS[[#This Row],[ID]],_01_CODIGOS_Y_COSTOS_xlsm[Producto y N°],_01_CODIGOS_Y_COSTOS_xlsm[FABRICA],"",0,1)</f>
        <v>VARIOS</v>
      </c>
      <c r="G2698" s="26">
        <f>LISTAS[[#This Row],[Precio]]*(1-0.46)</f>
        <v>5346</v>
      </c>
      <c r="H2698" s="1">
        <f>+_xlfn.XLOOKUP(LISTAS[[#This Row],[ID]],_01_CODIGOS_Y_COSTOS_xlsm[Producto y N°],_01_CODIGOS_Y_COSTOS_xlsm[COSTO],0,0,1)</f>
        <v>0</v>
      </c>
      <c r="I2698" s="27">
        <f>+IFERROR(LISTAS[[#This Row],[VENTA NETA]]/LISTAS[[#This Row],[COSTO]]-1,0)</f>
        <v>0</v>
      </c>
      <c r="J2698" s="50" t="str">
        <f>IFERROR(VLOOKUP(LISTAS[[#This Row],[ID]],_01_CODIGOS_Y_COSTOS_xlsm[[Producto y N°]:[CODIGO]],2,0),"")</f>
        <v>0</v>
      </c>
      <c r="O2698" t="s">
        <v>6479</v>
      </c>
      <c r="AB2698" s="12" t="str">
        <f>+LISTAS[[#This Row],[Codigo]]&amp;LISTAS[[#This Row],[Fabrica]]</f>
        <v>0VARIOS</v>
      </c>
      <c r="AC2698" s="13" t="str">
        <f>+LISTAS[[#This Row],[Codigo]]</f>
        <v>0</v>
      </c>
      <c r="AD2698" s="13" t="str">
        <f>+LISTAS[[#This Row],[ID]]</f>
        <v>BORNES PARA BATERIA16</v>
      </c>
      <c r="AH2698" s="36"/>
      <c r="AI2698" s="37">
        <f>+LISTAS[[#This Row],[Precio]]+(LISTAS[[#This Row],[Precio]]*AH2698)</f>
        <v>9900</v>
      </c>
      <c r="AJ2698" s="38">
        <f t="shared" si="46"/>
        <v>4950</v>
      </c>
      <c r="AL2698" s="35" t="e">
        <f>+AJ2698/LISTAS[[#This Row],[COSTO]]-1</f>
        <v>#DIV/0!</v>
      </c>
      <c r="AM2698" t="str">
        <f>+LISTAS[[#This Row],[ID]]</f>
        <v>BORNES PARA BATERIA16</v>
      </c>
      <c r="AO2698" s="43"/>
      <c r="AP2698" s="39">
        <f>LISTAS[[#This Row],[COSTO]]+(LISTAS[[#This Row],[COSTO]]*AO2698)</f>
        <v>0</v>
      </c>
      <c r="AQ2698" s="44">
        <f>IF(AO2698="",0,AP2698/LISTAS[[#This Row],[VENTA NETA]]-1)</f>
        <v>0</v>
      </c>
      <c r="AS2698" s="39">
        <v>0</v>
      </c>
      <c r="AT2698" s="48" t="e">
        <f>+LISTAS[[#This Row],[COSTO]]/AS2698-1</f>
        <v>#DIV/0!</v>
      </c>
      <c r="BA2698" t="s">
        <v>6449</v>
      </c>
      <c r="BB2698" s="36"/>
    </row>
    <row r="2699" spans="1:54" x14ac:dyDescent="0.35">
      <c r="A2699" s="7" t="s">
        <v>6481</v>
      </c>
      <c r="B2699" t="s">
        <v>6449</v>
      </c>
      <c r="C2699">
        <v>17</v>
      </c>
      <c r="D2699" t="s">
        <v>6482</v>
      </c>
      <c r="E2699" s="2">
        <v>7680</v>
      </c>
      <c r="F2699" s="7" t="str">
        <f>+_xlfn.XLOOKUP(LISTAS[[#This Row],[ID]],_01_CODIGOS_Y_COSTOS_xlsm[Producto y N°],_01_CODIGOS_Y_COSTOS_xlsm[FABRICA],"",0,1)</f>
        <v>VARIOS</v>
      </c>
      <c r="G2699" s="26">
        <f>LISTAS[[#This Row],[Precio]]*(1-0.46)</f>
        <v>4147.2000000000007</v>
      </c>
      <c r="H2699" s="1">
        <f>+_xlfn.XLOOKUP(LISTAS[[#This Row],[ID]],_01_CODIGOS_Y_COSTOS_xlsm[Producto y N°],_01_CODIGOS_Y_COSTOS_xlsm[COSTO],0,0,1)</f>
        <v>0</v>
      </c>
      <c r="I2699" s="27">
        <f>+IFERROR(LISTAS[[#This Row],[VENTA NETA]]/LISTAS[[#This Row],[COSTO]]-1,0)</f>
        <v>0</v>
      </c>
      <c r="J2699" s="50" t="str">
        <f>IFERROR(VLOOKUP(LISTAS[[#This Row],[ID]],_01_CODIGOS_Y_COSTOS_xlsm[[Producto y N°]:[CODIGO]],2,0),"")</f>
        <v>0</v>
      </c>
      <c r="O2699" t="s">
        <v>6481</v>
      </c>
      <c r="AB2699" s="12" t="str">
        <f>+LISTAS[[#This Row],[Codigo]]&amp;LISTAS[[#This Row],[Fabrica]]</f>
        <v>0VARIOS</v>
      </c>
      <c r="AC2699" s="13" t="str">
        <f>+LISTAS[[#This Row],[Codigo]]</f>
        <v>0</v>
      </c>
      <c r="AD2699" s="13" t="str">
        <f>+LISTAS[[#This Row],[ID]]</f>
        <v>BORNES PARA BATERIA17</v>
      </c>
      <c r="AH2699" s="36"/>
      <c r="AI2699" s="37">
        <f>+LISTAS[[#This Row],[Precio]]+(LISTAS[[#This Row],[Precio]]*AH2699)</f>
        <v>7680</v>
      </c>
      <c r="AJ2699" s="38">
        <f t="shared" si="46"/>
        <v>3840</v>
      </c>
      <c r="AL2699" s="35" t="e">
        <f>+AJ2699/LISTAS[[#This Row],[COSTO]]-1</f>
        <v>#DIV/0!</v>
      </c>
      <c r="AM2699" t="str">
        <f>+LISTAS[[#This Row],[ID]]</f>
        <v>BORNES PARA BATERIA17</v>
      </c>
      <c r="AO2699" s="43"/>
      <c r="AP2699" s="39">
        <f>LISTAS[[#This Row],[COSTO]]+(LISTAS[[#This Row],[COSTO]]*AO2699)</f>
        <v>0</v>
      </c>
      <c r="AQ2699" s="44">
        <f>IF(AO2699="",0,AP2699/LISTAS[[#This Row],[VENTA NETA]]-1)</f>
        <v>0</v>
      </c>
      <c r="AS2699" s="39">
        <v>0</v>
      </c>
      <c r="AT2699" s="48" t="e">
        <f>+LISTAS[[#This Row],[COSTO]]/AS2699-1</f>
        <v>#DIV/0!</v>
      </c>
      <c r="BA2699" t="s">
        <v>6449</v>
      </c>
      <c r="BB2699" s="36"/>
    </row>
    <row r="2700" spans="1:54" x14ac:dyDescent="0.35">
      <c r="A2700" s="7" t="s">
        <v>6483</v>
      </c>
      <c r="B2700" t="s">
        <v>6449</v>
      </c>
      <c r="C2700">
        <v>23</v>
      </c>
      <c r="D2700" t="s">
        <v>6484</v>
      </c>
      <c r="E2700" s="2">
        <v>18720</v>
      </c>
      <c r="F2700" s="7" t="str">
        <f>+_xlfn.XLOOKUP(LISTAS[[#This Row],[ID]],_01_CODIGOS_Y_COSTOS_xlsm[Producto y N°],_01_CODIGOS_Y_COSTOS_xlsm[FABRICA],"",0,1)</f>
        <v>VARIOS</v>
      </c>
      <c r="G2700" s="26">
        <f>LISTAS[[#This Row],[Precio]]*(1-0.46)</f>
        <v>10108.800000000001</v>
      </c>
      <c r="H2700" s="1">
        <f>+_xlfn.XLOOKUP(LISTAS[[#This Row],[ID]],_01_CODIGOS_Y_COSTOS_xlsm[Producto y N°],_01_CODIGOS_Y_COSTOS_xlsm[COSTO],0,0,1)</f>
        <v>0</v>
      </c>
      <c r="I2700" s="27">
        <f>+IFERROR(LISTAS[[#This Row],[VENTA NETA]]/LISTAS[[#This Row],[COSTO]]-1,0)</f>
        <v>0</v>
      </c>
      <c r="J2700" s="50" t="str">
        <f>IFERROR(VLOOKUP(LISTAS[[#This Row],[ID]],_01_CODIGOS_Y_COSTOS_xlsm[[Producto y N°]:[CODIGO]],2,0),"")</f>
        <v>0</v>
      </c>
      <c r="O2700" t="s">
        <v>6483</v>
      </c>
      <c r="AB2700" s="12" t="str">
        <f>+LISTAS[[#This Row],[Codigo]]&amp;LISTAS[[#This Row],[Fabrica]]</f>
        <v>0VARIOS</v>
      </c>
      <c r="AC2700" s="13" t="str">
        <f>+LISTAS[[#This Row],[Codigo]]</f>
        <v>0</v>
      </c>
      <c r="AD2700" s="13" t="str">
        <f>+LISTAS[[#This Row],[ID]]</f>
        <v>BORNES PARA BATERIA23</v>
      </c>
      <c r="AH2700" s="36"/>
      <c r="AI2700" s="37">
        <f>+LISTAS[[#This Row],[Precio]]+(LISTAS[[#This Row],[Precio]]*AH2700)</f>
        <v>18720</v>
      </c>
      <c r="AJ2700" s="38">
        <f t="shared" si="46"/>
        <v>9360</v>
      </c>
      <c r="AL2700" s="35" t="e">
        <f>+AJ2700/LISTAS[[#This Row],[COSTO]]-1</f>
        <v>#DIV/0!</v>
      </c>
      <c r="AM2700" t="str">
        <f>+LISTAS[[#This Row],[ID]]</f>
        <v>BORNES PARA BATERIA23</v>
      </c>
      <c r="AO2700" s="43"/>
      <c r="AP2700" s="39">
        <f>LISTAS[[#This Row],[COSTO]]+(LISTAS[[#This Row],[COSTO]]*AO2700)</f>
        <v>0</v>
      </c>
      <c r="AQ2700" s="44">
        <f>IF(AO2700="",0,AP2700/LISTAS[[#This Row],[VENTA NETA]]-1)</f>
        <v>0</v>
      </c>
      <c r="AS2700" s="39">
        <v>0</v>
      </c>
      <c r="AT2700" s="48" t="e">
        <f>+LISTAS[[#This Row],[COSTO]]/AS2700-1</f>
        <v>#DIV/0!</v>
      </c>
      <c r="BA2700" t="s">
        <v>6449</v>
      </c>
      <c r="BB2700" s="36"/>
    </row>
    <row r="2701" spans="1:54" x14ac:dyDescent="0.35">
      <c r="A2701" s="7" t="s">
        <v>6485</v>
      </c>
      <c r="B2701" t="s">
        <v>6449</v>
      </c>
      <c r="C2701">
        <v>31</v>
      </c>
      <c r="D2701" t="s">
        <v>6486</v>
      </c>
      <c r="E2701" s="2">
        <v>15060</v>
      </c>
      <c r="F2701" s="7" t="str">
        <f>+_xlfn.XLOOKUP(LISTAS[[#This Row],[ID]],_01_CODIGOS_Y_COSTOS_xlsm[Producto y N°],_01_CODIGOS_Y_COSTOS_xlsm[FABRICA],"",0,1)</f>
        <v>VARIOS</v>
      </c>
      <c r="G2701" s="26">
        <f>LISTAS[[#This Row],[Precio]]*(1-0.46)</f>
        <v>8132.4000000000005</v>
      </c>
      <c r="H2701" s="1">
        <f>+_xlfn.XLOOKUP(LISTAS[[#This Row],[ID]],_01_CODIGOS_Y_COSTOS_xlsm[Producto y N°],_01_CODIGOS_Y_COSTOS_xlsm[COSTO],0,0,1)</f>
        <v>0</v>
      </c>
      <c r="I2701" s="27">
        <f>+IFERROR(LISTAS[[#This Row],[VENTA NETA]]/LISTAS[[#This Row],[COSTO]]-1,0)</f>
        <v>0</v>
      </c>
      <c r="J2701" s="50" t="str">
        <f>IFERROR(VLOOKUP(LISTAS[[#This Row],[ID]],_01_CODIGOS_Y_COSTOS_xlsm[[Producto y N°]:[CODIGO]],2,0),"")</f>
        <v>0</v>
      </c>
      <c r="O2701" t="s">
        <v>6485</v>
      </c>
      <c r="AB2701" s="12" t="str">
        <f>+LISTAS[[#This Row],[Codigo]]&amp;LISTAS[[#This Row],[Fabrica]]</f>
        <v>0VARIOS</v>
      </c>
      <c r="AC2701" s="13" t="str">
        <f>+LISTAS[[#This Row],[Codigo]]</f>
        <v>0</v>
      </c>
      <c r="AD2701" s="13" t="str">
        <f>+LISTAS[[#This Row],[ID]]</f>
        <v>BORNES PARA BATERIA31</v>
      </c>
      <c r="AH2701" s="36"/>
      <c r="AI2701" s="37">
        <f>+LISTAS[[#This Row],[Precio]]+(LISTAS[[#This Row],[Precio]]*AH2701)</f>
        <v>15060</v>
      </c>
      <c r="AJ2701" s="38">
        <f t="shared" si="46"/>
        <v>7530</v>
      </c>
      <c r="AL2701" s="35" t="e">
        <f>+AJ2701/LISTAS[[#This Row],[COSTO]]-1</f>
        <v>#DIV/0!</v>
      </c>
      <c r="AM2701" t="str">
        <f>+LISTAS[[#This Row],[ID]]</f>
        <v>BORNES PARA BATERIA31</v>
      </c>
      <c r="AO2701" s="43"/>
      <c r="AP2701" s="39">
        <f>LISTAS[[#This Row],[COSTO]]+(LISTAS[[#This Row],[COSTO]]*AO2701)</f>
        <v>0</v>
      </c>
      <c r="AQ2701" s="44">
        <f>IF(AO2701="",0,AP2701/LISTAS[[#This Row],[VENTA NETA]]-1)</f>
        <v>0</v>
      </c>
      <c r="AS2701" s="39">
        <v>0</v>
      </c>
      <c r="AT2701" s="48" t="e">
        <f>+LISTAS[[#This Row],[COSTO]]/AS2701-1</f>
        <v>#DIV/0!</v>
      </c>
      <c r="BA2701" t="s">
        <v>6449</v>
      </c>
      <c r="BB2701" s="36"/>
    </row>
    <row r="2702" spans="1:54" x14ac:dyDescent="0.35">
      <c r="A2702" s="7" t="s">
        <v>6487</v>
      </c>
      <c r="B2702" t="s">
        <v>6449</v>
      </c>
      <c r="C2702">
        <v>30</v>
      </c>
      <c r="D2702" t="s">
        <v>6488</v>
      </c>
      <c r="E2702" s="2">
        <v>10980</v>
      </c>
      <c r="F2702" s="7" t="str">
        <f>+_xlfn.XLOOKUP(LISTAS[[#This Row],[ID]],_01_CODIGOS_Y_COSTOS_xlsm[Producto y N°],_01_CODIGOS_Y_COSTOS_xlsm[FABRICA],"",0,1)</f>
        <v>VARIOS</v>
      </c>
      <c r="G2702" s="26">
        <f>LISTAS[[#This Row],[Precio]]*(1-0.46)</f>
        <v>5929.2000000000007</v>
      </c>
      <c r="H2702" s="1">
        <f>+_xlfn.XLOOKUP(LISTAS[[#This Row],[ID]],_01_CODIGOS_Y_COSTOS_xlsm[Producto y N°],_01_CODIGOS_Y_COSTOS_xlsm[COSTO],0,0,1)</f>
        <v>0</v>
      </c>
      <c r="I2702" s="27">
        <f>+IFERROR(LISTAS[[#This Row],[VENTA NETA]]/LISTAS[[#This Row],[COSTO]]-1,0)</f>
        <v>0</v>
      </c>
      <c r="J2702" s="50" t="str">
        <f>IFERROR(VLOOKUP(LISTAS[[#This Row],[ID]],_01_CODIGOS_Y_COSTOS_xlsm[[Producto y N°]:[CODIGO]],2,0),"")</f>
        <v>0</v>
      </c>
      <c r="O2702" t="s">
        <v>6487</v>
      </c>
      <c r="AB2702" s="12" t="str">
        <f>+LISTAS[[#This Row],[Codigo]]&amp;LISTAS[[#This Row],[Fabrica]]</f>
        <v>0VARIOS</v>
      </c>
      <c r="AC2702" s="13" t="str">
        <f>+LISTAS[[#This Row],[Codigo]]</f>
        <v>0</v>
      </c>
      <c r="AD2702" s="13" t="str">
        <f>+LISTAS[[#This Row],[ID]]</f>
        <v>BORNES PARA BATERIA30</v>
      </c>
      <c r="AH2702" s="36"/>
      <c r="AI2702" s="37">
        <f>+LISTAS[[#This Row],[Precio]]+(LISTAS[[#This Row],[Precio]]*AH2702)</f>
        <v>10980</v>
      </c>
      <c r="AJ2702" s="38">
        <f t="shared" si="46"/>
        <v>5490</v>
      </c>
      <c r="AL2702" s="35" t="e">
        <f>+AJ2702/LISTAS[[#This Row],[COSTO]]-1</f>
        <v>#DIV/0!</v>
      </c>
      <c r="AM2702" t="str">
        <f>+LISTAS[[#This Row],[ID]]</f>
        <v>BORNES PARA BATERIA30</v>
      </c>
      <c r="AO2702" s="43"/>
      <c r="AP2702" s="39">
        <f>LISTAS[[#This Row],[COSTO]]+(LISTAS[[#This Row],[COSTO]]*AO2702)</f>
        <v>0</v>
      </c>
      <c r="AQ2702" s="44">
        <f>IF(AO2702="",0,AP2702/LISTAS[[#This Row],[VENTA NETA]]-1)</f>
        <v>0</v>
      </c>
      <c r="AS2702" s="39">
        <v>0</v>
      </c>
      <c r="AT2702" s="48" t="e">
        <f>+LISTAS[[#This Row],[COSTO]]/AS2702-1</f>
        <v>#DIV/0!</v>
      </c>
      <c r="BA2702" t="s">
        <v>6449</v>
      </c>
      <c r="BB2702" s="36"/>
    </row>
    <row r="2703" spans="1:54" x14ac:dyDescent="0.35">
      <c r="A2703" s="7" t="s">
        <v>6489</v>
      </c>
      <c r="B2703" t="s">
        <v>6449</v>
      </c>
      <c r="C2703">
        <v>29</v>
      </c>
      <c r="D2703" t="s">
        <v>6490</v>
      </c>
      <c r="E2703" s="2">
        <v>12360</v>
      </c>
      <c r="F2703" s="7" t="str">
        <f>+_xlfn.XLOOKUP(LISTAS[[#This Row],[ID]],_01_CODIGOS_Y_COSTOS_xlsm[Producto y N°],_01_CODIGOS_Y_COSTOS_xlsm[FABRICA],"",0,1)</f>
        <v>VARIOS</v>
      </c>
      <c r="G2703" s="26">
        <f>LISTAS[[#This Row],[Precio]]*(1-0.46)</f>
        <v>6674.4000000000005</v>
      </c>
      <c r="H2703" s="1">
        <f>+_xlfn.XLOOKUP(LISTAS[[#This Row],[ID]],_01_CODIGOS_Y_COSTOS_xlsm[Producto y N°],_01_CODIGOS_Y_COSTOS_xlsm[COSTO],0,0,1)</f>
        <v>0</v>
      </c>
      <c r="I2703" s="27">
        <f>+IFERROR(LISTAS[[#This Row],[VENTA NETA]]/LISTAS[[#This Row],[COSTO]]-1,0)</f>
        <v>0</v>
      </c>
      <c r="J2703" s="50" t="str">
        <f>IFERROR(VLOOKUP(LISTAS[[#This Row],[ID]],_01_CODIGOS_Y_COSTOS_xlsm[[Producto y N°]:[CODIGO]],2,0),"")</f>
        <v>0</v>
      </c>
      <c r="O2703" t="s">
        <v>6489</v>
      </c>
      <c r="AB2703" s="12" t="str">
        <f>+LISTAS[[#This Row],[Codigo]]&amp;LISTAS[[#This Row],[Fabrica]]</f>
        <v>0VARIOS</v>
      </c>
      <c r="AC2703" s="13" t="str">
        <f>+LISTAS[[#This Row],[Codigo]]</f>
        <v>0</v>
      </c>
      <c r="AD2703" s="13" t="str">
        <f>+LISTAS[[#This Row],[ID]]</f>
        <v>BORNES PARA BATERIA29</v>
      </c>
      <c r="AH2703" s="36"/>
      <c r="AI2703" s="37">
        <f>+LISTAS[[#This Row],[Precio]]+(LISTAS[[#This Row],[Precio]]*AH2703)</f>
        <v>12360</v>
      </c>
      <c r="AJ2703" s="38">
        <f t="shared" si="46"/>
        <v>6180</v>
      </c>
      <c r="AL2703" s="35" t="e">
        <f>+AJ2703/LISTAS[[#This Row],[COSTO]]-1</f>
        <v>#DIV/0!</v>
      </c>
      <c r="AM2703" t="str">
        <f>+LISTAS[[#This Row],[ID]]</f>
        <v>BORNES PARA BATERIA29</v>
      </c>
      <c r="AO2703" s="43"/>
      <c r="AP2703" s="39">
        <f>LISTAS[[#This Row],[COSTO]]+(LISTAS[[#This Row],[COSTO]]*AO2703)</f>
        <v>0</v>
      </c>
      <c r="AQ2703" s="44">
        <f>IF(AO2703="",0,AP2703/LISTAS[[#This Row],[VENTA NETA]]-1)</f>
        <v>0</v>
      </c>
      <c r="AS2703" s="39">
        <v>0</v>
      </c>
      <c r="AT2703" s="48" t="e">
        <f>+LISTAS[[#This Row],[COSTO]]/AS2703-1</f>
        <v>#DIV/0!</v>
      </c>
      <c r="BA2703" t="s">
        <v>6449</v>
      </c>
      <c r="BB2703" s="36"/>
    </row>
    <row r="2704" spans="1:54" x14ac:dyDescent="0.35">
      <c r="A2704" s="7" t="s">
        <v>6491</v>
      </c>
      <c r="B2704" t="s">
        <v>6449</v>
      </c>
      <c r="C2704">
        <v>28</v>
      </c>
      <c r="D2704" t="s">
        <v>6492</v>
      </c>
      <c r="E2704" s="2">
        <v>9360</v>
      </c>
      <c r="F2704" s="7" t="str">
        <f>+_xlfn.XLOOKUP(LISTAS[[#This Row],[ID]],_01_CODIGOS_Y_COSTOS_xlsm[Producto y N°],_01_CODIGOS_Y_COSTOS_xlsm[FABRICA],"",0,1)</f>
        <v>VARIOS</v>
      </c>
      <c r="G2704" s="26">
        <f>LISTAS[[#This Row],[Precio]]*(1-0.46)</f>
        <v>5054.4000000000005</v>
      </c>
      <c r="H2704" s="1">
        <f>+_xlfn.XLOOKUP(LISTAS[[#This Row],[ID]],_01_CODIGOS_Y_COSTOS_xlsm[Producto y N°],_01_CODIGOS_Y_COSTOS_xlsm[COSTO],0,0,1)</f>
        <v>0</v>
      </c>
      <c r="I2704" s="27">
        <f>+IFERROR(LISTAS[[#This Row],[VENTA NETA]]/LISTAS[[#This Row],[COSTO]]-1,0)</f>
        <v>0</v>
      </c>
      <c r="J2704" s="50" t="str">
        <f>IFERROR(VLOOKUP(LISTAS[[#This Row],[ID]],_01_CODIGOS_Y_COSTOS_xlsm[[Producto y N°]:[CODIGO]],2,0),"")</f>
        <v>0</v>
      </c>
      <c r="O2704" t="s">
        <v>6491</v>
      </c>
      <c r="AB2704" s="12" t="str">
        <f>+LISTAS[[#This Row],[Codigo]]&amp;LISTAS[[#This Row],[Fabrica]]</f>
        <v>0VARIOS</v>
      </c>
      <c r="AC2704" s="13" t="str">
        <f>+LISTAS[[#This Row],[Codigo]]</f>
        <v>0</v>
      </c>
      <c r="AD2704" s="13" t="str">
        <f>+LISTAS[[#This Row],[ID]]</f>
        <v>BORNES PARA BATERIA28</v>
      </c>
      <c r="AH2704" s="36"/>
      <c r="AI2704" s="37">
        <f>+LISTAS[[#This Row],[Precio]]+(LISTAS[[#This Row],[Precio]]*AH2704)</f>
        <v>9360</v>
      </c>
      <c r="AJ2704" s="38">
        <f t="shared" si="46"/>
        <v>4680</v>
      </c>
      <c r="AL2704" s="35" t="e">
        <f>+AJ2704/LISTAS[[#This Row],[COSTO]]-1</f>
        <v>#DIV/0!</v>
      </c>
      <c r="AM2704" t="str">
        <f>+LISTAS[[#This Row],[ID]]</f>
        <v>BORNES PARA BATERIA28</v>
      </c>
      <c r="AO2704" s="43"/>
      <c r="AP2704" s="39">
        <f>LISTAS[[#This Row],[COSTO]]+(LISTAS[[#This Row],[COSTO]]*AO2704)</f>
        <v>0</v>
      </c>
      <c r="AQ2704" s="44">
        <f>IF(AO2704="",0,AP2704/LISTAS[[#This Row],[VENTA NETA]]-1)</f>
        <v>0</v>
      </c>
      <c r="AS2704" s="39">
        <v>0</v>
      </c>
      <c r="AT2704" s="48" t="e">
        <f>+LISTAS[[#This Row],[COSTO]]/AS2704-1</f>
        <v>#DIV/0!</v>
      </c>
      <c r="BA2704" t="s">
        <v>6449</v>
      </c>
      <c r="BB2704" s="36"/>
    </row>
    <row r="2705" spans="1:54" x14ac:dyDescent="0.35">
      <c r="A2705" s="7" t="s">
        <v>6493</v>
      </c>
      <c r="B2705" t="s">
        <v>6449</v>
      </c>
      <c r="C2705">
        <v>27</v>
      </c>
      <c r="D2705" t="s">
        <v>6494</v>
      </c>
      <c r="E2705" s="2">
        <v>6720</v>
      </c>
      <c r="F2705" s="7" t="str">
        <f>+_xlfn.XLOOKUP(LISTAS[[#This Row],[ID]],_01_CODIGOS_Y_COSTOS_xlsm[Producto y N°],_01_CODIGOS_Y_COSTOS_xlsm[FABRICA],"",0,1)</f>
        <v>VARIOS</v>
      </c>
      <c r="G2705" s="26">
        <f>LISTAS[[#This Row],[Precio]]*(1-0.46)</f>
        <v>3628.8</v>
      </c>
      <c r="H2705" s="1">
        <f>+_xlfn.XLOOKUP(LISTAS[[#This Row],[ID]],_01_CODIGOS_Y_COSTOS_xlsm[Producto y N°],_01_CODIGOS_Y_COSTOS_xlsm[COSTO],0,0,1)</f>
        <v>0</v>
      </c>
      <c r="I2705" s="27">
        <f>+IFERROR(LISTAS[[#This Row],[VENTA NETA]]/LISTAS[[#This Row],[COSTO]]-1,0)</f>
        <v>0</v>
      </c>
      <c r="J2705" s="50" t="str">
        <f>IFERROR(VLOOKUP(LISTAS[[#This Row],[ID]],_01_CODIGOS_Y_COSTOS_xlsm[[Producto y N°]:[CODIGO]],2,0),"")</f>
        <v>0</v>
      </c>
      <c r="O2705" t="s">
        <v>6493</v>
      </c>
      <c r="AB2705" s="12" t="str">
        <f>+LISTAS[[#This Row],[Codigo]]&amp;LISTAS[[#This Row],[Fabrica]]</f>
        <v>0VARIOS</v>
      </c>
      <c r="AC2705" s="13" t="str">
        <f>+LISTAS[[#This Row],[Codigo]]</f>
        <v>0</v>
      </c>
      <c r="AD2705" s="13" t="str">
        <f>+LISTAS[[#This Row],[ID]]</f>
        <v>BORNES PARA BATERIA27</v>
      </c>
      <c r="AH2705" s="36"/>
      <c r="AI2705" s="37">
        <f>+LISTAS[[#This Row],[Precio]]+(LISTAS[[#This Row],[Precio]]*AH2705)</f>
        <v>6720</v>
      </c>
      <c r="AJ2705" s="38">
        <f t="shared" si="46"/>
        <v>3360</v>
      </c>
      <c r="AL2705" s="35" t="e">
        <f>+AJ2705/LISTAS[[#This Row],[COSTO]]-1</f>
        <v>#DIV/0!</v>
      </c>
      <c r="AM2705" t="str">
        <f>+LISTAS[[#This Row],[ID]]</f>
        <v>BORNES PARA BATERIA27</v>
      </c>
      <c r="AO2705" s="43"/>
      <c r="AP2705" s="39">
        <f>LISTAS[[#This Row],[COSTO]]+(LISTAS[[#This Row],[COSTO]]*AO2705)</f>
        <v>0</v>
      </c>
      <c r="AQ2705" s="44">
        <f>IF(AO2705="",0,AP2705/LISTAS[[#This Row],[VENTA NETA]]-1)</f>
        <v>0</v>
      </c>
      <c r="AS2705" s="39">
        <v>0</v>
      </c>
      <c r="AT2705" s="48" t="e">
        <f>+LISTAS[[#This Row],[COSTO]]/AS2705-1</f>
        <v>#DIV/0!</v>
      </c>
      <c r="BA2705" t="s">
        <v>6449</v>
      </c>
      <c r="BB2705" s="36"/>
    </row>
    <row r="2706" spans="1:54" x14ac:dyDescent="0.35">
      <c r="A2706" s="7" t="s">
        <v>6495</v>
      </c>
      <c r="B2706" t="s">
        <v>6449</v>
      </c>
      <c r="C2706">
        <v>26</v>
      </c>
      <c r="D2706" t="s">
        <v>6496</v>
      </c>
      <c r="E2706" s="2">
        <v>10620</v>
      </c>
      <c r="F2706" s="7" t="str">
        <f>+_xlfn.XLOOKUP(LISTAS[[#This Row],[ID]],_01_CODIGOS_Y_COSTOS_xlsm[Producto y N°],_01_CODIGOS_Y_COSTOS_xlsm[FABRICA],"",0,1)</f>
        <v>VARIOS</v>
      </c>
      <c r="G2706" s="26">
        <f>LISTAS[[#This Row],[Precio]]*(1-0.46)</f>
        <v>5734.8</v>
      </c>
      <c r="H2706" s="1">
        <f>+_xlfn.XLOOKUP(LISTAS[[#This Row],[ID]],_01_CODIGOS_Y_COSTOS_xlsm[Producto y N°],_01_CODIGOS_Y_COSTOS_xlsm[COSTO],0,0,1)</f>
        <v>0</v>
      </c>
      <c r="I2706" s="27">
        <f>+IFERROR(LISTAS[[#This Row],[VENTA NETA]]/LISTAS[[#This Row],[COSTO]]-1,0)</f>
        <v>0</v>
      </c>
      <c r="J2706" s="50" t="str">
        <f>IFERROR(VLOOKUP(LISTAS[[#This Row],[ID]],_01_CODIGOS_Y_COSTOS_xlsm[[Producto y N°]:[CODIGO]],2,0),"")</f>
        <v>0</v>
      </c>
      <c r="O2706" t="s">
        <v>6495</v>
      </c>
      <c r="AB2706" s="12" t="str">
        <f>+LISTAS[[#This Row],[Codigo]]&amp;LISTAS[[#This Row],[Fabrica]]</f>
        <v>0VARIOS</v>
      </c>
      <c r="AC2706" s="13" t="str">
        <f>+LISTAS[[#This Row],[Codigo]]</f>
        <v>0</v>
      </c>
      <c r="AD2706" s="13" t="str">
        <f>+LISTAS[[#This Row],[ID]]</f>
        <v>BORNES PARA BATERIA26</v>
      </c>
      <c r="AH2706" s="36"/>
      <c r="AI2706" s="37">
        <f>+LISTAS[[#This Row],[Precio]]+(LISTAS[[#This Row],[Precio]]*AH2706)</f>
        <v>10620</v>
      </c>
      <c r="AJ2706" s="38">
        <f t="shared" si="46"/>
        <v>5310</v>
      </c>
      <c r="AL2706" s="35" t="e">
        <f>+AJ2706/LISTAS[[#This Row],[COSTO]]-1</f>
        <v>#DIV/0!</v>
      </c>
      <c r="AM2706" t="str">
        <f>+LISTAS[[#This Row],[ID]]</f>
        <v>BORNES PARA BATERIA26</v>
      </c>
      <c r="AO2706" s="43"/>
      <c r="AP2706" s="39">
        <f>LISTAS[[#This Row],[COSTO]]+(LISTAS[[#This Row],[COSTO]]*AO2706)</f>
        <v>0</v>
      </c>
      <c r="AQ2706" s="44">
        <f>IF(AO2706="",0,AP2706/LISTAS[[#This Row],[VENTA NETA]]-1)</f>
        <v>0</v>
      </c>
      <c r="AS2706" s="39">
        <v>0</v>
      </c>
      <c r="AT2706" s="48" t="e">
        <f>+LISTAS[[#This Row],[COSTO]]/AS2706-1</f>
        <v>#DIV/0!</v>
      </c>
      <c r="BA2706" t="s">
        <v>6449</v>
      </c>
      <c r="BB2706" s="36"/>
    </row>
    <row r="2707" spans="1:54" x14ac:dyDescent="0.35">
      <c r="A2707" s="7" t="s">
        <v>6497</v>
      </c>
      <c r="B2707" t="s">
        <v>6449</v>
      </c>
      <c r="C2707">
        <v>24</v>
      </c>
      <c r="D2707" t="s">
        <v>6498</v>
      </c>
      <c r="E2707" s="2">
        <v>10620</v>
      </c>
      <c r="F2707" s="7" t="str">
        <f>+_xlfn.XLOOKUP(LISTAS[[#This Row],[ID]],_01_CODIGOS_Y_COSTOS_xlsm[Producto y N°],_01_CODIGOS_Y_COSTOS_xlsm[FABRICA],"",0,1)</f>
        <v>VARIOS</v>
      </c>
      <c r="G2707" s="26">
        <f>LISTAS[[#This Row],[Precio]]*(1-0.46)</f>
        <v>5734.8</v>
      </c>
      <c r="H2707" s="1">
        <f>+_xlfn.XLOOKUP(LISTAS[[#This Row],[ID]],_01_CODIGOS_Y_COSTOS_xlsm[Producto y N°],_01_CODIGOS_Y_COSTOS_xlsm[COSTO],0,0,1)</f>
        <v>0</v>
      </c>
      <c r="I2707" s="27">
        <f>+IFERROR(LISTAS[[#This Row],[VENTA NETA]]/LISTAS[[#This Row],[COSTO]]-1,0)</f>
        <v>0</v>
      </c>
      <c r="J2707" s="50" t="str">
        <f>IFERROR(VLOOKUP(LISTAS[[#This Row],[ID]],_01_CODIGOS_Y_COSTOS_xlsm[[Producto y N°]:[CODIGO]],2,0),"")</f>
        <v>0</v>
      </c>
      <c r="O2707" t="s">
        <v>6497</v>
      </c>
      <c r="AB2707" s="12" t="str">
        <f>+LISTAS[[#This Row],[Codigo]]&amp;LISTAS[[#This Row],[Fabrica]]</f>
        <v>0VARIOS</v>
      </c>
      <c r="AC2707" s="13" t="str">
        <f>+LISTAS[[#This Row],[Codigo]]</f>
        <v>0</v>
      </c>
      <c r="AD2707" s="13" t="str">
        <f>+LISTAS[[#This Row],[ID]]</f>
        <v>BORNES PARA BATERIA24</v>
      </c>
      <c r="AH2707" s="36"/>
      <c r="AI2707" s="37">
        <f>+LISTAS[[#This Row],[Precio]]+(LISTAS[[#This Row],[Precio]]*AH2707)</f>
        <v>10620</v>
      </c>
      <c r="AJ2707" s="38">
        <f t="shared" si="46"/>
        <v>5310</v>
      </c>
      <c r="AL2707" s="35" t="e">
        <f>+AJ2707/LISTAS[[#This Row],[COSTO]]-1</f>
        <v>#DIV/0!</v>
      </c>
      <c r="AM2707" t="str">
        <f>+LISTAS[[#This Row],[ID]]</f>
        <v>BORNES PARA BATERIA24</v>
      </c>
      <c r="AO2707" s="43"/>
      <c r="AP2707" s="39">
        <f>LISTAS[[#This Row],[COSTO]]+(LISTAS[[#This Row],[COSTO]]*AO2707)</f>
        <v>0</v>
      </c>
      <c r="AQ2707" s="44">
        <f>IF(AO2707="",0,AP2707/LISTAS[[#This Row],[VENTA NETA]]-1)</f>
        <v>0</v>
      </c>
      <c r="AS2707" s="39">
        <v>0</v>
      </c>
      <c r="AT2707" s="48" t="e">
        <f>+LISTAS[[#This Row],[COSTO]]/AS2707-1</f>
        <v>#DIV/0!</v>
      </c>
      <c r="BA2707" t="s">
        <v>6449</v>
      </c>
      <c r="BB2707" s="36"/>
    </row>
    <row r="2708" spans="1:54" x14ac:dyDescent="0.35">
      <c r="A2708" s="7" t="s">
        <v>6499</v>
      </c>
      <c r="B2708" t="s">
        <v>6449</v>
      </c>
      <c r="C2708">
        <v>91</v>
      </c>
      <c r="D2708" t="s">
        <v>6500</v>
      </c>
      <c r="E2708" s="2">
        <v>10800</v>
      </c>
      <c r="F2708" s="7" t="str">
        <f>+_xlfn.XLOOKUP(LISTAS[[#This Row],[ID]],_01_CODIGOS_Y_COSTOS_xlsm[Producto y N°],_01_CODIGOS_Y_COSTOS_xlsm[FABRICA],"",0,1)</f>
        <v>VARIOS</v>
      </c>
      <c r="G2708" s="26">
        <f>LISTAS[[#This Row],[Precio]]*(1-0.46)</f>
        <v>5832</v>
      </c>
      <c r="H2708" s="1">
        <f>+_xlfn.XLOOKUP(LISTAS[[#This Row],[ID]],_01_CODIGOS_Y_COSTOS_xlsm[Producto y N°],_01_CODIGOS_Y_COSTOS_xlsm[COSTO],0,0,1)</f>
        <v>0</v>
      </c>
      <c r="I2708" s="27">
        <f>+IFERROR(LISTAS[[#This Row],[VENTA NETA]]/LISTAS[[#This Row],[COSTO]]-1,0)</f>
        <v>0</v>
      </c>
      <c r="J2708" s="50" t="str">
        <f>IFERROR(VLOOKUP(LISTAS[[#This Row],[ID]],_01_CODIGOS_Y_COSTOS_xlsm[[Producto y N°]:[CODIGO]],2,0),"")</f>
        <v>0</v>
      </c>
      <c r="O2708" t="s">
        <v>6499</v>
      </c>
      <c r="AB2708" s="12" t="str">
        <f>+LISTAS[[#This Row],[Codigo]]&amp;LISTAS[[#This Row],[Fabrica]]</f>
        <v>0VARIOS</v>
      </c>
      <c r="AC2708" s="13" t="str">
        <f>+LISTAS[[#This Row],[Codigo]]</f>
        <v>0</v>
      </c>
      <c r="AD2708" s="13" t="str">
        <f>+LISTAS[[#This Row],[ID]]</f>
        <v>BORNES PARA BATERIA91</v>
      </c>
      <c r="AH2708" s="36"/>
      <c r="AI2708" s="37">
        <f>+LISTAS[[#This Row],[Precio]]+(LISTAS[[#This Row],[Precio]]*AH2708)</f>
        <v>10800</v>
      </c>
      <c r="AJ2708" s="38">
        <f t="shared" si="46"/>
        <v>5400</v>
      </c>
      <c r="AL2708" s="35" t="e">
        <f>+AJ2708/LISTAS[[#This Row],[COSTO]]-1</f>
        <v>#DIV/0!</v>
      </c>
      <c r="AM2708" t="str">
        <f>+LISTAS[[#This Row],[ID]]</f>
        <v>BORNES PARA BATERIA91</v>
      </c>
      <c r="AO2708" s="43"/>
      <c r="AP2708" s="39">
        <f>LISTAS[[#This Row],[COSTO]]+(LISTAS[[#This Row],[COSTO]]*AO2708)</f>
        <v>0</v>
      </c>
      <c r="AQ2708" s="44">
        <f>IF(AO2708="",0,AP2708/LISTAS[[#This Row],[VENTA NETA]]-1)</f>
        <v>0</v>
      </c>
      <c r="AS2708" s="39">
        <v>0</v>
      </c>
      <c r="AT2708" s="48" t="e">
        <f>+LISTAS[[#This Row],[COSTO]]/AS2708-1</f>
        <v>#DIV/0!</v>
      </c>
      <c r="BA2708" t="s">
        <v>6449</v>
      </c>
      <c r="BB2708" s="36"/>
    </row>
    <row r="2709" spans="1:54" x14ac:dyDescent="0.35">
      <c r="A2709" s="7" t="s">
        <v>6501</v>
      </c>
      <c r="B2709" t="s">
        <v>6502</v>
      </c>
      <c r="C2709">
        <v>10010</v>
      </c>
      <c r="D2709" t="s">
        <v>6503</v>
      </c>
      <c r="E2709" s="2">
        <v>1533</v>
      </c>
      <c r="F2709" s="7" t="str">
        <f>+_xlfn.XLOOKUP(LISTAS[[#This Row],[ID]],_01_CODIGOS_Y_COSTOS_xlsm[Producto y N°],_01_CODIGOS_Y_COSTOS_xlsm[FABRICA],"",0,1)</f>
        <v>MINOLI</v>
      </c>
      <c r="G2709" s="26">
        <f>LISTAS[[#This Row],[Precio]]*(1-0.46)</f>
        <v>827.82</v>
      </c>
      <c r="H2709" s="1">
        <f>+_xlfn.XLOOKUP(LISTAS[[#This Row],[ID]],_01_CODIGOS_Y_COSTOS_xlsm[Producto y N°],_01_CODIGOS_Y_COSTOS_xlsm[COSTO],0,0,1)</f>
        <v>0</v>
      </c>
      <c r="I2709" s="27">
        <f>+IFERROR(LISTAS[[#This Row],[VENTA NETA]]/LISTAS[[#This Row],[COSTO]]-1,0)</f>
        <v>0</v>
      </c>
      <c r="J2709" s="50" t="str">
        <f>IFERROR(VLOOKUP(LISTAS[[#This Row],[ID]],_01_CODIGOS_Y_COSTOS_xlsm[[Producto y N°]:[CODIGO]],2,0),"")</f>
        <v>0</v>
      </c>
      <c r="O2709" t="s">
        <v>6501</v>
      </c>
      <c r="AB2709" s="12" t="str">
        <f>+LISTAS[[#This Row],[Codigo]]&amp;LISTAS[[#This Row],[Fabrica]]</f>
        <v>0MINOLI</v>
      </c>
      <c r="AC2709" s="13" t="str">
        <f>+LISTAS[[#This Row],[Codigo]]</f>
        <v>0</v>
      </c>
      <c r="AD2709" s="13" t="str">
        <f>+LISTAS[[#This Row],[ID]]</f>
        <v>ARANDELAS DE AMORTIGUACIÓN Y SUSPENSIÓN10010</v>
      </c>
      <c r="AH2709" s="36"/>
      <c r="AI2709" s="37">
        <f>+LISTAS[[#This Row],[Precio]]+(LISTAS[[#This Row],[Precio]]*AH2709)</f>
        <v>1533</v>
      </c>
      <c r="AJ2709" s="38">
        <f t="shared" si="46"/>
        <v>766.5</v>
      </c>
      <c r="AL2709" s="35" t="e">
        <f>+AJ2709/LISTAS[[#This Row],[COSTO]]-1</f>
        <v>#DIV/0!</v>
      </c>
      <c r="AM2709" t="str">
        <f>+LISTAS[[#This Row],[ID]]</f>
        <v>ARANDELAS DE AMORTIGUACIÓN Y SUSPENSIÓN10010</v>
      </c>
      <c r="AO2709" s="43"/>
      <c r="AP2709" s="39">
        <f>LISTAS[[#This Row],[COSTO]]+(LISTAS[[#This Row],[COSTO]]*AO2709)</f>
        <v>0</v>
      </c>
      <c r="AQ2709" s="44">
        <f>IF(AO2709="",0,AP2709/LISTAS[[#This Row],[VENTA NETA]]-1)</f>
        <v>0</v>
      </c>
      <c r="AS2709" s="39">
        <v>0</v>
      </c>
      <c r="AT2709" s="48" t="e">
        <f>+LISTAS[[#This Row],[COSTO]]/AS2709-1</f>
        <v>#DIV/0!</v>
      </c>
      <c r="BA2709" t="s">
        <v>6502</v>
      </c>
      <c r="BB2709" s="36"/>
    </row>
    <row r="2710" spans="1:54" x14ac:dyDescent="0.35">
      <c r="A2710" s="7" t="s">
        <v>6504</v>
      </c>
      <c r="B2710" t="s">
        <v>6502</v>
      </c>
      <c r="C2710">
        <v>10011</v>
      </c>
      <c r="D2710" t="s">
        <v>6505</v>
      </c>
      <c r="E2710" s="2">
        <v>1533</v>
      </c>
      <c r="F2710" s="7" t="str">
        <f>+_xlfn.XLOOKUP(LISTAS[[#This Row],[ID]],_01_CODIGOS_Y_COSTOS_xlsm[Producto y N°],_01_CODIGOS_Y_COSTOS_xlsm[FABRICA],"",0,1)</f>
        <v>MINOLI</v>
      </c>
      <c r="G2710" s="26">
        <f>LISTAS[[#This Row],[Precio]]*(1-0.46)</f>
        <v>827.82</v>
      </c>
      <c r="H2710" s="1">
        <f>+_xlfn.XLOOKUP(LISTAS[[#This Row],[ID]],_01_CODIGOS_Y_COSTOS_xlsm[Producto y N°],_01_CODIGOS_Y_COSTOS_xlsm[COSTO],0,0,1)</f>
        <v>0</v>
      </c>
      <c r="I2710" s="27">
        <f>+IFERROR(LISTAS[[#This Row],[VENTA NETA]]/LISTAS[[#This Row],[COSTO]]-1,0)</f>
        <v>0</v>
      </c>
      <c r="J2710" s="50" t="str">
        <f>IFERROR(VLOOKUP(LISTAS[[#This Row],[ID]],_01_CODIGOS_Y_COSTOS_xlsm[[Producto y N°]:[CODIGO]],2,0),"")</f>
        <v>0</v>
      </c>
      <c r="O2710" t="s">
        <v>6504</v>
      </c>
      <c r="AB2710" s="12" t="str">
        <f>+LISTAS[[#This Row],[Codigo]]&amp;LISTAS[[#This Row],[Fabrica]]</f>
        <v>0MINOLI</v>
      </c>
      <c r="AC2710" s="13" t="str">
        <f>+LISTAS[[#This Row],[Codigo]]</f>
        <v>0</v>
      </c>
      <c r="AD2710" s="13" t="str">
        <f>+LISTAS[[#This Row],[ID]]</f>
        <v>ARANDELAS DE AMORTIGUACIÓN Y SUSPENSIÓN10011</v>
      </c>
      <c r="AH2710" s="36"/>
      <c r="AI2710" s="37">
        <f>+LISTAS[[#This Row],[Precio]]+(LISTAS[[#This Row],[Precio]]*AH2710)</f>
        <v>1533</v>
      </c>
      <c r="AJ2710" s="38">
        <f t="shared" si="46"/>
        <v>766.5</v>
      </c>
      <c r="AL2710" s="35" t="e">
        <f>+AJ2710/LISTAS[[#This Row],[COSTO]]-1</f>
        <v>#DIV/0!</v>
      </c>
      <c r="AM2710" t="str">
        <f>+LISTAS[[#This Row],[ID]]</f>
        <v>ARANDELAS DE AMORTIGUACIÓN Y SUSPENSIÓN10011</v>
      </c>
      <c r="AO2710" s="43"/>
      <c r="AP2710" s="39">
        <f>LISTAS[[#This Row],[COSTO]]+(LISTAS[[#This Row],[COSTO]]*AO2710)</f>
        <v>0</v>
      </c>
      <c r="AQ2710" s="44">
        <f>IF(AO2710="",0,AP2710/LISTAS[[#This Row],[VENTA NETA]]-1)</f>
        <v>0</v>
      </c>
      <c r="AS2710" s="39">
        <v>0</v>
      </c>
      <c r="AT2710" s="48" t="e">
        <f>+LISTAS[[#This Row],[COSTO]]/AS2710-1</f>
        <v>#DIV/0!</v>
      </c>
      <c r="BA2710" t="s">
        <v>6502</v>
      </c>
      <c r="BB2710" s="36"/>
    </row>
    <row r="2711" spans="1:54" x14ac:dyDescent="0.35">
      <c r="A2711" s="7" t="s">
        <v>6506</v>
      </c>
      <c r="B2711" t="s">
        <v>6502</v>
      </c>
      <c r="C2711">
        <v>10015</v>
      </c>
      <c r="D2711" t="s">
        <v>6507</v>
      </c>
      <c r="E2711" s="2">
        <v>2409</v>
      </c>
      <c r="F2711" s="7" t="str">
        <f>+_xlfn.XLOOKUP(LISTAS[[#This Row],[ID]],_01_CODIGOS_Y_COSTOS_xlsm[Producto y N°],_01_CODIGOS_Y_COSTOS_xlsm[FABRICA],"",0,1)</f>
        <v>MINOLI</v>
      </c>
      <c r="G2711" s="26">
        <f>LISTAS[[#This Row],[Precio]]*(1-0.46)</f>
        <v>1300.8600000000001</v>
      </c>
      <c r="H2711" s="1">
        <f>+_xlfn.XLOOKUP(LISTAS[[#This Row],[ID]],_01_CODIGOS_Y_COSTOS_xlsm[Producto y N°],_01_CODIGOS_Y_COSTOS_xlsm[COSTO],0,0,1)</f>
        <v>0</v>
      </c>
      <c r="I2711" s="27">
        <f>+IFERROR(LISTAS[[#This Row],[VENTA NETA]]/LISTAS[[#This Row],[COSTO]]-1,0)</f>
        <v>0</v>
      </c>
      <c r="J2711" s="50" t="str">
        <f>IFERROR(VLOOKUP(LISTAS[[#This Row],[ID]],_01_CODIGOS_Y_COSTOS_xlsm[[Producto y N°]:[CODIGO]],2,0),"")</f>
        <v>0</v>
      </c>
      <c r="O2711" t="s">
        <v>6506</v>
      </c>
      <c r="AB2711" s="12" t="str">
        <f>+LISTAS[[#This Row],[Codigo]]&amp;LISTAS[[#This Row],[Fabrica]]</f>
        <v>0MINOLI</v>
      </c>
      <c r="AC2711" s="13" t="str">
        <f>+LISTAS[[#This Row],[Codigo]]</f>
        <v>0</v>
      </c>
      <c r="AD2711" s="13" t="str">
        <f>+LISTAS[[#This Row],[ID]]</f>
        <v>ARANDELAS DE AMORTIGUACIÓN Y SUSPENSIÓN10015</v>
      </c>
      <c r="AH2711" s="36"/>
      <c r="AI2711" s="37">
        <f>+LISTAS[[#This Row],[Precio]]+(LISTAS[[#This Row],[Precio]]*AH2711)</f>
        <v>2409</v>
      </c>
      <c r="AJ2711" s="38">
        <f t="shared" si="46"/>
        <v>1204.5</v>
      </c>
      <c r="AL2711" s="35" t="e">
        <f>+AJ2711/LISTAS[[#This Row],[COSTO]]-1</f>
        <v>#DIV/0!</v>
      </c>
      <c r="AM2711" t="str">
        <f>+LISTAS[[#This Row],[ID]]</f>
        <v>ARANDELAS DE AMORTIGUACIÓN Y SUSPENSIÓN10015</v>
      </c>
      <c r="AO2711" s="43"/>
      <c r="AP2711" s="39">
        <f>LISTAS[[#This Row],[COSTO]]+(LISTAS[[#This Row],[COSTO]]*AO2711)</f>
        <v>0</v>
      </c>
      <c r="AQ2711" s="44">
        <f>IF(AO2711="",0,AP2711/LISTAS[[#This Row],[VENTA NETA]]-1)</f>
        <v>0</v>
      </c>
      <c r="AS2711" s="39">
        <v>0</v>
      </c>
      <c r="AT2711" s="48" t="e">
        <f>+LISTAS[[#This Row],[COSTO]]/AS2711-1</f>
        <v>#DIV/0!</v>
      </c>
      <c r="BA2711" t="s">
        <v>6502</v>
      </c>
      <c r="BB2711" s="36"/>
    </row>
    <row r="2712" spans="1:54" x14ac:dyDescent="0.35">
      <c r="A2712" s="7" t="s">
        <v>6508</v>
      </c>
      <c r="B2712" t="s">
        <v>6502</v>
      </c>
      <c r="C2712">
        <v>10018</v>
      </c>
      <c r="D2712" t="s">
        <v>6509</v>
      </c>
      <c r="E2712" s="2">
        <v>2409</v>
      </c>
      <c r="F2712" s="7" t="str">
        <f>+_xlfn.XLOOKUP(LISTAS[[#This Row],[ID]],_01_CODIGOS_Y_COSTOS_xlsm[Producto y N°],_01_CODIGOS_Y_COSTOS_xlsm[FABRICA],"",0,1)</f>
        <v>MINOLI</v>
      </c>
      <c r="G2712" s="26">
        <f>LISTAS[[#This Row],[Precio]]*(1-0.46)</f>
        <v>1300.8600000000001</v>
      </c>
      <c r="H2712" s="1">
        <f>+_xlfn.XLOOKUP(LISTAS[[#This Row],[ID]],_01_CODIGOS_Y_COSTOS_xlsm[Producto y N°],_01_CODIGOS_Y_COSTOS_xlsm[COSTO],0,0,1)</f>
        <v>0</v>
      </c>
      <c r="I2712" s="27">
        <f>+IFERROR(LISTAS[[#This Row],[VENTA NETA]]/LISTAS[[#This Row],[COSTO]]-1,0)</f>
        <v>0</v>
      </c>
      <c r="J2712" s="50" t="str">
        <f>IFERROR(VLOOKUP(LISTAS[[#This Row],[ID]],_01_CODIGOS_Y_COSTOS_xlsm[[Producto y N°]:[CODIGO]],2,0),"")</f>
        <v>0</v>
      </c>
      <c r="O2712" t="s">
        <v>6508</v>
      </c>
      <c r="AB2712" s="12" t="str">
        <f>+LISTAS[[#This Row],[Codigo]]&amp;LISTAS[[#This Row],[Fabrica]]</f>
        <v>0MINOLI</v>
      </c>
      <c r="AC2712" s="13" t="str">
        <f>+LISTAS[[#This Row],[Codigo]]</f>
        <v>0</v>
      </c>
      <c r="AD2712" s="13" t="str">
        <f>+LISTAS[[#This Row],[ID]]</f>
        <v>ARANDELAS DE AMORTIGUACIÓN Y SUSPENSIÓN10018</v>
      </c>
      <c r="AH2712" s="36"/>
      <c r="AI2712" s="37">
        <f>+LISTAS[[#This Row],[Precio]]+(LISTAS[[#This Row],[Precio]]*AH2712)</f>
        <v>2409</v>
      </c>
      <c r="AJ2712" s="38">
        <f t="shared" si="46"/>
        <v>1204.5</v>
      </c>
      <c r="AL2712" s="35" t="e">
        <f>+AJ2712/LISTAS[[#This Row],[COSTO]]-1</f>
        <v>#DIV/0!</v>
      </c>
      <c r="AM2712" t="str">
        <f>+LISTAS[[#This Row],[ID]]</f>
        <v>ARANDELAS DE AMORTIGUACIÓN Y SUSPENSIÓN10018</v>
      </c>
      <c r="AO2712" s="43"/>
      <c r="AP2712" s="39">
        <f>LISTAS[[#This Row],[COSTO]]+(LISTAS[[#This Row],[COSTO]]*AO2712)</f>
        <v>0</v>
      </c>
      <c r="AQ2712" s="44">
        <f>IF(AO2712="",0,AP2712/LISTAS[[#This Row],[VENTA NETA]]-1)</f>
        <v>0</v>
      </c>
      <c r="AS2712" s="39">
        <v>0</v>
      </c>
      <c r="AT2712" s="48" t="e">
        <f>+LISTAS[[#This Row],[COSTO]]/AS2712-1</f>
        <v>#DIV/0!</v>
      </c>
      <c r="BA2712" t="s">
        <v>6502</v>
      </c>
      <c r="BB2712" s="36"/>
    </row>
    <row r="2713" spans="1:54" x14ac:dyDescent="0.35">
      <c r="A2713" s="7" t="s">
        <v>6510</v>
      </c>
      <c r="B2713" t="s">
        <v>6502</v>
      </c>
      <c r="C2713">
        <v>10019</v>
      </c>
      <c r="D2713" t="s">
        <v>6511</v>
      </c>
      <c r="E2713" s="2">
        <v>1095</v>
      </c>
      <c r="F2713" s="7" t="str">
        <f>+_xlfn.XLOOKUP(LISTAS[[#This Row],[ID]],_01_CODIGOS_Y_COSTOS_xlsm[Producto y N°],_01_CODIGOS_Y_COSTOS_xlsm[FABRICA],"",0,1)</f>
        <v>MINOLI</v>
      </c>
      <c r="G2713" s="26">
        <f>LISTAS[[#This Row],[Precio]]*(1-0.46)</f>
        <v>591.30000000000007</v>
      </c>
      <c r="H2713" s="1">
        <f>+_xlfn.XLOOKUP(LISTAS[[#This Row],[ID]],_01_CODIGOS_Y_COSTOS_xlsm[Producto y N°],_01_CODIGOS_Y_COSTOS_xlsm[COSTO],0,0,1)</f>
        <v>0</v>
      </c>
      <c r="I2713" s="27">
        <f>+IFERROR(LISTAS[[#This Row],[VENTA NETA]]/LISTAS[[#This Row],[COSTO]]-1,0)</f>
        <v>0</v>
      </c>
      <c r="J2713" s="50" t="str">
        <f>IFERROR(VLOOKUP(LISTAS[[#This Row],[ID]],_01_CODIGOS_Y_COSTOS_xlsm[[Producto y N°]:[CODIGO]],2,0),"")</f>
        <v>0</v>
      </c>
      <c r="O2713" t="s">
        <v>6510</v>
      </c>
      <c r="AB2713" s="12" t="str">
        <f>+LISTAS[[#This Row],[Codigo]]&amp;LISTAS[[#This Row],[Fabrica]]</f>
        <v>0MINOLI</v>
      </c>
      <c r="AC2713" s="13" t="str">
        <f>+LISTAS[[#This Row],[Codigo]]</f>
        <v>0</v>
      </c>
      <c r="AD2713" s="13" t="str">
        <f>+LISTAS[[#This Row],[ID]]</f>
        <v>ARANDELAS DE AMORTIGUACIÓN Y SUSPENSIÓN10019</v>
      </c>
      <c r="AH2713" s="36"/>
      <c r="AI2713" s="37">
        <f>+LISTAS[[#This Row],[Precio]]+(LISTAS[[#This Row],[Precio]]*AH2713)</f>
        <v>1095</v>
      </c>
      <c r="AJ2713" s="38">
        <f t="shared" si="46"/>
        <v>547.5</v>
      </c>
      <c r="AL2713" s="35" t="e">
        <f>+AJ2713/LISTAS[[#This Row],[COSTO]]-1</f>
        <v>#DIV/0!</v>
      </c>
      <c r="AM2713" t="str">
        <f>+LISTAS[[#This Row],[ID]]</f>
        <v>ARANDELAS DE AMORTIGUACIÓN Y SUSPENSIÓN10019</v>
      </c>
      <c r="AO2713" s="43"/>
      <c r="AP2713" s="39">
        <f>LISTAS[[#This Row],[COSTO]]+(LISTAS[[#This Row],[COSTO]]*AO2713)</f>
        <v>0</v>
      </c>
      <c r="AQ2713" s="44">
        <f>IF(AO2713="",0,AP2713/LISTAS[[#This Row],[VENTA NETA]]-1)</f>
        <v>0</v>
      </c>
      <c r="AS2713" s="39">
        <v>0</v>
      </c>
      <c r="AT2713" s="48" t="e">
        <f>+LISTAS[[#This Row],[COSTO]]/AS2713-1</f>
        <v>#DIV/0!</v>
      </c>
      <c r="BA2713" t="s">
        <v>6502</v>
      </c>
      <c r="BB2713" s="36"/>
    </row>
    <row r="2714" spans="1:54" x14ac:dyDescent="0.35">
      <c r="A2714" s="7" t="s">
        <v>6512</v>
      </c>
      <c r="B2714" t="s">
        <v>6502</v>
      </c>
      <c r="C2714">
        <v>10020</v>
      </c>
      <c r="D2714" t="s">
        <v>6513</v>
      </c>
      <c r="E2714" s="2">
        <v>1095</v>
      </c>
      <c r="F2714" s="7" t="str">
        <f>+_xlfn.XLOOKUP(LISTAS[[#This Row],[ID]],_01_CODIGOS_Y_COSTOS_xlsm[Producto y N°],_01_CODIGOS_Y_COSTOS_xlsm[FABRICA],"",0,1)</f>
        <v>MINOLI</v>
      </c>
      <c r="G2714" s="26">
        <f>LISTAS[[#This Row],[Precio]]*(1-0.46)</f>
        <v>591.30000000000007</v>
      </c>
      <c r="H2714" s="1">
        <f>+_xlfn.XLOOKUP(LISTAS[[#This Row],[ID]],_01_CODIGOS_Y_COSTOS_xlsm[Producto y N°],_01_CODIGOS_Y_COSTOS_xlsm[COSTO],0,0,1)</f>
        <v>0</v>
      </c>
      <c r="I2714" s="27">
        <f>+IFERROR(LISTAS[[#This Row],[VENTA NETA]]/LISTAS[[#This Row],[COSTO]]-1,0)</f>
        <v>0</v>
      </c>
      <c r="J2714" s="50" t="str">
        <f>IFERROR(VLOOKUP(LISTAS[[#This Row],[ID]],_01_CODIGOS_Y_COSTOS_xlsm[[Producto y N°]:[CODIGO]],2,0),"")</f>
        <v>0</v>
      </c>
      <c r="O2714" t="s">
        <v>6512</v>
      </c>
      <c r="AB2714" s="12" t="str">
        <f>+LISTAS[[#This Row],[Codigo]]&amp;LISTAS[[#This Row],[Fabrica]]</f>
        <v>0MINOLI</v>
      </c>
      <c r="AC2714" s="13" t="str">
        <f>+LISTAS[[#This Row],[Codigo]]</f>
        <v>0</v>
      </c>
      <c r="AD2714" s="13" t="str">
        <f>+LISTAS[[#This Row],[ID]]</f>
        <v>ARANDELAS DE AMORTIGUACIÓN Y SUSPENSIÓN10020</v>
      </c>
      <c r="AH2714" s="36"/>
      <c r="AI2714" s="37">
        <f>+LISTAS[[#This Row],[Precio]]+(LISTAS[[#This Row],[Precio]]*AH2714)</f>
        <v>1095</v>
      </c>
      <c r="AJ2714" s="38">
        <f t="shared" si="46"/>
        <v>547.5</v>
      </c>
      <c r="AL2714" s="35" t="e">
        <f>+AJ2714/LISTAS[[#This Row],[COSTO]]-1</f>
        <v>#DIV/0!</v>
      </c>
      <c r="AM2714" t="str">
        <f>+LISTAS[[#This Row],[ID]]</f>
        <v>ARANDELAS DE AMORTIGUACIÓN Y SUSPENSIÓN10020</v>
      </c>
      <c r="AO2714" s="43"/>
      <c r="AP2714" s="39">
        <f>LISTAS[[#This Row],[COSTO]]+(LISTAS[[#This Row],[COSTO]]*AO2714)</f>
        <v>0</v>
      </c>
      <c r="AQ2714" s="44">
        <f>IF(AO2714="",0,AP2714/LISTAS[[#This Row],[VENTA NETA]]-1)</f>
        <v>0</v>
      </c>
      <c r="AS2714" s="39">
        <v>0</v>
      </c>
      <c r="AT2714" s="48" t="e">
        <f>+LISTAS[[#This Row],[COSTO]]/AS2714-1</f>
        <v>#DIV/0!</v>
      </c>
      <c r="BA2714" t="s">
        <v>6502</v>
      </c>
      <c r="BB2714" s="36"/>
    </row>
    <row r="2715" spans="1:54" x14ac:dyDescent="0.35">
      <c r="A2715" s="7" t="s">
        <v>6514</v>
      </c>
      <c r="B2715" t="s">
        <v>6502</v>
      </c>
      <c r="C2715">
        <v>20003</v>
      </c>
      <c r="D2715" t="s">
        <v>6515</v>
      </c>
      <c r="E2715" s="2">
        <v>876</v>
      </c>
      <c r="F2715" s="7" t="str">
        <f>+_xlfn.XLOOKUP(LISTAS[[#This Row],[ID]],_01_CODIGOS_Y_COSTOS_xlsm[Producto y N°],_01_CODIGOS_Y_COSTOS_xlsm[FABRICA],"",0,1)</f>
        <v>MINOLI</v>
      </c>
      <c r="G2715" s="26">
        <f>LISTAS[[#This Row],[Precio]]*(1-0.46)</f>
        <v>473.04</v>
      </c>
      <c r="H2715" s="1">
        <f>+_xlfn.XLOOKUP(LISTAS[[#This Row],[ID]],_01_CODIGOS_Y_COSTOS_xlsm[Producto y N°],_01_CODIGOS_Y_COSTOS_xlsm[COSTO],0,0,1)</f>
        <v>0</v>
      </c>
      <c r="I2715" s="27">
        <f>+IFERROR(LISTAS[[#This Row],[VENTA NETA]]/LISTAS[[#This Row],[COSTO]]-1,0)</f>
        <v>0</v>
      </c>
      <c r="J2715" s="50" t="str">
        <f>IFERROR(VLOOKUP(LISTAS[[#This Row],[ID]],_01_CODIGOS_Y_COSTOS_xlsm[[Producto y N°]:[CODIGO]],2,0),"")</f>
        <v>0</v>
      </c>
      <c r="O2715" t="s">
        <v>6514</v>
      </c>
      <c r="AB2715" s="12" t="str">
        <f>+LISTAS[[#This Row],[Codigo]]&amp;LISTAS[[#This Row],[Fabrica]]</f>
        <v>0MINOLI</v>
      </c>
      <c r="AC2715" s="13" t="str">
        <f>+LISTAS[[#This Row],[Codigo]]</f>
        <v>0</v>
      </c>
      <c r="AD2715" s="13" t="str">
        <f>+LISTAS[[#This Row],[ID]]</f>
        <v>ARANDELAS DE AMORTIGUACIÓN Y SUSPENSIÓN20003</v>
      </c>
      <c r="AH2715" s="36"/>
      <c r="AI2715" s="37">
        <f>+LISTAS[[#This Row],[Precio]]+(LISTAS[[#This Row],[Precio]]*AH2715)</f>
        <v>876</v>
      </c>
      <c r="AJ2715" s="38">
        <f t="shared" si="46"/>
        <v>438</v>
      </c>
      <c r="AL2715" s="35" t="e">
        <f>+AJ2715/LISTAS[[#This Row],[COSTO]]-1</f>
        <v>#DIV/0!</v>
      </c>
      <c r="AM2715" t="str">
        <f>+LISTAS[[#This Row],[ID]]</f>
        <v>ARANDELAS DE AMORTIGUACIÓN Y SUSPENSIÓN20003</v>
      </c>
      <c r="AO2715" s="43"/>
      <c r="AP2715" s="39">
        <f>LISTAS[[#This Row],[COSTO]]+(LISTAS[[#This Row],[COSTO]]*AO2715)</f>
        <v>0</v>
      </c>
      <c r="AQ2715" s="44">
        <f>IF(AO2715="",0,AP2715/LISTAS[[#This Row],[VENTA NETA]]-1)</f>
        <v>0</v>
      </c>
      <c r="AS2715" s="39">
        <v>0</v>
      </c>
      <c r="AT2715" s="48" t="e">
        <f>+LISTAS[[#This Row],[COSTO]]/AS2715-1</f>
        <v>#DIV/0!</v>
      </c>
      <c r="BA2715" t="s">
        <v>6502</v>
      </c>
      <c r="BB2715" s="36"/>
    </row>
    <row r="2716" spans="1:54" x14ac:dyDescent="0.35">
      <c r="A2716" s="7" t="s">
        <v>6516</v>
      </c>
      <c r="B2716" t="s">
        <v>6502</v>
      </c>
      <c r="C2716">
        <v>20012</v>
      </c>
      <c r="D2716" t="s">
        <v>6517</v>
      </c>
      <c r="E2716" s="2">
        <v>3066</v>
      </c>
      <c r="F2716" s="7" t="str">
        <f>+_xlfn.XLOOKUP(LISTAS[[#This Row],[ID]],_01_CODIGOS_Y_COSTOS_xlsm[Producto y N°],_01_CODIGOS_Y_COSTOS_xlsm[FABRICA],"",0,1)</f>
        <v>MINOLI</v>
      </c>
      <c r="G2716" s="26">
        <f>LISTAS[[#This Row],[Precio]]*(1-0.46)</f>
        <v>1655.64</v>
      </c>
      <c r="H2716" s="1">
        <f>+_xlfn.XLOOKUP(LISTAS[[#This Row],[ID]],_01_CODIGOS_Y_COSTOS_xlsm[Producto y N°],_01_CODIGOS_Y_COSTOS_xlsm[COSTO],0,0,1)</f>
        <v>0</v>
      </c>
      <c r="I2716" s="27">
        <f>+IFERROR(LISTAS[[#This Row],[VENTA NETA]]/LISTAS[[#This Row],[COSTO]]-1,0)</f>
        <v>0</v>
      </c>
      <c r="J2716" s="50" t="str">
        <f>IFERROR(VLOOKUP(LISTAS[[#This Row],[ID]],_01_CODIGOS_Y_COSTOS_xlsm[[Producto y N°]:[CODIGO]],2,0),"")</f>
        <v>0</v>
      </c>
      <c r="O2716" t="s">
        <v>6516</v>
      </c>
      <c r="AB2716" s="12" t="str">
        <f>+LISTAS[[#This Row],[Codigo]]&amp;LISTAS[[#This Row],[Fabrica]]</f>
        <v>0MINOLI</v>
      </c>
      <c r="AC2716" s="13" t="str">
        <f>+LISTAS[[#This Row],[Codigo]]</f>
        <v>0</v>
      </c>
      <c r="AD2716" s="13" t="str">
        <f>+LISTAS[[#This Row],[ID]]</f>
        <v>ARANDELAS DE AMORTIGUACIÓN Y SUSPENSIÓN20012</v>
      </c>
      <c r="AH2716" s="36"/>
      <c r="AI2716" s="37">
        <f>+LISTAS[[#This Row],[Precio]]+(LISTAS[[#This Row],[Precio]]*AH2716)</f>
        <v>3066</v>
      </c>
      <c r="AJ2716" s="38">
        <f t="shared" si="46"/>
        <v>1533</v>
      </c>
      <c r="AL2716" s="35" t="e">
        <f>+AJ2716/LISTAS[[#This Row],[COSTO]]-1</f>
        <v>#DIV/0!</v>
      </c>
      <c r="AM2716" t="str">
        <f>+LISTAS[[#This Row],[ID]]</f>
        <v>ARANDELAS DE AMORTIGUACIÓN Y SUSPENSIÓN20012</v>
      </c>
      <c r="AO2716" s="43"/>
      <c r="AP2716" s="39">
        <f>LISTAS[[#This Row],[COSTO]]+(LISTAS[[#This Row],[COSTO]]*AO2716)</f>
        <v>0</v>
      </c>
      <c r="AQ2716" s="44">
        <f>IF(AO2716="",0,AP2716/LISTAS[[#This Row],[VENTA NETA]]-1)</f>
        <v>0</v>
      </c>
      <c r="AS2716" s="39">
        <v>0</v>
      </c>
      <c r="AT2716" s="48" t="e">
        <f>+LISTAS[[#This Row],[COSTO]]/AS2716-1</f>
        <v>#DIV/0!</v>
      </c>
      <c r="BA2716" t="s">
        <v>6502</v>
      </c>
      <c r="BB2716" s="36"/>
    </row>
    <row r="2717" spans="1:54" x14ac:dyDescent="0.35">
      <c r="A2717" s="7" t="s">
        <v>6518</v>
      </c>
      <c r="B2717" t="s">
        <v>6502</v>
      </c>
      <c r="C2717">
        <v>20016</v>
      </c>
      <c r="D2717" t="s">
        <v>6519</v>
      </c>
      <c r="E2717" s="2">
        <v>4380</v>
      </c>
      <c r="F2717" s="7" t="str">
        <f>+_xlfn.XLOOKUP(LISTAS[[#This Row],[ID]],_01_CODIGOS_Y_COSTOS_xlsm[Producto y N°],_01_CODIGOS_Y_COSTOS_xlsm[FABRICA],"",0,1)</f>
        <v>MINOLI</v>
      </c>
      <c r="G2717" s="26">
        <f>LISTAS[[#This Row],[Precio]]*(1-0.46)</f>
        <v>2365.2000000000003</v>
      </c>
      <c r="H2717" s="1">
        <f>+_xlfn.XLOOKUP(LISTAS[[#This Row],[ID]],_01_CODIGOS_Y_COSTOS_xlsm[Producto y N°],_01_CODIGOS_Y_COSTOS_xlsm[COSTO],0,0,1)</f>
        <v>0</v>
      </c>
      <c r="I2717" s="27">
        <f>+IFERROR(LISTAS[[#This Row],[VENTA NETA]]/LISTAS[[#This Row],[COSTO]]-1,0)</f>
        <v>0</v>
      </c>
      <c r="J2717" s="50" t="str">
        <f>IFERROR(VLOOKUP(LISTAS[[#This Row],[ID]],_01_CODIGOS_Y_COSTOS_xlsm[[Producto y N°]:[CODIGO]],2,0),"")</f>
        <v>0</v>
      </c>
      <c r="O2717" t="s">
        <v>6518</v>
      </c>
      <c r="AB2717" s="12" t="str">
        <f>+LISTAS[[#This Row],[Codigo]]&amp;LISTAS[[#This Row],[Fabrica]]</f>
        <v>0MINOLI</v>
      </c>
      <c r="AC2717" s="13" t="str">
        <f>+LISTAS[[#This Row],[Codigo]]</f>
        <v>0</v>
      </c>
      <c r="AD2717" s="13" t="str">
        <f>+LISTAS[[#This Row],[ID]]</f>
        <v>ARANDELAS DE AMORTIGUACIÓN Y SUSPENSIÓN20016</v>
      </c>
      <c r="AH2717" s="36"/>
      <c r="AI2717" s="37">
        <f>+LISTAS[[#This Row],[Precio]]+(LISTAS[[#This Row],[Precio]]*AH2717)</f>
        <v>4380</v>
      </c>
      <c r="AJ2717" s="38">
        <f t="shared" si="46"/>
        <v>2190</v>
      </c>
      <c r="AL2717" s="35" t="e">
        <f>+AJ2717/LISTAS[[#This Row],[COSTO]]-1</f>
        <v>#DIV/0!</v>
      </c>
      <c r="AM2717" t="str">
        <f>+LISTAS[[#This Row],[ID]]</f>
        <v>ARANDELAS DE AMORTIGUACIÓN Y SUSPENSIÓN20016</v>
      </c>
      <c r="AO2717" s="43"/>
      <c r="AP2717" s="39">
        <f>LISTAS[[#This Row],[COSTO]]+(LISTAS[[#This Row],[COSTO]]*AO2717)</f>
        <v>0</v>
      </c>
      <c r="AQ2717" s="44">
        <f>IF(AO2717="",0,AP2717/LISTAS[[#This Row],[VENTA NETA]]-1)</f>
        <v>0</v>
      </c>
      <c r="AS2717" s="39">
        <v>0</v>
      </c>
      <c r="AT2717" s="48" t="e">
        <f>+LISTAS[[#This Row],[COSTO]]/AS2717-1</f>
        <v>#DIV/0!</v>
      </c>
      <c r="BA2717" t="s">
        <v>6502</v>
      </c>
      <c r="BB2717" s="36"/>
    </row>
    <row r="2718" spans="1:54" x14ac:dyDescent="0.35">
      <c r="A2718" s="7" t="s">
        <v>6520</v>
      </c>
      <c r="B2718" t="s">
        <v>6502</v>
      </c>
      <c r="C2718">
        <v>20017</v>
      </c>
      <c r="D2718" t="s">
        <v>6521</v>
      </c>
      <c r="E2718" s="2">
        <v>1204.52</v>
      </c>
      <c r="F2718" s="7" t="str">
        <f>+_xlfn.XLOOKUP(LISTAS[[#This Row],[ID]],_01_CODIGOS_Y_COSTOS_xlsm[Producto y N°],_01_CODIGOS_Y_COSTOS_xlsm[FABRICA],"",0,1)</f>
        <v>MINOLI</v>
      </c>
      <c r="G2718" s="26">
        <f>LISTAS[[#This Row],[Precio]]*(1-0.46)</f>
        <v>650.44080000000008</v>
      </c>
      <c r="H2718" s="1">
        <f>+_xlfn.XLOOKUP(LISTAS[[#This Row],[ID]],_01_CODIGOS_Y_COSTOS_xlsm[Producto y N°],_01_CODIGOS_Y_COSTOS_xlsm[COSTO],0,0,1)</f>
        <v>0</v>
      </c>
      <c r="I2718" s="27">
        <f>+IFERROR(LISTAS[[#This Row],[VENTA NETA]]/LISTAS[[#This Row],[COSTO]]-1,0)</f>
        <v>0</v>
      </c>
      <c r="J2718" s="50" t="str">
        <f>IFERROR(VLOOKUP(LISTAS[[#This Row],[ID]],_01_CODIGOS_Y_COSTOS_xlsm[[Producto y N°]:[CODIGO]],2,0),"")</f>
        <v>0</v>
      </c>
      <c r="O2718" t="s">
        <v>6520</v>
      </c>
      <c r="AB2718" s="12" t="str">
        <f>+LISTAS[[#This Row],[Codigo]]&amp;LISTAS[[#This Row],[Fabrica]]</f>
        <v>0MINOLI</v>
      </c>
      <c r="AC2718" s="13" t="str">
        <f>+LISTAS[[#This Row],[Codigo]]</f>
        <v>0</v>
      </c>
      <c r="AD2718" s="13" t="str">
        <f>+LISTAS[[#This Row],[ID]]</f>
        <v>ARANDELAS DE AMORTIGUACIÓN Y SUSPENSIÓN20017</v>
      </c>
      <c r="AH2718" s="36"/>
      <c r="AI2718" s="37">
        <f>+LISTAS[[#This Row],[Precio]]+(LISTAS[[#This Row],[Precio]]*AH2718)</f>
        <v>1204.52</v>
      </c>
      <c r="AJ2718" s="38">
        <f t="shared" si="46"/>
        <v>602.26</v>
      </c>
      <c r="AL2718" s="35" t="e">
        <f>+AJ2718/LISTAS[[#This Row],[COSTO]]-1</f>
        <v>#DIV/0!</v>
      </c>
      <c r="AM2718" t="str">
        <f>+LISTAS[[#This Row],[ID]]</f>
        <v>ARANDELAS DE AMORTIGUACIÓN Y SUSPENSIÓN20017</v>
      </c>
      <c r="AO2718" s="43"/>
      <c r="AP2718" s="39">
        <f>LISTAS[[#This Row],[COSTO]]+(LISTAS[[#This Row],[COSTO]]*AO2718)</f>
        <v>0</v>
      </c>
      <c r="AQ2718" s="44">
        <f>IF(AO2718="",0,AP2718/LISTAS[[#This Row],[VENTA NETA]]-1)</f>
        <v>0</v>
      </c>
      <c r="AS2718" s="39">
        <v>0</v>
      </c>
      <c r="AT2718" s="48" t="e">
        <f>+LISTAS[[#This Row],[COSTO]]/AS2718-1</f>
        <v>#DIV/0!</v>
      </c>
      <c r="BA2718" t="s">
        <v>6502</v>
      </c>
      <c r="BB2718" s="36"/>
    </row>
    <row r="2719" spans="1:54" x14ac:dyDescent="0.35">
      <c r="A2719" s="7" t="s">
        <v>6522</v>
      </c>
      <c r="B2719" t="s">
        <v>6502</v>
      </c>
      <c r="C2719">
        <v>20018</v>
      </c>
      <c r="D2719" t="s">
        <v>6523</v>
      </c>
      <c r="E2719" s="2">
        <v>1204.52</v>
      </c>
      <c r="F2719" s="7" t="str">
        <f>+_xlfn.XLOOKUP(LISTAS[[#This Row],[ID]],_01_CODIGOS_Y_COSTOS_xlsm[Producto y N°],_01_CODIGOS_Y_COSTOS_xlsm[FABRICA],"",0,1)</f>
        <v>MINOLI</v>
      </c>
      <c r="G2719" s="26">
        <f>LISTAS[[#This Row],[Precio]]*(1-0.46)</f>
        <v>650.44080000000008</v>
      </c>
      <c r="H2719" s="1">
        <f>+_xlfn.XLOOKUP(LISTAS[[#This Row],[ID]],_01_CODIGOS_Y_COSTOS_xlsm[Producto y N°],_01_CODIGOS_Y_COSTOS_xlsm[COSTO],0,0,1)</f>
        <v>0</v>
      </c>
      <c r="I2719" s="27">
        <f>+IFERROR(LISTAS[[#This Row],[VENTA NETA]]/LISTAS[[#This Row],[COSTO]]-1,0)</f>
        <v>0</v>
      </c>
      <c r="J2719" s="50" t="str">
        <f>IFERROR(VLOOKUP(LISTAS[[#This Row],[ID]],_01_CODIGOS_Y_COSTOS_xlsm[[Producto y N°]:[CODIGO]],2,0),"")</f>
        <v>0</v>
      </c>
      <c r="O2719" t="s">
        <v>6522</v>
      </c>
      <c r="AB2719" s="12" t="str">
        <f>+LISTAS[[#This Row],[Codigo]]&amp;LISTAS[[#This Row],[Fabrica]]</f>
        <v>0MINOLI</v>
      </c>
      <c r="AC2719" s="13" t="str">
        <f>+LISTAS[[#This Row],[Codigo]]</f>
        <v>0</v>
      </c>
      <c r="AD2719" s="13" t="str">
        <f>+LISTAS[[#This Row],[ID]]</f>
        <v>ARANDELAS DE AMORTIGUACIÓN Y SUSPENSIÓN20018</v>
      </c>
      <c r="AH2719" s="36"/>
      <c r="AI2719" s="37">
        <f>+LISTAS[[#This Row],[Precio]]+(LISTAS[[#This Row],[Precio]]*AH2719)</f>
        <v>1204.52</v>
      </c>
      <c r="AJ2719" s="38">
        <f t="shared" si="46"/>
        <v>602.26</v>
      </c>
      <c r="AL2719" s="35" t="e">
        <f>+AJ2719/LISTAS[[#This Row],[COSTO]]-1</f>
        <v>#DIV/0!</v>
      </c>
      <c r="AM2719" t="str">
        <f>+LISTAS[[#This Row],[ID]]</f>
        <v>ARANDELAS DE AMORTIGUACIÓN Y SUSPENSIÓN20018</v>
      </c>
      <c r="AO2719" s="43"/>
      <c r="AP2719" s="39">
        <f>LISTAS[[#This Row],[COSTO]]+(LISTAS[[#This Row],[COSTO]]*AO2719)</f>
        <v>0</v>
      </c>
      <c r="AQ2719" s="44">
        <f>IF(AO2719="",0,AP2719/LISTAS[[#This Row],[VENTA NETA]]-1)</f>
        <v>0</v>
      </c>
      <c r="AS2719" s="39">
        <v>0</v>
      </c>
      <c r="AT2719" s="48" t="e">
        <f>+LISTAS[[#This Row],[COSTO]]/AS2719-1</f>
        <v>#DIV/0!</v>
      </c>
      <c r="BA2719" t="s">
        <v>6502</v>
      </c>
      <c r="BB2719" s="36"/>
    </row>
    <row r="2720" spans="1:54" x14ac:dyDescent="0.35">
      <c r="A2720" s="7" t="s">
        <v>6524</v>
      </c>
      <c r="B2720" t="s">
        <v>6502</v>
      </c>
      <c r="C2720">
        <v>20019</v>
      </c>
      <c r="D2720" t="s">
        <v>6525</v>
      </c>
      <c r="E2720" s="2">
        <v>2409</v>
      </c>
      <c r="F2720" s="7" t="str">
        <f>+_xlfn.XLOOKUP(LISTAS[[#This Row],[ID]],_01_CODIGOS_Y_COSTOS_xlsm[Producto y N°],_01_CODIGOS_Y_COSTOS_xlsm[FABRICA],"",0,1)</f>
        <v>MINOLI</v>
      </c>
      <c r="G2720" s="26">
        <f>LISTAS[[#This Row],[Precio]]*(1-0.46)</f>
        <v>1300.8600000000001</v>
      </c>
      <c r="H2720" s="1">
        <f>+_xlfn.XLOOKUP(LISTAS[[#This Row],[ID]],_01_CODIGOS_Y_COSTOS_xlsm[Producto y N°],_01_CODIGOS_Y_COSTOS_xlsm[COSTO],0,0,1)</f>
        <v>0</v>
      </c>
      <c r="I2720" s="27">
        <f>+IFERROR(LISTAS[[#This Row],[VENTA NETA]]/LISTAS[[#This Row],[COSTO]]-1,0)</f>
        <v>0</v>
      </c>
      <c r="J2720" s="50" t="str">
        <f>IFERROR(VLOOKUP(LISTAS[[#This Row],[ID]],_01_CODIGOS_Y_COSTOS_xlsm[[Producto y N°]:[CODIGO]],2,0),"")</f>
        <v>0</v>
      </c>
      <c r="O2720" t="s">
        <v>6524</v>
      </c>
      <c r="AB2720" s="12" t="str">
        <f>+LISTAS[[#This Row],[Codigo]]&amp;LISTAS[[#This Row],[Fabrica]]</f>
        <v>0MINOLI</v>
      </c>
      <c r="AC2720" s="13" t="str">
        <f>+LISTAS[[#This Row],[Codigo]]</f>
        <v>0</v>
      </c>
      <c r="AD2720" s="13" t="str">
        <f>+LISTAS[[#This Row],[ID]]</f>
        <v>ARANDELAS DE AMORTIGUACIÓN Y SUSPENSIÓN20019</v>
      </c>
      <c r="AH2720" s="36"/>
      <c r="AI2720" s="37">
        <f>+LISTAS[[#This Row],[Precio]]+(LISTAS[[#This Row],[Precio]]*AH2720)</f>
        <v>2409</v>
      </c>
      <c r="AJ2720" s="38">
        <f t="shared" si="46"/>
        <v>1204.5</v>
      </c>
      <c r="AL2720" s="35" t="e">
        <f>+AJ2720/LISTAS[[#This Row],[COSTO]]-1</f>
        <v>#DIV/0!</v>
      </c>
      <c r="AM2720" t="str">
        <f>+LISTAS[[#This Row],[ID]]</f>
        <v>ARANDELAS DE AMORTIGUACIÓN Y SUSPENSIÓN20019</v>
      </c>
      <c r="AO2720" s="43"/>
      <c r="AP2720" s="39">
        <f>LISTAS[[#This Row],[COSTO]]+(LISTAS[[#This Row],[COSTO]]*AO2720)</f>
        <v>0</v>
      </c>
      <c r="AQ2720" s="44">
        <f>IF(AO2720="",0,AP2720/LISTAS[[#This Row],[VENTA NETA]]-1)</f>
        <v>0</v>
      </c>
      <c r="AS2720" s="39">
        <v>0</v>
      </c>
      <c r="AT2720" s="48" t="e">
        <f>+LISTAS[[#This Row],[COSTO]]/AS2720-1</f>
        <v>#DIV/0!</v>
      </c>
      <c r="BA2720" t="s">
        <v>6502</v>
      </c>
      <c r="BB2720" s="36"/>
    </row>
    <row r="2721" spans="1:54" x14ac:dyDescent="0.35">
      <c r="A2721" s="7" t="s">
        <v>6526</v>
      </c>
      <c r="B2721" t="s">
        <v>6502</v>
      </c>
      <c r="C2721">
        <v>20020</v>
      </c>
      <c r="D2721" t="s">
        <v>6527</v>
      </c>
      <c r="E2721" s="2">
        <v>1971</v>
      </c>
      <c r="F2721" s="7" t="str">
        <f>+_xlfn.XLOOKUP(LISTAS[[#This Row],[ID]],_01_CODIGOS_Y_COSTOS_xlsm[Producto y N°],_01_CODIGOS_Y_COSTOS_xlsm[FABRICA],"",0,1)</f>
        <v>MINOLI</v>
      </c>
      <c r="G2721" s="26">
        <f>LISTAS[[#This Row],[Precio]]*(1-0.46)</f>
        <v>1064.3400000000001</v>
      </c>
      <c r="H2721" s="1">
        <f>+_xlfn.XLOOKUP(LISTAS[[#This Row],[ID]],_01_CODIGOS_Y_COSTOS_xlsm[Producto y N°],_01_CODIGOS_Y_COSTOS_xlsm[COSTO],0,0,1)</f>
        <v>0</v>
      </c>
      <c r="I2721" s="27">
        <f>+IFERROR(LISTAS[[#This Row],[VENTA NETA]]/LISTAS[[#This Row],[COSTO]]-1,0)</f>
        <v>0</v>
      </c>
      <c r="J2721" s="50" t="str">
        <f>IFERROR(VLOOKUP(LISTAS[[#This Row],[ID]],_01_CODIGOS_Y_COSTOS_xlsm[[Producto y N°]:[CODIGO]],2,0),"")</f>
        <v>0</v>
      </c>
      <c r="O2721" t="s">
        <v>6526</v>
      </c>
      <c r="AB2721" s="12" t="str">
        <f>+LISTAS[[#This Row],[Codigo]]&amp;LISTAS[[#This Row],[Fabrica]]</f>
        <v>0MINOLI</v>
      </c>
      <c r="AC2721" s="13" t="str">
        <f>+LISTAS[[#This Row],[Codigo]]</f>
        <v>0</v>
      </c>
      <c r="AD2721" s="13" t="str">
        <f>+LISTAS[[#This Row],[ID]]</f>
        <v>ARANDELAS DE AMORTIGUACIÓN Y SUSPENSIÓN20020</v>
      </c>
      <c r="AH2721" s="36"/>
      <c r="AI2721" s="37">
        <f>+LISTAS[[#This Row],[Precio]]+(LISTAS[[#This Row],[Precio]]*AH2721)</f>
        <v>1971</v>
      </c>
      <c r="AJ2721" s="38">
        <f t="shared" si="46"/>
        <v>985.5</v>
      </c>
      <c r="AL2721" s="35" t="e">
        <f>+AJ2721/LISTAS[[#This Row],[COSTO]]-1</f>
        <v>#DIV/0!</v>
      </c>
      <c r="AM2721" t="str">
        <f>+LISTAS[[#This Row],[ID]]</f>
        <v>ARANDELAS DE AMORTIGUACIÓN Y SUSPENSIÓN20020</v>
      </c>
      <c r="AO2721" s="43"/>
      <c r="AP2721" s="39">
        <f>LISTAS[[#This Row],[COSTO]]+(LISTAS[[#This Row],[COSTO]]*AO2721)</f>
        <v>0</v>
      </c>
      <c r="AQ2721" s="44">
        <f>IF(AO2721="",0,AP2721/LISTAS[[#This Row],[VENTA NETA]]-1)</f>
        <v>0</v>
      </c>
      <c r="AS2721" s="39">
        <v>0</v>
      </c>
      <c r="AT2721" s="48" t="e">
        <f>+LISTAS[[#This Row],[COSTO]]/AS2721-1</f>
        <v>#DIV/0!</v>
      </c>
      <c r="BA2721" t="s">
        <v>6502</v>
      </c>
      <c r="BB2721" s="36"/>
    </row>
    <row r="2722" spans="1:54" x14ac:dyDescent="0.35">
      <c r="A2722" s="7" t="s">
        <v>6528</v>
      </c>
      <c r="B2722" t="s">
        <v>6502</v>
      </c>
      <c r="C2722">
        <v>20024</v>
      </c>
      <c r="D2722" t="s">
        <v>6529</v>
      </c>
      <c r="E2722" s="2">
        <v>1095</v>
      </c>
      <c r="F2722" s="7" t="str">
        <f>+_xlfn.XLOOKUP(LISTAS[[#This Row],[ID]],_01_CODIGOS_Y_COSTOS_xlsm[Producto y N°],_01_CODIGOS_Y_COSTOS_xlsm[FABRICA],"",0,1)</f>
        <v>MINOLI</v>
      </c>
      <c r="G2722" s="26">
        <f>LISTAS[[#This Row],[Precio]]*(1-0.46)</f>
        <v>591.30000000000007</v>
      </c>
      <c r="H2722" s="1">
        <f>+_xlfn.XLOOKUP(LISTAS[[#This Row],[ID]],_01_CODIGOS_Y_COSTOS_xlsm[Producto y N°],_01_CODIGOS_Y_COSTOS_xlsm[COSTO],0,0,1)</f>
        <v>0</v>
      </c>
      <c r="I2722" s="27">
        <f>+IFERROR(LISTAS[[#This Row],[VENTA NETA]]/LISTAS[[#This Row],[COSTO]]-1,0)</f>
        <v>0</v>
      </c>
      <c r="J2722" s="50" t="str">
        <f>IFERROR(VLOOKUP(LISTAS[[#This Row],[ID]],_01_CODIGOS_Y_COSTOS_xlsm[[Producto y N°]:[CODIGO]],2,0),"")</f>
        <v>0</v>
      </c>
      <c r="O2722" t="s">
        <v>6528</v>
      </c>
      <c r="AB2722" s="12" t="str">
        <f>+LISTAS[[#This Row],[Codigo]]&amp;LISTAS[[#This Row],[Fabrica]]</f>
        <v>0MINOLI</v>
      </c>
      <c r="AC2722" s="13" t="str">
        <f>+LISTAS[[#This Row],[Codigo]]</f>
        <v>0</v>
      </c>
      <c r="AD2722" s="13" t="str">
        <f>+LISTAS[[#This Row],[ID]]</f>
        <v>ARANDELAS DE AMORTIGUACIÓN Y SUSPENSIÓN20024</v>
      </c>
      <c r="AH2722" s="36"/>
      <c r="AI2722" s="37">
        <f>+LISTAS[[#This Row],[Precio]]+(LISTAS[[#This Row],[Precio]]*AH2722)</f>
        <v>1095</v>
      </c>
      <c r="AJ2722" s="38">
        <f t="shared" si="46"/>
        <v>547.5</v>
      </c>
      <c r="AL2722" s="35" t="e">
        <f>+AJ2722/LISTAS[[#This Row],[COSTO]]-1</f>
        <v>#DIV/0!</v>
      </c>
      <c r="AM2722" t="str">
        <f>+LISTAS[[#This Row],[ID]]</f>
        <v>ARANDELAS DE AMORTIGUACIÓN Y SUSPENSIÓN20024</v>
      </c>
      <c r="AO2722" s="43"/>
      <c r="AP2722" s="39">
        <f>LISTAS[[#This Row],[COSTO]]+(LISTAS[[#This Row],[COSTO]]*AO2722)</f>
        <v>0</v>
      </c>
      <c r="AQ2722" s="44">
        <f>IF(AO2722="",0,AP2722/LISTAS[[#This Row],[VENTA NETA]]-1)</f>
        <v>0</v>
      </c>
      <c r="AS2722" s="39">
        <v>0</v>
      </c>
      <c r="AT2722" s="48" t="e">
        <f>+LISTAS[[#This Row],[COSTO]]/AS2722-1</f>
        <v>#DIV/0!</v>
      </c>
      <c r="BA2722" t="s">
        <v>6502</v>
      </c>
      <c r="BB2722" s="36"/>
    </row>
    <row r="2723" spans="1:54" x14ac:dyDescent="0.35">
      <c r="A2723" s="7" t="s">
        <v>6530</v>
      </c>
      <c r="B2723" t="s">
        <v>6502</v>
      </c>
      <c r="C2723">
        <v>20027</v>
      </c>
      <c r="D2723" t="s">
        <v>6531</v>
      </c>
      <c r="E2723" s="2">
        <v>1971</v>
      </c>
      <c r="F2723" s="7" t="str">
        <f>+_xlfn.XLOOKUP(LISTAS[[#This Row],[ID]],_01_CODIGOS_Y_COSTOS_xlsm[Producto y N°],_01_CODIGOS_Y_COSTOS_xlsm[FABRICA],"",0,1)</f>
        <v>MINOLI</v>
      </c>
      <c r="G2723" s="26">
        <f>LISTAS[[#This Row],[Precio]]*(1-0.46)</f>
        <v>1064.3400000000001</v>
      </c>
      <c r="H2723" s="1">
        <f>+_xlfn.XLOOKUP(LISTAS[[#This Row],[ID]],_01_CODIGOS_Y_COSTOS_xlsm[Producto y N°],_01_CODIGOS_Y_COSTOS_xlsm[COSTO],0,0,1)</f>
        <v>0</v>
      </c>
      <c r="I2723" s="27">
        <f>+IFERROR(LISTAS[[#This Row],[VENTA NETA]]/LISTAS[[#This Row],[COSTO]]-1,0)</f>
        <v>0</v>
      </c>
      <c r="J2723" s="50" t="str">
        <f>IFERROR(VLOOKUP(LISTAS[[#This Row],[ID]],_01_CODIGOS_Y_COSTOS_xlsm[[Producto y N°]:[CODIGO]],2,0),"")</f>
        <v>0</v>
      </c>
      <c r="O2723" t="s">
        <v>6530</v>
      </c>
      <c r="AB2723" s="12" t="str">
        <f>+LISTAS[[#This Row],[Codigo]]&amp;LISTAS[[#This Row],[Fabrica]]</f>
        <v>0MINOLI</v>
      </c>
      <c r="AC2723" s="13" t="str">
        <f>+LISTAS[[#This Row],[Codigo]]</f>
        <v>0</v>
      </c>
      <c r="AD2723" s="13" t="str">
        <f>+LISTAS[[#This Row],[ID]]</f>
        <v>ARANDELAS DE AMORTIGUACIÓN Y SUSPENSIÓN20027</v>
      </c>
      <c r="AH2723" s="36"/>
      <c r="AI2723" s="37">
        <f>+LISTAS[[#This Row],[Precio]]+(LISTAS[[#This Row],[Precio]]*AH2723)</f>
        <v>1971</v>
      </c>
      <c r="AJ2723" s="38">
        <f t="shared" si="46"/>
        <v>985.5</v>
      </c>
      <c r="AL2723" s="35" t="e">
        <f>+AJ2723/LISTAS[[#This Row],[COSTO]]-1</f>
        <v>#DIV/0!</v>
      </c>
      <c r="AM2723" t="str">
        <f>+LISTAS[[#This Row],[ID]]</f>
        <v>ARANDELAS DE AMORTIGUACIÓN Y SUSPENSIÓN20027</v>
      </c>
      <c r="AO2723" s="43"/>
      <c r="AP2723" s="39">
        <f>LISTAS[[#This Row],[COSTO]]+(LISTAS[[#This Row],[COSTO]]*AO2723)</f>
        <v>0</v>
      </c>
      <c r="AQ2723" s="44">
        <f>IF(AO2723="",0,AP2723/LISTAS[[#This Row],[VENTA NETA]]-1)</f>
        <v>0</v>
      </c>
      <c r="AS2723" s="39">
        <v>0</v>
      </c>
      <c r="AT2723" s="48" t="e">
        <f>+LISTAS[[#This Row],[COSTO]]/AS2723-1</f>
        <v>#DIV/0!</v>
      </c>
      <c r="BA2723" t="s">
        <v>6502</v>
      </c>
      <c r="BB2723" s="36"/>
    </row>
    <row r="2724" spans="1:54" x14ac:dyDescent="0.35">
      <c r="A2724" s="7" t="s">
        <v>6532</v>
      </c>
      <c r="B2724" t="s">
        <v>6502</v>
      </c>
      <c r="C2724">
        <v>20028</v>
      </c>
      <c r="D2724" t="s">
        <v>6533</v>
      </c>
      <c r="E2724" s="2">
        <v>1971</v>
      </c>
      <c r="F2724" s="7" t="str">
        <f>+_xlfn.XLOOKUP(LISTAS[[#This Row],[ID]],_01_CODIGOS_Y_COSTOS_xlsm[Producto y N°],_01_CODIGOS_Y_COSTOS_xlsm[FABRICA],"",0,1)</f>
        <v>MINOLI</v>
      </c>
      <c r="G2724" s="26">
        <f>LISTAS[[#This Row],[Precio]]*(1-0.46)</f>
        <v>1064.3400000000001</v>
      </c>
      <c r="H2724" s="1">
        <f>+_xlfn.XLOOKUP(LISTAS[[#This Row],[ID]],_01_CODIGOS_Y_COSTOS_xlsm[Producto y N°],_01_CODIGOS_Y_COSTOS_xlsm[COSTO],0,0,1)</f>
        <v>0</v>
      </c>
      <c r="I2724" s="27">
        <f>+IFERROR(LISTAS[[#This Row],[VENTA NETA]]/LISTAS[[#This Row],[COSTO]]-1,0)</f>
        <v>0</v>
      </c>
      <c r="J2724" s="50" t="str">
        <f>IFERROR(VLOOKUP(LISTAS[[#This Row],[ID]],_01_CODIGOS_Y_COSTOS_xlsm[[Producto y N°]:[CODIGO]],2,0),"")</f>
        <v>0</v>
      </c>
      <c r="O2724" t="s">
        <v>6532</v>
      </c>
      <c r="AB2724" s="12" t="str">
        <f>+LISTAS[[#This Row],[Codigo]]&amp;LISTAS[[#This Row],[Fabrica]]</f>
        <v>0MINOLI</v>
      </c>
      <c r="AC2724" s="13" t="str">
        <f>+LISTAS[[#This Row],[Codigo]]</f>
        <v>0</v>
      </c>
      <c r="AD2724" s="13" t="str">
        <f>+LISTAS[[#This Row],[ID]]</f>
        <v>ARANDELAS DE AMORTIGUACIÓN Y SUSPENSIÓN20028</v>
      </c>
      <c r="AH2724" s="36"/>
      <c r="AI2724" s="37">
        <f>+LISTAS[[#This Row],[Precio]]+(LISTAS[[#This Row],[Precio]]*AH2724)</f>
        <v>1971</v>
      </c>
      <c r="AJ2724" s="38">
        <f t="shared" si="46"/>
        <v>985.5</v>
      </c>
      <c r="AL2724" s="35" t="e">
        <f>+AJ2724/LISTAS[[#This Row],[COSTO]]-1</f>
        <v>#DIV/0!</v>
      </c>
      <c r="AM2724" t="str">
        <f>+LISTAS[[#This Row],[ID]]</f>
        <v>ARANDELAS DE AMORTIGUACIÓN Y SUSPENSIÓN20028</v>
      </c>
      <c r="AO2724" s="43"/>
      <c r="AP2724" s="39">
        <f>LISTAS[[#This Row],[COSTO]]+(LISTAS[[#This Row],[COSTO]]*AO2724)</f>
        <v>0</v>
      </c>
      <c r="AQ2724" s="44">
        <f>IF(AO2724="",0,AP2724/LISTAS[[#This Row],[VENTA NETA]]-1)</f>
        <v>0</v>
      </c>
      <c r="AS2724" s="39">
        <v>0</v>
      </c>
      <c r="AT2724" s="48" t="e">
        <f>+LISTAS[[#This Row],[COSTO]]/AS2724-1</f>
        <v>#DIV/0!</v>
      </c>
      <c r="BA2724" t="s">
        <v>6502</v>
      </c>
      <c r="BB2724" s="36"/>
    </row>
    <row r="2725" spans="1:54" x14ac:dyDescent="0.35">
      <c r="A2725" s="7" t="s">
        <v>6534</v>
      </c>
      <c r="B2725" t="s">
        <v>6502</v>
      </c>
      <c r="C2725">
        <v>20029</v>
      </c>
      <c r="D2725" t="s">
        <v>6535</v>
      </c>
      <c r="E2725" s="2">
        <v>1971</v>
      </c>
      <c r="F2725" s="7" t="str">
        <f>+_xlfn.XLOOKUP(LISTAS[[#This Row],[ID]],_01_CODIGOS_Y_COSTOS_xlsm[Producto y N°],_01_CODIGOS_Y_COSTOS_xlsm[FABRICA],"",0,1)</f>
        <v>MINOLI</v>
      </c>
      <c r="G2725" s="26">
        <f>LISTAS[[#This Row],[Precio]]*(1-0.46)</f>
        <v>1064.3400000000001</v>
      </c>
      <c r="H2725" s="1">
        <f>+_xlfn.XLOOKUP(LISTAS[[#This Row],[ID]],_01_CODIGOS_Y_COSTOS_xlsm[Producto y N°],_01_CODIGOS_Y_COSTOS_xlsm[COSTO],0,0,1)</f>
        <v>0</v>
      </c>
      <c r="I2725" s="27">
        <f>+IFERROR(LISTAS[[#This Row],[VENTA NETA]]/LISTAS[[#This Row],[COSTO]]-1,0)</f>
        <v>0</v>
      </c>
      <c r="J2725" s="50" t="str">
        <f>IFERROR(VLOOKUP(LISTAS[[#This Row],[ID]],_01_CODIGOS_Y_COSTOS_xlsm[[Producto y N°]:[CODIGO]],2,0),"")</f>
        <v>0</v>
      </c>
      <c r="O2725" t="s">
        <v>6534</v>
      </c>
      <c r="AB2725" s="12" t="str">
        <f>+LISTAS[[#This Row],[Codigo]]&amp;LISTAS[[#This Row],[Fabrica]]</f>
        <v>0MINOLI</v>
      </c>
      <c r="AC2725" s="13" t="str">
        <f>+LISTAS[[#This Row],[Codigo]]</f>
        <v>0</v>
      </c>
      <c r="AD2725" s="13" t="str">
        <f>+LISTAS[[#This Row],[ID]]</f>
        <v>ARANDELAS DE AMORTIGUACIÓN Y SUSPENSIÓN20029</v>
      </c>
      <c r="AH2725" s="36"/>
      <c r="AI2725" s="37">
        <f>+LISTAS[[#This Row],[Precio]]+(LISTAS[[#This Row],[Precio]]*AH2725)</f>
        <v>1971</v>
      </c>
      <c r="AJ2725" s="38">
        <f t="shared" si="46"/>
        <v>985.5</v>
      </c>
      <c r="AL2725" s="35" t="e">
        <f>+AJ2725/LISTAS[[#This Row],[COSTO]]-1</f>
        <v>#DIV/0!</v>
      </c>
      <c r="AM2725" t="str">
        <f>+LISTAS[[#This Row],[ID]]</f>
        <v>ARANDELAS DE AMORTIGUACIÓN Y SUSPENSIÓN20029</v>
      </c>
      <c r="AO2725" s="43"/>
      <c r="AP2725" s="39">
        <f>LISTAS[[#This Row],[COSTO]]+(LISTAS[[#This Row],[COSTO]]*AO2725)</f>
        <v>0</v>
      </c>
      <c r="AQ2725" s="44">
        <f>IF(AO2725="",0,AP2725/LISTAS[[#This Row],[VENTA NETA]]-1)</f>
        <v>0</v>
      </c>
      <c r="AS2725" s="39">
        <v>0</v>
      </c>
      <c r="AT2725" s="48" t="e">
        <f>+LISTAS[[#This Row],[COSTO]]/AS2725-1</f>
        <v>#DIV/0!</v>
      </c>
      <c r="BA2725" t="s">
        <v>6502</v>
      </c>
      <c r="BB2725" s="36"/>
    </row>
    <row r="2726" spans="1:54" x14ac:dyDescent="0.35">
      <c r="A2726" s="7" t="s">
        <v>6536</v>
      </c>
      <c r="B2726" t="s">
        <v>6502</v>
      </c>
      <c r="C2726">
        <v>20034</v>
      </c>
      <c r="D2726" t="s">
        <v>6537</v>
      </c>
      <c r="E2726" s="2">
        <v>1095</v>
      </c>
      <c r="F2726" s="7" t="str">
        <f>+_xlfn.XLOOKUP(LISTAS[[#This Row],[ID]],_01_CODIGOS_Y_COSTOS_xlsm[Producto y N°],_01_CODIGOS_Y_COSTOS_xlsm[FABRICA],"",0,1)</f>
        <v>MINOLI</v>
      </c>
      <c r="G2726" s="26">
        <f>LISTAS[[#This Row],[Precio]]*(1-0.46)</f>
        <v>591.30000000000007</v>
      </c>
      <c r="H2726" s="1">
        <f>+_xlfn.XLOOKUP(LISTAS[[#This Row],[ID]],_01_CODIGOS_Y_COSTOS_xlsm[Producto y N°],_01_CODIGOS_Y_COSTOS_xlsm[COSTO],0,0,1)</f>
        <v>0</v>
      </c>
      <c r="I2726" s="27">
        <f>+IFERROR(LISTAS[[#This Row],[VENTA NETA]]/LISTAS[[#This Row],[COSTO]]-1,0)</f>
        <v>0</v>
      </c>
      <c r="J2726" s="50" t="str">
        <f>IFERROR(VLOOKUP(LISTAS[[#This Row],[ID]],_01_CODIGOS_Y_COSTOS_xlsm[[Producto y N°]:[CODIGO]],2,0),"")</f>
        <v>0</v>
      </c>
      <c r="O2726" t="s">
        <v>6536</v>
      </c>
      <c r="AB2726" s="12" t="str">
        <f>+LISTAS[[#This Row],[Codigo]]&amp;LISTAS[[#This Row],[Fabrica]]</f>
        <v>0MINOLI</v>
      </c>
      <c r="AC2726" s="13" t="str">
        <f>+LISTAS[[#This Row],[Codigo]]</f>
        <v>0</v>
      </c>
      <c r="AD2726" s="13" t="str">
        <f>+LISTAS[[#This Row],[ID]]</f>
        <v>ARANDELAS DE AMORTIGUACIÓN Y SUSPENSIÓN20034</v>
      </c>
      <c r="AH2726" s="36"/>
      <c r="AI2726" s="37">
        <f>+LISTAS[[#This Row],[Precio]]+(LISTAS[[#This Row],[Precio]]*AH2726)</f>
        <v>1095</v>
      </c>
      <c r="AJ2726" s="38">
        <f t="shared" si="46"/>
        <v>547.5</v>
      </c>
      <c r="AL2726" s="35" t="e">
        <f>+AJ2726/LISTAS[[#This Row],[COSTO]]-1</f>
        <v>#DIV/0!</v>
      </c>
      <c r="AM2726" t="str">
        <f>+LISTAS[[#This Row],[ID]]</f>
        <v>ARANDELAS DE AMORTIGUACIÓN Y SUSPENSIÓN20034</v>
      </c>
      <c r="AO2726" s="43"/>
      <c r="AP2726" s="39">
        <f>LISTAS[[#This Row],[COSTO]]+(LISTAS[[#This Row],[COSTO]]*AO2726)</f>
        <v>0</v>
      </c>
      <c r="AQ2726" s="44">
        <f>IF(AO2726="",0,AP2726/LISTAS[[#This Row],[VENTA NETA]]-1)</f>
        <v>0</v>
      </c>
      <c r="AS2726" s="39">
        <v>0</v>
      </c>
      <c r="AT2726" s="48" t="e">
        <f>+LISTAS[[#This Row],[COSTO]]/AS2726-1</f>
        <v>#DIV/0!</v>
      </c>
      <c r="BA2726" t="s">
        <v>6502</v>
      </c>
      <c r="BB2726" s="36"/>
    </row>
    <row r="2727" spans="1:54" x14ac:dyDescent="0.35">
      <c r="A2727" s="7" t="s">
        <v>6538</v>
      </c>
      <c r="B2727" t="s">
        <v>6502</v>
      </c>
      <c r="C2727">
        <v>20035</v>
      </c>
      <c r="D2727" t="s">
        <v>6539</v>
      </c>
      <c r="E2727" s="2">
        <v>1095</v>
      </c>
      <c r="F2727" s="7" t="str">
        <f>+_xlfn.XLOOKUP(LISTAS[[#This Row],[ID]],_01_CODIGOS_Y_COSTOS_xlsm[Producto y N°],_01_CODIGOS_Y_COSTOS_xlsm[FABRICA],"",0,1)</f>
        <v>MINOLI</v>
      </c>
      <c r="G2727" s="26">
        <f>LISTAS[[#This Row],[Precio]]*(1-0.46)</f>
        <v>591.30000000000007</v>
      </c>
      <c r="H2727" s="1">
        <f>+_xlfn.XLOOKUP(LISTAS[[#This Row],[ID]],_01_CODIGOS_Y_COSTOS_xlsm[Producto y N°],_01_CODIGOS_Y_COSTOS_xlsm[COSTO],0,0,1)</f>
        <v>0</v>
      </c>
      <c r="I2727" s="27">
        <f>+IFERROR(LISTAS[[#This Row],[VENTA NETA]]/LISTAS[[#This Row],[COSTO]]-1,0)</f>
        <v>0</v>
      </c>
      <c r="J2727" s="50" t="str">
        <f>IFERROR(VLOOKUP(LISTAS[[#This Row],[ID]],_01_CODIGOS_Y_COSTOS_xlsm[[Producto y N°]:[CODIGO]],2,0),"")</f>
        <v>0</v>
      </c>
      <c r="O2727" t="s">
        <v>6538</v>
      </c>
      <c r="AB2727" s="12" t="str">
        <f>+LISTAS[[#This Row],[Codigo]]&amp;LISTAS[[#This Row],[Fabrica]]</f>
        <v>0MINOLI</v>
      </c>
      <c r="AC2727" s="13" t="str">
        <f>+LISTAS[[#This Row],[Codigo]]</f>
        <v>0</v>
      </c>
      <c r="AD2727" s="13" t="str">
        <f>+LISTAS[[#This Row],[ID]]</f>
        <v>ARANDELAS DE AMORTIGUACIÓN Y SUSPENSIÓN20035</v>
      </c>
      <c r="AH2727" s="36"/>
      <c r="AI2727" s="37">
        <f>+LISTAS[[#This Row],[Precio]]+(LISTAS[[#This Row],[Precio]]*AH2727)</f>
        <v>1095</v>
      </c>
      <c r="AJ2727" s="38">
        <f t="shared" si="46"/>
        <v>547.5</v>
      </c>
      <c r="AL2727" s="35" t="e">
        <f>+AJ2727/LISTAS[[#This Row],[COSTO]]-1</f>
        <v>#DIV/0!</v>
      </c>
      <c r="AM2727" t="str">
        <f>+LISTAS[[#This Row],[ID]]</f>
        <v>ARANDELAS DE AMORTIGUACIÓN Y SUSPENSIÓN20035</v>
      </c>
      <c r="AO2727" s="43"/>
      <c r="AP2727" s="39">
        <f>LISTAS[[#This Row],[COSTO]]+(LISTAS[[#This Row],[COSTO]]*AO2727)</f>
        <v>0</v>
      </c>
      <c r="AQ2727" s="44">
        <f>IF(AO2727="",0,AP2727/LISTAS[[#This Row],[VENTA NETA]]-1)</f>
        <v>0</v>
      </c>
      <c r="AS2727" s="39">
        <v>0</v>
      </c>
      <c r="AT2727" s="48" t="e">
        <f>+LISTAS[[#This Row],[COSTO]]/AS2727-1</f>
        <v>#DIV/0!</v>
      </c>
      <c r="BA2727" t="s">
        <v>6502</v>
      </c>
      <c r="BB2727" s="36"/>
    </row>
    <row r="2728" spans="1:54" x14ac:dyDescent="0.35">
      <c r="A2728" s="7" t="s">
        <v>6540</v>
      </c>
      <c r="B2728" t="s">
        <v>6502</v>
      </c>
      <c r="C2728">
        <v>20036</v>
      </c>
      <c r="D2728" t="s">
        <v>6541</v>
      </c>
      <c r="E2728" s="2">
        <v>2409</v>
      </c>
      <c r="F2728" s="7" t="str">
        <f>+_xlfn.XLOOKUP(LISTAS[[#This Row],[ID]],_01_CODIGOS_Y_COSTOS_xlsm[Producto y N°],_01_CODIGOS_Y_COSTOS_xlsm[FABRICA],"",0,1)</f>
        <v>MINOLI</v>
      </c>
      <c r="G2728" s="26">
        <f>LISTAS[[#This Row],[Precio]]*(1-0.46)</f>
        <v>1300.8600000000001</v>
      </c>
      <c r="H2728" s="1">
        <f>+_xlfn.XLOOKUP(LISTAS[[#This Row],[ID]],_01_CODIGOS_Y_COSTOS_xlsm[Producto y N°],_01_CODIGOS_Y_COSTOS_xlsm[COSTO],0,0,1)</f>
        <v>0</v>
      </c>
      <c r="I2728" s="27">
        <f>+IFERROR(LISTAS[[#This Row],[VENTA NETA]]/LISTAS[[#This Row],[COSTO]]-1,0)</f>
        <v>0</v>
      </c>
      <c r="J2728" s="50" t="str">
        <f>IFERROR(VLOOKUP(LISTAS[[#This Row],[ID]],_01_CODIGOS_Y_COSTOS_xlsm[[Producto y N°]:[CODIGO]],2,0),"")</f>
        <v>0</v>
      </c>
      <c r="O2728" t="s">
        <v>6540</v>
      </c>
      <c r="AB2728" s="12" t="str">
        <f>+LISTAS[[#This Row],[Codigo]]&amp;LISTAS[[#This Row],[Fabrica]]</f>
        <v>0MINOLI</v>
      </c>
      <c r="AC2728" s="13" t="str">
        <f>+LISTAS[[#This Row],[Codigo]]</f>
        <v>0</v>
      </c>
      <c r="AD2728" s="13" t="str">
        <f>+LISTAS[[#This Row],[ID]]</f>
        <v>ARANDELAS DE AMORTIGUACIÓN Y SUSPENSIÓN20036</v>
      </c>
      <c r="AH2728" s="36"/>
      <c r="AI2728" s="37">
        <f>+LISTAS[[#This Row],[Precio]]+(LISTAS[[#This Row],[Precio]]*AH2728)</f>
        <v>2409</v>
      </c>
      <c r="AJ2728" s="38">
        <f t="shared" si="46"/>
        <v>1204.5</v>
      </c>
      <c r="AL2728" s="35" t="e">
        <f>+AJ2728/LISTAS[[#This Row],[COSTO]]-1</f>
        <v>#DIV/0!</v>
      </c>
      <c r="AM2728" t="str">
        <f>+LISTAS[[#This Row],[ID]]</f>
        <v>ARANDELAS DE AMORTIGUACIÓN Y SUSPENSIÓN20036</v>
      </c>
      <c r="AO2728" s="43"/>
      <c r="AP2728" s="39">
        <f>LISTAS[[#This Row],[COSTO]]+(LISTAS[[#This Row],[COSTO]]*AO2728)</f>
        <v>0</v>
      </c>
      <c r="AQ2728" s="44">
        <f>IF(AO2728="",0,AP2728/LISTAS[[#This Row],[VENTA NETA]]-1)</f>
        <v>0</v>
      </c>
      <c r="AS2728" s="39">
        <v>0</v>
      </c>
      <c r="AT2728" s="48" t="e">
        <f>+LISTAS[[#This Row],[COSTO]]/AS2728-1</f>
        <v>#DIV/0!</v>
      </c>
      <c r="BA2728" t="s">
        <v>6502</v>
      </c>
      <c r="BB2728" s="36"/>
    </row>
    <row r="2729" spans="1:54" x14ac:dyDescent="0.35">
      <c r="A2729" s="7" t="s">
        <v>6542</v>
      </c>
      <c r="B2729" t="s">
        <v>6502</v>
      </c>
      <c r="C2729">
        <v>20037</v>
      </c>
      <c r="D2729" t="s">
        <v>6543</v>
      </c>
      <c r="E2729" s="2">
        <v>2409</v>
      </c>
      <c r="F2729" s="7" t="str">
        <f>+_xlfn.XLOOKUP(LISTAS[[#This Row],[ID]],_01_CODIGOS_Y_COSTOS_xlsm[Producto y N°],_01_CODIGOS_Y_COSTOS_xlsm[FABRICA],"",0,1)</f>
        <v>MINOLI</v>
      </c>
      <c r="G2729" s="26">
        <f>LISTAS[[#This Row],[Precio]]*(1-0.46)</f>
        <v>1300.8600000000001</v>
      </c>
      <c r="H2729" s="1">
        <f>+_xlfn.XLOOKUP(LISTAS[[#This Row],[ID]],_01_CODIGOS_Y_COSTOS_xlsm[Producto y N°],_01_CODIGOS_Y_COSTOS_xlsm[COSTO],0,0,1)</f>
        <v>0</v>
      </c>
      <c r="I2729" s="27">
        <f>+IFERROR(LISTAS[[#This Row],[VENTA NETA]]/LISTAS[[#This Row],[COSTO]]-1,0)</f>
        <v>0</v>
      </c>
      <c r="J2729" s="50" t="str">
        <f>IFERROR(VLOOKUP(LISTAS[[#This Row],[ID]],_01_CODIGOS_Y_COSTOS_xlsm[[Producto y N°]:[CODIGO]],2,0),"")</f>
        <v>0</v>
      </c>
      <c r="O2729" t="s">
        <v>6542</v>
      </c>
      <c r="AB2729" s="12" t="str">
        <f>+LISTAS[[#This Row],[Codigo]]&amp;LISTAS[[#This Row],[Fabrica]]</f>
        <v>0MINOLI</v>
      </c>
      <c r="AC2729" s="13" t="str">
        <f>+LISTAS[[#This Row],[Codigo]]</f>
        <v>0</v>
      </c>
      <c r="AD2729" s="13" t="str">
        <f>+LISTAS[[#This Row],[ID]]</f>
        <v>ARANDELAS DE AMORTIGUACIÓN Y SUSPENSIÓN20037</v>
      </c>
      <c r="AH2729" s="36"/>
      <c r="AI2729" s="37">
        <f>+LISTAS[[#This Row],[Precio]]+(LISTAS[[#This Row],[Precio]]*AH2729)</f>
        <v>2409</v>
      </c>
      <c r="AJ2729" s="38">
        <f t="shared" si="46"/>
        <v>1204.5</v>
      </c>
      <c r="AL2729" s="35" t="e">
        <f>+AJ2729/LISTAS[[#This Row],[COSTO]]-1</f>
        <v>#DIV/0!</v>
      </c>
      <c r="AM2729" t="str">
        <f>+LISTAS[[#This Row],[ID]]</f>
        <v>ARANDELAS DE AMORTIGUACIÓN Y SUSPENSIÓN20037</v>
      </c>
      <c r="AO2729" s="43"/>
      <c r="AP2729" s="39">
        <f>LISTAS[[#This Row],[COSTO]]+(LISTAS[[#This Row],[COSTO]]*AO2729)</f>
        <v>0</v>
      </c>
      <c r="AQ2729" s="44">
        <f>IF(AO2729="",0,AP2729/LISTAS[[#This Row],[VENTA NETA]]-1)</f>
        <v>0</v>
      </c>
      <c r="AS2729" s="39">
        <v>0</v>
      </c>
      <c r="AT2729" s="48" t="e">
        <f>+LISTAS[[#This Row],[COSTO]]/AS2729-1</f>
        <v>#DIV/0!</v>
      </c>
      <c r="BA2729" t="s">
        <v>6502</v>
      </c>
      <c r="BB2729" s="36"/>
    </row>
    <row r="2730" spans="1:54" x14ac:dyDescent="0.35">
      <c r="A2730" s="7" t="s">
        <v>6544</v>
      </c>
      <c r="B2730" t="s">
        <v>6502</v>
      </c>
      <c r="C2730">
        <v>20038</v>
      </c>
      <c r="D2730" t="s">
        <v>6545</v>
      </c>
      <c r="E2730" s="2">
        <v>2409</v>
      </c>
      <c r="F2730" s="7" t="str">
        <f>+_xlfn.XLOOKUP(LISTAS[[#This Row],[ID]],_01_CODIGOS_Y_COSTOS_xlsm[Producto y N°],_01_CODIGOS_Y_COSTOS_xlsm[FABRICA],"",0,1)</f>
        <v>MINOLI</v>
      </c>
      <c r="G2730" s="26">
        <f>LISTAS[[#This Row],[Precio]]*(1-0.46)</f>
        <v>1300.8600000000001</v>
      </c>
      <c r="H2730" s="1">
        <f>+_xlfn.XLOOKUP(LISTAS[[#This Row],[ID]],_01_CODIGOS_Y_COSTOS_xlsm[Producto y N°],_01_CODIGOS_Y_COSTOS_xlsm[COSTO],0,0,1)</f>
        <v>0</v>
      </c>
      <c r="I2730" s="27">
        <f>+IFERROR(LISTAS[[#This Row],[VENTA NETA]]/LISTAS[[#This Row],[COSTO]]-1,0)</f>
        <v>0</v>
      </c>
      <c r="J2730" s="50" t="str">
        <f>IFERROR(VLOOKUP(LISTAS[[#This Row],[ID]],_01_CODIGOS_Y_COSTOS_xlsm[[Producto y N°]:[CODIGO]],2,0),"")</f>
        <v>0</v>
      </c>
      <c r="O2730" t="s">
        <v>6544</v>
      </c>
      <c r="AB2730" s="12" t="str">
        <f>+LISTAS[[#This Row],[Codigo]]&amp;LISTAS[[#This Row],[Fabrica]]</f>
        <v>0MINOLI</v>
      </c>
      <c r="AC2730" s="13" t="str">
        <f>+LISTAS[[#This Row],[Codigo]]</f>
        <v>0</v>
      </c>
      <c r="AD2730" s="13" t="str">
        <f>+LISTAS[[#This Row],[ID]]</f>
        <v>ARANDELAS DE AMORTIGUACIÓN Y SUSPENSIÓN20038</v>
      </c>
      <c r="AH2730" s="36"/>
      <c r="AI2730" s="37">
        <f>+LISTAS[[#This Row],[Precio]]+(LISTAS[[#This Row],[Precio]]*AH2730)</f>
        <v>2409</v>
      </c>
      <c r="AJ2730" s="38">
        <f t="shared" si="46"/>
        <v>1204.5</v>
      </c>
      <c r="AL2730" s="35" t="e">
        <f>+AJ2730/LISTAS[[#This Row],[COSTO]]-1</f>
        <v>#DIV/0!</v>
      </c>
      <c r="AM2730" t="str">
        <f>+LISTAS[[#This Row],[ID]]</f>
        <v>ARANDELAS DE AMORTIGUACIÓN Y SUSPENSIÓN20038</v>
      </c>
      <c r="AO2730" s="43"/>
      <c r="AP2730" s="39">
        <f>LISTAS[[#This Row],[COSTO]]+(LISTAS[[#This Row],[COSTO]]*AO2730)</f>
        <v>0</v>
      </c>
      <c r="AQ2730" s="44">
        <f>IF(AO2730="",0,AP2730/LISTAS[[#This Row],[VENTA NETA]]-1)</f>
        <v>0</v>
      </c>
      <c r="AS2730" s="39">
        <v>0</v>
      </c>
      <c r="AT2730" s="48" t="e">
        <f>+LISTAS[[#This Row],[COSTO]]/AS2730-1</f>
        <v>#DIV/0!</v>
      </c>
      <c r="BA2730" t="s">
        <v>6502</v>
      </c>
      <c r="BB2730" s="36"/>
    </row>
    <row r="2731" spans="1:54" x14ac:dyDescent="0.35">
      <c r="A2731" s="7" t="s">
        <v>6546</v>
      </c>
      <c r="B2731" t="s">
        <v>6502</v>
      </c>
      <c r="C2731">
        <v>20039</v>
      </c>
      <c r="D2731" t="s">
        <v>6547</v>
      </c>
      <c r="E2731" s="2">
        <v>1204.52</v>
      </c>
      <c r="F2731" s="7" t="str">
        <f>+_xlfn.XLOOKUP(LISTAS[[#This Row],[ID]],_01_CODIGOS_Y_COSTOS_xlsm[Producto y N°],_01_CODIGOS_Y_COSTOS_xlsm[FABRICA],"",0,1)</f>
        <v>MINOLI</v>
      </c>
      <c r="G2731" s="26">
        <f>LISTAS[[#This Row],[Precio]]*(1-0.46)</f>
        <v>650.44080000000008</v>
      </c>
      <c r="H2731" s="1">
        <f>+_xlfn.XLOOKUP(LISTAS[[#This Row],[ID]],_01_CODIGOS_Y_COSTOS_xlsm[Producto y N°],_01_CODIGOS_Y_COSTOS_xlsm[COSTO],0,0,1)</f>
        <v>0</v>
      </c>
      <c r="I2731" s="27">
        <f>+IFERROR(LISTAS[[#This Row],[VENTA NETA]]/LISTAS[[#This Row],[COSTO]]-1,0)</f>
        <v>0</v>
      </c>
      <c r="J2731" s="50" t="str">
        <f>IFERROR(VLOOKUP(LISTAS[[#This Row],[ID]],_01_CODIGOS_Y_COSTOS_xlsm[[Producto y N°]:[CODIGO]],2,0),"")</f>
        <v>0</v>
      </c>
      <c r="O2731" t="s">
        <v>6546</v>
      </c>
      <c r="AB2731" s="12" t="str">
        <f>+LISTAS[[#This Row],[Codigo]]&amp;LISTAS[[#This Row],[Fabrica]]</f>
        <v>0MINOLI</v>
      </c>
      <c r="AC2731" s="13" t="str">
        <f>+LISTAS[[#This Row],[Codigo]]</f>
        <v>0</v>
      </c>
      <c r="AD2731" s="13" t="str">
        <f>+LISTAS[[#This Row],[ID]]</f>
        <v>ARANDELAS DE AMORTIGUACIÓN Y SUSPENSIÓN20039</v>
      </c>
      <c r="AH2731" s="36"/>
      <c r="AI2731" s="37">
        <f>+LISTAS[[#This Row],[Precio]]+(LISTAS[[#This Row],[Precio]]*AH2731)</f>
        <v>1204.52</v>
      </c>
      <c r="AJ2731" s="38">
        <f t="shared" si="46"/>
        <v>602.26</v>
      </c>
      <c r="AL2731" s="35" t="e">
        <f>+AJ2731/LISTAS[[#This Row],[COSTO]]-1</f>
        <v>#DIV/0!</v>
      </c>
      <c r="AM2731" t="str">
        <f>+LISTAS[[#This Row],[ID]]</f>
        <v>ARANDELAS DE AMORTIGUACIÓN Y SUSPENSIÓN20039</v>
      </c>
      <c r="AO2731" s="43"/>
      <c r="AP2731" s="39">
        <f>LISTAS[[#This Row],[COSTO]]+(LISTAS[[#This Row],[COSTO]]*AO2731)</f>
        <v>0</v>
      </c>
      <c r="AQ2731" s="44">
        <f>IF(AO2731="",0,AP2731/LISTAS[[#This Row],[VENTA NETA]]-1)</f>
        <v>0</v>
      </c>
      <c r="AS2731" s="39">
        <v>0</v>
      </c>
      <c r="AT2731" s="48" t="e">
        <f>+LISTAS[[#This Row],[COSTO]]/AS2731-1</f>
        <v>#DIV/0!</v>
      </c>
      <c r="BA2731" t="s">
        <v>6502</v>
      </c>
      <c r="BB2731" s="36"/>
    </row>
    <row r="2732" spans="1:54" x14ac:dyDescent="0.35">
      <c r="A2732" s="7" t="s">
        <v>6548</v>
      </c>
      <c r="B2732" t="s">
        <v>6502</v>
      </c>
      <c r="C2732">
        <v>20040</v>
      </c>
      <c r="D2732" t="s">
        <v>6549</v>
      </c>
      <c r="E2732" s="2">
        <v>1204.52</v>
      </c>
      <c r="F2732" s="7" t="str">
        <f>+_xlfn.XLOOKUP(LISTAS[[#This Row],[ID]],_01_CODIGOS_Y_COSTOS_xlsm[Producto y N°],_01_CODIGOS_Y_COSTOS_xlsm[FABRICA],"",0,1)</f>
        <v>MINOLI</v>
      </c>
      <c r="G2732" s="26">
        <f>LISTAS[[#This Row],[Precio]]*(1-0.46)</f>
        <v>650.44080000000008</v>
      </c>
      <c r="H2732" s="1">
        <f>+_xlfn.XLOOKUP(LISTAS[[#This Row],[ID]],_01_CODIGOS_Y_COSTOS_xlsm[Producto y N°],_01_CODIGOS_Y_COSTOS_xlsm[COSTO],0,0,1)</f>
        <v>0</v>
      </c>
      <c r="I2732" s="27">
        <f>+IFERROR(LISTAS[[#This Row],[VENTA NETA]]/LISTAS[[#This Row],[COSTO]]-1,0)</f>
        <v>0</v>
      </c>
      <c r="J2732" s="50" t="str">
        <f>IFERROR(VLOOKUP(LISTAS[[#This Row],[ID]],_01_CODIGOS_Y_COSTOS_xlsm[[Producto y N°]:[CODIGO]],2,0),"")</f>
        <v>0</v>
      </c>
      <c r="O2732" t="s">
        <v>6548</v>
      </c>
      <c r="AB2732" s="12" t="str">
        <f>+LISTAS[[#This Row],[Codigo]]&amp;LISTAS[[#This Row],[Fabrica]]</f>
        <v>0MINOLI</v>
      </c>
      <c r="AC2732" s="13" t="str">
        <f>+LISTAS[[#This Row],[Codigo]]</f>
        <v>0</v>
      </c>
      <c r="AD2732" s="13" t="str">
        <f>+LISTAS[[#This Row],[ID]]</f>
        <v>ARANDELAS DE AMORTIGUACIÓN Y SUSPENSIÓN20040</v>
      </c>
      <c r="AH2732" s="36"/>
      <c r="AI2732" s="37">
        <f>+LISTAS[[#This Row],[Precio]]+(LISTAS[[#This Row],[Precio]]*AH2732)</f>
        <v>1204.52</v>
      </c>
      <c r="AJ2732" s="38">
        <f t="shared" si="46"/>
        <v>602.26</v>
      </c>
      <c r="AL2732" s="35" t="e">
        <f>+AJ2732/LISTAS[[#This Row],[COSTO]]-1</f>
        <v>#DIV/0!</v>
      </c>
      <c r="AM2732" t="str">
        <f>+LISTAS[[#This Row],[ID]]</f>
        <v>ARANDELAS DE AMORTIGUACIÓN Y SUSPENSIÓN20040</v>
      </c>
      <c r="AO2732" s="43"/>
      <c r="AP2732" s="39">
        <f>LISTAS[[#This Row],[COSTO]]+(LISTAS[[#This Row],[COSTO]]*AO2732)</f>
        <v>0</v>
      </c>
      <c r="AQ2732" s="44">
        <f>IF(AO2732="",0,AP2732/LISTAS[[#This Row],[VENTA NETA]]-1)</f>
        <v>0</v>
      </c>
      <c r="AS2732" s="39">
        <v>0</v>
      </c>
      <c r="AT2732" s="48" t="e">
        <f>+LISTAS[[#This Row],[COSTO]]/AS2732-1</f>
        <v>#DIV/0!</v>
      </c>
      <c r="BA2732" t="s">
        <v>6502</v>
      </c>
      <c r="BB2732" s="36"/>
    </row>
    <row r="2733" spans="1:54" x14ac:dyDescent="0.35">
      <c r="A2733" s="7" t="s">
        <v>6550</v>
      </c>
      <c r="B2733" t="s">
        <v>6502</v>
      </c>
      <c r="C2733">
        <v>20041</v>
      </c>
      <c r="D2733" t="s">
        <v>6551</v>
      </c>
      <c r="E2733" s="2">
        <v>1204.52</v>
      </c>
      <c r="F2733" s="7" t="str">
        <f>+_xlfn.XLOOKUP(LISTAS[[#This Row],[ID]],_01_CODIGOS_Y_COSTOS_xlsm[Producto y N°],_01_CODIGOS_Y_COSTOS_xlsm[FABRICA],"",0,1)</f>
        <v>MINOLI</v>
      </c>
      <c r="G2733" s="26">
        <f>LISTAS[[#This Row],[Precio]]*(1-0.46)</f>
        <v>650.44080000000008</v>
      </c>
      <c r="H2733" s="1">
        <f>+_xlfn.XLOOKUP(LISTAS[[#This Row],[ID]],_01_CODIGOS_Y_COSTOS_xlsm[Producto y N°],_01_CODIGOS_Y_COSTOS_xlsm[COSTO],0,0,1)</f>
        <v>0</v>
      </c>
      <c r="I2733" s="27">
        <f>+IFERROR(LISTAS[[#This Row],[VENTA NETA]]/LISTAS[[#This Row],[COSTO]]-1,0)</f>
        <v>0</v>
      </c>
      <c r="J2733" s="50" t="str">
        <f>IFERROR(VLOOKUP(LISTAS[[#This Row],[ID]],_01_CODIGOS_Y_COSTOS_xlsm[[Producto y N°]:[CODIGO]],2,0),"")</f>
        <v>0</v>
      </c>
      <c r="O2733" t="s">
        <v>6550</v>
      </c>
      <c r="AB2733" s="12" t="str">
        <f>+LISTAS[[#This Row],[Codigo]]&amp;LISTAS[[#This Row],[Fabrica]]</f>
        <v>0MINOLI</v>
      </c>
      <c r="AC2733" s="13" t="str">
        <f>+LISTAS[[#This Row],[Codigo]]</f>
        <v>0</v>
      </c>
      <c r="AD2733" s="13" t="str">
        <f>+LISTAS[[#This Row],[ID]]</f>
        <v>ARANDELAS DE AMORTIGUACIÓN Y SUSPENSIÓN20041</v>
      </c>
      <c r="AH2733" s="36"/>
      <c r="AI2733" s="37">
        <f>+LISTAS[[#This Row],[Precio]]+(LISTAS[[#This Row],[Precio]]*AH2733)</f>
        <v>1204.52</v>
      </c>
      <c r="AJ2733" s="38">
        <f t="shared" si="46"/>
        <v>602.26</v>
      </c>
      <c r="AL2733" s="35" t="e">
        <f>+AJ2733/LISTAS[[#This Row],[COSTO]]-1</f>
        <v>#DIV/0!</v>
      </c>
      <c r="AM2733" t="str">
        <f>+LISTAS[[#This Row],[ID]]</f>
        <v>ARANDELAS DE AMORTIGUACIÓN Y SUSPENSIÓN20041</v>
      </c>
      <c r="AO2733" s="43"/>
      <c r="AP2733" s="39">
        <f>LISTAS[[#This Row],[COSTO]]+(LISTAS[[#This Row],[COSTO]]*AO2733)</f>
        <v>0</v>
      </c>
      <c r="AQ2733" s="44">
        <f>IF(AO2733="",0,AP2733/LISTAS[[#This Row],[VENTA NETA]]-1)</f>
        <v>0</v>
      </c>
      <c r="AS2733" s="39">
        <v>0</v>
      </c>
      <c r="AT2733" s="48" t="e">
        <f>+LISTAS[[#This Row],[COSTO]]/AS2733-1</f>
        <v>#DIV/0!</v>
      </c>
      <c r="BA2733" t="s">
        <v>6502</v>
      </c>
      <c r="BB2733" s="36"/>
    </row>
    <row r="2734" spans="1:54" x14ac:dyDescent="0.35">
      <c r="A2734" s="7" t="s">
        <v>6552</v>
      </c>
      <c r="B2734" t="s">
        <v>6502</v>
      </c>
      <c r="C2734">
        <v>20042</v>
      </c>
      <c r="D2734" t="s">
        <v>6553</v>
      </c>
      <c r="E2734" s="2">
        <v>547.52</v>
      </c>
      <c r="F2734" s="7" t="str">
        <f>+_xlfn.XLOOKUP(LISTAS[[#This Row],[ID]],_01_CODIGOS_Y_COSTOS_xlsm[Producto y N°],_01_CODIGOS_Y_COSTOS_xlsm[FABRICA],"",0,1)</f>
        <v>MINOLI</v>
      </c>
      <c r="G2734" s="26">
        <f>LISTAS[[#This Row],[Precio]]*(1-0.46)</f>
        <v>295.66079999999999</v>
      </c>
      <c r="H2734" s="1">
        <f>+_xlfn.XLOOKUP(LISTAS[[#This Row],[ID]],_01_CODIGOS_Y_COSTOS_xlsm[Producto y N°],_01_CODIGOS_Y_COSTOS_xlsm[COSTO],0,0,1)</f>
        <v>0</v>
      </c>
      <c r="I2734" s="27">
        <f>+IFERROR(LISTAS[[#This Row],[VENTA NETA]]/LISTAS[[#This Row],[COSTO]]-1,0)</f>
        <v>0</v>
      </c>
      <c r="J2734" s="50" t="str">
        <f>IFERROR(VLOOKUP(LISTAS[[#This Row],[ID]],_01_CODIGOS_Y_COSTOS_xlsm[[Producto y N°]:[CODIGO]],2,0),"")</f>
        <v>0</v>
      </c>
      <c r="O2734" t="s">
        <v>6552</v>
      </c>
      <c r="AB2734" s="12" t="str">
        <f>+LISTAS[[#This Row],[Codigo]]&amp;LISTAS[[#This Row],[Fabrica]]</f>
        <v>0MINOLI</v>
      </c>
      <c r="AC2734" s="13" t="str">
        <f>+LISTAS[[#This Row],[Codigo]]</f>
        <v>0</v>
      </c>
      <c r="AD2734" s="13" t="str">
        <f>+LISTAS[[#This Row],[ID]]</f>
        <v>ARANDELAS DE AMORTIGUACIÓN Y SUSPENSIÓN20042</v>
      </c>
      <c r="AH2734" s="36"/>
      <c r="AI2734" s="37">
        <f>+LISTAS[[#This Row],[Precio]]+(LISTAS[[#This Row],[Precio]]*AH2734)</f>
        <v>547.52</v>
      </c>
      <c r="AJ2734" s="38">
        <f t="shared" si="46"/>
        <v>273.76</v>
      </c>
      <c r="AL2734" s="35" t="e">
        <f>+AJ2734/LISTAS[[#This Row],[COSTO]]-1</f>
        <v>#DIV/0!</v>
      </c>
      <c r="AM2734" t="str">
        <f>+LISTAS[[#This Row],[ID]]</f>
        <v>ARANDELAS DE AMORTIGUACIÓN Y SUSPENSIÓN20042</v>
      </c>
      <c r="AO2734" s="43"/>
      <c r="AP2734" s="39">
        <f>LISTAS[[#This Row],[COSTO]]+(LISTAS[[#This Row],[COSTO]]*AO2734)</f>
        <v>0</v>
      </c>
      <c r="AQ2734" s="44">
        <f>IF(AO2734="",0,AP2734/LISTAS[[#This Row],[VENTA NETA]]-1)</f>
        <v>0</v>
      </c>
      <c r="AS2734" s="39">
        <v>0</v>
      </c>
      <c r="AT2734" s="48" t="e">
        <f>+LISTAS[[#This Row],[COSTO]]/AS2734-1</f>
        <v>#DIV/0!</v>
      </c>
      <c r="BA2734" t="s">
        <v>6502</v>
      </c>
      <c r="BB2734" s="36"/>
    </row>
    <row r="2735" spans="1:54" x14ac:dyDescent="0.35">
      <c r="A2735" s="7" t="s">
        <v>6554</v>
      </c>
      <c r="B2735" t="s">
        <v>6502</v>
      </c>
      <c r="C2735">
        <v>20043</v>
      </c>
      <c r="D2735" t="s">
        <v>6555</v>
      </c>
      <c r="E2735" s="2">
        <v>5256</v>
      </c>
      <c r="F2735" s="7" t="str">
        <f>+_xlfn.XLOOKUP(LISTAS[[#This Row],[ID]],_01_CODIGOS_Y_COSTOS_xlsm[Producto y N°],_01_CODIGOS_Y_COSTOS_xlsm[FABRICA],"",0,1)</f>
        <v>MINOLI</v>
      </c>
      <c r="G2735" s="26">
        <f>LISTAS[[#This Row],[Precio]]*(1-0.46)</f>
        <v>2838.2400000000002</v>
      </c>
      <c r="H2735" s="1">
        <f>+_xlfn.XLOOKUP(LISTAS[[#This Row],[ID]],_01_CODIGOS_Y_COSTOS_xlsm[Producto y N°],_01_CODIGOS_Y_COSTOS_xlsm[COSTO],0,0,1)</f>
        <v>0</v>
      </c>
      <c r="I2735" s="27">
        <f>+IFERROR(LISTAS[[#This Row],[VENTA NETA]]/LISTAS[[#This Row],[COSTO]]-1,0)</f>
        <v>0</v>
      </c>
      <c r="J2735" s="50" t="str">
        <f>IFERROR(VLOOKUP(LISTAS[[#This Row],[ID]],_01_CODIGOS_Y_COSTOS_xlsm[[Producto y N°]:[CODIGO]],2,0),"")</f>
        <v>0</v>
      </c>
      <c r="O2735" t="s">
        <v>6554</v>
      </c>
      <c r="AB2735" s="12" t="str">
        <f>+LISTAS[[#This Row],[Codigo]]&amp;LISTAS[[#This Row],[Fabrica]]</f>
        <v>0MINOLI</v>
      </c>
      <c r="AC2735" s="13" t="str">
        <f>+LISTAS[[#This Row],[Codigo]]</f>
        <v>0</v>
      </c>
      <c r="AD2735" s="13" t="str">
        <f>+LISTAS[[#This Row],[ID]]</f>
        <v>ARANDELAS DE AMORTIGUACIÓN Y SUSPENSIÓN20043</v>
      </c>
      <c r="AH2735" s="36"/>
      <c r="AI2735" s="37">
        <f>+LISTAS[[#This Row],[Precio]]+(LISTAS[[#This Row],[Precio]]*AH2735)</f>
        <v>5256</v>
      </c>
      <c r="AJ2735" s="38">
        <f t="shared" si="46"/>
        <v>2628</v>
      </c>
      <c r="AL2735" s="35" t="e">
        <f>+AJ2735/LISTAS[[#This Row],[COSTO]]-1</f>
        <v>#DIV/0!</v>
      </c>
      <c r="AM2735" t="str">
        <f>+LISTAS[[#This Row],[ID]]</f>
        <v>ARANDELAS DE AMORTIGUACIÓN Y SUSPENSIÓN20043</v>
      </c>
      <c r="AO2735" s="43"/>
      <c r="AP2735" s="39">
        <f>LISTAS[[#This Row],[COSTO]]+(LISTAS[[#This Row],[COSTO]]*AO2735)</f>
        <v>0</v>
      </c>
      <c r="AQ2735" s="44">
        <f>IF(AO2735="",0,AP2735/LISTAS[[#This Row],[VENTA NETA]]-1)</f>
        <v>0</v>
      </c>
      <c r="AS2735" s="39">
        <v>0</v>
      </c>
      <c r="AT2735" s="48" t="e">
        <f>+LISTAS[[#This Row],[COSTO]]/AS2735-1</f>
        <v>#DIV/0!</v>
      </c>
      <c r="BA2735" t="s">
        <v>6502</v>
      </c>
      <c r="BB2735" s="36"/>
    </row>
    <row r="2736" spans="1:54" x14ac:dyDescent="0.35">
      <c r="A2736" s="7" t="s">
        <v>6556</v>
      </c>
      <c r="B2736" t="s">
        <v>6502</v>
      </c>
      <c r="C2736">
        <v>20044</v>
      </c>
      <c r="D2736" t="s">
        <v>6557</v>
      </c>
      <c r="E2736" s="2">
        <v>1204.52</v>
      </c>
      <c r="F2736" s="7" t="str">
        <f>+_xlfn.XLOOKUP(LISTAS[[#This Row],[ID]],_01_CODIGOS_Y_COSTOS_xlsm[Producto y N°],_01_CODIGOS_Y_COSTOS_xlsm[FABRICA],"",0,1)</f>
        <v>MINOLI</v>
      </c>
      <c r="G2736" s="26">
        <f>LISTAS[[#This Row],[Precio]]*(1-0.46)</f>
        <v>650.44080000000008</v>
      </c>
      <c r="H2736" s="1">
        <f>+_xlfn.XLOOKUP(LISTAS[[#This Row],[ID]],_01_CODIGOS_Y_COSTOS_xlsm[Producto y N°],_01_CODIGOS_Y_COSTOS_xlsm[COSTO],0,0,1)</f>
        <v>0</v>
      </c>
      <c r="I2736" s="27">
        <f>+IFERROR(LISTAS[[#This Row],[VENTA NETA]]/LISTAS[[#This Row],[COSTO]]-1,0)</f>
        <v>0</v>
      </c>
      <c r="J2736" s="50" t="str">
        <f>IFERROR(VLOOKUP(LISTAS[[#This Row],[ID]],_01_CODIGOS_Y_COSTOS_xlsm[[Producto y N°]:[CODIGO]],2,0),"")</f>
        <v>0</v>
      </c>
      <c r="O2736" t="s">
        <v>6556</v>
      </c>
      <c r="AB2736" s="12" t="str">
        <f>+LISTAS[[#This Row],[Codigo]]&amp;LISTAS[[#This Row],[Fabrica]]</f>
        <v>0MINOLI</v>
      </c>
      <c r="AC2736" s="13" t="str">
        <f>+LISTAS[[#This Row],[Codigo]]</f>
        <v>0</v>
      </c>
      <c r="AD2736" s="13" t="str">
        <f>+LISTAS[[#This Row],[ID]]</f>
        <v>ARANDELAS DE AMORTIGUACIÓN Y SUSPENSIÓN20044</v>
      </c>
      <c r="AH2736" s="36"/>
      <c r="AI2736" s="37">
        <f>+LISTAS[[#This Row],[Precio]]+(LISTAS[[#This Row],[Precio]]*AH2736)</f>
        <v>1204.52</v>
      </c>
      <c r="AJ2736" s="38">
        <f t="shared" si="46"/>
        <v>602.26</v>
      </c>
      <c r="AL2736" s="35" t="e">
        <f>+AJ2736/LISTAS[[#This Row],[COSTO]]-1</f>
        <v>#DIV/0!</v>
      </c>
      <c r="AM2736" t="str">
        <f>+LISTAS[[#This Row],[ID]]</f>
        <v>ARANDELAS DE AMORTIGUACIÓN Y SUSPENSIÓN20044</v>
      </c>
      <c r="AO2736" s="43"/>
      <c r="AP2736" s="39">
        <f>LISTAS[[#This Row],[COSTO]]+(LISTAS[[#This Row],[COSTO]]*AO2736)</f>
        <v>0</v>
      </c>
      <c r="AQ2736" s="44">
        <f>IF(AO2736="",0,AP2736/LISTAS[[#This Row],[VENTA NETA]]-1)</f>
        <v>0</v>
      </c>
      <c r="AS2736" s="39">
        <v>0</v>
      </c>
      <c r="AT2736" s="48" t="e">
        <f>+LISTAS[[#This Row],[COSTO]]/AS2736-1</f>
        <v>#DIV/0!</v>
      </c>
      <c r="BA2736" t="s">
        <v>6502</v>
      </c>
      <c r="BB2736" s="36"/>
    </row>
    <row r="2737" spans="1:54" x14ac:dyDescent="0.35">
      <c r="A2737" s="7" t="s">
        <v>6558</v>
      </c>
      <c r="B2737" t="s">
        <v>6502</v>
      </c>
      <c r="C2737">
        <v>40007</v>
      </c>
      <c r="D2737" t="s">
        <v>6559</v>
      </c>
      <c r="E2737" s="2">
        <v>2190</v>
      </c>
      <c r="F2737" s="7" t="str">
        <f>+_xlfn.XLOOKUP(LISTAS[[#This Row],[ID]],_01_CODIGOS_Y_COSTOS_xlsm[Producto y N°],_01_CODIGOS_Y_COSTOS_xlsm[FABRICA],"",0,1)</f>
        <v>MINOLI</v>
      </c>
      <c r="G2737" s="26">
        <f>LISTAS[[#This Row],[Precio]]*(1-0.46)</f>
        <v>1182.6000000000001</v>
      </c>
      <c r="H2737" s="1">
        <f>+_xlfn.XLOOKUP(LISTAS[[#This Row],[ID]],_01_CODIGOS_Y_COSTOS_xlsm[Producto y N°],_01_CODIGOS_Y_COSTOS_xlsm[COSTO],0,0,1)</f>
        <v>0</v>
      </c>
      <c r="I2737" s="27">
        <f>+IFERROR(LISTAS[[#This Row],[VENTA NETA]]/LISTAS[[#This Row],[COSTO]]-1,0)</f>
        <v>0</v>
      </c>
      <c r="J2737" s="50" t="str">
        <f>IFERROR(VLOOKUP(LISTAS[[#This Row],[ID]],_01_CODIGOS_Y_COSTOS_xlsm[[Producto y N°]:[CODIGO]],2,0),"")</f>
        <v>0</v>
      </c>
      <c r="O2737" t="s">
        <v>6558</v>
      </c>
      <c r="AB2737" s="12" t="str">
        <f>+LISTAS[[#This Row],[Codigo]]&amp;LISTAS[[#This Row],[Fabrica]]</f>
        <v>0MINOLI</v>
      </c>
      <c r="AC2737" s="13" t="str">
        <f>+LISTAS[[#This Row],[Codigo]]</f>
        <v>0</v>
      </c>
      <c r="AD2737" s="13" t="str">
        <f>+LISTAS[[#This Row],[ID]]</f>
        <v>ARANDELAS DE AMORTIGUACIÓN Y SUSPENSIÓN40007</v>
      </c>
      <c r="AH2737" s="36"/>
      <c r="AI2737" s="37">
        <f>+LISTAS[[#This Row],[Precio]]+(LISTAS[[#This Row],[Precio]]*AH2737)</f>
        <v>2190</v>
      </c>
      <c r="AJ2737" s="38">
        <f t="shared" si="46"/>
        <v>1095</v>
      </c>
      <c r="AL2737" s="35" t="e">
        <f>+AJ2737/LISTAS[[#This Row],[COSTO]]-1</f>
        <v>#DIV/0!</v>
      </c>
      <c r="AM2737" t="str">
        <f>+LISTAS[[#This Row],[ID]]</f>
        <v>ARANDELAS DE AMORTIGUACIÓN Y SUSPENSIÓN40007</v>
      </c>
      <c r="AO2737" s="43"/>
      <c r="AP2737" s="39">
        <f>LISTAS[[#This Row],[COSTO]]+(LISTAS[[#This Row],[COSTO]]*AO2737)</f>
        <v>0</v>
      </c>
      <c r="AQ2737" s="44">
        <f>IF(AO2737="",0,AP2737/LISTAS[[#This Row],[VENTA NETA]]-1)</f>
        <v>0</v>
      </c>
      <c r="AS2737" s="39">
        <v>0</v>
      </c>
      <c r="AT2737" s="48" t="e">
        <f>+LISTAS[[#This Row],[COSTO]]/AS2737-1</f>
        <v>#DIV/0!</v>
      </c>
      <c r="BA2737" t="s">
        <v>6502</v>
      </c>
      <c r="BB2737" s="36"/>
    </row>
    <row r="2738" spans="1:54" x14ac:dyDescent="0.35">
      <c r="A2738" s="7" t="s">
        <v>6560</v>
      </c>
      <c r="B2738" t="s">
        <v>6502</v>
      </c>
      <c r="C2738">
        <v>40008</v>
      </c>
      <c r="D2738" t="s">
        <v>6561</v>
      </c>
      <c r="E2738" s="2">
        <v>2190</v>
      </c>
      <c r="F2738" s="7" t="str">
        <f>+_xlfn.XLOOKUP(LISTAS[[#This Row],[ID]],_01_CODIGOS_Y_COSTOS_xlsm[Producto y N°],_01_CODIGOS_Y_COSTOS_xlsm[FABRICA],"",0,1)</f>
        <v>MINOLI</v>
      </c>
      <c r="G2738" s="26">
        <f>LISTAS[[#This Row],[Precio]]*(1-0.46)</f>
        <v>1182.6000000000001</v>
      </c>
      <c r="H2738" s="1">
        <f>+_xlfn.XLOOKUP(LISTAS[[#This Row],[ID]],_01_CODIGOS_Y_COSTOS_xlsm[Producto y N°],_01_CODIGOS_Y_COSTOS_xlsm[COSTO],0,0,1)</f>
        <v>0</v>
      </c>
      <c r="I2738" s="27">
        <f>+IFERROR(LISTAS[[#This Row],[VENTA NETA]]/LISTAS[[#This Row],[COSTO]]-1,0)</f>
        <v>0</v>
      </c>
      <c r="J2738" s="50" t="str">
        <f>IFERROR(VLOOKUP(LISTAS[[#This Row],[ID]],_01_CODIGOS_Y_COSTOS_xlsm[[Producto y N°]:[CODIGO]],2,0),"")</f>
        <v>0</v>
      </c>
      <c r="O2738" t="s">
        <v>6560</v>
      </c>
      <c r="AB2738" s="12" t="str">
        <f>+LISTAS[[#This Row],[Codigo]]&amp;LISTAS[[#This Row],[Fabrica]]</f>
        <v>0MINOLI</v>
      </c>
      <c r="AC2738" s="13" t="str">
        <f>+LISTAS[[#This Row],[Codigo]]</f>
        <v>0</v>
      </c>
      <c r="AD2738" s="13" t="str">
        <f>+LISTAS[[#This Row],[ID]]</f>
        <v>ARANDELAS DE AMORTIGUACIÓN Y SUSPENSIÓN40008</v>
      </c>
      <c r="AH2738" s="36"/>
      <c r="AI2738" s="37">
        <f>+LISTAS[[#This Row],[Precio]]+(LISTAS[[#This Row],[Precio]]*AH2738)</f>
        <v>2190</v>
      </c>
      <c r="AJ2738" s="38">
        <f t="shared" si="46"/>
        <v>1095</v>
      </c>
      <c r="AL2738" s="35" t="e">
        <f>+AJ2738/LISTAS[[#This Row],[COSTO]]-1</f>
        <v>#DIV/0!</v>
      </c>
      <c r="AM2738" t="str">
        <f>+LISTAS[[#This Row],[ID]]</f>
        <v>ARANDELAS DE AMORTIGUACIÓN Y SUSPENSIÓN40008</v>
      </c>
      <c r="AO2738" s="43"/>
      <c r="AP2738" s="39">
        <f>LISTAS[[#This Row],[COSTO]]+(LISTAS[[#This Row],[COSTO]]*AO2738)</f>
        <v>0</v>
      </c>
      <c r="AQ2738" s="44">
        <f>IF(AO2738="",0,AP2738/LISTAS[[#This Row],[VENTA NETA]]-1)</f>
        <v>0</v>
      </c>
      <c r="AS2738" s="39">
        <v>0</v>
      </c>
      <c r="AT2738" s="48" t="e">
        <f>+LISTAS[[#This Row],[COSTO]]/AS2738-1</f>
        <v>#DIV/0!</v>
      </c>
      <c r="BA2738" t="s">
        <v>6502</v>
      </c>
      <c r="BB2738" s="36"/>
    </row>
    <row r="2739" spans="1:54" x14ac:dyDescent="0.35">
      <c r="A2739" s="7" t="s">
        <v>6562</v>
      </c>
      <c r="B2739" t="s">
        <v>6502</v>
      </c>
      <c r="C2739">
        <v>40009</v>
      </c>
      <c r="D2739" t="s">
        <v>6563</v>
      </c>
      <c r="E2739" s="2">
        <v>2409</v>
      </c>
      <c r="F2739" s="7" t="str">
        <f>+_xlfn.XLOOKUP(LISTAS[[#This Row],[ID]],_01_CODIGOS_Y_COSTOS_xlsm[Producto y N°],_01_CODIGOS_Y_COSTOS_xlsm[FABRICA],"",0,1)</f>
        <v>MINOLI</v>
      </c>
      <c r="G2739" s="26">
        <f>LISTAS[[#This Row],[Precio]]*(1-0.46)</f>
        <v>1300.8600000000001</v>
      </c>
      <c r="H2739" s="1">
        <f>+_xlfn.XLOOKUP(LISTAS[[#This Row],[ID]],_01_CODIGOS_Y_COSTOS_xlsm[Producto y N°],_01_CODIGOS_Y_COSTOS_xlsm[COSTO],0,0,1)</f>
        <v>0</v>
      </c>
      <c r="I2739" s="27">
        <f>+IFERROR(LISTAS[[#This Row],[VENTA NETA]]/LISTAS[[#This Row],[COSTO]]-1,0)</f>
        <v>0</v>
      </c>
      <c r="J2739" s="50" t="str">
        <f>IFERROR(VLOOKUP(LISTAS[[#This Row],[ID]],_01_CODIGOS_Y_COSTOS_xlsm[[Producto y N°]:[CODIGO]],2,0),"")</f>
        <v>0</v>
      </c>
      <c r="O2739" t="s">
        <v>6562</v>
      </c>
      <c r="AB2739" s="12" t="str">
        <f>+LISTAS[[#This Row],[Codigo]]&amp;LISTAS[[#This Row],[Fabrica]]</f>
        <v>0MINOLI</v>
      </c>
      <c r="AC2739" s="13" t="str">
        <f>+LISTAS[[#This Row],[Codigo]]</f>
        <v>0</v>
      </c>
      <c r="AD2739" s="13" t="str">
        <f>+LISTAS[[#This Row],[ID]]</f>
        <v>ARANDELAS DE AMORTIGUACIÓN Y SUSPENSIÓN40009</v>
      </c>
      <c r="AH2739" s="36"/>
      <c r="AI2739" s="37">
        <f>+LISTAS[[#This Row],[Precio]]+(LISTAS[[#This Row],[Precio]]*AH2739)</f>
        <v>2409</v>
      </c>
      <c r="AJ2739" s="38">
        <f t="shared" si="46"/>
        <v>1204.5</v>
      </c>
      <c r="AL2739" s="35" t="e">
        <f>+AJ2739/LISTAS[[#This Row],[COSTO]]-1</f>
        <v>#DIV/0!</v>
      </c>
      <c r="AM2739" t="str">
        <f>+LISTAS[[#This Row],[ID]]</f>
        <v>ARANDELAS DE AMORTIGUACIÓN Y SUSPENSIÓN40009</v>
      </c>
      <c r="AO2739" s="43"/>
      <c r="AP2739" s="39">
        <f>LISTAS[[#This Row],[COSTO]]+(LISTAS[[#This Row],[COSTO]]*AO2739)</f>
        <v>0</v>
      </c>
      <c r="AQ2739" s="44">
        <f>IF(AO2739="",0,AP2739/LISTAS[[#This Row],[VENTA NETA]]-1)</f>
        <v>0</v>
      </c>
      <c r="AS2739" s="39">
        <v>0</v>
      </c>
      <c r="AT2739" s="48" t="e">
        <f>+LISTAS[[#This Row],[COSTO]]/AS2739-1</f>
        <v>#DIV/0!</v>
      </c>
      <c r="BA2739" t="s">
        <v>6502</v>
      </c>
      <c r="BB2739" s="36"/>
    </row>
    <row r="2740" spans="1:54" x14ac:dyDescent="0.35">
      <c r="A2740" s="7" t="s">
        <v>6564</v>
      </c>
      <c r="B2740" t="s">
        <v>6502</v>
      </c>
      <c r="C2740">
        <v>40010</v>
      </c>
      <c r="D2740" t="s">
        <v>6565</v>
      </c>
      <c r="E2740" s="2">
        <v>2628</v>
      </c>
      <c r="F2740" s="7" t="str">
        <f>+_xlfn.XLOOKUP(LISTAS[[#This Row],[ID]],_01_CODIGOS_Y_COSTOS_xlsm[Producto y N°],_01_CODIGOS_Y_COSTOS_xlsm[FABRICA],"",0,1)</f>
        <v>MINOLI</v>
      </c>
      <c r="G2740" s="26">
        <f>LISTAS[[#This Row],[Precio]]*(1-0.46)</f>
        <v>1419.1200000000001</v>
      </c>
      <c r="H2740" s="1">
        <f>+_xlfn.XLOOKUP(LISTAS[[#This Row],[ID]],_01_CODIGOS_Y_COSTOS_xlsm[Producto y N°],_01_CODIGOS_Y_COSTOS_xlsm[COSTO],0,0,1)</f>
        <v>0</v>
      </c>
      <c r="I2740" s="27">
        <f>+IFERROR(LISTAS[[#This Row],[VENTA NETA]]/LISTAS[[#This Row],[COSTO]]-1,0)</f>
        <v>0</v>
      </c>
      <c r="J2740" s="50" t="str">
        <f>IFERROR(VLOOKUP(LISTAS[[#This Row],[ID]],_01_CODIGOS_Y_COSTOS_xlsm[[Producto y N°]:[CODIGO]],2,0),"")</f>
        <v>0</v>
      </c>
      <c r="O2740" t="s">
        <v>6564</v>
      </c>
      <c r="AB2740" s="12" t="str">
        <f>+LISTAS[[#This Row],[Codigo]]&amp;LISTAS[[#This Row],[Fabrica]]</f>
        <v>0MINOLI</v>
      </c>
      <c r="AC2740" s="13" t="str">
        <f>+LISTAS[[#This Row],[Codigo]]</f>
        <v>0</v>
      </c>
      <c r="AD2740" s="13" t="str">
        <f>+LISTAS[[#This Row],[ID]]</f>
        <v>ARANDELAS DE AMORTIGUACIÓN Y SUSPENSIÓN40010</v>
      </c>
      <c r="AH2740" s="36"/>
      <c r="AI2740" s="37">
        <f>+LISTAS[[#This Row],[Precio]]+(LISTAS[[#This Row],[Precio]]*AH2740)</f>
        <v>2628</v>
      </c>
      <c r="AJ2740" s="38">
        <f t="shared" si="46"/>
        <v>1314</v>
      </c>
      <c r="AL2740" s="35" t="e">
        <f>+AJ2740/LISTAS[[#This Row],[COSTO]]-1</f>
        <v>#DIV/0!</v>
      </c>
      <c r="AM2740" t="str">
        <f>+LISTAS[[#This Row],[ID]]</f>
        <v>ARANDELAS DE AMORTIGUACIÓN Y SUSPENSIÓN40010</v>
      </c>
      <c r="AO2740" s="43"/>
      <c r="AP2740" s="39">
        <f>LISTAS[[#This Row],[COSTO]]+(LISTAS[[#This Row],[COSTO]]*AO2740)</f>
        <v>0</v>
      </c>
      <c r="AQ2740" s="44">
        <f>IF(AO2740="",0,AP2740/LISTAS[[#This Row],[VENTA NETA]]-1)</f>
        <v>0</v>
      </c>
      <c r="AS2740" s="39">
        <v>0</v>
      </c>
      <c r="AT2740" s="48" t="e">
        <f>+LISTAS[[#This Row],[COSTO]]/AS2740-1</f>
        <v>#DIV/0!</v>
      </c>
      <c r="BA2740" t="s">
        <v>6502</v>
      </c>
      <c r="BB2740" s="36"/>
    </row>
    <row r="2741" spans="1:54" x14ac:dyDescent="0.35">
      <c r="A2741" s="7" t="s">
        <v>6566</v>
      </c>
      <c r="B2741" t="s">
        <v>6502</v>
      </c>
      <c r="C2741">
        <v>40011</v>
      </c>
      <c r="D2741" t="s">
        <v>6567</v>
      </c>
      <c r="E2741" s="2">
        <v>2847</v>
      </c>
      <c r="F2741" s="7" t="str">
        <f>+_xlfn.XLOOKUP(LISTAS[[#This Row],[ID]],_01_CODIGOS_Y_COSTOS_xlsm[Producto y N°],_01_CODIGOS_Y_COSTOS_xlsm[FABRICA],"",0,1)</f>
        <v>MINOLI</v>
      </c>
      <c r="G2741" s="26">
        <f>LISTAS[[#This Row],[Precio]]*(1-0.46)</f>
        <v>1537.38</v>
      </c>
      <c r="H2741" s="1">
        <f>+_xlfn.XLOOKUP(LISTAS[[#This Row],[ID]],_01_CODIGOS_Y_COSTOS_xlsm[Producto y N°],_01_CODIGOS_Y_COSTOS_xlsm[COSTO],0,0,1)</f>
        <v>0</v>
      </c>
      <c r="I2741" s="27">
        <f>+IFERROR(LISTAS[[#This Row],[VENTA NETA]]/LISTAS[[#This Row],[COSTO]]-1,0)</f>
        <v>0</v>
      </c>
      <c r="J2741" s="50" t="str">
        <f>IFERROR(VLOOKUP(LISTAS[[#This Row],[ID]],_01_CODIGOS_Y_COSTOS_xlsm[[Producto y N°]:[CODIGO]],2,0),"")</f>
        <v>0</v>
      </c>
      <c r="O2741" t="s">
        <v>6566</v>
      </c>
      <c r="AB2741" s="12" t="str">
        <f>+LISTAS[[#This Row],[Codigo]]&amp;LISTAS[[#This Row],[Fabrica]]</f>
        <v>0MINOLI</v>
      </c>
      <c r="AC2741" s="13" t="str">
        <f>+LISTAS[[#This Row],[Codigo]]</f>
        <v>0</v>
      </c>
      <c r="AD2741" s="13" t="str">
        <f>+LISTAS[[#This Row],[ID]]</f>
        <v>ARANDELAS DE AMORTIGUACIÓN Y SUSPENSIÓN40011</v>
      </c>
      <c r="AH2741" s="36"/>
      <c r="AI2741" s="37">
        <f>+LISTAS[[#This Row],[Precio]]+(LISTAS[[#This Row],[Precio]]*AH2741)</f>
        <v>2847</v>
      </c>
      <c r="AJ2741" s="38">
        <f t="shared" si="46"/>
        <v>1423.5</v>
      </c>
      <c r="AL2741" s="35" t="e">
        <f>+AJ2741/LISTAS[[#This Row],[COSTO]]-1</f>
        <v>#DIV/0!</v>
      </c>
      <c r="AM2741" t="str">
        <f>+LISTAS[[#This Row],[ID]]</f>
        <v>ARANDELAS DE AMORTIGUACIÓN Y SUSPENSIÓN40011</v>
      </c>
      <c r="AO2741" s="43"/>
      <c r="AP2741" s="39">
        <f>LISTAS[[#This Row],[COSTO]]+(LISTAS[[#This Row],[COSTO]]*AO2741)</f>
        <v>0</v>
      </c>
      <c r="AQ2741" s="44">
        <f>IF(AO2741="",0,AP2741/LISTAS[[#This Row],[VENTA NETA]]-1)</f>
        <v>0</v>
      </c>
      <c r="AS2741" s="39">
        <v>0</v>
      </c>
      <c r="AT2741" s="48" t="e">
        <f>+LISTAS[[#This Row],[COSTO]]/AS2741-1</f>
        <v>#DIV/0!</v>
      </c>
      <c r="BA2741" t="s">
        <v>6502</v>
      </c>
      <c r="BB2741" s="36"/>
    </row>
    <row r="2742" spans="1:54" x14ac:dyDescent="0.35">
      <c r="A2742" s="7" t="s">
        <v>6568</v>
      </c>
      <c r="B2742" t="s">
        <v>6502</v>
      </c>
      <c r="C2742">
        <v>40012</v>
      </c>
      <c r="D2742" t="s">
        <v>6569</v>
      </c>
      <c r="E2742" s="2">
        <v>2628</v>
      </c>
      <c r="F2742" s="7" t="str">
        <f>+_xlfn.XLOOKUP(LISTAS[[#This Row],[ID]],_01_CODIGOS_Y_COSTOS_xlsm[Producto y N°],_01_CODIGOS_Y_COSTOS_xlsm[FABRICA],"",0,1)</f>
        <v>MINOLI</v>
      </c>
      <c r="G2742" s="26">
        <f>LISTAS[[#This Row],[Precio]]*(1-0.46)</f>
        <v>1419.1200000000001</v>
      </c>
      <c r="H2742" s="1">
        <f>+_xlfn.XLOOKUP(LISTAS[[#This Row],[ID]],_01_CODIGOS_Y_COSTOS_xlsm[Producto y N°],_01_CODIGOS_Y_COSTOS_xlsm[COSTO],0,0,1)</f>
        <v>0</v>
      </c>
      <c r="I2742" s="27">
        <f>+IFERROR(LISTAS[[#This Row],[VENTA NETA]]/LISTAS[[#This Row],[COSTO]]-1,0)</f>
        <v>0</v>
      </c>
      <c r="J2742" s="50" t="str">
        <f>IFERROR(VLOOKUP(LISTAS[[#This Row],[ID]],_01_CODIGOS_Y_COSTOS_xlsm[[Producto y N°]:[CODIGO]],2,0),"")</f>
        <v>0</v>
      </c>
      <c r="O2742" t="s">
        <v>6568</v>
      </c>
      <c r="AB2742" s="12" t="str">
        <f>+LISTAS[[#This Row],[Codigo]]&amp;LISTAS[[#This Row],[Fabrica]]</f>
        <v>0MINOLI</v>
      </c>
      <c r="AC2742" s="13" t="str">
        <f>+LISTAS[[#This Row],[Codigo]]</f>
        <v>0</v>
      </c>
      <c r="AD2742" s="13" t="str">
        <f>+LISTAS[[#This Row],[ID]]</f>
        <v>ARANDELAS DE AMORTIGUACIÓN Y SUSPENSIÓN40012</v>
      </c>
      <c r="AH2742" s="36"/>
      <c r="AI2742" s="37">
        <f>+LISTAS[[#This Row],[Precio]]+(LISTAS[[#This Row],[Precio]]*AH2742)</f>
        <v>2628</v>
      </c>
      <c r="AJ2742" s="38">
        <f t="shared" si="46"/>
        <v>1314</v>
      </c>
      <c r="AL2742" s="35" t="e">
        <f>+AJ2742/LISTAS[[#This Row],[COSTO]]-1</f>
        <v>#DIV/0!</v>
      </c>
      <c r="AM2742" t="str">
        <f>+LISTAS[[#This Row],[ID]]</f>
        <v>ARANDELAS DE AMORTIGUACIÓN Y SUSPENSIÓN40012</v>
      </c>
      <c r="AO2742" s="43"/>
      <c r="AP2742" s="39">
        <f>LISTAS[[#This Row],[COSTO]]+(LISTAS[[#This Row],[COSTO]]*AO2742)</f>
        <v>0</v>
      </c>
      <c r="AQ2742" s="44">
        <f>IF(AO2742="",0,AP2742/LISTAS[[#This Row],[VENTA NETA]]-1)</f>
        <v>0</v>
      </c>
      <c r="AS2742" s="39">
        <v>0</v>
      </c>
      <c r="AT2742" s="48" t="e">
        <f>+LISTAS[[#This Row],[COSTO]]/AS2742-1</f>
        <v>#DIV/0!</v>
      </c>
      <c r="BA2742" t="s">
        <v>6502</v>
      </c>
      <c r="BB2742" s="36"/>
    </row>
    <row r="2743" spans="1:54" x14ac:dyDescent="0.35">
      <c r="A2743" s="7" t="s">
        <v>6570</v>
      </c>
      <c r="B2743" t="s">
        <v>6502</v>
      </c>
      <c r="C2743">
        <v>50010</v>
      </c>
      <c r="D2743" t="s">
        <v>6571</v>
      </c>
      <c r="E2743" s="2">
        <v>1204.52</v>
      </c>
      <c r="F2743" s="7" t="str">
        <f>+_xlfn.XLOOKUP(LISTAS[[#This Row],[ID]],_01_CODIGOS_Y_COSTOS_xlsm[Producto y N°],_01_CODIGOS_Y_COSTOS_xlsm[FABRICA],"",0,1)</f>
        <v>MINOLI</v>
      </c>
      <c r="G2743" s="26">
        <f>LISTAS[[#This Row],[Precio]]*(1-0.46)</f>
        <v>650.44080000000008</v>
      </c>
      <c r="H2743" s="1">
        <f>+_xlfn.XLOOKUP(LISTAS[[#This Row],[ID]],_01_CODIGOS_Y_COSTOS_xlsm[Producto y N°],_01_CODIGOS_Y_COSTOS_xlsm[COSTO],0,0,1)</f>
        <v>0</v>
      </c>
      <c r="I2743" s="27">
        <f>+IFERROR(LISTAS[[#This Row],[VENTA NETA]]/LISTAS[[#This Row],[COSTO]]-1,0)</f>
        <v>0</v>
      </c>
      <c r="J2743" s="50" t="str">
        <f>IFERROR(VLOOKUP(LISTAS[[#This Row],[ID]],_01_CODIGOS_Y_COSTOS_xlsm[[Producto y N°]:[CODIGO]],2,0),"")</f>
        <v>0</v>
      </c>
      <c r="O2743" t="s">
        <v>6570</v>
      </c>
      <c r="AB2743" s="12" t="str">
        <f>+LISTAS[[#This Row],[Codigo]]&amp;LISTAS[[#This Row],[Fabrica]]</f>
        <v>0MINOLI</v>
      </c>
      <c r="AC2743" s="13" t="str">
        <f>+LISTAS[[#This Row],[Codigo]]</f>
        <v>0</v>
      </c>
      <c r="AD2743" s="13" t="str">
        <f>+LISTAS[[#This Row],[ID]]</f>
        <v>ARANDELAS DE AMORTIGUACIÓN Y SUSPENSIÓN50010</v>
      </c>
      <c r="AH2743" s="36"/>
      <c r="AI2743" s="37">
        <f>+LISTAS[[#This Row],[Precio]]+(LISTAS[[#This Row],[Precio]]*AH2743)</f>
        <v>1204.52</v>
      </c>
      <c r="AJ2743" s="38">
        <f t="shared" si="46"/>
        <v>602.26</v>
      </c>
      <c r="AL2743" s="35" t="e">
        <f>+AJ2743/LISTAS[[#This Row],[COSTO]]-1</f>
        <v>#DIV/0!</v>
      </c>
      <c r="AM2743" t="str">
        <f>+LISTAS[[#This Row],[ID]]</f>
        <v>ARANDELAS DE AMORTIGUACIÓN Y SUSPENSIÓN50010</v>
      </c>
      <c r="AO2743" s="43"/>
      <c r="AP2743" s="39">
        <f>LISTAS[[#This Row],[COSTO]]+(LISTAS[[#This Row],[COSTO]]*AO2743)</f>
        <v>0</v>
      </c>
      <c r="AQ2743" s="44">
        <f>IF(AO2743="",0,AP2743/LISTAS[[#This Row],[VENTA NETA]]-1)</f>
        <v>0</v>
      </c>
      <c r="AS2743" s="39">
        <v>0</v>
      </c>
      <c r="AT2743" s="48" t="e">
        <f>+LISTAS[[#This Row],[COSTO]]/AS2743-1</f>
        <v>#DIV/0!</v>
      </c>
      <c r="BA2743" t="s">
        <v>6502</v>
      </c>
      <c r="BB2743" s="36"/>
    </row>
    <row r="2744" spans="1:54" x14ac:dyDescent="0.35">
      <c r="A2744" s="7" t="s">
        <v>6572</v>
      </c>
      <c r="B2744" t="s">
        <v>6502</v>
      </c>
      <c r="C2744">
        <v>50011</v>
      </c>
      <c r="D2744" t="s">
        <v>6573</v>
      </c>
      <c r="E2744" s="2">
        <v>2190</v>
      </c>
      <c r="F2744" s="7" t="str">
        <f>+_xlfn.XLOOKUP(LISTAS[[#This Row],[ID]],_01_CODIGOS_Y_COSTOS_xlsm[Producto y N°],_01_CODIGOS_Y_COSTOS_xlsm[FABRICA],"",0,1)</f>
        <v>MINOLI</v>
      </c>
      <c r="G2744" s="26">
        <f>LISTAS[[#This Row],[Precio]]*(1-0.46)</f>
        <v>1182.6000000000001</v>
      </c>
      <c r="H2744" s="1">
        <f>+_xlfn.XLOOKUP(LISTAS[[#This Row],[ID]],_01_CODIGOS_Y_COSTOS_xlsm[Producto y N°],_01_CODIGOS_Y_COSTOS_xlsm[COSTO],0,0,1)</f>
        <v>0</v>
      </c>
      <c r="I2744" s="27">
        <f>+IFERROR(LISTAS[[#This Row],[VENTA NETA]]/LISTAS[[#This Row],[COSTO]]-1,0)</f>
        <v>0</v>
      </c>
      <c r="J2744" s="50" t="str">
        <f>IFERROR(VLOOKUP(LISTAS[[#This Row],[ID]],_01_CODIGOS_Y_COSTOS_xlsm[[Producto y N°]:[CODIGO]],2,0),"")</f>
        <v>0</v>
      </c>
      <c r="O2744" t="s">
        <v>6572</v>
      </c>
      <c r="AB2744" s="12" t="str">
        <f>+LISTAS[[#This Row],[Codigo]]&amp;LISTAS[[#This Row],[Fabrica]]</f>
        <v>0MINOLI</v>
      </c>
      <c r="AC2744" s="13" t="str">
        <f>+LISTAS[[#This Row],[Codigo]]</f>
        <v>0</v>
      </c>
      <c r="AD2744" s="13" t="str">
        <f>+LISTAS[[#This Row],[ID]]</f>
        <v>ARANDELAS DE AMORTIGUACIÓN Y SUSPENSIÓN50011</v>
      </c>
      <c r="AH2744" s="36"/>
      <c r="AI2744" s="37">
        <f>+LISTAS[[#This Row],[Precio]]+(LISTAS[[#This Row],[Precio]]*AH2744)</f>
        <v>2190</v>
      </c>
      <c r="AJ2744" s="38">
        <f t="shared" si="46"/>
        <v>1095</v>
      </c>
      <c r="AL2744" s="35" t="e">
        <f>+AJ2744/LISTAS[[#This Row],[COSTO]]-1</f>
        <v>#DIV/0!</v>
      </c>
      <c r="AM2744" t="str">
        <f>+LISTAS[[#This Row],[ID]]</f>
        <v>ARANDELAS DE AMORTIGUACIÓN Y SUSPENSIÓN50011</v>
      </c>
      <c r="AO2744" s="43"/>
      <c r="AP2744" s="39">
        <f>LISTAS[[#This Row],[COSTO]]+(LISTAS[[#This Row],[COSTO]]*AO2744)</f>
        <v>0</v>
      </c>
      <c r="AQ2744" s="44">
        <f>IF(AO2744="",0,AP2744/LISTAS[[#This Row],[VENTA NETA]]-1)</f>
        <v>0</v>
      </c>
      <c r="AS2744" s="39">
        <v>0</v>
      </c>
      <c r="AT2744" s="48" t="e">
        <f>+LISTAS[[#This Row],[COSTO]]/AS2744-1</f>
        <v>#DIV/0!</v>
      </c>
      <c r="BA2744" t="s">
        <v>6502</v>
      </c>
      <c r="BB2744" s="36"/>
    </row>
    <row r="2745" spans="1:54" x14ac:dyDescent="0.35">
      <c r="A2745" s="7" t="s">
        <v>4217</v>
      </c>
      <c r="B2745" t="s">
        <v>4218</v>
      </c>
      <c r="C2745">
        <v>6</v>
      </c>
      <c r="D2745" t="s">
        <v>4219</v>
      </c>
      <c r="E2745" s="2">
        <v>1305.5999999999999</v>
      </c>
      <c r="F2745" s="7" t="str">
        <f>+_xlfn.XLOOKUP(LISTAS[[#This Row],[ID]],_01_CODIGOS_Y_COSTOS_xlsm[Producto y N°],_01_CODIGOS_Y_COSTOS_xlsm[FABRICA],"",0,1)</f>
        <v>MAXIFER</v>
      </c>
      <c r="G2745" s="26">
        <f>LISTAS[[#This Row],[Precio]]*(1-0.46)</f>
        <v>705.024</v>
      </c>
      <c r="H2745" s="1">
        <f>+_xlfn.XLOOKUP(LISTAS[[#This Row],[ID]],_01_CODIGOS_Y_COSTOS_xlsm[Producto y N°],_01_CODIGOS_Y_COSTOS_xlsm[COSTO],0,0,1)</f>
        <v>0</v>
      </c>
      <c r="I2745" s="27">
        <f>+IFERROR(LISTAS[[#This Row],[VENTA NETA]]/LISTAS[[#This Row],[COSTO]]-1,0)</f>
        <v>0</v>
      </c>
      <c r="J2745" s="50" t="str">
        <f>IFERROR(VLOOKUP(LISTAS[[#This Row],[ID]],_01_CODIGOS_Y_COSTOS_xlsm[[Producto y N°]:[CODIGO]],2,0),"")</f>
        <v>6</v>
      </c>
      <c r="O2745" t="s">
        <v>4217</v>
      </c>
      <c r="AB2745" s="12" t="str">
        <f>+LISTAS[[#This Row],[Codigo]]&amp;LISTAS[[#This Row],[Fabrica]]</f>
        <v>6MAXIFER</v>
      </c>
      <c r="AC2745" s="13" t="str">
        <f>+LISTAS[[#This Row],[Codigo]]</f>
        <v>6</v>
      </c>
      <c r="AD2745" s="13" t="str">
        <f>+LISTAS[[#This Row],[ID]]</f>
        <v>ABRAZADERAS C/ GOMA - AC INOXIDABLE6</v>
      </c>
      <c r="AH2745" s="36"/>
      <c r="AI2745" s="37">
        <f>+LISTAS[[#This Row],[Precio]]+(LISTAS[[#This Row],[Precio]]*AH2745)</f>
        <v>1305.5999999999999</v>
      </c>
      <c r="AJ2745" s="38">
        <f t="shared" si="46"/>
        <v>652.79999999999995</v>
      </c>
      <c r="AL2745" s="35" t="e">
        <f>+AJ2745/LISTAS[[#This Row],[COSTO]]-1</f>
        <v>#DIV/0!</v>
      </c>
      <c r="AM2745" t="str">
        <f>+LISTAS[[#This Row],[ID]]</f>
        <v>ABRAZADERAS C/ GOMA - AC INOXIDABLE6</v>
      </c>
      <c r="AO2745" s="43"/>
      <c r="AP2745" s="39">
        <f>LISTAS[[#This Row],[COSTO]]+(LISTAS[[#This Row],[COSTO]]*AO2745)</f>
        <v>0</v>
      </c>
      <c r="AQ2745" s="44">
        <f>IF(AO2745="",0,AP2745/LISTAS[[#This Row],[VENTA NETA]]-1)</f>
        <v>0</v>
      </c>
      <c r="AS2745" s="39">
        <v>0</v>
      </c>
      <c r="AT2745" s="48" t="e">
        <f>+LISTAS[[#This Row],[COSTO]]/AS2745-1</f>
        <v>#DIV/0!</v>
      </c>
      <c r="BA2745" t="s">
        <v>4218</v>
      </c>
      <c r="BB2745" s="36"/>
    </row>
    <row r="2746" spans="1:54" x14ac:dyDescent="0.35">
      <c r="A2746" s="7" t="s">
        <v>4220</v>
      </c>
      <c r="B2746" t="s">
        <v>4218</v>
      </c>
      <c r="C2746">
        <v>7</v>
      </c>
      <c r="D2746" t="s">
        <v>4221</v>
      </c>
      <c r="E2746" s="2">
        <v>1305.5999999999999</v>
      </c>
      <c r="F2746" s="7" t="str">
        <f>+_xlfn.XLOOKUP(LISTAS[[#This Row],[ID]],_01_CODIGOS_Y_COSTOS_xlsm[Producto y N°],_01_CODIGOS_Y_COSTOS_xlsm[FABRICA],"",0,1)</f>
        <v>MAXIFER</v>
      </c>
      <c r="G2746" s="26">
        <f>LISTAS[[#This Row],[Precio]]*(1-0.46)</f>
        <v>705.024</v>
      </c>
      <c r="H2746" s="1">
        <f>+_xlfn.XLOOKUP(LISTAS[[#This Row],[ID]],_01_CODIGOS_Y_COSTOS_xlsm[Producto y N°],_01_CODIGOS_Y_COSTOS_xlsm[COSTO],0,0,1)</f>
        <v>0</v>
      </c>
      <c r="I2746" s="27">
        <f>+IFERROR(LISTAS[[#This Row],[VENTA NETA]]/LISTAS[[#This Row],[COSTO]]-1,0)</f>
        <v>0</v>
      </c>
      <c r="J2746" s="50" t="str">
        <f>IFERROR(VLOOKUP(LISTAS[[#This Row],[ID]],_01_CODIGOS_Y_COSTOS_xlsm[[Producto y N°]:[CODIGO]],2,0),"")</f>
        <v>7</v>
      </c>
      <c r="O2746" t="s">
        <v>4220</v>
      </c>
      <c r="AB2746" s="12" t="str">
        <f>+LISTAS[[#This Row],[Codigo]]&amp;LISTAS[[#This Row],[Fabrica]]</f>
        <v>7MAXIFER</v>
      </c>
      <c r="AC2746" s="13" t="str">
        <f>+LISTAS[[#This Row],[Codigo]]</f>
        <v>7</v>
      </c>
      <c r="AD2746" s="13" t="str">
        <f>+LISTAS[[#This Row],[ID]]</f>
        <v>ABRAZADERAS C/ GOMA - AC INOXIDABLE7</v>
      </c>
      <c r="AH2746" s="36"/>
      <c r="AI2746" s="37">
        <f>+LISTAS[[#This Row],[Precio]]+(LISTAS[[#This Row],[Precio]]*AH2746)</f>
        <v>1305.5999999999999</v>
      </c>
      <c r="AJ2746" s="38">
        <f t="shared" si="46"/>
        <v>652.79999999999995</v>
      </c>
      <c r="AL2746" s="35" t="e">
        <f>+AJ2746/LISTAS[[#This Row],[COSTO]]-1</f>
        <v>#DIV/0!</v>
      </c>
      <c r="AM2746" t="str">
        <f>+LISTAS[[#This Row],[ID]]</f>
        <v>ABRAZADERAS C/ GOMA - AC INOXIDABLE7</v>
      </c>
      <c r="AO2746" s="43"/>
      <c r="AP2746" s="39">
        <f>LISTAS[[#This Row],[COSTO]]+(LISTAS[[#This Row],[COSTO]]*AO2746)</f>
        <v>0</v>
      </c>
      <c r="AQ2746" s="44">
        <f>IF(AO2746="",0,AP2746/LISTAS[[#This Row],[VENTA NETA]]-1)</f>
        <v>0</v>
      </c>
      <c r="AS2746" s="39">
        <v>0</v>
      </c>
      <c r="AT2746" s="48" t="e">
        <f>+LISTAS[[#This Row],[COSTO]]/AS2746-1</f>
        <v>#DIV/0!</v>
      </c>
      <c r="BA2746" t="s">
        <v>4218</v>
      </c>
      <c r="BB2746" s="36"/>
    </row>
    <row r="2747" spans="1:54" x14ac:dyDescent="0.35">
      <c r="A2747" s="7" t="s">
        <v>4222</v>
      </c>
      <c r="B2747" t="s">
        <v>4218</v>
      </c>
      <c r="C2747">
        <v>8</v>
      </c>
      <c r="D2747" t="s">
        <v>4223</v>
      </c>
      <c r="E2747" s="2">
        <v>1305.5999999999999</v>
      </c>
      <c r="F2747" s="7" t="str">
        <f>+_xlfn.XLOOKUP(LISTAS[[#This Row],[ID]],_01_CODIGOS_Y_COSTOS_xlsm[Producto y N°],_01_CODIGOS_Y_COSTOS_xlsm[FABRICA],"",0,1)</f>
        <v>MAXIFER</v>
      </c>
      <c r="G2747" s="26">
        <f>LISTAS[[#This Row],[Precio]]*(1-0.46)</f>
        <v>705.024</v>
      </c>
      <c r="H2747" s="1">
        <f>+_xlfn.XLOOKUP(LISTAS[[#This Row],[ID]],_01_CODIGOS_Y_COSTOS_xlsm[Producto y N°],_01_CODIGOS_Y_COSTOS_xlsm[COSTO],0,0,1)</f>
        <v>0</v>
      </c>
      <c r="I2747" s="27">
        <f>+IFERROR(LISTAS[[#This Row],[VENTA NETA]]/LISTAS[[#This Row],[COSTO]]-1,0)</f>
        <v>0</v>
      </c>
      <c r="J2747" s="50" t="str">
        <f>IFERROR(VLOOKUP(LISTAS[[#This Row],[ID]],_01_CODIGOS_Y_COSTOS_xlsm[[Producto y N°]:[CODIGO]],2,0),"")</f>
        <v>8</v>
      </c>
      <c r="O2747" t="s">
        <v>4222</v>
      </c>
      <c r="AB2747" s="12" t="str">
        <f>+LISTAS[[#This Row],[Codigo]]&amp;LISTAS[[#This Row],[Fabrica]]</f>
        <v>8MAXIFER</v>
      </c>
      <c r="AC2747" s="13" t="str">
        <f>+LISTAS[[#This Row],[Codigo]]</f>
        <v>8</v>
      </c>
      <c r="AD2747" s="13" t="str">
        <f>+LISTAS[[#This Row],[ID]]</f>
        <v>ABRAZADERAS C/ GOMA - AC INOXIDABLE8</v>
      </c>
      <c r="AH2747" s="36"/>
      <c r="AI2747" s="37">
        <f>+LISTAS[[#This Row],[Precio]]+(LISTAS[[#This Row],[Precio]]*AH2747)</f>
        <v>1305.5999999999999</v>
      </c>
      <c r="AJ2747" s="38">
        <f t="shared" si="46"/>
        <v>652.79999999999995</v>
      </c>
      <c r="AL2747" s="35" t="e">
        <f>+AJ2747/LISTAS[[#This Row],[COSTO]]-1</f>
        <v>#DIV/0!</v>
      </c>
      <c r="AM2747" t="str">
        <f>+LISTAS[[#This Row],[ID]]</f>
        <v>ABRAZADERAS C/ GOMA - AC INOXIDABLE8</v>
      </c>
      <c r="AO2747" s="43"/>
      <c r="AP2747" s="39">
        <f>LISTAS[[#This Row],[COSTO]]+(LISTAS[[#This Row],[COSTO]]*AO2747)</f>
        <v>0</v>
      </c>
      <c r="AQ2747" s="44">
        <f>IF(AO2747="",0,AP2747/LISTAS[[#This Row],[VENTA NETA]]-1)</f>
        <v>0</v>
      </c>
      <c r="AS2747" s="39">
        <v>0</v>
      </c>
      <c r="AT2747" s="48" t="e">
        <f>+LISTAS[[#This Row],[COSTO]]/AS2747-1</f>
        <v>#DIV/0!</v>
      </c>
      <c r="BA2747" t="s">
        <v>4218</v>
      </c>
      <c r="BB2747" s="36"/>
    </row>
    <row r="2748" spans="1:54" x14ac:dyDescent="0.35">
      <c r="A2748" s="7" t="s">
        <v>4224</v>
      </c>
      <c r="B2748" t="s">
        <v>4218</v>
      </c>
      <c r="C2748">
        <v>9</v>
      </c>
      <c r="D2748" t="s">
        <v>4225</v>
      </c>
      <c r="E2748" s="2">
        <v>1305.5999999999999</v>
      </c>
      <c r="F2748" s="7" t="str">
        <f>+_xlfn.XLOOKUP(LISTAS[[#This Row],[ID]],_01_CODIGOS_Y_COSTOS_xlsm[Producto y N°],_01_CODIGOS_Y_COSTOS_xlsm[FABRICA],"",0,1)</f>
        <v>MAXIFER</v>
      </c>
      <c r="G2748" s="26">
        <f>LISTAS[[#This Row],[Precio]]*(1-0.46)</f>
        <v>705.024</v>
      </c>
      <c r="H2748" s="1">
        <f>+_xlfn.XLOOKUP(LISTAS[[#This Row],[ID]],_01_CODIGOS_Y_COSTOS_xlsm[Producto y N°],_01_CODIGOS_Y_COSTOS_xlsm[COSTO],0,0,1)</f>
        <v>0</v>
      </c>
      <c r="I2748" s="27">
        <f>+IFERROR(LISTAS[[#This Row],[VENTA NETA]]/LISTAS[[#This Row],[COSTO]]-1,0)</f>
        <v>0</v>
      </c>
      <c r="J2748" s="50" t="str">
        <f>IFERROR(VLOOKUP(LISTAS[[#This Row],[ID]],_01_CODIGOS_Y_COSTOS_xlsm[[Producto y N°]:[CODIGO]],2,0),"")</f>
        <v>9</v>
      </c>
      <c r="O2748" t="s">
        <v>4224</v>
      </c>
      <c r="AB2748" s="12" t="str">
        <f>+LISTAS[[#This Row],[Codigo]]&amp;LISTAS[[#This Row],[Fabrica]]</f>
        <v>9MAXIFER</v>
      </c>
      <c r="AC2748" s="13" t="str">
        <f>+LISTAS[[#This Row],[Codigo]]</f>
        <v>9</v>
      </c>
      <c r="AD2748" s="13" t="str">
        <f>+LISTAS[[#This Row],[ID]]</f>
        <v>ABRAZADERAS C/ GOMA - AC INOXIDABLE9</v>
      </c>
      <c r="AH2748" s="36"/>
      <c r="AI2748" s="37">
        <f>+LISTAS[[#This Row],[Precio]]+(LISTAS[[#This Row],[Precio]]*AH2748)</f>
        <v>1305.5999999999999</v>
      </c>
      <c r="AJ2748" s="38">
        <f t="shared" si="46"/>
        <v>652.79999999999995</v>
      </c>
      <c r="AL2748" s="35" t="e">
        <f>+AJ2748/LISTAS[[#This Row],[COSTO]]-1</f>
        <v>#DIV/0!</v>
      </c>
      <c r="AM2748" t="str">
        <f>+LISTAS[[#This Row],[ID]]</f>
        <v>ABRAZADERAS C/ GOMA - AC INOXIDABLE9</v>
      </c>
      <c r="AO2748" s="43"/>
      <c r="AP2748" s="39">
        <f>LISTAS[[#This Row],[COSTO]]+(LISTAS[[#This Row],[COSTO]]*AO2748)</f>
        <v>0</v>
      </c>
      <c r="AQ2748" s="44">
        <f>IF(AO2748="",0,AP2748/LISTAS[[#This Row],[VENTA NETA]]-1)</f>
        <v>0</v>
      </c>
      <c r="AS2748" s="39">
        <v>0</v>
      </c>
      <c r="AT2748" s="48" t="e">
        <f>+LISTAS[[#This Row],[COSTO]]/AS2748-1</f>
        <v>#DIV/0!</v>
      </c>
      <c r="BA2748" t="s">
        <v>4218</v>
      </c>
      <c r="BB2748" s="36"/>
    </row>
    <row r="2749" spans="1:54" x14ac:dyDescent="0.35">
      <c r="A2749" s="7" t="s">
        <v>4226</v>
      </c>
      <c r="B2749" t="s">
        <v>4218</v>
      </c>
      <c r="C2749">
        <v>10</v>
      </c>
      <c r="D2749" t="s">
        <v>4227</v>
      </c>
      <c r="E2749" s="2">
        <v>1305.5999999999999</v>
      </c>
      <c r="F2749" s="7" t="str">
        <f>+_xlfn.XLOOKUP(LISTAS[[#This Row],[ID]],_01_CODIGOS_Y_COSTOS_xlsm[Producto y N°],_01_CODIGOS_Y_COSTOS_xlsm[FABRICA],"",0,1)</f>
        <v>MAXIFER</v>
      </c>
      <c r="G2749" s="26">
        <f>LISTAS[[#This Row],[Precio]]*(1-0.46)</f>
        <v>705.024</v>
      </c>
      <c r="H2749" s="1">
        <f>+_xlfn.XLOOKUP(LISTAS[[#This Row],[ID]],_01_CODIGOS_Y_COSTOS_xlsm[Producto y N°],_01_CODIGOS_Y_COSTOS_xlsm[COSTO],0,0,1)</f>
        <v>0</v>
      </c>
      <c r="I2749" s="27">
        <f>+IFERROR(LISTAS[[#This Row],[VENTA NETA]]/LISTAS[[#This Row],[COSTO]]-1,0)</f>
        <v>0</v>
      </c>
      <c r="J2749" s="50" t="str">
        <f>IFERROR(VLOOKUP(LISTAS[[#This Row],[ID]],_01_CODIGOS_Y_COSTOS_xlsm[[Producto y N°]:[CODIGO]],2,0),"")</f>
        <v>10</v>
      </c>
      <c r="O2749" t="s">
        <v>4226</v>
      </c>
      <c r="AB2749" s="12" t="str">
        <f>+LISTAS[[#This Row],[Codigo]]&amp;LISTAS[[#This Row],[Fabrica]]</f>
        <v>10MAXIFER</v>
      </c>
      <c r="AC2749" s="13" t="str">
        <f>+LISTAS[[#This Row],[Codigo]]</f>
        <v>10</v>
      </c>
      <c r="AD2749" s="13" t="str">
        <f>+LISTAS[[#This Row],[ID]]</f>
        <v>ABRAZADERAS C/ GOMA - AC INOXIDABLE10</v>
      </c>
      <c r="AH2749" s="36"/>
      <c r="AI2749" s="37">
        <f>+LISTAS[[#This Row],[Precio]]+(LISTAS[[#This Row],[Precio]]*AH2749)</f>
        <v>1305.5999999999999</v>
      </c>
      <c r="AJ2749" s="38">
        <f t="shared" si="46"/>
        <v>652.79999999999995</v>
      </c>
      <c r="AL2749" s="35" t="e">
        <f>+AJ2749/LISTAS[[#This Row],[COSTO]]-1</f>
        <v>#DIV/0!</v>
      </c>
      <c r="AM2749" t="str">
        <f>+LISTAS[[#This Row],[ID]]</f>
        <v>ABRAZADERAS C/ GOMA - AC INOXIDABLE10</v>
      </c>
      <c r="AO2749" s="43"/>
      <c r="AP2749" s="39">
        <f>LISTAS[[#This Row],[COSTO]]+(LISTAS[[#This Row],[COSTO]]*AO2749)</f>
        <v>0</v>
      </c>
      <c r="AQ2749" s="44">
        <f>IF(AO2749="",0,AP2749/LISTAS[[#This Row],[VENTA NETA]]-1)</f>
        <v>0</v>
      </c>
      <c r="AS2749" s="39">
        <v>0</v>
      </c>
      <c r="AT2749" s="48" t="e">
        <f>+LISTAS[[#This Row],[COSTO]]/AS2749-1</f>
        <v>#DIV/0!</v>
      </c>
      <c r="BA2749" t="s">
        <v>4218</v>
      </c>
      <c r="BB2749" s="36"/>
    </row>
    <row r="2750" spans="1:54" x14ac:dyDescent="0.35">
      <c r="A2750" s="7" t="s">
        <v>4228</v>
      </c>
      <c r="B2750" t="s">
        <v>4218</v>
      </c>
      <c r="C2750">
        <v>11</v>
      </c>
      <c r="D2750" t="s">
        <v>4229</v>
      </c>
      <c r="E2750" s="2">
        <v>1305.5999999999999</v>
      </c>
      <c r="F2750" s="7" t="str">
        <f>+_xlfn.XLOOKUP(LISTAS[[#This Row],[ID]],_01_CODIGOS_Y_COSTOS_xlsm[Producto y N°],_01_CODIGOS_Y_COSTOS_xlsm[FABRICA],"",0,1)</f>
        <v>MAXIFER</v>
      </c>
      <c r="G2750" s="26">
        <f>LISTAS[[#This Row],[Precio]]*(1-0.46)</f>
        <v>705.024</v>
      </c>
      <c r="H2750" s="1">
        <f>+_xlfn.XLOOKUP(LISTAS[[#This Row],[ID]],_01_CODIGOS_Y_COSTOS_xlsm[Producto y N°],_01_CODIGOS_Y_COSTOS_xlsm[COSTO],0,0,1)</f>
        <v>0</v>
      </c>
      <c r="I2750" s="27">
        <f>+IFERROR(LISTAS[[#This Row],[VENTA NETA]]/LISTAS[[#This Row],[COSTO]]-1,0)</f>
        <v>0</v>
      </c>
      <c r="J2750" s="50" t="str">
        <f>IFERROR(VLOOKUP(LISTAS[[#This Row],[ID]],_01_CODIGOS_Y_COSTOS_xlsm[[Producto y N°]:[CODIGO]],2,0),"")</f>
        <v>11</v>
      </c>
      <c r="O2750" t="s">
        <v>4228</v>
      </c>
      <c r="AB2750" s="12" t="str">
        <f>+LISTAS[[#This Row],[Codigo]]&amp;LISTAS[[#This Row],[Fabrica]]</f>
        <v>11MAXIFER</v>
      </c>
      <c r="AC2750" s="13" t="str">
        <f>+LISTAS[[#This Row],[Codigo]]</f>
        <v>11</v>
      </c>
      <c r="AD2750" s="13" t="str">
        <f>+LISTAS[[#This Row],[ID]]</f>
        <v>ABRAZADERAS C/ GOMA - AC INOXIDABLE11</v>
      </c>
      <c r="AH2750" s="36"/>
      <c r="AI2750" s="37">
        <f>+LISTAS[[#This Row],[Precio]]+(LISTAS[[#This Row],[Precio]]*AH2750)</f>
        <v>1305.5999999999999</v>
      </c>
      <c r="AJ2750" s="38">
        <f t="shared" si="46"/>
        <v>652.79999999999995</v>
      </c>
      <c r="AL2750" s="35" t="e">
        <f>+AJ2750/LISTAS[[#This Row],[COSTO]]-1</f>
        <v>#DIV/0!</v>
      </c>
      <c r="AM2750" t="str">
        <f>+LISTAS[[#This Row],[ID]]</f>
        <v>ABRAZADERAS C/ GOMA - AC INOXIDABLE11</v>
      </c>
      <c r="AO2750" s="43"/>
      <c r="AP2750" s="39">
        <f>LISTAS[[#This Row],[COSTO]]+(LISTAS[[#This Row],[COSTO]]*AO2750)</f>
        <v>0</v>
      </c>
      <c r="AQ2750" s="44">
        <f>IF(AO2750="",0,AP2750/LISTAS[[#This Row],[VENTA NETA]]-1)</f>
        <v>0</v>
      </c>
      <c r="AS2750" s="39">
        <v>0</v>
      </c>
      <c r="AT2750" s="48" t="e">
        <f>+LISTAS[[#This Row],[COSTO]]/AS2750-1</f>
        <v>#DIV/0!</v>
      </c>
      <c r="BA2750" t="s">
        <v>4218</v>
      </c>
      <c r="BB2750" s="36"/>
    </row>
    <row r="2751" spans="1:54" x14ac:dyDescent="0.35">
      <c r="A2751" s="7" t="s">
        <v>4230</v>
      </c>
      <c r="B2751" t="s">
        <v>4218</v>
      </c>
      <c r="C2751">
        <v>12</v>
      </c>
      <c r="D2751" t="s">
        <v>4231</v>
      </c>
      <c r="E2751" s="2">
        <v>1305.5999999999999</v>
      </c>
      <c r="F2751" s="7" t="str">
        <f>+_xlfn.XLOOKUP(LISTAS[[#This Row],[ID]],_01_CODIGOS_Y_COSTOS_xlsm[Producto y N°],_01_CODIGOS_Y_COSTOS_xlsm[FABRICA],"",0,1)</f>
        <v>MAXIFER</v>
      </c>
      <c r="G2751" s="26">
        <f>LISTAS[[#This Row],[Precio]]*(1-0.46)</f>
        <v>705.024</v>
      </c>
      <c r="H2751" s="1">
        <f>+_xlfn.XLOOKUP(LISTAS[[#This Row],[ID]],_01_CODIGOS_Y_COSTOS_xlsm[Producto y N°],_01_CODIGOS_Y_COSTOS_xlsm[COSTO],0,0,1)</f>
        <v>0</v>
      </c>
      <c r="I2751" s="27">
        <f>+IFERROR(LISTAS[[#This Row],[VENTA NETA]]/LISTAS[[#This Row],[COSTO]]-1,0)</f>
        <v>0</v>
      </c>
      <c r="J2751" s="50" t="str">
        <f>IFERROR(VLOOKUP(LISTAS[[#This Row],[ID]],_01_CODIGOS_Y_COSTOS_xlsm[[Producto y N°]:[CODIGO]],2,0),"")</f>
        <v>12</v>
      </c>
      <c r="O2751" t="s">
        <v>4230</v>
      </c>
      <c r="AB2751" s="12" t="str">
        <f>+LISTAS[[#This Row],[Codigo]]&amp;LISTAS[[#This Row],[Fabrica]]</f>
        <v>12MAXIFER</v>
      </c>
      <c r="AC2751" s="13" t="str">
        <f>+LISTAS[[#This Row],[Codigo]]</f>
        <v>12</v>
      </c>
      <c r="AD2751" s="13" t="str">
        <f>+LISTAS[[#This Row],[ID]]</f>
        <v>ABRAZADERAS C/ GOMA - AC INOXIDABLE12</v>
      </c>
      <c r="AH2751" s="36"/>
      <c r="AI2751" s="37">
        <f>+LISTAS[[#This Row],[Precio]]+(LISTAS[[#This Row],[Precio]]*AH2751)</f>
        <v>1305.5999999999999</v>
      </c>
      <c r="AJ2751" s="38">
        <f t="shared" si="46"/>
        <v>652.79999999999995</v>
      </c>
      <c r="AL2751" s="35" t="e">
        <f>+AJ2751/LISTAS[[#This Row],[COSTO]]-1</f>
        <v>#DIV/0!</v>
      </c>
      <c r="AM2751" t="str">
        <f>+LISTAS[[#This Row],[ID]]</f>
        <v>ABRAZADERAS C/ GOMA - AC INOXIDABLE12</v>
      </c>
      <c r="AO2751" s="43"/>
      <c r="AP2751" s="39">
        <f>LISTAS[[#This Row],[COSTO]]+(LISTAS[[#This Row],[COSTO]]*AO2751)</f>
        <v>0</v>
      </c>
      <c r="AQ2751" s="44">
        <f>IF(AO2751="",0,AP2751/LISTAS[[#This Row],[VENTA NETA]]-1)</f>
        <v>0</v>
      </c>
      <c r="AS2751" s="39">
        <v>0</v>
      </c>
      <c r="AT2751" s="48" t="e">
        <f>+LISTAS[[#This Row],[COSTO]]/AS2751-1</f>
        <v>#DIV/0!</v>
      </c>
      <c r="BA2751" t="s">
        <v>4218</v>
      </c>
      <c r="BB2751" s="36"/>
    </row>
    <row r="2752" spans="1:54" x14ac:dyDescent="0.35">
      <c r="A2752" s="7" t="s">
        <v>4232</v>
      </c>
      <c r="B2752" t="s">
        <v>4218</v>
      </c>
      <c r="C2752">
        <v>14</v>
      </c>
      <c r="D2752" t="s">
        <v>4233</v>
      </c>
      <c r="E2752" s="2">
        <v>1536</v>
      </c>
      <c r="F2752" s="7" t="str">
        <f>+_xlfn.XLOOKUP(LISTAS[[#This Row],[ID]],_01_CODIGOS_Y_COSTOS_xlsm[Producto y N°],_01_CODIGOS_Y_COSTOS_xlsm[FABRICA],"",0,1)</f>
        <v>MAXIFER</v>
      </c>
      <c r="G2752" s="26">
        <f>LISTAS[[#This Row],[Precio]]*(1-0.46)</f>
        <v>829.44</v>
      </c>
      <c r="H2752" s="1">
        <f>+_xlfn.XLOOKUP(LISTAS[[#This Row],[ID]],_01_CODIGOS_Y_COSTOS_xlsm[Producto y N°],_01_CODIGOS_Y_COSTOS_xlsm[COSTO],0,0,1)</f>
        <v>0</v>
      </c>
      <c r="I2752" s="27">
        <f>+IFERROR(LISTAS[[#This Row],[VENTA NETA]]/LISTAS[[#This Row],[COSTO]]-1,0)</f>
        <v>0</v>
      </c>
      <c r="J2752" s="50" t="str">
        <f>IFERROR(VLOOKUP(LISTAS[[#This Row],[ID]],_01_CODIGOS_Y_COSTOS_xlsm[[Producto y N°]:[CODIGO]],2,0),"")</f>
        <v>14</v>
      </c>
      <c r="O2752" t="s">
        <v>4232</v>
      </c>
      <c r="AB2752" s="12" t="str">
        <f>+LISTAS[[#This Row],[Codigo]]&amp;LISTAS[[#This Row],[Fabrica]]</f>
        <v>14MAXIFER</v>
      </c>
      <c r="AC2752" s="13" t="str">
        <f>+LISTAS[[#This Row],[Codigo]]</f>
        <v>14</v>
      </c>
      <c r="AD2752" s="13" t="str">
        <f>+LISTAS[[#This Row],[ID]]</f>
        <v>ABRAZADERAS C/ GOMA - AC INOXIDABLE14</v>
      </c>
      <c r="AH2752" s="36"/>
      <c r="AI2752" s="37">
        <f>+LISTAS[[#This Row],[Precio]]+(LISTAS[[#This Row],[Precio]]*AH2752)</f>
        <v>1536</v>
      </c>
      <c r="AJ2752" s="38">
        <f t="shared" si="46"/>
        <v>768</v>
      </c>
      <c r="AL2752" s="35" t="e">
        <f>+AJ2752/LISTAS[[#This Row],[COSTO]]-1</f>
        <v>#DIV/0!</v>
      </c>
      <c r="AM2752" t="str">
        <f>+LISTAS[[#This Row],[ID]]</f>
        <v>ABRAZADERAS C/ GOMA - AC INOXIDABLE14</v>
      </c>
      <c r="AO2752" s="43"/>
      <c r="AP2752" s="39">
        <f>LISTAS[[#This Row],[COSTO]]+(LISTAS[[#This Row],[COSTO]]*AO2752)</f>
        <v>0</v>
      </c>
      <c r="AQ2752" s="44">
        <f>IF(AO2752="",0,AP2752/LISTAS[[#This Row],[VENTA NETA]]-1)</f>
        <v>0</v>
      </c>
      <c r="AS2752" s="39">
        <v>0</v>
      </c>
      <c r="AT2752" s="48" t="e">
        <f>+LISTAS[[#This Row],[COSTO]]/AS2752-1</f>
        <v>#DIV/0!</v>
      </c>
      <c r="BA2752" t="s">
        <v>4218</v>
      </c>
      <c r="BB2752" s="36"/>
    </row>
    <row r="2753" spans="1:54" x14ac:dyDescent="0.35">
      <c r="A2753" s="7" t="s">
        <v>4234</v>
      </c>
      <c r="B2753" t="s">
        <v>4218</v>
      </c>
      <c r="C2753">
        <v>16</v>
      </c>
      <c r="D2753" t="s">
        <v>4235</v>
      </c>
      <c r="E2753" s="2">
        <v>1536</v>
      </c>
      <c r="F2753" s="7" t="str">
        <f>+_xlfn.XLOOKUP(LISTAS[[#This Row],[ID]],_01_CODIGOS_Y_COSTOS_xlsm[Producto y N°],_01_CODIGOS_Y_COSTOS_xlsm[FABRICA],"",0,1)</f>
        <v>MAXIFER</v>
      </c>
      <c r="G2753" s="26">
        <f>LISTAS[[#This Row],[Precio]]*(1-0.46)</f>
        <v>829.44</v>
      </c>
      <c r="H2753" s="1">
        <f>+_xlfn.XLOOKUP(LISTAS[[#This Row],[ID]],_01_CODIGOS_Y_COSTOS_xlsm[Producto y N°],_01_CODIGOS_Y_COSTOS_xlsm[COSTO],0,0,1)</f>
        <v>0</v>
      </c>
      <c r="I2753" s="27">
        <f>+IFERROR(LISTAS[[#This Row],[VENTA NETA]]/LISTAS[[#This Row],[COSTO]]-1,0)</f>
        <v>0</v>
      </c>
      <c r="J2753" s="50" t="str">
        <f>IFERROR(VLOOKUP(LISTAS[[#This Row],[ID]],_01_CODIGOS_Y_COSTOS_xlsm[[Producto y N°]:[CODIGO]],2,0),"")</f>
        <v>16</v>
      </c>
      <c r="O2753" t="s">
        <v>4234</v>
      </c>
      <c r="AB2753" s="12" t="str">
        <f>+LISTAS[[#This Row],[Codigo]]&amp;LISTAS[[#This Row],[Fabrica]]</f>
        <v>16MAXIFER</v>
      </c>
      <c r="AC2753" s="13" t="str">
        <f>+LISTAS[[#This Row],[Codigo]]</f>
        <v>16</v>
      </c>
      <c r="AD2753" s="13" t="str">
        <f>+LISTAS[[#This Row],[ID]]</f>
        <v>ABRAZADERAS C/ GOMA - AC INOXIDABLE16</v>
      </c>
      <c r="AH2753" s="36"/>
      <c r="AI2753" s="37">
        <f>+LISTAS[[#This Row],[Precio]]+(LISTAS[[#This Row],[Precio]]*AH2753)</f>
        <v>1536</v>
      </c>
      <c r="AJ2753" s="38">
        <f t="shared" si="46"/>
        <v>768</v>
      </c>
      <c r="AL2753" s="35" t="e">
        <f>+AJ2753/LISTAS[[#This Row],[COSTO]]-1</f>
        <v>#DIV/0!</v>
      </c>
      <c r="AM2753" t="str">
        <f>+LISTAS[[#This Row],[ID]]</f>
        <v>ABRAZADERAS C/ GOMA - AC INOXIDABLE16</v>
      </c>
      <c r="AO2753" s="43"/>
      <c r="AP2753" s="39">
        <f>LISTAS[[#This Row],[COSTO]]+(LISTAS[[#This Row],[COSTO]]*AO2753)</f>
        <v>0</v>
      </c>
      <c r="AQ2753" s="44">
        <f>IF(AO2753="",0,AP2753/LISTAS[[#This Row],[VENTA NETA]]-1)</f>
        <v>0</v>
      </c>
      <c r="AS2753" s="39">
        <v>0</v>
      </c>
      <c r="AT2753" s="48" t="e">
        <f>+LISTAS[[#This Row],[COSTO]]/AS2753-1</f>
        <v>#DIV/0!</v>
      </c>
      <c r="BA2753" t="s">
        <v>4218</v>
      </c>
      <c r="BB2753" s="36"/>
    </row>
    <row r="2754" spans="1:54" x14ac:dyDescent="0.35">
      <c r="A2754" s="7" t="s">
        <v>4236</v>
      </c>
      <c r="B2754" t="s">
        <v>4218</v>
      </c>
      <c r="C2754">
        <v>18</v>
      </c>
      <c r="D2754" t="s">
        <v>4237</v>
      </c>
      <c r="E2754" s="2">
        <v>1536</v>
      </c>
      <c r="F2754" s="7" t="str">
        <f>+_xlfn.XLOOKUP(LISTAS[[#This Row],[ID]],_01_CODIGOS_Y_COSTOS_xlsm[Producto y N°],_01_CODIGOS_Y_COSTOS_xlsm[FABRICA],"",0,1)</f>
        <v>MAXIFER</v>
      </c>
      <c r="G2754" s="26">
        <f>LISTAS[[#This Row],[Precio]]*(1-0.46)</f>
        <v>829.44</v>
      </c>
      <c r="H2754" s="1">
        <f>+_xlfn.XLOOKUP(LISTAS[[#This Row],[ID]],_01_CODIGOS_Y_COSTOS_xlsm[Producto y N°],_01_CODIGOS_Y_COSTOS_xlsm[COSTO],0,0,1)</f>
        <v>0</v>
      </c>
      <c r="I2754" s="27">
        <f>+IFERROR(LISTAS[[#This Row],[VENTA NETA]]/LISTAS[[#This Row],[COSTO]]-1,0)</f>
        <v>0</v>
      </c>
      <c r="J2754" s="50" t="str">
        <f>IFERROR(VLOOKUP(LISTAS[[#This Row],[ID]],_01_CODIGOS_Y_COSTOS_xlsm[[Producto y N°]:[CODIGO]],2,0),"")</f>
        <v>18</v>
      </c>
      <c r="O2754" t="s">
        <v>4236</v>
      </c>
      <c r="AB2754" s="12" t="str">
        <f>+LISTAS[[#This Row],[Codigo]]&amp;LISTAS[[#This Row],[Fabrica]]</f>
        <v>18MAXIFER</v>
      </c>
      <c r="AC2754" s="13" t="str">
        <f>+LISTAS[[#This Row],[Codigo]]</f>
        <v>18</v>
      </c>
      <c r="AD2754" s="13" t="str">
        <f>+LISTAS[[#This Row],[ID]]</f>
        <v>ABRAZADERAS C/ GOMA - AC INOXIDABLE18</v>
      </c>
      <c r="AH2754" s="36"/>
      <c r="AI2754" s="37">
        <f>+LISTAS[[#This Row],[Precio]]+(LISTAS[[#This Row],[Precio]]*AH2754)</f>
        <v>1536</v>
      </c>
      <c r="AJ2754" s="38">
        <f t="shared" si="46"/>
        <v>768</v>
      </c>
      <c r="AL2754" s="35" t="e">
        <f>+AJ2754/LISTAS[[#This Row],[COSTO]]-1</f>
        <v>#DIV/0!</v>
      </c>
      <c r="AM2754" t="str">
        <f>+LISTAS[[#This Row],[ID]]</f>
        <v>ABRAZADERAS C/ GOMA - AC INOXIDABLE18</v>
      </c>
      <c r="AO2754" s="43"/>
      <c r="AP2754" s="39">
        <f>LISTAS[[#This Row],[COSTO]]+(LISTAS[[#This Row],[COSTO]]*AO2754)</f>
        <v>0</v>
      </c>
      <c r="AQ2754" s="44">
        <f>IF(AO2754="",0,AP2754/LISTAS[[#This Row],[VENTA NETA]]-1)</f>
        <v>0</v>
      </c>
      <c r="AS2754" s="39">
        <v>0</v>
      </c>
      <c r="AT2754" s="48" t="e">
        <f>+LISTAS[[#This Row],[COSTO]]/AS2754-1</f>
        <v>#DIV/0!</v>
      </c>
      <c r="BA2754" t="s">
        <v>4218</v>
      </c>
      <c r="BB2754" s="36"/>
    </row>
    <row r="2755" spans="1:54" x14ac:dyDescent="0.35">
      <c r="A2755" s="7" t="s">
        <v>4238</v>
      </c>
      <c r="B2755" t="s">
        <v>4218</v>
      </c>
      <c r="C2755">
        <v>19</v>
      </c>
      <c r="D2755" t="s">
        <v>4239</v>
      </c>
      <c r="E2755" s="2">
        <v>1881.6</v>
      </c>
      <c r="F2755" s="7" t="str">
        <f>+_xlfn.XLOOKUP(LISTAS[[#This Row],[ID]],_01_CODIGOS_Y_COSTOS_xlsm[Producto y N°],_01_CODIGOS_Y_COSTOS_xlsm[FABRICA],"",0,1)</f>
        <v>MAXIFER</v>
      </c>
      <c r="G2755" s="26">
        <f>LISTAS[[#This Row],[Precio]]*(1-0.46)</f>
        <v>1016.064</v>
      </c>
      <c r="H2755" s="1">
        <f>+_xlfn.XLOOKUP(LISTAS[[#This Row],[ID]],_01_CODIGOS_Y_COSTOS_xlsm[Producto y N°],_01_CODIGOS_Y_COSTOS_xlsm[COSTO],0,0,1)</f>
        <v>0</v>
      </c>
      <c r="I2755" s="27">
        <f>+IFERROR(LISTAS[[#This Row],[VENTA NETA]]/LISTAS[[#This Row],[COSTO]]-1,0)</f>
        <v>0</v>
      </c>
      <c r="J2755" s="50" t="str">
        <f>IFERROR(VLOOKUP(LISTAS[[#This Row],[ID]],_01_CODIGOS_Y_COSTOS_xlsm[[Producto y N°]:[CODIGO]],2,0),"")</f>
        <v>19</v>
      </c>
      <c r="O2755" t="s">
        <v>4238</v>
      </c>
      <c r="AB2755" s="12" t="str">
        <f>+LISTAS[[#This Row],[Codigo]]&amp;LISTAS[[#This Row],[Fabrica]]</f>
        <v>19MAXIFER</v>
      </c>
      <c r="AC2755" s="13" t="str">
        <f>+LISTAS[[#This Row],[Codigo]]</f>
        <v>19</v>
      </c>
      <c r="AD2755" s="13" t="str">
        <f>+LISTAS[[#This Row],[ID]]</f>
        <v>ABRAZADERAS C/ GOMA - AC INOXIDABLE19</v>
      </c>
      <c r="AH2755" s="36"/>
      <c r="AI2755" s="37">
        <f>+LISTAS[[#This Row],[Precio]]+(LISTAS[[#This Row],[Precio]]*AH2755)</f>
        <v>1881.6</v>
      </c>
      <c r="AJ2755" s="38">
        <f t="shared" si="46"/>
        <v>940.8</v>
      </c>
      <c r="AL2755" s="35" t="e">
        <f>+AJ2755/LISTAS[[#This Row],[COSTO]]-1</f>
        <v>#DIV/0!</v>
      </c>
      <c r="AM2755" t="str">
        <f>+LISTAS[[#This Row],[ID]]</f>
        <v>ABRAZADERAS C/ GOMA - AC INOXIDABLE19</v>
      </c>
      <c r="AO2755" s="43"/>
      <c r="AP2755" s="39">
        <f>LISTAS[[#This Row],[COSTO]]+(LISTAS[[#This Row],[COSTO]]*AO2755)</f>
        <v>0</v>
      </c>
      <c r="AQ2755" s="44">
        <f>IF(AO2755="",0,AP2755/LISTAS[[#This Row],[VENTA NETA]]-1)</f>
        <v>0</v>
      </c>
      <c r="AS2755" s="39">
        <v>0</v>
      </c>
      <c r="AT2755" s="48" t="e">
        <f>+LISTAS[[#This Row],[COSTO]]/AS2755-1</f>
        <v>#DIV/0!</v>
      </c>
      <c r="BA2755" t="s">
        <v>4218</v>
      </c>
      <c r="BB2755" s="36"/>
    </row>
    <row r="2756" spans="1:54" x14ac:dyDescent="0.35">
      <c r="A2756" s="7" t="s">
        <v>4240</v>
      </c>
      <c r="B2756" t="s">
        <v>4218</v>
      </c>
      <c r="C2756">
        <v>20</v>
      </c>
      <c r="D2756" t="s">
        <v>4241</v>
      </c>
      <c r="E2756" s="2">
        <v>1881.6</v>
      </c>
      <c r="F2756" s="7" t="str">
        <f>+_xlfn.XLOOKUP(LISTAS[[#This Row],[ID]],_01_CODIGOS_Y_COSTOS_xlsm[Producto y N°],_01_CODIGOS_Y_COSTOS_xlsm[FABRICA],"",0,1)</f>
        <v>MAXIFER</v>
      </c>
      <c r="G2756" s="26">
        <f>LISTAS[[#This Row],[Precio]]*(1-0.46)</f>
        <v>1016.064</v>
      </c>
      <c r="H2756" s="1">
        <f>+_xlfn.XLOOKUP(LISTAS[[#This Row],[ID]],_01_CODIGOS_Y_COSTOS_xlsm[Producto y N°],_01_CODIGOS_Y_COSTOS_xlsm[COSTO],0,0,1)</f>
        <v>0</v>
      </c>
      <c r="I2756" s="27">
        <f>+IFERROR(LISTAS[[#This Row],[VENTA NETA]]/LISTAS[[#This Row],[COSTO]]-1,0)</f>
        <v>0</v>
      </c>
      <c r="J2756" s="50" t="str">
        <f>IFERROR(VLOOKUP(LISTAS[[#This Row],[ID]],_01_CODIGOS_Y_COSTOS_xlsm[[Producto y N°]:[CODIGO]],2,0),"")</f>
        <v>20</v>
      </c>
      <c r="O2756" t="s">
        <v>4240</v>
      </c>
      <c r="AB2756" s="12" t="str">
        <f>+LISTAS[[#This Row],[Codigo]]&amp;LISTAS[[#This Row],[Fabrica]]</f>
        <v>20MAXIFER</v>
      </c>
      <c r="AC2756" s="13" t="str">
        <f>+LISTAS[[#This Row],[Codigo]]</f>
        <v>20</v>
      </c>
      <c r="AD2756" s="13" t="str">
        <f>+LISTAS[[#This Row],[ID]]</f>
        <v>ABRAZADERAS C/ GOMA - AC INOXIDABLE20</v>
      </c>
      <c r="AH2756" s="36"/>
      <c r="AI2756" s="37">
        <f>+LISTAS[[#This Row],[Precio]]+(LISTAS[[#This Row],[Precio]]*AH2756)</f>
        <v>1881.6</v>
      </c>
      <c r="AJ2756" s="38">
        <f t="shared" si="46"/>
        <v>940.8</v>
      </c>
      <c r="AL2756" s="35" t="e">
        <f>+AJ2756/LISTAS[[#This Row],[COSTO]]-1</f>
        <v>#DIV/0!</v>
      </c>
      <c r="AM2756" t="str">
        <f>+LISTAS[[#This Row],[ID]]</f>
        <v>ABRAZADERAS C/ GOMA - AC INOXIDABLE20</v>
      </c>
      <c r="AO2756" s="43"/>
      <c r="AP2756" s="39">
        <f>LISTAS[[#This Row],[COSTO]]+(LISTAS[[#This Row],[COSTO]]*AO2756)</f>
        <v>0</v>
      </c>
      <c r="AQ2756" s="44">
        <f>IF(AO2756="",0,AP2756/LISTAS[[#This Row],[VENTA NETA]]-1)</f>
        <v>0</v>
      </c>
      <c r="AS2756" s="39">
        <v>0</v>
      </c>
      <c r="AT2756" s="48" t="e">
        <f>+LISTAS[[#This Row],[COSTO]]/AS2756-1</f>
        <v>#DIV/0!</v>
      </c>
      <c r="BA2756" t="s">
        <v>4218</v>
      </c>
      <c r="BB2756" s="36"/>
    </row>
    <row r="2757" spans="1:54" x14ac:dyDescent="0.35">
      <c r="A2757" s="7" t="s">
        <v>4242</v>
      </c>
      <c r="B2757" t="s">
        <v>4218</v>
      </c>
      <c r="C2757">
        <v>22</v>
      </c>
      <c r="D2757" t="s">
        <v>4243</v>
      </c>
      <c r="E2757" s="2">
        <v>1881.6</v>
      </c>
      <c r="F2757" s="7" t="str">
        <f>+_xlfn.XLOOKUP(LISTAS[[#This Row],[ID]],_01_CODIGOS_Y_COSTOS_xlsm[Producto y N°],_01_CODIGOS_Y_COSTOS_xlsm[FABRICA],"",0,1)</f>
        <v>MAXIFER</v>
      </c>
      <c r="G2757" s="26">
        <f>LISTAS[[#This Row],[Precio]]*(1-0.46)</f>
        <v>1016.064</v>
      </c>
      <c r="H2757" s="1">
        <f>+_xlfn.XLOOKUP(LISTAS[[#This Row],[ID]],_01_CODIGOS_Y_COSTOS_xlsm[Producto y N°],_01_CODIGOS_Y_COSTOS_xlsm[COSTO],0,0,1)</f>
        <v>0</v>
      </c>
      <c r="I2757" s="27">
        <f>+IFERROR(LISTAS[[#This Row],[VENTA NETA]]/LISTAS[[#This Row],[COSTO]]-1,0)</f>
        <v>0</v>
      </c>
      <c r="J2757" s="50" t="str">
        <f>IFERROR(VLOOKUP(LISTAS[[#This Row],[ID]],_01_CODIGOS_Y_COSTOS_xlsm[[Producto y N°]:[CODIGO]],2,0),"")</f>
        <v>22</v>
      </c>
      <c r="O2757" t="s">
        <v>4242</v>
      </c>
      <c r="AB2757" s="12" t="str">
        <f>+LISTAS[[#This Row],[Codigo]]&amp;LISTAS[[#This Row],[Fabrica]]</f>
        <v>22MAXIFER</v>
      </c>
      <c r="AC2757" s="13" t="str">
        <f>+LISTAS[[#This Row],[Codigo]]</f>
        <v>22</v>
      </c>
      <c r="AD2757" s="13" t="str">
        <f>+LISTAS[[#This Row],[ID]]</f>
        <v>ABRAZADERAS C/ GOMA - AC INOXIDABLE22</v>
      </c>
      <c r="AH2757" s="36"/>
      <c r="AI2757" s="37">
        <f>+LISTAS[[#This Row],[Precio]]+(LISTAS[[#This Row],[Precio]]*AH2757)</f>
        <v>1881.6</v>
      </c>
      <c r="AJ2757" s="38">
        <f t="shared" ref="AJ2757:AJ2820" si="47">+((100-50)*0.01)*AI2757</f>
        <v>940.8</v>
      </c>
      <c r="AL2757" s="35" t="e">
        <f>+AJ2757/LISTAS[[#This Row],[COSTO]]-1</f>
        <v>#DIV/0!</v>
      </c>
      <c r="AM2757" t="str">
        <f>+LISTAS[[#This Row],[ID]]</f>
        <v>ABRAZADERAS C/ GOMA - AC INOXIDABLE22</v>
      </c>
      <c r="AO2757" s="43"/>
      <c r="AP2757" s="39">
        <f>LISTAS[[#This Row],[COSTO]]+(LISTAS[[#This Row],[COSTO]]*AO2757)</f>
        <v>0</v>
      </c>
      <c r="AQ2757" s="44">
        <f>IF(AO2757="",0,AP2757/LISTAS[[#This Row],[VENTA NETA]]-1)</f>
        <v>0</v>
      </c>
      <c r="AS2757" s="39">
        <v>0</v>
      </c>
      <c r="AT2757" s="48" t="e">
        <f>+LISTAS[[#This Row],[COSTO]]/AS2757-1</f>
        <v>#DIV/0!</v>
      </c>
      <c r="BA2757" t="s">
        <v>4218</v>
      </c>
      <c r="BB2757" s="36"/>
    </row>
    <row r="2758" spans="1:54" x14ac:dyDescent="0.35">
      <c r="A2758" s="7" t="s">
        <v>4244</v>
      </c>
      <c r="B2758" t="s">
        <v>4218</v>
      </c>
      <c r="C2758">
        <v>25</v>
      </c>
      <c r="D2758" t="s">
        <v>4245</v>
      </c>
      <c r="E2758" s="2">
        <v>2304</v>
      </c>
      <c r="F2758" s="7" t="str">
        <f>+_xlfn.XLOOKUP(LISTAS[[#This Row],[ID]],_01_CODIGOS_Y_COSTOS_xlsm[Producto y N°],_01_CODIGOS_Y_COSTOS_xlsm[FABRICA],"",0,1)</f>
        <v>MAXIFER</v>
      </c>
      <c r="G2758" s="26">
        <f>LISTAS[[#This Row],[Precio]]*(1-0.46)</f>
        <v>1244.1600000000001</v>
      </c>
      <c r="H2758" s="1">
        <f>+_xlfn.XLOOKUP(LISTAS[[#This Row],[ID]],_01_CODIGOS_Y_COSTOS_xlsm[Producto y N°],_01_CODIGOS_Y_COSTOS_xlsm[COSTO],0,0,1)</f>
        <v>0</v>
      </c>
      <c r="I2758" s="27">
        <f>+IFERROR(LISTAS[[#This Row],[VENTA NETA]]/LISTAS[[#This Row],[COSTO]]-1,0)</f>
        <v>0</v>
      </c>
      <c r="J2758" s="50" t="str">
        <f>IFERROR(VLOOKUP(LISTAS[[#This Row],[ID]],_01_CODIGOS_Y_COSTOS_xlsm[[Producto y N°]:[CODIGO]],2,0),"")</f>
        <v>25</v>
      </c>
      <c r="O2758" t="s">
        <v>4244</v>
      </c>
      <c r="AB2758" s="12" t="str">
        <f>+LISTAS[[#This Row],[Codigo]]&amp;LISTAS[[#This Row],[Fabrica]]</f>
        <v>25MAXIFER</v>
      </c>
      <c r="AC2758" s="13" t="str">
        <f>+LISTAS[[#This Row],[Codigo]]</f>
        <v>25</v>
      </c>
      <c r="AD2758" s="13" t="str">
        <f>+LISTAS[[#This Row],[ID]]</f>
        <v>ABRAZADERAS C/ GOMA - AC INOXIDABLE25</v>
      </c>
      <c r="AH2758" s="36"/>
      <c r="AI2758" s="37">
        <f>+LISTAS[[#This Row],[Precio]]+(LISTAS[[#This Row],[Precio]]*AH2758)</f>
        <v>2304</v>
      </c>
      <c r="AJ2758" s="38">
        <f t="shared" si="47"/>
        <v>1152</v>
      </c>
      <c r="AL2758" s="35" t="e">
        <f>+AJ2758/LISTAS[[#This Row],[COSTO]]-1</f>
        <v>#DIV/0!</v>
      </c>
      <c r="AM2758" t="str">
        <f>+LISTAS[[#This Row],[ID]]</f>
        <v>ABRAZADERAS C/ GOMA - AC INOXIDABLE25</v>
      </c>
      <c r="AO2758" s="43"/>
      <c r="AP2758" s="39">
        <f>LISTAS[[#This Row],[COSTO]]+(LISTAS[[#This Row],[COSTO]]*AO2758)</f>
        <v>0</v>
      </c>
      <c r="AQ2758" s="44">
        <f>IF(AO2758="",0,AP2758/LISTAS[[#This Row],[VENTA NETA]]-1)</f>
        <v>0</v>
      </c>
      <c r="AS2758" s="39">
        <v>0</v>
      </c>
      <c r="AT2758" s="48" t="e">
        <f>+LISTAS[[#This Row],[COSTO]]/AS2758-1</f>
        <v>#DIV/0!</v>
      </c>
      <c r="BA2758" t="s">
        <v>4218</v>
      </c>
      <c r="BB2758" s="36"/>
    </row>
    <row r="2759" spans="1:54" x14ac:dyDescent="0.35">
      <c r="A2759" s="7" t="s">
        <v>4246</v>
      </c>
      <c r="B2759" t="s">
        <v>4218</v>
      </c>
      <c r="C2759">
        <v>28</v>
      </c>
      <c r="D2759" t="s">
        <v>4247</v>
      </c>
      <c r="E2759" s="2">
        <v>2304</v>
      </c>
      <c r="F2759" s="7" t="str">
        <f>+_xlfn.XLOOKUP(LISTAS[[#This Row],[ID]],_01_CODIGOS_Y_COSTOS_xlsm[Producto y N°],_01_CODIGOS_Y_COSTOS_xlsm[FABRICA],"",0,1)</f>
        <v>MAXIFER</v>
      </c>
      <c r="G2759" s="26">
        <f>LISTAS[[#This Row],[Precio]]*(1-0.46)</f>
        <v>1244.1600000000001</v>
      </c>
      <c r="H2759" s="1">
        <f>+_xlfn.XLOOKUP(LISTAS[[#This Row],[ID]],_01_CODIGOS_Y_COSTOS_xlsm[Producto y N°],_01_CODIGOS_Y_COSTOS_xlsm[COSTO],0,0,1)</f>
        <v>0</v>
      </c>
      <c r="I2759" s="27">
        <f>+IFERROR(LISTAS[[#This Row],[VENTA NETA]]/LISTAS[[#This Row],[COSTO]]-1,0)</f>
        <v>0</v>
      </c>
      <c r="J2759" s="50" t="str">
        <f>IFERROR(VLOOKUP(LISTAS[[#This Row],[ID]],_01_CODIGOS_Y_COSTOS_xlsm[[Producto y N°]:[CODIGO]],2,0),"")</f>
        <v>28</v>
      </c>
      <c r="O2759" t="s">
        <v>4246</v>
      </c>
      <c r="AB2759" s="12" t="str">
        <f>+LISTAS[[#This Row],[Codigo]]&amp;LISTAS[[#This Row],[Fabrica]]</f>
        <v>28MAXIFER</v>
      </c>
      <c r="AC2759" s="13" t="str">
        <f>+LISTAS[[#This Row],[Codigo]]</f>
        <v>28</v>
      </c>
      <c r="AD2759" s="13" t="str">
        <f>+LISTAS[[#This Row],[ID]]</f>
        <v>ABRAZADERAS C/ GOMA - AC INOXIDABLE28</v>
      </c>
      <c r="AH2759" s="36"/>
      <c r="AI2759" s="37">
        <f>+LISTAS[[#This Row],[Precio]]+(LISTAS[[#This Row],[Precio]]*AH2759)</f>
        <v>2304</v>
      </c>
      <c r="AJ2759" s="38">
        <f t="shared" si="47"/>
        <v>1152</v>
      </c>
      <c r="AL2759" s="35" t="e">
        <f>+AJ2759/LISTAS[[#This Row],[COSTO]]-1</f>
        <v>#DIV/0!</v>
      </c>
      <c r="AM2759" t="str">
        <f>+LISTAS[[#This Row],[ID]]</f>
        <v>ABRAZADERAS C/ GOMA - AC INOXIDABLE28</v>
      </c>
      <c r="AO2759" s="43"/>
      <c r="AP2759" s="39">
        <f>LISTAS[[#This Row],[COSTO]]+(LISTAS[[#This Row],[COSTO]]*AO2759)</f>
        <v>0</v>
      </c>
      <c r="AQ2759" s="44">
        <f>IF(AO2759="",0,AP2759/LISTAS[[#This Row],[VENTA NETA]]-1)</f>
        <v>0</v>
      </c>
      <c r="AS2759" s="39">
        <v>0</v>
      </c>
      <c r="AT2759" s="48" t="e">
        <f>+LISTAS[[#This Row],[COSTO]]/AS2759-1</f>
        <v>#DIV/0!</v>
      </c>
      <c r="BA2759" t="s">
        <v>4218</v>
      </c>
      <c r="BB2759" s="36"/>
    </row>
    <row r="2760" spans="1:54" x14ac:dyDescent="0.35">
      <c r="A2760" s="7" t="s">
        <v>4248</v>
      </c>
      <c r="B2760" t="s">
        <v>4218</v>
      </c>
      <c r="C2760">
        <v>30</v>
      </c>
      <c r="D2760" t="s">
        <v>4249</v>
      </c>
      <c r="E2760" s="2">
        <v>2304</v>
      </c>
      <c r="F2760" s="7" t="str">
        <f>+_xlfn.XLOOKUP(LISTAS[[#This Row],[ID]],_01_CODIGOS_Y_COSTOS_xlsm[Producto y N°],_01_CODIGOS_Y_COSTOS_xlsm[FABRICA],"",0,1)</f>
        <v>MAXIFER</v>
      </c>
      <c r="G2760" s="26">
        <f>LISTAS[[#This Row],[Precio]]*(1-0.46)</f>
        <v>1244.1600000000001</v>
      </c>
      <c r="H2760" s="1">
        <f>+_xlfn.XLOOKUP(LISTAS[[#This Row],[ID]],_01_CODIGOS_Y_COSTOS_xlsm[Producto y N°],_01_CODIGOS_Y_COSTOS_xlsm[COSTO],0,0,1)</f>
        <v>0</v>
      </c>
      <c r="I2760" s="27">
        <f>+IFERROR(LISTAS[[#This Row],[VENTA NETA]]/LISTAS[[#This Row],[COSTO]]-1,0)</f>
        <v>0</v>
      </c>
      <c r="J2760" s="50" t="str">
        <f>IFERROR(VLOOKUP(LISTAS[[#This Row],[ID]],_01_CODIGOS_Y_COSTOS_xlsm[[Producto y N°]:[CODIGO]],2,0),"")</f>
        <v>30</v>
      </c>
      <c r="O2760" t="s">
        <v>4248</v>
      </c>
      <c r="AB2760" s="12" t="str">
        <f>+LISTAS[[#This Row],[Codigo]]&amp;LISTAS[[#This Row],[Fabrica]]</f>
        <v>30MAXIFER</v>
      </c>
      <c r="AC2760" s="13" t="str">
        <f>+LISTAS[[#This Row],[Codigo]]</f>
        <v>30</v>
      </c>
      <c r="AD2760" s="13" t="str">
        <f>+LISTAS[[#This Row],[ID]]</f>
        <v>ABRAZADERAS C/ GOMA - AC INOXIDABLE30</v>
      </c>
      <c r="AH2760" s="36"/>
      <c r="AI2760" s="37">
        <f>+LISTAS[[#This Row],[Precio]]+(LISTAS[[#This Row],[Precio]]*AH2760)</f>
        <v>2304</v>
      </c>
      <c r="AJ2760" s="38">
        <f t="shared" si="47"/>
        <v>1152</v>
      </c>
      <c r="AL2760" s="35" t="e">
        <f>+AJ2760/LISTAS[[#This Row],[COSTO]]-1</f>
        <v>#DIV/0!</v>
      </c>
      <c r="AM2760" t="str">
        <f>+LISTAS[[#This Row],[ID]]</f>
        <v>ABRAZADERAS C/ GOMA - AC INOXIDABLE30</v>
      </c>
      <c r="AO2760" s="43"/>
      <c r="AP2760" s="39">
        <f>LISTAS[[#This Row],[COSTO]]+(LISTAS[[#This Row],[COSTO]]*AO2760)</f>
        <v>0</v>
      </c>
      <c r="AQ2760" s="44">
        <f>IF(AO2760="",0,AP2760/LISTAS[[#This Row],[VENTA NETA]]-1)</f>
        <v>0</v>
      </c>
      <c r="AS2760" s="39">
        <v>0</v>
      </c>
      <c r="AT2760" s="48" t="e">
        <f>+LISTAS[[#This Row],[COSTO]]/AS2760-1</f>
        <v>#DIV/0!</v>
      </c>
      <c r="BA2760" t="s">
        <v>4218</v>
      </c>
      <c r="BB2760" s="36"/>
    </row>
    <row r="2761" spans="1:54" x14ac:dyDescent="0.35">
      <c r="A2761" s="7" t="s">
        <v>4250</v>
      </c>
      <c r="B2761" t="s">
        <v>4218</v>
      </c>
      <c r="C2761">
        <v>32</v>
      </c>
      <c r="D2761" t="s">
        <v>4251</v>
      </c>
      <c r="E2761" s="2">
        <v>2592</v>
      </c>
      <c r="F2761" s="7" t="str">
        <f>+_xlfn.XLOOKUP(LISTAS[[#This Row],[ID]],_01_CODIGOS_Y_COSTOS_xlsm[Producto y N°],_01_CODIGOS_Y_COSTOS_xlsm[FABRICA],"",0,1)</f>
        <v>MAXIFER</v>
      </c>
      <c r="G2761" s="26">
        <f>LISTAS[[#This Row],[Precio]]*(1-0.46)</f>
        <v>1399.68</v>
      </c>
      <c r="H2761" s="1">
        <f>+_xlfn.XLOOKUP(LISTAS[[#This Row],[ID]],_01_CODIGOS_Y_COSTOS_xlsm[Producto y N°],_01_CODIGOS_Y_COSTOS_xlsm[COSTO],0,0,1)</f>
        <v>0</v>
      </c>
      <c r="I2761" s="27">
        <f>+IFERROR(LISTAS[[#This Row],[VENTA NETA]]/LISTAS[[#This Row],[COSTO]]-1,0)</f>
        <v>0</v>
      </c>
      <c r="J2761" s="50" t="str">
        <f>IFERROR(VLOOKUP(LISTAS[[#This Row],[ID]],_01_CODIGOS_Y_COSTOS_xlsm[[Producto y N°]:[CODIGO]],2,0),"")</f>
        <v>32</v>
      </c>
      <c r="O2761" t="s">
        <v>4250</v>
      </c>
      <c r="AB2761" s="12" t="str">
        <f>+LISTAS[[#This Row],[Codigo]]&amp;LISTAS[[#This Row],[Fabrica]]</f>
        <v>32MAXIFER</v>
      </c>
      <c r="AC2761" s="13" t="str">
        <f>+LISTAS[[#This Row],[Codigo]]</f>
        <v>32</v>
      </c>
      <c r="AD2761" s="13" t="str">
        <f>+LISTAS[[#This Row],[ID]]</f>
        <v>ABRAZADERAS C/ GOMA - AC INOXIDABLE32</v>
      </c>
      <c r="AH2761" s="36"/>
      <c r="AI2761" s="37">
        <f>+LISTAS[[#This Row],[Precio]]+(LISTAS[[#This Row],[Precio]]*AH2761)</f>
        <v>2592</v>
      </c>
      <c r="AJ2761" s="38">
        <f t="shared" si="47"/>
        <v>1296</v>
      </c>
      <c r="AL2761" s="35" t="e">
        <f>+AJ2761/LISTAS[[#This Row],[COSTO]]-1</f>
        <v>#DIV/0!</v>
      </c>
      <c r="AM2761" t="str">
        <f>+LISTAS[[#This Row],[ID]]</f>
        <v>ABRAZADERAS C/ GOMA - AC INOXIDABLE32</v>
      </c>
      <c r="AO2761" s="43"/>
      <c r="AP2761" s="39">
        <f>LISTAS[[#This Row],[COSTO]]+(LISTAS[[#This Row],[COSTO]]*AO2761)</f>
        <v>0</v>
      </c>
      <c r="AQ2761" s="44">
        <f>IF(AO2761="",0,AP2761/LISTAS[[#This Row],[VENTA NETA]]-1)</f>
        <v>0</v>
      </c>
      <c r="AS2761" s="39">
        <v>0</v>
      </c>
      <c r="AT2761" s="48" t="e">
        <f>+LISTAS[[#This Row],[COSTO]]/AS2761-1</f>
        <v>#DIV/0!</v>
      </c>
      <c r="BA2761" t="s">
        <v>4218</v>
      </c>
      <c r="BB2761" s="36"/>
    </row>
    <row r="2762" spans="1:54" x14ac:dyDescent="0.35">
      <c r="A2762" s="7" t="s">
        <v>4252</v>
      </c>
      <c r="B2762" t="s">
        <v>4218</v>
      </c>
      <c r="C2762">
        <v>35</v>
      </c>
      <c r="D2762" t="s">
        <v>4253</v>
      </c>
      <c r="E2762" s="2">
        <v>2688</v>
      </c>
      <c r="F2762" s="7" t="str">
        <f>+_xlfn.XLOOKUP(LISTAS[[#This Row],[ID]],_01_CODIGOS_Y_COSTOS_xlsm[Producto y N°],_01_CODIGOS_Y_COSTOS_xlsm[FABRICA],"",0,1)</f>
        <v>MAXIFER</v>
      </c>
      <c r="G2762" s="26">
        <f>LISTAS[[#This Row],[Precio]]*(1-0.46)</f>
        <v>1451.52</v>
      </c>
      <c r="H2762" s="1">
        <f>+_xlfn.XLOOKUP(LISTAS[[#This Row],[ID]],_01_CODIGOS_Y_COSTOS_xlsm[Producto y N°],_01_CODIGOS_Y_COSTOS_xlsm[COSTO],0,0,1)</f>
        <v>0</v>
      </c>
      <c r="I2762" s="27">
        <f>+IFERROR(LISTAS[[#This Row],[VENTA NETA]]/LISTAS[[#This Row],[COSTO]]-1,0)</f>
        <v>0</v>
      </c>
      <c r="J2762" s="50" t="str">
        <f>IFERROR(VLOOKUP(LISTAS[[#This Row],[ID]],_01_CODIGOS_Y_COSTOS_xlsm[[Producto y N°]:[CODIGO]],2,0),"")</f>
        <v>35</v>
      </c>
      <c r="O2762" t="s">
        <v>4252</v>
      </c>
      <c r="AB2762" s="12" t="str">
        <f>+LISTAS[[#This Row],[Codigo]]&amp;LISTAS[[#This Row],[Fabrica]]</f>
        <v>35MAXIFER</v>
      </c>
      <c r="AC2762" s="13" t="str">
        <f>+LISTAS[[#This Row],[Codigo]]</f>
        <v>35</v>
      </c>
      <c r="AD2762" s="13" t="str">
        <f>+LISTAS[[#This Row],[ID]]</f>
        <v>ABRAZADERAS C/ GOMA - AC INOXIDABLE35</v>
      </c>
      <c r="AH2762" s="36"/>
      <c r="AI2762" s="37">
        <f>+LISTAS[[#This Row],[Precio]]+(LISTAS[[#This Row],[Precio]]*AH2762)</f>
        <v>2688</v>
      </c>
      <c r="AJ2762" s="38">
        <f t="shared" si="47"/>
        <v>1344</v>
      </c>
      <c r="AL2762" s="35" t="e">
        <f>+AJ2762/LISTAS[[#This Row],[COSTO]]-1</f>
        <v>#DIV/0!</v>
      </c>
      <c r="AM2762" t="str">
        <f>+LISTAS[[#This Row],[ID]]</f>
        <v>ABRAZADERAS C/ GOMA - AC INOXIDABLE35</v>
      </c>
      <c r="AO2762" s="43"/>
      <c r="AP2762" s="39">
        <f>LISTAS[[#This Row],[COSTO]]+(LISTAS[[#This Row],[COSTO]]*AO2762)</f>
        <v>0</v>
      </c>
      <c r="AQ2762" s="44">
        <f>IF(AO2762="",0,AP2762/LISTAS[[#This Row],[VENTA NETA]]-1)</f>
        <v>0</v>
      </c>
      <c r="AS2762" s="39">
        <v>0</v>
      </c>
      <c r="AT2762" s="48" t="e">
        <f>+LISTAS[[#This Row],[COSTO]]/AS2762-1</f>
        <v>#DIV/0!</v>
      </c>
      <c r="BA2762" t="s">
        <v>4218</v>
      </c>
      <c r="BB2762" s="36"/>
    </row>
    <row r="2763" spans="1:54" x14ac:dyDescent="0.35">
      <c r="A2763" s="7" t="s">
        <v>4254</v>
      </c>
      <c r="B2763" t="s">
        <v>4255</v>
      </c>
      <c r="C2763">
        <v>6</v>
      </c>
      <c r="D2763" t="s">
        <v>4219</v>
      </c>
      <c r="E2763" s="2">
        <v>1044.48</v>
      </c>
      <c r="F2763" s="7" t="str">
        <f>+_xlfn.XLOOKUP(LISTAS[[#This Row],[ID]],_01_CODIGOS_Y_COSTOS_xlsm[Producto y N°],_01_CODIGOS_Y_COSTOS_xlsm[FABRICA],"",0,1)</f>
        <v>MAXIFER</v>
      </c>
      <c r="G2763" s="26">
        <f>LISTAS[[#This Row],[Precio]]*(1-0.46)</f>
        <v>564.01920000000007</v>
      </c>
      <c r="H2763" s="1">
        <f>+_xlfn.XLOOKUP(LISTAS[[#This Row],[ID]],_01_CODIGOS_Y_COSTOS_xlsm[Producto y N°],_01_CODIGOS_Y_COSTOS_xlsm[COSTO],0,0,1)</f>
        <v>0</v>
      </c>
      <c r="I2763" s="27">
        <f>+IFERROR(LISTAS[[#This Row],[VENTA NETA]]/LISTAS[[#This Row],[COSTO]]-1,0)</f>
        <v>0</v>
      </c>
      <c r="J2763" s="50" t="str">
        <f>IFERROR(VLOOKUP(LISTAS[[#This Row],[ID]],_01_CODIGOS_Y_COSTOS_xlsm[[Producto y N°]:[CODIGO]],2,0),"")</f>
        <v>6</v>
      </c>
      <c r="O2763" t="s">
        <v>4254</v>
      </c>
      <c r="AB2763" s="12" t="str">
        <f>+LISTAS[[#This Row],[Codigo]]&amp;LISTAS[[#This Row],[Fabrica]]</f>
        <v>6MAXIFER</v>
      </c>
      <c r="AC2763" s="13" t="str">
        <f>+LISTAS[[#This Row],[Codigo]]</f>
        <v>6</v>
      </c>
      <c r="AD2763" s="13" t="str">
        <f>+LISTAS[[#This Row],[ID]]</f>
        <v>ABRAZADERAS C/ GOMA - ALUMINIO6</v>
      </c>
      <c r="AH2763" s="36"/>
      <c r="AI2763" s="37">
        <f>+LISTAS[[#This Row],[Precio]]+(LISTAS[[#This Row],[Precio]]*AH2763)</f>
        <v>1044.48</v>
      </c>
      <c r="AJ2763" s="38">
        <f t="shared" si="47"/>
        <v>522.24</v>
      </c>
      <c r="AL2763" s="35" t="e">
        <f>+AJ2763/LISTAS[[#This Row],[COSTO]]-1</f>
        <v>#DIV/0!</v>
      </c>
      <c r="AM2763" t="str">
        <f>+LISTAS[[#This Row],[ID]]</f>
        <v>ABRAZADERAS C/ GOMA - ALUMINIO6</v>
      </c>
      <c r="AO2763" s="43"/>
      <c r="AP2763" s="39">
        <f>LISTAS[[#This Row],[COSTO]]+(LISTAS[[#This Row],[COSTO]]*AO2763)</f>
        <v>0</v>
      </c>
      <c r="AQ2763" s="44">
        <f>IF(AO2763="",0,AP2763/LISTAS[[#This Row],[VENTA NETA]]-1)</f>
        <v>0</v>
      </c>
      <c r="AS2763" s="39">
        <v>0</v>
      </c>
      <c r="AT2763" s="48" t="e">
        <f>+LISTAS[[#This Row],[COSTO]]/AS2763-1</f>
        <v>#DIV/0!</v>
      </c>
      <c r="BA2763" t="s">
        <v>4255</v>
      </c>
      <c r="BB2763" s="36"/>
    </row>
    <row r="2764" spans="1:54" x14ac:dyDescent="0.35">
      <c r="A2764" s="7" t="s">
        <v>4256</v>
      </c>
      <c r="B2764" t="s">
        <v>4255</v>
      </c>
      <c r="C2764">
        <v>7</v>
      </c>
      <c r="D2764" t="s">
        <v>4221</v>
      </c>
      <c r="E2764" s="2">
        <v>1044.48</v>
      </c>
      <c r="F2764" s="7" t="str">
        <f>+_xlfn.XLOOKUP(LISTAS[[#This Row],[ID]],_01_CODIGOS_Y_COSTOS_xlsm[Producto y N°],_01_CODIGOS_Y_COSTOS_xlsm[FABRICA],"",0,1)</f>
        <v>MAXIFER</v>
      </c>
      <c r="G2764" s="26">
        <f>LISTAS[[#This Row],[Precio]]*(1-0.46)</f>
        <v>564.01920000000007</v>
      </c>
      <c r="H2764" s="1">
        <f>+_xlfn.XLOOKUP(LISTAS[[#This Row],[ID]],_01_CODIGOS_Y_COSTOS_xlsm[Producto y N°],_01_CODIGOS_Y_COSTOS_xlsm[COSTO],0,0,1)</f>
        <v>0</v>
      </c>
      <c r="I2764" s="27">
        <f>+IFERROR(LISTAS[[#This Row],[VENTA NETA]]/LISTAS[[#This Row],[COSTO]]-1,0)</f>
        <v>0</v>
      </c>
      <c r="J2764" s="50" t="str">
        <f>IFERROR(VLOOKUP(LISTAS[[#This Row],[ID]],_01_CODIGOS_Y_COSTOS_xlsm[[Producto y N°]:[CODIGO]],2,0),"")</f>
        <v>7</v>
      </c>
      <c r="O2764" t="s">
        <v>4256</v>
      </c>
      <c r="AB2764" s="12" t="str">
        <f>+LISTAS[[#This Row],[Codigo]]&amp;LISTAS[[#This Row],[Fabrica]]</f>
        <v>7MAXIFER</v>
      </c>
      <c r="AC2764" s="13" t="str">
        <f>+LISTAS[[#This Row],[Codigo]]</f>
        <v>7</v>
      </c>
      <c r="AD2764" s="13" t="str">
        <f>+LISTAS[[#This Row],[ID]]</f>
        <v>ABRAZADERAS C/ GOMA - ALUMINIO7</v>
      </c>
      <c r="AH2764" s="36"/>
      <c r="AI2764" s="37">
        <f>+LISTAS[[#This Row],[Precio]]+(LISTAS[[#This Row],[Precio]]*AH2764)</f>
        <v>1044.48</v>
      </c>
      <c r="AJ2764" s="38">
        <f t="shared" si="47"/>
        <v>522.24</v>
      </c>
      <c r="AL2764" s="35" t="e">
        <f>+AJ2764/LISTAS[[#This Row],[COSTO]]-1</f>
        <v>#DIV/0!</v>
      </c>
      <c r="AM2764" t="str">
        <f>+LISTAS[[#This Row],[ID]]</f>
        <v>ABRAZADERAS C/ GOMA - ALUMINIO7</v>
      </c>
      <c r="AO2764" s="43"/>
      <c r="AP2764" s="39">
        <f>LISTAS[[#This Row],[COSTO]]+(LISTAS[[#This Row],[COSTO]]*AO2764)</f>
        <v>0</v>
      </c>
      <c r="AQ2764" s="44">
        <f>IF(AO2764="",0,AP2764/LISTAS[[#This Row],[VENTA NETA]]-1)</f>
        <v>0</v>
      </c>
      <c r="AS2764" s="39">
        <v>0</v>
      </c>
      <c r="AT2764" s="48" t="e">
        <f>+LISTAS[[#This Row],[COSTO]]/AS2764-1</f>
        <v>#DIV/0!</v>
      </c>
      <c r="BA2764" t="s">
        <v>4255</v>
      </c>
      <c r="BB2764" s="36"/>
    </row>
    <row r="2765" spans="1:54" x14ac:dyDescent="0.35">
      <c r="A2765" s="7" t="s">
        <v>4257</v>
      </c>
      <c r="B2765" t="s">
        <v>4255</v>
      </c>
      <c r="C2765">
        <v>8</v>
      </c>
      <c r="D2765" t="s">
        <v>4223</v>
      </c>
      <c r="E2765" s="2">
        <v>1044.48</v>
      </c>
      <c r="F2765" s="7" t="str">
        <f>+_xlfn.XLOOKUP(LISTAS[[#This Row],[ID]],_01_CODIGOS_Y_COSTOS_xlsm[Producto y N°],_01_CODIGOS_Y_COSTOS_xlsm[FABRICA],"",0,1)</f>
        <v>MAXIFER</v>
      </c>
      <c r="G2765" s="26">
        <f>LISTAS[[#This Row],[Precio]]*(1-0.46)</f>
        <v>564.01920000000007</v>
      </c>
      <c r="H2765" s="1">
        <f>+_xlfn.XLOOKUP(LISTAS[[#This Row],[ID]],_01_CODIGOS_Y_COSTOS_xlsm[Producto y N°],_01_CODIGOS_Y_COSTOS_xlsm[COSTO],0,0,1)</f>
        <v>0</v>
      </c>
      <c r="I2765" s="27">
        <f>+IFERROR(LISTAS[[#This Row],[VENTA NETA]]/LISTAS[[#This Row],[COSTO]]-1,0)</f>
        <v>0</v>
      </c>
      <c r="J2765" s="50" t="str">
        <f>IFERROR(VLOOKUP(LISTAS[[#This Row],[ID]],_01_CODIGOS_Y_COSTOS_xlsm[[Producto y N°]:[CODIGO]],2,0),"")</f>
        <v>8</v>
      </c>
      <c r="O2765" t="s">
        <v>4257</v>
      </c>
      <c r="AB2765" s="12" t="str">
        <f>+LISTAS[[#This Row],[Codigo]]&amp;LISTAS[[#This Row],[Fabrica]]</f>
        <v>8MAXIFER</v>
      </c>
      <c r="AC2765" s="13" t="str">
        <f>+LISTAS[[#This Row],[Codigo]]</f>
        <v>8</v>
      </c>
      <c r="AD2765" s="13" t="str">
        <f>+LISTAS[[#This Row],[ID]]</f>
        <v>ABRAZADERAS C/ GOMA - ALUMINIO8</v>
      </c>
      <c r="AH2765" s="36"/>
      <c r="AI2765" s="37">
        <f>+LISTAS[[#This Row],[Precio]]+(LISTAS[[#This Row],[Precio]]*AH2765)</f>
        <v>1044.48</v>
      </c>
      <c r="AJ2765" s="38">
        <f t="shared" si="47"/>
        <v>522.24</v>
      </c>
      <c r="AL2765" s="35" t="e">
        <f>+AJ2765/LISTAS[[#This Row],[COSTO]]-1</f>
        <v>#DIV/0!</v>
      </c>
      <c r="AM2765" t="str">
        <f>+LISTAS[[#This Row],[ID]]</f>
        <v>ABRAZADERAS C/ GOMA - ALUMINIO8</v>
      </c>
      <c r="AO2765" s="43"/>
      <c r="AP2765" s="39">
        <f>LISTAS[[#This Row],[COSTO]]+(LISTAS[[#This Row],[COSTO]]*AO2765)</f>
        <v>0</v>
      </c>
      <c r="AQ2765" s="44">
        <f>IF(AO2765="",0,AP2765/LISTAS[[#This Row],[VENTA NETA]]-1)</f>
        <v>0</v>
      </c>
      <c r="AS2765" s="39">
        <v>0</v>
      </c>
      <c r="AT2765" s="48" t="e">
        <f>+LISTAS[[#This Row],[COSTO]]/AS2765-1</f>
        <v>#DIV/0!</v>
      </c>
      <c r="BA2765" t="s">
        <v>4255</v>
      </c>
      <c r="BB2765" s="36"/>
    </row>
    <row r="2766" spans="1:54" x14ac:dyDescent="0.35">
      <c r="A2766" s="7" t="s">
        <v>4258</v>
      </c>
      <c r="B2766" t="s">
        <v>4255</v>
      </c>
      <c r="C2766">
        <v>9</v>
      </c>
      <c r="D2766" t="s">
        <v>4225</v>
      </c>
      <c r="E2766" s="2">
        <v>1044.48</v>
      </c>
      <c r="F2766" s="7" t="str">
        <f>+_xlfn.XLOOKUP(LISTAS[[#This Row],[ID]],_01_CODIGOS_Y_COSTOS_xlsm[Producto y N°],_01_CODIGOS_Y_COSTOS_xlsm[FABRICA],"",0,1)</f>
        <v>MAXIFER</v>
      </c>
      <c r="G2766" s="26">
        <f>LISTAS[[#This Row],[Precio]]*(1-0.46)</f>
        <v>564.01920000000007</v>
      </c>
      <c r="H2766" s="1">
        <f>+_xlfn.XLOOKUP(LISTAS[[#This Row],[ID]],_01_CODIGOS_Y_COSTOS_xlsm[Producto y N°],_01_CODIGOS_Y_COSTOS_xlsm[COSTO],0,0,1)</f>
        <v>0</v>
      </c>
      <c r="I2766" s="27">
        <f>+IFERROR(LISTAS[[#This Row],[VENTA NETA]]/LISTAS[[#This Row],[COSTO]]-1,0)</f>
        <v>0</v>
      </c>
      <c r="J2766" s="50" t="str">
        <f>IFERROR(VLOOKUP(LISTAS[[#This Row],[ID]],_01_CODIGOS_Y_COSTOS_xlsm[[Producto y N°]:[CODIGO]],2,0),"")</f>
        <v>9</v>
      </c>
      <c r="O2766" t="s">
        <v>4258</v>
      </c>
      <c r="AB2766" s="12" t="str">
        <f>+LISTAS[[#This Row],[Codigo]]&amp;LISTAS[[#This Row],[Fabrica]]</f>
        <v>9MAXIFER</v>
      </c>
      <c r="AC2766" s="13" t="str">
        <f>+LISTAS[[#This Row],[Codigo]]</f>
        <v>9</v>
      </c>
      <c r="AD2766" s="13" t="str">
        <f>+LISTAS[[#This Row],[ID]]</f>
        <v>ABRAZADERAS C/ GOMA - ALUMINIO9</v>
      </c>
      <c r="AH2766" s="36"/>
      <c r="AI2766" s="37">
        <f>+LISTAS[[#This Row],[Precio]]+(LISTAS[[#This Row],[Precio]]*AH2766)</f>
        <v>1044.48</v>
      </c>
      <c r="AJ2766" s="38">
        <f t="shared" si="47"/>
        <v>522.24</v>
      </c>
      <c r="AL2766" s="35" t="e">
        <f>+AJ2766/LISTAS[[#This Row],[COSTO]]-1</f>
        <v>#DIV/0!</v>
      </c>
      <c r="AM2766" t="str">
        <f>+LISTAS[[#This Row],[ID]]</f>
        <v>ABRAZADERAS C/ GOMA - ALUMINIO9</v>
      </c>
      <c r="AO2766" s="43"/>
      <c r="AP2766" s="39">
        <f>LISTAS[[#This Row],[COSTO]]+(LISTAS[[#This Row],[COSTO]]*AO2766)</f>
        <v>0</v>
      </c>
      <c r="AQ2766" s="44">
        <f>IF(AO2766="",0,AP2766/LISTAS[[#This Row],[VENTA NETA]]-1)</f>
        <v>0</v>
      </c>
      <c r="AS2766" s="39">
        <v>0</v>
      </c>
      <c r="AT2766" s="48" t="e">
        <f>+LISTAS[[#This Row],[COSTO]]/AS2766-1</f>
        <v>#DIV/0!</v>
      </c>
      <c r="BA2766" t="s">
        <v>4255</v>
      </c>
      <c r="BB2766" s="36"/>
    </row>
    <row r="2767" spans="1:54" x14ac:dyDescent="0.35">
      <c r="A2767" s="7" t="s">
        <v>4259</v>
      </c>
      <c r="B2767" t="s">
        <v>4255</v>
      </c>
      <c r="C2767">
        <v>10</v>
      </c>
      <c r="D2767" t="s">
        <v>4227</v>
      </c>
      <c r="E2767" s="2">
        <v>1044.48</v>
      </c>
      <c r="F2767" s="7" t="str">
        <f>+_xlfn.XLOOKUP(LISTAS[[#This Row],[ID]],_01_CODIGOS_Y_COSTOS_xlsm[Producto y N°],_01_CODIGOS_Y_COSTOS_xlsm[FABRICA],"",0,1)</f>
        <v>MAXIFER</v>
      </c>
      <c r="G2767" s="26">
        <f>LISTAS[[#This Row],[Precio]]*(1-0.46)</f>
        <v>564.01920000000007</v>
      </c>
      <c r="H2767" s="1">
        <f>+_xlfn.XLOOKUP(LISTAS[[#This Row],[ID]],_01_CODIGOS_Y_COSTOS_xlsm[Producto y N°],_01_CODIGOS_Y_COSTOS_xlsm[COSTO],0,0,1)</f>
        <v>0</v>
      </c>
      <c r="I2767" s="27">
        <f>+IFERROR(LISTAS[[#This Row],[VENTA NETA]]/LISTAS[[#This Row],[COSTO]]-1,0)</f>
        <v>0</v>
      </c>
      <c r="J2767" s="50" t="str">
        <f>IFERROR(VLOOKUP(LISTAS[[#This Row],[ID]],_01_CODIGOS_Y_COSTOS_xlsm[[Producto y N°]:[CODIGO]],2,0),"")</f>
        <v>10</v>
      </c>
      <c r="O2767" t="s">
        <v>4259</v>
      </c>
      <c r="AB2767" s="12" t="str">
        <f>+LISTAS[[#This Row],[Codigo]]&amp;LISTAS[[#This Row],[Fabrica]]</f>
        <v>10MAXIFER</v>
      </c>
      <c r="AC2767" s="13" t="str">
        <f>+LISTAS[[#This Row],[Codigo]]</f>
        <v>10</v>
      </c>
      <c r="AD2767" s="13" t="str">
        <f>+LISTAS[[#This Row],[ID]]</f>
        <v>ABRAZADERAS C/ GOMA - ALUMINIO10</v>
      </c>
      <c r="AH2767" s="36"/>
      <c r="AI2767" s="37">
        <f>+LISTAS[[#This Row],[Precio]]+(LISTAS[[#This Row],[Precio]]*AH2767)</f>
        <v>1044.48</v>
      </c>
      <c r="AJ2767" s="38">
        <f t="shared" si="47"/>
        <v>522.24</v>
      </c>
      <c r="AL2767" s="35" t="e">
        <f>+AJ2767/LISTAS[[#This Row],[COSTO]]-1</f>
        <v>#DIV/0!</v>
      </c>
      <c r="AM2767" t="str">
        <f>+LISTAS[[#This Row],[ID]]</f>
        <v>ABRAZADERAS C/ GOMA - ALUMINIO10</v>
      </c>
      <c r="AO2767" s="43"/>
      <c r="AP2767" s="39">
        <f>LISTAS[[#This Row],[COSTO]]+(LISTAS[[#This Row],[COSTO]]*AO2767)</f>
        <v>0</v>
      </c>
      <c r="AQ2767" s="44">
        <f>IF(AO2767="",0,AP2767/LISTAS[[#This Row],[VENTA NETA]]-1)</f>
        <v>0</v>
      </c>
      <c r="AS2767" s="39">
        <v>0</v>
      </c>
      <c r="AT2767" s="48" t="e">
        <f>+LISTAS[[#This Row],[COSTO]]/AS2767-1</f>
        <v>#DIV/0!</v>
      </c>
      <c r="BA2767" t="s">
        <v>4255</v>
      </c>
      <c r="BB2767" s="36"/>
    </row>
    <row r="2768" spans="1:54" x14ac:dyDescent="0.35">
      <c r="A2768" s="7" t="s">
        <v>4260</v>
      </c>
      <c r="B2768" t="s">
        <v>4255</v>
      </c>
      <c r="C2768">
        <v>11</v>
      </c>
      <c r="D2768" t="s">
        <v>4229</v>
      </c>
      <c r="E2768" s="2">
        <v>1044.48</v>
      </c>
      <c r="F2768" s="7" t="str">
        <f>+_xlfn.XLOOKUP(LISTAS[[#This Row],[ID]],_01_CODIGOS_Y_COSTOS_xlsm[Producto y N°],_01_CODIGOS_Y_COSTOS_xlsm[FABRICA],"",0,1)</f>
        <v>MAXIFER</v>
      </c>
      <c r="G2768" s="26">
        <f>LISTAS[[#This Row],[Precio]]*(1-0.46)</f>
        <v>564.01920000000007</v>
      </c>
      <c r="H2768" s="1">
        <f>+_xlfn.XLOOKUP(LISTAS[[#This Row],[ID]],_01_CODIGOS_Y_COSTOS_xlsm[Producto y N°],_01_CODIGOS_Y_COSTOS_xlsm[COSTO],0,0,1)</f>
        <v>0</v>
      </c>
      <c r="I2768" s="27">
        <f>+IFERROR(LISTAS[[#This Row],[VENTA NETA]]/LISTAS[[#This Row],[COSTO]]-1,0)</f>
        <v>0</v>
      </c>
      <c r="J2768" s="50" t="str">
        <f>IFERROR(VLOOKUP(LISTAS[[#This Row],[ID]],_01_CODIGOS_Y_COSTOS_xlsm[[Producto y N°]:[CODIGO]],2,0),"")</f>
        <v>11</v>
      </c>
      <c r="O2768" t="s">
        <v>4260</v>
      </c>
      <c r="AB2768" s="12" t="str">
        <f>+LISTAS[[#This Row],[Codigo]]&amp;LISTAS[[#This Row],[Fabrica]]</f>
        <v>11MAXIFER</v>
      </c>
      <c r="AC2768" s="13" t="str">
        <f>+LISTAS[[#This Row],[Codigo]]</f>
        <v>11</v>
      </c>
      <c r="AD2768" s="13" t="str">
        <f>+LISTAS[[#This Row],[ID]]</f>
        <v>ABRAZADERAS C/ GOMA - ALUMINIO11</v>
      </c>
      <c r="AH2768" s="36"/>
      <c r="AI2768" s="37">
        <f>+LISTAS[[#This Row],[Precio]]+(LISTAS[[#This Row],[Precio]]*AH2768)</f>
        <v>1044.48</v>
      </c>
      <c r="AJ2768" s="38">
        <f t="shared" si="47"/>
        <v>522.24</v>
      </c>
      <c r="AL2768" s="35" t="e">
        <f>+AJ2768/LISTAS[[#This Row],[COSTO]]-1</f>
        <v>#DIV/0!</v>
      </c>
      <c r="AM2768" t="str">
        <f>+LISTAS[[#This Row],[ID]]</f>
        <v>ABRAZADERAS C/ GOMA - ALUMINIO11</v>
      </c>
      <c r="AO2768" s="43"/>
      <c r="AP2768" s="39">
        <f>LISTAS[[#This Row],[COSTO]]+(LISTAS[[#This Row],[COSTO]]*AO2768)</f>
        <v>0</v>
      </c>
      <c r="AQ2768" s="44">
        <f>IF(AO2768="",0,AP2768/LISTAS[[#This Row],[VENTA NETA]]-1)</f>
        <v>0</v>
      </c>
      <c r="AS2768" s="39">
        <v>0</v>
      </c>
      <c r="AT2768" s="48" t="e">
        <f>+LISTAS[[#This Row],[COSTO]]/AS2768-1</f>
        <v>#DIV/0!</v>
      </c>
      <c r="BA2768" t="s">
        <v>4255</v>
      </c>
      <c r="BB2768" s="36"/>
    </row>
    <row r="2769" spans="1:54" x14ac:dyDescent="0.35">
      <c r="A2769" s="7" t="s">
        <v>4261</v>
      </c>
      <c r="B2769" t="s">
        <v>4255</v>
      </c>
      <c r="C2769">
        <v>12</v>
      </c>
      <c r="D2769" t="s">
        <v>4231</v>
      </c>
      <c r="E2769" s="2">
        <v>1044.48</v>
      </c>
      <c r="F2769" s="7" t="str">
        <f>+_xlfn.XLOOKUP(LISTAS[[#This Row],[ID]],_01_CODIGOS_Y_COSTOS_xlsm[Producto y N°],_01_CODIGOS_Y_COSTOS_xlsm[FABRICA],"",0,1)</f>
        <v>MAXIFER</v>
      </c>
      <c r="G2769" s="26">
        <f>LISTAS[[#This Row],[Precio]]*(1-0.46)</f>
        <v>564.01920000000007</v>
      </c>
      <c r="H2769" s="1">
        <f>+_xlfn.XLOOKUP(LISTAS[[#This Row],[ID]],_01_CODIGOS_Y_COSTOS_xlsm[Producto y N°],_01_CODIGOS_Y_COSTOS_xlsm[COSTO],0,0,1)</f>
        <v>0</v>
      </c>
      <c r="I2769" s="27">
        <f>+IFERROR(LISTAS[[#This Row],[VENTA NETA]]/LISTAS[[#This Row],[COSTO]]-1,0)</f>
        <v>0</v>
      </c>
      <c r="J2769" s="50" t="str">
        <f>IFERROR(VLOOKUP(LISTAS[[#This Row],[ID]],_01_CODIGOS_Y_COSTOS_xlsm[[Producto y N°]:[CODIGO]],2,0),"")</f>
        <v>12</v>
      </c>
      <c r="O2769" t="s">
        <v>4261</v>
      </c>
      <c r="AB2769" s="12" t="str">
        <f>+LISTAS[[#This Row],[Codigo]]&amp;LISTAS[[#This Row],[Fabrica]]</f>
        <v>12MAXIFER</v>
      </c>
      <c r="AC2769" s="13" t="str">
        <f>+LISTAS[[#This Row],[Codigo]]</f>
        <v>12</v>
      </c>
      <c r="AD2769" s="13" t="str">
        <f>+LISTAS[[#This Row],[ID]]</f>
        <v>ABRAZADERAS C/ GOMA - ALUMINIO12</v>
      </c>
      <c r="AH2769" s="36"/>
      <c r="AI2769" s="37">
        <f>+LISTAS[[#This Row],[Precio]]+(LISTAS[[#This Row],[Precio]]*AH2769)</f>
        <v>1044.48</v>
      </c>
      <c r="AJ2769" s="38">
        <f t="shared" si="47"/>
        <v>522.24</v>
      </c>
      <c r="AL2769" s="35" t="e">
        <f>+AJ2769/LISTAS[[#This Row],[COSTO]]-1</f>
        <v>#DIV/0!</v>
      </c>
      <c r="AM2769" t="str">
        <f>+LISTAS[[#This Row],[ID]]</f>
        <v>ABRAZADERAS C/ GOMA - ALUMINIO12</v>
      </c>
      <c r="AO2769" s="43"/>
      <c r="AP2769" s="39">
        <f>LISTAS[[#This Row],[COSTO]]+(LISTAS[[#This Row],[COSTO]]*AO2769)</f>
        <v>0</v>
      </c>
      <c r="AQ2769" s="44">
        <f>IF(AO2769="",0,AP2769/LISTAS[[#This Row],[VENTA NETA]]-1)</f>
        <v>0</v>
      </c>
      <c r="AS2769" s="39">
        <v>0</v>
      </c>
      <c r="AT2769" s="48" t="e">
        <f>+LISTAS[[#This Row],[COSTO]]/AS2769-1</f>
        <v>#DIV/0!</v>
      </c>
      <c r="BA2769" t="s">
        <v>4255</v>
      </c>
      <c r="BB2769" s="36"/>
    </row>
    <row r="2770" spans="1:54" x14ac:dyDescent="0.35">
      <c r="A2770" s="7" t="s">
        <v>4262</v>
      </c>
      <c r="B2770" t="s">
        <v>4255</v>
      </c>
      <c r="C2770">
        <v>14</v>
      </c>
      <c r="D2770" t="s">
        <v>4233</v>
      </c>
      <c r="E2770" s="2">
        <v>1228.8</v>
      </c>
      <c r="F2770" s="7" t="str">
        <f>+_xlfn.XLOOKUP(LISTAS[[#This Row],[ID]],_01_CODIGOS_Y_COSTOS_xlsm[Producto y N°],_01_CODIGOS_Y_COSTOS_xlsm[FABRICA],"",0,1)</f>
        <v>MAXIFER</v>
      </c>
      <c r="G2770" s="26">
        <f>LISTAS[[#This Row],[Precio]]*(1-0.46)</f>
        <v>663.55200000000002</v>
      </c>
      <c r="H2770" s="1">
        <f>+_xlfn.XLOOKUP(LISTAS[[#This Row],[ID]],_01_CODIGOS_Y_COSTOS_xlsm[Producto y N°],_01_CODIGOS_Y_COSTOS_xlsm[COSTO],0,0,1)</f>
        <v>0</v>
      </c>
      <c r="I2770" s="27">
        <f>+IFERROR(LISTAS[[#This Row],[VENTA NETA]]/LISTAS[[#This Row],[COSTO]]-1,0)</f>
        <v>0</v>
      </c>
      <c r="J2770" s="50" t="str">
        <f>IFERROR(VLOOKUP(LISTAS[[#This Row],[ID]],_01_CODIGOS_Y_COSTOS_xlsm[[Producto y N°]:[CODIGO]],2,0),"")</f>
        <v>14</v>
      </c>
      <c r="O2770" t="s">
        <v>4262</v>
      </c>
      <c r="AB2770" s="12" t="str">
        <f>+LISTAS[[#This Row],[Codigo]]&amp;LISTAS[[#This Row],[Fabrica]]</f>
        <v>14MAXIFER</v>
      </c>
      <c r="AC2770" s="13" t="str">
        <f>+LISTAS[[#This Row],[Codigo]]</f>
        <v>14</v>
      </c>
      <c r="AD2770" s="13" t="str">
        <f>+LISTAS[[#This Row],[ID]]</f>
        <v>ABRAZADERAS C/ GOMA - ALUMINIO14</v>
      </c>
      <c r="AH2770" s="36"/>
      <c r="AI2770" s="37">
        <f>+LISTAS[[#This Row],[Precio]]+(LISTAS[[#This Row],[Precio]]*AH2770)</f>
        <v>1228.8</v>
      </c>
      <c r="AJ2770" s="38">
        <f t="shared" si="47"/>
        <v>614.4</v>
      </c>
      <c r="AL2770" s="35" t="e">
        <f>+AJ2770/LISTAS[[#This Row],[COSTO]]-1</f>
        <v>#DIV/0!</v>
      </c>
      <c r="AM2770" t="str">
        <f>+LISTAS[[#This Row],[ID]]</f>
        <v>ABRAZADERAS C/ GOMA - ALUMINIO14</v>
      </c>
      <c r="AO2770" s="43"/>
      <c r="AP2770" s="39">
        <f>LISTAS[[#This Row],[COSTO]]+(LISTAS[[#This Row],[COSTO]]*AO2770)</f>
        <v>0</v>
      </c>
      <c r="AQ2770" s="44">
        <f>IF(AO2770="",0,AP2770/LISTAS[[#This Row],[VENTA NETA]]-1)</f>
        <v>0</v>
      </c>
      <c r="AS2770" s="39">
        <v>0</v>
      </c>
      <c r="AT2770" s="48" t="e">
        <f>+LISTAS[[#This Row],[COSTO]]/AS2770-1</f>
        <v>#DIV/0!</v>
      </c>
      <c r="BA2770" t="s">
        <v>4255</v>
      </c>
      <c r="BB2770" s="36"/>
    </row>
    <row r="2771" spans="1:54" x14ac:dyDescent="0.35">
      <c r="A2771" s="7" t="s">
        <v>4263</v>
      </c>
      <c r="B2771" t="s">
        <v>4255</v>
      </c>
      <c r="C2771">
        <v>16</v>
      </c>
      <c r="D2771" t="s">
        <v>4235</v>
      </c>
      <c r="E2771" s="2">
        <v>1228.8</v>
      </c>
      <c r="F2771" s="7" t="str">
        <f>+_xlfn.XLOOKUP(LISTAS[[#This Row],[ID]],_01_CODIGOS_Y_COSTOS_xlsm[Producto y N°],_01_CODIGOS_Y_COSTOS_xlsm[FABRICA],"",0,1)</f>
        <v>MAXIFER</v>
      </c>
      <c r="G2771" s="26">
        <f>LISTAS[[#This Row],[Precio]]*(1-0.46)</f>
        <v>663.55200000000002</v>
      </c>
      <c r="H2771" s="1">
        <f>+_xlfn.XLOOKUP(LISTAS[[#This Row],[ID]],_01_CODIGOS_Y_COSTOS_xlsm[Producto y N°],_01_CODIGOS_Y_COSTOS_xlsm[COSTO],0,0,1)</f>
        <v>0</v>
      </c>
      <c r="I2771" s="27">
        <f>+IFERROR(LISTAS[[#This Row],[VENTA NETA]]/LISTAS[[#This Row],[COSTO]]-1,0)</f>
        <v>0</v>
      </c>
      <c r="J2771" s="50" t="str">
        <f>IFERROR(VLOOKUP(LISTAS[[#This Row],[ID]],_01_CODIGOS_Y_COSTOS_xlsm[[Producto y N°]:[CODIGO]],2,0),"")</f>
        <v>16</v>
      </c>
      <c r="O2771" t="s">
        <v>4263</v>
      </c>
      <c r="AB2771" s="12" t="str">
        <f>+LISTAS[[#This Row],[Codigo]]&amp;LISTAS[[#This Row],[Fabrica]]</f>
        <v>16MAXIFER</v>
      </c>
      <c r="AC2771" s="13" t="str">
        <f>+LISTAS[[#This Row],[Codigo]]</f>
        <v>16</v>
      </c>
      <c r="AD2771" s="13" t="str">
        <f>+LISTAS[[#This Row],[ID]]</f>
        <v>ABRAZADERAS C/ GOMA - ALUMINIO16</v>
      </c>
      <c r="AH2771" s="36"/>
      <c r="AI2771" s="37">
        <f>+LISTAS[[#This Row],[Precio]]+(LISTAS[[#This Row],[Precio]]*AH2771)</f>
        <v>1228.8</v>
      </c>
      <c r="AJ2771" s="38">
        <f t="shared" si="47"/>
        <v>614.4</v>
      </c>
      <c r="AL2771" s="35" t="e">
        <f>+AJ2771/LISTAS[[#This Row],[COSTO]]-1</f>
        <v>#DIV/0!</v>
      </c>
      <c r="AM2771" t="str">
        <f>+LISTAS[[#This Row],[ID]]</f>
        <v>ABRAZADERAS C/ GOMA - ALUMINIO16</v>
      </c>
      <c r="AO2771" s="43"/>
      <c r="AP2771" s="39">
        <f>LISTAS[[#This Row],[COSTO]]+(LISTAS[[#This Row],[COSTO]]*AO2771)</f>
        <v>0</v>
      </c>
      <c r="AQ2771" s="44">
        <f>IF(AO2771="",0,AP2771/LISTAS[[#This Row],[VENTA NETA]]-1)</f>
        <v>0</v>
      </c>
      <c r="AS2771" s="39">
        <v>0</v>
      </c>
      <c r="AT2771" s="48" t="e">
        <f>+LISTAS[[#This Row],[COSTO]]/AS2771-1</f>
        <v>#DIV/0!</v>
      </c>
      <c r="BA2771" t="s">
        <v>4255</v>
      </c>
      <c r="BB2771" s="36"/>
    </row>
    <row r="2772" spans="1:54" x14ac:dyDescent="0.35">
      <c r="A2772" s="7" t="s">
        <v>4264</v>
      </c>
      <c r="B2772" t="s">
        <v>4255</v>
      </c>
      <c r="C2772">
        <v>18</v>
      </c>
      <c r="D2772" t="s">
        <v>4237</v>
      </c>
      <c r="E2772" s="2">
        <v>1228.8</v>
      </c>
      <c r="F2772" s="7" t="str">
        <f>+_xlfn.XLOOKUP(LISTAS[[#This Row],[ID]],_01_CODIGOS_Y_COSTOS_xlsm[Producto y N°],_01_CODIGOS_Y_COSTOS_xlsm[FABRICA],"",0,1)</f>
        <v>MAXIFER</v>
      </c>
      <c r="G2772" s="26">
        <f>LISTAS[[#This Row],[Precio]]*(1-0.46)</f>
        <v>663.55200000000002</v>
      </c>
      <c r="H2772" s="1">
        <f>+_xlfn.XLOOKUP(LISTAS[[#This Row],[ID]],_01_CODIGOS_Y_COSTOS_xlsm[Producto y N°],_01_CODIGOS_Y_COSTOS_xlsm[COSTO],0,0,1)</f>
        <v>0</v>
      </c>
      <c r="I2772" s="27">
        <f>+IFERROR(LISTAS[[#This Row],[VENTA NETA]]/LISTAS[[#This Row],[COSTO]]-1,0)</f>
        <v>0</v>
      </c>
      <c r="J2772" s="50" t="str">
        <f>IFERROR(VLOOKUP(LISTAS[[#This Row],[ID]],_01_CODIGOS_Y_COSTOS_xlsm[[Producto y N°]:[CODIGO]],2,0),"")</f>
        <v>18</v>
      </c>
      <c r="O2772" t="s">
        <v>4264</v>
      </c>
      <c r="AB2772" s="12" t="str">
        <f>+LISTAS[[#This Row],[Codigo]]&amp;LISTAS[[#This Row],[Fabrica]]</f>
        <v>18MAXIFER</v>
      </c>
      <c r="AC2772" s="13" t="str">
        <f>+LISTAS[[#This Row],[Codigo]]</f>
        <v>18</v>
      </c>
      <c r="AD2772" s="13" t="str">
        <f>+LISTAS[[#This Row],[ID]]</f>
        <v>ABRAZADERAS C/ GOMA - ALUMINIO18</v>
      </c>
      <c r="AH2772" s="36"/>
      <c r="AI2772" s="37">
        <f>+LISTAS[[#This Row],[Precio]]+(LISTAS[[#This Row],[Precio]]*AH2772)</f>
        <v>1228.8</v>
      </c>
      <c r="AJ2772" s="38">
        <f t="shared" si="47"/>
        <v>614.4</v>
      </c>
      <c r="AL2772" s="35" t="e">
        <f>+AJ2772/LISTAS[[#This Row],[COSTO]]-1</f>
        <v>#DIV/0!</v>
      </c>
      <c r="AM2772" t="str">
        <f>+LISTAS[[#This Row],[ID]]</f>
        <v>ABRAZADERAS C/ GOMA - ALUMINIO18</v>
      </c>
      <c r="AO2772" s="43"/>
      <c r="AP2772" s="39">
        <f>LISTAS[[#This Row],[COSTO]]+(LISTAS[[#This Row],[COSTO]]*AO2772)</f>
        <v>0</v>
      </c>
      <c r="AQ2772" s="44">
        <f>IF(AO2772="",0,AP2772/LISTAS[[#This Row],[VENTA NETA]]-1)</f>
        <v>0</v>
      </c>
      <c r="AS2772" s="39">
        <v>0</v>
      </c>
      <c r="AT2772" s="48" t="e">
        <f>+LISTAS[[#This Row],[COSTO]]/AS2772-1</f>
        <v>#DIV/0!</v>
      </c>
      <c r="BA2772" t="s">
        <v>4255</v>
      </c>
      <c r="BB2772" s="36"/>
    </row>
    <row r="2773" spans="1:54" x14ac:dyDescent="0.35">
      <c r="A2773" s="7" t="s">
        <v>4265</v>
      </c>
      <c r="B2773" t="s">
        <v>4255</v>
      </c>
      <c r="C2773">
        <v>19</v>
      </c>
      <c r="D2773" t="s">
        <v>4239</v>
      </c>
      <c r="E2773" s="2">
        <v>1505.28</v>
      </c>
      <c r="F2773" s="7" t="str">
        <f>+_xlfn.XLOOKUP(LISTAS[[#This Row],[ID]],_01_CODIGOS_Y_COSTOS_xlsm[Producto y N°],_01_CODIGOS_Y_COSTOS_xlsm[FABRICA],"",0,1)</f>
        <v>MAXIFER</v>
      </c>
      <c r="G2773" s="26">
        <f>LISTAS[[#This Row],[Precio]]*(1-0.46)</f>
        <v>812.85120000000006</v>
      </c>
      <c r="H2773" s="1">
        <f>+_xlfn.XLOOKUP(LISTAS[[#This Row],[ID]],_01_CODIGOS_Y_COSTOS_xlsm[Producto y N°],_01_CODIGOS_Y_COSTOS_xlsm[COSTO],0,0,1)</f>
        <v>0</v>
      </c>
      <c r="I2773" s="27">
        <f>+IFERROR(LISTAS[[#This Row],[VENTA NETA]]/LISTAS[[#This Row],[COSTO]]-1,0)</f>
        <v>0</v>
      </c>
      <c r="J2773" s="50" t="str">
        <f>IFERROR(VLOOKUP(LISTAS[[#This Row],[ID]],_01_CODIGOS_Y_COSTOS_xlsm[[Producto y N°]:[CODIGO]],2,0),"")</f>
        <v>19</v>
      </c>
      <c r="O2773" t="s">
        <v>4265</v>
      </c>
      <c r="AB2773" s="12" t="str">
        <f>+LISTAS[[#This Row],[Codigo]]&amp;LISTAS[[#This Row],[Fabrica]]</f>
        <v>19MAXIFER</v>
      </c>
      <c r="AC2773" s="13" t="str">
        <f>+LISTAS[[#This Row],[Codigo]]</f>
        <v>19</v>
      </c>
      <c r="AD2773" s="13" t="str">
        <f>+LISTAS[[#This Row],[ID]]</f>
        <v>ABRAZADERAS C/ GOMA - ALUMINIO19</v>
      </c>
      <c r="AH2773" s="36"/>
      <c r="AI2773" s="37">
        <f>+LISTAS[[#This Row],[Precio]]+(LISTAS[[#This Row],[Precio]]*AH2773)</f>
        <v>1505.28</v>
      </c>
      <c r="AJ2773" s="38">
        <f t="shared" si="47"/>
        <v>752.64</v>
      </c>
      <c r="AL2773" s="35" t="e">
        <f>+AJ2773/LISTAS[[#This Row],[COSTO]]-1</f>
        <v>#DIV/0!</v>
      </c>
      <c r="AM2773" t="str">
        <f>+LISTAS[[#This Row],[ID]]</f>
        <v>ABRAZADERAS C/ GOMA - ALUMINIO19</v>
      </c>
      <c r="AO2773" s="43"/>
      <c r="AP2773" s="39">
        <f>LISTAS[[#This Row],[COSTO]]+(LISTAS[[#This Row],[COSTO]]*AO2773)</f>
        <v>0</v>
      </c>
      <c r="AQ2773" s="44">
        <f>IF(AO2773="",0,AP2773/LISTAS[[#This Row],[VENTA NETA]]-1)</f>
        <v>0</v>
      </c>
      <c r="AS2773" s="39">
        <v>0</v>
      </c>
      <c r="AT2773" s="48" t="e">
        <f>+LISTAS[[#This Row],[COSTO]]/AS2773-1</f>
        <v>#DIV/0!</v>
      </c>
      <c r="BA2773" t="s">
        <v>4255</v>
      </c>
      <c r="BB2773" s="36"/>
    </row>
    <row r="2774" spans="1:54" x14ac:dyDescent="0.35">
      <c r="A2774" s="7" t="s">
        <v>4266</v>
      </c>
      <c r="B2774" t="s">
        <v>4255</v>
      </c>
      <c r="C2774">
        <v>20</v>
      </c>
      <c r="D2774" t="s">
        <v>4241</v>
      </c>
      <c r="E2774" s="2">
        <v>1505.28</v>
      </c>
      <c r="F2774" s="7" t="str">
        <f>+_xlfn.XLOOKUP(LISTAS[[#This Row],[ID]],_01_CODIGOS_Y_COSTOS_xlsm[Producto y N°],_01_CODIGOS_Y_COSTOS_xlsm[FABRICA],"",0,1)</f>
        <v>MAXIFER</v>
      </c>
      <c r="G2774" s="26">
        <f>LISTAS[[#This Row],[Precio]]*(1-0.46)</f>
        <v>812.85120000000006</v>
      </c>
      <c r="H2774" s="1">
        <f>+_xlfn.XLOOKUP(LISTAS[[#This Row],[ID]],_01_CODIGOS_Y_COSTOS_xlsm[Producto y N°],_01_CODIGOS_Y_COSTOS_xlsm[COSTO],0,0,1)</f>
        <v>0</v>
      </c>
      <c r="I2774" s="27">
        <f>+IFERROR(LISTAS[[#This Row],[VENTA NETA]]/LISTAS[[#This Row],[COSTO]]-1,0)</f>
        <v>0</v>
      </c>
      <c r="J2774" s="50" t="str">
        <f>IFERROR(VLOOKUP(LISTAS[[#This Row],[ID]],_01_CODIGOS_Y_COSTOS_xlsm[[Producto y N°]:[CODIGO]],2,0),"")</f>
        <v>20</v>
      </c>
      <c r="O2774" t="s">
        <v>4266</v>
      </c>
      <c r="AB2774" s="12" t="str">
        <f>+LISTAS[[#This Row],[Codigo]]&amp;LISTAS[[#This Row],[Fabrica]]</f>
        <v>20MAXIFER</v>
      </c>
      <c r="AC2774" s="13" t="str">
        <f>+LISTAS[[#This Row],[Codigo]]</f>
        <v>20</v>
      </c>
      <c r="AD2774" s="13" t="str">
        <f>+LISTAS[[#This Row],[ID]]</f>
        <v>ABRAZADERAS C/ GOMA - ALUMINIO20</v>
      </c>
      <c r="AH2774" s="36"/>
      <c r="AI2774" s="37">
        <f>+LISTAS[[#This Row],[Precio]]+(LISTAS[[#This Row],[Precio]]*AH2774)</f>
        <v>1505.28</v>
      </c>
      <c r="AJ2774" s="38">
        <f t="shared" si="47"/>
        <v>752.64</v>
      </c>
      <c r="AL2774" s="35" t="e">
        <f>+AJ2774/LISTAS[[#This Row],[COSTO]]-1</f>
        <v>#DIV/0!</v>
      </c>
      <c r="AM2774" t="str">
        <f>+LISTAS[[#This Row],[ID]]</f>
        <v>ABRAZADERAS C/ GOMA - ALUMINIO20</v>
      </c>
      <c r="AO2774" s="43"/>
      <c r="AP2774" s="39">
        <f>LISTAS[[#This Row],[COSTO]]+(LISTAS[[#This Row],[COSTO]]*AO2774)</f>
        <v>0</v>
      </c>
      <c r="AQ2774" s="44">
        <f>IF(AO2774="",0,AP2774/LISTAS[[#This Row],[VENTA NETA]]-1)</f>
        <v>0</v>
      </c>
      <c r="AS2774" s="39">
        <v>0</v>
      </c>
      <c r="AT2774" s="48" t="e">
        <f>+LISTAS[[#This Row],[COSTO]]/AS2774-1</f>
        <v>#DIV/0!</v>
      </c>
      <c r="BA2774" t="s">
        <v>4255</v>
      </c>
      <c r="BB2774" s="36"/>
    </row>
    <row r="2775" spans="1:54" x14ac:dyDescent="0.35">
      <c r="A2775" s="7" t="s">
        <v>4267</v>
      </c>
      <c r="B2775" t="s">
        <v>4255</v>
      </c>
      <c r="C2775">
        <v>22</v>
      </c>
      <c r="D2775" t="s">
        <v>4243</v>
      </c>
      <c r="E2775" s="2">
        <v>1505.28</v>
      </c>
      <c r="F2775" s="7" t="str">
        <f>+_xlfn.XLOOKUP(LISTAS[[#This Row],[ID]],_01_CODIGOS_Y_COSTOS_xlsm[Producto y N°],_01_CODIGOS_Y_COSTOS_xlsm[FABRICA],"",0,1)</f>
        <v>MAXIFER</v>
      </c>
      <c r="G2775" s="26">
        <f>LISTAS[[#This Row],[Precio]]*(1-0.46)</f>
        <v>812.85120000000006</v>
      </c>
      <c r="H2775" s="1">
        <f>+_xlfn.XLOOKUP(LISTAS[[#This Row],[ID]],_01_CODIGOS_Y_COSTOS_xlsm[Producto y N°],_01_CODIGOS_Y_COSTOS_xlsm[COSTO],0,0,1)</f>
        <v>0</v>
      </c>
      <c r="I2775" s="27">
        <f>+IFERROR(LISTAS[[#This Row],[VENTA NETA]]/LISTAS[[#This Row],[COSTO]]-1,0)</f>
        <v>0</v>
      </c>
      <c r="J2775" s="50" t="str">
        <f>IFERROR(VLOOKUP(LISTAS[[#This Row],[ID]],_01_CODIGOS_Y_COSTOS_xlsm[[Producto y N°]:[CODIGO]],2,0),"")</f>
        <v>22</v>
      </c>
      <c r="O2775" t="s">
        <v>4267</v>
      </c>
      <c r="AB2775" s="12" t="str">
        <f>+LISTAS[[#This Row],[Codigo]]&amp;LISTAS[[#This Row],[Fabrica]]</f>
        <v>22MAXIFER</v>
      </c>
      <c r="AC2775" s="13" t="str">
        <f>+LISTAS[[#This Row],[Codigo]]</f>
        <v>22</v>
      </c>
      <c r="AD2775" s="13" t="str">
        <f>+LISTAS[[#This Row],[ID]]</f>
        <v>ABRAZADERAS C/ GOMA - ALUMINIO22</v>
      </c>
      <c r="AH2775" s="36"/>
      <c r="AI2775" s="37">
        <f>+LISTAS[[#This Row],[Precio]]+(LISTAS[[#This Row],[Precio]]*AH2775)</f>
        <v>1505.28</v>
      </c>
      <c r="AJ2775" s="38">
        <f t="shared" si="47"/>
        <v>752.64</v>
      </c>
      <c r="AL2775" s="35" t="e">
        <f>+AJ2775/LISTAS[[#This Row],[COSTO]]-1</f>
        <v>#DIV/0!</v>
      </c>
      <c r="AM2775" t="str">
        <f>+LISTAS[[#This Row],[ID]]</f>
        <v>ABRAZADERAS C/ GOMA - ALUMINIO22</v>
      </c>
      <c r="AO2775" s="43"/>
      <c r="AP2775" s="39">
        <f>LISTAS[[#This Row],[COSTO]]+(LISTAS[[#This Row],[COSTO]]*AO2775)</f>
        <v>0</v>
      </c>
      <c r="AQ2775" s="44">
        <f>IF(AO2775="",0,AP2775/LISTAS[[#This Row],[VENTA NETA]]-1)</f>
        <v>0</v>
      </c>
      <c r="AS2775" s="39">
        <v>0</v>
      </c>
      <c r="AT2775" s="48" t="e">
        <f>+LISTAS[[#This Row],[COSTO]]/AS2775-1</f>
        <v>#DIV/0!</v>
      </c>
      <c r="BA2775" t="s">
        <v>4255</v>
      </c>
      <c r="BB2775" s="36"/>
    </row>
    <row r="2776" spans="1:54" x14ac:dyDescent="0.35">
      <c r="A2776" s="7" t="s">
        <v>4268</v>
      </c>
      <c r="B2776" t="s">
        <v>4255</v>
      </c>
      <c r="C2776">
        <v>25</v>
      </c>
      <c r="D2776" t="s">
        <v>4245</v>
      </c>
      <c r="E2776" s="2">
        <v>1843.2</v>
      </c>
      <c r="F2776" s="7" t="str">
        <f>+_xlfn.XLOOKUP(LISTAS[[#This Row],[ID]],_01_CODIGOS_Y_COSTOS_xlsm[Producto y N°],_01_CODIGOS_Y_COSTOS_xlsm[FABRICA],"",0,1)</f>
        <v>MAXIFER</v>
      </c>
      <c r="G2776" s="26">
        <f>LISTAS[[#This Row],[Precio]]*(1-0.46)</f>
        <v>995.32800000000009</v>
      </c>
      <c r="H2776" s="1">
        <f>+_xlfn.XLOOKUP(LISTAS[[#This Row],[ID]],_01_CODIGOS_Y_COSTOS_xlsm[Producto y N°],_01_CODIGOS_Y_COSTOS_xlsm[COSTO],0,0,1)</f>
        <v>0</v>
      </c>
      <c r="I2776" s="27">
        <f>+IFERROR(LISTAS[[#This Row],[VENTA NETA]]/LISTAS[[#This Row],[COSTO]]-1,0)</f>
        <v>0</v>
      </c>
      <c r="J2776" s="50" t="str">
        <f>IFERROR(VLOOKUP(LISTAS[[#This Row],[ID]],_01_CODIGOS_Y_COSTOS_xlsm[[Producto y N°]:[CODIGO]],2,0),"")</f>
        <v>25</v>
      </c>
      <c r="O2776" t="s">
        <v>4268</v>
      </c>
      <c r="AB2776" s="12" t="str">
        <f>+LISTAS[[#This Row],[Codigo]]&amp;LISTAS[[#This Row],[Fabrica]]</f>
        <v>25MAXIFER</v>
      </c>
      <c r="AC2776" s="13" t="str">
        <f>+LISTAS[[#This Row],[Codigo]]</f>
        <v>25</v>
      </c>
      <c r="AD2776" s="13" t="str">
        <f>+LISTAS[[#This Row],[ID]]</f>
        <v>ABRAZADERAS C/ GOMA - ALUMINIO25</v>
      </c>
      <c r="AH2776" s="36"/>
      <c r="AI2776" s="37">
        <f>+LISTAS[[#This Row],[Precio]]+(LISTAS[[#This Row],[Precio]]*AH2776)</f>
        <v>1843.2</v>
      </c>
      <c r="AJ2776" s="38">
        <f t="shared" si="47"/>
        <v>921.6</v>
      </c>
      <c r="AL2776" s="35" t="e">
        <f>+AJ2776/LISTAS[[#This Row],[COSTO]]-1</f>
        <v>#DIV/0!</v>
      </c>
      <c r="AM2776" t="str">
        <f>+LISTAS[[#This Row],[ID]]</f>
        <v>ABRAZADERAS C/ GOMA - ALUMINIO25</v>
      </c>
      <c r="AO2776" s="43"/>
      <c r="AP2776" s="39">
        <f>LISTAS[[#This Row],[COSTO]]+(LISTAS[[#This Row],[COSTO]]*AO2776)</f>
        <v>0</v>
      </c>
      <c r="AQ2776" s="44">
        <f>IF(AO2776="",0,AP2776/LISTAS[[#This Row],[VENTA NETA]]-1)</f>
        <v>0</v>
      </c>
      <c r="AS2776" s="39">
        <v>0</v>
      </c>
      <c r="AT2776" s="48" t="e">
        <f>+LISTAS[[#This Row],[COSTO]]/AS2776-1</f>
        <v>#DIV/0!</v>
      </c>
      <c r="BA2776" t="s">
        <v>4255</v>
      </c>
      <c r="BB2776" s="36"/>
    </row>
    <row r="2777" spans="1:54" x14ac:dyDescent="0.35">
      <c r="A2777" s="7" t="s">
        <v>4269</v>
      </c>
      <c r="B2777" t="s">
        <v>4255</v>
      </c>
      <c r="C2777">
        <v>28</v>
      </c>
      <c r="D2777" t="s">
        <v>4247</v>
      </c>
      <c r="E2777" s="2">
        <v>1843.2</v>
      </c>
      <c r="F2777" s="7" t="str">
        <f>+_xlfn.XLOOKUP(LISTAS[[#This Row],[ID]],_01_CODIGOS_Y_COSTOS_xlsm[Producto y N°],_01_CODIGOS_Y_COSTOS_xlsm[FABRICA],"",0,1)</f>
        <v>MAXIFER</v>
      </c>
      <c r="G2777" s="26">
        <f>LISTAS[[#This Row],[Precio]]*(1-0.46)</f>
        <v>995.32800000000009</v>
      </c>
      <c r="H2777" s="1">
        <f>+_xlfn.XLOOKUP(LISTAS[[#This Row],[ID]],_01_CODIGOS_Y_COSTOS_xlsm[Producto y N°],_01_CODIGOS_Y_COSTOS_xlsm[COSTO],0,0,1)</f>
        <v>0</v>
      </c>
      <c r="I2777" s="27">
        <f>+IFERROR(LISTAS[[#This Row],[VENTA NETA]]/LISTAS[[#This Row],[COSTO]]-1,0)</f>
        <v>0</v>
      </c>
      <c r="J2777" s="50" t="str">
        <f>IFERROR(VLOOKUP(LISTAS[[#This Row],[ID]],_01_CODIGOS_Y_COSTOS_xlsm[[Producto y N°]:[CODIGO]],2,0),"")</f>
        <v>28</v>
      </c>
      <c r="O2777" t="s">
        <v>4269</v>
      </c>
      <c r="AB2777" s="12" t="str">
        <f>+LISTAS[[#This Row],[Codigo]]&amp;LISTAS[[#This Row],[Fabrica]]</f>
        <v>28MAXIFER</v>
      </c>
      <c r="AC2777" s="13" t="str">
        <f>+LISTAS[[#This Row],[Codigo]]</f>
        <v>28</v>
      </c>
      <c r="AD2777" s="13" t="str">
        <f>+LISTAS[[#This Row],[ID]]</f>
        <v>ABRAZADERAS C/ GOMA - ALUMINIO28</v>
      </c>
      <c r="AH2777" s="36"/>
      <c r="AI2777" s="37">
        <f>+LISTAS[[#This Row],[Precio]]+(LISTAS[[#This Row],[Precio]]*AH2777)</f>
        <v>1843.2</v>
      </c>
      <c r="AJ2777" s="38">
        <f t="shared" si="47"/>
        <v>921.6</v>
      </c>
      <c r="AL2777" s="35" t="e">
        <f>+AJ2777/LISTAS[[#This Row],[COSTO]]-1</f>
        <v>#DIV/0!</v>
      </c>
      <c r="AM2777" t="str">
        <f>+LISTAS[[#This Row],[ID]]</f>
        <v>ABRAZADERAS C/ GOMA - ALUMINIO28</v>
      </c>
      <c r="AO2777" s="43"/>
      <c r="AP2777" s="39">
        <f>LISTAS[[#This Row],[COSTO]]+(LISTAS[[#This Row],[COSTO]]*AO2777)</f>
        <v>0</v>
      </c>
      <c r="AQ2777" s="44">
        <f>IF(AO2777="",0,AP2777/LISTAS[[#This Row],[VENTA NETA]]-1)</f>
        <v>0</v>
      </c>
      <c r="AS2777" s="39">
        <v>0</v>
      </c>
      <c r="AT2777" s="48" t="e">
        <f>+LISTAS[[#This Row],[COSTO]]/AS2777-1</f>
        <v>#DIV/0!</v>
      </c>
      <c r="BA2777" t="s">
        <v>4255</v>
      </c>
      <c r="BB2777" s="36"/>
    </row>
    <row r="2778" spans="1:54" x14ac:dyDescent="0.35">
      <c r="A2778" s="7" t="s">
        <v>4270</v>
      </c>
      <c r="B2778" t="s">
        <v>4255</v>
      </c>
      <c r="C2778">
        <v>30</v>
      </c>
      <c r="D2778" t="s">
        <v>4249</v>
      </c>
      <c r="E2778" s="2">
        <v>1843.2</v>
      </c>
      <c r="F2778" s="7" t="str">
        <f>+_xlfn.XLOOKUP(LISTAS[[#This Row],[ID]],_01_CODIGOS_Y_COSTOS_xlsm[Producto y N°],_01_CODIGOS_Y_COSTOS_xlsm[FABRICA],"",0,1)</f>
        <v>MAXIFER</v>
      </c>
      <c r="G2778" s="26">
        <f>LISTAS[[#This Row],[Precio]]*(1-0.46)</f>
        <v>995.32800000000009</v>
      </c>
      <c r="H2778" s="1">
        <f>+_xlfn.XLOOKUP(LISTAS[[#This Row],[ID]],_01_CODIGOS_Y_COSTOS_xlsm[Producto y N°],_01_CODIGOS_Y_COSTOS_xlsm[COSTO],0,0,1)</f>
        <v>0</v>
      </c>
      <c r="I2778" s="27">
        <f>+IFERROR(LISTAS[[#This Row],[VENTA NETA]]/LISTAS[[#This Row],[COSTO]]-1,0)</f>
        <v>0</v>
      </c>
      <c r="J2778" s="50" t="str">
        <f>IFERROR(VLOOKUP(LISTAS[[#This Row],[ID]],_01_CODIGOS_Y_COSTOS_xlsm[[Producto y N°]:[CODIGO]],2,0),"")</f>
        <v>30</v>
      </c>
      <c r="O2778" t="s">
        <v>4270</v>
      </c>
      <c r="AB2778" s="12" t="str">
        <f>+LISTAS[[#This Row],[Codigo]]&amp;LISTAS[[#This Row],[Fabrica]]</f>
        <v>30MAXIFER</v>
      </c>
      <c r="AC2778" s="13" t="str">
        <f>+LISTAS[[#This Row],[Codigo]]</f>
        <v>30</v>
      </c>
      <c r="AD2778" s="13" t="str">
        <f>+LISTAS[[#This Row],[ID]]</f>
        <v>ABRAZADERAS C/ GOMA - ALUMINIO30</v>
      </c>
      <c r="AH2778" s="36"/>
      <c r="AI2778" s="37">
        <f>+LISTAS[[#This Row],[Precio]]+(LISTAS[[#This Row],[Precio]]*AH2778)</f>
        <v>1843.2</v>
      </c>
      <c r="AJ2778" s="38">
        <f t="shared" si="47"/>
        <v>921.6</v>
      </c>
      <c r="AL2778" s="35" t="e">
        <f>+AJ2778/LISTAS[[#This Row],[COSTO]]-1</f>
        <v>#DIV/0!</v>
      </c>
      <c r="AM2778" t="str">
        <f>+LISTAS[[#This Row],[ID]]</f>
        <v>ABRAZADERAS C/ GOMA - ALUMINIO30</v>
      </c>
      <c r="AO2778" s="43"/>
      <c r="AP2778" s="39">
        <f>LISTAS[[#This Row],[COSTO]]+(LISTAS[[#This Row],[COSTO]]*AO2778)</f>
        <v>0</v>
      </c>
      <c r="AQ2778" s="44">
        <f>IF(AO2778="",0,AP2778/LISTAS[[#This Row],[VENTA NETA]]-1)</f>
        <v>0</v>
      </c>
      <c r="AS2778" s="39">
        <v>0</v>
      </c>
      <c r="AT2778" s="48" t="e">
        <f>+LISTAS[[#This Row],[COSTO]]/AS2778-1</f>
        <v>#DIV/0!</v>
      </c>
      <c r="BA2778" t="s">
        <v>4255</v>
      </c>
      <c r="BB2778" s="36"/>
    </row>
    <row r="2779" spans="1:54" x14ac:dyDescent="0.35">
      <c r="A2779" s="7" t="s">
        <v>4271</v>
      </c>
      <c r="B2779" t="s">
        <v>4255</v>
      </c>
      <c r="C2779">
        <v>32</v>
      </c>
      <c r="D2779" t="s">
        <v>4251</v>
      </c>
      <c r="E2779" s="2">
        <v>2073.6</v>
      </c>
      <c r="F2779" s="7" t="str">
        <f>+_xlfn.XLOOKUP(LISTAS[[#This Row],[ID]],_01_CODIGOS_Y_COSTOS_xlsm[Producto y N°],_01_CODIGOS_Y_COSTOS_xlsm[FABRICA],"",0,1)</f>
        <v>MAXIFER</v>
      </c>
      <c r="G2779" s="26">
        <f>LISTAS[[#This Row],[Precio]]*(1-0.46)</f>
        <v>1119.7439999999999</v>
      </c>
      <c r="H2779" s="1">
        <f>+_xlfn.XLOOKUP(LISTAS[[#This Row],[ID]],_01_CODIGOS_Y_COSTOS_xlsm[Producto y N°],_01_CODIGOS_Y_COSTOS_xlsm[COSTO],0,0,1)</f>
        <v>0</v>
      </c>
      <c r="I2779" s="27">
        <f>+IFERROR(LISTAS[[#This Row],[VENTA NETA]]/LISTAS[[#This Row],[COSTO]]-1,0)</f>
        <v>0</v>
      </c>
      <c r="J2779" s="50" t="str">
        <f>IFERROR(VLOOKUP(LISTAS[[#This Row],[ID]],_01_CODIGOS_Y_COSTOS_xlsm[[Producto y N°]:[CODIGO]],2,0),"")</f>
        <v>32</v>
      </c>
      <c r="O2779" t="s">
        <v>4271</v>
      </c>
      <c r="AB2779" s="12" t="str">
        <f>+LISTAS[[#This Row],[Codigo]]&amp;LISTAS[[#This Row],[Fabrica]]</f>
        <v>32MAXIFER</v>
      </c>
      <c r="AC2779" s="13" t="str">
        <f>+LISTAS[[#This Row],[Codigo]]</f>
        <v>32</v>
      </c>
      <c r="AD2779" s="13" t="str">
        <f>+LISTAS[[#This Row],[ID]]</f>
        <v>ABRAZADERAS C/ GOMA - ALUMINIO32</v>
      </c>
      <c r="AH2779" s="36"/>
      <c r="AI2779" s="37">
        <f>+LISTAS[[#This Row],[Precio]]+(LISTAS[[#This Row],[Precio]]*AH2779)</f>
        <v>2073.6</v>
      </c>
      <c r="AJ2779" s="38">
        <f t="shared" si="47"/>
        <v>1036.8</v>
      </c>
      <c r="AL2779" s="35" t="e">
        <f>+AJ2779/LISTAS[[#This Row],[COSTO]]-1</f>
        <v>#DIV/0!</v>
      </c>
      <c r="AM2779" t="str">
        <f>+LISTAS[[#This Row],[ID]]</f>
        <v>ABRAZADERAS C/ GOMA - ALUMINIO32</v>
      </c>
      <c r="AO2779" s="43"/>
      <c r="AP2779" s="39">
        <f>LISTAS[[#This Row],[COSTO]]+(LISTAS[[#This Row],[COSTO]]*AO2779)</f>
        <v>0</v>
      </c>
      <c r="AQ2779" s="44">
        <f>IF(AO2779="",0,AP2779/LISTAS[[#This Row],[VENTA NETA]]-1)</f>
        <v>0</v>
      </c>
      <c r="AS2779" s="39">
        <v>0</v>
      </c>
      <c r="AT2779" s="48" t="e">
        <f>+LISTAS[[#This Row],[COSTO]]/AS2779-1</f>
        <v>#DIV/0!</v>
      </c>
      <c r="BA2779" t="s">
        <v>4255</v>
      </c>
      <c r="BB2779" s="36"/>
    </row>
    <row r="2780" spans="1:54" x14ac:dyDescent="0.35">
      <c r="A2780" s="7" t="s">
        <v>4272</v>
      </c>
      <c r="B2780" t="s">
        <v>4255</v>
      </c>
      <c r="C2780">
        <v>35</v>
      </c>
      <c r="D2780" t="s">
        <v>4253</v>
      </c>
      <c r="E2780" s="2">
        <v>2150.4</v>
      </c>
      <c r="F2780" s="7" t="str">
        <f>+_xlfn.XLOOKUP(LISTAS[[#This Row],[ID]],_01_CODIGOS_Y_COSTOS_xlsm[Producto y N°],_01_CODIGOS_Y_COSTOS_xlsm[FABRICA],"",0,1)</f>
        <v>MAXIFER</v>
      </c>
      <c r="G2780" s="26">
        <f>LISTAS[[#This Row],[Precio]]*(1-0.46)</f>
        <v>1161.2160000000001</v>
      </c>
      <c r="H2780" s="1">
        <f>+_xlfn.XLOOKUP(LISTAS[[#This Row],[ID]],_01_CODIGOS_Y_COSTOS_xlsm[Producto y N°],_01_CODIGOS_Y_COSTOS_xlsm[COSTO],0,0,1)</f>
        <v>0</v>
      </c>
      <c r="I2780" s="27">
        <f>+IFERROR(LISTAS[[#This Row],[VENTA NETA]]/LISTAS[[#This Row],[COSTO]]-1,0)</f>
        <v>0</v>
      </c>
      <c r="J2780" s="50" t="str">
        <f>IFERROR(VLOOKUP(LISTAS[[#This Row],[ID]],_01_CODIGOS_Y_COSTOS_xlsm[[Producto y N°]:[CODIGO]],2,0),"")</f>
        <v>35</v>
      </c>
      <c r="O2780" t="s">
        <v>4272</v>
      </c>
      <c r="AB2780" s="12" t="str">
        <f>+LISTAS[[#This Row],[Codigo]]&amp;LISTAS[[#This Row],[Fabrica]]</f>
        <v>35MAXIFER</v>
      </c>
      <c r="AC2780" s="13" t="str">
        <f>+LISTAS[[#This Row],[Codigo]]</f>
        <v>35</v>
      </c>
      <c r="AD2780" s="13" t="str">
        <f>+LISTAS[[#This Row],[ID]]</f>
        <v>ABRAZADERAS C/ GOMA - ALUMINIO35</v>
      </c>
      <c r="AH2780" s="36"/>
      <c r="AI2780" s="37">
        <f>+LISTAS[[#This Row],[Precio]]+(LISTAS[[#This Row],[Precio]]*AH2780)</f>
        <v>2150.4</v>
      </c>
      <c r="AJ2780" s="38">
        <f t="shared" si="47"/>
        <v>1075.2</v>
      </c>
      <c r="AL2780" s="35" t="e">
        <f>+AJ2780/LISTAS[[#This Row],[COSTO]]-1</f>
        <v>#DIV/0!</v>
      </c>
      <c r="AM2780" t="str">
        <f>+LISTAS[[#This Row],[ID]]</f>
        <v>ABRAZADERAS C/ GOMA - ALUMINIO35</v>
      </c>
      <c r="AO2780" s="43"/>
      <c r="AP2780" s="39">
        <f>LISTAS[[#This Row],[COSTO]]+(LISTAS[[#This Row],[COSTO]]*AO2780)</f>
        <v>0</v>
      </c>
      <c r="AQ2780" s="44">
        <f>IF(AO2780="",0,AP2780/LISTAS[[#This Row],[VENTA NETA]]-1)</f>
        <v>0</v>
      </c>
      <c r="AS2780" s="39">
        <v>0</v>
      </c>
      <c r="AT2780" s="48" t="e">
        <f>+LISTAS[[#This Row],[COSTO]]/AS2780-1</f>
        <v>#DIV/0!</v>
      </c>
      <c r="BA2780" t="s">
        <v>4255</v>
      </c>
      <c r="BB2780" s="36"/>
    </row>
    <row r="2781" spans="1:54" x14ac:dyDescent="0.35">
      <c r="A2781" s="7" t="s">
        <v>6574</v>
      </c>
      <c r="B2781" t="s">
        <v>3054</v>
      </c>
      <c r="C2781" t="s">
        <v>4917</v>
      </c>
      <c r="D2781" t="s">
        <v>6575</v>
      </c>
      <c r="E2781" s="2">
        <v>15000</v>
      </c>
      <c r="F2781" s="7" t="str">
        <f>+_xlfn.XLOOKUP(LISTAS[[#This Row],[ID]],_01_CODIGOS_Y_COSTOS_xlsm[Producto y N°],_01_CODIGOS_Y_COSTOS_xlsm[FABRICA],"",0,1)</f>
        <v>VARIOS</v>
      </c>
      <c r="G2781" s="26">
        <f>LISTAS[[#This Row],[Precio]]*(1-0.46)</f>
        <v>8100.0000000000009</v>
      </c>
      <c r="H2781" s="1">
        <f>+_xlfn.XLOOKUP(LISTAS[[#This Row],[ID]],_01_CODIGOS_Y_COSTOS_xlsm[Producto y N°],_01_CODIGOS_Y_COSTOS_xlsm[COSTO],0,0,1)</f>
        <v>0</v>
      </c>
      <c r="I2781" s="27">
        <f>+IFERROR(LISTAS[[#This Row],[VENTA NETA]]/LISTAS[[#This Row],[COSTO]]-1,0)</f>
        <v>0</v>
      </c>
      <c r="J2781" s="50" t="str">
        <f>IFERROR(VLOOKUP(LISTAS[[#This Row],[ID]],_01_CODIGOS_Y_COSTOS_xlsm[[Producto y N°]:[CODIGO]],2,0),"")</f>
        <v>0</v>
      </c>
      <c r="O2781" t="s">
        <v>6574</v>
      </c>
      <c r="AB2781" s="12" t="str">
        <f>+LISTAS[[#This Row],[Codigo]]&amp;LISTAS[[#This Row],[Fabrica]]</f>
        <v>0VARIOS</v>
      </c>
      <c r="AC2781" s="13" t="str">
        <f>+LISTAS[[#This Row],[Codigo]]</f>
        <v>0</v>
      </c>
      <c r="AD2781" s="13" t="str">
        <f>+LISTAS[[#This Row],[ID]]</f>
        <v>ARANDELAS DE GOMA LINEA PESADAGaveta</v>
      </c>
      <c r="AH2781" s="36"/>
      <c r="AI2781" s="37">
        <f>+LISTAS[[#This Row],[Precio]]+(LISTAS[[#This Row],[Precio]]*AH2781)</f>
        <v>15000</v>
      </c>
      <c r="AJ2781" s="38">
        <f t="shared" si="47"/>
        <v>7500</v>
      </c>
      <c r="AL2781" s="35" t="e">
        <f>+AJ2781/LISTAS[[#This Row],[COSTO]]-1</f>
        <v>#DIV/0!</v>
      </c>
      <c r="AM2781" t="str">
        <f>+LISTAS[[#This Row],[ID]]</f>
        <v>ARANDELAS DE GOMA LINEA PESADAGaveta</v>
      </c>
      <c r="AO2781" s="43"/>
      <c r="AP2781" s="39">
        <f>LISTAS[[#This Row],[COSTO]]+(LISTAS[[#This Row],[COSTO]]*AO2781)</f>
        <v>0</v>
      </c>
      <c r="AQ2781" s="44">
        <f>IF(AO2781="",0,AP2781/LISTAS[[#This Row],[VENTA NETA]]-1)</f>
        <v>0</v>
      </c>
      <c r="AS2781" s="39">
        <v>0</v>
      </c>
      <c r="AT2781" s="48" t="e">
        <f>+LISTAS[[#This Row],[COSTO]]/AS2781-1</f>
        <v>#DIV/0!</v>
      </c>
      <c r="BA2781" t="s">
        <v>3054</v>
      </c>
      <c r="BB2781" s="36"/>
    </row>
    <row r="2782" spans="1:54" x14ac:dyDescent="0.35">
      <c r="A2782" s="7" t="s">
        <v>6576</v>
      </c>
      <c r="B2782" t="s">
        <v>3803</v>
      </c>
      <c r="C2782" t="s">
        <v>4917</v>
      </c>
      <c r="D2782" t="s">
        <v>6575</v>
      </c>
      <c r="E2782" s="2">
        <v>15000</v>
      </c>
      <c r="F2782" s="7" t="str">
        <f>+_xlfn.XLOOKUP(LISTAS[[#This Row],[ID]],_01_CODIGOS_Y_COSTOS_xlsm[Producto y N°],_01_CODIGOS_Y_COSTOS_xlsm[FABRICA],"",0,1)</f>
        <v>VARIOS</v>
      </c>
      <c r="G2782" s="26">
        <f>LISTAS[[#This Row],[Precio]]*(1-0.46)</f>
        <v>8100.0000000000009</v>
      </c>
      <c r="H2782" s="1">
        <f>+_xlfn.XLOOKUP(LISTAS[[#This Row],[ID]],_01_CODIGOS_Y_COSTOS_xlsm[Producto y N°],_01_CODIGOS_Y_COSTOS_xlsm[COSTO],0,0,1)</f>
        <v>0</v>
      </c>
      <c r="I2782" s="27">
        <f>+IFERROR(LISTAS[[#This Row],[VENTA NETA]]/LISTAS[[#This Row],[COSTO]]-1,0)</f>
        <v>0</v>
      </c>
      <c r="J2782" s="50" t="str">
        <f>IFERROR(VLOOKUP(LISTAS[[#This Row],[ID]],_01_CODIGOS_Y_COSTOS_xlsm[[Producto y N°]:[CODIGO]],2,0),"")</f>
        <v>0</v>
      </c>
      <c r="O2782" t="s">
        <v>6576</v>
      </c>
      <c r="AB2782" s="12" t="str">
        <f>+LISTAS[[#This Row],[Codigo]]&amp;LISTAS[[#This Row],[Fabrica]]</f>
        <v>0VARIOS</v>
      </c>
      <c r="AC2782" s="13" t="str">
        <f>+LISTAS[[#This Row],[Codigo]]</f>
        <v>0</v>
      </c>
      <c r="AD2782" s="13" t="str">
        <f>+LISTAS[[#This Row],[ID]]</f>
        <v>CONECTORES NUEVA INCORPORACIONGaveta</v>
      </c>
      <c r="AH2782" s="36"/>
      <c r="AI2782" s="37">
        <f>+LISTAS[[#This Row],[Precio]]+(LISTAS[[#This Row],[Precio]]*AH2782)</f>
        <v>15000</v>
      </c>
      <c r="AJ2782" s="38">
        <f t="shared" si="47"/>
        <v>7500</v>
      </c>
      <c r="AL2782" s="35" t="e">
        <f>+AJ2782/LISTAS[[#This Row],[COSTO]]-1</f>
        <v>#DIV/0!</v>
      </c>
      <c r="AM2782" t="str">
        <f>+LISTAS[[#This Row],[ID]]</f>
        <v>CONECTORES NUEVA INCORPORACIONGaveta</v>
      </c>
      <c r="AO2782" s="43"/>
      <c r="AP2782" s="39">
        <f>LISTAS[[#This Row],[COSTO]]+(LISTAS[[#This Row],[COSTO]]*AO2782)</f>
        <v>0</v>
      </c>
      <c r="AQ2782" s="44">
        <f>IF(AO2782="",0,AP2782/LISTAS[[#This Row],[VENTA NETA]]-1)</f>
        <v>0</v>
      </c>
      <c r="AS2782" s="39">
        <v>0</v>
      </c>
      <c r="AT2782" s="48" t="e">
        <f>+LISTAS[[#This Row],[COSTO]]/AS2782-1</f>
        <v>#DIV/0!</v>
      </c>
      <c r="BA2782" t="s">
        <v>3803</v>
      </c>
      <c r="BB2782" s="36"/>
    </row>
    <row r="2783" spans="1:54" x14ac:dyDescent="0.35">
      <c r="A2783" s="7" t="s">
        <v>6577</v>
      </c>
      <c r="B2783" t="s">
        <v>4218</v>
      </c>
      <c r="C2783" t="s">
        <v>4917</v>
      </c>
      <c r="D2783" t="s">
        <v>6575</v>
      </c>
      <c r="E2783" s="2">
        <v>15000</v>
      </c>
      <c r="F2783" s="7" t="str">
        <f>+_xlfn.XLOOKUP(LISTAS[[#This Row],[ID]],_01_CODIGOS_Y_COSTOS_xlsm[Producto y N°],_01_CODIGOS_Y_COSTOS_xlsm[FABRICA],"",0,1)</f>
        <v>VARIOS</v>
      </c>
      <c r="G2783" s="26">
        <f>LISTAS[[#This Row],[Precio]]*(1-0.46)</f>
        <v>8100.0000000000009</v>
      </c>
      <c r="H2783" s="1">
        <f>+_xlfn.XLOOKUP(LISTAS[[#This Row],[ID]],_01_CODIGOS_Y_COSTOS_xlsm[Producto y N°],_01_CODIGOS_Y_COSTOS_xlsm[COSTO],0,0,1)</f>
        <v>0</v>
      </c>
      <c r="I2783" s="27">
        <f>+IFERROR(LISTAS[[#This Row],[VENTA NETA]]/LISTAS[[#This Row],[COSTO]]-1,0)</f>
        <v>0</v>
      </c>
      <c r="J2783" s="50" t="str">
        <f>IFERROR(VLOOKUP(LISTAS[[#This Row],[ID]],_01_CODIGOS_Y_COSTOS_xlsm[[Producto y N°]:[CODIGO]],2,0),"")</f>
        <v>0</v>
      </c>
      <c r="O2783" t="s">
        <v>6577</v>
      </c>
      <c r="AB2783" s="12" t="str">
        <f>+LISTAS[[#This Row],[Codigo]]&amp;LISTAS[[#This Row],[Fabrica]]</f>
        <v>0VARIOS</v>
      </c>
      <c r="AC2783" s="13" t="str">
        <f>+LISTAS[[#This Row],[Codigo]]</f>
        <v>0</v>
      </c>
      <c r="AD2783" s="13" t="str">
        <f>+LISTAS[[#This Row],[ID]]</f>
        <v>ABRAZADERAS C/ GOMA - AC INOXIDABLEGaveta</v>
      </c>
      <c r="AH2783" s="36"/>
      <c r="AI2783" s="37">
        <f>+LISTAS[[#This Row],[Precio]]+(LISTAS[[#This Row],[Precio]]*AH2783)</f>
        <v>15000</v>
      </c>
      <c r="AJ2783" s="38">
        <f t="shared" si="47"/>
        <v>7500</v>
      </c>
      <c r="AL2783" s="35" t="e">
        <f>+AJ2783/LISTAS[[#This Row],[COSTO]]-1</f>
        <v>#DIV/0!</v>
      </c>
      <c r="AM2783" t="str">
        <f>+LISTAS[[#This Row],[ID]]</f>
        <v>ABRAZADERAS C/ GOMA - AC INOXIDABLEGaveta</v>
      </c>
      <c r="AO2783" s="43"/>
      <c r="AP2783" s="39">
        <f>LISTAS[[#This Row],[COSTO]]+(LISTAS[[#This Row],[COSTO]]*AO2783)</f>
        <v>0</v>
      </c>
      <c r="AQ2783" s="44">
        <f>IF(AO2783="",0,AP2783/LISTAS[[#This Row],[VENTA NETA]]-1)</f>
        <v>0</v>
      </c>
      <c r="AS2783" s="39">
        <v>0</v>
      </c>
      <c r="AT2783" s="48" t="e">
        <f>+LISTAS[[#This Row],[COSTO]]/AS2783-1</f>
        <v>#DIV/0!</v>
      </c>
      <c r="BA2783" t="s">
        <v>4218</v>
      </c>
      <c r="BB2783" s="36"/>
    </row>
    <row r="2784" spans="1:54" x14ac:dyDescent="0.35">
      <c r="A2784" s="7" t="s">
        <v>6578</v>
      </c>
      <c r="B2784" t="s">
        <v>4255</v>
      </c>
      <c r="C2784" t="s">
        <v>4917</v>
      </c>
      <c r="D2784" t="s">
        <v>6575</v>
      </c>
      <c r="E2784" s="2">
        <v>15000</v>
      </c>
      <c r="F2784" s="7" t="str">
        <f>+_xlfn.XLOOKUP(LISTAS[[#This Row],[ID]],_01_CODIGOS_Y_COSTOS_xlsm[Producto y N°],_01_CODIGOS_Y_COSTOS_xlsm[FABRICA],"",0,1)</f>
        <v>VARIOS</v>
      </c>
      <c r="G2784" s="26">
        <f>LISTAS[[#This Row],[Precio]]*(1-0.46)</f>
        <v>8100.0000000000009</v>
      </c>
      <c r="H2784" s="1">
        <f>+_xlfn.XLOOKUP(LISTAS[[#This Row],[ID]],_01_CODIGOS_Y_COSTOS_xlsm[Producto y N°],_01_CODIGOS_Y_COSTOS_xlsm[COSTO],0,0,1)</f>
        <v>0</v>
      </c>
      <c r="I2784" s="27">
        <f>+IFERROR(LISTAS[[#This Row],[VENTA NETA]]/LISTAS[[#This Row],[COSTO]]-1,0)</f>
        <v>0</v>
      </c>
      <c r="J2784" s="50" t="str">
        <f>IFERROR(VLOOKUP(LISTAS[[#This Row],[ID]],_01_CODIGOS_Y_COSTOS_xlsm[[Producto y N°]:[CODIGO]],2,0),"")</f>
        <v>0</v>
      </c>
      <c r="O2784" t="s">
        <v>6578</v>
      </c>
      <c r="AB2784" s="12" t="str">
        <f>+LISTAS[[#This Row],[Codigo]]&amp;LISTAS[[#This Row],[Fabrica]]</f>
        <v>0VARIOS</v>
      </c>
      <c r="AC2784" s="13" t="str">
        <f>+LISTAS[[#This Row],[Codigo]]</f>
        <v>0</v>
      </c>
      <c r="AD2784" s="13" t="str">
        <f>+LISTAS[[#This Row],[ID]]</f>
        <v>ABRAZADERAS C/ GOMA - ALUMINIOGaveta</v>
      </c>
      <c r="AH2784" s="36"/>
      <c r="AI2784" s="37">
        <f>+LISTAS[[#This Row],[Precio]]+(LISTAS[[#This Row],[Precio]]*AH2784)</f>
        <v>15000</v>
      </c>
      <c r="AJ2784" s="38">
        <f t="shared" si="47"/>
        <v>7500</v>
      </c>
      <c r="AL2784" s="35" t="e">
        <f>+AJ2784/LISTAS[[#This Row],[COSTO]]-1</f>
        <v>#DIV/0!</v>
      </c>
      <c r="AM2784" t="str">
        <f>+LISTAS[[#This Row],[ID]]</f>
        <v>ABRAZADERAS C/ GOMA - ALUMINIOGaveta</v>
      </c>
      <c r="AO2784" s="43"/>
      <c r="AP2784" s="39">
        <f>LISTAS[[#This Row],[COSTO]]+(LISTAS[[#This Row],[COSTO]]*AO2784)</f>
        <v>0</v>
      </c>
      <c r="AQ2784" s="44">
        <f>IF(AO2784="",0,AP2784/LISTAS[[#This Row],[VENTA NETA]]-1)</f>
        <v>0</v>
      </c>
      <c r="AS2784" s="39">
        <v>0</v>
      </c>
      <c r="AT2784" s="48" t="e">
        <f>+LISTAS[[#This Row],[COSTO]]/AS2784-1</f>
        <v>#DIV/0!</v>
      </c>
      <c r="BA2784" t="s">
        <v>4255</v>
      </c>
      <c r="BB2784" s="36"/>
    </row>
    <row r="2785" spans="1:54" x14ac:dyDescent="0.35">
      <c r="A2785" s="7" t="s">
        <v>6579</v>
      </c>
      <c r="B2785" t="s">
        <v>1131</v>
      </c>
      <c r="C2785" t="s">
        <v>4917</v>
      </c>
      <c r="D2785" t="s">
        <v>6575</v>
      </c>
      <c r="E2785" s="2">
        <v>15000</v>
      </c>
      <c r="F2785" s="7" t="str">
        <f>+_xlfn.XLOOKUP(LISTAS[[#This Row],[ID]],_01_CODIGOS_Y_COSTOS_xlsm[Producto y N°],_01_CODIGOS_Y_COSTOS_xlsm[FABRICA],"",0,1)</f>
        <v>VARIOS</v>
      </c>
      <c r="G2785" s="26">
        <f>LISTAS[[#This Row],[Precio]]*(1-0.46)</f>
        <v>8100.0000000000009</v>
      </c>
      <c r="H2785" s="1">
        <f>+_xlfn.XLOOKUP(LISTAS[[#This Row],[ID]],_01_CODIGOS_Y_COSTOS_xlsm[Producto y N°],_01_CODIGOS_Y_COSTOS_xlsm[COSTO],0,0,1)</f>
        <v>0</v>
      </c>
      <c r="I2785" s="27">
        <f>+IFERROR(LISTAS[[#This Row],[VENTA NETA]]/LISTAS[[#This Row],[COSTO]]-1,0)</f>
        <v>0</v>
      </c>
      <c r="J2785" s="50" t="str">
        <f>IFERROR(VLOOKUP(LISTAS[[#This Row],[ID]],_01_CODIGOS_Y_COSTOS_xlsm[[Producto y N°]:[CODIGO]],2,0),"")</f>
        <v>0</v>
      </c>
      <c r="O2785" t="s">
        <v>6579</v>
      </c>
      <c r="AB2785" s="12" t="str">
        <f>+LISTAS[[#This Row],[Codigo]]&amp;LISTAS[[#This Row],[Fabrica]]</f>
        <v>0VARIOS</v>
      </c>
      <c r="AC2785" s="13" t="str">
        <f>+LISTAS[[#This Row],[Codigo]]</f>
        <v>0</v>
      </c>
      <c r="AD2785" s="13" t="str">
        <f>+LISTAS[[#This Row],[ID]]</f>
        <v>RESORTES LINEA BULONERAGaveta</v>
      </c>
      <c r="AH2785" s="36"/>
      <c r="AI2785" s="37">
        <f>+LISTAS[[#This Row],[Precio]]+(LISTAS[[#This Row],[Precio]]*AH2785)</f>
        <v>15000</v>
      </c>
      <c r="AJ2785" s="38">
        <f t="shared" si="47"/>
        <v>7500</v>
      </c>
      <c r="AL2785" s="35" t="e">
        <f>+AJ2785/LISTAS[[#This Row],[COSTO]]-1</f>
        <v>#DIV/0!</v>
      </c>
      <c r="AM2785" t="str">
        <f>+LISTAS[[#This Row],[ID]]</f>
        <v>RESORTES LINEA BULONERAGaveta</v>
      </c>
      <c r="AO2785" s="43"/>
      <c r="AP2785" s="39">
        <f>LISTAS[[#This Row],[COSTO]]+(LISTAS[[#This Row],[COSTO]]*AO2785)</f>
        <v>0</v>
      </c>
      <c r="AQ2785" s="44">
        <f>IF(AO2785="",0,AP2785/LISTAS[[#This Row],[VENTA NETA]]-1)</f>
        <v>0</v>
      </c>
      <c r="AS2785" s="39">
        <v>0</v>
      </c>
      <c r="AT2785" s="48" t="e">
        <f>+LISTAS[[#This Row],[COSTO]]/AS2785-1</f>
        <v>#DIV/0!</v>
      </c>
      <c r="BA2785" t="s">
        <v>1131</v>
      </c>
      <c r="BB2785" s="36"/>
    </row>
    <row r="2786" spans="1:54" x14ac:dyDescent="0.35">
      <c r="A2786" s="7" t="s">
        <v>6580</v>
      </c>
      <c r="B2786" t="s">
        <v>6449</v>
      </c>
      <c r="C2786" t="s">
        <v>4917</v>
      </c>
      <c r="D2786" t="s">
        <v>6581</v>
      </c>
      <c r="E2786" s="2">
        <v>16000</v>
      </c>
      <c r="F2786" s="7" t="str">
        <f>+_xlfn.XLOOKUP(LISTAS[[#This Row],[ID]],_01_CODIGOS_Y_COSTOS_xlsm[Producto y N°],_01_CODIGOS_Y_COSTOS_xlsm[FABRICA],"",0,1)</f>
        <v>VARIOS</v>
      </c>
      <c r="G2786" s="26">
        <f>LISTAS[[#This Row],[Precio]]*(1-0.46)</f>
        <v>8640</v>
      </c>
      <c r="H2786" s="1">
        <f>+_xlfn.XLOOKUP(LISTAS[[#This Row],[ID]],_01_CODIGOS_Y_COSTOS_xlsm[Producto y N°],_01_CODIGOS_Y_COSTOS_xlsm[COSTO],0,0,1)</f>
        <v>0</v>
      </c>
      <c r="I2786" s="27">
        <f>+IFERROR(LISTAS[[#This Row],[VENTA NETA]]/LISTAS[[#This Row],[COSTO]]-1,0)</f>
        <v>0</v>
      </c>
      <c r="J2786" s="50" t="str">
        <f>IFERROR(VLOOKUP(LISTAS[[#This Row],[ID]],_01_CODIGOS_Y_COSTOS_xlsm[[Producto y N°]:[CODIGO]],2,0),"")</f>
        <v>0</v>
      </c>
      <c r="O2786" t="s">
        <v>6580</v>
      </c>
      <c r="AB2786" s="12" t="str">
        <f>+LISTAS[[#This Row],[Codigo]]&amp;LISTAS[[#This Row],[Fabrica]]</f>
        <v>0VARIOS</v>
      </c>
      <c r="AC2786" s="13" t="str">
        <f>+LISTAS[[#This Row],[Codigo]]</f>
        <v>0</v>
      </c>
      <c r="AD2786" s="13" t="str">
        <f>+LISTAS[[#This Row],[ID]]</f>
        <v>BORNES PARA BATERIAGaveta</v>
      </c>
      <c r="AH2786" s="36"/>
      <c r="AI2786" s="37">
        <f>+LISTAS[[#This Row],[Precio]]+(LISTAS[[#This Row],[Precio]]*AH2786)</f>
        <v>16000</v>
      </c>
      <c r="AJ2786" s="38">
        <f t="shared" si="47"/>
        <v>8000</v>
      </c>
      <c r="AL2786" s="35" t="e">
        <f>+AJ2786/LISTAS[[#This Row],[COSTO]]-1</f>
        <v>#DIV/0!</v>
      </c>
      <c r="AM2786" t="str">
        <f>+LISTAS[[#This Row],[ID]]</f>
        <v>BORNES PARA BATERIAGaveta</v>
      </c>
      <c r="AO2786" s="43"/>
      <c r="AP2786" s="39">
        <f>LISTAS[[#This Row],[COSTO]]+(LISTAS[[#This Row],[COSTO]]*AO2786)</f>
        <v>0</v>
      </c>
      <c r="AQ2786" s="44">
        <f>IF(AO2786="",0,AP2786/LISTAS[[#This Row],[VENTA NETA]]-1)</f>
        <v>0</v>
      </c>
      <c r="AS2786" s="39">
        <v>0</v>
      </c>
      <c r="AT2786" s="48" t="e">
        <f>+LISTAS[[#This Row],[COSTO]]/AS2786-1</f>
        <v>#DIV/0!</v>
      </c>
      <c r="BA2786" t="s">
        <v>6449</v>
      </c>
      <c r="BB2786" s="36"/>
    </row>
    <row r="2787" spans="1:54" x14ac:dyDescent="0.35">
      <c r="A2787" s="7" t="s">
        <v>6582</v>
      </c>
      <c r="B2787" t="s">
        <v>6400</v>
      </c>
      <c r="C2787" t="s">
        <v>4917</v>
      </c>
      <c r="D2787" t="s">
        <v>6583</v>
      </c>
      <c r="E2787" s="2">
        <v>13000</v>
      </c>
      <c r="F2787" s="7" t="str">
        <f>+_xlfn.XLOOKUP(LISTAS[[#This Row],[ID]],_01_CODIGOS_Y_COSTOS_xlsm[Producto y N°],_01_CODIGOS_Y_COSTOS_xlsm[FABRICA],"",0,1)</f>
        <v>VARIOS</v>
      </c>
      <c r="G2787" s="26">
        <f>LISTAS[[#This Row],[Precio]]*(1-0.46)</f>
        <v>7020.0000000000009</v>
      </c>
      <c r="H2787" s="1">
        <f>+_xlfn.XLOOKUP(LISTAS[[#This Row],[ID]],_01_CODIGOS_Y_COSTOS_xlsm[Producto y N°],_01_CODIGOS_Y_COSTOS_xlsm[COSTO],0,0,1)</f>
        <v>0</v>
      </c>
      <c r="I2787" s="27">
        <f>+IFERROR(LISTAS[[#This Row],[VENTA NETA]]/LISTAS[[#This Row],[COSTO]]-1,0)</f>
        <v>0</v>
      </c>
      <c r="J2787" s="50" t="str">
        <f>IFERROR(VLOOKUP(LISTAS[[#This Row],[ID]],_01_CODIGOS_Y_COSTOS_xlsm[[Producto y N°]:[CODIGO]],2,0),"")</f>
        <v>0</v>
      </c>
      <c r="O2787" t="s">
        <v>6582</v>
      </c>
      <c r="AB2787" s="12" t="str">
        <f>+LISTAS[[#This Row],[Codigo]]&amp;LISTAS[[#This Row],[Fabrica]]</f>
        <v>0VARIOS</v>
      </c>
      <c r="AC2787" s="13" t="str">
        <f>+LISTAS[[#This Row],[Codigo]]</f>
        <v>0</v>
      </c>
      <c r="AD2787" s="13" t="str">
        <f>+LISTAS[[#This Row],[ID]]</f>
        <v>ABRAZADERAS GRAMPAS UGaveta</v>
      </c>
      <c r="AH2787" s="36"/>
      <c r="AI2787" s="37">
        <f>+LISTAS[[#This Row],[Precio]]+(LISTAS[[#This Row],[Precio]]*AH2787)</f>
        <v>13000</v>
      </c>
      <c r="AJ2787" s="38">
        <f t="shared" si="47"/>
        <v>6500</v>
      </c>
      <c r="AL2787" s="35" t="e">
        <f>+AJ2787/LISTAS[[#This Row],[COSTO]]-1</f>
        <v>#DIV/0!</v>
      </c>
      <c r="AM2787" t="str">
        <f>+LISTAS[[#This Row],[ID]]</f>
        <v>ABRAZADERAS GRAMPAS UGaveta</v>
      </c>
      <c r="AO2787" s="43"/>
      <c r="AP2787" s="39">
        <f>LISTAS[[#This Row],[COSTO]]+(LISTAS[[#This Row],[COSTO]]*AO2787)</f>
        <v>0</v>
      </c>
      <c r="AQ2787" s="44">
        <f>IF(AO2787="",0,AP2787/LISTAS[[#This Row],[VENTA NETA]]-1)</f>
        <v>0</v>
      </c>
      <c r="AS2787" s="39">
        <v>0</v>
      </c>
      <c r="AT2787" s="48" t="e">
        <f>+LISTAS[[#This Row],[COSTO]]/AS2787-1</f>
        <v>#DIV/0!</v>
      </c>
      <c r="BA2787" t="s">
        <v>6400</v>
      </c>
      <c r="BB2787" s="36"/>
    </row>
    <row r="2788" spans="1:54" x14ac:dyDescent="0.35">
      <c r="A2788" s="7" t="s">
        <v>6584</v>
      </c>
      <c r="B2788" t="s">
        <v>4139</v>
      </c>
      <c r="C2788" t="s">
        <v>4917</v>
      </c>
      <c r="D2788" t="s">
        <v>6583</v>
      </c>
      <c r="E2788" s="2">
        <v>13000</v>
      </c>
      <c r="F2788" s="7" t="str">
        <f>+_xlfn.XLOOKUP(LISTAS[[#This Row],[ID]],_01_CODIGOS_Y_COSTOS_xlsm[Producto y N°],_01_CODIGOS_Y_COSTOS_xlsm[FABRICA],"",0,1)</f>
        <v>VARIOS</v>
      </c>
      <c r="G2788" s="26">
        <f>LISTAS[[#This Row],[Precio]]*(1-0.46)</f>
        <v>7020.0000000000009</v>
      </c>
      <c r="H2788" s="1">
        <f>+_xlfn.XLOOKUP(LISTAS[[#This Row],[ID]],_01_CODIGOS_Y_COSTOS_xlsm[Producto y N°],_01_CODIGOS_Y_COSTOS_xlsm[COSTO],0,0,1)</f>
        <v>0</v>
      </c>
      <c r="I2788" s="27">
        <f>+IFERROR(LISTAS[[#This Row],[VENTA NETA]]/LISTAS[[#This Row],[COSTO]]-1,0)</f>
        <v>0</v>
      </c>
      <c r="J2788" s="50" t="str">
        <f>IFERROR(VLOOKUP(LISTAS[[#This Row],[ID]],_01_CODIGOS_Y_COSTOS_xlsm[[Producto y N°]:[CODIGO]],2,0),"")</f>
        <v>0</v>
      </c>
      <c r="O2788" t="s">
        <v>6584</v>
      </c>
      <c r="AB2788" s="12" t="str">
        <f>+LISTAS[[#This Row],[Codigo]]&amp;LISTAS[[#This Row],[Fabrica]]</f>
        <v>0VARIOS</v>
      </c>
      <c r="AC2788" s="13" t="str">
        <f>+LISTAS[[#This Row],[Codigo]]</f>
        <v>0</v>
      </c>
      <c r="AD2788" s="13" t="str">
        <f>+LISTAS[[#This Row],[ID]]</f>
        <v>TAPONES DE CARTERGaveta</v>
      </c>
      <c r="AH2788" s="36"/>
      <c r="AI2788" s="37">
        <f>+LISTAS[[#This Row],[Precio]]+(LISTAS[[#This Row],[Precio]]*AH2788)</f>
        <v>13000</v>
      </c>
      <c r="AJ2788" s="38">
        <f t="shared" si="47"/>
        <v>6500</v>
      </c>
      <c r="AL2788" s="35" t="e">
        <f>+AJ2788/LISTAS[[#This Row],[COSTO]]-1</f>
        <v>#DIV/0!</v>
      </c>
      <c r="AM2788" t="str">
        <f>+LISTAS[[#This Row],[ID]]</f>
        <v>TAPONES DE CARTERGaveta</v>
      </c>
      <c r="AO2788" s="43"/>
      <c r="AP2788" s="39">
        <f>LISTAS[[#This Row],[COSTO]]+(LISTAS[[#This Row],[COSTO]]*AO2788)</f>
        <v>0</v>
      </c>
      <c r="AQ2788" s="44">
        <f>IF(AO2788="",0,AP2788/LISTAS[[#This Row],[VENTA NETA]]-1)</f>
        <v>0</v>
      </c>
      <c r="AS2788" s="39">
        <v>0</v>
      </c>
      <c r="AT2788" s="48" t="e">
        <f>+LISTAS[[#This Row],[COSTO]]/AS2788-1</f>
        <v>#DIV/0!</v>
      </c>
      <c r="BA2788" t="s">
        <v>4139</v>
      </c>
      <c r="BB2788" s="36"/>
    </row>
    <row r="2789" spans="1:54" x14ac:dyDescent="0.35">
      <c r="A2789" s="7" t="s">
        <v>6585</v>
      </c>
      <c r="B2789" t="s">
        <v>2127</v>
      </c>
      <c r="C2789" t="s">
        <v>4917</v>
      </c>
      <c r="D2789" t="s">
        <v>6583</v>
      </c>
      <c r="E2789" s="2">
        <v>13000</v>
      </c>
      <c r="F2789" s="7" t="str">
        <f>+_xlfn.XLOOKUP(LISTAS[[#This Row],[ID]],_01_CODIGOS_Y_COSTOS_xlsm[Producto y N°],_01_CODIGOS_Y_COSTOS_xlsm[FABRICA],"",0,1)</f>
        <v>VARIOS</v>
      </c>
      <c r="G2789" s="26">
        <f>LISTAS[[#This Row],[Precio]]*(1-0.46)</f>
        <v>7020.0000000000009</v>
      </c>
      <c r="H2789" s="1">
        <f>+_xlfn.XLOOKUP(LISTAS[[#This Row],[ID]],_01_CODIGOS_Y_COSTOS_xlsm[Producto y N°],_01_CODIGOS_Y_COSTOS_xlsm[COSTO],0,0,1)</f>
        <v>0</v>
      </c>
      <c r="I2789" s="27">
        <f>+IFERROR(LISTAS[[#This Row],[VENTA NETA]]/LISTAS[[#This Row],[COSTO]]-1,0)</f>
        <v>0</v>
      </c>
      <c r="J2789" s="50" t="str">
        <f>IFERROR(VLOOKUP(LISTAS[[#This Row],[ID]],_01_CODIGOS_Y_COSTOS_xlsm[[Producto y N°]:[CODIGO]],2,0),"")</f>
        <v>0</v>
      </c>
      <c r="O2789" t="s">
        <v>6585</v>
      </c>
      <c r="AB2789" s="12" t="str">
        <f>+LISTAS[[#This Row],[Codigo]]&amp;LISTAS[[#This Row],[Fabrica]]</f>
        <v>0VARIOS</v>
      </c>
      <c r="AC2789" s="13" t="str">
        <f>+LISTAS[[#This Row],[Codigo]]</f>
        <v>0</v>
      </c>
      <c r="AD2789" s="13" t="str">
        <f>+LISTAS[[#This Row],[ID]]</f>
        <v>ARANDELAS DE ALUMINIOGaveta</v>
      </c>
      <c r="AH2789" s="36"/>
      <c r="AI2789" s="37">
        <f>+LISTAS[[#This Row],[Precio]]+(LISTAS[[#This Row],[Precio]]*AH2789)</f>
        <v>13000</v>
      </c>
      <c r="AJ2789" s="38">
        <f t="shared" si="47"/>
        <v>6500</v>
      </c>
      <c r="AL2789" s="35" t="e">
        <f>+AJ2789/LISTAS[[#This Row],[COSTO]]-1</f>
        <v>#DIV/0!</v>
      </c>
      <c r="AM2789" t="str">
        <f>+LISTAS[[#This Row],[ID]]</f>
        <v>ARANDELAS DE ALUMINIOGaveta</v>
      </c>
      <c r="AO2789" s="43"/>
      <c r="AP2789" s="39">
        <f>LISTAS[[#This Row],[COSTO]]+(LISTAS[[#This Row],[COSTO]]*AO2789)</f>
        <v>0</v>
      </c>
      <c r="AQ2789" s="44">
        <f>IF(AO2789="",0,AP2789/LISTAS[[#This Row],[VENTA NETA]]-1)</f>
        <v>0</v>
      </c>
      <c r="AS2789" s="39">
        <v>0</v>
      </c>
      <c r="AT2789" s="48" t="e">
        <f>+LISTAS[[#This Row],[COSTO]]/AS2789-1</f>
        <v>#DIV/0!</v>
      </c>
      <c r="BA2789" t="s">
        <v>2127</v>
      </c>
      <c r="BB2789" s="36"/>
    </row>
    <row r="2790" spans="1:54" x14ac:dyDescent="0.35">
      <c r="A2790" s="7" t="s">
        <v>6586</v>
      </c>
      <c r="B2790" t="s">
        <v>2058</v>
      </c>
      <c r="C2790" t="s">
        <v>4917</v>
      </c>
      <c r="D2790" t="s">
        <v>6583</v>
      </c>
      <c r="E2790" s="2">
        <v>13000</v>
      </c>
      <c r="F2790" s="7" t="str">
        <f>+_xlfn.XLOOKUP(LISTAS[[#This Row],[ID]],_01_CODIGOS_Y_COSTOS_xlsm[Producto y N°],_01_CODIGOS_Y_COSTOS_xlsm[FABRICA],"",0,1)</f>
        <v>VARIOS</v>
      </c>
      <c r="G2790" s="26">
        <f>LISTAS[[#This Row],[Precio]]*(1-0.46)</f>
        <v>7020.0000000000009</v>
      </c>
      <c r="H2790" s="1">
        <f>+_xlfn.XLOOKUP(LISTAS[[#This Row],[ID]],_01_CODIGOS_Y_COSTOS_xlsm[Producto y N°],_01_CODIGOS_Y_COSTOS_xlsm[COSTO],0,0,1)</f>
        <v>0</v>
      </c>
      <c r="I2790" s="27">
        <f>+IFERROR(LISTAS[[#This Row],[VENTA NETA]]/LISTAS[[#This Row],[COSTO]]-1,0)</f>
        <v>0</v>
      </c>
      <c r="J2790" s="50" t="str">
        <f>IFERROR(VLOOKUP(LISTAS[[#This Row],[ID]],_01_CODIGOS_Y_COSTOS_xlsm[[Producto y N°]:[CODIGO]],2,0),"")</f>
        <v>0</v>
      </c>
      <c r="O2790" t="s">
        <v>6586</v>
      </c>
      <c r="AB2790" s="12" t="str">
        <f>+LISTAS[[#This Row],[Codigo]]&amp;LISTAS[[#This Row],[Fabrica]]</f>
        <v>0VARIOS</v>
      </c>
      <c r="AC2790" s="13" t="str">
        <f>+LISTAS[[#This Row],[Codigo]]</f>
        <v>0</v>
      </c>
      <c r="AD2790" s="13" t="str">
        <f>+LISTAS[[#This Row],[ID]]</f>
        <v>ARANDELAS DE COBREGaveta</v>
      </c>
      <c r="AH2790" s="36"/>
      <c r="AI2790" s="37">
        <f>+LISTAS[[#This Row],[Precio]]+(LISTAS[[#This Row],[Precio]]*AH2790)</f>
        <v>13000</v>
      </c>
      <c r="AJ2790" s="38">
        <f t="shared" si="47"/>
        <v>6500</v>
      </c>
      <c r="AL2790" s="35" t="e">
        <f>+AJ2790/LISTAS[[#This Row],[COSTO]]-1</f>
        <v>#DIV/0!</v>
      </c>
      <c r="AM2790" t="str">
        <f>+LISTAS[[#This Row],[ID]]</f>
        <v>ARANDELAS DE COBREGaveta</v>
      </c>
      <c r="AO2790" s="43"/>
      <c r="AP2790" s="39">
        <f>LISTAS[[#This Row],[COSTO]]+(LISTAS[[#This Row],[COSTO]]*AO2790)</f>
        <v>0</v>
      </c>
      <c r="AQ2790" s="44">
        <f>IF(AO2790="",0,AP2790/LISTAS[[#This Row],[VENTA NETA]]-1)</f>
        <v>0</v>
      </c>
      <c r="AS2790" s="39">
        <v>0</v>
      </c>
      <c r="AT2790" s="48" t="e">
        <f>+LISTAS[[#This Row],[COSTO]]/AS2790-1</f>
        <v>#DIV/0!</v>
      </c>
      <c r="BA2790" t="s">
        <v>2058</v>
      </c>
      <c r="BB2790" s="36"/>
    </row>
    <row r="2791" spans="1:54" x14ac:dyDescent="0.35">
      <c r="A2791" s="7" t="s">
        <v>6587</v>
      </c>
      <c r="B2791" t="s">
        <v>2201</v>
      </c>
      <c r="C2791" t="s">
        <v>4917</v>
      </c>
      <c r="D2791" t="s">
        <v>6583</v>
      </c>
      <c r="E2791" s="2">
        <v>13000</v>
      </c>
      <c r="F2791" s="7" t="str">
        <f>+_xlfn.XLOOKUP(LISTAS[[#This Row],[ID]],_01_CODIGOS_Y_COSTOS_xlsm[Producto y N°],_01_CODIGOS_Y_COSTOS_xlsm[FABRICA],"",0,1)</f>
        <v>VARIOS</v>
      </c>
      <c r="G2791" s="26">
        <f>LISTAS[[#This Row],[Precio]]*(1-0.46)</f>
        <v>7020.0000000000009</v>
      </c>
      <c r="H2791" s="1">
        <f>+_xlfn.XLOOKUP(LISTAS[[#This Row],[ID]],_01_CODIGOS_Y_COSTOS_xlsm[Producto y N°],_01_CODIGOS_Y_COSTOS_xlsm[COSTO],0,0,1)</f>
        <v>0</v>
      </c>
      <c r="I2791" s="27">
        <f>+IFERROR(LISTAS[[#This Row],[VENTA NETA]]/LISTAS[[#This Row],[COSTO]]-1,0)</f>
        <v>0</v>
      </c>
      <c r="J2791" s="50" t="str">
        <f>IFERROR(VLOOKUP(LISTAS[[#This Row],[ID]],_01_CODIGOS_Y_COSTOS_xlsm[[Producto y N°]:[CODIGO]],2,0),"")</f>
        <v>0</v>
      </c>
      <c r="O2791" t="s">
        <v>6587</v>
      </c>
      <c r="AB2791" s="12" t="str">
        <f>+LISTAS[[#This Row],[Codigo]]&amp;LISTAS[[#This Row],[Fabrica]]</f>
        <v>0VARIOS</v>
      </c>
      <c r="AC2791" s="13" t="str">
        <f>+LISTAS[[#This Row],[Codigo]]</f>
        <v>0</v>
      </c>
      <c r="AD2791" s="13" t="str">
        <f>+LISTAS[[#This Row],[ID]]</f>
        <v>ARANDELAS DE POLIPROPILENOGaveta</v>
      </c>
      <c r="AH2791" s="36"/>
      <c r="AI2791" s="37">
        <f>+LISTAS[[#This Row],[Precio]]+(LISTAS[[#This Row],[Precio]]*AH2791)</f>
        <v>13000</v>
      </c>
      <c r="AJ2791" s="38">
        <f t="shared" si="47"/>
        <v>6500</v>
      </c>
      <c r="AL2791" s="35" t="e">
        <f>+AJ2791/LISTAS[[#This Row],[COSTO]]-1</f>
        <v>#DIV/0!</v>
      </c>
      <c r="AM2791" t="str">
        <f>+LISTAS[[#This Row],[ID]]</f>
        <v>ARANDELAS DE POLIPROPILENOGaveta</v>
      </c>
      <c r="AO2791" s="43"/>
      <c r="AP2791" s="39">
        <f>LISTAS[[#This Row],[COSTO]]+(LISTAS[[#This Row],[COSTO]]*AO2791)</f>
        <v>0</v>
      </c>
      <c r="AQ2791" s="44">
        <f>IF(AO2791="",0,AP2791/LISTAS[[#This Row],[VENTA NETA]]-1)</f>
        <v>0</v>
      </c>
      <c r="AS2791" s="39">
        <v>0</v>
      </c>
      <c r="AT2791" s="48" t="e">
        <f>+LISTAS[[#This Row],[COSTO]]/AS2791-1</f>
        <v>#DIV/0!</v>
      </c>
      <c r="BA2791" t="s">
        <v>2201</v>
      </c>
      <c r="BB2791" s="36"/>
    </row>
    <row r="2792" spans="1:54" x14ac:dyDescent="0.35">
      <c r="A2792" s="7" t="s">
        <v>6588</v>
      </c>
      <c r="B2792" t="s">
        <v>4010</v>
      </c>
      <c r="C2792" t="s">
        <v>4917</v>
      </c>
      <c r="D2792" t="s">
        <v>6581</v>
      </c>
      <c r="E2792" s="2">
        <v>16000</v>
      </c>
      <c r="F2792" s="7" t="str">
        <f>+_xlfn.XLOOKUP(LISTAS[[#This Row],[ID]],_01_CODIGOS_Y_COSTOS_xlsm[Producto y N°],_01_CODIGOS_Y_COSTOS_xlsm[FABRICA],"",0,1)</f>
        <v>VARIOS</v>
      </c>
      <c r="G2792" s="26">
        <f>LISTAS[[#This Row],[Precio]]*(1-0.46)</f>
        <v>8640</v>
      </c>
      <c r="H2792" s="1">
        <f>+_xlfn.XLOOKUP(LISTAS[[#This Row],[ID]],_01_CODIGOS_Y_COSTOS_xlsm[Producto y N°],_01_CODIGOS_Y_COSTOS_xlsm[COSTO],0,0,1)</f>
        <v>0</v>
      </c>
      <c r="I2792" s="27">
        <f>+IFERROR(LISTAS[[#This Row],[VENTA NETA]]/LISTAS[[#This Row],[COSTO]]-1,0)</f>
        <v>0</v>
      </c>
      <c r="J2792" s="50" t="str">
        <f>IFERROR(VLOOKUP(LISTAS[[#This Row],[ID]],_01_CODIGOS_Y_COSTOS_xlsm[[Producto y N°]:[CODIGO]],2,0),"")</f>
        <v>0</v>
      </c>
      <c r="O2792" t="s">
        <v>6588</v>
      </c>
      <c r="AB2792" s="12" t="str">
        <f>+LISTAS[[#This Row],[Codigo]]&amp;LISTAS[[#This Row],[Fabrica]]</f>
        <v>0VARIOS</v>
      </c>
      <c r="AC2792" s="13" t="str">
        <f>+LISTAS[[#This Row],[Codigo]]</f>
        <v>0</v>
      </c>
      <c r="AD2792" s="13" t="str">
        <f>+LISTAS[[#This Row],[ID]]</f>
        <v>REGATONESGaveta</v>
      </c>
      <c r="AH2792" s="36"/>
      <c r="AI2792" s="37">
        <f>+LISTAS[[#This Row],[Precio]]+(LISTAS[[#This Row],[Precio]]*AH2792)</f>
        <v>16000</v>
      </c>
      <c r="AJ2792" s="38">
        <f t="shared" si="47"/>
        <v>8000</v>
      </c>
      <c r="AL2792" s="35" t="e">
        <f>+AJ2792/LISTAS[[#This Row],[COSTO]]-1</f>
        <v>#DIV/0!</v>
      </c>
      <c r="AM2792" t="str">
        <f>+LISTAS[[#This Row],[ID]]</f>
        <v>REGATONESGaveta</v>
      </c>
      <c r="AO2792" s="43"/>
      <c r="AP2792" s="39">
        <f>LISTAS[[#This Row],[COSTO]]+(LISTAS[[#This Row],[COSTO]]*AO2792)</f>
        <v>0</v>
      </c>
      <c r="AQ2792" s="44">
        <f>IF(AO2792="",0,AP2792/LISTAS[[#This Row],[VENTA NETA]]-1)</f>
        <v>0</v>
      </c>
      <c r="AS2792" s="39">
        <v>0</v>
      </c>
      <c r="AT2792" s="48" t="e">
        <f>+LISTAS[[#This Row],[COSTO]]/AS2792-1</f>
        <v>#DIV/0!</v>
      </c>
      <c r="BA2792" t="s">
        <v>4010</v>
      </c>
      <c r="BB2792" s="36"/>
    </row>
    <row r="2793" spans="1:54" x14ac:dyDescent="0.35">
      <c r="A2793" s="7" t="s">
        <v>6589</v>
      </c>
      <c r="B2793" t="s">
        <v>3898</v>
      </c>
      <c r="C2793" t="s">
        <v>4917</v>
      </c>
      <c r="D2793" t="s">
        <v>6583</v>
      </c>
      <c r="E2793" s="2">
        <v>13000</v>
      </c>
      <c r="F2793" s="7" t="str">
        <f>+_xlfn.XLOOKUP(LISTAS[[#This Row],[ID]],_01_CODIGOS_Y_COSTOS_xlsm[Producto y N°],_01_CODIGOS_Y_COSTOS_xlsm[FABRICA],"",0,1)</f>
        <v>VARIOS</v>
      </c>
      <c r="G2793" s="26">
        <f>LISTAS[[#This Row],[Precio]]*(1-0.46)</f>
        <v>7020.0000000000009</v>
      </c>
      <c r="H2793" s="1">
        <f>+_xlfn.XLOOKUP(LISTAS[[#This Row],[ID]],_01_CODIGOS_Y_COSTOS_xlsm[Producto y N°],_01_CODIGOS_Y_COSTOS_xlsm[COSTO],0,0,1)</f>
        <v>0</v>
      </c>
      <c r="I2793" s="27">
        <f>+IFERROR(LISTAS[[#This Row],[VENTA NETA]]/LISTAS[[#This Row],[COSTO]]-1,0)</f>
        <v>0</v>
      </c>
      <c r="J2793" s="50" t="str">
        <f>IFERROR(VLOOKUP(LISTAS[[#This Row],[ID]],_01_CODIGOS_Y_COSTOS_xlsm[[Producto y N°]:[CODIGO]],2,0),"")</f>
        <v>0</v>
      </c>
      <c r="O2793" t="s">
        <v>6589</v>
      </c>
      <c r="AB2793" s="12" t="str">
        <f>+LISTAS[[#This Row],[Codigo]]&amp;LISTAS[[#This Row],[Fabrica]]</f>
        <v>0VARIOS</v>
      </c>
      <c r="AC2793" s="13" t="str">
        <f>+LISTAS[[#This Row],[Codigo]]</f>
        <v>0</v>
      </c>
      <c r="AD2793" s="13" t="str">
        <f>+LISTAS[[#This Row],[ID]]</f>
        <v>PICOS PARA GASGaveta</v>
      </c>
      <c r="AH2793" s="36"/>
      <c r="AI2793" s="37">
        <f>+LISTAS[[#This Row],[Precio]]+(LISTAS[[#This Row],[Precio]]*AH2793)</f>
        <v>13000</v>
      </c>
      <c r="AJ2793" s="38">
        <f t="shared" si="47"/>
        <v>6500</v>
      </c>
      <c r="AL2793" s="35" t="e">
        <f>+AJ2793/LISTAS[[#This Row],[COSTO]]-1</f>
        <v>#DIV/0!</v>
      </c>
      <c r="AM2793" t="str">
        <f>+LISTAS[[#This Row],[ID]]</f>
        <v>PICOS PARA GASGaveta</v>
      </c>
      <c r="AO2793" s="43"/>
      <c r="AP2793" s="39">
        <f>LISTAS[[#This Row],[COSTO]]+(LISTAS[[#This Row],[COSTO]]*AO2793)</f>
        <v>0</v>
      </c>
      <c r="AQ2793" s="44">
        <f>IF(AO2793="",0,AP2793/LISTAS[[#This Row],[VENTA NETA]]-1)</f>
        <v>0</v>
      </c>
      <c r="AS2793" s="39">
        <v>0</v>
      </c>
      <c r="AT2793" s="48" t="e">
        <f>+LISTAS[[#This Row],[COSTO]]/AS2793-1</f>
        <v>#DIV/0!</v>
      </c>
      <c r="BA2793" t="s">
        <v>3898</v>
      </c>
      <c r="BB2793" s="36"/>
    </row>
    <row r="2794" spans="1:54" x14ac:dyDescent="0.35">
      <c r="A2794" s="7" t="s">
        <v>6590</v>
      </c>
      <c r="B2794" t="s">
        <v>3664</v>
      </c>
      <c r="C2794" t="s">
        <v>4917</v>
      </c>
      <c r="D2794" t="s">
        <v>6575</v>
      </c>
      <c r="E2794" s="2">
        <v>15000</v>
      </c>
      <c r="F2794" s="7" t="str">
        <f>+_xlfn.XLOOKUP(LISTAS[[#This Row],[ID]],_01_CODIGOS_Y_COSTOS_xlsm[Producto y N°],_01_CODIGOS_Y_COSTOS_xlsm[FABRICA],"",0,1)</f>
        <v>VARIOS</v>
      </c>
      <c r="G2794" s="26">
        <f>LISTAS[[#This Row],[Precio]]*(1-0.46)</f>
        <v>8100.0000000000009</v>
      </c>
      <c r="H2794" s="1">
        <f>+_xlfn.XLOOKUP(LISTAS[[#This Row],[ID]],_01_CODIGOS_Y_COSTOS_xlsm[Producto y N°],_01_CODIGOS_Y_COSTOS_xlsm[COSTO],0,0,1)</f>
        <v>0</v>
      </c>
      <c r="I2794" s="27">
        <f>+IFERROR(LISTAS[[#This Row],[VENTA NETA]]/LISTAS[[#This Row],[COSTO]]-1,0)</f>
        <v>0</v>
      </c>
      <c r="J2794" s="50" t="str">
        <f>IFERROR(VLOOKUP(LISTAS[[#This Row],[ID]],_01_CODIGOS_Y_COSTOS_xlsm[[Producto y N°]:[CODIGO]],2,0),"")</f>
        <v>0</v>
      </c>
      <c r="O2794" t="s">
        <v>6590</v>
      </c>
      <c r="AB2794" s="12" t="str">
        <f>+LISTAS[[#This Row],[Codigo]]&amp;LISTAS[[#This Row],[Fabrica]]</f>
        <v>0VARIOS</v>
      </c>
      <c r="AC2794" s="13" t="str">
        <f>+LISTAS[[#This Row],[Codigo]]</f>
        <v>0</v>
      </c>
      <c r="AD2794" s="13" t="str">
        <f>+LISTAS[[#This Row],[ID]]</f>
        <v>CONECTORES NEUMÁTICOSGaveta</v>
      </c>
      <c r="AH2794" s="36"/>
      <c r="AI2794" s="37">
        <f>+LISTAS[[#This Row],[Precio]]+(LISTAS[[#This Row],[Precio]]*AH2794)</f>
        <v>15000</v>
      </c>
      <c r="AJ2794" s="38">
        <f t="shared" si="47"/>
        <v>7500</v>
      </c>
      <c r="AL2794" s="35" t="e">
        <f>+AJ2794/LISTAS[[#This Row],[COSTO]]-1</f>
        <v>#DIV/0!</v>
      </c>
      <c r="AM2794" t="str">
        <f>+LISTAS[[#This Row],[ID]]</f>
        <v>CONECTORES NEUMÁTICOSGaveta</v>
      </c>
      <c r="AO2794" s="43"/>
      <c r="AP2794" s="39">
        <f>LISTAS[[#This Row],[COSTO]]+(LISTAS[[#This Row],[COSTO]]*AO2794)</f>
        <v>0</v>
      </c>
      <c r="AQ2794" s="44">
        <f>IF(AO2794="",0,AP2794/LISTAS[[#This Row],[VENTA NETA]]-1)</f>
        <v>0</v>
      </c>
      <c r="AS2794" s="39">
        <v>0</v>
      </c>
      <c r="AT2794" s="48" t="e">
        <f>+LISTAS[[#This Row],[COSTO]]/AS2794-1</f>
        <v>#DIV/0!</v>
      </c>
      <c r="BA2794" t="s">
        <v>3664</v>
      </c>
      <c r="BB2794" s="36"/>
    </row>
    <row r="2795" spans="1:54" x14ac:dyDescent="0.35">
      <c r="A2795" s="7" t="s">
        <v>6591</v>
      </c>
      <c r="B2795" t="s">
        <v>3615</v>
      </c>
      <c r="C2795" t="s">
        <v>4917</v>
      </c>
      <c r="D2795" t="s">
        <v>6583</v>
      </c>
      <c r="E2795" s="2">
        <v>13000</v>
      </c>
      <c r="F2795" s="7" t="str">
        <f>+_xlfn.XLOOKUP(LISTAS[[#This Row],[ID]],_01_CODIGOS_Y_COSTOS_xlsm[Producto y N°],_01_CODIGOS_Y_COSTOS_xlsm[FABRICA],"",0,1)</f>
        <v>VARIOS</v>
      </c>
      <c r="G2795" s="26">
        <f>LISTAS[[#This Row],[Precio]]*(1-0.46)</f>
        <v>7020.0000000000009</v>
      </c>
      <c r="H2795" s="1">
        <f>+_xlfn.XLOOKUP(LISTAS[[#This Row],[ID]],_01_CODIGOS_Y_COSTOS_xlsm[Producto y N°],_01_CODIGOS_Y_COSTOS_xlsm[COSTO],0,0,1)</f>
        <v>0</v>
      </c>
      <c r="I2795" s="27">
        <f>+IFERROR(LISTAS[[#This Row],[VENTA NETA]]/LISTAS[[#This Row],[COSTO]]-1,0)</f>
        <v>0</v>
      </c>
      <c r="J2795" s="50" t="str">
        <f>IFERROR(VLOOKUP(LISTAS[[#This Row],[ID]],_01_CODIGOS_Y_COSTOS_xlsm[[Producto y N°]:[CODIGO]],2,0),"")</f>
        <v>0</v>
      </c>
      <c r="O2795" t="s">
        <v>6591</v>
      </c>
      <c r="AB2795" s="12" t="str">
        <f>+LISTAS[[#This Row],[Codigo]]&amp;LISTAS[[#This Row],[Fabrica]]</f>
        <v>0VARIOS</v>
      </c>
      <c r="AC2795" s="13" t="str">
        <f>+LISTAS[[#This Row],[Codigo]]</f>
        <v>0</v>
      </c>
      <c r="AD2795" s="13" t="str">
        <f>+LISTAS[[#This Row],[ID]]</f>
        <v>ALEMITESGaveta</v>
      </c>
      <c r="AH2795" s="36"/>
      <c r="AI2795" s="37">
        <f>+LISTAS[[#This Row],[Precio]]+(LISTAS[[#This Row],[Precio]]*AH2795)</f>
        <v>13000</v>
      </c>
      <c r="AJ2795" s="38">
        <f t="shared" si="47"/>
        <v>6500</v>
      </c>
      <c r="AL2795" s="35" t="e">
        <f>+AJ2795/LISTAS[[#This Row],[COSTO]]-1</f>
        <v>#DIV/0!</v>
      </c>
      <c r="AM2795" t="str">
        <f>+LISTAS[[#This Row],[ID]]</f>
        <v>ALEMITESGaveta</v>
      </c>
      <c r="AO2795" s="43"/>
      <c r="AP2795" s="39">
        <f>LISTAS[[#This Row],[COSTO]]+(LISTAS[[#This Row],[COSTO]]*AO2795)</f>
        <v>0</v>
      </c>
      <c r="AQ2795" s="44">
        <f>IF(AO2795="",0,AP2795/LISTAS[[#This Row],[VENTA NETA]]-1)</f>
        <v>0</v>
      </c>
      <c r="AS2795" s="39">
        <v>0</v>
      </c>
      <c r="AT2795" s="48" t="e">
        <f>+LISTAS[[#This Row],[COSTO]]/AS2795-1</f>
        <v>#DIV/0!</v>
      </c>
      <c r="BA2795" t="s">
        <v>3615</v>
      </c>
      <c r="BB2795" s="36"/>
    </row>
    <row r="2796" spans="1:54" x14ac:dyDescent="0.35">
      <c r="A2796" s="7" t="s">
        <v>6592</v>
      </c>
      <c r="B2796" t="s">
        <v>3563</v>
      </c>
      <c r="C2796" t="s">
        <v>4917</v>
      </c>
      <c r="D2796" t="s">
        <v>6583</v>
      </c>
      <c r="E2796" s="2">
        <v>13000</v>
      </c>
      <c r="F2796" s="7" t="str">
        <f>+_xlfn.XLOOKUP(LISTAS[[#This Row],[ID]],_01_CODIGOS_Y_COSTOS_xlsm[Producto y N°],_01_CODIGOS_Y_COSTOS_xlsm[FABRICA],"",0,1)</f>
        <v>VARIOS</v>
      </c>
      <c r="G2796" s="26">
        <f>LISTAS[[#This Row],[Precio]]*(1-0.46)</f>
        <v>7020.0000000000009</v>
      </c>
      <c r="H2796" s="1">
        <f>+_xlfn.XLOOKUP(LISTAS[[#This Row],[ID]],_01_CODIGOS_Y_COSTOS_xlsm[Producto y N°],_01_CODIGOS_Y_COSTOS_xlsm[COSTO],0,0,1)</f>
        <v>0</v>
      </c>
      <c r="I2796" s="27">
        <f>+IFERROR(LISTAS[[#This Row],[VENTA NETA]]/LISTAS[[#This Row],[COSTO]]-1,0)</f>
        <v>0</v>
      </c>
      <c r="J2796" s="50" t="str">
        <f>IFERROR(VLOOKUP(LISTAS[[#This Row],[ID]],_01_CODIGOS_Y_COSTOS_xlsm[[Producto y N°]:[CODIGO]],2,0),"")</f>
        <v>0</v>
      </c>
      <c r="O2796" t="s">
        <v>6592</v>
      </c>
      <c r="AB2796" s="12" t="str">
        <f>+LISTAS[[#This Row],[Codigo]]&amp;LISTAS[[#This Row],[Fabrica]]</f>
        <v>0VARIOS</v>
      </c>
      <c r="AC2796" s="13" t="str">
        <f>+LISTAS[[#This Row],[Codigo]]</f>
        <v>0</v>
      </c>
      <c r="AD2796" s="13" t="str">
        <f>+LISTAS[[#This Row],[ID]]</f>
        <v>CHAVETAS PARTIDASGaveta</v>
      </c>
      <c r="AH2796" s="36"/>
      <c r="AI2796" s="37">
        <f>+LISTAS[[#This Row],[Precio]]+(LISTAS[[#This Row],[Precio]]*AH2796)</f>
        <v>13000</v>
      </c>
      <c r="AJ2796" s="38">
        <f t="shared" si="47"/>
        <v>6500</v>
      </c>
      <c r="AL2796" s="35" t="e">
        <f>+AJ2796/LISTAS[[#This Row],[COSTO]]-1</f>
        <v>#DIV/0!</v>
      </c>
      <c r="AM2796" t="str">
        <f>+LISTAS[[#This Row],[ID]]</f>
        <v>CHAVETAS PARTIDASGaveta</v>
      </c>
      <c r="AO2796" s="43"/>
      <c r="AP2796" s="39">
        <f>LISTAS[[#This Row],[COSTO]]+(LISTAS[[#This Row],[COSTO]]*AO2796)</f>
        <v>0</v>
      </c>
      <c r="AQ2796" s="44">
        <f>IF(AO2796="",0,AP2796/LISTAS[[#This Row],[VENTA NETA]]-1)</f>
        <v>0</v>
      </c>
      <c r="AS2796" s="39">
        <v>0</v>
      </c>
      <c r="AT2796" s="48" t="e">
        <f>+LISTAS[[#This Row],[COSTO]]/AS2796-1</f>
        <v>#DIV/0!</v>
      </c>
      <c r="BA2796" t="s">
        <v>3563</v>
      </c>
      <c r="BB2796" s="36"/>
    </row>
    <row r="2797" spans="1:54" x14ac:dyDescent="0.35">
      <c r="A2797" s="7" t="s">
        <v>6593</v>
      </c>
      <c r="B2797" t="s">
        <v>4922</v>
      </c>
      <c r="C2797" t="s">
        <v>4917</v>
      </c>
      <c r="D2797" t="s">
        <v>6583</v>
      </c>
      <c r="E2797" s="2">
        <v>13000</v>
      </c>
      <c r="F2797" s="7" t="str">
        <f>+_xlfn.XLOOKUP(LISTAS[[#This Row],[ID]],_01_CODIGOS_Y_COSTOS_xlsm[Producto y N°],_01_CODIGOS_Y_COSTOS_xlsm[FABRICA],"",0,1)</f>
        <v>VARIOS</v>
      </c>
      <c r="G2797" s="26">
        <f>LISTAS[[#This Row],[Precio]]*(1-0.46)</f>
        <v>7020.0000000000009</v>
      </c>
      <c r="H2797" s="1">
        <f>+_xlfn.XLOOKUP(LISTAS[[#This Row],[ID]],_01_CODIGOS_Y_COSTOS_xlsm[Producto y N°],_01_CODIGOS_Y_COSTOS_xlsm[COSTO],0,0,1)</f>
        <v>0</v>
      </c>
      <c r="I2797" s="27">
        <f>+IFERROR(LISTAS[[#This Row],[VENTA NETA]]/LISTAS[[#This Row],[COSTO]]-1,0)</f>
        <v>0</v>
      </c>
      <c r="J2797" s="50" t="str">
        <f>IFERROR(VLOOKUP(LISTAS[[#This Row],[ID]],_01_CODIGOS_Y_COSTOS_xlsm[[Producto y N°]:[CODIGO]],2,0),"")</f>
        <v>0</v>
      </c>
      <c r="O2797" t="s">
        <v>6593</v>
      </c>
      <c r="AB2797" s="12" t="str">
        <f>+LISTAS[[#This Row],[Codigo]]&amp;LISTAS[[#This Row],[Fabrica]]</f>
        <v>0VARIOS</v>
      </c>
      <c r="AC2797" s="13" t="str">
        <f>+LISTAS[[#This Row],[Codigo]]</f>
        <v>0</v>
      </c>
      <c r="AD2797" s="13" t="str">
        <f>+LISTAS[[#This Row],[ID]]</f>
        <v>PASACABLES DE GOMAGaveta</v>
      </c>
      <c r="AH2797" s="36"/>
      <c r="AI2797" s="37">
        <f>+LISTAS[[#This Row],[Precio]]+(LISTAS[[#This Row],[Precio]]*AH2797)</f>
        <v>13000</v>
      </c>
      <c r="AJ2797" s="38">
        <f t="shared" si="47"/>
        <v>6500</v>
      </c>
      <c r="AL2797" s="35" t="e">
        <f>+AJ2797/LISTAS[[#This Row],[COSTO]]-1</f>
        <v>#DIV/0!</v>
      </c>
      <c r="AM2797" t="str">
        <f>+LISTAS[[#This Row],[ID]]</f>
        <v>PASACABLES DE GOMAGaveta</v>
      </c>
      <c r="AO2797" s="43"/>
      <c r="AP2797" s="39">
        <f>LISTAS[[#This Row],[COSTO]]+(LISTAS[[#This Row],[COSTO]]*AO2797)</f>
        <v>0</v>
      </c>
      <c r="AQ2797" s="44">
        <f>IF(AO2797="",0,AP2797/LISTAS[[#This Row],[VENTA NETA]]-1)</f>
        <v>0</v>
      </c>
      <c r="AS2797" s="39">
        <v>0</v>
      </c>
      <c r="AT2797" s="48" t="e">
        <f>+LISTAS[[#This Row],[COSTO]]/AS2797-1</f>
        <v>#DIV/0!</v>
      </c>
      <c r="BA2797" t="s">
        <v>4922</v>
      </c>
      <c r="BB2797" s="36"/>
    </row>
    <row r="2798" spans="1:54" x14ac:dyDescent="0.35">
      <c r="A2798" s="7" t="s">
        <v>6594</v>
      </c>
      <c r="B2798" t="s">
        <v>3407</v>
      </c>
      <c r="C2798" t="s">
        <v>4917</v>
      </c>
      <c r="D2798" t="s">
        <v>6575</v>
      </c>
      <c r="E2798" s="2">
        <v>15000</v>
      </c>
      <c r="F2798" s="7" t="str">
        <f>+_xlfn.XLOOKUP(LISTAS[[#This Row],[ID]],_01_CODIGOS_Y_COSTOS_xlsm[Producto y N°],_01_CODIGOS_Y_COSTOS_xlsm[FABRICA],"",0,1)</f>
        <v>VARIOS</v>
      </c>
      <c r="G2798" s="26">
        <f>LISTAS[[#This Row],[Precio]]*(1-0.46)</f>
        <v>8100.0000000000009</v>
      </c>
      <c r="H2798" s="1">
        <f>+_xlfn.XLOOKUP(LISTAS[[#This Row],[ID]],_01_CODIGOS_Y_COSTOS_xlsm[Producto y N°],_01_CODIGOS_Y_COSTOS_xlsm[COSTO],0,0,1)</f>
        <v>0</v>
      </c>
      <c r="I2798" s="27">
        <f>+IFERROR(LISTAS[[#This Row],[VENTA NETA]]/LISTAS[[#This Row],[COSTO]]-1,0)</f>
        <v>0</v>
      </c>
      <c r="J2798" s="50" t="str">
        <f>IFERROR(VLOOKUP(LISTAS[[#This Row],[ID]],_01_CODIGOS_Y_COSTOS_xlsm[[Producto y N°]:[CODIGO]],2,0),"")</f>
        <v>0</v>
      </c>
      <c r="O2798" t="s">
        <v>6594</v>
      </c>
      <c r="AB2798" s="12" t="str">
        <f>+LISTAS[[#This Row],[Codigo]]&amp;LISTAS[[#This Row],[Fabrica]]</f>
        <v>0VARIOS</v>
      </c>
      <c r="AC2798" s="13" t="str">
        <f>+LISTAS[[#This Row],[Codigo]]</f>
        <v>0</v>
      </c>
      <c r="AD2798" s="13" t="str">
        <f>+LISTAS[[#This Row],[ID]]</f>
        <v>TARUGOS ESTRIADOSGaveta</v>
      </c>
      <c r="AH2798" s="36"/>
      <c r="AI2798" s="37">
        <f>+LISTAS[[#This Row],[Precio]]+(LISTAS[[#This Row],[Precio]]*AH2798)</f>
        <v>15000</v>
      </c>
      <c r="AJ2798" s="38">
        <f t="shared" si="47"/>
        <v>7500</v>
      </c>
      <c r="AL2798" s="35" t="e">
        <f>+AJ2798/LISTAS[[#This Row],[COSTO]]-1</f>
        <v>#DIV/0!</v>
      </c>
      <c r="AM2798" t="str">
        <f>+LISTAS[[#This Row],[ID]]</f>
        <v>TARUGOS ESTRIADOSGaveta</v>
      </c>
      <c r="AO2798" s="43"/>
      <c r="AP2798" s="39">
        <f>LISTAS[[#This Row],[COSTO]]+(LISTAS[[#This Row],[COSTO]]*AO2798)</f>
        <v>0</v>
      </c>
      <c r="AQ2798" s="44">
        <f>IF(AO2798="",0,AP2798/LISTAS[[#This Row],[VENTA NETA]]-1)</f>
        <v>0</v>
      </c>
      <c r="AS2798" s="39">
        <v>0</v>
      </c>
      <c r="AT2798" s="48" t="e">
        <f>+LISTAS[[#This Row],[COSTO]]/AS2798-1</f>
        <v>#DIV/0!</v>
      </c>
      <c r="BA2798" t="s">
        <v>3407</v>
      </c>
      <c r="BB2798" s="36"/>
    </row>
    <row r="2799" spans="1:54" x14ac:dyDescent="0.35">
      <c r="A2799" s="7" t="s">
        <v>6595</v>
      </c>
      <c r="B2799" t="s">
        <v>3421</v>
      </c>
      <c r="C2799" t="s">
        <v>4917</v>
      </c>
      <c r="D2799" t="s">
        <v>6583</v>
      </c>
      <c r="E2799" s="2">
        <v>13000</v>
      </c>
      <c r="F2799" s="7" t="str">
        <f>+_xlfn.XLOOKUP(LISTAS[[#This Row],[ID]],_01_CODIGOS_Y_COSTOS_xlsm[Producto y N°],_01_CODIGOS_Y_COSTOS_xlsm[FABRICA],"",0,1)</f>
        <v>VARIOS</v>
      </c>
      <c r="G2799" s="26">
        <f>LISTAS[[#This Row],[Precio]]*(1-0.46)</f>
        <v>7020.0000000000009</v>
      </c>
      <c r="H2799" s="1">
        <f>+_xlfn.XLOOKUP(LISTAS[[#This Row],[ID]],_01_CODIGOS_Y_COSTOS_xlsm[Producto y N°],_01_CODIGOS_Y_COSTOS_xlsm[COSTO],0,0,1)</f>
        <v>0</v>
      </c>
      <c r="I2799" s="27">
        <f>+IFERROR(LISTAS[[#This Row],[VENTA NETA]]/LISTAS[[#This Row],[COSTO]]-1,0)</f>
        <v>0</v>
      </c>
      <c r="J2799" s="50" t="str">
        <f>IFERROR(VLOOKUP(LISTAS[[#This Row],[ID]],_01_CODIGOS_Y_COSTOS_xlsm[[Producto y N°]:[CODIGO]],2,0),"")</f>
        <v>0</v>
      </c>
      <c r="O2799" t="s">
        <v>6595</v>
      </c>
      <c r="AB2799" s="12" t="str">
        <f>+LISTAS[[#This Row],[Codigo]]&amp;LISTAS[[#This Row],[Fabrica]]</f>
        <v>0VARIOS</v>
      </c>
      <c r="AC2799" s="13" t="str">
        <f>+LISTAS[[#This Row],[Codigo]]</f>
        <v>0</v>
      </c>
      <c r="AD2799" s="13" t="str">
        <f>+LISTAS[[#This Row],[ID]]</f>
        <v>RETENES SEGURIDADGaveta</v>
      </c>
      <c r="AH2799" s="36"/>
      <c r="AI2799" s="37">
        <f>+LISTAS[[#This Row],[Precio]]+(LISTAS[[#This Row],[Precio]]*AH2799)</f>
        <v>13000</v>
      </c>
      <c r="AJ2799" s="38">
        <f t="shared" si="47"/>
        <v>6500</v>
      </c>
      <c r="AL2799" s="35" t="e">
        <f>+AJ2799/LISTAS[[#This Row],[COSTO]]-1</f>
        <v>#DIV/0!</v>
      </c>
      <c r="AM2799" t="str">
        <f>+LISTAS[[#This Row],[ID]]</f>
        <v>RETENES SEGURIDADGaveta</v>
      </c>
      <c r="AO2799" s="43"/>
      <c r="AP2799" s="39">
        <f>LISTAS[[#This Row],[COSTO]]+(LISTAS[[#This Row],[COSTO]]*AO2799)</f>
        <v>0</v>
      </c>
      <c r="AQ2799" s="44">
        <f>IF(AO2799="",0,AP2799/LISTAS[[#This Row],[VENTA NETA]]-1)</f>
        <v>0</v>
      </c>
      <c r="AS2799" s="39">
        <v>0</v>
      </c>
      <c r="AT2799" s="48" t="e">
        <f>+LISTAS[[#This Row],[COSTO]]/AS2799-1</f>
        <v>#DIV/0!</v>
      </c>
      <c r="BA2799" t="s">
        <v>3421</v>
      </c>
      <c r="BB2799" s="36"/>
    </row>
    <row r="2800" spans="1:54" x14ac:dyDescent="0.35">
      <c r="A2800" s="7" t="s">
        <v>6596</v>
      </c>
      <c r="B2800" t="s">
        <v>3450</v>
      </c>
      <c r="C2800" t="s">
        <v>4917</v>
      </c>
      <c r="D2800" t="s">
        <v>6583</v>
      </c>
      <c r="E2800" s="2">
        <v>13000</v>
      </c>
      <c r="F2800" s="7" t="str">
        <f>+_xlfn.XLOOKUP(LISTAS[[#This Row],[ID]],_01_CODIGOS_Y_COSTOS_xlsm[Producto y N°],_01_CODIGOS_Y_COSTOS_xlsm[FABRICA],"",0,1)</f>
        <v>VARIOS</v>
      </c>
      <c r="G2800" s="26">
        <f>LISTAS[[#This Row],[Precio]]*(1-0.46)</f>
        <v>7020.0000000000009</v>
      </c>
      <c r="H2800" s="1">
        <f>+_xlfn.XLOOKUP(LISTAS[[#This Row],[ID]],_01_CODIGOS_Y_COSTOS_xlsm[Producto y N°],_01_CODIGOS_Y_COSTOS_xlsm[COSTO],0,0,1)</f>
        <v>0</v>
      </c>
      <c r="I2800" s="27">
        <f>+IFERROR(LISTAS[[#This Row],[VENTA NETA]]/LISTAS[[#This Row],[COSTO]]-1,0)</f>
        <v>0</v>
      </c>
      <c r="J2800" s="50" t="str">
        <f>IFERROR(VLOOKUP(LISTAS[[#This Row],[ID]],_01_CODIGOS_Y_COSTOS_xlsm[[Producto y N°]:[CODIGO]],2,0),"")</f>
        <v>0</v>
      </c>
      <c r="O2800" t="s">
        <v>6596</v>
      </c>
      <c r="AB2800" s="12" t="str">
        <f>+LISTAS[[#This Row],[Codigo]]&amp;LISTAS[[#This Row],[Fabrica]]</f>
        <v>0VARIOS</v>
      </c>
      <c r="AC2800" s="13" t="str">
        <f>+LISTAS[[#This Row],[Codigo]]</f>
        <v>0</v>
      </c>
      <c r="AD2800" s="13" t="str">
        <f>+LISTAS[[#This Row],[ID]]</f>
        <v>ARANLOCKGaveta</v>
      </c>
      <c r="AH2800" s="36"/>
      <c r="AI2800" s="37">
        <f>+LISTAS[[#This Row],[Precio]]+(LISTAS[[#This Row],[Precio]]*AH2800)</f>
        <v>13000</v>
      </c>
      <c r="AJ2800" s="38">
        <f t="shared" si="47"/>
        <v>6500</v>
      </c>
      <c r="AL2800" s="35" t="e">
        <f>+AJ2800/LISTAS[[#This Row],[COSTO]]-1</f>
        <v>#DIV/0!</v>
      </c>
      <c r="AM2800" t="str">
        <f>+LISTAS[[#This Row],[ID]]</f>
        <v>ARANLOCKGaveta</v>
      </c>
      <c r="AO2800" s="43"/>
      <c r="AP2800" s="39">
        <f>LISTAS[[#This Row],[COSTO]]+(LISTAS[[#This Row],[COSTO]]*AO2800)</f>
        <v>0</v>
      </c>
      <c r="AQ2800" s="44">
        <f>IF(AO2800="",0,AP2800/LISTAS[[#This Row],[VENTA NETA]]-1)</f>
        <v>0</v>
      </c>
      <c r="AS2800" s="39">
        <v>0</v>
      </c>
      <c r="AT2800" s="48" t="e">
        <f>+LISTAS[[#This Row],[COSTO]]/AS2800-1</f>
        <v>#DIV/0!</v>
      </c>
      <c r="BA2800" t="s">
        <v>3450</v>
      </c>
      <c r="BB2800" s="36"/>
    </row>
    <row r="2801" spans="1:54" x14ac:dyDescent="0.35">
      <c r="A2801" s="7" t="s">
        <v>6597</v>
      </c>
      <c r="B2801" t="s">
        <v>3254</v>
      </c>
      <c r="C2801" t="s">
        <v>4917</v>
      </c>
      <c r="D2801" t="s">
        <v>6583</v>
      </c>
      <c r="E2801" s="2">
        <v>13000</v>
      </c>
      <c r="F2801" s="7" t="str">
        <f>+_xlfn.XLOOKUP(LISTAS[[#This Row],[ID]],_01_CODIGOS_Y_COSTOS_xlsm[Producto y N°],_01_CODIGOS_Y_COSTOS_xlsm[FABRICA],"",0,1)</f>
        <v>VARIOS</v>
      </c>
      <c r="G2801" s="26">
        <f>LISTAS[[#This Row],[Precio]]*(1-0.46)</f>
        <v>7020.0000000000009</v>
      </c>
      <c r="H2801" s="1">
        <f>+_xlfn.XLOOKUP(LISTAS[[#This Row],[ID]],_01_CODIGOS_Y_COSTOS_xlsm[Producto y N°],_01_CODIGOS_Y_COSTOS_xlsm[COSTO],0,0,1)</f>
        <v>0</v>
      </c>
      <c r="I2801" s="27">
        <f>+IFERROR(LISTAS[[#This Row],[VENTA NETA]]/LISTAS[[#This Row],[COSTO]]-1,0)</f>
        <v>0</v>
      </c>
      <c r="J2801" s="50" t="str">
        <f>IFERROR(VLOOKUP(LISTAS[[#This Row],[ID]],_01_CODIGOS_Y_COSTOS_xlsm[[Producto y N°]:[CODIGO]],2,0),"")</f>
        <v>0</v>
      </c>
      <c r="O2801" t="s">
        <v>6597</v>
      </c>
      <c r="AB2801" s="12" t="str">
        <f>+LISTAS[[#This Row],[Codigo]]&amp;LISTAS[[#This Row],[Fabrica]]</f>
        <v>0VARIOS</v>
      </c>
      <c r="AC2801" s="13" t="str">
        <f>+LISTAS[[#This Row],[Codigo]]</f>
        <v>0</v>
      </c>
      <c r="AD2801" s="13" t="str">
        <f>+LISTAS[[#This Row],[ID]]</f>
        <v>ESPINAS ELASTICASGaveta</v>
      </c>
      <c r="AH2801" s="36"/>
      <c r="AI2801" s="37">
        <f>+LISTAS[[#This Row],[Precio]]+(LISTAS[[#This Row],[Precio]]*AH2801)</f>
        <v>13000</v>
      </c>
      <c r="AJ2801" s="38">
        <f t="shared" si="47"/>
        <v>6500</v>
      </c>
      <c r="AL2801" s="35" t="e">
        <f>+AJ2801/LISTAS[[#This Row],[COSTO]]-1</f>
        <v>#DIV/0!</v>
      </c>
      <c r="AM2801" t="str">
        <f>+LISTAS[[#This Row],[ID]]</f>
        <v>ESPINAS ELASTICASGaveta</v>
      </c>
      <c r="AO2801" s="43"/>
      <c r="AP2801" s="39">
        <f>LISTAS[[#This Row],[COSTO]]+(LISTAS[[#This Row],[COSTO]]*AO2801)</f>
        <v>0</v>
      </c>
      <c r="AQ2801" s="44">
        <f>IF(AO2801="",0,AP2801/LISTAS[[#This Row],[VENTA NETA]]-1)</f>
        <v>0</v>
      </c>
      <c r="AS2801" s="39">
        <v>0</v>
      </c>
      <c r="AT2801" s="48" t="e">
        <f>+LISTAS[[#This Row],[COSTO]]/AS2801-1</f>
        <v>#DIV/0!</v>
      </c>
      <c r="BA2801" t="s">
        <v>3254</v>
      </c>
      <c r="BB2801" s="36"/>
    </row>
    <row r="2802" spans="1:54" x14ac:dyDescent="0.35">
      <c r="A2802" s="7" t="s">
        <v>6598</v>
      </c>
      <c r="B2802" t="s">
        <v>2937</v>
      </c>
      <c r="C2802" t="s">
        <v>4917</v>
      </c>
      <c r="D2802" t="s">
        <v>6575</v>
      </c>
      <c r="E2802" s="2">
        <v>15000</v>
      </c>
      <c r="F2802" s="7" t="str">
        <f>+_xlfn.XLOOKUP(LISTAS[[#This Row],[ID]],_01_CODIGOS_Y_COSTOS_xlsm[Producto y N°],_01_CODIGOS_Y_COSTOS_xlsm[FABRICA],"",0,1)</f>
        <v>VARIOS</v>
      </c>
      <c r="G2802" s="26">
        <f>LISTAS[[#This Row],[Precio]]*(1-0.46)</f>
        <v>8100.0000000000009</v>
      </c>
      <c r="H2802" s="1">
        <f>+_xlfn.XLOOKUP(LISTAS[[#This Row],[ID]],_01_CODIGOS_Y_COSTOS_xlsm[Producto y N°],_01_CODIGOS_Y_COSTOS_xlsm[COSTO],0,0,1)</f>
        <v>0</v>
      </c>
      <c r="I2802" s="27">
        <f>+IFERROR(LISTAS[[#This Row],[VENTA NETA]]/LISTAS[[#This Row],[COSTO]]-1,0)</f>
        <v>0</v>
      </c>
      <c r="J2802" s="50" t="str">
        <f>IFERROR(VLOOKUP(LISTAS[[#This Row],[ID]],_01_CODIGOS_Y_COSTOS_xlsm[[Producto y N°]:[CODIGO]],2,0),"")</f>
        <v>0</v>
      </c>
      <c r="O2802" t="s">
        <v>6598</v>
      </c>
      <c r="AB2802" s="12" t="str">
        <f>+LISTAS[[#This Row],[Codigo]]&amp;LISTAS[[#This Row],[Fabrica]]</f>
        <v>0VARIOS</v>
      </c>
      <c r="AC2802" s="13" t="str">
        <f>+LISTAS[[#This Row],[Codigo]]</f>
        <v>0</v>
      </c>
      <c r="AD2802" s="13" t="str">
        <f>+LISTAS[[#This Row],[ID]]</f>
        <v>ARANDELAS DE GOMAGaveta</v>
      </c>
      <c r="AH2802" s="36"/>
      <c r="AI2802" s="37">
        <f>+LISTAS[[#This Row],[Precio]]+(LISTAS[[#This Row],[Precio]]*AH2802)</f>
        <v>15000</v>
      </c>
      <c r="AJ2802" s="38">
        <f t="shared" si="47"/>
        <v>7500</v>
      </c>
      <c r="AL2802" s="35" t="e">
        <f>+AJ2802/LISTAS[[#This Row],[COSTO]]-1</f>
        <v>#DIV/0!</v>
      </c>
      <c r="AM2802" t="str">
        <f>+LISTAS[[#This Row],[ID]]</f>
        <v>ARANDELAS DE GOMAGaveta</v>
      </c>
      <c r="AO2802" s="43"/>
      <c r="AP2802" s="39">
        <f>LISTAS[[#This Row],[COSTO]]+(LISTAS[[#This Row],[COSTO]]*AO2802)</f>
        <v>0</v>
      </c>
      <c r="AQ2802" s="44">
        <f>IF(AO2802="",0,AP2802/LISTAS[[#This Row],[VENTA NETA]]-1)</f>
        <v>0</v>
      </c>
      <c r="AS2802" s="39">
        <v>0</v>
      </c>
      <c r="AT2802" s="48" t="e">
        <f>+LISTAS[[#This Row],[COSTO]]/AS2802-1</f>
        <v>#DIV/0!</v>
      </c>
      <c r="BA2802" t="s">
        <v>2937</v>
      </c>
      <c r="BB2802" s="36"/>
    </row>
    <row r="2803" spans="1:54" x14ac:dyDescent="0.35">
      <c r="A2803" s="7" t="s">
        <v>6599</v>
      </c>
      <c r="B2803" t="s">
        <v>5</v>
      </c>
      <c r="C2803" t="s">
        <v>4917</v>
      </c>
      <c r="D2803" t="s">
        <v>6575</v>
      </c>
      <c r="E2803" s="2">
        <v>15000</v>
      </c>
      <c r="F2803" s="7" t="str">
        <f>+_xlfn.XLOOKUP(LISTAS[[#This Row],[ID]],_01_CODIGOS_Y_COSTOS_xlsm[Producto y N°],_01_CODIGOS_Y_COSTOS_xlsm[FABRICA],"",0,1)</f>
        <v>VARIOS</v>
      </c>
      <c r="G2803" s="26">
        <f>LISTAS[[#This Row],[Precio]]*(1-0.46)</f>
        <v>8100.0000000000009</v>
      </c>
      <c r="H2803" s="1">
        <f>+_xlfn.XLOOKUP(LISTAS[[#This Row],[ID]],_01_CODIGOS_Y_COSTOS_xlsm[Producto y N°],_01_CODIGOS_Y_COSTOS_xlsm[COSTO],0,0,1)</f>
        <v>0</v>
      </c>
      <c r="I2803" s="27">
        <f>+IFERROR(LISTAS[[#This Row],[VENTA NETA]]/LISTAS[[#This Row],[COSTO]]-1,0)</f>
        <v>0</v>
      </c>
      <c r="J2803" s="50" t="str">
        <f>IFERROR(VLOOKUP(LISTAS[[#This Row],[ID]],_01_CODIGOS_Y_COSTOS_xlsm[[Producto y N°]:[CODIGO]],2,0),"")</f>
        <v>0</v>
      </c>
      <c r="O2803" t="s">
        <v>6599</v>
      </c>
      <c r="AB2803" s="12" t="str">
        <f>+LISTAS[[#This Row],[Codigo]]&amp;LISTAS[[#This Row],[Fabrica]]</f>
        <v>0VARIOS</v>
      </c>
      <c r="AC2803" s="13" t="str">
        <f>+LISTAS[[#This Row],[Codigo]]</f>
        <v>0</v>
      </c>
      <c r="AD2803" s="13" t="str">
        <f>+LISTAS[[#This Row],[ID]]</f>
        <v>PLASTICOSGaveta</v>
      </c>
      <c r="AH2803" s="36"/>
      <c r="AI2803" s="37">
        <f>+LISTAS[[#This Row],[Precio]]+(LISTAS[[#This Row],[Precio]]*AH2803)</f>
        <v>15000</v>
      </c>
      <c r="AJ2803" s="38">
        <f t="shared" si="47"/>
        <v>7500</v>
      </c>
      <c r="AL2803" s="35" t="e">
        <f>+AJ2803/LISTAS[[#This Row],[COSTO]]-1</f>
        <v>#DIV/0!</v>
      </c>
      <c r="AM2803" t="str">
        <f>+LISTAS[[#This Row],[ID]]</f>
        <v>PLASTICOSGaveta</v>
      </c>
      <c r="AO2803" s="43"/>
      <c r="AP2803" s="39">
        <f>LISTAS[[#This Row],[COSTO]]+(LISTAS[[#This Row],[COSTO]]*AO2803)</f>
        <v>0</v>
      </c>
      <c r="AQ2803" s="44">
        <f>IF(AO2803="",0,AP2803/LISTAS[[#This Row],[VENTA NETA]]-1)</f>
        <v>0</v>
      </c>
      <c r="AS2803" s="39">
        <v>0</v>
      </c>
      <c r="AT2803" s="48" t="e">
        <f>+LISTAS[[#This Row],[COSTO]]/AS2803-1</f>
        <v>#DIV/0!</v>
      </c>
      <c r="BA2803" t="s">
        <v>5</v>
      </c>
      <c r="BB2803" s="36"/>
    </row>
    <row r="2804" spans="1:54" x14ac:dyDescent="0.35">
      <c r="A2804" s="7" t="s">
        <v>6600</v>
      </c>
      <c r="B2804" t="s">
        <v>798</v>
      </c>
      <c r="C2804" t="s">
        <v>4917</v>
      </c>
      <c r="D2804" t="s">
        <v>6575</v>
      </c>
      <c r="E2804" s="2">
        <v>15000</v>
      </c>
      <c r="F2804" s="7" t="str">
        <f>+_xlfn.XLOOKUP(LISTAS[[#This Row],[ID]],_01_CODIGOS_Y_COSTOS_xlsm[Producto y N°],_01_CODIGOS_Y_COSTOS_xlsm[FABRICA],"",0,1)</f>
        <v>VARIOS</v>
      </c>
      <c r="G2804" s="26">
        <f>LISTAS[[#This Row],[Precio]]*(1-0.46)</f>
        <v>8100.0000000000009</v>
      </c>
      <c r="H2804" s="1">
        <f>+_xlfn.XLOOKUP(LISTAS[[#This Row],[ID]],_01_CODIGOS_Y_COSTOS_xlsm[Producto y N°],_01_CODIGOS_Y_COSTOS_xlsm[COSTO],0,0,1)</f>
        <v>0</v>
      </c>
      <c r="I2804" s="27">
        <f>+IFERROR(LISTAS[[#This Row],[VENTA NETA]]/LISTAS[[#This Row],[COSTO]]-1,0)</f>
        <v>0</v>
      </c>
      <c r="J2804" s="50" t="str">
        <f>IFERROR(VLOOKUP(LISTAS[[#This Row],[ID]],_01_CODIGOS_Y_COSTOS_xlsm[[Producto y N°]:[CODIGO]],2,0),"")</f>
        <v>0</v>
      </c>
      <c r="O2804" t="s">
        <v>6600</v>
      </c>
      <c r="AB2804" s="12" t="str">
        <f>+LISTAS[[#This Row],[Codigo]]&amp;LISTAS[[#This Row],[Fabrica]]</f>
        <v>0VARIOS</v>
      </c>
      <c r="AC2804" s="13" t="str">
        <f>+LISTAS[[#This Row],[Codigo]]</f>
        <v>0</v>
      </c>
      <c r="AD2804" s="13" t="str">
        <f>+LISTAS[[#This Row],[ID]]</f>
        <v>RESORTES LINEA FERRETERIAGaveta</v>
      </c>
      <c r="AH2804" s="36"/>
      <c r="AI2804" s="37">
        <f>+LISTAS[[#This Row],[Precio]]+(LISTAS[[#This Row],[Precio]]*AH2804)</f>
        <v>15000</v>
      </c>
      <c r="AJ2804" s="38">
        <f t="shared" si="47"/>
        <v>7500</v>
      </c>
      <c r="AL2804" s="35" t="e">
        <f>+AJ2804/LISTAS[[#This Row],[COSTO]]-1</f>
        <v>#DIV/0!</v>
      </c>
      <c r="AM2804" t="str">
        <f>+LISTAS[[#This Row],[ID]]</f>
        <v>RESORTES LINEA FERRETERIAGaveta</v>
      </c>
      <c r="AO2804" s="43"/>
      <c r="AP2804" s="39">
        <f>LISTAS[[#This Row],[COSTO]]+(LISTAS[[#This Row],[COSTO]]*AO2804)</f>
        <v>0</v>
      </c>
      <c r="AQ2804" s="44">
        <f>IF(AO2804="",0,AP2804/LISTAS[[#This Row],[VENTA NETA]]-1)</f>
        <v>0</v>
      </c>
      <c r="AS2804" s="39">
        <v>0</v>
      </c>
      <c r="AT2804" s="48" t="e">
        <f>+LISTAS[[#This Row],[COSTO]]/AS2804-1</f>
        <v>#DIV/0!</v>
      </c>
      <c r="BA2804" t="s">
        <v>798</v>
      </c>
      <c r="BB2804" s="36"/>
    </row>
    <row r="2805" spans="1:54" x14ac:dyDescent="0.35">
      <c r="A2805" s="7" t="s">
        <v>6601</v>
      </c>
      <c r="B2805" t="s">
        <v>895</v>
      </c>
      <c r="C2805" t="s">
        <v>4917</v>
      </c>
      <c r="D2805" t="s">
        <v>6575</v>
      </c>
      <c r="E2805" s="2">
        <v>15000</v>
      </c>
      <c r="F2805" s="7" t="str">
        <f>+_xlfn.XLOOKUP(LISTAS[[#This Row],[ID]],_01_CODIGOS_Y_COSTOS_xlsm[Producto y N°],_01_CODIGOS_Y_COSTOS_xlsm[FABRICA],"",0,1)</f>
        <v>VARIOS</v>
      </c>
      <c r="G2805" s="26">
        <f>LISTAS[[#This Row],[Precio]]*(1-0.46)</f>
        <v>8100.0000000000009</v>
      </c>
      <c r="H2805" s="1">
        <f>+_xlfn.XLOOKUP(LISTAS[[#This Row],[ID]],_01_CODIGOS_Y_COSTOS_xlsm[Producto y N°],_01_CODIGOS_Y_COSTOS_xlsm[COSTO],0,0,1)</f>
        <v>0</v>
      </c>
      <c r="I2805" s="27">
        <f>+IFERROR(LISTAS[[#This Row],[VENTA NETA]]/LISTAS[[#This Row],[COSTO]]-1,0)</f>
        <v>0</v>
      </c>
      <c r="J2805" s="50" t="str">
        <f>IFERROR(VLOOKUP(LISTAS[[#This Row],[ID]],_01_CODIGOS_Y_COSTOS_xlsm[[Producto y N°]:[CODIGO]],2,0),"")</f>
        <v>0</v>
      </c>
      <c r="O2805" t="s">
        <v>6601</v>
      </c>
      <c r="AB2805" s="12" t="str">
        <f>+LISTAS[[#This Row],[Codigo]]&amp;LISTAS[[#This Row],[Fabrica]]</f>
        <v>0VARIOS</v>
      </c>
      <c r="AC2805" s="13" t="str">
        <f>+LISTAS[[#This Row],[Codigo]]</f>
        <v>0</v>
      </c>
      <c r="AD2805" s="13" t="str">
        <f>+LISTAS[[#This Row],[ID]]</f>
        <v>RESORTES LINEA COMPLEMENTARIAGaveta</v>
      </c>
      <c r="AH2805" s="36"/>
      <c r="AI2805" s="37">
        <f>+LISTAS[[#This Row],[Precio]]+(LISTAS[[#This Row],[Precio]]*AH2805)</f>
        <v>15000</v>
      </c>
      <c r="AJ2805" s="38">
        <f t="shared" si="47"/>
        <v>7500</v>
      </c>
      <c r="AL2805" s="35" t="e">
        <f>+AJ2805/LISTAS[[#This Row],[COSTO]]-1</f>
        <v>#DIV/0!</v>
      </c>
      <c r="AM2805" t="str">
        <f>+LISTAS[[#This Row],[ID]]</f>
        <v>RESORTES LINEA COMPLEMENTARIAGaveta</v>
      </c>
      <c r="AO2805" s="43"/>
      <c r="AP2805" s="39">
        <f>LISTAS[[#This Row],[COSTO]]+(LISTAS[[#This Row],[COSTO]]*AO2805)</f>
        <v>0</v>
      </c>
      <c r="AQ2805" s="44">
        <f>IF(AO2805="",0,AP2805/LISTAS[[#This Row],[VENTA NETA]]-1)</f>
        <v>0</v>
      </c>
      <c r="AS2805" s="39">
        <v>0</v>
      </c>
      <c r="AT2805" s="48" t="e">
        <f>+LISTAS[[#This Row],[COSTO]]/AS2805-1</f>
        <v>#DIV/0!</v>
      </c>
      <c r="BA2805" t="s">
        <v>895</v>
      </c>
      <c r="BB2805" s="36"/>
    </row>
    <row r="2806" spans="1:54" x14ac:dyDescent="0.35">
      <c r="A2806" s="7" t="s">
        <v>6602</v>
      </c>
      <c r="B2806" t="s">
        <v>1034</v>
      </c>
      <c r="C2806" t="s">
        <v>4917</v>
      </c>
      <c r="D2806" t="s">
        <v>6575</v>
      </c>
      <c r="E2806" s="2">
        <v>15000</v>
      </c>
      <c r="F2806" s="7" t="str">
        <f>+_xlfn.XLOOKUP(LISTAS[[#This Row],[ID]],_01_CODIGOS_Y_COSTOS_xlsm[Producto y N°],_01_CODIGOS_Y_COSTOS_xlsm[FABRICA],"",0,1)</f>
        <v>VARIOS</v>
      </c>
      <c r="G2806" s="26">
        <f>LISTAS[[#This Row],[Precio]]*(1-0.46)</f>
        <v>8100.0000000000009</v>
      </c>
      <c r="H2806" s="1">
        <f>+_xlfn.XLOOKUP(LISTAS[[#This Row],[ID]],_01_CODIGOS_Y_COSTOS_xlsm[Producto y N°],_01_CODIGOS_Y_COSTOS_xlsm[COSTO],0,0,1)</f>
        <v>0</v>
      </c>
      <c r="I2806" s="27">
        <f>+IFERROR(LISTAS[[#This Row],[VENTA NETA]]/LISTAS[[#This Row],[COSTO]]-1,0)</f>
        <v>0</v>
      </c>
      <c r="J2806" s="50" t="str">
        <f>IFERROR(VLOOKUP(LISTAS[[#This Row],[ID]],_01_CODIGOS_Y_COSTOS_xlsm[[Producto y N°]:[CODIGO]],2,0),"")</f>
        <v>0</v>
      </c>
      <c r="O2806" t="s">
        <v>6602</v>
      </c>
      <c r="AB2806" s="12" t="str">
        <f>+LISTAS[[#This Row],[Codigo]]&amp;LISTAS[[#This Row],[Fabrica]]</f>
        <v>0VARIOS</v>
      </c>
      <c r="AC2806" s="13" t="str">
        <f>+LISTAS[[#This Row],[Codigo]]</f>
        <v>0</v>
      </c>
      <c r="AD2806" s="13" t="str">
        <f>+LISTAS[[#This Row],[ID]]</f>
        <v>RESORTES LINEA PESADAGaveta</v>
      </c>
      <c r="AH2806" s="36"/>
      <c r="AI2806" s="37">
        <f>+LISTAS[[#This Row],[Precio]]+(LISTAS[[#This Row],[Precio]]*AH2806)</f>
        <v>15000</v>
      </c>
      <c r="AJ2806" s="38">
        <f t="shared" si="47"/>
        <v>7500</v>
      </c>
      <c r="AL2806" s="35" t="e">
        <f>+AJ2806/LISTAS[[#This Row],[COSTO]]-1</f>
        <v>#DIV/0!</v>
      </c>
      <c r="AM2806" t="str">
        <f>+LISTAS[[#This Row],[ID]]</f>
        <v>RESORTES LINEA PESADAGaveta</v>
      </c>
      <c r="AO2806" s="43"/>
      <c r="AP2806" s="39">
        <f>LISTAS[[#This Row],[COSTO]]+(LISTAS[[#This Row],[COSTO]]*AO2806)</f>
        <v>0</v>
      </c>
      <c r="AQ2806" s="44">
        <f>IF(AO2806="",0,AP2806/LISTAS[[#This Row],[VENTA NETA]]-1)</f>
        <v>0</v>
      </c>
      <c r="AS2806" s="39">
        <v>0</v>
      </c>
      <c r="AT2806" s="48" t="e">
        <f>+LISTAS[[#This Row],[COSTO]]/AS2806-1</f>
        <v>#DIV/0!</v>
      </c>
      <c r="BA2806" t="s">
        <v>1034</v>
      </c>
      <c r="BB2806" s="36"/>
    </row>
    <row r="2807" spans="1:54" x14ac:dyDescent="0.35">
      <c r="A2807" s="7" t="s">
        <v>6603</v>
      </c>
      <c r="B2807" t="s">
        <v>4923</v>
      </c>
      <c r="C2807" t="s">
        <v>4917</v>
      </c>
      <c r="D2807" t="s">
        <v>6575</v>
      </c>
      <c r="E2807" s="2">
        <v>15000</v>
      </c>
      <c r="F2807" s="7" t="str">
        <f>+_xlfn.XLOOKUP(LISTAS[[#This Row],[ID]],_01_CODIGOS_Y_COSTOS_xlsm[Producto y N°],_01_CODIGOS_Y_COSTOS_xlsm[FABRICA],"",0,1)</f>
        <v>VARIOS</v>
      </c>
      <c r="G2807" s="26">
        <f>LISTAS[[#This Row],[Precio]]*(1-0.46)</f>
        <v>8100.0000000000009</v>
      </c>
      <c r="H2807" s="1">
        <f>+_xlfn.XLOOKUP(LISTAS[[#This Row],[ID]],_01_CODIGOS_Y_COSTOS_xlsm[Producto y N°],_01_CODIGOS_Y_COSTOS_xlsm[COSTO],0,0,1)</f>
        <v>0</v>
      </c>
      <c r="I2807" s="27">
        <f>+IFERROR(LISTAS[[#This Row],[VENTA NETA]]/LISTAS[[#This Row],[COSTO]]-1,0)</f>
        <v>0</v>
      </c>
      <c r="J2807" s="50" t="str">
        <f>IFERROR(VLOOKUP(LISTAS[[#This Row],[ID]],_01_CODIGOS_Y_COSTOS_xlsm[[Producto y N°]:[CODIGO]],2,0),"")</f>
        <v>0</v>
      </c>
      <c r="O2807" t="s">
        <v>6603</v>
      </c>
      <c r="AB2807" s="12" t="str">
        <f>+LISTAS[[#This Row],[Codigo]]&amp;LISTAS[[#This Row],[Fabrica]]</f>
        <v>0VARIOS</v>
      </c>
      <c r="AC2807" s="13" t="str">
        <f>+LISTAS[[#This Row],[Codigo]]</f>
        <v>0</v>
      </c>
      <c r="AD2807" s="13" t="str">
        <f>+LISTAS[[#This Row],[ID]]</f>
        <v>RESORTES LINEA AUTOMOTORGaveta</v>
      </c>
      <c r="AH2807" s="36"/>
      <c r="AI2807" s="37">
        <f>+LISTAS[[#This Row],[Precio]]+(LISTAS[[#This Row],[Precio]]*AH2807)</f>
        <v>15000</v>
      </c>
      <c r="AJ2807" s="38">
        <f t="shared" si="47"/>
        <v>7500</v>
      </c>
      <c r="AL2807" s="35" t="e">
        <f>+AJ2807/LISTAS[[#This Row],[COSTO]]-1</f>
        <v>#DIV/0!</v>
      </c>
      <c r="AM2807" t="str">
        <f>+LISTAS[[#This Row],[ID]]</f>
        <v>RESORTES LINEA AUTOMOTORGaveta</v>
      </c>
      <c r="AO2807" s="43"/>
      <c r="AP2807" s="39">
        <f>LISTAS[[#This Row],[COSTO]]+(LISTAS[[#This Row],[COSTO]]*AO2807)</f>
        <v>0</v>
      </c>
      <c r="AQ2807" s="44">
        <f>IF(AO2807="",0,AP2807/LISTAS[[#This Row],[VENTA NETA]]-1)</f>
        <v>0</v>
      </c>
      <c r="AS2807" s="39">
        <v>0</v>
      </c>
      <c r="AT2807" s="48" t="e">
        <f>+LISTAS[[#This Row],[COSTO]]/AS2807-1</f>
        <v>#DIV/0!</v>
      </c>
      <c r="BA2807" t="s">
        <v>4923</v>
      </c>
      <c r="BB2807" s="36"/>
    </row>
    <row r="2808" spans="1:54" x14ac:dyDescent="0.35">
      <c r="A2808" s="7" t="s">
        <v>6604</v>
      </c>
      <c r="B2808" t="s">
        <v>1204</v>
      </c>
      <c r="C2808" t="s">
        <v>4917</v>
      </c>
      <c r="D2808" t="s">
        <v>6583</v>
      </c>
      <c r="E2808" s="2">
        <v>13000</v>
      </c>
      <c r="F2808" s="7" t="str">
        <f>+_xlfn.XLOOKUP(LISTAS[[#This Row],[ID]],_01_CODIGOS_Y_COSTOS_xlsm[Producto y N°],_01_CODIGOS_Y_COSTOS_xlsm[FABRICA],"",0,1)</f>
        <v>VARIOS</v>
      </c>
      <c r="G2808" s="26">
        <f>LISTAS[[#This Row],[Precio]]*(1-0.46)</f>
        <v>7020.0000000000009</v>
      </c>
      <c r="H2808" s="1">
        <f>+_xlfn.XLOOKUP(LISTAS[[#This Row],[ID]],_01_CODIGOS_Y_COSTOS_xlsm[Producto y N°],_01_CODIGOS_Y_COSTOS_xlsm[COSTO],0,0,1)</f>
        <v>0</v>
      </c>
      <c r="I2808" s="27">
        <f>+IFERROR(LISTAS[[#This Row],[VENTA NETA]]/LISTAS[[#This Row],[COSTO]]-1,0)</f>
        <v>0</v>
      </c>
      <c r="J2808" s="50" t="str">
        <f>IFERROR(VLOOKUP(LISTAS[[#This Row],[ID]],_01_CODIGOS_Y_COSTOS_xlsm[[Producto y N°]:[CODIGO]],2,0),"")</f>
        <v>0</v>
      </c>
      <c r="O2808" t="s">
        <v>6604</v>
      </c>
      <c r="AB2808" s="12" t="str">
        <f>+LISTAS[[#This Row],[Codigo]]&amp;LISTAS[[#This Row],[Fabrica]]</f>
        <v>0VARIOS</v>
      </c>
      <c r="AC2808" s="13" t="str">
        <f>+LISTAS[[#This Row],[Codigo]]</f>
        <v>0</v>
      </c>
      <c r="AD2808" s="13" t="str">
        <f>+LISTAS[[#This Row],[ID]]</f>
        <v>SEEGER DIN 471Gaveta</v>
      </c>
      <c r="AH2808" s="36"/>
      <c r="AI2808" s="37">
        <f>+LISTAS[[#This Row],[Precio]]+(LISTAS[[#This Row],[Precio]]*AH2808)</f>
        <v>13000</v>
      </c>
      <c r="AJ2808" s="38">
        <f t="shared" si="47"/>
        <v>6500</v>
      </c>
      <c r="AL2808" s="35" t="e">
        <f>+AJ2808/LISTAS[[#This Row],[COSTO]]-1</f>
        <v>#DIV/0!</v>
      </c>
      <c r="AM2808" t="str">
        <f>+LISTAS[[#This Row],[ID]]</f>
        <v>SEEGER DIN 471Gaveta</v>
      </c>
      <c r="AO2808" s="43"/>
      <c r="AP2808" s="39">
        <f>LISTAS[[#This Row],[COSTO]]+(LISTAS[[#This Row],[COSTO]]*AO2808)</f>
        <v>0</v>
      </c>
      <c r="AQ2808" s="44">
        <f>IF(AO2808="",0,AP2808/LISTAS[[#This Row],[VENTA NETA]]-1)</f>
        <v>0</v>
      </c>
      <c r="AS2808" s="39">
        <v>0</v>
      </c>
      <c r="AT2808" s="48" t="e">
        <f>+LISTAS[[#This Row],[COSTO]]/AS2808-1</f>
        <v>#DIV/0!</v>
      </c>
      <c r="BA2808" t="s">
        <v>1204</v>
      </c>
      <c r="BB2808" s="36"/>
    </row>
    <row r="2809" spans="1:54" x14ac:dyDescent="0.35">
      <c r="A2809" s="7" t="s">
        <v>6605</v>
      </c>
      <c r="B2809" t="s">
        <v>1327</v>
      </c>
      <c r="C2809" t="s">
        <v>4917</v>
      </c>
      <c r="D2809" t="s">
        <v>6583</v>
      </c>
      <c r="E2809" s="2">
        <v>13000</v>
      </c>
      <c r="F2809" s="7" t="str">
        <f>+_xlfn.XLOOKUP(LISTAS[[#This Row],[ID]],_01_CODIGOS_Y_COSTOS_xlsm[Producto y N°],_01_CODIGOS_Y_COSTOS_xlsm[FABRICA],"",0,1)</f>
        <v>VARIOS</v>
      </c>
      <c r="G2809" s="26">
        <f>LISTAS[[#This Row],[Precio]]*(1-0.46)</f>
        <v>7020.0000000000009</v>
      </c>
      <c r="H2809" s="1">
        <f>+_xlfn.XLOOKUP(LISTAS[[#This Row],[ID]],_01_CODIGOS_Y_COSTOS_xlsm[Producto y N°],_01_CODIGOS_Y_COSTOS_xlsm[COSTO],0,0,1)</f>
        <v>0</v>
      </c>
      <c r="I2809" s="27">
        <f>+IFERROR(LISTAS[[#This Row],[VENTA NETA]]/LISTAS[[#This Row],[COSTO]]-1,0)</f>
        <v>0</v>
      </c>
      <c r="J2809" s="50" t="str">
        <f>IFERROR(VLOOKUP(LISTAS[[#This Row],[ID]],_01_CODIGOS_Y_COSTOS_xlsm[[Producto y N°]:[CODIGO]],2,0),"")</f>
        <v>0</v>
      </c>
      <c r="O2809" t="s">
        <v>6605</v>
      </c>
      <c r="AB2809" s="12" t="str">
        <f>+LISTAS[[#This Row],[Codigo]]&amp;LISTAS[[#This Row],[Fabrica]]</f>
        <v>0VARIOS</v>
      </c>
      <c r="AC2809" s="13" t="str">
        <f>+LISTAS[[#This Row],[Codigo]]</f>
        <v>0</v>
      </c>
      <c r="AD2809" s="13" t="str">
        <f>+LISTAS[[#This Row],[ID]]</f>
        <v>SEEGER DIN 472Gaveta</v>
      </c>
      <c r="AH2809" s="36"/>
      <c r="AI2809" s="37">
        <f>+LISTAS[[#This Row],[Precio]]+(LISTAS[[#This Row],[Precio]]*AH2809)</f>
        <v>13000</v>
      </c>
      <c r="AJ2809" s="38">
        <f t="shared" si="47"/>
        <v>6500</v>
      </c>
      <c r="AL2809" s="35" t="e">
        <f>+AJ2809/LISTAS[[#This Row],[COSTO]]-1</f>
        <v>#DIV/0!</v>
      </c>
      <c r="AM2809" t="str">
        <f>+LISTAS[[#This Row],[ID]]</f>
        <v>SEEGER DIN 472Gaveta</v>
      </c>
      <c r="AO2809" s="43"/>
      <c r="AP2809" s="39">
        <f>LISTAS[[#This Row],[COSTO]]+(LISTAS[[#This Row],[COSTO]]*AO2809)</f>
        <v>0</v>
      </c>
      <c r="AQ2809" s="44">
        <f>IF(AO2809="",0,AP2809/LISTAS[[#This Row],[VENTA NETA]]-1)</f>
        <v>0</v>
      </c>
      <c r="AS2809" s="39">
        <v>0</v>
      </c>
      <c r="AT2809" s="48" t="e">
        <f>+LISTAS[[#This Row],[COSTO]]/AS2809-1</f>
        <v>#DIV/0!</v>
      </c>
      <c r="BA2809" t="s">
        <v>1327</v>
      </c>
      <c r="BB2809" s="36"/>
    </row>
    <row r="2810" spans="1:54" x14ac:dyDescent="0.35">
      <c r="A2810" s="7" t="s">
        <v>6606</v>
      </c>
      <c r="B2810" t="s">
        <v>1452</v>
      </c>
      <c r="C2810" t="s">
        <v>4917</v>
      </c>
      <c r="D2810" t="s">
        <v>6575</v>
      </c>
      <c r="E2810" s="2">
        <v>15000</v>
      </c>
      <c r="F2810" s="7" t="str">
        <f>+_xlfn.XLOOKUP(LISTAS[[#This Row],[ID]],_01_CODIGOS_Y_COSTOS_xlsm[Producto y N°],_01_CODIGOS_Y_COSTOS_xlsm[FABRICA],"",0,1)</f>
        <v>VARIOS</v>
      </c>
      <c r="G2810" s="26">
        <f>LISTAS[[#This Row],[Precio]]*(1-0.46)</f>
        <v>8100.0000000000009</v>
      </c>
      <c r="H2810" s="1">
        <f>+_xlfn.XLOOKUP(LISTAS[[#This Row],[ID]],_01_CODIGOS_Y_COSTOS_xlsm[Producto y N°],_01_CODIGOS_Y_COSTOS_xlsm[COSTO],0,0,1)</f>
        <v>0</v>
      </c>
      <c r="I2810" s="27">
        <f>+IFERROR(LISTAS[[#This Row],[VENTA NETA]]/LISTAS[[#This Row],[COSTO]]-1,0)</f>
        <v>0</v>
      </c>
      <c r="J2810" s="50" t="str">
        <f>IFERROR(VLOOKUP(LISTAS[[#This Row],[ID]],_01_CODIGOS_Y_COSTOS_xlsm[[Producto y N°]:[CODIGO]],2,0),"")</f>
        <v>0</v>
      </c>
      <c r="O2810" t="s">
        <v>6606</v>
      </c>
      <c r="AB2810" s="12" t="str">
        <f>+LISTAS[[#This Row],[Codigo]]&amp;LISTAS[[#This Row],[Fabrica]]</f>
        <v>0VARIOS</v>
      </c>
      <c r="AC2810" s="13" t="str">
        <f>+LISTAS[[#This Row],[Codigo]]</f>
        <v>0</v>
      </c>
      <c r="AD2810" s="13" t="str">
        <f>+LISTAS[[#This Row],[ID]]</f>
        <v>ORINGGaveta</v>
      </c>
      <c r="AH2810" s="36"/>
      <c r="AI2810" s="37">
        <f>+LISTAS[[#This Row],[Precio]]+(LISTAS[[#This Row],[Precio]]*AH2810)</f>
        <v>15000</v>
      </c>
      <c r="AJ2810" s="38">
        <f t="shared" si="47"/>
        <v>7500</v>
      </c>
      <c r="AL2810" s="35" t="e">
        <f>+AJ2810/LISTAS[[#This Row],[COSTO]]-1</f>
        <v>#DIV/0!</v>
      </c>
      <c r="AM2810" t="str">
        <f>+LISTAS[[#This Row],[ID]]</f>
        <v>ORINGGaveta</v>
      </c>
      <c r="AO2810" s="43"/>
      <c r="AP2810" s="39">
        <f>LISTAS[[#This Row],[COSTO]]+(LISTAS[[#This Row],[COSTO]]*AO2810)</f>
        <v>0</v>
      </c>
      <c r="AQ2810" s="44">
        <f>IF(AO2810="",0,AP2810/LISTAS[[#This Row],[VENTA NETA]]-1)</f>
        <v>0</v>
      </c>
      <c r="AS2810" s="39">
        <v>0</v>
      </c>
      <c r="AT2810" s="48" t="e">
        <f>+LISTAS[[#This Row],[COSTO]]/AS2810-1</f>
        <v>#DIV/0!</v>
      </c>
      <c r="BA2810" t="s">
        <v>1452</v>
      </c>
      <c r="BB2810" s="36"/>
    </row>
    <row r="2811" spans="1:54" x14ac:dyDescent="0.35">
      <c r="A2811" s="7" t="s">
        <v>6607</v>
      </c>
      <c r="B2811" t="s">
        <v>1732</v>
      </c>
      <c r="C2811" t="s">
        <v>4917</v>
      </c>
      <c r="D2811" t="s">
        <v>6583</v>
      </c>
      <c r="E2811" s="2">
        <v>13000</v>
      </c>
      <c r="F2811" s="7" t="str">
        <f>+_xlfn.XLOOKUP(LISTAS[[#This Row],[ID]],_01_CODIGOS_Y_COSTOS_xlsm[Producto y N°],_01_CODIGOS_Y_COSTOS_xlsm[FABRICA],"",0,1)</f>
        <v>VARIOS</v>
      </c>
      <c r="G2811" s="26">
        <f>LISTAS[[#This Row],[Precio]]*(1-0.46)</f>
        <v>7020.0000000000009</v>
      </c>
      <c r="H2811" s="1">
        <f>+_xlfn.XLOOKUP(LISTAS[[#This Row],[ID]],_01_CODIGOS_Y_COSTOS_xlsm[Producto y N°],_01_CODIGOS_Y_COSTOS_xlsm[COSTO],0,0,1)</f>
        <v>0</v>
      </c>
      <c r="I2811" s="27">
        <f>+IFERROR(LISTAS[[#This Row],[VENTA NETA]]/LISTAS[[#This Row],[COSTO]]-1,0)</f>
        <v>0</v>
      </c>
      <c r="J2811" s="50" t="str">
        <f>IFERROR(VLOOKUP(LISTAS[[#This Row],[ID]],_01_CODIGOS_Y_COSTOS_xlsm[[Producto y N°]:[CODIGO]],2,0),"")</f>
        <v>0</v>
      </c>
      <c r="O2811" t="s">
        <v>6607</v>
      </c>
      <c r="AB2811" s="12" t="str">
        <f>+LISTAS[[#This Row],[Codigo]]&amp;LISTAS[[#This Row],[Fabrica]]</f>
        <v>0VARIOS</v>
      </c>
      <c r="AC2811" s="13" t="str">
        <f>+LISTAS[[#This Row],[Codigo]]</f>
        <v>0</v>
      </c>
      <c r="AD2811" s="13" t="str">
        <f>+LISTAS[[#This Row],[ID]]</f>
        <v>INSERTOSGaveta</v>
      </c>
      <c r="AH2811" s="36"/>
      <c r="AI2811" s="37">
        <f>+LISTAS[[#This Row],[Precio]]+(LISTAS[[#This Row],[Precio]]*AH2811)</f>
        <v>13000</v>
      </c>
      <c r="AJ2811" s="38">
        <f t="shared" si="47"/>
        <v>6500</v>
      </c>
      <c r="AL2811" s="35" t="e">
        <f>+AJ2811/LISTAS[[#This Row],[COSTO]]-1</f>
        <v>#DIV/0!</v>
      </c>
      <c r="AM2811" t="str">
        <f>+LISTAS[[#This Row],[ID]]</f>
        <v>INSERTOSGaveta</v>
      </c>
      <c r="AO2811" s="43"/>
      <c r="AP2811" s="39">
        <f>LISTAS[[#This Row],[COSTO]]+(LISTAS[[#This Row],[COSTO]]*AO2811)</f>
        <v>0</v>
      </c>
      <c r="AQ2811" s="44">
        <f>IF(AO2811="",0,AP2811/LISTAS[[#This Row],[VENTA NETA]]-1)</f>
        <v>0</v>
      </c>
      <c r="AS2811" s="39">
        <v>0</v>
      </c>
      <c r="AT2811" s="48" t="e">
        <f>+LISTAS[[#This Row],[COSTO]]/AS2811-1</f>
        <v>#DIV/0!</v>
      </c>
      <c r="BA2811" t="s">
        <v>1732</v>
      </c>
      <c r="BB2811" s="36"/>
    </row>
    <row r="2812" spans="1:54" x14ac:dyDescent="0.35">
      <c r="A2812" s="7" t="s">
        <v>6608</v>
      </c>
      <c r="B2812" t="s">
        <v>1784</v>
      </c>
      <c r="C2812" t="s">
        <v>4917</v>
      </c>
      <c r="D2812" t="s">
        <v>6581</v>
      </c>
      <c r="E2812" s="2">
        <v>16000</v>
      </c>
      <c r="F2812" s="7" t="str">
        <f>+_xlfn.XLOOKUP(LISTAS[[#This Row],[ID]],_01_CODIGOS_Y_COSTOS_xlsm[Producto y N°],_01_CODIGOS_Y_COSTOS_xlsm[FABRICA],"",0,1)</f>
        <v>VARIOS</v>
      </c>
      <c r="G2812" s="26">
        <f>LISTAS[[#This Row],[Precio]]*(1-0.46)</f>
        <v>8640</v>
      </c>
      <c r="H2812" s="1">
        <f>+_xlfn.XLOOKUP(LISTAS[[#This Row],[ID]],_01_CODIGOS_Y_COSTOS_xlsm[Producto y N°],_01_CODIGOS_Y_COSTOS_xlsm[COSTO],0,0,1)</f>
        <v>0</v>
      </c>
      <c r="I2812" s="27">
        <f>+IFERROR(LISTAS[[#This Row],[VENTA NETA]]/LISTAS[[#This Row],[COSTO]]-1,0)</f>
        <v>0</v>
      </c>
      <c r="J2812" s="50" t="str">
        <f>IFERROR(VLOOKUP(LISTAS[[#This Row],[ID]],_01_CODIGOS_Y_COSTOS_xlsm[[Producto y N°]:[CODIGO]],2,0),"")</f>
        <v>0</v>
      </c>
      <c r="O2812" t="s">
        <v>6608</v>
      </c>
      <c r="AB2812" s="12" t="str">
        <f>+LISTAS[[#This Row],[Codigo]]&amp;LISTAS[[#This Row],[Fabrica]]</f>
        <v>0VARIOS</v>
      </c>
      <c r="AC2812" s="13" t="str">
        <f>+LISTAS[[#This Row],[Codigo]]</f>
        <v>0</v>
      </c>
      <c r="AD2812" s="13" t="str">
        <f>+LISTAS[[#This Row],[ID]]</f>
        <v>CONEXIÓN DE CHAPAGaveta</v>
      </c>
      <c r="AH2812" s="36"/>
      <c r="AI2812" s="37">
        <f>+LISTAS[[#This Row],[Precio]]+(LISTAS[[#This Row],[Precio]]*AH2812)</f>
        <v>16000</v>
      </c>
      <c r="AJ2812" s="38">
        <f t="shared" si="47"/>
        <v>8000</v>
      </c>
      <c r="AL2812" s="35" t="e">
        <f>+AJ2812/LISTAS[[#This Row],[COSTO]]-1</f>
        <v>#DIV/0!</v>
      </c>
      <c r="AM2812" t="str">
        <f>+LISTAS[[#This Row],[ID]]</f>
        <v>CONEXIÓN DE CHAPAGaveta</v>
      </c>
      <c r="AO2812" s="43"/>
      <c r="AP2812" s="39">
        <f>LISTAS[[#This Row],[COSTO]]+(LISTAS[[#This Row],[COSTO]]*AO2812)</f>
        <v>0</v>
      </c>
      <c r="AQ2812" s="44">
        <f>IF(AO2812="",0,AP2812/LISTAS[[#This Row],[VENTA NETA]]-1)</f>
        <v>0</v>
      </c>
      <c r="AS2812" s="39">
        <v>0</v>
      </c>
      <c r="AT2812" s="48" t="e">
        <f>+LISTAS[[#This Row],[COSTO]]/AS2812-1</f>
        <v>#DIV/0!</v>
      </c>
      <c r="BA2812" t="s">
        <v>1784</v>
      </c>
      <c r="BB2812" s="36"/>
    </row>
    <row r="2813" spans="1:54" x14ac:dyDescent="0.35">
      <c r="A2813" s="7" t="s">
        <v>6609</v>
      </c>
      <c r="B2813" t="s">
        <v>4921</v>
      </c>
      <c r="C2813" t="s">
        <v>4917</v>
      </c>
      <c r="D2813" t="s">
        <v>6575</v>
      </c>
      <c r="E2813" s="2">
        <v>15000</v>
      </c>
      <c r="F2813" s="7" t="str">
        <f>+_xlfn.XLOOKUP(LISTAS[[#This Row],[ID]],_01_CODIGOS_Y_COSTOS_xlsm[Producto y N°],_01_CODIGOS_Y_COSTOS_xlsm[FABRICA],"",0,1)</f>
        <v>VARIOS</v>
      </c>
      <c r="G2813" s="26">
        <f>LISTAS[[#This Row],[Precio]]*(1-0.46)</f>
        <v>8100.0000000000009</v>
      </c>
      <c r="H2813" s="1">
        <f>+_xlfn.XLOOKUP(LISTAS[[#This Row],[ID]],_01_CODIGOS_Y_COSTOS_xlsm[Producto y N°],_01_CODIGOS_Y_COSTOS_xlsm[COSTO],0,0,1)</f>
        <v>0</v>
      </c>
      <c r="I2813" s="27">
        <f>+IFERROR(LISTAS[[#This Row],[VENTA NETA]]/LISTAS[[#This Row],[COSTO]]-1,0)</f>
        <v>0</v>
      </c>
      <c r="J2813" s="50" t="str">
        <f>IFERROR(VLOOKUP(LISTAS[[#This Row],[ID]],_01_CODIGOS_Y_COSTOS_xlsm[[Producto y N°]:[CODIGO]],2,0),"")</f>
        <v>0</v>
      </c>
      <c r="O2813" t="s">
        <v>6609</v>
      </c>
      <c r="AB2813" s="12" t="str">
        <f>+LISTAS[[#This Row],[Codigo]]&amp;LISTAS[[#This Row],[Fabrica]]</f>
        <v>0VARIOS</v>
      </c>
      <c r="AC2813" s="13" t="str">
        <f>+LISTAS[[#This Row],[Codigo]]</f>
        <v>0</v>
      </c>
      <c r="AD2813" s="13" t="str">
        <f>+LISTAS[[#This Row],[ID]]</f>
        <v>TOPES Y TAPONES DE GOMAGaveta</v>
      </c>
      <c r="AH2813" s="36"/>
      <c r="AI2813" s="37">
        <f>+LISTAS[[#This Row],[Precio]]+(LISTAS[[#This Row],[Precio]]*AH2813)</f>
        <v>15000</v>
      </c>
      <c r="AJ2813" s="38">
        <f t="shared" si="47"/>
        <v>7500</v>
      </c>
      <c r="AL2813" s="35" t="e">
        <f>+AJ2813/LISTAS[[#This Row],[COSTO]]-1</f>
        <v>#DIV/0!</v>
      </c>
      <c r="AM2813" t="str">
        <f>+LISTAS[[#This Row],[ID]]</f>
        <v>TOPES Y TAPONES DE GOMAGaveta</v>
      </c>
      <c r="AO2813" s="43"/>
      <c r="AP2813" s="39">
        <f>LISTAS[[#This Row],[COSTO]]+(LISTAS[[#This Row],[COSTO]]*AO2813)</f>
        <v>0</v>
      </c>
      <c r="AQ2813" s="44">
        <f>IF(AO2813="",0,AP2813/LISTAS[[#This Row],[VENTA NETA]]-1)</f>
        <v>0</v>
      </c>
      <c r="AS2813" s="39">
        <v>0</v>
      </c>
      <c r="AT2813" s="48" t="e">
        <f>+LISTAS[[#This Row],[COSTO]]/AS2813-1</f>
        <v>#DIV/0!</v>
      </c>
      <c r="BA2813" t="s">
        <v>4921</v>
      </c>
      <c r="BB2813" s="36"/>
    </row>
    <row r="2814" spans="1:54" x14ac:dyDescent="0.35">
      <c r="A2814" s="7" t="s">
        <v>6610</v>
      </c>
      <c r="B2814" t="s">
        <v>1917</v>
      </c>
      <c r="C2814" t="s">
        <v>4917</v>
      </c>
      <c r="D2814" t="s">
        <v>6575</v>
      </c>
      <c r="E2814" s="2">
        <v>15000</v>
      </c>
      <c r="F2814" s="7" t="str">
        <f>+_xlfn.XLOOKUP(LISTAS[[#This Row],[ID]],_01_CODIGOS_Y_COSTOS_xlsm[Producto y N°],_01_CODIGOS_Y_COSTOS_xlsm[FABRICA],"",0,1)</f>
        <v>VARIOS</v>
      </c>
      <c r="G2814" s="26">
        <f>LISTAS[[#This Row],[Precio]]*(1-0.46)</f>
        <v>8100.0000000000009</v>
      </c>
      <c r="H2814" s="1">
        <f>+_xlfn.XLOOKUP(LISTAS[[#This Row],[ID]],_01_CODIGOS_Y_COSTOS_xlsm[Producto y N°],_01_CODIGOS_Y_COSTOS_xlsm[COSTO],0,0,1)</f>
        <v>0</v>
      </c>
      <c r="I2814" s="27">
        <f>+IFERROR(LISTAS[[#This Row],[VENTA NETA]]/LISTAS[[#This Row],[COSTO]]-1,0)</f>
        <v>0</v>
      </c>
      <c r="J2814" s="50" t="str">
        <f>IFERROR(VLOOKUP(LISTAS[[#This Row],[ID]],_01_CODIGOS_Y_COSTOS_xlsm[[Producto y N°]:[CODIGO]],2,0),"")</f>
        <v>0</v>
      </c>
      <c r="O2814" t="s">
        <v>6610</v>
      </c>
      <c r="AB2814" s="12" t="str">
        <f>+LISTAS[[#This Row],[Codigo]]&amp;LISTAS[[#This Row],[Fabrica]]</f>
        <v>0VARIOS</v>
      </c>
      <c r="AC2814" s="13" t="str">
        <f>+LISTAS[[#This Row],[Codigo]]</f>
        <v>0</v>
      </c>
      <c r="AD2814" s="13" t="str">
        <f>+LISTAS[[#This Row],[ID]]</f>
        <v>CONECTORES PLASTICOS MANGUERASGaveta</v>
      </c>
      <c r="AH2814" s="36"/>
      <c r="AI2814" s="37">
        <f>+LISTAS[[#This Row],[Precio]]+(LISTAS[[#This Row],[Precio]]*AH2814)</f>
        <v>15000</v>
      </c>
      <c r="AJ2814" s="38">
        <f t="shared" si="47"/>
        <v>7500</v>
      </c>
      <c r="AL2814" s="35" t="e">
        <f>+AJ2814/LISTAS[[#This Row],[COSTO]]-1</f>
        <v>#DIV/0!</v>
      </c>
      <c r="AM2814" t="str">
        <f>+LISTAS[[#This Row],[ID]]</f>
        <v>CONECTORES PLASTICOS MANGUERASGaveta</v>
      </c>
      <c r="AO2814" s="43"/>
      <c r="AP2814" s="39">
        <f>LISTAS[[#This Row],[COSTO]]+(LISTAS[[#This Row],[COSTO]]*AO2814)</f>
        <v>0</v>
      </c>
      <c r="AQ2814" s="44">
        <f>IF(AO2814="",0,AP2814/LISTAS[[#This Row],[VENTA NETA]]-1)</f>
        <v>0</v>
      </c>
      <c r="AS2814" s="39">
        <v>0</v>
      </c>
      <c r="AT2814" s="48" t="e">
        <f>+LISTAS[[#This Row],[COSTO]]/AS2814-1</f>
        <v>#DIV/0!</v>
      </c>
      <c r="BA2814" t="s">
        <v>1917</v>
      </c>
      <c r="BB2814" s="36"/>
    </row>
    <row r="2815" spans="1:54" x14ac:dyDescent="0.35">
      <c r="A2815" s="7" t="s">
        <v>6611</v>
      </c>
      <c r="B2815" t="s">
        <v>1983</v>
      </c>
      <c r="C2815" t="s">
        <v>4917</v>
      </c>
      <c r="D2815" t="s">
        <v>6583</v>
      </c>
      <c r="E2815" s="2">
        <v>13000</v>
      </c>
      <c r="F2815" s="7" t="str">
        <f>+_xlfn.XLOOKUP(LISTAS[[#This Row],[ID]],_01_CODIGOS_Y_COSTOS_xlsm[Producto y N°],_01_CODIGOS_Y_COSTOS_xlsm[FABRICA],"",0,1)</f>
        <v>VARIOS</v>
      </c>
      <c r="G2815" s="26">
        <f>LISTAS[[#This Row],[Precio]]*(1-0.46)</f>
        <v>7020.0000000000009</v>
      </c>
      <c r="H2815" s="1">
        <f>+_xlfn.XLOOKUP(LISTAS[[#This Row],[ID]],_01_CODIGOS_Y_COSTOS_xlsm[Producto y N°],_01_CODIGOS_Y_COSTOS_xlsm[COSTO],0,0,1)</f>
        <v>0</v>
      </c>
      <c r="I2815" s="27">
        <f>+IFERROR(LISTAS[[#This Row],[VENTA NETA]]/LISTAS[[#This Row],[COSTO]]-1,0)</f>
        <v>0</v>
      </c>
      <c r="J2815" s="50" t="str">
        <f>IFERROR(VLOOKUP(LISTAS[[#This Row],[ID]],_01_CODIGOS_Y_COSTOS_xlsm[[Producto y N°]:[CODIGO]],2,0),"")</f>
        <v>0</v>
      </c>
      <c r="O2815" t="s">
        <v>6611</v>
      </c>
      <c r="AB2815" s="12" t="str">
        <f>+LISTAS[[#This Row],[Codigo]]&amp;LISTAS[[#This Row],[Fabrica]]</f>
        <v>0VARIOS</v>
      </c>
      <c r="AC2815" s="13" t="str">
        <f>+LISTAS[[#This Row],[Codigo]]</f>
        <v>0</v>
      </c>
      <c r="AD2815" s="13" t="str">
        <f>+LISTAS[[#This Row],[ID]]</f>
        <v>TUERCAS RAPIDASGaveta</v>
      </c>
      <c r="AH2815" s="36"/>
      <c r="AI2815" s="37">
        <f>+LISTAS[[#This Row],[Precio]]+(LISTAS[[#This Row],[Precio]]*AH2815)</f>
        <v>13000</v>
      </c>
      <c r="AJ2815" s="38">
        <f t="shared" si="47"/>
        <v>6500</v>
      </c>
      <c r="AL2815" s="35" t="e">
        <f>+AJ2815/LISTAS[[#This Row],[COSTO]]-1</f>
        <v>#DIV/0!</v>
      </c>
      <c r="AM2815" t="str">
        <f>+LISTAS[[#This Row],[ID]]</f>
        <v>TUERCAS RAPIDASGaveta</v>
      </c>
      <c r="AO2815" s="43"/>
      <c r="AP2815" s="39">
        <f>LISTAS[[#This Row],[COSTO]]+(LISTAS[[#This Row],[COSTO]]*AO2815)</f>
        <v>0</v>
      </c>
      <c r="AQ2815" s="44">
        <f>IF(AO2815="",0,AP2815/LISTAS[[#This Row],[VENTA NETA]]-1)</f>
        <v>0</v>
      </c>
      <c r="AS2815" s="39">
        <v>0</v>
      </c>
      <c r="AT2815" s="48" t="e">
        <f>+LISTAS[[#This Row],[COSTO]]/AS2815-1</f>
        <v>#DIV/0!</v>
      </c>
      <c r="BA2815" t="s">
        <v>1983</v>
      </c>
      <c r="BB2815" s="36"/>
    </row>
    <row r="2816" spans="1:54" x14ac:dyDescent="0.35">
      <c r="A2816" s="7" t="s">
        <v>6612</v>
      </c>
      <c r="B2816" t="s">
        <v>5011</v>
      </c>
      <c r="C2816" t="s">
        <v>4917</v>
      </c>
      <c r="D2816" t="s">
        <v>6583</v>
      </c>
      <c r="E2816" s="2">
        <v>13000</v>
      </c>
      <c r="F2816" s="7" t="str">
        <f>+_xlfn.XLOOKUP(LISTAS[[#This Row],[ID]],_01_CODIGOS_Y_COSTOS_xlsm[Producto y N°],_01_CODIGOS_Y_COSTOS_xlsm[FABRICA],"",0,1)</f>
        <v>VARIOS</v>
      </c>
      <c r="G2816" s="26">
        <f>LISTAS[[#This Row],[Precio]]*(1-0.46)</f>
        <v>7020.0000000000009</v>
      </c>
      <c r="H2816" s="1">
        <f>+_xlfn.XLOOKUP(LISTAS[[#This Row],[ID]],_01_CODIGOS_Y_COSTOS_xlsm[Producto y N°],_01_CODIGOS_Y_COSTOS_xlsm[COSTO],0,0,1)</f>
        <v>0</v>
      </c>
      <c r="I2816" s="27">
        <f>+IFERROR(LISTAS[[#This Row],[VENTA NETA]]/LISTAS[[#This Row],[COSTO]]-1,0)</f>
        <v>0</v>
      </c>
      <c r="J2816" s="50" t="str">
        <f>IFERROR(VLOOKUP(LISTAS[[#This Row],[ID]],_01_CODIGOS_Y_COSTOS_xlsm[[Producto y N°]:[CODIGO]],2,0),"")</f>
        <v>0</v>
      </c>
      <c r="O2816" t="s">
        <v>6612</v>
      </c>
      <c r="AB2816" s="12" t="str">
        <f>+LISTAS[[#This Row],[Codigo]]&amp;LISTAS[[#This Row],[Fabrica]]</f>
        <v>0VARIOS</v>
      </c>
      <c r="AC2816" s="13" t="str">
        <f>+LISTAS[[#This Row],[Codigo]]</f>
        <v>0</v>
      </c>
      <c r="AD2816" s="13" t="str">
        <f>+LISTAS[[#This Row],[ID]]</f>
        <v>ARANDELAS PLANAS DE TAPASGaveta</v>
      </c>
      <c r="AH2816" s="36"/>
      <c r="AI2816" s="37">
        <f>+LISTAS[[#This Row],[Precio]]+(LISTAS[[#This Row],[Precio]]*AH2816)</f>
        <v>13000</v>
      </c>
      <c r="AJ2816" s="38">
        <f t="shared" si="47"/>
        <v>6500</v>
      </c>
      <c r="AL2816" s="35" t="e">
        <f>+AJ2816/LISTAS[[#This Row],[COSTO]]-1</f>
        <v>#DIV/0!</v>
      </c>
      <c r="AM2816" t="str">
        <f>+LISTAS[[#This Row],[ID]]</f>
        <v>ARANDELAS PLANAS DE TAPASGaveta</v>
      </c>
      <c r="AO2816" s="43"/>
      <c r="AP2816" s="39">
        <f>LISTAS[[#This Row],[COSTO]]+(LISTAS[[#This Row],[COSTO]]*AO2816)</f>
        <v>0</v>
      </c>
      <c r="AQ2816" s="44">
        <f>IF(AO2816="",0,AP2816/LISTAS[[#This Row],[VENTA NETA]]-1)</f>
        <v>0</v>
      </c>
      <c r="AS2816" s="39">
        <v>0</v>
      </c>
      <c r="AT2816" s="48" t="e">
        <f>+LISTAS[[#This Row],[COSTO]]/AS2816-1</f>
        <v>#DIV/0!</v>
      </c>
      <c r="BA2816" t="s">
        <v>5011</v>
      </c>
      <c r="BB2816" s="36"/>
    </row>
    <row r="2817" spans="1:54" x14ac:dyDescent="0.35">
      <c r="A2817" s="7" t="s">
        <v>6613</v>
      </c>
      <c r="B2817" t="s">
        <v>2165</v>
      </c>
      <c r="C2817" t="s">
        <v>4917</v>
      </c>
      <c r="D2817" t="s">
        <v>6583</v>
      </c>
      <c r="E2817" s="2">
        <v>13000</v>
      </c>
      <c r="F2817" s="7" t="str">
        <f>+_xlfn.XLOOKUP(LISTAS[[#This Row],[ID]],_01_CODIGOS_Y_COSTOS_xlsm[Producto y N°],_01_CODIGOS_Y_COSTOS_xlsm[FABRICA],"",0,1)</f>
        <v>VARIOS</v>
      </c>
      <c r="G2817" s="26">
        <f>LISTAS[[#This Row],[Precio]]*(1-0.46)</f>
        <v>7020.0000000000009</v>
      </c>
      <c r="H2817" s="1">
        <f>+_xlfn.XLOOKUP(LISTAS[[#This Row],[ID]],_01_CODIGOS_Y_COSTOS_xlsm[Producto y N°],_01_CODIGOS_Y_COSTOS_xlsm[COSTO],0,0,1)</f>
        <v>0</v>
      </c>
      <c r="I2817" s="27">
        <f>+IFERROR(LISTAS[[#This Row],[VENTA NETA]]/LISTAS[[#This Row],[COSTO]]-1,0)</f>
        <v>0</v>
      </c>
      <c r="J2817" s="50" t="str">
        <f>IFERROR(VLOOKUP(LISTAS[[#This Row],[ID]],_01_CODIGOS_Y_COSTOS_xlsm[[Producto y N°]:[CODIGO]],2,0),"")</f>
        <v>0</v>
      </c>
      <c r="O2817" t="s">
        <v>6613</v>
      </c>
      <c r="AB2817" s="12" t="str">
        <f>+LISTAS[[#This Row],[Codigo]]&amp;LISTAS[[#This Row],[Fabrica]]</f>
        <v>0VARIOS</v>
      </c>
      <c r="AC2817" s="13" t="str">
        <f>+LISTAS[[#This Row],[Codigo]]</f>
        <v>0</v>
      </c>
      <c r="AD2817" s="13" t="str">
        <f>+LISTAS[[#This Row],[ID]]</f>
        <v>ARANDELAS DE FIBRAGaveta</v>
      </c>
      <c r="AH2817" s="36"/>
      <c r="AI2817" s="37">
        <f>+LISTAS[[#This Row],[Precio]]+(LISTAS[[#This Row],[Precio]]*AH2817)</f>
        <v>13000</v>
      </c>
      <c r="AJ2817" s="38">
        <f t="shared" si="47"/>
        <v>6500</v>
      </c>
      <c r="AL2817" s="35" t="e">
        <f>+AJ2817/LISTAS[[#This Row],[COSTO]]-1</f>
        <v>#DIV/0!</v>
      </c>
      <c r="AM2817" t="str">
        <f>+LISTAS[[#This Row],[ID]]</f>
        <v>ARANDELAS DE FIBRAGaveta</v>
      </c>
      <c r="AO2817" s="43"/>
      <c r="AP2817" s="39">
        <f>LISTAS[[#This Row],[COSTO]]+(LISTAS[[#This Row],[COSTO]]*AO2817)</f>
        <v>0</v>
      </c>
      <c r="AQ2817" s="44">
        <f>IF(AO2817="",0,AP2817/LISTAS[[#This Row],[VENTA NETA]]-1)</f>
        <v>0</v>
      </c>
      <c r="AS2817" s="39">
        <v>0</v>
      </c>
      <c r="AT2817" s="48" t="e">
        <f>+LISTAS[[#This Row],[COSTO]]/AS2817-1</f>
        <v>#DIV/0!</v>
      </c>
      <c r="BA2817" t="s">
        <v>2165</v>
      </c>
      <c r="BB2817" s="36"/>
    </row>
    <row r="2818" spans="1:54" x14ac:dyDescent="0.35">
      <c r="A2818" s="7" t="s">
        <v>6614</v>
      </c>
      <c r="B2818" t="s">
        <v>4978</v>
      </c>
      <c r="C2818" t="s">
        <v>4917</v>
      </c>
      <c r="D2818" t="s">
        <v>6575</v>
      </c>
      <c r="E2818" s="2">
        <v>15000</v>
      </c>
      <c r="F2818" s="7" t="str">
        <f>+_xlfn.XLOOKUP(LISTAS[[#This Row],[ID]],_01_CODIGOS_Y_COSTOS_xlsm[Producto y N°],_01_CODIGOS_Y_COSTOS_xlsm[FABRICA],"",0,1)</f>
        <v>VARIOS</v>
      </c>
      <c r="G2818" s="26">
        <f>LISTAS[[#This Row],[Precio]]*(1-0.46)</f>
        <v>8100.0000000000009</v>
      </c>
      <c r="H2818" s="1">
        <f>+_xlfn.XLOOKUP(LISTAS[[#This Row],[ID]],_01_CODIGOS_Y_COSTOS_xlsm[Producto y N°],_01_CODIGOS_Y_COSTOS_xlsm[COSTO],0,0,1)</f>
        <v>0</v>
      </c>
      <c r="I2818" s="27">
        <f>+IFERROR(LISTAS[[#This Row],[VENTA NETA]]/LISTAS[[#This Row],[COSTO]]-1,0)</f>
        <v>0</v>
      </c>
      <c r="J2818" s="50" t="str">
        <f>IFERROR(VLOOKUP(LISTAS[[#This Row],[ID]],_01_CODIGOS_Y_COSTOS_xlsm[[Producto y N°]:[CODIGO]],2,0),"")</f>
        <v>0</v>
      </c>
      <c r="O2818" t="s">
        <v>6614</v>
      </c>
      <c r="AB2818" s="12" t="str">
        <f>+LISTAS[[#This Row],[Codigo]]&amp;LISTAS[[#This Row],[Fabrica]]</f>
        <v>0VARIOS</v>
      </c>
      <c r="AC2818" s="13" t="str">
        <f>+LISTAS[[#This Row],[Codigo]]</f>
        <v>0</v>
      </c>
      <c r="AD2818" s="13" t="str">
        <f>+LISTAS[[#This Row],[ID]]</f>
        <v>RACORDSGaveta</v>
      </c>
      <c r="AH2818" s="36"/>
      <c r="AI2818" s="37">
        <f>+LISTAS[[#This Row],[Precio]]+(LISTAS[[#This Row],[Precio]]*AH2818)</f>
        <v>15000</v>
      </c>
      <c r="AJ2818" s="38">
        <f t="shared" si="47"/>
        <v>7500</v>
      </c>
      <c r="AL2818" s="35" t="e">
        <f>+AJ2818/LISTAS[[#This Row],[COSTO]]-1</f>
        <v>#DIV/0!</v>
      </c>
      <c r="AM2818" t="str">
        <f>+LISTAS[[#This Row],[ID]]</f>
        <v>RACORDSGaveta</v>
      </c>
      <c r="AO2818" s="43"/>
      <c r="AP2818" s="39">
        <f>LISTAS[[#This Row],[COSTO]]+(LISTAS[[#This Row],[COSTO]]*AO2818)</f>
        <v>0</v>
      </c>
      <c r="AQ2818" s="44">
        <f>IF(AO2818="",0,AP2818/LISTAS[[#This Row],[VENTA NETA]]-1)</f>
        <v>0</v>
      </c>
      <c r="AS2818" s="39">
        <v>0</v>
      </c>
      <c r="AT2818" s="48" t="e">
        <f>+LISTAS[[#This Row],[COSTO]]/AS2818-1</f>
        <v>#DIV/0!</v>
      </c>
      <c r="BA2818" t="s">
        <v>4978</v>
      </c>
      <c r="BB2818" s="36"/>
    </row>
    <row r="2819" spans="1:54" x14ac:dyDescent="0.35">
      <c r="A2819" s="7" t="s">
        <v>6615</v>
      </c>
      <c r="B2819" t="s">
        <v>2785</v>
      </c>
      <c r="C2819" t="s">
        <v>4917</v>
      </c>
      <c r="D2819" t="s">
        <v>6583</v>
      </c>
      <c r="E2819" s="2">
        <v>13000</v>
      </c>
      <c r="F2819" s="7" t="str">
        <f>+_xlfn.XLOOKUP(LISTAS[[#This Row],[ID]],_01_CODIGOS_Y_COSTOS_xlsm[Producto y N°],_01_CODIGOS_Y_COSTOS_xlsm[FABRICA],"",0,1)</f>
        <v>VARIOS</v>
      </c>
      <c r="G2819" s="26">
        <f>LISTAS[[#This Row],[Precio]]*(1-0.46)</f>
        <v>7020.0000000000009</v>
      </c>
      <c r="H2819" s="1">
        <f>+_xlfn.XLOOKUP(LISTAS[[#This Row],[ID]],_01_CODIGOS_Y_COSTOS_xlsm[Producto y N°],_01_CODIGOS_Y_COSTOS_xlsm[COSTO],0,0,1)</f>
        <v>0</v>
      </c>
      <c r="I2819" s="27">
        <f>+IFERROR(LISTAS[[#This Row],[VENTA NETA]]/LISTAS[[#This Row],[COSTO]]-1,0)</f>
        <v>0</v>
      </c>
      <c r="J2819" s="50" t="str">
        <f>IFERROR(VLOOKUP(LISTAS[[#This Row],[ID]],_01_CODIGOS_Y_COSTOS_xlsm[[Producto y N°]:[CODIGO]],2,0),"")</f>
        <v>0</v>
      </c>
      <c r="O2819" t="s">
        <v>6615</v>
      </c>
      <c r="AB2819" s="12" t="str">
        <f>+LISTAS[[#This Row],[Codigo]]&amp;LISTAS[[#This Row],[Fabrica]]</f>
        <v>0VARIOS</v>
      </c>
      <c r="AC2819" s="13" t="str">
        <f>+LISTAS[[#This Row],[Codigo]]</f>
        <v>0</v>
      </c>
      <c r="AD2819" s="13" t="str">
        <f>+LISTAS[[#This Row],[ID]]</f>
        <v>TERMINALESGaveta</v>
      </c>
      <c r="AH2819" s="36"/>
      <c r="AI2819" s="37">
        <f>+LISTAS[[#This Row],[Precio]]+(LISTAS[[#This Row],[Precio]]*AH2819)</f>
        <v>13000</v>
      </c>
      <c r="AJ2819" s="38">
        <f t="shared" si="47"/>
        <v>6500</v>
      </c>
      <c r="AL2819" s="35" t="e">
        <f>+AJ2819/LISTAS[[#This Row],[COSTO]]-1</f>
        <v>#DIV/0!</v>
      </c>
      <c r="AM2819" t="str">
        <f>+LISTAS[[#This Row],[ID]]</f>
        <v>TERMINALESGaveta</v>
      </c>
      <c r="AO2819" s="43"/>
      <c r="AP2819" s="39">
        <f>LISTAS[[#This Row],[COSTO]]+(LISTAS[[#This Row],[COSTO]]*AO2819)</f>
        <v>0</v>
      </c>
      <c r="AQ2819" s="44">
        <f>IF(AO2819="",0,AP2819/LISTAS[[#This Row],[VENTA NETA]]-1)</f>
        <v>0</v>
      </c>
      <c r="AS2819" s="39">
        <v>0</v>
      </c>
      <c r="AT2819" s="48" t="e">
        <f>+LISTAS[[#This Row],[COSTO]]/AS2819-1</f>
        <v>#DIV/0!</v>
      </c>
      <c r="BA2819" t="s">
        <v>2785</v>
      </c>
      <c r="BB2819" s="36"/>
    </row>
    <row r="2820" spans="1:54" x14ac:dyDescent="0.35">
      <c r="A2820" s="7" t="s">
        <v>6616</v>
      </c>
      <c r="B2820" t="s">
        <v>3058</v>
      </c>
      <c r="C2820" t="s">
        <v>4917</v>
      </c>
      <c r="D2820" t="s">
        <v>6581</v>
      </c>
      <c r="E2820" s="2">
        <v>16000</v>
      </c>
      <c r="F2820" s="7" t="str">
        <f>+_xlfn.XLOOKUP(LISTAS[[#This Row],[ID]],_01_CODIGOS_Y_COSTOS_xlsm[Producto y N°],_01_CODIGOS_Y_COSTOS_xlsm[FABRICA],"",0,1)</f>
        <v>VARIOS</v>
      </c>
      <c r="G2820" s="26">
        <f>LISTAS[[#This Row],[Precio]]*(1-0.46)</f>
        <v>8640</v>
      </c>
      <c r="H2820" s="1">
        <f>+_xlfn.XLOOKUP(LISTAS[[#This Row],[ID]],_01_CODIGOS_Y_COSTOS_xlsm[Producto y N°],_01_CODIGOS_Y_COSTOS_xlsm[COSTO],0,0,1)</f>
        <v>0</v>
      </c>
      <c r="I2820" s="27">
        <f>+IFERROR(LISTAS[[#This Row],[VENTA NETA]]/LISTAS[[#This Row],[COSTO]]-1,0)</f>
        <v>0</v>
      </c>
      <c r="J2820" s="50" t="str">
        <f>IFERROR(VLOOKUP(LISTAS[[#This Row],[ID]],_01_CODIGOS_Y_COSTOS_xlsm[[Producto y N°]:[CODIGO]],2,0),"")</f>
        <v>0</v>
      </c>
      <c r="O2820" t="s">
        <v>6616</v>
      </c>
      <c r="AB2820" s="12" t="str">
        <f>+LISTAS[[#This Row],[Codigo]]&amp;LISTAS[[#This Row],[Fabrica]]</f>
        <v>0VARIOS</v>
      </c>
      <c r="AC2820" s="13" t="str">
        <f>+LISTAS[[#This Row],[Codigo]]</f>
        <v>0</v>
      </c>
      <c r="AD2820" s="13" t="str">
        <f>+LISTAS[[#This Row],[ID]]</f>
        <v>CHAVETASGaveta</v>
      </c>
      <c r="AH2820" s="36"/>
      <c r="AI2820" s="37">
        <f>+LISTAS[[#This Row],[Precio]]+(LISTAS[[#This Row],[Precio]]*AH2820)</f>
        <v>16000</v>
      </c>
      <c r="AJ2820" s="38">
        <f t="shared" si="47"/>
        <v>8000</v>
      </c>
      <c r="AL2820" s="35" t="e">
        <f>+AJ2820/LISTAS[[#This Row],[COSTO]]-1</f>
        <v>#DIV/0!</v>
      </c>
      <c r="AM2820" t="str">
        <f>+LISTAS[[#This Row],[ID]]</f>
        <v>CHAVETASGaveta</v>
      </c>
      <c r="AO2820" s="43"/>
      <c r="AP2820" s="39">
        <f>LISTAS[[#This Row],[COSTO]]+(LISTAS[[#This Row],[COSTO]]*AO2820)</f>
        <v>0</v>
      </c>
      <c r="AQ2820" s="44">
        <f>IF(AO2820="",0,AP2820/LISTAS[[#This Row],[VENTA NETA]]-1)</f>
        <v>0</v>
      </c>
      <c r="AS2820" s="39">
        <v>0</v>
      </c>
      <c r="AT2820" s="48" t="e">
        <f>+LISTAS[[#This Row],[COSTO]]/AS2820-1</f>
        <v>#DIV/0!</v>
      </c>
      <c r="BA2820" t="s">
        <v>3058</v>
      </c>
      <c r="BB2820" s="36"/>
    </row>
    <row r="2821" spans="1:54" x14ac:dyDescent="0.35">
      <c r="A2821" s="7" t="s">
        <v>6617</v>
      </c>
      <c r="B2821" t="s">
        <v>3134</v>
      </c>
      <c r="C2821" t="s">
        <v>4917</v>
      </c>
      <c r="D2821" t="s">
        <v>6581</v>
      </c>
      <c r="E2821" s="2">
        <v>16000</v>
      </c>
      <c r="F2821" s="7" t="str">
        <f>+_xlfn.XLOOKUP(LISTAS[[#This Row],[ID]],_01_CODIGOS_Y_COSTOS_xlsm[Producto y N°],_01_CODIGOS_Y_COSTOS_xlsm[FABRICA],"",0,1)</f>
        <v>VARIOS</v>
      </c>
      <c r="G2821" s="26">
        <f>LISTAS[[#This Row],[Precio]]*(1-0.46)</f>
        <v>8640</v>
      </c>
      <c r="H2821" s="1">
        <f>+_xlfn.XLOOKUP(LISTAS[[#This Row],[ID]],_01_CODIGOS_Y_COSTOS_xlsm[Producto y N°],_01_CODIGOS_Y_COSTOS_xlsm[COSTO],0,0,1)</f>
        <v>0</v>
      </c>
      <c r="I2821" s="27">
        <f>+IFERROR(LISTAS[[#This Row],[VENTA NETA]]/LISTAS[[#This Row],[COSTO]]-1,0)</f>
        <v>0</v>
      </c>
      <c r="J2821" s="50" t="str">
        <f>IFERROR(VLOOKUP(LISTAS[[#This Row],[ID]],_01_CODIGOS_Y_COSTOS_xlsm[[Producto y N°]:[CODIGO]],2,0),"")</f>
        <v>0</v>
      </c>
      <c r="O2821" t="s">
        <v>6617</v>
      </c>
      <c r="AB2821" s="12" t="str">
        <f>+LISTAS[[#This Row],[Codigo]]&amp;LISTAS[[#This Row],[Fabrica]]</f>
        <v>0VARIOS</v>
      </c>
      <c r="AC2821" s="13" t="str">
        <f>+LISTAS[[#This Row],[Codigo]]</f>
        <v>0</v>
      </c>
      <c r="AD2821" s="13" t="str">
        <f>+LISTAS[[#This Row],[ID]]</f>
        <v>CARBONESGaveta</v>
      </c>
      <c r="AH2821" s="36"/>
      <c r="AI2821" s="37">
        <f>+LISTAS[[#This Row],[Precio]]+(LISTAS[[#This Row],[Precio]]*AH2821)</f>
        <v>16000</v>
      </c>
      <c r="AJ2821" s="38">
        <f t="shared" ref="AJ2821:AJ2884" si="48">+((100-50)*0.01)*AI2821</f>
        <v>8000</v>
      </c>
      <c r="AL2821" s="35" t="e">
        <f>+AJ2821/LISTAS[[#This Row],[COSTO]]-1</f>
        <v>#DIV/0!</v>
      </c>
      <c r="AM2821" t="str">
        <f>+LISTAS[[#This Row],[ID]]</f>
        <v>CARBONESGaveta</v>
      </c>
      <c r="AO2821" s="43"/>
      <c r="AP2821" s="39">
        <f>LISTAS[[#This Row],[COSTO]]+(LISTAS[[#This Row],[COSTO]]*AO2821)</f>
        <v>0</v>
      </c>
      <c r="AQ2821" s="44">
        <f>IF(AO2821="",0,AP2821/LISTAS[[#This Row],[VENTA NETA]]-1)</f>
        <v>0</v>
      </c>
      <c r="AS2821" s="39">
        <v>0</v>
      </c>
      <c r="AT2821" s="48" t="e">
        <f>+LISTAS[[#This Row],[COSTO]]/AS2821-1</f>
        <v>#DIV/0!</v>
      </c>
      <c r="BA2821" t="s">
        <v>3134</v>
      </c>
      <c r="BB2821" s="36"/>
    </row>
    <row r="2822" spans="1:54" x14ac:dyDescent="0.35">
      <c r="A2822" s="7" t="s">
        <v>6618</v>
      </c>
      <c r="B2822" t="s">
        <v>1077</v>
      </c>
      <c r="C2822" t="s">
        <v>4917</v>
      </c>
      <c r="D2822" t="s">
        <v>6575</v>
      </c>
      <c r="E2822" s="2">
        <v>15000</v>
      </c>
      <c r="F2822" s="7" t="str">
        <f>+_xlfn.XLOOKUP(LISTAS[[#This Row],[ID]],_01_CODIGOS_Y_COSTOS_xlsm[Producto y N°],_01_CODIGOS_Y_COSTOS_xlsm[FABRICA],"",0,1)</f>
        <v>VARIOS</v>
      </c>
      <c r="G2822" s="26">
        <f>LISTAS[[#This Row],[Precio]]*(1-0.46)</f>
        <v>8100.0000000000009</v>
      </c>
      <c r="H2822" s="1">
        <f>+_xlfn.XLOOKUP(LISTAS[[#This Row],[ID]],_01_CODIGOS_Y_COSTOS_xlsm[Producto y N°],_01_CODIGOS_Y_COSTOS_xlsm[COSTO],0,0,1)</f>
        <v>0</v>
      </c>
      <c r="I2822" s="27">
        <f>+IFERROR(LISTAS[[#This Row],[VENTA NETA]]/LISTAS[[#This Row],[COSTO]]-1,0)</f>
        <v>0</v>
      </c>
      <c r="J2822" s="50" t="str">
        <f>IFERROR(VLOOKUP(LISTAS[[#This Row],[ID]],_01_CODIGOS_Y_COSTOS_xlsm[[Producto y N°]:[CODIGO]],2,0),"")</f>
        <v>0</v>
      </c>
      <c r="O2822" t="s">
        <v>6618</v>
      </c>
      <c r="AB2822" s="12" t="str">
        <f>+LISTAS[[#This Row],[Codigo]]&amp;LISTAS[[#This Row],[Fabrica]]</f>
        <v>0VARIOS</v>
      </c>
      <c r="AC2822" s="13" t="str">
        <f>+LISTAS[[#This Row],[Codigo]]</f>
        <v>0</v>
      </c>
      <c r="AD2822" s="13" t="str">
        <f>+LISTAS[[#This Row],[ID]]</f>
        <v>RESORTES LINEA HORNOGaveta</v>
      </c>
      <c r="AH2822" s="36"/>
      <c r="AI2822" s="37">
        <f>+LISTAS[[#This Row],[Precio]]+(LISTAS[[#This Row],[Precio]]*AH2822)</f>
        <v>15000</v>
      </c>
      <c r="AJ2822" s="38">
        <f t="shared" si="48"/>
        <v>7500</v>
      </c>
      <c r="AL2822" s="35" t="e">
        <f>+AJ2822/LISTAS[[#This Row],[COSTO]]-1</f>
        <v>#DIV/0!</v>
      </c>
      <c r="AM2822" t="str">
        <f>+LISTAS[[#This Row],[ID]]</f>
        <v>RESORTES LINEA HORNOGaveta</v>
      </c>
      <c r="AO2822" s="43"/>
      <c r="AP2822" s="39">
        <f>LISTAS[[#This Row],[COSTO]]+(LISTAS[[#This Row],[COSTO]]*AO2822)</f>
        <v>0</v>
      </c>
      <c r="AQ2822" s="44">
        <f>IF(AO2822="",0,AP2822/LISTAS[[#This Row],[VENTA NETA]]-1)</f>
        <v>0</v>
      </c>
      <c r="AS2822" s="39">
        <v>0</v>
      </c>
      <c r="AT2822" s="48" t="e">
        <f>+LISTAS[[#This Row],[COSTO]]/AS2822-1</f>
        <v>#DIV/0!</v>
      </c>
      <c r="BA2822" t="s">
        <v>1077</v>
      </c>
      <c r="BB2822" s="36"/>
    </row>
    <row r="2823" spans="1:54" x14ac:dyDescent="0.35">
      <c r="A2823" s="7" t="s">
        <v>6619</v>
      </c>
      <c r="B2823" t="s">
        <v>3484</v>
      </c>
      <c r="C2823" t="s">
        <v>4917</v>
      </c>
      <c r="D2823" t="s">
        <v>6575</v>
      </c>
      <c r="E2823" s="2">
        <v>15000</v>
      </c>
      <c r="F2823" s="7" t="str">
        <f>+_xlfn.XLOOKUP(LISTAS[[#This Row],[ID]],_01_CODIGOS_Y_COSTOS_xlsm[Producto y N°],_01_CODIGOS_Y_COSTOS_xlsm[FABRICA],"",0,1)</f>
        <v>VARIOS</v>
      </c>
      <c r="G2823" s="26">
        <f>LISTAS[[#This Row],[Precio]]*(1-0.46)</f>
        <v>8100.0000000000009</v>
      </c>
      <c r="H2823" s="1">
        <f>+_xlfn.XLOOKUP(LISTAS[[#This Row],[ID]],_01_CODIGOS_Y_COSTOS_xlsm[Producto y N°],_01_CODIGOS_Y_COSTOS_xlsm[COSTO],0,0,1)</f>
        <v>0</v>
      </c>
      <c r="I2823" s="27">
        <f>+IFERROR(LISTAS[[#This Row],[VENTA NETA]]/LISTAS[[#This Row],[COSTO]]-1,0)</f>
        <v>0</v>
      </c>
      <c r="J2823" s="50" t="str">
        <f>IFERROR(VLOOKUP(LISTAS[[#This Row],[ID]],_01_CODIGOS_Y_COSTOS_xlsm[[Producto y N°]:[CODIGO]],2,0),"")</f>
        <v>0</v>
      </c>
      <c r="O2823" t="s">
        <v>6619</v>
      </c>
      <c r="AB2823" s="12" t="str">
        <f>+LISTAS[[#This Row],[Codigo]]&amp;LISTAS[[#This Row],[Fabrica]]</f>
        <v>0VARIOS</v>
      </c>
      <c r="AC2823" s="13" t="str">
        <f>+LISTAS[[#This Row],[Codigo]]</f>
        <v>0</v>
      </c>
      <c r="AD2823" s="13" t="str">
        <f>+LISTAS[[#This Row],[ID]]</f>
        <v>ESPARRAGOS DE ACEROGaveta</v>
      </c>
      <c r="AH2823" s="36"/>
      <c r="AI2823" s="37">
        <f>+LISTAS[[#This Row],[Precio]]+(LISTAS[[#This Row],[Precio]]*AH2823)</f>
        <v>15000</v>
      </c>
      <c r="AJ2823" s="38">
        <f t="shared" si="48"/>
        <v>7500</v>
      </c>
      <c r="AL2823" s="35" t="e">
        <f>+AJ2823/LISTAS[[#This Row],[COSTO]]-1</f>
        <v>#DIV/0!</v>
      </c>
      <c r="AM2823" t="str">
        <f>+LISTAS[[#This Row],[ID]]</f>
        <v>ESPARRAGOS DE ACEROGaveta</v>
      </c>
      <c r="AO2823" s="43"/>
      <c r="AP2823" s="39">
        <f>LISTAS[[#This Row],[COSTO]]+(LISTAS[[#This Row],[COSTO]]*AO2823)</f>
        <v>0</v>
      </c>
      <c r="AQ2823" s="44">
        <f>IF(AO2823="",0,AP2823/LISTAS[[#This Row],[VENTA NETA]]-1)</f>
        <v>0</v>
      </c>
      <c r="AS2823" s="39">
        <v>0</v>
      </c>
      <c r="AT2823" s="48" t="e">
        <f>+LISTAS[[#This Row],[COSTO]]/AS2823-1</f>
        <v>#DIV/0!</v>
      </c>
      <c r="BA2823" t="s">
        <v>3484</v>
      </c>
      <c r="BB2823" s="36"/>
    </row>
    <row r="2824" spans="1:54" x14ac:dyDescent="0.35">
      <c r="A2824" s="7" t="s">
        <v>6620</v>
      </c>
      <c r="B2824" t="s">
        <v>2662</v>
      </c>
      <c r="C2824" t="s">
        <v>4917</v>
      </c>
      <c r="D2824" t="s">
        <v>6575</v>
      </c>
      <c r="E2824" s="2">
        <v>15000</v>
      </c>
      <c r="F2824" s="7" t="str">
        <f>+_xlfn.XLOOKUP(LISTAS[[#This Row],[ID]],_01_CODIGOS_Y_COSTOS_xlsm[Producto y N°],_01_CODIGOS_Y_COSTOS_xlsm[FABRICA],"",0,1)</f>
        <v>VARIOS</v>
      </c>
      <c r="G2824" s="26">
        <f>LISTAS[[#This Row],[Precio]]*(1-0.46)</f>
        <v>8100.0000000000009</v>
      </c>
      <c r="H2824" s="1">
        <f>+_xlfn.XLOOKUP(LISTAS[[#This Row],[ID]],_01_CODIGOS_Y_COSTOS_xlsm[Producto y N°],_01_CODIGOS_Y_COSTOS_xlsm[COSTO],0,0,1)</f>
        <v>0</v>
      </c>
      <c r="I2824" s="27">
        <f>+IFERROR(LISTAS[[#This Row],[VENTA NETA]]/LISTAS[[#This Row],[COSTO]]-1,0)</f>
        <v>0</v>
      </c>
      <c r="J2824" s="50" t="str">
        <f>IFERROR(VLOOKUP(LISTAS[[#This Row],[ID]],_01_CODIGOS_Y_COSTOS_xlsm[[Producto y N°]:[CODIGO]],2,0),"")</f>
        <v>0</v>
      </c>
      <c r="O2824" t="s">
        <v>6620</v>
      </c>
      <c r="AB2824" s="12" t="str">
        <f>+LISTAS[[#This Row],[Codigo]]&amp;LISTAS[[#This Row],[Fabrica]]</f>
        <v>0VARIOS</v>
      </c>
      <c r="AC2824" s="13" t="str">
        <f>+LISTAS[[#This Row],[Codigo]]</f>
        <v>0</v>
      </c>
      <c r="AD2824" s="13" t="str">
        <f>+LISTAS[[#This Row],[ID]]</f>
        <v>RACORD - ACOPLES - REDUCCIONES - ENTREROSCASGaveta</v>
      </c>
      <c r="AH2824" s="36"/>
      <c r="AI2824" s="37">
        <f>+LISTAS[[#This Row],[Precio]]+(LISTAS[[#This Row],[Precio]]*AH2824)</f>
        <v>15000</v>
      </c>
      <c r="AJ2824" s="38">
        <f t="shared" si="48"/>
        <v>7500</v>
      </c>
      <c r="AL2824" s="35" t="e">
        <f>+AJ2824/LISTAS[[#This Row],[COSTO]]-1</f>
        <v>#DIV/0!</v>
      </c>
      <c r="AM2824" t="str">
        <f>+LISTAS[[#This Row],[ID]]</f>
        <v>RACORD - ACOPLES - REDUCCIONES - ENTREROSCASGaveta</v>
      </c>
      <c r="AO2824" s="43"/>
      <c r="AP2824" s="39">
        <f>LISTAS[[#This Row],[COSTO]]+(LISTAS[[#This Row],[COSTO]]*AO2824)</f>
        <v>0</v>
      </c>
      <c r="AQ2824" s="44">
        <f>IF(AO2824="",0,AP2824/LISTAS[[#This Row],[VENTA NETA]]-1)</f>
        <v>0</v>
      </c>
      <c r="AS2824" s="39">
        <v>0</v>
      </c>
      <c r="AT2824" s="48" t="e">
        <f>+LISTAS[[#This Row],[COSTO]]/AS2824-1</f>
        <v>#DIV/0!</v>
      </c>
      <c r="BA2824" t="s">
        <v>2662</v>
      </c>
      <c r="BB2824" s="36"/>
    </row>
    <row r="2825" spans="1:54" x14ac:dyDescent="0.35">
      <c r="A2825" s="7" t="s">
        <v>6621</v>
      </c>
      <c r="B2825" t="s">
        <v>5488</v>
      </c>
      <c r="C2825" t="s">
        <v>4917</v>
      </c>
      <c r="D2825" t="s">
        <v>6575</v>
      </c>
      <c r="E2825" s="2">
        <v>15000</v>
      </c>
      <c r="F2825" s="7" t="str">
        <f>+_xlfn.XLOOKUP(LISTAS[[#This Row],[ID]],_01_CODIGOS_Y_COSTOS_xlsm[Producto y N°],_01_CODIGOS_Y_COSTOS_xlsm[FABRICA],"",0,1)</f>
        <v>VARIOS</v>
      </c>
      <c r="G2825" s="26">
        <f>LISTAS[[#This Row],[Precio]]*(1-0.46)</f>
        <v>8100.0000000000009</v>
      </c>
      <c r="H2825" s="1">
        <f>+_xlfn.XLOOKUP(LISTAS[[#This Row],[ID]],_01_CODIGOS_Y_COSTOS_xlsm[Producto y N°],_01_CODIGOS_Y_COSTOS_xlsm[COSTO],0,0,1)</f>
        <v>0</v>
      </c>
      <c r="I2825" s="27">
        <f>+IFERROR(LISTAS[[#This Row],[VENTA NETA]]/LISTAS[[#This Row],[COSTO]]-1,0)</f>
        <v>0</v>
      </c>
      <c r="J2825" s="50" t="str">
        <f>IFERROR(VLOOKUP(LISTAS[[#This Row],[ID]],_01_CODIGOS_Y_COSTOS_xlsm[[Producto y N°]:[CODIGO]],2,0),"")</f>
        <v>0</v>
      </c>
      <c r="O2825" t="s">
        <v>6621</v>
      </c>
      <c r="AB2825" s="12" t="str">
        <f>+LISTAS[[#This Row],[Codigo]]&amp;LISTAS[[#This Row],[Fabrica]]</f>
        <v>0VARIOS</v>
      </c>
      <c r="AC2825" s="13" t="str">
        <f>+LISTAS[[#This Row],[Codigo]]</f>
        <v>0</v>
      </c>
      <c r="AD2825" s="13" t="str">
        <f>+LISTAS[[#This Row],[ID]]</f>
        <v>GANCHOS - CHAVETASGaveta</v>
      </c>
      <c r="AH2825" s="36"/>
      <c r="AI2825" s="37">
        <f>+LISTAS[[#This Row],[Precio]]+(LISTAS[[#This Row],[Precio]]*AH2825)</f>
        <v>15000</v>
      </c>
      <c r="AJ2825" s="38">
        <f t="shared" si="48"/>
        <v>7500</v>
      </c>
      <c r="AL2825" s="35" t="e">
        <f>+AJ2825/LISTAS[[#This Row],[COSTO]]-1</f>
        <v>#DIV/0!</v>
      </c>
      <c r="AM2825" t="str">
        <f>+LISTAS[[#This Row],[ID]]</f>
        <v>GANCHOS - CHAVETASGaveta</v>
      </c>
      <c r="AO2825" s="43"/>
      <c r="AP2825" s="39">
        <f>LISTAS[[#This Row],[COSTO]]+(LISTAS[[#This Row],[COSTO]]*AO2825)</f>
        <v>0</v>
      </c>
      <c r="AQ2825" s="44">
        <f>IF(AO2825="",0,AP2825/LISTAS[[#This Row],[VENTA NETA]]-1)</f>
        <v>0</v>
      </c>
      <c r="AS2825" s="39">
        <v>0</v>
      </c>
      <c r="AT2825" s="48" t="e">
        <f>+LISTAS[[#This Row],[COSTO]]/AS2825-1</f>
        <v>#DIV/0!</v>
      </c>
      <c r="BA2825" t="s">
        <v>5488</v>
      </c>
      <c r="BB2825" s="36"/>
    </row>
    <row r="2826" spans="1:54" x14ac:dyDescent="0.35">
      <c r="A2826" s="7" t="s">
        <v>6622</v>
      </c>
      <c r="B2826" t="s">
        <v>4919</v>
      </c>
      <c r="C2826" t="s">
        <v>6623</v>
      </c>
      <c r="D2826" t="s">
        <v>6624</v>
      </c>
      <c r="E2826" s="2">
        <v>16800</v>
      </c>
      <c r="F2826" s="7" t="str">
        <f>+_xlfn.XLOOKUP(LISTAS[[#This Row],[ID]],_01_CODIGOS_Y_COSTOS_xlsm[Producto y N°],_01_CODIGOS_Y_COSTOS_xlsm[FABRICA],"",0,1)</f>
        <v>VARIOS</v>
      </c>
      <c r="G2826" s="26">
        <f>LISTAS[[#This Row],[Precio]]*(1-0.46)</f>
        <v>9072</v>
      </c>
      <c r="H2826" s="1">
        <f>+_xlfn.XLOOKUP(LISTAS[[#This Row],[ID]],_01_CODIGOS_Y_COSTOS_xlsm[Producto y N°],_01_CODIGOS_Y_COSTOS_xlsm[COSTO],0,0,1)</f>
        <v>0</v>
      </c>
      <c r="I2826" s="27">
        <f>+IFERROR(LISTAS[[#This Row],[VENTA NETA]]/LISTAS[[#This Row],[COSTO]]-1,0)</f>
        <v>0</v>
      </c>
      <c r="J2826" s="50" t="str">
        <f>IFERROR(VLOOKUP(LISTAS[[#This Row],[ID]],_01_CODIGOS_Y_COSTOS_xlsm[[Producto y N°]:[CODIGO]],2,0),"")</f>
        <v>0</v>
      </c>
      <c r="O2826" t="s">
        <v>6622</v>
      </c>
      <c r="AB2826" s="12" t="str">
        <f>+LISTAS[[#This Row],[Codigo]]&amp;LISTAS[[#This Row],[Fabrica]]</f>
        <v>0VARIOS</v>
      </c>
      <c r="AC2826" s="13" t="str">
        <f>+LISTAS[[#This Row],[Codigo]]</f>
        <v>0</v>
      </c>
      <c r="AD2826" s="13" t="str">
        <f>+LISTAS[[#This Row],[ID]]</f>
        <v>Varios ChVarios</v>
      </c>
      <c r="AH2826" s="36"/>
      <c r="AI2826" s="37">
        <f>+LISTAS[[#This Row],[Precio]]+(LISTAS[[#This Row],[Precio]]*AH2826)</f>
        <v>16800</v>
      </c>
      <c r="AJ2826" s="38">
        <f t="shared" si="48"/>
        <v>8400</v>
      </c>
      <c r="AL2826" s="35" t="e">
        <f>+AJ2826/LISTAS[[#This Row],[COSTO]]-1</f>
        <v>#DIV/0!</v>
      </c>
      <c r="AM2826" t="str">
        <f>+LISTAS[[#This Row],[ID]]</f>
        <v>Varios ChVarios</v>
      </c>
      <c r="AO2826" s="43"/>
      <c r="AP2826" s="39">
        <f>LISTAS[[#This Row],[COSTO]]+(LISTAS[[#This Row],[COSTO]]*AO2826)</f>
        <v>0</v>
      </c>
      <c r="AQ2826" s="44">
        <f>IF(AO2826="",0,AP2826/LISTAS[[#This Row],[VENTA NETA]]-1)</f>
        <v>0</v>
      </c>
      <c r="AS2826" s="39">
        <v>556</v>
      </c>
      <c r="AT2826" s="48">
        <f>+LISTAS[[#This Row],[COSTO]]/AS2826-1</f>
        <v>-1</v>
      </c>
      <c r="BA2826" t="s">
        <v>4919</v>
      </c>
      <c r="BB2826" s="36"/>
    </row>
    <row r="2827" spans="1:54" x14ac:dyDescent="0.35">
      <c r="A2827" s="7" t="s">
        <v>6625</v>
      </c>
      <c r="B2827" t="s">
        <v>4918</v>
      </c>
      <c r="C2827" t="s">
        <v>6623</v>
      </c>
      <c r="D2827" t="s">
        <v>6626</v>
      </c>
      <c r="E2827" s="2">
        <v>30000</v>
      </c>
      <c r="F2827" s="7" t="str">
        <f>+_xlfn.XLOOKUP(LISTAS[[#This Row],[ID]],_01_CODIGOS_Y_COSTOS_xlsm[Producto y N°],_01_CODIGOS_Y_COSTOS_xlsm[FABRICA],"",0,1)</f>
        <v>VARIOS</v>
      </c>
      <c r="G2827" s="26">
        <f>LISTAS[[#This Row],[Precio]]*(1-0.46)</f>
        <v>16200.000000000002</v>
      </c>
      <c r="H2827" s="1">
        <f>+_xlfn.XLOOKUP(LISTAS[[#This Row],[ID]],_01_CODIGOS_Y_COSTOS_xlsm[Producto y N°],_01_CODIGOS_Y_COSTOS_xlsm[COSTO],0,0,1)</f>
        <v>0</v>
      </c>
      <c r="I2827" s="27">
        <f>+IFERROR(LISTAS[[#This Row],[VENTA NETA]]/LISTAS[[#This Row],[COSTO]]-1,0)</f>
        <v>0</v>
      </c>
      <c r="J2827" s="50" t="str">
        <f>IFERROR(VLOOKUP(LISTAS[[#This Row],[ID]],_01_CODIGOS_Y_COSTOS_xlsm[[Producto y N°]:[CODIGO]],2,0),"")</f>
        <v>0</v>
      </c>
      <c r="O2827" t="s">
        <v>6625</v>
      </c>
      <c r="AB2827" s="12" t="str">
        <f>+LISTAS[[#This Row],[Codigo]]&amp;LISTAS[[#This Row],[Fabrica]]</f>
        <v>0VARIOS</v>
      </c>
      <c r="AC2827" s="13" t="str">
        <f>+LISTAS[[#This Row],[Codigo]]</f>
        <v>0</v>
      </c>
      <c r="AD2827" s="13" t="str">
        <f>+LISTAS[[#This Row],[ID]]</f>
        <v>Varios GrVarios</v>
      </c>
      <c r="AH2827" s="36"/>
      <c r="AI2827" s="37">
        <f>+LISTAS[[#This Row],[Precio]]+(LISTAS[[#This Row],[Precio]]*AH2827)</f>
        <v>30000</v>
      </c>
      <c r="AJ2827" s="38">
        <f t="shared" si="48"/>
        <v>15000</v>
      </c>
      <c r="AL2827" s="35" t="e">
        <f>+AJ2827/LISTAS[[#This Row],[COSTO]]-1</f>
        <v>#DIV/0!</v>
      </c>
      <c r="AM2827" t="str">
        <f>+LISTAS[[#This Row],[ID]]</f>
        <v>Varios GrVarios</v>
      </c>
      <c r="AO2827" s="43"/>
      <c r="AP2827" s="39">
        <f>LISTAS[[#This Row],[COSTO]]+(LISTAS[[#This Row],[COSTO]]*AO2827)</f>
        <v>0</v>
      </c>
      <c r="AQ2827" s="44">
        <f>IF(AO2827="",0,AP2827/LISTAS[[#This Row],[VENTA NETA]]-1)</f>
        <v>0</v>
      </c>
      <c r="AS2827" s="39">
        <v>0</v>
      </c>
      <c r="AT2827" s="48" t="e">
        <f>+LISTAS[[#This Row],[COSTO]]/AS2827-1</f>
        <v>#DIV/0!</v>
      </c>
      <c r="BA2827" t="s">
        <v>4918</v>
      </c>
      <c r="BB2827" s="36"/>
    </row>
    <row r="2828" spans="1:54" x14ac:dyDescent="0.35">
      <c r="A2828" s="7" t="s">
        <v>5467</v>
      </c>
      <c r="B2828" t="s">
        <v>4806</v>
      </c>
      <c r="C2828" t="s">
        <v>5114</v>
      </c>
      <c r="D2828" t="s">
        <v>5107</v>
      </c>
      <c r="E2828" s="2">
        <v>16000</v>
      </c>
      <c r="F2828" s="7" t="str">
        <f>+_xlfn.XLOOKUP(LISTAS[[#This Row],[ID]],_01_CODIGOS_Y_COSTOS_xlsm[Producto y N°],_01_CODIGOS_Y_COSTOS_xlsm[FABRICA],"",0,1)</f>
        <v>WALTER</v>
      </c>
      <c r="G2828" s="26">
        <f>LISTAS[[#This Row],[Precio]]*(1-0.46)</f>
        <v>8640</v>
      </c>
      <c r="H2828" s="1">
        <f>+_xlfn.XLOOKUP(LISTAS[[#This Row],[ID]],_01_CODIGOS_Y_COSTOS_xlsm[Producto y N°],_01_CODIGOS_Y_COSTOS_xlsm[COSTO],0,0,1)</f>
        <v>8012</v>
      </c>
      <c r="I2828" s="27">
        <f>+IFERROR(LISTAS[[#This Row],[VENTA NETA]]/LISTAS[[#This Row],[COSTO]]-1,0)</f>
        <v>7.8382426360459334E-2</v>
      </c>
      <c r="J2828" s="50" t="str">
        <f>IFERROR(VLOOKUP(LISTAS[[#This Row],[ID]],_01_CODIGOS_Y_COSTOS_xlsm[[Producto y N°]:[CODIGO]],2,0),"")</f>
        <v>1 - 30x49x10 - Esp. 20</v>
      </c>
      <c r="O2828" t="s">
        <v>5467</v>
      </c>
      <c r="AB2828" s="12" t="str">
        <f>+LISTAS[[#This Row],[Codigo]]&amp;LISTAS[[#This Row],[Fabrica]]</f>
        <v>1 - 30x49x10 - Esp. 20WALTER</v>
      </c>
      <c r="AC2828" s="13" t="str">
        <f>+LISTAS[[#This Row],[Codigo]]</f>
        <v>1 - 30x49x10 - Esp. 20</v>
      </c>
      <c r="AD2828" s="13" t="str">
        <f>+LISTAS[[#This Row],[ID]]</f>
        <v>Gavetas1 - 30x49x10 - Esp. 20</v>
      </c>
      <c r="AH2828" s="36"/>
      <c r="AI2828" s="37">
        <f>+LISTAS[[#This Row],[Precio]]+(LISTAS[[#This Row],[Precio]]*AH2828)</f>
        <v>16000</v>
      </c>
      <c r="AJ2828" s="38">
        <f t="shared" si="48"/>
        <v>8000</v>
      </c>
      <c r="AL2828" s="35">
        <f>+AJ2828/LISTAS[[#This Row],[COSTO]]-1</f>
        <v>-1.4977533699450651E-3</v>
      </c>
      <c r="AM2828" t="str">
        <f>+LISTAS[[#This Row],[ID]]</f>
        <v>Gavetas1 - 30x49x10 - Esp. 20</v>
      </c>
      <c r="AO2828" s="43"/>
      <c r="AP2828" s="39">
        <f>LISTAS[[#This Row],[COSTO]]+(LISTAS[[#This Row],[COSTO]]*AO2828)</f>
        <v>8012</v>
      </c>
      <c r="AQ2828" s="44">
        <f>IF(AO2828="",0,AP2828/LISTAS[[#This Row],[VENTA NETA]]-1)</f>
        <v>0</v>
      </c>
      <c r="AS2828" s="39">
        <v>0</v>
      </c>
      <c r="AT2828" s="48" t="e">
        <f>+LISTAS[[#This Row],[COSTO]]/AS2828-1</f>
        <v>#DIV/0!</v>
      </c>
      <c r="BA2828" t="s">
        <v>4806</v>
      </c>
      <c r="BB2828" s="36"/>
    </row>
    <row r="2829" spans="1:54" x14ac:dyDescent="0.35">
      <c r="A2829" s="7" t="s">
        <v>5640</v>
      </c>
      <c r="B2829" t="s">
        <v>4806</v>
      </c>
      <c r="C2829" t="s">
        <v>5115</v>
      </c>
      <c r="D2829" t="s">
        <v>5108</v>
      </c>
      <c r="E2829" s="2">
        <v>15000</v>
      </c>
      <c r="F2829" s="7" t="str">
        <f>+_xlfn.XLOOKUP(LISTAS[[#This Row],[ID]],_01_CODIGOS_Y_COSTOS_xlsm[Producto y N°],_01_CODIGOS_Y_COSTOS_xlsm[FABRICA],"",0,1)</f>
        <v>WALTER</v>
      </c>
      <c r="G2829" s="26">
        <f>LISTAS[[#This Row],[Precio]]*(1-0.46)</f>
        <v>8100.0000000000009</v>
      </c>
      <c r="H2829" s="1">
        <f>+_xlfn.XLOOKUP(LISTAS[[#This Row],[ID]],_01_CODIGOS_Y_COSTOS_xlsm[Producto y N°],_01_CODIGOS_Y_COSTOS_xlsm[COSTO],0,0,1)</f>
        <v>6810</v>
      </c>
      <c r="I2829" s="27">
        <f>+IFERROR(LISTAS[[#This Row],[VENTA NETA]]/LISTAS[[#This Row],[COSTO]]-1,0)</f>
        <v>0.18942731277533054</v>
      </c>
      <c r="J2829" s="50" t="str">
        <f>IFERROR(VLOOKUP(LISTAS[[#This Row],[ID]],_01_CODIGOS_Y_COSTOS_xlsm[[Producto y N°]:[CODIGO]],2,0),"")</f>
        <v>2 - 25x42x8 - Esp. 20</v>
      </c>
      <c r="O2829" t="s">
        <v>5640</v>
      </c>
      <c r="AB2829" s="12" t="str">
        <f>+LISTAS[[#This Row],[Codigo]]&amp;LISTAS[[#This Row],[Fabrica]]</f>
        <v>2 - 25x42x8 - Esp. 20WALTER</v>
      </c>
      <c r="AC2829" s="13" t="str">
        <f>+LISTAS[[#This Row],[Codigo]]</f>
        <v>2 - 25x42x8 - Esp. 20</v>
      </c>
      <c r="AD2829" s="13" t="str">
        <f>+LISTAS[[#This Row],[ID]]</f>
        <v>Gavetas2 - 25x42x8 - Esp. 20</v>
      </c>
      <c r="AH2829" s="36"/>
      <c r="AI2829" s="37">
        <f>+LISTAS[[#This Row],[Precio]]+(LISTAS[[#This Row],[Precio]]*AH2829)</f>
        <v>15000</v>
      </c>
      <c r="AJ2829" s="38">
        <f t="shared" si="48"/>
        <v>7500</v>
      </c>
      <c r="AL2829" s="35">
        <f>+AJ2829/LISTAS[[#This Row],[COSTO]]-1</f>
        <v>0.1013215859030836</v>
      </c>
      <c r="AM2829" t="str">
        <f>+LISTAS[[#This Row],[ID]]</f>
        <v>Gavetas2 - 25x42x8 - Esp. 20</v>
      </c>
      <c r="AO2829" s="43"/>
      <c r="AP2829" s="39">
        <f>LISTAS[[#This Row],[COSTO]]+(LISTAS[[#This Row],[COSTO]]*AO2829)</f>
        <v>6810</v>
      </c>
      <c r="AQ2829" s="44">
        <f>IF(AO2829="",0,AP2829/LISTAS[[#This Row],[VENTA NETA]]-1)</f>
        <v>0</v>
      </c>
      <c r="AS2829" s="39">
        <v>535</v>
      </c>
      <c r="AT2829" s="48">
        <f>+LISTAS[[#This Row],[COSTO]]/AS2829-1</f>
        <v>11.728971962616823</v>
      </c>
      <c r="BA2829" t="s">
        <v>4806</v>
      </c>
      <c r="BB2829" s="36"/>
    </row>
    <row r="2830" spans="1:54" x14ac:dyDescent="0.35">
      <c r="A2830" s="7" t="s">
        <v>5471</v>
      </c>
      <c r="B2830" t="s">
        <v>4806</v>
      </c>
      <c r="C2830" t="s">
        <v>5116</v>
      </c>
      <c r="D2830" t="s">
        <v>5109</v>
      </c>
      <c r="E2830" s="2">
        <v>15000</v>
      </c>
      <c r="F2830" s="7" t="str">
        <f>+_xlfn.XLOOKUP(LISTAS[[#This Row],[ID]],_01_CODIGOS_Y_COSTOS_xlsm[Producto y N°],_01_CODIGOS_Y_COSTOS_xlsm[FABRICA],"",0,1)</f>
        <v>WALTER</v>
      </c>
      <c r="G2830" s="26">
        <f>LISTAS[[#This Row],[Precio]]*(1-0.46)</f>
        <v>8100.0000000000009</v>
      </c>
      <c r="H2830" s="1">
        <f>+_xlfn.XLOOKUP(LISTAS[[#This Row],[ID]],_01_CODIGOS_Y_COSTOS_xlsm[Producto y N°],_01_CODIGOS_Y_COSTOS_xlsm[COSTO],0,0,1)</f>
        <v>6810</v>
      </c>
      <c r="I2830" s="27">
        <f>+IFERROR(LISTAS[[#This Row],[VENTA NETA]]/LISTAS[[#This Row],[COSTO]]-1,0)</f>
        <v>0.18942731277533054</v>
      </c>
      <c r="J2830" s="50" t="str">
        <f>IFERROR(VLOOKUP(LISTAS[[#This Row],[ID]],_01_CODIGOS_Y_COSTOS_xlsm[[Producto y N°]:[CODIGO]],2,0),"")</f>
        <v>3 - 25x42x8 - Esp. 24</v>
      </c>
      <c r="O2830" t="s">
        <v>5471</v>
      </c>
      <c r="AB2830" s="12" t="str">
        <f>+LISTAS[[#This Row],[Codigo]]&amp;LISTAS[[#This Row],[Fabrica]]</f>
        <v>3 - 25x42x8 - Esp. 24WALTER</v>
      </c>
      <c r="AC2830" s="13" t="str">
        <f>+LISTAS[[#This Row],[Codigo]]</f>
        <v>3 - 25x42x8 - Esp. 24</v>
      </c>
      <c r="AD2830" s="13" t="str">
        <f>+LISTAS[[#This Row],[ID]]</f>
        <v>Gavetas3 - 25x42x8 - Esp. 24</v>
      </c>
      <c r="AH2830" s="36"/>
      <c r="AI2830" s="37">
        <f>+LISTAS[[#This Row],[Precio]]+(LISTAS[[#This Row],[Precio]]*AH2830)</f>
        <v>15000</v>
      </c>
      <c r="AJ2830" s="38">
        <f t="shared" si="48"/>
        <v>7500</v>
      </c>
      <c r="AL2830" s="35">
        <f>+AJ2830/LISTAS[[#This Row],[COSTO]]-1</f>
        <v>0.1013215859030836</v>
      </c>
      <c r="AM2830" t="str">
        <f>+LISTAS[[#This Row],[ID]]</f>
        <v>Gavetas3 - 25x42x8 - Esp. 24</v>
      </c>
      <c r="AO2830" s="43"/>
      <c r="AP2830" s="39">
        <f>LISTAS[[#This Row],[COSTO]]+(LISTAS[[#This Row],[COSTO]]*AO2830)</f>
        <v>6810</v>
      </c>
      <c r="AQ2830" s="44">
        <f>IF(AO2830="",0,AP2830/LISTAS[[#This Row],[VENTA NETA]]-1)</f>
        <v>0</v>
      </c>
      <c r="AS2830" s="39">
        <v>0</v>
      </c>
      <c r="AT2830" s="48" t="e">
        <f>+LISTAS[[#This Row],[COSTO]]/AS2830-1</f>
        <v>#DIV/0!</v>
      </c>
      <c r="BA2830" t="s">
        <v>4806</v>
      </c>
      <c r="BB2830" s="36"/>
    </row>
    <row r="2831" spans="1:54" x14ac:dyDescent="0.35">
      <c r="A2831" s="7" t="s">
        <v>5336</v>
      </c>
      <c r="B2831" t="s">
        <v>4806</v>
      </c>
      <c r="C2831" t="s">
        <v>5117</v>
      </c>
      <c r="D2831" t="s">
        <v>5110</v>
      </c>
      <c r="E2831" s="2">
        <v>15000</v>
      </c>
      <c r="F2831" s="7" t="str">
        <f>+_xlfn.XLOOKUP(LISTAS[[#This Row],[ID]],_01_CODIGOS_Y_COSTOS_xlsm[Producto y N°],_01_CODIGOS_Y_COSTOS_xlsm[FABRICA],"",0,1)</f>
        <v>WALTER</v>
      </c>
      <c r="G2831" s="26">
        <f>LISTAS[[#This Row],[Precio]]*(1-0.46)</f>
        <v>8100.0000000000009</v>
      </c>
      <c r="H2831" s="1">
        <f>+_xlfn.XLOOKUP(LISTAS[[#This Row],[ID]],_01_CODIGOS_Y_COSTOS_xlsm[Producto y N°],_01_CODIGOS_Y_COSTOS_xlsm[COSTO],0,0,1)</f>
        <v>6220</v>
      </c>
      <c r="I2831" s="27">
        <f>+IFERROR(LISTAS[[#This Row],[VENTA NETA]]/LISTAS[[#This Row],[COSTO]]-1,0)</f>
        <v>0.30225080385852099</v>
      </c>
      <c r="J2831" s="50" t="str">
        <f>IFERROR(VLOOKUP(LISTAS[[#This Row],[ID]],_01_CODIGOS_Y_COSTOS_xlsm[[Producto y N°]:[CODIGO]],2,0),"")</f>
        <v>4 - 25x42x7 - Esp. 30</v>
      </c>
      <c r="O2831" t="s">
        <v>5336</v>
      </c>
      <c r="AB2831" s="12" t="str">
        <f>+LISTAS[[#This Row],[Codigo]]&amp;LISTAS[[#This Row],[Fabrica]]</f>
        <v>4 - 25x42x7 - Esp. 30WALTER</v>
      </c>
      <c r="AC2831" s="13" t="str">
        <f>+LISTAS[[#This Row],[Codigo]]</f>
        <v>4 - 25x42x7 - Esp. 30</v>
      </c>
      <c r="AD2831" s="13" t="str">
        <f>+LISTAS[[#This Row],[ID]]</f>
        <v>Gavetas4 - 25x42x7 - Esp. 30</v>
      </c>
      <c r="AH2831" s="36"/>
      <c r="AI2831" s="37">
        <f>+LISTAS[[#This Row],[Precio]]+(LISTAS[[#This Row],[Precio]]*AH2831)</f>
        <v>15000</v>
      </c>
      <c r="AJ2831" s="38">
        <f t="shared" si="48"/>
        <v>7500</v>
      </c>
      <c r="AL2831" s="35">
        <f>+AJ2831/LISTAS[[#This Row],[COSTO]]-1</f>
        <v>0.20578778135048226</v>
      </c>
      <c r="AM2831" t="str">
        <f>+LISTAS[[#This Row],[ID]]</f>
        <v>Gavetas4 - 25x42x7 - Esp. 30</v>
      </c>
      <c r="AO2831" s="43"/>
      <c r="AP2831" s="39">
        <f>LISTAS[[#This Row],[COSTO]]+(LISTAS[[#This Row],[COSTO]]*AO2831)</f>
        <v>6220</v>
      </c>
      <c r="AQ2831" s="44">
        <f>IF(AO2831="",0,AP2831/LISTAS[[#This Row],[VENTA NETA]]-1)</f>
        <v>0</v>
      </c>
      <c r="AS2831" s="39">
        <v>0</v>
      </c>
      <c r="AT2831" s="48" t="e">
        <f>+LISTAS[[#This Row],[COSTO]]/AS2831-1</f>
        <v>#DIV/0!</v>
      </c>
      <c r="BA2831" t="s">
        <v>4806</v>
      </c>
      <c r="BB2831" s="36"/>
    </row>
    <row r="2832" spans="1:54" x14ac:dyDescent="0.35">
      <c r="A2832" s="7" t="s">
        <v>5335</v>
      </c>
      <c r="B2832" t="s">
        <v>4806</v>
      </c>
      <c r="C2832" t="s">
        <v>5118</v>
      </c>
      <c r="D2832" t="s">
        <v>5111</v>
      </c>
      <c r="E2832" s="2">
        <v>15000</v>
      </c>
      <c r="F2832" s="7" t="str">
        <f>+_xlfn.XLOOKUP(LISTAS[[#This Row],[ID]],_01_CODIGOS_Y_COSTOS_xlsm[Producto y N°],_01_CODIGOS_Y_COSTOS_xlsm[FABRICA],"",0,1)</f>
        <v>WALTER</v>
      </c>
      <c r="G2832" s="26">
        <f>LISTAS[[#This Row],[Precio]]*(1-0.46)</f>
        <v>8100.0000000000009</v>
      </c>
      <c r="H2832" s="1">
        <f>+_xlfn.XLOOKUP(LISTAS[[#This Row],[ID]],_01_CODIGOS_Y_COSTOS_xlsm[Producto y N°],_01_CODIGOS_Y_COSTOS_xlsm[COSTO],0,0,1)</f>
        <v>6750</v>
      </c>
      <c r="I2832" s="27">
        <f>+IFERROR(LISTAS[[#This Row],[VENTA NETA]]/LISTAS[[#This Row],[COSTO]]-1,0)</f>
        <v>0.20000000000000018</v>
      </c>
      <c r="J2832" s="50" t="str">
        <f>IFERROR(VLOOKUP(LISTAS[[#This Row],[ID]],_01_CODIGOS_Y_COSTOS_xlsm[[Producto y N°]:[CODIGO]],2,0),"")</f>
        <v>5 - 25x42x7 - Esp. 35</v>
      </c>
      <c r="O2832" t="s">
        <v>5335</v>
      </c>
      <c r="AB2832" s="12" t="str">
        <f>+LISTAS[[#This Row],[Codigo]]&amp;LISTAS[[#This Row],[Fabrica]]</f>
        <v>5 - 25x42x7 - Esp. 35WALTER</v>
      </c>
      <c r="AC2832" s="13" t="str">
        <f>+LISTAS[[#This Row],[Codigo]]</f>
        <v>5 - 25x42x7 - Esp. 35</v>
      </c>
      <c r="AD2832" s="13" t="str">
        <f>+LISTAS[[#This Row],[ID]]</f>
        <v>Gavetas5 - 25x42x7 - Esp. 35</v>
      </c>
      <c r="AH2832" s="36"/>
      <c r="AI2832" s="37">
        <f>+LISTAS[[#This Row],[Precio]]+(LISTAS[[#This Row],[Precio]]*AH2832)</f>
        <v>15000</v>
      </c>
      <c r="AJ2832" s="38">
        <f t="shared" si="48"/>
        <v>7500</v>
      </c>
      <c r="AL2832" s="35">
        <f>+AJ2832/LISTAS[[#This Row],[COSTO]]-1</f>
        <v>0.11111111111111116</v>
      </c>
      <c r="AM2832" t="str">
        <f>+LISTAS[[#This Row],[ID]]</f>
        <v>Gavetas5 - 25x42x7 - Esp. 35</v>
      </c>
      <c r="AO2832" s="43"/>
      <c r="AP2832" s="39">
        <f>LISTAS[[#This Row],[COSTO]]+(LISTAS[[#This Row],[COSTO]]*AO2832)</f>
        <v>6750</v>
      </c>
      <c r="AQ2832" s="44">
        <f>IF(AO2832="",0,AP2832/LISTAS[[#This Row],[VENTA NETA]]-1)</f>
        <v>0</v>
      </c>
      <c r="AS2832" s="39">
        <v>0</v>
      </c>
      <c r="AT2832" s="48" t="e">
        <f>+LISTAS[[#This Row],[COSTO]]/AS2832-1</f>
        <v>#DIV/0!</v>
      </c>
      <c r="BA2832" t="s">
        <v>4806</v>
      </c>
      <c r="BB2832" s="36"/>
    </row>
    <row r="2833" spans="1:54" x14ac:dyDescent="0.35">
      <c r="A2833" s="7" t="s">
        <v>5466</v>
      </c>
      <c r="B2833" t="s">
        <v>4806</v>
      </c>
      <c r="C2833" t="s">
        <v>5119</v>
      </c>
      <c r="D2833" t="s">
        <v>5112</v>
      </c>
      <c r="E2833" s="2">
        <v>14000</v>
      </c>
      <c r="F2833" s="7" t="str">
        <f>+_xlfn.XLOOKUP(LISTAS[[#This Row],[ID]],_01_CODIGOS_Y_COSTOS_xlsm[Producto y N°],_01_CODIGOS_Y_COSTOS_xlsm[FABRICA],"",0,1)</f>
        <v>WALTER</v>
      </c>
      <c r="G2833" s="26">
        <f>LISTAS[[#This Row],[Precio]]*(1-0.46)</f>
        <v>7560.0000000000009</v>
      </c>
      <c r="H2833" s="1">
        <f>+_xlfn.XLOOKUP(LISTAS[[#This Row],[ID]],_01_CODIGOS_Y_COSTOS_xlsm[Producto y N°],_01_CODIGOS_Y_COSTOS_xlsm[COSTO],0,0,1)</f>
        <v>5990</v>
      </c>
      <c r="I2833" s="27">
        <f>+IFERROR(LISTAS[[#This Row],[VENTA NETA]]/LISTAS[[#This Row],[COSTO]]-1,0)</f>
        <v>0.26210350584307185</v>
      </c>
      <c r="J2833" s="50" t="str">
        <f>IFERROR(VLOOKUP(LISTAS[[#This Row],[ID]],_01_CODIGOS_Y_COSTOS_xlsm[[Producto y N°]:[CODIGO]],2,0),"")</f>
        <v>6 - 25x42x5 - Esp. 35</v>
      </c>
      <c r="O2833" t="s">
        <v>5466</v>
      </c>
      <c r="AB2833" s="12" t="str">
        <f>+LISTAS[[#This Row],[Codigo]]&amp;LISTAS[[#This Row],[Fabrica]]</f>
        <v>6 - 25x42x5 - Esp. 35WALTER</v>
      </c>
      <c r="AC2833" s="13" t="str">
        <f>+LISTAS[[#This Row],[Codigo]]</f>
        <v>6 - 25x42x5 - Esp. 35</v>
      </c>
      <c r="AD2833" s="13" t="str">
        <f>+LISTAS[[#This Row],[ID]]</f>
        <v>Gavetas6 - 25x42x5 - Esp. 35</v>
      </c>
      <c r="AH2833" s="36"/>
      <c r="AI2833" s="37">
        <f>+LISTAS[[#This Row],[Precio]]+(LISTAS[[#This Row],[Precio]]*AH2833)</f>
        <v>14000</v>
      </c>
      <c r="AJ2833" s="38">
        <f t="shared" si="48"/>
        <v>7000</v>
      </c>
      <c r="AL2833" s="35">
        <f>+AJ2833/LISTAS[[#This Row],[COSTO]]-1</f>
        <v>0.1686143572621035</v>
      </c>
      <c r="AM2833" t="str">
        <f>+LISTAS[[#This Row],[ID]]</f>
        <v>Gavetas6 - 25x42x5 - Esp. 35</v>
      </c>
      <c r="AO2833" s="43"/>
      <c r="AP2833" s="39">
        <f>LISTAS[[#This Row],[COSTO]]+(LISTAS[[#This Row],[COSTO]]*AO2833)</f>
        <v>5990</v>
      </c>
      <c r="AQ2833" s="44">
        <f>IF(AO2833="",0,AP2833/LISTAS[[#This Row],[VENTA NETA]]-1)</f>
        <v>0</v>
      </c>
      <c r="AS2833" s="39">
        <v>0</v>
      </c>
      <c r="AT2833" s="48" t="e">
        <f>+LISTAS[[#This Row],[COSTO]]/AS2833-1</f>
        <v>#DIV/0!</v>
      </c>
      <c r="BA2833" t="s">
        <v>4806</v>
      </c>
      <c r="BB2833" s="36"/>
    </row>
    <row r="2834" spans="1:54" x14ac:dyDescent="0.35">
      <c r="A2834" s="7" t="s">
        <v>5334</v>
      </c>
      <c r="B2834" t="s">
        <v>4806</v>
      </c>
      <c r="C2834" t="s">
        <v>5120</v>
      </c>
      <c r="D2834" t="s">
        <v>5113</v>
      </c>
      <c r="E2834" s="2">
        <v>15000</v>
      </c>
      <c r="F2834" s="7" t="str">
        <f>+_xlfn.XLOOKUP(LISTAS[[#This Row],[ID]],_01_CODIGOS_Y_COSTOS_xlsm[Producto y N°],_01_CODIGOS_Y_COSTOS_xlsm[FABRICA],"",0,1)</f>
        <v>WALTER</v>
      </c>
      <c r="G2834" s="26">
        <f>LISTAS[[#This Row],[Precio]]*(1-0.46)</f>
        <v>8100.0000000000009</v>
      </c>
      <c r="H2834" s="1">
        <f>+_xlfn.XLOOKUP(LISTAS[[#This Row],[ID]],_01_CODIGOS_Y_COSTOS_xlsm[Producto y N°],_01_CODIGOS_Y_COSTOS_xlsm[COSTO],0,0,1)</f>
        <v>7721</v>
      </c>
      <c r="I2834" s="27">
        <f>+IFERROR(LISTAS[[#This Row],[VENTA NETA]]/LISTAS[[#This Row],[COSTO]]-1,0)</f>
        <v>4.9086905841212447E-2</v>
      </c>
      <c r="J2834" s="50" t="str">
        <f>IFERROR(VLOOKUP(LISTAS[[#This Row],[ID]],_01_CODIGOS_Y_COSTOS_xlsm[[Producto y N°]:[CODIGO]],2,0),"")</f>
        <v>7 - 25x49x7 - Esp. 40</v>
      </c>
      <c r="O2834" t="s">
        <v>5334</v>
      </c>
      <c r="AB2834" s="12" t="str">
        <f>+LISTAS[[#This Row],[Codigo]]&amp;LISTAS[[#This Row],[Fabrica]]</f>
        <v>7 - 25x49x7 - Esp. 40WALTER</v>
      </c>
      <c r="AC2834" s="13" t="str">
        <f>+LISTAS[[#This Row],[Codigo]]</f>
        <v>7 - 25x49x7 - Esp. 40</v>
      </c>
      <c r="AD2834" s="13" t="str">
        <f>+LISTAS[[#This Row],[ID]]</f>
        <v>Gavetas7 - 25x49x7 - Esp. 40</v>
      </c>
      <c r="AH2834" s="36"/>
      <c r="AI2834" s="37">
        <f>+LISTAS[[#This Row],[Precio]]+(LISTAS[[#This Row],[Precio]]*AH2834)</f>
        <v>15000</v>
      </c>
      <c r="AJ2834" s="38">
        <f t="shared" si="48"/>
        <v>7500</v>
      </c>
      <c r="AL2834" s="35">
        <f>+AJ2834/LISTAS[[#This Row],[COSTO]]-1</f>
        <v>-2.8623235332210895E-2</v>
      </c>
      <c r="AM2834" t="str">
        <f>+LISTAS[[#This Row],[ID]]</f>
        <v>Gavetas7 - 25x49x7 - Esp. 40</v>
      </c>
      <c r="AO2834" s="43"/>
      <c r="AP2834" s="39">
        <f>LISTAS[[#This Row],[COSTO]]+(LISTAS[[#This Row],[COSTO]]*AO2834)</f>
        <v>7721</v>
      </c>
      <c r="AQ2834" s="44">
        <f>IF(AO2834="",0,AP2834/LISTAS[[#This Row],[VENTA NETA]]-1)</f>
        <v>0</v>
      </c>
      <c r="AS2834" s="39">
        <v>0</v>
      </c>
      <c r="AT2834" s="48" t="e">
        <f>+LISTAS[[#This Row],[COSTO]]/AS2834-1</f>
        <v>#DIV/0!</v>
      </c>
      <c r="BA2834" t="s">
        <v>4806</v>
      </c>
      <c r="BB2834" s="36"/>
    </row>
    <row r="2835" spans="1:54" x14ac:dyDescent="0.35">
      <c r="A2835" s="7" t="s">
        <v>5641</v>
      </c>
      <c r="B2835" t="s">
        <v>3211</v>
      </c>
      <c r="C2835" t="s">
        <v>3211</v>
      </c>
      <c r="D2835" t="s">
        <v>3211</v>
      </c>
      <c r="E2835" s="2">
        <v>0</v>
      </c>
      <c r="F2835" s="7" t="str">
        <f>+_xlfn.XLOOKUP(LISTAS[[#This Row],[ID]],_01_CODIGOS_Y_COSTOS_xlsm[Producto y N°],_01_CODIGOS_Y_COSTOS_xlsm[FABRICA],"",0,1)</f>
        <v>VARIOS</v>
      </c>
      <c r="G2835" s="26">
        <f>LISTAS[[#This Row],[Precio]]*(1-0.46)</f>
        <v>0</v>
      </c>
      <c r="H2835" s="1">
        <f>+_xlfn.XLOOKUP(LISTAS[[#This Row],[ID]],_01_CODIGOS_Y_COSTOS_xlsm[Producto y N°],_01_CODIGOS_Y_COSTOS_xlsm[COSTO],0,0,1)</f>
        <v>0</v>
      </c>
      <c r="I2835" s="27">
        <f>+IFERROR(LISTAS[[#This Row],[VENTA NETA]]/LISTAS[[#This Row],[COSTO]]-1,0)</f>
        <v>0</v>
      </c>
      <c r="J2835" s="50" t="str">
        <f>IFERROR(VLOOKUP(LISTAS[[#This Row],[ID]],_01_CODIGOS_Y_COSTOS_xlsm[[Producto y N°]:[CODIGO]],2,0),"")</f>
        <v>0</v>
      </c>
      <c r="O2835" t="s">
        <v>5641</v>
      </c>
      <c r="AB2835" s="12" t="str">
        <f>+LISTAS[[#This Row],[Codigo]]&amp;LISTAS[[#This Row],[Fabrica]]</f>
        <v>0VARIOS</v>
      </c>
      <c r="AC2835" s="13" t="str">
        <f>+LISTAS[[#This Row],[Codigo]]</f>
        <v>0</v>
      </c>
      <c r="AD2835" s="13" t="str">
        <f>+LISTAS[[#This Row],[ID]]</f>
        <v>VARIOSVARIOS</v>
      </c>
      <c r="AH2835" s="36"/>
      <c r="AI2835" s="37">
        <f>+LISTAS[[#This Row],[Precio]]+(LISTAS[[#This Row],[Precio]]*AH2835)</f>
        <v>0</v>
      </c>
      <c r="AJ2835" s="38">
        <f t="shared" si="48"/>
        <v>0</v>
      </c>
      <c r="AL2835" s="35" t="e">
        <f>+AJ2835/LISTAS[[#This Row],[COSTO]]-1</f>
        <v>#DIV/0!</v>
      </c>
      <c r="AM2835" t="str">
        <f>+LISTAS[[#This Row],[ID]]</f>
        <v>VARIOSVARIOS</v>
      </c>
      <c r="AO2835" s="43"/>
      <c r="AP2835" s="39">
        <f>LISTAS[[#This Row],[COSTO]]+(LISTAS[[#This Row],[COSTO]]*AO2835)</f>
        <v>0</v>
      </c>
      <c r="AQ2835" s="44">
        <f>IF(AO2835="",0,AP2835/LISTAS[[#This Row],[VENTA NETA]]-1)</f>
        <v>0</v>
      </c>
      <c r="AS2835" s="39">
        <v>0</v>
      </c>
      <c r="AT2835" s="48" t="e">
        <f>+LISTAS[[#This Row],[COSTO]]/AS2835-1</f>
        <v>#DIV/0!</v>
      </c>
      <c r="BA2835" t="s">
        <v>3211</v>
      </c>
      <c r="BB2835" s="36"/>
    </row>
    <row r="2836" spans="1:54" x14ac:dyDescent="0.35">
      <c r="A2836" s="7" t="s">
        <v>6627</v>
      </c>
      <c r="B2836" t="s">
        <v>4913</v>
      </c>
      <c r="C2836" t="s">
        <v>4913</v>
      </c>
      <c r="D2836" t="s">
        <v>4914</v>
      </c>
      <c r="E2836" s="2">
        <v>216000</v>
      </c>
      <c r="F2836" s="7" t="str">
        <f>+_xlfn.XLOOKUP(LISTAS[[#This Row],[ID]],_01_CODIGOS_Y_COSTOS_xlsm[Producto y N°],_01_CODIGOS_Y_COSTOS_xlsm[FABRICA],"",0,1)</f>
        <v>VARIOS</v>
      </c>
      <c r="G2836" s="26">
        <f>LISTAS[[#This Row],[Precio]]*(1-0.46)</f>
        <v>116640.00000000001</v>
      </c>
      <c r="H2836" s="1">
        <f>+_xlfn.XLOOKUP(LISTAS[[#This Row],[ID]],_01_CODIGOS_Y_COSTOS_xlsm[Producto y N°],_01_CODIGOS_Y_COSTOS_xlsm[COSTO],0,0,1)</f>
        <v>0</v>
      </c>
      <c r="I2836" s="27">
        <f>+IFERROR(LISTAS[[#This Row],[VENTA NETA]]/LISTAS[[#This Row],[COSTO]]-1,0)</f>
        <v>0</v>
      </c>
      <c r="J2836" s="50" t="str">
        <f>IFERROR(VLOOKUP(LISTAS[[#This Row],[ID]],_01_CODIGOS_Y_COSTOS_xlsm[[Producto y N°]:[CODIGO]],2,0),"")</f>
        <v>0</v>
      </c>
      <c r="O2836" t="s">
        <v>6627</v>
      </c>
      <c r="AB2836" s="12" t="str">
        <f>+LISTAS[[#This Row],[Codigo]]&amp;LISTAS[[#This Row],[Fabrica]]</f>
        <v>0VARIOS</v>
      </c>
      <c r="AC2836" s="13" t="str">
        <f>+LISTAS[[#This Row],[Codigo]]</f>
        <v>0</v>
      </c>
      <c r="AD2836" s="13" t="str">
        <f>+LISTAS[[#This Row],[ID]]</f>
        <v>SUELDOSUELDO</v>
      </c>
      <c r="AH2836" s="36"/>
      <c r="AI2836" s="37">
        <f>+LISTAS[[#This Row],[Precio]]+(LISTAS[[#This Row],[Precio]]*AH2836)</f>
        <v>216000</v>
      </c>
      <c r="AJ2836" s="38">
        <f t="shared" si="48"/>
        <v>108000</v>
      </c>
      <c r="AL2836" s="35" t="e">
        <f>+AJ2836/LISTAS[[#This Row],[COSTO]]-1</f>
        <v>#DIV/0!</v>
      </c>
      <c r="AM2836" t="str">
        <f>+LISTAS[[#This Row],[ID]]</f>
        <v>SUELDOSUELDO</v>
      </c>
      <c r="AO2836" s="43"/>
      <c r="AP2836" s="39">
        <f>LISTAS[[#This Row],[COSTO]]+(LISTAS[[#This Row],[COSTO]]*AO2836)</f>
        <v>0</v>
      </c>
      <c r="AQ2836" s="44">
        <f>IF(AO2836="",0,AP2836/LISTAS[[#This Row],[VENTA NETA]]-1)</f>
        <v>0</v>
      </c>
      <c r="AS2836" s="39">
        <v>0</v>
      </c>
      <c r="AT2836" s="48" t="e">
        <f>+LISTAS[[#This Row],[COSTO]]/AS2836-1</f>
        <v>#DIV/0!</v>
      </c>
      <c r="BA2836" t="s">
        <v>4913</v>
      </c>
      <c r="BB2836" s="36"/>
    </row>
    <row r="2837" spans="1:54" x14ac:dyDescent="0.35">
      <c r="A2837" s="7" t="s">
        <v>5642</v>
      </c>
      <c r="B2837" t="s">
        <v>4906</v>
      </c>
      <c r="C2837">
        <v>10200</v>
      </c>
      <c r="D2837" t="s">
        <v>4875</v>
      </c>
      <c r="E2837" s="2">
        <v>125680.88</v>
      </c>
      <c r="F2837" s="7" t="str">
        <f>+_xlfn.XLOOKUP(LISTAS[[#This Row],[ID]],_01_CODIGOS_Y_COSTOS_xlsm[Producto y N°],_01_CODIGOS_Y_COSTOS_xlsm[FABRICA],"",0,1)</f>
        <v>MINOLI</v>
      </c>
      <c r="G2837" s="26">
        <f>LISTAS[[#This Row],[Precio]]*(1-0.46)</f>
        <v>67867.675200000012</v>
      </c>
      <c r="H2837" s="1">
        <f>+_xlfn.XLOOKUP(LISTAS[[#This Row],[ID]],_01_CODIGOS_Y_COSTOS_xlsm[Producto y N°],_01_CODIGOS_Y_COSTOS_xlsm[COSTO],0,0,1)</f>
        <v>0</v>
      </c>
      <c r="I2837" s="27">
        <f>+IFERROR(LISTAS[[#This Row],[VENTA NETA]]/LISTAS[[#This Row],[COSTO]]-1,0)</f>
        <v>0</v>
      </c>
      <c r="J2837" s="50" t="str">
        <f>IFERROR(VLOOKUP(LISTAS[[#This Row],[ID]],_01_CODIGOS_Y_COSTOS_xlsm[[Producto y N°]:[CODIGO]],2,0),"")</f>
        <v>10200</v>
      </c>
      <c r="O2837" t="s">
        <v>5642</v>
      </c>
      <c r="AB2837" s="12" t="str">
        <f>+LISTAS[[#This Row],[Codigo]]&amp;LISTAS[[#This Row],[Fabrica]]</f>
        <v>10200MINOLI</v>
      </c>
      <c r="AC2837" s="13" t="str">
        <f>+LISTAS[[#This Row],[Codigo]]</f>
        <v>10200</v>
      </c>
      <c r="AD2837" s="13" t="str">
        <f>+LISTAS[[#This Row],[ID]]</f>
        <v>Suplementos de Acero10200</v>
      </c>
      <c r="AH2837" s="36"/>
      <c r="AI2837" s="37">
        <f>+LISTAS[[#This Row],[Precio]]+(LISTAS[[#This Row],[Precio]]*AH2837)</f>
        <v>125680.88</v>
      </c>
      <c r="AJ2837" s="38">
        <f t="shared" si="48"/>
        <v>62840.44</v>
      </c>
      <c r="AL2837" s="35" t="e">
        <f>+AJ2837/LISTAS[[#This Row],[COSTO]]-1</f>
        <v>#DIV/0!</v>
      </c>
      <c r="AM2837" t="str">
        <f>+LISTAS[[#This Row],[ID]]</f>
        <v>Suplementos de Acero10200</v>
      </c>
      <c r="AO2837" s="43"/>
      <c r="AP2837" s="39">
        <f>LISTAS[[#This Row],[COSTO]]+(LISTAS[[#This Row],[COSTO]]*AO2837)</f>
        <v>0</v>
      </c>
      <c r="AQ2837" s="44">
        <f>IF(AO2837="",0,AP2837/LISTAS[[#This Row],[VENTA NETA]]-1)</f>
        <v>0</v>
      </c>
      <c r="AS2837" s="39">
        <v>0</v>
      </c>
      <c r="AT2837" s="48" t="e">
        <f>+LISTAS[[#This Row],[COSTO]]/AS2837-1</f>
        <v>#DIV/0!</v>
      </c>
      <c r="BA2837" t="s">
        <v>4906</v>
      </c>
      <c r="BB2837" s="36"/>
    </row>
    <row r="2838" spans="1:54" x14ac:dyDescent="0.35">
      <c r="A2838" s="7" t="s">
        <v>5483</v>
      </c>
      <c r="B2838" t="s">
        <v>4906</v>
      </c>
      <c r="C2838">
        <v>10410</v>
      </c>
      <c r="D2838" t="s">
        <v>4876</v>
      </c>
      <c r="E2838" s="2">
        <v>111541.8</v>
      </c>
      <c r="F2838" s="7" t="str">
        <f>+_xlfn.XLOOKUP(LISTAS[[#This Row],[ID]],_01_CODIGOS_Y_COSTOS_xlsm[Producto y N°],_01_CODIGOS_Y_COSTOS_xlsm[FABRICA],"",0,1)</f>
        <v>MINOLI</v>
      </c>
      <c r="G2838" s="26">
        <f>LISTAS[[#This Row],[Precio]]*(1-0.46)</f>
        <v>60232.572000000007</v>
      </c>
      <c r="H2838" s="1">
        <f>+_xlfn.XLOOKUP(LISTAS[[#This Row],[ID]],_01_CODIGOS_Y_COSTOS_xlsm[Producto y N°],_01_CODIGOS_Y_COSTOS_xlsm[COSTO],0,0,1)</f>
        <v>0</v>
      </c>
      <c r="I2838" s="27">
        <f>+IFERROR(LISTAS[[#This Row],[VENTA NETA]]/LISTAS[[#This Row],[COSTO]]-1,0)</f>
        <v>0</v>
      </c>
      <c r="J2838" s="50" t="str">
        <f>IFERROR(VLOOKUP(LISTAS[[#This Row],[ID]],_01_CODIGOS_Y_COSTOS_xlsm[[Producto y N°]:[CODIGO]],2,0),"")</f>
        <v>10410</v>
      </c>
      <c r="O2838" t="s">
        <v>5483</v>
      </c>
      <c r="AB2838" s="12" t="str">
        <f>+LISTAS[[#This Row],[Codigo]]&amp;LISTAS[[#This Row],[Fabrica]]</f>
        <v>10410MINOLI</v>
      </c>
      <c r="AC2838" s="13" t="str">
        <f>+LISTAS[[#This Row],[Codigo]]</f>
        <v>10410</v>
      </c>
      <c r="AD2838" s="13" t="str">
        <f>+LISTAS[[#This Row],[ID]]</f>
        <v>Suplementos de Acero10410</v>
      </c>
      <c r="AH2838" s="36"/>
      <c r="AI2838" s="37">
        <f>+LISTAS[[#This Row],[Precio]]+(LISTAS[[#This Row],[Precio]]*AH2838)</f>
        <v>111541.8</v>
      </c>
      <c r="AJ2838" s="38">
        <f t="shared" si="48"/>
        <v>55770.9</v>
      </c>
      <c r="AL2838" s="35" t="e">
        <f>+AJ2838/LISTAS[[#This Row],[COSTO]]-1</f>
        <v>#DIV/0!</v>
      </c>
      <c r="AM2838" t="str">
        <f>+LISTAS[[#This Row],[ID]]</f>
        <v>Suplementos de Acero10410</v>
      </c>
      <c r="AO2838" s="43"/>
      <c r="AP2838" s="39">
        <f>LISTAS[[#This Row],[COSTO]]+(LISTAS[[#This Row],[COSTO]]*AO2838)</f>
        <v>0</v>
      </c>
      <c r="AQ2838" s="44">
        <f>IF(AO2838="",0,AP2838/LISTAS[[#This Row],[VENTA NETA]]-1)</f>
        <v>0</v>
      </c>
      <c r="AS2838" s="39">
        <v>0</v>
      </c>
      <c r="AT2838" s="48" t="e">
        <f>+LISTAS[[#This Row],[COSTO]]/AS2838-1</f>
        <v>#DIV/0!</v>
      </c>
      <c r="BA2838" t="s">
        <v>4906</v>
      </c>
      <c r="BB2838" s="36"/>
    </row>
    <row r="2839" spans="1:54" x14ac:dyDescent="0.35">
      <c r="A2839" s="7" t="s">
        <v>5469</v>
      </c>
      <c r="B2839" t="s">
        <v>4906</v>
      </c>
      <c r="C2839">
        <v>10710</v>
      </c>
      <c r="D2839" t="s">
        <v>4877</v>
      </c>
      <c r="E2839" s="2">
        <v>136154.32</v>
      </c>
      <c r="F2839" s="7" t="str">
        <f>+_xlfn.XLOOKUP(LISTAS[[#This Row],[ID]],_01_CODIGOS_Y_COSTOS_xlsm[Producto y N°],_01_CODIGOS_Y_COSTOS_xlsm[FABRICA],"",0,1)</f>
        <v>MINOLI</v>
      </c>
      <c r="G2839" s="26">
        <f>LISTAS[[#This Row],[Precio]]*(1-0.46)</f>
        <v>73523.332800000004</v>
      </c>
      <c r="H2839" s="1">
        <f>+_xlfn.XLOOKUP(LISTAS[[#This Row],[ID]],_01_CODIGOS_Y_COSTOS_xlsm[Producto y N°],_01_CODIGOS_Y_COSTOS_xlsm[COSTO],0,0,1)</f>
        <v>0</v>
      </c>
      <c r="I2839" s="27">
        <f>+IFERROR(LISTAS[[#This Row],[VENTA NETA]]/LISTAS[[#This Row],[COSTO]]-1,0)</f>
        <v>0</v>
      </c>
      <c r="J2839" s="50" t="str">
        <f>IFERROR(VLOOKUP(LISTAS[[#This Row],[ID]],_01_CODIGOS_Y_COSTOS_xlsm[[Producto y N°]:[CODIGO]],2,0),"")</f>
        <v>10710</v>
      </c>
      <c r="O2839" t="s">
        <v>5469</v>
      </c>
      <c r="AB2839" s="12" t="str">
        <f>+LISTAS[[#This Row],[Codigo]]&amp;LISTAS[[#This Row],[Fabrica]]</f>
        <v>10710MINOLI</v>
      </c>
      <c r="AC2839" s="13" t="str">
        <f>+LISTAS[[#This Row],[Codigo]]</f>
        <v>10710</v>
      </c>
      <c r="AD2839" s="13" t="str">
        <f>+LISTAS[[#This Row],[ID]]</f>
        <v>Suplementos de Acero10710</v>
      </c>
      <c r="AH2839" s="36"/>
      <c r="AI2839" s="37">
        <f>+LISTAS[[#This Row],[Precio]]+(LISTAS[[#This Row],[Precio]]*AH2839)</f>
        <v>136154.32</v>
      </c>
      <c r="AJ2839" s="38">
        <f t="shared" si="48"/>
        <v>68077.16</v>
      </c>
      <c r="AL2839" s="35" t="e">
        <f>+AJ2839/LISTAS[[#This Row],[COSTO]]-1</f>
        <v>#DIV/0!</v>
      </c>
      <c r="AM2839" t="str">
        <f>+LISTAS[[#This Row],[ID]]</f>
        <v>Suplementos de Acero10710</v>
      </c>
      <c r="AO2839" s="43"/>
      <c r="AP2839" s="39">
        <f>LISTAS[[#This Row],[COSTO]]+(LISTAS[[#This Row],[COSTO]]*AO2839)</f>
        <v>0</v>
      </c>
      <c r="AQ2839" s="44">
        <f>IF(AO2839="",0,AP2839/LISTAS[[#This Row],[VENTA NETA]]-1)</f>
        <v>0</v>
      </c>
      <c r="AS2839" s="39">
        <v>0</v>
      </c>
      <c r="AT2839" s="48" t="e">
        <f>+LISTAS[[#This Row],[COSTO]]/AS2839-1</f>
        <v>#DIV/0!</v>
      </c>
      <c r="BA2839" t="s">
        <v>4906</v>
      </c>
      <c r="BB2839" s="36"/>
    </row>
    <row r="2840" spans="1:54" x14ac:dyDescent="0.35">
      <c r="A2840" s="7" t="s">
        <v>5643</v>
      </c>
      <c r="B2840" t="s">
        <v>4906</v>
      </c>
      <c r="C2840">
        <v>11110</v>
      </c>
      <c r="D2840" t="s">
        <v>4878</v>
      </c>
      <c r="E2840" s="2">
        <v>151340.76</v>
      </c>
      <c r="F2840" s="7" t="str">
        <f>+_xlfn.XLOOKUP(LISTAS[[#This Row],[ID]],_01_CODIGOS_Y_COSTOS_xlsm[Producto y N°],_01_CODIGOS_Y_COSTOS_xlsm[FABRICA],"",0,1)</f>
        <v>MINOLI</v>
      </c>
      <c r="G2840" s="26">
        <f>LISTAS[[#This Row],[Precio]]*(1-0.46)</f>
        <v>81724.010400000014</v>
      </c>
      <c r="H2840" s="1">
        <f>+_xlfn.XLOOKUP(LISTAS[[#This Row],[ID]],_01_CODIGOS_Y_COSTOS_xlsm[Producto y N°],_01_CODIGOS_Y_COSTOS_xlsm[COSTO],0,0,1)</f>
        <v>0</v>
      </c>
      <c r="I2840" s="27">
        <f>+IFERROR(LISTAS[[#This Row],[VENTA NETA]]/LISTAS[[#This Row],[COSTO]]-1,0)</f>
        <v>0</v>
      </c>
      <c r="J2840" s="50" t="str">
        <f>IFERROR(VLOOKUP(LISTAS[[#This Row],[ID]],_01_CODIGOS_Y_COSTOS_xlsm[[Producto y N°]:[CODIGO]],2,0),"")</f>
        <v>11110</v>
      </c>
      <c r="O2840" t="s">
        <v>5643</v>
      </c>
      <c r="AB2840" s="12" t="str">
        <f>+LISTAS[[#This Row],[Codigo]]&amp;LISTAS[[#This Row],[Fabrica]]</f>
        <v>11110MINOLI</v>
      </c>
      <c r="AC2840" s="13" t="str">
        <f>+LISTAS[[#This Row],[Codigo]]</f>
        <v>11110</v>
      </c>
      <c r="AD2840" s="13" t="str">
        <f>+LISTAS[[#This Row],[ID]]</f>
        <v>Suplementos de Acero11110</v>
      </c>
      <c r="AH2840" s="36"/>
      <c r="AI2840" s="37">
        <f>+LISTAS[[#This Row],[Precio]]+(LISTAS[[#This Row],[Precio]]*AH2840)</f>
        <v>151340.76</v>
      </c>
      <c r="AJ2840" s="38">
        <f t="shared" si="48"/>
        <v>75670.38</v>
      </c>
      <c r="AL2840" s="35" t="e">
        <f>+AJ2840/LISTAS[[#This Row],[COSTO]]-1</f>
        <v>#DIV/0!</v>
      </c>
      <c r="AM2840" t="str">
        <f>+LISTAS[[#This Row],[ID]]</f>
        <v>Suplementos de Acero11110</v>
      </c>
      <c r="AO2840" s="43"/>
      <c r="AP2840" s="39">
        <f>LISTAS[[#This Row],[COSTO]]+(LISTAS[[#This Row],[COSTO]]*AO2840)</f>
        <v>0</v>
      </c>
      <c r="AQ2840" s="44">
        <f>IF(AO2840="",0,AP2840/LISTAS[[#This Row],[VENTA NETA]]-1)</f>
        <v>0</v>
      </c>
      <c r="AS2840" s="39">
        <v>0</v>
      </c>
      <c r="AT2840" s="48" t="e">
        <f>+LISTAS[[#This Row],[COSTO]]/AS2840-1</f>
        <v>#DIV/0!</v>
      </c>
      <c r="BA2840" t="s">
        <v>4906</v>
      </c>
      <c r="BB2840" s="36"/>
    </row>
    <row r="2841" spans="1:54" x14ac:dyDescent="0.35">
      <c r="A2841" s="7" t="s">
        <v>5644</v>
      </c>
      <c r="B2841" t="s">
        <v>4906</v>
      </c>
      <c r="C2841">
        <v>11210</v>
      </c>
      <c r="D2841" t="s">
        <v>4879</v>
      </c>
      <c r="E2841" s="2">
        <v>169145.52</v>
      </c>
      <c r="F2841" s="7" t="str">
        <f>+_xlfn.XLOOKUP(LISTAS[[#This Row],[ID]],_01_CODIGOS_Y_COSTOS_xlsm[Producto y N°],_01_CODIGOS_Y_COSTOS_xlsm[FABRICA],"",0,1)</f>
        <v>MINOLI</v>
      </c>
      <c r="G2841" s="26">
        <f>LISTAS[[#This Row],[Precio]]*(1-0.46)</f>
        <v>91338.580799999996</v>
      </c>
      <c r="H2841" s="1">
        <f>+_xlfn.XLOOKUP(LISTAS[[#This Row],[ID]],_01_CODIGOS_Y_COSTOS_xlsm[Producto y N°],_01_CODIGOS_Y_COSTOS_xlsm[COSTO],0,0,1)</f>
        <v>0</v>
      </c>
      <c r="I2841" s="27">
        <f>+IFERROR(LISTAS[[#This Row],[VENTA NETA]]/LISTAS[[#This Row],[COSTO]]-1,0)</f>
        <v>0</v>
      </c>
      <c r="J2841" s="50" t="str">
        <f>IFERROR(VLOOKUP(LISTAS[[#This Row],[ID]],_01_CODIGOS_Y_COSTOS_xlsm[[Producto y N°]:[CODIGO]],2,0),"")</f>
        <v>11210</v>
      </c>
      <c r="O2841" t="s">
        <v>5644</v>
      </c>
      <c r="AB2841" s="12" t="str">
        <f>+LISTAS[[#This Row],[Codigo]]&amp;LISTAS[[#This Row],[Fabrica]]</f>
        <v>11210MINOLI</v>
      </c>
      <c r="AC2841" s="13" t="str">
        <f>+LISTAS[[#This Row],[Codigo]]</f>
        <v>11210</v>
      </c>
      <c r="AD2841" s="13" t="str">
        <f>+LISTAS[[#This Row],[ID]]</f>
        <v>Suplementos de Acero11210</v>
      </c>
      <c r="AH2841" s="36"/>
      <c r="AI2841" s="37">
        <f>+LISTAS[[#This Row],[Precio]]+(LISTAS[[#This Row],[Precio]]*AH2841)</f>
        <v>169145.52</v>
      </c>
      <c r="AJ2841" s="38">
        <f t="shared" si="48"/>
        <v>84572.76</v>
      </c>
      <c r="AL2841" s="35" t="e">
        <f>+AJ2841/LISTAS[[#This Row],[COSTO]]-1</f>
        <v>#DIV/0!</v>
      </c>
      <c r="AM2841" t="str">
        <f>+LISTAS[[#This Row],[ID]]</f>
        <v>Suplementos de Acero11210</v>
      </c>
      <c r="AO2841" s="43"/>
      <c r="AP2841" s="39">
        <f>LISTAS[[#This Row],[COSTO]]+(LISTAS[[#This Row],[COSTO]]*AO2841)</f>
        <v>0</v>
      </c>
      <c r="AQ2841" s="44">
        <f>IF(AO2841="",0,AP2841/LISTAS[[#This Row],[VENTA NETA]]-1)</f>
        <v>0</v>
      </c>
      <c r="AS2841" s="39">
        <v>0</v>
      </c>
      <c r="AT2841" s="48" t="e">
        <f>+LISTAS[[#This Row],[COSTO]]/AS2841-1</f>
        <v>#DIV/0!</v>
      </c>
      <c r="BA2841" t="s">
        <v>4906</v>
      </c>
      <c r="BB2841" s="36"/>
    </row>
    <row r="2842" spans="1:54" x14ac:dyDescent="0.35">
      <c r="A2842" s="7" t="s">
        <v>5645</v>
      </c>
      <c r="B2842" t="s">
        <v>4906</v>
      </c>
      <c r="C2842">
        <v>11510</v>
      </c>
      <c r="D2842" t="s">
        <v>4880</v>
      </c>
      <c r="E2842" s="2">
        <v>267595.56</v>
      </c>
      <c r="F2842" s="7" t="str">
        <f>+_xlfn.XLOOKUP(LISTAS[[#This Row],[ID]],_01_CODIGOS_Y_COSTOS_xlsm[Producto y N°],_01_CODIGOS_Y_COSTOS_xlsm[FABRICA],"",0,1)</f>
        <v>MINOLI</v>
      </c>
      <c r="G2842" s="26">
        <f>LISTAS[[#This Row],[Precio]]*(1-0.46)</f>
        <v>144501.6024</v>
      </c>
      <c r="H2842" s="1">
        <f>+_xlfn.XLOOKUP(LISTAS[[#This Row],[ID]],_01_CODIGOS_Y_COSTOS_xlsm[Producto y N°],_01_CODIGOS_Y_COSTOS_xlsm[COSTO],0,0,1)</f>
        <v>0</v>
      </c>
      <c r="I2842" s="27">
        <f>+IFERROR(LISTAS[[#This Row],[VENTA NETA]]/LISTAS[[#This Row],[COSTO]]-1,0)</f>
        <v>0</v>
      </c>
      <c r="J2842" s="50" t="str">
        <f>IFERROR(VLOOKUP(LISTAS[[#This Row],[ID]],_01_CODIGOS_Y_COSTOS_xlsm[[Producto y N°]:[CODIGO]],2,0),"")</f>
        <v>11510</v>
      </c>
      <c r="O2842" t="s">
        <v>5645</v>
      </c>
      <c r="AB2842" s="12" t="str">
        <f>+LISTAS[[#This Row],[Codigo]]&amp;LISTAS[[#This Row],[Fabrica]]</f>
        <v>11510MINOLI</v>
      </c>
      <c r="AC2842" s="13" t="str">
        <f>+LISTAS[[#This Row],[Codigo]]</f>
        <v>11510</v>
      </c>
      <c r="AD2842" s="13" t="str">
        <f>+LISTAS[[#This Row],[ID]]</f>
        <v>Suplementos de Acero11510</v>
      </c>
      <c r="AH2842" s="36"/>
      <c r="AI2842" s="37">
        <f>+LISTAS[[#This Row],[Precio]]+(LISTAS[[#This Row],[Precio]]*AH2842)</f>
        <v>267595.56</v>
      </c>
      <c r="AJ2842" s="38">
        <f t="shared" si="48"/>
        <v>133797.78</v>
      </c>
      <c r="AL2842" s="35" t="e">
        <f>+AJ2842/LISTAS[[#This Row],[COSTO]]-1</f>
        <v>#DIV/0!</v>
      </c>
      <c r="AM2842" t="str">
        <f>+LISTAS[[#This Row],[ID]]</f>
        <v>Suplementos de Acero11510</v>
      </c>
      <c r="AO2842" s="43"/>
      <c r="AP2842" s="39">
        <f>LISTAS[[#This Row],[COSTO]]+(LISTAS[[#This Row],[COSTO]]*AO2842)</f>
        <v>0</v>
      </c>
      <c r="AQ2842" s="44">
        <f>IF(AO2842="",0,AP2842/LISTAS[[#This Row],[VENTA NETA]]-1)</f>
        <v>0</v>
      </c>
      <c r="AS2842" s="39">
        <v>0</v>
      </c>
      <c r="AT2842" s="48" t="e">
        <f>+LISTAS[[#This Row],[COSTO]]/AS2842-1</f>
        <v>#DIV/0!</v>
      </c>
      <c r="BA2842" t="s">
        <v>4906</v>
      </c>
      <c r="BB2842" s="36"/>
    </row>
    <row r="2843" spans="1:54" x14ac:dyDescent="0.35">
      <c r="A2843" s="7" t="s">
        <v>5646</v>
      </c>
      <c r="B2843" t="s">
        <v>4906</v>
      </c>
      <c r="C2843">
        <v>11610</v>
      </c>
      <c r="D2843" t="s">
        <v>4881</v>
      </c>
      <c r="E2843" s="2">
        <v>145789.84</v>
      </c>
      <c r="F2843" s="7" t="str">
        <f>+_xlfn.XLOOKUP(LISTAS[[#This Row],[ID]],_01_CODIGOS_Y_COSTOS_xlsm[Producto y N°],_01_CODIGOS_Y_COSTOS_xlsm[FABRICA],"",0,1)</f>
        <v>MINOLI</v>
      </c>
      <c r="G2843" s="26">
        <f>LISTAS[[#This Row],[Precio]]*(1-0.46)</f>
        <v>78726.513600000006</v>
      </c>
      <c r="H2843" s="1">
        <f>+_xlfn.XLOOKUP(LISTAS[[#This Row],[ID]],_01_CODIGOS_Y_COSTOS_xlsm[Producto y N°],_01_CODIGOS_Y_COSTOS_xlsm[COSTO],0,0,1)</f>
        <v>0</v>
      </c>
      <c r="I2843" s="27">
        <f>+IFERROR(LISTAS[[#This Row],[VENTA NETA]]/LISTAS[[#This Row],[COSTO]]-1,0)</f>
        <v>0</v>
      </c>
      <c r="J2843" s="50" t="str">
        <f>IFERROR(VLOOKUP(LISTAS[[#This Row],[ID]],_01_CODIGOS_Y_COSTOS_xlsm[[Producto y N°]:[CODIGO]],2,0),"")</f>
        <v>11610</v>
      </c>
      <c r="O2843" t="s">
        <v>5646</v>
      </c>
      <c r="AB2843" s="12" t="str">
        <f>+LISTAS[[#This Row],[Codigo]]&amp;LISTAS[[#This Row],[Fabrica]]</f>
        <v>11610MINOLI</v>
      </c>
      <c r="AC2843" s="13" t="str">
        <f>+LISTAS[[#This Row],[Codigo]]</f>
        <v>11610</v>
      </c>
      <c r="AD2843" s="13" t="str">
        <f>+LISTAS[[#This Row],[ID]]</f>
        <v>Suplementos de Acero11610</v>
      </c>
      <c r="AH2843" s="36"/>
      <c r="AI2843" s="37">
        <f>+LISTAS[[#This Row],[Precio]]+(LISTAS[[#This Row],[Precio]]*AH2843)</f>
        <v>145789.84</v>
      </c>
      <c r="AJ2843" s="38">
        <f t="shared" si="48"/>
        <v>72894.92</v>
      </c>
      <c r="AL2843" s="35" t="e">
        <f>+AJ2843/LISTAS[[#This Row],[COSTO]]-1</f>
        <v>#DIV/0!</v>
      </c>
      <c r="AM2843" t="str">
        <f>+LISTAS[[#This Row],[ID]]</f>
        <v>Suplementos de Acero11610</v>
      </c>
      <c r="AO2843" s="43"/>
      <c r="AP2843" s="39">
        <f>LISTAS[[#This Row],[COSTO]]+(LISTAS[[#This Row],[COSTO]]*AO2843)</f>
        <v>0</v>
      </c>
      <c r="AQ2843" s="44">
        <f>IF(AO2843="",0,AP2843/LISTAS[[#This Row],[VENTA NETA]]-1)</f>
        <v>0</v>
      </c>
      <c r="AS2843" s="39">
        <v>0</v>
      </c>
      <c r="AT2843" s="48" t="e">
        <f>+LISTAS[[#This Row],[COSTO]]/AS2843-1</f>
        <v>#DIV/0!</v>
      </c>
      <c r="BA2843" t="s">
        <v>4906</v>
      </c>
      <c r="BB2843" s="36"/>
    </row>
    <row r="2844" spans="1:54" x14ac:dyDescent="0.35">
      <c r="A2844" s="7" t="s">
        <v>5647</v>
      </c>
      <c r="B2844" t="s">
        <v>4906</v>
      </c>
      <c r="C2844">
        <v>11710</v>
      </c>
      <c r="D2844" t="s">
        <v>4882</v>
      </c>
      <c r="E2844" s="2">
        <v>159614.72</v>
      </c>
      <c r="F2844" s="7" t="str">
        <f>+_xlfn.XLOOKUP(LISTAS[[#This Row],[ID]],_01_CODIGOS_Y_COSTOS_xlsm[Producto y N°],_01_CODIGOS_Y_COSTOS_xlsm[FABRICA],"",0,1)</f>
        <v>MINOLI</v>
      </c>
      <c r="G2844" s="26">
        <f>LISTAS[[#This Row],[Precio]]*(1-0.46)</f>
        <v>86191.948800000013</v>
      </c>
      <c r="H2844" s="1">
        <f>+_xlfn.XLOOKUP(LISTAS[[#This Row],[ID]],_01_CODIGOS_Y_COSTOS_xlsm[Producto y N°],_01_CODIGOS_Y_COSTOS_xlsm[COSTO],0,0,1)</f>
        <v>0</v>
      </c>
      <c r="I2844" s="27">
        <f>+IFERROR(LISTAS[[#This Row],[VENTA NETA]]/LISTAS[[#This Row],[COSTO]]-1,0)</f>
        <v>0</v>
      </c>
      <c r="J2844" s="50" t="str">
        <f>IFERROR(VLOOKUP(LISTAS[[#This Row],[ID]],_01_CODIGOS_Y_COSTOS_xlsm[[Producto y N°]:[CODIGO]],2,0),"")</f>
        <v>11710</v>
      </c>
      <c r="O2844" t="s">
        <v>5647</v>
      </c>
      <c r="AB2844" s="12" t="str">
        <f>+LISTAS[[#This Row],[Codigo]]&amp;LISTAS[[#This Row],[Fabrica]]</f>
        <v>11710MINOLI</v>
      </c>
      <c r="AC2844" s="13" t="str">
        <f>+LISTAS[[#This Row],[Codigo]]</f>
        <v>11710</v>
      </c>
      <c r="AD2844" s="13" t="str">
        <f>+LISTAS[[#This Row],[ID]]</f>
        <v>Suplementos de Acero11710</v>
      </c>
      <c r="AH2844" s="36"/>
      <c r="AI2844" s="37">
        <f>+LISTAS[[#This Row],[Precio]]+(LISTAS[[#This Row],[Precio]]*AH2844)</f>
        <v>159614.72</v>
      </c>
      <c r="AJ2844" s="38">
        <f t="shared" si="48"/>
        <v>79807.360000000001</v>
      </c>
      <c r="AL2844" s="35" t="e">
        <f>+AJ2844/LISTAS[[#This Row],[COSTO]]-1</f>
        <v>#DIV/0!</v>
      </c>
      <c r="AM2844" t="str">
        <f>+LISTAS[[#This Row],[ID]]</f>
        <v>Suplementos de Acero11710</v>
      </c>
      <c r="AO2844" s="43"/>
      <c r="AP2844" s="39">
        <f>LISTAS[[#This Row],[COSTO]]+(LISTAS[[#This Row],[COSTO]]*AO2844)</f>
        <v>0</v>
      </c>
      <c r="AQ2844" s="44">
        <f>IF(AO2844="",0,AP2844/LISTAS[[#This Row],[VENTA NETA]]-1)</f>
        <v>0</v>
      </c>
      <c r="AS2844" s="39">
        <v>0</v>
      </c>
      <c r="AT2844" s="48" t="e">
        <f>+LISTAS[[#This Row],[COSTO]]/AS2844-1</f>
        <v>#DIV/0!</v>
      </c>
      <c r="BA2844" t="s">
        <v>4906</v>
      </c>
      <c r="BB2844" s="36"/>
    </row>
    <row r="2845" spans="1:54" x14ac:dyDescent="0.35">
      <c r="A2845" s="7" t="s">
        <v>5648</v>
      </c>
      <c r="B2845" t="s">
        <v>4906</v>
      </c>
      <c r="C2845">
        <v>11810</v>
      </c>
      <c r="D2845" t="s">
        <v>4883</v>
      </c>
      <c r="E2845" s="2">
        <v>174696.44</v>
      </c>
      <c r="F2845" s="7" t="str">
        <f>+_xlfn.XLOOKUP(LISTAS[[#This Row],[ID]],_01_CODIGOS_Y_COSTOS_xlsm[Producto y N°],_01_CODIGOS_Y_COSTOS_xlsm[FABRICA],"",0,1)</f>
        <v>MINOLI</v>
      </c>
      <c r="G2845" s="26">
        <f>LISTAS[[#This Row],[Precio]]*(1-0.46)</f>
        <v>94336.077600000004</v>
      </c>
      <c r="H2845" s="1">
        <f>+_xlfn.XLOOKUP(LISTAS[[#This Row],[ID]],_01_CODIGOS_Y_COSTOS_xlsm[Producto y N°],_01_CODIGOS_Y_COSTOS_xlsm[COSTO],0,0,1)</f>
        <v>0</v>
      </c>
      <c r="I2845" s="27">
        <f>+IFERROR(LISTAS[[#This Row],[VENTA NETA]]/LISTAS[[#This Row],[COSTO]]-1,0)</f>
        <v>0</v>
      </c>
      <c r="J2845" s="50" t="str">
        <f>IFERROR(VLOOKUP(LISTAS[[#This Row],[ID]],_01_CODIGOS_Y_COSTOS_xlsm[[Producto y N°]:[CODIGO]],2,0),"")</f>
        <v>11810</v>
      </c>
      <c r="O2845" t="s">
        <v>5648</v>
      </c>
      <c r="AB2845" s="12" t="str">
        <f>+LISTAS[[#This Row],[Codigo]]&amp;LISTAS[[#This Row],[Fabrica]]</f>
        <v>11810MINOLI</v>
      </c>
      <c r="AC2845" s="13" t="str">
        <f>+LISTAS[[#This Row],[Codigo]]</f>
        <v>11810</v>
      </c>
      <c r="AD2845" s="13" t="str">
        <f>+LISTAS[[#This Row],[ID]]</f>
        <v>Suplementos de Acero11810</v>
      </c>
      <c r="AH2845" s="36"/>
      <c r="AI2845" s="37">
        <f>+LISTAS[[#This Row],[Precio]]+(LISTAS[[#This Row],[Precio]]*AH2845)</f>
        <v>174696.44</v>
      </c>
      <c r="AJ2845" s="38">
        <f t="shared" si="48"/>
        <v>87348.22</v>
      </c>
      <c r="AL2845" s="35" t="e">
        <f>+AJ2845/LISTAS[[#This Row],[COSTO]]-1</f>
        <v>#DIV/0!</v>
      </c>
      <c r="AM2845" t="str">
        <f>+LISTAS[[#This Row],[ID]]</f>
        <v>Suplementos de Acero11810</v>
      </c>
      <c r="AO2845" s="43"/>
      <c r="AP2845" s="39">
        <f>LISTAS[[#This Row],[COSTO]]+(LISTAS[[#This Row],[COSTO]]*AO2845)</f>
        <v>0</v>
      </c>
      <c r="AQ2845" s="44">
        <f>IF(AO2845="",0,AP2845/LISTAS[[#This Row],[VENTA NETA]]-1)</f>
        <v>0</v>
      </c>
      <c r="AS2845" s="39">
        <v>0</v>
      </c>
      <c r="AT2845" s="48" t="e">
        <f>+LISTAS[[#This Row],[COSTO]]/AS2845-1</f>
        <v>#DIV/0!</v>
      </c>
      <c r="BA2845" t="s">
        <v>4906</v>
      </c>
      <c r="BB2845" s="36"/>
    </row>
    <row r="2846" spans="1:54" x14ac:dyDescent="0.35">
      <c r="A2846" s="7" t="s">
        <v>5649</v>
      </c>
      <c r="B2846" t="s">
        <v>4906</v>
      </c>
      <c r="C2846">
        <v>11860</v>
      </c>
      <c r="D2846" t="s">
        <v>4884</v>
      </c>
      <c r="E2846" s="2">
        <v>256389.04</v>
      </c>
      <c r="F2846" s="7" t="str">
        <f>+_xlfn.XLOOKUP(LISTAS[[#This Row],[ID]],_01_CODIGOS_Y_COSTOS_xlsm[Producto y N°],_01_CODIGOS_Y_COSTOS_xlsm[FABRICA],"",0,1)</f>
        <v>MINOLI</v>
      </c>
      <c r="G2846" s="26">
        <f>LISTAS[[#This Row],[Precio]]*(1-0.46)</f>
        <v>138450.0816</v>
      </c>
      <c r="H2846" s="1">
        <f>+_xlfn.XLOOKUP(LISTAS[[#This Row],[ID]],_01_CODIGOS_Y_COSTOS_xlsm[Producto y N°],_01_CODIGOS_Y_COSTOS_xlsm[COSTO],0,0,1)</f>
        <v>0</v>
      </c>
      <c r="I2846" s="27">
        <f>+IFERROR(LISTAS[[#This Row],[VENTA NETA]]/LISTAS[[#This Row],[COSTO]]-1,0)</f>
        <v>0</v>
      </c>
      <c r="J2846" s="50" t="str">
        <f>IFERROR(VLOOKUP(LISTAS[[#This Row],[ID]],_01_CODIGOS_Y_COSTOS_xlsm[[Producto y N°]:[CODIGO]],2,0),"")</f>
        <v>11860</v>
      </c>
      <c r="O2846" t="s">
        <v>5649</v>
      </c>
      <c r="AB2846" s="12" t="str">
        <f>+LISTAS[[#This Row],[Codigo]]&amp;LISTAS[[#This Row],[Fabrica]]</f>
        <v>11860MINOLI</v>
      </c>
      <c r="AC2846" s="13" t="str">
        <f>+LISTAS[[#This Row],[Codigo]]</f>
        <v>11860</v>
      </c>
      <c r="AD2846" s="13" t="str">
        <f>+LISTAS[[#This Row],[ID]]</f>
        <v>Suplementos de Acero11860</v>
      </c>
      <c r="AH2846" s="36"/>
      <c r="AI2846" s="37">
        <f>+LISTAS[[#This Row],[Precio]]+(LISTAS[[#This Row],[Precio]]*AH2846)</f>
        <v>256389.04</v>
      </c>
      <c r="AJ2846" s="38">
        <f t="shared" si="48"/>
        <v>128194.52</v>
      </c>
      <c r="AL2846" s="35" t="e">
        <f>+AJ2846/LISTAS[[#This Row],[COSTO]]-1</f>
        <v>#DIV/0!</v>
      </c>
      <c r="AM2846" t="str">
        <f>+LISTAS[[#This Row],[ID]]</f>
        <v>Suplementos de Acero11860</v>
      </c>
      <c r="AO2846" s="43"/>
      <c r="AP2846" s="39">
        <f>LISTAS[[#This Row],[COSTO]]+(LISTAS[[#This Row],[COSTO]]*AO2846)</f>
        <v>0</v>
      </c>
      <c r="AQ2846" s="44">
        <f>IF(AO2846="",0,AP2846/LISTAS[[#This Row],[VENTA NETA]]-1)</f>
        <v>0</v>
      </c>
      <c r="AS2846" s="39">
        <v>0</v>
      </c>
      <c r="AT2846" s="48" t="e">
        <f>+LISTAS[[#This Row],[COSTO]]/AS2846-1</f>
        <v>#DIV/0!</v>
      </c>
      <c r="BA2846" t="s">
        <v>4906</v>
      </c>
      <c r="BB2846" s="36"/>
    </row>
    <row r="2847" spans="1:54" x14ac:dyDescent="0.35">
      <c r="A2847" s="7" t="s">
        <v>5650</v>
      </c>
      <c r="B2847" t="s">
        <v>4906</v>
      </c>
      <c r="C2847">
        <v>11910</v>
      </c>
      <c r="D2847" t="s">
        <v>4885</v>
      </c>
      <c r="E2847" s="2">
        <v>335986.92</v>
      </c>
      <c r="F2847" s="7" t="str">
        <f>+_xlfn.XLOOKUP(LISTAS[[#This Row],[ID]],_01_CODIGOS_Y_COSTOS_xlsm[Producto y N°],_01_CODIGOS_Y_COSTOS_xlsm[FABRICA],"",0,1)</f>
        <v>MINOLI</v>
      </c>
      <c r="G2847" s="26">
        <f>LISTAS[[#This Row],[Precio]]*(1-0.46)</f>
        <v>181432.9368</v>
      </c>
      <c r="H2847" s="1">
        <f>+_xlfn.XLOOKUP(LISTAS[[#This Row],[ID]],_01_CODIGOS_Y_COSTOS_xlsm[Producto y N°],_01_CODIGOS_Y_COSTOS_xlsm[COSTO],0,0,1)</f>
        <v>0</v>
      </c>
      <c r="I2847" s="27">
        <f>+IFERROR(LISTAS[[#This Row],[VENTA NETA]]/LISTAS[[#This Row],[COSTO]]-1,0)</f>
        <v>0</v>
      </c>
      <c r="J2847" s="50" t="str">
        <f>IFERROR(VLOOKUP(LISTAS[[#This Row],[ID]],_01_CODIGOS_Y_COSTOS_xlsm[[Producto y N°]:[CODIGO]],2,0),"")</f>
        <v>11910</v>
      </c>
      <c r="O2847" t="s">
        <v>5650</v>
      </c>
      <c r="AB2847" s="12" t="str">
        <f>+LISTAS[[#This Row],[Codigo]]&amp;LISTAS[[#This Row],[Fabrica]]</f>
        <v>11910MINOLI</v>
      </c>
      <c r="AC2847" s="13" t="str">
        <f>+LISTAS[[#This Row],[Codigo]]</f>
        <v>11910</v>
      </c>
      <c r="AD2847" s="13" t="str">
        <f>+LISTAS[[#This Row],[ID]]</f>
        <v>Suplementos de Acero11910</v>
      </c>
      <c r="AH2847" s="36"/>
      <c r="AI2847" s="37">
        <f>+LISTAS[[#This Row],[Precio]]+(LISTAS[[#This Row],[Precio]]*AH2847)</f>
        <v>335986.92</v>
      </c>
      <c r="AJ2847" s="38">
        <f t="shared" si="48"/>
        <v>167993.46</v>
      </c>
      <c r="AL2847" s="35" t="e">
        <f>+AJ2847/LISTAS[[#This Row],[COSTO]]-1</f>
        <v>#DIV/0!</v>
      </c>
      <c r="AM2847" t="str">
        <f>+LISTAS[[#This Row],[ID]]</f>
        <v>Suplementos de Acero11910</v>
      </c>
      <c r="AO2847" s="43"/>
      <c r="AP2847" s="39">
        <f>LISTAS[[#This Row],[COSTO]]+(LISTAS[[#This Row],[COSTO]]*AO2847)</f>
        <v>0</v>
      </c>
      <c r="AQ2847" s="44">
        <f>IF(AO2847="",0,AP2847/LISTAS[[#This Row],[VENTA NETA]]-1)</f>
        <v>0</v>
      </c>
      <c r="AS2847" s="39">
        <v>0</v>
      </c>
      <c r="AT2847" s="48" t="e">
        <f>+LISTAS[[#This Row],[COSTO]]/AS2847-1</f>
        <v>#DIV/0!</v>
      </c>
      <c r="BA2847" t="s">
        <v>4906</v>
      </c>
      <c r="BB2847" s="36"/>
    </row>
    <row r="2848" spans="1:54" x14ac:dyDescent="0.35">
      <c r="A2848" s="7" t="s">
        <v>5651</v>
      </c>
      <c r="B2848" t="s">
        <v>4906</v>
      </c>
      <c r="C2848">
        <v>21000</v>
      </c>
      <c r="D2848" t="s">
        <v>4886</v>
      </c>
      <c r="E2848" s="2">
        <v>133012.28</v>
      </c>
      <c r="F2848" s="7" t="str">
        <f>+_xlfn.XLOOKUP(LISTAS[[#This Row],[ID]],_01_CODIGOS_Y_COSTOS_xlsm[Producto y N°],_01_CODIGOS_Y_COSTOS_xlsm[FABRICA],"",0,1)</f>
        <v>MINOLI</v>
      </c>
      <c r="G2848" s="26">
        <f>LISTAS[[#This Row],[Precio]]*(1-0.46)</f>
        <v>71826.631200000003</v>
      </c>
      <c r="H2848" s="1">
        <f>+_xlfn.XLOOKUP(LISTAS[[#This Row],[ID]],_01_CODIGOS_Y_COSTOS_xlsm[Producto y N°],_01_CODIGOS_Y_COSTOS_xlsm[COSTO],0,0,1)</f>
        <v>0</v>
      </c>
      <c r="I2848" s="27">
        <f>+IFERROR(LISTAS[[#This Row],[VENTA NETA]]/LISTAS[[#This Row],[COSTO]]-1,0)</f>
        <v>0</v>
      </c>
      <c r="J2848" s="50" t="str">
        <f>IFERROR(VLOOKUP(LISTAS[[#This Row],[ID]],_01_CODIGOS_Y_COSTOS_xlsm[[Producto y N°]:[CODIGO]],2,0),"")</f>
        <v>21000</v>
      </c>
      <c r="O2848" t="s">
        <v>5651</v>
      </c>
      <c r="AB2848" s="12" t="str">
        <f>+LISTAS[[#This Row],[Codigo]]&amp;LISTAS[[#This Row],[Fabrica]]</f>
        <v>21000MINOLI</v>
      </c>
      <c r="AC2848" s="13" t="str">
        <f>+LISTAS[[#This Row],[Codigo]]</f>
        <v>21000</v>
      </c>
      <c r="AD2848" s="13" t="str">
        <f>+LISTAS[[#This Row],[ID]]</f>
        <v>Suplementos de Acero21000</v>
      </c>
      <c r="AH2848" s="36"/>
      <c r="AI2848" s="37">
        <f>+LISTAS[[#This Row],[Precio]]+(LISTAS[[#This Row],[Precio]]*AH2848)</f>
        <v>133012.28</v>
      </c>
      <c r="AJ2848" s="38">
        <f t="shared" si="48"/>
        <v>66506.14</v>
      </c>
      <c r="AL2848" s="35" t="e">
        <f>+AJ2848/LISTAS[[#This Row],[COSTO]]-1</f>
        <v>#DIV/0!</v>
      </c>
      <c r="AM2848" t="str">
        <f>+LISTAS[[#This Row],[ID]]</f>
        <v>Suplementos de Acero21000</v>
      </c>
      <c r="AO2848" s="43"/>
      <c r="AP2848" s="39">
        <f>LISTAS[[#This Row],[COSTO]]+(LISTAS[[#This Row],[COSTO]]*AO2848)</f>
        <v>0</v>
      </c>
      <c r="AQ2848" s="44">
        <f>IF(AO2848="",0,AP2848/LISTAS[[#This Row],[VENTA NETA]]-1)</f>
        <v>0</v>
      </c>
      <c r="AS2848" s="39">
        <v>0</v>
      </c>
      <c r="AT2848" s="48" t="e">
        <f>+LISTAS[[#This Row],[COSTO]]/AS2848-1</f>
        <v>#DIV/0!</v>
      </c>
      <c r="BA2848" t="s">
        <v>4906</v>
      </c>
      <c r="BB2848" s="36"/>
    </row>
    <row r="2849" spans="1:54" x14ac:dyDescent="0.35">
      <c r="A2849" s="7" t="s">
        <v>5473</v>
      </c>
      <c r="B2849" t="s">
        <v>4906</v>
      </c>
      <c r="C2849">
        <v>21310</v>
      </c>
      <c r="D2849" t="s">
        <v>4887</v>
      </c>
      <c r="E2849" s="2">
        <v>102639.4</v>
      </c>
      <c r="F2849" s="7" t="str">
        <f>+_xlfn.XLOOKUP(LISTAS[[#This Row],[ID]],_01_CODIGOS_Y_COSTOS_xlsm[Producto y N°],_01_CODIGOS_Y_COSTOS_xlsm[FABRICA],"",0,1)</f>
        <v>MINOLI</v>
      </c>
      <c r="G2849" s="26">
        <f>LISTAS[[#This Row],[Precio]]*(1-0.46)</f>
        <v>55425.275999999998</v>
      </c>
      <c r="H2849" s="1">
        <f>+_xlfn.XLOOKUP(LISTAS[[#This Row],[ID]],_01_CODIGOS_Y_COSTOS_xlsm[Producto y N°],_01_CODIGOS_Y_COSTOS_xlsm[COSTO],0,0,1)</f>
        <v>0</v>
      </c>
      <c r="I2849" s="27">
        <f>+IFERROR(LISTAS[[#This Row],[VENTA NETA]]/LISTAS[[#This Row],[COSTO]]-1,0)</f>
        <v>0</v>
      </c>
      <c r="J2849" s="50" t="str">
        <f>IFERROR(VLOOKUP(LISTAS[[#This Row],[ID]],_01_CODIGOS_Y_COSTOS_xlsm[[Producto y N°]:[CODIGO]],2,0),"")</f>
        <v>21310</v>
      </c>
      <c r="O2849" t="s">
        <v>5473</v>
      </c>
      <c r="AB2849" s="12" t="str">
        <f>+LISTAS[[#This Row],[Codigo]]&amp;LISTAS[[#This Row],[Fabrica]]</f>
        <v>21310MINOLI</v>
      </c>
      <c r="AC2849" s="13" t="str">
        <f>+LISTAS[[#This Row],[Codigo]]</f>
        <v>21310</v>
      </c>
      <c r="AD2849" s="13" t="str">
        <f>+LISTAS[[#This Row],[ID]]</f>
        <v>Suplementos de Acero21310</v>
      </c>
      <c r="AH2849" s="36"/>
      <c r="AI2849" s="37">
        <f>+LISTAS[[#This Row],[Precio]]+(LISTAS[[#This Row],[Precio]]*AH2849)</f>
        <v>102639.4</v>
      </c>
      <c r="AJ2849" s="38">
        <f t="shared" si="48"/>
        <v>51319.7</v>
      </c>
      <c r="AL2849" s="35" t="e">
        <f>+AJ2849/LISTAS[[#This Row],[COSTO]]-1</f>
        <v>#DIV/0!</v>
      </c>
      <c r="AM2849" t="str">
        <f>+LISTAS[[#This Row],[ID]]</f>
        <v>Suplementos de Acero21310</v>
      </c>
      <c r="AO2849" s="43"/>
      <c r="AP2849" s="39">
        <f>LISTAS[[#This Row],[COSTO]]+(LISTAS[[#This Row],[COSTO]]*AO2849)</f>
        <v>0</v>
      </c>
      <c r="AQ2849" s="44">
        <f>IF(AO2849="",0,AP2849/LISTAS[[#This Row],[VENTA NETA]]-1)</f>
        <v>0</v>
      </c>
      <c r="AS2849" s="39">
        <v>0</v>
      </c>
      <c r="AT2849" s="48" t="e">
        <f>+LISTAS[[#This Row],[COSTO]]/AS2849-1</f>
        <v>#DIV/0!</v>
      </c>
      <c r="BA2849" t="s">
        <v>4906</v>
      </c>
      <c r="BB2849" s="36"/>
    </row>
    <row r="2850" spans="1:54" x14ac:dyDescent="0.35">
      <c r="A2850" s="7" t="s">
        <v>5472</v>
      </c>
      <c r="B2850" t="s">
        <v>4906</v>
      </c>
      <c r="C2850">
        <v>21410</v>
      </c>
      <c r="D2850" t="s">
        <v>4888</v>
      </c>
      <c r="E2850" s="2">
        <v>110180.24</v>
      </c>
      <c r="F2850" s="7" t="str">
        <f>+_xlfn.XLOOKUP(LISTAS[[#This Row],[ID]],_01_CODIGOS_Y_COSTOS_xlsm[Producto y N°],_01_CODIGOS_Y_COSTOS_xlsm[FABRICA],"",0,1)</f>
        <v>MINOLI</v>
      </c>
      <c r="G2850" s="26">
        <f>LISTAS[[#This Row],[Precio]]*(1-0.46)</f>
        <v>59497.329600000005</v>
      </c>
      <c r="H2850" s="1">
        <f>+_xlfn.XLOOKUP(LISTAS[[#This Row],[ID]],_01_CODIGOS_Y_COSTOS_xlsm[Producto y N°],_01_CODIGOS_Y_COSTOS_xlsm[COSTO],0,0,1)</f>
        <v>0</v>
      </c>
      <c r="I2850" s="27">
        <f>+IFERROR(LISTAS[[#This Row],[VENTA NETA]]/LISTAS[[#This Row],[COSTO]]-1,0)</f>
        <v>0</v>
      </c>
      <c r="J2850" s="50" t="str">
        <f>IFERROR(VLOOKUP(LISTAS[[#This Row],[ID]],_01_CODIGOS_Y_COSTOS_xlsm[[Producto y N°]:[CODIGO]],2,0),"")</f>
        <v>21410</v>
      </c>
      <c r="O2850" t="s">
        <v>5472</v>
      </c>
      <c r="AB2850" s="12" t="str">
        <f>+LISTAS[[#This Row],[Codigo]]&amp;LISTAS[[#This Row],[Fabrica]]</f>
        <v>21410MINOLI</v>
      </c>
      <c r="AC2850" s="13" t="str">
        <f>+LISTAS[[#This Row],[Codigo]]</f>
        <v>21410</v>
      </c>
      <c r="AD2850" s="13" t="str">
        <f>+LISTAS[[#This Row],[ID]]</f>
        <v>Suplementos de Acero21410</v>
      </c>
      <c r="AH2850" s="36"/>
      <c r="AI2850" s="37">
        <f>+LISTAS[[#This Row],[Precio]]+(LISTAS[[#This Row],[Precio]]*AH2850)</f>
        <v>110180.24</v>
      </c>
      <c r="AJ2850" s="38">
        <f t="shared" si="48"/>
        <v>55090.12</v>
      </c>
      <c r="AL2850" s="35" t="e">
        <f>+AJ2850/LISTAS[[#This Row],[COSTO]]-1</f>
        <v>#DIV/0!</v>
      </c>
      <c r="AM2850" t="str">
        <f>+LISTAS[[#This Row],[ID]]</f>
        <v>Suplementos de Acero21410</v>
      </c>
      <c r="AO2850" s="43"/>
      <c r="AP2850" s="39">
        <f>LISTAS[[#This Row],[COSTO]]+(LISTAS[[#This Row],[COSTO]]*AO2850)</f>
        <v>0</v>
      </c>
      <c r="AQ2850" s="44">
        <f>IF(AO2850="",0,AP2850/LISTAS[[#This Row],[VENTA NETA]]-1)</f>
        <v>0</v>
      </c>
      <c r="AS2850" s="39">
        <v>0</v>
      </c>
      <c r="AT2850" s="48" t="e">
        <f>+LISTAS[[#This Row],[COSTO]]/AS2850-1</f>
        <v>#DIV/0!</v>
      </c>
      <c r="BA2850" t="s">
        <v>4906</v>
      </c>
      <c r="BB2850" s="36"/>
    </row>
    <row r="2851" spans="1:54" x14ac:dyDescent="0.35">
      <c r="A2851" s="7" t="s">
        <v>5652</v>
      </c>
      <c r="B2851" t="s">
        <v>4906</v>
      </c>
      <c r="C2851">
        <v>22010</v>
      </c>
      <c r="D2851" t="s">
        <v>4889</v>
      </c>
      <c r="E2851" s="2">
        <v>124424.08</v>
      </c>
      <c r="F2851" s="7" t="str">
        <f>+_xlfn.XLOOKUP(LISTAS[[#This Row],[ID]],_01_CODIGOS_Y_COSTOS_xlsm[Producto y N°],_01_CODIGOS_Y_COSTOS_xlsm[FABRICA],"",0,1)</f>
        <v>MINOLI</v>
      </c>
      <c r="G2851" s="26">
        <f>LISTAS[[#This Row],[Precio]]*(1-0.46)</f>
        <v>67189.003200000006</v>
      </c>
      <c r="H2851" s="1">
        <f>+_xlfn.XLOOKUP(LISTAS[[#This Row],[ID]],_01_CODIGOS_Y_COSTOS_xlsm[Producto y N°],_01_CODIGOS_Y_COSTOS_xlsm[COSTO],0,0,1)</f>
        <v>0</v>
      </c>
      <c r="I2851" s="27">
        <f>+IFERROR(LISTAS[[#This Row],[VENTA NETA]]/LISTAS[[#This Row],[COSTO]]-1,0)</f>
        <v>0</v>
      </c>
      <c r="J2851" s="50" t="str">
        <f>IFERROR(VLOOKUP(LISTAS[[#This Row],[ID]],_01_CODIGOS_Y_COSTOS_xlsm[[Producto y N°]:[CODIGO]],2,0),"")</f>
        <v>22010</v>
      </c>
      <c r="O2851" t="s">
        <v>5652</v>
      </c>
      <c r="AB2851" s="12" t="str">
        <f>+LISTAS[[#This Row],[Codigo]]&amp;LISTAS[[#This Row],[Fabrica]]</f>
        <v>22010MINOLI</v>
      </c>
      <c r="AC2851" s="13" t="str">
        <f>+LISTAS[[#This Row],[Codigo]]</f>
        <v>22010</v>
      </c>
      <c r="AD2851" s="13" t="str">
        <f>+LISTAS[[#This Row],[ID]]</f>
        <v>Suplementos de Acero22010</v>
      </c>
      <c r="AH2851" s="36"/>
      <c r="AI2851" s="37">
        <f>+LISTAS[[#This Row],[Precio]]+(LISTAS[[#This Row],[Precio]]*AH2851)</f>
        <v>124424.08</v>
      </c>
      <c r="AJ2851" s="38">
        <f t="shared" si="48"/>
        <v>62212.04</v>
      </c>
      <c r="AL2851" s="35" t="e">
        <f>+AJ2851/LISTAS[[#This Row],[COSTO]]-1</f>
        <v>#DIV/0!</v>
      </c>
      <c r="AM2851" t="str">
        <f>+LISTAS[[#This Row],[ID]]</f>
        <v>Suplementos de Acero22010</v>
      </c>
      <c r="AO2851" s="43"/>
      <c r="AP2851" s="39">
        <f>LISTAS[[#This Row],[COSTO]]+(LISTAS[[#This Row],[COSTO]]*AO2851)</f>
        <v>0</v>
      </c>
      <c r="AQ2851" s="44">
        <f>IF(AO2851="",0,AP2851/LISTAS[[#This Row],[VENTA NETA]]-1)</f>
        <v>0</v>
      </c>
      <c r="AS2851" s="39">
        <v>0</v>
      </c>
      <c r="AT2851" s="48" t="e">
        <f>+LISTAS[[#This Row],[COSTO]]/AS2851-1</f>
        <v>#DIV/0!</v>
      </c>
      <c r="BA2851" t="s">
        <v>4906</v>
      </c>
      <c r="BB2851" s="36"/>
    </row>
    <row r="2852" spans="1:54" x14ac:dyDescent="0.35">
      <c r="A2852" s="7" t="s">
        <v>5653</v>
      </c>
      <c r="B2852" t="s">
        <v>4906</v>
      </c>
      <c r="C2852">
        <v>22100</v>
      </c>
      <c r="D2852" t="s">
        <v>4890</v>
      </c>
      <c r="E2852" s="2">
        <v>336196.4</v>
      </c>
      <c r="F2852" s="7" t="str">
        <f>+_xlfn.XLOOKUP(LISTAS[[#This Row],[ID]],_01_CODIGOS_Y_COSTOS_xlsm[Producto y N°],_01_CODIGOS_Y_COSTOS_xlsm[FABRICA],"",0,1)</f>
        <v>MINOLI</v>
      </c>
      <c r="G2852" s="26">
        <f>LISTAS[[#This Row],[Precio]]*(1-0.46)</f>
        <v>181546.05600000001</v>
      </c>
      <c r="H2852" s="1">
        <f>+_xlfn.XLOOKUP(LISTAS[[#This Row],[ID]],_01_CODIGOS_Y_COSTOS_xlsm[Producto y N°],_01_CODIGOS_Y_COSTOS_xlsm[COSTO],0,0,1)</f>
        <v>0</v>
      </c>
      <c r="I2852" s="27">
        <f>+IFERROR(LISTAS[[#This Row],[VENTA NETA]]/LISTAS[[#This Row],[COSTO]]-1,0)</f>
        <v>0</v>
      </c>
      <c r="J2852" s="50" t="str">
        <f>IFERROR(VLOOKUP(LISTAS[[#This Row],[ID]],_01_CODIGOS_Y_COSTOS_xlsm[[Producto y N°]:[CODIGO]],2,0),"")</f>
        <v>22100</v>
      </c>
      <c r="O2852" t="s">
        <v>5653</v>
      </c>
      <c r="AB2852" s="12" t="str">
        <f>+LISTAS[[#This Row],[Codigo]]&amp;LISTAS[[#This Row],[Fabrica]]</f>
        <v>22100MINOLI</v>
      </c>
      <c r="AC2852" s="13" t="str">
        <f>+LISTAS[[#This Row],[Codigo]]</f>
        <v>22100</v>
      </c>
      <c r="AD2852" s="13" t="str">
        <f>+LISTAS[[#This Row],[ID]]</f>
        <v>Suplementos de Acero22100</v>
      </c>
      <c r="AH2852" s="36"/>
      <c r="AI2852" s="37">
        <f>+LISTAS[[#This Row],[Precio]]+(LISTAS[[#This Row],[Precio]]*AH2852)</f>
        <v>336196.4</v>
      </c>
      <c r="AJ2852" s="38">
        <f t="shared" si="48"/>
        <v>168098.2</v>
      </c>
      <c r="AL2852" s="35" t="e">
        <f>+AJ2852/LISTAS[[#This Row],[COSTO]]-1</f>
        <v>#DIV/0!</v>
      </c>
      <c r="AM2852" t="str">
        <f>+LISTAS[[#This Row],[ID]]</f>
        <v>Suplementos de Acero22100</v>
      </c>
      <c r="AO2852" s="43"/>
      <c r="AP2852" s="39">
        <f>LISTAS[[#This Row],[COSTO]]+(LISTAS[[#This Row],[COSTO]]*AO2852)</f>
        <v>0</v>
      </c>
      <c r="AQ2852" s="44">
        <f>IF(AO2852="",0,AP2852/LISTAS[[#This Row],[VENTA NETA]]-1)</f>
        <v>0</v>
      </c>
      <c r="AS2852" s="39">
        <v>0</v>
      </c>
      <c r="AT2852" s="48" t="e">
        <f>+LISTAS[[#This Row],[COSTO]]/AS2852-1</f>
        <v>#DIV/0!</v>
      </c>
      <c r="BA2852" t="s">
        <v>4906</v>
      </c>
      <c r="BB2852" s="36"/>
    </row>
    <row r="2853" spans="1:54" x14ac:dyDescent="0.35">
      <c r="A2853" s="7" t="s">
        <v>5654</v>
      </c>
      <c r="B2853" t="s">
        <v>4906</v>
      </c>
      <c r="C2853">
        <v>22110</v>
      </c>
      <c r="D2853" t="s">
        <v>4891</v>
      </c>
      <c r="E2853" s="2">
        <v>134478.56</v>
      </c>
      <c r="F2853" s="7" t="str">
        <f>+_xlfn.XLOOKUP(LISTAS[[#This Row],[ID]],_01_CODIGOS_Y_COSTOS_xlsm[Producto y N°],_01_CODIGOS_Y_COSTOS_xlsm[FABRICA],"",0,1)</f>
        <v>MINOLI</v>
      </c>
      <c r="G2853" s="26">
        <f>LISTAS[[#This Row],[Precio]]*(1-0.46)</f>
        <v>72618.42240000001</v>
      </c>
      <c r="H2853" s="21">
        <f>+_xlfn.XLOOKUP(LISTAS[[#This Row],[ID]],_01_CODIGOS_Y_COSTOS_xlsm[Producto y N°],_01_CODIGOS_Y_COSTOS_xlsm[COSTO],0,0,1)</f>
        <v>0</v>
      </c>
      <c r="I2853" s="28">
        <f>+IFERROR(LISTAS[[#This Row],[VENTA NETA]]/LISTAS[[#This Row],[COSTO]]-1,0)</f>
        <v>0</v>
      </c>
      <c r="J2853" s="50" t="str">
        <f>IFERROR(VLOOKUP(LISTAS[[#This Row],[ID]],_01_CODIGOS_Y_COSTOS_xlsm[[Producto y N°]:[CODIGO]],2,0),"")</f>
        <v>22110</v>
      </c>
      <c r="O2853" t="s">
        <v>5654</v>
      </c>
      <c r="AB2853" s="12" t="str">
        <f>+LISTAS[[#This Row],[Codigo]]&amp;LISTAS[[#This Row],[Fabrica]]</f>
        <v>22110MINOLI</v>
      </c>
      <c r="AC2853" s="13" t="str">
        <f>+LISTAS[[#This Row],[Codigo]]</f>
        <v>22110</v>
      </c>
      <c r="AD2853" s="13" t="str">
        <f>+LISTAS[[#This Row],[ID]]</f>
        <v>Suplementos de Acero22110</v>
      </c>
      <c r="AH2853" s="36"/>
      <c r="AI2853" s="37">
        <f>+LISTAS[[#This Row],[Precio]]+(LISTAS[[#This Row],[Precio]]*AH2853)</f>
        <v>134478.56</v>
      </c>
      <c r="AJ2853" s="38">
        <f t="shared" si="48"/>
        <v>67239.28</v>
      </c>
      <c r="AL2853" s="35" t="e">
        <f>+AJ2853/LISTAS[[#This Row],[COSTO]]-1</f>
        <v>#DIV/0!</v>
      </c>
      <c r="AM2853" t="str">
        <f>+LISTAS[[#This Row],[ID]]</f>
        <v>Suplementos de Acero22110</v>
      </c>
      <c r="AO2853" s="43"/>
      <c r="AP2853" s="39">
        <f>LISTAS[[#This Row],[COSTO]]+(LISTAS[[#This Row],[COSTO]]*AO2853)</f>
        <v>0</v>
      </c>
      <c r="AQ2853" s="44">
        <f>IF(AO2853="",0,AP2853/LISTAS[[#This Row],[VENTA NETA]]-1)</f>
        <v>0</v>
      </c>
      <c r="AS2853" s="39">
        <v>0</v>
      </c>
      <c r="AT2853" s="48" t="e">
        <f>+LISTAS[[#This Row],[COSTO]]/AS2853-1</f>
        <v>#DIV/0!</v>
      </c>
      <c r="BA2853" t="s">
        <v>4906</v>
      </c>
      <c r="BB2853" s="36"/>
    </row>
    <row r="2854" spans="1:54" x14ac:dyDescent="0.35">
      <c r="A2854" s="7" t="s">
        <v>5655</v>
      </c>
      <c r="B2854" t="s">
        <v>4906</v>
      </c>
      <c r="C2854">
        <v>22510</v>
      </c>
      <c r="D2854" t="s">
        <v>4892</v>
      </c>
      <c r="E2854" s="2">
        <v>180980.48000000001</v>
      </c>
      <c r="F2854" s="7" t="str">
        <f>+_xlfn.XLOOKUP(LISTAS[[#This Row],[ID]],_01_CODIGOS_Y_COSTOS_xlsm[Producto y N°],_01_CODIGOS_Y_COSTOS_xlsm[FABRICA],"",0,1)</f>
        <v>MINOLI</v>
      </c>
      <c r="G2854" s="26">
        <f>LISTAS[[#This Row],[Precio]]*(1-0.46)</f>
        <v>97729.459200000012</v>
      </c>
      <c r="H2854" s="21">
        <f>+_xlfn.XLOOKUP(LISTAS[[#This Row],[ID]],_01_CODIGOS_Y_COSTOS_xlsm[Producto y N°],_01_CODIGOS_Y_COSTOS_xlsm[COSTO],0,0,1)</f>
        <v>0</v>
      </c>
      <c r="I2854" s="28">
        <f>+IFERROR(LISTAS[[#This Row],[VENTA NETA]]/LISTAS[[#This Row],[COSTO]]-1,0)</f>
        <v>0</v>
      </c>
      <c r="J2854" s="50" t="str">
        <f>IFERROR(VLOOKUP(LISTAS[[#This Row],[ID]],_01_CODIGOS_Y_COSTOS_xlsm[[Producto y N°]:[CODIGO]],2,0),"")</f>
        <v>22510</v>
      </c>
      <c r="O2854" t="s">
        <v>5655</v>
      </c>
      <c r="AB2854" s="12" t="str">
        <f>+LISTAS[[#This Row],[Codigo]]&amp;LISTAS[[#This Row],[Fabrica]]</f>
        <v>22510MINOLI</v>
      </c>
      <c r="AC2854" s="13" t="str">
        <f>+LISTAS[[#This Row],[Codigo]]</f>
        <v>22510</v>
      </c>
      <c r="AD2854" s="13" t="str">
        <f>+LISTAS[[#This Row],[ID]]</f>
        <v>Suplementos de Acero22510</v>
      </c>
      <c r="AH2854" s="36"/>
      <c r="AI2854" s="37">
        <f>+LISTAS[[#This Row],[Precio]]+(LISTAS[[#This Row],[Precio]]*AH2854)</f>
        <v>180980.48000000001</v>
      </c>
      <c r="AJ2854" s="38">
        <f t="shared" si="48"/>
        <v>90490.240000000005</v>
      </c>
      <c r="AL2854" s="35" t="e">
        <f>+AJ2854/LISTAS[[#This Row],[COSTO]]-1</f>
        <v>#DIV/0!</v>
      </c>
      <c r="AM2854" t="str">
        <f>+LISTAS[[#This Row],[ID]]</f>
        <v>Suplementos de Acero22510</v>
      </c>
      <c r="AO2854" s="43"/>
      <c r="AP2854" s="39">
        <f>LISTAS[[#This Row],[COSTO]]+(LISTAS[[#This Row],[COSTO]]*AO2854)</f>
        <v>0</v>
      </c>
      <c r="AQ2854" s="44">
        <f>IF(AO2854="",0,AP2854/LISTAS[[#This Row],[VENTA NETA]]-1)</f>
        <v>0</v>
      </c>
      <c r="AS2854" s="39">
        <v>0</v>
      </c>
      <c r="AT2854" s="48" t="e">
        <f>+LISTAS[[#This Row],[COSTO]]/AS2854-1</f>
        <v>#DIV/0!</v>
      </c>
      <c r="BA2854" t="s">
        <v>4906</v>
      </c>
      <c r="BB2854" s="36"/>
    </row>
    <row r="2855" spans="1:54" x14ac:dyDescent="0.35">
      <c r="A2855" s="7" t="s">
        <v>5656</v>
      </c>
      <c r="B2855" t="s">
        <v>4907</v>
      </c>
      <c r="C2855">
        <v>12000</v>
      </c>
      <c r="D2855" t="s">
        <v>4893</v>
      </c>
      <c r="E2855" s="2">
        <v>236070.6</v>
      </c>
      <c r="F2855" s="7" t="str">
        <f>+_xlfn.XLOOKUP(LISTAS[[#This Row],[ID]],_01_CODIGOS_Y_COSTOS_xlsm[Producto y N°],_01_CODIGOS_Y_COSTOS_xlsm[FABRICA],"",0,1)</f>
        <v>MINOLI</v>
      </c>
      <c r="G2855" s="26">
        <f>LISTAS[[#This Row],[Precio]]*(1-0.46)</f>
        <v>127478.12400000001</v>
      </c>
      <c r="H2855" s="21">
        <f>+_xlfn.XLOOKUP(LISTAS[[#This Row],[ID]],_01_CODIGOS_Y_COSTOS_xlsm[Producto y N°],_01_CODIGOS_Y_COSTOS_xlsm[COSTO],0,0,1)</f>
        <v>0</v>
      </c>
      <c r="I2855" s="28">
        <f>+IFERROR(LISTAS[[#This Row],[VENTA NETA]]/LISTAS[[#This Row],[COSTO]]-1,0)</f>
        <v>0</v>
      </c>
      <c r="J2855" s="50" t="str">
        <f>IFERROR(VLOOKUP(LISTAS[[#This Row],[ID]],_01_CODIGOS_Y_COSTOS_xlsm[[Producto y N°]:[CODIGO]],2,0),"")</f>
        <v>12000</v>
      </c>
      <c r="O2855" t="s">
        <v>5656</v>
      </c>
      <c r="AB2855" s="12" t="str">
        <f>+LISTAS[[#This Row],[Codigo]]&amp;LISTAS[[#This Row],[Fabrica]]</f>
        <v>12000MINOLI</v>
      </c>
      <c r="AC2855" s="13" t="str">
        <f>+LISTAS[[#This Row],[Codigo]]</f>
        <v>12000</v>
      </c>
      <c r="AD2855" s="13" t="str">
        <f>+LISTAS[[#This Row],[ID]]</f>
        <v>JUNTAS MILIMÉTRICAS DE ALUMINIO12000</v>
      </c>
      <c r="AH2855" s="36"/>
      <c r="AI2855" s="37">
        <f>+LISTAS[[#This Row],[Precio]]+(LISTAS[[#This Row],[Precio]]*AH2855)</f>
        <v>236070.6</v>
      </c>
      <c r="AJ2855" s="38">
        <f t="shared" si="48"/>
        <v>118035.3</v>
      </c>
      <c r="AL2855" s="35" t="e">
        <f>+AJ2855/LISTAS[[#This Row],[COSTO]]-1</f>
        <v>#DIV/0!</v>
      </c>
      <c r="AM2855" t="str">
        <f>+LISTAS[[#This Row],[ID]]</f>
        <v>JUNTAS MILIMÉTRICAS DE ALUMINIO12000</v>
      </c>
      <c r="AO2855" s="43"/>
      <c r="AP2855" s="39">
        <f>LISTAS[[#This Row],[COSTO]]+(LISTAS[[#This Row],[COSTO]]*AO2855)</f>
        <v>0</v>
      </c>
      <c r="AQ2855" s="44">
        <f>IF(AO2855="",0,AP2855/LISTAS[[#This Row],[VENTA NETA]]-1)</f>
        <v>0</v>
      </c>
      <c r="AS2855" s="39">
        <v>0</v>
      </c>
      <c r="AT2855" s="48" t="e">
        <f>+LISTAS[[#This Row],[COSTO]]/AS2855-1</f>
        <v>#DIV/0!</v>
      </c>
      <c r="BA2855" t="s">
        <v>4907</v>
      </c>
      <c r="BB2855" s="36"/>
    </row>
    <row r="2856" spans="1:54" x14ac:dyDescent="0.35">
      <c r="A2856" s="7" t="s">
        <v>5657</v>
      </c>
      <c r="B2856" t="s">
        <v>4907</v>
      </c>
      <c r="C2856">
        <v>12300</v>
      </c>
      <c r="D2856" t="s">
        <v>4894</v>
      </c>
      <c r="E2856" s="2">
        <v>79178.960000000006</v>
      </c>
      <c r="F2856" s="7" t="str">
        <f>+_xlfn.XLOOKUP(LISTAS[[#This Row],[ID]],_01_CODIGOS_Y_COSTOS_xlsm[Producto y N°],_01_CODIGOS_Y_COSTOS_xlsm[FABRICA],"",0,1)</f>
        <v>MINOLI</v>
      </c>
      <c r="G2856" s="26">
        <f>LISTAS[[#This Row],[Precio]]*(1-0.46)</f>
        <v>42756.638400000003</v>
      </c>
      <c r="H2856" s="21">
        <f>+_xlfn.XLOOKUP(LISTAS[[#This Row],[ID]],_01_CODIGOS_Y_COSTOS_xlsm[Producto y N°],_01_CODIGOS_Y_COSTOS_xlsm[COSTO],0,0,1)</f>
        <v>0</v>
      </c>
      <c r="I2856" s="28">
        <f>+IFERROR(LISTAS[[#This Row],[VENTA NETA]]/LISTAS[[#This Row],[COSTO]]-1,0)</f>
        <v>0</v>
      </c>
      <c r="J2856" s="50" t="str">
        <f>IFERROR(VLOOKUP(LISTAS[[#This Row],[ID]],_01_CODIGOS_Y_COSTOS_xlsm[[Producto y N°]:[CODIGO]],2,0),"")</f>
        <v>12300</v>
      </c>
      <c r="O2856" t="s">
        <v>5657</v>
      </c>
      <c r="AB2856" s="12" t="str">
        <f>+LISTAS[[#This Row],[Codigo]]&amp;LISTAS[[#This Row],[Fabrica]]</f>
        <v>12300MINOLI</v>
      </c>
      <c r="AC2856" s="13" t="str">
        <f>+LISTAS[[#This Row],[Codigo]]</f>
        <v>12300</v>
      </c>
      <c r="AD2856" s="13" t="str">
        <f>+LISTAS[[#This Row],[ID]]</f>
        <v>JUNTAS MILIMÉTRICAS DE ALUMINIO12300</v>
      </c>
      <c r="AH2856" s="36"/>
      <c r="AI2856" s="37">
        <f>+LISTAS[[#This Row],[Precio]]+(LISTAS[[#This Row],[Precio]]*AH2856)</f>
        <v>79178.960000000006</v>
      </c>
      <c r="AJ2856" s="38">
        <f t="shared" si="48"/>
        <v>39589.480000000003</v>
      </c>
      <c r="AL2856" s="35" t="e">
        <f>+AJ2856/LISTAS[[#This Row],[COSTO]]-1</f>
        <v>#DIV/0!</v>
      </c>
      <c r="AM2856" t="str">
        <f>+LISTAS[[#This Row],[ID]]</f>
        <v>JUNTAS MILIMÉTRICAS DE ALUMINIO12300</v>
      </c>
      <c r="AO2856" s="43"/>
      <c r="AP2856" s="39">
        <f>LISTAS[[#This Row],[COSTO]]+(LISTAS[[#This Row],[COSTO]]*AO2856)</f>
        <v>0</v>
      </c>
      <c r="AQ2856" s="44">
        <f>IF(AO2856="",0,AP2856/LISTAS[[#This Row],[VENTA NETA]]-1)</f>
        <v>0</v>
      </c>
      <c r="AS2856" s="39">
        <v>0</v>
      </c>
      <c r="AT2856" s="48" t="e">
        <f>+LISTAS[[#This Row],[COSTO]]/AS2856-1</f>
        <v>#DIV/0!</v>
      </c>
      <c r="BA2856" t="s">
        <v>4907</v>
      </c>
      <c r="BB2856" s="36"/>
    </row>
    <row r="2857" spans="1:54" x14ac:dyDescent="0.35">
      <c r="A2857" s="7" t="s">
        <v>5658</v>
      </c>
      <c r="B2857" t="s">
        <v>4907</v>
      </c>
      <c r="C2857">
        <v>12500</v>
      </c>
      <c r="D2857" t="s">
        <v>4895</v>
      </c>
      <c r="E2857" s="2">
        <v>166422.44</v>
      </c>
      <c r="F2857" s="7" t="str">
        <f>+_xlfn.XLOOKUP(LISTAS[[#This Row],[ID]],_01_CODIGOS_Y_COSTOS_xlsm[Producto y N°],_01_CODIGOS_Y_COSTOS_xlsm[FABRICA],"",0,1)</f>
        <v>MINOLI</v>
      </c>
      <c r="G2857" s="26">
        <f>LISTAS[[#This Row],[Precio]]*(1-0.46)</f>
        <v>89868.117600000012</v>
      </c>
      <c r="H2857" s="21">
        <f>+_xlfn.XLOOKUP(LISTAS[[#This Row],[ID]],_01_CODIGOS_Y_COSTOS_xlsm[Producto y N°],_01_CODIGOS_Y_COSTOS_xlsm[COSTO],0,0,1)</f>
        <v>0</v>
      </c>
      <c r="I2857" s="28">
        <f>+IFERROR(LISTAS[[#This Row],[VENTA NETA]]/LISTAS[[#This Row],[COSTO]]-1,0)</f>
        <v>0</v>
      </c>
      <c r="J2857" s="50" t="str">
        <f>IFERROR(VLOOKUP(LISTAS[[#This Row],[ID]],_01_CODIGOS_Y_COSTOS_xlsm[[Producto y N°]:[CODIGO]],2,0),"")</f>
        <v>12500</v>
      </c>
      <c r="O2857" t="s">
        <v>5658</v>
      </c>
      <c r="AB2857" s="12" t="str">
        <f>+LISTAS[[#This Row],[Codigo]]&amp;LISTAS[[#This Row],[Fabrica]]</f>
        <v>12500MINOLI</v>
      </c>
      <c r="AC2857" s="13" t="str">
        <f>+LISTAS[[#This Row],[Codigo]]</f>
        <v>12500</v>
      </c>
      <c r="AD2857" s="13" t="str">
        <f>+LISTAS[[#This Row],[ID]]</f>
        <v>JUNTAS MILIMÉTRICAS DE ALUMINIO12500</v>
      </c>
      <c r="AH2857" s="36"/>
      <c r="AI2857" s="37">
        <f>+LISTAS[[#This Row],[Precio]]+(LISTAS[[#This Row],[Precio]]*AH2857)</f>
        <v>166422.44</v>
      </c>
      <c r="AJ2857" s="38">
        <f t="shared" si="48"/>
        <v>83211.22</v>
      </c>
      <c r="AL2857" s="35" t="e">
        <f>+AJ2857/LISTAS[[#This Row],[COSTO]]-1</f>
        <v>#DIV/0!</v>
      </c>
      <c r="AM2857" t="str">
        <f>+LISTAS[[#This Row],[ID]]</f>
        <v>JUNTAS MILIMÉTRICAS DE ALUMINIO12500</v>
      </c>
      <c r="AO2857" s="43"/>
      <c r="AP2857" s="39">
        <f>LISTAS[[#This Row],[COSTO]]+(LISTAS[[#This Row],[COSTO]]*AO2857)</f>
        <v>0</v>
      </c>
      <c r="AQ2857" s="44">
        <f>IF(AO2857="",0,AP2857/LISTAS[[#This Row],[VENTA NETA]]-1)</f>
        <v>0</v>
      </c>
      <c r="AS2857" s="39">
        <v>0</v>
      </c>
      <c r="AT2857" s="48" t="e">
        <f>+LISTAS[[#This Row],[COSTO]]/AS2857-1</f>
        <v>#DIV/0!</v>
      </c>
      <c r="BA2857" t="s">
        <v>4907</v>
      </c>
      <c r="BB2857" s="36"/>
    </row>
    <row r="2858" spans="1:54" x14ac:dyDescent="0.35">
      <c r="A2858" s="7" t="s">
        <v>5659</v>
      </c>
      <c r="B2858" t="s">
        <v>4908</v>
      </c>
      <c r="C2858">
        <v>13100</v>
      </c>
      <c r="D2858" t="s">
        <v>4896</v>
      </c>
      <c r="E2858" s="2">
        <v>654262.52</v>
      </c>
      <c r="F2858" s="7" t="str">
        <f>+_xlfn.XLOOKUP(LISTAS[[#This Row],[ID]],_01_CODIGOS_Y_COSTOS_xlsm[Producto y N°],_01_CODIGOS_Y_COSTOS_xlsm[FABRICA],"",0,1)</f>
        <v>MINOLI</v>
      </c>
      <c r="G2858" s="26">
        <f>LISTAS[[#This Row],[Precio]]*(1-0.46)</f>
        <v>353301.76080000005</v>
      </c>
      <c r="H2858" s="21">
        <f>+_xlfn.XLOOKUP(LISTAS[[#This Row],[ID]],_01_CODIGOS_Y_COSTOS_xlsm[Producto y N°],_01_CODIGOS_Y_COSTOS_xlsm[COSTO],0,0,1)</f>
        <v>0</v>
      </c>
      <c r="I2858" s="28">
        <f>+IFERROR(LISTAS[[#This Row],[VENTA NETA]]/LISTAS[[#This Row],[COSTO]]-1,0)</f>
        <v>0</v>
      </c>
      <c r="J2858" s="50" t="str">
        <f>IFERROR(VLOOKUP(LISTAS[[#This Row],[ID]],_01_CODIGOS_Y_COSTOS_xlsm[[Producto y N°]:[CODIGO]],2,0),"")</f>
        <v>13100</v>
      </c>
      <c r="O2858" t="s">
        <v>5659</v>
      </c>
      <c r="AB2858" s="12" t="str">
        <f>+LISTAS[[#This Row],[Codigo]]&amp;LISTAS[[#This Row],[Fabrica]]</f>
        <v>13100MINOLI</v>
      </c>
      <c r="AC2858" s="13" t="str">
        <f>+LISTAS[[#This Row],[Codigo]]</f>
        <v>13100</v>
      </c>
      <c r="AD2858" s="13" t="str">
        <f>+LISTAS[[#This Row],[ID]]</f>
        <v>ARANDELAS Y SEGURO DE CAÑONERA13100</v>
      </c>
      <c r="AH2858" s="36"/>
      <c r="AI2858" s="37">
        <f>+LISTAS[[#This Row],[Precio]]+(LISTAS[[#This Row],[Precio]]*AH2858)</f>
        <v>654262.52</v>
      </c>
      <c r="AJ2858" s="38">
        <f t="shared" si="48"/>
        <v>327131.26</v>
      </c>
      <c r="AL2858" s="35" t="e">
        <f>+AJ2858/LISTAS[[#This Row],[COSTO]]-1</f>
        <v>#DIV/0!</v>
      </c>
      <c r="AM2858" t="str">
        <f>+LISTAS[[#This Row],[ID]]</f>
        <v>ARANDELAS Y SEGURO DE CAÑONERA13100</v>
      </c>
      <c r="AO2858" s="43"/>
      <c r="AP2858" s="39">
        <f>LISTAS[[#This Row],[COSTO]]+(LISTAS[[#This Row],[COSTO]]*AO2858)</f>
        <v>0</v>
      </c>
      <c r="AQ2858" s="44">
        <f>IF(AO2858="",0,AP2858/LISTAS[[#This Row],[VENTA NETA]]-1)</f>
        <v>0</v>
      </c>
      <c r="AS2858" s="39">
        <v>0</v>
      </c>
      <c r="AT2858" s="48" t="e">
        <f>+LISTAS[[#This Row],[COSTO]]/AS2858-1</f>
        <v>#DIV/0!</v>
      </c>
      <c r="BA2858" t="s">
        <v>4908</v>
      </c>
      <c r="BB2858" s="36"/>
    </row>
    <row r="2859" spans="1:54" x14ac:dyDescent="0.35">
      <c r="A2859" s="7" t="s">
        <v>5660</v>
      </c>
      <c r="B2859" t="s">
        <v>4909</v>
      </c>
      <c r="C2859">
        <v>14100</v>
      </c>
      <c r="D2859" t="s">
        <v>4897</v>
      </c>
      <c r="E2859" s="2">
        <v>352584</v>
      </c>
      <c r="F2859" s="7" t="str">
        <f>+_xlfn.XLOOKUP(LISTAS[[#This Row],[ID]],_01_CODIGOS_Y_COSTOS_xlsm[Producto y N°],_01_CODIGOS_Y_COSTOS_xlsm[FABRICA],"",0,1)</f>
        <v>MINOLI</v>
      </c>
      <c r="G2859" s="26">
        <f>LISTAS[[#This Row],[Precio]]*(1-0.46)</f>
        <v>190395.36000000002</v>
      </c>
      <c r="H2859" s="21">
        <f>+_xlfn.XLOOKUP(LISTAS[[#This Row],[ID]],_01_CODIGOS_Y_COSTOS_xlsm[Producto y N°],_01_CODIGOS_Y_COSTOS_xlsm[COSTO],0,0,1)</f>
        <v>0</v>
      </c>
      <c r="I2859" s="28">
        <f>+IFERROR(LISTAS[[#This Row],[VENTA NETA]]/LISTAS[[#This Row],[COSTO]]-1,0)</f>
        <v>0</v>
      </c>
      <c r="J2859" s="50" t="str">
        <f>IFERROR(VLOOKUP(LISTAS[[#This Row],[ID]],_01_CODIGOS_Y_COSTOS_xlsm[[Producto y N°]:[CODIGO]],2,0),"")</f>
        <v>14100</v>
      </c>
      <c r="O2859" t="s">
        <v>5660</v>
      </c>
      <c r="AB2859" s="12" t="str">
        <f>+LISTAS[[#This Row],[Codigo]]&amp;LISTAS[[#This Row],[Fabrica]]</f>
        <v>14100MINOLI</v>
      </c>
      <c r="AC2859" s="13" t="str">
        <f>+LISTAS[[#This Row],[Codigo]]</f>
        <v>14100</v>
      </c>
      <c r="AD2859" s="13" t="str">
        <f>+LISTAS[[#This Row],[ID]]</f>
        <v>AMORTIGUACIÓN Y SUSPENSIÓN14100</v>
      </c>
      <c r="AH2859" s="36"/>
      <c r="AI2859" s="37">
        <f>+LISTAS[[#This Row],[Precio]]+(LISTAS[[#This Row],[Precio]]*AH2859)</f>
        <v>352584</v>
      </c>
      <c r="AJ2859" s="38">
        <f t="shared" si="48"/>
        <v>176292</v>
      </c>
      <c r="AL2859" s="35" t="e">
        <f>+AJ2859/LISTAS[[#This Row],[COSTO]]-1</f>
        <v>#DIV/0!</v>
      </c>
      <c r="AM2859" t="str">
        <f>+LISTAS[[#This Row],[ID]]</f>
        <v>AMORTIGUACIÓN Y SUSPENSIÓN14100</v>
      </c>
      <c r="AO2859" s="43"/>
      <c r="AP2859" s="39">
        <f>LISTAS[[#This Row],[COSTO]]+(LISTAS[[#This Row],[COSTO]]*AO2859)</f>
        <v>0</v>
      </c>
      <c r="AQ2859" s="44">
        <f>IF(AO2859="",0,AP2859/LISTAS[[#This Row],[VENTA NETA]]-1)</f>
        <v>0</v>
      </c>
      <c r="AS2859" s="39">
        <v>0</v>
      </c>
      <c r="AT2859" s="48" t="e">
        <f>+LISTAS[[#This Row],[COSTO]]/AS2859-1</f>
        <v>#DIV/0!</v>
      </c>
      <c r="BA2859" t="s">
        <v>4909</v>
      </c>
      <c r="BB2859" s="36"/>
    </row>
    <row r="2860" spans="1:54" x14ac:dyDescent="0.35">
      <c r="A2860" s="7" t="s">
        <v>5661</v>
      </c>
      <c r="B2860" t="s">
        <v>4910</v>
      </c>
      <c r="C2860">
        <v>15100</v>
      </c>
      <c r="D2860" t="s">
        <v>4898</v>
      </c>
      <c r="E2860" s="2">
        <v>230414.96</v>
      </c>
      <c r="F2860" s="7" t="str">
        <f>+_xlfn.XLOOKUP(LISTAS[[#This Row],[ID]],_01_CODIGOS_Y_COSTOS_xlsm[Producto y N°],_01_CODIGOS_Y_COSTOS_xlsm[FABRICA],"",0,1)</f>
        <v>MINOLI</v>
      </c>
      <c r="G2860" s="26">
        <f>LISTAS[[#This Row],[Precio]]*(1-0.46)</f>
        <v>124424.0784</v>
      </c>
      <c r="H2860" s="21">
        <f>+_xlfn.XLOOKUP(LISTAS[[#This Row],[ID]],_01_CODIGOS_Y_COSTOS_xlsm[Producto y N°],_01_CODIGOS_Y_COSTOS_xlsm[COSTO],0,0,1)</f>
        <v>0</v>
      </c>
      <c r="I2860" s="28">
        <f>+IFERROR(LISTAS[[#This Row],[VENTA NETA]]/LISTAS[[#This Row],[COSTO]]-1,0)</f>
        <v>0</v>
      </c>
      <c r="J2860" s="50" t="str">
        <f>IFERROR(VLOOKUP(LISTAS[[#This Row],[ID]],_01_CODIGOS_Y_COSTOS_xlsm[[Producto y N°]:[CODIGO]],2,0),"")</f>
        <v>15100</v>
      </c>
      <c r="O2860" t="s">
        <v>5661</v>
      </c>
      <c r="AB2860" s="12" t="str">
        <f>+LISTAS[[#This Row],[Codigo]]&amp;LISTAS[[#This Row],[Fabrica]]</f>
        <v>15100MINOLI</v>
      </c>
      <c r="AC2860" s="13" t="str">
        <f>+LISTAS[[#This Row],[Codigo]]</f>
        <v>15100</v>
      </c>
      <c r="AD2860" s="13" t="str">
        <f>+LISTAS[[#This Row],[ID]]</f>
        <v>PUNTA EJE Y SEMIEJE -COCHE Y CAMIÓN15100</v>
      </c>
      <c r="AH2860" s="36"/>
      <c r="AI2860" s="37">
        <f>+LISTAS[[#This Row],[Precio]]+(LISTAS[[#This Row],[Precio]]*AH2860)</f>
        <v>230414.96</v>
      </c>
      <c r="AJ2860" s="38">
        <f t="shared" si="48"/>
        <v>115207.48</v>
      </c>
      <c r="AL2860" s="35" t="e">
        <f>+AJ2860/LISTAS[[#This Row],[COSTO]]-1</f>
        <v>#DIV/0!</v>
      </c>
      <c r="AM2860" t="str">
        <f>+LISTAS[[#This Row],[ID]]</f>
        <v>PUNTA EJE Y SEMIEJE -COCHE Y CAMIÓN15100</v>
      </c>
      <c r="AO2860" s="43"/>
      <c r="AP2860" s="39">
        <f>LISTAS[[#This Row],[COSTO]]+(LISTAS[[#This Row],[COSTO]]*AO2860)</f>
        <v>0</v>
      </c>
      <c r="AQ2860" s="44">
        <f>IF(AO2860="",0,AP2860/LISTAS[[#This Row],[VENTA NETA]]-1)</f>
        <v>0</v>
      </c>
      <c r="AS2860" s="39">
        <v>0</v>
      </c>
      <c r="AT2860" s="48" t="e">
        <f>+LISTAS[[#This Row],[COSTO]]/AS2860-1</f>
        <v>#DIV/0!</v>
      </c>
      <c r="BA2860" t="s">
        <v>4910</v>
      </c>
      <c r="BB2860" s="36"/>
    </row>
    <row r="2861" spans="1:54" x14ac:dyDescent="0.35">
      <c r="A2861" s="7" t="s">
        <v>5662</v>
      </c>
      <c r="B2861" t="s">
        <v>4911</v>
      </c>
      <c r="C2861">
        <v>15200</v>
      </c>
      <c r="D2861" t="s">
        <v>4899</v>
      </c>
      <c r="E2861" s="2">
        <v>413362.52</v>
      </c>
      <c r="F2861" s="7" t="str">
        <f>+_xlfn.XLOOKUP(LISTAS[[#This Row],[ID]],_01_CODIGOS_Y_COSTOS_xlsm[Producto y N°],_01_CODIGOS_Y_COSTOS_xlsm[FABRICA],"",0,1)</f>
        <v>MINOLI</v>
      </c>
      <c r="G2861" s="26">
        <f>LISTAS[[#This Row],[Precio]]*(1-0.46)</f>
        <v>223215.76080000002</v>
      </c>
      <c r="H2861" s="21">
        <f>+_xlfn.XLOOKUP(LISTAS[[#This Row],[ID]],_01_CODIGOS_Y_COSTOS_xlsm[Producto y N°],_01_CODIGOS_Y_COSTOS_xlsm[COSTO],0,0,1)</f>
        <v>0</v>
      </c>
      <c r="I2861" s="28">
        <f>+IFERROR(LISTAS[[#This Row],[VENTA NETA]]/LISTAS[[#This Row],[COSTO]]-1,0)</f>
        <v>0</v>
      </c>
      <c r="J2861" s="50" t="str">
        <f>IFERROR(VLOOKUP(LISTAS[[#This Row],[ID]],_01_CODIGOS_Y_COSTOS_xlsm[[Producto y N°]:[CODIGO]],2,0),"")</f>
        <v>15200</v>
      </c>
      <c r="O2861" t="s">
        <v>5662</v>
      </c>
      <c r="AB2861" s="12" t="str">
        <f>+LISTAS[[#This Row],[Codigo]]&amp;LISTAS[[#This Row],[Fabrica]]</f>
        <v>15200MINOLI</v>
      </c>
      <c r="AC2861" s="13" t="str">
        <f>+LISTAS[[#This Row],[Codigo]]</f>
        <v>15200</v>
      </c>
      <c r="AD2861" s="13" t="str">
        <f>+LISTAS[[#This Row],[ID]]</f>
        <v>ARANDELAS PUNTA EJE CAMIÓN15200</v>
      </c>
      <c r="AH2861" s="36"/>
      <c r="AI2861" s="37">
        <f>+LISTAS[[#This Row],[Precio]]+(LISTAS[[#This Row],[Precio]]*AH2861)</f>
        <v>413362.52</v>
      </c>
      <c r="AJ2861" s="38">
        <f t="shared" si="48"/>
        <v>206681.26</v>
      </c>
      <c r="AL2861" s="35" t="e">
        <f>+AJ2861/LISTAS[[#This Row],[COSTO]]-1</f>
        <v>#DIV/0!</v>
      </c>
      <c r="AM2861" t="str">
        <f>+LISTAS[[#This Row],[ID]]</f>
        <v>ARANDELAS PUNTA EJE CAMIÓN15200</v>
      </c>
      <c r="AO2861" s="43"/>
      <c r="AP2861" s="39">
        <f>LISTAS[[#This Row],[COSTO]]+(LISTAS[[#This Row],[COSTO]]*AO2861)</f>
        <v>0</v>
      </c>
      <c r="AQ2861" s="44">
        <f>IF(AO2861="",0,AP2861/LISTAS[[#This Row],[VENTA NETA]]-1)</f>
        <v>0</v>
      </c>
      <c r="AS2861" s="39">
        <v>0</v>
      </c>
      <c r="AT2861" s="48" t="e">
        <f>+LISTAS[[#This Row],[COSTO]]/AS2861-1</f>
        <v>#DIV/0!</v>
      </c>
      <c r="BA2861" t="s">
        <v>4911</v>
      </c>
      <c r="BB2861" s="36"/>
    </row>
    <row r="2862" spans="1:54" x14ac:dyDescent="0.35">
      <c r="A2862" s="7" t="s">
        <v>5470</v>
      </c>
      <c r="B2862" t="s">
        <v>4912</v>
      </c>
      <c r="C2862">
        <v>16100</v>
      </c>
      <c r="D2862" t="s">
        <v>4900</v>
      </c>
      <c r="E2862" s="2">
        <v>447300</v>
      </c>
      <c r="F2862" s="7" t="str">
        <f>+_xlfn.XLOOKUP(LISTAS[[#This Row],[ID]],_01_CODIGOS_Y_COSTOS_xlsm[Producto y N°],_01_CODIGOS_Y_COSTOS_xlsm[FABRICA],"",0,1)</f>
        <v>MINOLI</v>
      </c>
      <c r="G2862" s="26">
        <f>LISTAS[[#This Row],[Precio]]*(1-0.46)</f>
        <v>241542.00000000003</v>
      </c>
      <c r="H2862" s="21">
        <f>+_xlfn.XLOOKUP(LISTAS[[#This Row],[ID]],_01_CODIGOS_Y_COSTOS_xlsm[Producto y N°],_01_CODIGOS_Y_COSTOS_xlsm[COSTO],0,0,1)</f>
        <v>0</v>
      </c>
      <c r="I2862" s="28">
        <f>+IFERROR(LISTAS[[#This Row],[VENTA NETA]]/LISTAS[[#This Row],[COSTO]]-1,0)</f>
        <v>0</v>
      </c>
      <c r="J2862" s="50" t="str">
        <f>IFERROR(VLOOKUP(LISTAS[[#This Row],[ID]],_01_CODIGOS_Y_COSTOS_xlsm[[Producto y N°]:[CODIGO]],2,0),"")</f>
        <v>16100</v>
      </c>
      <c r="O2862" t="s">
        <v>5470</v>
      </c>
      <c r="AB2862" s="12" t="str">
        <f>+LISTAS[[#This Row],[Codigo]]&amp;LISTAS[[#This Row],[Fabrica]]</f>
        <v>16100MINOLI</v>
      </c>
      <c r="AC2862" s="13" t="str">
        <f>+LISTAS[[#This Row],[Codigo]]</f>
        <v>16100</v>
      </c>
      <c r="AD2862" s="13" t="str">
        <f>+LISTAS[[#This Row],[ID]]</f>
        <v>ARANDELAS  PLANAS  DE  HIERRO16100</v>
      </c>
      <c r="AH2862" s="36"/>
      <c r="AI2862" s="37">
        <f>+LISTAS[[#This Row],[Precio]]+(LISTAS[[#This Row],[Precio]]*AH2862)</f>
        <v>447300</v>
      </c>
      <c r="AJ2862" s="38">
        <f t="shared" si="48"/>
        <v>223650</v>
      </c>
      <c r="AL2862" s="35" t="e">
        <f>+AJ2862/LISTAS[[#This Row],[COSTO]]-1</f>
        <v>#DIV/0!</v>
      </c>
      <c r="AM2862" t="str">
        <f>+LISTAS[[#This Row],[ID]]</f>
        <v>ARANDELAS  PLANAS  DE  HIERRO16100</v>
      </c>
      <c r="AO2862" s="43"/>
      <c r="AP2862" s="39">
        <f>LISTAS[[#This Row],[COSTO]]+(LISTAS[[#This Row],[COSTO]]*AO2862)</f>
        <v>0</v>
      </c>
      <c r="AQ2862" s="44">
        <f>IF(AO2862="",0,AP2862/LISTAS[[#This Row],[VENTA NETA]]-1)</f>
        <v>0</v>
      </c>
      <c r="AS2862" s="39">
        <v>0</v>
      </c>
      <c r="AT2862" s="48" t="e">
        <f>+LISTAS[[#This Row],[COSTO]]/AS2862-1</f>
        <v>#DIV/0!</v>
      </c>
      <c r="BA2862" t="s">
        <v>4912</v>
      </c>
      <c r="BB2862" s="36"/>
    </row>
    <row r="2863" spans="1:54" x14ac:dyDescent="0.35">
      <c r="A2863" s="7" t="s">
        <v>5663</v>
      </c>
      <c r="B2863" t="s">
        <v>4912</v>
      </c>
      <c r="C2863">
        <v>16200</v>
      </c>
      <c r="D2863" t="s">
        <v>4901</v>
      </c>
      <c r="E2863" s="2">
        <v>214620</v>
      </c>
      <c r="F2863" s="7" t="str">
        <f>+_xlfn.XLOOKUP(LISTAS[[#This Row],[ID]],_01_CODIGOS_Y_COSTOS_xlsm[Producto y N°],_01_CODIGOS_Y_COSTOS_xlsm[FABRICA],"",0,1)</f>
        <v>MINOLI</v>
      </c>
      <c r="G2863" s="26">
        <f>LISTAS[[#This Row],[Precio]]*(1-0.46)</f>
        <v>115894.8</v>
      </c>
      <c r="H2863" s="21">
        <f>+_xlfn.XLOOKUP(LISTAS[[#This Row],[ID]],_01_CODIGOS_Y_COSTOS_xlsm[Producto y N°],_01_CODIGOS_Y_COSTOS_xlsm[COSTO],0,0,1)</f>
        <v>0</v>
      </c>
      <c r="I2863" s="28">
        <f>+IFERROR(LISTAS[[#This Row],[VENTA NETA]]/LISTAS[[#This Row],[COSTO]]-1,0)</f>
        <v>0</v>
      </c>
      <c r="J2863" s="50" t="str">
        <f>IFERROR(VLOOKUP(LISTAS[[#This Row],[ID]],_01_CODIGOS_Y_COSTOS_xlsm[[Producto y N°]:[CODIGO]],2,0),"")</f>
        <v>16200</v>
      </c>
      <c r="O2863" t="s">
        <v>5663</v>
      </c>
      <c r="AB2863" s="12" t="str">
        <f>+LISTAS[[#This Row],[Codigo]]&amp;LISTAS[[#This Row],[Fabrica]]</f>
        <v>16200MINOLI</v>
      </c>
      <c r="AC2863" s="13" t="str">
        <f>+LISTAS[[#This Row],[Codigo]]</f>
        <v>16200</v>
      </c>
      <c r="AD2863" s="13" t="str">
        <f>+LISTAS[[#This Row],[ID]]</f>
        <v>ARANDELAS  PLANAS  DE  HIERRO16200</v>
      </c>
      <c r="AH2863" s="36"/>
      <c r="AI2863" s="37">
        <f>+LISTAS[[#This Row],[Precio]]+(LISTAS[[#This Row],[Precio]]*AH2863)</f>
        <v>214620</v>
      </c>
      <c r="AJ2863" s="38">
        <f t="shared" si="48"/>
        <v>107310</v>
      </c>
      <c r="AL2863" s="35" t="e">
        <f>+AJ2863/LISTAS[[#This Row],[COSTO]]-1</f>
        <v>#DIV/0!</v>
      </c>
      <c r="AM2863" t="str">
        <f>+LISTAS[[#This Row],[ID]]</f>
        <v>ARANDELAS  PLANAS  DE  HIERRO16200</v>
      </c>
      <c r="AO2863" s="43"/>
      <c r="AP2863" s="39">
        <f>LISTAS[[#This Row],[COSTO]]+(LISTAS[[#This Row],[COSTO]]*AO2863)</f>
        <v>0</v>
      </c>
      <c r="AQ2863" s="44">
        <f>IF(AO2863="",0,AP2863/LISTAS[[#This Row],[VENTA NETA]]-1)</f>
        <v>0</v>
      </c>
      <c r="AS2863" s="39">
        <v>0</v>
      </c>
      <c r="AT2863" s="48" t="e">
        <f>+LISTAS[[#This Row],[COSTO]]/AS2863-1</f>
        <v>#DIV/0!</v>
      </c>
      <c r="BA2863" t="s">
        <v>4912</v>
      </c>
      <c r="BB2863" s="36"/>
    </row>
    <row r="2864" spans="1:54" x14ac:dyDescent="0.35">
      <c r="A2864" s="7" t="s">
        <v>5664</v>
      </c>
      <c r="B2864" t="s">
        <v>4912</v>
      </c>
      <c r="C2864">
        <v>16300</v>
      </c>
      <c r="D2864" t="s">
        <v>4902</v>
      </c>
      <c r="E2864" s="2">
        <v>177828</v>
      </c>
      <c r="F2864" s="7" t="str">
        <f>+_xlfn.XLOOKUP(LISTAS[[#This Row],[ID]],_01_CODIGOS_Y_COSTOS_xlsm[Producto y N°],_01_CODIGOS_Y_COSTOS_xlsm[FABRICA],"",0,1)</f>
        <v>MINOLI</v>
      </c>
      <c r="G2864" s="26">
        <f>LISTAS[[#This Row],[Precio]]*(1-0.46)</f>
        <v>96027.12000000001</v>
      </c>
      <c r="H2864" s="21">
        <f>+_xlfn.XLOOKUP(LISTAS[[#This Row],[ID]],_01_CODIGOS_Y_COSTOS_xlsm[Producto y N°],_01_CODIGOS_Y_COSTOS_xlsm[COSTO],0,0,1)</f>
        <v>0</v>
      </c>
      <c r="I2864" s="28">
        <f>+IFERROR(LISTAS[[#This Row],[VENTA NETA]]/LISTAS[[#This Row],[COSTO]]-1,0)</f>
        <v>0</v>
      </c>
      <c r="J2864" s="50" t="str">
        <f>IFERROR(VLOOKUP(LISTAS[[#This Row],[ID]],_01_CODIGOS_Y_COSTOS_xlsm[[Producto y N°]:[CODIGO]],2,0),"")</f>
        <v>16300</v>
      </c>
      <c r="O2864" t="s">
        <v>5664</v>
      </c>
      <c r="AB2864" s="12" t="str">
        <f>+LISTAS[[#This Row],[Codigo]]&amp;LISTAS[[#This Row],[Fabrica]]</f>
        <v>16300MINOLI</v>
      </c>
      <c r="AC2864" s="13" t="str">
        <f>+LISTAS[[#This Row],[Codigo]]</f>
        <v>16300</v>
      </c>
      <c r="AD2864" s="13" t="str">
        <f>+LISTAS[[#This Row],[ID]]</f>
        <v>ARANDELAS  PLANAS  DE  HIERRO16300</v>
      </c>
      <c r="AH2864" s="36"/>
      <c r="AI2864" s="37">
        <f>+LISTAS[[#This Row],[Precio]]+(LISTAS[[#This Row],[Precio]]*AH2864)</f>
        <v>177828</v>
      </c>
      <c r="AJ2864" s="38">
        <f t="shared" si="48"/>
        <v>88914</v>
      </c>
      <c r="AL2864" s="35" t="e">
        <f>+AJ2864/LISTAS[[#This Row],[COSTO]]-1</f>
        <v>#DIV/0!</v>
      </c>
      <c r="AM2864" t="str">
        <f>+LISTAS[[#This Row],[ID]]</f>
        <v>ARANDELAS  PLANAS  DE  HIERRO16300</v>
      </c>
      <c r="AO2864" s="43"/>
      <c r="AP2864" s="39">
        <f>LISTAS[[#This Row],[COSTO]]+(LISTAS[[#This Row],[COSTO]]*AO2864)</f>
        <v>0</v>
      </c>
      <c r="AQ2864" s="44">
        <f>IF(AO2864="",0,AP2864/LISTAS[[#This Row],[VENTA NETA]]-1)</f>
        <v>0</v>
      </c>
      <c r="AS2864" s="39">
        <v>0</v>
      </c>
      <c r="AT2864" s="48" t="e">
        <f>+LISTAS[[#This Row],[COSTO]]/AS2864-1</f>
        <v>#DIV/0!</v>
      </c>
      <c r="BA2864" t="s">
        <v>4912</v>
      </c>
      <c r="BB2864" s="36"/>
    </row>
    <row r="2865" spans="1:54" x14ac:dyDescent="0.35">
      <c r="A2865" s="7" t="s">
        <v>5665</v>
      </c>
      <c r="B2865" t="s">
        <v>4912</v>
      </c>
      <c r="C2865">
        <v>16400</v>
      </c>
      <c r="D2865" t="s">
        <v>4903</v>
      </c>
      <c r="E2865" s="2">
        <v>297840</v>
      </c>
      <c r="F2865" s="7" t="str">
        <f>+_xlfn.XLOOKUP(LISTAS[[#This Row],[ID]],_01_CODIGOS_Y_COSTOS_xlsm[Producto y N°],_01_CODIGOS_Y_COSTOS_xlsm[FABRICA],"",0,1)</f>
        <v>MINOLI</v>
      </c>
      <c r="G2865" s="26">
        <f>LISTAS[[#This Row],[Precio]]*(1-0.46)</f>
        <v>160833.60000000001</v>
      </c>
      <c r="H2865" s="21">
        <f>+_xlfn.XLOOKUP(LISTAS[[#This Row],[ID]],_01_CODIGOS_Y_COSTOS_xlsm[Producto y N°],_01_CODIGOS_Y_COSTOS_xlsm[COSTO],0,0,1)</f>
        <v>0</v>
      </c>
      <c r="I2865" s="28">
        <f>+IFERROR(LISTAS[[#This Row],[VENTA NETA]]/LISTAS[[#This Row],[COSTO]]-1,0)</f>
        <v>0</v>
      </c>
      <c r="J2865" s="50" t="str">
        <f>IFERROR(VLOOKUP(LISTAS[[#This Row],[ID]],_01_CODIGOS_Y_COSTOS_xlsm[[Producto y N°]:[CODIGO]],2,0),"")</f>
        <v>16400</v>
      </c>
      <c r="O2865" t="s">
        <v>5665</v>
      </c>
      <c r="AB2865" s="12" t="str">
        <f>+LISTAS[[#This Row],[Codigo]]&amp;LISTAS[[#This Row],[Fabrica]]</f>
        <v>16400MINOLI</v>
      </c>
      <c r="AC2865" s="13" t="str">
        <f>+LISTAS[[#This Row],[Codigo]]</f>
        <v>16400</v>
      </c>
      <c r="AD2865" s="13" t="str">
        <f>+LISTAS[[#This Row],[ID]]</f>
        <v>ARANDELAS  PLANAS  DE  HIERRO16400</v>
      </c>
      <c r="AH2865" s="36"/>
      <c r="AI2865" s="37">
        <f>+LISTAS[[#This Row],[Precio]]+(LISTAS[[#This Row],[Precio]]*AH2865)</f>
        <v>297840</v>
      </c>
      <c r="AJ2865" s="38">
        <f t="shared" si="48"/>
        <v>148920</v>
      </c>
      <c r="AL2865" s="35" t="e">
        <f>+AJ2865/LISTAS[[#This Row],[COSTO]]-1</f>
        <v>#DIV/0!</v>
      </c>
      <c r="AM2865" t="str">
        <f>+LISTAS[[#This Row],[ID]]</f>
        <v>ARANDELAS  PLANAS  DE  HIERRO16400</v>
      </c>
      <c r="AO2865" s="43"/>
      <c r="AP2865" s="39">
        <f>LISTAS[[#This Row],[COSTO]]+(LISTAS[[#This Row],[COSTO]]*AO2865)</f>
        <v>0</v>
      </c>
      <c r="AQ2865" s="44">
        <f>IF(AO2865="",0,AP2865/LISTAS[[#This Row],[VENTA NETA]]-1)</f>
        <v>0</v>
      </c>
      <c r="AS2865" s="39">
        <v>0</v>
      </c>
      <c r="AT2865" s="48" t="e">
        <f>+LISTAS[[#This Row],[COSTO]]/AS2865-1</f>
        <v>#DIV/0!</v>
      </c>
      <c r="BA2865" t="s">
        <v>4912</v>
      </c>
      <c r="BB2865" s="36"/>
    </row>
    <row r="2866" spans="1:54" x14ac:dyDescent="0.35">
      <c r="A2866" s="7" t="s">
        <v>5666</v>
      </c>
      <c r="B2866" t="s">
        <v>4912</v>
      </c>
      <c r="C2866">
        <v>16800</v>
      </c>
      <c r="D2866" t="s">
        <v>4904</v>
      </c>
      <c r="E2866" s="2">
        <v>203184.12</v>
      </c>
      <c r="F2866" s="7" t="str">
        <f>+_xlfn.XLOOKUP(LISTAS[[#This Row],[ID]],_01_CODIGOS_Y_COSTOS_xlsm[Producto y N°],_01_CODIGOS_Y_COSTOS_xlsm[FABRICA],"",0,1)</f>
        <v>MINOLI</v>
      </c>
      <c r="G2866" s="26">
        <f>LISTAS[[#This Row],[Precio]]*(1-0.46)</f>
        <v>109719.42480000001</v>
      </c>
      <c r="H2866" s="21">
        <f>+_xlfn.XLOOKUP(LISTAS[[#This Row],[ID]],_01_CODIGOS_Y_COSTOS_xlsm[Producto y N°],_01_CODIGOS_Y_COSTOS_xlsm[COSTO],0,0,1)</f>
        <v>0</v>
      </c>
      <c r="I2866" s="28">
        <f>+IFERROR(LISTAS[[#This Row],[VENTA NETA]]/LISTAS[[#This Row],[COSTO]]-1,0)</f>
        <v>0</v>
      </c>
      <c r="J2866" s="50" t="str">
        <f>IFERROR(VLOOKUP(LISTAS[[#This Row],[ID]],_01_CODIGOS_Y_COSTOS_xlsm[[Producto y N°]:[CODIGO]],2,0),"")</f>
        <v>16800</v>
      </c>
      <c r="O2866" t="s">
        <v>5666</v>
      </c>
      <c r="AB2866" s="12" t="str">
        <f>+LISTAS[[#This Row],[Codigo]]&amp;LISTAS[[#This Row],[Fabrica]]</f>
        <v>16800MINOLI</v>
      </c>
      <c r="AC2866" s="13" t="str">
        <f>+LISTAS[[#This Row],[Codigo]]</f>
        <v>16800</v>
      </c>
      <c r="AD2866" s="13" t="str">
        <f>+LISTAS[[#This Row],[ID]]</f>
        <v>ARANDELAS  PLANAS  DE  HIERRO16800</v>
      </c>
      <c r="AH2866" s="36"/>
      <c r="AI2866" s="37">
        <f>+LISTAS[[#This Row],[Precio]]+(LISTAS[[#This Row],[Precio]]*AH2866)</f>
        <v>203184.12</v>
      </c>
      <c r="AJ2866" s="38">
        <f t="shared" si="48"/>
        <v>101592.06</v>
      </c>
      <c r="AL2866" s="35" t="e">
        <f>+AJ2866/LISTAS[[#This Row],[COSTO]]-1</f>
        <v>#DIV/0!</v>
      </c>
      <c r="AM2866" t="str">
        <f>+LISTAS[[#This Row],[ID]]</f>
        <v>ARANDELAS  PLANAS  DE  HIERRO16800</v>
      </c>
      <c r="AO2866" s="43"/>
      <c r="AP2866" s="39">
        <f>LISTAS[[#This Row],[COSTO]]+(LISTAS[[#This Row],[COSTO]]*AO2866)</f>
        <v>0</v>
      </c>
      <c r="AQ2866" s="44">
        <f>IF(AO2866="",0,AP2866/LISTAS[[#This Row],[VENTA NETA]]-1)</f>
        <v>0</v>
      </c>
      <c r="AS2866" s="39">
        <v>4800</v>
      </c>
      <c r="AT2866" s="48">
        <f>+LISTAS[[#This Row],[COSTO]]/AS2866-1</f>
        <v>-1</v>
      </c>
      <c r="BA2866" t="s">
        <v>4912</v>
      </c>
      <c r="BB2866" s="36"/>
    </row>
    <row r="2867" spans="1:54" x14ac:dyDescent="0.35">
      <c r="A2867" s="7" t="s">
        <v>5667</v>
      </c>
      <c r="B2867" t="s">
        <v>4912</v>
      </c>
      <c r="C2867">
        <v>16900</v>
      </c>
      <c r="D2867" t="s">
        <v>4905</v>
      </c>
      <c r="E2867" s="2">
        <v>311060.2</v>
      </c>
      <c r="F2867" s="7" t="str">
        <f>+_xlfn.XLOOKUP(LISTAS[[#This Row],[ID]],_01_CODIGOS_Y_COSTOS_xlsm[Producto y N°],_01_CODIGOS_Y_COSTOS_xlsm[FABRICA],"",0,1)</f>
        <v>MINOLI</v>
      </c>
      <c r="G2867" s="26">
        <f>LISTAS[[#This Row],[Precio]]*(1-0.46)</f>
        <v>167972.50800000003</v>
      </c>
      <c r="H2867" s="21">
        <f>+_xlfn.XLOOKUP(LISTAS[[#This Row],[ID]],_01_CODIGOS_Y_COSTOS_xlsm[Producto y N°],_01_CODIGOS_Y_COSTOS_xlsm[COSTO],0,0,1)</f>
        <v>0</v>
      </c>
      <c r="I2867" s="28">
        <f>+IFERROR(LISTAS[[#This Row],[VENTA NETA]]/LISTAS[[#This Row],[COSTO]]-1,0)</f>
        <v>0</v>
      </c>
      <c r="J2867" s="50" t="str">
        <f>IFERROR(VLOOKUP(LISTAS[[#This Row],[ID]],_01_CODIGOS_Y_COSTOS_xlsm[[Producto y N°]:[CODIGO]],2,0),"")</f>
        <v>16900</v>
      </c>
      <c r="O2867" t="s">
        <v>5667</v>
      </c>
      <c r="AB2867" s="12" t="str">
        <f>+LISTAS[[#This Row],[Codigo]]&amp;LISTAS[[#This Row],[Fabrica]]</f>
        <v>16900MINOLI</v>
      </c>
      <c r="AC2867" s="13" t="str">
        <f>+LISTAS[[#This Row],[Codigo]]</f>
        <v>16900</v>
      </c>
      <c r="AD2867" s="13" t="str">
        <f>+LISTAS[[#This Row],[ID]]</f>
        <v>ARANDELAS  PLANAS  DE  HIERRO16900</v>
      </c>
      <c r="AH2867" s="36"/>
      <c r="AI2867" s="37">
        <f>+LISTAS[[#This Row],[Precio]]+(LISTAS[[#This Row],[Precio]]*AH2867)</f>
        <v>311060.2</v>
      </c>
      <c r="AJ2867" s="38">
        <f t="shared" si="48"/>
        <v>155530.1</v>
      </c>
      <c r="AL2867" s="35" t="e">
        <f>+AJ2867/LISTAS[[#This Row],[COSTO]]-1</f>
        <v>#DIV/0!</v>
      </c>
      <c r="AM2867" t="str">
        <f>+LISTAS[[#This Row],[ID]]</f>
        <v>ARANDELAS  PLANAS  DE  HIERRO16900</v>
      </c>
      <c r="AO2867" s="43"/>
      <c r="AP2867" s="39">
        <f>LISTAS[[#This Row],[COSTO]]+(LISTAS[[#This Row],[COSTO]]*AO2867)</f>
        <v>0</v>
      </c>
      <c r="AQ2867" s="44">
        <f>IF(AO2867="",0,AP2867/LISTAS[[#This Row],[VENTA NETA]]-1)</f>
        <v>0</v>
      </c>
      <c r="AS2867" s="39">
        <v>5800</v>
      </c>
      <c r="AT2867" s="48">
        <f>+LISTAS[[#This Row],[COSTO]]/AS2867-1</f>
        <v>-1</v>
      </c>
      <c r="BA2867" t="s">
        <v>4912</v>
      </c>
      <c r="BB2867" s="36"/>
    </row>
    <row r="2868" spans="1:54" x14ac:dyDescent="0.35">
      <c r="A2868" s="7" t="s">
        <v>6628</v>
      </c>
      <c r="B2868" t="s">
        <v>4825</v>
      </c>
      <c r="C2868" t="s">
        <v>4825</v>
      </c>
      <c r="E2868" s="2">
        <v>0</v>
      </c>
      <c r="F2868" s="7" t="str">
        <f>+_xlfn.XLOOKUP(LISTAS[[#This Row],[ID]],_01_CODIGOS_Y_COSTOS_xlsm[Producto y N°],_01_CODIGOS_Y_COSTOS_xlsm[FABRICA],"",0,1)</f>
        <v>VARIOS</v>
      </c>
      <c r="G2868" s="26">
        <f>LISTAS[[#This Row],[Precio]]*(1-0.46)</f>
        <v>0</v>
      </c>
      <c r="H2868" s="21">
        <f>+_xlfn.XLOOKUP(LISTAS[[#This Row],[ID]],_01_CODIGOS_Y_COSTOS_xlsm[Producto y N°],_01_CODIGOS_Y_COSTOS_xlsm[COSTO],0,0,1)</f>
        <v>0</v>
      </c>
      <c r="I2868" s="28">
        <f>+IFERROR(LISTAS[[#This Row],[VENTA NETA]]/LISTAS[[#This Row],[COSTO]]-1,0)</f>
        <v>0</v>
      </c>
      <c r="J2868" s="50" t="str">
        <f>IFERROR(VLOOKUP(LISTAS[[#This Row],[ID]],_01_CODIGOS_Y_COSTOS_xlsm[[Producto y N°]:[CODIGO]],2,0),"")</f>
        <v>0</v>
      </c>
      <c r="O2868" t="s">
        <v>6628</v>
      </c>
      <c r="AB2868" s="12" t="str">
        <f>+LISTAS[[#This Row],[Codigo]]&amp;LISTAS[[#This Row],[Fabrica]]</f>
        <v>0VARIOS</v>
      </c>
      <c r="AC2868" s="13" t="str">
        <f>+LISTAS[[#This Row],[Codigo]]</f>
        <v>0</v>
      </c>
      <c r="AD2868" s="13" t="str">
        <f>+LISTAS[[#This Row],[ID]]</f>
        <v>LIBRERÍALIBRERÍA</v>
      </c>
      <c r="AH2868" s="36"/>
      <c r="AI2868" s="37">
        <f>+LISTAS[[#This Row],[Precio]]+(LISTAS[[#This Row],[Precio]]*AH2868)</f>
        <v>0</v>
      </c>
      <c r="AJ2868" s="38">
        <f t="shared" si="48"/>
        <v>0</v>
      </c>
      <c r="AL2868" s="35" t="e">
        <f>+AJ2868/LISTAS[[#This Row],[COSTO]]-1</f>
        <v>#DIV/0!</v>
      </c>
      <c r="AM2868" t="str">
        <f>+LISTAS[[#This Row],[ID]]</f>
        <v>LIBRERÍALIBRERÍA</v>
      </c>
      <c r="AO2868" s="43"/>
      <c r="AP2868" s="39">
        <f>LISTAS[[#This Row],[COSTO]]+(LISTAS[[#This Row],[COSTO]]*AO2868)</f>
        <v>0</v>
      </c>
      <c r="AQ2868" s="44">
        <f>IF(AO2868="",0,AP2868/LISTAS[[#This Row],[VENTA NETA]]-1)</f>
        <v>0</v>
      </c>
      <c r="AS2868" s="39">
        <v>6800</v>
      </c>
      <c r="AT2868" s="48">
        <f>+LISTAS[[#This Row],[COSTO]]/AS2868-1</f>
        <v>-1</v>
      </c>
      <c r="BA2868" t="s">
        <v>4825</v>
      </c>
      <c r="BB2868" s="36"/>
    </row>
    <row r="2869" spans="1:54" x14ac:dyDescent="0.35">
      <c r="A2869" s="7" t="s">
        <v>5668</v>
      </c>
      <c r="B2869" t="s">
        <v>5016</v>
      </c>
      <c r="C2869" t="s">
        <v>5017</v>
      </c>
      <c r="D2869" t="s">
        <v>5018</v>
      </c>
      <c r="E2869" s="2">
        <v>0</v>
      </c>
      <c r="F2869" s="7" t="str">
        <f>+_xlfn.XLOOKUP(LISTAS[[#This Row],[ID]],_01_CODIGOS_Y_COSTOS_xlsm[Producto y N°],_01_CODIGOS_Y_COSTOS_xlsm[FABRICA],"",0,1)</f>
        <v>CECATO</v>
      </c>
      <c r="G2869" s="26">
        <f>LISTAS[[#This Row],[Precio]]*(1-0.46)</f>
        <v>0</v>
      </c>
      <c r="H2869" s="21">
        <f>+_xlfn.XLOOKUP(LISTAS[[#This Row],[ID]],_01_CODIGOS_Y_COSTOS_xlsm[Producto y N°],_01_CODIGOS_Y_COSTOS_xlsm[COSTO],0,0,1)</f>
        <v>0</v>
      </c>
      <c r="I2869" s="28">
        <f>+IFERROR(LISTAS[[#This Row],[VENTA NETA]]/LISTAS[[#This Row],[COSTO]]-1,0)</f>
        <v>0</v>
      </c>
      <c r="J2869" s="50" t="str">
        <f>IFERROR(VLOOKUP(LISTAS[[#This Row],[ID]],_01_CODIGOS_Y_COSTOS_xlsm[[Producto y N°]:[CODIGO]],2,0),"")</f>
        <v>CECATO</v>
      </c>
      <c r="O2869" t="s">
        <v>5668</v>
      </c>
      <c r="AB2869" s="12" t="str">
        <f>+LISTAS[[#This Row],[Codigo]]&amp;LISTAS[[#This Row],[Fabrica]]</f>
        <v>CECATOCECATO</v>
      </c>
      <c r="AC2869" s="13" t="str">
        <f>+LISTAS[[#This Row],[Codigo]]</f>
        <v>CECATO</v>
      </c>
      <c r="AD2869" s="13" t="str">
        <f>+LISTAS[[#This Row],[ID]]</f>
        <v>PLUS PERFORADOMADERA</v>
      </c>
      <c r="AH2869" s="36"/>
      <c r="AI2869" s="37">
        <f>+LISTAS[[#This Row],[Precio]]+(LISTAS[[#This Row],[Precio]]*AH2869)</f>
        <v>0</v>
      </c>
      <c r="AJ2869" s="38">
        <f t="shared" si="48"/>
        <v>0</v>
      </c>
      <c r="AL2869" s="35" t="e">
        <f>+AJ2869/LISTAS[[#This Row],[COSTO]]-1</f>
        <v>#DIV/0!</v>
      </c>
      <c r="AM2869" t="str">
        <f>+LISTAS[[#This Row],[ID]]</f>
        <v>PLUS PERFORADOMADERA</v>
      </c>
      <c r="AO2869" s="43"/>
      <c r="AP2869" s="39">
        <f>LISTAS[[#This Row],[COSTO]]+(LISTAS[[#This Row],[COSTO]]*AO2869)</f>
        <v>0</v>
      </c>
      <c r="AQ2869" s="44">
        <f>IF(AO2869="",0,AP2869/LISTAS[[#This Row],[VENTA NETA]]-1)</f>
        <v>0</v>
      </c>
      <c r="AS2869" s="39">
        <v>39.671399999999998</v>
      </c>
      <c r="AT2869" s="48">
        <f>+LISTAS[[#This Row],[COSTO]]/AS2869-1</f>
        <v>-1</v>
      </c>
      <c r="BA2869" t="s">
        <v>5016</v>
      </c>
      <c r="BB2869" s="36"/>
    </row>
    <row r="2870" spans="1:54" x14ac:dyDescent="0.35">
      <c r="A2870" s="7" t="s">
        <v>6660</v>
      </c>
      <c r="B2870" t="s">
        <v>6661</v>
      </c>
      <c r="C2870" t="s">
        <v>6662</v>
      </c>
      <c r="D2870" t="s">
        <v>6663</v>
      </c>
      <c r="E2870" s="2">
        <v>69800</v>
      </c>
      <c r="F2870" s="7" t="str">
        <f>+_xlfn.XLOOKUP(LISTAS[[#This Row],[ID]],_01_CODIGOS_Y_COSTOS_xlsm[Producto y N°],_01_CODIGOS_Y_COSTOS_xlsm[FABRICA],"",0,1)</f>
        <v>WALTER</v>
      </c>
      <c r="G2870" s="26">
        <f>LISTAS[[#This Row],[Precio]]*(1-0.46)</f>
        <v>37692</v>
      </c>
      <c r="H2870" s="21">
        <f>+_xlfn.XLOOKUP(LISTAS[[#This Row],[ID]],_01_CODIGOS_Y_COSTOS_xlsm[Producto y N°],_01_CODIGOS_Y_COSTOS_xlsm[COSTO],0,0,1)</f>
        <v>0</v>
      </c>
      <c r="I2870" s="28">
        <f>+IFERROR(LISTAS[[#This Row],[VENTA NETA]]/LISTAS[[#This Row],[COSTO]]-1,0)</f>
        <v>0</v>
      </c>
      <c r="J2870" s="50" t="str">
        <f>IFERROR(VLOOKUP(LISTAS[[#This Row],[ID]],_01_CODIGOS_Y_COSTOS_xlsm[[Producto y N°]:[CODIGO]],2,0),"")</f>
        <v>Mueble P/Gav chica</v>
      </c>
      <c r="O2870" t="s">
        <v>6660</v>
      </c>
      <c r="AB2870" s="12" t="str">
        <f>+LISTAS[[#This Row],[Codigo]]&amp;LISTAS[[#This Row],[Fabrica]]</f>
        <v>Mueble P/Gav chicaWALTER</v>
      </c>
      <c r="AC2870" s="13" t="str">
        <f>+LISTAS[[#This Row],[Codigo]]</f>
        <v>Mueble P/Gav chica</v>
      </c>
      <c r="AD2870" s="13" t="str">
        <f>+LISTAS[[#This Row],[ID]]</f>
        <v>MUEBLESMueble P/Gav chica</v>
      </c>
      <c r="AH2870" s="36"/>
      <c r="AI2870" s="37">
        <f>+LISTAS[[#This Row],[Precio]]+(LISTAS[[#This Row],[Precio]]*AH2870)</f>
        <v>69800</v>
      </c>
      <c r="AJ2870" s="38">
        <f t="shared" si="48"/>
        <v>34900</v>
      </c>
      <c r="AL2870" s="35" t="e">
        <f>+AJ2870/LISTAS[[#This Row],[COSTO]]-1</f>
        <v>#DIV/0!</v>
      </c>
      <c r="AM2870" t="str">
        <f>+LISTAS[[#This Row],[ID]]</f>
        <v>MUEBLESMueble P/Gav chica</v>
      </c>
      <c r="AO2870" s="43"/>
      <c r="AP2870" s="39">
        <f>LISTAS[[#This Row],[COSTO]]+(LISTAS[[#This Row],[COSTO]]*AO2870)</f>
        <v>0</v>
      </c>
      <c r="AQ2870" s="44">
        <f>IF(AO2870="",0,AP2870/LISTAS[[#This Row],[VENTA NETA]]-1)</f>
        <v>0</v>
      </c>
      <c r="AS2870" s="39">
        <v>60.9848</v>
      </c>
      <c r="AT2870" s="48">
        <f>+LISTAS[[#This Row],[COSTO]]/AS2870-1</f>
        <v>-1</v>
      </c>
      <c r="BA2870" t="s">
        <v>6661</v>
      </c>
      <c r="BB2870" s="36"/>
    </row>
    <row r="2871" spans="1:54" x14ac:dyDescent="0.35">
      <c r="A2871" s="7" t="s">
        <v>6664</v>
      </c>
      <c r="B2871" t="s">
        <v>6661</v>
      </c>
      <c r="C2871" t="s">
        <v>6665</v>
      </c>
      <c r="D2871" t="s">
        <v>6666</v>
      </c>
      <c r="E2871" s="2">
        <v>79080</v>
      </c>
      <c r="F2871" s="7" t="str">
        <f>+_xlfn.XLOOKUP(LISTAS[[#This Row],[ID]],_01_CODIGOS_Y_COSTOS_xlsm[Producto y N°],_01_CODIGOS_Y_COSTOS_xlsm[FABRICA],"",0,1)</f>
        <v>WALTER</v>
      </c>
      <c r="G2871" s="26">
        <f>LISTAS[[#This Row],[Precio]]*(1-0.46)</f>
        <v>42703.200000000004</v>
      </c>
      <c r="H2871" s="21">
        <f>+_xlfn.XLOOKUP(LISTAS[[#This Row],[ID]],_01_CODIGOS_Y_COSTOS_xlsm[Producto y N°],_01_CODIGOS_Y_COSTOS_xlsm[COSTO],0,0,1)</f>
        <v>0</v>
      </c>
      <c r="I2871" s="28">
        <f>+IFERROR(LISTAS[[#This Row],[VENTA NETA]]/LISTAS[[#This Row],[COSTO]]-1,0)</f>
        <v>0</v>
      </c>
      <c r="J2871" s="50" t="str">
        <f>IFERROR(VLOOKUP(LISTAS[[#This Row],[ID]],_01_CODIGOS_Y_COSTOS_xlsm[[Producto y N°]:[CODIGO]],2,0),"")</f>
        <v>Mueble P/Gav mediana</v>
      </c>
      <c r="O2871" t="s">
        <v>6664</v>
      </c>
      <c r="AB2871" s="12" t="str">
        <f>+LISTAS[[#This Row],[Codigo]]&amp;LISTAS[[#This Row],[Fabrica]]</f>
        <v>Mueble P/Gav medianaWALTER</v>
      </c>
      <c r="AC2871" s="13" t="str">
        <f>+LISTAS[[#This Row],[Codigo]]</f>
        <v>Mueble P/Gav mediana</v>
      </c>
      <c r="AD2871" s="13" t="str">
        <f>+LISTAS[[#This Row],[ID]]</f>
        <v>MUEBLESMueble P/Gav mediana</v>
      </c>
      <c r="AH2871" s="36"/>
      <c r="AI2871" s="37">
        <f>+LISTAS[[#This Row],[Precio]]+(LISTAS[[#This Row],[Precio]]*AH2871)</f>
        <v>79080</v>
      </c>
      <c r="AJ2871" s="38">
        <f t="shared" si="48"/>
        <v>39540</v>
      </c>
      <c r="AL2871" s="35" t="e">
        <f>+AJ2871/LISTAS[[#This Row],[COSTO]]-1</f>
        <v>#DIV/0!</v>
      </c>
      <c r="AM2871" t="str">
        <f>+LISTAS[[#This Row],[ID]]</f>
        <v>MUEBLESMueble P/Gav mediana</v>
      </c>
      <c r="AO2871" s="43"/>
      <c r="AP2871" s="39">
        <f>LISTAS[[#This Row],[COSTO]]+(LISTAS[[#This Row],[COSTO]]*AO2871)</f>
        <v>0</v>
      </c>
      <c r="AQ2871" s="44">
        <f>IF(AO2871="",0,AP2871/LISTAS[[#This Row],[VENTA NETA]]-1)</f>
        <v>0</v>
      </c>
      <c r="AS2871" s="39">
        <v>93.023600000000002</v>
      </c>
      <c r="AT2871" s="48">
        <f>+LISTAS[[#This Row],[COSTO]]/AS2871-1</f>
        <v>-1</v>
      </c>
      <c r="BA2871" t="s">
        <v>6661</v>
      </c>
      <c r="BB2871" s="36"/>
    </row>
    <row r="2872" spans="1:54" x14ac:dyDescent="0.35">
      <c r="A2872" s="7" t="s">
        <v>6667</v>
      </c>
      <c r="B2872" t="s">
        <v>6661</v>
      </c>
      <c r="C2872" t="s">
        <v>6668</v>
      </c>
      <c r="D2872" t="s">
        <v>6669</v>
      </c>
      <c r="E2872" s="2">
        <v>88400</v>
      </c>
      <c r="F2872" s="7" t="str">
        <f>+_xlfn.XLOOKUP(LISTAS[[#This Row],[ID]],_01_CODIGOS_Y_COSTOS_xlsm[Producto y N°],_01_CODIGOS_Y_COSTOS_xlsm[FABRICA],"",0,1)</f>
        <v>WALTER</v>
      </c>
      <c r="G2872" s="26">
        <f>LISTAS[[#This Row],[Precio]]*(1-0.46)</f>
        <v>47736</v>
      </c>
      <c r="H2872" s="21">
        <f>+_xlfn.XLOOKUP(LISTAS[[#This Row],[ID]],_01_CODIGOS_Y_COSTOS_xlsm[Producto y N°],_01_CODIGOS_Y_COSTOS_xlsm[COSTO],0,0,1)</f>
        <v>26900</v>
      </c>
      <c r="I2872" s="28">
        <f>+IFERROR(LISTAS[[#This Row],[VENTA NETA]]/LISTAS[[#This Row],[COSTO]]-1,0)</f>
        <v>0.77457249070631962</v>
      </c>
      <c r="J2872" s="50" t="str">
        <f>IFERROR(VLOOKUP(LISTAS[[#This Row],[ID]],_01_CODIGOS_Y_COSTOS_xlsm[[Producto y N°]:[CODIGO]],2,0),"")</f>
        <v>Mueble P/Gav grande</v>
      </c>
      <c r="O2872" t="s">
        <v>6667</v>
      </c>
      <c r="AB2872" s="12" t="str">
        <f>+LISTAS[[#This Row],[Codigo]]&amp;LISTAS[[#This Row],[Fabrica]]</f>
        <v>Mueble P/Gav grandeWALTER</v>
      </c>
      <c r="AC2872" s="13" t="str">
        <f>+LISTAS[[#This Row],[Codigo]]</f>
        <v>Mueble P/Gav grande</v>
      </c>
      <c r="AD2872" s="13" t="str">
        <f>+LISTAS[[#This Row],[ID]]</f>
        <v>MUEBLESMueble P/Gav grande</v>
      </c>
      <c r="AH2872" s="36"/>
      <c r="AI2872" s="37">
        <f>+LISTAS[[#This Row],[Precio]]+(LISTAS[[#This Row],[Precio]]*AH2872)</f>
        <v>88400</v>
      </c>
      <c r="AJ2872" s="38">
        <f t="shared" si="48"/>
        <v>44200</v>
      </c>
      <c r="AL2872" s="35">
        <f>+AJ2872/LISTAS[[#This Row],[COSTO]]-1</f>
        <v>0.64312267657992561</v>
      </c>
      <c r="AM2872" t="str">
        <f>+LISTAS[[#This Row],[ID]]</f>
        <v>MUEBLESMueble P/Gav grande</v>
      </c>
      <c r="AO2872" s="43"/>
      <c r="AP2872" s="39">
        <f>LISTAS[[#This Row],[COSTO]]+(LISTAS[[#This Row],[COSTO]]*AO2872)</f>
        <v>26900</v>
      </c>
      <c r="AQ2872" s="44">
        <f>IF(AO2872="",0,AP2872/LISTAS[[#This Row],[VENTA NETA]]-1)</f>
        <v>0</v>
      </c>
      <c r="AS2872" s="39">
        <v>184.50040000000001</v>
      </c>
      <c r="AT2872" s="48">
        <f>+LISTAS[[#This Row],[COSTO]]/AS2872-1</f>
        <v>144.79914189887936</v>
      </c>
      <c r="BA2872" t="s">
        <v>6661</v>
      </c>
      <c r="BB2872" s="36"/>
    </row>
    <row r="2873" spans="1:54" x14ac:dyDescent="0.35">
      <c r="A2873" s="7" t="s">
        <v>6727</v>
      </c>
      <c r="B2873" t="s">
        <v>6768</v>
      </c>
      <c r="C2873">
        <v>50</v>
      </c>
      <c r="D2873" t="s">
        <v>6728</v>
      </c>
      <c r="E2873" s="2">
        <v>239.54</v>
      </c>
      <c r="F2873" s="7" t="str">
        <f>+_xlfn.XLOOKUP(LISTAS[[#This Row],[ID]],_01_CODIGOS_Y_COSTOS_xlsm[Producto y N°],_01_CODIGOS_Y_COSTOS_xlsm[FABRICA],"",0,1)</f>
        <v>SELFLEX</v>
      </c>
      <c r="G2873" s="26">
        <f>LISTAS[[#This Row],[Precio]]*(1-0.46)</f>
        <v>129.35159999999999</v>
      </c>
      <c r="H2873" s="21">
        <f>+_xlfn.XLOOKUP(LISTAS[[#This Row],[ID]],_01_CODIGOS_Y_COSTOS_xlsm[Producto y N°],_01_CODIGOS_Y_COSTOS_xlsm[COSTO],0,0,1)</f>
        <v>42.845100000000002</v>
      </c>
      <c r="I2873" s="28">
        <f>+IFERROR(LISTAS[[#This Row],[VENTA NETA]]/LISTAS[[#This Row],[COSTO]]-1,0)</f>
        <v>2.0190523537113925</v>
      </c>
      <c r="J2873" s="50" t="str">
        <f>IFERROR(VLOOKUP(LISTAS[[#This Row],[ID]],_01_CODIGOS_Y_COSTOS_xlsm[[Producto y N°]:[CODIGO]],2,0),"")</f>
        <v>180300050691302100001000</v>
      </c>
      <c r="O2873" t="s">
        <v>6727</v>
      </c>
      <c r="AB2873" s="12" t="str">
        <f>+LISTAS[[#This Row],[Codigo]]&amp;LISTAS[[#This Row],[Fabrica]]</f>
        <v>180300050691302100001000SELFLEX</v>
      </c>
      <c r="AC2873" s="13" t="str">
        <f>+LISTAS[[#This Row],[Codigo]]</f>
        <v>180300050691302100001000</v>
      </c>
      <c r="AD2873" s="13" t="str">
        <f>+LISTAS[[#This Row],[ID]]</f>
        <v>TUERCAS REMACHES50</v>
      </c>
      <c r="AH2873" s="36"/>
      <c r="AI2873" s="37">
        <f>+LISTAS[[#This Row],[Precio]]+(LISTAS[[#This Row],[Precio]]*AH2873)</f>
        <v>239.54</v>
      </c>
      <c r="AJ2873" s="38">
        <f t="shared" si="48"/>
        <v>119.77</v>
      </c>
      <c r="AL2873" s="35">
        <f>+AJ2873/LISTAS[[#This Row],[COSTO]]-1</f>
        <v>1.7954188460290674</v>
      </c>
      <c r="AM2873" t="str">
        <f>+LISTAS[[#This Row],[ID]]</f>
        <v>TUERCAS REMACHES50</v>
      </c>
      <c r="AO2873" s="43"/>
      <c r="AP2873" s="39">
        <f>LISTAS[[#This Row],[COSTO]]+(LISTAS[[#This Row],[COSTO]]*AO2873)</f>
        <v>42.845100000000002</v>
      </c>
      <c r="AQ2873" s="44">
        <f>IF(AO2873="",0,AP2873/LISTAS[[#This Row],[VENTA NETA]]-1)</f>
        <v>0</v>
      </c>
      <c r="AS2873" s="39">
        <v>168.8047</v>
      </c>
      <c r="AT2873" s="48">
        <f>+LISTAS[[#This Row],[COSTO]]/AS2873-1</f>
        <v>-0.74618538464865014</v>
      </c>
      <c r="BA2873" t="s">
        <v>6768</v>
      </c>
      <c r="BB2873" s="36"/>
    </row>
    <row r="2874" spans="1:54" x14ac:dyDescent="0.35">
      <c r="A2874" s="7" t="s">
        <v>6729</v>
      </c>
      <c r="B2874" t="s">
        <v>6768</v>
      </c>
      <c r="C2874">
        <v>51</v>
      </c>
      <c r="D2874" t="s">
        <v>6730</v>
      </c>
      <c r="E2874" s="2">
        <v>368.25</v>
      </c>
      <c r="F2874" s="7" t="str">
        <f>+_xlfn.XLOOKUP(LISTAS[[#This Row],[ID]],_01_CODIGOS_Y_COSTOS_xlsm[Producto y N°],_01_CODIGOS_Y_COSTOS_xlsm[FABRICA],"",0,1)</f>
        <v>SELFLEX</v>
      </c>
      <c r="G2874" s="26">
        <f>LISTAS[[#This Row],[Precio]]*(1-0.46)</f>
        <v>198.85500000000002</v>
      </c>
      <c r="H2874" s="21">
        <f>+_xlfn.XLOOKUP(LISTAS[[#This Row],[ID]],_01_CODIGOS_Y_COSTOS_xlsm[Producto y N°],_01_CODIGOS_Y_COSTOS_xlsm[COSTO],0,0,1)</f>
        <v>65.863600000000005</v>
      </c>
      <c r="I2874" s="28">
        <f>+IFERROR(LISTAS[[#This Row],[VENTA NETA]]/LISTAS[[#This Row],[COSTO]]-1,0)</f>
        <v>2.0191942134957701</v>
      </c>
      <c r="J2874" s="50" t="str">
        <f>IFERROR(VLOOKUP(LISTAS[[#This Row],[ID]],_01_CODIGOS_Y_COSTOS_xlsm[[Producto y N°]:[CODIGO]],2,0),"")</f>
        <v>180305160891852100000500</v>
      </c>
      <c r="O2874" t="s">
        <v>6729</v>
      </c>
      <c r="AB2874" s="12" t="str">
        <f>+LISTAS[[#This Row],[Codigo]]&amp;LISTAS[[#This Row],[Fabrica]]</f>
        <v>180305160891852100000500SELFLEX</v>
      </c>
      <c r="AC2874" s="13" t="str">
        <f>+LISTAS[[#This Row],[Codigo]]</f>
        <v>180305160891852100000500</v>
      </c>
      <c r="AD2874" s="13" t="str">
        <f>+LISTAS[[#This Row],[ID]]</f>
        <v>TUERCAS REMACHES51</v>
      </c>
      <c r="AH2874" s="36"/>
      <c r="AI2874" s="37">
        <f>+LISTAS[[#This Row],[Precio]]+(LISTAS[[#This Row],[Precio]]*AH2874)</f>
        <v>368.25</v>
      </c>
      <c r="AJ2874" s="38">
        <f t="shared" si="48"/>
        <v>184.125</v>
      </c>
      <c r="AL2874" s="35">
        <f>+AJ2874/LISTAS[[#This Row],[COSTO]]-1</f>
        <v>1.7955501976812682</v>
      </c>
      <c r="AM2874" t="str">
        <f>+LISTAS[[#This Row],[ID]]</f>
        <v>TUERCAS REMACHES51</v>
      </c>
      <c r="AO2874" s="43"/>
      <c r="AP2874" s="39">
        <f>LISTAS[[#This Row],[COSTO]]+(LISTAS[[#This Row],[COSTO]]*AO2874)</f>
        <v>65.863600000000005</v>
      </c>
      <c r="AQ2874" s="44">
        <f>IF(AO2874="",0,AP2874/LISTAS[[#This Row],[VENTA NETA]]-1)</f>
        <v>0</v>
      </c>
      <c r="AS2874" s="39">
        <v>39.671399999999998</v>
      </c>
      <c r="AT2874" s="48">
        <f>+LISTAS[[#This Row],[COSTO]]/AS2874-1</f>
        <v>0.66022877942295977</v>
      </c>
      <c r="BA2874" t="s">
        <v>6768</v>
      </c>
      <c r="BB2874" s="36"/>
    </row>
    <row r="2875" spans="1:54" x14ac:dyDescent="0.35">
      <c r="A2875" s="7" t="s">
        <v>6731</v>
      </c>
      <c r="B2875" t="s">
        <v>6768</v>
      </c>
      <c r="C2875">
        <v>52</v>
      </c>
      <c r="D2875" t="s">
        <v>6732</v>
      </c>
      <c r="E2875" s="2">
        <v>561.73</v>
      </c>
      <c r="F2875" s="7" t="str">
        <f>+_xlfn.XLOOKUP(LISTAS[[#This Row],[ID]],_01_CODIGOS_Y_COSTOS_xlsm[Producto y N°],_01_CODIGOS_Y_COSTOS_xlsm[FABRICA],"",0,1)</f>
        <v>SELFLEX</v>
      </c>
      <c r="G2875" s="26">
        <f>LISTAS[[#This Row],[Precio]]*(1-0.46)</f>
        <v>303.33420000000001</v>
      </c>
      <c r="H2875" s="21">
        <f>+_xlfn.XLOOKUP(LISTAS[[#This Row],[ID]],_01_CODIGOS_Y_COSTOS_xlsm[Producto y N°],_01_CODIGOS_Y_COSTOS_xlsm[COSTO],0,0,1)</f>
        <v>100.4654</v>
      </c>
      <c r="I2875" s="28">
        <f>+IFERROR(LISTAS[[#This Row],[VENTA NETA]]/LISTAS[[#This Row],[COSTO]]-1,0)</f>
        <v>2.0192902233007581</v>
      </c>
      <c r="J2875" s="50" t="str">
        <f>IFERROR(VLOOKUP(LISTAS[[#This Row],[ID]],_01_CODIGOS_Y_COSTOS_xlsm[[Producto y N°]:[CODIGO]],2,0),"")</f>
        <v>180300081091952100000250</v>
      </c>
      <c r="O2875" t="s">
        <v>6731</v>
      </c>
      <c r="AB2875" s="12" t="str">
        <f>+LISTAS[[#This Row],[Codigo]]&amp;LISTAS[[#This Row],[Fabrica]]</f>
        <v>180300081091952100000250SELFLEX</v>
      </c>
      <c r="AC2875" s="13" t="str">
        <f>+LISTAS[[#This Row],[Codigo]]</f>
        <v>180300081091952100000250</v>
      </c>
      <c r="AD2875" s="13" t="str">
        <f>+LISTAS[[#This Row],[ID]]</f>
        <v>TUERCAS REMACHES52</v>
      </c>
      <c r="AH2875" s="36"/>
      <c r="AI2875" s="37">
        <f>+LISTAS[[#This Row],[Precio]]+(LISTAS[[#This Row],[Precio]]*AH2875)</f>
        <v>561.73</v>
      </c>
      <c r="AJ2875" s="38">
        <f t="shared" si="48"/>
        <v>280.86500000000001</v>
      </c>
      <c r="AL2875" s="35">
        <f>+AJ2875/LISTAS[[#This Row],[COSTO]]-1</f>
        <v>1.7956390956488502</v>
      </c>
      <c r="AM2875" t="str">
        <f>+LISTAS[[#This Row],[ID]]</f>
        <v>TUERCAS REMACHES52</v>
      </c>
      <c r="AO2875" s="43"/>
      <c r="AP2875" s="39">
        <f>LISTAS[[#This Row],[COSTO]]+(LISTAS[[#This Row],[COSTO]]*AO2875)</f>
        <v>100.4654</v>
      </c>
      <c r="AQ2875" s="44">
        <f>IF(AO2875="",0,AP2875/LISTAS[[#This Row],[VENTA NETA]]-1)</f>
        <v>0</v>
      </c>
      <c r="AS2875" s="39">
        <v>50.820700000000002</v>
      </c>
      <c r="AT2875" s="48">
        <f>+LISTAS[[#This Row],[COSTO]]/AS2875-1</f>
        <v>0.97685982286745365</v>
      </c>
      <c r="BA2875" t="s">
        <v>6768</v>
      </c>
      <c r="BB2875" s="36"/>
    </row>
    <row r="2876" spans="1:54" x14ac:dyDescent="0.35">
      <c r="A2876" s="7" t="s">
        <v>6733</v>
      </c>
      <c r="B2876" t="s">
        <v>6768</v>
      </c>
      <c r="C2876">
        <v>53</v>
      </c>
      <c r="D2876" t="s">
        <v>6734</v>
      </c>
      <c r="E2876" s="2">
        <v>1114.1600000000001</v>
      </c>
      <c r="F2876" s="7" t="str">
        <f>+_xlfn.XLOOKUP(LISTAS[[#This Row],[ID]],_01_CODIGOS_Y_COSTOS_xlsm[Producto y N°],_01_CODIGOS_Y_COSTOS_xlsm[FABRICA],"",0,1)</f>
        <v>SELFLEX</v>
      </c>
      <c r="G2876" s="26">
        <f>LISTAS[[#This Row],[Precio]]*(1-0.46)</f>
        <v>601.64640000000009</v>
      </c>
      <c r="H2876" s="21">
        <f>+_xlfn.XLOOKUP(LISTAS[[#This Row],[ID]],_01_CODIGOS_Y_COSTOS_xlsm[Producto y N°],_01_CODIGOS_Y_COSTOS_xlsm[COSTO],0,0,1)</f>
        <v>199.26050000000001</v>
      </c>
      <c r="I2876" s="28">
        <f>+IFERROR(LISTAS[[#This Row],[VENTA NETA]]/LISTAS[[#This Row],[COSTO]]-1,0)</f>
        <v>2.0193962175142595</v>
      </c>
      <c r="J2876" s="50" t="str">
        <f>IFERROR(VLOOKUP(LISTAS[[#This Row],[ID]],_01_CODIGOS_Y_COSTOS_xlsm[[Producto y N°]:[CODIGO]],2,0),"")</f>
        <v>180300101292232100000200</v>
      </c>
      <c r="O2876" t="s">
        <v>6733</v>
      </c>
      <c r="AB2876" s="12" t="str">
        <f>+LISTAS[[#This Row],[Codigo]]&amp;LISTAS[[#This Row],[Fabrica]]</f>
        <v>180300101292232100000200SELFLEX</v>
      </c>
      <c r="AC2876" s="13" t="str">
        <f>+LISTAS[[#This Row],[Codigo]]</f>
        <v>180300101292232100000200</v>
      </c>
      <c r="AD2876" s="13" t="str">
        <f>+LISTAS[[#This Row],[ID]]</f>
        <v>TUERCAS REMACHES53</v>
      </c>
      <c r="AH2876" s="36"/>
      <c r="AI2876" s="37">
        <f>+LISTAS[[#This Row],[Precio]]+(LISTAS[[#This Row],[Precio]]*AH2876)</f>
        <v>1114.1600000000001</v>
      </c>
      <c r="AJ2876" s="38">
        <f t="shared" si="48"/>
        <v>557.08000000000004</v>
      </c>
      <c r="AL2876" s="35">
        <f>+AJ2876/LISTAS[[#This Row],[COSTO]]-1</f>
        <v>1.7957372384391288</v>
      </c>
      <c r="AM2876" t="str">
        <f>+LISTAS[[#This Row],[ID]]</f>
        <v>TUERCAS REMACHES53</v>
      </c>
      <c r="AO2876" s="43"/>
      <c r="AP2876" s="39">
        <f>LISTAS[[#This Row],[COSTO]]+(LISTAS[[#This Row],[COSTO]]*AO2876)</f>
        <v>199.26050000000001</v>
      </c>
      <c r="AQ2876" s="44">
        <f>IF(AO2876="",0,AP2876/LISTAS[[#This Row],[VENTA NETA]]-1)</f>
        <v>0</v>
      </c>
      <c r="AS2876" s="39">
        <v>85.375600000000006</v>
      </c>
      <c r="AT2876" s="48">
        <f>+LISTAS[[#This Row],[COSTO]]/AS2876-1</f>
        <v>1.3339279606819745</v>
      </c>
      <c r="BA2876" t="s">
        <v>6768</v>
      </c>
      <c r="BB2876" s="36"/>
    </row>
    <row r="2877" spans="1:54" x14ac:dyDescent="0.35">
      <c r="A2877" s="7" t="s">
        <v>6735</v>
      </c>
      <c r="B2877" t="s">
        <v>6768</v>
      </c>
      <c r="C2877">
        <v>54</v>
      </c>
      <c r="D2877" t="s">
        <v>6736</v>
      </c>
      <c r="E2877" s="2">
        <v>1019.33</v>
      </c>
      <c r="F2877" s="7" t="str">
        <f>+_xlfn.XLOOKUP(LISTAS[[#This Row],[ID]],_01_CODIGOS_Y_COSTOS_xlsm[Producto y N°],_01_CODIGOS_Y_COSTOS_xlsm[FABRICA],"",0,1)</f>
        <v>SELFLEX</v>
      </c>
      <c r="G2877" s="26">
        <f>LISTAS[[#This Row],[Precio]]*(1-0.46)</f>
        <v>550.43820000000005</v>
      </c>
      <c r="H2877" s="21">
        <f>+_xlfn.XLOOKUP(LISTAS[[#This Row],[ID]],_01_CODIGOS_Y_COSTOS_xlsm[Producto y N°],_01_CODIGOS_Y_COSTOS_xlsm[COSTO],0,0,1)</f>
        <v>182.309</v>
      </c>
      <c r="I2877" s="28">
        <f>+IFERROR(LISTAS[[#This Row],[VENTA NETA]]/LISTAS[[#This Row],[COSTO]]-1,0)</f>
        <v>2.0192596086863515</v>
      </c>
      <c r="J2877" s="50" t="str">
        <f>IFERROR(VLOOKUP(LISTAS[[#This Row],[ID]],_01_CODIGOS_Y_COSTOS_xlsm[[Producto y N°]:[CODIGO]],2,0),"")</f>
        <v>180300121492032100000150</v>
      </c>
      <c r="O2877" t="s">
        <v>6735</v>
      </c>
      <c r="AB2877" s="12" t="str">
        <f>+LISTAS[[#This Row],[Codigo]]&amp;LISTAS[[#This Row],[Fabrica]]</f>
        <v>180300121492032100000150SELFLEX</v>
      </c>
      <c r="AC2877" s="13" t="str">
        <f>+LISTAS[[#This Row],[Codigo]]</f>
        <v>180300121492032100000150</v>
      </c>
      <c r="AD2877" s="13" t="str">
        <f>+LISTAS[[#This Row],[ID]]</f>
        <v>TUERCAS REMACHES54</v>
      </c>
      <c r="AH2877" s="36"/>
      <c r="AI2877" s="37">
        <f>+LISTAS[[#This Row],[Precio]]+(LISTAS[[#This Row],[Precio]]*AH2877)</f>
        <v>1019.33</v>
      </c>
      <c r="AJ2877" s="38">
        <f t="shared" si="48"/>
        <v>509.66500000000002</v>
      </c>
      <c r="AL2877" s="35">
        <f>+AJ2877/LISTAS[[#This Row],[COSTO]]-1</f>
        <v>1.7956107487836586</v>
      </c>
      <c r="AM2877" t="str">
        <f>+LISTAS[[#This Row],[ID]]</f>
        <v>TUERCAS REMACHES54</v>
      </c>
      <c r="AO2877" s="43"/>
      <c r="AP2877" s="39">
        <f>LISTAS[[#This Row],[COSTO]]+(LISTAS[[#This Row],[COSTO]]*AO2877)</f>
        <v>182.309</v>
      </c>
      <c r="AQ2877" s="44">
        <f>IF(AO2877="",0,AP2877/LISTAS[[#This Row],[VENTA NETA]]-1)</f>
        <v>0</v>
      </c>
      <c r="AS2877" s="39">
        <v>134.8888</v>
      </c>
      <c r="AT2877" s="48">
        <f>+LISTAS[[#This Row],[COSTO]]/AS2877-1</f>
        <v>0.35155031403645065</v>
      </c>
      <c r="BA2877" t="s">
        <v>6768</v>
      </c>
      <c r="BB2877" s="36"/>
    </row>
    <row r="2878" spans="1:54" x14ac:dyDescent="0.35">
      <c r="A2878" s="7" t="s">
        <v>6737</v>
      </c>
      <c r="B2878" t="s">
        <v>6768</v>
      </c>
      <c r="C2878">
        <v>55</v>
      </c>
      <c r="D2878" t="s">
        <v>6738</v>
      </c>
      <c r="E2878" s="2">
        <v>239.54</v>
      </c>
      <c r="F2878" s="7" t="str">
        <f>+_xlfn.XLOOKUP(LISTAS[[#This Row],[ID]],_01_CODIGOS_Y_COSTOS_xlsm[Producto y N°],_01_CODIGOS_Y_COSTOS_xlsm[FABRICA],"",0,1)</f>
        <v>SELFLEX</v>
      </c>
      <c r="G2878" s="26">
        <f>LISTAS[[#This Row],[Precio]]*(1-0.46)</f>
        <v>129.35159999999999</v>
      </c>
      <c r="H2878" s="21">
        <f>+_xlfn.XLOOKUP(LISTAS[[#This Row],[ID]],_01_CODIGOS_Y_COSTOS_xlsm[Producto y N°],_01_CODIGOS_Y_COSTOS_xlsm[COSTO],0,0,1)</f>
        <v>42.845100000000002</v>
      </c>
      <c r="I2878" s="28">
        <f>+IFERROR(LISTAS[[#This Row],[VENTA NETA]]/LISTAS[[#This Row],[COSTO]]-1,0)</f>
        <v>2.0190523537113925</v>
      </c>
      <c r="J2878" s="50" t="str">
        <f>IFERROR(VLOOKUP(LISTAS[[#This Row],[ID]],_01_CODIGOS_Y_COSTOS_xlsm[[Producto y N°]:[CODIGO]],2,0),"")</f>
        <v>181100050691092100001000</v>
      </c>
      <c r="O2878" t="s">
        <v>6737</v>
      </c>
      <c r="AB2878" s="12" t="str">
        <f>+LISTAS[[#This Row],[Codigo]]&amp;LISTAS[[#This Row],[Fabrica]]</f>
        <v>181100050691092100001000SELFLEX</v>
      </c>
      <c r="AC2878" s="13" t="str">
        <f>+LISTAS[[#This Row],[Codigo]]</f>
        <v>181100050691092100001000</v>
      </c>
      <c r="AD2878" s="13" t="str">
        <f>+LISTAS[[#This Row],[ID]]</f>
        <v>TUERCAS REMACHES55</v>
      </c>
      <c r="AH2878" s="36"/>
      <c r="AI2878" s="37">
        <f>+LISTAS[[#This Row],[Precio]]+(LISTAS[[#This Row],[Precio]]*AH2878)</f>
        <v>239.54</v>
      </c>
      <c r="AJ2878" s="38">
        <f t="shared" si="48"/>
        <v>119.77</v>
      </c>
      <c r="AL2878" s="35">
        <f>+AJ2878/LISTAS[[#This Row],[COSTO]]-1</f>
        <v>1.7954188460290674</v>
      </c>
      <c r="AM2878" t="str">
        <f>+LISTAS[[#This Row],[ID]]</f>
        <v>TUERCAS REMACHES55</v>
      </c>
      <c r="AO2878" s="43"/>
      <c r="AP2878" s="39">
        <f>LISTAS[[#This Row],[COSTO]]+(LISTAS[[#This Row],[COSTO]]*AO2878)</f>
        <v>42.845100000000002</v>
      </c>
      <c r="AQ2878" s="44">
        <f>IF(AO2878="",0,AP2878/LISTAS[[#This Row],[VENTA NETA]]-1)</f>
        <v>0</v>
      </c>
      <c r="AS2878" s="39">
        <v>73.758899999999997</v>
      </c>
      <c r="AT2878" s="48">
        <f>+LISTAS[[#This Row],[COSTO]]/AS2878-1</f>
        <v>-0.41911959099173113</v>
      </c>
      <c r="BA2878" t="s">
        <v>6768</v>
      </c>
      <c r="BB2878" s="36"/>
    </row>
    <row r="2879" spans="1:54" x14ac:dyDescent="0.35">
      <c r="A2879" s="7" t="s">
        <v>6739</v>
      </c>
      <c r="B2879" t="s">
        <v>6768</v>
      </c>
      <c r="C2879">
        <v>56</v>
      </c>
      <c r="D2879" t="s">
        <v>6740</v>
      </c>
      <c r="E2879" s="2">
        <v>306.89</v>
      </c>
      <c r="F2879" s="7" t="str">
        <f>+_xlfn.XLOOKUP(LISTAS[[#This Row],[ID]],_01_CODIGOS_Y_COSTOS_xlsm[Producto y N°],_01_CODIGOS_Y_COSTOS_xlsm[FABRICA],"",0,1)</f>
        <v>SELFLEX</v>
      </c>
      <c r="G2879" s="26">
        <f>LISTAS[[#This Row],[Precio]]*(1-0.46)</f>
        <v>165.72059999999999</v>
      </c>
      <c r="H2879" s="21">
        <f>+_xlfn.XLOOKUP(LISTAS[[#This Row],[ID]],_01_CODIGOS_Y_COSTOS_xlsm[Producto y N°],_01_CODIGOS_Y_COSTOS_xlsm[COSTO],0,0,1)</f>
        <v>54.886299999999999</v>
      </c>
      <c r="I2879" s="28">
        <f>+IFERROR(LISTAS[[#This Row],[VENTA NETA]]/LISTAS[[#This Row],[COSTO]]-1,0)</f>
        <v>2.0193436249118633</v>
      </c>
      <c r="J2879" s="50" t="str">
        <f>IFERROR(VLOOKUP(LISTAS[[#This Row],[ID]],_01_CODIGOS_Y_COSTOS_xlsm[[Producto y N°]:[CODIGO]],2,0),"")</f>
        <v>181105161001352100000500</v>
      </c>
      <c r="O2879" t="s">
        <v>6739</v>
      </c>
      <c r="AB2879" s="12" t="str">
        <f>+LISTAS[[#This Row],[Codigo]]&amp;LISTAS[[#This Row],[Fabrica]]</f>
        <v>181105161001352100000500SELFLEX</v>
      </c>
      <c r="AC2879" s="13" t="str">
        <f>+LISTAS[[#This Row],[Codigo]]</f>
        <v>181105161001352100000500</v>
      </c>
      <c r="AD2879" s="13" t="str">
        <f>+LISTAS[[#This Row],[ID]]</f>
        <v>TUERCAS REMACHES56</v>
      </c>
      <c r="AH2879" s="36"/>
      <c r="AI2879" s="37">
        <f>+LISTAS[[#This Row],[Precio]]+(LISTAS[[#This Row],[Precio]]*AH2879)</f>
        <v>306.89</v>
      </c>
      <c r="AJ2879" s="38">
        <f t="shared" si="48"/>
        <v>153.44499999999999</v>
      </c>
      <c r="AL2879" s="35">
        <f>+AJ2879/LISTAS[[#This Row],[COSTO]]-1</f>
        <v>1.7956885415850583</v>
      </c>
      <c r="AM2879" t="str">
        <f>+LISTAS[[#This Row],[ID]]</f>
        <v>TUERCAS REMACHES56</v>
      </c>
      <c r="AO2879" s="43"/>
      <c r="AP2879" s="39">
        <f>LISTAS[[#This Row],[COSTO]]+(LISTAS[[#This Row],[COSTO]]*AO2879)</f>
        <v>54.886299999999999</v>
      </c>
      <c r="AQ2879" s="44">
        <f>IF(AO2879="",0,AP2879/LISTAS[[#This Row],[VENTA NETA]]-1)</f>
        <v>0</v>
      </c>
      <c r="AS2879" s="39">
        <v>88.337699999999998</v>
      </c>
      <c r="AT2879" s="48">
        <f>+LISTAS[[#This Row],[COSTO]]/AS2879-1</f>
        <v>-0.37867637486599715</v>
      </c>
      <c r="BA2879" t="s">
        <v>6768</v>
      </c>
      <c r="BB2879" s="36"/>
    </row>
    <row r="2880" spans="1:54" x14ac:dyDescent="0.35">
      <c r="A2880" s="7" t="s">
        <v>6741</v>
      </c>
      <c r="B2880" t="s">
        <v>6768</v>
      </c>
      <c r="C2880">
        <v>57</v>
      </c>
      <c r="D2880" t="s">
        <v>6742</v>
      </c>
      <c r="E2880" s="2">
        <v>515.57000000000005</v>
      </c>
      <c r="F2880" s="7" t="str">
        <f>+_xlfn.XLOOKUP(LISTAS[[#This Row],[ID]],_01_CODIGOS_Y_COSTOS_xlsm[Producto y N°],_01_CODIGOS_Y_COSTOS_xlsm[FABRICA],"",0,1)</f>
        <v>SELFLEX</v>
      </c>
      <c r="G2880" s="26">
        <f>LISTAS[[#This Row],[Precio]]*(1-0.46)</f>
        <v>278.40780000000007</v>
      </c>
      <c r="H2880" s="21">
        <f>+_xlfn.XLOOKUP(LISTAS[[#This Row],[ID]],_01_CODIGOS_Y_COSTOS_xlsm[Producto y N°],_01_CODIGOS_Y_COSTOS_xlsm[COSTO],0,0,1)</f>
        <v>92.205699999999993</v>
      </c>
      <c r="I2880" s="28">
        <f>+IFERROR(LISTAS[[#This Row],[VENTA NETA]]/LISTAS[[#This Row],[COSTO]]-1,0)</f>
        <v>2.0194207082642404</v>
      </c>
      <c r="J2880" s="50" t="str">
        <f>IFERROR(VLOOKUP(LISTAS[[#This Row],[ID]],_01_CODIGOS_Y_COSTOS_xlsm[[Producto y N°]:[CODIGO]],2,0),"")</f>
        <v>181100081051602100000250</v>
      </c>
      <c r="O2880" t="s">
        <v>6741</v>
      </c>
      <c r="AB2880" s="12" t="str">
        <f>+LISTAS[[#This Row],[Codigo]]&amp;LISTAS[[#This Row],[Fabrica]]</f>
        <v>181100081051602100000250SELFLEX</v>
      </c>
      <c r="AC2880" s="13" t="str">
        <f>+LISTAS[[#This Row],[Codigo]]</f>
        <v>181100081051602100000250</v>
      </c>
      <c r="AD2880" s="13" t="str">
        <f>+LISTAS[[#This Row],[ID]]</f>
        <v>TUERCAS REMACHES57</v>
      </c>
      <c r="AH2880" s="36"/>
      <c r="AI2880" s="37">
        <f>+LISTAS[[#This Row],[Precio]]+(LISTAS[[#This Row],[Precio]]*AH2880)</f>
        <v>515.57000000000005</v>
      </c>
      <c r="AJ2880" s="38">
        <f t="shared" si="48"/>
        <v>257.78500000000003</v>
      </c>
      <c r="AL2880" s="35">
        <f>+AJ2880/LISTAS[[#This Row],[COSTO]]-1</f>
        <v>1.7957599150594814</v>
      </c>
      <c r="AM2880" t="str">
        <f>+LISTAS[[#This Row],[ID]]</f>
        <v>TUERCAS REMACHES57</v>
      </c>
      <c r="AO2880" s="43"/>
      <c r="AP2880" s="39">
        <f>LISTAS[[#This Row],[COSTO]]+(LISTAS[[#This Row],[COSTO]]*AO2880)</f>
        <v>92.205699999999993</v>
      </c>
      <c r="AQ2880" s="44">
        <f>IF(AO2880="",0,AP2880/LISTAS[[#This Row],[VENTA NETA]]-1)</f>
        <v>0</v>
      </c>
      <c r="AS2880" s="39">
        <v>188.12029999999999</v>
      </c>
      <c r="AT2880" s="48">
        <f>+LISTAS[[#This Row],[COSTO]]/AS2880-1</f>
        <v>-0.50985778780918378</v>
      </c>
      <c r="BA2880" t="s">
        <v>6768</v>
      </c>
      <c r="BB2880" s="36"/>
    </row>
    <row r="2881" spans="1:54" x14ac:dyDescent="0.35">
      <c r="A2881" s="7" t="s">
        <v>6743</v>
      </c>
      <c r="B2881" t="s">
        <v>6768</v>
      </c>
      <c r="C2881">
        <v>58</v>
      </c>
      <c r="D2881" t="s">
        <v>6744</v>
      </c>
      <c r="E2881" s="2">
        <v>814.53</v>
      </c>
      <c r="F2881" s="7" t="str">
        <f>+_xlfn.XLOOKUP(LISTAS[[#This Row],[ID]],_01_CODIGOS_Y_COSTOS_xlsm[Producto y N°],_01_CODIGOS_Y_COSTOS_xlsm[FABRICA],"",0,1)</f>
        <v>SELFLEX</v>
      </c>
      <c r="G2881" s="26">
        <f>LISTAS[[#This Row],[Precio]]*(1-0.46)</f>
        <v>439.84620000000001</v>
      </c>
      <c r="H2881" s="21">
        <f>+_xlfn.XLOOKUP(LISTAS[[#This Row],[ID]],_01_CODIGOS_Y_COSTOS_xlsm[Producto y N°],_01_CODIGOS_Y_COSTOS_xlsm[COSTO],0,0,1)</f>
        <v>145.6799</v>
      </c>
      <c r="I2881" s="28">
        <f>+IFERROR(LISTAS[[#This Row],[VENTA NETA]]/LISTAS[[#This Row],[COSTO]]-1,0)</f>
        <v>2.0192648402422022</v>
      </c>
      <c r="J2881" s="50" t="str">
        <f>IFERROR(VLOOKUP(LISTAS[[#This Row],[ID]],_01_CODIGOS_Y_COSTOS_xlsm[[Producto y N°]:[CODIGO]],2,0),"")</f>
        <v>181100101290198010000250</v>
      </c>
      <c r="O2881" t="s">
        <v>6743</v>
      </c>
      <c r="AB2881" s="12" t="str">
        <f>+LISTAS[[#This Row],[Codigo]]&amp;LISTAS[[#This Row],[Fabrica]]</f>
        <v>181100101290198010000250SELFLEX</v>
      </c>
      <c r="AC2881" s="13" t="str">
        <f>+LISTAS[[#This Row],[Codigo]]</f>
        <v>181100101290198010000250</v>
      </c>
      <c r="AD2881" s="13" t="str">
        <f>+LISTAS[[#This Row],[ID]]</f>
        <v>TUERCAS REMACHES58</v>
      </c>
      <c r="AH2881" s="36"/>
      <c r="AI2881" s="37">
        <f>+LISTAS[[#This Row],[Precio]]+(LISTAS[[#This Row],[Precio]]*AH2881)</f>
        <v>814.53</v>
      </c>
      <c r="AJ2881" s="38">
        <f t="shared" si="48"/>
        <v>407.26499999999999</v>
      </c>
      <c r="AL2881" s="35">
        <f>+AJ2881/LISTAS[[#This Row],[COSTO]]-1</f>
        <v>1.7956155928168536</v>
      </c>
      <c r="AM2881" t="str">
        <f>+LISTAS[[#This Row],[ID]]</f>
        <v>TUERCAS REMACHES58</v>
      </c>
      <c r="AO2881" s="43"/>
      <c r="AP2881" s="39">
        <f>LISTAS[[#This Row],[COSTO]]+(LISTAS[[#This Row],[COSTO]]*AO2881)</f>
        <v>145.6799</v>
      </c>
      <c r="AQ2881" s="44">
        <f>IF(AO2881="",0,AP2881/LISTAS[[#This Row],[VENTA NETA]]-1)</f>
        <v>0</v>
      </c>
      <c r="AS2881" s="39">
        <v>132.62450000000001</v>
      </c>
      <c r="AT2881" s="48">
        <f>+LISTAS[[#This Row],[COSTO]]/AS2881-1</f>
        <v>9.8438825405562147E-2</v>
      </c>
      <c r="BA2881" t="s">
        <v>6768</v>
      </c>
      <c r="BB2881" s="36"/>
    </row>
    <row r="2882" spans="1:54" x14ac:dyDescent="0.35">
      <c r="A2882" s="7" t="s">
        <v>6745</v>
      </c>
      <c r="B2882" t="s">
        <v>6768</v>
      </c>
      <c r="C2882">
        <v>59</v>
      </c>
      <c r="D2882" t="s">
        <v>6746</v>
      </c>
      <c r="E2882" s="2">
        <v>445.43</v>
      </c>
      <c r="F2882" s="7" t="str">
        <f>+_xlfn.XLOOKUP(LISTAS[[#This Row],[ID]],_01_CODIGOS_Y_COSTOS_xlsm[Producto y N°],_01_CODIGOS_Y_COSTOS_xlsm[FABRICA],"",0,1)</f>
        <v>SELFLEX</v>
      </c>
      <c r="G2882" s="26">
        <f>LISTAS[[#This Row],[Precio]]*(1-0.46)</f>
        <v>240.53220000000002</v>
      </c>
      <c r="H2882" s="21">
        <f>+_xlfn.XLOOKUP(LISTAS[[#This Row],[ID]],_01_CODIGOS_Y_COSTOS_xlsm[Producto y N°],_01_CODIGOS_Y_COSTOS_xlsm[COSTO],0,0,1)</f>
        <v>79.659700000000001</v>
      </c>
      <c r="I2882" s="28">
        <f>+IFERROR(LISTAS[[#This Row],[VENTA NETA]]/LISTAS[[#This Row],[COSTO]]-1,0)</f>
        <v>2.0194966840196487</v>
      </c>
      <c r="J2882" s="50" t="str">
        <f>IFERROR(VLOOKUP(LISTAS[[#This Row],[ID]],_01_CODIGOS_Y_COSTOS_xlsm[[Producto y N°]:[CODIGO]],2,0),"")</f>
        <v>180303160751202100001000</v>
      </c>
      <c r="O2882" t="s">
        <v>6745</v>
      </c>
      <c r="AB2882" s="12" t="str">
        <f>+LISTAS[[#This Row],[Codigo]]&amp;LISTAS[[#This Row],[Fabrica]]</f>
        <v>180303160751202100001000SELFLEX</v>
      </c>
      <c r="AC2882" s="13" t="str">
        <f>+LISTAS[[#This Row],[Codigo]]</f>
        <v>180303160751202100001000</v>
      </c>
      <c r="AD2882" s="13" t="str">
        <f>+LISTAS[[#This Row],[ID]]</f>
        <v>TUERCAS REMACHES59</v>
      </c>
      <c r="AH2882" s="36"/>
      <c r="AI2882" s="37">
        <f>+LISTAS[[#This Row],[Precio]]+(LISTAS[[#This Row],[Precio]]*AH2882)</f>
        <v>445.43</v>
      </c>
      <c r="AJ2882" s="38">
        <f t="shared" si="48"/>
        <v>222.715</v>
      </c>
      <c r="AL2882" s="35">
        <f>+AJ2882/LISTAS[[#This Row],[COSTO]]-1</f>
        <v>1.795830262981156</v>
      </c>
      <c r="AM2882" t="str">
        <f>+LISTAS[[#This Row],[ID]]</f>
        <v>TUERCAS REMACHES59</v>
      </c>
      <c r="AO2882" s="43"/>
      <c r="AP2882" s="39">
        <f>LISTAS[[#This Row],[COSTO]]+(LISTAS[[#This Row],[COSTO]]*AO2882)</f>
        <v>79.659700000000001</v>
      </c>
      <c r="AQ2882" s="44">
        <f>IF(AO2882="",0,AP2882/LISTAS[[#This Row],[VENTA NETA]]-1)</f>
        <v>0</v>
      </c>
      <c r="AS2882" s="39">
        <v>142.87219999999999</v>
      </c>
      <c r="AT2882" s="48">
        <f>+LISTAS[[#This Row],[COSTO]]/AS2882-1</f>
        <v>-0.44244086673264638</v>
      </c>
      <c r="BA2882" t="s">
        <v>6768</v>
      </c>
      <c r="BB2882" s="36"/>
    </row>
    <row r="2883" spans="1:54" x14ac:dyDescent="0.35">
      <c r="A2883" s="7" t="s">
        <v>6747</v>
      </c>
      <c r="B2883" t="s">
        <v>6768</v>
      </c>
      <c r="C2883">
        <v>60</v>
      </c>
      <c r="D2883" t="s">
        <v>6748</v>
      </c>
      <c r="E2883" s="2">
        <v>533.45000000000005</v>
      </c>
      <c r="F2883" s="7" t="str">
        <f>+_xlfn.XLOOKUP(LISTAS[[#This Row],[ID]],_01_CODIGOS_Y_COSTOS_xlsm[Producto y N°],_01_CODIGOS_Y_COSTOS_xlsm[FABRICA],"",0,1)</f>
        <v>SELFLEX</v>
      </c>
      <c r="G2883" s="26">
        <f>LISTAS[[#This Row],[Precio]]*(1-0.46)</f>
        <v>288.06300000000005</v>
      </c>
      <c r="H2883" s="21">
        <f>+_xlfn.XLOOKUP(LISTAS[[#This Row],[ID]],_01_CODIGOS_Y_COSTOS_xlsm[Producto y N°],_01_CODIGOS_Y_COSTOS_xlsm[COSTO],0,0,1)</f>
        <v>95.404700000000005</v>
      </c>
      <c r="I2883" s="28">
        <f>+IFERROR(LISTAS[[#This Row],[VENTA NETA]]/LISTAS[[#This Row],[COSTO]]-1,0)</f>
        <v>2.0193795483870294</v>
      </c>
      <c r="J2883" s="50" t="str">
        <f>IFERROR(VLOOKUP(LISTAS[[#This Row],[ID]],_01_CODIGOS_Y_COSTOS_xlsm[[Producto y N°]:[CODIGO]],2,0),"")</f>
        <v>180300140991502100000500</v>
      </c>
      <c r="O2883" t="s">
        <v>6747</v>
      </c>
      <c r="AB2883" s="12" t="str">
        <f>+LISTAS[[#This Row],[Codigo]]&amp;LISTAS[[#This Row],[Fabrica]]</f>
        <v>180300140991502100000500SELFLEX</v>
      </c>
      <c r="AC2883" s="13" t="str">
        <f>+LISTAS[[#This Row],[Codigo]]</f>
        <v>180300140991502100000500</v>
      </c>
      <c r="AD2883" s="13" t="str">
        <f>+LISTAS[[#This Row],[ID]]</f>
        <v>TUERCAS REMACHES60</v>
      </c>
      <c r="AH2883" s="36"/>
      <c r="AI2883" s="37">
        <f>+LISTAS[[#This Row],[Precio]]+(LISTAS[[#This Row],[Precio]]*AH2883)</f>
        <v>533.45000000000005</v>
      </c>
      <c r="AJ2883" s="38">
        <f t="shared" si="48"/>
        <v>266.72500000000002</v>
      </c>
      <c r="AL2883" s="35">
        <f>+AJ2883/LISTAS[[#This Row],[COSTO]]-1</f>
        <v>1.7957218040620639</v>
      </c>
      <c r="AM2883" t="str">
        <f>+LISTAS[[#This Row],[ID]]</f>
        <v>TUERCAS REMACHES60</v>
      </c>
      <c r="AO2883" s="43"/>
      <c r="AP2883" s="39">
        <f>LISTAS[[#This Row],[COSTO]]+(LISTAS[[#This Row],[COSTO]]*AO2883)</f>
        <v>95.404700000000005</v>
      </c>
      <c r="AQ2883" s="44">
        <f>IF(AO2883="",0,AP2883/LISTAS[[#This Row],[VENTA NETA]]-1)</f>
        <v>0</v>
      </c>
      <c r="AS2883" s="39">
        <v>87.588099999999997</v>
      </c>
      <c r="AT2883" s="48">
        <f>+LISTAS[[#This Row],[COSTO]]/AS2883-1</f>
        <v>8.9242716761751995E-2</v>
      </c>
      <c r="BA2883" t="s">
        <v>6768</v>
      </c>
      <c r="BB2883" s="36"/>
    </row>
    <row r="2884" spans="1:54" x14ac:dyDescent="0.35">
      <c r="A2884" s="7" t="s">
        <v>6749</v>
      </c>
      <c r="B2884" t="s">
        <v>6768</v>
      </c>
      <c r="C2884">
        <v>61</v>
      </c>
      <c r="D2884" t="s">
        <v>6750</v>
      </c>
      <c r="E2884" s="2">
        <v>1136.01</v>
      </c>
      <c r="F2884" s="7" t="str">
        <f>+_xlfn.XLOOKUP(LISTAS[[#This Row],[ID]],_01_CODIGOS_Y_COSTOS_xlsm[Producto y N°],_01_CODIGOS_Y_COSTOS_xlsm[FABRICA],"",0,1)</f>
        <v>SELFLEX</v>
      </c>
      <c r="G2884" s="26">
        <f>LISTAS[[#This Row],[Precio]]*(1-0.46)</f>
        <v>613.44540000000006</v>
      </c>
      <c r="H2884" s="21">
        <f>+_xlfn.XLOOKUP(LISTAS[[#This Row],[ID]],_01_CODIGOS_Y_COSTOS_xlsm[Producto y N°],_01_CODIGOS_Y_COSTOS_xlsm[COSTO],0,0,1)</f>
        <v>203.16990000000001</v>
      </c>
      <c r="I2884" s="28">
        <f>+IFERROR(LISTAS[[#This Row],[VENTA NETA]]/LISTAS[[#This Row],[COSTO]]-1,0)</f>
        <v>2.0193714718568057</v>
      </c>
      <c r="J2884" s="50" t="str">
        <f>IFERROR(VLOOKUP(LISTAS[[#This Row],[ID]],_01_CODIGOS_Y_COSTOS_xlsm[[Producto y N°]:[CODIGO]],2,0),"")</f>
        <v>180305161351752100000250</v>
      </c>
      <c r="O2884" t="s">
        <v>6749</v>
      </c>
      <c r="AB2884" s="12" t="str">
        <f>+LISTAS[[#This Row],[Codigo]]&amp;LISTAS[[#This Row],[Fabrica]]</f>
        <v>180305161351752100000250SELFLEX</v>
      </c>
      <c r="AC2884" s="13" t="str">
        <f>+LISTAS[[#This Row],[Codigo]]</f>
        <v>180305161351752100000250</v>
      </c>
      <c r="AD2884" s="13" t="str">
        <f>+LISTAS[[#This Row],[ID]]</f>
        <v>TUERCAS REMACHES61</v>
      </c>
      <c r="AH2884" s="36"/>
      <c r="AI2884" s="37">
        <f>+LISTAS[[#This Row],[Precio]]+(LISTAS[[#This Row],[Precio]]*AH2884)</f>
        <v>1136.01</v>
      </c>
      <c r="AJ2884" s="38">
        <f t="shared" si="48"/>
        <v>568.005</v>
      </c>
      <c r="AL2884" s="35">
        <f>+AJ2884/LISTAS[[#This Row],[COSTO]]-1</f>
        <v>1.7957143257933383</v>
      </c>
      <c r="AM2884" t="str">
        <f>+LISTAS[[#This Row],[ID]]</f>
        <v>TUERCAS REMACHES61</v>
      </c>
      <c r="AO2884" s="43"/>
      <c r="AP2884" s="39">
        <f>LISTAS[[#This Row],[COSTO]]+(LISTAS[[#This Row],[COSTO]]*AO2884)</f>
        <v>203.16990000000001</v>
      </c>
      <c r="AQ2884" s="44">
        <f>IF(AO2884="",0,AP2884/LISTAS[[#This Row],[VENTA NETA]]-1)</f>
        <v>0</v>
      </c>
      <c r="AS2884" s="39">
        <v>91.956400000000002</v>
      </c>
      <c r="AT2884" s="48">
        <f>+LISTAS[[#This Row],[COSTO]]/AS2884-1</f>
        <v>1.2094155491080558</v>
      </c>
      <c r="BA2884" t="s">
        <v>6768</v>
      </c>
      <c r="BB2884" s="36"/>
    </row>
    <row r="2885" spans="1:54" x14ac:dyDescent="0.35">
      <c r="A2885" s="7" t="s">
        <v>6751</v>
      </c>
      <c r="B2885" t="s">
        <v>6768</v>
      </c>
      <c r="C2885">
        <v>62</v>
      </c>
      <c r="D2885" t="s">
        <v>6752</v>
      </c>
      <c r="E2885" s="2">
        <v>800.89</v>
      </c>
      <c r="F2885" s="7" t="str">
        <f>+_xlfn.XLOOKUP(LISTAS[[#This Row],[ID]],_01_CODIGOS_Y_COSTOS_xlsm[Producto y N°],_01_CODIGOS_Y_COSTOS_xlsm[FABRICA],"",0,1)</f>
        <v>SELFLEX</v>
      </c>
      <c r="G2885" s="26">
        <f>LISTAS[[#This Row],[Precio]]*(1-0.46)</f>
        <v>432.48060000000004</v>
      </c>
      <c r="H2885" s="21">
        <f>+_xlfn.XLOOKUP(LISTAS[[#This Row],[ID]],_01_CODIGOS_Y_COSTOS_xlsm[Producto y N°],_01_CODIGOS_Y_COSTOS_xlsm[COSTO],0,0,1)</f>
        <v>143.23439999999999</v>
      </c>
      <c r="I2885" s="28">
        <f>+IFERROR(LISTAS[[#This Row],[VENTA NETA]]/LISTAS[[#This Row],[COSTO]]-1,0)</f>
        <v>2.019390593321158</v>
      </c>
      <c r="J2885" s="50" t="str">
        <f>IFERROR(VLOOKUP(LISTAS[[#This Row],[ID]],_01_CODIGOS_Y_COSTOS_xlsm[[Producto y N°]:[CODIGO]],2,0),"")</f>
        <v>180300516109170210000250</v>
      </c>
      <c r="O2885" t="s">
        <v>6751</v>
      </c>
      <c r="AB2885" s="12" t="str">
        <f>+LISTAS[[#This Row],[Codigo]]&amp;LISTAS[[#This Row],[Fabrica]]</f>
        <v>180300516109170210000250SELFLEX</v>
      </c>
      <c r="AC2885" s="13" t="str">
        <f>+LISTAS[[#This Row],[Codigo]]</f>
        <v>180300516109170210000250</v>
      </c>
      <c r="AD2885" s="13" t="str">
        <f>+LISTAS[[#This Row],[ID]]</f>
        <v>TUERCAS REMACHES62</v>
      </c>
      <c r="AH2885" s="36"/>
      <c r="AI2885" s="37">
        <f>+LISTAS[[#This Row],[Precio]]+(LISTAS[[#This Row],[Precio]]*AH2885)</f>
        <v>800.89</v>
      </c>
      <c r="AJ2885" s="38">
        <f t="shared" ref="AJ2885:AJ2948" si="49">+((100-50)*0.01)*AI2885</f>
        <v>400.44499999999999</v>
      </c>
      <c r="AL2885" s="35">
        <f>+AJ2885/LISTAS[[#This Row],[COSTO]]-1</f>
        <v>1.7957320308529239</v>
      </c>
      <c r="AM2885" t="str">
        <f>+LISTAS[[#This Row],[ID]]</f>
        <v>TUERCAS REMACHES62</v>
      </c>
      <c r="AO2885" s="43"/>
      <c r="AP2885" s="39">
        <f>LISTAS[[#This Row],[COSTO]]+(LISTAS[[#This Row],[COSTO]]*AO2885)</f>
        <v>143.23439999999999</v>
      </c>
      <c r="AQ2885" s="44">
        <f>IF(AO2885="",0,AP2885/LISTAS[[#This Row],[VENTA NETA]]-1)</f>
        <v>0</v>
      </c>
      <c r="AS2885" s="39">
        <v>92.766999999999996</v>
      </c>
      <c r="AT2885" s="48">
        <f>+LISTAS[[#This Row],[COSTO]]/AS2885-1</f>
        <v>0.54402319790442721</v>
      </c>
      <c r="BA2885" t="s">
        <v>6768</v>
      </c>
      <c r="BB2885" s="36"/>
    </row>
    <row r="2886" spans="1:54" x14ac:dyDescent="0.35">
      <c r="A2886" s="7" t="s">
        <v>6753</v>
      </c>
      <c r="B2886" t="s">
        <v>6768</v>
      </c>
      <c r="C2886">
        <v>63</v>
      </c>
      <c r="D2886" t="s">
        <v>6754</v>
      </c>
      <c r="E2886" s="2">
        <v>862.77</v>
      </c>
      <c r="F2886" s="7" t="str">
        <f>+_xlfn.XLOOKUP(LISTAS[[#This Row],[ID]],_01_CODIGOS_Y_COSTOS_xlsm[Producto y N°],_01_CODIGOS_Y_COSTOS_xlsm[FABRICA],"",0,1)</f>
        <v>SELFLEX</v>
      </c>
      <c r="G2886" s="26">
        <f>LISTAS[[#This Row],[Precio]]*(1-0.46)</f>
        <v>465.89580000000001</v>
      </c>
      <c r="H2886" s="21">
        <f>+_xlfn.XLOOKUP(LISTAS[[#This Row],[ID]],_01_CODIGOS_Y_COSTOS_xlsm[Producto y N°],_01_CODIGOS_Y_COSTOS_xlsm[COSTO],0,0,1)</f>
        <v>154.30199999999999</v>
      </c>
      <c r="I2886" s="28">
        <f>+IFERROR(LISTAS[[#This Row],[VENTA NETA]]/LISTAS[[#This Row],[COSTO]]-1,0)</f>
        <v>2.0193762880584831</v>
      </c>
      <c r="J2886" s="50" t="str">
        <f>IFERROR(VLOOKUP(LISTAS[[#This Row],[ID]],_01_CODIGOS_Y_COSTOS_xlsm[[Producto y N°]:[CODIGO]],2,0),"")</f>
        <v>180300381291982100000250</v>
      </c>
      <c r="O2886" t="s">
        <v>6753</v>
      </c>
      <c r="AB2886" s="12" t="str">
        <f>+LISTAS[[#This Row],[Codigo]]&amp;LISTAS[[#This Row],[Fabrica]]</f>
        <v>180300381291982100000250SELFLEX</v>
      </c>
      <c r="AC2886" s="13" t="str">
        <f>+LISTAS[[#This Row],[Codigo]]</f>
        <v>180300381291982100000250</v>
      </c>
      <c r="AD2886" s="13" t="str">
        <f>+LISTAS[[#This Row],[ID]]</f>
        <v>TUERCAS REMACHES63</v>
      </c>
      <c r="AH2886" s="36"/>
      <c r="AI2886" s="37">
        <f>+LISTAS[[#This Row],[Precio]]+(LISTAS[[#This Row],[Precio]]*AH2886)</f>
        <v>862.77</v>
      </c>
      <c r="AJ2886" s="38">
        <f t="shared" si="49"/>
        <v>431.38499999999999</v>
      </c>
      <c r="AL2886" s="35">
        <f>+AJ2886/LISTAS[[#This Row],[COSTO]]-1</f>
        <v>1.7957187852393361</v>
      </c>
      <c r="AM2886" t="str">
        <f>+LISTAS[[#This Row],[ID]]</f>
        <v>TUERCAS REMACHES63</v>
      </c>
      <c r="AO2886" s="43"/>
      <c r="AP2886" s="39">
        <f>LISTAS[[#This Row],[COSTO]]+(LISTAS[[#This Row],[COSTO]]*AO2886)</f>
        <v>154.30199999999999</v>
      </c>
      <c r="AQ2886" s="44">
        <f>IF(AO2886="",0,AP2886/LISTAS[[#This Row],[VENTA NETA]]-1)</f>
        <v>0</v>
      </c>
      <c r="AS2886" s="39">
        <v>134.92009999999999</v>
      </c>
      <c r="AT2886" s="48">
        <f>+LISTAS[[#This Row],[COSTO]]/AS2886-1</f>
        <v>0.1436546519013846</v>
      </c>
      <c r="BA2886" t="s">
        <v>6768</v>
      </c>
      <c r="BB2886" s="36"/>
    </row>
    <row r="2887" spans="1:54" x14ac:dyDescent="0.35">
      <c r="A2887" s="7" t="s">
        <v>6755</v>
      </c>
      <c r="B2887" t="s">
        <v>6768</v>
      </c>
      <c r="C2887">
        <v>64</v>
      </c>
      <c r="D2887" t="s">
        <v>6756</v>
      </c>
      <c r="E2887" s="2">
        <v>528.91999999999996</v>
      </c>
      <c r="F2887" s="7" t="str">
        <f>+_xlfn.XLOOKUP(LISTAS[[#This Row],[ID]],_01_CODIGOS_Y_COSTOS_xlsm[Producto y N°],_01_CODIGOS_Y_COSTOS_xlsm[FABRICA],"",0,1)</f>
        <v>SELFLEX</v>
      </c>
      <c r="G2887" s="26">
        <f>LISTAS[[#This Row],[Precio]]*(1-0.46)</f>
        <v>285.61680000000001</v>
      </c>
      <c r="H2887" s="21">
        <f>+_xlfn.XLOOKUP(LISTAS[[#This Row],[ID]],_01_CODIGOS_Y_COSTOS_xlsm[Producto y N°],_01_CODIGOS_Y_COSTOS_xlsm[COSTO],0,0,1)</f>
        <v>94.595100000000002</v>
      </c>
      <c r="I2887" s="28">
        <f>+IFERROR(LISTAS[[#This Row],[VENTA NETA]]/LISTAS[[#This Row],[COSTO]]-1,0)</f>
        <v>2.0193614679830141</v>
      </c>
      <c r="J2887" s="50" t="str">
        <f>IFERROR(VLOOKUP(LISTAS[[#This Row],[ID]],_01_CODIGOS_Y_COSTOS_xlsm[[Producto y N°]:[CODIGO]],2,0),"")</f>
        <v>190310050691300000001000</v>
      </c>
      <c r="O2887" t="s">
        <v>6755</v>
      </c>
      <c r="AB2887" s="12" t="str">
        <f>+LISTAS[[#This Row],[Codigo]]&amp;LISTAS[[#This Row],[Fabrica]]</f>
        <v>190310050691300000001000SELFLEX</v>
      </c>
      <c r="AC2887" s="13" t="str">
        <f>+LISTAS[[#This Row],[Codigo]]</f>
        <v>190310050691300000001000</v>
      </c>
      <c r="AD2887" s="13" t="str">
        <f>+LISTAS[[#This Row],[ID]]</f>
        <v>TUERCAS REMACHES64</v>
      </c>
      <c r="AH2887" s="36"/>
      <c r="AI2887" s="37">
        <f>+LISTAS[[#This Row],[Precio]]+(LISTAS[[#This Row],[Precio]]*AH2887)</f>
        <v>528.91999999999996</v>
      </c>
      <c r="AJ2887" s="38">
        <f t="shared" si="49"/>
        <v>264.45999999999998</v>
      </c>
      <c r="AL2887" s="35">
        <f>+AJ2887/LISTAS[[#This Row],[COSTO]]-1</f>
        <v>1.7957050629472349</v>
      </c>
      <c r="AM2887" t="str">
        <f>+LISTAS[[#This Row],[ID]]</f>
        <v>TUERCAS REMACHES64</v>
      </c>
      <c r="AO2887" s="43"/>
      <c r="AP2887" s="39">
        <f>LISTAS[[#This Row],[COSTO]]+(LISTAS[[#This Row],[COSTO]]*AO2887)</f>
        <v>94.595100000000002</v>
      </c>
      <c r="AQ2887" s="44">
        <f>IF(AO2887="",0,AP2887/LISTAS[[#This Row],[VENTA NETA]]-1)</f>
        <v>0</v>
      </c>
      <c r="AS2887" s="39">
        <v>281.149</v>
      </c>
      <c r="AT2887" s="48">
        <f>+LISTAS[[#This Row],[COSTO]]/AS2887-1</f>
        <v>-0.66354104051588303</v>
      </c>
      <c r="BA2887" t="s">
        <v>6768</v>
      </c>
      <c r="BB2887" s="36"/>
    </row>
    <row r="2888" spans="1:54" x14ac:dyDescent="0.35">
      <c r="A2888" s="7" t="s">
        <v>6757</v>
      </c>
      <c r="B2888" t="s">
        <v>6768</v>
      </c>
      <c r="C2888">
        <v>65</v>
      </c>
      <c r="D2888" t="s">
        <v>6758</v>
      </c>
      <c r="E2888" s="2">
        <v>555.30999999999995</v>
      </c>
      <c r="F2888" s="7" t="str">
        <f>+_xlfn.XLOOKUP(LISTAS[[#This Row],[ID]],_01_CODIGOS_Y_COSTOS_xlsm[Producto y N°],_01_CODIGOS_Y_COSTOS_xlsm[FABRICA],"",0,1)</f>
        <v>SELFLEX</v>
      </c>
      <c r="G2888" s="26">
        <f>LISTAS[[#This Row],[Precio]]*(1-0.46)</f>
        <v>299.86739999999998</v>
      </c>
      <c r="H2888" s="21">
        <f>+_xlfn.XLOOKUP(LISTAS[[#This Row],[ID]],_01_CODIGOS_Y_COSTOS_xlsm[Producto y N°],_01_CODIGOS_Y_COSTOS_xlsm[COSTO],0,0,1)</f>
        <v>99.312899999999999</v>
      </c>
      <c r="I2888" s="28">
        <f>+IFERROR(LISTAS[[#This Row],[VENTA NETA]]/LISTAS[[#This Row],[COSTO]]-1,0)</f>
        <v>2.0194204378283183</v>
      </c>
      <c r="J2888" s="50" t="str">
        <f>IFERROR(VLOOKUP(LISTAS[[#This Row],[ID]],_01_CODIGOS_Y_COSTOS_xlsm[[Producto y N°]:[CODIGO]],2,0),"")</f>
        <v>190310060891452100000500</v>
      </c>
      <c r="O2888" t="s">
        <v>6757</v>
      </c>
      <c r="AB2888" s="12" t="str">
        <f>+LISTAS[[#This Row],[Codigo]]&amp;LISTAS[[#This Row],[Fabrica]]</f>
        <v>190310060891452100000500SELFLEX</v>
      </c>
      <c r="AC2888" s="13" t="str">
        <f>+LISTAS[[#This Row],[Codigo]]</f>
        <v>190310060891452100000500</v>
      </c>
      <c r="AD2888" s="13" t="str">
        <f>+LISTAS[[#This Row],[ID]]</f>
        <v>TUERCAS REMACHES65</v>
      </c>
      <c r="AH2888" s="36"/>
      <c r="AI2888" s="37">
        <f>+LISTAS[[#This Row],[Precio]]+(LISTAS[[#This Row],[Precio]]*AH2888)</f>
        <v>555.30999999999995</v>
      </c>
      <c r="AJ2888" s="38">
        <f t="shared" si="49"/>
        <v>277.65499999999997</v>
      </c>
      <c r="AL2888" s="35">
        <f>+AJ2888/LISTAS[[#This Row],[COSTO]]-1</f>
        <v>1.7957596646558502</v>
      </c>
      <c r="AM2888" t="str">
        <f>+LISTAS[[#This Row],[ID]]</f>
        <v>TUERCAS REMACHES65</v>
      </c>
      <c r="AO2888" s="43"/>
      <c r="AP2888" s="39">
        <f>LISTAS[[#This Row],[COSTO]]+(LISTAS[[#This Row],[COSTO]]*AO2888)</f>
        <v>99.312899999999999</v>
      </c>
      <c r="AQ2888" s="44">
        <f>IF(AO2888="",0,AP2888/LISTAS[[#This Row],[VENTA NETA]]-1)</f>
        <v>0</v>
      </c>
      <c r="AS2888" s="39">
        <v>307.822</v>
      </c>
      <c r="AT2888" s="48">
        <f>+LISTAS[[#This Row],[COSTO]]/AS2888-1</f>
        <v>-0.67736906393954954</v>
      </c>
      <c r="BA2888" t="s">
        <v>6768</v>
      </c>
      <c r="BB2888" s="36"/>
    </row>
    <row r="2889" spans="1:54" x14ac:dyDescent="0.35">
      <c r="A2889" s="7" t="s">
        <v>6759</v>
      </c>
      <c r="B2889" t="s">
        <v>6768</v>
      </c>
      <c r="C2889">
        <v>66</v>
      </c>
      <c r="D2889" t="s">
        <v>6760</v>
      </c>
      <c r="E2889" s="2">
        <v>560.16999999999996</v>
      </c>
      <c r="F2889" s="7" t="str">
        <f>+_xlfn.XLOOKUP(LISTAS[[#This Row],[ID]],_01_CODIGOS_Y_COSTOS_xlsm[Producto y N°],_01_CODIGOS_Y_COSTOS_xlsm[FABRICA],"",0,1)</f>
        <v>SELFLEX</v>
      </c>
      <c r="G2889" s="26">
        <f>LISTAS[[#This Row],[Precio]]*(1-0.46)</f>
        <v>302.49180000000001</v>
      </c>
      <c r="H2889" s="21">
        <f>+_xlfn.XLOOKUP(LISTAS[[#This Row],[ID]],_01_CODIGOS_Y_COSTOS_xlsm[Producto y N°],_01_CODIGOS_Y_COSTOS_xlsm[COSTO],0,0,1)</f>
        <v>100.1884</v>
      </c>
      <c r="I2889" s="28">
        <f>+IFERROR(LISTAS[[#This Row],[VENTA NETA]]/LISTAS[[#This Row],[COSTO]]-1,0)</f>
        <v>2.0192297711112266</v>
      </c>
      <c r="J2889" s="50" t="str">
        <f>IFERROR(VLOOKUP(LISTAS[[#This Row],[ID]],_01_CODIGOS_Y_COSTOS_xlsm[[Producto y N°]:[CODIGO]],2,0),"")</f>
        <v>190310081091702100000250</v>
      </c>
      <c r="O2889" t="s">
        <v>6759</v>
      </c>
      <c r="AB2889" s="12" t="str">
        <f>+LISTAS[[#This Row],[Codigo]]&amp;LISTAS[[#This Row],[Fabrica]]</f>
        <v>190310081091702100000250SELFLEX</v>
      </c>
      <c r="AC2889" s="13" t="str">
        <f>+LISTAS[[#This Row],[Codigo]]</f>
        <v>190310081091702100000250</v>
      </c>
      <c r="AD2889" s="13" t="str">
        <f>+LISTAS[[#This Row],[ID]]</f>
        <v>TUERCAS REMACHES66</v>
      </c>
      <c r="AH2889" s="36"/>
      <c r="AI2889" s="37">
        <f>+LISTAS[[#This Row],[Precio]]+(LISTAS[[#This Row],[Precio]]*AH2889)</f>
        <v>560.16999999999996</v>
      </c>
      <c r="AJ2889" s="38">
        <f t="shared" si="49"/>
        <v>280.08499999999998</v>
      </c>
      <c r="AL2889" s="35">
        <f>+AJ2889/LISTAS[[#This Row],[COSTO]]-1</f>
        <v>1.7955831213992837</v>
      </c>
      <c r="AM2889" t="str">
        <f>+LISTAS[[#This Row],[ID]]</f>
        <v>TUERCAS REMACHES66</v>
      </c>
      <c r="AO2889" s="43"/>
      <c r="AP2889" s="39">
        <f>LISTAS[[#This Row],[COSTO]]+(LISTAS[[#This Row],[COSTO]]*AO2889)</f>
        <v>100.1884</v>
      </c>
      <c r="AQ2889" s="44">
        <f>IF(AO2889="",0,AP2889/LISTAS[[#This Row],[VENTA NETA]]-1)</f>
        <v>0</v>
      </c>
      <c r="AS2889" s="39">
        <v>0</v>
      </c>
      <c r="AT2889" s="48" t="e">
        <f>+LISTAS[[#This Row],[COSTO]]/AS2889-1</f>
        <v>#DIV/0!</v>
      </c>
      <c r="BA2889" t="s">
        <v>6768</v>
      </c>
      <c r="BB2889" s="36"/>
    </row>
    <row r="2890" spans="1:54" x14ac:dyDescent="0.35">
      <c r="A2890" s="7" t="s">
        <v>6761</v>
      </c>
      <c r="B2890" t="s">
        <v>6768</v>
      </c>
      <c r="C2890">
        <v>67</v>
      </c>
      <c r="D2890" t="s">
        <v>6762</v>
      </c>
      <c r="E2890" s="2">
        <v>814.72</v>
      </c>
      <c r="F2890" s="7" t="str">
        <f>+_xlfn.XLOOKUP(LISTAS[[#This Row],[ID]],_01_CODIGOS_Y_COSTOS_xlsm[Producto y N°],_01_CODIGOS_Y_COSTOS_xlsm[FABRICA],"",0,1)</f>
        <v>SELFLEX</v>
      </c>
      <c r="G2890" s="26">
        <f>LISTAS[[#This Row],[Precio]]*(1-0.46)</f>
        <v>439.94880000000006</v>
      </c>
      <c r="H2890" s="21">
        <f>+_xlfn.XLOOKUP(LISTAS[[#This Row],[ID]],_01_CODIGOS_Y_COSTOS_xlsm[Producto y N°],_01_CODIGOS_Y_COSTOS_xlsm[COSTO],0,0,1)</f>
        <v>145.71369999999999</v>
      </c>
      <c r="I2890" s="28">
        <f>+IFERROR(LISTAS[[#This Row],[VENTA NETA]]/LISTAS[[#This Row],[COSTO]]-1,0)</f>
        <v>2.0192686068640087</v>
      </c>
      <c r="J2890" s="50" t="str">
        <f>IFERROR(VLOOKUP(LISTAS[[#This Row],[ID]],_01_CODIGOS_Y_COSTOS_xlsm[[Producto y N°]:[CODIGO]],2,0),"")</f>
        <v>190310101291982100000250</v>
      </c>
      <c r="O2890" t="s">
        <v>6761</v>
      </c>
      <c r="AB2890" s="12" t="str">
        <f>+LISTAS[[#This Row],[Codigo]]&amp;LISTAS[[#This Row],[Fabrica]]</f>
        <v>190310101291982100000250SELFLEX</v>
      </c>
      <c r="AC2890" s="13" t="str">
        <f>+LISTAS[[#This Row],[Codigo]]</f>
        <v>190310101291982100000250</v>
      </c>
      <c r="AD2890" s="13" t="str">
        <f>+LISTAS[[#This Row],[ID]]</f>
        <v>TUERCAS REMACHES67</v>
      </c>
      <c r="AH2890" s="36"/>
      <c r="AI2890" s="37">
        <f>+LISTAS[[#This Row],[Precio]]+(LISTAS[[#This Row],[Precio]]*AH2890)</f>
        <v>814.72</v>
      </c>
      <c r="AJ2890" s="38">
        <f t="shared" si="49"/>
        <v>407.36</v>
      </c>
      <c r="AL2890" s="35">
        <f>+AJ2890/LISTAS[[#This Row],[COSTO]]-1</f>
        <v>1.7956190804296375</v>
      </c>
      <c r="AM2890" t="str">
        <f>+LISTAS[[#This Row],[ID]]</f>
        <v>TUERCAS REMACHES67</v>
      </c>
      <c r="AO2890" s="43"/>
      <c r="AP2890" s="39">
        <f>LISTAS[[#This Row],[COSTO]]+(LISTAS[[#This Row],[COSTO]]*AO2890)</f>
        <v>145.71369999999999</v>
      </c>
      <c r="AQ2890" s="44">
        <f>IF(AO2890="",0,AP2890/LISTAS[[#This Row],[VENTA NETA]]-1)</f>
        <v>0</v>
      </c>
      <c r="AS2890" s="39">
        <v>1800</v>
      </c>
      <c r="AT2890" s="48">
        <f>+LISTAS[[#This Row],[COSTO]]/AS2890-1</f>
        <v>-0.91904794444444449</v>
      </c>
      <c r="BA2890" t="s">
        <v>6768</v>
      </c>
      <c r="BB2890" s="36"/>
    </row>
    <row r="2891" spans="1:54" x14ac:dyDescent="0.35">
      <c r="A2891" s="7" t="s">
        <v>6763</v>
      </c>
      <c r="B2891" t="s">
        <v>6768</v>
      </c>
      <c r="C2891">
        <v>68</v>
      </c>
      <c r="D2891" t="s">
        <v>6764</v>
      </c>
      <c r="E2891" s="2">
        <v>1697.78</v>
      </c>
      <c r="F2891" s="7" t="str">
        <f>+_xlfn.XLOOKUP(LISTAS[[#This Row],[ID]],_01_CODIGOS_Y_COSTOS_xlsm[Producto y N°],_01_CODIGOS_Y_COSTOS_xlsm[FABRICA],"",0,1)</f>
        <v>SELFLEX</v>
      </c>
      <c r="G2891" s="26">
        <f>LISTAS[[#This Row],[Precio]]*(1-0.46)</f>
        <v>916.80119999999999</v>
      </c>
      <c r="H2891" s="21">
        <f>+_xlfn.XLOOKUP(LISTAS[[#This Row],[ID]],_01_CODIGOS_Y_COSTOS_xlsm[Producto y N°],_01_CODIGOS_Y_COSTOS_xlsm[COSTO],0,0,1)</f>
        <v>303.64089999999999</v>
      </c>
      <c r="I2891" s="28">
        <f>+IFERROR(LISTAS[[#This Row],[VENTA NETA]]/LISTAS[[#This Row],[COSTO]]-1,0)</f>
        <v>2.0193600400999996</v>
      </c>
      <c r="J2891" s="50" t="str">
        <f>IFERROR(VLOOKUP(LISTAS[[#This Row],[ID]],_01_CODIGOS_Y_COSTOS_xlsm[[Producto y N°]:[CODIGO]],2,0),"")</f>
        <v>180375160892702200000250</v>
      </c>
      <c r="O2891" t="s">
        <v>6763</v>
      </c>
      <c r="AB2891" s="12" t="str">
        <f>+LISTAS[[#This Row],[Codigo]]&amp;LISTAS[[#This Row],[Fabrica]]</f>
        <v>180375160892702200000250SELFLEX</v>
      </c>
      <c r="AC2891" s="13" t="str">
        <f>+LISTAS[[#This Row],[Codigo]]</f>
        <v>180375160892702200000250</v>
      </c>
      <c r="AD2891" s="13" t="str">
        <f>+LISTAS[[#This Row],[ID]]</f>
        <v>TUERCAS REMACHES68</v>
      </c>
      <c r="AH2891" s="36"/>
      <c r="AI2891" s="37">
        <f>+LISTAS[[#This Row],[Precio]]+(LISTAS[[#This Row],[Precio]]*AH2891)</f>
        <v>1697.78</v>
      </c>
      <c r="AJ2891" s="38">
        <f t="shared" si="49"/>
        <v>848.89</v>
      </c>
      <c r="AL2891" s="35">
        <f>+AJ2891/LISTAS[[#This Row],[COSTO]]-1</f>
        <v>1.795703740833333</v>
      </c>
      <c r="AM2891" t="str">
        <f>+LISTAS[[#This Row],[ID]]</f>
        <v>TUERCAS REMACHES68</v>
      </c>
      <c r="AO2891" s="43"/>
      <c r="AP2891" s="39">
        <f>LISTAS[[#This Row],[COSTO]]+(LISTAS[[#This Row],[COSTO]]*AO2891)</f>
        <v>303.64089999999999</v>
      </c>
      <c r="AQ2891" s="44">
        <f>IF(AO2891="",0,AP2891/LISTAS[[#This Row],[VENTA NETA]]-1)</f>
        <v>0</v>
      </c>
      <c r="AS2891" s="39">
        <v>2000</v>
      </c>
      <c r="AT2891" s="48">
        <f>+LISTAS[[#This Row],[COSTO]]/AS2891-1</f>
        <v>-0.84817955</v>
      </c>
      <c r="BA2891" t="s">
        <v>6768</v>
      </c>
      <c r="BB2891" s="36"/>
    </row>
    <row r="2892" spans="1:54" x14ac:dyDescent="0.35">
      <c r="A2892" s="7" t="s">
        <v>6765</v>
      </c>
      <c r="B2892" t="s">
        <v>6768</v>
      </c>
      <c r="C2892">
        <v>69</v>
      </c>
      <c r="D2892" t="s">
        <v>6766</v>
      </c>
      <c r="E2892" s="2">
        <v>1858.83</v>
      </c>
      <c r="F2892" s="7" t="str">
        <f>+_xlfn.XLOOKUP(LISTAS[[#This Row],[ID]],_01_CODIGOS_Y_COSTOS_xlsm[Producto y N°],_01_CODIGOS_Y_COSTOS_xlsm[FABRICA],"",0,1)</f>
        <v>SELFLEX</v>
      </c>
      <c r="G2892" s="26">
        <f>LISTAS[[#This Row],[Precio]]*(1-0.46)</f>
        <v>1003.7682</v>
      </c>
      <c r="H2892" s="21">
        <f>+_xlfn.XLOOKUP(LISTAS[[#This Row],[ID]],_01_CODIGOS_Y_COSTOS_xlsm[Producto y N°],_01_CODIGOS_Y_COSTOS_xlsm[COSTO],0,0,1)</f>
        <v>332.44779999999997</v>
      </c>
      <c r="I2892" s="28">
        <f>+IFERROR(LISTAS[[#This Row],[VENTA NETA]]/LISTAS[[#This Row],[COSTO]]-1,0)</f>
        <v>2.0193257407629108</v>
      </c>
      <c r="J2892" s="50" t="str">
        <f>IFERROR(VLOOKUP(LISTAS[[#This Row],[ID]],_01_CODIGOS_Y_COSTOS_xlsm[[Producto y N°]:[CODIGO]],2,0),"")</f>
        <v>180370081101702200000150</v>
      </c>
      <c r="O2892" t="s">
        <v>6765</v>
      </c>
      <c r="AB2892" s="12" t="str">
        <f>+LISTAS[[#This Row],[Codigo]]&amp;LISTAS[[#This Row],[Fabrica]]</f>
        <v>180370081101702200000150SELFLEX</v>
      </c>
      <c r="AC2892" s="13" t="str">
        <f>+LISTAS[[#This Row],[Codigo]]</f>
        <v>180370081101702200000150</v>
      </c>
      <c r="AD2892" s="13" t="str">
        <f>+LISTAS[[#This Row],[ID]]</f>
        <v>TUERCAS REMACHES69</v>
      </c>
      <c r="AH2892" s="36"/>
      <c r="AI2892" s="37">
        <f>+LISTAS[[#This Row],[Precio]]+(LISTAS[[#This Row],[Precio]]*AH2892)</f>
        <v>1858.83</v>
      </c>
      <c r="AJ2892" s="38">
        <f t="shared" si="49"/>
        <v>929.41499999999996</v>
      </c>
      <c r="AL2892" s="35">
        <f>+AJ2892/LISTAS[[#This Row],[COSTO]]-1</f>
        <v>1.7956719821878804</v>
      </c>
      <c r="AM2892" t="str">
        <f>+LISTAS[[#This Row],[ID]]</f>
        <v>TUERCAS REMACHES69</v>
      </c>
      <c r="AO2892" s="43"/>
      <c r="AP2892" s="39">
        <f>LISTAS[[#This Row],[COSTO]]+(LISTAS[[#This Row],[COSTO]]*AO2892)</f>
        <v>332.44779999999997</v>
      </c>
      <c r="AQ2892" s="44">
        <f>IF(AO2892="",0,AP2892/LISTAS[[#This Row],[VENTA NETA]]-1)</f>
        <v>0</v>
      </c>
      <c r="AS2892" s="39">
        <v>1200</v>
      </c>
      <c r="AT2892" s="48">
        <f>+LISTAS[[#This Row],[COSTO]]/AS2892-1</f>
        <v>-0.72296016666666674</v>
      </c>
      <c r="BA2892" t="s">
        <v>6768</v>
      </c>
      <c r="BB2892" s="36"/>
    </row>
    <row r="2893" spans="1:54" x14ac:dyDescent="0.35">
      <c r="A2893" s="7" t="s">
        <v>6767</v>
      </c>
      <c r="B2893" t="s">
        <v>6768</v>
      </c>
      <c r="C2893" t="s">
        <v>4917</v>
      </c>
      <c r="D2893" t="s">
        <v>6575</v>
      </c>
      <c r="E2893" s="2">
        <v>15000</v>
      </c>
      <c r="F2893" s="7" t="str">
        <f>+_xlfn.XLOOKUP(LISTAS[[#This Row],[ID]],_01_CODIGOS_Y_COSTOS_xlsm[Producto y N°],_01_CODIGOS_Y_COSTOS_xlsm[FABRICA],"",0,1)</f>
        <v>SELFLEX</v>
      </c>
      <c r="G2893" s="26">
        <f>LISTAS[[#This Row],[Precio]]*(1-0.46)</f>
        <v>8100.0000000000009</v>
      </c>
      <c r="H2893" s="21">
        <f>+_xlfn.XLOOKUP(LISTAS[[#This Row],[ID]],_01_CODIGOS_Y_COSTOS_xlsm[Producto y N°],_01_CODIGOS_Y_COSTOS_xlsm[COSTO],0,0,1)</f>
        <v>0</v>
      </c>
      <c r="I2893" s="28">
        <f>+IFERROR(LISTAS[[#This Row],[VENTA NETA]]/LISTAS[[#This Row],[COSTO]]-1,0)</f>
        <v>0</v>
      </c>
      <c r="J2893" s="50" t="str">
        <f>IFERROR(VLOOKUP(LISTAS[[#This Row],[ID]],_01_CODIGOS_Y_COSTOS_xlsm[[Producto y N°]:[CODIGO]],2,0),"")</f>
        <v>0</v>
      </c>
      <c r="O2893" t="s">
        <v>6767</v>
      </c>
      <c r="AB2893" s="12" t="str">
        <f>+LISTAS[[#This Row],[Codigo]]&amp;LISTAS[[#This Row],[Fabrica]]</f>
        <v>0SELFLEX</v>
      </c>
      <c r="AC2893" s="13" t="str">
        <f>+LISTAS[[#This Row],[Codigo]]</f>
        <v>0</v>
      </c>
      <c r="AD2893" s="13" t="str">
        <f>+LISTAS[[#This Row],[ID]]</f>
        <v>TUERCAS REMACHESGaveta</v>
      </c>
      <c r="AH2893" s="36"/>
      <c r="AI2893" s="37">
        <f>+LISTAS[[#This Row],[Precio]]+(LISTAS[[#This Row],[Precio]]*AH2893)</f>
        <v>15000</v>
      </c>
      <c r="AJ2893" s="38">
        <f t="shared" si="49"/>
        <v>7500</v>
      </c>
      <c r="AL2893" s="35" t="e">
        <f>+AJ2893/LISTAS[[#This Row],[COSTO]]-1</f>
        <v>#DIV/0!</v>
      </c>
      <c r="AM2893" t="str">
        <f>+LISTAS[[#This Row],[ID]]</f>
        <v>TUERCAS REMACHESGaveta</v>
      </c>
      <c r="AO2893" s="43"/>
      <c r="AP2893" s="39">
        <f>LISTAS[[#This Row],[COSTO]]+(LISTAS[[#This Row],[COSTO]]*AO2893)</f>
        <v>0</v>
      </c>
      <c r="AQ2893" s="44">
        <f>IF(AO2893="",0,AP2893/LISTAS[[#This Row],[VENTA NETA]]-1)</f>
        <v>0</v>
      </c>
      <c r="AS2893" s="39">
        <v>2140</v>
      </c>
      <c r="AT2893" s="48">
        <f>+LISTAS[[#This Row],[COSTO]]/AS2893-1</f>
        <v>-1</v>
      </c>
      <c r="BA2893" t="s">
        <v>6768</v>
      </c>
      <c r="BB2893" s="36"/>
    </row>
    <row r="2894" spans="1:54" x14ac:dyDescent="0.35">
      <c r="A2894" s="7" t="s">
        <v>6779</v>
      </c>
      <c r="B2894" t="s">
        <v>6777</v>
      </c>
      <c r="C2894">
        <v>1</v>
      </c>
      <c r="D2894" t="s">
        <v>6850</v>
      </c>
      <c r="E2894" s="2">
        <v>8571.4285999999993</v>
      </c>
      <c r="F2894" s="7" t="str">
        <f>+_xlfn.XLOOKUP(LISTAS[[#This Row],[ID]],_01_CODIGOS_Y_COSTOS_xlsm[Producto y N°],_01_CODIGOS_Y_COSTOS_xlsm[FABRICA],"",0,1)</f>
        <v>NEPLASTIC</v>
      </c>
      <c r="G2894" s="26">
        <f>LISTAS[[#This Row],[Precio]]*(1-0.46)</f>
        <v>4628.5714440000002</v>
      </c>
      <c r="H2894" s="21">
        <f>+_xlfn.XLOOKUP(LISTAS[[#This Row],[ID]],_01_CODIGOS_Y_COSTOS_xlsm[Producto y N°],_01_CODIGOS_Y_COSTOS_xlsm[COSTO],0,0,1)</f>
        <v>2070</v>
      </c>
      <c r="I2894" s="28">
        <f>+IFERROR(LISTAS[[#This Row],[VENTA NETA]]/LISTAS[[#This Row],[COSTO]]-1,0)</f>
        <v>1.2360248521739132</v>
      </c>
      <c r="J2894" s="50" t="str">
        <f>IFERROR(VLOOKUP(LISTAS[[#This Row],[ID]],_01_CODIGOS_Y_COSTOS_xlsm[[Producto y N°]:[CODIGO]],2,0),"")</f>
        <v>4</v>
      </c>
      <c r="O2894" t="s">
        <v>6779</v>
      </c>
      <c r="AB2894" s="12" t="str">
        <f>+LISTAS[[#This Row],[Codigo]]&amp;LISTAS[[#This Row],[Fabrica]]</f>
        <v>4NEPLASTIC</v>
      </c>
      <c r="AC2894" s="13" t="str">
        <f>+LISTAS[[#This Row],[Codigo]]</f>
        <v>4</v>
      </c>
      <c r="AD2894" s="13" t="str">
        <f>+LISTAS[[#This Row],[ID]]</f>
        <v>PERILLAS DE COCINA1</v>
      </c>
      <c r="AH2894" s="36"/>
      <c r="AI2894" s="37">
        <f>+LISTAS[[#This Row],[Precio]]+(LISTAS[[#This Row],[Precio]]*AH2894)</f>
        <v>8571.4285999999993</v>
      </c>
      <c r="AJ2894" s="38">
        <f t="shared" si="49"/>
        <v>4285.7142999999996</v>
      </c>
      <c r="AL2894" s="35">
        <f>+AJ2894/LISTAS[[#This Row],[COSTO]]-1</f>
        <v>1.070393381642512</v>
      </c>
      <c r="AM2894" t="str">
        <f>+LISTAS[[#This Row],[ID]]</f>
        <v>PERILLAS DE COCINA1</v>
      </c>
      <c r="AO2894" s="43"/>
      <c r="AP2894" s="39">
        <f>LISTAS[[#This Row],[COSTO]]+(LISTAS[[#This Row],[COSTO]]*AO2894)</f>
        <v>2070</v>
      </c>
      <c r="AQ2894" s="44">
        <f>IF(AO2894="",0,AP2894/LISTAS[[#This Row],[VENTA NETA]]-1)</f>
        <v>0</v>
      </c>
      <c r="AS2894" s="39">
        <v>2000</v>
      </c>
      <c r="AT2894" s="48">
        <f>+LISTAS[[#This Row],[COSTO]]/AS2894-1</f>
        <v>3.499999999999992E-2</v>
      </c>
      <c r="BA2894" t="s">
        <v>6777</v>
      </c>
      <c r="BB2894" s="36"/>
    </row>
    <row r="2895" spans="1:54" x14ac:dyDescent="0.35">
      <c r="A2895" s="7" t="s">
        <v>6780</v>
      </c>
      <c r="B2895" t="s">
        <v>6777</v>
      </c>
      <c r="C2895">
        <v>2</v>
      </c>
      <c r="D2895" t="s">
        <v>6851</v>
      </c>
      <c r="E2895" s="2">
        <v>9523.8094999999994</v>
      </c>
      <c r="F2895" s="7" t="str">
        <f>+_xlfn.XLOOKUP(LISTAS[[#This Row],[ID]],_01_CODIGOS_Y_COSTOS_xlsm[Producto y N°],_01_CODIGOS_Y_COSTOS_xlsm[FABRICA],"",0,1)</f>
        <v>NEPLASTIC</v>
      </c>
      <c r="G2895" s="26">
        <f>LISTAS[[#This Row],[Precio]]*(1-0.46)</f>
        <v>5142.8571300000003</v>
      </c>
      <c r="H2895" s="21">
        <f>+_xlfn.XLOOKUP(LISTAS[[#This Row],[ID]],_01_CODIGOS_Y_COSTOS_xlsm[Producto y N°],_01_CODIGOS_Y_COSTOS_xlsm[COSTO],0,0,1)</f>
        <v>2340</v>
      </c>
      <c r="I2895" s="28">
        <f>+IFERROR(LISTAS[[#This Row],[VENTA NETA]]/LISTAS[[#This Row],[COSTO]]-1,0)</f>
        <v>1.1978021923076922</v>
      </c>
      <c r="J2895" s="50" t="str">
        <f>IFERROR(VLOOKUP(LISTAS[[#This Row],[ID]],_01_CODIGOS_Y_COSTOS_xlsm[[Producto y N°]:[CODIGO]],2,0),"")</f>
        <v>732</v>
      </c>
      <c r="O2895" t="s">
        <v>6780</v>
      </c>
      <c r="AB2895" s="12" t="str">
        <f>+LISTAS[[#This Row],[Codigo]]&amp;LISTAS[[#This Row],[Fabrica]]</f>
        <v>732NEPLASTIC</v>
      </c>
      <c r="AC2895" s="13" t="str">
        <f>+LISTAS[[#This Row],[Codigo]]</f>
        <v>732</v>
      </c>
      <c r="AD2895" s="13" t="str">
        <f>+LISTAS[[#This Row],[ID]]</f>
        <v>PERILLAS DE COCINA2</v>
      </c>
      <c r="AH2895" s="36"/>
      <c r="AI2895" s="37">
        <f>+LISTAS[[#This Row],[Precio]]+(LISTAS[[#This Row],[Precio]]*AH2895)</f>
        <v>9523.8094999999994</v>
      </c>
      <c r="AJ2895" s="38">
        <f t="shared" si="49"/>
        <v>4761.9047499999997</v>
      </c>
      <c r="AL2895" s="35">
        <f>+AJ2895/LISTAS[[#This Row],[COSTO]]-1</f>
        <v>1.0350020299145299</v>
      </c>
      <c r="AM2895" t="str">
        <f>+LISTAS[[#This Row],[ID]]</f>
        <v>PERILLAS DE COCINA2</v>
      </c>
      <c r="AO2895" s="43"/>
      <c r="AP2895" s="39">
        <f>LISTAS[[#This Row],[COSTO]]+(LISTAS[[#This Row],[COSTO]]*AO2895)</f>
        <v>2340</v>
      </c>
      <c r="AQ2895" s="44">
        <f>IF(AO2895="",0,AP2895/LISTAS[[#This Row],[VENTA NETA]]-1)</f>
        <v>0</v>
      </c>
      <c r="AS2895" s="39">
        <v>1200</v>
      </c>
      <c r="AT2895" s="48">
        <f>+LISTAS[[#This Row],[COSTO]]/AS2895-1</f>
        <v>0.95</v>
      </c>
      <c r="BA2895" t="s">
        <v>6777</v>
      </c>
      <c r="BB2895" s="36"/>
    </row>
    <row r="2896" spans="1:54" x14ac:dyDescent="0.35">
      <c r="A2896" s="7" t="s">
        <v>6781</v>
      </c>
      <c r="B2896" t="s">
        <v>6777</v>
      </c>
      <c r="C2896">
        <v>3</v>
      </c>
      <c r="D2896" t="s">
        <v>6852</v>
      </c>
      <c r="E2896" s="2">
        <v>7142.8571000000002</v>
      </c>
      <c r="F2896" s="7" t="str">
        <f>+_xlfn.XLOOKUP(LISTAS[[#This Row],[ID]],_01_CODIGOS_Y_COSTOS_xlsm[Producto y N°],_01_CODIGOS_Y_COSTOS_xlsm[FABRICA],"",0,1)</f>
        <v>NEPLASTIC</v>
      </c>
      <c r="G2896" s="26">
        <f>LISTAS[[#This Row],[Precio]]*(1-0.46)</f>
        <v>3857.1428340000002</v>
      </c>
      <c r="H2896" s="21">
        <f>+_xlfn.XLOOKUP(LISTAS[[#This Row],[ID]],_01_CODIGOS_Y_COSTOS_xlsm[Producto y N°],_01_CODIGOS_Y_COSTOS_xlsm[COSTO],0,0,1)</f>
        <v>1710</v>
      </c>
      <c r="I2896" s="28">
        <f>+IFERROR(LISTAS[[#This Row],[VENTA NETA]]/LISTAS[[#This Row],[COSTO]]-1,0)</f>
        <v>1.2556390842105265</v>
      </c>
      <c r="J2896" s="50" t="str">
        <f>IFERROR(VLOOKUP(LISTAS[[#This Row],[ID]],_01_CODIGOS_Y_COSTOS_xlsm[[Producto y N°]:[CODIGO]],2,0),"")</f>
        <v>27</v>
      </c>
      <c r="O2896" t="s">
        <v>6781</v>
      </c>
      <c r="AB2896" s="12" t="str">
        <f>+LISTAS[[#This Row],[Codigo]]&amp;LISTAS[[#This Row],[Fabrica]]</f>
        <v>27NEPLASTIC</v>
      </c>
      <c r="AC2896" s="13" t="str">
        <f>+LISTAS[[#This Row],[Codigo]]</f>
        <v>27</v>
      </c>
      <c r="AD2896" s="13" t="str">
        <f>+LISTAS[[#This Row],[ID]]</f>
        <v>PERILLAS DE COCINA3</v>
      </c>
      <c r="AH2896" s="36">
        <v>0.25</v>
      </c>
      <c r="AI2896" s="73">
        <f>+LISTAS[[#This Row],[Precio]]+(LISTAS[[#This Row],[Precio]]*AH2896)</f>
        <v>8928.5713749999995</v>
      </c>
      <c r="AJ2896" s="38">
        <f t="shared" si="49"/>
        <v>4464.2856874999998</v>
      </c>
      <c r="AL2896" s="35">
        <f>+AJ2896/LISTAS[[#This Row],[COSTO]]-1</f>
        <v>1.6106933845029237</v>
      </c>
      <c r="AM2896" t="str">
        <f>+LISTAS[[#This Row],[ID]]</f>
        <v>PERILLAS DE COCINA3</v>
      </c>
      <c r="AO2896" s="43"/>
      <c r="AP2896" s="39">
        <f>LISTAS[[#This Row],[COSTO]]+(LISTAS[[#This Row],[COSTO]]*AO2896)</f>
        <v>1710</v>
      </c>
      <c r="AQ2896" s="44">
        <f>IF(AO2896="",0,AP2896/LISTAS[[#This Row],[VENTA NETA]]-1)</f>
        <v>0</v>
      </c>
      <c r="AS2896" s="39">
        <v>1300</v>
      </c>
      <c r="AT2896" s="48">
        <f>+LISTAS[[#This Row],[COSTO]]/AS2896-1</f>
        <v>0.31538461538461537</v>
      </c>
      <c r="BA2896" t="s">
        <v>6777</v>
      </c>
      <c r="BB2896" s="36">
        <v>0.25</v>
      </c>
    </row>
    <row r="2897" spans="1:54" x14ac:dyDescent="0.35">
      <c r="A2897" s="7" t="s">
        <v>6782</v>
      </c>
      <c r="B2897" t="s">
        <v>6777</v>
      </c>
      <c r="C2897">
        <v>10</v>
      </c>
      <c r="D2897" t="s">
        <v>6800</v>
      </c>
      <c r="E2897" s="2">
        <v>10190.476199999999</v>
      </c>
      <c r="F2897" s="7" t="str">
        <f>+_xlfn.XLOOKUP(LISTAS[[#This Row],[ID]],_01_CODIGOS_Y_COSTOS_xlsm[Producto y N°],_01_CODIGOS_Y_COSTOS_xlsm[FABRICA],"",0,1)</f>
        <v>NEPLASTIC</v>
      </c>
      <c r="G2897" s="26">
        <f>LISTAS[[#This Row],[Precio]]*(1-0.46)</f>
        <v>5502.8571480000001</v>
      </c>
      <c r="H2897" s="21">
        <f>+_xlfn.XLOOKUP(LISTAS[[#This Row],[ID]],_01_CODIGOS_Y_COSTOS_xlsm[Producto y N°],_01_CODIGOS_Y_COSTOS_xlsm[COSTO],0,0,1)</f>
        <v>2340</v>
      </c>
      <c r="I2897" s="28">
        <f>+IFERROR(LISTAS[[#This Row],[VENTA NETA]]/LISTAS[[#This Row],[COSTO]]-1,0)</f>
        <v>1.3516483538461537</v>
      </c>
      <c r="J2897" s="50" t="str">
        <f>IFERROR(VLOOKUP(LISTAS[[#This Row],[ID]],_01_CODIGOS_Y_COSTOS_xlsm[[Producto y N°]:[CODIGO]],2,0),"")</f>
        <v>478</v>
      </c>
      <c r="O2897" t="s">
        <v>6782</v>
      </c>
      <c r="AB2897" s="12" t="str">
        <f>+LISTAS[[#This Row],[Codigo]]&amp;LISTAS[[#This Row],[Fabrica]]</f>
        <v>478NEPLASTIC</v>
      </c>
      <c r="AC2897" s="13" t="str">
        <f>+LISTAS[[#This Row],[Codigo]]</f>
        <v>478</v>
      </c>
      <c r="AD2897" s="13" t="str">
        <f>+LISTAS[[#This Row],[ID]]</f>
        <v>PERILLAS DE COCINA10</v>
      </c>
      <c r="AH2897" s="36"/>
      <c r="AI2897" s="37">
        <f>+LISTAS[[#This Row],[Precio]]+(LISTAS[[#This Row],[Precio]]*AH2897)</f>
        <v>10190.476199999999</v>
      </c>
      <c r="AJ2897" s="38">
        <f t="shared" si="49"/>
        <v>5095.2380999999996</v>
      </c>
      <c r="AL2897" s="35">
        <f>+AJ2897/LISTAS[[#This Row],[COSTO]]-1</f>
        <v>1.1774521794871795</v>
      </c>
      <c r="AM2897" t="str">
        <f>+LISTAS[[#This Row],[ID]]</f>
        <v>PERILLAS DE COCINA10</v>
      </c>
      <c r="AO2897" s="43"/>
      <c r="AP2897" s="39">
        <f>LISTAS[[#This Row],[COSTO]]+(LISTAS[[#This Row],[COSTO]]*AO2897)</f>
        <v>2340</v>
      </c>
      <c r="AQ2897" s="44">
        <f>IF(AO2897="",0,AP2897/LISTAS[[#This Row],[VENTA NETA]]-1)</f>
        <v>0</v>
      </c>
      <c r="AS2897" s="39">
        <v>1000</v>
      </c>
      <c r="AT2897" s="48">
        <f>+LISTAS[[#This Row],[COSTO]]/AS2897-1</f>
        <v>1.3399999999999999</v>
      </c>
      <c r="BA2897" t="s">
        <v>6777</v>
      </c>
      <c r="BB2897" s="36"/>
    </row>
    <row r="2898" spans="1:54" x14ac:dyDescent="0.35">
      <c r="A2898" s="7" t="s">
        <v>6783</v>
      </c>
      <c r="B2898" t="s">
        <v>6777</v>
      </c>
      <c r="C2898">
        <v>11</v>
      </c>
      <c r="D2898" t="s">
        <v>6853</v>
      </c>
      <c r="E2898" s="2">
        <v>9523.8094999999994</v>
      </c>
      <c r="F2898" s="7" t="str">
        <f>+_xlfn.XLOOKUP(LISTAS[[#This Row],[ID]],_01_CODIGOS_Y_COSTOS_xlsm[Producto y N°],_01_CODIGOS_Y_COSTOS_xlsm[FABRICA],"",0,1)</f>
        <v>NEPLASTIC</v>
      </c>
      <c r="G2898" s="26">
        <f>LISTAS[[#This Row],[Precio]]*(1-0.46)</f>
        <v>5142.8571300000003</v>
      </c>
      <c r="H2898" s="21">
        <f>+_xlfn.XLOOKUP(LISTAS[[#This Row],[ID]],_01_CODIGOS_Y_COSTOS_xlsm[Producto y N°],_01_CODIGOS_Y_COSTOS_xlsm[COSTO],0,0,1)</f>
        <v>2340</v>
      </c>
      <c r="I2898" s="28">
        <f>+IFERROR(LISTAS[[#This Row],[VENTA NETA]]/LISTAS[[#This Row],[COSTO]]-1,0)</f>
        <v>1.1978021923076922</v>
      </c>
      <c r="J2898" s="50" t="str">
        <f>IFERROR(VLOOKUP(LISTAS[[#This Row],[ID]],_01_CODIGOS_Y_COSTOS_xlsm[[Producto y N°]:[CODIGO]],2,0),"")</f>
        <v>690</v>
      </c>
      <c r="O2898" t="s">
        <v>6783</v>
      </c>
      <c r="AB2898" s="12" t="str">
        <f>+LISTAS[[#This Row],[Codigo]]&amp;LISTAS[[#This Row],[Fabrica]]</f>
        <v>690NEPLASTIC</v>
      </c>
      <c r="AC2898" s="13" t="str">
        <f>+LISTAS[[#This Row],[Codigo]]</f>
        <v>690</v>
      </c>
      <c r="AD2898" s="13" t="str">
        <f>+LISTAS[[#This Row],[ID]]</f>
        <v>PERILLAS DE COCINA11</v>
      </c>
      <c r="AH2898" s="36"/>
      <c r="AI2898" s="37">
        <f>+LISTAS[[#This Row],[Precio]]+(LISTAS[[#This Row],[Precio]]*AH2898)</f>
        <v>9523.8094999999994</v>
      </c>
      <c r="AJ2898" s="38">
        <f t="shared" si="49"/>
        <v>4761.9047499999997</v>
      </c>
      <c r="AL2898" s="35">
        <f>+AJ2898/LISTAS[[#This Row],[COSTO]]-1</f>
        <v>1.0350020299145299</v>
      </c>
      <c r="AM2898" t="str">
        <f>+LISTAS[[#This Row],[ID]]</f>
        <v>PERILLAS DE COCINA11</v>
      </c>
      <c r="AO2898" s="43"/>
      <c r="AP2898" s="39">
        <f>LISTAS[[#This Row],[COSTO]]+(LISTAS[[#This Row],[COSTO]]*AO2898)</f>
        <v>2340</v>
      </c>
      <c r="AQ2898" s="44">
        <f>IF(AO2898="",0,AP2898/LISTAS[[#This Row],[VENTA NETA]]-1)</f>
        <v>0</v>
      </c>
      <c r="AS2898" s="39">
        <v>1000</v>
      </c>
      <c r="AT2898" s="48">
        <f>+LISTAS[[#This Row],[COSTO]]/AS2898-1</f>
        <v>1.3399999999999999</v>
      </c>
      <c r="BA2898" t="s">
        <v>6777</v>
      </c>
      <c r="BB2898" s="36"/>
    </row>
    <row r="2899" spans="1:54" x14ac:dyDescent="0.35">
      <c r="A2899" s="7" t="s">
        <v>6784</v>
      </c>
      <c r="B2899" t="s">
        <v>6777</v>
      </c>
      <c r="C2899">
        <v>12</v>
      </c>
      <c r="D2899" t="s">
        <v>6801</v>
      </c>
      <c r="E2899" s="2">
        <v>5714.2857000000004</v>
      </c>
      <c r="F2899" s="7" t="str">
        <f>+_xlfn.XLOOKUP(LISTAS[[#This Row],[ID]],_01_CODIGOS_Y_COSTOS_xlsm[Producto y N°],_01_CODIGOS_Y_COSTOS_xlsm[FABRICA],"",0,1)</f>
        <v>NEPLASTIC</v>
      </c>
      <c r="G2899" s="26">
        <f>LISTAS[[#This Row],[Precio]]*(1-0.46)</f>
        <v>3085.7142780000004</v>
      </c>
      <c r="H2899" s="21">
        <f>+_xlfn.XLOOKUP(LISTAS[[#This Row],[ID]],_01_CODIGOS_Y_COSTOS_xlsm[Producto y N°],_01_CODIGOS_Y_COSTOS_xlsm[COSTO],0,0,1)</f>
        <v>1530</v>
      </c>
      <c r="I2899" s="28">
        <f>+IFERROR(LISTAS[[#This Row],[VENTA NETA]]/LISTAS[[#This Row],[COSTO]]-1,0)</f>
        <v>1.016806717647059</v>
      </c>
      <c r="J2899" s="50" t="str">
        <f>IFERROR(VLOOKUP(LISTAS[[#This Row],[ID]],_01_CODIGOS_Y_COSTOS_xlsm[[Producto y N°]:[CODIGO]],2,0),"")</f>
        <v>73</v>
      </c>
      <c r="O2899" t="s">
        <v>6784</v>
      </c>
      <c r="AB2899" s="12" t="str">
        <f>+LISTAS[[#This Row],[Codigo]]&amp;LISTAS[[#This Row],[Fabrica]]</f>
        <v>73NEPLASTIC</v>
      </c>
      <c r="AC2899" s="13" t="str">
        <f>+LISTAS[[#This Row],[Codigo]]</f>
        <v>73</v>
      </c>
      <c r="AD2899" s="13" t="str">
        <f>+LISTAS[[#This Row],[ID]]</f>
        <v>PERILLAS DE COCINA12</v>
      </c>
      <c r="AH2899" s="36"/>
      <c r="AI2899" s="37">
        <f>+LISTAS[[#This Row],[Precio]]+(LISTAS[[#This Row],[Precio]]*AH2899)</f>
        <v>5714.2857000000004</v>
      </c>
      <c r="AJ2899" s="38">
        <f t="shared" si="49"/>
        <v>2857.1428500000002</v>
      </c>
      <c r="AL2899" s="35">
        <f>+AJ2899/LISTAS[[#This Row],[COSTO]]-1</f>
        <v>0.8674136274509805</v>
      </c>
      <c r="AM2899" t="str">
        <f>+LISTAS[[#This Row],[ID]]</f>
        <v>PERILLAS DE COCINA12</v>
      </c>
      <c r="AO2899" s="43"/>
      <c r="AP2899" s="39">
        <f>LISTAS[[#This Row],[COSTO]]+(LISTAS[[#This Row],[COSTO]]*AO2899)</f>
        <v>1530</v>
      </c>
      <c r="AQ2899" s="44">
        <f>IF(AO2899="",0,AP2899/LISTAS[[#This Row],[VENTA NETA]]-1)</f>
        <v>0</v>
      </c>
      <c r="AS2899" s="39">
        <v>1300</v>
      </c>
      <c r="AT2899" s="48">
        <f>+LISTAS[[#This Row],[COSTO]]/AS2899-1</f>
        <v>0.17692307692307696</v>
      </c>
      <c r="BA2899" t="s">
        <v>6777</v>
      </c>
      <c r="BB2899" s="36"/>
    </row>
    <row r="2900" spans="1:54" x14ac:dyDescent="0.35">
      <c r="A2900" s="7" t="s">
        <v>6785</v>
      </c>
      <c r="B2900" t="s">
        <v>6777</v>
      </c>
      <c r="C2900">
        <v>13</v>
      </c>
      <c r="D2900" t="s">
        <v>6802</v>
      </c>
      <c r="E2900" s="2">
        <v>6190.4762000000001</v>
      </c>
      <c r="F2900" s="7" t="str">
        <f>+_xlfn.XLOOKUP(LISTAS[[#This Row],[ID]],_01_CODIGOS_Y_COSTOS_xlsm[Producto y N°],_01_CODIGOS_Y_COSTOS_xlsm[FABRICA],"",0,1)</f>
        <v>NEPLASTIC</v>
      </c>
      <c r="G2900" s="26">
        <f>LISTAS[[#This Row],[Precio]]*(1-0.46)</f>
        <v>3342.8571480000001</v>
      </c>
      <c r="H2900" s="21">
        <f>+_xlfn.XLOOKUP(LISTAS[[#This Row],[ID]],_01_CODIGOS_Y_COSTOS_xlsm[Producto y N°],_01_CODIGOS_Y_COSTOS_xlsm[COSTO],0,0,1)</f>
        <v>1530</v>
      </c>
      <c r="I2900" s="28">
        <f>+IFERROR(LISTAS[[#This Row],[VENTA NETA]]/LISTAS[[#This Row],[COSTO]]-1,0)</f>
        <v>1.1848739529411767</v>
      </c>
      <c r="J2900" s="50" t="str">
        <f>IFERROR(VLOOKUP(LISTAS[[#This Row],[ID]],_01_CODIGOS_Y_COSTOS_xlsm[[Producto y N°]:[CODIGO]],2,0),"")</f>
        <v>415</v>
      </c>
      <c r="O2900" t="s">
        <v>6785</v>
      </c>
      <c r="AB2900" s="12" t="str">
        <f>+LISTAS[[#This Row],[Codigo]]&amp;LISTAS[[#This Row],[Fabrica]]</f>
        <v>415NEPLASTIC</v>
      </c>
      <c r="AC2900" s="13" t="str">
        <f>+LISTAS[[#This Row],[Codigo]]</f>
        <v>415</v>
      </c>
      <c r="AD2900" s="13" t="str">
        <f>+LISTAS[[#This Row],[ID]]</f>
        <v>PERILLAS DE COCINA13</v>
      </c>
      <c r="AH2900" s="36"/>
      <c r="AI2900" s="37">
        <f>+LISTAS[[#This Row],[Precio]]+(LISTAS[[#This Row],[Precio]]*AH2900)</f>
        <v>6190.4762000000001</v>
      </c>
      <c r="AJ2900" s="38">
        <f t="shared" si="49"/>
        <v>3095.2381</v>
      </c>
      <c r="AL2900" s="35">
        <f>+AJ2900/LISTAS[[#This Row],[COSTO]]-1</f>
        <v>1.0230314379084966</v>
      </c>
      <c r="AM2900" t="str">
        <f>+LISTAS[[#This Row],[ID]]</f>
        <v>PERILLAS DE COCINA13</v>
      </c>
      <c r="AO2900" s="43"/>
      <c r="AP2900" s="39">
        <f>LISTAS[[#This Row],[COSTO]]+(LISTAS[[#This Row],[COSTO]]*AO2900)</f>
        <v>1530</v>
      </c>
      <c r="AQ2900" s="44">
        <f>IF(AO2900="",0,AP2900/LISTAS[[#This Row],[VENTA NETA]]-1)</f>
        <v>0</v>
      </c>
      <c r="AS2900" s="39">
        <v>1680</v>
      </c>
      <c r="AT2900" s="48">
        <f>+LISTAS[[#This Row],[COSTO]]/AS2900-1</f>
        <v>-8.9285714285714302E-2</v>
      </c>
      <c r="BA2900" t="s">
        <v>6777</v>
      </c>
      <c r="BB2900" s="36"/>
    </row>
    <row r="2901" spans="1:54" x14ac:dyDescent="0.35">
      <c r="A2901" s="7" t="s">
        <v>6786</v>
      </c>
      <c r="B2901" t="s">
        <v>6777</v>
      </c>
      <c r="C2901">
        <v>14</v>
      </c>
      <c r="D2901" t="s">
        <v>6803</v>
      </c>
      <c r="E2901" s="2">
        <v>4761.9048000000003</v>
      </c>
      <c r="F2901" s="7" t="str">
        <f>+_xlfn.XLOOKUP(LISTAS[[#This Row],[ID]],_01_CODIGOS_Y_COSTOS_xlsm[Producto y N°],_01_CODIGOS_Y_COSTOS_xlsm[FABRICA],"",0,1)</f>
        <v>NEPLASTIC</v>
      </c>
      <c r="G2901" s="26">
        <f>LISTAS[[#This Row],[Precio]]*(1-0.46)</f>
        <v>2571.4285920000002</v>
      </c>
      <c r="H2901" s="21">
        <f>+_xlfn.XLOOKUP(LISTAS[[#This Row],[ID]],_01_CODIGOS_Y_COSTOS_xlsm[Producto y N°],_01_CODIGOS_Y_COSTOS_xlsm[COSTO],0,0,1)</f>
        <v>1170</v>
      </c>
      <c r="I2901" s="28">
        <f>+IFERROR(LISTAS[[#This Row],[VENTA NETA]]/LISTAS[[#This Row],[COSTO]]-1,0)</f>
        <v>1.1978022153846157</v>
      </c>
      <c r="J2901" s="50" t="str">
        <f>IFERROR(VLOOKUP(LISTAS[[#This Row],[ID]],_01_CODIGOS_Y_COSTOS_xlsm[[Producto y N°]:[CODIGO]],2,0),"")</f>
        <v>66</v>
      </c>
      <c r="O2901" t="s">
        <v>6786</v>
      </c>
      <c r="AB2901" s="12" t="str">
        <f>+LISTAS[[#This Row],[Codigo]]&amp;LISTAS[[#This Row],[Fabrica]]</f>
        <v>66NEPLASTIC</v>
      </c>
      <c r="AC2901" s="13" t="str">
        <f>+LISTAS[[#This Row],[Codigo]]</f>
        <v>66</v>
      </c>
      <c r="AD2901" s="13" t="str">
        <f>+LISTAS[[#This Row],[ID]]</f>
        <v>PERILLAS DE COCINA14</v>
      </c>
      <c r="AH2901" s="36"/>
      <c r="AI2901" s="37">
        <f>+LISTAS[[#This Row],[Precio]]+(LISTAS[[#This Row],[Precio]]*AH2901)</f>
        <v>4761.9048000000003</v>
      </c>
      <c r="AJ2901" s="38">
        <f t="shared" si="49"/>
        <v>2380.9524000000001</v>
      </c>
      <c r="AL2901" s="35">
        <f>+AJ2901/LISTAS[[#This Row],[COSTO]]-1</f>
        <v>1.0350020512820515</v>
      </c>
      <c r="AM2901" t="str">
        <f>+LISTAS[[#This Row],[ID]]</f>
        <v>PERILLAS DE COCINA14</v>
      </c>
      <c r="AO2901" s="43"/>
      <c r="AP2901" s="39">
        <f>LISTAS[[#This Row],[COSTO]]+(LISTAS[[#This Row],[COSTO]]*AO2901)</f>
        <v>1170</v>
      </c>
      <c r="AQ2901" s="44">
        <f>IF(AO2901="",0,AP2901/LISTAS[[#This Row],[VENTA NETA]]-1)</f>
        <v>0</v>
      </c>
      <c r="AS2901" s="39">
        <v>1500</v>
      </c>
      <c r="AT2901" s="48">
        <f>+LISTAS[[#This Row],[COSTO]]/AS2901-1</f>
        <v>-0.21999999999999997</v>
      </c>
      <c r="BA2901" t="s">
        <v>6777</v>
      </c>
      <c r="BB2901" s="36"/>
    </row>
    <row r="2902" spans="1:54" x14ac:dyDescent="0.35">
      <c r="A2902" s="7" t="s">
        <v>6787</v>
      </c>
      <c r="B2902" t="s">
        <v>6777</v>
      </c>
      <c r="C2902">
        <v>15</v>
      </c>
      <c r="D2902" t="s">
        <v>6854</v>
      </c>
      <c r="E2902" s="2">
        <v>4761.9048000000003</v>
      </c>
      <c r="F2902" s="7" t="str">
        <f>+_xlfn.XLOOKUP(LISTAS[[#This Row],[ID]],_01_CODIGOS_Y_COSTOS_xlsm[Producto y N°],_01_CODIGOS_Y_COSTOS_xlsm[FABRICA],"",0,1)</f>
        <v>NEPLASTIC</v>
      </c>
      <c r="G2902" s="26">
        <f>LISTAS[[#This Row],[Precio]]*(1-0.46)</f>
        <v>2571.4285920000002</v>
      </c>
      <c r="H2902" s="21">
        <f>+_xlfn.XLOOKUP(LISTAS[[#This Row],[ID]],_01_CODIGOS_Y_COSTOS_xlsm[Producto y N°],_01_CODIGOS_Y_COSTOS_xlsm[COSTO],0,0,1)</f>
        <v>1170</v>
      </c>
      <c r="I2902" s="28">
        <f>+IFERROR(LISTAS[[#This Row],[VENTA NETA]]/LISTAS[[#This Row],[COSTO]]-1,0)</f>
        <v>1.1978022153846157</v>
      </c>
      <c r="J2902" s="50" t="str">
        <f>IFERROR(VLOOKUP(LISTAS[[#This Row],[ID]],_01_CODIGOS_Y_COSTOS_xlsm[[Producto y N°]:[CODIGO]],2,0),"")</f>
        <v>67</v>
      </c>
      <c r="O2902" t="s">
        <v>6787</v>
      </c>
      <c r="AB2902" s="12" t="str">
        <f>+LISTAS[[#This Row],[Codigo]]&amp;LISTAS[[#This Row],[Fabrica]]</f>
        <v>67NEPLASTIC</v>
      </c>
      <c r="AC2902" s="13" t="str">
        <f>+LISTAS[[#This Row],[Codigo]]</f>
        <v>67</v>
      </c>
      <c r="AD2902" s="13" t="str">
        <f>+LISTAS[[#This Row],[ID]]</f>
        <v>PERILLAS DE COCINA15</v>
      </c>
      <c r="AH2902" s="36"/>
      <c r="AI2902" s="37">
        <f>+LISTAS[[#This Row],[Precio]]+(LISTAS[[#This Row],[Precio]]*AH2902)</f>
        <v>4761.9048000000003</v>
      </c>
      <c r="AJ2902" s="38">
        <f t="shared" si="49"/>
        <v>2380.9524000000001</v>
      </c>
      <c r="AL2902" s="35">
        <f>+AJ2902/LISTAS[[#This Row],[COSTO]]-1</f>
        <v>1.0350020512820515</v>
      </c>
      <c r="AM2902" t="str">
        <f>+LISTAS[[#This Row],[ID]]</f>
        <v>PERILLAS DE COCINA15</v>
      </c>
      <c r="AO2902" s="43"/>
      <c r="AP2902" s="39">
        <f>LISTAS[[#This Row],[COSTO]]+(LISTAS[[#This Row],[COSTO]]*AO2902)</f>
        <v>1170</v>
      </c>
      <c r="AQ2902" s="44">
        <f>IF(AO2902="",0,AP2902/LISTAS[[#This Row],[VENTA NETA]]-1)</f>
        <v>0</v>
      </c>
      <c r="AS2902" s="39">
        <v>700</v>
      </c>
      <c r="AT2902" s="48">
        <f>+LISTAS[[#This Row],[COSTO]]/AS2902-1</f>
        <v>0.67142857142857149</v>
      </c>
      <c r="BA2902" t="s">
        <v>6777</v>
      </c>
      <c r="BB2902" s="36"/>
    </row>
    <row r="2903" spans="1:54" x14ac:dyDescent="0.35">
      <c r="A2903" s="7" t="s">
        <v>6788</v>
      </c>
      <c r="B2903" t="s">
        <v>6777</v>
      </c>
      <c r="C2903">
        <v>16</v>
      </c>
      <c r="D2903" t="s">
        <v>6804</v>
      </c>
      <c r="E2903" s="2">
        <v>6190.4762000000001</v>
      </c>
      <c r="F2903" s="7" t="str">
        <f>+_xlfn.XLOOKUP(LISTAS[[#This Row],[ID]],_01_CODIGOS_Y_COSTOS_xlsm[Producto y N°],_01_CODIGOS_Y_COSTOS_xlsm[FABRICA],"",0,1)</f>
        <v>NEPLASTIC</v>
      </c>
      <c r="G2903" s="26">
        <f>LISTAS[[#This Row],[Precio]]*(1-0.46)</f>
        <v>3342.8571480000001</v>
      </c>
      <c r="H2903" s="21">
        <f>+_xlfn.XLOOKUP(LISTAS[[#This Row],[ID]],_01_CODIGOS_Y_COSTOS_xlsm[Producto y N°],_01_CODIGOS_Y_COSTOS_xlsm[COSTO],0,0,1)</f>
        <v>1530</v>
      </c>
      <c r="I2903" s="28">
        <f>+IFERROR(LISTAS[[#This Row],[VENTA NETA]]/LISTAS[[#This Row],[COSTO]]-1,0)</f>
        <v>1.1848739529411767</v>
      </c>
      <c r="J2903" s="50" t="str">
        <f>IFERROR(VLOOKUP(LISTAS[[#This Row],[ID]],_01_CODIGOS_Y_COSTOS_xlsm[[Producto y N°]:[CODIGO]],2,0),"")</f>
        <v>533</v>
      </c>
      <c r="O2903" t="s">
        <v>6788</v>
      </c>
      <c r="AB2903" s="12" t="str">
        <f>+LISTAS[[#This Row],[Codigo]]&amp;LISTAS[[#This Row],[Fabrica]]</f>
        <v>533NEPLASTIC</v>
      </c>
      <c r="AC2903" s="13" t="str">
        <f>+LISTAS[[#This Row],[Codigo]]</f>
        <v>533</v>
      </c>
      <c r="AD2903" s="13" t="str">
        <f>+LISTAS[[#This Row],[ID]]</f>
        <v>PERILLAS DE COCINA16</v>
      </c>
      <c r="AH2903" s="36"/>
      <c r="AI2903" s="37">
        <f>+LISTAS[[#This Row],[Precio]]+(LISTAS[[#This Row],[Precio]]*AH2903)</f>
        <v>6190.4762000000001</v>
      </c>
      <c r="AJ2903" s="38">
        <f t="shared" si="49"/>
        <v>3095.2381</v>
      </c>
      <c r="AL2903" s="35">
        <f>+AJ2903/LISTAS[[#This Row],[COSTO]]-1</f>
        <v>1.0230314379084966</v>
      </c>
      <c r="AM2903" t="str">
        <f>+LISTAS[[#This Row],[ID]]</f>
        <v>PERILLAS DE COCINA16</v>
      </c>
      <c r="AO2903" s="43"/>
      <c r="AP2903" s="39">
        <f>LISTAS[[#This Row],[COSTO]]+(LISTAS[[#This Row],[COSTO]]*AO2903)</f>
        <v>1530</v>
      </c>
      <c r="AQ2903" s="44">
        <f>IF(AO2903="",0,AP2903/LISTAS[[#This Row],[VENTA NETA]]-1)</f>
        <v>0</v>
      </c>
      <c r="AS2903" s="39">
        <v>680</v>
      </c>
      <c r="AT2903" s="48">
        <f>+LISTAS[[#This Row],[COSTO]]/AS2903-1</f>
        <v>1.25</v>
      </c>
      <c r="BA2903" t="s">
        <v>6777</v>
      </c>
      <c r="BB2903" s="36"/>
    </row>
    <row r="2904" spans="1:54" x14ac:dyDescent="0.35">
      <c r="A2904" s="7" t="s">
        <v>6789</v>
      </c>
      <c r="B2904" t="s">
        <v>6777</v>
      </c>
      <c r="C2904">
        <v>17</v>
      </c>
      <c r="D2904" t="s">
        <v>6805</v>
      </c>
      <c r="E2904" s="2">
        <v>8000</v>
      </c>
      <c r="F2904" s="7" t="str">
        <f>+_xlfn.XLOOKUP(LISTAS[[#This Row],[ID]],_01_CODIGOS_Y_COSTOS_xlsm[Producto y N°],_01_CODIGOS_Y_COSTOS_xlsm[FABRICA],"",0,1)</f>
        <v>NEPLASTIC</v>
      </c>
      <c r="G2904" s="26">
        <f>LISTAS[[#This Row],[Precio]]*(1-0.46)</f>
        <v>4320</v>
      </c>
      <c r="H2904" s="21">
        <f>+_xlfn.XLOOKUP(LISTAS[[#This Row],[ID]],_01_CODIGOS_Y_COSTOS_xlsm[Producto y N°],_01_CODIGOS_Y_COSTOS_xlsm[COSTO],0,0,1)</f>
        <v>1800</v>
      </c>
      <c r="I2904" s="28">
        <f>+IFERROR(LISTAS[[#This Row],[VENTA NETA]]/LISTAS[[#This Row],[COSTO]]-1,0)</f>
        <v>1.4</v>
      </c>
      <c r="J2904" s="50" t="str">
        <f>IFERROR(VLOOKUP(LISTAS[[#This Row],[ID]],_01_CODIGOS_Y_COSTOS_xlsm[[Producto y N°]:[CODIGO]],2,0),"")</f>
        <v>754</v>
      </c>
      <c r="O2904" t="s">
        <v>6789</v>
      </c>
      <c r="AB2904" s="12" t="str">
        <f>+LISTAS[[#This Row],[Codigo]]&amp;LISTAS[[#This Row],[Fabrica]]</f>
        <v>754NEPLASTIC</v>
      </c>
      <c r="AC2904" s="13" t="str">
        <f>+LISTAS[[#This Row],[Codigo]]</f>
        <v>754</v>
      </c>
      <c r="AD2904" s="13" t="str">
        <f>+LISTAS[[#This Row],[ID]]</f>
        <v>PERILLAS DE COCINA17</v>
      </c>
      <c r="AH2904" s="36"/>
      <c r="AI2904" s="37">
        <f>+LISTAS[[#This Row],[Precio]]+(LISTAS[[#This Row],[Precio]]*AH2904)</f>
        <v>8000</v>
      </c>
      <c r="AJ2904" s="38">
        <f t="shared" si="49"/>
        <v>4000</v>
      </c>
      <c r="AL2904" s="35">
        <f>+AJ2904/LISTAS[[#This Row],[COSTO]]-1</f>
        <v>1.2222222222222223</v>
      </c>
      <c r="AM2904" t="str">
        <f>+LISTAS[[#This Row],[ID]]</f>
        <v>PERILLAS DE COCINA17</v>
      </c>
      <c r="AO2904" s="43"/>
      <c r="AP2904" s="39">
        <f>LISTAS[[#This Row],[COSTO]]+(LISTAS[[#This Row],[COSTO]]*AO2904)</f>
        <v>1800</v>
      </c>
      <c r="AQ2904" s="44">
        <f>IF(AO2904="",0,AP2904/LISTAS[[#This Row],[VENTA NETA]]-1)</f>
        <v>0</v>
      </c>
      <c r="AS2904" s="39">
        <v>1000</v>
      </c>
      <c r="AT2904" s="48">
        <f>+LISTAS[[#This Row],[COSTO]]/AS2904-1</f>
        <v>0.8</v>
      </c>
      <c r="BA2904" t="s">
        <v>6777</v>
      </c>
      <c r="BB2904" s="36"/>
    </row>
    <row r="2905" spans="1:54" x14ac:dyDescent="0.35">
      <c r="A2905" s="7" t="s">
        <v>6790</v>
      </c>
      <c r="B2905" t="s">
        <v>6777</v>
      </c>
      <c r="C2905">
        <v>18</v>
      </c>
      <c r="D2905" t="s">
        <v>6855</v>
      </c>
      <c r="E2905" s="2">
        <v>7142.8571000000002</v>
      </c>
      <c r="F2905" s="7" t="str">
        <f>+_xlfn.XLOOKUP(LISTAS[[#This Row],[ID]],_01_CODIGOS_Y_COSTOS_xlsm[Producto y N°],_01_CODIGOS_Y_COSTOS_xlsm[FABRICA],"",0,1)</f>
        <v>NEPLASTIC</v>
      </c>
      <c r="G2905" s="26">
        <f>LISTAS[[#This Row],[Precio]]*(1-0.46)</f>
        <v>3857.1428340000002</v>
      </c>
      <c r="H2905" s="21">
        <f>+_xlfn.XLOOKUP(LISTAS[[#This Row],[ID]],_01_CODIGOS_Y_COSTOS_xlsm[Producto y N°],_01_CODIGOS_Y_COSTOS_xlsm[COSTO],0,0,1)</f>
        <v>1800</v>
      </c>
      <c r="I2905" s="28">
        <f>+IFERROR(LISTAS[[#This Row],[VENTA NETA]]/LISTAS[[#This Row],[COSTO]]-1,0)</f>
        <v>1.1428571300000003</v>
      </c>
      <c r="J2905" s="50" t="str">
        <f>IFERROR(VLOOKUP(LISTAS[[#This Row],[ID]],_01_CODIGOS_Y_COSTOS_xlsm[[Producto y N°]:[CODIGO]],2,0),"")</f>
        <v>654</v>
      </c>
      <c r="O2905" t="s">
        <v>6790</v>
      </c>
      <c r="AB2905" s="12" t="str">
        <f>+LISTAS[[#This Row],[Codigo]]&amp;LISTAS[[#This Row],[Fabrica]]</f>
        <v>654NEPLASTIC</v>
      </c>
      <c r="AC2905" s="13" t="str">
        <f>+LISTAS[[#This Row],[Codigo]]</f>
        <v>654</v>
      </c>
      <c r="AD2905" s="13" t="str">
        <f>+LISTAS[[#This Row],[ID]]</f>
        <v>PERILLAS DE COCINA18</v>
      </c>
      <c r="AH2905" s="36"/>
      <c r="AI2905" s="37">
        <f>+LISTAS[[#This Row],[Precio]]+(LISTAS[[#This Row],[Precio]]*AH2905)</f>
        <v>7142.8571000000002</v>
      </c>
      <c r="AJ2905" s="38">
        <f t="shared" si="49"/>
        <v>3571.4285500000001</v>
      </c>
      <c r="AL2905" s="35">
        <f>+AJ2905/LISTAS[[#This Row],[COSTO]]-1</f>
        <v>0.98412697222222234</v>
      </c>
      <c r="AM2905" t="str">
        <f>+LISTAS[[#This Row],[ID]]</f>
        <v>PERILLAS DE COCINA18</v>
      </c>
      <c r="AO2905" s="43"/>
      <c r="AP2905" s="39">
        <f>LISTAS[[#This Row],[COSTO]]+(LISTAS[[#This Row],[COSTO]]*AO2905)</f>
        <v>1800</v>
      </c>
      <c r="AQ2905" s="44">
        <f>IF(AO2905="",0,AP2905/LISTAS[[#This Row],[VENTA NETA]]-1)</f>
        <v>0</v>
      </c>
      <c r="AS2905" s="39">
        <v>1000</v>
      </c>
      <c r="AT2905" s="48">
        <f>+LISTAS[[#This Row],[COSTO]]/AS2905-1</f>
        <v>0.8</v>
      </c>
      <c r="BA2905" t="s">
        <v>6777</v>
      </c>
      <c r="BB2905" s="36"/>
    </row>
    <row r="2906" spans="1:54" x14ac:dyDescent="0.35">
      <c r="A2906" s="7" t="s">
        <v>6791</v>
      </c>
      <c r="B2906" t="s">
        <v>6777</v>
      </c>
      <c r="C2906">
        <v>20</v>
      </c>
      <c r="D2906" t="s">
        <v>6806</v>
      </c>
      <c r="E2906" s="2">
        <v>3333.3332999999998</v>
      </c>
      <c r="F2906" s="7" t="str">
        <f>+_xlfn.XLOOKUP(LISTAS[[#This Row],[ID]],_01_CODIGOS_Y_COSTOS_xlsm[Producto y N°],_01_CODIGOS_Y_COSTOS_xlsm[FABRICA],"",0,1)</f>
        <v>NEPLASTIC</v>
      </c>
      <c r="G2906" s="26">
        <f>LISTAS[[#This Row],[Precio]]*(1-0.46)</f>
        <v>1799.999982</v>
      </c>
      <c r="H2906" s="21">
        <f>+_xlfn.XLOOKUP(LISTAS[[#This Row],[ID]],_01_CODIGOS_Y_COSTOS_xlsm[Producto y N°],_01_CODIGOS_Y_COSTOS_xlsm[COSTO],0,0,1)</f>
        <v>720</v>
      </c>
      <c r="I2906" s="28">
        <f>+IFERROR(LISTAS[[#This Row],[VENTA NETA]]/LISTAS[[#This Row],[COSTO]]-1,0)</f>
        <v>1.4999999750000002</v>
      </c>
      <c r="J2906" s="50" t="str">
        <f>IFERROR(VLOOKUP(LISTAS[[#This Row],[ID]],_01_CODIGOS_Y_COSTOS_xlsm[[Producto y N°]:[CODIGO]],2,0),"")</f>
        <v>7690</v>
      </c>
      <c r="O2906" t="s">
        <v>6791</v>
      </c>
      <c r="AB2906" s="12" t="str">
        <f>+LISTAS[[#This Row],[Codigo]]&amp;LISTAS[[#This Row],[Fabrica]]</f>
        <v>7690NEPLASTIC</v>
      </c>
      <c r="AC2906" s="13" t="str">
        <f>+LISTAS[[#This Row],[Codigo]]</f>
        <v>7690</v>
      </c>
      <c r="AD2906" s="13" t="str">
        <f>+LISTAS[[#This Row],[ID]]</f>
        <v>PERILLAS DE COCINA20</v>
      </c>
      <c r="AH2906" s="36"/>
      <c r="AI2906" s="37">
        <f>+LISTAS[[#This Row],[Precio]]+(LISTAS[[#This Row],[Precio]]*AH2906)</f>
        <v>3333.3332999999998</v>
      </c>
      <c r="AJ2906" s="38">
        <f t="shared" si="49"/>
        <v>1666.6666499999999</v>
      </c>
      <c r="AL2906" s="35">
        <f>+AJ2906/LISTAS[[#This Row],[COSTO]]-1</f>
        <v>1.3148147916666666</v>
      </c>
      <c r="AM2906" t="str">
        <f>+LISTAS[[#This Row],[ID]]</f>
        <v>PERILLAS DE COCINA20</v>
      </c>
      <c r="AO2906" s="43"/>
      <c r="AP2906" s="39">
        <f>LISTAS[[#This Row],[COSTO]]+(LISTAS[[#This Row],[COSTO]]*AO2906)</f>
        <v>720</v>
      </c>
      <c r="AQ2906" s="44">
        <f>IF(AO2906="",0,AP2906/LISTAS[[#This Row],[VENTA NETA]]-1)</f>
        <v>0</v>
      </c>
      <c r="AS2906" s="39">
        <v>900</v>
      </c>
      <c r="AT2906" s="48">
        <f>+LISTAS[[#This Row],[COSTO]]/AS2906-1</f>
        <v>-0.19999999999999996</v>
      </c>
      <c r="BA2906" t="s">
        <v>6777</v>
      </c>
      <c r="BB2906" s="36"/>
    </row>
    <row r="2907" spans="1:54" x14ac:dyDescent="0.35">
      <c r="A2907" s="7" t="s">
        <v>6792</v>
      </c>
      <c r="B2907" t="s">
        <v>6777</v>
      </c>
      <c r="C2907">
        <v>30</v>
      </c>
      <c r="D2907" t="s">
        <v>6807</v>
      </c>
      <c r="E2907" s="2">
        <v>3238.0952000000002</v>
      </c>
      <c r="F2907" s="7" t="str">
        <f>+_xlfn.XLOOKUP(LISTAS[[#This Row],[ID]],_01_CODIGOS_Y_COSTOS_xlsm[Producto y N°],_01_CODIGOS_Y_COSTOS_xlsm[FABRICA],"",0,1)</f>
        <v>NEPLASTIC</v>
      </c>
      <c r="G2907" s="26">
        <f>LISTAS[[#This Row],[Precio]]*(1-0.46)</f>
        <v>1748.5714080000002</v>
      </c>
      <c r="H2907" s="21">
        <f>+_xlfn.XLOOKUP(LISTAS[[#This Row],[ID]],_01_CODIGOS_Y_COSTOS_xlsm[Producto y N°],_01_CODIGOS_Y_COSTOS_xlsm[COSTO],0,0,1)</f>
        <v>900</v>
      </c>
      <c r="I2907" s="28">
        <f>+IFERROR(LISTAS[[#This Row],[VENTA NETA]]/LISTAS[[#This Row],[COSTO]]-1,0)</f>
        <v>0.94285712000000022</v>
      </c>
      <c r="J2907" s="50" t="str">
        <f>IFERROR(VLOOKUP(LISTAS[[#This Row],[ID]],_01_CODIGOS_Y_COSTOS_xlsm[[Producto y N°]:[CODIGO]],2,0),"")</f>
        <v>674</v>
      </c>
      <c r="O2907" t="s">
        <v>6792</v>
      </c>
      <c r="AB2907" s="12" t="str">
        <f>+LISTAS[[#This Row],[Codigo]]&amp;LISTAS[[#This Row],[Fabrica]]</f>
        <v>674NEPLASTIC</v>
      </c>
      <c r="AC2907" s="13" t="str">
        <f>+LISTAS[[#This Row],[Codigo]]</f>
        <v>674</v>
      </c>
      <c r="AD2907" s="13" t="str">
        <f>+LISTAS[[#This Row],[ID]]</f>
        <v>PERILLAS DE COCINA30</v>
      </c>
      <c r="AH2907" s="36"/>
      <c r="AI2907" s="37">
        <f>+LISTAS[[#This Row],[Precio]]+(LISTAS[[#This Row],[Precio]]*AH2907)</f>
        <v>3238.0952000000002</v>
      </c>
      <c r="AJ2907" s="38">
        <f t="shared" si="49"/>
        <v>1619.0476000000001</v>
      </c>
      <c r="AL2907" s="35">
        <f>+AJ2907/LISTAS[[#This Row],[COSTO]]-1</f>
        <v>0.79894177777777786</v>
      </c>
      <c r="AM2907" t="str">
        <f>+LISTAS[[#This Row],[ID]]</f>
        <v>PERILLAS DE COCINA30</v>
      </c>
      <c r="AO2907" s="43"/>
      <c r="AP2907" s="39">
        <f>LISTAS[[#This Row],[COSTO]]+(LISTAS[[#This Row],[COSTO]]*AO2907)</f>
        <v>900</v>
      </c>
      <c r="AQ2907" s="44">
        <f>IF(AO2907="",0,AP2907/LISTAS[[#This Row],[VENTA NETA]]-1)</f>
        <v>0</v>
      </c>
      <c r="AS2907" s="39">
        <v>1200</v>
      </c>
      <c r="AT2907" s="48">
        <f>+LISTAS[[#This Row],[COSTO]]/AS2907-1</f>
        <v>-0.25</v>
      </c>
      <c r="BA2907" t="s">
        <v>6777</v>
      </c>
      <c r="BB2907" s="36"/>
    </row>
    <row r="2908" spans="1:54" x14ac:dyDescent="0.35">
      <c r="A2908" s="7" t="s">
        <v>6793</v>
      </c>
      <c r="B2908" t="s">
        <v>6777</v>
      </c>
      <c r="C2908">
        <v>31</v>
      </c>
      <c r="D2908" t="s">
        <v>6809</v>
      </c>
      <c r="E2908" s="2">
        <v>4761.9048000000003</v>
      </c>
      <c r="F2908" s="7" t="str">
        <f>+_xlfn.XLOOKUP(LISTAS[[#This Row],[ID]],_01_CODIGOS_Y_COSTOS_xlsm[Producto y N°],_01_CODIGOS_Y_COSTOS_xlsm[FABRICA],"",0,1)</f>
        <v>NEPLASTIC</v>
      </c>
      <c r="G2908" s="26">
        <f>LISTAS[[#This Row],[Precio]]*(1-0.46)</f>
        <v>2571.4285920000002</v>
      </c>
      <c r="H2908" s="21">
        <f>+_xlfn.XLOOKUP(LISTAS[[#This Row],[ID]],_01_CODIGOS_Y_COSTOS_xlsm[Producto y N°],_01_CODIGOS_Y_COSTOS_xlsm[COSTO],0,0,1)</f>
        <v>1170</v>
      </c>
      <c r="I2908" s="28">
        <f>+IFERROR(LISTAS[[#This Row],[VENTA NETA]]/LISTAS[[#This Row],[COSTO]]-1,0)</f>
        <v>1.1978022153846157</v>
      </c>
      <c r="J2908" s="50" t="str">
        <f>IFERROR(VLOOKUP(LISTAS[[#This Row],[ID]],_01_CODIGOS_Y_COSTOS_xlsm[[Producto y N°]:[CODIGO]],2,0),"")</f>
        <v>682</v>
      </c>
      <c r="O2908" t="s">
        <v>6793</v>
      </c>
      <c r="AB2908" s="12" t="str">
        <f>+LISTAS[[#This Row],[Codigo]]&amp;LISTAS[[#This Row],[Fabrica]]</f>
        <v>682NEPLASTIC</v>
      </c>
      <c r="AC2908" s="13" t="str">
        <f>+LISTAS[[#This Row],[Codigo]]</f>
        <v>682</v>
      </c>
      <c r="AD2908" s="13" t="str">
        <f>+LISTAS[[#This Row],[ID]]</f>
        <v>PERILLAS DE COCINA31</v>
      </c>
      <c r="AH2908" s="36"/>
      <c r="AI2908" s="37">
        <f>+LISTAS[[#This Row],[Precio]]+(LISTAS[[#This Row],[Precio]]*AH2908)</f>
        <v>4761.9048000000003</v>
      </c>
      <c r="AJ2908" s="38">
        <f t="shared" si="49"/>
        <v>2380.9524000000001</v>
      </c>
      <c r="AL2908" s="35">
        <f>+AJ2908/LISTAS[[#This Row],[COSTO]]-1</f>
        <v>1.0350020512820515</v>
      </c>
      <c r="AM2908" t="str">
        <f>+LISTAS[[#This Row],[ID]]</f>
        <v>PERILLAS DE COCINA31</v>
      </c>
      <c r="AO2908" s="43"/>
      <c r="AP2908" s="39">
        <f>LISTAS[[#This Row],[COSTO]]+(LISTAS[[#This Row],[COSTO]]*AO2908)</f>
        <v>1170</v>
      </c>
      <c r="AQ2908" s="44">
        <f>IF(AO2908="",0,AP2908/LISTAS[[#This Row],[VENTA NETA]]-1)</f>
        <v>0</v>
      </c>
      <c r="AS2908" s="39">
        <v>1200</v>
      </c>
      <c r="AT2908" s="48">
        <f>+LISTAS[[#This Row],[COSTO]]/AS2908-1</f>
        <v>-2.5000000000000022E-2</v>
      </c>
      <c r="BA2908" t="s">
        <v>6777</v>
      </c>
      <c r="BB2908" s="36"/>
    </row>
    <row r="2909" spans="1:54" x14ac:dyDescent="0.35">
      <c r="A2909" s="7" t="s">
        <v>6794</v>
      </c>
      <c r="B2909" t="s">
        <v>6777</v>
      </c>
      <c r="C2909">
        <v>32</v>
      </c>
      <c r="D2909" t="s">
        <v>6856</v>
      </c>
      <c r="E2909" s="2">
        <v>4761.9048000000003</v>
      </c>
      <c r="F2909" s="7" t="str">
        <f>+_xlfn.XLOOKUP(LISTAS[[#This Row],[ID]],_01_CODIGOS_Y_COSTOS_xlsm[Producto y N°],_01_CODIGOS_Y_COSTOS_xlsm[FABRICA],"",0,1)</f>
        <v>NEPLASTIC</v>
      </c>
      <c r="G2909" s="26">
        <f>LISTAS[[#This Row],[Precio]]*(1-0.46)</f>
        <v>2571.4285920000002</v>
      </c>
      <c r="H2909" s="21">
        <f>+_xlfn.XLOOKUP(LISTAS[[#This Row],[ID]],_01_CODIGOS_Y_COSTOS_xlsm[Producto y N°],_01_CODIGOS_Y_COSTOS_xlsm[COSTO],0,0,1)</f>
        <v>1170</v>
      </c>
      <c r="I2909" s="28">
        <f>+IFERROR(LISTAS[[#This Row],[VENTA NETA]]/LISTAS[[#This Row],[COSTO]]-1,0)</f>
        <v>1.1978022153846157</v>
      </c>
      <c r="J2909" s="50" t="str">
        <f>IFERROR(VLOOKUP(LISTAS[[#This Row],[ID]],_01_CODIGOS_Y_COSTOS_xlsm[[Producto y N°]:[CODIGO]],2,0),"")</f>
        <v>682</v>
      </c>
      <c r="O2909" t="s">
        <v>6794</v>
      </c>
      <c r="AB2909" s="12" t="str">
        <f>+LISTAS[[#This Row],[Codigo]]&amp;LISTAS[[#This Row],[Fabrica]]</f>
        <v>682NEPLASTIC</v>
      </c>
      <c r="AC2909" s="13" t="str">
        <f>+LISTAS[[#This Row],[Codigo]]</f>
        <v>682</v>
      </c>
      <c r="AD2909" s="13" t="str">
        <f>+LISTAS[[#This Row],[ID]]</f>
        <v>PERILLAS DE COCINA32</v>
      </c>
      <c r="AH2909" s="36"/>
      <c r="AI2909" s="37">
        <f>+LISTAS[[#This Row],[Precio]]+(LISTAS[[#This Row],[Precio]]*AH2909)</f>
        <v>4761.9048000000003</v>
      </c>
      <c r="AJ2909" s="38">
        <f t="shared" si="49"/>
        <v>2380.9524000000001</v>
      </c>
      <c r="AL2909" s="35">
        <f>+AJ2909/LISTAS[[#This Row],[COSTO]]-1</f>
        <v>1.0350020512820515</v>
      </c>
      <c r="AM2909" t="str">
        <f>+LISTAS[[#This Row],[ID]]</f>
        <v>PERILLAS DE COCINA32</v>
      </c>
      <c r="AO2909" s="43"/>
      <c r="AP2909" s="39">
        <f>LISTAS[[#This Row],[COSTO]]+(LISTAS[[#This Row],[COSTO]]*AO2909)</f>
        <v>1170</v>
      </c>
      <c r="AQ2909" s="44">
        <f>IF(AO2909="",0,AP2909/LISTAS[[#This Row],[VENTA NETA]]-1)</f>
        <v>0</v>
      </c>
      <c r="AS2909" s="39">
        <v>1160</v>
      </c>
      <c r="AT2909" s="48">
        <f>+LISTAS[[#This Row],[COSTO]]/AS2909-1</f>
        <v>8.6206896551723755E-3</v>
      </c>
      <c r="BA2909" t="s">
        <v>6777</v>
      </c>
      <c r="BB2909" s="36"/>
    </row>
    <row r="2910" spans="1:54" x14ac:dyDescent="0.35">
      <c r="A2910" s="7" t="s">
        <v>6795</v>
      </c>
      <c r="B2910" t="s">
        <v>6777</v>
      </c>
      <c r="C2910">
        <v>33</v>
      </c>
      <c r="D2910" t="s">
        <v>6857</v>
      </c>
      <c r="E2910" s="2">
        <v>4285.7142999999996</v>
      </c>
      <c r="F2910" s="7" t="str">
        <f>+_xlfn.XLOOKUP(LISTAS[[#This Row],[ID]],_01_CODIGOS_Y_COSTOS_xlsm[Producto y N°],_01_CODIGOS_Y_COSTOS_xlsm[FABRICA],"",0,1)</f>
        <v>NEPLASTIC</v>
      </c>
      <c r="G2910" s="26">
        <f>LISTAS[[#This Row],[Precio]]*(1-0.46)</f>
        <v>2314.2857220000001</v>
      </c>
      <c r="H2910" s="21">
        <f>+_xlfn.XLOOKUP(LISTAS[[#This Row],[ID]],_01_CODIGOS_Y_COSTOS_xlsm[Producto y N°],_01_CODIGOS_Y_COSTOS_xlsm[COSTO],0,0,1)</f>
        <v>1170</v>
      </c>
      <c r="I2910" s="28">
        <f>+IFERROR(LISTAS[[#This Row],[VENTA NETA]]/LISTAS[[#This Row],[COSTO]]-1,0)</f>
        <v>0.97802198461538459</v>
      </c>
      <c r="J2910" s="50" t="str">
        <f>IFERROR(VLOOKUP(LISTAS[[#This Row],[ID]],_01_CODIGOS_Y_COSTOS_xlsm[[Producto y N°]:[CODIGO]],2,0),"")</f>
        <v>95</v>
      </c>
      <c r="O2910" t="s">
        <v>6795</v>
      </c>
      <c r="AB2910" s="12" t="str">
        <f>+LISTAS[[#This Row],[Codigo]]&amp;LISTAS[[#This Row],[Fabrica]]</f>
        <v>95NEPLASTIC</v>
      </c>
      <c r="AC2910" s="13" t="str">
        <f>+LISTAS[[#This Row],[Codigo]]</f>
        <v>95</v>
      </c>
      <c r="AD2910" s="13" t="str">
        <f>+LISTAS[[#This Row],[ID]]</f>
        <v>PERILLAS DE COCINA33</v>
      </c>
      <c r="AH2910" s="36"/>
      <c r="AI2910" s="37">
        <f>+LISTAS[[#This Row],[Precio]]+(LISTAS[[#This Row],[Precio]]*AH2910)</f>
        <v>4285.7142999999996</v>
      </c>
      <c r="AJ2910" s="38">
        <f t="shared" si="49"/>
        <v>2142.8571499999998</v>
      </c>
      <c r="AL2910" s="35">
        <f>+AJ2910/LISTAS[[#This Row],[COSTO]]-1</f>
        <v>0.83150183760683749</v>
      </c>
      <c r="AM2910" t="str">
        <f>+LISTAS[[#This Row],[ID]]</f>
        <v>PERILLAS DE COCINA33</v>
      </c>
      <c r="AO2910" s="43"/>
      <c r="AP2910" s="39">
        <f>LISTAS[[#This Row],[COSTO]]+(LISTAS[[#This Row],[COSTO]]*AO2910)</f>
        <v>1170</v>
      </c>
      <c r="AQ2910" s="44">
        <f>IF(AO2910="",0,AP2910/LISTAS[[#This Row],[VENTA NETA]]-1)</f>
        <v>0</v>
      </c>
      <c r="AS2910" s="39">
        <v>1160</v>
      </c>
      <c r="AT2910" s="48">
        <f>+LISTAS[[#This Row],[COSTO]]/AS2910-1</f>
        <v>8.6206896551723755E-3</v>
      </c>
      <c r="BA2910" t="s">
        <v>6777</v>
      </c>
      <c r="BB2910" s="36"/>
    </row>
    <row r="2911" spans="1:54" x14ac:dyDescent="0.35">
      <c r="A2911" s="7" t="s">
        <v>6796</v>
      </c>
      <c r="B2911" t="s">
        <v>6777</v>
      </c>
      <c r="C2911">
        <v>40</v>
      </c>
      <c r="D2911" t="s">
        <v>6810</v>
      </c>
      <c r="E2911" s="2">
        <v>5714.2857000000004</v>
      </c>
      <c r="F2911" s="7" t="str">
        <f>+_xlfn.XLOOKUP(LISTAS[[#This Row],[ID]],_01_CODIGOS_Y_COSTOS_xlsm[Producto y N°],_01_CODIGOS_Y_COSTOS_xlsm[FABRICA],"",0,1)</f>
        <v>NEPLASTIC</v>
      </c>
      <c r="G2911" s="26">
        <f>LISTAS[[#This Row],[Precio]]*(1-0.46)</f>
        <v>3085.7142780000004</v>
      </c>
      <c r="H2911" s="21">
        <f>+_xlfn.XLOOKUP(LISTAS[[#This Row],[ID]],_01_CODIGOS_Y_COSTOS_xlsm[Producto y N°],_01_CODIGOS_Y_COSTOS_xlsm[COSTO],0,0,1)</f>
        <v>1350</v>
      </c>
      <c r="I2911" s="28">
        <f>+IFERROR(LISTAS[[#This Row],[VENTA NETA]]/LISTAS[[#This Row],[COSTO]]-1,0)</f>
        <v>1.2857142800000001</v>
      </c>
      <c r="J2911" s="50" t="str">
        <f>IFERROR(VLOOKUP(LISTAS[[#This Row],[ID]],_01_CODIGOS_Y_COSTOS_xlsm[[Producto y N°]:[CODIGO]],2,0),"")</f>
        <v>483</v>
      </c>
      <c r="O2911" t="s">
        <v>6796</v>
      </c>
      <c r="AB2911" s="12" t="str">
        <f>+LISTAS[[#This Row],[Codigo]]&amp;LISTAS[[#This Row],[Fabrica]]</f>
        <v>483NEPLASTIC</v>
      </c>
      <c r="AC2911" s="13" t="str">
        <f>+LISTAS[[#This Row],[Codigo]]</f>
        <v>483</v>
      </c>
      <c r="AD2911" s="13" t="str">
        <f>+LISTAS[[#This Row],[ID]]</f>
        <v>PERILLAS DE COCINA40</v>
      </c>
      <c r="AH2911" s="36"/>
      <c r="AI2911" s="37">
        <f>+LISTAS[[#This Row],[Precio]]+(LISTAS[[#This Row],[Precio]]*AH2911)</f>
        <v>5714.2857000000004</v>
      </c>
      <c r="AJ2911" s="38">
        <f t="shared" si="49"/>
        <v>2857.1428500000002</v>
      </c>
      <c r="AL2911" s="35">
        <f>+AJ2911/LISTAS[[#This Row],[COSTO]]-1</f>
        <v>1.1164021111111113</v>
      </c>
      <c r="AM2911" t="str">
        <f>+LISTAS[[#This Row],[ID]]</f>
        <v>PERILLAS DE COCINA40</v>
      </c>
      <c r="AO2911" s="43"/>
      <c r="AP2911" s="39">
        <f>LISTAS[[#This Row],[COSTO]]+(LISTAS[[#This Row],[COSTO]]*AO2911)</f>
        <v>1350</v>
      </c>
      <c r="AQ2911" s="44">
        <f>IF(AO2911="",0,AP2911/LISTAS[[#This Row],[VENTA NETA]]-1)</f>
        <v>0</v>
      </c>
      <c r="AS2911" s="39">
        <v>1200</v>
      </c>
      <c r="AT2911" s="48">
        <f>+LISTAS[[#This Row],[COSTO]]/AS2911-1</f>
        <v>0.125</v>
      </c>
      <c r="BA2911" t="s">
        <v>6777</v>
      </c>
      <c r="BB2911" s="36"/>
    </row>
    <row r="2912" spans="1:54" x14ac:dyDescent="0.35">
      <c r="A2912" s="7" t="s">
        <v>6858</v>
      </c>
      <c r="B2912" t="s">
        <v>6777</v>
      </c>
      <c r="C2912">
        <v>50</v>
      </c>
      <c r="D2912" t="s">
        <v>6859</v>
      </c>
      <c r="E2912" s="2">
        <v>5714.2857000000004</v>
      </c>
      <c r="F2912" s="7" t="str">
        <f>+_xlfn.XLOOKUP(LISTAS[[#This Row],[ID]],_01_CODIGOS_Y_COSTOS_xlsm[Producto y N°],_01_CODIGOS_Y_COSTOS_xlsm[FABRICA],"",0,1)</f>
        <v>NEPLASTIC</v>
      </c>
      <c r="G2912" s="26">
        <f>LISTAS[[#This Row],[Precio]]*(1-0.46)</f>
        <v>3085.7142780000004</v>
      </c>
      <c r="H2912" s="21">
        <f>+_xlfn.XLOOKUP(LISTAS[[#This Row],[ID]],_01_CODIGOS_Y_COSTOS_xlsm[Producto y N°],_01_CODIGOS_Y_COSTOS_xlsm[COSTO],0,0,1)</f>
        <v>1350</v>
      </c>
      <c r="I2912" s="28">
        <f>+IFERROR(LISTAS[[#This Row],[VENTA NETA]]/LISTAS[[#This Row],[COSTO]]-1,0)</f>
        <v>1.2857142800000001</v>
      </c>
      <c r="J2912" s="50" t="str">
        <f>IFERROR(VLOOKUP(LISTAS[[#This Row],[ID]],_01_CODIGOS_Y_COSTOS_xlsm[[Producto y N°]:[CODIGO]],2,0),"")</f>
        <v>662</v>
      </c>
      <c r="O2912" t="s">
        <v>6858</v>
      </c>
      <c r="AB2912" s="12" t="str">
        <f>+LISTAS[[#This Row],[Codigo]]&amp;LISTAS[[#This Row],[Fabrica]]</f>
        <v>662NEPLASTIC</v>
      </c>
      <c r="AC2912" s="13" t="str">
        <f>+LISTAS[[#This Row],[Codigo]]</f>
        <v>662</v>
      </c>
      <c r="AD2912" s="13" t="str">
        <f>+LISTAS[[#This Row],[ID]]</f>
        <v>PERILLAS DE COCINA50</v>
      </c>
      <c r="AH2912" s="36"/>
      <c r="AI2912" s="37">
        <f>+LISTAS[[#This Row],[Precio]]+(LISTAS[[#This Row],[Precio]]*AH2912)</f>
        <v>5714.2857000000004</v>
      </c>
      <c r="AJ2912" s="38">
        <f t="shared" si="49"/>
        <v>2857.1428500000002</v>
      </c>
      <c r="AL2912" s="35">
        <f>+AJ2912/LISTAS[[#This Row],[COSTO]]-1</f>
        <v>1.1164021111111113</v>
      </c>
      <c r="AM2912" t="str">
        <f>+LISTAS[[#This Row],[ID]]</f>
        <v>PERILLAS DE COCINA50</v>
      </c>
      <c r="AO2912" s="43"/>
      <c r="AP2912" s="39">
        <f>LISTAS[[#This Row],[COSTO]]+(LISTAS[[#This Row],[COSTO]]*AO2912)</f>
        <v>1350</v>
      </c>
      <c r="AQ2912" s="44">
        <f>IF(AO2912="",0,AP2912/LISTAS[[#This Row],[VENTA NETA]]-1)</f>
        <v>0</v>
      </c>
      <c r="AS2912" s="39">
        <v>1100</v>
      </c>
      <c r="AT2912" s="48">
        <f>+LISTAS[[#This Row],[COSTO]]/AS2912-1</f>
        <v>0.22727272727272729</v>
      </c>
      <c r="BA2912" t="s">
        <v>6777</v>
      </c>
      <c r="BB2912" s="36"/>
    </row>
    <row r="2913" spans="1:54" x14ac:dyDescent="0.35">
      <c r="A2913" s="7" t="s">
        <v>6860</v>
      </c>
      <c r="B2913" t="s">
        <v>6777</v>
      </c>
      <c r="C2913">
        <v>51</v>
      </c>
      <c r="D2913" t="s">
        <v>6861</v>
      </c>
      <c r="E2913" s="2">
        <v>5523.8095000000003</v>
      </c>
      <c r="F2913" s="7" t="str">
        <f>+_xlfn.XLOOKUP(LISTAS[[#This Row],[ID]],_01_CODIGOS_Y_COSTOS_xlsm[Producto y N°],_01_CODIGOS_Y_COSTOS_xlsm[FABRICA],"",0,1)</f>
        <v>NEPLASTIC</v>
      </c>
      <c r="G2913" s="26">
        <f>LISTAS[[#This Row],[Precio]]*(1-0.46)</f>
        <v>2982.8571300000003</v>
      </c>
      <c r="H2913" s="21">
        <f>+_xlfn.XLOOKUP(LISTAS[[#This Row],[ID]],_01_CODIGOS_Y_COSTOS_xlsm[Producto y N°],_01_CODIGOS_Y_COSTOS_xlsm[COSTO],0,0,1)</f>
        <v>1350</v>
      </c>
      <c r="I2913" s="28">
        <f>+IFERROR(LISTAS[[#This Row],[VENTA NETA]]/LISTAS[[#This Row],[COSTO]]-1,0)</f>
        <v>1.2095238000000004</v>
      </c>
      <c r="J2913" s="50" t="str">
        <f>IFERROR(VLOOKUP(LISTAS[[#This Row],[ID]],_01_CODIGOS_Y_COSTOS_xlsm[[Producto y N°]:[CODIGO]],2,0),"")</f>
        <v>722</v>
      </c>
      <c r="O2913" t="s">
        <v>6860</v>
      </c>
      <c r="AB2913" s="12" t="str">
        <f>+LISTAS[[#This Row],[Codigo]]&amp;LISTAS[[#This Row],[Fabrica]]</f>
        <v>722NEPLASTIC</v>
      </c>
      <c r="AC2913" s="13" t="str">
        <f>+LISTAS[[#This Row],[Codigo]]</f>
        <v>722</v>
      </c>
      <c r="AD2913" s="13" t="str">
        <f>+LISTAS[[#This Row],[ID]]</f>
        <v>PERILLAS DE COCINA51</v>
      </c>
      <c r="AH2913" s="36"/>
      <c r="AI2913" s="37">
        <f>+LISTAS[[#This Row],[Precio]]+(LISTAS[[#This Row],[Precio]]*AH2913)</f>
        <v>5523.8095000000003</v>
      </c>
      <c r="AJ2913" s="38">
        <f t="shared" si="49"/>
        <v>2761.9047500000001</v>
      </c>
      <c r="AL2913" s="35">
        <f>+AJ2913/LISTAS[[#This Row],[COSTO]]-1</f>
        <v>1.0458553703703704</v>
      </c>
      <c r="AM2913" t="str">
        <f>+LISTAS[[#This Row],[ID]]</f>
        <v>PERILLAS DE COCINA51</v>
      </c>
      <c r="AO2913" s="43"/>
      <c r="AP2913" s="39">
        <f>LISTAS[[#This Row],[COSTO]]+(LISTAS[[#This Row],[COSTO]]*AO2913)</f>
        <v>1350</v>
      </c>
      <c r="AQ2913" s="44">
        <f>IF(AO2913="",0,AP2913/LISTAS[[#This Row],[VENTA NETA]]-1)</f>
        <v>0</v>
      </c>
      <c r="AS2913" s="39">
        <v>1100</v>
      </c>
      <c r="AT2913" s="48">
        <f>+LISTAS[[#This Row],[COSTO]]/AS2913-1</f>
        <v>0.22727272727272729</v>
      </c>
      <c r="BA2913" t="s">
        <v>6777</v>
      </c>
      <c r="BB2913" s="36"/>
    </row>
    <row r="2914" spans="1:54" x14ac:dyDescent="0.35">
      <c r="A2914" s="7" t="s">
        <v>6862</v>
      </c>
      <c r="B2914" t="s">
        <v>6777</v>
      </c>
      <c r="C2914">
        <v>52</v>
      </c>
      <c r="D2914" t="s">
        <v>6863</v>
      </c>
      <c r="E2914" s="2">
        <v>5523.8095000000003</v>
      </c>
      <c r="F2914" s="7" t="str">
        <f>+_xlfn.XLOOKUP(LISTAS[[#This Row],[ID]],_01_CODIGOS_Y_COSTOS_xlsm[Producto y N°],_01_CODIGOS_Y_COSTOS_xlsm[FABRICA],"",0,1)</f>
        <v>NEPLASTIC</v>
      </c>
      <c r="G2914" s="26">
        <f>LISTAS[[#This Row],[Precio]]*(1-0.46)</f>
        <v>2982.8571300000003</v>
      </c>
      <c r="H2914" s="21">
        <f>+_xlfn.XLOOKUP(LISTAS[[#This Row],[ID]],_01_CODIGOS_Y_COSTOS_xlsm[Producto y N°],_01_CODIGOS_Y_COSTOS_xlsm[COSTO],0,0,1)</f>
        <v>1350</v>
      </c>
      <c r="I2914" s="28">
        <f>+IFERROR(LISTAS[[#This Row],[VENTA NETA]]/LISTAS[[#This Row],[COSTO]]-1,0)</f>
        <v>1.2095238000000004</v>
      </c>
      <c r="J2914" s="50" t="str">
        <f>IFERROR(VLOOKUP(LISTAS[[#This Row],[ID]],_01_CODIGOS_Y_COSTOS_xlsm[[Producto y N°]:[CODIGO]],2,0),"")</f>
        <v>587</v>
      </c>
      <c r="O2914" t="s">
        <v>6862</v>
      </c>
      <c r="AB2914" s="12" t="str">
        <f>+LISTAS[[#This Row],[Codigo]]&amp;LISTAS[[#This Row],[Fabrica]]</f>
        <v>587NEPLASTIC</v>
      </c>
      <c r="AC2914" s="13" t="str">
        <f>+LISTAS[[#This Row],[Codigo]]</f>
        <v>587</v>
      </c>
      <c r="AD2914" s="13" t="str">
        <f>+LISTAS[[#This Row],[ID]]</f>
        <v>PERILLAS DE COCINA52</v>
      </c>
      <c r="AH2914" s="36"/>
      <c r="AI2914" s="37">
        <f>+LISTAS[[#This Row],[Precio]]+(LISTAS[[#This Row],[Precio]]*AH2914)</f>
        <v>5523.8095000000003</v>
      </c>
      <c r="AJ2914" s="38">
        <f t="shared" si="49"/>
        <v>2761.9047500000001</v>
      </c>
      <c r="AL2914" s="35">
        <f>+AJ2914/LISTAS[[#This Row],[COSTO]]-1</f>
        <v>1.0458553703703704</v>
      </c>
      <c r="AM2914" t="str">
        <f>+LISTAS[[#This Row],[ID]]</f>
        <v>PERILLAS DE COCINA52</v>
      </c>
      <c r="AO2914" s="43"/>
      <c r="AP2914" s="39">
        <f>LISTAS[[#This Row],[COSTO]]+(LISTAS[[#This Row],[COSTO]]*AO2914)</f>
        <v>1350</v>
      </c>
      <c r="AQ2914" s="44">
        <f>IF(AO2914="",0,AP2914/LISTAS[[#This Row],[VENTA NETA]]-1)</f>
        <v>0</v>
      </c>
      <c r="AS2914" s="39">
        <v>1160</v>
      </c>
      <c r="AT2914" s="48">
        <f>+LISTAS[[#This Row],[COSTO]]/AS2914-1</f>
        <v>0.1637931034482758</v>
      </c>
      <c r="BA2914" t="s">
        <v>6777</v>
      </c>
      <c r="BB2914" s="36"/>
    </row>
    <row r="2915" spans="1:54" x14ac:dyDescent="0.35">
      <c r="A2915" s="7" t="s">
        <v>6864</v>
      </c>
      <c r="B2915" t="s">
        <v>6777</v>
      </c>
      <c r="C2915">
        <v>53</v>
      </c>
      <c r="D2915" t="s">
        <v>6865</v>
      </c>
      <c r="E2915" s="2">
        <v>5714.2857000000004</v>
      </c>
      <c r="F2915" s="7" t="str">
        <f>+_xlfn.XLOOKUP(LISTAS[[#This Row],[ID]],_01_CODIGOS_Y_COSTOS_xlsm[Producto y N°],_01_CODIGOS_Y_COSTOS_xlsm[FABRICA],"",0,1)</f>
        <v>NEPLASTIC</v>
      </c>
      <c r="G2915" s="26">
        <f>LISTAS[[#This Row],[Precio]]*(1-0.46)</f>
        <v>3085.7142780000004</v>
      </c>
      <c r="H2915" s="21">
        <f>+_xlfn.XLOOKUP(LISTAS[[#This Row],[ID]],_01_CODIGOS_Y_COSTOS_xlsm[Producto y N°],_01_CODIGOS_Y_COSTOS_xlsm[COSTO],0,0,1)</f>
        <v>1350</v>
      </c>
      <c r="I2915" s="28">
        <f>+IFERROR(LISTAS[[#This Row],[VENTA NETA]]/LISTAS[[#This Row],[COSTO]]-1,0)</f>
        <v>1.2857142800000001</v>
      </c>
      <c r="J2915" s="50" t="str">
        <f>IFERROR(VLOOKUP(LISTAS[[#This Row],[ID]],_01_CODIGOS_Y_COSTOS_xlsm[[Producto y N°]:[CODIGO]],2,0),"")</f>
        <v>451</v>
      </c>
      <c r="O2915" t="s">
        <v>6864</v>
      </c>
      <c r="AB2915" s="12" t="str">
        <f>+LISTAS[[#This Row],[Codigo]]&amp;LISTAS[[#This Row],[Fabrica]]</f>
        <v>451NEPLASTIC</v>
      </c>
      <c r="AC2915" s="13" t="str">
        <f>+LISTAS[[#This Row],[Codigo]]</f>
        <v>451</v>
      </c>
      <c r="AD2915" s="13" t="str">
        <f>+LISTAS[[#This Row],[ID]]</f>
        <v>PERILLAS DE COCINA53</v>
      </c>
      <c r="AH2915" s="36"/>
      <c r="AI2915" s="37">
        <f>+LISTAS[[#This Row],[Precio]]+(LISTAS[[#This Row],[Precio]]*AH2915)</f>
        <v>5714.2857000000004</v>
      </c>
      <c r="AJ2915" s="38">
        <f t="shared" si="49"/>
        <v>2857.1428500000002</v>
      </c>
      <c r="AL2915" s="35">
        <f>+AJ2915/LISTAS[[#This Row],[COSTO]]-1</f>
        <v>1.1164021111111113</v>
      </c>
      <c r="AM2915" t="str">
        <f>+LISTAS[[#This Row],[ID]]</f>
        <v>PERILLAS DE COCINA53</v>
      </c>
      <c r="AO2915" s="43"/>
      <c r="AP2915" s="39">
        <f>LISTAS[[#This Row],[COSTO]]+(LISTAS[[#This Row],[COSTO]]*AO2915)</f>
        <v>1350</v>
      </c>
      <c r="AQ2915" s="44">
        <f>IF(AO2915="",0,AP2915/LISTAS[[#This Row],[VENTA NETA]]-1)</f>
        <v>0</v>
      </c>
      <c r="AS2915" s="39">
        <v>1000</v>
      </c>
      <c r="AT2915" s="48">
        <f>+LISTAS[[#This Row],[COSTO]]/AS2915-1</f>
        <v>0.35000000000000009</v>
      </c>
      <c r="BA2915" t="s">
        <v>6777</v>
      </c>
      <c r="BB2915" s="36"/>
    </row>
    <row r="2916" spans="1:54" x14ac:dyDescent="0.35">
      <c r="A2916" s="7" t="s">
        <v>6866</v>
      </c>
      <c r="B2916" t="s">
        <v>6777</v>
      </c>
      <c r="C2916">
        <v>54</v>
      </c>
      <c r="D2916" t="s">
        <v>6867</v>
      </c>
      <c r="E2916" s="2">
        <v>5238.0951999999997</v>
      </c>
      <c r="F2916" s="7" t="str">
        <f>+_xlfn.XLOOKUP(LISTAS[[#This Row],[ID]],_01_CODIGOS_Y_COSTOS_xlsm[Producto y N°],_01_CODIGOS_Y_COSTOS_xlsm[FABRICA],"",0,1)</f>
        <v>NEPLASTIC</v>
      </c>
      <c r="G2916" s="26">
        <f>LISTAS[[#This Row],[Precio]]*(1-0.46)</f>
        <v>2828.5714080000002</v>
      </c>
      <c r="H2916" s="21">
        <f>+_xlfn.XLOOKUP(LISTAS[[#This Row],[ID]],_01_CODIGOS_Y_COSTOS_xlsm[Producto y N°],_01_CODIGOS_Y_COSTOS_xlsm[COSTO],0,0,1)</f>
        <v>1350</v>
      </c>
      <c r="I2916" s="28">
        <f>+IFERROR(LISTAS[[#This Row],[VENTA NETA]]/LISTAS[[#This Row],[COSTO]]-1,0)</f>
        <v>1.0952380800000001</v>
      </c>
      <c r="J2916" s="50" t="str">
        <f>IFERROR(VLOOKUP(LISTAS[[#This Row],[ID]],_01_CODIGOS_Y_COSTOS_xlsm[[Producto y N°]:[CODIGO]],2,0),"")</f>
        <v>392</v>
      </c>
      <c r="O2916" t="s">
        <v>6866</v>
      </c>
      <c r="AB2916" s="12" t="str">
        <f>+LISTAS[[#This Row],[Codigo]]&amp;LISTAS[[#This Row],[Fabrica]]</f>
        <v>392NEPLASTIC</v>
      </c>
      <c r="AC2916" s="13" t="str">
        <f>+LISTAS[[#This Row],[Codigo]]</f>
        <v>392</v>
      </c>
      <c r="AD2916" s="13" t="str">
        <f>+LISTAS[[#This Row],[ID]]</f>
        <v>PERILLAS DE COCINA54</v>
      </c>
      <c r="AH2916" s="36"/>
      <c r="AI2916" s="37">
        <f>+LISTAS[[#This Row],[Precio]]+(LISTAS[[#This Row],[Precio]]*AH2916)</f>
        <v>5238.0951999999997</v>
      </c>
      <c r="AJ2916" s="38">
        <f t="shared" si="49"/>
        <v>2619.0475999999999</v>
      </c>
      <c r="AL2916" s="35">
        <f>+AJ2916/LISTAS[[#This Row],[COSTO]]-1</f>
        <v>0.94003525925925913</v>
      </c>
      <c r="AM2916" t="str">
        <f>+LISTAS[[#This Row],[ID]]</f>
        <v>PERILLAS DE COCINA54</v>
      </c>
      <c r="AO2916" s="43"/>
      <c r="AP2916" s="39">
        <f>LISTAS[[#This Row],[COSTO]]+(LISTAS[[#This Row],[COSTO]]*AO2916)</f>
        <v>1350</v>
      </c>
      <c r="AQ2916" s="44">
        <f>IF(AO2916="",0,AP2916/LISTAS[[#This Row],[VENTA NETA]]-1)</f>
        <v>0</v>
      </c>
      <c r="AS2916" s="39">
        <v>1000</v>
      </c>
      <c r="AT2916" s="48">
        <f>+LISTAS[[#This Row],[COSTO]]/AS2916-1</f>
        <v>0.35000000000000009</v>
      </c>
      <c r="BA2916" t="s">
        <v>6777</v>
      </c>
      <c r="BB2916" s="36"/>
    </row>
    <row r="2917" spans="1:54" x14ac:dyDescent="0.35">
      <c r="A2917" s="7" t="s">
        <v>6868</v>
      </c>
      <c r="B2917" t="s">
        <v>6777</v>
      </c>
      <c r="C2917">
        <v>55</v>
      </c>
      <c r="D2917" t="s">
        <v>6869</v>
      </c>
      <c r="E2917" s="2">
        <v>5238.0951999999997</v>
      </c>
      <c r="F2917" s="7" t="str">
        <f>+_xlfn.XLOOKUP(LISTAS[[#This Row],[ID]],_01_CODIGOS_Y_COSTOS_xlsm[Producto y N°],_01_CODIGOS_Y_COSTOS_xlsm[FABRICA],"",0,1)</f>
        <v>NEPLASTIC</v>
      </c>
      <c r="G2917" s="26">
        <f>LISTAS[[#This Row],[Precio]]*(1-0.46)</f>
        <v>2828.5714080000002</v>
      </c>
      <c r="H2917" s="21">
        <f>+_xlfn.XLOOKUP(LISTAS[[#This Row],[ID]],_01_CODIGOS_Y_COSTOS_xlsm[Producto y N°],_01_CODIGOS_Y_COSTOS_xlsm[COSTO],0,0,1)</f>
        <v>1350</v>
      </c>
      <c r="I2917" s="28">
        <f>+IFERROR(LISTAS[[#This Row],[VENTA NETA]]/LISTAS[[#This Row],[COSTO]]-1,0)</f>
        <v>1.0952380800000001</v>
      </c>
      <c r="J2917" s="50" t="str">
        <f>IFERROR(VLOOKUP(LISTAS[[#This Row],[ID]],_01_CODIGOS_Y_COSTOS_xlsm[[Producto y N°]:[CODIGO]],2,0),"")</f>
        <v>412</v>
      </c>
      <c r="O2917" t="s">
        <v>6868</v>
      </c>
      <c r="AB2917" s="12" t="str">
        <f>+LISTAS[[#This Row],[Codigo]]&amp;LISTAS[[#This Row],[Fabrica]]</f>
        <v>412NEPLASTIC</v>
      </c>
      <c r="AC2917" s="13" t="str">
        <f>+LISTAS[[#This Row],[Codigo]]</f>
        <v>412</v>
      </c>
      <c r="AD2917" s="13" t="str">
        <f>+LISTAS[[#This Row],[ID]]</f>
        <v>PERILLAS DE COCINA55</v>
      </c>
      <c r="AH2917" s="36"/>
      <c r="AI2917" s="37">
        <f>+LISTAS[[#This Row],[Precio]]+(LISTAS[[#This Row],[Precio]]*AH2917)</f>
        <v>5238.0951999999997</v>
      </c>
      <c r="AJ2917" s="38">
        <f t="shared" si="49"/>
        <v>2619.0475999999999</v>
      </c>
      <c r="AL2917" s="35">
        <f>+AJ2917/LISTAS[[#This Row],[COSTO]]-1</f>
        <v>0.94003525925925913</v>
      </c>
      <c r="AM2917" t="str">
        <f>+LISTAS[[#This Row],[ID]]</f>
        <v>PERILLAS DE COCINA55</v>
      </c>
      <c r="AO2917" s="43"/>
      <c r="AP2917" s="39">
        <f>LISTAS[[#This Row],[COSTO]]+(LISTAS[[#This Row],[COSTO]]*AO2917)</f>
        <v>1350</v>
      </c>
      <c r="AQ2917" s="44">
        <f>IF(AO2917="",0,AP2917/LISTAS[[#This Row],[VENTA NETA]]-1)</f>
        <v>0</v>
      </c>
      <c r="AS2917" s="39">
        <v>480</v>
      </c>
      <c r="AT2917" s="48">
        <f>+LISTAS[[#This Row],[COSTO]]/AS2917-1</f>
        <v>1.8125</v>
      </c>
      <c r="BA2917" t="s">
        <v>6777</v>
      </c>
      <c r="BB2917" s="36"/>
    </row>
    <row r="2918" spans="1:54" x14ac:dyDescent="0.35">
      <c r="A2918" s="7" t="s">
        <v>6870</v>
      </c>
      <c r="B2918" t="s">
        <v>6777</v>
      </c>
      <c r="C2918">
        <v>56</v>
      </c>
      <c r="D2918" t="s">
        <v>6871</v>
      </c>
      <c r="E2918" s="2">
        <v>5523.8095000000003</v>
      </c>
      <c r="F2918" s="7" t="str">
        <f>+_xlfn.XLOOKUP(LISTAS[[#This Row],[ID]],_01_CODIGOS_Y_COSTOS_xlsm[Producto y N°],_01_CODIGOS_Y_COSTOS_xlsm[FABRICA],"",0,1)</f>
        <v>NEPLASTIC</v>
      </c>
      <c r="G2918" s="26">
        <f>LISTAS[[#This Row],[Precio]]*(1-0.46)</f>
        <v>2982.8571300000003</v>
      </c>
      <c r="H2918" s="21">
        <f>+_xlfn.XLOOKUP(LISTAS[[#This Row],[ID]],_01_CODIGOS_Y_COSTOS_xlsm[Producto y N°],_01_CODIGOS_Y_COSTOS_xlsm[COSTO],0,0,1)</f>
        <v>1350</v>
      </c>
      <c r="I2918" s="28">
        <f>+IFERROR(LISTAS[[#This Row],[VENTA NETA]]/LISTAS[[#This Row],[COSTO]]-1,0)</f>
        <v>1.2095238000000004</v>
      </c>
      <c r="J2918" s="50" t="str">
        <f>IFERROR(VLOOKUP(LISTAS[[#This Row],[ID]],_01_CODIGOS_Y_COSTOS_xlsm[[Producto y N°]:[CODIGO]],2,0),"")</f>
        <v>521</v>
      </c>
      <c r="O2918" t="s">
        <v>6870</v>
      </c>
      <c r="AB2918" s="12" t="str">
        <f>+LISTAS[[#This Row],[Codigo]]&amp;LISTAS[[#This Row],[Fabrica]]</f>
        <v>521NEPLASTIC</v>
      </c>
      <c r="AC2918" s="13" t="str">
        <f>+LISTAS[[#This Row],[Codigo]]</f>
        <v>521</v>
      </c>
      <c r="AD2918" s="13" t="str">
        <f>+LISTAS[[#This Row],[ID]]</f>
        <v>PERILLAS DE COCINA56</v>
      </c>
      <c r="AH2918" s="36"/>
      <c r="AI2918" s="37">
        <f>+LISTAS[[#This Row],[Precio]]+(LISTAS[[#This Row],[Precio]]*AH2918)</f>
        <v>5523.8095000000003</v>
      </c>
      <c r="AJ2918" s="38">
        <f t="shared" si="49"/>
        <v>2761.9047500000001</v>
      </c>
      <c r="AL2918" s="35">
        <f>+AJ2918/LISTAS[[#This Row],[COSTO]]-1</f>
        <v>1.0458553703703704</v>
      </c>
      <c r="AM2918" t="str">
        <f>+LISTAS[[#This Row],[ID]]</f>
        <v>PERILLAS DE COCINA56</v>
      </c>
      <c r="AO2918" s="43"/>
      <c r="AP2918" s="39">
        <f>LISTAS[[#This Row],[COSTO]]+(LISTAS[[#This Row],[COSTO]]*AO2918)</f>
        <v>1350</v>
      </c>
      <c r="AQ2918" s="44">
        <f>IF(AO2918="",0,AP2918/LISTAS[[#This Row],[VENTA NETA]]-1)</f>
        <v>0</v>
      </c>
      <c r="AS2918" s="39">
        <v>1200</v>
      </c>
      <c r="AT2918" s="48">
        <f>+LISTAS[[#This Row],[COSTO]]/AS2918-1</f>
        <v>0.125</v>
      </c>
      <c r="BA2918" t="s">
        <v>6777</v>
      </c>
      <c r="BB2918" s="36"/>
    </row>
    <row r="2919" spans="1:54" x14ac:dyDescent="0.35">
      <c r="A2919" s="7" t="s">
        <v>6872</v>
      </c>
      <c r="B2919" t="s">
        <v>6777</v>
      </c>
      <c r="C2919">
        <v>57</v>
      </c>
      <c r="D2919" t="s">
        <v>6873</v>
      </c>
      <c r="E2919" s="2">
        <v>4761.9048000000003</v>
      </c>
      <c r="F2919" s="7" t="str">
        <f>+_xlfn.XLOOKUP(LISTAS[[#This Row],[ID]],_01_CODIGOS_Y_COSTOS_xlsm[Producto y N°],_01_CODIGOS_Y_COSTOS_xlsm[FABRICA],"",0,1)</f>
        <v>NEPLASTIC</v>
      </c>
      <c r="G2919" s="26">
        <f>LISTAS[[#This Row],[Precio]]*(1-0.46)</f>
        <v>2571.4285920000002</v>
      </c>
      <c r="H2919" s="21">
        <f>+_xlfn.XLOOKUP(LISTAS[[#This Row],[ID]],_01_CODIGOS_Y_COSTOS_xlsm[Producto y N°],_01_CODIGOS_Y_COSTOS_xlsm[COSTO],0,0,1)</f>
        <v>1170</v>
      </c>
      <c r="I2919" s="28">
        <f>+IFERROR(LISTAS[[#This Row],[VENTA NETA]]/LISTAS[[#This Row],[COSTO]]-1,0)</f>
        <v>1.1978022153846157</v>
      </c>
      <c r="J2919" s="50" t="str">
        <f>IFERROR(VLOOKUP(LISTAS[[#This Row],[ID]],_01_CODIGOS_Y_COSTOS_xlsm[[Producto y N°]:[CODIGO]],2,0),"")</f>
        <v>713</v>
      </c>
      <c r="O2919" t="s">
        <v>6872</v>
      </c>
      <c r="AB2919" s="12" t="str">
        <f>+LISTAS[[#This Row],[Codigo]]&amp;LISTAS[[#This Row],[Fabrica]]</f>
        <v>713NEPLASTIC</v>
      </c>
      <c r="AC2919" s="13" t="str">
        <f>+LISTAS[[#This Row],[Codigo]]</f>
        <v>713</v>
      </c>
      <c r="AD2919" s="13" t="str">
        <f>+LISTAS[[#This Row],[ID]]</f>
        <v>PERILLAS DE COCINA57</v>
      </c>
      <c r="AH2919" s="36"/>
      <c r="AI2919" s="37">
        <f>+LISTAS[[#This Row],[Precio]]+(LISTAS[[#This Row],[Precio]]*AH2919)</f>
        <v>4761.9048000000003</v>
      </c>
      <c r="AJ2919" s="38">
        <f t="shared" si="49"/>
        <v>2380.9524000000001</v>
      </c>
      <c r="AL2919" s="35">
        <f>+AJ2919/LISTAS[[#This Row],[COSTO]]-1</f>
        <v>1.0350020512820515</v>
      </c>
      <c r="AM2919" t="str">
        <f>+LISTAS[[#This Row],[ID]]</f>
        <v>PERILLAS DE COCINA57</v>
      </c>
      <c r="AO2919" s="43"/>
      <c r="AP2919" s="39">
        <f>LISTAS[[#This Row],[COSTO]]+(LISTAS[[#This Row],[COSTO]]*AO2919)</f>
        <v>1170</v>
      </c>
      <c r="AQ2919" s="44">
        <f>IF(AO2919="",0,AP2919/LISTAS[[#This Row],[VENTA NETA]]-1)</f>
        <v>0</v>
      </c>
      <c r="AS2919" s="39">
        <v>1200</v>
      </c>
      <c r="AT2919" s="48">
        <f>+LISTAS[[#This Row],[COSTO]]/AS2919-1</f>
        <v>-2.5000000000000022E-2</v>
      </c>
      <c r="BA2919" t="s">
        <v>6777</v>
      </c>
      <c r="BB2919" s="36"/>
    </row>
    <row r="2920" spans="1:54" x14ac:dyDescent="0.35">
      <c r="A2920" s="7" t="s">
        <v>6874</v>
      </c>
      <c r="B2920" t="s">
        <v>6777</v>
      </c>
      <c r="C2920">
        <v>58</v>
      </c>
      <c r="D2920" t="s">
        <v>6875</v>
      </c>
      <c r="E2920" s="2">
        <v>4761.9048000000003</v>
      </c>
      <c r="F2920" s="7" t="str">
        <f>+_xlfn.XLOOKUP(LISTAS[[#This Row],[ID]],_01_CODIGOS_Y_COSTOS_xlsm[Producto y N°],_01_CODIGOS_Y_COSTOS_xlsm[FABRICA],"",0,1)</f>
        <v>NEPLASTIC</v>
      </c>
      <c r="G2920" s="26">
        <f>LISTAS[[#This Row],[Precio]]*(1-0.46)</f>
        <v>2571.4285920000002</v>
      </c>
      <c r="H2920" s="21">
        <f>+_xlfn.XLOOKUP(LISTAS[[#This Row],[ID]],_01_CODIGOS_Y_COSTOS_xlsm[Producto y N°],_01_CODIGOS_Y_COSTOS_xlsm[COSTO],0,0,1)</f>
        <v>1170</v>
      </c>
      <c r="I2920" s="28">
        <f>+IFERROR(LISTAS[[#This Row],[VENTA NETA]]/LISTAS[[#This Row],[COSTO]]-1,0)</f>
        <v>1.1978022153846157</v>
      </c>
      <c r="J2920" s="50" t="str">
        <f>IFERROR(VLOOKUP(LISTAS[[#This Row],[ID]],_01_CODIGOS_Y_COSTOS_xlsm[[Producto y N°]:[CODIGO]],2,0),"")</f>
        <v>713</v>
      </c>
      <c r="O2920" t="s">
        <v>6874</v>
      </c>
      <c r="AB2920" s="12" t="str">
        <f>+LISTAS[[#This Row],[Codigo]]&amp;LISTAS[[#This Row],[Fabrica]]</f>
        <v>713NEPLASTIC</v>
      </c>
      <c r="AC2920" s="13" t="str">
        <f>+LISTAS[[#This Row],[Codigo]]</f>
        <v>713</v>
      </c>
      <c r="AD2920" s="13" t="str">
        <f>+LISTAS[[#This Row],[ID]]</f>
        <v>PERILLAS DE COCINA58</v>
      </c>
      <c r="AH2920" s="36"/>
      <c r="AI2920" s="37">
        <f>+LISTAS[[#This Row],[Precio]]+(LISTAS[[#This Row],[Precio]]*AH2920)</f>
        <v>4761.9048000000003</v>
      </c>
      <c r="AJ2920" s="38">
        <f t="shared" si="49"/>
        <v>2380.9524000000001</v>
      </c>
      <c r="AL2920" s="35">
        <f>+AJ2920/LISTAS[[#This Row],[COSTO]]-1</f>
        <v>1.0350020512820515</v>
      </c>
      <c r="AM2920" t="str">
        <f>+LISTAS[[#This Row],[ID]]</f>
        <v>PERILLAS DE COCINA58</v>
      </c>
      <c r="AO2920" s="43"/>
      <c r="AP2920" s="39">
        <f>LISTAS[[#This Row],[COSTO]]+(LISTAS[[#This Row],[COSTO]]*AO2920)</f>
        <v>1170</v>
      </c>
      <c r="AQ2920" s="44">
        <f>IF(AO2920="",0,AP2920/LISTAS[[#This Row],[VENTA NETA]]-1)</f>
        <v>0</v>
      </c>
      <c r="AS2920" s="39">
        <v>800</v>
      </c>
      <c r="AT2920" s="48">
        <f>+LISTAS[[#This Row],[COSTO]]/AS2920-1</f>
        <v>0.46249999999999991</v>
      </c>
      <c r="BA2920" t="s">
        <v>6777</v>
      </c>
      <c r="BB2920" s="36"/>
    </row>
    <row r="2921" spans="1:54" x14ac:dyDescent="0.35">
      <c r="A2921" s="7" t="s">
        <v>6876</v>
      </c>
      <c r="B2921" t="s">
        <v>6777</v>
      </c>
      <c r="C2921">
        <v>59</v>
      </c>
      <c r="D2921" t="s">
        <v>6877</v>
      </c>
      <c r="E2921" s="2">
        <v>2285.7143000000001</v>
      </c>
      <c r="F2921" s="7" t="str">
        <f>+_xlfn.XLOOKUP(LISTAS[[#This Row],[ID]],_01_CODIGOS_Y_COSTOS_xlsm[Producto y N°],_01_CODIGOS_Y_COSTOS_xlsm[FABRICA],"",0,1)</f>
        <v>NEPLASTIC</v>
      </c>
      <c r="G2921" s="26">
        <f>LISTAS[[#This Row],[Precio]]*(1-0.46)</f>
        <v>1234.2857220000001</v>
      </c>
      <c r="H2921" s="21">
        <f>+_xlfn.XLOOKUP(LISTAS[[#This Row],[ID]],_01_CODIGOS_Y_COSTOS_xlsm[Producto y N°],_01_CODIGOS_Y_COSTOS_xlsm[COSTO],0,0,1)</f>
        <v>540</v>
      </c>
      <c r="I2921" s="28">
        <f>+IFERROR(LISTAS[[#This Row],[VENTA NETA]]/LISTAS[[#This Row],[COSTO]]-1,0)</f>
        <v>1.2857143</v>
      </c>
      <c r="J2921" s="50" t="str">
        <f>IFERROR(VLOOKUP(LISTAS[[#This Row],[ID]],_01_CODIGOS_Y_COSTOS_xlsm[[Producto y N°]:[CODIGO]],2,0),"")</f>
        <v>788</v>
      </c>
      <c r="O2921" t="s">
        <v>6876</v>
      </c>
      <c r="AB2921" s="12" t="str">
        <f>+LISTAS[[#This Row],[Codigo]]&amp;LISTAS[[#This Row],[Fabrica]]</f>
        <v>788NEPLASTIC</v>
      </c>
      <c r="AC2921" s="13" t="str">
        <f>+LISTAS[[#This Row],[Codigo]]</f>
        <v>788</v>
      </c>
      <c r="AD2921" s="13" t="str">
        <f>+LISTAS[[#This Row],[ID]]</f>
        <v>PERILLAS DE COCINA59</v>
      </c>
      <c r="AH2921" s="36"/>
      <c r="AI2921" s="37">
        <f>+LISTAS[[#This Row],[Precio]]+(LISTAS[[#This Row],[Precio]]*AH2921)</f>
        <v>2285.7143000000001</v>
      </c>
      <c r="AJ2921" s="38">
        <f t="shared" si="49"/>
        <v>1142.85715</v>
      </c>
      <c r="AL2921" s="35">
        <f>+AJ2921/LISTAS[[#This Row],[COSTO]]-1</f>
        <v>1.1164021296296296</v>
      </c>
      <c r="AM2921" t="str">
        <f>+LISTAS[[#This Row],[ID]]</f>
        <v>PERILLAS DE COCINA59</v>
      </c>
      <c r="AO2921" s="43"/>
      <c r="AP2921" s="39">
        <f>LISTAS[[#This Row],[COSTO]]+(LISTAS[[#This Row],[COSTO]]*AO2921)</f>
        <v>540</v>
      </c>
      <c r="AQ2921" s="44">
        <f>IF(AO2921="",0,AP2921/LISTAS[[#This Row],[VENTA NETA]]-1)</f>
        <v>0</v>
      </c>
      <c r="AS2921" s="39">
        <v>700</v>
      </c>
      <c r="AT2921" s="48">
        <f>+LISTAS[[#This Row],[COSTO]]/AS2921-1</f>
        <v>-0.22857142857142854</v>
      </c>
      <c r="BA2921" t="s">
        <v>6777</v>
      </c>
      <c r="BB2921" s="36"/>
    </row>
    <row r="2922" spans="1:54" x14ac:dyDescent="0.35">
      <c r="A2922" s="7" t="s">
        <v>6878</v>
      </c>
      <c r="B2922" t="s">
        <v>6777</v>
      </c>
      <c r="C2922">
        <v>60</v>
      </c>
      <c r="D2922" t="s">
        <v>6879</v>
      </c>
      <c r="E2922" s="2">
        <v>5714.2857000000004</v>
      </c>
      <c r="F2922" s="7" t="str">
        <f>+_xlfn.XLOOKUP(LISTAS[[#This Row],[ID]],_01_CODIGOS_Y_COSTOS_xlsm[Producto y N°],_01_CODIGOS_Y_COSTOS_xlsm[FABRICA],"",0,1)</f>
        <v>NEPLASTIC</v>
      </c>
      <c r="G2922" s="26">
        <f>LISTAS[[#This Row],[Precio]]*(1-0.46)</f>
        <v>3085.7142780000004</v>
      </c>
      <c r="H2922" s="21">
        <f>+_xlfn.XLOOKUP(LISTAS[[#This Row],[ID]],_01_CODIGOS_Y_COSTOS_xlsm[Producto y N°],_01_CODIGOS_Y_COSTOS_xlsm[COSTO],0,0,1)</f>
        <v>1350</v>
      </c>
      <c r="I2922" s="28">
        <f>+IFERROR(LISTAS[[#This Row],[VENTA NETA]]/LISTAS[[#This Row],[COSTO]]-1,0)</f>
        <v>1.2857142800000001</v>
      </c>
      <c r="J2922" s="50" t="str">
        <f>IFERROR(VLOOKUP(LISTAS[[#This Row],[ID]],_01_CODIGOS_Y_COSTOS_xlsm[[Producto y N°]:[CODIGO]],2,0),"")</f>
        <v>676</v>
      </c>
      <c r="O2922" t="s">
        <v>6878</v>
      </c>
      <c r="AB2922" s="12" t="str">
        <f>+LISTAS[[#This Row],[Codigo]]&amp;LISTAS[[#This Row],[Fabrica]]</f>
        <v>676NEPLASTIC</v>
      </c>
      <c r="AC2922" s="13" t="str">
        <f>+LISTAS[[#This Row],[Codigo]]</f>
        <v>676</v>
      </c>
      <c r="AD2922" s="13" t="str">
        <f>+LISTAS[[#This Row],[ID]]</f>
        <v>PERILLAS DE COCINA60</v>
      </c>
      <c r="AH2922" s="36"/>
      <c r="AI2922" s="37">
        <f>+LISTAS[[#This Row],[Precio]]+(LISTAS[[#This Row],[Precio]]*AH2922)</f>
        <v>5714.2857000000004</v>
      </c>
      <c r="AJ2922" s="38">
        <f t="shared" si="49"/>
        <v>2857.1428500000002</v>
      </c>
      <c r="AL2922" s="35">
        <f>+AJ2922/LISTAS[[#This Row],[COSTO]]-1</f>
        <v>1.1164021111111113</v>
      </c>
      <c r="AM2922" t="str">
        <f>+LISTAS[[#This Row],[ID]]</f>
        <v>PERILLAS DE COCINA60</v>
      </c>
      <c r="AO2922" s="43"/>
      <c r="AP2922" s="39">
        <f>LISTAS[[#This Row],[COSTO]]+(LISTAS[[#This Row],[COSTO]]*AO2922)</f>
        <v>1350</v>
      </c>
      <c r="AQ2922" s="44">
        <f>IF(AO2922="",0,AP2922/LISTAS[[#This Row],[VENTA NETA]]-1)</f>
        <v>0</v>
      </c>
      <c r="AS2922" s="39">
        <v>1400</v>
      </c>
      <c r="AT2922" s="48">
        <f>+LISTAS[[#This Row],[COSTO]]/AS2922-1</f>
        <v>-3.5714285714285698E-2</v>
      </c>
      <c r="BA2922" t="s">
        <v>6777</v>
      </c>
      <c r="BB2922" s="36"/>
    </row>
    <row r="2923" spans="1:54" x14ac:dyDescent="0.35">
      <c r="A2923" s="7" t="s">
        <v>6880</v>
      </c>
      <c r="B2923" t="s">
        <v>6777</v>
      </c>
      <c r="C2923">
        <v>61</v>
      </c>
      <c r="D2923" t="s">
        <v>6881</v>
      </c>
      <c r="E2923" s="2">
        <v>5714.2857000000004</v>
      </c>
      <c r="F2923" s="7" t="str">
        <f>+_xlfn.XLOOKUP(LISTAS[[#This Row],[ID]],_01_CODIGOS_Y_COSTOS_xlsm[Producto y N°],_01_CODIGOS_Y_COSTOS_xlsm[FABRICA],"",0,1)</f>
        <v>NEPLASTIC</v>
      </c>
      <c r="G2923" s="26">
        <f>LISTAS[[#This Row],[Precio]]*(1-0.46)</f>
        <v>3085.7142780000004</v>
      </c>
      <c r="H2923" s="21">
        <f>+_xlfn.XLOOKUP(LISTAS[[#This Row],[ID]],_01_CODIGOS_Y_COSTOS_xlsm[Producto y N°],_01_CODIGOS_Y_COSTOS_xlsm[COSTO],0,0,1)</f>
        <v>1350</v>
      </c>
      <c r="I2923" s="28">
        <f>+IFERROR(LISTAS[[#This Row],[VENTA NETA]]/LISTAS[[#This Row],[COSTO]]-1,0)</f>
        <v>1.2857142800000001</v>
      </c>
      <c r="J2923" s="50" t="str">
        <f>IFERROR(VLOOKUP(LISTAS[[#This Row],[ID]],_01_CODIGOS_Y_COSTOS_xlsm[[Producto y N°]:[CODIGO]],2,0),"")</f>
        <v>676</v>
      </c>
      <c r="O2923" t="s">
        <v>6880</v>
      </c>
      <c r="AB2923" s="12" t="str">
        <f>+LISTAS[[#This Row],[Codigo]]&amp;LISTAS[[#This Row],[Fabrica]]</f>
        <v>676NEPLASTIC</v>
      </c>
      <c r="AC2923" s="13" t="str">
        <f>+LISTAS[[#This Row],[Codigo]]</f>
        <v>676</v>
      </c>
      <c r="AD2923" s="13" t="str">
        <f>+LISTAS[[#This Row],[ID]]</f>
        <v>PERILLAS DE COCINA61</v>
      </c>
      <c r="AH2923" s="36"/>
      <c r="AI2923" s="37">
        <f>+LISTAS[[#This Row],[Precio]]+(LISTAS[[#This Row],[Precio]]*AH2923)</f>
        <v>5714.2857000000004</v>
      </c>
      <c r="AJ2923" s="38">
        <f t="shared" si="49"/>
        <v>2857.1428500000002</v>
      </c>
      <c r="AL2923" s="35">
        <f>+AJ2923/LISTAS[[#This Row],[COSTO]]-1</f>
        <v>1.1164021111111113</v>
      </c>
      <c r="AM2923" t="str">
        <f>+LISTAS[[#This Row],[ID]]</f>
        <v>PERILLAS DE COCINA61</v>
      </c>
      <c r="AO2923" s="43"/>
      <c r="AP2923" s="39">
        <f>LISTAS[[#This Row],[COSTO]]+(LISTAS[[#This Row],[COSTO]]*AO2923)</f>
        <v>1350</v>
      </c>
      <c r="AQ2923" s="44">
        <f>IF(AO2923="",0,AP2923/LISTAS[[#This Row],[VENTA NETA]]-1)</f>
        <v>0</v>
      </c>
      <c r="AS2923" s="39">
        <v>1500</v>
      </c>
      <c r="AT2923" s="48">
        <f>+LISTAS[[#This Row],[COSTO]]/AS2923-1</f>
        <v>-9.9999999999999978E-2</v>
      </c>
      <c r="BA2923" t="s">
        <v>6777</v>
      </c>
      <c r="BB2923" s="36"/>
    </row>
    <row r="2924" spans="1:54" x14ac:dyDescent="0.35">
      <c r="A2924" s="7" t="s">
        <v>6882</v>
      </c>
      <c r="B2924" t="s">
        <v>6777</v>
      </c>
      <c r="C2924">
        <v>70</v>
      </c>
      <c r="D2924" t="s">
        <v>6883</v>
      </c>
      <c r="E2924" s="2">
        <v>3809.5237999999999</v>
      </c>
      <c r="F2924" s="7" t="str">
        <f>+_xlfn.XLOOKUP(LISTAS[[#This Row],[ID]],_01_CODIGOS_Y_COSTOS_xlsm[Producto y N°],_01_CODIGOS_Y_COSTOS_xlsm[FABRICA],"",0,1)</f>
        <v>NEPLASTIC</v>
      </c>
      <c r="G2924" s="26">
        <f>LISTAS[[#This Row],[Precio]]*(1-0.46)</f>
        <v>2057.1428519999999</v>
      </c>
      <c r="H2924" s="21">
        <f>+_xlfn.XLOOKUP(LISTAS[[#This Row],[ID]],_01_CODIGOS_Y_COSTOS_xlsm[Producto y N°],_01_CODIGOS_Y_COSTOS_xlsm[COSTO],0,0,1)</f>
        <v>990</v>
      </c>
      <c r="I2924" s="28">
        <f>+IFERROR(LISTAS[[#This Row],[VENTA NETA]]/LISTAS[[#This Row],[COSTO]]-1,0)</f>
        <v>1.0779220727272727</v>
      </c>
      <c r="J2924" s="50" t="str">
        <f>IFERROR(VLOOKUP(LISTAS[[#This Row],[ID]],_01_CODIGOS_Y_COSTOS_xlsm[[Producto y N°]:[CODIGO]],2,0),"")</f>
        <v>741</v>
      </c>
      <c r="O2924" t="s">
        <v>6882</v>
      </c>
      <c r="AB2924" s="12" t="str">
        <f>+LISTAS[[#This Row],[Codigo]]&amp;LISTAS[[#This Row],[Fabrica]]</f>
        <v>741NEPLASTIC</v>
      </c>
      <c r="AC2924" s="13" t="str">
        <f>+LISTAS[[#This Row],[Codigo]]</f>
        <v>741</v>
      </c>
      <c r="AD2924" s="13" t="str">
        <f>+LISTAS[[#This Row],[ID]]</f>
        <v>PERILLAS DE COCINA70</v>
      </c>
      <c r="AH2924" s="36"/>
      <c r="AI2924" s="37">
        <f>+LISTAS[[#This Row],[Precio]]+(LISTAS[[#This Row],[Precio]]*AH2924)</f>
        <v>3809.5237999999999</v>
      </c>
      <c r="AJ2924" s="38">
        <f t="shared" si="49"/>
        <v>1904.7619</v>
      </c>
      <c r="AL2924" s="35">
        <f>+AJ2924/LISTAS[[#This Row],[COSTO]]-1</f>
        <v>0.9240019191919191</v>
      </c>
      <c r="AM2924" t="str">
        <f>+LISTAS[[#This Row],[ID]]</f>
        <v>PERILLAS DE COCINA70</v>
      </c>
      <c r="AO2924" s="43"/>
      <c r="AP2924" s="39">
        <f>LISTAS[[#This Row],[COSTO]]+(LISTAS[[#This Row],[COSTO]]*AO2924)</f>
        <v>990</v>
      </c>
      <c r="AQ2924" s="44">
        <f>IF(AO2924="",0,AP2924/LISTAS[[#This Row],[VENTA NETA]]-1)</f>
        <v>0</v>
      </c>
      <c r="AS2924" s="39">
        <v>900</v>
      </c>
      <c r="AT2924" s="48">
        <f>+LISTAS[[#This Row],[COSTO]]/AS2924-1</f>
        <v>0.10000000000000009</v>
      </c>
      <c r="BA2924" t="s">
        <v>6777</v>
      </c>
      <c r="BB2924" s="36"/>
    </row>
    <row r="2925" spans="1:54" x14ac:dyDescent="0.35">
      <c r="A2925" s="7" t="s">
        <v>6884</v>
      </c>
      <c r="B2925" t="s">
        <v>6777</v>
      </c>
      <c r="C2925">
        <v>71</v>
      </c>
      <c r="D2925" t="s">
        <v>6885</v>
      </c>
      <c r="E2925" s="2">
        <v>4166.6665999999996</v>
      </c>
      <c r="F2925" s="7" t="str">
        <f>+_xlfn.XLOOKUP(LISTAS[[#This Row],[ID]],_01_CODIGOS_Y_COSTOS_xlsm[Producto y N°],_01_CODIGOS_Y_COSTOS_xlsm[FABRICA],"",0,1)</f>
        <v>NEPLASTIC</v>
      </c>
      <c r="G2925" s="26">
        <f>LISTAS[[#This Row],[Precio]]*(1-0.46)</f>
        <v>2249.9999640000001</v>
      </c>
      <c r="H2925" s="21">
        <f>+_xlfn.XLOOKUP(LISTAS[[#This Row],[ID]],_01_CODIGOS_Y_COSTOS_xlsm[Producto y N°],_01_CODIGOS_Y_COSTOS_xlsm[COSTO],0,0,1)</f>
        <v>990</v>
      </c>
      <c r="I2925" s="28">
        <f>+IFERROR(LISTAS[[#This Row],[VENTA NETA]]/LISTAS[[#This Row],[COSTO]]-1,0)</f>
        <v>1.2727272363636364</v>
      </c>
      <c r="J2925" s="50" t="str">
        <f>IFERROR(VLOOKUP(LISTAS[[#This Row],[ID]],_01_CODIGOS_Y_COSTOS_xlsm[[Producto y N°]:[CODIGO]],2,0),"")</f>
        <v>410</v>
      </c>
      <c r="O2925" t="s">
        <v>6884</v>
      </c>
      <c r="AB2925" s="12" t="str">
        <f>+LISTAS[[#This Row],[Codigo]]&amp;LISTAS[[#This Row],[Fabrica]]</f>
        <v>410NEPLASTIC</v>
      </c>
      <c r="AC2925" s="13" t="str">
        <f>+LISTAS[[#This Row],[Codigo]]</f>
        <v>410</v>
      </c>
      <c r="AD2925" s="13" t="str">
        <f>+LISTAS[[#This Row],[ID]]</f>
        <v>PERILLAS DE COCINA71</v>
      </c>
      <c r="AH2925" s="36">
        <v>0.25</v>
      </c>
      <c r="AI2925" s="73">
        <f>+LISTAS[[#This Row],[Precio]]+(LISTAS[[#This Row],[Precio]]*AH2925)</f>
        <v>5208.3332499999997</v>
      </c>
      <c r="AJ2925" s="38">
        <f t="shared" si="49"/>
        <v>2604.1666249999998</v>
      </c>
      <c r="AL2925" s="35">
        <f>+AJ2925/LISTAS[[#This Row],[COSTO]]-1</f>
        <v>1.6304713383838383</v>
      </c>
      <c r="AM2925" t="str">
        <f>+LISTAS[[#This Row],[ID]]</f>
        <v>PERILLAS DE COCINA71</v>
      </c>
      <c r="AO2925" s="43"/>
      <c r="AP2925" s="39">
        <f>LISTAS[[#This Row],[COSTO]]+(LISTAS[[#This Row],[COSTO]]*AO2925)</f>
        <v>990</v>
      </c>
      <c r="AQ2925" s="44">
        <f>IF(AO2925="",0,AP2925/LISTAS[[#This Row],[VENTA NETA]]-1)</f>
        <v>0</v>
      </c>
      <c r="AS2925" s="39">
        <v>1100</v>
      </c>
      <c r="AT2925" s="48">
        <f>+LISTAS[[#This Row],[COSTO]]/AS2925-1</f>
        <v>-9.9999999999999978E-2</v>
      </c>
      <c r="BA2925" t="s">
        <v>6777</v>
      </c>
      <c r="BB2925" s="36">
        <v>0.25</v>
      </c>
    </row>
    <row r="2926" spans="1:54" x14ac:dyDescent="0.35">
      <c r="A2926" s="7" t="s">
        <v>6886</v>
      </c>
      <c r="B2926" t="s">
        <v>6777</v>
      </c>
      <c r="C2926">
        <v>72</v>
      </c>
      <c r="D2926" t="s">
        <v>6887</v>
      </c>
      <c r="E2926" s="2">
        <v>6666.6666999999998</v>
      </c>
      <c r="F2926" s="7" t="str">
        <f>+_xlfn.XLOOKUP(LISTAS[[#This Row],[ID]],_01_CODIGOS_Y_COSTOS_xlsm[Producto y N°],_01_CODIGOS_Y_COSTOS_xlsm[FABRICA],"",0,1)</f>
        <v>NEPLASTIC</v>
      </c>
      <c r="G2926" s="26">
        <f>LISTAS[[#This Row],[Precio]]*(1-0.46)</f>
        <v>3600.0000180000002</v>
      </c>
      <c r="H2926" s="21">
        <f>+_xlfn.XLOOKUP(LISTAS[[#This Row],[ID]],_01_CODIGOS_Y_COSTOS_xlsm[Producto y N°],_01_CODIGOS_Y_COSTOS_xlsm[COSTO],0,0,1)</f>
        <v>1530</v>
      </c>
      <c r="I2926" s="28">
        <f>+IFERROR(LISTAS[[#This Row],[VENTA NETA]]/LISTAS[[#This Row],[COSTO]]-1,0)</f>
        <v>1.3529411882352944</v>
      </c>
      <c r="J2926" s="50" t="str">
        <f>IFERROR(VLOOKUP(LISTAS[[#This Row],[ID]],_01_CODIGOS_Y_COSTOS_xlsm[[Producto y N°]:[CODIGO]],2,0),"")</f>
        <v>422</v>
      </c>
      <c r="O2926" t="s">
        <v>6886</v>
      </c>
      <c r="AB2926" s="12" t="str">
        <f>+LISTAS[[#This Row],[Codigo]]&amp;LISTAS[[#This Row],[Fabrica]]</f>
        <v>422NEPLASTIC</v>
      </c>
      <c r="AC2926" s="13" t="str">
        <f>+LISTAS[[#This Row],[Codigo]]</f>
        <v>422</v>
      </c>
      <c r="AD2926" s="13" t="str">
        <f>+LISTAS[[#This Row],[ID]]</f>
        <v>PERILLAS DE COCINA72</v>
      </c>
      <c r="AH2926" s="36"/>
      <c r="AI2926" s="37">
        <f>+LISTAS[[#This Row],[Precio]]+(LISTAS[[#This Row],[Precio]]*AH2926)</f>
        <v>6666.6666999999998</v>
      </c>
      <c r="AJ2926" s="38">
        <f t="shared" si="49"/>
        <v>3333.3333499999999</v>
      </c>
      <c r="AL2926" s="35">
        <f>+AJ2926/LISTAS[[#This Row],[COSTO]]-1</f>
        <v>1.1786492483660131</v>
      </c>
      <c r="AM2926" t="str">
        <f>+LISTAS[[#This Row],[ID]]</f>
        <v>PERILLAS DE COCINA72</v>
      </c>
      <c r="AO2926" s="43"/>
      <c r="AP2926" s="39">
        <f>LISTAS[[#This Row],[COSTO]]+(LISTAS[[#This Row],[COSTO]]*AO2926)</f>
        <v>1530</v>
      </c>
      <c r="AQ2926" s="44">
        <f>IF(AO2926="",0,AP2926/LISTAS[[#This Row],[VENTA NETA]]-1)</f>
        <v>0</v>
      </c>
      <c r="AS2926" s="39">
        <v>1200</v>
      </c>
      <c r="AT2926" s="48">
        <f>+LISTAS[[#This Row],[COSTO]]/AS2926-1</f>
        <v>0.27499999999999991</v>
      </c>
      <c r="BA2926" t="s">
        <v>6777</v>
      </c>
      <c r="BB2926" s="36"/>
    </row>
    <row r="2927" spans="1:54" x14ac:dyDescent="0.35">
      <c r="A2927" s="7" t="s">
        <v>6888</v>
      </c>
      <c r="B2927" t="s">
        <v>6777</v>
      </c>
      <c r="C2927">
        <v>73</v>
      </c>
      <c r="D2927" t="s">
        <v>6889</v>
      </c>
      <c r="E2927" s="2">
        <v>7142.8571000000002</v>
      </c>
      <c r="F2927" s="7" t="str">
        <f>+_xlfn.XLOOKUP(LISTAS[[#This Row],[ID]],_01_CODIGOS_Y_COSTOS_xlsm[Producto y N°],_01_CODIGOS_Y_COSTOS_xlsm[FABRICA],"",0,1)</f>
        <v>NEPLASTIC</v>
      </c>
      <c r="G2927" s="26">
        <f>LISTAS[[#This Row],[Precio]]*(1-0.46)</f>
        <v>3857.1428340000002</v>
      </c>
      <c r="H2927" s="21">
        <f>+_xlfn.XLOOKUP(LISTAS[[#This Row],[ID]],_01_CODIGOS_Y_COSTOS_xlsm[Producto y N°],_01_CODIGOS_Y_COSTOS_xlsm[COSTO],0,0,1)</f>
        <v>1890</v>
      </c>
      <c r="I2927" s="28">
        <f>+IFERROR(LISTAS[[#This Row],[VENTA NETA]]/LISTAS[[#This Row],[COSTO]]-1,0)</f>
        <v>1.0408163142857143</v>
      </c>
      <c r="J2927" s="50" t="str">
        <f>IFERROR(VLOOKUP(LISTAS[[#This Row],[ID]],_01_CODIGOS_Y_COSTOS_xlsm[[Producto y N°]:[CODIGO]],2,0),"")</f>
        <v>714</v>
      </c>
      <c r="O2927" t="s">
        <v>6888</v>
      </c>
      <c r="AB2927" s="12" t="str">
        <f>+LISTAS[[#This Row],[Codigo]]&amp;LISTAS[[#This Row],[Fabrica]]</f>
        <v>714NEPLASTIC</v>
      </c>
      <c r="AC2927" s="13" t="str">
        <f>+LISTAS[[#This Row],[Codigo]]</f>
        <v>714</v>
      </c>
      <c r="AD2927" s="13" t="str">
        <f>+LISTAS[[#This Row],[ID]]</f>
        <v>PERILLAS DE COCINA73</v>
      </c>
      <c r="AH2927" s="36"/>
      <c r="AI2927" s="37">
        <f>+LISTAS[[#This Row],[Precio]]+(LISTAS[[#This Row],[Precio]]*AH2927)</f>
        <v>7142.8571000000002</v>
      </c>
      <c r="AJ2927" s="38">
        <f t="shared" si="49"/>
        <v>3571.4285500000001</v>
      </c>
      <c r="AL2927" s="35">
        <f>+AJ2927/LISTAS[[#This Row],[COSTO]]-1</f>
        <v>0.88964473544973544</v>
      </c>
      <c r="AM2927" t="str">
        <f>+LISTAS[[#This Row],[ID]]</f>
        <v>PERILLAS DE COCINA73</v>
      </c>
      <c r="AO2927" s="43"/>
      <c r="AP2927" s="39">
        <f>LISTAS[[#This Row],[COSTO]]+(LISTAS[[#This Row],[COSTO]]*AO2927)</f>
        <v>1890</v>
      </c>
      <c r="AQ2927" s="44">
        <f>IF(AO2927="",0,AP2927/LISTAS[[#This Row],[VENTA NETA]]-1)</f>
        <v>0</v>
      </c>
      <c r="AS2927" s="39">
        <v>1200</v>
      </c>
      <c r="AT2927" s="48">
        <f>+LISTAS[[#This Row],[COSTO]]/AS2927-1</f>
        <v>0.57499999999999996</v>
      </c>
      <c r="BA2927" t="s">
        <v>6777</v>
      </c>
      <c r="BB2927" s="36"/>
    </row>
    <row r="2928" spans="1:54" x14ac:dyDescent="0.35">
      <c r="A2928" s="7" t="s">
        <v>6890</v>
      </c>
      <c r="B2928" t="s">
        <v>6777</v>
      </c>
      <c r="C2928">
        <v>74</v>
      </c>
      <c r="D2928" t="s">
        <v>6891</v>
      </c>
      <c r="E2928" s="2">
        <v>4285.7142999999996</v>
      </c>
      <c r="F2928" s="7" t="str">
        <f>+_xlfn.XLOOKUP(LISTAS[[#This Row],[ID]],_01_CODIGOS_Y_COSTOS_xlsm[Producto y N°],_01_CODIGOS_Y_COSTOS_xlsm[FABRICA],"",0,1)</f>
        <v>NEPLASTIC</v>
      </c>
      <c r="G2928" s="26">
        <f>LISTAS[[#This Row],[Precio]]*(1-0.46)</f>
        <v>2314.2857220000001</v>
      </c>
      <c r="H2928" s="21">
        <f>+_xlfn.XLOOKUP(LISTAS[[#This Row],[ID]],_01_CODIGOS_Y_COSTOS_xlsm[Producto y N°],_01_CODIGOS_Y_COSTOS_xlsm[COSTO],0,0,1)</f>
        <v>1080</v>
      </c>
      <c r="I2928" s="28">
        <f>+IFERROR(LISTAS[[#This Row],[VENTA NETA]]/LISTAS[[#This Row],[COSTO]]-1,0)</f>
        <v>1.1428571500000002</v>
      </c>
      <c r="J2928" s="50" t="str">
        <f>IFERROR(VLOOKUP(LISTAS[[#This Row],[ID]],_01_CODIGOS_Y_COSTOS_xlsm[[Producto y N°]:[CODIGO]],2,0),"")</f>
        <v>143</v>
      </c>
      <c r="O2928" t="s">
        <v>6890</v>
      </c>
      <c r="AB2928" s="12" t="str">
        <f>+LISTAS[[#This Row],[Codigo]]&amp;LISTAS[[#This Row],[Fabrica]]</f>
        <v>143NEPLASTIC</v>
      </c>
      <c r="AC2928" s="13" t="str">
        <f>+LISTAS[[#This Row],[Codigo]]</f>
        <v>143</v>
      </c>
      <c r="AD2928" s="13" t="str">
        <f>+LISTAS[[#This Row],[ID]]</f>
        <v>PERILLAS DE COCINA74</v>
      </c>
      <c r="AH2928" s="36"/>
      <c r="AI2928" s="37">
        <f>+LISTAS[[#This Row],[Precio]]+(LISTAS[[#This Row],[Precio]]*AH2928)</f>
        <v>4285.7142999999996</v>
      </c>
      <c r="AJ2928" s="38">
        <f t="shared" si="49"/>
        <v>2142.8571499999998</v>
      </c>
      <c r="AL2928" s="35">
        <f>+AJ2928/LISTAS[[#This Row],[COSTO]]-1</f>
        <v>0.98412699074074061</v>
      </c>
      <c r="AM2928" t="str">
        <f>+LISTAS[[#This Row],[ID]]</f>
        <v>PERILLAS DE COCINA74</v>
      </c>
      <c r="AO2928" s="43"/>
      <c r="AP2928" s="39">
        <f>LISTAS[[#This Row],[COSTO]]+(LISTAS[[#This Row],[COSTO]]*AO2928)</f>
        <v>1080</v>
      </c>
      <c r="AQ2928" s="44">
        <f>IF(AO2928="",0,AP2928/LISTAS[[#This Row],[VENTA NETA]]-1)</f>
        <v>0</v>
      </c>
      <c r="AS2928" s="39">
        <v>1100</v>
      </c>
      <c r="AT2928" s="48">
        <f>+LISTAS[[#This Row],[COSTO]]/AS2928-1</f>
        <v>-1.8181818181818188E-2</v>
      </c>
      <c r="BA2928" t="s">
        <v>6777</v>
      </c>
      <c r="BB2928" s="36"/>
    </row>
    <row r="2929" spans="1:54" x14ac:dyDescent="0.35">
      <c r="A2929" s="7" t="s">
        <v>6892</v>
      </c>
      <c r="B2929" t="s">
        <v>6777</v>
      </c>
      <c r="C2929">
        <v>75</v>
      </c>
      <c r="D2929" t="s">
        <v>6893</v>
      </c>
      <c r="E2929" s="2">
        <v>5238.0951999999997</v>
      </c>
      <c r="F2929" s="7" t="str">
        <f>+_xlfn.XLOOKUP(LISTAS[[#This Row],[ID]],_01_CODIGOS_Y_COSTOS_xlsm[Producto y N°],_01_CODIGOS_Y_COSTOS_xlsm[FABRICA],"",0,1)</f>
        <v>NEPLASTIC</v>
      </c>
      <c r="G2929" s="26">
        <f>LISTAS[[#This Row],[Precio]]*(1-0.46)</f>
        <v>2828.5714080000002</v>
      </c>
      <c r="H2929" s="21">
        <f>+_xlfn.XLOOKUP(LISTAS[[#This Row],[ID]],_01_CODIGOS_Y_COSTOS_xlsm[Producto y N°],_01_CODIGOS_Y_COSTOS_xlsm[COSTO],0,0,1)</f>
        <v>1260</v>
      </c>
      <c r="I2929" s="28">
        <f>+IFERROR(LISTAS[[#This Row],[VENTA NETA]]/LISTAS[[#This Row],[COSTO]]-1,0)</f>
        <v>1.2448979428571429</v>
      </c>
      <c r="J2929" s="50" t="str">
        <f>IFERROR(VLOOKUP(LISTAS[[#This Row],[ID]],_01_CODIGOS_Y_COSTOS_xlsm[[Producto y N°]:[CODIGO]],2,0),"")</f>
        <v>140</v>
      </c>
      <c r="O2929" t="s">
        <v>6892</v>
      </c>
      <c r="AB2929" s="12" t="str">
        <f>+LISTAS[[#This Row],[Codigo]]&amp;LISTAS[[#This Row],[Fabrica]]</f>
        <v>140NEPLASTIC</v>
      </c>
      <c r="AC2929" s="13" t="str">
        <f>+LISTAS[[#This Row],[Codigo]]</f>
        <v>140</v>
      </c>
      <c r="AD2929" s="13" t="str">
        <f>+LISTAS[[#This Row],[ID]]</f>
        <v>PERILLAS DE COCINA75</v>
      </c>
      <c r="AH2929" s="36"/>
      <c r="AI2929" s="37">
        <f>+LISTAS[[#This Row],[Precio]]+(LISTAS[[#This Row],[Precio]]*AH2929)</f>
        <v>5238.0951999999997</v>
      </c>
      <c r="AJ2929" s="38">
        <f t="shared" si="49"/>
        <v>2619.0475999999999</v>
      </c>
      <c r="AL2929" s="35">
        <f>+AJ2929/LISTAS[[#This Row],[COSTO]]-1</f>
        <v>1.0786092063492063</v>
      </c>
      <c r="AM2929" t="str">
        <f>+LISTAS[[#This Row],[ID]]</f>
        <v>PERILLAS DE COCINA75</v>
      </c>
      <c r="AO2929" s="43"/>
      <c r="AP2929" s="39">
        <f>LISTAS[[#This Row],[COSTO]]+(LISTAS[[#This Row],[COSTO]]*AO2929)</f>
        <v>1260</v>
      </c>
      <c r="AQ2929" s="44">
        <f>IF(AO2929="",0,AP2929/LISTAS[[#This Row],[VENTA NETA]]-1)</f>
        <v>0</v>
      </c>
      <c r="AS2929" s="39">
        <v>1500</v>
      </c>
      <c r="AT2929" s="48">
        <f>+LISTAS[[#This Row],[COSTO]]/AS2929-1</f>
        <v>-0.16000000000000003</v>
      </c>
      <c r="BA2929" t="s">
        <v>6777</v>
      </c>
      <c r="BB2929" s="36"/>
    </row>
    <row r="2930" spans="1:54" x14ac:dyDescent="0.35">
      <c r="A2930" s="7" t="s">
        <v>6894</v>
      </c>
      <c r="B2930" t="s">
        <v>6777</v>
      </c>
      <c r="C2930">
        <v>76</v>
      </c>
      <c r="D2930" t="s">
        <v>6895</v>
      </c>
      <c r="E2930" s="2">
        <v>5714.2857000000004</v>
      </c>
      <c r="F2930" s="7" t="str">
        <f>+_xlfn.XLOOKUP(LISTAS[[#This Row],[ID]],_01_CODIGOS_Y_COSTOS_xlsm[Producto y N°],_01_CODIGOS_Y_COSTOS_xlsm[FABRICA],"",0,1)</f>
        <v>NEPLASTIC</v>
      </c>
      <c r="G2930" s="26">
        <f>LISTAS[[#This Row],[Precio]]*(1-0.46)</f>
        <v>3085.7142780000004</v>
      </c>
      <c r="H2930" s="21">
        <f>+_xlfn.XLOOKUP(LISTAS[[#This Row],[ID]],_01_CODIGOS_Y_COSTOS_xlsm[Producto y N°],_01_CODIGOS_Y_COSTOS_xlsm[COSTO],0,0,1)</f>
        <v>1530</v>
      </c>
      <c r="I2930" s="28">
        <f>+IFERROR(LISTAS[[#This Row],[VENTA NETA]]/LISTAS[[#This Row],[COSTO]]-1,0)</f>
        <v>1.016806717647059</v>
      </c>
      <c r="J2930" s="50" t="str">
        <f>IFERROR(VLOOKUP(LISTAS[[#This Row],[ID]],_01_CODIGOS_Y_COSTOS_xlsm[[Producto y N°]:[CODIGO]],2,0),"")</f>
        <v>717</v>
      </c>
      <c r="O2930" t="s">
        <v>6894</v>
      </c>
      <c r="AB2930" s="12" t="str">
        <f>+LISTAS[[#This Row],[Codigo]]&amp;LISTAS[[#This Row],[Fabrica]]</f>
        <v>717NEPLASTIC</v>
      </c>
      <c r="AC2930" s="13" t="str">
        <f>+LISTAS[[#This Row],[Codigo]]</f>
        <v>717</v>
      </c>
      <c r="AD2930" s="13" t="str">
        <f>+LISTAS[[#This Row],[ID]]</f>
        <v>PERILLAS DE COCINA76</v>
      </c>
      <c r="AH2930" s="36"/>
      <c r="AI2930" s="37">
        <f>+LISTAS[[#This Row],[Precio]]+(LISTAS[[#This Row],[Precio]]*AH2930)</f>
        <v>5714.2857000000004</v>
      </c>
      <c r="AJ2930" s="38">
        <f t="shared" si="49"/>
        <v>2857.1428500000002</v>
      </c>
      <c r="AL2930" s="35">
        <f>+AJ2930/LISTAS[[#This Row],[COSTO]]-1</f>
        <v>0.8674136274509805</v>
      </c>
      <c r="AM2930" t="str">
        <f>+LISTAS[[#This Row],[ID]]</f>
        <v>PERILLAS DE COCINA76</v>
      </c>
      <c r="AO2930" s="43"/>
      <c r="AP2930" s="39">
        <f>LISTAS[[#This Row],[COSTO]]+(LISTAS[[#This Row],[COSTO]]*AO2930)</f>
        <v>1530</v>
      </c>
      <c r="AQ2930" s="44">
        <f>IF(AO2930="",0,AP2930/LISTAS[[#This Row],[VENTA NETA]]-1)</f>
        <v>0</v>
      </c>
      <c r="AS2930" s="39">
        <v>1500</v>
      </c>
      <c r="AT2930" s="48">
        <f>+LISTAS[[#This Row],[COSTO]]/AS2930-1</f>
        <v>2.0000000000000018E-2</v>
      </c>
      <c r="BA2930" t="s">
        <v>6777</v>
      </c>
      <c r="BB2930" s="36"/>
    </row>
    <row r="2931" spans="1:54" x14ac:dyDescent="0.35">
      <c r="A2931" s="7" t="s">
        <v>6896</v>
      </c>
      <c r="B2931" t="s">
        <v>6777</v>
      </c>
      <c r="C2931">
        <v>77</v>
      </c>
      <c r="D2931" t="s">
        <v>6897</v>
      </c>
      <c r="E2931" s="2">
        <v>5714.2857000000004</v>
      </c>
      <c r="F2931" s="7" t="str">
        <f>+_xlfn.XLOOKUP(LISTAS[[#This Row],[ID]],_01_CODIGOS_Y_COSTOS_xlsm[Producto y N°],_01_CODIGOS_Y_COSTOS_xlsm[FABRICA],"",0,1)</f>
        <v>NEPLASTIC</v>
      </c>
      <c r="G2931" s="26">
        <f>LISTAS[[#This Row],[Precio]]*(1-0.46)</f>
        <v>3085.7142780000004</v>
      </c>
      <c r="H2931" s="21">
        <f>+_xlfn.XLOOKUP(LISTAS[[#This Row],[ID]],_01_CODIGOS_Y_COSTOS_xlsm[Producto y N°],_01_CODIGOS_Y_COSTOS_xlsm[COSTO],0,0,1)</f>
        <v>1530</v>
      </c>
      <c r="I2931" s="28">
        <f>+IFERROR(LISTAS[[#This Row],[VENTA NETA]]/LISTAS[[#This Row],[COSTO]]-1,0)</f>
        <v>1.016806717647059</v>
      </c>
      <c r="J2931" s="50" t="str">
        <f>IFERROR(VLOOKUP(LISTAS[[#This Row],[ID]],_01_CODIGOS_Y_COSTOS_xlsm[[Producto y N°]:[CODIGO]],2,0),"")</f>
        <v>717</v>
      </c>
      <c r="O2931" t="s">
        <v>6896</v>
      </c>
      <c r="AB2931" s="12" t="str">
        <f>+LISTAS[[#This Row],[Codigo]]&amp;LISTAS[[#This Row],[Fabrica]]</f>
        <v>717NEPLASTIC</v>
      </c>
      <c r="AC2931" s="13" t="str">
        <f>+LISTAS[[#This Row],[Codigo]]</f>
        <v>717</v>
      </c>
      <c r="AD2931" s="13" t="str">
        <f>+LISTAS[[#This Row],[ID]]</f>
        <v>PERILLAS DE COCINA77</v>
      </c>
      <c r="AH2931" s="36"/>
      <c r="AI2931" s="37">
        <f>+LISTAS[[#This Row],[Precio]]+(LISTAS[[#This Row],[Precio]]*AH2931)</f>
        <v>5714.2857000000004</v>
      </c>
      <c r="AJ2931" s="38">
        <f t="shared" si="49"/>
        <v>2857.1428500000002</v>
      </c>
      <c r="AL2931" s="35">
        <f>+AJ2931/LISTAS[[#This Row],[COSTO]]-1</f>
        <v>0.8674136274509805</v>
      </c>
      <c r="AM2931" t="str">
        <f>+LISTAS[[#This Row],[ID]]</f>
        <v>PERILLAS DE COCINA77</v>
      </c>
      <c r="AO2931" s="43"/>
      <c r="AP2931" s="39">
        <f>LISTAS[[#This Row],[COSTO]]+(LISTAS[[#This Row],[COSTO]]*AO2931)</f>
        <v>1530</v>
      </c>
      <c r="AQ2931" s="44">
        <f>IF(AO2931="",0,AP2931/LISTAS[[#This Row],[VENTA NETA]]-1)</f>
        <v>0</v>
      </c>
      <c r="AS2931" s="39">
        <v>1300</v>
      </c>
      <c r="AT2931" s="48">
        <f>+LISTAS[[#This Row],[COSTO]]/AS2931-1</f>
        <v>0.17692307692307696</v>
      </c>
      <c r="BA2931" t="s">
        <v>6777</v>
      </c>
      <c r="BB2931" s="36"/>
    </row>
    <row r="2932" spans="1:54" x14ac:dyDescent="0.35">
      <c r="A2932" s="7" t="s">
        <v>6898</v>
      </c>
      <c r="B2932" t="s">
        <v>6777</v>
      </c>
      <c r="C2932">
        <v>78</v>
      </c>
      <c r="D2932" t="s">
        <v>6899</v>
      </c>
      <c r="E2932" s="2">
        <v>5238.0951999999997</v>
      </c>
      <c r="F2932" s="7" t="str">
        <f>+_xlfn.XLOOKUP(LISTAS[[#This Row],[ID]],_01_CODIGOS_Y_COSTOS_xlsm[Producto y N°],_01_CODIGOS_Y_COSTOS_xlsm[FABRICA],"",0,1)</f>
        <v>NEPLASTIC</v>
      </c>
      <c r="G2932" s="26">
        <f>LISTAS[[#This Row],[Precio]]*(1-0.46)</f>
        <v>2828.5714080000002</v>
      </c>
      <c r="H2932" s="21">
        <f>+_xlfn.XLOOKUP(LISTAS[[#This Row],[ID]],_01_CODIGOS_Y_COSTOS_xlsm[Producto y N°],_01_CODIGOS_Y_COSTOS_xlsm[COSTO],0,0,1)</f>
        <v>1260</v>
      </c>
      <c r="I2932" s="28">
        <f>+IFERROR(LISTAS[[#This Row],[VENTA NETA]]/LISTAS[[#This Row],[COSTO]]-1,0)</f>
        <v>1.2448979428571429</v>
      </c>
      <c r="J2932" s="50" t="str">
        <f>IFERROR(VLOOKUP(LISTAS[[#This Row],[ID]],_01_CODIGOS_Y_COSTOS_xlsm[[Producto y N°]:[CODIGO]],2,0),"")</f>
        <v>141</v>
      </c>
      <c r="O2932" t="s">
        <v>6898</v>
      </c>
      <c r="AB2932" s="12" t="str">
        <f>+LISTAS[[#This Row],[Codigo]]&amp;LISTAS[[#This Row],[Fabrica]]</f>
        <v>141NEPLASTIC</v>
      </c>
      <c r="AC2932" s="13" t="str">
        <f>+LISTAS[[#This Row],[Codigo]]</f>
        <v>141</v>
      </c>
      <c r="AD2932" s="13" t="str">
        <f>+LISTAS[[#This Row],[ID]]</f>
        <v>PERILLAS DE COCINA78</v>
      </c>
      <c r="AH2932" s="36"/>
      <c r="AI2932" s="37">
        <f>+LISTAS[[#This Row],[Precio]]+(LISTAS[[#This Row],[Precio]]*AH2932)</f>
        <v>5238.0951999999997</v>
      </c>
      <c r="AJ2932" s="38">
        <f t="shared" si="49"/>
        <v>2619.0475999999999</v>
      </c>
      <c r="AL2932" s="35">
        <f>+AJ2932/LISTAS[[#This Row],[COSTO]]-1</f>
        <v>1.0786092063492063</v>
      </c>
      <c r="AM2932" t="str">
        <f>+LISTAS[[#This Row],[ID]]</f>
        <v>PERILLAS DE COCINA78</v>
      </c>
      <c r="AO2932" s="43"/>
      <c r="AP2932" s="39">
        <f>LISTAS[[#This Row],[COSTO]]+(LISTAS[[#This Row],[COSTO]]*AO2932)</f>
        <v>1260</v>
      </c>
      <c r="AQ2932" s="44">
        <f>IF(AO2932="",0,AP2932/LISTAS[[#This Row],[VENTA NETA]]-1)</f>
        <v>0</v>
      </c>
      <c r="AS2932" s="39">
        <v>880</v>
      </c>
      <c r="AT2932" s="48">
        <f>+LISTAS[[#This Row],[COSTO]]/AS2932-1</f>
        <v>0.43181818181818188</v>
      </c>
      <c r="BA2932" t="s">
        <v>6777</v>
      </c>
      <c r="BB2932" s="36"/>
    </row>
    <row r="2933" spans="1:54" x14ac:dyDescent="0.35">
      <c r="A2933" s="7" t="s">
        <v>6900</v>
      </c>
      <c r="B2933" t="s">
        <v>6777</v>
      </c>
      <c r="C2933">
        <v>79</v>
      </c>
      <c r="D2933" t="s">
        <v>6901</v>
      </c>
      <c r="E2933" s="2">
        <v>7142.8571000000002</v>
      </c>
      <c r="F2933" s="7" t="str">
        <f>+_xlfn.XLOOKUP(LISTAS[[#This Row],[ID]],_01_CODIGOS_Y_COSTOS_xlsm[Producto y N°],_01_CODIGOS_Y_COSTOS_xlsm[FABRICA],"",0,1)</f>
        <v>NEPLASTIC</v>
      </c>
      <c r="G2933" s="26">
        <f>LISTAS[[#This Row],[Precio]]*(1-0.46)</f>
        <v>3857.1428340000002</v>
      </c>
      <c r="H2933" s="21">
        <f>+_xlfn.XLOOKUP(LISTAS[[#This Row],[ID]],_01_CODIGOS_Y_COSTOS_xlsm[Producto y N°],_01_CODIGOS_Y_COSTOS_xlsm[COSTO],0,0,1)</f>
        <v>1890</v>
      </c>
      <c r="I2933" s="28">
        <f>+IFERROR(LISTAS[[#This Row],[VENTA NETA]]/LISTAS[[#This Row],[COSTO]]-1,0)</f>
        <v>1.0408163142857143</v>
      </c>
      <c r="J2933" s="50" t="str">
        <f>IFERROR(VLOOKUP(LISTAS[[#This Row],[ID]],_01_CODIGOS_Y_COSTOS_xlsm[[Producto y N°]:[CODIGO]],2,0),"")</f>
        <v>714</v>
      </c>
      <c r="O2933" t="s">
        <v>6900</v>
      </c>
      <c r="AB2933" s="12" t="str">
        <f>+LISTAS[[#This Row],[Codigo]]&amp;LISTAS[[#This Row],[Fabrica]]</f>
        <v>714NEPLASTIC</v>
      </c>
      <c r="AC2933" s="13" t="str">
        <f>+LISTAS[[#This Row],[Codigo]]</f>
        <v>714</v>
      </c>
      <c r="AD2933" s="13" t="str">
        <f>+LISTAS[[#This Row],[ID]]</f>
        <v>PERILLAS DE COCINA79</v>
      </c>
      <c r="AH2933" s="36"/>
      <c r="AI2933" s="37">
        <f>+LISTAS[[#This Row],[Precio]]+(LISTAS[[#This Row],[Precio]]*AH2933)</f>
        <v>7142.8571000000002</v>
      </c>
      <c r="AJ2933" s="38">
        <f t="shared" si="49"/>
        <v>3571.4285500000001</v>
      </c>
      <c r="AL2933" s="35">
        <f>+AJ2933/LISTAS[[#This Row],[COSTO]]-1</f>
        <v>0.88964473544973544</v>
      </c>
      <c r="AM2933" t="str">
        <f>+LISTAS[[#This Row],[ID]]</f>
        <v>PERILLAS DE COCINA79</v>
      </c>
      <c r="AO2933" s="43"/>
      <c r="AP2933" s="39">
        <f>LISTAS[[#This Row],[COSTO]]+(LISTAS[[#This Row],[COSTO]]*AO2933)</f>
        <v>1890</v>
      </c>
      <c r="AQ2933" s="44">
        <f>IF(AO2933="",0,AP2933/LISTAS[[#This Row],[VENTA NETA]]-1)</f>
        <v>0</v>
      </c>
      <c r="AS2933" s="39">
        <v>880</v>
      </c>
      <c r="AT2933" s="48">
        <f>+LISTAS[[#This Row],[COSTO]]/AS2933-1</f>
        <v>1.1477272727272729</v>
      </c>
      <c r="BA2933" t="s">
        <v>6777</v>
      </c>
      <c r="BB2933" s="36"/>
    </row>
    <row r="2934" spans="1:54" x14ac:dyDescent="0.35">
      <c r="A2934" s="7" t="s">
        <v>6902</v>
      </c>
      <c r="B2934" t="s">
        <v>6777</v>
      </c>
      <c r="C2934">
        <v>80</v>
      </c>
      <c r="D2934" t="s">
        <v>6903</v>
      </c>
      <c r="E2934" s="2">
        <v>7142.8571000000002</v>
      </c>
      <c r="F2934" s="7" t="str">
        <f>+_xlfn.XLOOKUP(LISTAS[[#This Row],[ID]],_01_CODIGOS_Y_COSTOS_xlsm[Producto y N°],_01_CODIGOS_Y_COSTOS_xlsm[FABRICA],"",0,1)</f>
        <v>NEPLASTIC</v>
      </c>
      <c r="G2934" s="26">
        <f>LISTAS[[#This Row],[Precio]]*(1-0.46)</f>
        <v>3857.1428340000002</v>
      </c>
      <c r="H2934" s="21">
        <f>+_xlfn.XLOOKUP(LISTAS[[#This Row],[ID]],_01_CODIGOS_Y_COSTOS_xlsm[Producto y N°],_01_CODIGOS_Y_COSTOS_xlsm[COSTO],0,0,1)</f>
        <v>1890</v>
      </c>
      <c r="I2934" s="28">
        <f>+IFERROR(LISTAS[[#This Row],[VENTA NETA]]/LISTAS[[#This Row],[COSTO]]-1,0)</f>
        <v>1.0408163142857143</v>
      </c>
      <c r="J2934" s="50" t="str">
        <f>IFERROR(VLOOKUP(LISTAS[[#This Row],[ID]],_01_CODIGOS_Y_COSTOS_xlsm[[Producto y N°]:[CODIGO]],2,0),"")</f>
        <v>714</v>
      </c>
      <c r="O2934" t="s">
        <v>6902</v>
      </c>
      <c r="AB2934" s="12" t="str">
        <f>+LISTAS[[#This Row],[Codigo]]&amp;LISTAS[[#This Row],[Fabrica]]</f>
        <v>714NEPLASTIC</v>
      </c>
      <c r="AC2934" s="13" t="str">
        <f>+LISTAS[[#This Row],[Codigo]]</f>
        <v>714</v>
      </c>
      <c r="AD2934" s="13" t="str">
        <f>+LISTAS[[#This Row],[ID]]</f>
        <v>PERILLAS DE COCINA80</v>
      </c>
      <c r="AH2934" s="36"/>
      <c r="AI2934" s="37">
        <f>+LISTAS[[#This Row],[Precio]]+(LISTAS[[#This Row],[Precio]]*AH2934)</f>
        <v>7142.8571000000002</v>
      </c>
      <c r="AJ2934" s="38">
        <f t="shared" si="49"/>
        <v>3571.4285500000001</v>
      </c>
      <c r="AL2934" s="35">
        <f>+AJ2934/LISTAS[[#This Row],[COSTO]]-1</f>
        <v>0.88964473544973544</v>
      </c>
      <c r="AM2934" t="str">
        <f>+LISTAS[[#This Row],[ID]]</f>
        <v>PERILLAS DE COCINA80</v>
      </c>
      <c r="AO2934" s="43"/>
      <c r="AP2934" s="39">
        <f>LISTAS[[#This Row],[COSTO]]+(LISTAS[[#This Row],[COSTO]]*AO2934)</f>
        <v>1890</v>
      </c>
      <c r="AQ2934" s="44">
        <f>IF(AO2934="",0,AP2934/LISTAS[[#This Row],[VENTA NETA]]-1)</f>
        <v>0</v>
      </c>
      <c r="AS2934" s="39">
        <v>1000</v>
      </c>
      <c r="AT2934" s="48">
        <f>+LISTAS[[#This Row],[COSTO]]/AS2934-1</f>
        <v>0.8899999999999999</v>
      </c>
      <c r="BA2934" t="s">
        <v>6777</v>
      </c>
      <c r="BB2934" s="36"/>
    </row>
    <row r="2935" spans="1:54" x14ac:dyDescent="0.35">
      <c r="A2935" s="7" t="s">
        <v>6904</v>
      </c>
      <c r="B2935" t="s">
        <v>6777</v>
      </c>
      <c r="C2935">
        <v>81</v>
      </c>
      <c r="D2935" t="s">
        <v>6905</v>
      </c>
      <c r="E2935" s="2">
        <v>6190.4762000000001</v>
      </c>
      <c r="F2935" s="7" t="str">
        <f>+_xlfn.XLOOKUP(LISTAS[[#This Row],[ID]],_01_CODIGOS_Y_COSTOS_xlsm[Producto y N°],_01_CODIGOS_Y_COSTOS_xlsm[FABRICA],"",0,1)</f>
        <v>NEPLASTIC</v>
      </c>
      <c r="G2935" s="26">
        <f>LISTAS[[#This Row],[Precio]]*(1-0.46)</f>
        <v>3342.8571480000001</v>
      </c>
      <c r="H2935" s="21">
        <f>+_xlfn.XLOOKUP(LISTAS[[#This Row],[ID]],_01_CODIGOS_Y_COSTOS_xlsm[Producto y N°],_01_CODIGOS_Y_COSTOS_xlsm[COSTO],0,0,1)</f>
        <v>1440</v>
      </c>
      <c r="I2935" s="28">
        <f>+IFERROR(LISTAS[[#This Row],[VENTA NETA]]/LISTAS[[#This Row],[COSTO]]-1,0)</f>
        <v>1.3214285750000001</v>
      </c>
      <c r="J2935" s="50" t="str">
        <f>IFERROR(VLOOKUP(LISTAS[[#This Row],[ID]],_01_CODIGOS_Y_COSTOS_xlsm[[Producto y N°]:[CODIGO]],2,0),"")</f>
        <v>539</v>
      </c>
      <c r="O2935" t="s">
        <v>6904</v>
      </c>
      <c r="AB2935" s="12" t="str">
        <f>+LISTAS[[#This Row],[Codigo]]&amp;LISTAS[[#This Row],[Fabrica]]</f>
        <v>539NEPLASTIC</v>
      </c>
      <c r="AC2935" s="13" t="str">
        <f>+LISTAS[[#This Row],[Codigo]]</f>
        <v>539</v>
      </c>
      <c r="AD2935" s="13" t="str">
        <f>+LISTAS[[#This Row],[ID]]</f>
        <v>PERILLAS DE COCINA81</v>
      </c>
      <c r="AH2935" s="36"/>
      <c r="AI2935" s="37">
        <f>+LISTAS[[#This Row],[Precio]]+(LISTAS[[#This Row],[Precio]]*AH2935)</f>
        <v>6190.4762000000001</v>
      </c>
      <c r="AJ2935" s="38">
        <f t="shared" si="49"/>
        <v>3095.2381</v>
      </c>
      <c r="AL2935" s="35">
        <f>+AJ2935/LISTAS[[#This Row],[COSTO]]-1</f>
        <v>1.1494709027777779</v>
      </c>
      <c r="AM2935" t="str">
        <f>+LISTAS[[#This Row],[ID]]</f>
        <v>PERILLAS DE COCINA81</v>
      </c>
      <c r="AO2935" s="43"/>
      <c r="AP2935" s="39">
        <f>LISTAS[[#This Row],[COSTO]]+(LISTAS[[#This Row],[COSTO]]*AO2935)</f>
        <v>1440</v>
      </c>
      <c r="AQ2935" s="44">
        <f>IF(AO2935="",0,AP2935/LISTAS[[#This Row],[VENTA NETA]]-1)</f>
        <v>0</v>
      </c>
      <c r="AS2935" s="39">
        <v>840</v>
      </c>
      <c r="AT2935" s="48">
        <f>+LISTAS[[#This Row],[COSTO]]/AS2935-1</f>
        <v>0.71428571428571419</v>
      </c>
      <c r="BA2935" t="s">
        <v>6777</v>
      </c>
      <c r="BB2935" s="36"/>
    </row>
    <row r="2936" spans="1:54" x14ac:dyDescent="0.35">
      <c r="A2936" s="7" t="s">
        <v>6906</v>
      </c>
      <c r="B2936" t="s">
        <v>6777</v>
      </c>
      <c r="C2936">
        <v>90</v>
      </c>
      <c r="D2936" t="s">
        <v>6907</v>
      </c>
      <c r="E2936" s="2">
        <v>4190.4762000000001</v>
      </c>
      <c r="F2936" s="7" t="str">
        <f>+_xlfn.XLOOKUP(LISTAS[[#This Row],[ID]],_01_CODIGOS_Y_COSTOS_xlsm[Producto y N°],_01_CODIGOS_Y_COSTOS_xlsm[FABRICA],"",0,1)</f>
        <v>NEPLASTIC</v>
      </c>
      <c r="G2936" s="26">
        <f>LISTAS[[#This Row],[Precio]]*(1-0.46)</f>
        <v>2262.8571480000001</v>
      </c>
      <c r="H2936" s="21">
        <f>+_xlfn.XLOOKUP(LISTAS[[#This Row],[ID]],_01_CODIGOS_Y_COSTOS_xlsm[Producto y N°],_01_CODIGOS_Y_COSTOS_xlsm[COSTO],0,0,1)</f>
        <v>990</v>
      </c>
      <c r="I2936" s="28">
        <f>+IFERROR(LISTAS[[#This Row],[VENTA NETA]]/LISTAS[[#This Row],[COSTO]]-1,0)</f>
        <v>1.2857142909090911</v>
      </c>
      <c r="J2936" s="50" t="str">
        <f>IFERROR(VLOOKUP(LISTAS[[#This Row],[ID]],_01_CODIGOS_Y_COSTOS_xlsm[[Producto y N°]:[CODIGO]],2,0),"")</f>
        <v>157</v>
      </c>
      <c r="O2936" t="s">
        <v>6906</v>
      </c>
      <c r="AB2936" s="12" t="str">
        <f>+LISTAS[[#This Row],[Codigo]]&amp;LISTAS[[#This Row],[Fabrica]]</f>
        <v>157NEPLASTIC</v>
      </c>
      <c r="AC2936" s="13" t="str">
        <f>+LISTAS[[#This Row],[Codigo]]</f>
        <v>157</v>
      </c>
      <c r="AD2936" s="13" t="str">
        <f>+LISTAS[[#This Row],[ID]]</f>
        <v>PERILLAS DE COCINA90</v>
      </c>
      <c r="AH2936" s="36"/>
      <c r="AI2936" s="37">
        <f>+LISTAS[[#This Row],[Precio]]+(LISTAS[[#This Row],[Precio]]*AH2936)</f>
        <v>4190.4762000000001</v>
      </c>
      <c r="AJ2936" s="38">
        <f t="shared" si="49"/>
        <v>2095.2381</v>
      </c>
      <c r="AL2936" s="35">
        <f>+AJ2936/LISTAS[[#This Row],[COSTO]]-1</f>
        <v>1.1164021212121211</v>
      </c>
      <c r="AM2936" t="str">
        <f>+LISTAS[[#This Row],[ID]]</f>
        <v>PERILLAS DE COCINA90</v>
      </c>
      <c r="AO2936" s="43"/>
      <c r="AP2936" s="39">
        <f>LISTAS[[#This Row],[COSTO]]+(LISTAS[[#This Row],[COSTO]]*AO2936)</f>
        <v>990</v>
      </c>
      <c r="AQ2936" s="44">
        <f>IF(AO2936="",0,AP2936/LISTAS[[#This Row],[VENTA NETA]]-1)</f>
        <v>0</v>
      </c>
      <c r="AS2936" s="39">
        <v>1600</v>
      </c>
      <c r="AT2936" s="48">
        <f>+LISTAS[[#This Row],[COSTO]]/AS2936-1</f>
        <v>-0.38124999999999998</v>
      </c>
      <c r="BA2936" t="s">
        <v>6777</v>
      </c>
      <c r="BB2936" s="36"/>
    </row>
    <row r="2937" spans="1:54" x14ac:dyDescent="0.35">
      <c r="A2937" s="7" t="s">
        <v>6908</v>
      </c>
      <c r="B2937" t="s">
        <v>6777</v>
      </c>
      <c r="C2937">
        <v>91</v>
      </c>
      <c r="D2937" t="s">
        <v>6909</v>
      </c>
      <c r="E2937" s="2">
        <v>4190.4762000000001</v>
      </c>
      <c r="F2937" s="7" t="str">
        <f>+_xlfn.XLOOKUP(LISTAS[[#This Row],[ID]],_01_CODIGOS_Y_COSTOS_xlsm[Producto y N°],_01_CODIGOS_Y_COSTOS_xlsm[FABRICA],"",0,1)</f>
        <v>NEPLASTIC</v>
      </c>
      <c r="G2937" s="26">
        <f>LISTAS[[#This Row],[Precio]]*(1-0.46)</f>
        <v>2262.8571480000001</v>
      </c>
      <c r="H2937" s="21">
        <f>+_xlfn.XLOOKUP(LISTAS[[#This Row],[ID]],_01_CODIGOS_Y_COSTOS_xlsm[Producto y N°],_01_CODIGOS_Y_COSTOS_xlsm[COSTO],0,0,1)</f>
        <v>990</v>
      </c>
      <c r="I2937" s="28">
        <f>+IFERROR(LISTAS[[#This Row],[VENTA NETA]]/LISTAS[[#This Row],[COSTO]]-1,0)</f>
        <v>1.2857142909090911</v>
      </c>
      <c r="J2937" s="50" t="str">
        <f>IFERROR(VLOOKUP(LISTAS[[#This Row],[ID]],_01_CODIGOS_Y_COSTOS_xlsm[[Producto y N°]:[CODIGO]],2,0),"")</f>
        <v>158</v>
      </c>
      <c r="O2937" t="s">
        <v>6908</v>
      </c>
      <c r="AB2937" s="12" t="str">
        <f>+LISTAS[[#This Row],[Codigo]]&amp;LISTAS[[#This Row],[Fabrica]]</f>
        <v>158NEPLASTIC</v>
      </c>
      <c r="AC2937" s="13" t="str">
        <f>+LISTAS[[#This Row],[Codigo]]</f>
        <v>158</v>
      </c>
      <c r="AD2937" s="13" t="str">
        <f>+LISTAS[[#This Row],[ID]]</f>
        <v>PERILLAS DE COCINA91</v>
      </c>
      <c r="AH2937" s="36"/>
      <c r="AI2937" s="37">
        <f>+LISTAS[[#This Row],[Precio]]+(LISTAS[[#This Row],[Precio]]*AH2937)</f>
        <v>4190.4762000000001</v>
      </c>
      <c r="AJ2937" s="38">
        <f t="shared" si="49"/>
        <v>2095.2381</v>
      </c>
      <c r="AL2937" s="35">
        <f>+AJ2937/LISTAS[[#This Row],[COSTO]]-1</f>
        <v>1.1164021212121211</v>
      </c>
      <c r="AM2937" t="str">
        <f>+LISTAS[[#This Row],[ID]]</f>
        <v>PERILLAS DE COCINA91</v>
      </c>
      <c r="AO2937" s="43"/>
      <c r="AP2937" s="39">
        <f>LISTAS[[#This Row],[COSTO]]+(LISTAS[[#This Row],[COSTO]]*AO2937)</f>
        <v>990</v>
      </c>
      <c r="AQ2937" s="44">
        <f>IF(AO2937="",0,AP2937/LISTAS[[#This Row],[VENTA NETA]]-1)</f>
        <v>0</v>
      </c>
      <c r="AS2937" s="39">
        <v>840</v>
      </c>
      <c r="AT2937" s="48">
        <f>+LISTAS[[#This Row],[COSTO]]/AS2937-1</f>
        <v>0.1785714285714286</v>
      </c>
      <c r="BA2937" t="s">
        <v>6777</v>
      </c>
      <c r="BB2937" s="36"/>
    </row>
    <row r="2938" spans="1:54" x14ac:dyDescent="0.35">
      <c r="A2938" s="7" t="s">
        <v>6910</v>
      </c>
      <c r="B2938" t="s">
        <v>6777</v>
      </c>
      <c r="C2938">
        <v>92</v>
      </c>
      <c r="D2938" t="s">
        <v>6911</v>
      </c>
      <c r="E2938" s="2">
        <v>4761.9048000000003</v>
      </c>
      <c r="F2938" s="7" t="str">
        <f>+_xlfn.XLOOKUP(LISTAS[[#This Row],[ID]],_01_CODIGOS_Y_COSTOS_xlsm[Producto y N°],_01_CODIGOS_Y_COSTOS_xlsm[FABRICA],"",0,1)</f>
        <v>NEPLASTIC</v>
      </c>
      <c r="G2938" s="26">
        <f>LISTAS[[#This Row],[Precio]]*(1-0.46)</f>
        <v>2571.4285920000002</v>
      </c>
      <c r="H2938" s="21">
        <f>+_xlfn.XLOOKUP(LISTAS[[#This Row],[ID]],_01_CODIGOS_Y_COSTOS_xlsm[Producto y N°],_01_CODIGOS_Y_COSTOS_xlsm[COSTO],0,0,1)</f>
        <v>1170</v>
      </c>
      <c r="I2938" s="28">
        <f>+IFERROR(LISTAS[[#This Row],[VENTA NETA]]/LISTAS[[#This Row],[COSTO]]-1,0)</f>
        <v>1.1978022153846157</v>
      </c>
      <c r="J2938" s="50" t="str">
        <f>IFERROR(VLOOKUP(LISTAS[[#This Row],[ID]],_01_CODIGOS_Y_COSTOS_xlsm[[Producto y N°]:[CODIGO]],2,0),"")</f>
        <v>155</v>
      </c>
      <c r="O2938" t="s">
        <v>6910</v>
      </c>
      <c r="AB2938" s="12" t="str">
        <f>+LISTAS[[#This Row],[Codigo]]&amp;LISTAS[[#This Row],[Fabrica]]</f>
        <v>155NEPLASTIC</v>
      </c>
      <c r="AC2938" s="13" t="str">
        <f>+LISTAS[[#This Row],[Codigo]]</f>
        <v>155</v>
      </c>
      <c r="AD2938" s="13" t="str">
        <f>+LISTAS[[#This Row],[ID]]</f>
        <v>PERILLAS DE COCINA92</v>
      </c>
      <c r="AH2938" s="36"/>
      <c r="AI2938" s="37">
        <f>+LISTAS[[#This Row],[Precio]]+(LISTAS[[#This Row],[Precio]]*AH2938)</f>
        <v>4761.9048000000003</v>
      </c>
      <c r="AJ2938" s="38">
        <f t="shared" si="49"/>
        <v>2380.9524000000001</v>
      </c>
      <c r="AL2938" s="35">
        <f>+AJ2938/LISTAS[[#This Row],[COSTO]]-1</f>
        <v>1.0350020512820515</v>
      </c>
      <c r="AM2938" t="str">
        <f>+LISTAS[[#This Row],[ID]]</f>
        <v>PERILLAS DE COCINA92</v>
      </c>
      <c r="AO2938" s="43"/>
      <c r="AP2938" s="39">
        <f>LISTAS[[#This Row],[COSTO]]+(LISTAS[[#This Row],[COSTO]]*AO2938)</f>
        <v>1170</v>
      </c>
      <c r="AQ2938" s="44">
        <f>IF(AO2938="",0,AP2938/LISTAS[[#This Row],[VENTA NETA]]-1)</f>
        <v>0</v>
      </c>
      <c r="AS2938" s="39">
        <v>840</v>
      </c>
      <c r="AT2938" s="48">
        <f>+LISTAS[[#This Row],[COSTO]]/AS2938-1</f>
        <v>0.39285714285714279</v>
      </c>
      <c r="BA2938" t="s">
        <v>6777</v>
      </c>
      <c r="BB2938" s="36"/>
    </row>
    <row r="2939" spans="1:54" x14ac:dyDescent="0.35">
      <c r="A2939" s="7" t="s">
        <v>6912</v>
      </c>
      <c r="B2939" t="s">
        <v>6777</v>
      </c>
      <c r="C2939">
        <v>100</v>
      </c>
      <c r="D2939" t="s">
        <v>6913</v>
      </c>
      <c r="E2939" s="2">
        <v>4000</v>
      </c>
      <c r="F2939" s="7" t="str">
        <f>+_xlfn.XLOOKUP(LISTAS[[#This Row],[ID]],_01_CODIGOS_Y_COSTOS_xlsm[Producto y N°],_01_CODIGOS_Y_COSTOS_xlsm[FABRICA],"",0,1)</f>
        <v>NEPLASTIC</v>
      </c>
      <c r="G2939" s="26">
        <f>LISTAS[[#This Row],[Precio]]*(1-0.46)</f>
        <v>2160</v>
      </c>
      <c r="H2939" s="21">
        <f>+_xlfn.XLOOKUP(LISTAS[[#This Row],[ID]],_01_CODIGOS_Y_COSTOS_xlsm[Producto y N°],_01_CODIGOS_Y_COSTOS_xlsm[COSTO],0,0,1)</f>
        <v>990</v>
      </c>
      <c r="I2939" s="28">
        <f>+IFERROR(LISTAS[[#This Row],[VENTA NETA]]/LISTAS[[#This Row],[COSTO]]-1,0)</f>
        <v>1.1818181818181817</v>
      </c>
      <c r="J2939" s="50" t="str">
        <f>IFERROR(VLOOKUP(LISTAS[[#This Row],[ID]],_01_CODIGOS_Y_COSTOS_xlsm[[Producto y N°]:[CODIGO]],2,0),"")</f>
        <v>740</v>
      </c>
      <c r="O2939" t="s">
        <v>6912</v>
      </c>
      <c r="AB2939" s="12" t="str">
        <f>+LISTAS[[#This Row],[Codigo]]&amp;LISTAS[[#This Row],[Fabrica]]</f>
        <v>740NEPLASTIC</v>
      </c>
      <c r="AC2939" s="13" t="str">
        <f>+LISTAS[[#This Row],[Codigo]]</f>
        <v>740</v>
      </c>
      <c r="AD2939" s="13" t="str">
        <f>+LISTAS[[#This Row],[ID]]</f>
        <v>PERILLAS DE COCINA100</v>
      </c>
      <c r="AH2939" s="36"/>
      <c r="AI2939" s="37">
        <f>+LISTAS[[#This Row],[Precio]]+(LISTAS[[#This Row],[Precio]]*AH2939)</f>
        <v>4000</v>
      </c>
      <c r="AJ2939" s="38">
        <f t="shared" si="49"/>
        <v>2000</v>
      </c>
      <c r="AL2939" s="35">
        <f>+AJ2939/LISTAS[[#This Row],[COSTO]]-1</f>
        <v>1.0202020202020203</v>
      </c>
      <c r="AM2939" t="str">
        <f>+LISTAS[[#This Row],[ID]]</f>
        <v>PERILLAS DE COCINA100</v>
      </c>
      <c r="AO2939" s="43"/>
      <c r="AP2939" s="39">
        <f>LISTAS[[#This Row],[COSTO]]+(LISTAS[[#This Row],[COSTO]]*AO2939)</f>
        <v>990</v>
      </c>
      <c r="AQ2939" s="44">
        <f>IF(AO2939="",0,AP2939/LISTAS[[#This Row],[VENTA NETA]]-1)</f>
        <v>0</v>
      </c>
      <c r="AS2939" s="39">
        <v>1400</v>
      </c>
      <c r="AT2939" s="48">
        <f>+LISTAS[[#This Row],[COSTO]]/AS2939-1</f>
        <v>-0.29285714285714282</v>
      </c>
      <c r="BA2939" t="s">
        <v>6777</v>
      </c>
      <c r="BB2939" s="36"/>
    </row>
    <row r="2940" spans="1:54" x14ac:dyDescent="0.35">
      <c r="A2940" s="7" t="s">
        <v>6914</v>
      </c>
      <c r="B2940" t="s">
        <v>6777</v>
      </c>
      <c r="C2940">
        <v>101</v>
      </c>
      <c r="D2940" t="s">
        <v>6915</v>
      </c>
      <c r="E2940" s="2">
        <v>7619.0475999999999</v>
      </c>
      <c r="F2940" s="7" t="str">
        <f>+_xlfn.XLOOKUP(LISTAS[[#This Row],[ID]],_01_CODIGOS_Y_COSTOS_xlsm[Producto y N°],_01_CODIGOS_Y_COSTOS_xlsm[FABRICA],"",0,1)</f>
        <v>NEPLASTIC</v>
      </c>
      <c r="G2940" s="26">
        <f>LISTAS[[#This Row],[Precio]]*(1-0.46)</f>
        <v>4114.2857039999999</v>
      </c>
      <c r="H2940" s="21">
        <f>+_xlfn.XLOOKUP(LISTAS[[#This Row],[ID]],_01_CODIGOS_Y_COSTOS_xlsm[Producto y N°],_01_CODIGOS_Y_COSTOS_xlsm[COSTO],0,0,1)</f>
        <v>1890</v>
      </c>
      <c r="I2940" s="28">
        <f>+IFERROR(LISTAS[[#This Row],[VENTA NETA]]/LISTAS[[#This Row],[COSTO]]-1,0)</f>
        <v>1.176870742857143</v>
      </c>
      <c r="J2940" s="50" t="str">
        <f>IFERROR(VLOOKUP(LISTAS[[#This Row],[ID]],_01_CODIGOS_Y_COSTOS_xlsm[[Producto y N°]:[CODIGO]],2,0),"")</f>
        <v>778</v>
      </c>
      <c r="O2940" t="s">
        <v>6914</v>
      </c>
      <c r="AB2940" s="12" t="str">
        <f>+LISTAS[[#This Row],[Codigo]]&amp;LISTAS[[#This Row],[Fabrica]]</f>
        <v>778NEPLASTIC</v>
      </c>
      <c r="AC2940" s="13" t="str">
        <f>+LISTAS[[#This Row],[Codigo]]</f>
        <v>778</v>
      </c>
      <c r="AD2940" s="13" t="str">
        <f>+LISTAS[[#This Row],[ID]]</f>
        <v>PERILLAS DE COCINA101</v>
      </c>
      <c r="AH2940" s="36"/>
      <c r="AI2940" s="37">
        <f>+LISTAS[[#This Row],[Precio]]+(LISTAS[[#This Row],[Precio]]*AH2940)</f>
        <v>7619.0475999999999</v>
      </c>
      <c r="AJ2940" s="38">
        <f t="shared" si="49"/>
        <v>3809.5237999999999</v>
      </c>
      <c r="AL2940" s="35">
        <f>+AJ2940/LISTAS[[#This Row],[COSTO]]-1</f>
        <v>1.0156210582010581</v>
      </c>
      <c r="AM2940" t="str">
        <f>+LISTAS[[#This Row],[ID]]</f>
        <v>PERILLAS DE COCINA101</v>
      </c>
      <c r="AO2940" s="43"/>
      <c r="AP2940" s="39">
        <f>LISTAS[[#This Row],[COSTO]]+(LISTAS[[#This Row],[COSTO]]*AO2940)</f>
        <v>1890</v>
      </c>
      <c r="AQ2940" s="44">
        <f>IF(AO2940="",0,AP2940/LISTAS[[#This Row],[VENTA NETA]]-1)</f>
        <v>0</v>
      </c>
      <c r="AS2940" s="39">
        <v>1400</v>
      </c>
      <c r="AT2940" s="48">
        <f>+LISTAS[[#This Row],[COSTO]]/AS2940-1</f>
        <v>0.35000000000000009</v>
      </c>
      <c r="BA2940" t="s">
        <v>6777</v>
      </c>
      <c r="BB2940" s="36"/>
    </row>
    <row r="2941" spans="1:54" x14ac:dyDescent="0.35">
      <c r="A2941" s="7" t="s">
        <v>6916</v>
      </c>
      <c r="B2941" t="s">
        <v>6777</v>
      </c>
      <c r="C2941">
        <v>102</v>
      </c>
      <c r="D2941" t="s">
        <v>6917</v>
      </c>
      <c r="E2941" s="2">
        <v>4000</v>
      </c>
      <c r="F2941" s="7" t="str">
        <f>+_xlfn.XLOOKUP(LISTAS[[#This Row],[ID]],_01_CODIGOS_Y_COSTOS_xlsm[Producto y N°],_01_CODIGOS_Y_COSTOS_xlsm[FABRICA],"",0,1)</f>
        <v>NEPLASTIC</v>
      </c>
      <c r="G2941" s="26">
        <f>LISTAS[[#This Row],[Precio]]*(1-0.46)</f>
        <v>2160</v>
      </c>
      <c r="H2941" s="21">
        <f>+_xlfn.XLOOKUP(LISTAS[[#This Row],[ID]],_01_CODIGOS_Y_COSTOS_xlsm[Producto y N°],_01_CODIGOS_Y_COSTOS_xlsm[COSTO],0,0,1)</f>
        <v>990</v>
      </c>
      <c r="I2941" s="28">
        <f>+IFERROR(LISTAS[[#This Row],[VENTA NETA]]/LISTAS[[#This Row],[COSTO]]-1,0)</f>
        <v>1.1818181818181817</v>
      </c>
      <c r="J2941" s="50" t="str">
        <f>IFERROR(VLOOKUP(LISTAS[[#This Row],[ID]],_01_CODIGOS_Y_COSTOS_xlsm[[Producto y N°]:[CODIGO]],2,0),"")</f>
        <v>750</v>
      </c>
      <c r="O2941" t="s">
        <v>6916</v>
      </c>
      <c r="AB2941" s="12" t="str">
        <f>+LISTAS[[#This Row],[Codigo]]&amp;LISTAS[[#This Row],[Fabrica]]</f>
        <v>750NEPLASTIC</v>
      </c>
      <c r="AC2941" s="13" t="str">
        <f>+LISTAS[[#This Row],[Codigo]]</f>
        <v>750</v>
      </c>
      <c r="AD2941" s="13" t="str">
        <f>+LISTAS[[#This Row],[ID]]</f>
        <v>PERILLAS DE COCINA102</v>
      </c>
      <c r="AH2941" s="36"/>
      <c r="AI2941" s="37">
        <f>+LISTAS[[#This Row],[Precio]]+(LISTAS[[#This Row],[Precio]]*AH2941)</f>
        <v>4000</v>
      </c>
      <c r="AJ2941" s="38">
        <f t="shared" si="49"/>
        <v>2000</v>
      </c>
      <c r="AL2941" s="35">
        <f>+AJ2941/LISTAS[[#This Row],[COSTO]]-1</f>
        <v>1.0202020202020203</v>
      </c>
      <c r="AM2941" t="str">
        <f>+LISTAS[[#This Row],[ID]]</f>
        <v>PERILLAS DE COCINA102</v>
      </c>
      <c r="AO2941" s="43"/>
      <c r="AP2941" s="39">
        <f>LISTAS[[#This Row],[COSTO]]+(LISTAS[[#This Row],[COSTO]]*AO2941)</f>
        <v>990</v>
      </c>
      <c r="AQ2941" s="44">
        <f>IF(AO2941="",0,AP2941/LISTAS[[#This Row],[VENTA NETA]]-1)</f>
        <v>0</v>
      </c>
      <c r="AS2941" s="39">
        <v>1500</v>
      </c>
      <c r="AT2941" s="48">
        <f>+LISTAS[[#This Row],[COSTO]]/AS2941-1</f>
        <v>-0.33999999999999997</v>
      </c>
      <c r="BA2941" t="s">
        <v>6777</v>
      </c>
      <c r="BB2941" s="36"/>
    </row>
    <row r="2942" spans="1:54" x14ac:dyDescent="0.35">
      <c r="A2942" s="7" t="s">
        <v>6918</v>
      </c>
      <c r="B2942" t="s">
        <v>6777</v>
      </c>
      <c r="C2942">
        <v>103</v>
      </c>
      <c r="D2942" t="s">
        <v>6919</v>
      </c>
      <c r="E2942" s="2">
        <v>4000</v>
      </c>
      <c r="F2942" s="7" t="str">
        <f>+_xlfn.XLOOKUP(LISTAS[[#This Row],[ID]],_01_CODIGOS_Y_COSTOS_xlsm[Producto y N°],_01_CODIGOS_Y_COSTOS_xlsm[FABRICA],"",0,1)</f>
        <v>NEPLASTIC</v>
      </c>
      <c r="G2942" s="26">
        <f>LISTAS[[#This Row],[Precio]]*(1-0.46)</f>
        <v>2160</v>
      </c>
      <c r="H2942" s="21">
        <f>+_xlfn.XLOOKUP(LISTAS[[#This Row],[ID]],_01_CODIGOS_Y_COSTOS_xlsm[Producto y N°],_01_CODIGOS_Y_COSTOS_xlsm[COSTO],0,0,1)</f>
        <v>990</v>
      </c>
      <c r="I2942" s="28">
        <f>+IFERROR(LISTAS[[#This Row],[VENTA NETA]]/LISTAS[[#This Row],[COSTO]]-1,0)</f>
        <v>1.1818181818181817</v>
      </c>
      <c r="J2942" s="50" t="str">
        <f>IFERROR(VLOOKUP(LISTAS[[#This Row],[ID]],_01_CODIGOS_Y_COSTOS_xlsm[[Producto y N°]:[CODIGO]],2,0),"")</f>
        <v>703</v>
      </c>
      <c r="O2942" t="s">
        <v>6918</v>
      </c>
      <c r="AB2942" s="12" t="str">
        <f>+LISTAS[[#This Row],[Codigo]]&amp;LISTAS[[#This Row],[Fabrica]]</f>
        <v>703NEPLASTIC</v>
      </c>
      <c r="AC2942" s="13" t="str">
        <f>+LISTAS[[#This Row],[Codigo]]</f>
        <v>703</v>
      </c>
      <c r="AD2942" s="13" t="str">
        <f>+LISTAS[[#This Row],[ID]]</f>
        <v>PERILLAS DE COCINA103</v>
      </c>
      <c r="AH2942" s="36"/>
      <c r="AI2942" s="37">
        <f>+LISTAS[[#This Row],[Precio]]+(LISTAS[[#This Row],[Precio]]*AH2942)</f>
        <v>4000</v>
      </c>
      <c r="AJ2942" s="38">
        <f t="shared" si="49"/>
        <v>2000</v>
      </c>
      <c r="AL2942" s="35">
        <f>+AJ2942/LISTAS[[#This Row],[COSTO]]-1</f>
        <v>1.0202020202020203</v>
      </c>
      <c r="AM2942" t="str">
        <f>+LISTAS[[#This Row],[ID]]</f>
        <v>PERILLAS DE COCINA103</v>
      </c>
      <c r="AO2942" s="43"/>
      <c r="AP2942" s="39">
        <f>LISTAS[[#This Row],[COSTO]]+(LISTAS[[#This Row],[COSTO]]*AO2942)</f>
        <v>990</v>
      </c>
      <c r="AQ2942" s="44">
        <f>IF(AO2942="",0,AP2942/LISTAS[[#This Row],[VENTA NETA]]-1)</f>
        <v>0</v>
      </c>
      <c r="AS2942" s="39">
        <v>1400</v>
      </c>
      <c r="AT2942" s="48">
        <f>+LISTAS[[#This Row],[COSTO]]/AS2942-1</f>
        <v>-0.29285714285714282</v>
      </c>
      <c r="BA2942" t="s">
        <v>6777</v>
      </c>
      <c r="BB2942" s="36"/>
    </row>
    <row r="2943" spans="1:54" x14ac:dyDescent="0.35">
      <c r="A2943" s="7" t="s">
        <v>6920</v>
      </c>
      <c r="B2943" t="s">
        <v>6777</v>
      </c>
      <c r="C2943">
        <v>110</v>
      </c>
      <c r="D2943" t="s">
        <v>6921</v>
      </c>
      <c r="E2943" s="2">
        <v>6666.6666999999998</v>
      </c>
      <c r="F2943" s="7" t="str">
        <f>+_xlfn.XLOOKUP(LISTAS[[#This Row],[ID]],_01_CODIGOS_Y_COSTOS_xlsm[Producto y N°],_01_CODIGOS_Y_COSTOS_xlsm[FABRICA],"",0,1)</f>
        <v>NEPLASTIC</v>
      </c>
      <c r="G2943" s="26">
        <f>LISTAS[[#This Row],[Precio]]*(1-0.46)</f>
        <v>3600.0000180000002</v>
      </c>
      <c r="H2943" s="21">
        <f>+_xlfn.XLOOKUP(LISTAS[[#This Row],[ID]],_01_CODIGOS_Y_COSTOS_xlsm[Producto y N°],_01_CODIGOS_Y_COSTOS_xlsm[COSTO],0,0,1)</f>
        <v>1530</v>
      </c>
      <c r="I2943" s="28">
        <f>+IFERROR(LISTAS[[#This Row],[VENTA NETA]]/LISTAS[[#This Row],[COSTO]]-1,0)</f>
        <v>1.3529411882352944</v>
      </c>
      <c r="J2943" s="50" t="str">
        <f>IFERROR(VLOOKUP(LISTAS[[#This Row],[ID]],_01_CODIGOS_Y_COSTOS_xlsm[[Producto y N°]:[CODIGO]],2,0),"")</f>
        <v>616</v>
      </c>
      <c r="O2943" t="s">
        <v>6920</v>
      </c>
      <c r="AB2943" s="12" t="str">
        <f>+LISTAS[[#This Row],[Codigo]]&amp;LISTAS[[#This Row],[Fabrica]]</f>
        <v>616NEPLASTIC</v>
      </c>
      <c r="AC2943" s="13" t="str">
        <f>+LISTAS[[#This Row],[Codigo]]</f>
        <v>616</v>
      </c>
      <c r="AD2943" s="13" t="str">
        <f>+LISTAS[[#This Row],[ID]]</f>
        <v>PERILLAS DE COCINA110</v>
      </c>
      <c r="AH2943" s="36"/>
      <c r="AI2943" s="37">
        <f>+LISTAS[[#This Row],[Precio]]+(LISTAS[[#This Row],[Precio]]*AH2943)</f>
        <v>6666.6666999999998</v>
      </c>
      <c r="AJ2943" s="38">
        <f t="shared" si="49"/>
        <v>3333.3333499999999</v>
      </c>
      <c r="AL2943" s="35">
        <f>+AJ2943/LISTAS[[#This Row],[COSTO]]-1</f>
        <v>1.1786492483660131</v>
      </c>
      <c r="AM2943" t="str">
        <f>+LISTAS[[#This Row],[ID]]</f>
        <v>PERILLAS DE COCINA110</v>
      </c>
      <c r="AO2943" s="43"/>
      <c r="AP2943" s="39">
        <f>LISTAS[[#This Row],[COSTO]]+(LISTAS[[#This Row],[COSTO]]*AO2943)</f>
        <v>1530</v>
      </c>
      <c r="AQ2943" s="44">
        <f>IF(AO2943="",0,AP2943/LISTAS[[#This Row],[VENTA NETA]]-1)</f>
        <v>0</v>
      </c>
      <c r="AS2943" s="39">
        <v>1500</v>
      </c>
      <c r="AT2943" s="48">
        <f>+LISTAS[[#This Row],[COSTO]]/AS2943-1</f>
        <v>2.0000000000000018E-2</v>
      </c>
      <c r="BA2943" t="s">
        <v>6777</v>
      </c>
      <c r="BB2943" s="36"/>
    </row>
    <row r="2944" spans="1:54" x14ac:dyDescent="0.35">
      <c r="A2944" s="7" t="s">
        <v>6922</v>
      </c>
      <c r="B2944" t="s">
        <v>6777</v>
      </c>
      <c r="C2944">
        <v>111</v>
      </c>
      <c r="D2944" t="s">
        <v>6923</v>
      </c>
      <c r="E2944" s="2">
        <v>6666.6666999999998</v>
      </c>
      <c r="F2944" s="7" t="str">
        <f>+_xlfn.XLOOKUP(LISTAS[[#This Row],[ID]],_01_CODIGOS_Y_COSTOS_xlsm[Producto y N°],_01_CODIGOS_Y_COSTOS_xlsm[FABRICA],"",0,1)</f>
        <v>NEPLASTIC</v>
      </c>
      <c r="G2944" s="26">
        <f>LISTAS[[#This Row],[Precio]]*(1-0.46)</f>
        <v>3600.0000180000002</v>
      </c>
      <c r="H2944" s="21">
        <f>+_xlfn.XLOOKUP(LISTAS[[#This Row],[ID]],_01_CODIGOS_Y_COSTOS_xlsm[Producto y N°],_01_CODIGOS_Y_COSTOS_xlsm[COSTO],0,0,1)</f>
        <v>1620</v>
      </c>
      <c r="I2944" s="28">
        <f>+IFERROR(LISTAS[[#This Row],[VENTA NETA]]/LISTAS[[#This Row],[COSTO]]-1,0)</f>
        <v>1.2222222333333335</v>
      </c>
      <c r="J2944" s="50" t="str">
        <f>IFERROR(VLOOKUP(LISTAS[[#This Row],[ID]],_01_CODIGOS_Y_COSTOS_xlsm[[Producto y N°]:[CODIGO]],2,0),"")</f>
        <v>786</v>
      </c>
      <c r="O2944" t="s">
        <v>6922</v>
      </c>
      <c r="AB2944" s="12" t="str">
        <f>+LISTAS[[#This Row],[Codigo]]&amp;LISTAS[[#This Row],[Fabrica]]</f>
        <v>786NEPLASTIC</v>
      </c>
      <c r="AC2944" s="13" t="str">
        <f>+LISTAS[[#This Row],[Codigo]]</f>
        <v>786</v>
      </c>
      <c r="AD2944" s="13" t="str">
        <f>+LISTAS[[#This Row],[ID]]</f>
        <v>PERILLAS DE COCINA111</v>
      </c>
      <c r="AH2944" s="36"/>
      <c r="AI2944" s="37">
        <f>+LISTAS[[#This Row],[Precio]]+(LISTAS[[#This Row],[Precio]]*AH2944)</f>
        <v>6666.6666999999998</v>
      </c>
      <c r="AJ2944" s="38">
        <f t="shared" si="49"/>
        <v>3333.3333499999999</v>
      </c>
      <c r="AL2944" s="35">
        <f>+AJ2944/LISTAS[[#This Row],[COSTO]]-1</f>
        <v>1.0576131790123457</v>
      </c>
      <c r="AM2944" t="str">
        <f>+LISTAS[[#This Row],[ID]]</f>
        <v>PERILLAS DE COCINA111</v>
      </c>
      <c r="AO2944" s="43"/>
      <c r="AP2944" s="39">
        <f>LISTAS[[#This Row],[COSTO]]+(LISTAS[[#This Row],[COSTO]]*AO2944)</f>
        <v>1620</v>
      </c>
      <c r="AQ2944" s="44">
        <f>IF(AO2944="",0,AP2944/LISTAS[[#This Row],[VENTA NETA]]-1)</f>
        <v>0</v>
      </c>
      <c r="AS2944" s="39">
        <v>1500</v>
      </c>
      <c r="AT2944" s="48">
        <f>+LISTAS[[#This Row],[COSTO]]/AS2944-1</f>
        <v>8.0000000000000071E-2</v>
      </c>
      <c r="BA2944" t="s">
        <v>6777</v>
      </c>
      <c r="BB2944" s="36"/>
    </row>
    <row r="2945" spans="1:54" x14ac:dyDescent="0.35">
      <c r="A2945" s="7" t="s">
        <v>6924</v>
      </c>
      <c r="B2945" t="s">
        <v>6777</v>
      </c>
      <c r="C2945">
        <v>112</v>
      </c>
      <c r="D2945" t="s">
        <v>6925</v>
      </c>
      <c r="E2945" s="2">
        <v>7142.8571000000002</v>
      </c>
      <c r="F2945" s="7" t="str">
        <f>+_xlfn.XLOOKUP(LISTAS[[#This Row],[ID]],_01_CODIGOS_Y_COSTOS_xlsm[Producto y N°],_01_CODIGOS_Y_COSTOS_xlsm[FABRICA],"",0,1)</f>
        <v>NEPLASTIC</v>
      </c>
      <c r="G2945" s="26">
        <f>LISTAS[[#This Row],[Precio]]*(1-0.46)</f>
        <v>3857.1428340000002</v>
      </c>
      <c r="H2945" s="21">
        <f>+_xlfn.XLOOKUP(LISTAS[[#This Row],[ID]],_01_CODIGOS_Y_COSTOS_xlsm[Producto y N°],_01_CODIGOS_Y_COSTOS_xlsm[COSTO],0,0,1)</f>
        <v>1710</v>
      </c>
      <c r="I2945" s="28">
        <f>+IFERROR(LISTAS[[#This Row],[VENTA NETA]]/LISTAS[[#This Row],[COSTO]]-1,0)</f>
        <v>1.2556390842105265</v>
      </c>
      <c r="J2945" s="50" t="str">
        <f>IFERROR(VLOOKUP(LISTAS[[#This Row],[ID]],_01_CODIGOS_Y_COSTOS_xlsm[[Producto y N°]:[CODIGO]],2,0),"")</f>
        <v>598</v>
      </c>
      <c r="O2945" t="s">
        <v>6924</v>
      </c>
      <c r="AB2945" s="12" t="str">
        <f>+LISTAS[[#This Row],[Codigo]]&amp;LISTAS[[#This Row],[Fabrica]]</f>
        <v>598NEPLASTIC</v>
      </c>
      <c r="AC2945" s="13" t="str">
        <f>+LISTAS[[#This Row],[Codigo]]</f>
        <v>598</v>
      </c>
      <c r="AD2945" s="13" t="str">
        <f>+LISTAS[[#This Row],[ID]]</f>
        <v>PERILLAS DE COCINA112</v>
      </c>
      <c r="AH2945" s="36"/>
      <c r="AI2945" s="37">
        <f>+LISTAS[[#This Row],[Precio]]+(LISTAS[[#This Row],[Precio]]*AH2945)</f>
        <v>7142.8571000000002</v>
      </c>
      <c r="AJ2945" s="38">
        <f t="shared" si="49"/>
        <v>3571.4285500000001</v>
      </c>
      <c r="AL2945" s="35">
        <f>+AJ2945/LISTAS[[#This Row],[COSTO]]-1</f>
        <v>1.0885547076023392</v>
      </c>
      <c r="AM2945" t="str">
        <f>+LISTAS[[#This Row],[ID]]</f>
        <v>PERILLAS DE COCINA112</v>
      </c>
      <c r="AO2945" s="43"/>
      <c r="AP2945" s="39">
        <f>LISTAS[[#This Row],[COSTO]]+(LISTAS[[#This Row],[COSTO]]*AO2945)</f>
        <v>1710</v>
      </c>
      <c r="AQ2945" s="44">
        <f>IF(AO2945="",0,AP2945/LISTAS[[#This Row],[VENTA NETA]]-1)</f>
        <v>0</v>
      </c>
      <c r="AS2945" s="39">
        <v>1400</v>
      </c>
      <c r="AT2945" s="48">
        <f>+LISTAS[[#This Row],[COSTO]]/AS2945-1</f>
        <v>0.22142857142857153</v>
      </c>
      <c r="BA2945" t="s">
        <v>6777</v>
      </c>
      <c r="BB2945" s="36"/>
    </row>
    <row r="2946" spans="1:54" x14ac:dyDescent="0.35">
      <c r="A2946" s="7" t="s">
        <v>6926</v>
      </c>
      <c r="B2946" t="s">
        <v>6777</v>
      </c>
      <c r="C2946">
        <v>113</v>
      </c>
      <c r="D2946" t="s">
        <v>6927</v>
      </c>
      <c r="E2946" s="2">
        <v>6666.6666999999998</v>
      </c>
      <c r="F2946" s="7" t="str">
        <f>+_xlfn.XLOOKUP(LISTAS[[#This Row],[ID]],_01_CODIGOS_Y_COSTOS_xlsm[Producto y N°],_01_CODIGOS_Y_COSTOS_xlsm[FABRICA],"",0,1)</f>
        <v>NEPLASTIC</v>
      </c>
      <c r="G2946" s="26">
        <f>LISTAS[[#This Row],[Precio]]*(1-0.46)</f>
        <v>3600.0000180000002</v>
      </c>
      <c r="H2946" s="21">
        <f>+_xlfn.XLOOKUP(LISTAS[[#This Row],[ID]],_01_CODIGOS_Y_COSTOS_xlsm[Producto y N°],_01_CODIGOS_Y_COSTOS_xlsm[COSTO],0,0,1)</f>
        <v>1620</v>
      </c>
      <c r="I2946" s="28">
        <f>+IFERROR(LISTAS[[#This Row],[VENTA NETA]]/LISTAS[[#This Row],[COSTO]]-1,0)</f>
        <v>1.2222222333333335</v>
      </c>
      <c r="J2946" s="50" t="str">
        <f>IFERROR(VLOOKUP(LISTAS[[#This Row],[ID]],_01_CODIGOS_Y_COSTOS_xlsm[[Producto y N°]:[CODIGO]],2,0),"")</f>
        <v>785</v>
      </c>
      <c r="O2946" t="s">
        <v>6926</v>
      </c>
      <c r="AB2946" s="12" t="str">
        <f>+LISTAS[[#This Row],[Codigo]]&amp;LISTAS[[#This Row],[Fabrica]]</f>
        <v>785NEPLASTIC</v>
      </c>
      <c r="AC2946" s="13" t="str">
        <f>+LISTAS[[#This Row],[Codigo]]</f>
        <v>785</v>
      </c>
      <c r="AD2946" s="13" t="str">
        <f>+LISTAS[[#This Row],[ID]]</f>
        <v>PERILLAS DE COCINA113</v>
      </c>
      <c r="AH2946" s="36"/>
      <c r="AI2946" s="37">
        <f>+LISTAS[[#This Row],[Precio]]+(LISTAS[[#This Row],[Precio]]*AH2946)</f>
        <v>6666.6666999999998</v>
      </c>
      <c r="AJ2946" s="38">
        <f t="shared" si="49"/>
        <v>3333.3333499999999</v>
      </c>
      <c r="AL2946" s="35">
        <f>+AJ2946/LISTAS[[#This Row],[COSTO]]-1</f>
        <v>1.0576131790123457</v>
      </c>
      <c r="AM2946" t="str">
        <f>+LISTAS[[#This Row],[ID]]</f>
        <v>PERILLAS DE COCINA113</v>
      </c>
      <c r="AO2946" s="43"/>
      <c r="AP2946" s="39">
        <f>LISTAS[[#This Row],[COSTO]]+(LISTAS[[#This Row],[COSTO]]*AO2946)</f>
        <v>1620</v>
      </c>
      <c r="AQ2946" s="44">
        <f>IF(AO2946="",0,AP2946/LISTAS[[#This Row],[VENTA NETA]]-1)</f>
        <v>0</v>
      </c>
      <c r="AS2946" s="39">
        <v>1400</v>
      </c>
      <c r="AT2946" s="48">
        <f>+LISTAS[[#This Row],[COSTO]]/AS2946-1</f>
        <v>0.15714285714285725</v>
      </c>
      <c r="BA2946" t="s">
        <v>6777</v>
      </c>
      <c r="BB2946" s="36"/>
    </row>
    <row r="2947" spans="1:54" x14ac:dyDescent="0.35">
      <c r="A2947" s="7" t="s">
        <v>6928</v>
      </c>
      <c r="B2947" t="s">
        <v>6777</v>
      </c>
      <c r="C2947">
        <v>120</v>
      </c>
      <c r="D2947" t="s">
        <v>6929</v>
      </c>
      <c r="E2947" s="2">
        <v>7142.8571000000002</v>
      </c>
      <c r="F2947" s="7" t="str">
        <f>+_xlfn.XLOOKUP(LISTAS[[#This Row],[ID]],_01_CODIGOS_Y_COSTOS_xlsm[Producto y N°],_01_CODIGOS_Y_COSTOS_xlsm[FABRICA],"",0,1)</f>
        <v>NEPLASTIC</v>
      </c>
      <c r="G2947" s="26">
        <f>LISTAS[[#This Row],[Precio]]*(1-0.46)</f>
        <v>3857.1428340000002</v>
      </c>
      <c r="H2947" s="21">
        <f>+_xlfn.XLOOKUP(LISTAS[[#This Row],[ID]],_01_CODIGOS_Y_COSTOS_xlsm[Producto y N°],_01_CODIGOS_Y_COSTOS_xlsm[COSTO],0,0,1)</f>
        <v>1710</v>
      </c>
      <c r="I2947" s="28">
        <f>+IFERROR(LISTAS[[#This Row],[VENTA NETA]]/LISTAS[[#This Row],[COSTO]]-1,0)</f>
        <v>1.2556390842105265</v>
      </c>
      <c r="J2947" s="50" t="str">
        <f>IFERROR(VLOOKUP(LISTAS[[#This Row],[ID]],_01_CODIGOS_Y_COSTOS_xlsm[[Producto y N°]:[CODIGO]],2,0),"")</f>
        <v>434</v>
      </c>
      <c r="O2947" t="s">
        <v>6928</v>
      </c>
      <c r="AB2947" s="12" t="str">
        <f>+LISTAS[[#This Row],[Codigo]]&amp;LISTAS[[#This Row],[Fabrica]]</f>
        <v>434NEPLASTIC</v>
      </c>
      <c r="AC2947" s="13" t="str">
        <f>+LISTAS[[#This Row],[Codigo]]</f>
        <v>434</v>
      </c>
      <c r="AD2947" s="13" t="str">
        <f>+LISTAS[[#This Row],[ID]]</f>
        <v>PERILLAS DE COCINA120</v>
      </c>
      <c r="AH2947" s="36"/>
      <c r="AI2947" s="37">
        <f>+LISTAS[[#This Row],[Precio]]+(LISTAS[[#This Row],[Precio]]*AH2947)</f>
        <v>7142.8571000000002</v>
      </c>
      <c r="AJ2947" s="38">
        <f t="shared" si="49"/>
        <v>3571.4285500000001</v>
      </c>
      <c r="AL2947" s="35">
        <f>+AJ2947/LISTAS[[#This Row],[COSTO]]-1</f>
        <v>1.0885547076023392</v>
      </c>
      <c r="AM2947" t="str">
        <f>+LISTAS[[#This Row],[ID]]</f>
        <v>PERILLAS DE COCINA120</v>
      </c>
      <c r="AO2947" s="43"/>
      <c r="AP2947" s="39">
        <f>LISTAS[[#This Row],[COSTO]]+(LISTAS[[#This Row],[COSTO]]*AO2947)</f>
        <v>1710</v>
      </c>
      <c r="AQ2947" s="44">
        <f>IF(AO2947="",0,AP2947/LISTAS[[#This Row],[VENTA NETA]]-1)</f>
        <v>0</v>
      </c>
      <c r="AS2947" s="39">
        <v>1800</v>
      </c>
      <c r="AT2947" s="48">
        <f>+LISTAS[[#This Row],[COSTO]]/AS2947-1</f>
        <v>-5.0000000000000044E-2</v>
      </c>
      <c r="BA2947" t="s">
        <v>6777</v>
      </c>
      <c r="BB2947" s="36"/>
    </row>
    <row r="2948" spans="1:54" x14ac:dyDescent="0.35">
      <c r="A2948" s="7" t="s">
        <v>6930</v>
      </c>
      <c r="B2948" t="s">
        <v>6777</v>
      </c>
      <c r="C2948">
        <v>121</v>
      </c>
      <c r="D2948" t="s">
        <v>6931</v>
      </c>
      <c r="E2948" s="2">
        <v>7142.8571000000002</v>
      </c>
      <c r="F2948" s="7" t="str">
        <f>+_xlfn.XLOOKUP(LISTAS[[#This Row],[ID]],_01_CODIGOS_Y_COSTOS_xlsm[Producto y N°],_01_CODIGOS_Y_COSTOS_xlsm[FABRICA],"",0,1)</f>
        <v>NEPLASTIC</v>
      </c>
      <c r="G2948" s="26">
        <f>LISTAS[[#This Row],[Precio]]*(1-0.46)</f>
        <v>3857.1428340000002</v>
      </c>
      <c r="H2948" s="21">
        <f>+_xlfn.XLOOKUP(LISTAS[[#This Row],[ID]],_01_CODIGOS_Y_COSTOS_xlsm[Producto y N°],_01_CODIGOS_Y_COSTOS_xlsm[COSTO],0,0,1)</f>
        <v>1710</v>
      </c>
      <c r="I2948" s="28">
        <f>+IFERROR(LISTAS[[#This Row],[VENTA NETA]]/LISTAS[[#This Row],[COSTO]]-1,0)</f>
        <v>1.2556390842105265</v>
      </c>
      <c r="J2948" s="50" t="str">
        <f>IFERROR(VLOOKUP(LISTAS[[#This Row],[ID]],_01_CODIGOS_Y_COSTOS_xlsm[[Producto y N°]:[CODIGO]],2,0),"")</f>
        <v>319</v>
      </c>
      <c r="O2948" t="s">
        <v>6930</v>
      </c>
      <c r="AB2948" s="12" t="str">
        <f>+LISTAS[[#This Row],[Codigo]]&amp;LISTAS[[#This Row],[Fabrica]]</f>
        <v>319NEPLASTIC</v>
      </c>
      <c r="AC2948" s="13" t="str">
        <f>+LISTAS[[#This Row],[Codigo]]</f>
        <v>319</v>
      </c>
      <c r="AD2948" s="13" t="str">
        <f>+LISTAS[[#This Row],[ID]]</f>
        <v>PERILLAS DE COCINA121</v>
      </c>
      <c r="AH2948" s="36"/>
      <c r="AI2948" s="37">
        <f>+LISTAS[[#This Row],[Precio]]+(LISTAS[[#This Row],[Precio]]*AH2948)</f>
        <v>7142.8571000000002</v>
      </c>
      <c r="AJ2948" s="38">
        <f t="shared" si="49"/>
        <v>3571.4285500000001</v>
      </c>
      <c r="AL2948" s="35">
        <f>+AJ2948/LISTAS[[#This Row],[COSTO]]-1</f>
        <v>1.0885547076023392</v>
      </c>
      <c r="AM2948" t="str">
        <f>+LISTAS[[#This Row],[ID]]</f>
        <v>PERILLAS DE COCINA121</v>
      </c>
      <c r="AO2948" s="43"/>
      <c r="AP2948" s="39">
        <f>LISTAS[[#This Row],[COSTO]]+(LISTAS[[#This Row],[COSTO]]*AO2948)</f>
        <v>1710</v>
      </c>
      <c r="AQ2948" s="44">
        <f>IF(AO2948="",0,AP2948/LISTAS[[#This Row],[VENTA NETA]]-1)</f>
        <v>0</v>
      </c>
      <c r="AS2948" s="39">
        <v>1400</v>
      </c>
      <c r="AT2948" s="48">
        <f>+LISTAS[[#This Row],[COSTO]]/AS2948-1</f>
        <v>0.22142857142857153</v>
      </c>
      <c r="BA2948" t="s">
        <v>6777</v>
      </c>
      <c r="BB2948" s="36"/>
    </row>
    <row r="2949" spans="1:54" x14ac:dyDescent="0.35">
      <c r="A2949" s="7" t="s">
        <v>6932</v>
      </c>
      <c r="B2949" t="s">
        <v>6777</v>
      </c>
      <c r="C2949">
        <v>122</v>
      </c>
      <c r="D2949" t="s">
        <v>6933</v>
      </c>
      <c r="E2949" s="2">
        <v>6666.6666999999998</v>
      </c>
      <c r="F2949" s="7" t="str">
        <f>+_xlfn.XLOOKUP(LISTAS[[#This Row],[ID]],_01_CODIGOS_Y_COSTOS_xlsm[Producto y N°],_01_CODIGOS_Y_COSTOS_xlsm[FABRICA],"",0,1)</f>
        <v>NEPLASTIC</v>
      </c>
      <c r="G2949" s="26">
        <f>LISTAS[[#This Row],[Precio]]*(1-0.46)</f>
        <v>3600.0000180000002</v>
      </c>
      <c r="H2949" s="21">
        <f>+_xlfn.XLOOKUP(LISTAS[[#This Row],[ID]],_01_CODIGOS_Y_COSTOS_xlsm[Producto y N°],_01_CODIGOS_Y_COSTOS_xlsm[COSTO],0,0,1)</f>
        <v>1620</v>
      </c>
      <c r="I2949" s="28">
        <f>+IFERROR(LISTAS[[#This Row],[VENTA NETA]]/LISTAS[[#This Row],[COSTO]]-1,0)</f>
        <v>1.2222222333333335</v>
      </c>
      <c r="J2949" s="50" t="str">
        <f>IFERROR(VLOOKUP(LISTAS[[#This Row],[ID]],_01_CODIGOS_Y_COSTOS_xlsm[[Producto y N°]:[CODIGO]],2,0),"")</f>
        <v>208</v>
      </c>
      <c r="O2949" t="s">
        <v>6932</v>
      </c>
      <c r="AB2949" s="12" t="str">
        <f>+LISTAS[[#This Row],[Codigo]]&amp;LISTAS[[#This Row],[Fabrica]]</f>
        <v>208NEPLASTIC</v>
      </c>
      <c r="AC2949" s="13" t="str">
        <f>+LISTAS[[#This Row],[Codigo]]</f>
        <v>208</v>
      </c>
      <c r="AD2949" s="13" t="str">
        <f>+LISTAS[[#This Row],[ID]]</f>
        <v>PERILLAS DE COCINA122</v>
      </c>
      <c r="AH2949" s="36"/>
      <c r="AI2949" s="37">
        <f>+LISTAS[[#This Row],[Precio]]+(LISTAS[[#This Row],[Precio]]*AH2949)</f>
        <v>6666.6666999999998</v>
      </c>
      <c r="AJ2949" s="38">
        <f t="shared" ref="AJ2949:AJ3012" si="50">+((100-50)*0.01)*AI2949</f>
        <v>3333.3333499999999</v>
      </c>
      <c r="AL2949" s="35">
        <f>+AJ2949/LISTAS[[#This Row],[COSTO]]-1</f>
        <v>1.0576131790123457</v>
      </c>
      <c r="AM2949" t="str">
        <f>+LISTAS[[#This Row],[ID]]</f>
        <v>PERILLAS DE COCINA122</v>
      </c>
      <c r="AO2949" s="43"/>
      <c r="AP2949" s="39">
        <f>LISTAS[[#This Row],[COSTO]]+(LISTAS[[#This Row],[COSTO]]*AO2949)</f>
        <v>1620</v>
      </c>
      <c r="AQ2949" s="44">
        <f>IF(AO2949="",0,AP2949/LISTAS[[#This Row],[VENTA NETA]]-1)</f>
        <v>0</v>
      </c>
      <c r="AS2949" s="39">
        <v>1080</v>
      </c>
      <c r="AT2949" s="48">
        <f>+LISTAS[[#This Row],[COSTO]]/AS2949-1</f>
        <v>0.5</v>
      </c>
      <c r="BA2949" t="s">
        <v>6777</v>
      </c>
      <c r="BB2949" s="36"/>
    </row>
    <row r="2950" spans="1:54" x14ac:dyDescent="0.35">
      <c r="A2950" s="7" t="s">
        <v>6934</v>
      </c>
      <c r="B2950" t="s">
        <v>6777</v>
      </c>
      <c r="C2950">
        <v>123</v>
      </c>
      <c r="D2950" t="s">
        <v>6935</v>
      </c>
      <c r="E2950" s="2">
        <v>6666.6666999999998</v>
      </c>
      <c r="F2950" s="7" t="str">
        <f>+_xlfn.XLOOKUP(LISTAS[[#This Row],[ID]],_01_CODIGOS_Y_COSTOS_xlsm[Producto y N°],_01_CODIGOS_Y_COSTOS_xlsm[FABRICA],"",0,1)</f>
        <v>NEPLASTIC</v>
      </c>
      <c r="G2950" s="26">
        <f>LISTAS[[#This Row],[Precio]]*(1-0.46)</f>
        <v>3600.0000180000002</v>
      </c>
      <c r="H2950" s="21">
        <f>+_xlfn.XLOOKUP(LISTAS[[#This Row],[ID]],_01_CODIGOS_Y_COSTOS_xlsm[Producto y N°],_01_CODIGOS_Y_COSTOS_xlsm[COSTO],0,0,1)</f>
        <v>1620</v>
      </c>
      <c r="I2950" s="28">
        <f>+IFERROR(LISTAS[[#This Row],[VENTA NETA]]/LISTAS[[#This Row],[COSTO]]-1,0)</f>
        <v>1.2222222333333335</v>
      </c>
      <c r="J2950" s="50" t="str">
        <f>IFERROR(VLOOKUP(LISTAS[[#This Row],[ID]],_01_CODIGOS_Y_COSTOS_xlsm[[Producto y N°]:[CODIGO]],2,0),"")</f>
        <v>207</v>
      </c>
      <c r="O2950" t="s">
        <v>6934</v>
      </c>
      <c r="AB2950" s="12" t="str">
        <f>+LISTAS[[#This Row],[Codigo]]&amp;LISTAS[[#This Row],[Fabrica]]</f>
        <v>207NEPLASTIC</v>
      </c>
      <c r="AC2950" s="13" t="str">
        <f>+LISTAS[[#This Row],[Codigo]]</f>
        <v>207</v>
      </c>
      <c r="AD2950" s="13" t="str">
        <f>+LISTAS[[#This Row],[ID]]</f>
        <v>PERILLAS DE COCINA123</v>
      </c>
      <c r="AH2950" s="36"/>
      <c r="AI2950" s="37">
        <f>+LISTAS[[#This Row],[Precio]]+(LISTAS[[#This Row],[Precio]]*AH2950)</f>
        <v>6666.6666999999998</v>
      </c>
      <c r="AJ2950" s="38">
        <f t="shared" si="50"/>
        <v>3333.3333499999999</v>
      </c>
      <c r="AL2950" s="35">
        <f>+AJ2950/LISTAS[[#This Row],[COSTO]]-1</f>
        <v>1.0576131790123457</v>
      </c>
      <c r="AM2950" t="str">
        <f>+LISTAS[[#This Row],[ID]]</f>
        <v>PERILLAS DE COCINA123</v>
      </c>
      <c r="AO2950" s="43"/>
      <c r="AP2950" s="39">
        <f>LISTAS[[#This Row],[COSTO]]+(LISTAS[[#This Row],[COSTO]]*AO2950)</f>
        <v>1620</v>
      </c>
      <c r="AQ2950" s="44">
        <f>IF(AO2950="",0,AP2950/LISTAS[[#This Row],[VENTA NETA]]-1)</f>
        <v>0</v>
      </c>
      <c r="AS2950" s="39">
        <v>0</v>
      </c>
      <c r="AT2950" s="48" t="e">
        <f>+LISTAS[[#This Row],[COSTO]]/AS2950-1</f>
        <v>#DIV/0!</v>
      </c>
      <c r="BA2950" t="s">
        <v>6777</v>
      </c>
      <c r="BB2950" s="36"/>
    </row>
    <row r="2951" spans="1:54" x14ac:dyDescent="0.35">
      <c r="A2951" s="7" t="s">
        <v>6936</v>
      </c>
      <c r="B2951" t="s">
        <v>6777</v>
      </c>
      <c r="C2951">
        <v>130</v>
      </c>
      <c r="D2951" t="s">
        <v>6937</v>
      </c>
      <c r="E2951" s="2">
        <v>8571.4285999999993</v>
      </c>
      <c r="F2951" s="7" t="str">
        <f>+_xlfn.XLOOKUP(LISTAS[[#This Row],[ID]],_01_CODIGOS_Y_COSTOS_xlsm[Producto y N°],_01_CODIGOS_Y_COSTOS_xlsm[FABRICA],"",0,1)</f>
        <v>NEPLASTIC</v>
      </c>
      <c r="G2951" s="26">
        <f>LISTAS[[#This Row],[Precio]]*(1-0.46)</f>
        <v>4628.5714440000002</v>
      </c>
      <c r="H2951" s="21">
        <f>+_xlfn.XLOOKUP(LISTAS[[#This Row],[ID]],_01_CODIGOS_Y_COSTOS_xlsm[Producto y N°],_01_CODIGOS_Y_COSTOS_xlsm[COSTO],0,0,1)</f>
        <v>2070</v>
      </c>
      <c r="I2951" s="28">
        <f>+IFERROR(LISTAS[[#This Row],[VENTA NETA]]/LISTAS[[#This Row],[COSTO]]-1,0)</f>
        <v>1.2360248521739132</v>
      </c>
      <c r="J2951" s="50" t="str">
        <f>IFERROR(VLOOKUP(LISTAS[[#This Row],[ID]],_01_CODIGOS_Y_COSTOS_xlsm[[Producto y N°]:[CODIGO]],2,0),"")</f>
        <v>652</v>
      </c>
      <c r="O2951" t="s">
        <v>6936</v>
      </c>
      <c r="AB2951" s="12" t="str">
        <f>+LISTAS[[#This Row],[Codigo]]&amp;LISTAS[[#This Row],[Fabrica]]</f>
        <v>652NEPLASTIC</v>
      </c>
      <c r="AC2951" s="13" t="str">
        <f>+LISTAS[[#This Row],[Codigo]]</f>
        <v>652</v>
      </c>
      <c r="AD2951" s="13" t="str">
        <f>+LISTAS[[#This Row],[ID]]</f>
        <v>PERILLAS DE COCINA130</v>
      </c>
      <c r="AH2951" s="36"/>
      <c r="AI2951" s="37">
        <f>+LISTAS[[#This Row],[Precio]]+(LISTAS[[#This Row],[Precio]]*AH2951)</f>
        <v>8571.4285999999993</v>
      </c>
      <c r="AJ2951" s="38">
        <f t="shared" si="50"/>
        <v>4285.7142999999996</v>
      </c>
      <c r="AL2951" s="35">
        <f>+AJ2951/LISTAS[[#This Row],[COSTO]]-1</f>
        <v>1.070393381642512</v>
      </c>
      <c r="AM2951" t="str">
        <f>+LISTAS[[#This Row],[ID]]</f>
        <v>PERILLAS DE COCINA130</v>
      </c>
      <c r="AO2951" s="43"/>
      <c r="AP2951" s="39">
        <f>LISTAS[[#This Row],[COSTO]]+(LISTAS[[#This Row],[COSTO]]*AO2951)</f>
        <v>2070</v>
      </c>
      <c r="AQ2951" s="44">
        <f>IF(AO2951="",0,AP2951/LISTAS[[#This Row],[VENTA NETA]]-1)</f>
        <v>0</v>
      </c>
      <c r="AS2951" s="39">
        <v>0</v>
      </c>
      <c r="AT2951" s="48" t="e">
        <f>+LISTAS[[#This Row],[COSTO]]/AS2951-1</f>
        <v>#DIV/0!</v>
      </c>
      <c r="BA2951" t="s">
        <v>6777</v>
      </c>
      <c r="BB2951" s="36"/>
    </row>
    <row r="2952" spans="1:54" x14ac:dyDescent="0.35">
      <c r="A2952" s="7" t="s">
        <v>6938</v>
      </c>
      <c r="B2952" t="s">
        <v>6777</v>
      </c>
      <c r="C2952">
        <v>131</v>
      </c>
      <c r="D2952" t="s">
        <v>6939</v>
      </c>
      <c r="E2952" s="2">
        <v>6666.6666999999998</v>
      </c>
      <c r="F2952" s="7" t="str">
        <f>+_xlfn.XLOOKUP(LISTAS[[#This Row],[ID]],_01_CODIGOS_Y_COSTOS_xlsm[Producto y N°],_01_CODIGOS_Y_COSTOS_xlsm[FABRICA],"",0,1)</f>
        <v>NEPLASTIC</v>
      </c>
      <c r="G2952" s="26">
        <f>LISTAS[[#This Row],[Precio]]*(1-0.46)</f>
        <v>3600.0000180000002</v>
      </c>
      <c r="H2952" s="21">
        <f>+_xlfn.XLOOKUP(LISTAS[[#This Row],[ID]],_01_CODIGOS_Y_COSTOS_xlsm[Producto y N°],_01_CODIGOS_Y_COSTOS_xlsm[COSTO],0,0,1)</f>
        <v>1530</v>
      </c>
      <c r="I2952" s="28">
        <f>+IFERROR(LISTAS[[#This Row],[VENTA NETA]]/LISTAS[[#This Row],[COSTO]]-1,0)</f>
        <v>1.3529411882352944</v>
      </c>
      <c r="J2952" s="50" t="str">
        <f>IFERROR(VLOOKUP(LISTAS[[#This Row],[ID]],_01_CODIGOS_Y_COSTOS_xlsm[[Producto y N°]:[CODIGO]],2,0),"")</f>
        <v>751</v>
      </c>
      <c r="O2952" t="s">
        <v>6938</v>
      </c>
      <c r="AB2952" s="12" t="str">
        <f>+LISTAS[[#This Row],[Codigo]]&amp;LISTAS[[#This Row],[Fabrica]]</f>
        <v>751NEPLASTIC</v>
      </c>
      <c r="AC2952" s="13" t="str">
        <f>+LISTAS[[#This Row],[Codigo]]</f>
        <v>751</v>
      </c>
      <c r="AD2952" s="13" t="str">
        <f>+LISTAS[[#This Row],[ID]]</f>
        <v>PERILLAS DE COCINA131</v>
      </c>
      <c r="AH2952" s="36"/>
      <c r="AI2952" s="37">
        <f>+LISTAS[[#This Row],[Precio]]+(LISTAS[[#This Row],[Precio]]*AH2952)</f>
        <v>6666.6666999999998</v>
      </c>
      <c r="AJ2952" s="38">
        <f t="shared" si="50"/>
        <v>3333.3333499999999</v>
      </c>
      <c r="AL2952" s="35">
        <f>+AJ2952/LISTAS[[#This Row],[COSTO]]-1</f>
        <v>1.1786492483660131</v>
      </c>
      <c r="AM2952" t="str">
        <f>+LISTAS[[#This Row],[ID]]</f>
        <v>PERILLAS DE COCINA131</v>
      </c>
      <c r="AO2952" s="43"/>
      <c r="AP2952" s="39">
        <f>LISTAS[[#This Row],[COSTO]]+(LISTAS[[#This Row],[COSTO]]*AO2952)</f>
        <v>1530</v>
      </c>
      <c r="AQ2952" s="44">
        <f>IF(AO2952="",0,AP2952/LISTAS[[#This Row],[VENTA NETA]]-1)</f>
        <v>0</v>
      </c>
      <c r="AS2952" s="39">
        <v>0</v>
      </c>
      <c r="AT2952" s="48" t="e">
        <f>+LISTAS[[#This Row],[COSTO]]/AS2952-1</f>
        <v>#DIV/0!</v>
      </c>
      <c r="BA2952" t="s">
        <v>6777</v>
      </c>
      <c r="BB2952" s="36"/>
    </row>
    <row r="2953" spans="1:54" x14ac:dyDescent="0.35">
      <c r="A2953" s="7" t="s">
        <v>6940</v>
      </c>
      <c r="B2953" t="s">
        <v>6777</v>
      </c>
      <c r="C2953">
        <v>132</v>
      </c>
      <c r="D2953" t="s">
        <v>6941</v>
      </c>
      <c r="E2953" s="2">
        <v>5142.8571000000002</v>
      </c>
      <c r="F2953" s="7" t="str">
        <f>+_xlfn.XLOOKUP(LISTAS[[#This Row],[ID]],_01_CODIGOS_Y_COSTOS_xlsm[Producto y N°],_01_CODIGOS_Y_COSTOS_xlsm[FABRICA],"",0,1)</f>
        <v>NEPLASTIC</v>
      </c>
      <c r="G2953" s="26">
        <f>LISTAS[[#This Row],[Precio]]*(1-0.46)</f>
        <v>2777.1428340000002</v>
      </c>
      <c r="H2953" s="21">
        <f>+_xlfn.XLOOKUP(LISTAS[[#This Row],[ID]],_01_CODIGOS_Y_COSTOS_xlsm[Producto y N°],_01_CODIGOS_Y_COSTOS_xlsm[COSTO],0,0,1)</f>
        <v>1170</v>
      </c>
      <c r="I2953" s="28">
        <f>+IFERROR(LISTAS[[#This Row],[VENTA NETA]]/LISTAS[[#This Row],[COSTO]]-1,0)</f>
        <v>1.3736263538461539</v>
      </c>
      <c r="J2953" s="50" t="str">
        <f>IFERROR(VLOOKUP(LISTAS[[#This Row],[ID]],_01_CODIGOS_Y_COSTOS_xlsm[[Producto y N°]:[CODIGO]],2,0),"")</f>
        <v>771</v>
      </c>
      <c r="O2953" t="s">
        <v>6940</v>
      </c>
      <c r="AB2953" s="12" t="str">
        <f>+LISTAS[[#This Row],[Codigo]]&amp;LISTAS[[#This Row],[Fabrica]]</f>
        <v>771NEPLASTIC</v>
      </c>
      <c r="AC2953" s="13" t="str">
        <f>+LISTAS[[#This Row],[Codigo]]</f>
        <v>771</v>
      </c>
      <c r="AD2953" s="13" t="str">
        <f>+LISTAS[[#This Row],[ID]]</f>
        <v>PERILLAS DE COCINA132</v>
      </c>
      <c r="AH2953" s="36"/>
      <c r="AI2953" s="37">
        <f>+LISTAS[[#This Row],[Precio]]+(LISTAS[[#This Row],[Precio]]*AH2953)</f>
        <v>5142.8571000000002</v>
      </c>
      <c r="AJ2953" s="38">
        <f t="shared" si="50"/>
        <v>2571.4285500000001</v>
      </c>
      <c r="AL2953" s="35">
        <f>+AJ2953/LISTAS[[#This Row],[COSTO]]-1</f>
        <v>1.1978021794871796</v>
      </c>
      <c r="AM2953" t="str">
        <f>+LISTAS[[#This Row],[ID]]</f>
        <v>PERILLAS DE COCINA132</v>
      </c>
      <c r="AO2953" s="43"/>
      <c r="AP2953" s="39">
        <f>LISTAS[[#This Row],[COSTO]]+(LISTAS[[#This Row],[COSTO]]*AO2953)</f>
        <v>1170</v>
      </c>
      <c r="AQ2953" s="44">
        <f>IF(AO2953="",0,AP2953/LISTAS[[#This Row],[VENTA NETA]]-1)</f>
        <v>0</v>
      </c>
      <c r="AS2953" s="39">
        <v>0</v>
      </c>
      <c r="AT2953" s="48" t="e">
        <f>+LISTAS[[#This Row],[COSTO]]/AS2953-1</f>
        <v>#DIV/0!</v>
      </c>
      <c r="BA2953" t="s">
        <v>6777</v>
      </c>
      <c r="BB2953" s="36"/>
    </row>
    <row r="2954" spans="1:54" x14ac:dyDescent="0.35">
      <c r="A2954" s="7" t="s">
        <v>6778</v>
      </c>
      <c r="B2954" t="s">
        <v>6777</v>
      </c>
      <c r="C2954" t="s">
        <v>4917</v>
      </c>
      <c r="D2954" t="s">
        <v>6581</v>
      </c>
      <c r="E2954" s="2">
        <v>16000</v>
      </c>
      <c r="F2954" s="7" t="str">
        <f>+_xlfn.XLOOKUP(LISTAS[[#This Row],[ID]],_01_CODIGOS_Y_COSTOS_xlsm[Producto y N°],_01_CODIGOS_Y_COSTOS_xlsm[FABRICA],"",0,1)</f>
        <v>VARIOS</v>
      </c>
      <c r="G2954" s="26">
        <f>LISTAS[[#This Row],[Precio]]*(1-0.46)</f>
        <v>8640</v>
      </c>
      <c r="H2954" s="21">
        <f>+_xlfn.XLOOKUP(LISTAS[[#This Row],[ID]],_01_CODIGOS_Y_COSTOS_xlsm[Producto y N°],_01_CODIGOS_Y_COSTOS_xlsm[COSTO],0,0,1)</f>
        <v>0</v>
      </c>
      <c r="I2954" s="28">
        <f>+IFERROR(LISTAS[[#This Row],[VENTA NETA]]/LISTAS[[#This Row],[COSTO]]-1,0)</f>
        <v>0</v>
      </c>
      <c r="J2954" s="50" t="str">
        <f>IFERROR(VLOOKUP(LISTAS[[#This Row],[ID]],_01_CODIGOS_Y_COSTOS_xlsm[[Producto y N°]:[CODIGO]],2,0),"")</f>
        <v>0</v>
      </c>
      <c r="O2954" t="s">
        <v>6778</v>
      </c>
      <c r="AB2954" s="12" t="str">
        <f>+LISTAS[[#This Row],[Codigo]]&amp;LISTAS[[#This Row],[Fabrica]]</f>
        <v>0VARIOS</v>
      </c>
      <c r="AC2954" s="13" t="str">
        <f>+LISTAS[[#This Row],[Codigo]]</f>
        <v>0</v>
      </c>
      <c r="AD2954" s="13" t="str">
        <f>+LISTAS[[#This Row],[ID]]</f>
        <v>PERILLAS DE COCINAGaveta</v>
      </c>
      <c r="AH2954" s="36"/>
      <c r="AI2954" s="37">
        <f>+LISTAS[[#This Row],[Precio]]+(LISTAS[[#This Row],[Precio]]*AH2954)</f>
        <v>16000</v>
      </c>
      <c r="AJ2954" s="38">
        <f t="shared" si="50"/>
        <v>8000</v>
      </c>
      <c r="AL2954" s="35" t="e">
        <f>+AJ2954/LISTAS[[#This Row],[COSTO]]-1</f>
        <v>#DIV/0!</v>
      </c>
      <c r="AM2954" t="str">
        <f>+LISTAS[[#This Row],[ID]]</f>
        <v>PERILLAS DE COCINAGaveta</v>
      </c>
      <c r="AO2954" s="43"/>
      <c r="AP2954" s="39">
        <f>LISTAS[[#This Row],[COSTO]]+(LISTAS[[#This Row],[COSTO]]*AO2954)</f>
        <v>0</v>
      </c>
      <c r="AQ2954" s="44">
        <f>IF(AO2954="",0,AP2954/LISTAS[[#This Row],[VENTA NETA]]-1)</f>
        <v>0</v>
      </c>
      <c r="AS2954" s="39">
        <v>0</v>
      </c>
      <c r="AT2954" s="48" t="e">
        <f>+LISTAS[[#This Row],[COSTO]]/AS2954-1</f>
        <v>#DIV/0!</v>
      </c>
      <c r="BA2954" t="s">
        <v>6777</v>
      </c>
      <c r="BB2954" s="36"/>
    </row>
    <row r="2955" spans="1:54" x14ac:dyDescent="0.35">
      <c r="A2955" s="7" t="s">
        <v>6797</v>
      </c>
      <c r="B2955" t="s">
        <v>2208</v>
      </c>
      <c r="C2955" t="s">
        <v>4917</v>
      </c>
      <c r="D2955" t="s">
        <v>6583</v>
      </c>
      <c r="E2955" s="2">
        <v>13000</v>
      </c>
      <c r="F2955" s="7" t="str">
        <f>+_xlfn.XLOOKUP(LISTAS[[#This Row],[ID]],_01_CODIGOS_Y_COSTOS_xlsm[Producto y N°],_01_CODIGOS_Y_COSTOS_xlsm[FABRICA],"",0,1)</f>
        <v>MAXIFER</v>
      </c>
      <c r="G2955" s="26">
        <f>LISTAS[[#This Row],[Precio]]*(1-0.46)</f>
        <v>7020.0000000000009</v>
      </c>
      <c r="H2955" s="21">
        <f>+_xlfn.XLOOKUP(LISTAS[[#This Row],[ID]],_01_CODIGOS_Y_COSTOS_xlsm[Producto y N°],_01_CODIGOS_Y_COSTOS_xlsm[COSTO],0,0,1)</f>
        <v>0</v>
      </c>
      <c r="I2955" s="28">
        <f>+IFERROR(LISTAS[[#This Row],[VENTA NETA]]/LISTAS[[#This Row],[COSTO]]-1,0)</f>
        <v>0</v>
      </c>
      <c r="J2955" s="50" t="str">
        <f>IFERROR(VLOOKUP(LISTAS[[#This Row],[ID]],_01_CODIGOS_Y_COSTOS_xlsm[[Producto y N°]:[CODIGO]],2,0),"")</f>
        <v>0</v>
      </c>
      <c r="O2955" t="s">
        <v>6797</v>
      </c>
      <c r="AB2955" s="12" t="str">
        <f>+LISTAS[[#This Row],[Codigo]]&amp;LISTAS[[#This Row],[Fabrica]]</f>
        <v>0MAXIFER</v>
      </c>
      <c r="AC2955" s="13" t="str">
        <f>+LISTAS[[#This Row],[Codigo]]</f>
        <v>0</v>
      </c>
      <c r="AD2955" s="13" t="str">
        <f>+LISTAS[[#This Row],[ID]]</f>
        <v>SUPLEMENTO 0,2Gaveta</v>
      </c>
      <c r="AH2955" s="36"/>
      <c r="AI2955" s="37">
        <f>+LISTAS[[#This Row],[Precio]]+(LISTAS[[#This Row],[Precio]]*AH2955)</f>
        <v>13000</v>
      </c>
      <c r="AJ2955" s="38">
        <f t="shared" si="50"/>
        <v>6500</v>
      </c>
      <c r="AL2955" s="35" t="e">
        <f>+AJ2955/LISTAS[[#This Row],[COSTO]]-1</f>
        <v>#DIV/0!</v>
      </c>
      <c r="AM2955" t="str">
        <f>+LISTAS[[#This Row],[ID]]</f>
        <v>SUPLEMENTO 0,2Gaveta</v>
      </c>
      <c r="AO2955" s="43"/>
      <c r="AP2955" s="39">
        <f>LISTAS[[#This Row],[COSTO]]+(LISTAS[[#This Row],[COSTO]]*AO2955)</f>
        <v>0</v>
      </c>
      <c r="AQ2955" s="44">
        <f>IF(AO2955="",0,AP2955/LISTAS[[#This Row],[VENTA NETA]]-1)</f>
        <v>0</v>
      </c>
      <c r="AS2955" s="39">
        <v>0</v>
      </c>
      <c r="AT2955" s="48" t="e">
        <f>+LISTAS[[#This Row],[COSTO]]/AS2955-1</f>
        <v>#DIV/0!</v>
      </c>
      <c r="BA2955" t="s">
        <v>2208</v>
      </c>
      <c r="BB2955" s="36"/>
    </row>
    <row r="2956" spans="1:54" x14ac:dyDescent="0.35">
      <c r="A2956" s="7" t="s">
        <v>6798</v>
      </c>
      <c r="B2956" t="s">
        <v>2554</v>
      </c>
      <c r="C2956" t="s">
        <v>4917</v>
      </c>
      <c r="D2956" t="s">
        <v>6583</v>
      </c>
      <c r="E2956" s="2">
        <v>13000</v>
      </c>
      <c r="F2956" s="7" t="str">
        <f>+_xlfn.XLOOKUP(LISTAS[[#This Row],[ID]],_01_CODIGOS_Y_COSTOS_xlsm[Producto y N°],_01_CODIGOS_Y_COSTOS_xlsm[FABRICA],"",0,1)</f>
        <v>MAXIFER</v>
      </c>
      <c r="G2956" s="26">
        <f>LISTAS[[#This Row],[Precio]]*(1-0.46)</f>
        <v>7020.0000000000009</v>
      </c>
      <c r="H2956" s="21">
        <f>+_xlfn.XLOOKUP(LISTAS[[#This Row],[ID]],_01_CODIGOS_Y_COSTOS_xlsm[Producto y N°],_01_CODIGOS_Y_COSTOS_xlsm[COSTO],0,0,1)</f>
        <v>0</v>
      </c>
      <c r="I2956" s="28">
        <f>+IFERROR(LISTAS[[#This Row],[VENTA NETA]]/LISTAS[[#This Row],[COSTO]]-1,0)</f>
        <v>0</v>
      </c>
      <c r="J2956" s="50" t="str">
        <f>IFERROR(VLOOKUP(LISTAS[[#This Row],[ID]],_01_CODIGOS_Y_COSTOS_xlsm[[Producto y N°]:[CODIGO]],2,0),"")</f>
        <v>0</v>
      </c>
      <c r="O2956" t="s">
        <v>6798</v>
      </c>
      <c r="AB2956" s="12" t="str">
        <f>+LISTAS[[#This Row],[Codigo]]&amp;LISTAS[[#This Row],[Fabrica]]</f>
        <v>0MAXIFER</v>
      </c>
      <c r="AC2956" s="13" t="str">
        <f>+LISTAS[[#This Row],[Codigo]]</f>
        <v>0</v>
      </c>
      <c r="AD2956" s="13" t="str">
        <f>+LISTAS[[#This Row],[ID]]</f>
        <v>SUPLEMENTO 0,8Gaveta</v>
      </c>
      <c r="AH2956" s="36"/>
      <c r="AI2956" s="37">
        <f>+LISTAS[[#This Row],[Precio]]+(LISTAS[[#This Row],[Precio]]*AH2956)</f>
        <v>13000</v>
      </c>
      <c r="AJ2956" s="38">
        <f t="shared" si="50"/>
        <v>6500</v>
      </c>
      <c r="AL2956" s="35" t="e">
        <f>+AJ2956/LISTAS[[#This Row],[COSTO]]-1</f>
        <v>#DIV/0!</v>
      </c>
      <c r="AM2956" t="str">
        <f>+LISTAS[[#This Row],[ID]]</f>
        <v>SUPLEMENTO 0,8Gaveta</v>
      </c>
      <c r="AO2956" s="43"/>
      <c r="AP2956" s="39">
        <f>LISTAS[[#This Row],[COSTO]]+(LISTAS[[#This Row],[COSTO]]*AO2956)</f>
        <v>0</v>
      </c>
      <c r="AQ2956" s="44">
        <f>IF(AO2956="",0,AP2956/LISTAS[[#This Row],[VENTA NETA]]-1)</f>
        <v>0</v>
      </c>
      <c r="AS2956" s="39">
        <v>0</v>
      </c>
      <c r="AT2956" s="48" t="e">
        <f>+LISTAS[[#This Row],[COSTO]]/AS2956-1</f>
        <v>#DIV/0!</v>
      </c>
      <c r="BA2956" t="s">
        <v>2554</v>
      </c>
      <c r="BB2956" s="36"/>
    </row>
    <row r="2957" spans="1:54" x14ac:dyDescent="0.35">
      <c r="A2957" s="7" t="s">
        <v>6943</v>
      </c>
      <c r="B2957" t="s">
        <v>6944</v>
      </c>
      <c r="C2957">
        <v>1</v>
      </c>
      <c r="D2957" t="s">
        <v>7036</v>
      </c>
      <c r="E2957" s="2">
        <v>14400</v>
      </c>
      <c r="F2957" s="7" t="str">
        <f>+_xlfn.XLOOKUP(LISTAS[[#This Row],[ID]],_01_CODIGOS_Y_COSTOS_xlsm[Producto y N°],_01_CODIGOS_Y_COSTOS_xlsm[FABRICA],"",0,1)</f>
        <v>MAXIFER</v>
      </c>
      <c r="G2957" s="26">
        <f>LISTAS[[#This Row],[Precio]]*(1-0.46)</f>
        <v>7776.0000000000009</v>
      </c>
      <c r="H2957" s="21">
        <f>+_xlfn.XLOOKUP(LISTAS[[#This Row],[ID]],_01_CODIGOS_Y_COSTOS_xlsm[Producto y N°],_01_CODIGOS_Y_COSTOS_xlsm[COSTO],0,0,1)</f>
        <v>0</v>
      </c>
      <c r="I2957" s="28">
        <f>+IFERROR(LISTAS[[#This Row],[VENTA NETA]]/LISTAS[[#This Row],[COSTO]]-1,0)</f>
        <v>0</v>
      </c>
      <c r="J2957" s="50" t="str">
        <f>IFERROR(VLOOKUP(LISTAS[[#This Row],[ID]],_01_CODIGOS_Y_COSTOS_xlsm[[Producto y N°]:[CODIGO]],2,0),"")</f>
        <v>0</v>
      </c>
      <c r="O2957" t="s">
        <v>6943</v>
      </c>
      <c r="AB2957" s="12" t="str">
        <f>+LISTAS[[#This Row],[Codigo]]&amp;LISTAS[[#This Row],[Fabrica]]</f>
        <v>0MAXIFER</v>
      </c>
      <c r="AC2957" s="13" t="str">
        <f>+LISTAS[[#This Row],[Codigo]]</f>
        <v>0</v>
      </c>
      <c r="AD2957" s="13" t="str">
        <f>+LISTAS[[#This Row],[ID]]</f>
        <v>CONEXIÓN DE ALUMINIO1</v>
      </c>
      <c r="AH2957" s="36"/>
      <c r="AI2957" s="37">
        <f>+LISTAS[[#This Row],[Precio]]+(LISTAS[[#This Row],[Precio]]*AH2957)</f>
        <v>14400</v>
      </c>
      <c r="AJ2957" s="38">
        <f t="shared" si="50"/>
        <v>7200</v>
      </c>
      <c r="AL2957" s="35" t="e">
        <f>+AJ2957/LISTAS[[#This Row],[COSTO]]-1</f>
        <v>#DIV/0!</v>
      </c>
      <c r="AM2957" t="str">
        <f>+LISTAS[[#This Row],[ID]]</f>
        <v>CONEXIÓN DE ALUMINIO1</v>
      </c>
      <c r="AO2957" s="43"/>
      <c r="AP2957" s="39">
        <f>LISTAS[[#This Row],[COSTO]]+(LISTAS[[#This Row],[COSTO]]*AO2957)</f>
        <v>0</v>
      </c>
      <c r="AQ2957" s="44">
        <f>IF(AO2957="",0,AP2957/LISTAS[[#This Row],[VENTA NETA]]-1)</f>
        <v>0</v>
      </c>
      <c r="AS2957" s="39">
        <v>0</v>
      </c>
      <c r="AT2957" s="48" t="e">
        <f>+LISTAS[[#This Row],[COSTO]]/AS2957-1</f>
        <v>#DIV/0!</v>
      </c>
      <c r="BA2957" t="s">
        <v>6944</v>
      </c>
      <c r="BB2957" s="36"/>
    </row>
    <row r="2958" spans="1:54" x14ac:dyDescent="0.35">
      <c r="A2958" s="7" t="s">
        <v>6945</v>
      </c>
      <c r="B2958" t="s">
        <v>6944</v>
      </c>
      <c r="C2958">
        <v>2</v>
      </c>
      <c r="D2958" t="s">
        <v>7275</v>
      </c>
      <c r="E2958" s="2">
        <v>15744</v>
      </c>
      <c r="F2958" s="7" t="str">
        <f>+_xlfn.XLOOKUP(LISTAS[[#This Row],[ID]],_01_CODIGOS_Y_COSTOS_xlsm[Producto y N°],_01_CODIGOS_Y_COSTOS_xlsm[FABRICA],"",0,1)</f>
        <v>MAXIFER</v>
      </c>
      <c r="G2958" s="26">
        <f>LISTAS[[#This Row],[Precio]]*(1-0.46)</f>
        <v>8501.76</v>
      </c>
      <c r="H2958" s="21">
        <f>+_xlfn.XLOOKUP(LISTAS[[#This Row],[ID]],_01_CODIGOS_Y_COSTOS_xlsm[Producto y N°],_01_CODIGOS_Y_COSTOS_xlsm[COSTO],0,0,1)</f>
        <v>0</v>
      </c>
      <c r="I2958" s="28">
        <f>+IFERROR(LISTAS[[#This Row],[VENTA NETA]]/LISTAS[[#This Row],[COSTO]]-1,0)</f>
        <v>0</v>
      </c>
      <c r="J2958" s="50" t="str">
        <f>IFERROR(VLOOKUP(LISTAS[[#This Row],[ID]],_01_CODIGOS_Y_COSTOS_xlsm[[Producto y N°]:[CODIGO]],2,0),"")</f>
        <v>0</v>
      </c>
      <c r="O2958" t="s">
        <v>6945</v>
      </c>
      <c r="AB2958" s="12" t="str">
        <f>+LISTAS[[#This Row],[Codigo]]&amp;LISTAS[[#This Row],[Fabrica]]</f>
        <v>0MAXIFER</v>
      </c>
      <c r="AC2958" s="13" t="str">
        <f>+LISTAS[[#This Row],[Codigo]]</f>
        <v>0</v>
      </c>
      <c r="AD2958" s="13" t="str">
        <f>+LISTAS[[#This Row],[ID]]</f>
        <v>CONEXIÓN DE ALUMINIO2</v>
      </c>
      <c r="AH2958" s="36"/>
      <c r="AI2958" s="37">
        <f>+LISTAS[[#This Row],[Precio]]+(LISTAS[[#This Row],[Precio]]*AH2958)</f>
        <v>15744</v>
      </c>
      <c r="AJ2958" s="38">
        <f t="shared" si="50"/>
        <v>7872</v>
      </c>
      <c r="AL2958" s="35" t="e">
        <f>+AJ2958/LISTAS[[#This Row],[COSTO]]-1</f>
        <v>#DIV/0!</v>
      </c>
      <c r="AM2958" t="str">
        <f>+LISTAS[[#This Row],[ID]]</f>
        <v>CONEXIÓN DE ALUMINIO2</v>
      </c>
      <c r="AO2958" s="43"/>
      <c r="AP2958" s="39">
        <f>LISTAS[[#This Row],[COSTO]]+(LISTAS[[#This Row],[COSTO]]*AO2958)</f>
        <v>0</v>
      </c>
      <c r="AQ2958" s="44">
        <f>IF(AO2958="",0,AP2958/LISTAS[[#This Row],[VENTA NETA]]-1)</f>
        <v>0</v>
      </c>
      <c r="AS2958" s="39">
        <v>0</v>
      </c>
      <c r="AT2958" s="48" t="e">
        <f>+LISTAS[[#This Row],[COSTO]]/AS2958-1</f>
        <v>#DIV/0!</v>
      </c>
      <c r="BA2958" t="s">
        <v>6944</v>
      </c>
      <c r="BB2958" s="36"/>
    </row>
    <row r="2959" spans="1:54" x14ac:dyDescent="0.35">
      <c r="A2959" s="7" t="s">
        <v>6946</v>
      </c>
      <c r="B2959" t="s">
        <v>6944</v>
      </c>
      <c r="C2959">
        <v>3</v>
      </c>
      <c r="D2959" t="s">
        <v>7037</v>
      </c>
      <c r="E2959" s="2">
        <v>15744</v>
      </c>
      <c r="F2959" s="7" t="str">
        <f>+_xlfn.XLOOKUP(LISTAS[[#This Row],[ID]],_01_CODIGOS_Y_COSTOS_xlsm[Producto y N°],_01_CODIGOS_Y_COSTOS_xlsm[FABRICA],"",0,1)</f>
        <v>MAXIFER</v>
      </c>
      <c r="G2959" s="26">
        <f>LISTAS[[#This Row],[Precio]]*(1-0.46)</f>
        <v>8501.76</v>
      </c>
      <c r="H2959" s="21">
        <f>+_xlfn.XLOOKUP(LISTAS[[#This Row],[ID]],_01_CODIGOS_Y_COSTOS_xlsm[Producto y N°],_01_CODIGOS_Y_COSTOS_xlsm[COSTO],0,0,1)</f>
        <v>0</v>
      </c>
      <c r="I2959" s="28">
        <f>+IFERROR(LISTAS[[#This Row],[VENTA NETA]]/LISTAS[[#This Row],[COSTO]]-1,0)</f>
        <v>0</v>
      </c>
      <c r="J2959" s="50" t="str">
        <f>IFERROR(VLOOKUP(LISTAS[[#This Row],[ID]],_01_CODIGOS_Y_COSTOS_xlsm[[Producto y N°]:[CODIGO]],2,0),"")</f>
        <v>0</v>
      </c>
      <c r="O2959" t="s">
        <v>6946</v>
      </c>
      <c r="AB2959" s="12" t="str">
        <f>+LISTAS[[#This Row],[Codigo]]&amp;LISTAS[[#This Row],[Fabrica]]</f>
        <v>0MAXIFER</v>
      </c>
      <c r="AC2959" s="13" t="str">
        <f>+LISTAS[[#This Row],[Codigo]]</f>
        <v>0</v>
      </c>
      <c r="AD2959" s="13" t="str">
        <f>+LISTAS[[#This Row],[ID]]</f>
        <v>CONEXIÓN DE ALUMINIO3</v>
      </c>
      <c r="AH2959" s="36"/>
      <c r="AI2959" s="37">
        <f>+LISTAS[[#This Row],[Precio]]+(LISTAS[[#This Row],[Precio]]*AH2959)</f>
        <v>15744</v>
      </c>
      <c r="AJ2959" s="38">
        <f t="shared" si="50"/>
        <v>7872</v>
      </c>
      <c r="AL2959" s="35" t="e">
        <f>+AJ2959/LISTAS[[#This Row],[COSTO]]-1</f>
        <v>#DIV/0!</v>
      </c>
      <c r="AM2959" t="str">
        <f>+LISTAS[[#This Row],[ID]]</f>
        <v>CONEXIÓN DE ALUMINIO3</v>
      </c>
      <c r="AO2959" s="43"/>
      <c r="AP2959" s="39">
        <f>LISTAS[[#This Row],[COSTO]]+(LISTAS[[#This Row],[COSTO]]*AO2959)</f>
        <v>0</v>
      </c>
      <c r="AQ2959" s="44">
        <f>IF(AO2959="",0,AP2959/LISTAS[[#This Row],[VENTA NETA]]-1)</f>
        <v>0</v>
      </c>
      <c r="AS2959" s="39">
        <v>0</v>
      </c>
      <c r="AT2959" s="48" t="e">
        <f>+LISTAS[[#This Row],[COSTO]]/AS2959-1</f>
        <v>#DIV/0!</v>
      </c>
      <c r="BA2959" t="s">
        <v>6944</v>
      </c>
      <c r="BB2959" s="36"/>
    </row>
    <row r="2960" spans="1:54" x14ac:dyDescent="0.35">
      <c r="A2960" s="7" t="s">
        <v>6947</v>
      </c>
      <c r="B2960" t="s">
        <v>6944</v>
      </c>
      <c r="C2960">
        <v>4</v>
      </c>
      <c r="D2960" t="s">
        <v>7276</v>
      </c>
      <c r="E2960" s="2">
        <v>16440</v>
      </c>
      <c r="F2960" s="7" t="str">
        <f>+_xlfn.XLOOKUP(LISTAS[[#This Row],[ID]],_01_CODIGOS_Y_COSTOS_xlsm[Producto y N°],_01_CODIGOS_Y_COSTOS_xlsm[FABRICA],"",0,1)</f>
        <v>MAXIFER</v>
      </c>
      <c r="G2960" s="26">
        <f>LISTAS[[#This Row],[Precio]]*(1-0.46)</f>
        <v>8877.6</v>
      </c>
      <c r="H2960" s="21">
        <f>+_xlfn.XLOOKUP(LISTAS[[#This Row],[ID]],_01_CODIGOS_Y_COSTOS_xlsm[Producto y N°],_01_CODIGOS_Y_COSTOS_xlsm[COSTO],0,0,1)</f>
        <v>0</v>
      </c>
      <c r="I2960" s="28">
        <f>+IFERROR(LISTAS[[#This Row],[VENTA NETA]]/LISTAS[[#This Row],[COSTO]]-1,0)</f>
        <v>0</v>
      </c>
      <c r="J2960" s="50" t="str">
        <f>IFERROR(VLOOKUP(LISTAS[[#This Row],[ID]],_01_CODIGOS_Y_COSTOS_xlsm[[Producto y N°]:[CODIGO]],2,0),"")</f>
        <v>0</v>
      </c>
      <c r="O2960" t="s">
        <v>6947</v>
      </c>
      <c r="AB2960" s="12" t="str">
        <f>+LISTAS[[#This Row],[Codigo]]&amp;LISTAS[[#This Row],[Fabrica]]</f>
        <v>0MAXIFER</v>
      </c>
      <c r="AC2960" s="13" t="str">
        <f>+LISTAS[[#This Row],[Codigo]]</f>
        <v>0</v>
      </c>
      <c r="AD2960" s="13" t="str">
        <f>+LISTAS[[#This Row],[ID]]</f>
        <v>CONEXIÓN DE ALUMINIO4</v>
      </c>
      <c r="AH2960" s="36"/>
      <c r="AI2960" s="37">
        <f>+LISTAS[[#This Row],[Precio]]+(LISTAS[[#This Row],[Precio]]*AH2960)</f>
        <v>16440</v>
      </c>
      <c r="AJ2960" s="38">
        <f t="shared" si="50"/>
        <v>8220</v>
      </c>
      <c r="AL2960" s="35" t="e">
        <f>+AJ2960/LISTAS[[#This Row],[COSTO]]-1</f>
        <v>#DIV/0!</v>
      </c>
      <c r="AM2960" t="str">
        <f>+LISTAS[[#This Row],[ID]]</f>
        <v>CONEXIÓN DE ALUMINIO4</v>
      </c>
      <c r="AO2960" s="43"/>
      <c r="AP2960" s="39">
        <f>LISTAS[[#This Row],[COSTO]]+(LISTAS[[#This Row],[COSTO]]*AO2960)</f>
        <v>0</v>
      </c>
      <c r="AQ2960" s="44">
        <f>IF(AO2960="",0,AP2960/LISTAS[[#This Row],[VENTA NETA]]-1)</f>
        <v>0</v>
      </c>
      <c r="AS2960" s="39">
        <v>0</v>
      </c>
      <c r="AT2960" s="48" t="e">
        <f>+LISTAS[[#This Row],[COSTO]]/AS2960-1</f>
        <v>#DIV/0!</v>
      </c>
      <c r="BA2960" t="s">
        <v>6944</v>
      </c>
      <c r="BB2960" s="36"/>
    </row>
    <row r="2961" spans="1:54" x14ac:dyDescent="0.35">
      <c r="A2961" s="7" t="s">
        <v>6948</v>
      </c>
      <c r="B2961" t="s">
        <v>6944</v>
      </c>
      <c r="C2961">
        <v>5</v>
      </c>
      <c r="D2961" t="s">
        <v>7038</v>
      </c>
      <c r="E2961" s="2">
        <v>16440</v>
      </c>
      <c r="F2961" s="7" t="str">
        <f>+_xlfn.XLOOKUP(LISTAS[[#This Row],[ID]],_01_CODIGOS_Y_COSTOS_xlsm[Producto y N°],_01_CODIGOS_Y_COSTOS_xlsm[FABRICA],"",0,1)</f>
        <v>MAXIFER</v>
      </c>
      <c r="G2961" s="26">
        <f>LISTAS[[#This Row],[Precio]]*(1-0.46)</f>
        <v>8877.6</v>
      </c>
      <c r="H2961" s="21">
        <f>+_xlfn.XLOOKUP(LISTAS[[#This Row],[ID]],_01_CODIGOS_Y_COSTOS_xlsm[Producto y N°],_01_CODIGOS_Y_COSTOS_xlsm[COSTO],0,0,1)</f>
        <v>0</v>
      </c>
      <c r="I2961" s="28">
        <f>+IFERROR(LISTAS[[#This Row],[VENTA NETA]]/LISTAS[[#This Row],[COSTO]]-1,0)</f>
        <v>0</v>
      </c>
      <c r="J2961" s="50" t="str">
        <f>IFERROR(VLOOKUP(LISTAS[[#This Row],[ID]],_01_CODIGOS_Y_COSTOS_xlsm[[Producto y N°]:[CODIGO]],2,0),"")</f>
        <v>0</v>
      </c>
      <c r="O2961" t="s">
        <v>6948</v>
      </c>
      <c r="AB2961" s="12" t="str">
        <f>+LISTAS[[#This Row],[Codigo]]&amp;LISTAS[[#This Row],[Fabrica]]</f>
        <v>0MAXIFER</v>
      </c>
      <c r="AC2961" s="13" t="str">
        <f>+LISTAS[[#This Row],[Codigo]]</f>
        <v>0</v>
      </c>
      <c r="AD2961" s="13" t="str">
        <f>+LISTAS[[#This Row],[ID]]</f>
        <v>CONEXIÓN DE ALUMINIO5</v>
      </c>
      <c r="AH2961" s="36"/>
      <c r="AI2961" s="37">
        <f>+LISTAS[[#This Row],[Precio]]+(LISTAS[[#This Row],[Precio]]*AH2961)</f>
        <v>16440</v>
      </c>
      <c r="AJ2961" s="38">
        <f t="shared" si="50"/>
        <v>8220</v>
      </c>
      <c r="AL2961" s="35" t="e">
        <f>+AJ2961/LISTAS[[#This Row],[COSTO]]-1</f>
        <v>#DIV/0!</v>
      </c>
      <c r="AM2961" t="str">
        <f>+LISTAS[[#This Row],[ID]]</f>
        <v>CONEXIÓN DE ALUMINIO5</v>
      </c>
      <c r="AO2961" s="43"/>
      <c r="AP2961" s="39">
        <f>LISTAS[[#This Row],[COSTO]]+(LISTAS[[#This Row],[COSTO]]*AO2961)</f>
        <v>0</v>
      </c>
      <c r="AQ2961" s="44">
        <f>IF(AO2961="",0,AP2961/LISTAS[[#This Row],[VENTA NETA]]-1)</f>
        <v>0</v>
      </c>
      <c r="AS2961" s="39">
        <v>0</v>
      </c>
      <c r="AT2961" s="48" t="e">
        <f>+LISTAS[[#This Row],[COSTO]]/AS2961-1</f>
        <v>#DIV/0!</v>
      </c>
      <c r="BA2961" t="s">
        <v>6944</v>
      </c>
      <c r="BB2961" s="36"/>
    </row>
    <row r="2962" spans="1:54" x14ac:dyDescent="0.35">
      <c r="A2962" s="7" t="s">
        <v>7010</v>
      </c>
      <c r="B2962" t="s">
        <v>6944</v>
      </c>
      <c r="C2962">
        <v>6</v>
      </c>
      <c r="D2962" t="s">
        <v>7279</v>
      </c>
      <c r="E2962" s="2">
        <v>8900</v>
      </c>
      <c r="F2962" s="7" t="str">
        <f>+_xlfn.XLOOKUP(LISTAS[[#This Row],[ID]],_01_CODIGOS_Y_COSTOS_xlsm[Producto y N°],_01_CODIGOS_Y_COSTOS_xlsm[FABRICA],"",0,1)</f>
        <v>MAXIFER</v>
      </c>
      <c r="G2962" s="26">
        <f>LISTAS[[#This Row],[Precio]]*(1-0.46)</f>
        <v>4806</v>
      </c>
      <c r="H2962" s="21">
        <f>+_xlfn.XLOOKUP(LISTAS[[#This Row],[ID]],_01_CODIGOS_Y_COSTOS_xlsm[Producto y N°],_01_CODIGOS_Y_COSTOS_xlsm[COSTO],0,0,1)</f>
        <v>0</v>
      </c>
      <c r="I2962" s="28">
        <f>+IFERROR(LISTAS[[#This Row],[VENTA NETA]]/LISTAS[[#This Row],[COSTO]]-1,0)</f>
        <v>0</v>
      </c>
      <c r="J2962" s="50" t="str">
        <f>IFERROR(VLOOKUP(LISTAS[[#This Row],[ID]],_01_CODIGOS_Y_COSTOS_xlsm[[Producto y N°]:[CODIGO]],2,0),"")</f>
        <v>0</v>
      </c>
      <c r="O2962" t="s">
        <v>7010</v>
      </c>
      <c r="AB2962" s="12" t="str">
        <f>+LISTAS[[#This Row],[Codigo]]&amp;LISTAS[[#This Row],[Fabrica]]</f>
        <v>0MAXIFER</v>
      </c>
      <c r="AC2962" s="13" t="str">
        <f>+LISTAS[[#This Row],[Codigo]]</f>
        <v>0</v>
      </c>
      <c r="AD2962" s="13" t="str">
        <f>+LISTAS[[#This Row],[ID]]</f>
        <v>CONEXIÓN DE ALUMINIO6</v>
      </c>
      <c r="AH2962" s="36"/>
      <c r="AI2962" s="37">
        <f>+LISTAS[[#This Row],[Precio]]+(LISTAS[[#This Row],[Precio]]*AH2962)</f>
        <v>8900</v>
      </c>
      <c r="AJ2962" s="38">
        <f t="shared" si="50"/>
        <v>4450</v>
      </c>
      <c r="AL2962" s="35" t="e">
        <f>+AJ2962/LISTAS[[#This Row],[COSTO]]-1</f>
        <v>#DIV/0!</v>
      </c>
      <c r="AM2962" t="str">
        <f>+LISTAS[[#This Row],[ID]]</f>
        <v>CONEXIÓN DE ALUMINIO6</v>
      </c>
      <c r="AO2962" s="43"/>
      <c r="AP2962" s="39">
        <f>LISTAS[[#This Row],[COSTO]]+(LISTAS[[#This Row],[COSTO]]*AO2962)</f>
        <v>0</v>
      </c>
      <c r="AQ2962" s="44">
        <f>IF(AO2962="",0,AP2962/LISTAS[[#This Row],[VENTA NETA]]-1)</f>
        <v>0</v>
      </c>
      <c r="AS2962" s="39">
        <v>0</v>
      </c>
      <c r="AT2962" s="48" t="e">
        <f>+LISTAS[[#This Row],[COSTO]]/AS2962-1</f>
        <v>#DIV/0!</v>
      </c>
      <c r="BA2962" t="s">
        <v>6944</v>
      </c>
      <c r="BB2962" s="36"/>
    </row>
    <row r="2963" spans="1:54" x14ac:dyDescent="0.35">
      <c r="A2963" s="7" t="s">
        <v>6949</v>
      </c>
      <c r="B2963" t="s">
        <v>6944</v>
      </c>
      <c r="C2963">
        <v>7</v>
      </c>
      <c r="D2963" t="s">
        <v>7280</v>
      </c>
      <c r="E2963" s="2">
        <v>9400</v>
      </c>
      <c r="F2963" s="7" t="str">
        <f>+_xlfn.XLOOKUP(LISTAS[[#This Row],[ID]],_01_CODIGOS_Y_COSTOS_xlsm[Producto y N°],_01_CODIGOS_Y_COSTOS_xlsm[FABRICA],"",0,1)</f>
        <v>MAXIFER</v>
      </c>
      <c r="G2963" s="26">
        <f>LISTAS[[#This Row],[Precio]]*(1-0.46)</f>
        <v>5076</v>
      </c>
      <c r="H2963" s="21">
        <f>+_xlfn.XLOOKUP(LISTAS[[#This Row],[ID]],_01_CODIGOS_Y_COSTOS_xlsm[Producto y N°],_01_CODIGOS_Y_COSTOS_xlsm[COSTO],0,0,1)</f>
        <v>0</v>
      </c>
      <c r="I2963" s="28">
        <f>+IFERROR(LISTAS[[#This Row],[VENTA NETA]]/LISTAS[[#This Row],[COSTO]]-1,0)</f>
        <v>0</v>
      </c>
      <c r="J2963" s="50" t="str">
        <f>IFERROR(VLOOKUP(LISTAS[[#This Row],[ID]],_01_CODIGOS_Y_COSTOS_xlsm[[Producto y N°]:[CODIGO]],2,0),"")</f>
        <v>0</v>
      </c>
      <c r="O2963" t="s">
        <v>6949</v>
      </c>
      <c r="AB2963" s="12" t="str">
        <f>+LISTAS[[#This Row],[Codigo]]&amp;LISTAS[[#This Row],[Fabrica]]</f>
        <v>0MAXIFER</v>
      </c>
      <c r="AC2963" s="13" t="str">
        <f>+LISTAS[[#This Row],[Codigo]]</f>
        <v>0</v>
      </c>
      <c r="AD2963" s="13" t="str">
        <f>+LISTAS[[#This Row],[ID]]</f>
        <v>CONEXIÓN DE ALUMINIO7</v>
      </c>
      <c r="AH2963" s="36"/>
      <c r="AI2963" s="37">
        <f>+LISTAS[[#This Row],[Precio]]+(LISTAS[[#This Row],[Precio]]*AH2963)</f>
        <v>9400</v>
      </c>
      <c r="AJ2963" s="38">
        <f t="shared" si="50"/>
        <v>4700</v>
      </c>
      <c r="AL2963" s="35" t="e">
        <f>+AJ2963/LISTAS[[#This Row],[COSTO]]-1</f>
        <v>#DIV/0!</v>
      </c>
      <c r="AM2963" t="str">
        <f>+LISTAS[[#This Row],[ID]]</f>
        <v>CONEXIÓN DE ALUMINIO7</v>
      </c>
      <c r="AO2963" s="43"/>
      <c r="AP2963" s="39">
        <f>LISTAS[[#This Row],[COSTO]]+(LISTAS[[#This Row],[COSTO]]*AO2963)</f>
        <v>0</v>
      </c>
      <c r="AQ2963" s="44">
        <f>IF(AO2963="",0,AP2963/LISTAS[[#This Row],[VENTA NETA]]-1)</f>
        <v>0</v>
      </c>
      <c r="AS2963" s="39">
        <v>0</v>
      </c>
      <c r="AT2963" s="48" t="e">
        <f>+LISTAS[[#This Row],[COSTO]]/AS2963-1</f>
        <v>#DIV/0!</v>
      </c>
      <c r="BA2963" t="s">
        <v>6944</v>
      </c>
      <c r="BB2963" s="36"/>
    </row>
    <row r="2964" spans="1:54" x14ac:dyDescent="0.35">
      <c r="A2964" s="7" t="s">
        <v>10244</v>
      </c>
      <c r="B2964" t="s">
        <v>6944</v>
      </c>
      <c r="C2964">
        <v>8</v>
      </c>
      <c r="D2964" t="s">
        <v>10245</v>
      </c>
      <c r="E2964" s="2">
        <v>18320</v>
      </c>
      <c r="F2964" s="7" t="str">
        <f>+_xlfn.XLOOKUP(LISTAS[[#This Row],[ID]],_01_CODIGOS_Y_COSTOS_xlsm[Producto y N°],_01_CODIGOS_Y_COSTOS_xlsm[FABRICA],"",0,1)</f>
        <v/>
      </c>
      <c r="G2964" s="26">
        <f>LISTAS[[#This Row],[Precio]]*(1-0.46)</f>
        <v>9892.8000000000011</v>
      </c>
      <c r="H2964" s="21">
        <f>+_xlfn.XLOOKUP(LISTAS[[#This Row],[ID]],_01_CODIGOS_Y_COSTOS_xlsm[Producto y N°],_01_CODIGOS_Y_COSTOS_xlsm[COSTO],0,0,1)</f>
        <v>0</v>
      </c>
      <c r="I2964" s="28">
        <f>+IFERROR(LISTAS[[#This Row],[VENTA NETA]]/LISTAS[[#This Row],[COSTO]]-1,0)</f>
        <v>0</v>
      </c>
      <c r="J2964" s="50" t="str">
        <f>IFERROR(VLOOKUP(LISTAS[[#This Row],[ID]],_01_CODIGOS_Y_COSTOS_xlsm[[Producto y N°]:[CODIGO]],2,0),"")</f>
        <v/>
      </c>
      <c r="O2964" t="s">
        <v>10244</v>
      </c>
      <c r="AB2964" s="12" t="str">
        <f>+LISTAS[[#This Row],[Codigo]]&amp;LISTAS[[#This Row],[Fabrica]]</f>
        <v/>
      </c>
      <c r="AC2964" s="13" t="str">
        <f>+LISTAS[[#This Row],[Codigo]]</f>
        <v/>
      </c>
      <c r="AD2964" s="13" t="str">
        <f>+LISTAS[[#This Row],[ID]]</f>
        <v>CONEXIÓN DE ALUMINIO8</v>
      </c>
      <c r="AH2964" s="36"/>
      <c r="AI2964" s="37">
        <f>+LISTAS[[#This Row],[Precio]]+(LISTAS[[#This Row],[Precio]]*AH2964)</f>
        <v>18320</v>
      </c>
      <c r="AJ2964" s="38">
        <f t="shared" si="50"/>
        <v>9160</v>
      </c>
      <c r="AL2964" s="35" t="e">
        <f>+AJ2964/LISTAS[[#This Row],[COSTO]]-1</f>
        <v>#DIV/0!</v>
      </c>
      <c r="AM2964" t="str">
        <f>+LISTAS[[#This Row],[ID]]</f>
        <v>CONEXIÓN DE ALUMINIO8</v>
      </c>
      <c r="AO2964" s="43"/>
      <c r="AP2964" s="39">
        <f>LISTAS[[#This Row],[COSTO]]+(LISTAS[[#This Row],[COSTO]]*AO2964)</f>
        <v>0</v>
      </c>
      <c r="AQ2964" s="44">
        <f>IF(AO2964="",0,AP2964/LISTAS[[#This Row],[VENTA NETA]]-1)</f>
        <v>0</v>
      </c>
      <c r="AS2964" s="39">
        <v>0</v>
      </c>
      <c r="AT2964" s="48" t="e">
        <f>+LISTAS[[#This Row],[COSTO]]/AS2964-1</f>
        <v>#DIV/0!</v>
      </c>
      <c r="BA2964" t="s">
        <v>6944</v>
      </c>
      <c r="BB2964" s="36"/>
    </row>
    <row r="2965" spans="1:54" x14ac:dyDescent="0.35">
      <c r="A2965" s="7" t="s">
        <v>6950</v>
      </c>
      <c r="B2965" t="s">
        <v>6944</v>
      </c>
      <c r="C2965">
        <v>9</v>
      </c>
      <c r="D2965" t="s">
        <v>7281</v>
      </c>
      <c r="E2965" s="2">
        <v>1160</v>
      </c>
      <c r="F2965" s="7" t="str">
        <f>+_xlfn.XLOOKUP(LISTAS[[#This Row],[ID]],_01_CODIGOS_Y_COSTOS_xlsm[Producto y N°],_01_CODIGOS_Y_COSTOS_xlsm[FABRICA],"",0,1)</f>
        <v>MAXIFER</v>
      </c>
      <c r="G2965" s="26">
        <f>LISTAS[[#This Row],[Precio]]*(1-0.46)</f>
        <v>626.40000000000009</v>
      </c>
      <c r="H2965" s="21">
        <f>+_xlfn.XLOOKUP(LISTAS[[#This Row],[ID]],_01_CODIGOS_Y_COSTOS_xlsm[Producto y N°],_01_CODIGOS_Y_COSTOS_xlsm[COSTO],0,0,1)</f>
        <v>0</v>
      </c>
      <c r="I2965" s="28">
        <f>+IFERROR(LISTAS[[#This Row],[VENTA NETA]]/LISTAS[[#This Row],[COSTO]]-1,0)</f>
        <v>0</v>
      </c>
      <c r="J2965" s="50" t="str">
        <f>IFERROR(VLOOKUP(LISTAS[[#This Row],[ID]],_01_CODIGOS_Y_COSTOS_xlsm[[Producto y N°]:[CODIGO]],2,0),"")</f>
        <v>0</v>
      </c>
      <c r="O2965" t="s">
        <v>6950</v>
      </c>
      <c r="AB2965" s="12" t="str">
        <f>+LISTAS[[#This Row],[Codigo]]&amp;LISTAS[[#This Row],[Fabrica]]</f>
        <v>0MAXIFER</v>
      </c>
      <c r="AC2965" s="13" t="str">
        <f>+LISTAS[[#This Row],[Codigo]]</f>
        <v>0</v>
      </c>
      <c r="AD2965" s="13" t="str">
        <f>+LISTAS[[#This Row],[ID]]</f>
        <v>CONEXIÓN DE ALUMINIO9</v>
      </c>
      <c r="AH2965" s="36"/>
      <c r="AI2965" s="37">
        <f>+LISTAS[[#This Row],[Precio]]+(LISTAS[[#This Row],[Precio]]*AH2965)</f>
        <v>1160</v>
      </c>
      <c r="AJ2965" s="38">
        <f t="shared" si="50"/>
        <v>580</v>
      </c>
      <c r="AL2965" s="35" t="e">
        <f>+AJ2965/LISTAS[[#This Row],[COSTO]]-1</f>
        <v>#DIV/0!</v>
      </c>
      <c r="AM2965" t="str">
        <f>+LISTAS[[#This Row],[ID]]</f>
        <v>CONEXIÓN DE ALUMINIO9</v>
      </c>
      <c r="AO2965" s="43"/>
      <c r="AP2965" s="39">
        <f>LISTAS[[#This Row],[COSTO]]+(LISTAS[[#This Row],[COSTO]]*AO2965)</f>
        <v>0</v>
      </c>
      <c r="AQ2965" s="44">
        <f>IF(AO2965="",0,AP2965/LISTAS[[#This Row],[VENTA NETA]]-1)</f>
        <v>0</v>
      </c>
      <c r="AS2965" s="39">
        <v>0</v>
      </c>
      <c r="AT2965" s="48" t="e">
        <f>+LISTAS[[#This Row],[COSTO]]/AS2965-1</f>
        <v>#DIV/0!</v>
      </c>
      <c r="BA2965" t="s">
        <v>6944</v>
      </c>
      <c r="BB2965" s="36"/>
    </row>
    <row r="2966" spans="1:54" x14ac:dyDescent="0.35">
      <c r="A2966" s="7" t="s">
        <v>7002</v>
      </c>
      <c r="B2966" t="s">
        <v>6944</v>
      </c>
      <c r="C2966">
        <v>10</v>
      </c>
      <c r="D2966" t="s">
        <v>7039</v>
      </c>
      <c r="E2966" s="2">
        <v>1160</v>
      </c>
      <c r="F2966" s="7" t="str">
        <f>+_xlfn.XLOOKUP(LISTAS[[#This Row],[ID]],_01_CODIGOS_Y_COSTOS_xlsm[Producto y N°],_01_CODIGOS_Y_COSTOS_xlsm[FABRICA],"",0,1)</f>
        <v>MAXIFER</v>
      </c>
      <c r="G2966" s="26">
        <f>LISTAS[[#This Row],[Precio]]*(1-0.46)</f>
        <v>626.40000000000009</v>
      </c>
      <c r="H2966" s="21">
        <f>+_xlfn.XLOOKUP(LISTAS[[#This Row],[ID]],_01_CODIGOS_Y_COSTOS_xlsm[Producto y N°],_01_CODIGOS_Y_COSTOS_xlsm[COSTO],0,0,1)</f>
        <v>0</v>
      </c>
      <c r="I2966" s="28">
        <f>+IFERROR(LISTAS[[#This Row],[VENTA NETA]]/LISTAS[[#This Row],[COSTO]]-1,0)</f>
        <v>0</v>
      </c>
      <c r="J2966" s="50" t="str">
        <f>IFERROR(VLOOKUP(LISTAS[[#This Row],[ID]],_01_CODIGOS_Y_COSTOS_xlsm[[Producto y N°]:[CODIGO]],2,0),"")</f>
        <v>0</v>
      </c>
      <c r="O2966" t="s">
        <v>7002</v>
      </c>
      <c r="AB2966" s="12" t="str">
        <f>+LISTAS[[#This Row],[Codigo]]&amp;LISTAS[[#This Row],[Fabrica]]</f>
        <v>0MAXIFER</v>
      </c>
      <c r="AC2966" s="13" t="str">
        <f>+LISTAS[[#This Row],[Codigo]]</f>
        <v>0</v>
      </c>
      <c r="AD2966" s="13" t="str">
        <f>+LISTAS[[#This Row],[ID]]</f>
        <v>CONEXIÓN DE ALUMINIO10</v>
      </c>
      <c r="AH2966" s="36"/>
      <c r="AI2966" s="37">
        <f>+LISTAS[[#This Row],[Precio]]+(LISTAS[[#This Row],[Precio]]*AH2966)</f>
        <v>1160</v>
      </c>
      <c r="AJ2966" s="38">
        <f t="shared" si="50"/>
        <v>580</v>
      </c>
      <c r="AL2966" s="35" t="e">
        <f>+AJ2966/LISTAS[[#This Row],[COSTO]]-1</f>
        <v>#DIV/0!</v>
      </c>
      <c r="AM2966" t="str">
        <f>+LISTAS[[#This Row],[ID]]</f>
        <v>CONEXIÓN DE ALUMINIO10</v>
      </c>
      <c r="AO2966" s="43"/>
      <c r="AP2966" s="39">
        <f>LISTAS[[#This Row],[COSTO]]+(LISTAS[[#This Row],[COSTO]]*AO2966)</f>
        <v>0</v>
      </c>
      <c r="AQ2966" s="44">
        <f>IF(AO2966="",0,AP2966/LISTAS[[#This Row],[VENTA NETA]]-1)</f>
        <v>0</v>
      </c>
      <c r="AS2966" s="39">
        <v>0</v>
      </c>
      <c r="AT2966" s="48" t="e">
        <f>+LISTAS[[#This Row],[COSTO]]/AS2966-1</f>
        <v>#DIV/0!</v>
      </c>
      <c r="BA2966" t="s">
        <v>6944</v>
      </c>
      <c r="BB2966" s="36"/>
    </row>
    <row r="2967" spans="1:54" x14ac:dyDescent="0.35">
      <c r="A2967" s="7" t="s">
        <v>7003</v>
      </c>
      <c r="B2967" t="s">
        <v>6944</v>
      </c>
      <c r="C2967">
        <v>11</v>
      </c>
      <c r="D2967" t="s">
        <v>7040</v>
      </c>
      <c r="E2967" s="2">
        <v>1512</v>
      </c>
      <c r="F2967" s="7" t="str">
        <f>+_xlfn.XLOOKUP(LISTAS[[#This Row],[ID]],_01_CODIGOS_Y_COSTOS_xlsm[Producto y N°],_01_CODIGOS_Y_COSTOS_xlsm[FABRICA],"",0,1)</f>
        <v>MAXIFER</v>
      </c>
      <c r="G2967" s="26">
        <f>LISTAS[[#This Row],[Precio]]*(1-0.46)</f>
        <v>816.48</v>
      </c>
      <c r="H2967" s="21">
        <f>+_xlfn.XLOOKUP(LISTAS[[#This Row],[ID]],_01_CODIGOS_Y_COSTOS_xlsm[Producto y N°],_01_CODIGOS_Y_COSTOS_xlsm[COSTO],0,0,1)</f>
        <v>0</v>
      </c>
      <c r="I2967" s="28">
        <f>+IFERROR(LISTAS[[#This Row],[VENTA NETA]]/LISTAS[[#This Row],[COSTO]]-1,0)</f>
        <v>0</v>
      </c>
      <c r="J2967" s="50" t="str">
        <f>IFERROR(VLOOKUP(LISTAS[[#This Row],[ID]],_01_CODIGOS_Y_COSTOS_xlsm[[Producto y N°]:[CODIGO]],2,0),"")</f>
        <v>0</v>
      </c>
      <c r="O2967" t="s">
        <v>7003</v>
      </c>
      <c r="AB2967" s="12" t="str">
        <f>+LISTAS[[#This Row],[Codigo]]&amp;LISTAS[[#This Row],[Fabrica]]</f>
        <v>0MAXIFER</v>
      </c>
      <c r="AC2967" s="13" t="str">
        <f>+LISTAS[[#This Row],[Codigo]]</f>
        <v>0</v>
      </c>
      <c r="AD2967" s="13" t="str">
        <f>+LISTAS[[#This Row],[ID]]</f>
        <v>CONEXIÓN DE ALUMINIO11</v>
      </c>
      <c r="AH2967" s="36"/>
      <c r="AI2967" s="37">
        <f>+LISTAS[[#This Row],[Precio]]+(LISTAS[[#This Row],[Precio]]*AH2967)</f>
        <v>1512</v>
      </c>
      <c r="AJ2967" s="38">
        <f t="shared" si="50"/>
        <v>756</v>
      </c>
      <c r="AL2967" s="35" t="e">
        <f>+AJ2967/LISTAS[[#This Row],[COSTO]]-1</f>
        <v>#DIV/0!</v>
      </c>
      <c r="AM2967" t="str">
        <f>+LISTAS[[#This Row],[ID]]</f>
        <v>CONEXIÓN DE ALUMINIO11</v>
      </c>
      <c r="AO2967" s="43"/>
      <c r="AP2967" s="39">
        <f>LISTAS[[#This Row],[COSTO]]+(LISTAS[[#This Row],[COSTO]]*AO2967)</f>
        <v>0</v>
      </c>
      <c r="AQ2967" s="44">
        <f>IF(AO2967="",0,AP2967/LISTAS[[#This Row],[VENTA NETA]]-1)</f>
        <v>0</v>
      </c>
      <c r="AS2967" s="39">
        <v>0</v>
      </c>
      <c r="AT2967" s="48" t="e">
        <f>+LISTAS[[#This Row],[COSTO]]/AS2967-1</f>
        <v>#DIV/0!</v>
      </c>
      <c r="BA2967" t="s">
        <v>6944</v>
      </c>
      <c r="BB2967" s="36"/>
    </row>
    <row r="2968" spans="1:54" x14ac:dyDescent="0.35">
      <c r="A2968" s="7" t="s">
        <v>6951</v>
      </c>
      <c r="B2968" t="s">
        <v>6944</v>
      </c>
      <c r="C2968">
        <v>12</v>
      </c>
      <c r="D2968" t="s">
        <v>7041</v>
      </c>
      <c r="E2968" s="2">
        <v>2080</v>
      </c>
      <c r="F2968" s="7" t="str">
        <f>+_xlfn.XLOOKUP(LISTAS[[#This Row],[ID]],_01_CODIGOS_Y_COSTOS_xlsm[Producto y N°],_01_CODIGOS_Y_COSTOS_xlsm[FABRICA],"",0,1)</f>
        <v>MAXIFER</v>
      </c>
      <c r="G2968" s="26">
        <f>LISTAS[[#This Row],[Precio]]*(1-0.46)</f>
        <v>1123.2</v>
      </c>
      <c r="H2968" s="21">
        <f>+_xlfn.XLOOKUP(LISTAS[[#This Row],[ID]],_01_CODIGOS_Y_COSTOS_xlsm[Producto y N°],_01_CODIGOS_Y_COSTOS_xlsm[COSTO],0,0,1)</f>
        <v>0</v>
      </c>
      <c r="I2968" s="28">
        <f>+IFERROR(LISTAS[[#This Row],[VENTA NETA]]/LISTAS[[#This Row],[COSTO]]-1,0)</f>
        <v>0</v>
      </c>
      <c r="J2968" s="50" t="str">
        <f>IFERROR(VLOOKUP(LISTAS[[#This Row],[ID]],_01_CODIGOS_Y_COSTOS_xlsm[[Producto y N°]:[CODIGO]],2,0),"")</f>
        <v>0</v>
      </c>
      <c r="O2968" t="s">
        <v>6951</v>
      </c>
      <c r="AB2968" s="12" t="str">
        <f>+LISTAS[[#This Row],[Codigo]]&amp;LISTAS[[#This Row],[Fabrica]]</f>
        <v>0MAXIFER</v>
      </c>
      <c r="AC2968" s="13" t="str">
        <f>+LISTAS[[#This Row],[Codigo]]</f>
        <v>0</v>
      </c>
      <c r="AD2968" s="13" t="str">
        <f>+LISTAS[[#This Row],[ID]]</f>
        <v>CONEXIÓN DE ALUMINIO12</v>
      </c>
      <c r="AH2968" s="36"/>
      <c r="AI2968" s="37">
        <f>+LISTAS[[#This Row],[Precio]]+(LISTAS[[#This Row],[Precio]]*AH2968)</f>
        <v>2080</v>
      </c>
      <c r="AJ2968" s="38">
        <f t="shared" si="50"/>
        <v>1040</v>
      </c>
      <c r="AL2968" s="35" t="e">
        <f>+AJ2968/LISTAS[[#This Row],[COSTO]]-1</f>
        <v>#DIV/0!</v>
      </c>
      <c r="AM2968" t="str">
        <f>+LISTAS[[#This Row],[ID]]</f>
        <v>CONEXIÓN DE ALUMINIO12</v>
      </c>
      <c r="AO2968" s="43"/>
      <c r="AP2968" s="39">
        <f>LISTAS[[#This Row],[COSTO]]+(LISTAS[[#This Row],[COSTO]]*AO2968)</f>
        <v>0</v>
      </c>
      <c r="AQ2968" s="44">
        <f>IF(AO2968="",0,AP2968/LISTAS[[#This Row],[VENTA NETA]]-1)</f>
        <v>0</v>
      </c>
      <c r="AS2968" s="39">
        <v>0</v>
      </c>
      <c r="AT2968" s="48" t="e">
        <f>+LISTAS[[#This Row],[COSTO]]/AS2968-1</f>
        <v>#DIV/0!</v>
      </c>
      <c r="BA2968" t="s">
        <v>6944</v>
      </c>
      <c r="BB2968" s="36"/>
    </row>
    <row r="2969" spans="1:54" x14ac:dyDescent="0.35">
      <c r="A2969" s="7" t="s">
        <v>6952</v>
      </c>
      <c r="B2969" t="s">
        <v>6944</v>
      </c>
      <c r="C2969">
        <v>13</v>
      </c>
      <c r="D2969" t="s">
        <v>7011</v>
      </c>
      <c r="E2969" s="2">
        <v>2856</v>
      </c>
      <c r="F2969" s="7" t="str">
        <f>+_xlfn.XLOOKUP(LISTAS[[#This Row],[ID]],_01_CODIGOS_Y_COSTOS_xlsm[Producto y N°],_01_CODIGOS_Y_COSTOS_xlsm[FABRICA],"",0,1)</f>
        <v>MAXIFER</v>
      </c>
      <c r="G2969" s="26">
        <f>LISTAS[[#This Row],[Precio]]*(1-0.46)</f>
        <v>1542.24</v>
      </c>
      <c r="H2969" s="21">
        <f>+_xlfn.XLOOKUP(LISTAS[[#This Row],[ID]],_01_CODIGOS_Y_COSTOS_xlsm[Producto y N°],_01_CODIGOS_Y_COSTOS_xlsm[COSTO],0,0,1)</f>
        <v>0</v>
      </c>
      <c r="I2969" s="28">
        <f>+IFERROR(LISTAS[[#This Row],[VENTA NETA]]/LISTAS[[#This Row],[COSTO]]-1,0)</f>
        <v>0</v>
      </c>
      <c r="J2969" s="50" t="str">
        <f>IFERROR(VLOOKUP(LISTAS[[#This Row],[ID]],_01_CODIGOS_Y_COSTOS_xlsm[[Producto y N°]:[CODIGO]],2,0),"")</f>
        <v>0</v>
      </c>
      <c r="O2969" t="s">
        <v>6952</v>
      </c>
      <c r="AB2969" s="12" t="str">
        <f>+LISTAS[[#This Row],[Codigo]]&amp;LISTAS[[#This Row],[Fabrica]]</f>
        <v>0MAXIFER</v>
      </c>
      <c r="AC2969" s="13" t="str">
        <f>+LISTAS[[#This Row],[Codigo]]</f>
        <v>0</v>
      </c>
      <c r="AD2969" s="13" t="str">
        <f>+LISTAS[[#This Row],[ID]]</f>
        <v>CONEXIÓN DE ALUMINIO13</v>
      </c>
      <c r="AH2969" s="36"/>
      <c r="AI2969" s="37">
        <f>+LISTAS[[#This Row],[Precio]]+(LISTAS[[#This Row],[Precio]]*AH2969)</f>
        <v>2856</v>
      </c>
      <c r="AJ2969" s="38">
        <f t="shared" si="50"/>
        <v>1428</v>
      </c>
      <c r="AL2969" s="35" t="e">
        <f>+AJ2969/LISTAS[[#This Row],[COSTO]]-1</f>
        <v>#DIV/0!</v>
      </c>
      <c r="AM2969" t="str">
        <f>+LISTAS[[#This Row],[ID]]</f>
        <v>CONEXIÓN DE ALUMINIO13</v>
      </c>
      <c r="AO2969" s="43"/>
      <c r="AP2969" s="39">
        <f>LISTAS[[#This Row],[COSTO]]+(LISTAS[[#This Row],[COSTO]]*AO2969)</f>
        <v>0</v>
      </c>
      <c r="AQ2969" s="44">
        <f>IF(AO2969="",0,AP2969/LISTAS[[#This Row],[VENTA NETA]]-1)</f>
        <v>0</v>
      </c>
      <c r="AS2969" s="39">
        <v>0</v>
      </c>
      <c r="AT2969" s="48" t="e">
        <f>+LISTAS[[#This Row],[COSTO]]/AS2969-1</f>
        <v>#DIV/0!</v>
      </c>
      <c r="BA2969" t="s">
        <v>6944</v>
      </c>
      <c r="BB2969" s="36"/>
    </row>
    <row r="2970" spans="1:54" x14ac:dyDescent="0.35">
      <c r="A2970" s="7" t="s">
        <v>6953</v>
      </c>
      <c r="B2970" t="s">
        <v>6944</v>
      </c>
      <c r="C2970">
        <v>14</v>
      </c>
      <c r="D2970" t="s">
        <v>7012</v>
      </c>
      <c r="E2970" s="2">
        <v>2904</v>
      </c>
      <c r="F2970" s="7" t="str">
        <f>+_xlfn.XLOOKUP(LISTAS[[#This Row],[ID]],_01_CODIGOS_Y_COSTOS_xlsm[Producto y N°],_01_CODIGOS_Y_COSTOS_xlsm[FABRICA],"",0,1)</f>
        <v>MAXIFER</v>
      </c>
      <c r="G2970" s="26">
        <f>LISTAS[[#This Row],[Precio]]*(1-0.46)</f>
        <v>1568.16</v>
      </c>
      <c r="H2970" s="21">
        <f>+_xlfn.XLOOKUP(LISTAS[[#This Row],[ID]],_01_CODIGOS_Y_COSTOS_xlsm[Producto y N°],_01_CODIGOS_Y_COSTOS_xlsm[COSTO],0,0,1)</f>
        <v>0</v>
      </c>
      <c r="I2970" s="28">
        <f>+IFERROR(LISTAS[[#This Row],[VENTA NETA]]/LISTAS[[#This Row],[COSTO]]-1,0)</f>
        <v>0</v>
      </c>
      <c r="J2970" s="50" t="str">
        <f>IFERROR(VLOOKUP(LISTAS[[#This Row],[ID]],_01_CODIGOS_Y_COSTOS_xlsm[[Producto y N°]:[CODIGO]],2,0),"")</f>
        <v>0</v>
      </c>
      <c r="O2970" t="s">
        <v>6953</v>
      </c>
      <c r="AB2970" s="12" t="str">
        <f>+LISTAS[[#This Row],[Codigo]]&amp;LISTAS[[#This Row],[Fabrica]]</f>
        <v>0MAXIFER</v>
      </c>
      <c r="AC2970" s="13" t="str">
        <f>+LISTAS[[#This Row],[Codigo]]</f>
        <v>0</v>
      </c>
      <c r="AD2970" s="13" t="str">
        <f>+LISTAS[[#This Row],[ID]]</f>
        <v>CONEXIÓN DE ALUMINIO14</v>
      </c>
      <c r="AH2970" s="36"/>
      <c r="AI2970" s="37">
        <f>+LISTAS[[#This Row],[Precio]]+(LISTAS[[#This Row],[Precio]]*AH2970)</f>
        <v>2904</v>
      </c>
      <c r="AJ2970" s="38">
        <f t="shared" si="50"/>
        <v>1452</v>
      </c>
      <c r="AL2970" s="35" t="e">
        <f>+AJ2970/LISTAS[[#This Row],[COSTO]]-1</f>
        <v>#DIV/0!</v>
      </c>
      <c r="AM2970" t="str">
        <f>+LISTAS[[#This Row],[ID]]</f>
        <v>CONEXIÓN DE ALUMINIO14</v>
      </c>
      <c r="AO2970" s="43"/>
      <c r="AP2970" s="39">
        <f>LISTAS[[#This Row],[COSTO]]+(LISTAS[[#This Row],[COSTO]]*AO2970)</f>
        <v>0</v>
      </c>
      <c r="AQ2970" s="44">
        <f>IF(AO2970="",0,AP2970/LISTAS[[#This Row],[VENTA NETA]]-1)</f>
        <v>0</v>
      </c>
      <c r="AS2970" s="39">
        <v>0</v>
      </c>
      <c r="AT2970" s="48" t="e">
        <f>+LISTAS[[#This Row],[COSTO]]/AS2970-1</f>
        <v>#DIV/0!</v>
      </c>
      <c r="BA2970" t="s">
        <v>6944</v>
      </c>
      <c r="BB2970" s="36"/>
    </row>
    <row r="2971" spans="1:54" x14ac:dyDescent="0.35">
      <c r="A2971" s="7" t="s">
        <v>6954</v>
      </c>
      <c r="B2971" t="s">
        <v>6944</v>
      </c>
      <c r="C2971">
        <v>15</v>
      </c>
      <c r="D2971" t="s">
        <v>7013</v>
      </c>
      <c r="E2971" s="2">
        <v>3128</v>
      </c>
      <c r="F2971" s="7" t="str">
        <f>+_xlfn.XLOOKUP(LISTAS[[#This Row],[ID]],_01_CODIGOS_Y_COSTOS_xlsm[Producto y N°],_01_CODIGOS_Y_COSTOS_xlsm[FABRICA],"",0,1)</f>
        <v>MAXIFER</v>
      </c>
      <c r="G2971" s="26">
        <f>LISTAS[[#This Row],[Precio]]*(1-0.46)</f>
        <v>1689.1200000000001</v>
      </c>
      <c r="H2971" s="21">
        <f>+_xlfn.XLOOKUP(LISTAS[[#This Row],[ID]],_01_CODIGOS_Y_COSTOS_xlsm[Producto y N°],_01_CODIGOS_Y_COSTOS_xlsm[COSTO],0,0,1)</f>
        <v>0</v>
      </c>
      <c r="I2971" s="28">
        <f>+IFERROR(LISTAS[[#This Row],[VENTA NETA]]/LISTAS[[#This Row],[COSTO]]-1,0)</f>
        <v>0</v>
      </c>
      <c r="J2971" s="50" t="str">
        <f>IFERROR(VLOOKUP(LISTAS[[#This Row],[ID]],_01_CODIGOS_Y_COSTOS_xlsm[[Producto y N°]:[CODIGO]],2,0),"")</f>
        <v>0</v>
      </c>
      <c r="O2971" t="s">
        <v>6954</v>
      </c>
      <c r="AB2971" s="12" t="str">
        <f>+LISTAS[[#This Row],[Codigo]]&amp;LISTAS[[#This Row],[Fabrica]]</f>
        <v>0MAXIFER</v>
      </c>
      <c r="AC2971" s="13" t="str">
        <f>+LISTAS[[#This Row],[Codigo]]</f>
        <v>0</v>
      </c>
      <c r="AD2971" s="13" t="str">
        <f>+LISTAS[[#This Row],[ID]]</f>
        <v>CONEXIÓN DE ALUMINIO15</v>
      </c>
      <c r="AH2971" s="36"/>
      <c r="AI2971" s="37">
        <f>+LISTAS[[#This Row],[Precio]]+(LISTAS[[#This Row],[Precio]]*AH2971)</f>
        <v>3128</v>
      </c>
      <c r="AJ2971" s="38">
        <f t="shared" si="50"/>
        <v>1564</v>
      </c>
      <c r="AL2971" s="35" t="e">
        <f>+AJ2971/LISTAS[[#This Row],[COSTO]]-1</f>
        <v>#DIV/0!</v>
      </c>
      <c r="AM2971" t="str">
        <f>+LISTAS[[#This Row],[ID]]</f>
        <v>CONEXIÓN DE ALUMINIO15</v>
      </c>
      <c r="AO2971" s="43"/>
      <c r="AP2971" s="39">
        <f>LISTAS[[#This Row],[COSTO]]+(LISTAS[[#This Row],[COSTO]]*AO2971)</f>
        <v>0</v>
      </c>
      <c r="AQ2971" s="44">
        <f>IF(AO2971="",0,AP2971/LISTAS[[#This Row],[VENTA NETA]]-1)</f>
        <v>0</v>
      </c>
      <c r="AS2971" s="39">
        <v>0</v>
      </c>
      <c r="AT2971" s="48" t="e">
        <f>+LISTAS[[#This Row],[COSTO]]/AS2971-1</f>
        <v>#DIV/0!</v>
      </c>
      <c r="BA2971" t="s">
        <v>6944</v>
      </c>
      <c r="BB2971" s="36"/>
    </row>
    <row r="2972" spans="1:54" x14ac:dyDescent="0.35">
      <c r="A2972" s="7" t="s">
        <v>6955</v>
      </c>
      <c r="B2972" t="s">
        <v>6944</v>
      </c>
      <c r="C2972">
        <v>16</v>
      </c>
      <c r="D2972" t="s">
        <v>7014</v>
      </c>
      <c r="E2972" s="2">
        <v>3312</v>
      </c>
      <c r="F2972" s="7" t="str">
        <f>+_xlfn.XLOOKUP(LISTAS[[#This Row],[ID]],_01_CODIGOS_Y_COSTOS_xlsm[Producto y N°],_01_CODIGOS_Y_COSTOS_xlsm[FABRICA],"",0,1)</f>
        <v>MAXIFER</v>
      </c>
      <c r="G2972" s="26">
        <f>LISTAS[[#This Row],[Precio]]*(1-0.46)</f>
        <v>1788.48</v>
      </c>
      <c r="H2972" s="21">
        <f>+_xlfn.XLOOKUP(LISTAS[[#This Row],[ID]],_01_CODIGOS_Y_COSTOS_xlsm[Producto y N°],_01_CODIGOS_Y_COSTOS_xlsm[COSTO],0,0,1)</f>
        <v>0</v>
      </c>
      <c r="I2972" s="28">
        <f>+IFERROR(LISTAS[[#This Row],[VENTA NETA]]/LISTAS[[#This Row],[COSTO]]-1,0)</f>
        <v>0</v>
      </c>
      <c r="J2972" s="50" t="str">
        <f>IFERROR(VLOOKUP(LISTAS[[#This Row],[ID]],_01_CODIGOS_Y_COSTOS_xlsm[[Producto y N°]:[CODIGO]],2,0),"")</f>
        <v>0</v>
      </c>
      <c r="O2972" t="s">
        <v>6955</v>
      </c>
      <c r="AB2972" s="12" t="str">
        <f>+LISTAS[[#This Row],[Codigo]]&amp;LISTAS[[#This Row],[Fabrica]]</f>
        <v>0MAXIFER</v>
      </c>
      <c r="AC2972" s="13" t="str">
        <f>+LISTAS[[#This Row],[Codigo]]</f>
        <v>0</v>
      </c>
      <c r="AD2972" s="13" t="str">
        <f>+LISTAS[[#This Row],[ID]]</f>
        <v>CONEXIÓN DE ALUMINIO16</v>
      </c>
      <c r="AH2972" s="36"/>
      <c r="AI2972" s="37">
        <f>+LISTAS[[#This Row],[Precio]]+(LISTAS[[#This Row],[Precio]]*AH2972)</f>
        <v>3312</v>
      </c>
      <c r="AJ2972" s="38">
        <f t="shared" si="50"/>
        <v>1656</v>
      </c>
      <c r="AL2972" s="35" t="e">
        <f>+AJ2972/LISTAS[[#This Row],[COSTO]]-1</f>
        <v>#DIV/0!</v>
      </c>
      <c r="AM2972" t="str">
        <f>+LISTAS[[#This Row],[ID]]</f>
        <v>CONEXIÓN DE ALUMINIO16</v>
      </c>
      <c r="AO2972" s="43"/>
      <c r="AP2972" s="39">
        <f>LISTAS[[#This Row],[COSTO]]+(LISTAS[[#This Row],[COSTO]]*AO2972)</f>
        <v>0</v>
      </c>
      <c r="AQ2972" s="44">
        <f>IF(AO2972="",0,AP2972/LISTAS[[#This Row],[VENTA NETA]]-1)</f>
        <v>0</v>
      </c>
      <c r="AS2972" s="39">
        <v>0</v>
      </c>
      <c r="AT2972" s="48" t="e">
        <f>+LISTAS[[#This Row],[COSTO]]/AS2972-1</f>
        <v>#DIV/0!</v>
      </c>
      <c r="BA2972" t="s">
        <v>6944</v>
      </c>
      <c r="BB2972" s="36"/>
    </row>
    <row r="2973" spans="1:54" x14ac:dyDescent="0.35">
      <c r="A2973" s="7" t="s">
        <v>6956</v>
      </c>
      <c r="B2973" t="s">
        <v>6944</v>
      </c>
      <c r="C2973">
        <v>17</v>
      </c>
      <c r="D2973" t="s">
        <v>7015</v>
      </c>
      <c r="E2973" s="2">
        <v>3856</v>
      </c>
      <c r="F2973" s="7" t="str">
        <f>+_xlfn.XLOOKUP(LISTAS[[#This Row],[ID]],_01_CODIGOS_Y_COSTOS_xlsm[Producto y N°],_01_CODIGOS_Y_COSTOS_xlsm[FABRICA],"",0,1)</f>
        <v>MAXIFER</v>
      </c>
      <c r="G2973" s="26">
        <f>LISTAS[[#This Row],[Precio]]*(1-0.46)</f>
        <v>2082.2400000000002</v>
      </c>
      <c r="H2973" s="21">
        <f>+_xlfn.XLOOKUP(LISTAS[[#This Row],[ID]],_01_CODIGOS_Y_COSTOS_xlsm[Producto y N°],_01_CODIGOS_Y_COSTOS_xlsm[COSTO],0,0,1)</f>
        <v>0</v>
      </c>
      <c r="I2973" s="28">
        <f>+IFERROR(LISTAS[[#This Row],[VENTA NETA]]/LISTAS[[#This Row],[COSTO]]-1,0)</f>
        <v>0</v>
      </c>
      <c r="J2973" s="50" t="str">
        <f>IFERROR(VLOOKUP(LISTAS[[#This Row],[ID]],_01_CODIGOS_Y_COSTOS_xlsm[[Producto y N°]:[CODIGO]],2,0),"")</f>
        <v>0</v>
      </c>
      <c r="O2973" t="s">
        <v>6956</v>
      </c>
      <c r="AB2973" s="12" t="str">
        <f>+LISTAS[[#This Row],[Codigo]]&amp;LISTAS[[#This Row],[Fabrica]]</f>
        <v>0MAXIFER</v>
      </c>
      <c r="AC2973" s="13" t="str">
        <f>+LISTAS[[#This Row],[Codigo]]</f>
        <v>0</v>
      </c>
      <c r="AD2973" s="13" t="str">
        <f>+LISTAS[[#This Row],[ID]]</f>
        <v>CONEXIÓN DE ALUMINIO17</v>
      </c>
      <c r="AH2973" s="36"/>
      <c r="AI2973" s="37">
        <f>+LISTAS[[#This Row],[Precio]]+(LISTAS[[#This Row],[Precio]]*AH2973)</f>
        <v>3856</v>
      </c>
      <c r="AJ2973" s="38">
        <f t="shared" si="50"/>
        <v>1928</v>
      </c>
      <c r="AL2973" s="35" t="e">
        <f>+AJ2973/LISTAS[[#This Row],[COSTO]]-1</f>
        <v>#DIV/0!</v>
      </c>
      <c r="AM2973" t="str">
        <f>+LISTAS[[#This Row],[ID]]</f>
        <v>CONEXIÓN DE ALUMINIO17</v>
      </c>
      <c r="AO2973" s="43"/>
      <c r="AP2973" s="39">
        <f>LISTAS[[#This Row],[COSTO]]+(LISTAS[[#This Row],[COSTO]]*AO2973)</f>
        <v>0</v>
      </c>
      <c r="AQ2973" s="44">
        <f>IF(AO2973="",0,AP2973/LISTAS[[#This Row],[VENTA NETA]]-1)</f>
        <v>0</v>
      </c>
      <c r="AS2973" s="39">
        <v>0</v>
      </c>
      <c r="AT2973" s="48" t="e">
        <f>+LISTAS[[#This Row],[COSTO]]/AS2973-1</f>
        <v>#DIV/0!</v>
      </c>
      <c r="BA2973" t="s">
        <v>6944</v>
      </c>
      <c r="BB2973" s="36"/>
    </row>
    <row r="2974" spans="1:54" x14ac:dyDescent="0.35">
      <c r="A2974" s="7" t="s">
        <v>6957</v>
      </c>
      <c r="B2974" t="s">
        <v>6944</v>
      </c>
      <c r="C2974">
        <v>18</v>
      </c>
      <c r="D2974" t="s">
        <v>7016</v>
      </c>
      <c r="E2974" s="2">
        <v>4224</v>
      </c>
      <c r="F2974" s="7" t="str">
        <f>+_xlfn.XLOOKUP(LISTAS[[#This Row],[ID]],_01_CODIGOS_Y_COSTOS_xlsm[Producto y N°],_01_CODIGOS_Y_COSTOS_xlsm[FABRICA],"",0,1)</f>
        <v>MAXIFER</v>
      </c>
      <c r="G2974" s="26">
        <f>LISTAS[[#This Row],[Precio]]*(1-0.46)</f>
        <v>2280.96</v>
      </c>
      <c r="H2974" s="21">
        <f>+_xlfn.XLOOKUP(LISTAS[[#This Row],[ID]],_01_CODIGOS_Y_COSTOS_xlsm[Producto y N°],_01_CODIGOS_Y_COSTOS_xlsm[COSTO],0,0,1)</f>
        <v>0</v>
      </c>
      <c r="I2974" s="28">
        <f>+IFERROR(LISTAS[[#This Row],[VENTA NETA]]/LISTAS[[#This Row],[COSTO]]-1,0)</f>
        <v>0</v>
      </c>
      <c r="J2974" s="50" t="str">
        <f>IFERROR(VLOOKUP(LISTAS[[#This Row],[ID]],_01_CODIGOS_Y_COSTOS_xlsm[[Producto y N°]:[CODIGO]],2,0),"")</f>
        <v>0</v>
      </c>
      <c r="O2974" t="s">
        <v>6957</v>
      </c>
      <c r="AB2974" s="12" t="str">
        <f>+LISTAS[[#This Row],[Codigo]]&amp;LISTAS[[#This Row],[Fabrica]]</f>
        <v>0MAXIFER</v>
      </c>
      <c r="AC2974" s="13" t="str">
        <f>+LISTAS[[#This Row],[Codigo]]</f>
        <v>0</v>
      </c>
      <c r="AD2974" s="13" t="str">
        <f>+LISTAS[[#This Row],[ID]]</f>
        <v>CONEXIÓN DE ALUMINIO18</v>
      </c>
      <c r="AH2974" s="36"/>
      <c r="AI2974" s="37">
        <f>+LISTAS[[#This Row],[Precio]]+(LISTAS[[#This Row],[Precio]]*AH2974)</f>
        <v>4224</v>
      </c>
      <c r="AJ2974" s="38">
        <f t="shared" si="50"/>
        <v>2112</v>
      </c>
      <c r="AL2974" s="35" t="e">
        <f>+AJ2974/LISTAS[[#This Row],[COSTO]]-1</f>
        <v>#DIV/0!</v>
      </c>
      <c r="AM2974" t="str">
        <f>+LISTAS[[#This Row],[ID]]</f>
        <v>CONEXIÓN DE ALUMINIO18</v>
      </c>
      <c r="AO2974" s="43"/>
      <c r="AP2974" s="39">
        <f>LISTAS[[#This Row],[COSTO]]+(LISTAS[[#This Row],[COSTO]]*AO2974)</f>
        <v>0</v>
      </c>
      <c r="AQ2974" s="44">
        <f>IF(AO2974="",0,AP2974/LISTAS[[#This Row],[VENTA NETA]]-1)</f>
        <v>0</v>
      </c>
      <c r="AS2974" s="39">
        <v>0</v>
      </c>
      <c r="AT2974" s="48" t="e">
        <f>+LISTAS[[#This Row],[COSTO]]/AS2974-1</f>
        <v>#DIV/0!</v>
      </c>
      <c r="BA2974" t="s">
        <v>6944</v>
      </c>
      <c r="BB2974" s="36"/>
    </row>
    <row r="2975" spans="1:54" x14ac:dyDescent="0.35">
      <c r="A2975" s="7" t="s">
        <v>6958</v>
      </c>
      <c r="B2975" t="s">
        <v>6944</v>
      </c>
      <c r="C2975">
        <v>19</v>
      </c>
      <c r="D2975" t="s">
        <v>7017</v>
      </c>
      <c r="E2975" s="2">
        <v>4588</v>
      </c>
      <c r="F2975" s="7" t="str">
        <f>+_xlfn.XLOOKUP(LISTAS[[#This Row],[ID]],_01_CODIGOS_Y_COSTOS_xlsm[Producto y N°],_01_CODIGOS_Y_COSTOS_xlsm[FABRICA],"",0,1)</f>
        <v>MAXIFER</v>
      </c>
      <c r="G2975" s="26">
        <f>LISTAS[[#This Row],[Precio]]*(1-0.46)</f>
        <v>2477.52</v>
      </c>
      <c r="H2975" s="21">
        <f>+_xlfn.XLOOKUP(LISTAS[[#This Row],[ID]],_01_CODIGOS_Y_COSTOS_xlsm[Producto y N°],_01_CODIGOS_Y_COSTOS_xlsm[COSTO],0,0,1)</f>
        <v>0</v>
      </c>
      <c r="I2975" s="28">
        <f>+IFERROR(LISTAS[[#This Row],[VENTA NETA]]/LISTAS[[#This Row],[COSTO]]-1,0)</f>
        <v>0</v>
      </c>
      <c r="J2975" s="50" t="str">
        <f>IFERROR(VLOOKUP(LISTAS[[#This Row],[ID]],_01_CODIGOS_Y_COSTOS_xlsm[[Producto y N°]:[CODIGO]],2,0),"")</f>
        <v>0</v>
      </c>
      <c r="O2975" t="s">
        <v>6958</v>
      </c>
      <c r="AB2975" s="12" t="str">
        <f>+LISTAS[[#This Row],[Codigo]]&amp;LISTAS[[#This Row],[Fabrica]]</f>
        <v>0MAXIFER</v>
      </c>
      <c r="AC2975" s="13" t="str">
        <f>+LISTAS[[#This Row],[Codigo]]</f>
        <v>0</v>
      </c>
      <c r="AD2975" s="13" t="str">
        <f>+LISTAS[[#This Row],[ID]]</f>
        <v>CONEXIÓN DE ALUMINIO19</v>
      </c>
      <c r="AH2975" s="36"/>
      <c r="AI2975" s="37">
        <f>+LISTAS[[#This Row],[Precio]]+(LISTAS[[#This Row],[Precio]]*AH2975)</f>
        <v>4588</v>
      </c>
      <c r="AJ2975" s="38">
        <f t="shared" si="50"/>
        <v>2294</v>
      </c>
      <c r="AL2975" s="35" t="e">
        <f>+AJ2975/LISTAS[[#This Row],[COSTO]]-1</f>
        <v>#DIV/0!</v>
      </c>
      <c r="AM2975" t="str">
        <f>+LISTAS[[#This Row],[ID]]</f>
        <v>CONEXIÓN DE ALUMINIO19</v>
      </c>
      <c r="AO2975" s="43"/>
      <c r="AP2975" s="39">
        <f>LISTAS[[#This Row],[COSTO]]+(LISTAS[[#This Row],[COSTO]]*AO2975)</f>
        <v>0</v>
      </c>
      <c r="AQ2975" s="44">
        <f>IF(AO2975="",0,AP2975/LISTAS[[#This Row],[VENTA NETA]]-1)</f>
        <v>0</v>
      </c>
      <c r="AS2975" s="39">
        <v>0</v>
      </c>
      <c r="AT2975" s="48" t="e">
        <f>+LISTAS[[#This Row],[COSTO]]/AS2975-1</f>
        <v>#DIV/0!</v>
      </c>
      <c r="BA2975" t="s">
        <v>6944</v>
      </c>
      <c r="BB2975" s="36"/>
    </row>
    <row r="2976" spans="1:54" x14ac:dyDescent="0.35">
      <c r="A2976" s="7" t="s">
        <v>6959</v>
      </c>
      <c r="B2976" t="s">
        <v>6944</v>
      </c>
      <c r="C2976">
        <v>20</v>
      </c>
      <c r="D2976" t="s">
        <v>7018</v>
      </c>
      <c r="E2976" s="2">
        <v>4944</v>
      </c>
      <c r="F2976" s="7" t="str">
        <f>+_xlfn.XLOOKUP(LISTAS[[#This Row],[ID]],_01_CODIGOS_Y_COSTOS_xlsm[Producto y N°],_01_CODIGOS_Y_COSTOS_xlsm[FABRICA],"",0,1)</f>
        <v>MAXIFER</v>
      </c>
      <c r="G2976" s="26">
        <f>LISTAS[[#This Row],[Precio]]*(1-0.46)</f>
        <v>2669.76</v>
      </c>
      <c r="H2976" s="21">
        <f>+_xlfn.XLOOKUP(LISTAS[[#This Row],[ID]],_01_CODIGOS_Y_COSTOS_xlsm[Producto y N°],_01_CODIGOS_Y_COSTOS_xlsm[COSTO],0,0,1)</f>
        <v>0</v>
      </c>
      <c r="I2976" s="28">
        <f>+IFERROR(LISTAS[[#This Row],[VENTA NETA]]/LISTAS[[#This Row],[COSTO]]-1,0)</f>
        <v>0</v>
      </c>
      <c r="J2976" s="50" t="str">
        <f>IFERROR(VLOOKUP(LISTAS[[#This Row],[ID]],_01_CODIGOS_Y_COSTOS_xlsm[[Producto y N°]:[CODIGO]],2,0),"")</f>
        <v>0</v>
      </c>
      <c r="O2976" t="s">
        <v>6959</v>
      </c>
      <c r="AB2976" s="12" t="str">
        <f>+LISTAS[[#This Row],[Codigo]]&amp;LISTAS[[#This Row],[Fabrica]]</f>
        <v>0MAXIFER</v>
      </c>
      <c r="AC2976" s="13" t="str">
        <f>+LISTAS[[#This Row],[Codigo]]</f>
        <v>0</v>
      </c>
      <c r="AD2976" s="13" t="str">
        <f>+LISTAS[[#This Row],[ID]]</f>
        <v>CONEXIÓN DE ALUMINIO20</v>
      </c>
      <c r="AH2976" s="36"/>
      <c r="AI2976" s="37">
        <f>+LISTAS[[#This Row],[Precio]]+(LISTAS[[#This Row],[Precio]]*AH2976)</f>
        <v>4944</v>
      </c>
      <c r="AJ2976" s="38">
        <f t="shared" si="50"/>
        <v>2472</v>
      </c>
      <c r="AL2976" s="35" t="e">
        <f>+AJ2976/LISTAS[[#This Row],[COSTO]]-1</f>
        <v>#DIV/0!</v>
      </c>
      <c r="AM2976" t="str">
        <f>+LISTAS[[#This Row],[ID]]</f>
        <v>CONEXIÓN DE ALUMINIO20</v>
      </c>
      <c r="AO2976" s="43"/>
      <c r="AP2976" s="39">
        <f>LISTAS[[#This Row],[COSTO]]+(LISTAS[[#This Row],[COSTO]]*AO2976)</f>
        <v>0</v>
      </c>
      <c r="AQ2976" s="44">
        <f>IF(AO2976="",0,AP2976/LISTAS[[#This Row],[VENTA NETA]]-1)</f>
        <v>0</v>
      </c>
      <c r="AS2976" s="39">
        <v>0</v>
      </c>
      <c r="AT2976" s="48" t="e">
        <f>+LISTAS[[#This Row],[COSTO]]/AS2976-1</f>
        <v>#DIV/0!</v>
      </c>
      <c r="BA2976" t="s">
        <v>6944</v>
      </c>
      <c r="BB2976" s="36"/>
    </row>
    <row r="2977" spans="1:54" x14ac:dyDescent="0.35">
      <c r="A2977" s="7" t="s">
        <v>6960</v>
      </c>
      <c r="B2977" t="s">
        <v>6944</v>
      </c>
      <c r="C2977">
        <v>21</v>
      </c>
      <c r="D2977" t="s">
        <v>7019</v>
      </c>
      <c r="E2977" s="2">
        <v>5376</v>
      </c>
      <c r="F2977" s="7" t="str">
        <f>+_xlfn.XLOOKUP(LISTAS[[#This Row],[ID]],_01_CODIGOS_Y_COSTOS_xlsm[Producto y N°],_01_CODIGOS_Y_COSTOS_xlsm[FABRICA],"",0,1)</f>
        <v>MAXIFER</v>
      </c>
      <c r="G2977" s="26">
        <f>LISTAS[[#This Row],[Precio]]*(1-0.46)</f>
        <v>2903.04</v>
      </c>
      <c r="H2977" s="21">
        <f>+_xlfn.XLOOKUP(LISTAS[[#This Row],[ID]],_01_CODIGOS_Y_COSTOS_xlsm[Producto y N°],_01_CODIGOS_Y_COSTOS_xlsm[COSTO],0,0,1)</f>
        <v>0</v>
      </c>
      <c r="I2977" s="28">
        <f>+IFERROR(LISTAS[[#This Row],[VENTA NETA]]/LISTAS[[#This Row],[COSTO]]-1,0)</f>
        <v>0</v>
      </c>
      <c r="J2977" s="50" t="str">
        <f>IFERROR(VLOOKUP(LISTAS[[#This Row],[ID]],_01_CODIGOS_Y_COSTOS_xlsm[[Producto y N°]:[CODIGO]],2,0),"")</f>
        <v>0</v>
      </c>
      <c r="O2977" t="s">
        <v>6960</v>
      </c>
      <c r="AB2977" s="12" t="str">
        <f>+LISTAS[[#This Row],[Codigo]]&amp;LISTAS[[#This Row],[Fabrica]]</f>
        <v>0MAXIFER</v>
      </c>
      <c r="AC2977" s="13" t="str">
        <f>+LISTAS[[#This Row],[Codigo]]</f>
        <v>0</v>
      </c>
      <c r="AD2977" s="13" t="str">
        <f>+LISTAS[[#This Row],[ID]]</f>
        <v>CONEXIÓN DE ALUMINIO21</v>
      </c>
      <c r="AH2977" s="36"/>
      <c r="AI2977" s="37">
        <f>+LISTAS[[#This Row],[Precio]]+(LISTAS[[#This Row],[Precio]]*AH2977)</f>
        <v>5376</v>
      </c>
      <c r="AJ2977" s="38">
        <f t="shared" si="50"/>
        <v>2688</v>
      </c>
      <c r="AL2977" s="35" t="e">
        <f>+AJ2977/LISTAS[[#This Row],[COSTO]]-1</f>
        <v>#DIV/0!</v>
      </c>
      <c r="AM2977" t="str">
        <f>+LISTAS[[#This Row],[ID]]</f>
        <v>CONEXIÓN DE ALUMINIO21</v>
      </c>
      <c r="AO2977" s="43"/>
      <c r="AP2977" s="39">
        <f>LISTAS[[#This Row],[COSTO]]+(LISTAS[[#This Row],[COSTO]]*AO2977)</f>
        <v>0</v>
      </c>
      <c r="AQ2977" s="44">
        <f>IF(AO2977="",0,AP2977/LISTAS[[#This Row],[VENTA NETA]]-1)</f>
        <v>0</v>
      </c>
      <c r="AS2977" s="39">
        <v>0</v>
      </c>
      <c r="AT2977" s="48" t="e">
        <f>+LISTAS[[#This Row],[COSTO]]/AS2977-1</f>
        <v>#DIV/0!</v>
      </c>
      <c r="BA2977" t="s">
        <v>6944</v>
      </c>
      <c r="BB2977" s="36"/>
    </row>
    <row r="2978" spans="1:54" x14ac:dyDescent="0.35">
      <c r="A2978" s="7" t="s">
        <v>6961</v>
      </c>
      <c r="B2978" t="s">
        <v>6944</v>
      </c>
      <c r="C2978">
        <v>22</v>
      </c>
      <c r="D2978" t="s">
        <v>7042</v>
      </c>
      <c r="E2978" s="2">
        <v>7520</v>
      </c>
      <c r="F2978" s="7" t="str">
        <f>+_xlfn.XLOOKUP(LISTAS[[#This Row],[ID]],_01_CODIGOS_Y_COSTOS_xlsm[Producto y N°],_01_CODIGOS_Y_COSTOS_xlsm[FABRICA],"",0,1)</f>
        <v>MAXIFER</v>
      </c>
      <c r="G2978" s="26">
        <f>LISTAS[[#This Row],[Precio]]*(1-0.46)</f>
        <v>4060.8</v>
      </c>
      <c r="H2978" s="21">
        <f>+_xlfn.XLOOKUP(LISTAS[[#This Row],[ID]],_01_CODIGOS_Y_COSTOS_xlsm[Producto y N°],_01_CODIGOS_Y_COSTOS_xlsm[COSTO],0,0,1)</f>
        <v>0</v>
      </c>
      <c r="I2978" s="28">
        <f>+IFERROR(LISTAS[[#This Row],[VENTA NETA]]/LISTAS[[#This Row],[COSTO]]-1,0)</f>
        <v>0</v>
      </c>
      <c r="J2978" s="50" t="str">
        <f>IFERROR(VLOOKUP(LISTAS[[#This Row],[ID]],_01_CODIGOS_Y_COSTOS_xlsm[[Producto y N°]:[CODIGO]],2,0),"")</f>
        <v>0</v>
      </c>
      <c r="O2978" t="s">
        <v>6961</v>
      </c>
      <c r="AB2978" s="12" t="str">
        <f>+LISTAS[[#This Row],[Codigo]]&amp;LISTAS[[#This Row],[Fabrica]]</f>
        <v>0MAXIFER</v>
      </c>
      <c r="AC2978" s="13" t="str">
        <f>+LISTAS[[#This Row],[Codigo]]</f>
        <v>0</v>
      </c>
      <c r="AD2978" s="13" t="str">
        <f>+LISTAS[[#This Row],[ID]]</f>
        <v>CONEXIÓN DE ALUMINIO22</v>
      </c>
      <c r="AH2978" s="36"/>
      <c r="AI2978" s="37">
        <f>+LISTAS[[#This Row],[Precio]]+(LISTAS[[#This Row],[Precio]]*AH2978)</f>
        <v>7520</v>
      </c>
      <c r="AJ2978" s="38">
        <f t="shared" si="50"/>
        <v>3760</v>
      </c>
      <c r="AL2978" s="35" t="e">
        <f>+AJ2978/LISTAS[[#This Row],[COSTO]]-1</f>
        <v>#DIV/0!</v>
      </c>
      <c r="AM2978" t="str">
        <f>+LISTAS[[#This Row],[ID]]</f>
        <v>CONEXIÓN DE ALUMINIO22</v>
      </c>
      <c r="AO2978" s="43"/>
      <c r="AP2978" s="39">
        <f>LISTAS[[#This Row],[COSTO]]+(LISTAS[[#This Row],[COSTO]]*AO2978)</f>
        <v>0</v>
      </c>
      <c r="AQ2978" s="44">
        <f>IF(AO2978="",0,AP2978/LISTAS[[#This Row],[VENTA NETA]]-1)</f>
        <v>0</v>
      </c>
      <c r="AS2978" s="39">
        <v>0</v>
      </c>
      <c r="AT2978" s="48" t="e">
        <f>+LISTAS[[#This Row],[COSTO]]/AS2978-1</f>
        <v>#DIV/0!</v>
      </c>
      <c r="BA2978" t="s">
        <v>6944</v>
      </c>
      <c r="BB2978" s="36"/>
    </row>
    <row r="2979" spans="1:54" x14ac:dyDescent="0.35">
      <c r="A2979" s="7" t="s">
        <v>6962</v>
      </c>
      <c r="B2979" t="s">
        <v>6944</v>
      </c>
      <c r="C2979">
        <v>23</v>
      </c>
      <c r="D2979" t="s">
        <v>7043</v>
      </c>
      <c r="E2979" s="2">
        <v>8432</v>
      </c>
      <c r="F2979" s="7" t="str">
        <f>+_xlfn.XLOOKUP(LISTAS[[#This Row],[ID]],_01_CODIGOS_Y_COSTOS_xlsm[Producto y N°],_01_CODIGOS_Y_COSTOS_xlsm[FABRICA],"",0,1)</f>
        <v>MAXIFER</v>
      </c>
      <c r="G2979" s="26">
        <f>LISTAS[[#This Row],[Precio]]*(1-0.46)</f>
        <v>4553.2800000000007</v>
      </c>
      <c r="H2979" s="21">
        <f>+_xlfn.XLOOKUP(LISTAS[[#This Row],[ID]],_01_CODIGOS_Y_COSTOS_xlsm[Producto y N°],_01_CODIGOS_Y_COSTOS_xlsm[COSTO],0,0,1)</f>
        <v>0</v>
      </c>
      <c r="I2979" s="28">
        <f>+IFERROR(LISTAS[[#This Row],[VENTA NETA]]/LISTAS[[#This Row],[COSTO]]-1,0)</f>
        <v>0</v>
      </c>
      <c r="J2979" s="50" t="str">
        <f>IFERROR(VLOOKUP(LISTAS[[#This Row],[ID]],_01_CODIGOS_Y_COSTOS_xlsm[[Producto y N°]:[CODIGO]],2,0),"")</f>
        <v>0</v>
      </c>
      <c r="O2979" t="s">
        <v>6962</v>
      </c>
      <c r="AB2979" s="12" t="str">
        <f>+LISTAS[[#This Row],[Codigo]]&amp;LISTAS[[#This Row],[Fabrica]]</f>
        <v>0MAXIFER</v>
      </c>
      <c r="AC2979" s="13" t="str">
        <f>+LISTAS[[#This Row],[Codigo]]</f>
        <v>0</v>
      </c>
      <c r="AD2979" s="13" t="str">
        <f>+LISTAS[[#This Row],[ID]]</f>
        <v>CONEXIÓN DE ALUMINIO23</v>
      </c>
      <c r="AH2979" s="36"/>
      <c r="AI2979" s="37">
        <f>+LISTAS[[#This Row],[Precio]]+(LISTAS[[#This Row],[Precio]]*AH2979)</f>
        <v>8432</v>
      </c>
      <c r="AJ2979" s="38">
        <f t="shared" si="50"/>
        <v>4216</v>
      </c>
      <c r="AL2979" s="35" t="e">
        <f>+AJ2979/LISTAS[[#This Row],[COSTO]]-1</f>
        <v>#DIV/0!</v>
      </c>
      <c r="AM2979" t="str">
        <f>+LISTAS[[#This Row],[ID]]</f>
        <v>CONEXIÓN DE ALUMINIO23</v>
      </c>
      <c r="AO2979" s="43"/>
      <c r="AP2979" s="39">
        <f>LISTAS[[#This Row],[COSTO]]+(LISTAS[[#This Row],[COSTO]]*AO2979)</f>
        <v>0</v>
      </c>
      <c r="AQ2979" s="44">
        <f>IF(AO2979="",0,AP2979/LISTAS[[#This Row],[VENTA NETA]]-1)</f>
        <v>0</v>
      </c>
      <c r="AS2979" s="39">
        <v>0</v>
      </c>
      <c r="AT2979" s="48" t="e">
        <f>+LISTAS[[#This Row],[COSTO]]/AS2979-1</f>
        <v>#DIV/0!</v>
      </c>
      <c r="BA2979" t="s">
        <v>6944</v>
      </c>
      <c r="BB2979" s="36"/>
    </row>
    <row r="2980" spans="1:54" x14ac:dyDescent="0.35">
      <c r="A2980" s="7" t="s">
        <v>6963</v>
      </c>
      <c r="B2980" t="s">
        <v>6944</v>
      </c>
      <c r="C2980">
        <v>24</v>
      </c>
      <c r="D2980" t="s">
        <v>7240</v>
      </c>
      <c r="E2980" s="2">
        <v>9560</v>
      </c>
      <c r="F2980" s="7" t="str">
        <f>+_xlfn.XLOOKUP(LISTAS[[#This Row],[ID]],_01_CODIGOS_Y_COSTOS_xlsm[Producto y N°],_01_CODIGOS_Y_COSTOS_xlsm[FABRICA],"",0,1)</f>
        <v>MAXIFER</v>
      </c>
      <c r="G2980" s="26">
        <f>LISTAS[[#This Row],[Precio]]*(1-0.46)</f>
        <v>5162.4000000000005</v>
      </c>
      <c r="H2980" s="21">
        <f>+_xlfn.XLOOKUP(LISTAS[[#This Row],[ID]],_01_CODIGOS_Y_COSTOS_xlsm[Producto y N°],_01_CODIGOS_Y_COSTOS_xlsm[COSTO],0,0,1)</f>
        <v>0</v>
      </c>
      <c r="I2980" s="28">
        <f>+IFERROR(LISTAS[[#This Row],[VENTA NETA]]/LISTAS[[#This Row],[COSTO]]-1,0)</f>
        <v>0</v>
      </c>
      <c r="J2980" s="50" t="str">
        <f>IFERROR(VLOOKUP(LISTAS[[#This Row],[ID]],_01_CODIGOS_Y_COSTOS_xlsm[[Producto y N°]:[CODIGO]],2,0),"")</f>
        <v>0</v>
      </c>
      <c r="O2980" t="s">
        <v>6963</v>
      </c>
      <c r="AB2980" s="12" t="str">
        <f>+LISTAS[[#This Row],[Codigo]]&amp;LISTAS[[#This Row],[Fabrica]]</f>
        <v>0MAXIFER</v>
      </c>
      <c r="AC2980" s="13" t="str">
        <f>+LISTAS[[#This Row],[Codigo]]</f>
        <v>0</v>
      </c>
      <c r="AD2980" s="13" t="str">
        <f>+LISTAS[[#This Row],[ID]]</f>
        <v>CONEXIÓN DE ALUMINIO24</v>
      </c>
      <c r="AH2980" s="36"/>
      <c r="AI2980" s="37">
        <f>+LISTAS[[#This Row],[Precio]]+(LISTAS[[#This Row],[Precio]]*AH2980)</f>
        <v>9560</v>
      </c>
      <c r="AJ2980" s="38">
        <f t="shared" si="50"/>
        <v>4780</v>
      </c>
      <c r="AL2980" s="35" t="e">
        <f>+AJ2980/LISTAS[[#This Row],[COSTO]]-1</f>
        <v>#DIV/0!</v>
      </c>
      <c r="AM2980" t="str">
        <f>+LISTAS[[#This Row],[ID]]</f>
        <v>CONEXIÓN DE ALUMINIO24</v>
      </c>
      <c r="AO2980" s="43"/>
      <c r="AP2980" s="39">
        <f>LISTAS[[#This Row],[COSTO]]+(LISTAS[[#This Row],[COSTO]]*AO2980)</f>
        <v>0</v>
      </c>
      <c r="AQ2980" s="44">
        <f>IF(AO2980="",0,AP2980/LISTAS[[#This Row],[VENTA NETA]]-1)</f>
        <v>0</v>
      </c>
      <c r="AS2980" s="39">
        <v>0</v>
      </c>
      <c r="AT2980" s="48" t="e">
        <f>+LISTAS[[#This Row],[COSTO]]/AS2980-1</f>
        <v>#DIV/0!</v>
      </c>
      <c r="BA2980" t="s">
        <v>6944</v>
      </c>
      <c r="BB2980" s="36"/>
    </row>
    <row r="2981" spans="1:54" x14ac:dyDescent="0.35">
      <c r="A2981" s="7" t="s">
        <v>6964</v>
      </c>
      <c r="B2981" t="s">
        <v>6944</v>
      </c>
      <c r="C2981">
        <v>25</v>
      </c>
      <c r="D2981" t="s">
        <v>7020</v>
      </c>
      <c r="E2981" s="2">
        <v>6672</v>
      </c>
      <c r="F2981" s="7" t="str">
        <f>+_xlfn.XLOOKUP(LISTAS[[#This Row],[ID]],_01_CODIGOS_Y_COSTOS_xlsm[Producto y N°],_01_CODIGOS_Y_COSTOS_xlsm[FABRICA],"",0,1)</f>
        <v>MAXIFER</v>
      </c>
      <c r="G2981" s="26">
        <f>LISTAS[[#This Row],[Precio]]*(1-0.46)</f>
        <v>3602.88</v>
      </c>
      <c r="H2981" s="21">
        <f>+_xlfn.XLOOKUP(LISTAS[[#This Row],[ID]],_01_CODIGOS_Y_COSTOS_xlsm[Producto y N°],_01_CODIGOS_Y_COSTOS_xlsm[COSTO],0,0,1)</f>
        <v>0</v>
      </c>
      <c r="I2981" s="28">
        <f>+IFERROR(LISTAS[[#This Row],[VENTA NETA]]/LISTAS[[#This Row],[COSTO]]-1,0)</f>
        <v>0</v>
      </c>
      <c r="J2981" s="50" t="str">
        <f>IFERROR(VLOOKUP(LISTAS[[#This Row],[ID]],_01_CODIGOS_Y_COSTOS_xlsm[[Producto y N°]:[CODIGO]],2,0),"")</f>
        <v>0</v>
      </c>
      <c r="O2981" t="s">
        <v>6964</v>
      </c>
      <c r="AB2981" s="12" t="str">
        <f>+LISTAS[[#This Row],[Codigo]]&amp;LISTAS[[#This Row],[Fabrica]]</f>
        <v>0MAXIFER</v>
      </c>
      <c r="AC2981" s="13" t="str">
        <f>+LISTAS[[#This Row],[Codigo]]</f>
        <v>0</v>
      </c>
      <c r="AD2981" s="13" t="str">
        <f>+LISTAS[[#This Row],[ID]]</f>
        <v>CONEXIÓN DE ALUMINIO25</v>
      </c>
      <c r="AH2981" s="36"/>
      <c r="AI2981" s="37">
        <f>+LISTAS[[#This Row],[Precio]]+(LISTAS[[#This Row],[Precio]]*AH2981)</f>
        <v>6672</v>
      </c>
      <c r="AJ2981" s="38">
        <f t="shared" si="50"/>
        <v>3336</v>
      </c>
      <c r="AL2981" s="35" t="e">
        <f>+AJ2981/LISTAS[[#This Row],[COSTO]]-1</f>
        <v>#DIV/0!</v>
      </c>
      <c r="AM2981" t="str">
        <f>+LISTAS[[#This Row],[ID]]</f>
        <v>CONEXIÓN DE ALUMINIO25</v>
      </c>
      <c r="AO2981" s="43"/>
      <c r="AP2981" s="39">
        <f>LISTAS[[#This Row],[COSTO]]+(LISTAS[[#This Row],[COSTO]]*AO2981)</f>
        <v>0</v>
      </c>
      <c r="AQ2981" s="44">
        <f>IF(AO2981="",0,AP2981/LISTAS[[#This Row],[VENTA NETA]]-1)</f>
        <v>0</v>
      </c>
      <c r="AS2981" s="39">
        <v>0</v>
      </c>
      <c r="AT2981" s="48" t="e">
        <f>+LISTAS[[#This Row],[COSTO]]/AS2981-1</f>
        <v>#DIV/0!</v>
      </c>
      <c r="BA2981" t="s">
        <v>6944</v>
      </c>
      <c r="BB2981" s="36"/>
    </row>
    <row r="2982" spans="1:54" x14ac:dyDescent="0.35">
      <c r="A2982" s="7" t="s">
        <v>6965</v>
      </c>
      <c r="B2982" t="s">
        <v>6944</v>
      </c>
      <c r="C2982">
        <v>26</v>
      </c>
      <c r="D2982" t="s">
        <v>7021</v>
      </c>
      <c r="E2982" s="2">
        <v>7704</v>
      </c>
      <c r="F2982" s="7" t="str">
        <f>+_xlfn.XLOOKUP(LISTAS[[#This Row],[ID]],_01_CODIGOS_Y_COSTOS_xlsm[Producto y N°],_01_CODIGOS_Y_COSTOS_xlsm[FABRICA],"",0,1)</f>
        <v>MAXIFER</v>
      </c>
      <c r="G2982" s="26">
        <f>LISTAS[[#This Row],[Precio]]*(1-0.46)</f>
        <v>4160.16</v>
      </c>
      <c r="H2982" s="21">
        <f>+_xlfn.XLOOKUP(LISTAS[[#This Row],[ID]],_01_CODIGOS_Y_COSTOS_xlsm[Producto y N°],_01_CODIGOS_Y_COSTOS_xlsm[COSTO],0,0,1)</f>
        <v>0</v>
      </c>
      <c r="I2982" s="28">
        <f>+IFERROR(LISTAS[[#This Row],[VENTA NETA]]/LISTAS[[#This Row],[COSTO]]-1,0)</f>
        <v>0</v>
      </c>
      <c r="J2982" s="50" t="str">
        <f>IFERROR(VLOOKUP(LISTAS[[#This Row],[ID]],_01_CODIGOS_Y_COSTOS_xlsm[[Producto y N°]:[CODIGO]],2,0),"")</f>
        <v>0</v>
      </c>
      <c r="O2982" t="s">
        <v>6965</v>
      </c>
      <c r="AB2982" s="12" t="str">
        <f>+LISTAS[[#This Row],[Codigo]]&amp;LISTAS[[#This Row],[Fabrica]]</f>
        <v>0MAXIFER</v>
      </c>
      <c r="AC2982" s="13" t="str">
        <f>+LISTAS[[#This Row],[Codigo]]</f>
        <v>0</v>
      </c>
      <c r="AD2982" s="13" t="str">
        <f>+LISTAS[[#This Row],[ID]]</f>
        <v>CONEXIÓN DE ALUMINIO26</v>
      </c>
      <c r="AH2982" s="36"/>
      <c r="AI2982" s="37">
        <f>+LISTAS[[#This Row],[Precio]]+(LISTAS[[#This Row],[Precio]]*AH2982)</f>
        <v>7704</v>
      </c>
      <c r="AJ2982" s="38">
        <f t="shared" si="50"/>
        <v>3852</v>
      </c>
      <c r="AL2982" s="35" t="e">
        <f>+AJ2982/LISTAS[[#This Row],[COSTO]]-1</f>
        <v>#DIV/0!</v>
      </c>
      <c r="AM2982" t="str">
        <f>+LISTAS[[#This Row],[ID]]</f>
        <v>CONEXIÓN DE ALUMINIO26</v>
      </c>
      <c r="AO2982" s="43"/>
      <c r="AP2982" s="39">
        <f>LISTAS[[#This Row],[COSTO]]+(LISTAS[[#This Row],[COSTO]]*AO2982)</f>
        <v>0</v>
      </c>
      <c r="AQ2982" s="44">
        <f>IF(AO2982="",0,AP2982/LISTAS[[#This Row],[VENTA NETA]]-1)</f>
        <v>0</v>
      </c>
      <c r="AS2982" s="39">
        <v>0</v>
      </c>
      <c r="AT2982" s="48" t="e">
        <f>+LISTAS[[#This Row],[COSTO]]/AS2982-1</f>
        <v>#DIV/0!</v>
      </c>
      <c r="BA2982" t="s">
        <v>6944</v>
      </c>
      <c r="BB2982" s="36"/>
    </row>
    <row r="2983" spans="1:54" x14ac:dyDescent="0.35">
      <c r="A2983" s="7" t="s">
        <v>6966</v>
      </c>
      <c r="B2983" t="s">
        <v>6944</v>
      </c>
      <c r="C2983">
        <v>27</v>
      </c>
      <c r="D2983" t="s">
        <v>7022</v>
      </c>
      <c r="E2983" s="2">
        <v>9399</v>
      </c>
      <c r="F2983" s="7" t="str">
        <f>+_xlfn.XLOOKUP(LISTAS[[#This Row],[ID]],_01_CODIGOS_Y_COSTOS_xlsm[Producto y N°],_01_CODIGOS_Y_COSTOS_xlsm[FABRICA],"",0,1)</f>
        <v>MAXIFER</v>
      </c>
      <c r="G2983" s="26">
        <f>LISTAS[[#This Row],[Precio]]*(1-0.46)</f>
        <v>5075.46</v>
      </c>
      <c r="H2983" s="21">
        <f>+_xlfn.XLOOKUP(LISTAS[[#This Row],[ID]],_01_CODIGOS_Y_COSTOS_xlsm[Producto y N°],_01_CODIGOS_Y_COSTOS_xlsm[COSTO],0,0,1)</f>
        <v>0</v>
      </c>
      <c r="I2983" s="28">
        <f>+IFERROR(LISTAS[[#This Row],[VENTA NETA]]/LISTAS[[#This Row],[COSTO]]-1,0)</f>
        <v>0</v>
      </c>
      <c r="J2983" s="50" t="str">
        <f>IFERROR(VLOOKUP(LISTAS[[#This Row],[ID]],_01_CODIGOS_Y_COSTOS_xlsm[[Producto y N°]:[CODIGO]],2,0),"")</f>
        <v>0</v>
      </c>
      <c r="O2983" t="s">
        <v>6966</v>
      </c>
      <c r="AB2983" s="12" t="str">
        <f>+LISTAS[[#This Row],[Codigo]]&amp;LISTAS[[#This Row],[Fabrica]]</f>
        <v>0MAXIFER</v>
      </c>
      <c r="AC2983" s="13" t="str">
        <f>+LISTAS[[#This Row],[Codigo]]</f>
        <v>0</v>
      </c>
      <c r="AD2983" s="13" t="str">
        <f>+LISTAS[[#This Row],[ID]]</f>
        <v>CONEXIÓN DE ALUMINIO27</v>
      </c>
      <c r="AH2983" s="36"/>
      <c r="AI2983" s="37">
        <f>+LISTAS[[#This Row],[Precio]]+(LISTAS[[#This Row],[Precio]]*AH2983)</f>
        <v>9399</v>
      </c>
      <c r="AJ2983" s="38">
        <f t="shared" si="50"/>
        <v>4699.5</v>
      </c>
      <c r="AL2983" s="35" t="e">
        <f>+AJ2983/LISTAS[[#This Row],[COSTO]]-1</f>
        <v>#DIV/0!</v>
      </c>
      <c r="AM2983" t="str">
        <f>+LISTAS[[#This Row],[ID]]</f>
        <v>CONEXIÓN DE ALUMINIO27</v>
      </c>
      <c r="AO2983" s="43"/>
      <c r="AP2983" s="39">
        <f>LISTAS[[#This Row],[COSTO]]+(LISTAS[[#This Row],[COSTO]]*AO2983)</f>
        <v>0</v>
      </c>
      <c r="AQ2983" s="44">
        <f>IF(AO2983="",0,AP2983/LISTAS[[#This Row],[VENTA NETA]]-1)</f>
        <v>0</v>
      </c>
      <c r="AS2983" s="39">
        <v>0</v>
      </c>
      <c r="AT2983" s="48" t="e">
        <f>+LISTAS[[#This Row],[COSTO]]/AS2983-1</f>
        <v>#DIV/0!</v>
      </c>
      <c r="BA2983" t="s">
        <v>6944</v>
      </c>
      <c r="BB2983" s="36"/>
    </row>
    <row r="2984" spans="1:54" x14ac:dyDescent="0.35">
      <c r="A2984" s="7" t="s">
        <v>6967</v>
      </c>
      <c r="B2984" t="s">
        <v>6944</v>
      </c>
      <c r="C2984">
        <v>28</v>
      </c>
      <c r="D2984" t="s">
        <v>7023</v>
      </c>
      <c r="E2984" s="2">
        <v>11890</v>
      </c>
      <c r="F2984" s="7" t="str">
        <f>+_xlfn.XLOOKUP(LISTAS[[#This Row],[ID]],_01_CODIGOS_Y_COSTOS_xlsm[Producto y N°],_01_CODIGOS_Y_COSTOS_xlsm[FABRICA],"",0,1)</f>
        <v>MAXIFER</v>
      </c>
      <c r="G2984" s="26">
        <f>LISTAS[[#This Row],[Precio]]*(1-0.46)</f>
        <v>6420.6</v>
      </c>
      <c r="H2984" s="21">
        <f>+_xlfn.XLOOKUP(LISTAS[[#This Row],[ID]],_01_CODIGOS_Y_COSTOS_xlsm[Producto y N°],_01_CODIGOS_Y_COSTOS_xlsm[COSTO],0,0,1)</f>
        <v>0</v>
      </c>
      <c r="I2984" s="28">
        <f>+IFERROR(LISTAS[[#This Row],[VENTA NETA]]/LISTAS[[#This Row],[COSTO]]-1,0)</f>
        <v>0</v>
      </c>
      <c r="J2984" s="50" t="str">
        <f>IFERROR(VLOOKUP(LISTAS[[#This Row],[ID]],_01_CODIGOS_Y_COSTOS_xlsm[[Producto y N°]:[CODIGO]],2,0),"")</f>
        <v>0</v>
      </c>
      <c r="O2984" t="s">
        <v>6967</v>
      </c>
      <c r="AB2984" s="12" t="str">
        <f>+LISTAS[[#This Row],[Codigo]]&amp;LISTAS[[#This Row],[Fabrica]]</f>
        <v>0MAXIFER</v>
      </c>
      <c r="AC2984" s="13" t="str">
        <f>+LISTAS[[#This Row],[Codigo]]</f>
        <v>0</v>
      </c>
      <c r="AD2984" s="13" t="str">
        <f>+LISTAS[[#This Row],[ID]]</f>
        <v>CONEXIÓN DE ALUMINIO28</v>
      </c>
      <c r="AH2984" s="36"/>
      <c r="AI2984" s="37">
        <f>+LISTAS[[#This Row],[Precio]]+(LISTAS[[#This Row],[Precio]]*AH2984)</f>
        <v>11890</v>
      </c>
      <c r="AJ2984" s="38">
        <f t="shared" si="50"/>
        <v>5945</v>
      </c>
      <c r="AL2984" s="35" t="e">
        <f>+AJ2984/LISTAS[[#This Row],[COSTO]]-1</f>
        <v>#DIV/0!</v>
      </c>
      <c r="AM2984" t="str">
        <f>+LISTAS[[#This Row],[ID]]</f>
        <v>CONEXIÓN DE ALUMINIO28</v>
      </c>
      <c r="AO2984" s="43"/>
      <c r="AP2984" s="39">
        <f>LISTAS[[#This Row],[COSTO]]+(LISTAS[[#This Row],[COSTO]]*AO2984)</f>
        <v>0</v>
      </c>
      <c r="AQ2984" s="44">
        <f>IF(AO2984="",0,AP2984/LISTAS[[#This Row],[VENTA NETA]]-1)</f>
        <v>0</v>
      </c>
      <c r="AS2984" s="39">
        <v>0</v>
      </c>
      <c r="AT2984" s="48" t="e">
        <f>+LISTAS[[#This Row],[COSTO]]/AS2984-1</f>
        <v>#DIV/0!</v>
      </c>
      <c r="BA2984" t="s">
        <v>6944</v>
      </c>
      <c r="BB2984" s="36"/>
    </row>
    <row r="2985" spans="1:54" x14ac:dyDescent="0.35">
      <c r="A2985" s="7" t="s">
        <v>7004</v>
      </c>
      <c r="B2985" t="s">
        <v>6944</v>
      </c>
      <c r="C2985">
        <v>30</v>
      </c>
      <c r="D2985" t="s">
        <v>7024</v>
      </c>
      <c r="E2985" s="2">
        <v>6773.76</v>
      </c>
      <c r="F2985" s="7" t="str">
        <f>+_xlfn.XLOOKUP(LISTAS[[#This Row],[ID]],_01_CODIGOS_Y_COSTOS_xlsm[Producto y N°],_01_CODIGOS_Y_COSTOS_xlsm[FABRICA],"",0,1)</f>
        <v>MAXIFER</v>
      </c>
      <c r="G2985" s="26">
        <f>LISTAS[[#This Row],[Precio]]*(1-0.46)</f>
        <v>3657.8304000000003</v>
      </c>
      <c r="H2985" s="21">
        <f>+_xlfn.XLOOKUP(LISTAS[[#This Row],[ID]],_01_CODIGOS_Y_COSTOS_xlsm[Producto y N°],_01_CODIGOS_Y_COSTOS_xlsm[COSTO],0,0,1)</f>
        <v>0</v>
      </c>
      <c r="I2985" s="28">
        <f>+IFERROR(LISTAS[[#This Row],[VENTA NETA]]/LISTAS[[#This Row],[COSTO]]-1,0)</f>
        <v>0</v>
      </c>
      <c r="J2985" s="50" t="str">
        <f>IFERROR(VLOOKUP(LISTAS[[#This Row],[ID]],_01_CODIGOS_Y_COSTOS_xlsm[[Producto y N°]:[CODIGO]],2,0),"")</f>
        <v>0</v>
      </c>
      <c r="O2985" t="s">
        <v>7004</v>
      </c>
      <c r="AB2985" s="12" t="str">
        <f>+LISTAS[[#This Row],[Codigo]]&amp;LISTAS[[#This Row],[Fabrica]]</f>
        <v>0MAXIFER</v>
      </c>
      <c r="AC2985" s="13" t="str">
        <f>+LISTAS[[#This Row],[Codigo]]</f>
        <v>0</v>
      </c>
      <c r="AD2985" s="13" t="str">
        <f>+LISTAS[[#This Row],[ID]]</f>
        <v>CONEXIÓN DE ALUMINIO30</v>
      </c>
      <c r="AH2985" s="36"/>
      <c r="AI2985" s="37">
        <f>+LISTAS[[#This Row],[Precio]]+(LISTAS[[#This Row],[Precio]]*AH2985)</f>
        <v>6773.76</v>
      </c>
      <c r="AJ2985" s="38">
        <f t="shared" si="50"/>
        <v>3386.88</v>
      </c>
      <c r="AL2985" s="35" t="e">
        <f>+AJ2985/LISTAS[[#This Row],[COSTO]]-1</f>
        <v>#DIV/0!</v>
      </c>
      <c r="AM2985" t="str">
        <f>+LISTAS[[#This Row],[ID]]</f>
        <v>CONEXIÓN DE ALUMINIO30</v>
      </c>
      <c r="AO2985" s="43"/>
      <c r="AP2985" s="39">
        <f>LISTAS[[#This Row],[COSTO]]+(LISTAS[[#This Row],[COSTO]]*AO2985)</f>
        <v>0</v>
      </c>
      <c r="AQ2985" s="44">
        <f>IF(AO2985="",0,AP2985/LISTAS[[#This Row],[VENTA NETA]]-1)</f>
        <v>0</v>
      </c>
      <c r="AS2985" s="39">
        <v>0</v>
      </c>
      <c r="AT2985" s="48" t="e">
        <f>+LISTAS[[#This Row],[COSTO]]/AS2985-1</f>
        <v>#DIV/0!</v>
      </c>
      <c r="BA2985" t="s">
        <v>6944</v>
      </c>
      <c r="BB2985" s="36"/>
    </row>
    <row r="2986" spans="1:54" x14ac:dyDescent="0.35">
      <c r="A2986" s="7" t="s">
        <v>7005</v>
      </c>
      <c r="B2986" t="s">
        <v>6944</v>
      </c>
      <c r="C2986">
        <v>31</v>
      </c>
      <c r="D2986" t="s">
        <v>7025</v>
      </c>
      <c r="E2986" s="2">
        <v>7073.92</v>
      </c>
      <c r="F2986" s="7" t="str">
        <f>+_xlfn.XLOOKUP(LISTAS[[#This Row],[ID]],_01_CODIGOS_Y_COSTOS_xlsm[Producto y N°],_01_CODIGOS_Y_COSTOS_xlsm[FABRICA],"",0,1)</f>
        <v>MAXIFER</v>
      </c>
      <c r="G2986" s="26">
        <f>LISTAS[[#This Row],[Precio]]*(1-0.46)</f>
        <v>3819.9168000000004</v>
      </c>
      <c r="H2986" s="21">
        <f>+_xlfn.XLOOKUP(LISTAS[[#This Row],[ID]],_01_CODIGOS_Y_COSTOS_xlsm[Producto y N°],_01_CODIGOS_Y_COSTOS_xlsm[COSTO],0,0,1)</f>
        <v>0</v>
      </c>
      <c r="I2986" s="28">
        <f>+IFERROR(LISTAS[[#This Row],[VENTA NETA]]/LISTAS[[#This Row],[COSTO]]-1,0)</f>
        <v>0</v>
      </c>
      <c r="J2986" s="50" t="str">
        <f>IFERROR(VLOOKUP(LISTAS[[#This Row],[ID]],_01_CODIGOS_Y_COSTOS_xlsm[[Producto y N°]:[CODIGO]],2,0),"")</f>
        <v>0</v>
      </c>
      <c r="O2986" t="s">
        <v>7005</v>
      </c>
      <c r="AB2986" s="12" t="str">
        <f>+LISTAS[[#This Row],[Codigo]]&amp;LISTAS[[#This Row],[Fabrica]]</f>
        <v>0MAXIFER</v>
      </c>
      <c r="AC2986" s="13" t="str">
        <f>+LISTAS[[#This Row],[Codigo]]</f>
        <v>0</v>
      </c>
      <c r="AD2986" s="13" t="str">
        <f>+LISTAS[[#This Row],[ID]]</f>
        <v>CONEXIÓN DE ALUMINIO31</v>
      </c>
      <c r="AH2986" s="36"/>
      <c r="AI2986" s="37">
        <f>+LISTAS[[#This Row],[Precio]]+(LISTAS[[#This Row],[Precio]]*AH2986)</f>
        <v>7073.92</v>
      </c>
      <c r="AJ2986" s="38">
        <f t="shared" si="50"/>
        <v>3536.96</v>
      </c>
      <c r="AL2986" s="35" t="e">
        <f>+AJ2986/LISTAS[[#This Row],[COSTO]]-1</f>
        <v>#DIV/0!</v>
      </c>
      <c r="AM2986" t="str">
        <f>+LISTAS[[#This Row],[ID]]</f>
        <v>CONEXIÓN DE ALUMINIO31</v>
      </c>
      <c r="AO2986" s="43"/>
      <c r="AP2986" s="39">
        <f>LISTAS[[#This Row],[COSTO]]+(LISTAS[[#This Row],[COSTO]]*AO2986)</f>
        <v>0</v>
      </c>
      <c r="AQ2986" s="44">
        <f>IF(AO2986="",0,AP2986/LISTAS[[#This Row],[VENTA NETA]]-1)</f>
        <v>0</v>
      </c>
      <c r="AS2986" s="39">
        <v>0</v>
      </c>
      <c r="AT2986" s="48" t="e">
        <f>+LISTAS[[#This Row],[COSTO]]/AS2986-1</f>
        <v>#DIV/0!</v>
      </c>
      <c r="BA2986" t="s">
        <v>6944</v>
      </c>
      <c r="BB2986" s="36"/>
    </row>
    <row r="2987" spans="1:54" x14ac:dyDescent="0.35">
      <c r="A2987" s="7" t="s">
        <v>7006</v>
      </c>
      <c r="B2987" t="s">
        <v>6944</v>
      </c>
      <c r="C2987">
        <v>32</v>
      </c>
      <c r="D2987" t="s">
        <v>7026</v>
      </c>
      <c r="E2987" s="2">
        <v>7852</v>
      </c>
      <c r="F2987" s="7" t="str">
        <f>+_xlfn.XLOOKUP(LISTAS[[#This Row],[ID]],_01_CODIGOS_Y_COSTOS_xlsm[Producto y N°],_01_CODIGOS_Y_COSTOS_xlsm[FABRICA],"",0,1)</f>
        <v>MAXIFER</v>
      </c>
      <c r="G2987" s="26">
        <f>LISTAS[[#This Row],[Precio]]*(1-0.46)</f>
        <v>4240.08</v>
      </c>
      <c r="H2987" s="21">
        <f>+_xlfn.XLOOKUP(LISTAS[[#This Row],[ID]],_01_CODIGOS_Y_COSTOS_xlsm[Producto y N°],_01_CODIGOS_Y_COSTOS_xlsm[COSTO],0,0,1)</f>
        <v>0</v>
      </c>
      <c r="I2987" s="28">
        <f>+IFERROR(LISTAS[[#This Row],[VENTA NETA]]/LISTAS[[#This Row],[COSTO]]-1,0)</f>
        <v>0</v>
      </c>
      <c r="J2987" s="50" t="str">
        <f>IFERROR(VLOOKUP(LISTAS[[#This Row],[ID]],_01_CODIGOS_Y_COSTOS_xlsm[[Producto y N°]:[CODIGO]],2,0),"")</f>
        <v>0</v>
      </c>
      <c r="O2987" t="s">
        <v>7006</v>
      </c>
      <c r="AB2987" s="12" t="str">
        <f>+LISTAS[[#This Row],[Codigo]]&amp;LISTAS[[#This Row],[Fabrica]]</f>
        <v>0MAXIFER</v>
      </c>
      <c r="AC2987" s="13" t="str">
        <f>+LISTAS[[#This Row],[Codigo]]</f>
        <v>0</v>
      </c>
      <c r="AD2987" s="13" t="str">
        <f>+LISTAS[[#This Row],[ID]]</f>
        <v>CONEXIÓN DE ALUMINIO32</v>
      </c>
      <c r="AH2987" s="36"/>
      <c r="AI2987" s="37">
        <f>+LISTAS[[#This Row],[Precio]]+(LISTAS[[#This Row],[Precio]]*AH2987)</f>
        <v>7852</v>
      </c>
      <c r="AJ2987" s="38">
        <f t="shared" si="50"/>
        <v>3926</v>
      </c>
      <c r="AL2987" s="35" t="e">
        <f>+AJ2987/LISTAS[[#This Row],[COSTO]]-1</f>
        <v>#DIV/0!</v>
      </c>
      <c r="AM2987" t="str">
        <f>+LISTAS[[#This Row],[ID]]</f>
        <v>CONEXIÓN DE ALUMINIO32</v>
      </c>
      <c r="AO2987" s="43"/>
      <c r="AP2987" s="39">
        <f>LISTAS[[#This Row],[COSTO]]+(LISTAS[[#This Row],[COSTO]]*AO2987)</f>
        <v>0</v>
      </c>
      <c r="AQ2987" s="44">
        <f>IF(AO2987="",0,AP2987/LISTAS[[#This Row],[VENTA NETA]]-1)</f>
        <v>0</v>
      </c>
      <c r="AS2987" s="39">
        <v>0</v>
      </c>
      <c r="AT2987" s="48" t="e">
        <f>+LISTAS[[#This Row],[COSTO]]/AS2987-1</f>
        <v>#DIV/0!</v>
      </c>
      <c r="BA2987" t="s">
        <v>6944</v>
      </c>
      <c r="BB2987" s="36"/>
    </row>
    <row r="2988" spans="1:54" x14ac:dyDescent="0.35">
      <c r="A2988" s="7" t="s">
        <v>7296</v>
      </c>
      <c r="B2988" t="s">
        <v>6944</v>
      </c>
      <c r="C2988">
        <v>34</v>
      </c>
      <c r="D2988" t="s">
        <v>7297</v>
      </c>
      <c r="E2988" s="2">
        <v>6773.76</v>
      </c>
      <c r="F2988" s="7" t="str">
        <f>+_xlfn.XLOOKUP(LISTAS[[#This Row],[ID]],_01_CODIGOS_Y_COSTOS_xlsm[Producto y N°],_01_CODIGOS_Y_COSTOS_xlsm[FABRICA],"",0,1)</f>
        <v>MAXIFER</v>
      </c>
      <c r="G2988" s="26">
        <f>LISTAS[[#This Row],[Precio]]*(1-0.46)</f>
        <v>3657.8304000000003</v>
      </c>
      <c r="H2988" s="21">
        <f>+_xlfn.XLOOKUP(LISTAS[[#This Row],[ID]],_01_CODIGOS_Y_COSTOS_xlsm[Producto y N°],_01_CODIGOS_Y_COSTOS_xlsm[COSTO],0,0,1)</f>
        <v>0</v>
      </c>
      <c r="I2988" s="28">
        <f>+IFERROR(LISTAS[[#This Row],[VENTA NETA]]/LISTAS[[#This Row],[COSTO]]-1,0)</f>
        <v>0</v>
      </c>
      <c r="J2988" s="50" t="str">
        <f>IFERROR(VLOOKUP(LISTAS[[#This Row],[ID]],_01_CODIGOS_Y_COSTOS_xlsm[[Producto y N°]:[CODIGO]],2,0),"")</f>
        <v>0</v>
      </c>
      <c r="O2988" t="s">
        <v>7296</v>
      </c>
      <c r="AB2988" s="12" t="str">
        <f>+LISTAS[[#This Row],[Codigo]]&amp;LISTAS[[#This Row],[Fabrica]]</f>
        <v>0MAXIFER</v>
      </c>
      <c r="AC2988" s="13" t="str">
        <f>+LISTAS[[#This Row],[Codigo]]</f>
        <v>0</v>
      </c>
      <c r="AD2988" s="13" t="str">
        <f>+LISTAS[[#This Row],[ID]]</f>
        <v>CONEXIÓN DE ALUMINIO34</v>
      </c>
      <c r="AH2988" s="36"/>
      <c r="AI2988" s="37">
        <f>+LISTAS[[#This Row],[Precio]]+(LISTAS[[#This Row],[Precio]]*AH2988)</f>
        <v>6773.76</v>
      </c>
      <c r="AJ2988" s="38">
        <f t="shared" si="50"/>
        <v>3386.88</v>
      </c>
      <c r="AL2988" s="35" t="e">
        <f>+AJ2988/LISTAS[[#This Row],[COSTO]]-1</f>
        <v>#DIV/0!</v>
      </c>
      <c r="AM2988" t="str">
        <f>+LISTAS[[#This Row],[ID]]</f>
        <v>CONEXIÓN DE ALUMINIO34</v>
      </c>
      <c r="AO2988" s="43"/>
      <c r="AP2988" s="39">
        <f>LISTAS[[#This Row],[COSTO]]+(LISTAS[[#This Row],[COSTO]]*AO2988)</f>
        <v>0</v>
      </c>
      <c r="AQ2988" s="44">
        <f>IF(AO2988="",0,AP2988/LISTAS[[#This Row],[VENTA NETA]]-1)</f>
        <v>0</v>
      </c>
      <c r="AS2988" s="39">
        <v>0</v>
      </c>
      <c r="AT2988" s="48" t="e">
        <f>+LISTAS[[#This Row],[COSTO]]/AS2988-1</f>
        <v>#DIV/0!</v>
      </c>
      <c r="BA2988" t="s">
        <v>6944</v>
      </c>
      <c r="BB2988" s="36"/>
    </row>
    <row r="2989" spans="1:54" x14ac:dyDescent="0.35">
      <c r="A2989" s="7" t="s">
        <v>7298</v>
      </c>
      <c r="B2989" t="s">
        <v>6944</v>
      </c>
      <c r="C2989">
        <v>35</v>
      </c>
      <c r="D2989" t="s">
        <v>7299</v>
      </c>
      <c r="E2989" s="2">
        <v>6773.76</v>
      </c>
      <c r="F2989" s="7" t="str">
        <f>+_xlfn.XLOOKUP(LISTAS[[#This Row],[ID]],_01_CODIGOS_Y_COSTOS_xlsm[Producto y N°],_01_CODIGOS_Y_COSTOS_xlsm[FABRICA],"",0,1)</f>
        <v>MAXIFER</v>
      </c>
      <c r="G2989" s="26">
        <f>LISTAS[[#This Row],[Precio]]*(1-0.46)</f>
        <v>3657.8304000000003</v>
      </c>
      <c r="H2989" s="21">
        <f>+_xlfn.XLOOKUP(LISTAS[[#This Row],[ID]],_01_CODIGOS_Y_COSTOS_xlsm[Producto y N°],_01_CODIGOS_Y_COSTOS_xlsm[COSTO],0,0,1)</f>
        <v>0</v>
      </c>
      <c r="I2989" s="28">
        <f>+IFERROR(LISTAS[[#This Row],[VENTA NETA]]/LISTAS[[#This Row],[COSTO]]-1,0)</f>
        <v>0</v>
      </c>
      <c r="J2989" s="50" t="str">
        <f>IFERROR(VLOOKUP(LISTAS[[#This Row],[ID]],_01_CODIGOS_Y_COSTOS_xlsm[[Producto y N°]:[CODIGO]],2,0),"")</f>
        <v>0</v>
      </c>
      <c r="O2989" t="s">
        <v>7298</v>
      </c>
      <c r="AB2989" s="12" t="str">
        <f>+LISTAS[[#This Row],[Codigo]]&amp;LISTAS[[#This Row],[Fabrica]]</f>
        <v>0MAXIFER</v>
      </c>
      <c r="AC2989" s="13" t="str">
        <f>+LISTAS[[#This Row],[Codigo]]</f>
        <v>0</v>
      </c>
      <c r="AD2989" s="13" t="str">
        <f>+LISTAS[[#This Row],[ID]]</f>
        <v>CONEXIÓN DE ALUMINIO35</v>
      </c>
      <c r="AH2989" s="36"/>
      <c r="AI2989" s="37">
        <f>+LISTAS[[#This Row],[Precio]]+(LISTAS[[#This Row],[Precio]]*AH2989)</f>
        <v>6773.76</v>
      </c>
      <c r="AJ2989" s="38">
        <f t="shared" si="50"/>
        <v>3386.88</v>
      </c>
      <c r="AL2989" s="35" t="e">
        <f>+AJ2989/LISTAS[[#This Row],[COSTO]]-1</f>
        <v>#DIV/0!</v>
      </c>
      <c r="AM2989" t="str">
        <f>+LISTAS[[#This Row],[ID]]</f>
        <v>CONEXIÓN DE ALUMINIO35</v>
      </c>
      <c r="AO2989" s="43"/>
      <c r="AP2989" s="39">
        <f>LISTAS[[#This Row],[COSTO]]+(LISTAS[[#This Row],[COSTO]]*AO2989)</f>
        <v>0</v>
      </c>
      <c r="AQ2989" s="44">
        <f>IF(AO2989="",0,AP2989/LISTAS[[#This Row],[VENTA NETA]]-1)</f>
        <v>0</v>
      </c>
      <c r="AS2989" s="39">
        <v>0</v>
      </c>
      <c r="AT2989" s="48" t="e">
        <f>+LISTAS[[#This Row],[COSTO]]/AS2989-1</f>
        <v>#DIV/0!</v>
      </c>
      <c r="BA2989" t="s">
        <v>6944</v>
      </c>
      <c r="BB2989" s="36"/>
    </row>
    <row r="2990" spans="1:54" x14ac:dyDescent="0.35">
      <c r="A2990" s="7" t="s">
        <v>6968</v>
      </c>
      <c r="B2990" t="s">
        <v>6944</v>
      </c>
      <c r="C2990">
        <v>36</v>
      </c>
      <c r="D2990" t="s">
        <v>7300</v>
      </c>
      <c r="E2990" s="2">
        <v>6773.76</v>
      </c>
      <c r="F2990" s="7" t="str">
        <f>+_xlfn.XLOOKUP(LISTAS[[#This Row],[ID]],_01_CODIGOS_Y_COSTOS_xlsm[Producto y N°],_01_CODIGOS_Y_COSTOS_xlsm[FABRICA],"",0,1)</f>
        <v>MAXIFER</v>
      </c>
      <c r="G2990" s="26">
        <f>LISTAS[[#This Row],[Precio]]*(1-0.46)</f>
        <v>3657.8304000000003</v>
      </c>
      <c r="H2990" s="21">
        <f>+_xlfn.XLOOKUP(LISTAS[[#This Row],[ID]],_01_CODIGOS_Y_COSTOS_xlsm[Producto y N°],_01_CODIGOS_Y_COSTOS_xlsm[COSTO],0,0,1)</f>
        <v>0</v>
      </c>
      <c r="I2990" s="28">
        <f>+IFERROR(LISTAS[[#This Row],[VENTA NETA]]/LISTAS[[#This Row],[COSTO]]-1,0)</f>
        <v>0</v>
      </c>
      <c r="J2990" s="50" t="str">
        <f>IFERROR(VLOOKUP(LISTAS[[#This Row],[ID]],_01_CODIGOS_Y_COSTOS_xlsm[[Producto y N°]:[CODIGO]],2,0),"")</f>
        <v>0</v>
      </c>
      <c r="O2990" t="s">
        <v>6968</v>
      </c>
      <c r="AB2990" s="12" t="str">
        <f>+LISTAS[[#This Row],[Codigo]]&amp;LISTAS[[#This Row],[Fabrica]]</f>
        <v>0MAXIFER</v>
      </c>
      <c r="AC2990" s="13" t="str">
        <f>+LISTAS[[#This Row],[Codigo]]</f>
        <v>0</v>
      </c>
      <c r="AD2990" s="13" t="str">
        <f>+LISTAS[[#This Row],[ID]]</f>
        <v>CONEXIÓN DE ALUMINIO36</v>
      </c>
      <c r="AH2990" s="36"/>
      <c r="AI2990" s="37">
        <f>+LISTAS[[#This Row],[Precio]]+(LISTAS[[#This Row],[Precio]]*AH2990)</f>
        <v>6773.76</v>
      </c>
      <c r="AJ2990" s="38">
        <f t="shared" si="50"/>
        <v>3386.88</v>
      </c>
      <c r="AL2990" s="35" t="e">
        <f>+AJ2990/LISTAS[[#This Row],[COSTO]]-1</f>
        <v>#DIV/0!</v>
      </c>
      <c r="AM2990" t="str">
        <f>+LISTAS[[#This Row],[ID]]</f>
        <v>CONEXIÓN DE ALUMINIO36</v>
      </c>
      <c r="AO2990" s="43"/>
      <c r="AP2990" s="39">
        <f>LISTAS[[#This Row],[COSTO]]+(LISTAS[[#This Row],[COSTO]]*AO2990)</f>
        <v>0</v>
      </c>
      <c r="AQ2990" s="44">
        <f>IF(AO2990="",0,AP2990/LISTAS[[#This Row],[VENTA NETA]]-1)</f>
        <v>0</v>
      </c>
      <c r="AS2990" s="39">
        <v>0</v>
      </c>
      <c r="AT2990" s="48" t="e">
        <f>+LISTAS[[#This Row],[COSTO]]/AS2990-1</f>
        <v>#DIV/0!</v>
      </c>
      <c r="BA2990" t="s">
        <v>6944</v>
      </c>
      <c r="BB2990" s="36"/>
    </row>
    <row r="2991" spans="1:54" x14ac:dyDescent="0.35">
      <c r="A2991" s="7" t="s">
        <v>6969</v>
      </c>
      <c r="B2991" t="s">
        <v>6944</v>
      </c>
      <c r="C2991">
        <v>40</v>
      </c>
      <c r="D2991" t="s">
        <v>7007</v>
      </c>
      <c r="E2991" s="2">
        <v>7852</v>
      </c>
      <c r="F2991" s="7" t="str">
        <f>+_xlfn.XLOOKUP(LISTAS[[#This Row],[ID]],_01_CODIGOS_Y_COSTOS_xlsm[Producto y N°],_01_CODIGOS_Y_COSTOS_xlsm[FABRICA],"",0,1)</f>
        <v>MAXIFER</v>
      </c>
      <c r="G2991" s="26">
        <f>LISTAS[[#This Row],[Precio]]*(1-0.46)</f>
        <v>4240.08</v>
      </c>
      <c r="H2991" s="21">
        <f>+_xlfn.XLOOKUP(LISTAS[[#This Row],[ID]],_01_CODIGOS_Y_COSTOS_xlsm[Producto y N°],_01_CODIGOS_Y_COSTOS_xlsm[COSTO],0,0,1)</f>
        <v>0</v>
      </c>
      <c r="I2991" s="28">
        <f>+IFERROR(LISTAS[[#This Row],[VENTA NETA]]/LISTAS[[#This Row],[COSTO]]-1,0)</f>
        <v>0</v>
      </c>
      <c r="J2991" s="50" t="str">
        <f>IFERROR(VLOOKUP(LISTAS[[#This Row],[ID]],_01_CODIGOS_Y_COSTOS_xlsm[[Producto y N°]:[CODIGO]],2,0),"")</f>
        <v>0</v>
      </c>
      <c r="O2991" t="s">
        <v>6969</v>
      </c>
      <c r="AB2991" s="12" t="str">
        <f>+LISTAS[[#This Row],[Codigo]]&amp;LISTAS[[#This Row],[Fabrica]]</f>
        <v>0MAXIFER</v>
      </c>
      <c r="AC2991" s="13" t="str">
        <f>+LISTAS[[#This Row],[Codigo]]</f>
        <v>0</v>
      </c>
      <c r="AD2991" s="13" t="str">
        <f>+LISTAS[[#This Row],[ID]]</f>
        <v>CONEXIÓN DE ALUMINIO40</v>
      </c>
      <c r="AH2991" s="36"/>
      <c r="AI2991" s="37">
        <f>+LISTAS[[#This Row],[Precio]]+(LISTAS[[#This Row],[Precio]]*AH2991)</f>
        <v>7852</v>
      </c>
      <c r="AJ2991" s="38">
        <f t="shared" si="50"/>
        <v>3926</v>
      </c>
      <c r="AL2991" s="35" t="e">
        <f>+AJ2991/LISTAS[[#This Row],[COSTO]]-1</f>
        <v>#DIV/0!</v>
      </c>
      <c r="AM2991" t="str">
        <f>+LISTAS[[#This Row],[ID]]</f>
        <v>CONEXIÓN DE ALUMINIO40</v>
      </c>
      <c r="AO2991" s="43"/>
      <c r="AP2991" s="39">
        <f>LISTAS[[#This Row],[COSTO]]+(LISTAS[[#This Row],[COSTO]]*AO2991)</f>
        <v>0</v>
      </c>
      <c r="AQ2991" s="44">
        <f>IF(AO2991="",0,AP2991/LISTAS[[#This Row],[VENTA NETA]]-1)</f>
        <v>0</v>
      </c>
      <c r="AS2991" s="39">
        <v>0</v>
      </c>
      <c r="AT2991" s="48" t="e">
        <f>+LISTAS[[#This Row],[COSTO]]/AS2991-1</f>
        <v>#DIV/0!</v>
      </c>
      <c r="BA2991" t="s">
        <v>6944</v>
      </c>
      <c r="BB2991" s="36"/>
    </row>
    <row r="2992" spans="1:54" x14ac:dyDescent="0.35">
      <c r="A2992" s="7" t="s">
        <v>6970</v>
      </c>
      <c r="B2992" t="s">
        <v>6944</v>
      </c>
      <c r="C2992">
        <v>41</v>
      </c>
      <c r="D2992" t="s">
        <v>7027</v>
      </c>
      <c r="E2992" s="2">
        <v>7853.44</v>
      </c>
      <c r="F2992" s="7" t="str">
        <f>+_xlfn.XLOOKUP(LISTAS[[#This Row],[ID]],_01_CODIGOS_Y_COSTOS_xlsm[Producto y N°],_01_CODIGOS_Y_COSTOS_xlsm[FABRICA],"",0,1)</f>
        <v>MAXIFER</v>
      </c>
      <c r="G2992" s="26">
        <f>LISTAS[[#This Row],[Precio]]*(1-0.46)</f>
        <v>4240.8576000000003</v>
      </c>
      <c r="H2992" s="21">
        <f>+_xlfn.XLOOKUP(LISTAS[[#This Row],[ID]],_01_CODIGOS_Y_COSTOS_xlsm[Producto y N°],_01_CODIGOS_Y_COSTOS_xlsm[COSTO],0,0,1)</f>
        <v>0</v>
      </c>
      <c r="I2992" s="28">
        <f>+IFERROR(LISTAS[[#This Row],[VENTA NETA]]/LISTAS[[#This Row],[COSTO]]-1,0)</f>
        <v>0</v>
      </c>
      <c r="J2992" s="50" t="str">
        <f>IFERROR(VLOOKUP(LISTAS[[#This Row],[ID]],_01_CODIGOS_Y_COSTOS_xlsm[[Producto y N°]:[CODIGO]],2,0),"")</f>
        <v>0</v>
      </c>
      <c r="O2992" t="s">
        <v>6970</v>
      </c>
      <c r="AB2992" s="12" t="str">
        <f>+LISTAS[[#This Row],[Codigo]]&amp;LISTAS[[#This Row],[Fabrica]]</f>
        <v>0MAXIFER</v>
      </c>
      <c r="AC2992" s="13" t="str">
        <f>+LISTAS[[#This Row],[Codigo]]</f>
        <v>0</v>
      </c>
      <c r="AD2992" s="13" t="str">
        <f>+LISTAS[[#This Row],[ID]]</f>
        <v>CONEXIÓN DE ALUMINIO41</v>
      </c>
      <c r="AH2992" s="36"/>
      <c r="AI2992" s="37">
        <f>+LISTAS[[#This Row],[Precio]]+(LISTAS[[#This Row],[Precio]]*AH2992)</f>
        <v>7853.44</v>
      </c>
      <c r="AJ2992" s="38">
        <f t="shared" si="50"/>
        <v>3926.72</v>
      </c>
      <c r="AL2992" s="35" t="e">
        <f>+AJ2992/LISTAS[[#This Row],[COSTO]]-1</f>
        <v>#DIV/0!</v>
      </c>
      <c r="AM2992" t="str">
        <f>+LISTAS[[#This Row],[ID]]</f>
        <v>CONEXIÓN DE ALUMINIO41</v>
      </c>
      <c r="AO2992" s="43"/>
      <c r="AP2992" s="39">
        <f>LISTAS[[#This Row],[COSTO]]+(LISTAS[[#This Row],[COSTO]]*AO2992)</f>
        <v>0</v>
      </c>
      <c r="AQ2992" s="44">
        <f>IF(AO2992="",0,AP2992/LISTAS[[#This Row],[VENTA NETA]]-1)</f>
        <v>0</v>
      </c>
      <c r="AS2992" s="39">
        <v>0</v>
      </c>
      <c r="AT2992" s="48" t="e">
        <f>+LISTAS[[#This Row],[COSTO]]/AS2992-1</f>
        <v>#DIV/0!</v>
      </c>
      <c r="BA2992" t="s">
        <v>6944</v>
      </c>
      <c r="BB2992" s="36"/>
    </row>
    <row r="2993" spans="1:54" x14ac:dyDescent="0.35">
      <c r="A2993" s="7" t="s">
        <v>6971</v>
      </c>
      <c r="B2993" t="s">
        <v>6944</v>
      </c>
      <c r="C2993">
        <v>42</v>
      </c>
      <c r="D2993" t="s">
        <v>7028</v>
      </c>
      <c r="E2993" s="2">
        <v>8232</v>
      </c>
      <c r="F2993" s="7" t="str">
        <f>+_xlfn.XLOOKUP(LISTAS[[#This Row],[ID]],_01_CODIGOS_Y_COSTOS_xlsm[Producto y N°],_01_CODIGOS_Y_COSTOS_xlsm[FABRICA],"",0,1)</f>
        <v>MAXIFER</v>
      </c>
      <c r="G2993" s="26">
        <f>LISTAS[[#This Row],[Precio]]*(1-0.46)</f>
        <v>4445.2800000000007</v>
      </c>
      <c r="H2993" s="21">
        <f>+_xlfn.XLOOKUP(LISTAS[[#This Row],[ID]],_01_CODIGOS_Y_COSTOS_xlsm[Producto y N°],_01_CODIGOS_Y_COSTOS_xlsm[COSTO],0,0,1)</f>
        <v>0</v>
      </c>
      <c r="I2993" s="28">
        <f>+IFERROR(LISTAS[[#This Row],[VENTA NETA]]/LISTAS[[#This Row],[COSTO]]-1,0)</f>
        <v>0</v>
      </c>
      <c r="J2993" s="50" t="str">
        <f>IFERROR(VLOOKUP(LISTAS[[#This Row],[ID]],_01_CODIGOS_Y_COSTOS_xlsm[[Producto y N°]:[CODIGO]],2,0),"")</f>
        <v>0</v>
      </c>
      <c r="O2993" t="s">
        <v>6971</v>
      </c>
      <c r="AB2993" s="12" t="str">
        <f>+LISTAS[[#This Row],[Codigo]]&amp;LISTAS[[#This Row],[Fabrica]]</f>
        <v>0MAXIFER</v>
      </c>
      <c r="AC2993" s="13" t="str">
        <f>+LISTAS[[#This Row],[Codigo]]</f>
        <v>0</v>
      </c>
      <c r="AD2993" s="13" t="str">
        <f>+LISTAS[[#This Row],[ID]]</f>
        <v>CONEXIÓN DE ALUMINIO42</v>
      </c>
      <c r="AH2993" s="36"/>
      <c r="AI2993" s="37">
        <f>+LISTAS[[#This Row],[Precio]]+(LISTAS[[#This Row],[Precio]]*AH2993)</f>
        <v>8232</v>
      </c>
      <c r="AJ2993" s="38">
        <f t="shared" si="50"/>
        <v>4116</v>
      </c>
      <c r="AL2993" s="35" t="e">
        <f>+AJ2993/LISTAS[[#This Row],[COSTO]]-1</f>
        <v>#DIV/0!</v>
      </c>
      <c r="AM2993" t="str">
        <f>+LISTAS[[#This Row],[ID]]</f>
        <v>CONEXIÓN DE ALUMINIO42</v>
      </c>
      <c r="AO2993" s="43"/>
      <c r="AP2993" s="39">
        <f>LISTAS[[#This Row],[COSTO]]+(LISTAS[[#This Row],[COSTO]]*AO2993)</f>
        <v>0</v>
      </c>
      <c r="AQ2993" s="44">
        <f>IF(AO2993="",0,AP2993/LISTAS[[#This Row],[VENTA NETA]]-1)</f>
        <v>0</v>
      </c>
      <c r="AS2993" s="39">
        <v>0</v>
      </c>
      <c r="AT2993" s="48" t="e">
        <f>+LISTAS[[#This Row],[COSTO]]/AS2993-1</f>
        <v>#DIV/0!</v>
      </c>
      <c r="BA2993" t="s">
        <v>6944</v>
      </c>
      <c r="BB2993" s="36"/>
    </row>
    <row r="2994" spans="1:54" x14ac:dyDescent="0.35">
      <c r="A2994" s="7" t="s">
        <v>6972</v>
      </c>
      <c r="B2994" t="s">
        <v>6944</v>
      </c>
      <c r="C2994">
        <v>50</v>
      </c>
      <c r="D2994" t="s">
        <v>7008</v>
      </c>
      <c r="E2994" s="2">
        <v>8232</v>
      </c>
      <c r="F2994" s="7" t="str">
        <f>+_xlfn.XLOOKUP(LISTAS[[#This Row],[ID]],_01_CODIGOS_Y_COSTOS_xlsm[Producto y N°],_01_CODIGOS_Y_COSTOS_xlsm[FABRICA],"",0,1)</f>
        <v>MAXIFER</v>
      </c>
      <c r="G2994" s="26">
        <f>LISTAS[[#This Row],[Precio]]*(1-0.46)</f>
        <v>4445.2800000000007</v>
      </c>
      <c r="H2994" s="21">
        <f>+_xlfn.XLOOKUP(LISTAS[[#This Row],[ID]],_01_CODIGOS_Y_COSTOS_xlsm[Producto y N°],_01_CODIGOS_Y_COSTOS_xlsm[COSTO],0,0,1)</f>
        <v>0</v>
      </c>
      <c r="I2994" s="28">
        <f>+IFERROR(LISTAS[[#This Row],[VENTA NETA]]/LISTAS[[#This Row],[COSTO]]-1,0)</f>
        <v>0</v>
      </c>
      <c r="J2994" s="50" t="str">
        <f>IFERROR(VLOOKUP(LISTAS[[#This Row],[ID]],_01_CODIGOS_Y_COSTOS_xlsm[[Producto y N°]:[CODIGO]],2,0),"")</f>
        <v>0</v>
      </c>
      <c r="O2994" t="s">
        <v>6972</v>
      </c>
      <c r="AB2994" s="12" t="str">
        <f>+LISTAS[[#This Row],[Codigo]]&amp;LISTAS[[#This Row],[Fabrica]]</f>
        <v>0MAXIFER</v>
      </c>
      <c r="AC2994" s="13" t="str">
        <f>+LISTAS[[#This Row],[Codigo]]</f>
        <v>0</v>
      </c>
      <c r="AD2994" s="13" t="str">
        <f>+LISTAS[[#This Row],[ID]]</f>
        <v>CONEXIÓN DE ALUMINIO50</v>
      </c>
      <c r="AH2994" s="36"/>
      <c r="AI2994" s="37">
        <f>+LISTAS[[#This Row],[Precio]]+(LISTAS[[#This Row],[Precio]]*AH2994)</f>
        <v>8232</v>
      </c>
      <c r="AJ2994" s="38">
        <f t="shared" si="50"/>
        <v>4116</v>
      </c>
      <c r="AL2994" s="35" t="e">
        <f>+AJ2994/LISTAS[[#This Row],[COSTO]]-1</f>
        <v>#DIV/0!</v>
      </c>
      <c r="AM2994" t="str">
        <f>+LISTAS[[#This Row],[ID]]</f>
        <v>CONEXIÓN DE ALUMINIO50</v>
      </c>
      <c r="AO2994" s="43"/>
      <c r="AP2994" s="39">
        <f>LISTAS[[#This Row],[COSTO]]+(LISTAS[[#This Row],[COSTO]]*AO2994)</f>
        <v>0</v>
      </c>
      <c r="AQ2994" s="44">
        <f>IF(AO2994="",0,AP2994/LISTAS[[#This Row],[VENTA NETA]]-1)</f>
        <v>0</v>
      </c>
      <c r="AS2994" s="39">
        <v>0</v>
      </c>
      <c r="AT2994" s="48" t="e">
        <f>+LISTAS[[#This Row],[COSTO]]/AS2994-1</f>
        <v>#DIV/0!</v>
      </c>
      <c r="BA2994" t="s">
        <v>6944</v>
      </c>
      <c r="BB2994" s="36"/>
    </row>
    <row r="2995" spans="1:54" x14ac:dyDescent="0.35">
      <c r="A2995" s="7" t="s">
        <v>6973</v>
      </c>
      <c r="B2995" t="s">
        <v>6944</v>
      </c>
      <c r="C2995">
        <v>51</v>
      </c>
      <c r="D2995" t="s">
        <v>7029</v>
      </c>
      <c r="E2995" s="2">
        <v>8400</v>
      </c>
      <c r="F2995" s="7" t="str">
        <f>+_xlfn.XLOOKUP(LISTAS[[#This Row],[ID]],_01_CODIGOS_Y_COSTOS_xlsm[Producto y N°],_01_CODIGOS_Y_COSTOS_xlsm[FABRICA],"",0,1)</f>
        <v>MAXIFER</v>
      </c>
      <c r="G2995" s="26">
        <f>LISTAS[[#This Row],[Precio]]*(1-0.46)</f>
        <v>4536</v>
      </c>
      <c r="H2995" s="21">
        <f>+_xlfn.XLOOKUP(LISTAS[[#This Row],[ID]],_01_CODIGOS_Y_COSTOS_xlsm[Producto y N°],_01_CODIGOS_Y_COSTOS_xlsm[COSTO],0,0,1)</f>
        <v>0</v>
      </c>
      <c r="I2995" s="28">
        <f>+IFERROR(LISTAS[[#This Row],[VENTA NETA]]/LISTAS[[#This Row],[COSTO]]-1,0)</f>
        <v>0</v>
      </c>
      <c r="J2995" s="50" t="str">
        <f>IFERROR(VLOOKUP(LISTAS[[#This Row],[ID]],_01_CODIGOS_Y_COSTOS_xlsm[[Producto y N°]:[CODIGO]],2,0),"")</f>
        <v>0</v>
      </c>
      <c r="O2995" t="s">
        <v>6973</v>
      </c>
      <c r="AB2995" s="12" t="str">
        <f>+LISTAS[[#This Row],[Codigo]]&amp;LISTAS[[#This Row],[Fabrica]]</f>
        <v>0MAXIFER</v>
      </c>
      <c r="AC2995" s="13" t="str">
        <f>+LISTAS[[#This Row],[Codigo]]</f>
        <v>0</v>
      </c>
      <c r="AD2995" s="13" t="str">
        <f>+LISTAS[[#This Row],[ID]]</f>
        <v>CONEXIÓN DE ALUMINIO51</v>
      </c>
      <c r="AH2995" s="36"/>
      <c r="AI2995" s="37">
        <f>+LISTAS[[#This Row],[Precio]]+(LISTAS[[#This Row],[Precio]]*AH2995)</f>
        <v>8400</v>
      </c>
      <c r="AJ2995" s="38">
        <f t="shared" si="50"/>
        <v>4200</v>
      </c>
      <c r="AL2995" s="35" t="e">
        <f>+AJ2995/LISTAS[[#This Row],[COSTO]]-1</f>
        <v>#DIV/0!</v>
      </c>
      <c r="AM2995" t="str">
        <f>+LISTAS[[#This Row],[ID]]</f>
        <v>CONEXIÓN DE ALUMINIO51</v>
      </c>
      <c r="AO2995" s="43"/>
      <c r="AP2995" s="39">
        <f>LISTAS[[#This Row],[COSTO]]+(LISTAS[[#This Row],[COSTO]]*AO2995)</f>
        <v>0</v>
      </c>
      <c r="AQ2995" s="44">
        <f>IF(AO2995="",0,AP2995/LISTAS[[#This Row],[VENTA NETA]]-1)</f>
        <v>0</v>
      </c>
      <c r="AS2995" s="39">
        <v>0</v>
      </c>
      <c r="AT2995" s="48" t="e">
        <f>+LISTAS[[#This Row],[COSTO]]/AS2995-1</f>
        <v>#DIV/0!</v>
      </c>
      <c r="BA2995" t="s">
        <v>6944</v>
      </c>
      <c r="BB2995" s="36"/>
    </row>
    <row r="2996" spans="1:54" x14ac:dyDescent="0.35">
      <c r="A2996" s="7" t="s">
        <v>6974</v>
      </c>
      <c r="B2996" t="s">
        <v>6944</v>
      </c>
      <c r="C2996">
        <v>52</v>
      </c>
      <c r="D2996" t="s">
        <v>7044</v>
      </c>
      <c r="E2996" s="2">
        <v>8850</v>
      </c>
      <c r="F2996" s="7" t="str">
        <f>+_xlfn.XLOOKUP(LISTAS[[#This Row],[ID]],_01_CODIGOS_Y_COSTOS_xlsm[Producto y N°],_01_CODIGOS_Y_COSTOS_xlsm[FABRICA],"",0,1)</f>
        <v>MAXIFER</v>
      </c>
      <c r="G2996" s="26">
        <f>LISTAS[[#This Row],[Precio]]*(1-0.46)</f>
        <v>4779</v>
      </c>
      <c r="H2996" s="21">
        <f>+_xlfn.XLOOKUP(LISTAS[[#This Row],[ID]],_01_CODIGOS_Y_COSTOS_xlsm[Producto y N°],_01_CODIGOS_Y_COSTOS_xlsm[COSTO],0,0,1)</f>
        <v>0</v>
      </c>
      <c r="I2996" s="28">
        <f>+IFERROR(LISTAS[[#This Row],[VENTA NETA]]/LISTAS[[#This Row],[COSTO]]-1,0)</f>
        <v>0</v>
      </c>
      <c r="J2996" s="50" t="str">
        <f>IFERROR(VLOOKUP(LISTAS[[#This Row],[ID]],_01_CODIGOS_Y_COSTOS_xlsm[[Producto y N°]:[CODIGO]],2,0),"")</f>
        <v>0</v>
      </c>
      <c r="O2996" t="s">
        <v>6974</v>
      </c>
      <c r="AB2996" s="12" t="str">
        <f>+LISTAS[[#This Row],[Codigo]]&amp;LISTAS[[#This Row],[Fabrica]]</f>
        <v>0MAXIFER</v>
      </c>
      <c r="AC2996" s="13" t="str">
        <f>+LISTAS[[#This Row],[Codigo]]</f>
        <v>0</v>
      </c>
      <c r="AD2996" s="13" t="str">
        <f>+LISTAS[[#This Row],[ID]]</f>
        <v>CONEXIÓN DE ALUMINIO52</v>
      </c>
      <c r="AH2996" s="36"/>
      <c r="AI2996" s="37">
        <f>+LISTAS[[#This Row],[Precio]]+(LISTAS[[#This Row],[Precio]]*AH2996)</f>
        <v>8850</v>
      </c>
      <c r="AJ2996" s="38">
        <f t="shared" si="50"/>
        <v>4425</v>
      </c>
      <c r="AL2996" s="35" t="e">
        <f>+AJ2996/LISTAS[[#This Row],[COSTO]]-1</f>
        <v>#DIV/0!</v>
      </c>
      <c r="AM2996" t="str">
        <f>+LISTAS[[#This Row],[ID]]</f>
        <v>CONEXIÓN DE ALUMINIO52</v>
      </c>
      <c r="AO2996" s="43"/>
      <c r="AP2996" s="39">
        <f>LISTAS[[#This Row],[COSTO]]+(LISTAS[[#This Row],[COSTO]]*AO2996)</f>
        <v>0</v>
      </c>
      <c r="AQ2996" s="44">
        <f>IF(AO2996="",0,AP2996/LISTAS[[#This Row],[VENTA NETA]]-1)</f>
        <v>0</v>
      </c>
      <c r="AS2996" s="39">
        <v>0</v>
      </c>
      <c r="AT2996" s="48" t="e">
        <f>+LISTAS[[#This Row],[COSTO]]/AS2996-1</f>
        <v>#DIV/0!</v>
      </c>
      <c r="BA2996" t="s">
        <v>6944</v>
      </c>
      <c r="BB2996" s="36"/>
    </row>
    <row r="2997" spans="1:54" x14ac:dyDescent="0.35">
      <c r="A2997" s="7" t="s">
        <v>6975</v>
      </c>
      <c r="B2997" t="s">
        <v>6944</v>
      </c>
      <c r="C2997">
        <v>53</v>
      </c>
      <c r="D2997" t="s">
        <v>7277</v>
      </c>
      <c r="E2997" s="2">
        <v>9470</v>
      </c>
      <c r="F2997" s="7" t="str">
        <f>+_xlfn.XLOOKUP(LISTAS[[#This Row],[ID]],_01_CODIGOS_Y_COSTOS_xlsm[Producto y N°],_01_CODIGOS_Y_COSTOS_xlsm[FABRICA],"",0,1)</f>
        <v>MAXIFER</v>
      </c>
      <c r="G2997" s="26">
        <f>LISTAS[[#This Row],[Precio]]*(1-0.46)</f>
        <v>5113.8</v>
      </c>
      <c r="H2997" s="21">
        <f>+_xlfn.XLOOKUP(LISTAS[[#This Row],[ID]],_01_CODIGOS_Y_COSTOS_xlsm[Producto y N°],_01_CODIGOS_Y_COSTOS_xlsm[COSTO],0,0,1)</f>
        <v>0</v>
      </c>
      <c r="I2997" s="28">
        <f>+IFERROR(LISTAS[[#This Row],[VENTA NETA]]/LISTAS[[#This Row],[COSTO]]-1,0)</f>
        <v>0</v>
      </c>
      <c r="J2997" s="50" t="str">
        <f>IFERROR(VLOOKUP(LISTAS[[#This Row],[ID]],_01_CODIGOS_Y_COSTOS_xlsm[[Producto y N°]:[CODIGO]],2,0),"")</f>
        <v>0</v>
      </c>
      <c r="O2997" t="s">
        <v>6975</v>
      </c>
      <c r="AB2997" s="12" t="str">
        <f>+LISTAS[[#This Row],[Codigo]]&amp;LISTAS[[#This Row],[Fabrica]]</f>
        <v>0MAXIFER</v>
      </c>
      <c r="AC2997" s="13" t="str">
        <f>+LISTAS[[#This Row],[Codigo]]</f>
        <v>0</v>
      </c>
      <c r="AD2997" s="13" t="str">
        <f>+LISTAS[[#This Row],[ID]]</f>
        <v>CONEXIÓN DE ALUMINIO53</v>
      </c>
      <c r="AH2997" s="36"/>
      <c r="AI2997" s="37">
        <f>+LISTAS[[#This Row],[Precio]]+(LISTAS[[#This Row],[Precio]]*AH2997)</f>
        <v>9470</v>
      </c>
      <c r="AJ2997" s="38">
        <f t="shared" si="50"/>
        <v>4735</v>
      </c>
      <c r="AL2997" s="35" t="e">
        <f>+AJ2997/LISTAS[[#This Row],[COSTO]]-1</f>
        <v>#DIV/0!</v>
      </c>
      <c r="AM2997" t="str">
        <f>+LISTAS[[#This Row],[ID]]</f>
        <v>CONEXIÓN DE ALUMINIO53</v>
      </c>
      <c r="AO2997" s="43"/>
      <c r="AP2997" s="39">
        <f>LISTAS[[#This Row],[COSTO]]+(LISTAS[[#This Row],[COSTO]]*AO2997)</f>
        <v>0</v>
      </c>
      <c r="AQ2997" s="44">
        <f>IF(AO2997="",0,AP2997/LISTAS[[#This Row],[VENTA NETA]]-1)</f>
        <v>0</v>
      </c>
      <c r="AS2997" s="39">
        <v>0</v>
      </c>
      <c r="AT2997" s="48" t="e">
        <f>+LISTAS[[#This Row],[COSTO]]/AS2997-1</f>
        <v>#DIV/0!</v>
      </c>
      <c r="BA2997" t="s">
        <v>6944</v>
      </c>
      <c r="BB2997" s="36"/>
    </row>
    <row r="2998" spans="1:54" x14ac:dyDescent="0.35">
      <c r="A2998" s="7" t="s">
        <v>6976</v>
      </c>
      <c r="B2998" t="s">
        <v>6944</v>
      </c>
      <c r="C2998">
        <v>56</v>
      </c>
      <c r="D2998" t="s">
        <v>7030</v>
      </c>
      <c r="E2998" s="2">
        <v>8600</v>
      </c>
      <c r="F2998" s="7" t="str">
        <f>+_xlfn.XLOOKUP(LISTAS[[#This Row],[ID]],_01_CODIGOS_Y_COSTOS_xlsm[Producto y N°],_01_CODIGOS_Y_COSTOS_xlsm[FABRICA],"",0,1)</f>
        <v>MAXIFER</v>
      </c>
      <c r="G2998" s="26">
        <f>LISTAS[[#This Row],[Precio]]*(1-0.46)</f>
        <v>4644</v>
      </c>
      <c r="H2998" s="21">
        <f>+_xlfn.XLOOKUP(LISTAS[[#This Row],[ID]],_01_CODIGOS_Y_COSTOS_xlsm[Producto y N°],_01_CODIGOS_Y_COSTOS_xlsm[COSTO],0,0,1)</f>
        <v>0</v>
      </c>
      <c r="I2998" s="28">
        <f>+IFERROR(LISTAS[[#This Row],[VENTA NETA]]/LISTAS[[#This Row],[COSTO]]-1,0)</f>
        <v>0</v>
      </c>
      <c r="J2998" s="50" t="str">
        <f>IFERROR(VLOOKUP(LISTAS[[#This Row],[ID]],_01_CODIGOS_Y_COSTOS_xlsm[[Producto y N°]:[CODIGO]],2,0),"")</f>
        <v>0</v>
      </c>
      <c r="O2998" t="s">
        <v>6976</v>
      </c>
      <c r="AB2998" s="12" t="str">
        <f>+LISTAS[[#This Row],[Codigo]]&amp;LISTAS[[#This Row],[Fabrica]]</f>
        <v>0MAXIFER</v>
      </c>
      <c r="AC2998" s="13" t="str">
        <f>+LISTAS[[#This Row],[Codigo]]</f>
        <v>0</v>
      </c>
      <c r="AD2998" s="13" t="str">
        <f>+LISTAS[[#This Row],[ID]]</f>
        <v>CONEXIÓN DE ALUMINIO56</v>
      </c>
      <c r="AH2998" s="36"/>
      <c r="AI2998" s="37">
        <f>+LISTAS[[#This Row],[Precio]]+(LISTAS[[#This Row],[Precio]]*AH2998)</f>
        <v>8600</v>
      </c>
      <c r="AJ2998" s="38">
        <f t="shared" si="50"/>
        <v>4300</v>
      </c>
      <c r="AL2998" s="35" t="e">
        <f>+AJ2998/LISTAS[[#This Row],[COSTO]]-1</f>
        <v>#DIV/0!</v>
      </c>
      <c r="AM2998" t="str">
        <f>+LISTAS[[#This Row],[ID]]</f>
        <v>CONEXIÓN DE ALUMINIO56</v>
      </c>
      <c r="AO2998" s="43"/>
      <c r="AP2998" s="39">
        <f>LISTAS[[#This Row],[COSTO]]+(LISTAS[[#This Row],[COSTO]]*AO2998)</f>
        <v>0</v>
      </c>
      <c r="AQ2998" s="44">
        <f>IF(AO2998="",0,AP2998/LISTAS[[#This Row],[VENTA NETA]]-1)</f>
        <v>0</v>
      </c>
      <c r="AS2998" s="39">
        <v>0</v>
      </c>
      <c r="AT2998" s="48" t="e">
        <f>+LISTAS[[#This Row],[COSTO]]/AS2998-1</f>
        <v>#DIV/0!</v>
      </c>
      <c r="BA2998" t="s">
        <v>6944</v>
      </c>
      <c r="BB2998" s="36"/>
    </row>
    <row r="2999" spans="1:54" x14ac:dyDescent="0.35">
      <c r="A2999" s="7" t="s">
        <v>6977</v>
      </c>
      <c r="B2999" t="s">
        <v>6944</v>
      </c>
      <c r="C2999">
        <v>57</v>
      </c>
      <c r="D2999" t="s">
        <v>7045</v>
      </c>
      <c r="E2999" s="2">
        <v>9150</v>
      </c>
      <c r="F2999" s="7" t="str">
        <f>+_xlfn.XLOOKUP(LISTAS[[#This Row],[ID]],_01_CODIGOS_Y_COSTOS_xlsm[Producto y N°],_01_CODIGOS_Y_COSTOS_xlsm[FABRICA],"",0,1)</f>
        <v>MAXIFER</v>
      </c>
      <c r="G2999" s="26">
        <f>LISTAS[[#This Row],[Precio]]*(1-0.46)</f>
        <v>4941</v>
      </c>
      <c r="H2999" s="21">
        <f>+_xlfn.XLOOKUP(LISTAS[[#This Row],[ID]],_01_CODIGOS_Y_COSTOS_xlsm[Producto y N°],_01_CODIGOS_Y_COSTOS_xlsm[COSTO],0,0,1)</f>
        <v>0</v>
      </c>
      <c r="I2999" s="28">
        <f>+IFERROR(LISTAS[[#This Row],[VENTA NETA]]/LISTAS[[#This Row],[COSTO]]-1,0)</f>
        <v>0</v>
      </c>
      <c r="J2999" s="50" t="str">
        <f>IFERROR(VLOOKUP(LISTAS[[#This Row],[ID]],_01_CODIGOS_Y_COSTOS_xlsm[[Producto y N°]:[CODIGO]],2,0),"")</f>
        <v>0</v>
      </c>
      <c r="O2999" t="s">
        <v>6977</v>
      </c>
      <c r="AB2999" s="12" t="str">
        <f>+LISTAS[[#This Row],[Codigo]]&amp;LISTAS[[#This Row],[Fabrica]]</f>
        <v>0MAXIFER</v>
      </c>
      <c r="AC2999" s="13" t="str">
        <f>+LISTAS[[#This Row],[Codigo]]</f>
        <v>0</v>
      </c>
      <c r="AD2999" s="13" t="str">
        <f>+LISTAS[[#This Row],[ID]]</f>
        <v>CONEXIÓN DE ALUMINIO57</v>
      </c>
      <c r="AH2999" s="36"/>
      <c r="AI2999" s="37">
        <f>+LISTAS[[#This Row],[Precio]]+(LISTAS[[#This Row],[Precio]]*AH2999)</f>
        <v>9150</v>
      </c>
      <c r="AJ2999" s="38">
        <f t="shared" si="50"/>
        <v>4575</v>
      </c>
      <c r="AL2999" s="35" t="e">
        <f>+AJ2999/LISTAS[[#This Row],[COSTO]]-1</f>
        <v>#DIV/0!</v>
      </c>
      <c r="AM2999" t="str">
        <f>+LISTAS[[#This Row],[ID]]</f>
        <v>CONEXIÓN DE ALUMINIO57</v>
      </c>
      <c r="AO2999" s="43"/>
      <c r="AP2999" s="39">
        <f>LISTAS[[#This Row],[COSTO]]+(LISTAS[[#This Row],[COSTO]]*AO2999)</f>
        <v>0</v>
      </c>
      <c r="AQ2999" s="44">
        <f>IF(AO2999="",0,AP2999/LISTAS[[#This Row],[VENTA NETA]]-1)</f>
        <v>0</v>
      </c>
      <c r="AS2999" s="39">
        <v>0</v>
      </c>
      <c r="AT2999" s="48" t="e">
        <f>+LISTAS[[#This Row],[COSTO]]/AS2999-1</f>
        <v>#DIV/0!</v>
      </c>
      <c r="BA2999" t="s">
        <v>6944</v>
      </c>
      <c r="BB2999" s="36"/>
    </row>
    <row r="3000" spans="1:54" x14ac:dyDescent="0.35">
      <c r="A3000" s="7" t="s">
        <v>6978</v>
      </c>
      <c r="B3000" t="s">
        <v>6944</v>
      </c>
      <c r="C3000">
        <v>58</v>
      </c>
      <c r="D3000" t="s">
        <v>7046</v>
      </c>
      <c r="E3000" s="2">
        <v>9630</v>
      </c>
      <c r="F3000" s="7" t="str">
        <f>+_xlfn.XLOOKUP(LISTAS[[#This Row],[ID]],_01_CODIGOS_Y_COSTOS_xlsm[Producto y N°],_01_CODIGOS_Y_COSTOS_xlsm[FABRICA],"",0,1)</f>
        <v>MAXIFER</v>
      </c>
      <c r="G3000" s="26">
        <f>LISTAS[[#This Row],[Precio]]*(1-0.46)</f>
        <v>5200.2000000000007</v>
      </c>
      <c r="H3000" s="21">
        <f>+_xlfn.XLOOKUP(LISTAS[[#This Row],[ID]],_01_CODIGOS_Y_COSTOS_xlsm[Producto y N°],_01_CODIGOS_Y_COSTOS_xlsm[COSTO],0,0,1)</f>
        <v>0</v>
      </c>
      <c r="I3000" s="28">
        <f>+IFERROR(LISTAS[[#This Row],[VENTA NETA]]/LISTAS[[#This Row],[COSTO]]-1,0)</f>
        <v>0</v>
      </c>
      <c r="J3000" s="50" t="str">
        <f>IFERROR(VLOOKUP(LISTAS[[#This Row],[ID]],_01_CODIGOS_Y_COSTOS_xlsm[[Producto y N°]:[CODIGO]],2,0),"")</f>
        <v>0</v>
      </c>
      <c r="O3000" t="s">
        <v>6978</v>
      </c>
      <c r="AB3000" s="12" t="str">
        <f>+LISTAS[[#This Row],[Codigo]]&amp;LISTAS[[#This Row],[Fabrica]]</f>
        <v>0MAXIFER</v>
      </c>
      <c r="AC3000" s="13" t="str">
        <f>+LISTAS[[#This Row],[Codigo]]</f>
        <v>0</v>
      </c>
      <c r="AD3000" s="13" t="str">
        <f>+LISTAS[[#This Row],[ID]]</f>
        <v>CONEXIÓN DE ALUMINIO58</v>
      </c>
      <c r="AH3000" s="36"/>
      <c r="AI3000" s="37">
        <f>+LISTAS[[#This Row],[Precio]]+(LISTAS[[#This Row],[Precio]]*AH3000)</f>
        <v>9630</v>
      </c>
      <c r="AJ3000" s="38">
        <f t="shared" si="50"/>
        <v>4815</v>
      </c>
      <c r="AL3000" s="35" t="e">
        <f>+AJ3000/LISTAS[[#This Row],[COSTO]]-1</f>
        <v>#DIV/0!</v>
      </c>
      <c r="AM3000" t="str">
        <f>+LISTAS[[#This Row],[ID]]</f>
        <v>CONEXIÓN DE ALUMINIO58</v>
      </c>
      <c r="AO3000" s="43"/>
      <c r="AP3000" s="39">
        <f>LISTAS[[#This Row],[COSTO]]+(LISTAS[[#This Row],[COSTO]]*AO3000)</f>
        <v>0</v>
      </c>
      <c r="AQ3000" s="44">
        <f>IF(AO3000="",0,AP3000/LISTAS[[#This Row],[VENTA NETA]]-1)</f>
        <v>0</v>
      </c>
      <c r="AS3000" s="39">
        <v>0</v>
      </c>
      <c r="AT3000" s="48" t="e">
        <f>+LISTAS[[#This Row],[COSTO]]/AS3000-1</f>
        <v>#DIV/0!</v>
      </c>
      <c r="BA3000" t="s">
        <v>6944</v>
      </c>
      <c r="BB3000" s="36"/>
    </row>
    <row r="3001" spans="1:54" x14ac:dyDescent="0.35">
      <c r="A3001" s="7" t="s">
        <v>6979</v>
      </c>
      <c r="B3001" t="s">
        <v>6944</v>
      </c>
      <c r="C3001">
        <v>59</v>
      </c>
      <c r="D3001" t="s">
        <v>7047</v>
      </c>
      <c r="E3001" s="2">
        <v>10320</v>
      </c>
      <c r="F3001" s="7" t="str">
        <f>+_xlfn.XLOOKUP(LISTAS[[#This Row],[ID]],_01_CODIGOS_Y_COSTOS_xlsm[Producto y N°],_01_CODIGOS_Y_COSTOS_xlsm[FABRICA],"",0,1)</f>
        <v>MAXIFER</v>
      </c>
      <c r="G3001" s="26">
        <f>LISTAS[[#This Row],[Precio]]*(1-0.46)</f>
        <v>5572.8</v>
      </c>
      <c r="H3001" s="21">
        <f>+_xlfn.XLOOKUP(LISTAS[[#This Row],[ID]],_01_CODIGOS_Y_COSTOS_xlsm[Producto y N°],_01_CODIGOS_Y_COSTOS_xlsm[COSTO],0,0,1)</f>
        <v>0</v>
      </c>
      <c r="I3001" s="28">
        <f>+IFERROR(LISTAS[[#This Row],[VENTA NETA]]/LISTAS[[#This Row],[COSTO]]-1,0)</f>
        <v>0</v>
      </c>
      <c r="J3001" s="50" t="str">
        <f>IFERROR(VLOOKUP(LISTAS[[#This Row],[ID]],_01_CODIGOS_Y_COSTOS_xlsm[[Producto y N°]:[CODIGO]],2,0),"")</f>
        <v>0</v>
      </c>
      <c r="O3001" t="s">
        <v>6979</v>
      </c>
      <c r="AB3001" s="12" t="str">
        <f>+LISTAS[[#This Row],[Codigo]]&amp;LISTAS[[#This Row],[Fabrica]]</f>
        <v>0MAXIFER</v>
      </c>
      <c r="AC3001" s="13" t="str">
        <f>+LISTAS[[#This Row],[Codigo]]</f>
        <v>0</v>
      </c>
      <c r="AD3001" s="13" t="str">
        <f>+LISTAS[[#This Row],[ID]]</f>
        <v>CONEXIÓN DE ALUMINIO59</v>
      </c>
      <c r="AH3001" s="36"/>
      <c r="AI3001" s="37">
        <f>+LISTAS[[#This Row],[Precio]]+(LISTAS[[#This Row],[Precio]]*AH3001)</f>
        <v>10320</v>
      </c>
      <c r="AJ3001" s="38">
        <f t="shared" si="50"/>
        <v>5160</v>
      </c>
      <c r="AL3001" s="35" t="e">
        <f>+AJ3001/LISTAS[[#This Row],[COSTO]]-1</f>
        <v>#DIV/0!</v>
      </c>
      <c r="AM3001" t="str">
        <f>+LISTAS[[#This Row],[ID]]</f>
        <v>CONEXIÓN DE ALUMINIO59</v>
      </c>
      <c r="AO3001" s="43"/>
      <c r="AP3001" s="39">
        <f>LISTAS[[#This Row],[COSTO]]+(LISTAS[[#This Row],[COSTO]]*AO3001)</f>
        <v>0</v>
      </c>
      <c r="AQ3001" s="44">
        <f>IF(AO3001="",0,AP3001/LISTAS[[#This Row],[VENTA NETA]]-1)</f>
        <v>0</v>
      </c>
      <c r="AS3001" s="39">
        <v>0</v>
      </c>
      <c r="AT3001" s="48" t="e">
        <f>+LISTAS[[#This Row],[COSTO]]/AS3001-1</f>
        <v>#DIV/0!</v>
      </c>
      <c r="BA3001" t="s">
        <v>6944</v>
      </c>
      <c r="BB3001" s="36"/>
    </row>
    <row r="3002" spans="1:54" x14ac:dyDescent="0.35">
      <c r="A3002" s="7" t="s">
        <v>6980</v>
      </c>
      <c r="B3002" t="s">
        <v>6944</v>
      </c>
      <c r="C3002">
        <v>61</v>
      </c>
      <c r="D3002" t="s">
        <v>7048</v>
      </c>
      <c r="E3002" s="2">
        <v>9670</v>
      </c>
      <c r="F3002" s="7" t="str">
        <f>+_xlfn.XLOOKUP(LISTAS[[#This Row],[ID]],_01_CODIGOS_Y_COSTOS_xlsm[Producto y N°],_01_CODIGOS_Y_COSTOS_xlsm[FABRICA],"",0,1)</f>
        <v>MAXIFER</v>
      </c>
      <c r="G3002" s="26">
        <f>LISTAS[[#This Row],[Precio]]*(1-0.46)</f>
        <v>5221.8</v>
      </c>
      <c r="H3002" s="21">
        <f>+_xlfn.XLOOKUP(LISTAS[[#This Row],[ID]],_01_CODIGOS_Y_COSTOS_xlsm[Producto y N°],_01_CODIGOS_Y_COSTOS_xlsm[COSTO],0,0,1)</f>
        <v>0</v>
      </c>
      <c r="I3002" s="28">
        <f>+IFERROR(LISTAS[[#This Row],[VENTA NETA]]/LISTAS[[#This Row],[COSTO]]-1,0)</f>
        <v>0</v>
      </c>
      <c r="J3002" s="50" t="str">
        <f>IFERROR(VLOOKUP(LISTAS[[#This Row],[ID]],_01_CODIGOS_Y_COSTOS_xlsm[[Producto y N°]:[CODIGO]],2,0),"")</f>
        <v>0</v>
      </c>
      <c r="O3002" t="s">
        <v>6980</v>
      </c>
      <c r="AB3002" s="12" t="str">
        <f>+LISTAS[[#This Row],[Codigo]]&amp;LISTAS[[#This Row],[Fabrica]]</f>
        <v>0MAXIFER</v>
      </c>
      <c r="AC3002" s="13" t="str">
        <f>+LISTAS[[#This Row],[Codigo]]</f>
        <v>0</v>
      </c>
      <c r="AD3002" s="13" t="str">
        <f>+LISTAS[[#This Row],[ID]]</f>
        <v>CONEXIÓN DE ALUMINIO61</v>
      </c>
      <c r="AH3002" s="36"/>
      <c r="AI3002" s="37">
        <f>+LISTAS[[#This Row],[Precio]]+(LISTAS[[#This Row],[Precio]]*AH3002)</f>
        <v>9670</v>
      </c>
      <c r="AJ3002" s="38">
        <f t="shared" si="50"/>
        <v>4835</v>
      </c>
      <c r="AL3002" s="35" t="e">
        <f>+AJ3002/LISTAS[[#This Row],[COSTO]]-1</f>
        <v>#DIV/0!</v>
      </c>
      <c r="AM3002" t="str">
        <f>+LISTAS[[#This Row],[ID]]</f>
        <v>CONEXIÓN DE ALUMINIO61</v>
      </c>
      <c r="AO3002" s="43"/>
      <c r="AP3002" s="39">
        <f>LISTAS[[#This Row],[COSTO]]+(LISTAS[[#This Row],[COSTO]]*AO3002)</f>
        <v>0</v>
      </c>
      <c r="AQ3002" s="44">
        <f>IF(AO3002="",0,AP3002/LISTAS[[#This Row],[VENTA NETA]]-1)</f>
        <v>0</v>
      </c>
      <c r="AS3002" s="39">
        <v>0</v>
      </c>
      <c r="AT3002" s="48" t="e">
        <f>+LISTAS[[#This Row],[COSTO]]/AS3002-1</f>
        <v>#DIV/0!</v>
      </c>
      <c r="BA3002" t="s">
        <v>6944</v>
      </c>
      <c r="BB3002" s="36"/>
    </row>
    <row r="3003" spans="1:54" x14ac:dyDescent="0.35">
      <c r="A3003" s="7" t="s">
        <v>6981</v>
      </c>
      <c r="B3003" t="s">
        <v>6944</v>
      </c>
      <c r="C3003">
        <v>62</v>
      </c>
      <c r="D3003" t="s">
        <v>7049</v>
      </c>
      <c r="E3003" s="2">
        <v>10250</v>
      </c>
      <c r="F3003" s="7" t="str">
        <f>+_xlfn.XLOOKUP(LISTAS[[#This Row],[ID]],_01_CODIGOS_Y_COSTOS_xlsm[Producto y N°],_01_CODIGOS_Y_COSTOS_xlsm[FABRICA],"",0,1)</f>
        <v>MAXIFER</v>
      </c>
      <c r="G3003" s="26">
        <f>LISTAS[[#This Row],[Precio]]*(1-0.46)</f>
        <v>5535</v>
      </c>
      <c r="H3003" s="21">
        <f>+_xlfn.XLOOKUP(LISTAS[[#This Row],[ID]],_01_CODIGOS_Y_COSTOS_xlsm[Producto y N°],_01_CODIGOS_Y_COSTOS_xlsm[COSTO],0,0,1)</f>
        <v>0</v>
      </c>
      <c r="I3003" s="28">
        <f>+IFERROR(LISTAS[[#This Row],[VENTA NETA]]/LISTAS[[#This Row],[COSTO]]-1,0)</f>
        <v>0</v>
      </c>
      <c r="J3003" s="50" t="str">
        <f>IFERROR(VLOOKUP(LISTAS[[#This Row],[ID]],_01_CODIGOS_Y_COSTOS_xlsm[[Producto y N°]:[CODIGO]],2,0),"")</f>
        <v>0</v>
      </c>
      <c r="O3003" t="s">
        <v>6981</v>
      </c>
      <c r="AB3003" s="12" t="str">
        <f>+LISTAS[[#This Row],[Codigo]]&amp;LISTAS[[#This Row],[Fabrica]]</f>
        <v>0MAXIFER</v>
      </c>
      <c r="AC3003" s="13" t="str">
        <f>+LISTAS[[#This Row],[Codigo]]</f>
        <v>0</v>
      </c>
      <c r="AD3003" s="13" t="str">
        <f>+LISTAS[[#This Row],[ID]]</f>
        <v>CONEXIÓN DE ALUMINIO62</v>
      </c>
      <c r="AH3003" s="36"/>
      <c r="AI3003" s="37">
        <f>+LISTAS[[#This Row],[Precio]]+(LISTAS[[#This Row],[Precio]]*AH3003)</f>
        <v>10250</v>
      </c>
      <c r="AJ3003" s="38">
        <f t="shared" si="50"/>
        <v>5125</v>
      </c>
      <c r="AL3003" s="35" t="e">
        <f>+AJ3003/LISTAS[[#This Row],[COSTO]]-1</f>
        <v>#DIV/0!</v>
      </c>
      <c r="AM3003" t="str">
        <f>+LISTAS[[#This Row],[ID]]</f>
        <v>CONEXIÓN DE ALUMINIO62</v>
      </c>
      <c r="AO3003" s="43"/>
      <c r="AP3003" s="39">
        <f>LISTAS[[#This Row],[COSTO]]+(LISTAS[[#This Row],[COSTO]]*AO3003)</f>
        <v>0</v>
      </c>
      <c r="AQ3003" s="44">
        <f>IF(AO3003="",0,AP3003/LISTAS[[#This Row],[VENTA NETA]]-1)</f>
        <v>0</v>
      </c>
      <c r="AS3003" s="39">
        <v>0</v>
      </c>
      <c r="AT3003" s="48" t="e">
        <f>+LISTAS[[#This Row],[COSTO]]/AS3003-1</f>
        <v>#DIV/0!</v>
      </c>
      <c r="BA3003" t="s">
        <v>6944</v>
      </c>
      <c r="BB3003" s="36"/>
    </row>
    <row r="3004" spans="1:54" x14ac:dyDescent="0.35">
      <c r="A3004" s="7" t="s">
        <v>6982</v>
      </c>
      <c r="B3004" t="s">
        <v>6944</v>
      </c>
      <c r="C3004">
        <v>63</v>
      </c>
      <c r="D3004" t="s">
        <v>7050</v>
      </c>
      <c r="E3004" s="2">
        <v>10870</v>
      </c>
      <c r="F3004" s="7" t="str">
        <f>+_xlfn.XLOOKUP(LISTAS[[#This Row],[ID]],_01_CODIGOS_Y_COSTOS_xlsm[Producto y N°],_01_CODIGOS_Y_COSTOS_xlsm[FABRICA],"",0,1)</f>
        <v>MAXIFER</v>
      </c>
      <c r="G3004" s="26">
        <f>LISTAS[[#This Row],[Precio]]*(1-0.46)</f>
        <v>5869.8</v>
      </c>
      <c r="H3004" s="21">
        <f>+_xlfn.XLOOKUP(LISTAS[[#This Row],[ID]],_01_CODIGOS_Y_COSTOS_xlsm[Producto y N°],_01_CODIGOS_Y_COSTOS_xlsm[COSTO],0,0,1)</f>
        <v>0</v>
      </c>
      <c r="I3004" s="28">
        <f>+IFERROR(LISTAS[[#This Row],[VENTA NETA]]/LISTAS[[#This Row],[COSTO]]-1,0)</f>
        <v>0</v>
      </c>
      <c r="J3004" s="50" t="str">
        <f>IFERROR(VLOOKUP(LISTAS[[#This Row],[ID]],_01_CODIGOS_Y_COSTOS_xlsm[[Producto y N°]:[CODIGO]],2,0),"")</f>
        <v>0</v>
      </c>
      <c r="O3004" t="s">
        <v>6982</v>
      </c>
      <c r="AB3004" s="12" t="str">
        <f>+LISTAS[[#This Row],[Codigo]]&amp;LISTAS[[#This Row],[Fabrica]]</f>
        <v>0MAXIFER</v>
      </c>
      <c r="AC3004" s="13" t="str">
        <f>+LISTAS[[#This Row],[Codigo]]</f>
        <v>0</v>
      </c>
      <c r="AD3004" s="13" t="str">
        <f>+LISTAS[[#This Row],[ID]]</f>
        <v>CONEXIÓN DE ALUMINIO63</v>
      </c>
      <c r="AH3004" s="36"/>
      <c r="AI3004" s="37">
        <f>+LISTAS[[#This Row],[Precio]]+(LISTAS[[#This Row],[Precio]]*AH3004)</f>
        <v>10870</v>
      </c>
      <c r="AJ3004" s="38">
        <f t="shared" si="50"/>
        <v>5435</v>
      </c>
      <c r="AL3004" s="35" t="e">
        <f>+AJ3004/LISTAS[[#This Row],[COSTO]]-1</f>
        <v>#DIV/0!</v>
      </c>
      <c r="AM3004" t="str">
        <f>+LISTAS[[#This Row],[ID]]</f>
        <v>CONEXIÓN DE ALUMINIO63</v>
      </c>
      <c r="AO3004" s="43"/>
      <c r="AP3004" s="39">
        <f>LISTAS[[#This Row],[COSTO]]+(LISTAS[[#This Row],[COSTO]]*AO3004)</f>
        <v>0</v>
      </c>
      <c r="AQ3004" s="44">
        <f>IF(AO3004="",0,AP3004/LISTAS[[#This Row],[VENTA NETA]]-1)</f>
        <v>0</v>
      </c>
      <c r="AS3004" s="39">
        <v>0</v>
      </c>
      <c r="AT3004" s="48" t="e">
        <f>+LISTAS[[#This Row],[COSTO]]/AS3004-1</f>
        <v>#DIV/0!</v>
      </c>
      <c r="BA3004" t="s">
        <v>6944</v>
      </c>
      <c r="BB3004" s="36"/>
    </row>
    <row r="3005" spans="1:54" x14ac:dyDescent="0.35">
      <c r="A3005" s="7" t="s">
        <v>6983</v>
      </c>
      <c r="B3005" t="s">
        <v>6944</v>
      </c>
      <c r="C3005">
        <v>64</v>
      </c>
      <c r="D3005" t="s">
        <v>7051</v>
      </c>
      <c r="E3005" s="2">
        <v>11980</v>
      </c>
      <c r="F3005" s="7" t="str">
        <f>+_xlfn.XLOOKUP(LISTAS[[#This Row],[ID]],_01_CODIGOS_Y_COSTOS_xlsm[Producto y N°],_01_CODIGOS_Y_COSTOS_xlsm[FABRICA],"",0,1)</f>
        <v>MAXIFER</v>
      </c>
      <c r="G3005" s="26">
        <f>LISTAS[[#This Row],[Precio]]*(1-0.46)</f>
        <v>6469.2000000000007</v>
      </c>
      <c r="H3005" s="21">
        <f>+_xlfn.XLOOKUP(LISTAS[[#This Row],[ID]],_01_CODIGOS_Y_COSTOS_xlsm[Producto y N°],_01_CODIGOS_Y_COSTOS_xlsm[COSTO],0,0,1)</f>
        <v>0</v>
      </c>
      <c r="I3005" s="28">
        <f>+IFERROR(LISTAS[[#This Row],[VENTA NETA]]/LISTAS[[#This Row],[COSTO]]-1,0)</f>
        <v>0</v>
      </c>
      <c r="J3005" s="50" t="str">
        <f>IFERROR(VLOOKUP(LISTAS[[#This Row],[ID]],_01_CODIGOS_Y_COSTOS_xlsm[[Producto y N°]:[CODIGO]],2,0),"")</f>
        <v>0</v>
      </c>
      <c r="O3005" t="s">
        <v>6983</v>
      </c>
      <c r="AB3005" s="12" t="str">
        <f>+LISTAS[[#This Row],[Codigo]]&amp;LISTAS[[#This Row],[Fabrica]]</f>
        <v>0MAXIFER</v>
      </c>
      <c r="AC3005" s="13" t="str">
        <f>+LISTAS[[#This Row],[Codigo]]</f>
        <v>0</v>
      </c>
      <c r="AD3005" s="13" t="str">
        <f>+LISTAS[[#This Row],[ID]]</f>
        <v>CONEXIÓN DE ALUMINIO64</v>
      </c>
      <c r="AH3005" s="36"/>
      <c r="AI3005" s="37">
        <f>+LISTAS[[#This Row],[Precio]]+(LISTAS[[#This Row],[Precio]]*AH3005)</f>
        <v>11980</v>
      </c>
      <c r="AJ3005" s="38">
        <f t="shared" si="50"/>
        <v>5990</v>
      </c>
      <c r="AL3005" s="35" t="e">
        <f>+AJ3005/LISTAS[[#This Row],[COSTO]]-1</f>
        <v>#DIV/0!</v>
      </c>
      <c r="AM3005" t="str">
        <f>+LISTAS[[#This Row],[ID]]</f>
        <v>CONEXIÓN DE ALUMINIO64</v>
      </c>
      <c r="AO3005" s="43"/>
      <c r="AP3005" s="39">
        <f>LISTAS[[#This Row],[COSTO]]+(LISTAS[[#This Row],[COSTO]]*AO3005)</f>
        <v>0</v>
      </c>
      <c r="AQ3005" s="44">
        <f>IF(AO3005="",0,AP3005/LISTAS[[#This Row],[VENTA NETA]]-1)</f>
        <v>0</v>
      </c>
      <c r="AS3005" s="39">
        <v>0</v>
      </c>
      <c r="AT3005" s="48" t="e">
        <f>+LISTAS[[#This Row],[COSTO]]/AS3005-1</f>
        <v>#DIV/0!</v>
      </c>
      <c r="BA3005" t="s">
        <v>6944</v>
      </c>
      <c r="BB3005" s="36"/>
    </row>
    <row r="3006" spans="1:54" x14ac:dyDescent="0.35">
      <c r="A3006" s="7" t="s">
        <v>6984</v>
      </c>
      <c r="B3006" t="s">
        <v>6944</v>
      </c>
      <c r="C3006">
        <v>65</v>
      </c>
      <c r="D3006" t="s">
        <v>7243</v>
      </c>
      <c r="E3006" s="2">
        <v>12320</v>
      </c>
      <c r="F3006" s="7" t="str">
        <f>+_xlfn.XLOOKUP(LISTAS[[#This Row],[ID]],_01_CODIGOS_Y_COSTOS_xlsm[Producto y N°],_01_CODIGOS_Y_COSTOS_xlsm[FABRICA],"",0,1)</f>
        <v>MAXIFER</v>
      </c>
      <c r="G3006" s="26">
        <f>LISTAS[[#This Row],[Precio]]*(1-0.46)</f>
        <v>6652.8</v>
      </c>
      <c r="H3006" s="21">
        <f>+_xlfn.XLOOKUP(LISTAS[[#This Row],[ID]],_01_CODIGOS_Y_COSTOS_xlsm[Producto y N°],_01_CODIGOS_Y_COSTOS_xlsm[COSTO],0,0,1)</f>
        <v>0</v>
      </c>
      <c r="I3006" s="28">
        <f>+IFERROR(LISTAS[[#This Row],[VENTA NETA]]/LISTAS[[#This Row],[COSTO]]-1,0)</f>
        <v>0</v>
      </c>
      <c r="J3006" s="50" t="str">
        <f>IFERROR(VLOOKUP(LISTAS[[#This Row],[ID]],_01_CODIGOS_Y_COSTOS_xlsm[[Producto y N°]:[CODIGO]],2,0),"")</f>
        <v>0</v>
      </c>
      <c r="O3006" t="s">
        <v>6984</v>
      </c>
      <c r="AB3006" s="12" t="str">
        <f>+LISTAS[[#This Row],[Codigo]]&amp;LISTAS[[#This Row],[Fabrica]]</f>
        <v>0MAXIFER</v>
      </c>
      <c r="AC3006" s="13" t="str">
        <f>+LISTAS[[#This Row],[Codigo]]</f>
        <v>0</v>
      </c>
      <c r="AD3006" s="13" t="str">
        <f>+LISTAS[[#This Row],[ID]]</f>
        <v>CONEXIÓN DE ALUMINIO65</v>
      </c>
      <c r="AH3006" s="36"/>
      <c r="AI3006" s="37">
        <f>+LISTAS[[#This Row],[Precio]]+(LISTAS[[#This Row],[Precio]]*AH3006)</f>
        <v>12320</v>
      </c>
      <c r="AJ3006" s="38">
        <f t="shared" si="50"/>
        <v>6160</v>
      </c>
      <c r="AL3006" s="35" t="e">
        <f>+AJ3006/LISTAS[[#This Row],[COSTO]]-1</f>
        <v>#DIV/0!</v>
      </c>
      <c r="AM3006" t="str">
        <f>+LISTAS[[#This Row],[ID]]</f>
        <v>CONEXIÓN DE ALUMINIO65</v>
      </c>
      <c r="AO3006" s="43"/>
      <c r="AP3006" s="39">
        <f>LISTAS[[#This Row],[COSTO]]+(LISTAS[[#This Row],[COSTO]]*AO3006)</f>
        <v>0</v>
      </c>
      <c r="AQ3006" s="44">
        <f>IF(AO3006="",0,AP3006/LISTAS[[#This Row],[VENTA NETA]]-1)</f>
        <v>0</v>
      </c>
      <c r="AS3006" s="39">
        <v>0</v>
      </c>
      <c r="AT3006" s="48" t="e">
        <f>+LISTAS[[#This Row],[COSTO]]/AS3006-1</f>
        <v>#DIV/0!</v>
      </c>
      <c r="BA3006" t="s">
        <v>6944</v>
      </c>
      <c r="BB3006" s="36"/>
    </row>
    <row r="3007" spans="1:54" x14ac:dyDescent="0.35">
      <c r="A3007" s="7" t="s">
        <v>6985</v>
      </c>
      <c r="B3007" t="s">
        <v>6944</v>
      </c>
      <c r="C3007">
        <v>66</v>
      </c>
      <c r="D3007" t="s">
        <v>9677</v>
      </c>
      <c r="E3007" s="2">
        <v>12320</v>
      </c>
      <c r="F3007" s="7" t="str">
        <f>+_xlfn.XLOOKUP(LISTAS[[#This Row],[ID]],_01_CODIGOS_Y_COSTOS_xlsm[Producto y N°],_01_CODIGOS_Y_COSTOS_xlsm[FABRICA],"",0,1)</f>
        <v>MAXIFER</v>
      </c>
      <c r="G3007" s="26">
        <f>LISTAS[[#This Row],[Precio]]*(1-0.46)</f>
        <v>6652.8</v>
      </c>
      <c r="H3007" s="21">
        <f>+_xlfn.XLOOKUP(LISTAS[[#This Row],[ID]],_01_CODIGOS_Y_COSTOS_xlsm[Producto y N°],_01_CODIGOS_Y_COSTOS_xlsm[COSTO],0,0,1)</f>
        <v>0</v>
      </c>
      <c r="I3007" s="28">
        <f>+IFERROR(LISTAS[[#This Row],[VENTA NETA]]/LISTAS[[#This Row],[COSTO]]-1,0)</f>
        <v>0</v>
      </c>
      <c r="J3007" s="50" t="str">
        <f>IFERROR(VLOOKUP(LISTAS[[#This Row],[ID]],_01_CODIGOS_Y_COSTOS_xlsm[[Producto y N°]:[CODIGO]],2,0),"")</f>
        <v>0</v>
      </c>
      <c r="O3007" t="s">
        <v>6985</v>
      </c>
      <c r="AB3007" s="12" t="str">
        <f>+LISTAS[[#This Row],[Codigo]]&amp;LISTAS[[#This Row],[Fabrica]]</f>
        <v>0MAXIFER</v>
      </c>
      <c r="AC3007" s="13" t="str">
        <f>+LISTAS[[#This Row],[Codigo]]</f>
        <v>0</v>
      </c>
      <c r="AD3007" s="13" t="str">
        <f>+LISTAS[[#This Row],[ID]]</f>
        <v>CONEXIÓN DE ALUMINIO66</v>
      </c>
      <c r="AH3007" s="36"/>
      <c r="AI3007" s="37">
        <f>+LISTAS[[#This Row],[Precio]]+(LISTAS[[#This Row],[Precio]]*AH3007)</f>
        <v>12320</v>
      </c>
      <c r="AJ3007" s="38">
        <f t="shared" si="50"/>
        <v>6160</v>
      </c>
      <c r="AL3007" s="35" t="e">
        <f>+AJ3007/LISTAS[[#This Row],[COSTO]]-1</f>
        <v>#DIV/0!</v>
      </c>
      <c r="AM3007" t="str">
        <f>+LISTAS[[#This Row],[ID]]</f>
        <v>CONEXIÓN DE ALUMINIO66</v>
      </c>
      <c r="AO3007" s="43"/>
      <c r="AP3007" s="39">
        <f>LISTAS[[#This Row],[COSTO]]+(LISTAS[[#This Row],[COSTO]]*AO3007)</f>
        <v>0</v>
      </c>
      <c r="AQ3007" s="44">
        <f>IF(AO3007="",0,AP3007/LISTAS[[#This Row],[VENTA NETA]]-1)</f>
        <v>0</v>
      </c>
      <c r="AS3007" s="39">
        <v>0</v>
      </c>
      <c r="AT3007" s="48" t="e">
        <f>+LISTAS[[#This Row],[COSTO]]/AS3007-1</f>
        <v>#DIV/0!</v>
      </c>
      <c r="BA3007" t="s">
        <v>6944</v>
      </c>
      <c r="BB3007" s="36"/>
    </row>
    <row r="3008" spans="1:54" x14ac:dyDescent="0.35">
      <c r="A3008" s="7" t="s">
        <v>6986</v>
      </c>
      <c r="B3008" t="s">
        <v>6944</v>
      </c>
      <c r="C3008">
        <v>67</v>
      </c>
      <c r="D3008" t="s">
        <v>7052</v>
      </c>
      <c r="E3008" s="2">
        <v>12320</v>
      </c>
      <c r="F3008" s="7" t="str">
        <f>+_xlfn.XLOOKUP(LISTAS[[#This Row],[ID]],_01_CODIGOS_Y_COSTOS_xlsm[Producto y N°],_01_CODIGOS_Y_COSTOS_xlsm[FABRICA],"",0,1)</f>
        <v>MAXIFER</v>
      </c>
      <c r="G3008" s="26">
        <f>LISTAS[[#This Row],[Precio]]*(1-0.46)</f>
        <v>6652.8</v>
      </c>
      <c r="H3008" s="21">
        <f>+_xlfn.XLOOKUP(LISTAS[[#This Row],[ID]],_01_CODIGOS_Y_COSTOS_xlsm[Producto y N°],_01_CODIGOS_Y_COSTOS_xlsm[COSTO],0,0,1)</f>
        <v>0</v>
      </c>
      <c r="I3008" s="28">
        <f>+IFERROR(LISTAS[[#This Row],[VENTA NETA]]/LISTAS[[#This Row],[COSTO]]-1,0)</f>
        <v>0</v>
      </c>
      <c r="J3008" s="50" t="str">
        <f>IFERROR(VLOOKUP(LISTAS[[#This Row],[ID]],_01_CODIGOS_Y_COSTOS_xlsm[[Producto y N°]:[CODIGO]],2,0),"")</f>
        <v>0</v>
      </c>
      <c r="O3008" t="s">
        <v>6986</v>
      </c>
      <c r="AB3008" s="12" t="str">
        <f>+LISTAS[[#This Row],[Codigo]]&amp;LISTAS[[#This Row],[Fabrica]]</f>
        <v>0MAXIFER</v>
      </c>
      <c r="AC3008" s="13" t="str">
        <f>+LISTAS[[#This Row],[Codigo]]</f>
        <v>0</v>
      </c>
      <c r="AD3008" s="13" t="str">
        <f>+LISTAS[[#This Row],[ID]]</f>
        <v>CONEXIÓN DE ALUMINIO67</v>
      </c>
      <c r="AH3008" s="36"/>
      <c r="AI3008" s="37">
        <f>+LISTAS[[#This Row],[Precio]]+(LISTAS[[#This Row],[Precio]]*AH3008)</f>
        <v>12320</v>
      </c>
      <c r="AJ3008" s="38">
        <f t="shared" si="50"/>
        <v>6160</v>
      </c>
      <c r="AL3008" s="35" t="e">
        <f>+AJ3008/LISTAS[[#This Row],[COSTO]]-1</f>
        <v>#DIV/0!</v>
      </c>
      <c r="AM3008" t="str">
        <f>+LISTAS[[#This Row],[ID]]</f>
        <v>CONEXIÓN DE ALUMINIO67</v>
      </c>
      <c r="AO3008" s="43"/>
      <c r="AP3008" s="39">
        <f>LISTAS[[#This Row],[COSTO]]+(LISTAS[[#This Row],[COSTO]]*AO3008)</f>
        <v>0</v>
      </c>
      <c r="AQ3008" s="44">
        <f>IF(AO3008="",0,AP3008/LISTAS[[#This Row],[VENTA NETA]]-1)</f>
        <v>0</v>
      </c>
      <c r="AS3008" s="39">
        <v>0</v>
      </c>
      <c r="AT3008" s="48" t="e">
        <f>+LISTAS[[#This Row],[COSTO]]/AS3008-1</f>
        <v>#DIV/0!</v>
      </c>
      <c r="BA3008" t="s">
        <v>6944</v>
      </c>
      <c r="BB3008" s="36"/>
    </row>
    <row r="3009" spans="1:54" x14ac:dyDescent="0.35">
      <c r="A3009" s="7" t="s">
        <v>6987</v>
      </c>
      <c r="B3009" t="s">
        <v>6944</v>
      </c>
      <c r="C3009">
        <v>68</v>
      </c>
      <c r="D3009" t="s">
        <v>7053</v>
      </c>
      <c r="E3009" s="2">
        <v>12978</v>
      </c>
      <c r="F3009" s="7" t="str">
        <f>+_xlfn.XLOOKUP(LISTAS[[#This Row],[ID]],_01_CODIGOS_Y_COSTOS_xlsm[Producto y N°],_01_CODIGOS_Y_COSTOS_xlsm[FABRICA],"",0,1)</f>
        <v>MAXIFER</v>
      </c>
      <c r="G3009" s="26">
        <f>LISTAS[[#This Row],[Precio]]*(1-0.46)</f>
        <v>7008.1200000000008</v>
      </c>
      <c r="H3009" s="21">
        <f>+_xlfn.XLOOKUP(LISTAS[[#This Row],[ID]],_01_CODIGOS_Y_COSTOS_xlsm[Producto y N°],_01_CODIGOS_Y_COSTOS_xlsm[COSTO],0,0,1)</f>
        <v>0</v>
      </c>
      <c r="I3009" s="28">
        <f>+IFERROR(LISTAS[[#This Row],[VENTA NETA]]/LISTAS[[#This Row],[COSTO]]-1,0)</f>
        <v>0</v>
      </c>
      <c r="J3009" s="50" t="str">
        <f>IFERROR(VLOOKUP(LISTAS[[#This Row],[ID]],_01_CODIGOS_Y_COSTOS_xlsm[[Producto y N°]:[CODIGO]],2,0),"")</f>
        <v>0</v>
      </c>
      <c r="O3009" t="s">
        <v>6987</v>
      </c>
      <c r="AB3009" s="12" t="str">
        <f>+LISTAS[[#This Row],[Codigo]]&amp;LISTAS[[#This Row],[Fabrica]]</f>
        <v>0MAXIFER</v>
      </c>
      <c r="AC3009" s="13" t="str">
        <f>+LISTAS[[#This Row],[Codigo]]</f>
        <v>0</v>
      </c>
      <c r="AD3009" s="13" t="str">
        <f>+LISTAS[[#This Row],[ID]]</f>
        <v>CONEXIÓN DE ALUMINIO68</v>
      </c>
      <c r="AH3009" s="36"/>
      <c r="AI3009" s="37">
        <f>+LISTAS[[#This Row],[Precio]]+(LISTAS[[#This Row],[Precio]]*AH3009)</f>
        <v>12978</v>
      </c>
      <c r="AJ3009" s="38">
        <f t="shared" si="50"/>
        <v>6489</v>
      </c>
      <c r="AL3009" s="35" t="e">
        <f>+AJ3009/LISTAS[[#This Row],[COSTO]]-1</f>
        <v>#DIV/0!</v>
      </c>
      <c r="AM3009" t="str">
        <f>+LISTAS[[#This Row],[ID]]</f>
        <v>CONEXIÓN DE ALUMINIO68</v>
      </c>
      <c r="AO3009" s="43"/>
      <c r="AP3009" s="39">
        <f>LISTAS[[#This Row],[COSTO]]+(LISTAS[[#This Row],[COSTO]]*AO3009)</f>
        <v>0</v>
      </c>
      <c r="AQ3009" s="44">
        <f>IF(AO3009="",0,AP3009/LISTAS[[#This Row],[VENTA NETA]]-1)</f>
        <v>0</v>
      </c>
      <c r="AS3009" s="39">
        <v>0</v>
      </c>
      <c r="AT3009" s="48" t="e">
        <f>+LISTAS[[#This Row],[COSTO]]/AS3009-1</f>
        <v>#DIV/0!</v>
      </c>
      <c r="BA3009" t="s">
        <v>6944</v>
      </c>
      <c r="BB3009" s="36"/>
    </row>
    <row r="3010" spans="1:54" x14ac:dyDescent="0.35">
      <c r="A3010" s="7" t="s">
        <v>6988</v>
      </c>
      <c r="B3010" t="s">
        <v>6944</v>
      </c>
      <c r="C3010">
        <v>69</v>
      </c>
      <c r="D3010" t="s">
        <v>7054</v>
      </c>
      <c r="E3010" s="2">
        <v>13560</v>
      </c>
      <c r="F3010" s="7" t="str">
        <f>+_xlfn.XLOOKUP(LISTAS[[#This Row],[ID]],_01_CODIGOS_Y_COSTOS_xlsm[Producto y N°],_01_CODIGOS_Y_COSTOS_xlsm[FABRICA],"",0,1)</f>
        <v>MAXIFER</v>
      </c>
      <c r="G3010" s="26">
        <f>LISTAS[[#This Row],[Precio]]*(1-0.46)</f>
        <v>7322.4000000000005</v>
      </c>
      <c r="H3010" s="21">
        <f>+_xlfn.XLOOKUP(LISTAS[[#This Row],[ID]],_01_CODIGOS_Y_COSTOS_xlsm[Producto y N°],_01_CODIGOS_Y_COSTOS_xlsm[COSTO],0,0,1)</f>
        <v>0</v>
      </c>
      <c r="I3010" s="28">
        <f>+IFERROR(LISTAS[[#This Row],[VENTA NETA]]/LISTAS[[#This Row],[COSTO]]-1,0)</f>
        <v>0</v>
      </c>
      <c r="J3010" s="50" t="str">
        <f>IFERROR(VLOOKUP(LISTAS[[#This Row],[ID]],_01_CODIGOS_Y_COSTOS_xlsm[[Producto y N°]:[CODIGO]],2,0),"")</f>
        <v>0</v>
      </c>
      <c r="O3010" t="s">
        <v>6988</v>
      </c>
      <c r="AB3010" s="12" t="str">
        <f>+LISTAS[[#This Row],[Codigo]]&amp;LISTAS[[#This Row],[Fabrica]]</f>
        <v>0MAXIFER</v>
      </c>
      <c r="AC3010" s="13" t="str">
        <f>+LISTAS[[#This Row],[Codigo]]</f>
        <v>0</v>
      </c>
      <c r="AD3010" s="13" t="str">
        <f>+LISTAS[[#This Row],[ID]]</f>
        <v>CONEXIÓN DE ALUMINIO69</v>
      </c>
      <c r="AH3010" s="36"/>
      <c r="AI3010" s="37">
        <f>+LISTAS[[#This Row],[Precio]]+(LISTAS[[#This Row],[Precio]]*AH3010)</f>
        <v>13560</v>
      </c>
      <c r="AJ3010" s="38">
        <f t="shared" si="50"/>
        <v>6780</v>
      </c>
      <c r="AL3010" s="35" t="e">
        <f>+AJ3010/LISTAS[[#This Row],[COSTO]]-1</f>
        <v>#DIV/0!</v>
      </c>
      <c r="AM3010" t="str">
        <f>+LISTAS[[#This Row],[ID]]</f>
        <v>CONEXIÓN DE ALUMINIO69</v>
      </c>
      <c r="AO3010" s="43"/>
      <c r="AP3010" s="39">
        <f>LISTAS[[#This Row],[COSTO]]+(LISTAS[[#This Row],[COSTO]]*AO3010)</f>
        <v>0</v>
      </c>
      <c r="AQ3010" s="44">
        <f>IF(AO3010="",0,AP3010/LISTAS[[#This Row],[VENTA NETA]]-1)</f>
        <v>0</v>
      </c>
      <c r="AS3010" s="39">
        <v>0</v>
      </c>
      <c r="AT3010" s="48" t="e">
        <f>+LISTAS[[#This Row],[COSTO]]/AS3010-1</f>
        <v>#DIV/0!</v>
      </c>
      <c r="BA3010" t="s">
        <v>6944</v>
      </c>
      <c r="BB3010" s="36"/>
    </row>
    <row r="3011" spans="1:54" x14ac:dyDescent="0.35">
      <c r="A3011" s="7" t="s">
        <v>6989</v>
      </c>
      <c r="B3011" t="s">
        <v>6944</v>
      </c>
      <c r="C3011">
        <v>70</v>
      </c>
      <c r="D3011" t="s">
        <v>7055</v>
      </c>
      <c r="E3011" s="2">
        <v>13900</v>
      </c>
      <c r="F3011" s="7" t="str">
        <f>+_xlfn.XLOOKUP(LISTAS[[#This Row],[ID]],_01_CODIGOS_Y_COSTOS_xlsm[Producto y N°],_01_CODIGOS_Y_COSTOS_xlsm[FABRICA],"",0,1)</f>
        <v>MAXIFER</v>
      </c>
      <c r="G3011" s="26">
        <f>LISTAS[[#This Row],[Precio]]*(1-0.46)</f>
        <v>7506.0000000000009</v>
      </c>
      <c r="H3011" s="21">
        <f>+_xlfn.XLOOKUP(LISTAS[[#This Row],[ID]],_01_CODIGOS_Y_COSTOS_xlsm[Producto y N°],_01_CODIGOS_Y_COSTOS_xlsm[COSTO],0,0,1)</f>
        <v>0</v>
      </c>
      <c r="I3011" s="28">
        <f>+IFERROR(LISTAS[[#This Row],[VENTA NETA]]/LISTAS[[#This Row],[COSTO]]-1,0)</f>
        <v>0</v>
      </c>
      <c r="J3011" s="50" t="str">
        <f>IFERROR(VLOOKUP(LISTAS[[#This Row],[ID]],_01_CODIGOS_Y_COSTOS_xlsm[[Producto y N°]:[CODIGO]],2,0),"")</f>
        <v>0</v>
      </c>
      <c r="O3011" t="s">
        <v>6989</v>
      </c>
      <c r="AB3011" s="12" t="str">
        <f>+LISTAS[[#This Row],[Codigo]]&amp;LISTAS[[#This Row],[Fabrica]]</f>
        <v>0MAXIFER</v>
      </c>
      <c r="AC3011" s="13" t="str">
        <f>+LISTAS[[#This Row],[Codigo]]</f>
        <v>0</v>
      </c>
      <c r="AD3011" s="13" t="str">
        <f>+LISTAS[[#This Row],[ID]]</f>
        <v>CONEXIÓN DE ALUMINIO70</v>
      </c>
      <c r="AH3011" s="36"/>
      <c r="AI3011" s="37">
        <f>+LISTAS[[#This Row],[Precio]]+(LISTAS[[#This Row],[Precio]]*AH3011)</f>
        <v>13900</v>
      </c>
      <c r="AJ3011" s="38">
        <f t="shared" si="50"/>
        <v>6950</v>
      </c>
      <c r="AL3011" s="35" t="e">
        <f>+AJ3011/LISTAS[[#This Row],[COSTO]]-1</f>
        <v>#DIV/0!</v>
      </c>
      <c r="AM3011" t="str">
        <f>+LISTAS[[#This Row],[ID]]</f>
        <v>CONEXIÓN DE ALUMINIO70</v>
      </c>
      <c r="AO3011" s="43"/>
      <c r="AP3011" s="39">
        <f>LISTAS[[#This Row],[COSTO]]+(LISTAS[[#This Row],[COSTO]]*AO3011)</f>
        <v>0</v>
      </c>
      <c r="AQ3011" s="44">
        <f>IF(AO3011="",0,AP3011/LISTAS[[#This Row],[VENTA NETA]]-1)</f>
        <v>0</v>
      </c>
      <c r="AS3011" s="39">
        <v>0</v>
      </c>
      <c r="AT3011" s="48" t="e">
        <f>+LISTAS[[#This Row],[COSTO]]/AS3011-1</f>
        <v>#DIV/0!</v>
      </c>
      <c r="BA3011" t="s">
        <v>6944</v>
      </c>
      <c r="BB3011" s="36"/>
    </row>
    <row r="3012" spans="1:54" x14ac:dyDescent="0.35">
      <c r="A3012" s="7" t="s">
        <v>6990</v>
      </c>
      <c r="B3012" t="s">
        <v>6944</v>
      </c>
      <c r="C3012">
        <v>71</v>
      </c>
      <c r="D3012" t="s">
        <v>7056</v>
      </c>
      <c r="E3012" s="2">
        <v>14860</v>
      </c>
      <c r="F3012" s="7" t="str">
        <f>+_xlfn.XLOOKUP(LISTAS[[#This Row],[ID]],_01_CODIGOS_Y_COSTOS_xlsm[Producto y N°],_01_CODIGOS_Y_COSTOS_xlsm[FABRICA],"",0,1)</f>
        <v>MAXIFER</v>
      </c>
      <c r="G3012" s="26">
        <f>LISTAS[[#This Row],[Precio]]*(1-0.46)</f>
        <v>8024.4000000000005</v>
      </c>
      <c r="H3012" s="21">
        <f>+_xlfn.XLOOKUP(LISTAS[[#This Row],[ID]],_01_CODIGOS_Y_COSTOS_xlsm[Producto y N°],_01_CODIGOS_Y_COSTOS_xlsm[COSTO],0,0,1)</f>
        <v>0</v>
      </c>
      <c r="I3012" s="28">
        <f>+IFERROR(LISTAS[[#This Row],[VENTA NETA]]/LISTAS[[#This Row],[COSTO]]-1,0)</f>
        <v>0</v>
      </c>
      <c r="J3012" s="50" t="str">
        <f>IFERROR(VLOOKUP(LISTAS[[#This Row],[ID]],_01_CODIGOS_Y_COSTOS_xlsm[[Producto y N°]:[CODIGO]],2,0),"")</f>
        <v>0</v>
      </c>
      <c r="O3012" t="s">
        <v>6990</v>
      </c>
      <c r="AB3012" s="12" t="str">
        <f>+LISTAS[[#This Row],[Codigo]]&amp;LISTAS[[#This Row],[Fabrica]]</f>
        <v>0MAXIFER</v>
      </c>
      <c r="AC3012" s="13" t="str">
        <f>+LISTAS[[#This Row],[Codigo]]</f>
        <v>0</v>
      </c>
      <c r="AD3012" s="13" t="str">
        <f>+LISTAS[[#This Row],[ID]]</f>
        <v>CONEXIÓN DE ALUMINIO71</v>
      </c>
      <c r="AH3012" s="36"/>
      <c r="AI3012" s="37">
        <f>+LISTAS[[#This Row],[Precio]]+(LISTAS[[#This Row],[Precio]]*AH3012)</f>
        <v>14860</v>
      </c>
      <c r="AJ3012" s="38">
        <f t="shared" si="50"/>
        <v>7430</v>
      </c>
      <c r="AL3012" s="35" t="e">
        <f>+AJ3012/LISTAS[[#This Row],[COSTO]]-1</f>
        <v>#DIV/0!</v>
      </c>
      <c r="AM3012" t="str">
        <f>+LISTAS[[#This Row],[ID]]</f>
        <v>CONEXIÓN DE ALUMINIO71</v>
      </c>
      <c r="AO3012" s="43"/>
      <c r="AP3012" s="39">
        <f>LISTAS[[#This Row],[COSTO]]+(LISTAS[[#This Row],[COSTO]]*AO3012)</f>
        <v>0</v>
      </c>
      <c r="AQ3012" s="44">
        <f>IF(AO3012="",0,AP3012/LISTAS[[#This Row],[VENTA NETA]]-1)</f>
        <v>0</v>
      </c>
      <c r="AS3012" s="39">
        <v>0</v>
      </c>
      <c r="AT3012" s="48" t="e">
        <f>+LISTAS[[#This Row],[COSTO]]/AS3012-1</f>
        <v>#DIV/0!</v>
      </c>
      <c r="BA3012" t="s">
        <v>6944</v>
      </c>
      <c r="BB3012" s="36"/>
    </row>
    <row r="3013" spans="1:54" x14ac:dyDescent="0.35">
      <c r="A3013" s="7" t="s">
        <v>6991</v>
      </c>
      <c r="B3013" t="s">
        <v>6944</v>
      </c>
      <c r="C3013">
        <v>72</v>
      </c>
      <c r="D3013" t="s">
        <v>7278</v>
      </c>
      <c r="E3013" s="2">
        <v>15900</v>
      </c>
      <c r="F3013" s="7" t="str">
        <f>+_xlfn.XLOOKUP(LISTAS[[#This Row],[ID]],_01_CODIGOS_Y_COSTOS_xlsm[Producto y N°],_01_CODIGOS_Y_COSTOS_xlsm[FABRICA],"",0,1)</f>
        <v>MAXIFER</v>
      </c>
      <c r="G3013" s="26">
        <f>LISTAS[[#This Row],[Precio]]*(1-0.46)</f>
        <v>8586</v>
      </c>
      <c r="H3013" s="21">
        <f>+_xlfn.XLOOKUP(LISTAS[[#This Row],[ID]],_01_CODIGOS_Y_COSTOS_xlsm[Producto y N°],_01_CODIGOS_Y_COSTOS_xlsm[COSTO],0,0,1)</f>
        <v>0</v>
      </c>
      <c r="I3013" s="28">
        <f>+IFERROR(LISTAS[[#This Row],[VENTA NETA]]/LISTAS[[#This Row],[COSTO]]-1,0)</f>
        <v>0</v>
      </c>
      <c r="J3013" s="50" t="str">
        <f>IFERROR(VLOOKUP(LISTAS[[#This Row],[ID]],_01_CODIGOS_Y_COSTOS_xlsm[[Producto y N°]:[CODIGO]],2,0),"")</f>
        <v>0</v>
      </c>
      <c r="O3013" t="s">
        <v>6991</v>
      </c>
      <c r="AB3013" s="12" t="str">
        <f>+LISTAS[[#This Row],[Codigo]]&amp;LISTAS[[#This Row],[Fabrica]]</f>
        <v>0MAXIFER</v>
      </c>
      <c r="AC3013" s="13" t="str">
        <f>+LISTAS[[#This Row],[Codigo]]</f>
        <v>0</v>
      </c>
      <c r="AD3013" s="13" t="str">
        <f>+LISTAS[[#This Row],[ID]]</f>
        <v>CONEXIÓN DE ALUMINIO72</v>
      </c>
      <c r="AH3013" s="36"/>
      <c r="AI3013" s="37">
        <f>+LISTAS[[#This Row],[Precio]]+(LISTAS[[#This Row],[Precio]]*AH3013)</f>
        <v>15900</v>
      </c>
      <c r="AJ3013" s="38">
        <f t="shared" ref="AJ3013:AJ3076" si="51">+((100-50)*0.01)*AI3013</f>
        <v>7950</v>
      </c>
      <c r="AL3013" s="35" t="e">
        <f>+AJ3013/LISTAS[[#This Row],[COSTO]]-1</f>
        <v>#DIV/0!</v>
      </c>
      <c r="AM3013" t="str">
        <f>+LISTAS[[#This Row],[ID]]</f>
        <v>CONEXIÓN DE ALUMINIO72</v>
      </c>
      <c r="AO3013" s="43"/>
      <c r="AP3013" s="39">
        <f>LISTAS[[#This Row],[COSTO]]+(LISTAS[[#This Row],[COSTO]]*AO3013)</f>
        <v>0</v>
      </c>
      <c r="AQ3013" s="44">
        <f>IF(AO3013="",0,AP3013/LISTAS[[#This Row],[VENTA NETA]]-1)</f>
        <v>0</v>
      </c>
      <c r="AS3013" s="39">
        <v>0</v>
      </c>
      <c r="AT3013" s="48" t="e">
        <f>+LISTAS[[#This Row],[COSTO]]/AS3013-1</f>
        <v>#DIV/0!</v>
      </c>
      <c r="BA3013" t="s">
        <v>6944</v>
      </c>
      <c r="BB3013" s="36"/>
    </row>
    <row r="3014" spans="1:54" x14ac:dyDescent="0.35">
      <c r="A3014" s="7" t="s">
        <v>7282</v>
      </c>
      <c r="B3014" t="s">
        <v>6944</v>
      </c>
      <c r="C3014">
        <v>78</v>
      </c>
      <c r="D3014" t="s">
        <v>7283</v>
      </c>
      <c r="E3014" s="2">
        <v>6672</v>
      </c>
      <c r="F3014" s="7" t="str">
        <f>+_xlfn.XLOOKUP(LISTAS[[#This Row],[ID]],_01_CODIGOS_Y_COSTOS_xlsm[Producto y N°],_01_CODIGOS_Y_COSTOS_xlsm[FABRICA],"",0,1)</f>
        <v>MAXIFER</v>
      </c>
      <c r="G3014" s="26">
        <f>LISTAS[[#This Row],[Precio]]*(1-0.46)</f>
        <v>3602.88</v>
      </c>
      <c r="H3014" s="21">
        <f>+_xlfn.XLOOKUP(LISTAS[[#This Row],[ID]],_01_CODIGOS_Y_COSTOS_xlsm[Producto y N°],_01_CODIGOS_Y_COSTOS_xlsm[COSTO],0,0,1)</f>
        <v>0</v>
      </c>
      <c r="I3014" s="28">
        <f>+IFERROR(LISTAS[[#This Row],[VENTA NETA]]/LISTAS[[#This Row],[COSTO]]-1,0)</f>
        <v>0</v>
      </c>
      <c r="J3014" s="50" t="str">
        <f>IFERROR(VLOOKUP(LISTAS[[#This Row],[ID]],_01_CODIGOS_Y_COSTOS_xlsm[[Producto y N°]:[CODIGO]],2,0),"")</f>
        <v>0</v>
      </c>
      <c r="O3014" t="s">
        <v>7282</v>
      </c>
      <c r="AB3014" s="12" t="str">
        <f>+LISTAS[[#This Row],[Codigo]]&amp;LISTAS[[#This Row],[Fabrica]]</f>
        <v>0MAXIFER</v>
      </c>
      <c r="AC3014" s="13" t="str">
        <f>+LISTAS[[#This Row],[Codigo]]</f>
        <v>0</v>
      </c>
      <c r="AD3014" s="13" t="str">
        <f>+LISTAS[[#This Row],[ID]]</f>
        <v>CONEXIÓN DE ALUMINIO78</v>
      </c>
      <c r="AH3014" s="36"/>
      <c r="AI3014" s="37">
        <f>+LISTAS[[#This Row],[Precio]]+(LISTAS[[#This Row],[Precio]]*AH3014)</f>
        <v>6672</v>
      </c>
      <c r="AJ3014" s="38">
        <f t="shared" si="51"/>
        <v>3336</v>
      </c>
      <c r="AL3014" s="35" t="e">
        <f>+AJ3014/LISTAS[[#This Row],[COSTO]]-1</f>
        <v>#DIV/0!</v>
      </c>
      <c r="AM3014" t="str">
        <f>+LISTAS[[#This Row],[ID]]</f>
        <v>CONEXIÓN DE ALUMINIO78</v>
      </c>
      <c r="AO3014" s="43"/>
      <c r="AP3014" s="39">
        <f>LISTAS[[#This Row],[COSTO]]+(LISTAS[[#This Row],[COSTO]]*AO3014)</f>
        <v>0</v>
      </c>
      <c r="AQ3014" s="44">
        <f>IF(AO3014="",0,AP3014/LISTAS[[#This Row],[VENTA NETA]]-1)</f>
        <v>0</v>
      </c>
      <c r="AS3014" s="39">
        <v>0</v>
      </c>
      <c r="AT3014" s="48" t="e">
        <f>+LISTAS[[#This Row],[COSTO]]/AS3014-1</f>
        <v>#DIV/0!</v>
      </c>
      <c r="BA3014" t="s">
        <v>6944</v>
      </c>
      <c r="BB3014" s="36"/>
    </row>
    <row r="3015" spans="1:54" x14ac:dyDescent="0.35">
      <c r="A3015" s="7" t="s">
        <v>6992</v>
      </c>
      <c r="B3015" t="s">
        <v>6944</v>
      </c>
      <c r="C3015">
        <v>79</v>
      </c>
      <c r="D3015" t="s">
        <v>7284</v>
      </c>
      <c r="E3015" s="2">
        <v>7345</v>
      </c>
      <c r="F3015" s="7" t="str">
        <f>+_xlfn.XLOOKUP(LISTAS[[#This Row],[ID]],_01_CODIGOS_Y_COSTOS_xlsm[Producto y N°],_01_CODIGOS_Y_COSTOS_xlsm[FABRICA],"",0,1)</f>
        <v>MAXIFER</v>
      </c>
      <c r="G3015" s="26">
        <f>LISTAS[[#This Row],[Precio]]*(1-0.46)</f>
        <v>3966.3</v>
      </c>
      <c r="H3015" s="21">
        <f>+_xlfn.XLOOKUP(LISTAS[[#This Row],[ID]],_01_CODIGOS_Y_COSTOS_xlsm[Producto y N°],_01_CODIGOS_Y_COSTOS_xlsm[COSTO],0,0,1)</f>
        <v>0</v>
      </c>
      <c r="I3015" s="28">
        <f>+IFERROR(LISTAS[[#This Row],[VENTA NETA]]/LISTAS[[#This Row],[COSTO]]-1,0)</f>
        <v>0</v>
      </c>
      <c r="J3015" s="50" t="str">
        <f>IFERROR(VLOOKUP(LISTAS[[#This Row],[ID]],_01_CODIGOS_Y_COSTOS_xlsm[[Producto y N°]:[CODIGO]],2,0),"")</f>
        <v>0</v>
      </c>
      <c r="O3015" t="s">
        <v>6992</v>
      </c>
      <c r="AB3015" s="12" t="str">
        <f>+LISTAS[[#This Row],[Codigo]]&amp;LISTAS[[#This Row],[Fabrica]]</f>
        <v>0MAXIFER</v>
      </c>
      <c r="AC3015" s="13" t="str">
        <f>+LISTAS[[#This Row],[Codigo]]</f>
        <v>0</v>
      </c>
      <c r="AD3015" s="13" t="str">
        <f>+LISTAS[[#This Row],[ID]]</f>
        <v>CONEXIÓN DE ALUMINIO79</v>
      </c>
      <c r="AH3015" s="36"/>
      <c r="AI3015" s="37">
        <f>+LISTAS[[#This Row],[Precio]]+(LISTAS[[#This Row],[Precio]]*AH3015)</f>
        <v>7345</v>
      </c>
      <c r="AJ3015" s="38">
        <f t="shared" si="51"/>
        <v>3672.5</v>
      </c>
      <c r="AL3015" s="35" t="e">
        <f>+AJ3015/LISTAS[[#This Row],[COSTO]]-1</f>
        <v>#DIV/0!</v>
      </c>
      <c r="AM3015" t="str">
        <f>+LISTAS[[#This Row],[ID]]</f>
        <v>CONEXIÓN DE ALUMINIO79</v>
      </c>
      <c r="AO3015" s="43"/>
      <c r="AP3015" s="39">
        <f>LISTAS[[#This Row],[COSTO]]+(LISTAS[[#This Row],[COSTO]]*AO3015)</f>
        <v>0</v>
      </c>
      <c r="AQ3015" s="44">
        <f>IF(AO3015="",0,AP3015/LISTAS[[#This Row],[VENTA NETA]]-1)</f>
        <v>0</v>
      </c>
      <c r="AS3015" s="39">
        <v>0</v>
      </c>
      <c r="AT3015" s="48" t="e">
        <f>+LISTAS[[#This Row],[COSTO]]/AS3015-1</f>
        <v>#DIV/0!</v>
      </c>
      <c r="BA3015" t="s">
        <v>6944</v>
      </c>
      <c r="BB3015" s="36"/>
    </row>
    <row r="3016" spans="1:54" x14ac:dyDescent="0.35">
      <c r="A3016" s="7" t="s">
        <v>6993</v>
      </c>
      <c r="B3016" t="s">
        <v>6944</v>
      </c>
      <c r="C3016">
        <v>80</v>
      </c>
      <c r="D3016" t="s">
        <v>10246</v>
      </c>
      <c r="E3016" s="2">
        <v>8960</v>
      </c>
      <c r="F3016" s="7" t="str">
        <f>+_xlfn.XLOOKUP(LISTAS[[#This Row],[ID]],_01_CODIGOS_Y_COSTOS_xlsm[Producto y N°],_01_CODIGOS_Y_COSTOS_xlsm[FABRICA],"",0,1)</f>
        <v>MAXIFER</v>
      </c>
      <c r="G3016" s="26">
        <f>LISTAS[[#This Row],[Precio]]*(1-0.46)</f>
        <v>4838.4000000000005</v>
      </c>
      <c r="H3016" s="21">
        <f>+_xlfn.XLOOKUP(LISTAS[[#This Row],[ID]],_01_CODIGOS_Y_COSTOS_xlsm[Producto y N°],_01_CODIGOS_Y_COSTOS_xlsm[COSTO],0,0,1)</f>
        <v>0</v>
      </c>
      <c r="I3016" s="28">
        <f>+IFERROR(LISTAS[[#This Row],[VENTA NETA]]/LISTAS[[#This Row],[COSTO]]-1,0)</f>
        <v>0</v>
      </c>
      <c r="J3016" s="50" t="str">
        <f>IFERROR(VLOOKUP(LISTAS[[#This Row],[ID]],_01_CODIGOS_Y_COSTOS_xlsm[[Producto y N°]:[CODIGO]],2,0),"")</f>
        <v>0</v>
      </c>
      <c r="O3016" t="s">
        <v>6993</v>
      </c>
      <c r="AB3016" s="12" t="str">
        <f>+LISTAS[[#This Row],[Codigo]]&amp;LISTAS[[#This Row],[Fabrica]]</f>
        <v>0MAXIFER</v>
      </c>
      <c r="AC3016" s="13" t="str">
        <f>+LISTAS[[#This Row],[Codigo]]</f>
        <v>0</v>
      </c>
      <c r="AD3016" s="13" t="str">
        <f>+LISTAS[[#This Row],[ID]]</f>
        <v>CONEXIÓN DE ALUMINIO80</v>
      </c>
      <c r="AH3016" s="36"/>
      <c r="AI3016" s="37">
        <f>+LISTAS[[#This Row],[Precio]]+(LISTAS[[#This Row],[Precio]]*AH3016)</f>
        <v>8960</v>
      </c>
      <c r="AJ3016" s="38">
        <f t="shared" si="51"/>
        <v>4480</v>
      </c>
      <c r="AL3016" s="35" t="e">
        <f>+AJ3016/LISTAS[[#This Row],[COSTO]]-1</f>
        <v>#DIV/0!</v>
      </c>
      <c r="AM3016" t="str">
        <f>+LISTAS[[#This Row],[ID]]</f>
        <v>CONEXIÓN DE ALUMINIO80</v>
      </c>
      <c r="AO3016" s="43"/>
      <c r="AP3016" s="39">
        <f>LISTAS[[#This Row],[COSTO]]+(LISTAS[[#This Row],[COSTO]]*AO3016)</f>
        <v>0</v>
      </c>
      <c r="AQ3016" s="44">
        <f>IF(AO3016="",0,AP3016/LISTAS[[#This Row],[VENTA NETA]]-1)</f>
        <v>0</v>
      </c>
      <c r="AS3016" s="39">
        <v>0</v>
      </c>
      <c r="AT3016" s="48" t="e">
        <f>+LISTAS[[#This Row],[COSTO]]/AS3016-1</f>
        <v>#DIV/0!</v>
      </c>
      <c r="BA3016" t="s">
        <v>6944</v>
      </c>
      <c r="BB3016" s="36"/>
    </row>
    <row r="3017" spans="1:54" x14ac:dyDescent="0.35">
      <c r="A3017" s="7" t="s">
        <v>6994</v>
      </c>
      <c r="B3017" t="s">
        <v>6944</v>
      </c>
      <c r="C3017">
        <v>81</v>
      </c>
      <c r="D3017" t="s">
        <v>10247</v>
      </c>
      <c r="E3017" s="2">
        <v>9985</v>
      </c>
      <c r="F3017" s="7" t="str">
        <f>+_xlfn.XLOOKUP(LISTAS[[#This Row],[ID]],_01_CODIGOS_Y_COSTOS_xlsm[Producto y N°],_01_CODIGOS_Y_COSTOS_xlsm[FABRICA],"",0,1)</f>
        <v>MAXIFER</v>
      </c>
      <c r="G3017" s="26">
        <f>LISTAS[[#This Row],[Precio]]*(1-0.46)</f>
        <v>5391.9000000000005</v>
      </c>
      <c r="H3017" s="21">
        <f>+_xlfn.XLOOKUP(LISTAS[[#This Row],[ID]],_01_CODIGOS_Y_COSTOS_xlsm[Producto y N°],_01_CODIGOS_Y_COSTOS_xlsm[COSTO],0,0,1)</f>
        <v>0</v>
      </c>
      <c r="I3017" s="28">
        <f>+IFERROR(LISTAS[[#This Row],[VENTA NETA]]/LISTAS[[#This Row],[COSTO]]-1,0)</f>
        <v>0</v>
      </c>
      <c r="J3017" s="50" t="str">
        <f>IFERROR(VLOOKUP(LISTAS[[#This Row],[ID]],_01_CODIGOS_Y_COSTOS_xlsm[[Producto y N°]:[CODIGO]],2,0),"")</f>
        <v>0</v>
      </c>
      <c r="O3017" t="s">
        <v>6994</v>
      </c>
      <c r="AB3017" s="12" t="str">
        <f>+LISTAS[[#This Row],[Codigo]]&amp;LISTAS[[#This Row],[Fabrica]]</f>
        <v>0MAXIFER</v>
      </c>
      <c r="AC3017" s="13" t="str">
        <f>+LISTAS[[#This Row],[Codigo]]</f>
        <v>0</v>
      </c>
      <c r="AD3017" s="13" t="str">
        <f>+LISTAS[[#This Row],[ID]]</f>
        <v>CONEXIÓN DE ALUMINIO81</v>
      </c>
      <c r="AH3017" s="36"/>
      <c r="AI3017" s="37">
        <f>+LISTAS[[#This Row],[Precio]]+(LISTAS[[#This Row],[Precio]]*AH3017)</f>
        <v>9985</v>
      </c>
      <c r="AJ3017" s="38">
        <f t="shared" si="51"/>
        <v>4992.5</v>
      </c>
      <c r="AL3017" s="35" t="e">
        <f>+AJ3017/LISTAS[[#This Row],[COSTO]]-1</f>
        <v>#DIV/0!</v>
      </c>
      <c r="AM3017" t="str">
        <f>+LISTAS[[#This Row],[ID]]</f>
        <v>CONEXIÓN DE ALUMINIO81</v>
      </c>
      <c r="AO3017" s="43"/>
      <c r="AP3017" s="39">
        <f>LISTAS[[#This Row],[COSTO]]+(LISTAS[[#This Row],[COSTO]]*AO3017)</f>
        <v>0</v>
      </c>
      <c r="AQ3017" s="44">
        <f>IF(AO3017="",0,AP3017/LISTAS[[#This Row],[VENTA NETA]]-1)</f>
        <v>0</v>
      </c>
      <c r="AS3017" s="39">
        <v>0</v>
      </c>
      <c r="AT3017" s="48" t="e">
        <f>+LISTAS[[#This Row],[COSTO]]/AS3017-1</f>
        <v>#DIV/0!</v>
      </c>
      <c r="BA3017" t="s">
        <v>6944</v>
      </c>
      <c r="BB3017" s="36"/>
    </row>
    <row r="3018" spans="1:54" x14ac:dyDescent="0.35">
      <c r="A3018" s="7" t="s">
        <v>7285</v>
      </c>
      <c r="B3018" t="s">
        <v>6944</v>
      </c>
      <c r="C3018">
        <v>82</v>
      </c>
      <c r="D3018" t="s">
        <v>7286</v>
      </c>
      <c r="E3018" s="2">
        <v>8900</v>
      </c>
      <c r="F3018" s="7" t="str">
        <f>+_xlfn.XLOOKUP(LISTAS[[#This Row],[ID]],_01_CODIGOS_Y_COSTOS_xlsm[Producto y N°],_01_CODIGOS_Y_COSTOS_xlsm[FABRICA],"",0,1)</f>
        <v>MAXIFER</v>
      </c>
      <c r="G3018" s="26">
        <f>LISTAS[[#This Row],[Precio]]*(1-0.46)</f>
        <v>4806</v>
      </c>
      <c r="H3018" s="21">
        <f>+_xlfn.XLOOKUP(LISTAS[[#This Row],[ID]],_01_CODIGOS_Y_COSTOS_xlsm[Producto y N°],_01_CODIGOS_Y_COSTOS_xlsm[COSTO],0,0,1)</f>
        <v>0</v>
      </c>
      <c r="I3018" s="28">
        <f>+IFERROR(LISTAS[[#This Row],[VENTA NETA]]/LISTAS[[#This Row],[COSTO]]-1,0)</f>
        <v>0</v>
      </c>
      <c r="J3018" s="50" t="str">
        <f>IFERROR(VLOOKUP(LISTAS[[#This Row],[ID]],_01_CODIGOS_Y_COSTOS_xlsm[[Producto y N°]:[CODIGO]],2,0),"")</f>
        <v>0</v>
      </c>
      <c r="O3018" t="s">
        <v>7285</v>
      </c>
      <c r="AB3018" s="12" t="str">
        <f>+LISTAS[[#This Row],[Codigo]]&amp;LISTAS[[#This Row],[Fabrica]]</f>
        <v>0MAXIFER</v>
      </c>
      <c r="AC3018" s="13" t="str">
        <f>+LISTAS[[#This Row],[Codigo]]</f>
        <v>0</v>
      </c>
      <c r="AD3018" s="13" t="str">
        <f>+LISTAS[[#This Row],[ID]]</f>
        <v>CONEXIÓN DE ALUMINIO82</v>
      </c>
      <c r="AH3018" s="36"/>
      <c r="AI3018" s="37">
        <f>+LISTAS[[#This Row],[Precio]]+(LISTAS[[#This Row],[Precio]]*AH3018)</f>
        <v>8900</v>
      </c>
      <c r="AJ3018" s="38">
        <f t="shared" si="51"/>
        <v>4450</v>
      </c>
      <c r="AL3018" s="35" t="e">
        <f>+AJ3018/LISTAS[[#This Row],[COSTO]]-1</f>
        <v>#DIV/0!</v>
      </c>
      <c r="AM3018" t="str">
        <f>+LISTAS[[#This Row],[ID]]</f>
        <v>CONEXIÓN DE ALUMINIO82</v>
      </c>
      <c r="AO3018" s="43"/>
      <c r="AP3018" s="39">
        <f>LISTAS[[#This Row],[COSTO]]+(LISTAS[[#This Row],[COSTO]]*AO3018)</f>
        <v>0</v>
      </c>
      <c r="AQ3018" s="44">
        <f>IF(AO3018="",0,AP3018/LISTAS[[#This Row],[VENTA NETA]]-1)</f>
        <v>0</v>
      </c>
      <c r="AS3018" s="39">
        <v>0</v>
      </c>
      <c r="AT3018" s="48" t="e">
        <f>+LISTAS[[#This Row],[COSTO]]/AS3018-1</f>
        <v>#DIV/0!</v>
      </c>
      <c r="BA3018" t="s">
        <v>6944</v>
      </c>
      <c r="BB3018" s="36"/>
    </row>
    <row r="3019" spans="1:54" x14ac:dyDescent="0.35">
      <c r="A3019" s="7" t="s">
        <v>7287</v>
      </c>
      <c r="B3019" t="s">
        <v>6944</v>
      </c>
      <c r="C3019">
        <v>83</v>
      </c>
      <c r="D3019" t="s">
        <v>7288</v>
      </c>
      <c r="E3019" s="2">
        <v>9400</v>
      </c>
      <c r="F3019" s="7" t="str">
        <f>+_xlfn.XLOOKUP(LISTAS[[#This Row],[ID]],_01_CODIGOS_Y_COSTOS_xlsm[Producto y N°],_01_CODIGOS_Y_COSTOS_xlsm[FABRICA],"",0,1)</f>
        <v>MAXIFER</v>
      </c>
      <c r="G3019" s="26">
        <f>LISTAS[[#This Row],[Precio]]*(1-0.46)</f>
        <v>5076</v>
      </c>
      <c r="H3019" s="21">
        <f>+_xlfn.XLOOKUP(LISTAS[[#This Row],[ID]],_01_CODIGOS_Y_COSTOS_xlsm[Producto y N°],_01_CODIGOS_Y_COSTOS_xlsm[COSTO],0,0,1)</f>
        <v>0</v>
      </c>
      <c r="I3019" s="28">
        <f>+IFERROR(LISTAS[[#This Row],[VENTA NETA]]/LISTAS[[#This Row],[COSTO]]-1,0)</f>
        <v>0</v>
      </c>
      <c r="J3019" s="50" t="str">
        <f>IFERROR(VLOOKUP(LISTAS[[#This Row],[ID]],_01_CODIGOS_Y_COSTOS_xlsm[[Producto y N°]:[CODIGO]],2,0),"")</f>
        <v>0</v>
      </c>
      <c r="O3019" t="s">
        <v>7287</v>
      </c>
      <c r="AB3019" s="12" t="str">
        <f>+LISTAS[[#This Row],[Codigo]]&amp;LISTAS[[#This Row],[Fabrica]]</f>
        <v>0MAXIFER</v>
      </c>
      <c r="AC3019" s="13" t="str">
        <f>+LISTAS[[#This Row],[Codigo]]</f>
        <v>0</v>
      </c>
      <c r="AD3019" s="13" t="str">
        <f>+LISTAS[[#This Row],[ID]]</f>
        <v>CONEXIÓN DE ALUMINIO83</v>
      </c>
      <c r="AH3019" s="36"/>
      <c r="AI3019" s="37">
        <f>+LISTAS[[#This Row],[Precio]]+(LISTAS[[#This Row],[Precio]]*AH3019)</f>
        <v>9400</v>
      </c>
      <c r="AJ3019" s="38">
        <f t="shared" si="51"/>
        <v>4700</v>
      </c>
      <c r="AL3019" s="35" t="e">
        <f>+AJ3019/LISTAS[[#This Row],[COSTO]]-1</f>
        <v>#DIV/0!</v>
      </c>
      <c r="AM3019" t="str">
        <f>+LISTAS[[#This Row],[ID]]</f>
        <v>CONEXIÓN DE ALUMINIO83</v>
      </c>
      <c r="AO3019" s="43"/>
      <c r="AP3019" s="39">
        <f>LISTAS[[#This Row],[COSTO]]+(LISTAS[[#This Row],[COSTO]]*AO3019)</f>
        <v>0</v>
      </c>
      <c r="AQ3019" s="44">
        <f>IF(AO3019="",0,AP3019/LISTAS[[#This Row],[VENTA NETA]]-1)</f>
        <v>0</v>
      </c>
      <c r="AS3019" s="39">
        <v>0</v>
      </c>
      <c r="AT3019" s="48" t="e">
        <f>+LISTAS[[#This Row],[COSTO]]/AS3019-1</f>
        <v>#DIV/0!</v>
      </c>
      <c r="BA3019" t="s">
        <v>6944</v>
      </c>
      <c r="BB3019" s="36"/>
    </row>
    <row r="3020" spans="1:54" x14ac:dyDescent="0.35">
      <c r="A3020" s="7" t="s">
        <v>6995</v>
      </c>
      <c r="B3020" t="s">
        <v>6944</v>
      </c>
      <c r="C3020" t="s">
        <v>4917</v>
      </c>
      <c r="D3020" t="s">
        <v>6581</v>
      </c>
      <c r="E3020" s="2">
        <v>16000</v>
      </c>
      <c r="F3020" s="7" t="str">
        <f>+_xlfn.XLOOKUP(LISTAS[[#This Row],[ID]],_01_CODIGOS_Y_COSTOS_xlsm[Producto y N°],_01_CODIGOS_Y_COSTOS_xlsm[FABRICA],"",0,1)</f>
        <v>MAXIFER</v>
      </c>
      <c r="G3020" s="26">
        <f>LISTAS[[#This Row],[Precio]]*(1-0.46)</f>
        <v>8640</v>
      </c>
      <c r="H3020" s="21">
        <f>+_xlfn.XLOOKUP(LISTAS[[#This Row],[ID]],_01_CODIGOS_Y_COSTOS_xlsm[Producto y N°],_01_CODIGOS_Y_COSTOS_xlsm[COSTO],0,0,1)</f>
        <v>0</v>
      </c>
      <c r="I3020" s="28">
        <f>+IFERROR(LISTAS[[#This Row],[VENTA NETA]]/LISTAS[[#This Row],[COSTO]]-1,0)</f>
        <v>0</v>
      </c>
      <c r="J3020" s="50" t="str">
        <f>IFERROR(VLOOKUP(LISTAS[[#This Row],[ID]],_01_CODIGOS_Y_COSTOS_xlsm[[Producto y N°]:[CODIGO]],2,0),"")</f>
        <v>0</v>
      </c>
      <c r="O3020" t="s">
        <v>6995</v>
      </c>
      <c r="AB3020" s="12" t="str">
        <f>+LISTAS[[#This Row],[Codigo]]&amp;LISTAS[[#This Row],[Fabrica]]</f>
        <v>0MAXIFER</v>
      </c>
      <c r="AC3020" s="13" t="str">
        <f>+LISTAS[[#This Row],[Codigo]]</f>
        <v>0</v>
      </c>
      <c r="AD3020" s="13" t="str">
        <f>+LISTAS[[#This Row],[ID]]</f>
        <v>CONEXIÓN DE ALUMINIOGaveta</v>
      </c>
      <c r="AH3020" s="36"/>
      <c r="AI3020" s="37">
        <f>+LISTAS[[#This Row],[Precio]]+(LISTAS[[#This Row],[Precio]]*AH3020)</f>
        <v>16000</v>
      </c>
      <c r="AJ3020" s="38">
        <f t="shared" si="51"/>
        <v>8000</v>
      </c>
      <c r="AL3020" s="35" t="e">
        <f>+AJ3020/LISTAS[[#This Row],[COSTO]]-1</f>
        <v>#DIV/0!</v>
      </c>
      <c r="AM3020" t="str">
        <f>+LISTAS[[#This Row],[ID]]</f>
        <v>CONEXIÓN DE ALUMINIOGaveta</v>
      </c>
      <c r="AO3020" s="43"/>
      <c r="AP3020" s="39">
        <f>LISTAS[[#This Row],[COSTO]]+(LISTAS[[#This Row],[COSTO]]*AO3020)</f>
        <v>0</v>
      </c>
      <c r="AQ3020" s="44">
        <f>IF(AO3020="",0,AP3020/LISTAS[[#This Row],[VENTA NETA]]-1)</f>
        <v>0</v>
      </c>
      <c r="AS3020" s="39">
        <v>0</v>
      </c>
      <c r="AT3020" s="48" t="e">
        <f>+LISTAS[[#This Row],[COSTO]]/AS3020-1</f>
        <v>#DIV/0!</v>
      </c>
      <c r="BA3020" t="s">
        <v>7116</v>
      </c>
      <c r="BB3020" s="36"/>
    </row>
    <row r="3021" spans="1:54" x14ac:dyDescent="0.35">
      <c r="A3021" s="7" t="s">
        <v>7244</v>
      </c>
      <c r="B3021" t="s">
        <v>7116</v>
      </c>
      <c r="C3021">
        <v>85</v>
      </c>
      <c r="D3021" t="s">
        <v>7245</v>
      </c>
      <c r="E3021" s="2">
        <v>6772</v>
      </c>
      <c r="F3021" s="7" t="str">
        <f>+_xlfn.XLOOKUP(LISTAS[[#This Row],[ID]],_01_CODIGOS_Y_COSTOS_xlsm[Producto y N°],_01_CODIGOS_Y_COSTOS_xlsm[FABRICA],"",0,1)</f>
        <v>MAXIFER</v>
      </c>
      <c r="G3021" s="26">
        <f>LISTAS[[#This Row],[Precio]]*(1-0.46)</f>
        <v>3656.88</v>
      </c>
      <c r="H3021" s="21">
        <f>+_xlfn.XLOOKUP(LISTAS[[#This Row],[ID]],_01_CODIGOS_Y_COSTOS_xlsm[Producto y N°],_01_CODIGOS_Y_COSTOS_xlsm[COSTO],0,0,1)</f>
        <v>0</v>
      </c>
      <c r="I3021" s="28">
        <f>+IFERROR(LISTAS[[#This Row],[VENTA NETA]]/LISTAS[[#This Row],[COSTO]]-1,0)</f>
        <v>0</v>
      </c>
      <c r="J3021" s="50" t="str">
        <f>IFERROR(VLOOKUP(LISTAS[[#This Row],[ID]],_01_CODIGOS_Y_COSTOS_xlsm[[Producto y N°]:[CODIGO]],2,0),"")</f>
        <v>0</v>
      </c>
      <c r="O3021" t="s">
        <v>7244</v>
      </c>
      <c r="AB3021" s="12" t="str">
        <f>+LISTAS[[#This Row],[Codigo]]&amp;LISTAS[[#This Row],[Fabrica]]</f>
        <v>0MAXIFER</v>
      </c>
      <c r="AC3021" s="13" t="str">
        <f>+LISTAS[[#This Row],[Codigo]]</f>
        <v>0</v>
      </c>
      <c r="AD3021" s="13" t="str">
        <f>+LISTAS[[#This Row],[ID]]</f>
        <v>CONEXIONES T EN ALUMINIO85</v>
      </c>
      <c r="AH3021" s="36"/>
      <c r="AI3021" s="37">
        <f>+LISTAS[[#This Row],[Precio]]+(LISTAS[[#This Row],[Precio]]*AH3021)</f>
        <v>6772</v>
      </c>
      <c r="AJ3021" s="38">
        <f t="shared" si="51"/>
        <v>3386</v>
      </c>
      <c r="AL3021" s="35" t="e">
        <f>+AJ3021/LISTAS[[#This Row],[COSTO]]-1</f>
        <v>#DIV/0!</v>
      </c>
      <c r="AM3021" t="str">
        <f>+LISTAS[[#This Row],[ID]]</f>
        <v>CONEXIONES T EN ALUMINIO85</v>
      </c>
      <c r="AO3021" s="43"/>
      <c r="AP3021" s="39">
        <f>LISTAS[[#This Row],[COSTO]]+(LISTAS[[#This Row],[COSTO]]*AO3021)</f>
        <v>0</v>
      </c>
      <c r="AQ3021" s="44">
        <f>IF(AO3021="",0,AP3021/LISTAS[[#This Row],[VENTA NETA]]-1)</f>
        <v>0</v>
      </c>
      <c r="AS3021" s="39">
        <v>0</v>
      </c>
      <c r="AT3021" s="48" t="e">
        <f>+LISTAS[[#This Row],[COSTO]]/AS3021-1</f>
        <v>#DIV/0!</v>
      </c>
      <c r="BA3021" t="s">
        <v>7116</v>
      </c>
      <c r="BB3021" s="36"/>
    </row>
    <row r="3022" spans="1:54" x14ac:dyDescent="0.35">
      <c r="A3022" s="7" t="s">
        <v>7246</v>
      </c>
      <c r="B3022" t="s">
        <v>7116</v>
      </c>
      <c r="C3022">
        <v>86</v>
      </c>
      <c r="D3022" t="s">
        <v>7247</v>
      </c>
      <c r="E3022" s="2">
        <v>6772</v>
      </c>
      <c r="F3022" s="7" t="str">
        <f>+_xlfn.XLOOKUP(LISTAS[[#This Row],[ID]],_01_CODIGOS_Y_COSTOS_xlsm[Producto y N°],_01_CODIGOS_Y_COSTOS_xlsm[FABRICA],"",0,1)</f>
        <v>MAXIFER</v>
      </c>
      <c r="G3022" s="26">
        <f>LISTAS[[#This Row],[Precio]]*(1-0.46)</f>
        <v>3656.88</v>
      </c>
      <c r="H3022" s="21">
        <f>+_xlfn.XLOOKUP(LISTAS[[#This Row],[ID]],_01_CODIGOS_Y_COSTOS_xlsm[Producto y N°],_01_CODIGOS_Y_COSTOS_xlsm[COSTO],0,0,1)</f>
        <v>0</v>
      </c>
      <c r="I3022" s="28">
        <f>+IFERROR(LISTAS[[#This Row],[VENTA NETA]]/LISTAS[[#This Row],[COSTO]]-1,0)</f>
        <v>0</v>
      </c>
      <c r="J3022" s="50" t="str">
        <f>IFERROR(VLOOKUP(LISTAS[[#This Row],[ID]],_01_CODIGOS_Y_COSTOS_xlsm[[Producto y N°]:[CODIGO]],2,0),"")</f>
        <v>0</v>
      </c>
      <c r="O3022" t="s">
        <v>7246</v>
      </c>
      <c r="AB3022" s="12" t="str">
        <f>+LISTAS[[#This Row],[Codigo]]&amp;LISTAS[[#This Row],[Fabrica]]</f>
        <v>0MAXIFER</v>
      </c>
      <c r="AC3022" s="13" t="str">
        <f>+LISTAS[[#This Row],[Codigo]]</f>
        <v>0</v>
      </c>
      <c r="AD3022" s="13" t="str">
        <f>+LISTAS[[#This Row],[ID]]</f>
        <v>CONEXIONES T EN ALUMINIO86</v>
      </c>
      <c r="AH3022" s="36"/>
      <c r="AI3022" s="37">
        <f>+LISTAS[[#This Row],[Precio]]+(LISTAS[[#This Row],[Precio]]*AH3022)</f>
        <v>6772</v>
      </c>
      <c r="AJ3022" s="38">
        <f t="shared" si="51"/>
        <v>3386</v>
      </c>
      <c r="AL3022" s="35" t="e">
        <f>+AJ3022/LISTAS[[#This Row],[COSTO]]-1</f>
        <v>#DIV/0!</v>
      </c>
      <c r="AM3022" t="str">
        <f>+LISTAS[[#This Row],[ID]]</f>
        <v>CONEXIONES T EN ALUMINIO86</v>
      </c>
      <c r="AO3022" s="43"/>
      <c r="AP3022" s="39">
        <f>LISTAS[[#This Row],[COSTO]]+(LISTAS[[#This Row],[COSTO]]*AO3022)</f>
        <v>0</v>
      </c>
      <c r="AQ3022" s="44">
        <f>IF(AO3022="",0,AP3022/LISTAS[[#This Row],[VENTA NETA]]-1)</f>
        <v>0</v>
      </c>
      <c r="AS3022" s="39">
        <v>0</v>
      </c>
      <c r="AT3022" s="48" t="e">
        <f>+LISTAS[[#This Row],[COSTO]]/AS3022-1</f>
        <v>#DIV/0!</v>
      </c>
      <c r="BA3022" t="s">
        <v>7116</v>
      </c>
      <c r="BB3022" s="36"/>
    </row>
    <row r="3023" spans="1:54" x14ac:dyDescent="0.35">
      <c r="A3023" s="7" t="s">
        <v>7248</v>
      </c>
      <c r="B3023" t="s">
        <v>7116</v>
      </c>
      <c r="C3023">
        <v>87</v>
      </c>
      <c r="D3023" t="s">
        <v>7249</v>
      </c>
      <c r="E3023" s="2">
        <v>6772</v>
      </c>
      <c r="F3023" s="7" t="str">
        <f>+_xlfn.XLOOKUP(LISTAS[[#This Row],[ID]],_01_CODIGOS_Y_COSTOS_xlsm[Producto y N°],_01_CODIGOS_Y_COSTOS_xlsm[FABRICA],"",0,1)</f>
        <v>MAXIFER</v>
      </c>
      <c r="G3023" s="26">
        <f>LISTAS[[#This Row],[Precio]]*(1-0.46)</f>
        <v>3656.88</v>
      </c>
      <c r="H3023" s="21">
        <f>+_xlfn.XLOOKUP(LISTAS[[#This Row],[ID]],_01_CODIGOS_Y_COSTOS_xlsm[Producto y N°],_01_CODIGOS_Y_COSTOS_xlsm[COSTO],0,0,1)</f>
        <v>0</v>
      </c>
      <c r="I3023" s="28">
        <f>+IFERROR(LISTAS[[#This Row],[VENTA NETA]]/LISTAS[[#This Row],[COSTO]]-1,0)</f>
        <v>0</v>
      </c>
      <c r="J3023" s="50" t="str">
        <f>IFERROR(VLOOKUP(LISTAS[[#This Row],[ID]],_01_CODIGOS_Y_COSTOS_xlsm[[Producto y N°]:[CODIGO]],2,0),"")</f>
        <v>0</v>
      </c>
      <c r="O3023" t="s">
        <v>7248</v>
      </c>
      <c r="AB3023" s="12" t="str">
        <f>+LISTAS[[#This Row],[Codigo]]&amp;LISTAS[[#This Row],[Fabrica]]</f>
        <v>0MAXIFER</v>
      </c>
      <c r="AC3023" s="13" t="str">
        <f>+LISTAS[[#This Row],[Codigo]]</f>
        <v>0</v>
      </c>
      <c r="AD3023" s="13" t="str">
        <f>+LISTAS[[#This Row],[ID]]</f>
        <v>CONEXIONES T EN ALUMINIO87</v>
      </c>
      <c r="AH3023" s="36"/>
      <c r="AI3023" s="37">
        <f>+LISTAS[[#This Row],[Precio]]+(LISTAS[[#This Row],[Precio]]*AH3023)</f>
        <v>6772</v>
      </c>
      <c r="AJ3023" s="38">
        <f t="shared" si="51"/>
        <v>3386</v>
      </c>
      <c r="AL3023" s="35" t="e">
        <f>+AJ3023/LISTAS[[#This Row],[COSTO]]-1</f>
        <v>#DIV/0!</v>
      </c>
      <c r="AM3023" t="str">
        <f>+LISTAS[[#This Row],[ID]]</f>
        <v>CONEXIONES T EN ALUMINIO87</v>
      </c>
      <c r="AO3023" s="43"/>
      <c r="AP3023" s="39">
        <f>LISTAS[[#This Row],[COSTO]]+(LISTAS[[#This Row],[COSTO]]*AO3023)</f>
        <v>0</v>
      </c>
      <c r="AQ3023" s="44">
        <f>IF(AO3023="",0,AP3023/LISTAS[[#This Row],[VENTA NETA]]-1)</f>
        <v>0</v>
      </c>
      <c r="AS3023" s="39">
        <v>0</v>
      </c>
      <c r="AT3023" s="48" t="e">
        <f>+LISTAS[[#This Row],[COSTO]]/AS3023-1</f>
        <v>#DIV/0!</v>
      </c>
      <c r="BA3023" t="s">
        <v>7116</v>
      </c>
      <c r="BB3023" s="36"/>
    </row>
    <row r="3024" spans="1:54" x14ac:dyDescent="0.35">
      <c r="A3024" s="7" t="s">
        <v>7250</v>
      </c>
      <c r="B3024" t="s">
        <v>7116</v>
      </c>
      <c r="C3024">
        <v>88</v>
      </c>
      <c r="D3024" t="s">
        <v>7251</v>
      </c>
      <c r="E3024" s="2">
        <v>6772</v>
      </c>
      <c r="F3024" s="7" t="str">
        <f>+_xlfn.XLOOKUP(LISTAS[[#This Row],[ID]],_01_CODIGOS_Y_COSTOS_xlsm[Producto y N°],_01_CODIGOS_Y_COSTOS_xlsm[FABRICA],"",0,1)</f>
        <v>MAXIFER</v>
      </c>
      <c r="G3024" s="26">
        <f>LISTAS[[#This Row],[Precio]]*(1-0.46)</f>
        <v>3656.88</v>
      </c>
      <c r="H3024" s="21">
        <f>+_xlfn.XLOOKUP(LISTAS[[#This Row],[ID]],_01_CODIGOS_Y_COSTOS_xlsm[Producto y N°],_01_CODIGOS_Y_COSTOS_xlsm[COSTO],0,0,1)</f>
        <v>0</v>
      </c>
      <c r="I3024" s="28">
        <f>+IFERROR(LISTAS[[#This Row],[VENTA NETA]]/LISTAS[[#This Row],[COSTO]]-1,0)</f>
        <v>0</v>
      </c>
      <c r="J3024" s="50" t="str">
        <f>IFERROR(VLOOKUP(LISTAS[[#This Row],[ID]],_01_CODIGOS_Y_COSTOS_xlsm[[Producto y N°]:[CODIGO]],2,0),"")</f>
        <v>0</v>
      </c>
      <c r="O3024" t="s">
        <v>7250</v>
      </c>
      <c r="AB3024" s="12" t="str">
        <f>+LISTAS[[#This Row],[Codigo]]&amp;LISTAS[[#This Row],[Fabrica]]</f>
        <v>0MAXIFER</v>
      </c>
      <c r="AC3024" s="13" t="str">
        <f>+LISTAS[[#This Row],[Codigo]]</f>
        <v>0</v>
      </c>
      <c r="AD3024" s="13" t="str">
        <f>+LISTAS[[#This Row],[ID]]</f>
        <v>CONEXIONES T EN ALUMINIO88</v>
      </c>
      <c r="AH3024" s="36"/>
      <c r="AI3024" s="37">
        <f>+LISTAS[[#This Row],[Precio]]+(LISTAS[[#This Row],[Precio]]*AH3024)</f>
        <v>6772</v>
      </c>
      <c r="AJ3024" s="38">
        <f t="shared" si="51"/>
        <v>3386</v>
      </c>
      <c r="AL3024" s="35" t="e">
        <f>+AJ3024/LISTAS[[#This Row],[COSTO]]-1</f>
        <v>#DIV/0!</v>
      </c>
      <c r="AM3024" t="str">
        <f>+LISTAS[[#This Row],[ID]]</f>
        <v>CONEXIONES T EN ALUMINIO88</v>
      </c>
      <c r="AO3024" s="43"/>
      <c r="AP3024" s="39">
        <f>LISTAS[[#This Row],[COSTO]]+(LISTAS[[#This Row],[COSTO]]*AO3024)</f>
        <v>0</v>
      </c>
      <c r="AQ3024" s="44">
        <f>IF(AO3024="",0,AP3024/LISTAS[[#This Row],[VENTA NETA]]-1)</f>
        <v>0</v>
      </c>
      <c r="AS3024" s="39">
        <v>0</v>
      </c>
      <c r="AT3024" s="48" t="e">
        <f>+LISTAS[[#This Row],[COSTO]]/AS3024-1</f>
        <v>#DIV/0!</v>
      </c>
      <c r="BA3024" t="s">
        <v>7116</v>
      </c>
      <c r="BB3024" s="36"/>
    </row>
    <row r="3025" spans="1:54" x14ac:dyDescent="0.35">
      <c r="A3025" s="7" t="s">
        <v>7252</v>
      </c>
      <c r="B3025" t="s">
        <v>7116</v>
      </c>
      <c r="C3025">
        <v>89</v>
      </c>
      <c r="D3025" t="s">
        <v>7253</v>
      </c>
      <c r="E3025" s="2">
        <v>6772</v>
      </c>
      <c r="F3025" s="7" t="str">
        <f>+_xlfn.XLOOKUP(LISTAS[[#This Row],[ID]],_01_CODIGOS_Y_COSTOS_xlsm[Producto y N°],_01_CODIGOS_Y_COSTOS_xlsm[FABRICA],"",0,1)</f>
        <v>MAXIFER</v>
      </c>
      <c r="G3025" s="26">
        <f>LISTAS[[#This Row],[Precio]]*(1-0.46)</f>
        <v>3656.88</v>
      </c>
      <c r="H3025" s="21">
        <f>+_xlfn.XLOOKUP(LISTAS[[#This Row],[ID]],_01_CODIGOS_Y_COSTOS_xlsm[Producto y N°],_01_CODIGOS_Y_COSTOS_xlsm[COSTO],0,0,1)</f>
        <v>0</v>
      </c>
      <c r="I3025" s="28">
        <f>+IFERROR(LISTAS[[#This Row],[VENTA NETA]]/LISTAS[[#This Row],[COSTO]]-1,0)</f>
        <v>0</v>
      </c>
      <c r="J3025" s="50" t="str">
        <f>IFERROR(VLOOKUP(LISTAS[[#This Row],[ID]],_01_CODIGOS_Y_COSTOS_xlsm[[Producto y N°]:[CODIGO]],2,0),"")</f>
        <v>0</v>
      </c>
      <c r="O3025" t="s">
        <v>7252</v>
      </c>
      <c r="AB3025" s="12" t="str">
        <f>+LISTAS[[#This Row],[Codigo]]&amp;LISTAS[[#This Row],[Fabrica]]</f>
        <v>0MAXIFER</v>
      </c>
      <c r="AC3025" s="13" t="str">
        <f>+LISTAS[[#This Row],[Codigo]]</f>
        <v>0</v>
      </c>
      <c r="AD3025" s="13" t="str">
        <f>+LISTAS[[#This Row],[ID]]</f>
        <v>CONEXIONES T EN ALUMINIO89</v>
      </c>
      <c r="AH3025" s="36"/>
      <c r="AI3025" s="37">
        <f>+LISTAS[[#This Row],[Precio]]+(LISTAS[[#This Row],[Precio]]*AH3025)</f>
        <v>6772</v>
      </c>
      <c r="AJ3025" s="38">
        <f t="shared" si="51"/>
        <v>3386</v>
      </c>
      <c r="AL3025" s="35" t="e">
        <f>+AJ3025/LISTAS[[#This Row],[COSTO]]-1</f>
        <v>#DIV/0!</v>
      </c>
      <c r="AM3025" t="str">
        <f>+LISTAS[[#This Row],[ID]]</f>
        <v>CONEXIONES T EN ALUMINIO89</v>
      </c>
      <c r="AO3025" s="43"/>
      <c r="AP3025" s="39">
        <f>LISTAS[[#This Row],[COSTO]]+(LISTAS[[#This Row],[COSTO]]*AO3025)</f>
        <v>0</v>
      </c>
      <c r="AQ3025" s="44">
        <f>IF(AO3025="",0,AP3025/LISTAS[[#This Row],[VENTA NETA]]-1)</f>
        <v>0</v>
      </c>
      <c r="AS3025" s="39">
        <v>0</v>
      </c>
      <c r="AT3025" s="48" t="e">
        <f>+LISTAS[[#This Row],[COSTO]]/AS3025-1</f>
        <v>#DIV/0!</v>
      </c>
      <c r="BA3025" t="s">
        <v>7116</v>
      </c>
      <c r="BB3025" s="36"/>
    </row>
    <row r="3026" spans="1:54" x14ac:dyDescent="0.35">
      <c r="A3026" s="7" t="s">
        <v>7254</v>
      </c>
      <c r="B3026" t="s">
        <v>7116</v>
      </c>
      <c r="C3026">
        <v>90</v>
      </c>
      <c r="D3026" t="s">
        <v>7255</v>
      </c>
      <c r="E3026" s="2">
        <v>7200</v>
      </c>
      <c r="F3026" s="7" t="str">
        <f>+_xlfn.XLOOKUP(LISTAS[[#This Row],[ID]],_01_CODIGOS_Y_COSTOS_xlsm[Producto y N°],_01_CODIGOS_Y_COSTOS_xlsm[FABRICA],"",0,1)</f>
        <v>MAXIFER</v>
      </c>
      <c r="G3026" s="26">
        <f>LISTAS[[#This Row],[Precio]]*(1-0.46)</f>
        <v>3888.0000000000005</v>
      </c>
      <c r="H3026" s="21">
        <f>+_xlfn.XLOOKUP(LISTAS[[#This Row],[ID]],_01_CODIGOS_Y_COSTOS_xlsm[Producto y N°],_01_CODIGOS_Y_COSTOS_xlsm[COSTO],0,0,1)</f>
        <v>0</v>
      </c>
      <c r="I3026" s="28">
        <f>+IFERROR(LISTAS[[#This Row],[VENTA NETA]]/LISTAS[[#This Row],[COSTO]]-1,0)</f>
        <v>0</v>
      </c>
      <c r="J3026" s="50" t="str">
        <f>IFERROR(VLOOKUP(LISTAS[[#This Row],[ID]],_01_CODIGOS_Y_COSTOS_xlsm[[Producto y N°]:[CODIGO]],2,0),"")</f>
        <v>0</v>
      </c>
      <c r="O3026" t="s">
        <v>7254</v>
      </c>
      <c r="AB3026" s="12" t="str">
        <f>+LISTAS[[#This Row],[Codigo]]&amp;LISTAS[[#This Row],[Fabrica]]</f>
        <v>0MAXIFER</v>
      </c>
      <c r="AC3026" s="13" t="str">
        <f>+LISTAS[[#This Row],[Codigo]]</f>
        <v>0</v>
      </c>
      <c r="AD3026" s="13" t="str">
        <f>+LISTAS[[#This Row],[ID]]</f>
        <v>CONEXIONES T EN ALUMINIO90</v>
      </c>
      <c r="AH3026" s="36"/>
      <c r="AI3026" s="37">
        <f>+LISTAS[[#This Row],[Precio]]+(LISTAS[[#This Row],[Precio]]*AH3026)</f>
        <v>7200</v>
      </c>
      <c r="AJ3026" s="38">
        <f t="shared" si="51"/>
        <v>3600</v>
      </c>
      <c r="AL3026" s="35" t="e">
        <f>+AJ3026/LISTAS[[#This Row],[COSTO]]-1</f>
        <v>#DIV/0!</v>
      </c>
      <c r="AM3026" t="str">
        <f>+LISTAS[[#This Row],[ID]]</f>
        <v>CONEXIONES T EN ALUMINIO90</v>
      </c>
      <c r="AO3026" s="43"/>
      <c r="AP3026" s="39">
        <f>LISTAS[[#This Row],[COSTO]]+(LISTAS[[#This Row],[COSTO]]*AO3026)</f>
        <v>0</v>
      </c>
      <c r="AQ3026" s="44">
        <f>IF(AO3026="",0,AP3026/LISTAS[[#This Row],[VENTA NETA]]-1)</f>
        <v>0</v>
      </c>
      <c r="AS3026" s="39">
        <v>0</v>
      </c>
      <c r="AT3026" s="48" t="e">
        <f>+LISTAS[[#This Row],[COSTO]]/AS3026-1</f>
        <v>#DIV/0!</v>
      </c>
      <c r="BA3026" t="s">
        <v>7116</v>
      </c>
      <c r="BB3026" s="36"/>
    </row>
    <row r="3027" spans="1:54" x14ac:dyDescent="0.35">
      <c r="A3027" s="7" t="s">
        <v>7115</v>
      </c>
      <c r="B3027" t="s">
        <v>7116</v>
      </c>
      <c r="C3027">
        <v>101</v>
      </c>
      <c r="D3027" t="s">
        <v>7057</v>
      </c>
      <c r="E3027" s="2">
        <v>6772</v>
      </c>
      <c r="F3027" s="7" t="str">
        <f>+_xlfn.XLOOKUP(LISTAS[[#This Row],[ID]],_01_CODIGOS_Y_COSTOS_xlsm[Producto y N°],_01_CODIGOS_Y_COSTOS_xlsm[FABRICA],"",0,1)</f>
        <v>MAXIFER</v>
      </c>
      <c r="G3027" s="26">
        <f>LISTAS[[#This Row],[Precio]]*(1-0.46)</f>
        <v>3656.88</v>
      </c>
      <c r="H3027" s="21">
        <f>+_xlfn.XLOOKUP(LISTAS[[#This Row],[ID]],_01_CODIGOS_Y_COSTOS_xlsm[Producto y N°],_01_CODIGOS_Y_COSTOS_xlsm[COSTO],0,0,1)</f>
        <v>0</v>
      </c>
      <c r="I3027" s="28">
        <f>+IFERROR(LISTAS[[#This Row],[VENTA NETA]]/LISTAS[[#This Row],[COSTO]]-1,0)</f>
        <v>0</v>
      </c>
      <c r="J3027" s="50" t="str">
        <f>IFERROR(VLOOKUP(LISTAS[[#This Row],[ID]],_01_CODIGOS_Y_COSTOS_xlsm[[Producto y N°]:[CODIGO]],2,0),"")</f>
        <v>0</v>
      </c>
      <c r="O3027" t="s">
        <v>7115</v>
      </c>
      <c r="AB3027" s="12" t="str">
        <f>+LISTAS[[#This Row],[Codigo]]&amp;LISTAS[[#This Row],[Fabrica]]</f>
        <v>0MAXIFER</v>
      </c>
      <c r="AC3027" s="13" t="str">
        <f>+LISTAS[[#This Row],[Codigo]]</f>
        <v>0</v>
      </c>
      <c r="AD3027" s="13" t="str">
        <f>+LISTAS[[#This Row],[ID]]</f>
        <v>CONEXIONES T EN ALUMINIO101</v>
      </c>
      <c r="AH3027" s="36"/>
      <c r="AI3027" s="37">
        <f>+LISTAS[[#This Row],[Precio]]+(LISTAS[[#This Row],[Precio]]*AH3027)</f>
        <v>6772</v>
      </c>
      <c r="AJ3027" s="38">
        <f t="shared" si="51"/>
        <v>3386</v>
      </c>
      <c r="AL3027" s="35" t="e">
        <f>+AJ3027/LISTAS[[#This Row],[COSTO]]-1</f>
        <v>#DIV/0!</v>
      </c>
      <c r="AM3027" t="str">
        <f>+LISTAS[[#This Row],[ID]]</f>
        <v>CONEXIONES T EN ALUMINIO101</v>
      </c>
      <c r="AO3027" s="43"/>
      <c r="AP3027" s="39">
        <f>LISTAS[[#This Row],[COSTO]]+(LISTAS[[#This Row],[COSTO]]*AO3027)</f>
        <v>0</v>
      </c>
      <c r="AQ3027" s="44">
        <f>IF(AO3027="",0,AP3027/LISTAS[[#This Row],[VENTA NETA]]-1)</f>
        <v>0</v>
      </c>
      <c r="AS3027" s="39">
        <v>0</v>
      </c>
      <c r="AT3027" s="48" t="e">
        <f>+LISTAS[[#This Row],[COSTO]]/AS3027-1</f>
        <v>#DIV/0!</v>
      </c>
      <c r="BA3027" t="s">
        <v>7116</v>
      </c>
      <c r="BB3027" s="36"/>
    </row>
    <row r="3028" spans="1:54" x14ac:dyDescent="0.35">
      <c r="A3028" s="7" t="s">
        <v>7117</v>
      </c>
      <c r="B3028" t="s">
        <v>7116</v>
      </c>
      <c r="C3028">
        <v>102</v>
      </c>
      <c r="D3028" t="s">
        <v>7058</v>
      </c>
      <c r="E3028" s="2">
        <v>6772</v>
      </c>
      <c r="F3028" s="7" t="str">
        <f>+_xlfn.XLOOKUP(LISTAS[[#This Row],[ID]],_01_CODIGOS_Y_COSTOS_xlsm[Producto y N°],_01_CODIGOS_Y_COSTOS_xlsm[FABRICA],"",0,1)</f>
        <v>MAXIFER</v>
      </c>
      <c r="G3028" s="26">
        <f>LISTAS[[#This Row],[Precio]]*(1-0.46)</f>
        <v>3656.88</v>
      </c>
      <c r="H3028" s="21">
        <f>+_xlfn.XLOOKUP(LISTAS[[#This Row],[ID]],_01_CODIGOS_Y_COSTOS_xlsm[Producto y N°],_01_CODIGOS_Y_COSTOS_xlsm[COSTO],0,0,1)</f>
        <v>0</v>
      </c>
      <c r="I3028" s="28">
        <f>+IFERROR(LISTAS[[#This Row],[VENTA NETA]]/LISTAS[[#This Row],[COSTO]]-1,0)</f>
        <v>0</v>
      </c>
      <c r="J3028" s="50" t="str">
        <f>IFERROR(VLOOKUP(LISTAS[[#This Row],[ID]],_01_CODIGOS_Y_COSTOS_xlsm[[Producto y N°]:[CODIGO]],2,0),"")</f>
        <v>0</v>
      </c>
      <c r="O3028" t="s">
        <v>7117</v>
      </c>
      <c r="AB3028" s="12" t="str">
        <f>+LISTAS[[#This Row],[Codigo]]&amp;LISTAS[[#This Row],[Fabrica]]</f>
        <v>0MAXIFER</v>
      </c>
      <c r="AC3028" s="13" t="str">
        <f>+LISTAS[[#This Row],[Codigo]]</f>
        <v>0</v>
      </c>
      <c r="AD3028" s="13" t="str">
        <f>+LISTAS[[#This Row],[ID]]</f>
        <v>CONEXIONES T EN ALUMINIO102</v>
      </c>
      <c r="AH3028" s="36"/>
      <c r="AI3028" s="37">
        <f>+LISTAS[[#This Row],[Precio]]+(LISTAS[[#This Row],[Precio]]*AH3028)</f>
        <v>6772</v>
      </c>
      <c r="AJ3028" s="38">
        <f t="shared" si="51"/>
        <v>3386</v>
      </c>
      <c r="AL3028" s="35" t="e">
        <f>+AJ3028/LISTAS[[#This Row],[COSTO]]-1</f>
        <v>#DIV/0!</v>
      </c>
      <c r="AM3028" t="str">
        <f>+LISTAS[[#This Row],[ID]]</f>
        <v>CONEXIONES T EN ALUMINIO102</v>
      </c>
      <c r="AO3028" s="43"/>
      <c r="AP3028" s="39">
        <f>LISTAS[[#This Row],[COSTO]]+(LISTAS[[#This Row],[COSTO]]*AO3028)</f>
        <v>0</v>
      </c>
      <c r="AQ3028" s="44">
        <f>IF(AO3028="",0,AP3028/LISTAS[[#This Row],[VENTA NETA]]-1)</f>
        <v>0</v>
      </c>
      <c r="AS3028" s="39">
        <v>0</v>
      </c>
      <c r="AT3028" s="48" t="e">
        <f>+LISTAS[[#This Row],[COSTO]]/AS3028-1</f>
        <v>#DIV/0!</v>
      </c>
      <c r="BA3028" t="s">
        <v>7116</v>
      </c>
      <c r="BB3028" s="36"/>
    </row>
    <row r="3029" spans="1:54" x14ac:dyDescent="0.35">
      <c r="A3029" s="7" t="s">
        <v>7118</v>
      </c>
      <c r="B3029" t="s">
        <v>7116</v>
      </c>
      <c r="C3029">
        <v>104</v>
      </c>
      <c r="D3029" t="s">
        <v>7059</v>
      </c>
      <c r="E3029" s="2">
        <v>6772</v>
      </c>
      <c r="F3029" s="7" t="str">
        <f>+_xlfn.XLOOKUP(LISTAS[[#This Row],[ID]],_01_CODIGOS_Y_COSTOS_xlsm[Producto y N°],_01_CODIGOS_Y_COSTOS_xlsm[FABRICA],"",0,1)</f>
        <v>MAXIFER</v>
      </c>
      <c r="G3029" s="26">
        <f>LISTAS[[#This Row],[Precio]]*(1-0.46)</f>
        <v>3656.88</v>
      </c>
      <c r="H3029" s="21">
        <f>+_xlfn.XLOOKUP(LISTAS[[#This Row],[ID]],_01_CODIGOS_Y_COSTOS_xlsm[Producto y N°],_01_CODIGOS_Y_COSTOS_xlsm[COSTO],0,0,1)</f>
        <v>0</v>
      </c>
      <c r="I3029" s="28">
        <f>+IFERROR(LISTAS[[#This Row],[VENTA NETA]]/LISTAS[[#This Row],[COSTO]]-1,0)</f>
        <v>0</v>
      </c>
      <c r="J3029" s="50" t="str">
        <f>IFERROR(VLOOKUP(LISTAS[[#This Row],[ID]],_01_CODIGOS_Y_COSTOS_xlsm[[Producto y N°]:[CODIGO]],2,0),"")</f>
        <v>0</v>
      </c>
      <c r="O3029" t="s">
        <v>7118</v>
      </c>
      <c r="AB3029" s="12" t="str">
        <f>+LISTAS[[#This Row],[Codigo]]&amp;LISTAS[[#This Row],[Fabrica]]</f>
        <v>0MAXIFER</v>
      </c>
      <c r="AC3029" s="13" t="str">
        <f>+LISTAS[[#This Row],[Codigo]]</f>
        <v>0</v>
      </c>
      <c r="AD3029" s="13" t="str">
        <f>+LISTAS[[#This Row],[ID]]</f>
        <v>CONEXIONES T EN ALUMINIO104</v>
      </c>
      <c r="AH3029" s="36"/>
      <c r="AI3029" s="37">
        <f>+LISTAS[[#This Row],[Precio]]+(LISTAS[[#This Row],[Precio]]*AH3029)</f>
        <v>6772</v>
      </c>
      <c r="AJ3029" s="38">
        <f t="shared" si="51"/>
        <v>3386</v>
      </c>
      <c r="AL3029" s="35" t="e">
        <f>+AJ3029/LISTAS[[#This Row],[COSTO]]-1</f>
        <v>#DIV/0!</v>
      </c>
      <c r="AM3029" t="str">
        <f>+LISTAS[[#This Row],[ID]]</f>
        <v>CONEXIONES T EN ALUMINIO104</v>
      </c>
      <c r="AO3029" s="43"/>
      <c r="AP3029" s="39">
        <f>LISTAS[[#This Row],[COSTO]]+(LISTAS[[#This Row],[COSTO]]*AO3029)</f>
        <v>0</v>
      </c>
      <c r="AQ3029" s="44">
        <f>IF(AO3029="",0,AP3029/LISTAS[[#This Row],[VENTA NETA]]-1)</f>
        <v>0</v>
      </c>
      <c r="AS3029" s="39">
        <v>0</v>
      </c>
      <c r="AT3029" s="48" t="e">
        <f>+LISTAS[[#This Row],[COSTO]]/AS3029-1</f>
        <v>#DIV/0!</v>
      </c>
      <c r="BA3029" t="s">
        <v>7116</v>
      </c>
      <c r="BB3029" s="36"/>
    </row>
    <row r="3030" spans="1:54" x14ac:dyDescent="0.35">
      <c r="A3030" s="7" t="s">
        <v>7119</v>
      </c>
      <c r="B3030" t="s">
        <v>7116</v>
      </c>
      <c r="C3030">
        <v>106</v>
      </c>
      <c r="D3030" t="s">
        <v>7060</v>
      </c>
      <c r="E3030" s="2">
        <v>7072</v>
      </c>
      <c r="F3030" s="7" t="str">
        <f>+_xlfn.XLOOKUP(LISTAS[[#This Row],[ID]],_01_CODIGOS_Y_COSTOS_xlsm[Producto y N°],_01_CODIGOS_Y_COSTOS_xlsm[FABRICA],"",0,1)</f>
        <v>MAXIFER</v>
      </c>
      <c r="G3030" s="26">
        <f>LISTAS[[#This Row],[Precio]]*(1-0.46)</f>
        <v>3818.88</v>
      </c>
      <c r="H3030" s="21">
        <f>+_xlfn.XLOOKUP(LISTAS[[#This Row],[ID]],_01_CODIGOS_Y_COSTOS_xlsm[Producto y N°],_01_CODIGOS_Y_COSTOS_xlsm[COSTO],0,0,1)</f>
        <v>0</v>
      </c>
      <c r="I3030" s="28">
        <f>+IFERROR(LISTAS[[#This Row],[VENTA NETA]]/LISTAS[[#This Row],[COSTO]]-1,0)</f>
        <v>0</v>
      </c>
      <c r="J3030" s="50" t="str">
        <f>IFERROR(VLOOKUP(LISTAS[[#This Row],[ID]],_01_CODIGOS_Y_COSTOS_xlsm[[Producto y N°]:[CODIGO]],2,0),"")</f>
        <v>0</v>
      </c>
      <c r="O3030" t="s">
        <v>7119</v>
      </c>
      <c r="AB3030" s="12" t="str">
        <f>+LISTAS[[#This Row],[Codigo]]&amp;LISTAS[[#This Row],[Fabrica]]</f>
        <v>0MAXIFER</v>
      </c>
      <c r="AC3030" s="13" t="str">
        <f>+LISTAS[[#This Row],[Codigo]]</f>
        <v>0</v>
      </c>
      <c r="AD3030" s="13" t="str">
        <f>+LISTAS[[#This Row],[ID]]</f>
        <v>CONEXIONES T EN ALUMINIO106</v>
      </c>
      <c r="AH3030" s="36"/>
      <c r="AI3030" s="37">
        <f>+LISTAS[[#This Row],[Precio]]+(LISTAS[[#This Row],[Precio]]*AH3030)</f>
        <v>7072</v>
      </c>
      <c r="AJ3030" s="38">
        <f t="shared" si="51"/>
        <v>3536</v>
      </c>
      <c r="AL3030" s="35" t="e">
        <f>+AJ3030/LISTAS[[#This Row],[COSTO]]-1</f>
        <v>#DIV/0!</v>
      </c>
      <c r="AM3030" t="str">
        <f>+LISTAS[[#This Row],[ID]]</f>
        <v>CONEXIONES T EN ALUMINIO106</v>
      </c>
      <c r="AO3030" s="43"/>
      <c r="AP3030" s="39">
        <f>LISTAS[[#This Row],[COSTO]]+(LISTAS[[#This Row],[COSTO]]*AO3030)</f>
        <v>0</v>
      </c>
      <c r="AQ3030" s="44">
        <f>IF(AO3030="",0,AP3030/LISTAS[[#This Row],[VENTA NETA]]-1)</f>
        <v>0</v>
      </c>
      <c r="AS3030" s="39">
        <v>0</v>
      </c>
      <c r="AT3030" s="48" t="e">
        <f>+LISTAS[[#This Row],[COSTO]]/AS3030-1</f>
        <v>#DIV/0!</v>
      </c>
      <c r="BA3030" t="s">
        <v>7116</v>
      </c>
      <c r="BB3030" s="36"/>
    </row>
    <row r="3031" spans="1:54" x14ac:dyDescent="0.35">
      <c r="A3031" s="7" t="s">
        <v>7120</v>
      </c>
      <c r="B3031" t="s">
        <v>7116</v>
      </c>
      <c r="C3031">
        <v>107</v>
      </c>
      <c r="D3031" t="s">
        <v>7061</v>
      </c>
      <c r="E3031" s="2">
        <v>7856</v>
      </c>
      <c r="F3031" s="7" t="str">
        <f>+_xlfn.XLOOKUP(LISTAS[[#This Row],[ID]],_01_CODIGOS_Y_COSTOS_xlsm[Producto y N°],_01_CODIGOS_Y_COSTOS_xlsm[FABRICA],"",0,1)</f>
        <v>MAXIFER</v>
      </c>
      <c r="G3031" s="26">
        <f>LISTAS[[#This Row],[Precio]]*(1-0.46)</f>
        <v>4242.2400000000007</v>
      </c>
      <c r="H3031" s="21">
        <f>+_xlfn.XLOOKUP(LISTAS[[#This Row],[ID]],_01_CODIGOS_Y_COSTOS_xlsm[Producto y N°],_01_CODIGOS_Y_COSTOS_xlsm[COSTO],0,0,1)</f>
        <v>0</v>
      </c>
      <c r="I3031" s="28">
        <f>+IFERROR(LISTAS[[#This Row],[VENTA NETA]]/LISTAS[[#This Row],[COSTO]]-1,0)</f>
        <v>0</v>
      </c>
      <c r="J3031" s="50" t="str">
        <f>IFERROR(VLOOKUP(LISTAS[[#This Row],[ID]],_01_CODIGOS_Y_COSTOS_xlsm[[Producto y N°]:[CODIGO]],2,0),"")</f>
        <v>0</v>
      </c>
      <c r="O3031" t="s">
        <v>7120</v>
      </c>
      <c r="AB3031" s="12" t="str">
        <f>+LISTAS[[#This Row],[Codigo]]&amp;LISTAS[[#This Row],[Fabrica]]</f>
        <v>0MAXIFER</v>
      </c>
      <c r="AC3031" s="13" t="str">
        <f>+LISTAS[[#This Row],[Codigo]]</f>
        <v>0</v>
      </c>
      <c r="AD3031" s="13" t="str">
        <f>+LISTAS[[#This Row],[ID]]</f>
        <v>CONEXIONES T EN ALUMINIO107</v>
      </c>
      <c r="AH3031" s="36"/>
      <c r="AI3031" s="37">
        <f>+LISTAS[[#This Row],[Precio]]+(LISTAS[[#This Row],[Precio]]*AH3031)</f>
        <v>7856</v>
      </c>
      <c r="AJ3031" s="38">
        <f t="shared" si="51"/>
        <v>3928</v>
      </c>
      <c r="AL3031" s="35" t="e">
        <f>+AJ3031/LISTAS[[#This Row],[COSTO]]-1</f>
        <v>#DIV/0!</v>
      </c>
      <c r="AM3031" t="str">
        <f>+LISTAS[[#This Row],[ID]]</f>
        <v>CONEXIONES T EN ALUMINIO107</v>
      </c>
      <c r="AO3031" s="43"/>
      <c r="AP3031" s="39">
        <f>LISTAS[[#This Row],[COSTO]]+(LISTAS[[#This Row],[COSTO]]*AO3031)</f>
        <v>0</v>
      </c>
      <c r="AQ3031" s="44">
        <f>IF(AO3031="",0,AP3031/LISTAS[[#This Row],[VENTA NETA]]-1)</f>
        <v>0</v>
      </c>
      <c r="AS3031" s="39">
        <v>0</v>
      </c>
      <c r="AT3031" s="48" t="e">
        <f>+LISTAS[[#This Row],[COSTO]]/AS3031-1</f>
        <v>#DIV/0!</v>
      </c>
      <c r="BA3031" t="s">
        <v>7116</v>
      </c>
      <c r="BB3031" s="36"/>
    </row>
    <row r="3032" spans="1:54" x14ac:dyDescent="0.35">
      <c r="A3032" s="7" t="s">
        <v>7121</v>
      </c>
      <c r="B3032" t="s">
        <v>7116</v>
      </c>
      <c r="C3032">
        <v>108</v>
      </c>
      <c r="D3032" t="s">
        <v>7062</v>
      </c>
      <c r="E3032" s="2">
        <v>8408</v>
      </c>
      <c r="F3032" s="7" t="str">
        <f>+_xlfn.XLOOKUP(LISTAS[[#This Row],[ID]],_01_CODIGOS_Y_COSTOS_xlsm[Producto y N°],_01_CODIGOS_Y_COSTOS_xlsm[FABRICA],"",0,1)</f>
        <v>MAXIFER</v>
      </c>
      <c r="G3032" s="26">
        <f>LISTAS[[#This Row],[Precio]]*(1-0.46)</f>
        <v>4540.3200000000006</v>
      </c>
      <c r="H3032" s="21">
        <f>+_xlfn.XLOOKUP(LISTAS[[#This Row],[ID]],_01_CODIGOS_Y_COSTOS_xlsm[Producto y N°],_01_CODIGOS_Y_COSTOS_xlsm[COSTO],0,0,1)</f>
        <v>0</v>
      </c>
      <c r="I3032" s="28">
        <f>+IFERROR(LISTAS[[#This Row],[VENTA NETA]]/LISTAS[[#This Row],[COSTO]]-1,0)</f>
        <v>0</v>
      </c>
      <c r="J3032" s="50" t="str">
        <f>IFERROR(VLOOKUP(LISTAS[[#This Row],[ID]],_01_CODIGOS_Y_COSTOS_xlsm[[Producto y N°]:[CODIGO]],2,0),"")</f>
        <v>0</v>
      </c>
      <c r="O3032" t="s">
        <v>7121</v>
      </c>
      <c r="AB3032" s="12" t="str">
        <f>+LISTAS[[#This Row],[Codigo]]&amp;LISTAS[[#This Row],[Fabrica]]</f>
        <v>0MAXIFER</v>
      </c>
      <c r="AC3032" s="13" t="str">
        <f>+LISTAS[[#This Row],[Codigo]]</f>
        <v>0</v>
      </c>
      <c r="AD3032" s="13" t="str">
        <f>+LISTAS[[#This Row],[ID]]</f>
        <v>CONEXIONES T EN ALUMINIO108</v>
      </c>
      <c r="AH3032" s="36"/>
      <c r="AI3032" s="37">
        <f>+LISTAS[[#This Row],[Precio]]+(LISTAS[[#This Row],[Precio]]*AH3032)</f>
        <v>8408</v>
      </c>
      <c r="AJ3032" s="38">
        <f t="shared" si="51"/>
        <v>4204</v>
      </c>
      <c r="AL3032" s="35" t="e">
        <f>+AJ3032/LISTAS[[#This Row],[COSTO]]-1</f>
        <v>#DIV/0!</v>
      </c>
      <c r="AM3032" t="str">
        <f>+LISTAS[[#This Row],[ID]]</f>
        <v>CONEXIONES T EN ALUMINIO108</v>
      </c>
      <c r="AO3032" s="43"/>
      <c r="AP3032" s="39">
        <f>LISTAS[[#This Row],[COSTO]]+(LISTAS[[#This Row],[COSTO]]*AO3032)</f>
        <v>0</v>
      </c>
      <c r="AQ3032" s="44">
        <f>IF(AO3032="",0,AP3032/LISTAS[[#This Row],[VENTA NETA]]-1)</f>
        <v>0</v>
      </c>
      <c r="AS3032" s="39">
        <v>0</v>
      </c>
      <c r="AT3032" s="48" t="e">
        <f>+LISTAS[[#This Row],[COSTO]]/AS3032-1</f>
        <v>#DIV/0!</v>
      </c>
      <c r="BA3032" t="s">
        <v>7116</v>
      </c>
      <c r="BB3032" s="36"/>
    </row>
    <row r="3033" spans="1:54" x14ac:dyDescent="0.35">
      <c r="A3033" s="7" t="s">
        <v>7122</v>
      </c>
      <c r="B3033" t="s">
        <v>7116</v>
      </c>
      <c r="C3033">
        <v>109</v>
      </c>
      <c r="D3033" t="s">
        <v>7063</v>
      </c>
      <c r="E3033" s="2">
        <v>8933.1200000000008</v>
      </c>
      <c r="F3033" s="7" t="str">
        <f>+_xlfn.XLOOKUP(LISTAS[[#This Row],[ID]],_01_CODIGOS_Y_COSTOS_xlsm[Producto y N°],_01_CODIGOS_Y_COSTOS_xlsm[FABRICA],"",0,1)</f>
        <v>MAXIFER</v>
      </c>
      <c r="G3033" s="26">
        <f>LISTAS[[#This Row],[Precio]]*(1-0.46)</f>
        <v>4823.8848000000007</v>
      </c>
      <c r="H3033" s="21">
        <f>+_xlfn.XLOOKUP(LISTAS[[#This Row],[ID]],_01_CODIGOS_Y_COSTOS_xlsm[Producto y N°],_01_CODIGOS_Y_COSTOS_xlsm[COSTO],0,0,1)</f>
        <v>0</v>
      </c>
      <c r="I3033" s="28">
        <f>+IFERROR(LISTAS[[#This Row],[VENTA NETA]]/LISTAS[[#This Row],[COSTO]]-1,0)</f>
        <v>0</v>
      </c>
      <c r="J3033" s="50" t="str">
        <f>IFERROR(VLOOKUP(LISTAS[[#This Row],[ID]],_01_CODIGOS_Y_COSTOS_xlsm[[Producto y N°]:[CODIGO]],2,0),"")</f>
        <v>0</v>
      </c>
      <c r="O3033" t="s">
        <v>7122</v>
      </c>
      <c r="AB3033" s="12" t="str">
        <f>+LISTAS[[#This Row],[Codigo]]&amp;LISTAS[[#This Row],[Fabrica]]</f>
        <v>0MAXIFER</v>
      </c>
      <c r="AC3033" s="13" t="str">
        <f>+LISTAS[[#This Row],[Codigo]]</f>
        <v>0</v>
      </c>
      <c r="AD3033" s="13" t="str">
        <f>+LISTAS[[#This Row],[ID]]</f>
        <v>CONEXIONES T EN ALUMINIO109</v>
      </c>
      <c r="AH3033" s="36"/>
      <c r="AI3033" s="37">
        <f>+LISTAS[[#This Row],[Precio]]+(LISTAS[[#This Row],[Precio]]*AH3033)</f>
        <v>8933.1200000000008</v>
      </c>
      <c r="AJ3033" s="38">
        <f t="shared" si="51"/>
        <v>4466.5600000000004</v>
      </c>
      <c r="AL3033" s="35" t="e">
        <f>+AJ3033/LISTAS[[#This Row],[COSTO]]-1</f>
        <v>#DIV/0!</v>
      </c>
      <c r="AM3033" t="str">
        <f>+LISTAS[[#This Row],[ID]]</f>
        <v>CONEXIONES T EN ALUMINIO109</v>
      </c>
      <c r="AO3033" s="43"/>
      <c r="AP3033" s="39">
        <f>LISTAS[[#This Row],[COSTO]]+(LISTAS[[#This Row],[COSTO]]*AO3033)</f>
        <v>0</v>
      </c>
      <c r="AQ3033" s="44">
        <f>IF(AO3033="",0,AP3033/LISTAS[[#This Row],[VENTA NETA]]-1)</f>
        <v>0</v>
      </c>
      <c r="AS3033" s="39">
        <v>0</v>
      </c>
      <c r="AT3033" s="48" t="e">
        <f>+LISTAS[[#This Row],[COSTO]]/AS3033-1</f>
        <v>#DIV/0!</v>
      </c>
      <c r="BA3033" t="s">
        <v>7116</v>
      </c>
      <c r="BB3033" s="36"/>
    </row>
    <row r="3034" spans="1:54" x14ac:dyDescent="0.35">
      <c r="A3034" s="7" t="s">
        <v>7123</v>
      </c>
      <c r="B3034" t="s">
        <v>7116</v>
      </c>
      <c r="C3034">
        <v>110</v>
      </c>
      <c r="D3034" t="s">
        <v>7064</v>
      </c>
      <c r="E3034" s="2">
        <v>9650</v>
      </c>
      <c r="F3034" s="7" t="str">
        <f>+_xlfn.XLOOKUP(LISTAS[[#This Row],[ID]],_01_CODIGOS_Y_COSTOS_xlsm[Producto y N°],_01_CODIGOS_Y_COSTOS_xlsm[FABRICA],"",0,1)</f>
        <v>MAXIFER</v>
      </c>
      <c r="G3034" s="26">
        <f>LISTAS[[#This Row],[Precio]]*(1-0.46)</f>
        <v>5211</v>
      </c>
      <c r="H3034" s="21">
        <f>+_xlfn.XLOOKUP(LISTAS[[#This Row],[ID]],_01_CODIGOS_Y_COSTOS_xlsm[Producto y N°],_01_CODIGOS_Y_COSTOS_xlsm[COSTO],0,0,1)</f>
        <v>0</v>
      </c>
      <c r="I3034" s="28">
        <f>+IFERROR(LISTAS[[#This Row],[VENTA NETA]]/LISTAS[[#This Row],[COSTO]]-1,0)</f>
        <v>0</v>
      </c>
      <c r="J3034" s="50" t="str">
        <f>IFERROR(VLOOKUP(LISTAS[[#This Row],[ID]],_01_CODIGOS_Y_COSTOS_xlsm[[Producto y N°]:[CODIGO]],2,0),"")</f>
        <v>0</v>
      </c>
      <c r="O3034" t="s">
        <v>7123</v>
      </c>
      <c r="AB3034" s="12" t="str">
        <f>+LISTAS[[#This Row],[Codigo]]&amp;LISTAS[[#This Row],[Fabrica]]</f>
        <v>0MAXIFER</v>
      </c>
      <c r="AC3034" s="13" t="str">
        <f>+LISTAS[[#This Row],[Codigo]]</f>
        <v>0</v>
      </c>
      <c r="AD3034" s="13" t="str">
        <f>+LISTAS[[#This Row],[ID]]</f>
        <v>CONEXIONES T EN ALUMINIO110</v>
      </c>
      <c r="AH3034" s="36"/>
      <c r="AI3034" s="37">
        <f>+LISTAS[[#This Row],[Precio]]+(LISTAS[[#This Row],[Precio]]*AH3034)</f>
        <v>9650</v>
      </c>
      <c r="AJ3034" s="38">
        <f t="shared" si="51"/>
        <v>4825</v>
      </c>
      <c r="AL3034" s="35" t="e">
        <f>+AJ3034/LISTAS[[#This Row],[COSTO]]-1</f>
        <v>#DIV/0!</v>
      </c>
      <c r="AM3034" t="str">
        <f>+LISTAS[[#This Row],[ID]]</f>
        <v>CONEXIONES T EN ALUMINIO110</v>
      </c>
      <c r="AO3034" s="43"/>
      <c r="AP3034" s="39">
        <f>LISTAS[[#This Row],[COSTO]]+(LISTAS[[#This Row],[COSTO]]*AO3034)</f>
        <v>0</v>
      </c>
      <c r="AQ3034" s="44">
        <f>IF(AO3034="",0,AP3034/LISTAS[[#This Row],[VENTA NETA]]-1)</f>
        <v>0</v>
      </c>
      <c r="AS3034" s="39">
        <v>0</v>
      </c>
      <c r="AT3034" s="48" t="e">
        <f>+LISTAS[[#This Row],[COSTO]]/AS3034-1</f>
        <v>#DIV/0!</v>
      </c>
      <c r="BA3034" t="s">
        <v>7116</v>
      </c>
      <c r="BB3034" s="36"/>
    </row>
    <row r="3035" spans="1:54" x14ac:dyDescent="0.35">
      <c r="A3035" s="7" t="s">
        <v>7124</v>
      </c>
      <c r="B3035" t="s">
        <v>7116</v>
      </c>
      <c r="C3035">
        <v>111</v>
      </c>
      <c r="D3035" t="s">
        <v>7065</v>
      </c>
      <c r="E3035" s="2">
        <v>9909.76</v>
      </c>
      <c r="F3035" s="7" t="str">
        <f>+_xlfn.XLOOKUP(LISTAS[[#This Row],[ID]],_01_CODIGOS_Y_COSTOS_xlsm[Producto y N°],_01_CODIGOS_Y_COSTOS_xlsm[FABRICA],"",0,1)</f>
        <v>MAXIFER</v>
      </c>
      <c r="G3035" s="26">
        <f>LISTAS[[#This Row],[Precio]]*(1-0.46)</f>
        <v>5351.2704000000003</v>
      </c>
      <c r="H3035" s="21">
        <f>+_xlfn.XLOOKUP(LISTAS[[#This Row],[ID]],_01_CODIGOS_Y_COSTOS_xlsm[Producto y N°],_01_CODIGOS_Y_COSTOS_xlsm[COSTO],0,0,1)</f>
        <v>0</v>
      </c>
      <c r="I3035" s="28">
        <f>+IFERROR(LISTAS[[#This Row],[VENTA NETA]]/LISTAS[[#This Row],[COSTO]]-1,0)</f>
        <v>0</v>
      </c>
      <c r="J3035" s="50" t="str">
        <f>IFERROR(VLOOKUP(LISTAS[[#This Row],[ID]],_01_CODIGOS_Y_COSTOS_xlsm[[Producto y N°]:[CODIGO]],2,0),"")</f>
        <v>0</v>
      </c>
      <c r="O3035" t="s">
        <v>7124</v>
      </c>
      <c r="AB3035" s="12" t="str">
        <f>+LISTAS[[#This Row],[Codigo]]&amp;LISTAS[[#This Row],[Fabrica]]</f>
        <v>0MAXIFER</v>
      </c>
      <c r="AC3035" s="13" t="str">
        <f>+LISTAS[[#This Row],[Codigo]]</f>
        <v>0</v>
      </c>
      <c r="AD3035" s="13" t="str">
        <f>+LISTAS[[#This Row],[ID]]</f>
        <v>CONEXIONES T EN ALUMINIO111</v>
      </c>
      <c r="AH3035" s="36"/>
      <c r="AI3035" s="37">
        <f>+LISTAS[[#This Row],[Precio]]+(LISTAS[[#This Row],[Precio]]*AH3035)</f>
        <v>9909.76</v>
      </c>
      <c r="AJ3035" s="38">
        <f t="shared" si="51"/>
        <v>4954.88</v>
      </c>
      <c r="AL3035" s="35" t="e">
        <f>+AJ3035/LISTAS[[#This Row],[COSTO]]-1</f>
        <v>#DIV/0!</v>
      </c>
      <c r="AM3035" t="str">
        <f>+LISTAS[[#This Row],[ID]]</f>
        <v>CONEXIONES T EN ALUMINIO111</v>
      </c>
      <c r="AO3035" s="43"/>
      <c r="AP3035" s="39">
        <f>LISTAS[[#This Row],[COSTO]]+(LISTAS[[#This Row],[COSTO]]*AO3035)</f>
        <v>0</v>
      </c>
      <c r="AQ3035" s="44">
        <f>IF(AO3035="",0,AP3035/LISTAS[[#This Row],[VENTA NETA]]-1)</f>
        <v>0</v>
      </c>
      <c r="AS3035" s="39">
        <v>0</v>
      </c>
      <c r="AT3035" s="48" t="e">
        <f>+LISTAS[[#This Row],[COSTO]]/AS3035-1</f>
        <v>#DIV/0!</v>
      </c>
      <c r="BA3035" t="s">
        <v>7116</v>
      </c>
      <c r="BB3035" s="36"/>
    </row>
    <row r="3036" spans="1:54" x14ac:dyDescent="0.35">
      <c r="A3036" s="7" t="s">
        <v>7125</v>
      </c>
      <c r="B3036" t="s">
        <v>7116</v>
      </c>
      <c r="C3036">
        <v>112</v>
      </c>
      <c r="D3036" t="s">
        <v>7066</v>
      </c>
      <c r="E3036" s="2">
        <v>10278</v>
      </c>
      <c r="F3036" s="7" t="str">
        <f>+_xlfn.XLOOKUP(LISTAS[[#This Row],[ID]],_01_CODIGOS_Y_COSTOS_xlsm[Producto y N°],_01_CODIGOS_Y_COSTOS_xlsm[FABRICA],"",0,1)</f>
        <v>MAXIFER</v>
      </c>
      <c r="G3036" s="26">
        <f>LISTAS[[#This Row],[Precio]]*(1-0.46)</f>
        <v>5550.1200000000008</v>
      </c>
      <c r="H3036" s="21">
        <f>+_xlfn.XLOOKUP(LISTAS[[#This Row],[ID]],_01_CODIGOS_Y_COSTOS_xlsm[Producto y N°],_01_CODIGOS_Y_COSTOS_xlsm[COSTO],0,0,1)</f>
        <v>0</v>
      </c>
      <c r="I3036" s="28">
        <f>+IFERROR(LISTAS[[#This Row],[VENTA NETA]]/LISTAS[[#This Row],[COSTO]]-1,0)</f>
        <v>0</v>
      </c>
      <c r="J3036" s="50" t="str">
        <f>IFERROR(VLOOKUP(LISTAS[[#This Row],[ID]],_01_CODIGOS_Y_COSTOS_xlsm[[Producto y N°]:[CODIGO]],2,0),"")</f>
        <v>0</v>
      </c>
      <c r="O3036" t="s">
        <v>7125</v>
      </c>
      <c r="AB3036" s="12" t="str">
        <f>+LISTAS[[#This Row],[Codigo]]&amp;LISTAS[[#This Row],[Fabrica]]</f>
        <v>0MAXIFER</v>
      </c>
      <c r="AC3036" s="13" t="str">
        <f>+LISTAS[[#This Row],[Codigo]]</f>
        <v>0</v>
      </c>
      <c r="AD3036" s="13" t="str">
        <f>+LISTAS[[#This Row],[ID]]</f>
        <v>CONEXIONES T EN ALUMINIO112</v>
      </c>
      <c r="AH3036" s="36"/>
      <c r="AI3036" s="37">
        <f>+LISTAS[[#This Row],[Precio]]+(LISTAS[[#This Row],[Precio]]*AH3036)</f>
        <v>10278</v>
      </c>
      <c r="AJ3036" s="38">
        <f t="shared" si="51"/>
        <v>5139</v>
      </c>
      <c r="AL3036" s="35" t="e">
        <f>+AJ3036/LISTAS[[#This Row],[COSTO]]-1</f>
        <v>#DIV/0!</v>
      </c>
      <c r="AM3036" t="str">
        <f>+LISTAS[[#This Row],[ID]]</f>
        <v>CONEXIONES T EN ALUMINIO112</v>
      </c>
      <c r="AO3036" s="43"/>
      <c r="AP3036" s="39">
        <f>LISTAS[[#This Row],[COSTO]]+(LISTAS[[#This Row],[COSTO]]*AO3036)</f>
        <v>0</v>
      </c>
      <c r="AQ3036" s="44">
        <f>IF(AO3036="",0,AP3036/LISTAS[[#This Row],[VENTA NETA]]-1)</f>
        <v>0</v>
      </c>
      <c r="AS3036" s="39">
        <v>0</v>
      </c>
      <c r="AT3036" s="48" t="e">
        <f>+LISTAS[[#This Row],[COSTO]]/AS3036-1</f>
        <v>#DIV/0!</v>
      </c>
      <c r="BA3036" t="s">
        <v>7116</v>
      </c>
      <c r="BB3036" s="36"/>
    </row>
    <row r="3037" spans="1:54" x14ac:dyDescent="0.35">
      <c r="A3037" s="7" t="s">
        <v>7126</v>
      </c>
      <c r="B3037" t="s">
        <v>7116</v>
      </c>
      <c r="C3037">
        <v>113</v>
      </c>
      <c r="D3037" t="s">
        <v>7067</v>
      </c>
      <c r="E3037" s="2">
        <v>10411.52</v>
      </c>
      <c r="F3037" s="7" t="str">
        <f>+_xlfn.XLOOKUP(LISTAS[[#This Row],[ID]],_01_CODIGOS_Y_COSTOS_xlsm[Producto y N°],_01_CODIGOS_Y_COSTOS_xlsm[FABRICA],"",0,1)</f>
        <v>MAXIFER</v>
      </c>
      <c r="G3037" s="26">
        <f>LISTAS[[#This Row],[Precio]]*(1-0.46)</f>
        <v>5622.220800000001</v>
      </c>
      <c r="H3037" s="21">
        <f>+_xlfn.XLOOKUP(LISTAS[[#This Row],[ID]],_01_CODIGOS_Y_COSTOS_xlsm[Producto y N°],_01_CODIGOS_Y_COSTOS_xlsm[COSTO],0,0,1)</f>
        <v>0</v>
      </c>
      <c r="I3037" s="28">
        <f>+IFERROR(LISTAS[[#This Row],[VENTA NETA]]/LISTAS[[#This Row],[COSTO]]-1,0)</f>
        <v>0</v>
      </c>
      <c r="J3037" s="50" t="str">
        <f>IFERROR(VLOOKUP(LISTAS[[#This Row],[ID]],_01_CODIGOS_Y_COSTOS_xlsm[[Producto y N°]:[CODIGO]],2,0),"")</f>
        <v>0</v>
      </c>
      <c r="O3037" t="s">
        <v>7126</v>
      </c>
      <c r="AB3037" s="12" t="str">
        <f>+LISTAS[[#This Row],[Codigo]]&amp;LISTAS[[#This Row],[Fabrica]]</f>
        <v>0MAXIFER</v>
      </c>
      <c r="AC3037" s="13" t="str">
        <f>+LISTAS[[#This Row],[Codigo]]</f>
        <v>0</v>
      </c>
      <c r="AD3037" s="13" t="str">
        <f>+LISTAS[[#This Row],[ID]]</f>
        <v>CONEXIONES T EN ALUMINIO113</v>
      </c>
      <c r="AH3037" s="36"/>
      <c r="AI3037" s="37">
        <f>+LISTAS[[#This Row],[Precio]]+(LISTAS[[#This Row],[Precio]]*AH3037)</f>
        <v>10411.52</v>
      </c>
      <c r="AJ3037" s="38">
        <f t="shared" si="51"/>
        <v>5205.76</v>
      </c>
      <c r="AL3037" s="35" t="e">
        <f>+AJ3037/LISTAS[[#This Row],[COSTO]]-1</f>
        <v>#DIV/0!</v>
      </c>
      <c r="AM3037" t="str">
        <f>+LISTAS[[#This Row],[ID]]</f>
        <v>CONEXIONES T EN ALUMINIO113</v>
      </c>
      <c r="AO3037" s="43"/>
      <c r="AP3037" s="39">
        <f>LISTAS[[#This Row],[COSTO]]+(LISTAS[[#This Row],[COSTO]]*AO3037)</f>
        <v>0</v>
      </c>
      <c r="AQ3037" s="44">
        <f>IF(AO3037="",0,AP3037/LISTAS[[#This Row],[VENTA NETA]]-1)</f>
        <v>0</v>
      </c>
      <c r="AS3037" s="39">
        <v>0</v>
      </c>
      <c r="AT3037" s="48" t="e">
        <f>+LISTAS[[#This Row],[COSTO]]/AS3037-1</f>
        <v>#DIV/0!</v>
      </c>
      <c r="BA3037" t="s">
        <v>7116</v>
      </c>
      <c r="BB3037" s="36"/>
    </row>
    <row r="3038" spans="1:54" x14ac:dyDescent="0.35">
      <c r="A3038" s="7" t="s">
        <v>7127</v>
      </c>
      <c r="B3038" t="s">
        <v>7116</v>
      </c>
      <c r="C3038">
        <v>114</v>
      </c>
      <c r="D3038" t="s">
        <v>7068</v>
      </c>
      <c r="E3038" s="2">
        <v>7850</v>
      </c>
      <c r="F3038" s="7" t="str">
        <f>+_xlfn.XLOOKUP(LISTAS[[#This Row],[ID]],_01_CODIGOS_Y_COSTOS_xlsm[Producto y N°],_01_CODIGOS_Y_COSTOS_xlsm[FABRICA],"",0,1)</f>
        <v>MAXIFER</v>
      </c>
      <c r="G3038" s="26">
        <f>LISTAS[[#This Row],[Precio]]*(1-0.46)</f>
        <v>4239</v>
      </c>
      <c r="H3038" s="21">
        <f>+_xlfn.XLOOKUP(LISTAS[[#This Row],[ID]],_01_CODIGOS_Y_COSTOS_xlsm[Producto y N°],_01_CODIGOS_Y_COSTOS_xlsm[COSTO],0,0,1)</f>
        <v>0</v>
      </c>
      <c r="I3038" s="28">
        <f>+IFERROR(LISTAS[[#This Row],[VENTA NETA]]/LISTAS[[#This Row],[COSTO]]-1,0)</f>
        <v>0</v>
      </c>
      <c r="J3038" s="50" t="str">
        <f>IFERROR(VLOOKUP(LISTAS[[#This Row],[ID]],_01_CODIGOS_Y_COSTOS_xlsm[[Producto y N°]:[CODIGO]],2,0),"")</f>
        <v>0</v>
      </c>
      <c r="O3038" t="s">
        <v>7127</v>
      </c>
      <c r="AB3038" s="12" t="str">
        <f>+LISTAS[[#This Row],[Codigo]]&amp;LISTAS[[#This Row],[Fabrica]]</f>
        <v>0MAXIFER</v>
      </c>
      <c r="AC3038" s="13" t="str">
        <f>+LISTAS[[#This Row],[Codigo]]</f>
        <v>0</v>
      </c>
      <c r="AD3038" s="13" t="str">
        <f>+LISTAS[[#This Row],[ID]]</f>
        <v>CONEXIONES T EN ALUMINIO114</v>
      </c>
      <c r="AH3038" s="36"/>
      <c r="AI3038" s="37">
        <f>+LISTAS[[#This Row],[Precio]]+(LISTAS[[#This Row],[Precio]]*AH3038)</f>
        <v>7850</v>
      </c>
      <c r="AJ3038" s="38">
        <f t="shared" si="51"/>
        <v>3925</v>
      </c>
      <c r="AL3038" s="35" t="e">
        <f>+AJ3038/LISTAS[[#This Row],[COSTO]]-1</f>
        <v>#DIV/0!</v>
      </c>
      <c r="AM3038" t="str">
        <f>+LISTAS[[#This Row],[ID]]</f>
        <v>CONEXIONES T EN ALUMINIO114</v>
      </c>
      <c r="AO3038" s="43"/>
      <c r="AP3038" s="39">
        <f>LISTAS[[#This Row],[COSTO]]+(LISTAS[[#This Row],[COSTO]]*AO3038)</f>
        <v>0</v>
      </c>
      <c r="AQ3038" s="44">
        <f>IF(AO3038="",0,AP3038/LISTAS[[#This Row],[VENTA NETA]]-1)</f>
        <v>0</v>
      </c>
      <c r="AS3038" s="39">
        <v>0</v>
      </c>
      <c r="AT3038" s="48" t="e">
        <f>+LISTAS[[#This Row],[COSTO]]/AS3038-1</f>
        <v>#DIV/0!</v>
      </c>
      <c r="BA3038" t="s">
        <v>7116</v>
      </c>
      <c r="BB3038" s="36"/>
    </row>
    <row r="3039" spans="1:54" x14ac:dyDescent="0.35">
      <c r="A3039" s="7" t="s">
        <v>7128</v>
      </c>
      <c r="B3039" t="s">
        <v>7116</v>
      </c>
      <c r="C3039">
        <v>116</v>
      </c>
      <c r="D3039" t="s">
        <v>7069</v>
      </c>
      <c r="E3039" s="2">
        <v>9524.48</v>
      </c>
      <c r="F3039" s="7" t="str">
        <f>+_xlfn.XLOOKUP(LISTAS[[#This Row],[ID]],_01_CODIGOS_Y_COSTOS_xlsm[Producto y N°],_01_CODIGOS_Y_COSTOS_xlsm[FABRICA],"",0,1)</f>
        <v>MAXIFER</v>
      </c>
      <c r="G3039" s="26">
        <f>LISTAS[[#This Row],[Precio]]*(1-0.46)</f>
        <v>5143.2192000000005</v>
      </c>
      <c r="H3039" s="21">
        <f>+_xlfn.XLOOKUP(LISTAS[[#This Row],[ID]],_01_CODIGOS_Y_COSTOS_xlsm[Producto y N°],_01_CODIGOS_Y_COSTOS_xlsm[COSTO],0,0,1)</f>
        <v>0</v>
      </c>
      <c r="I3039" s="28">
        <f>+IFERROR(LISTAS[[#This Row],[VENTA NETA]]/LISTAS[[#This Row],[COSTO]]-1,0)</f>
        <v>0</v>
      </c>
      <c r="J3039" s="50" t="str">
        <f>IFERROR(VLOOKUP(LISTAS[[#This Row],[ID]],_01_CODIGOS_Y_COSTOS_xlsm[[Producto y N°]:[CODIGO]],2,0),"")</f>
        <v>0</v>
      </c>
      <c r="O3039" t="s">
        <v>7128</v>
      </c>
      <c r="AB3039" s="12" t="str">
        <f>+LISTAS[[#This Row],[Codigo]]&amp;LISTAS[[#This Row],[Fabrica]]</f>
        <v>0MAXIFER</v>
      </c>
      <c r="AC3039" s="13" t="str">
        <f>+LISTAS[[#This Row],[Codigo]]</f>
        <v>0</v>
      </c>
      <c r="AD3039" s="13" t="str">
        <f>+LISTAS[[#This Row],[ID]]</f>
        <v>CONEXIONES T EN ALUMINIO116</v>
      </c>
      <c r="AH3039" s="36"/>
      <c r="AI3039" s="37">
        <f>+LISTAS[[#This Row],[Precio]]+(LISTAS[[#This Row],[Precio]]*AH3039)</f>
        <v>9524.48</v>
      </c>
      <c r="AJ3039" s="38">
        <f t="shared" si="51"/>
        <v>4762.24</v>
      </c>
      <c r="AL3039" s="35" t="e">
        <f>+AJ3039/LISTAS[[#This Row],[COSTO]]-1</f>
        <v>#DIV/0!</v>
      </c>
      <c r="AM3039" t="str">
        <f>+LISTAS[[#This Row],[ID]]</f>
        <v>CONEXIONES T EN ALUMINIO116</v>
      </c>
      <c r="AO3039" s="43"/>
      <c r="AP3039" s="39">
        <f>LISTAS[[#This Row],[COSTO]]+(LISTAS[[#This Row],[COSTO]]*AO3039)</f>
        <v>0</v>
      </c>
      <c r="AQ3039" s="44">
        <f>IF(AO3039="",0,AP3039/LISTAS[[#This Row],[VENTA NETA]]-1)</f>
        <v>0</v>
      </c>
      <c r="AS3039" s="39">
        <v>0</v>
      </c>
      <c r="AT3039" s="48" t="e">
        <f>+LISTAS[[#This Row],[COSTO]]/AS3039-1</f>
        <v>#DIV/0!</v>
      </c>
      <c r="BA3039" t="s">
        <v>7116</v>
      </c>
      <c r="BB3039" s="36"/>
    </row>
    <row r="3040" spans="1:54" x14ac:dyDescent="0.35">
      <c r="A3040" s="7" t="s">
        <v>7129</v>
      </c>
      <c r="B3040" t="s">
        <v>7116</v>
      </c>
      <c r="C3040">
        <v>118</v>
      </c>
      <c r="D3040" t="s">
        <v>7070</v>
      </c>
      <c r="E3040" s="2">
        <v>9744</v>
      </c>
      <c r="F3040" s="7" t="str">
        <f>+_xlfn.XLOOKUP(LISTAS[[#This Row],[ID]],_01_CODIGOS_Y_COSTOS_xlsm[Producto y N°],_01_CODIGOS_Y_COSTOS_xlsm[FABRICA],"",0,1)</f>
        <v>MAXIFER</v>
      </c>
      <c r="G3040" s="26">
        <f>LISTAS[[#This Row],[Precio]]*(1-0.46)</f>
        <v>5261.76</v>
      </c>
      <c r="H3040" s="21">
        <f>+_xlfn.XLOOKUP(LISTAS[[#This Row],[ID]],_01_CODIGOS_Y_COSTOS_xlsm[Producto y N°],_01_CODIGOS_Y_COSTOS_xlsm[COSTO],0,0,1)</f>
        <v>0</v>
      </c>
      <c r="I3040" s="28">
        <f>+IFERROR(LISTAS[[#This Row],[VENTA NETA]]/LISTAS[[#This Row],[COSTO]]-1,0)</f>
        <v>0</v>
      </c>
      <c r="J3040" s="50" t="str">
        <f>IFERROR(VLOOKUP(LISTAS[[#This Row],[ID]],_01_CODIGOS_Y_COSTOS_xlsm[[Producto y N°]:[CODIGO]],2,0),"")</f>
        <v>0</v>
      </c>
      <c r="O3040" t="s">
        <v>7129</v>
      </c>
      <c r="AB3040" s="12" t="str">
        <f>+LISTAS[[#This Row],[Codigo]]&amp;LISTAS[[#This Row],[Fabrica]]</f>
        <v>0MAXIFER</v>
      </c>
      <c r="AC3040" s="13" t="str">
        <f>+LISTAS[[#This Row],[Codigo]]</f>
        <v>0</v>
      </c>
      <c r="AD3040" s="13" t="str">
        <f>+LISTAS[[#This Row],[ID]]</f>
        <v>CONEXIONES T EN ALUMINIO118</v>
      </c>
      <c r="AH3040" s="36"/>
      <c r="AI3040" s="37">
        <f>+LISTAS[[#This Row],[Precio]]+(LISTAS[[#This Row],[Precio]]*AH3040)</f>
        <v>9744</v>
      </c>
      <c r="AJ3040" s="38">
        <f t="shared" si="51"/>
        <v>4872</v>
      </c>
      <c r="AL3040" s="35" t="e">
        <f>+AJ3040/LISTAS[[#This Row],[COSTO]]-1</f>
        <v>#DIV/0!</v>
      </c>
      <c r="AM3040" t="str">
        <f>+LISTAS[[#This Row],[ID]]</f>
        <v>CONEXIONES T EN ALUMINIO118</v>
      </c>
      <c r="AO3040" s="43"/>
      <c r="AP3040" s="39">
        <f>LISTAS[[#This Row],[COSTO]]+(LISTAS[[#This Row],[COSTO]]*AO3040)</f>
        <v>0</v>
      </c>
      <c r="AQ3040" s="44">
        <f>IF(AO3040="",0,AP3040/LISTAS[[#This Row],[VENTA NETA]]-1)</f>
        <v>0</v>
      </c>
      <c r="AS3040" s="39">
        <v>0</v>
      </c>
      <c r="AT3040" s="48" t="e">
        <f>+LISTAS[[#This Row],[COSTO]]/AS3040-1</f>
        <v>#DIV/0!</v>
      </c>
      <c r="BA3040" t="s">
        <v>7116</v>
      </c>
      <c r="BB3040" s="36"/>
    </row>
    <row r="3041" spans="1:54" x14ac:dyDescent="0.35">
      <c r="A3041" s="7" t="s">
        <v>7130</v>
      </c>
      <c r="B3041" t="s">
        <v>7116</v>
      </c>
      <c r="C3041">
        <v>119</v>
      </c>
      <c r="D3041" t="s">
        <v>7071</v>
      </c>
      <c r="E3041" s="2">
        <v>9833.6</v>
      </c>
      <c r="F3041" s="7" t="str">
        <f>+_xlfn.XLOOKUP(LISTAS[[#This Row],[ID]],_01_CODIGOS_Y_COSTOS_xlsm[Producto y N°],_01_CODIGOS_Y_COSTOS_xlsm[FABRICA],"",0,1)</f>
        <v>MAXIFER</v>
      </c>
      <c r="G3041" s="26">
        <f>LISTAS[[#This Row],[Precio]]*(1-0.46)</f>
        <v>5310.1440000000002</v>
      </c>
      <c r="H3041" s="21">
        <f>+_xlfn.XLOOKUP(LISTAS[[#This Row],[ID]],_01_CODIGOS_Y_COSTOS_xlsm[Producto y N°],_01_CODIGOS_Y_COSTOS_xlsm[COSTO],0,0,1)</f>
        <v>0</v>
      </c>
      <c r="I3041" s="28">
        <f>+IFERROR(LISTAS[[#This Row],[VENTA NETA]]/LISTAS[[#This Row],[COSTO]]-1,0)</f>
        <v>0</v>
      </c>
      <c r="J3041" s="50" t="str">
        <f>IFERROR(VLOOKUP(LISTAS[[#This Row],[ID]],_01_CODIGOS_Y_COSTOS_xlsm[[Producto y N°]:[CODIGO]],2,0),"")</f>
        <v>0</v>
      </c>
      <c r="O3041" t="s">
        <v>7130</v>
      </c>
      <c r="AB3041" s="12" t="str">
        <f>+LISTAS[[#This Row],[Codigo]]&amp;LISTAS[[#This Row],[Fabrica]]</f>
        <v>0MAXIFER</v>
      </c>
      <c r="AC3041" s="13" t="str">
        <f>+LISTAS[[#This Row],[Codigo]]</f>
        <v>0</v>
      </c>
      <c r="AD3041" s="13" t="str">
        <f>+LISTAS[[#This Row],[ID]]</f>
        <v>CONEXIONES T EN ALUMINIO119</v>
      </c>
      <c r="AH3041" s="36"/>
      <c r="AI3041" s="37">
        <f>+LISTAS[[#This Row],[Precio]]+(LISTAS[[#This Row],[Precio]]*AH3041)</f>
        <v>9833.6</v>
      </c>
      <c r="AJ3041" s="38">
        <f t="shared" si="51"/>
        <v>4916.8</v>
      </c>
      <c r="AL3041" s="35" t="e">
        <f>+AJ3041/LISTAS[[#This Row],[COSTO]]-1</f>
        <v>#DIV/0!</v>
      </c>
      <c r="AM3041" t="str">
        <f>+LISTAS[[#This Row],[ID]]</f>
        <v>CONEXIONES T EN ALUMINIO119</v>
      </c>
      <c r="AO3041" s="43"/>
      <c r="AP3041" s="39">
        <f>LISTAS[[#This Row],[COSTO]]+(LISTAS[[#This Row],[COSTO]]*AO3041)</f>
        <v>0</v>
      </c>
      <c r="AQ3041" s="44">
        <f>IF(AO3041="",0,AP3041/LISTAS[[#This Row],[VENTA NETA]]-1)</f>
        <v>0</v>
      </c>
      <c r="AS3041" s="39">
        <v>0</v>
      </c>
      <c r="AT3041" s="48" t="e">
        <f>+LISTAS[[#This Row],[COSTO]]/AS3041-1</f>
        <v>#DIV/0!</v>
      </c>
      <c r="BA3041" t="s">
        <v>7116</v>
      </c>
      <c r="BB3041" s="36"/>
    </row>
    <row r="3042" spans="1:54" x14ac:dyDescent="0.35">
      <c r="A3042" s="7" t="s">
        <v>7131</v>
      </c>
      <c r="B3042" t="s">
        <v>7116</v>
      </c>
      <c r="C3042">
        <v>120</v>
      </c>
      <c r="D3042" t="s">
        <v>7072</v>
      </c>
      <c r="E3042" s="2">
        <v>9941.1200000000008</v>
      </c>
      <c r="F3042" s="7" t="str">
        <f>+_xlfn.XLOOKUP(LISTAS[[#This Row],[ID]],_01_CODIGOS_Y_COSTOS_xlsm[Producto y N°],_01_CODIGOS_Y_COSTOS_xlsm[FABRICA],"",0,1)</f>
        <v>MAXIFER</v>
      </c>
      <c r="G3042" s="26">
        <f>LISTAS[[#This Row],[Precio]]*(1-0.46)</f>
        <v>5368.2048000000004</v>
      </c>
      <c r="H3042" s="21">
        <f>+_xlfn.XLOOKUP(LISTAS[[#This Row],[ID]],_01_CODIGOS_Y_COSTOS_xlsm[Producto y N°],_01_CODIGOS_Y_COSTOS_xlsm[COSTO],0,0,1)</f>
        <v>0</v>
      </c>
      <c r="I3042" s="28">
        <f>+IFERROR(LISTAS[[#This Row],[VENTA NETA]]/LISTAS[[#This Row],[COSTO]]-1,0)</f>
        <v>0</v>
      </c>
      <c r="J3042" s="50" t="str">
        <f>IFERROR(VLOOKUP(LISTAS[[#This Row],[ID]],_01_CODIGOS_Y_COSTOS_xlsm[[Producto y N°]:[CODIGO]],2,0),"")</f>
        <v>0</v>
      </c>
      <c r="O3042" t="s">
        <v>7131</v>
      </c>
      <c r="AB3042" s="12" t="str">
        <f>+LISTAS[[#This Row],[Codigo]]&amp;LISTAS[[#This Row],[Fabrica]]</f>
        <v>0MAXIFER</v>
      </c>
      <c r="AC3042" s="13" t="str">
        <f>+LISTAS[[#This Row],[Codigo]]</f>
        <v>0</v>
      </c>
      <c r="AD3042" s="13" t="str">
        <f>+LISTAS[[#This Row],[ID]]</f>
        <v>CONEXIONES T EN ALUMINIO120</v>
      </c>
      <c r="AH3042" s="36"/>
      <c r="AI3042" s="37">
        <f>+LISTAS[[#This Row],[Precio]]+(LISTAS[[#This Row],[Precio]]*AH3042)</f>
        <v>9941.1200000000008</v>
      </c>
      <c r="AJ3042" s="38">
        <f t="shared" si="51"/>
        <v>4970.5600000000004</v>
      </c>
      <c r="AL3042" s="35" t="e">
        <f>+AJ3042/LISTAS[[#This Row],[COSTO]]-1</f>
        <v>#DIV/0!</v>
      </c>
      <c r="AM3042" t="str">
        <f>+LISTAS[[#This Row],[ID]]</f>
        <v>CONEXIONES T EN ALUMINIO120</v>
      </c>
      <c r="AO3042" s="43"/>
      <c r="AP3042" s="39">
        <f>LISTAS[[#This Row],[COSTO]]+(LISTAS[[#This Row],[COSTO]]*AO3042)</f>
        <v>0</v>
      </c>
      <c r="AQ3042" s="44">
        <f>IF(AO3042="",0,AP3042/LISTAS[[#This Row],[VENTA NETA]]-1)</f>
        <v>0</v>
      </c>
      <c r="AS3042" s="39">
        <v>0</v>
      </c>
      <c r="AT3042" s="48" t="e">
        <f>+LISTAS[[#This Row],[COSTO]]/AS3042-1</f>
        <v>#DIV/0!</v>
      </c>
      <c r="BA3042" t="s">
        <v>7116</v>
      </c>
      <c r="BB3042" s="36"/>
    </row>
    <row r="3043" spans="1:54" x14ac:dyDescent="0.35">
      <c r="A3043" s="7" t="s">
        <v>7132</v>
      </c>
      <c r="B3043" t="s">
        <v>7116</v>
      </c>
      <c r="C3043">
        <v>121</v>
      </c>
      <c r="D3043" t="s">
        <v>7073</v>
      </c>
      <c r="E3043" s="2">
        <v>10088.959999999999</v>
      </c>
      <c r="F3043" s="7" t="str">
        <f>+_xlfn.XLOOKUP(LISTAS[[#This Row],[ID]],_01_CODIGOS_Y_COSTOS_xlsm[Producto y N°],_01_CODIGOS_Y_COSTOS_xlsm[FABRICA],"",0,1)</f>
        <v>MAXIFER</v>
      </c>
      <c r="G3043" s="26">
        <f>LISTAS[[#This Row],[Precio]]*(1-0.46)</f>
        <v>5448.0383999999995</v>
      </c>
      <c r="H3043" s="21">
        <f>+_xlfn.XLOOKUP(LISTAS[[#This Row],[ID]],_01_CODIGOS_Y_COSTOS_xlsm[Producto y N°],_01_CODIGOS_Y_COSTOS_xlsm[COSTO],0,0,1)</f>
        <v>0</v>
      </c>
      <c r="I3043" s="28">
        <f>+IFERROR(LISTAS[[#This Row],[VENTA NETA]]/LISTAS[[#This Row],[COSTO]]-1,0)</f>
        <v>0</v>
      </c>
      <c r="J3043" s="50" t="str">
        <f>IFERROR(VLOOKUP(LISTAS[[#This Row],[ID]],_01_CODIGOS_Y_COSTOS_xlsm[[Producto y N°]:[CODIGO]],2,0),"")</f>
        <v>0</v>
      </c>
      <c r="O3043" t="s">
        <v>7132</v>
      </c>
      <c r="AB3043" s="12" t="str">
        <f>+LISTAS[[#This Row],[Codigo]]&amp;LISTAS[[#This Row],[Fabrica]]</f>
        <v>0MAXIFER</v>
      </c>
      <c r="AC3043" s="13" t="str">
        <f>+LISTAS[[#This Row],[Codigo]]</f>
        <v>0</v>
      </c>
      <c r="AD3043" s="13" t="str">
        <f>+LISTAS[[#This Row],[ID]]</f>
        <v>CONEXIONES T EN ALUMINIO121</v>
      </c>
      <c r="AH3043" s="36"/>
      <c r="AI3043" s="37">
        <f>+LISTAS[[#This Row],[Precio]]+(LISTAS[[#This Row],[Precio]]*AH3043)</f>
        <v>10088.959999999999</v>
      </c>
      <c r="AJ3043" s="38">
        <f t="shared" si="51"/>
        <v>5044.4799999999996</v>
      </c>
      <c r="AL3043" s="35" t="e">
        <f>+AJ3043/LISTAS[[#This Row],[COSTO]]-1</f>
        <v>#DIV/0!</v>
      </c>
      <c r="AM3043" t="str">
        <f>+LISTAS[[#This Row],[ID]]</f>
        <v>CONEXIONES T EN ALUMINIO121</v>
      </c>
      <c r="AO3043" s="43"/>
      <c r="AP3043" s="39">
        <f>LISTAS[[#This Row],[COSTO]]+(LISTAS[[#This Row],[COSTO]]*AO3043)</f>
        <v>0</v>
      </c>
      <c r="AQ3043" s="44">
        <f>IF(AO3043="",0,AP3043/LISTAS[[#This Row],[VENTA NETA]]-1)</f>
        <v>0</v>
      </c>
      <c r="AS3043" s="39">
        <v>0</v>
      </c>
      <c r="AT3043" s="48" t="e">
        <f>+LISTAS[[#This Row],[COSTO]]/AS3043-1</f>
        <v>#DIV/0!</v>
      </c>
      <c r="BA3043" t="s">
        <v>7116</v>
      </c>
      <c r="BB3043" s="36"/>
    </row>
    <row r="3044" spans="1:54" ht="13.15" thickBot="1" x14ac:dyDescent="0.4">
      <c r="A3044" s="7" t="s">
        <v>7133</v>
      </c>
      <c r="B3044" t="s">
        <v>7116</v>
      </c>
      <c r="C3044">
        <v>122</v>
      </c>
      <c r="D3044" t="s">
        <v>7074</v>
      </c>
      <c r="E3044" s="2">
        <v>10366.719999999999</v>
      </c>
      <c r="F3044" s="7" t="str">
        <f>+_xlfn.XLOOKUP(LISTAS[[#This Row],[ID]],_01_CODIGOS_Y_COSTOS_xlsm[Producto y N°],_01_CODIGOS_Y_COSTOS_xlsm[FABRICA],"",0,1)</f>
        <v>MAXIFER</v>
      </c>
      <c r="G3044" s="26">
        <f>LISTAS[[#This Row],[Precio]]*(1-0.46)</f>
        <v>5598.0288</v>
      </c>
      <c r="H3044" s="21">
        <f>+_xlfn.XLOOKUP(LISTAS[[#This Row],[ID]],_01_CODIGOS_Y_COSTOS_xlsm[Producto y N°],_01_CODIGOS_Y_COSTOS_xlsm[COSTO],0,0,1)</f>
        <v>0</v>
      </c>
      <c r="I3044" s="28">
        <f>+IFERROR(LISTAS[[#This Row],[VENTA NETA]]/LISTAS[[#This Row],[COSTO]]-1,0)</f>
        <v>0</v>
      </c>
      <c r="J3044" s="50" t="str">
        <f>IFERROR(VLOOKUP(LISTAS[[#This Row],[ID]],_01_CODIGOS_Y_COSTOS_xlsm[[Producto y N°]:[CODIGO]],2,0),"")</f>
        <v>0</v>
      </c>
      <c r="O3044" t="s">
        <v>7133</v>
      </c>
      <c r="AB3044" s="12" t="str">
        <f>+LISTAS[[#This Row],[Codigo]]&amp;LISTAS[[#This Row],[Fabrica]]</f>
        <v>0MAXIFER</v>
      </c>
      <c r="AC3044" s="13" t="str">
        <f>+LISTAS[[#This Row],[Codigo]]</f>
        <v>0</v>
      </c>
      <c r="AD3044" s="13" t="str">
        <f>+LISTAS[[#This Row],[ID]]</f>
        <v>CONEXIONES T EN ALUMINIO122</v>
      </c>
      <c r="AH3044" s="36"/>
      <c r="AI3044" s="37">
        <f>+LISTAS[[#This Row],[Precio]]+(LISTAS[[#This Row],[Precio]]*AH3044)</f>
        <v>10366.719999999999</v>
      </c>
      <c r="AJ3044" s="38">
        <f t="shared" si="51"/>
        <v>5183.3599999999997</v>
      </c>
      <c r="AL3044" s="35" t="e">
        <f>+AJ3044/LISTAS[[#This Row],[COSTO]]-1</f>
        <v>#DIV/0!</v>
      </c>
      <c r="AM3044" t="str">
        <f>+LISTAS[[#This Row],[ID]]</f>
        <v>CONEXIONES T EN ALUMINIO122</v>
      </c>
      <c r="AO3044" s="45"/>
      <c r="AP3044" s="46">
        <f>LISTAS[[#This Row],[COSTO]]+(LISTAS[[#This Row],[COSTO]]*AO3044)</f>
        <v>0</v>
      </c>
      <c r="AQ3044" s="47">
        <f>IF(AO3044="",0,AP3044/LISTAS[[#This Row],[VENTA NETA]]-1)</f>
        <v>0</v>
      </c>
      <c r="AS3044" s="46">
        <v>0</v>
      </c>
      <c r="AT3044" s="48" t="e">
        <f>+LISTAS[[#This Row],[COSTO]]/AS3044-1</f>
        <v>#DIV/0!</v>
      </c>
      <c r="BA3044" t="s">
        <v>7116</v>
      </c>
      <c r="BB3044" s="36"/>
    </row>
    <row r="3045" spans="1:54" ht="13.15" thickBot="1" x14ac:dyDescent="0.4">
      <c r="A3045" s="7" t="s">
        <v>7134</v>
      </c>
      <c r="B3045" t="s">
        <v>7116</v>
      </c>
      <c r="C3045">
        <v>123</v>
      </c>
      <c r="D3045" t="s">
        <v>7075</v>
      </c>
      <c r="E3045" s="2">
        <v>10366.719999999999</v>
      </c>
      <c r="F3045" s="7" t="str">
        <f>+_xlfn.XLOOKUP(LISTAS[[#This Row],[ID]],_01_CODIGOS_Y_COSTOS_xlsm[Producto y N°],_01_CODIGOS_Y_COSTOS_xlsm[FABRICA],"",0,1)</f>
        <v>MAXIFER</v>
      </c>
      <c r="G3045" s="26">
        <f>LISTAS[[#This Row],[Precio]]*(1-0.46)</f>
        <v>5598.0288</v>
      </c>
      <c r="H3045" s="21">
        <f>+_xlfn.XLOOKUP(LISTAS[[#This Row],[ID]],_01_CODIGOS_Y_COSTOS_xlsm[Producto y N°],_01_CODIGOS_Y_COSTOS_xlsm[COSTO],0,0,1)</f>
        <v>0</v>
      </c>
      <c r="I3045" s="28">
        <f>+IFERROR(LISTAS[[#This Row],[VENTA NETA]]/LISTAS[[#This Row],[COSTO]]-1,0)</f>
        <v>0</v>
      </c>
      <c r="J3045" s="50" t="str">
        <f>IFERROR(VLOOKUP(LISTAS[[#This Row],[ID]],_01_CODIGOS_Y_COSTOS_xlsm[[Producto y N°]:[CODIGO]],2,0),"")</f>
        <v>0</v>
      </c>
      <c r="O3045" t="s">
        <v>7134</v>
      </c>
      <c r="AB3045" s="12" t="str">
        <f>+LISTAS[[#This Row],[Codigo]]&amp;LISTAS[[#This Row],[Fabrica]]</f>
        <v>0MAXIFER</v>
      </c>
      <c r="AC3045" s="13" t="str">
        <f>+LISTAS[[#This Row],[Codigo]]</f>
        <v>0</v>
      </c>
      <c r="AD3045" s="13" t="str">
        <f>+LISTAS[[#This Row],[ID]]</f>
        <v>CONEXIONES T EN ALUMINIO123</v>
      </c>
      <c r="AH3045" s="36"/>
      <c r="AI3045" s="37">
        <f>+LISTAS[[#This Row],[Precio]]+(LISTAS[[#This Row],[Precio]]*AH3045)</f>
        <v>10366.719999999999</v>
      </c>
      <c r="AJ3045" s="38">
        <f t="shared" si="51"/>
        <v>5183.3599999999997</v>
      </c>
      <c r="AL3045" s="35" t="e">
        <f>+AJ3045/LISTAS[[#This Row],[COSTO]]-1</f>
        <v>#DIV/0!</v>
      </c>
      <c r="AM3045" t="str">
        <f>+LISTAS[[#This Row],[ID]]</f>
        <v>CONEXIONES T EN ALUMINIO123</v>
      </c>
      <c r="AO3045" s="45"/>
      <c r="AP3045" s="46">
        <f>LISTAS[[#This Row],[COSTO]]+(LISTAS[[#This Row],[COSTO]]*AO3045)</f>
        <v>0</v>
      </c>
      <c r="AQ3045" s="47">
        <f>IF(AO3045="",0,AP3045/LISTAS[[#This Row],[VENTA NETA]]-1)</f>
        <v>0</v>
      </c>
      <c r="AS3045" s="46">
        <v>0</v>
      </c>
      <c r="AT3045" s="48" t="e">
        <f>+LISTAS[[#This Row],[COSTO]]/AS3045-1</f>
        <v>#DIV/0!</v>
      </c>
      <c r="BA3045" t="s">
        <v>7116</v>
      </c>
      <c r="BB3045" s="36"/>
    </row>
    <row r="3046" spans="1:54" ht="13.15" thickBot="1" x14ac:dyDescent="0.4">
      <c r="A3046" s="7" t="s">
        <v>7135</v>
      </c>
      <c r="B3046" t="s">
        <v>7116</v>
      </c>
      <c r="C3046">
        <v>124</v>
      </c>
      <c r="D3046" t="s">
        <v>7076</v>
      </c>
      <c r="E3046" s="2">
        <v>10572.8</v>
      </c>
      <c r="F3046" s="7" t="str">
        <f>+_xlfn.XLOOKUP(LISTAS[[#This Row],[ID]],_01_CODIGOS_Y_COSTOS_xlsm[Producto y N°],_01_CODIGOS_Y_COSTOS_xlsm[FABRICA],"",0,1)</f>
        <v>MAXIFER</v>
      </c>
      <c r="G3046" s="26">
        <f>LISTAS[[#This Row],[Precio]]*(1-0.46)</f>
        <v>5709.3119999999999</v>
      </c>
      <c r="H3046" s="21">
        <f>+_xlfn.XLOOKUP(LISTAS[[#This Row],[ID]],_01_CODIGOS_Y_COSTOS_xlsm[Producto y N°],_01_CODIGOS_Y_COSTOS_xlsm[COSTO],0,0,1)</f>
        <v>0</v>
      </c>
      <c r="I3046" s="28">
        <f>+IFERROR(LISTAS[[#This Row],[VENTA NETA]]/LISTAS[[#This Row],[COSTO]]-1,0)</f>
        <v>0</v>
      </c>
      <c r="J3046" s="50" t="str">
        <f>IFERROR(VLOOKUP(LISTAS[[#This Row],[ID]],_01_CODIGOS_Y_COSTOS_xlsm[[Producto y N°]:[CODIGO]],2,0),"")</f>
        <v>0</v>
      </c>
      <c r="O3046" t="s">
        <v>7135</v>
      </c>
      <c r="AB3046" s="12" t="str">
        <f>+LISTAS[[#This Row],[Codigo]]&amp;LISTAS[[#This Row],[Fabrica]]</f>
        <v>0MAXIFER</v>
      </c>
      <c r="AC3046" s="13" t="str">
        <f>+LISTAS[[#This Row],[Codigo]]</f>
        <v>0</v>
      </c>
      <c r="AD3046" s="13" t="str">
        <f>+LISTAS[[#This Row],[ID]]</f>
        <v>CONEXIONES T EN ALUMINIO124</v>
      </c>
      <c r="AH3046" s="36"/>
      <c r="AI3046" s="37">
        <f>+LISTAS[[#This Row],[Precio]]+(LISTAS[[#This Row],[Precio]]*AH3046)</f>
        <v>10572.8</v>
      </c>
      <c r="AJ3046" s="38">
        <f t="shared" si="51"/>
        <v>5286.4</v>
      </c>
      <c r="AL3046" s="35" t="e">
        <f>+AJ3046/LISTAS[[#This Row],[COSTO]]-1</f>
        <v>#DIV/0!</v>
      </c>
      <c r="AM3046" t="str">
        <f>+LISTAS[[#This Row],[ID]]</f>
        <v>CONEXIONES T EN ALUMINIO124</v>
      </c>
      <c r="AO3046" s="45"/>
      <c r="AP3046" s="46">
        <f>LISTAS[[#This Row],[COSTO]]+(LISTAS[[#This Row],[COSTO]]*AO3046)</f>
        <v>0</v>
      </c>
      <c r="AQ3046" s="47">
        <f>IF(AO3046="",0,AP3046/LISTAS[[#This Row],[VENTA NETA]]-1)</f>
        <v>0</v>
      </c>
      <c r="AS3046" s="46">
        <v>0</v>
      </c>
      <c r="AT3046" s="48" t="e">
        <f>+LISTAS[[#This Row],[COSTO]]/AS3046-1</f>
        <v>#DIV/0!</v>
      </c>
      <c r="BA3046" t="s">
        <v>7116</v>
      </c>
      <c r="BB3046" s="36"/>
    </row>
    <row r="3047" spans="1:54" ht="13.15" thickBot="1" x14ac:dyDescent="0.4">
      <c r="A3047" s="7" t="s">
        <v>7136</v>
      </c>
      <c r="B3047" t="s">
        <v>7116</v>
      </c>
      <c r="C3047">
        <v>125</v>
      </c>
      <c r="D3047" t="s">
        <v>7077</v>
      </c>
      <c r="E3047" s="2">
        <v>10572.8</v>
      </c>
      <c r="F3047" s="7" t="str">
        <f>+_xlfn.XLOOKUP(LISTAS[[#This Row],[ID]],_01_CODIGOS_Y_COSTOS_xlsm[Producto y N°],_01_CODIGOS_Y_COSTOS_xlsm[FABRICA],"",0,1)</f>
        <v>MAXIFER</v>
      </c>
      <c r="G3047" s="26">
        <f>LISTAS[[#This Row],[Precio]]*(1-0.46)</f>
        <v>5709.3119999999999</v>
      </c>
      <c r="H3047" s="21">
        <f>+_xlfn.XLOOKUP(LISTAS[[#This Row],[ID]],_01_CODIGOS_Y_COSTOS_xlsm[Producto y N°],_01_CODIGOS_Y_COSTOS_xlsm[COSTO],0,0,1)</f>
        <v>0</v>
      </c>
      <c r="I3047" s="28">
        <f>+IFERROR(LISTAS[[#This Row],[VENTA NETA]]/LISTAS[[#This Row],[COSTO]]-1,0)</f>
        <v>0</v>
      </c>
      <c r="J3047" s="50" t="str">
        <f>IFERROR(VLOOKUP(LISTAS[[#This Row],[ID]],_01_CODIGOS_Y_COSTOS_xlsm[[Producto y N°]:[CODIGO]],2,0),"")</f>
        <v>0</v>
      </c>
      <c r="O3047" t="s">
        <v>7136</v>
      </c>
      <c r="AB3047" s="12" t="str">
        <f>+LISTAS[[#This Row],[Codigo]]&amp;LISTAS[[#This Row],[Fabrica]]</f>
        <v>0MAXIFER</v>
      </c>
      <c r="AC3047" s="13" t="str">
        <f>+LISTAS[[#This Row],[Codigo]]</f>
        <v>0</v>
      </c>
      <c r="AD3047" s="13" t="str">
        <f>+LISTAS[[#This Row],[ID]]</f>
        <v>CONEXIONES T EN ALUMINIO125</v>
      </c>
      <c r="AH3047" s="36"/>
      <c r="AI3047" s="37">
        <f>+LISTAS[[#This Row],[Precio]]+(LISTAS[[#This Row],[Precio]]*AH3047)</f>
        <v>10572.8</v>
      </c>
      <c r="AJ3047" s="38">
        <f t="shared" si="51"/>
        <v>5286.4</v>
      </c>
      <c r="AL3047" s="35" t="e">
        <f>+AJ3047/LISTAS[[#This Row],[COSTO]]-1</f>
        <v>#DIV/0!</v>
      </c>
      <c r="AM3047" t="str">
        <f>+LISTAS[[#This Row],[ID]]</f>
        <v>CONEXIONES T EN ALUMINIO125</v>
      </c>
      <c r="AO3047" s="45"/>
      <c r="AP3047" s="46">
        <f>LISTAS[[#This Row],[COSTO]]+(LISTAS[[#This Row],[COSTO]]*AO3047)</f>
        <v>0</v>
      </c>
      <c r="AQ3047" s="47">
        <f>IF(AO3047="",0,AP3047/LISTAS[[#This Row],[VENTA NETA]]-1)</f>
        <v>0</v>
      </c>
      <c r="AS3047" s="46">
        <v>0</v>
      </c>
      <c r="AT3047" s="48" t="e">
        <f>+LISTAS[[#This Row],[COSTO]]/AS3047-1</f>
        <v>#DIV/0!</v>
      </c>
      <c r="BA3047" t="s">
        <v>7116</v>
      </c>
      <c r="BB3047" s="36"/>
    </row>
    <row r="3048" spans="1:54" ht="13.15" thickBot="1" x14ac:dyDescent="0.4">
      <c r="A3048" s="7" t="s">
        <v>7137</v>
      </c>
      <c r="B3048" t="s">
        <v>7116</v>
      </c>
      <c r="C3048">
        <v>130</v>
      </c>
      <c r="D3048" t="s">
        <v>7078</v>
      </c>
      <c r="E3048" s="2">
        <v>9838.08</v>
      </c>
      <c r="F3048" s="7" t="str">
        <f>+_xlfn.XLOOKUP(LISTAS[[#This Row],[ID]],_01_CODIGOS_Y_COSTOS_xlsm[Producto y N°],_01_CODIGOS_Y_COSTOS_xlsm[FABRICA],"",0,1)</f>
        <v>MAXIFER</v>
      </c>
      <c r="G3048" s="26">
        <f>LISTAS[[#This Row],[Precio]]*(1-0.46)</f>
        <v>5312.5632000000005</v>
      </c>
      <c r="H3048" s="21">
        <f>+_xlfn.XLOOKUP(LISTAS[[#This Row],[ID]],_01_CODIGOS_Y_COSTOS_xlsm[Producto y N°],_01_CODIGOS_Y_COSTOS_xlsm[COSTO],0,0,1)</f>
        <v>0</v>
      </c>
      <c r="I3048" s="28">
        <f>+IFERROR(LISTAS[[#This Row],[VENTA NETA]]/LISTAS[[#This Row],[COSTO]]-1,0)</f>
        <v>0</v>
      </c>
      <c r="J3048" s="50" t="str">
        <f>IFERROR(VLOOKUP(LISTAS[[#This Row],[ID]],_01_CODIGOS_Y_COSTOS_xlsm[[Producto y N°]:[CODIGO]],2,0),"")</f>
        <v>0</v>
      </c>
      <c r="O3048" t="s">
        <v>7137</v>
      </c>
      <c r="AB3048" s="12" t="str">
        <f>+LISTAS[[#This Row],[Codigo]]&amp;LISTAS[[#This Row],[Fabrica]]</f>
        <v>0MAXIFER</v>
      </c>
      <c r="AC3048" s="13" t="str">
        <f>+LISTAS[[#This Row],[Codigo]]</f>
        <v>0</v>
      </c>
      <c r="AD3048" s="13" t="str">
        <f>+LISTAS[[#This Row],[ID]]</f>
        <v>CONEXIONES T EN ALUMINIO130</v>
      </c>
      <c r="AH3048" s="36"/>
      <c r="AI3048" s="37">
        <f>+LISTAS[[#This Row],[Precio]]+(LISTAS[[#This Row],[Precio]]*AH3048)</f>
        <v>9838.08</v>
      </c>
      <c r="AJ3048" s="38">
        <f t="shared" si="51"/>
        <v>4919.04</v>
      </c>
      <c r="AL3048" s="35" t="e">
        <f>+AJ3048/LISTAS[[#This Row],[COSTO]]-1</f>
        <v>#DIV/0!</v>
      </c>
      <c r="AM3048" t="str">
        <f>+LISTAS[[#This Row],[ID]]</f>
        <v>CONEXIONES T EN ALUMINIO130</v>
      </c>
      <c r="AO3048" s="45"/>
      <c r="AP3048" s="46">
        <f>LISTAS[[#This Row],[COSTO]]+(LISTAS[[#This Row],[COSTO]]*AO3048)</f>
        <v>0</v>
      </c>
      <c r="AQ3048" s="47">
        <f>IF(AO3048="",0,AP3048/LISTAS[[#This Row],[VENTA NETA]]-1)</f>
        <v>0</v>
      </c>
      <c r="AS3048" s="46">
        <v>0</v>
      </c>
      <c r="AT3048" s="48" t="e">
        <f>+LISTAS[[#This Row],[COSTO]]/AS3048-1</f>
        <v>#DIV/0!</v>
      </c>
      <c r="BA3048" t="s">
        <v>7116</v>
      </c>
      <c r="BB3048" s="36"/>
    </row>
    <row r="3049" spans="1:54" ht="13.15" thickBot="1" x14ac:dyDescent="0.4">
      <c r="A3049" s="7" t="s">
        <v>7138</v>
      </c>
      <c r="B3049" t="s">
        <v>7116</v>
      </c>
      <c r="C3049">
        <v>132</v>
      </c>
      <c r="D3049" t="s">
        <v>7079</v>
      </c>
      <c r="E3049" s="2">
        <v>9838.08</v>
      </c>
      <c r="F3049" s="7" t="str">
        <f>+_xlfn.XLOOKUP(LISTAS[[#This Row],[ID]],_01_CODIGOS_Y_COSTOS_xlsm[Producto y N°],_01_CODIGOS_Y_COSTOS_xlsm[FABRICA],"",0,1)</f>
        <v>MAXIFER</v>
      </c>
      <c r="G3049" s="26">
        <f>LISTAS[[#This Row],[Precio]]*(1-0.46)</f>
        <v>5312.5632000000005</v>
      </c>
      <c r="H3049" s="21">
        <f>+_xlfn.XLOOKUP(LISTAS[[#This Row],[ID]],_01_CODIGOS_Y_COSTOS_xlsm[Producto y N°],_01_CODIGOS_Y_COSTOS_xlsm[COSTO],0,0,1)</f>
        <v>0</v>
      </c>
      <c r="I3049" s="28">
        <f>+IFERROR(LISTAS[[#This Row],[VENTA NETA]]/LISTAS[[#This Row],[COSTO]]-1,0)</f>
        <v>0</v>
      </c>
      <c r="J3049" s="50" t="str">
        <f>IFERROR(VLOOKUP(LISTAS[[#This Row],[ID]],_01_CODIGOS_Y_COSTOS_xlsm[[Producto y N°]:[CODIGO]],2,0),"")</f>
        <v>0</v>
      </c>
      <c r="O3049" t="s">
        <v>7138</v>
      </c>
      <c r="AB3049" s="12" t="str">
        <f>+LISTAS[[#This Row],[Codigo]]&amp;LISTAS[[#This Row],[Fabrica]]</f>
        <v>0MAXIFER</v>
      </c>
      <c r="AC3049" s="13" t="str">
        <f>+LISTAS[[#This Row],[Codigo]]</f>
        <v>0</v>
      </c>
      <c r="AD3049" s="13" t="str">
        <f>+LISTAS[[#This Row],[ID]]</f>
        <v>CONEXIONES T EN ALUMINIO132</v>
      </c>
      <c r="AH3049" s="36"/>
      <c r="AI3049" s="37">
        <f>+LISTAS[[#This Row],[Precio]]+(LISTAS[[#This Row],[Precio]]*AH3049)</f>
        <v>9838.08</v>
      </c>
      <c r="AJ3049" s="38">
        <f t="shared" si="51"/>
        <v>4919.04</v>
      </c>
      <c r="AL3049" s="35" t="e">
        <f>+AJ3049/LISTAS[[#This Row],[COSTO]]-1</f>
        <v>#DIV/0!</v>
      </c>
      <c r="AM3049" t="str">
        <f>+LISTAS[[#This Row],[ID]]</f>
        <v>CONEXIONES T EN ALUMINIO132</v>
      </c>
      <c r="AO3049" s="45"/>
      <c r="AP3049" s="46">
        <f>LISTAS[[#This Row],[COSTO]]+(LISTAS[[#This Row],[COSTO]]*AO3049)</f>
        <v>0</v>
      </c>
      <c r="AQ3049" s="47">
        <f>IF(AO3049="",0,AP3049/LISTAS[[#This Row],[VENTA NETA]]-1)</f>
        <v>0</v>
      </c>
      <c r="AS3049" s="46">
        <v>0</v>
      </c>
      <c r="AT3049" s="48" t="e">
        <f>+LISTAS[[#This Row],[COSTO]]/AS3049-1</f>
        <v>#DIV/0!</v>
      </c>
      <c r="BA3049" t="s">
        <v>7116</v>
      </c>
      <c r="BB3049" s="36"/>
    </row>
    <row r="3050" spans="1:54" ht="13.15" thickBot="1" x14ac:dyDescent="0.4">
      <c r="A3050" s="7" t="s">
        <v>7139</v>
      </c>
      <c r="B3050" t="s">
        <v>7116</v>
      </c>
      <c r="C3050">
        <v>133</v>
      </c>
      <c r="D3050" t="s">
        <v>7080</v>
      </c>
      <c r="E3050" s="2">
        <v>10111.36</v>
      </c>
      <c r="F3050" s="7" t="str">
        <f>+_xlfn.XLOOKUP(LISTAS[[#This Row],[ID]],_01_CODIGOS_Y_COSTOS_xlsm[Producto y N°],_01_CODIGOS_Y_COSTOS_xlsm[FABRICA],"",0,1)</f>
        <v>MAXIFER</v>
      </c>
      <c r="G3050" s="26">
        <f>LISTAS[[#This Row],[Precio]]*(1-0.46)</f>
        <v>5460.1344000000008</v>
      </c>
      <c r="H3050" s="21">
        <f>+_xlfn.XLOOKUP(LISTAS[[#This Row],[ID]],_01_CODIGOS_Y_COSTOS_xlsm[Producto y N°],_01_CODIGOS_Y_COSTOS_xlsm[COSTO],0,0,1)</f>
        <v>0</v>
      </c>
      <c r="I3050" s="28">
        <f>+IFERROR(LISTAS[[#This Row],[VENTA NETA]]/LISTAS[[#This Row],[COSTO]]-1,0)</f>
        <v>0</v>
      </c>
      <c r="J3050" s="50" t="str">
        <f>IFERROR(VLOOKUP(LISTAS[[#This Row],[ID]],_01_CODIGOS_Y_COSTOS_xlsm[[Producto y N°]:[CODIGO]],2,0),"")</f>
        <v>0</v>
      </c>
      <c r="O3050" t="s">
        <v>7139</v>
      </c>
      <c r="AB3050" s="12" t="str">
        <f>+LISTAS[[#This Row],[Codigo]]&amp;LISTAS[[#This Row],[Fabrica]]</f>
        <v>0MAXIFER</v>
      </c>
      <c r="AC3050" s="13" t="str">
        <f>+LISTAS[[#This Row],[Codigo]]</f>
        <v>0</v>
      </c>
      <c r="AD3050" s="13" t="str">
        <f>+LISTAS[[#This Row],[ID]]</f>
        <v>CONEXIONES T EN ALUMINIO133</v>
      </c>
      <c r="AH3050" s="36"/>
      <c r="AI3050" s="37">
        <f>+LISTAS[[#This Row],[Precio]]+(LISTAS[[#This Row],[Precio]]*AH3050)</f>
        <v>10111.36</v>
      </c>
      <c r="AJ3050" s="38">
        <f t="shared" si="51"/>
        <v>5055.68</v>
      </c>
      <c r="AL3050" s="35" t="e">
        <f>+AJ3050/LISTAS[[#This Row],[COSTO]]-1</f>
        <v>#DIV/0!</v>
      </c>
      <c r="AM3050" t="str">
        <f>+LISTAS[[#This Row],[ID]]</f>
        <v>CONEXIONES T EN ALUMINIO133</v>
      </c>
      <c r="AO3050" s="45"/>
      <c r="AP3050" s="46">
        <f>LISTAS[[#This Row],[COSTO]]+(LISTAS[[#This Row],[COSTO]]*AO3050)</f>
        <v>0</v>
      </c>
      <c r="AQ3050" s="47">
        <f>IF(AO3050="",0,AP3050/LISTAS[[#This Row],[VENTA NETA]]-1)</f>
        <v>0</v>
      </c>
      <c r="AS3050" s="46">
        <v>0</v>
      </c>
      <c r="AT3050" s="48" t="e">
        <f>+LISTAS[[#This Row],[COSTO]]/AS3050-1</f>
        <v>#DIV/0!</v>
      </c>
      <c r="BA3050" t="s">
        <v>7116</v>
      </c>
      <c r="BB3050" s="36"/>
    </row>
    <row r="3051" spans="1:54" ht="13.15" thickBot="1" x14ac:dyDescent="0.4">
      <c r="A3051" s="7" t="s">
        <v>7140</v>
      </c>
      <c r="B3051" t="s">
        <v>7116</v>
      </c>
      <c r="C3051">
        <v>134</v>
      </c>
      <c r="D3051" t="s">
        <v>7081</v>
      </c>
      <c r="E3051" s="2">
        <v>10236.799999999999</v>
      </c>
      <c r="F3051" s="7" t="str">
        <f>+_xlfn.XLOOKUP(LISTAS[[#This Row],[ID]],_01_CODIGOS_Y_COSTOS_xlsm[Producto y N°],_01_CODIGOS_Y_COSTOS_xlsm[FABRICA],"",0,1)</f>
        <v>MAXIFER</v>
      </c>
      <c r="G3051" s="26">
        <f>LISTAS[[#This Row],[Precio]]*(1-0.46)</f>
        <v>5527.8720000000003</v>
      </c>
      <c r="H3051" s="21">
        <f>+_xlfn.XLOOKUP(LISTAS[[#This Row],[ID]],_01_CODIGOS_Y_COSTOS_xlsm[Producto y N°],_01_CODIGOS_Y_COSTOS_xlsm[COSTO],0,0,1)</f>
        <v>0</v>
      </c>
      <c r="I3051" s="28">
        <f>+IFERROR(LISTAS[[#This Row],[VENTA NETA]]/LISTAS[[#This Row],[COSTO]]-1,0)</f>
        <v>0</v>
      </c>
      <c r="J3051" s="50" t="str">
        <f>IFERROR(VLOOKUP(LISTAS[[#This Row],[ID]],_01_CODIGOS_Y_COSTOS_xlsm[[Producto y N°]:[CODIGO]],2,0),"")</f>
        <v>0</v>
      </c>
      <c r="O3051" t="s">
        <v>7140</v>
      </c>
      <c r="AB3051" s="12" t="str">
        <f>+LISTAS[[#This Row],[Codigo]]&amp;LISTAS[[#This Row],[Fabrica]]</f>
        <v>0MAXIFER</v>
      </c>
      <c r="AC3051" s="13" t="str">
        <f>+LISTAS[[#This Row],[Codigo]]</f>
        <v>0</v>
      </c>
      <c r="AD3051" s="13" t="str">
        <f>+LISTAS[[#This Row],[ID]]</f>
        <v>CONEXIONES T EN ALUMINIO134</v>
      </c>
      <c r="AH3051" s="36"/>
      <c r="AI3051" s="37">
        <f>+LISTAS[[#This Row],[Precio]]+(LISTAS[[#This Row],[Precio]]*AH3051)</f>
        <v>10236.799999999999</v>
      </c>
      <c r="AJ3051" s="38">
        <f t="shared" si="51"/>
        <v>5118.3999999999996</v>
      </c>
      <c r="AL3051" s="35" t="e">
        <f>+AJ3051/LISTAS[[#This Row],[COSTO]]-1</f>
        <v>#DIV/0!</v>
      </c>
      <c r="AM3051" t="str">
        <f>+LISTAS[[#This Row],[ID]]</f>
        <v>CONEXIONES T EN ALUMINIO134</v>
      </c>
      <c r="AO3051" s="45"/>
      <c r="AP3051" s="46">
        <f>LISTAS[[#This Row],[COSTO]]+(LISTAS[[#This Row],[COSTO]]*AO3051)</f>
        <v>0</v>
      </c>
      <c r="AQ3051" s="47">
        <f>IF(AO3051="",0,AP3051/LISTAS[[#This Row],[VENTA NETA]]-1)</f>
        <v>0</v>
      </c>
      <c r="AS3051" s="46">
        <v>0</v>
      </c>
      <c r="AT3051" s="48" t="e">
        <f>+LISTAS[[#This Row],[COSTO]]/AS3051-1</f>
        <v>#DIV/0!</v>
      </c>
      <c r="BA3051" t="s">
        <v>7116</v>
      </c>
      <c r="BB3051" s="36"/>
    </row>
    <row r="3052" spans="1:54" ht="13.15" thickBot="1" x14ac:dyDescent="0.4">
      <c r="A3052" s="7" t="s">
        <v>7141</v>
      </c>
      <c r="B3052" t="s">
        <v>7116</v>
      </c>
      <c r="C3052">
        <v>135</v>
      </c>
      <c r="D3052" t="s">
        <v>7082</v>
      </c>
      <c r="E3052" s="2">
        <v>10743.04</v>
      </c>
      <c r="F3052" s="7" t="str">
        <f>+_xlfn.XLOOKUP(LISTAS[[#This Row],[ID]],_01_CODIGOS_Y_COSTOS_xlsm[Producto y N°],_01_CODIGOS_Y_COSTOS_xlsm[FABRICA],"",0,1)</f>
        <v>MAXIFER</v>
      </c>
      <c r="G3052" s="26">
        <f>LISTAS[[#This Row],[Precio]]*(1-0.46)</f>
        <v>5801.2416000000012</v>
      </c>
      <c r="H3052" s="21">
        <f>+_xlfn.XLOOKUP(LISTAS[[#This Row],[ID]],_01_CODIGOS_Y_COSTOS_xlsm[Producto y N°],_01_CODIGOS_Y_COSTOS_xlsm[COSTO],0,0,1)</f>
        <v>0</v>
      </c>
      <c r="I3052" s="28">
        <f>+IFERROR(LISTAS[[#This Row],[VENTA NETA]]/LISTAS[[#This Row],[COSTO]]-1,0)</f>
        <v>0</v>
      </c>
      <c r="J3052" s="50" t="str">
        <f>IFERROR(VLOOKUP(LISTAS[[#This Row],[ID]],_01_CODIGOS_Y_COSTOS_xlsm[[Producto y N°]:[CODIGO]],2,0),"")</f>
        <v>0</v>
      </c>
      <c r="O3052" t="s">
        <v>7141</v>
      </c>
      <c r="AB3052" s="12" t="str">
        <f>+LISTAS[[#This Row],[Codigo]]&amp;LISTAS[[#This Row],[Fabrica]]</f>
        <v>0MAXIFER</v>
      </c>
      <c r="AC3052" s="13" t="str">
        <f>+LISTAS[[#This Row],[Codigo]]</f>
        <v>0</v>
      </c>
      <c r="AD3052" s="13" t="str">
        <f>+LISTAS[[#This Row],[ID]]</f>
        <v>CONEXIONES T EN ALUMINIO135</v>
      </c>
      <c r="AH3052" s="36"/>
      <c r="AI3052" s="37">
        <f>+LISTAS[[#This Row],[Precio]]+(LISTAS[[#This Row],[Precio]]*AH3052)</f>
        <v>10743.04</v>
      </c>
      <c r="AJ3052" s="38">
        <f t="shared" si="51"/>
        <v>5371.52</v>
      </c>
      <c r="AL3052" s="35" t="e">
        <f>+AJ3052/LISTAS[[#This Row],[COSTO]]-1</f>
        <v>#DIV/0!</v>
      </c>
      <c r="AM3052" t="str">
        <f>+LISTAS[[#This Row],[ID]]</f>
        <v>CONEXIONES T EN ALUMINIO135</v>
      </c>
      <c r="AO3052" s="45"/>
      <c r="AP3052" s="46">
        <f>LISTAS[[#This Row],[COSTO]]+(LISTAS[[#This Row],[COSTO]]*AO3052)</f>
        <v>0</v>
      </c>
      <c r="AQ3052" s="47">
        <f>IF(AO3052="",0,AP3052/LISTAS[[#This Row],[VENTA NETA]]-1)</f>
        <v>0</v>
      </c>
      <c r="AS3052" s="46">
        <v>0</v>
      </c>
      <c r="AT3052" s="48" t="e">
        <f>+LISTAS[[#This Row],[COSTO]]/AS3052-1</f>
        <v>#DIV/0!</v>
      </c>
      <c r="BA3052" t="s">
        <v>7116</v>
      </c>
      <c r="BB3052" s="36"/>
    </row>
    <row r="3053" spans="1:54" ht="13.15" thickBot="1" x14ac:dyDescent="0.4">
      <c r="A3053" s="7" t="s">
        <v>7142</v>
      </c>
      <c r="B3053" t="s">
        <v>7116</v>
      </c>
      <c r="C3053">
        <v>136</v>
      </c>
      <c r="D3053" t="s">
        <v>7083</v>
      </c>
      <c r="E3053" s="2">
        <v>11217.92</v>
      </c>
      <c r="F3053" s="7" t="str">
        <f>+_xlfn.XLOOKUP(LISTAS[[#This Row],[ID]],_01_CODIGOS_Y_COSTOS_xlsm[Producto y N°],_01_CODIGOS_Y_COSTOS_xlsm[FABRICA],"",0,1)</f>
        <v>MAXIFER</v>
      </c>
      <c r="G3053" s="26">
        <f>LISTAS[[#This Row],[Precio]]*(1-0.46)</f>
        <v>6057.6768000000002</v>
      </c>
      <c r="H3053" s="21">
        <f>+_xlfn.XLOOKUP(LISTAS[[#This Row],[ID]],_01_CODIGOS_Y_COSTOS_xlsm[Producto y N°],_01_CODIGOS_Y_COSTOS_xlsm[COSTO],0,0,1)</f>
        <v>0</v>
      </c>
      <c r="I3053" s="28">
        <f>+IFERROR(LISTAS[[#This Row],[VENTA NETA]]/LISTAS[[#This Row],[COSTO]]-1,0)</f>
        <v>0</v>
      </c>
      <c r="J3053" s="50" t="str">
        <f>IFERROR(VLOOKUP(LISTAS[[#This Row],[ID]],_01_CODIGOS_Y_COSTOS_xlsm[[Producto y N°]:[CODIGO]],2,0),"")</f>
        <v>0</v>
      </c>
      <c r="O3053" t="s">
        <v>7142</v>
      </c>
      <c r="AB3053" s="12" t="str">
        <f>+LISTAS[[#This Row],[Codigo]]&amp;LISTAS[[#This Row],[Fabrica]]</f>
        <v>0MAXIFER</v>
      </c>
      <c r="AC3053" s="13" t="str">
        <f>+LISTAS[[#This Row],[Codigo]]</f>
        <v>0</v>
      </c>
      <c r="AD3053" s="13" t="str">
        <f>+LISTAS[[#This Row],[ID]]</f>
        <v>CONEXIONES T EN ALUMINIO136</v>
      </c>
      <c r="AH3053" s="36"/>
      <c r="AI3053" s="37">
        <f>+LISTAS[[#This Row],[Precio]]+(LISTAS[[#This Row],[Precio]]*AH3053)</f>
        <v>11217.92</v>
      </c>
      <c r="AJ3053" s="38">
        <f t="shared" si="51"/>
        <v>5608.96</v>
      </c>
      <c r="AL3053" s="35" t="e">
        <f>+AJ3053/LISTAS[[#This Row],[COSTO]]-1</f>
        <v>#DIV/0!</v>
      </c>
      <c r="AM3053" t="str">
        <f>+LISTAS[[#This Row],[ID]]</f>
        <v>CONEXIONES T EN ALUMINIO136</v>
      </c>
      <c r="AO3053" s="45"/>
      <c r="AP3053" s="46">
        <f>LISTAS[[#This Row],[COSTO]]+(LISTAS[[#This Row],[COSTO]]*AO3053)</f>
        <v>0</v>
      </c>
      <c r="AQ3053" s="47">
        <f>IF(AO3053="",0,AP3053/LISTAS[[#This Row],[VENTA NETA]]-1)</f>
        <v>0</v>
      </c>
      <c r="AS3053" s="46">
        <v>0</v>
      </c>
      <c r="AT3053" s="48" t="e">
        <f>+LISTAS[[#This Row],[COSTO]]/AS3053-1</f>
        <v>#DIV/0!</v>
      </c>
      <c r="BA3053" t="s">
        <v>7116</v>
      </c>
      <c r="BB3053" s="36"/>
    </row>
    <row r="3054" spans="1:54" ht="13.15" thickBot="1" x14ac:dyDescent="0.4">
      <c r="A3054" s="7" t="s">
        <v>7143</v>
      </c>
      <c r="B3054" t="s">
        <v>7116</v>
      </c>
      <c r="C3054">
        <v>137</v>
      </c>
      <c r="D3054" t="s">
        <v>7084</v>
      </c>
      <c r="E3054" s="2">
        <v>11217.92</v>
      </c>
      <c r="F3054" s="7" t="str">
        <f>+_xlfn.XLOOKUP(LISTAS[[#This Row],[ID]],_01_CODIGOS_Y_COSTOS_xlsm[Producto y N°],_01_CODIGOS_Y_COSTOS_xlsm[FABRICA],"",0,1)</f>
        <v>MAXIFER</v>
      </c>
      <c r="G3054" s="26">
        <f>LISTAS[[#This Row],[Precio]]*(1-0.46)</f>
        <v>6057.6768000000002</v>
      </c>
      <c r="H3054" s="21">
        <f>+_xlfn.XLOOKUP(LISTAS[[#This Row],[ID]],_01_CODIGOS_Y_COSTOS_xlsm[Producto y N°],_01_CODIGOS_Y_COSTOS_xlsm[COSTO],0,0,1)</f>
        <v>0</v>
      </c>
      <c r="I3054" s="28">
        <f>+IFERROR(LISTAS[[#This Row],[VENTA NETA]]/LISTAS[[#This Row],[COSTO]]-1,0)</f>
        <v>0</v>
      </c>
      <c r="J3054" s="50" t="str">
        <f>IFERROR(VLOOKUP(LISTAS[[#This Row],[ID]],_01_CODIGOS_Y_COSTOS_xlsm[[Producto y N°]:[CODIGO]],2,0),"")</f>
        <v>0</v>
      </c>
      <c r="O3054" t="s">
        <v>7143</v>
      </c>
      <c r="AB3054" s="12" t="str">
        <f>+LISTAS[[#This Row],[Codigo]]&amp;LISTAS[[#This Row],[Fabrica]]</f>
        <v>0MAXIFER</v>
      </c>
      <c r="AC3054" s="13" t="str">
        <f>+LISTAS[[#This Row],[Codigo]]</f>
        <v>0</v>
      </c>
      <c r="AD3054" s="13" t="str">
        <f>+LISTAS[[#This Row],[ID]]</f>
        <v>CONEXIONES T EN ALUMINIO137</v>
      </c>
      <c r="AH3054" s="36"/>
      <c r="AI3054" s="37">
        <f>+LISTAS[[#This Row],[Precio]]+(LISTAS[[#This Row],[Precio]]*AH3054)</f>
        <v>11217.92</v>
      </c>
      <c r="AJ3054" s="38">
        <f t="shared" si="51"/>
        <v>5608.96</v>
      </c>
      <c r="AL3054" s="35" t="e">
        <f>+AJ3054/LISTAS[[#This Row],[COSTO]]-1</f>
        <v>#DIV/0!</v>
      </c>
      <c r="AM3054" t="str">
        <f>+LISTAS[[#This Row],[ID]]</f>
        <v>CONEXIONES T EN ALUMINIO137</v>
      </c>
      <c r="AO3054" s="45"/>
      <c r="AP3054" s="46">
        <f>LISTAS[[#This Row],[COSTO]]+(LISTAS[[#This Row],[COSTO]]*AO3054)</f>
        <v>0</v>
      </c>
      <c r="AQ3054" s="47">
        <f>IF(AO3054="",0,AP3054/LISTAS[[#This Row],[VENTA NETA]]-1)</f>
        <v>0</v>
      </c>
      <c r="AS3054" s="46">
        <v>0</v>
      </c>
      <c r="AT3054" s="48" t="e">
        <f>+LISTAS[[#This Row],[COSTO]]/AS3054-1</f>
        <v>#DIV/0!</v>
      </c>
      <c r="BA3054" t="s">
        <v>7116</v>
      </c>
      <c r="BB3054" s="36"/>
    </row>
    <row r="3055" spans="1:54" ht="13.15" thickBot="1" x14ac:dyDescent="0.4">
      <c r="A3055" s="7" t="s">
        <v>7144</v>
      </c>
      <c r="B3055" t="s">
        <v>7116</v>
      </c>
      <c r="C3055">
        <v>138</v>
      </c>
      <c r="D3055" t="s">
        <v>7085</v>
      </c>
      <c r="E3055" s="2">
        <v>11612.16</v>
      </c>
      <c r="F3055" s="7" t="str">
        <f>+_xlfn.XLOOKUP(LISTAS[[#This Row],[ID]],_01_CODIGOS_Y_COSTOS_xlsm[Producto y N°],_01_CODIGOS_Y_COSTOS_xlsm[FABRICA],"",0,1)</f>
        <v>MAXIFER</v>
      </c>
      <c r="G3055" s="26">
        <f>LISTAS[[#This Row],[Precio]]*(1-0.46)</f>
        <v>6270.5664000000006</v>
      </c>
      <c r="H3055" s="21">
        <f>+_xlfn.XLOOKUP(LISTAS[[#This Row],[ID]],_01_CODIGOS_Y_COSTOS_xlsm[Producto y N°],_01_CODIGOS_Y_COSTOS_xlsm[COSTO],0,0,1)</f>
        <v>0</v>
      </c>
      <c r="I3055" s="28">
        <f>+IFERROR(LISTAS[[#This Row],[VENTA NETA]]/LISTAS[[#This Row],[COSTO]]-1,0)</f>
        <v>0</v>
      </c>
      <c r="J3055" s="50" t="str">
        <f>IFERROR(VLOOKUP(LISTAS[[#This Row],[ID]],_01_CODIGOS_Y_COSTOS_xlsm[[Producto y N°]:[CODIGO]],2,0),"")</f>
        <v>0</v>
      </c>
      <c r="O3055" t="s">
        <v>7144</v>
      </c>
      <c r="AB3055" s="12" t="str">
        <f>+LISTAS[[#This Row],[Codigo]]&amp;LISTAS[[#This Row],[Fabrica]]</f>
        <v>0MAXIFER</v>
      </c>
      <c r="AC3055" s="13" t="str">
        <f>+LISTAS[[#This Row],[Codigo]]</f>
        <v>0</v>
      </c>
      <c r="AD3055" s="13" t="str">
        <f>+LISTAS[[#This Row],[ID]]</f>
        <v>CONEXIONES T EN ALUMINIO138</v>
      </c>
      <c r="AH3055" s="36"/>
      <c r="AI3055" s="37">
        <f>+LISTAS[[#This Row],[Precio]]+(LISTAS[[#This Row],[Precio]]*AH3055)</f>
        <v>11612.16</v>
      </c>
      <c r="AJ3055" s="38">
        <f t="shared" si="51"/>
        <v>5806.08</v>
      </c>
      <c r="AL3055" s="35" t="e">
        <f>+AJ3055/LISTAS[[#This Row],[COSTO]]-1</f>
        <v>#DIV/0!</v>
      </c>
      <c r="AM3055" t="str">
        <f>+LISTAS[[#This Row],[ID]]</f>
        <v>CONEXIONES T EN ALUMINIO138</v>
      </c>
      <c r="AO3055" s="45"/>
      <c r="AP3055" s="46">
        <f>LISTAS[[#This Row],[COSTO]]+(LISTAS[[#This Row],[COSTO]]*AO3055)</f>
        <v>0</v>
      </c>
      <c r="AQ3055" s="47">
        <f>IF(AO3055="",0,AP3055/LISTAS[[#This Row],[VENTA NETA]]-1)</f>
        <v>0</v>
      </c>
      <c r="AS3055" s="46">
        <v>0</v>
      </c>
      <c r="AT3055" s="48" t="e">
        <f>+LISTAS[[#This Row],[COSTO]]/AS3055-1</f>
        <v>#DIV/0!</v>
      </c>
      <c r="BA3055" t="s">
        <v>7116</v>
      </c>
      <c r="BB3055" s="36"/>
    </row>
    <row r="3056" spans="1:54" ht="13.15" thickBot="1" x14ac:dyDescent="0.4">
      <c r="A3056" s="7" t="s">
        <v>7145</v>
      </c>
      <c r="B3056" t="s">
        <v>7116</v>
      </c>
      <c r="C3056">
        <v>139</v>
      </c>
      <c r="D3056" t="s">
        <v>7086</v>
      </c>
      <c r="E3056" s="2">
        <v>11612.16</v>
      </c>
      <c r="F3056" s="7" t="str">
        <f>+_xlfn.XLOOKUP(LISTAS[[#This Row],[ID]],_01_CODIGOS_Y_COSTOS_xlsm[Producto y N°],_01_CODIGOS_Y_COSTOS_xlsm[FABRICA],"",0,1)</f>
        <v>MAXIFER</v>
      </c>
      <c r="G3056" s="26">
        <f>LISTAS[[#This Row],[Precio]]*(1-0.46)</f>
        <v>6270.5664000000006</v>
      </c>
      <c r="H3056" s="21">
        <f>+_xlfn.XLOOKUP(LISTAS[[#This Row],[ID]],_01_CODIGOS_Y_COSTOS_xlsm[Producto y N°],_01_CODIGOS_Y_COSTOS_xlsm[COSTO],0,0,1)</f>
        <v>0</v>
      </c>
      <c r="I3056" s="28">
        <f>+IFERROR(LISTAS[[#This Row],[VENTA NETA]]/LISTAS[[#This Row],[COSTO]]-1,0)</f>
        <v>0</v>
      </c>
      <c r="J3056" s="50" t="str">
        <f>IFERROR(VLOOKUP(LISTAS[[#This Row],[ID]],_01_CODIGOS_Y_COSTOS_xlsm[[Producto y N°]:[CODIGO]],2,0),"")</f>
        <v>0</v>
      </c>
      <c r="O3056" t="s">
        <v>7145</v>
      </c>
      <c r="AB3056" s="12" t="str">
        <f>+LISTAS[[#This Row],[Codigo]]&amp;LISTAS[[#This Row],[Fabrica]]</f>
        <v>0MAXIFER</v>
      </c>
      <c r="AC3056" s="13" t="str">
        <f>+LISTAS[[#This Row],[Codigo]]</f>
        <v>0</v>
      </c>
      <c r="AD3056" s="13" t="str">
        <f>+LISTAS[[#This Row],[ID]]</f>
        <v>CONEXIONES T EN ALUMINIO139</v>
      </c>
      <c r="AH3056" s="36"/>
      <c r="AI3056" s="37">
        <f>+LISTAS[[#This Row],[Precio]]+(LISTAS[[#This Row],[Precio]]*AH3056)</f>
        <v>11612.16</v>
      </c>
      <c r="AJ3056" s="38">
        <f t="shared" si="51"/>
        <v>5806.08</v>
      </c>
      <c r="AL3056" s="35" t="e">
        <f>+AJ3056/LISTAS[[#This Row],[COSTO]]-1</f>
        <v>#DIV/0!</v>
      </c>
      <c r="AM3056" t="str">
        <f>+LISTAS[[#This Row],[ID]]</f>
        <v>CONEXIONES T EN ALUMINIO139</v>
      </c>
      <c r="AO3056" s="45"/>
      <c r="AP3056" s="46">
        <f>LISTAS[[#This Row],[COSTO]]+(LISTAS[[#This Row],[COSTO]]*AO3056)</f>
        <v>0</v>
      </c>
      <c r="AQ3056" s="47">
        <f>IF(AO3056="",0,AP3056/LISTAS[[#This Row],[VENTA NETA]]-1)</f>
        <v>0</v>
      </c>
      <c r="AS3056" s="46">
        <v>0</v>
      </c>
      <c r="AT3056" s="48" t="e">
        <f>+LISTAS[[#This Row],[COSTO]]/AS3056-1</f>
        <v>#DIV/0!</v>
      </c>
      <c r="BA3056" t="s">
        <v>7116</v>
      </c>
      <c r="BB3056" s="36"/>
    </row>
    <row r="3057" spans="1:54" ht="13.15" thickBot="1" x14ac:dyDescent="0.4">
      <c r="A3057" s="7" t="s">
        <v>7146</v>
      </c>
      <c r="B3057" t="s">
        <v>7116</v>
      </c>
      <c r="C3057">
        <v>142</v>
      </c>
      <c r="D3057" t="s">
        <v>7087</v>
      </c>
      <c r="E3057" s="2">
        <v>11400</v>
      </c>
      <c r="F3057" s="7" t="str">
        <f>+_xlfn.XLOOKUP(LISTAS[[#This Row],[ID]],_01_CODIGOS_Y_COSTOS_xlsm[Producto y N°],_01_CODIGOS_Y_COSTOS_xlsm[FABRICA],"",0,1)</f>
        <v>MAXIFER</v>
      </c>
      <c r="G3057" s="26">
        <f>LISTAS[[#This Row],[Precio]]*(1-0.46)</f>
        <v>6156</v>
      </c>
      <c r="H3057" s="21">
        <f>+_xlfn.XLOOKUP(LISTAS[[#This Row],[ID]],_01_CODIGOS_Y_COSTOS_xlsm[Producto y N°],_01_CODIGOS_Y_COSTOS_xlsm[COSTO],0,0,1)</f>
        <v>0</v>
      </c>
      <c r="I3057" s="28">
        <f>+IFERROR(LISTAS[[#This Row],[VENTA NETA]]/LISTAS[[#This Row],[COSTO]]-1,0)</f>
        <v>0</v>
      </c>
      <c r="J3057" s="50" t="str">
        <f>IFERROR(VLOOKUP(LISTAS[[#This Row],[ID]],_01_CODIGOS_Y_COSTOS_xlsm[[Producto y N°]:[CODIGO]],2,0),"")</f>
        <v>0</v>
      </c>
      <c r="O3057" t="s">
        <v>7146</v>
      </c>
      <c r="AB3057" s="12" t="str">
        <f>+LISTAS[[#This Row],[Codigo]]&amp;LISTAS[[#This Row],[Fabrica]]</f>
        <v>0MAXIFER</v>
      </c>
      <c r="AC3057" s="13" t="str">
        <f>+LISTAS[[#This Row],[Codigo]]</f>
        <v>0</v>
      </c>
      <c r="AD3057" s="13" t="str">
        <f>+LISTAS[[#This Row],[ID]]</f>
        <v>CONEXIONES T EN ALUMINIO142</v>
      </c>
      <c r="AH3057" s="36"/>
      <c r="AI3057" s="37">
        <f>+LISTAS[[#This Row],[Precio]]+(LISTAS[[#This Row],[Precio]]*AH3057)</f>
        <v>11400</v>
      </c>
      <c r="AJ3057" s="38">
        <f t="shared" si="51"/>
        <v>5700</v>
      </c>
      <c r="AL3057" s="35" t="e">
        <f>+AJ3057/LISTAS[[#This Row],[COSTO]]-1</f>
        <v>#DIV/0!</v>
      </c>
      <c r="AM3057" t="str">
        <f>+LISTAS[[#This Row],[ID]]</f>
        <v>CONEXIONES T EN ALUMINIO142</v>
      </c>
      <c r="AO3057" s="45"/>
      <c r="AP3057" s="46">
        <f>LISTAS[[#This Row],[COSTO]]+(LISTAS[[#This Row],[COSTO]]*AO3057)</f>
        <v>0</v>
      </c>
      <c r="AQ3057" s="47">
        <f>IF(AO3057="",0,AP3057/LISTAS[[#This Row],[VENTA NETA]]-1)</f>
        <v>0</v>
      </c>
      <c r="AS3057" s="46">
        <v>0</v>
      </c>
      <c r="AT3057" s="48" t="e">
        <f>+LISTAS[[#This Row],[COSTO]]/AS3057-1</f>
        <v>#DIV/0!</v>
      </c>
      <c r="BA3057" t="s">
        <v>7116</v>
      </c>
      <c r="BB3057" s="36"/>
    </row>
    <row r="3058" spans="1:54" ht="13.15" thickBot="1" x14ac:dyDescent="0.4">
      <c r="A3058" s="7" t="s">
        <v>7147</v>
      </c>
      <c r="B3058" t="s">
        <v>7116</v>
      </c>
      <c r="C3058">
        <v>143</v>
      </c>
      <c r="D3058" t="s">
        <v>7088</v>
      </c>
      <c r="E3058" s="2">
        <v>10245.76</v>
      </c>
      <c r="F3058" s="7" t="str">
        <f>+_xlfn.XLOOKUP(LISTAS[[#This Row],[ID]],_01_CODIGOS_Y_COSTOS_xlsm[Producto y N°],_01_CODIGOS_Y_COSTOS_xlsm[FABRICA],"",0,1)</f>
        <v>MAXIFER</v>
      </c>
      <c r="G3058" s="26">
        <f>LISTAS[[#This Row],[Precio]]*(1-0.46)</f>
        <v>5532.7104000000008</v>
      </c>
      <c r="H3058" s="21">
        <f>+_xlfn.XLOOKUP(LISTAS[[#This Row],[ID]],_01_CODIGOS_Y_COSTOS_xlsm[Producto y N°],_01_CODIGOS_Y_COSTOS_xlsm[COSTO],0,0,1)</f>
        <v>0</v>
      </c>
      <c r="I3058" s="28">
        <f>+IFERROR(LISTAS[[#This Row],[VENTA NETA]]/LISTAS[[#This Row],[COSTO]]-1,0)</f>
        <v>0</v>
      </c>
      <c r="J3058" s="50" t="str">
        <f>IFERROR(VLOOKUP(LISTAS[[#This Row],[ID]],_01_CODIGOS_Y_COSTOS_xlsm[[Producto y N°]:[CODIGO]],2,0),"")</f>
        <v>0</v>
      </c>
      <c r="O3058" t="s">
        <v>7147</v>
      </c>
      <c r="AB3058" s="12" t="str">
        <f>+LISTAS[[#This Row],[Codigo]]&amp;LISTAS[[#This Row],[Fabrica]]</f>
        <v>0MAXIFER</v>
      </c>
      <c r="AC3058" s="13" t="str">
        <f>+LISTAS[[#This Row],[Codigo]]</f>
        <v>0</v>
      </c>
      <c r="AD3058" s="13" t="str">
        <f>+LISTAS[[#This Row],[ID]]</f>
        <v>CONEXIONES T EN ALUMINIO143</v>
      </c>
      <c r="AH3058" s="36"/>
      <c r="AI3058" s="37">
        <f>+LISTAS[[#This Row],[Precio]]+(LISTAS[[#This Row],[Precio]]*AH3058)</f>
        <v>10245.76</v>
      </c>
      <c r="AJ3058" s="38">
        <f t="shared" si="51"/>
        <v>5122.88</v>
      </c>
      <c r="AL3058" s="35" t="e">
        <f>+AJ3058/LISTAS[[#This Row],[COSTO]]-1</f>
        <v>#DIV/0!</v>
      </c>
      <c r="AM3058" t="str">
        <f>+LISTAS[[#This Row],[ID]]</f>
        <v>CONEXIONES T EN ALUMINIO143</v>
      </c>
      <c r="AO3058" s="45"/>
      <c r="AP3058" s="46">
        <f>LISTAS[[#This Row],[COSTO]]+(LISTAS[[#This Row],[COSTO]]*AO3058)</f>
        <v>0</v>
      </c>
      <c r="AQ3058" s="47">
        <f>IF(AO3058="",0,AP3058/LISTAS[[#This Row],[VENTA NETA]]-1)</f>
        <v>0</v>
      </c>
      <c r="AS3058" s="46">
        <v>0</v>
      </c>
      <c r="AT3058" s="48" t="e">
        <f>+LISTAS[[#This Row],[COSTO]]/AS3058-1</f>
        <v>#DIV/0!</v>
      </c>
      <c r="BA3058" t="s">
        <v>7116</v>
      </c>
      <c r="BB3058" s="36"/>
    </row>
    <row r="3059" spans="1:54" ht="13.15" thickBot="1" x14ac:dyDescent="0.4">
      <c r="A3059" s="7" t="s">
        <v>7148</v>
      </c>
      <c r="B3059" t="s">
        <v>7116</v>
      </c>
      <c r="C3059">
        <v>144</v>
      </c>
      <c r="D3059" t="s">
        <v>7089</v>
      </c>
      <c r="E3059" s="2">
        <v>10774.4</v>
      </c>
      <c r="F3059" s="7" t="str">
        <f>+_xlfn.XLOOKUP(LISTAS[[#This Row],[ID]],_01_CODIGOS_Y_COSTOS_xlsm[Producto y N°],_01_CODIGOS_Y_COSTOS_xlsm[FABRICA],"",0,1)</f>
        <v>MAXIFER</v>
      </c>
      <c r="G3059" s="26">
        <f>LISTAS[[#This Row],[Precio]]*(1-0.46)</f>
        <v>5818.1760000000004</v>
      </c>
      <c r="H3059" s="21">
        <f>+_xlfn.XLOOKUP(LISTAS[[#This Row],[ID]],_01_CODIGOS_Y_COSTOS_xlsm[Producto y N°],_01_CODIGOS_Y_COSTOS_xlsm[COSTO],0,0,1)</f>
        <v>0</v>
      </c>
      <c r="I3059" s="28">
        <f>+IFERROR(LISTAS[[#This Row],[VENTA NETA]]/LISTAS[[#This Row],[COSTO]]-1,0)</f>
        <v>0</v>
      </c>
      <c r="J3059" s="50" t="str">
        <f>IFERROR(VLOOKUP(LISTAS[[#This Row],[ID]],_01_CODIGOS_Y_COSTOS_xlsm[[Producto y N°]:[CODIGO]],2,0),"")</f>
        <v>0</v>
      </c>
      <c r="O3059" t="s">
        <v>7148</v>
      </c>
      <c r="AB3059" s="12" t="str">
        <f>+LISTAS[[#This Row],[Codigo]]&amp;LISTAS[[#This Row],[Fabrica]]</f>
        <v>0MAXIFER</v>
      </c>
      <c r="AC3059" s="13" t="str">
        <f>+LISTAS[[#This Row],[Codigo]]</f>
        <v>0</v>
      </c>
      <c r="AD3059" s="13" t="str">
        <f>+LISTAS[[#This Row],[ID]]</f>
        <v>CONEXIONES T EN ALUMINIO144</v>
      </c>
      <c r="AH3059" s="36"/>
      <c r="AI3059" s="37">
        <f>+LISTAS[[#This Row],[Precio]]+(LISTAS[[#This Row],[Precio]]*AH3059)</f>
        <v>10774.4</v>
      </c>
      <c r="AJ3059" s="38">
        <f t="shared" si="51"/>
        <v>5387.2</v>
      </c>
      <c r="AL3059" s="35" t="e">
        <f>+AJ3059/LISTAS[[#This Row],[COSTO]]-1</f>
        <v>#DIV/0!</v>
      </c>
      <c r="AM3059" t="str">
        <f>+LISTAS[[#This Row],[ID]]</f>
        <v>CONEXIONES T EN ALUMINIO144</v>
      </c>
      <c r="AO3059" s="45"/>
      <c r="AP3059" s="46">
        <f>LISTAS[[#This Row],[COSTO]]+(LISTAS[[#This Row],[COSTO]]*AO3059)</f>
        <v>0</v>
      </c>
      <c r="AQ3059" s="47">
        <f>IF(AO3059="",0,AP3059/LISTAS[[#This Row],[VENTA NETA]]-1)</f>
        <v>0</v>
      </c>
      <c r="AS3059" s="46">
        <v>0</v>
      </c>
      <c r="AT3059" s="48" t="e">
        <f>+LISTAS[[#This Row],[COSTO]]/AS3059-1</f>
        <v>#DIV/0!</v>
      </c>
      <c r="BA3059" t="s">
        <v>7116</v>
      </c>
      <c r="BB3059" s="36"/>
    </row>
    <row r="3060" spans="1:54" ht="13.15" thickBot="1" x14ac:dyDescent="0.4">
      <c r="A3060" s="7" t="s">
        <v>7149</v>
      </c>
      <c r="B3060" t="s">
        <v>7116</v>
      </c>
      <c r="C3060">
        <v>145</v>
      </c>
      <c r="D3060" t="s">
        <v>7090</v>
      </c>
      <c r="E3060" s="2">
        <v>11119.36</v>
      </c>
      <c r="F3060" s="7" t="str">
        <f>+_xlfn.XLOOKUP(LISTAS[[#This Row],[ID]],_01_CODIGOS_Y_COSTOS_xlsm[Producto y N°],_01_CODIGOS_Y_COSTOS_xlsm[FABRICA],"",0,1)</f>
        <v>MAXIFER</v>
      </c>
      <c r="G3060" s="26">
        <f>LISTAS[[#This Row],[Precio]]*(1-0.46)</f>
        <v>6004.4544000000005</v>
      </c>
      <c r="H3060" s="21">
        <f>+_xlfn.XLOOKUP(LISTAS[[#This Row],[ID]],_01_CODIGOS_Y_COSTOS_xlsm[Producto y N°],_01_CODIGOS_Y_COSTOS_xlsm[COSTO],0,0,1)</f>
        <v>0</v>
      </c>
      <c r="I3060" s="28">
        <f>+IFERROR(LISTAS[[#This Row],[VENTA NETA]]/LISTAS[[#This Row],[COSTO]]-1,0)</f>
        <v>0</v>
      </c>
      <c r="J3060" s="50" t="str">
        <f>IFERROR(VLOOKUP(LISTAS[[#This Row],[ID]],_01_CODIGOS_Y_COSTOS_xlsm[[Producto y N°]:[CODIGO]],2,0),"")</f>
        <v>0</v>
      </c>
      <c r="O3060" t="s">
        <v>7149</v>
      </c>
      <c r="AB3060" s="12" t="str">
        <f>+LISTAS[[#This Row],[Codigo]]&amp;LISTAS[[#This Row],[Fabrica]]</f>
        <v>0MAXIFER</v>
      </c>
      <c r="AC3060" s="13" t="str">
        <f>+LISTAS[[#This Row],[Codigo]]</f>
        <v>0</v>
      </c>
      <c r="AD3060" s="13" t="str">
        <f>+LISTAS[[#This Row],[ID]]</f>
        <v>CONEXIONES T EN ALUMINIO145</v>
      </c>
      <c r="AH3060" s="36"/>
      <c r="AI3060" s="37">
        <f>+LISTAS[[#This Row],[Precio]]+(LISTAS[[#This Row],[Precio]]*AH3060)</f>
        <v>11119.36</v>
      </c>
      <c r="AJ3060" s="38">
        <f t="shared" si="51"/>
        <v>5559.68</v>
      </c>
      <c r="AL3060" s="35" t="e">
        <f>+AJ3060/LISTAS[[#This Row],[COSTO]]-1</f>
        <v>#DIV/0!</v>
      </c>
      <c r="AM3060" t="str">
        <f>+LISTAS[[#This Row],[ID]]</f>
        <v>CONEXIONES T EN ALUMINIO145</v>
      </c>
      <c r="AO3060" s="45"/>
      <c r="AP3060" s="46">
        <f>LISTAS[[#This Row],[COSTO]]+(LISTAS[[#This Row],[COSTO]]*AO3060)</f>
        <v>0</v>
      </c>
      <c r="AQ3060" s="47">
        <f>IF(AO3060="",0,AP3060/LISTAS[[#This Row],[VENTA NETA]]-1)</f>
        <v>0</v>
      </c>
      <c r="AS3060" s="46">
        <v>0</v>
      </c>
      <c r="AT3060" s="48" t="e">
        <f>+LISTAS[[#This Row],[COSTO]]/AS3060-1</f>
        <v>#DIV/0!</v>
      </c>
      <c r="BA3060" t="s">
        <v>7116</v>
      </c>
      <c r="BB3060" s="36"/>
    </row>
    <row r="3061" spans="1:54" ht="13.15" thickBot="1" x14ac:dyDescent="0.4">
      <c r="A3061" s="7" t="s">
        <v>7150</v>
      </c>
      <c r="B3061" t="s">
        <v>7116</v>
      </c>
      <c r="C3061">
        <v>146</v>
      </c>
      <c r="D3061" t="s">
        <v>7091</v>
      </c>
      <c r="E3061" s="2">
        <v>11737.6</v>
      </c>
      <c r="F3061" s="7" t="str">
        <f>+_xlfn.XLOOKUP(LISTAS[[#This Row],[ID]],_01_CODIGOS_Y_COSTOS_xlsm[Producto y N°],_01_CODIGOS_Y_COSTOS_xlsm[FABRICA],"",0,1)</f>
        <v>MAXIFER</v>
      </c>
      <c r="G3061" s="26">
        <f>LISTAS[[#This Row],[Precio]]*(1-0.46)</f>
        <v>6338.304000000001</v>
      </c>
      <c r="H3061" s="21">
        <f>+_xlfn.XLOOKUP(LISTAS[[#This Row],[ID]],_01_CODIGOS_Y_COSTOS_xlsm[Producto y N°],_01_CODIGOS_Y_COSTOS_xlsm[COSTO],0,0,1)</f>
        <v>0</v>
      </c>
      <c r="I3061" s="28">
        <f>+IFERROR(LISTAS[[#This Row],[VENTA NETA]]/LISTAS[[#This Row],[COSTO]]-1,0)</f>
        <v>0</v>
      </c>
      <c r="J3061" s="50" t="str">
        <f>IFERROR(VLOOKUP(LISTAS[[#This Row],[ID]],_01_CODIGOS_Y_COSTOS_xlsm[[Producto y N°]:[CODIGO]],2,0),"")</f>
        <v>0</v>
      </c>
      <c r="O3061" t="s">
        <v>7150</v>
      </c>
      <c r="AB3061" s="12" t="str">
        <f>+LISTAS[[#This Row],[Codigo]]&amp;LISTAS[[#This Row],[Fabrica]]</f>
        <v>0MAXIFER</v>
      </c>
      <c r="AC3061" s="13" t="str">
        <f>+LISTAS[[#This Row],[Codigo]]</f>
        <v>0</v>
      </c>
      <c r="AD3061" s="13" t="str">
        <f>+LISTAS[[#This Row],[ID]]</f>
        <v>CONEXIONES T EN ALUMINIO146</v>
      </c>
      <c r="AH3061" s="36"/>
      <c r="AI3061" s="37">
        <f>+LISTAS[[#This Row],[Precio]]+(LISTAS[[#This Row],[Precio]]*AH3061)</f>
        <v>11737.6</v>
      </c>
      <c r="AJ3061" s="38">
        <f t="shared" si="51"/>
        <v>5868.8</v>
      </c>
      <c r="AL3061" s="35" t="e">
        <f>+AJ3061/LISTAS[[#This Row],[COSTO]]-1</f>
        <v>#DIV/0!</v>
      </c>
      <c r="AM3061" t="str">
        <f>+LISTAS[[#This Row],[ID]]</f>
        <v>CONEXIONES T EN ALUMINIO146</v>
      </c>
      <c r="AO3061" s="45"/>
      <c r="AP3061" s="46">
        <f>LISTAS[[#This Row],[COSTO]]+(LISTAS[[#This Row],[COSTO]]*AO3061)</f>
        <v>0</v>
      </c>
      <c r="AQ3061" s="47">
        <f>IF(AO3061="",0,AP3061/LISTAS[[#This Row],[VENTA NETA]]-1)</f>
        <v>0</v>
      </c>
      <c r="AS3061" s="46">
        <v>0</v>
      </c>
      <c r="AT3061" s="48" t="e">
        <f>+LISTAS[[#This Row],[COSTO]]/AS3061-1</f>
        <v>#DIV/0!</v>
      </c>
      <c r="BA3061" t="s">
        <v>7116</v>
      </c>
      <c r="BB3061" s="36"/>
    </row>
    <row r="3062" spans="1:54" ht="13.15" thickBot="1" x14ac:dyDescent="0.4">
      <c r="A3062" s="7" t="s">
        <v>7151</v>
      </c>
      <c r="B3062" t="s">
        <v>7116</v>
      </c>
      <c r="C3062">
        <v>147</v>
      </c>
      <c r="D3062" t="s">
        <v>7092</v>
      </c>
      <c r="E3062" s="2">
        <v>11737.6</v>
      </c>
      <c r="F3062" s="7" t="str">
        <f>+_xlfn.XLOOKUP(LISTAS[[#This Row],[ID]],_01_CODIGOS_Y_COSTOS_xlsm[Producto y N°],_01_CODIGOS_Y_COSTOS_xlsm[FABRICA],"",0,1)</f>
        <v>MAXIFER</v>
      </c>
      <c r="G3062" s="26">
        <f>LISTAS[[#This Row],[Precio]]*(1-0.46)</f>
        <v>6338.304000000001</v>
      </c>
      <c r="H3062" s="21">
        <f>+_xlfn.XLOOKUP(LISTAS[[#This Row],[ID]],_01_CODIGOS_Y_COSTOS_xlsm[Producto y N°],_01_CODIGOS_Y_COSTOS_xlsm[COSTO],0,0,1)</f>
        <v>0</v>
      </c>
      <c r="I3062" s="28">
        <f>+IFERROR(LISTAS[[#This Row],[VENTA NETA]]/LISTAS[[#This Row],[COSTO]]-1,0)</f>
        <v>0</v>
      </c>
      <c r="J3062" s="50" t="str">
        <f>IFERROR(VLOOKUP(LISTAS[[#This Row],[ID]],_01_CODIGOS_Y_COSTOS_xlsm[[Producto y N°]:[CODIGO]],2,0),"")</f>
        <v>0</v>
      </c>
      <c r="O3062" t="s">
        <v>7151</v>
      </c>
      <c r="AB3062" s="12" t="str">
        <f>+LISTAS[[#This Row],[Codigo]]&amp;LISTAS[[#This Row],[Fabrica]]</f>
        <v>0MAXIFER</v>
      </c>
      <c r="AC3062" s="13" t="str">
        <f>+LISTAS[[#This Row],[Codigo]]</f>
        <v>0</v>
      </c>
      <c r="AD3062" s="13" t="str">
        <f>+LISTAS[[#This Row],[ID]]</f>
        <v>CONEXIONES T EN ALUMINIO147</v>
      </c>
      <c r="AH3062" s="36"/>
      <c r="AI3062" s="37">
        <f>+LISTAS[[#This Row],[Precio]]+(LISTAS[[#This Row],[Precio]]*AH3062)</f>
        <v>11737.6</v>
      </c>
      <c r="AJ3062" s="38">
        <f t="shared" si="51"/>
        <v>5868.8</v>
      </c>
      <c r="AL3062" s="35" t="e">
        <f>+AJ3062/LISTAS[[#This Row],[COSTO]]-1</f>
        <v>#DIV/0!</v>
      </c>
      <c r="AM3062" t="str">
        <f>+LISTAS[[#This Row],[ID]]</f>
        <v>CONEXIONES T EN ALUMINIO147</v>
      </c>
      <c r="AO3062" s="45"/>
      <c r="AP3062" s="46">
        <f>LISTAS[[#This Row],[COSTO]]+(LISTAS[[#This Row],[COSTO]]*AO3062)</f>
        <v>0</v>
      </c>
      <c r="AQ3062" s="47">
        <f>IF(AO3062="",0,AP3062/LISTAS[[#This Row],[VENTA NETA]]-1)</f>
        <v>0</v>
      </c>
      <c r="AS3062" s="46">
        <v>0</v>
      </c>
      <c r="AT3062" s="48" t="e">
        <f>+LISTAS[[#This Row],[COSTO]]/AS3062-1</f>
        <v>#DIV/0!</v>
      </c>
      <c r="BA3062" t="s">
        <v>7116</v>
      </c>
      <c r="BB3062" s="36"/>
    </row>
    <row r="3063" spans="1:54" ht="13.15" thickBot="1" x14ac:dyDescent="0.4">
      <c r="A3063" s="7" t="s">
        <v>7152</v>
      </c>
      <c r="B3063" t="s">
        <v>7116</v>
      </c>
      <c r="C3063">
        <v>148</v>
      </c>
      <c r="D3063" t="s">
        <v>7093</v>
      </c>
      <c r="E3063" s="2">
        <v>12118.4</v>
      </c>
      <c r="F3063" s="7" t="str">
        <f>+_xlfn.XLOOKUP(LISTAS[[#This Row],[ID]],_01_CODIGOS_Y_COSTOS_xlsm[Producto y N°],_01_CODIGOS_Y_COSTOS_xlsm[FABRICA],"",0,1)</f>
        <v>MAXIFER</v>
      </c>
      <c r="G3063" s="26">
        <f>LISTAS[[#This Row],[Precio]]*(1-0.46)</f>
        <v>6543.9360000000006</v>
      </c>
      <c r="H3063" s="21">
        <f>+_xlfn.XLOOKUP(LISTAS[[#This Row],[ID]],_01_CODIGOS_Y_COSTOS_xlsm[Producto y N°],_01_CODIGOS_Y_COSTOS_xlsm[COSTO],0,0,1)</f>
        <v>0</v>
      </c>
      <c r="I3063" s="28">
        <f>+IFERROR(LISTAS[[#This Row],[VENTA NETA]]/LISTAS[[#This Row],[COSTO]]-1,0)</f>
        <v>0</v>
      </c>
      <c r="J3063" s="50" t="str">
        <f>IFERROR(VLOOKUP(LISTAS[[#This Row],[ID]],_01_CODIGOS_Y_COSTOS_xlsm[[Producto y N°]:[CODIGO]],2,0),"")</f>
        <v>0</v>
      </c>
      <c r="O3063" t="s">
        <v>7152</v>
      </c>
      <c r="AB3063" s="12" t="str">
        <f>+LISTAS[[#This Row],[Codigo]]&amp;LISTAS[[#This Row],[Fabrica]]</f>
        <v>0MAXIFER</v>
      </c>
      <c r="AC3063" s="13" t="str">
        <f>+LISTAS[[#This Row],[Codigo]]</f>
        <v>0</v>
      </c>
      <c r="AD3063" s="13" t="str">
        <f>+LISTAS[[#This Row],[ID]]</f>
        <v>CONEXIONES T EN ALUMINIO148</v>
      </c>
      <c r="AH3063" s="36"/>
      <c r="AI3063" s="37">
        <f>+LISTAS[[#This Row],[Precio]]+(LISTAS[[#This Row],[Precio]]*AH3063)</f>
        <v>12118.4</v>
      </c>
      <c r="AJ3063" s="38">
        <f t="shared" si="51"/>
        <v>6059.2</v>
      </c>
      <c r="AL3063" s="35" t="e">
        <f>+AJ3063/LISTAS[[#This Row],[COSTO]]-1</f>
        <v>#DIV/0!</v>
      </c>
      <c r="AM3063" t="str">
        <f>+LISTAS[[#This Row],[ID]]</f>
        <v>CONEXIONES T EN ALUMINIO148</v>
      </c>
      <c r="AO3063" s="45"/>
      <c r="AP3063" s="46">
        <f>LISTAS[[#This Row],[COSTO]]+(LISTAS[[#This Row],[COSTO]]*AO3063)</f>
        <v>0</v>
      </c>
      <c r="AQ3063" s="47">
        <f>IF(AO3063="",0,AP3063/LISTAS[[#This Row],[VENTA NETA]]-1)</f>
        <v>0</v>
      </c>
      <c r="AS3063" s="46">
        <v>0</v>
      </c>
      <c r="AT3063" s="48" t="e">
        <f>+LISTAS[[#This Row],[COSTO]]/AS3063-1</f>
        <v>#DIV/0!</v>
      </c>
      <c r="BA3063" t="s">
        <v>7116</v>
      </c>
      <c r="BB3063" s="36"/>
    </row>
    <row r="3064" spans="1:54" ht="13.15" thickBot="1" x14ac:dyDescent="0.4">
      <c r="A3064" s="7" t="s">
        <v>7153</v>
      </c>
      <c r="B3064" t="s">
        <v>7116</v>
      </c>
      <c r="C3064">
        <v>149</v>
      </c>
      <c r="D3064" t="s">
        <v>7094</v>
      </c>
      <c r="E3064" s="2">
        <v>12118.4</v>
      </c>
      <c r="F3064" s="7" t="str">
        <f>+_xlfn.XLOOKUP(LISTAS[[#This Row],[ID]],_01_CODIGOS_Y_COSTOS_xlsm[Producto y N°],_01_CODIGOS_Y_COSTOS_xlsm[FABRICA],"",0,1)</f>
        <v>MAXIFER</v>
      </c>
      <c r="G3064" s="26">
        <f>LISTAS[[#This Row],[Precio]]*(1-0.46)</f>
        <v>6543.9360000000006</v>
      </c>
      <c r="H3064" s="21">
        <f>+_xlfn.XLOOKUP(LISTAS[[#This Row],[ID]],_01_CODIGOS_Y_COSTOS_xlsm[Producto y N°],_01_CODIGOS_Y_COSTOS_xlsm[COSTO],0,0,1)</f>
        <v>0</v>
      </c>
      <c r="I3064" s="28">
        <f>+IFERROR(LISTAS[[#This Row],[VENTA NETA]]/LISTAS[[#This Row],[COSTO]]-1,0)</f>
        <v>0</v>
      </c>
      <c r="J3064" s="50" t="str">
        <f>IFERROR(VLOOKUP(LISTAS[[#This Row],[ID]],_01_CODIGOS_Y_COSTOS_xlsm[[Producto y N°]:[CODIGO]],2,0),"")</f>
        <v>0</v>
      </c>
      <c r="O3064" t="s">
        <v>7153</v>
      </c>
      <c r="AB3064" s="12" t="str">
        <f>+LISTAS[[#This Row],[Codigo]]&amp;LISTAS[[#This Row],[Fabrica]]</f>
        <v>0MAXIFER</v>
      </c>
      <c r="AC3064" s="13" t="str">
        <f>+LISTAS[[#This Row],[Codigo]]</f>
        <v>0</v>
      </c>
      <c r="AD3064" s="13" t="str">
        <f>+LISTAS[[#This Row],[ID]]</f>
        <v>CONEXIONES T EN ALUMINIO149</v>
      </c>
      <c r="AH3064" s="36"/>
      <c r="AI3064" s="37">
        <f>+LISTAS[[#This Row],[Precio]]+(LISTAS[[#This Row],[Precio]]*AH3064)</f>
        <v>12118.4</v>
      </c>
      <c r="AJ3064" s="38">
        <f t="shared" si="51"/>
        <v>6059.2</v>
      </c>
      <c r="AL3064" s="35" t="e">
        <f>+AJ3064/LISTAS[[#This Row],[COSTO]]-1</f>
        <v>#DIV/0!</v>
      </c>
      <c r="AM3064" t="str">
        <f>+LISTAS[[#This Row],[ID]]</f>
        <v>CONEXIONES T EN ALUMINIO149</v>
      </c>
      <c r="AO3064" s="45"/>
      <c r="AP3064" s="46">
        <f>LISTAS[[#This Row],[COSTO]]+(LISTAS[[#This Row],[COSTO]]*AO3064)</f>
        <v>0</v>
      </c>
      <c r="AQ3064" s="47">
        <f>IF(AO3064="",0,AP3064/LISTAS[[#This Row],[VENTA NETA]]-1)</f>
        <v>0</v>
      </c>
      <c r="AS3064" s="46">
        <v>0</v>
      </c>
      <c r="AT3064" s="48" t="e">
        <f>+LISTAS[[#This Row],[COSTO]]/AS3064-1</f>
        <v>#DIV/0!</v>
      </c>
      <c r="BA3064" t="s">
        <v>7116</v>
      </c>
      <c r="BB3064" s="36"/>
    </row>
    <row r="3065" spans="1:54" ht="13.15" thickBot="1" x14ac:dyDescent="0.4">
      <c r="A3065" s="7" t="s">
        <v>7154</v>
      </c>
      <c r="B3065" t="s">
        <v>7116</v>
      </c>
      <c r="C3065">
        <v>150</v>
      </c>
      <c r="D3065" t="s">
        <v>7095</v>
      </c>
      <c r="E3065" s="2">
        <v>10572</v>
      </c>
      <c r="F3065" s="7" t="str">
        <f>+_xlfn.XLOOKUP(LISTAS[[#This Row],[ID]],_01_CODIGOS_Y_COSTOS_xlsm[Producto y N°],_01_CODIGOS_Y_COSTOS_xlsm[FABRICA],"",0,1)</f>
        <v>MAXIFER</v>
      </c>
      <c r="G3065" s="26">
        <f>LISTAS[[#This Row],[Precio]]*(1-0.46)</f>
        <v>5708.88</v>
      </c>
      <c r="H3065" s="21">
        <f>+_xlfn.XLOOKUP(LISTAS[[#This Row],[ID]],_01_CODIGOS_Y_COSTOS_xlsm[Producto y N°],_01_CODIGOS_Y_COSTOS_xlsm[COSTO],0,0,1)</f>
        <v>0</v>
      </c>
      <c r="I3065" s="28">
        <f>+IFERROR(LISTAS[[#This Row],[VENTA NETA]]/LISTAS[[#This Row],[COSTO]]-1,0)</f>
        <v>0</v>
      </c>
      <c r="J3065" s="50" t="str">
        <f>IFERROR(VLOOKUP(LISTAS[[#This Row],[ID]],_01_CODIGOS_Y_COSTOS_xlsm[[Producto y N°]:[CODIGO]],2,0),"")</f>
        <v>0</v>
      </c>
      <c r="O3065" t="s">
        <v>7154</v>
      </c>
      <c r="AB3065" s="12" t="str">
        <f>+LISTAS[[#This Row],[Codigo]]&amp;LISTAS[[#This Row],[Fabrica]]</f>
        <v>0MAXIFER</v>
      </c>
      <c r="AC3065" s="13" t="str">
        <f>+LISTAS[[#This Row],[Codigo]]</f>
        <v>0</v>
      </c>
      <c r="AD3065" s="13" t="str">
        <f>+LISTAS[[#This Row],[ID]]</f>
        <v>CONEXIONES T EN ALUMINIO150</v>
      </c>
      <c r="AH3065" s="36"/>
      <c r="AI3065" s="37">
        <f>+LISTAS[[#This Row],[Precio]]+(LISTAS[[#This Row],[Precio]]*AH3065)</f>
        <v>10572</v>
      </c>
      <c r="AJ3065" s="38">
        <f t="shared" si="51"/>
        <v>5286</v>
      </c>
      <c r="AL3065" s="35" t="e">
        <f>+AJ3065/LISTAS[[#This Row],[COSTO]]-1</f>
        <v>#DIV/0!</v>
      </c>
      <c r="AM3065" t="str">
        <f>+LISTAS[[#This Row],[ID]]</f>
        <v>CONEXIONES T EN ALUMINIO150</v>
      </c>
      <c r="AO3065" s="45"/>
      <c r="AP3065" s="46">
        <f>LISTAS[[#This Row],[COSTO]]+(LISTAS[[#This Row],[COSTO]]*AO3065)</f>
        <v>0</v>
      </c>
      <c r="AQ3065" s="47">
        <f>IF(AO3065="",0,AP3065/LISTAS[[#This Row],[VENTA NETA]]-1)</f>
        <v>0</v>
      </c>
      <c r="AS3065" s="46">
        <v>0</v>
      </c>
      <c r="AT3065" s="48" t="e">
        <f>+LISTAS[[#This Row],[COSTO]]/AS3065-1</f>
        <v>#DIV/0!</v>
      </c>
      <c r="BA3065" t="s">
        <v>7116</v>
      </c>
      <c r="BB3065" s="36"/>
    </row>
    <row r="3066" spans="1:54" ht="13.15" thickBot="1" x14ac:dyDescent="0.4">
      <c r="A3066" s="7" t="s">
        <v>7155</v>
      </c>
      <c r="B3066" t="s">
        <v>7116</v>
      </c>
      <c r="C3066">
        <v>151</v>
      </c>
      <c r="D3066" t="s">
        <v>7096</v>
      </c>
      <c r="E3066" s="2">
        <v>10572.8</v>
      </c>
      <c r="F3066" s="7" t="str">
        <f>+_xlfn.XLOOKUP(LISTAS[[#This Row],[ID]],_01_CODIGOS_Y_COSTOS_xlsm[Producto y N°],_01_CODIGOS_Y_COSTOS_xlsm[FABRICA],"",0,1)</f>
        <v>MAXIFER</v>
      </c>
      <c r="G3066" s="26">
        <f>LISTAS[[#This Row],[Precio]]*(1-0.46)</f>
        <v>5709.3119999999999</v>
      </c>
      <c r="H3066" s="21">
        <f>+_xlfn.XLOOKUP(LISTAS[[#This Row],[ID]],_01_CODIGOS_Y_COSTOS_xlsm[Producto y N°],_01_CODIGOS_Y_COSTOS_xlsm[COSTO],0,0,1)</f>
        <v>0</v>
      </c>
      <c r="I3066" s="28">
        <f>+IFERROR(LISTAS[[#This Row],[VENTA NETA]]/LISTAS[[#This Row],[COSTO]]-1,0)</f>
        <v>0</v>
      </c>
      <c r="J3066" s="50" t="str">
        <f>IFERROR(VLOOKUP(LISTAS[[#This Row],[ID]],_01_CODIGOS_Y_COSTOS_xlsm[[Producto y N°]:[CODIGO]],2,0),"")</f>
        <v>0</v>
      </c>
      <c r="O3066" t="s">
        <v>7155</v>
      </c>
      <c r="AB3066" s="12" t="str">
        <f>+LISTAS[[#This Row],[Codigo]]&amp;LISTAS[[#This Row],[Fabrica]]</f>
        <v>0MAXIFER</v>
      </c>
      <c r="AC3066" s="13" t="str">
        <f>+LISTAS[[#This Row],[Codigo]]</f>
        <v>0</v>
      </c>
      <c r="AD3066" s="13" t="str">
        <f>+LISTAS[[#This Row],[ID]]</f>
        <v>CONEXIONES T EN ALUMINIO151</v>
      </c>
      <c r="AH3066" s="36"/>
      <c r="AI3066" s="37">
        <f>+LISTAS[[#This Row],[Precio]]+(LISTAS[[#This Row],[Precio]]*AH3066)</f>
        <v>10572.8</v>
      </c>
      <c r="AJ3066" s="38">
        <f t="shared" si="51"/>
        <v>5286.4</v>
      </c>
      <c r="AL3066" s="35" t="e">
        <f>+AJ3066/LISTAS[[#This Row],[COSTO]]-1</f>
        <v>#DIV/0!</v>
      </c>
      <c r="AM3066" t="str">
        <f>+LISTAS[[#This Row],[ID]]</f>
        <v>CONEXIONES T EN ALUMINIO151</v>
      </c>
      <c r="AO3066" s="45"/>
      <c r="AP3066" s="46">
        <f>LISTAS[[#This Row],[COSTO]]+(LISTAS[[#This Row],[COSTO]]*AO3066)</f>
        <v>0</v>
      </c>
      <c r="AQ3066" s="47">
        <f>IF(AO3066="",0,AP3066/LISTAS[[#This Row],[VENTA NETA]]-1)</f>
        <v>0</v>
      </c>
      <c r="AS3066" s="46">
        <v>0</v>
      </c>
      <c r="AT3066" s="48" t="e">
        <f>+LISTAS[[#This Row],[COSTO]]/AS3066-1</f>
        <v>#DIV/0!</v>
      </c>
      <c r="BA3066" t="s">
        <v>7116</v>
      </c>
      <c r="BB3066" s="36"/>
    </row>
    <row r="3067" spans="1:54" ht="13.15" thickBot="1" x14ac:dyDescent="0.4">
      <c r="A3067" s="7" t="s">
        <v>7156</v>
      </c>
      <c r="B3067" t="s">
        <v>7116</v>
      </c>
      <c r="C3067">
        <v>152</v>
      </c>
      <c r="D3067" t="s">
        <v>7097</v>
      </c>
      <c r="E3067" s="2">
        <v>11374.72</v>
      </c>
      <c r="F3067" s="7" t="str">
        <f>+_xlfn.XLOOKUP(LISTAS[[#This Row],[ID]],_01_CODIGOS_Y_COSTOS_xlsm[Producto y N°],_01_CODIGOS_Y_COSTOS_xlsm[FABRICA],"",0,1)</f>
        <v>MAXIFER</v>
      </c>
      <c r="G3067" s="26">
        <f>LISTAS[[#This Row],[Precio]]*(1-0.46)</f>
        <v>6142.3487999999998</v>
      </c>
      <c r="H3067" s="21">
        <f>+_xlfn.XLOOKUP(LISTAS[[#This Row],[ID]],_01_CODIGOS_Y_COSTOS_xlsm[Producto y N°],_01_CODIGOS_Y_COSTOS_xlsm[COSTO],0,0,1)</f>
        <v>0</v>
      </c>
      <c r="I3067" s="28">
        <f>+IFERROR(LISTAS[[#This Row],[VENTA NETA]]/LISTAS[[#This Row],[COSTO]]-1,0)</f>
        <v>0</v>
      </c>
      <c r="J3067" s="50" t="str">
        <f>IFERROR(VLOOKUP(LISTAS[[#This Row],[ID]],_01_CODIGOS_Y_COSTOS_xlsm[[Producto y N°]:[CODIGO]],2,0),"")</f>
        <v>0</v>
      </c>
      <c r="O3067" t="s">
        <v>7156</v>
      </c>
      <c r="AB3067" s="12" t="str">
        <f>+LISTAS[[#This Row],[Codigo]]&amp;LISTAS[[#This Row],[Fabrica]]</f>
        <v>0MAXIFER</v>
      </c>
      <c r="AC3067" s="13" t="str">
        <f>+LISTAS[[#This Row],[Codigo]]</f>
        <v>0</v>
      </c>
      <c r="AD3067" s="13" t="str">
        <f>+LISTAS[[#This Row],[ID]]</f>
        <v>CONEXIONES T EN ALUMINIO152</v>
      </c>
      <c r="AH3067" s="36"/>
      <c r="AI3067" s="37">
        <f>+LISTAS[[#This Row],[Precio]]+(LISTAS[[#This Row],[Precio]]*AH3067)</f>
        <v>11374.72</v>
      </c>
      <c r="AJ3067" s="38">
        <f t="shared" si="51"/>
        <v>5687.36</v>
      </c>
      <c r="AL3067" s="35" t="e">
        <f>+AJ3067/LISTAS[[#This Row],[COSTO]]-1</f>
        <v>#DIV/0!</v>
      </c>
      <c r="AM3067" t="str">
        <f>+LISTAS[[#This Row],[ID]]</f>
        <v>CONEXIONES T EN ALUMINIO152</v>
      </c>
      <c r="AO3067" s="45"/>
      <c r="AP3067" s="46">
        <f>LISTAS[[#This Row],[COSTO]]+(LISTAS[[#This Row],[COSTO]]*AO3067)</f>
        <v>0</v>
      </c>
      <c r="AQ3067" s="47">
        <f>IF(AO3067="",0,AP3067/LISTAS[[#This Row],[VENTA NETA]]-1)</f>
        <v>0</v>
      </c>
      <c r="AS3067" s="46">
        <v>0</v>
      </c>
      <c r="AT3067" s="48" t="e">
        <f>+LISTAS[[#This Row],[COSTO]]/AS3067-1</f>
        <v>#DIV/0!</v>
      </c>
      <c r="BA3067" t="s">
        <v>7116</v>
      </c>
      <c r="BB3067" s="36"/>
    </row>
    <row r="3068" spans="1:54" ht="13.15" thickBot="1" x14ac:dyDescent="0.4">
      <c r="A3068" s="7" t="s">
        <v>7157</v>
      </c>
      <c r="B3068" t="s">
        <v>7116</v>
      </c>
      <c r="C3068">
        <v>153</v>
      </c>
      <c r="D3068" t="s">
        <v>7098</v>
      </c>
      <c r="E3068" s="2">
        <v>12257.28</v>
      </c>
      <c r="F3068" s="7" t="str">
        <f>+_xlfn.XLOOKUP(LISTAS[[#This Row],[ID]],_01_CODIGOS_Y_COSTOS_xlsm[Producto y N°],_01_CODIGOS_Y_COSTOS_xlsm[FABRICA],"",0,1)</f>
        <v>MAXIFER</v>
      </c>
      <c r="G3068" s="26">
        <f>LISTAS[[#This Row],[Precio]]*(1-0.46)</f>
        <v>6618.9312000000009</v>
      </c>
      <c r="H3068" s="21">
        <f>+_xlfn.XLOOKUP(LISTAS[[#This Row],[ID]],_01_CODIGOS_Y_COSTOS_xlsm[Producto y N°],_01_CODIGOS_Y_COSTOS_xlsm[COSTO],0,0,1)</f>
        <v>0</v>
      </c>
      <c r="I3068" s="28">
        <f>+IFERROR(LISTAS[[#This Row],[VENTA NETA]]/LISTAS[[#This Row],[COSTO]]-1,0)</f>
        <v>0</v>
      </c>
      <c r="J3068" s="50" t="str">
        <f>IFERROR(VLOOKUP(LISTAS[[#This Row],[ID]],_01_CODIGOS_Y_COSTOS_xlsm[[Producto y N°]:[CODIGO]],2,0),"")</f>
        <v>0</v>
      </c>
      <c r="O3068" t="s">
        <v>7157</v>
      </c>
      <c r="AB3068" s="12" t="str">
        <f>+LISTAS[[#This Row],[Codigo]]&amp;LISTAS[[#This Row],[Fabrica]]</f>
        <v>0MAXIFER</v>
      </c>
      <c r="AC3068" s="13" t="str">
        <f>+LISTAS[[#This Row],[Codigo]]</f>
        <v>0</v>
      </c>
      <c r="AD3068" s="13" t="str">
        <f>+LISTAS[[#This Row],[ID]]</f>
        <v>CONEXIONES T EN ALUMINIO153</v>
      </c>
      <c r="AH3068" s="36"/>
      <c r="AI3068" s="37">
        <f>+LISTAS[[#This Row],[Precio]]+(LISTAS[[#This Row],[Precio]]*AH3068)</f>
        <v>12257.28</v>
      </c>
      <c r="AJ3068" s="38">
        <f t="shared" si="51"/>
        <v>6128.64</v>
      </c>
      <c r="AL3068" s="35" t="e">
        <f>+AJ3068/LISTAS[[#This Row],[COSTO]]-1</f>
        <v>#DIV/0!</v>
      </c>
      <c r="AM3068" t="str">
        <f>+LISTAS[[#This Row],[ID]]</f>
        <v>CONEXIONES T EN ALUMINIO153</v>
      </c>
      <c r="AO3068" s="45"/>
      <c r="AP3068" s="46">
        <f>LISTAS[[#This Row],[COSTO]]+(LISTAS[[#This Row],[COSTO]]*AO3068)</f>
        <v>0</v>
      </c>
      <c r="AQ3068" s="47">
        <f>IF(AO3068="",0,AP3068/LISTAS[[#This Row],[VENTA NETA]]-1)</f>
        <v>0</v>
      </c>
      <c r="AS3068" s="46">
        <v>0</v>
      </c>
      <c r="AT3068" s="48" t="e">
        <f>+LISTAS[[#This Row],[COSTO]]/AS3068-1</f>
        <v>#DIV/0!</v>
      </c>
      <c r="BA3068" t="s">
        <v>7116</v>
      </c>
      <c r="BB3068" s="36"/>
    </row>
    <row r="3069" spans="1:54" ht="13.15" thickBot="1" x14ac:dyDescent="0.4">
      <c r="A3069" s="7" t="s">
        <v>7158</v>
      </c>
      <c r="B3069" t="s">
        <v>7116</v>
      </c>
      <c r="C3069">
        <v>154</v>
      </c>
      <c r="D3069" t="s">
        <v>7099</v>
      </c>
      <c r="E3069" s="2">
        <v>12257.28</v>
      </c>
      <c r="F3069" s="7" t="str">
        <f>+_xlfn.XLOOKUP(LISTAS[[#This Row],[ID]],_01_CODIGOS_Y_COSTOS_xlsm[Producto y N°],_01_CODIGOS_Y_COSTOS_xlsm[FABRICA],"",0,1)</f>
        <v>MAXIFER</v>
      </c>
      <c r="G3069" s="26">
        <f>LISTAS[[#This Row],[Precio]]*(1-0.46)</f>
        <v>6618.9312000000009</v>
      </c>
      <c r="H3069" s="21">
        <f>+_xlfn.XLOOKUP(LISTAS[[#This Row],[ID]],_01_CODIGOS_Y_COSTOS_xlsm[Producto y N°],_01_CODIGOS_Y_COSTOS_xlsm[COSTO],0,0,1)</f>
        <v>0</v>
      </c>
      <c r="I3069" s="28">
        <f>+IFERROR(LISTAS[[#This Row],[VENTA NETA]]/LISTAS[[#This Row],[COSTO]]-1,0)</f>
        <v>0</v>
      </c>
      <c r="J3069" s="50" t="str">
        <f>IFERROR(VLOOKUP(LISTAS[[#This Row],[ID]],_01_CODIGOS_Y_COSTOS_xlsm[[Producto y N°]:[CODIGO]],2,0),"")</f>
        <v>0</v>
      </c>
      <c r="O3069" t="s">
        <v>7158</v>
      </c>
      <c r="AB3069" s="12" t="str">
        <f>+LISTAS[[#This Row],[Codigo]]&amp;LISTAS[[#This Row],[Fabrica]]</f>
        <v>0MAXIFER</v>
      </c>
      <c r="AC3069" s="13" t="str">
        <f>+LISTAS[[#This Row],[Codigo]]</f>
        <v>0</v>
      </c>
      <c r="AD3069" s="13" t="str">
        <f>+LISTAS[[#This Row],[ID]]</f>
        <v>CONEXIONES T EN ALUMINIO154</v>
      </c>
      <c r="AH3069" s="36"/>
      <c r="AI3069" s="37">
        <f>+LISTAS[[#This Row],[Precio]]+(LISTAS[[#This Row],[Precio]]*AH3069)</f>
        <v>12257.28</v>
      </c>
      <c r="AJ3069" s="38">
        <f t="shared" si="51"/>
        <v>6128.64</v>
      </c>
      <c r="AL3069" s="35" t="e">
        <f>+AJ3069/LISTAS[[#This Row],[COSTO]]-1</f>
        <v>#DIV/0!</v>
      </c>
      <c r="AM3069" t="str">
        <f>+LISTAS[[#This Row],[ID]]</f>
        <v>CONEXIONES T EN ALUMINIO154</v>
      </c>
      <c r="AO3069" s="45"/>
      <c r="AP3069" s="46">
        <f>LISTAS[[#This Row],[COSTO]]+(LISTAS[[#This Row],[COSTO]]*AO3069)</f>
        <v>0</v>
      </c>
      <c r="AQ3069" s="47">
        <f>IF(AO3069="",0,AP3069/LISTAS[[#This Row],[VENTA NETA]]-1)</f>
        <v>0</v>
      </c>
      <c r="AS3069" s="46">
        <v>0</v>
      </c>
      <c r="AT3069" s="48" t="e">
        <f>+LISTAS[[#This Row],[COSTO]]/AS3069-1</f>
        <v>#DIV/0!</v>
      </c>
      <c r="BA3069" t="s">
        <v>7116</v>
      </c>
      <c r="BB3069" s="36"/>
    </row>
    <row r="3070" spans="1:54" ht="13.15" thickBot="1" x14ac:dyDescent="0.4">
      <c r="A3070" s="7" t="s">
        <v>7159</v>
      </c>
      <c r="B3070" t="s">
        <v>7116</v>
      </c>
      <c r="C3070">
        <v>155</v>
      </c>
      <c r="D3070" t="s">
        <v>7100</v>
      </c>
      <c r="E3070" s="2">
        <v>12600</v>
      </c>
      <c r="F3070" s="7" t="str">
        <f>+_xlfn.XLOOKUP(LISTAS[[#This Row],[ID]],_01_CODIGOS_Y_COSTOS_xlsm[Producto y N°],_01_CODIGOS_Y_COSTOS_xlsm[FABRICA],"",0,1)</f>
        <v>MAXIFER</v>
      </c>
      <c r="G3070" s="26">
        <f>LISTAS[[#This Row],[Precio]]*(1-0.46)</f>
        <v>6804</v>
      </c>
      <c r="H3070" s="21">
        <f>+_xlfn.XLOOKUP(LISTAS[[#This Row],[ID]],_01_CODIGOS_Y_COSTOS_xlsm[Producto y N°],_01_CODIGOS_Y_COSTOS_xlsm[COSTO],0,0,1)</f>
        <v>0</v>
      </c>
      <c r="I3070" s="28">
        <f>+IFERROR(LISTAS[[#This Row],[VENTA NETA]]/LISTAS[[#This Row],[COSTO]]-1,0)</f>
        <v>0</v>
      </c>
      <c r="J3070" s="50" t="str">
        <f>IFERROR(VLOOKUP(LISTAS[[#This Row],[ID]],_01_CODIGOS_Y_COSTOS_xlsm[[Producto y N°]:[CODIGO]],2,0),"")</f>
        <v>0</v>
      </c>
      <c r="O3070" t="s">
        <v>7159</v>
      </c>
      <c r="AB3070" s="12" t="str">
        <f>+LISTAS[[#This Row],[Codigo]]&amp;LISTAS[[#This Row],[Fabrica]]</f>
        <v>0MAXIFER</v>
      </c>
      <c r="AC3070" s="13" t="str">
        <f>+LISTAS[[#This Row],[Codigo]]</f>
        <v>0</v>
      </c>
      <c r="AD3070" s="13" t="str">
        <f>+LISTAS[[#This Row],[ID]]</f>
        <v>CONEXIONES T EN ALUMINIO155</v>
      </c>
      <c r="AH3070" s="36"/>
      <c r="AI3070" s="37">
        <f>+LISTAS[[#This Row],[Precio]]+(LISTAS[[#This Row],[Precio]]*AH3070)</f>
        <v>12600</v>
      </c>
      <c r="AJ3070" s="38">
        <f t="shared" si="51"/>
        <v>6300</v>
      </c>
      <c r="AL3070" s="35" t="e">
        <f>+AJ3070/LISTAS[[#This Row],[COSTO]]-1</f>
        <v>#DIV/0!</v>
      </c>
      <c r="AM3070" t="str">
        <f>+LISTAS[[#This Row],[ID]]</f>
        <v>CONEXIONES T EN ALUMINIO155</v>
      </c>
      <c r="AO3070" s="45"/>
      <c r="AP3070" s="46">
        <f>LISTAS[[#This Row],[COSTO]]+(LISTAS[[#This Row],[COSTO]]*AO3070)</f>
        <v>0</v>
      </c>
      <c r="AQ3070" s="47">
        <f>IF(AO3070="",0,AP3070/LISTAS[[#This Row],[VENTA NETA]]-1)</f>
        <v>0</v>
      </c>
      <c r="AS3070" s="46">
        <v>0</v>
      </c>
      <c r="AT3070" s="48" t="e">
        <f>+LISTAS[[#This Row],[COSTO]]/AS3070-1</f>
        <v>#DIV/0!</v>
      </c>
      <c r="BA3070" t="s">
        <v>7116</v>
      </c>
      <c r="BB3070" s="36"/>
    </row>
    <row r="3071" spans="1:54" ht="13.15" thickBot="1" x14ac:dyDescent="0.4">
      <c r="A3071" s="7" t="s">
        <v>7160</v>
      </c>
      <c r="B3071" t="s">
        <v>7116</v>
      </c>
      <c r="C3071">
        <v>156</v>
      </c>
      <c r="D3071" t="s">
        <v>7101</v>
      </c>
      <c r="E3071" s="2">
        <v>12803.84</v>
      </c>
      <c r="F3071" s="7" t="str">
        <f>+_xlfn.XLOOKUP(LISTAS[[#This Row],[ID]],_01_CODIGOS_Y_COSTOS_xlsm[Producto y N°],_01_CODIGOS_Y_COSTOS_xlsm[FABRICA],"",0,1)</f>
        <v>MAXIFER</v>
      </c>
      <c r="G3071" s="26">
        <f>LISTAS[[#This Row],[Precio]]*(1-0.46)</f>
        <v>6914.0736000000006</v>
      </c>
      <c r="H3071" s="21">
        <f>+_xlfn.XLOOKUP(LISTAS[[#This Row],[ID]],_01_CODIGOS_Y_COSTOS_xlsm[Producto y N°],_01_CODIGOS_Y_COSTOS_xlsm[COSTO],0,0,1)</f>
        <v>0</v>
      </c>
      <c r="I3071" s="28">
        <f>+IFERROR(LISTAS[[#This Row],[VENTA NETA]]/LISTAS[[#This Row],[COSTO]]-1,0)</f>
        <v>0</v>
      </c>
      <c r="J3071" s="50" t="str">
        <f>IFERROR(VLOOKUP(LISTAS[[#This Row],[ID]],_01_CODIGOS_Y_COSTOS_xlsm[[Producto y N°]:[CODIGO]],2,0),"")</f>
        <v>0</v>
      </c>
      <c r="O3071" t="s">
        <v>7160</v>
      </c>
      <c r="AB3071" s="12" t="str">
        <f>+LISTAS[[#This Row],[Codigo]]&amp;LISTAS[[#This Row],[Fabrica]]</f>
        <v>0MAXIFER</v>
      </c>
      <c r="AC3071" s="13" t="str">
        <f>+LISTAS[[#This Row],[Codigo]]</f>
        <v>0</v>
      </c>
      <c r="AD3071" s="13" t="str">
        <f>+LISTAS[[#This Row],[ID]]</f>
        <v>CONEXIONES T EN ALUMINIO156</v>
      </c>
      <c r="AH3071" s="36"/>
      <c r="AI3071" s="37">
        <f>+LISTAS[[#This Row],[Precio]]+(LISTAS[[#This Row],[Precio]]*AH3071)</f>
        <v>12803.84</v>
      </c>
      <c r="AJ3071" s="38">
        <f t="shared" si="51"/>
        <v>6401.92</v>
      </c>
      <c r="AL3071" s="35" t="e">
        <f>+AJ3071/LISTAS[[#This Row],[COSTO]]-1</f>
        <v>#DIV/0!</v>
      </c>
      <c r="AM3071" t="str">
        <f>+LISTAS[[#This Row],[ID]]</f>
        <v>CONEXIONES T EN ALUMINIO156</v>
      </c>
      <c r="AO3071" s="45"/>
      <c r="AP3071" s="46">
        <f>LISTAS[[#This Row],[COSTO]]+(LISTAS[[#This Row],[COSTO]]*AO3071)</f>
        <v>0</v>
      </c>
      <c r="AQ3071" s="47">
        <f>IF(AO3071="",0,AP3071/LISTAS[[#This Row],[VENTA NETA]]-1)</f>
        <v>0</v>
      </c>
      <c r="AS3071" s="46">
        <v>0</v>
      </c>
      <c r="AT3071" s="48" t="e">
        <f>+LISTAS[[#This Row],[COSTO]]/AS3071-1</f>
        <v>#DIV/0!</v>
      </c>
      <c r="BA3071" t="s">
        <v>7116</v>
      </c>
      <c r="BB3071" s="36"/>
    </row>
    <row r="3072" spans="1:54" ht="13.15" thickBot="1" x14ac:dyDescent="0.4">
      <c r="A3072" s="7" t="s">
        <v>7161</v>
      </c>
      <c r="B3072" t="s">
        <v>7116</v>
      </c>
      <c r="C3072">
        <v>157</v>
      </c>
      <c r="D3072" t="s">
        <v>7102</v>
      </c>
      <c r="E3072" s="2">
        <v>11630</v>
      </c>
      <c r="F3072" s="7" t="str">
        <f>+_xlfn.XLOOKUP(LISTAS[[#This Row],[ID]],_01_CODIGOS_Y_COSTOS_xlsm[Producto y N°],_01_CODIGOS_Y_COSTOS_xlsm[FABRICA],"",0,1)</f>
        <v>MAXIFER</v>
      </c>
      <c r="G3072" s="26">
        <f>LISTAS[[#This Row],[Precio]]*(1-0.46)</f>
        <v>6280.2000000000007</v>
      </c>
      <c r="H3072" s="21">
        <f>+_xlfn.XLOOKUP(LISTAS[[#This Row],[ID]],_01_CODIGOS_Y_COSTOS_xlsm[Producto y N°],_01_CODIGOS_Y_COSTOS_xlsm[COSTO],0,0,1)</f>
        <v>0</v>
      </c>
      <c r="I3072" s="28">
        <f>+IFERROR(LISTAS[[#This Row],[VENTA NETA]]/LISTAS[[#This Row],[COSTO]]-1,0)</f>
        <v>0</v>
      </c>
      <c r="J3072" s="50" t="str">
        <f>IFERROR(VLOOKUP(LISTAS[[#This Row],[ID]],_01_CODIGOS_Y_COSTOS_xlsm[[Producto y N°]:[CODIGO]],2,0),"")</f>
        <v>0</v>
      </c>
      <c r="O3072" t="s">
        <v>7161</v>
      </c>
      <c r="AB3072" s="12" t="str">
        <f>+LISTAS[[#This Row],[Codigo]]&amp;LISTAS[[#This Row],[Fabrica]]</f>
        <v>0MAXIFER</v>
      </c>
      <c r="AC3072" s="13" t="str">
        <f>+LISTAS[[#This Row],[Codigo]]</f>
        <v>0</v>
      </c>
      <c r="AD3072" s="13" t="str">
        <f>+LISTAS[[#This Row],[ID]]</f>
        <v>CONEXIONES T EN ALUMINIO157</v>
      </c>
      <c r="AH3072" s="36"/>
      <c r="AI3072" s="37">
        <f>+LISTAS[[#This Row],[Precio]]+(LISTAS[[#This Row],[Precio]]*AH3072)</f>
        <v>11630</v>
      </c>
      <c r="AJ3072" s="38">
        <f t="shared" si="51"/>
        <v>5815</v>
      </c>
      <c r="AL3072" s="35" t="e">
        <f>+AJ3072/LISTAS[[#This Row],[COSTO]]-1</f>
        <v>#DIV/0!</v>
      </c>
      <c r="AM3072" t="str">
        <f>+LISTAS[[#This Row],[ID]]</f>
        <v>CONEXIONES T EN ALUMINIO157</v>
      </c>
      <c r="AO3072" s="45"/>
      <c r="AP3072" s="46">
        <f>LISTAS[[#This Row],[COSTO]]+(LISTAS[[#This Row],[COSTO]]*AO3072)</f>
        <v>0</v>
      </c>
      <c r="AQ3072" s="47">
        <f>IF(AO3072="",0,AP3072/LISTAS[[#This Row],[VENTA NETA]]-1)</f>
        <v>0</v>
      </c>
      <c r="AS3072" s="46">
        <v>0</v>
      </c>
      <c r="AT3072" s="48" t="e">
        <f>+LISTAS[[#This Row],[COSTO]]/AS3072-1</f>
        <v>#DIV/0!</v>
      </c>
      <c r="BA3072" t="s">
        <v>7116</v>
      </c>
      <c r="BB3072" s="36"/>
    </row>
    <row r="3073" spans="1:54" ht="13.15" thickBot="1" x14ac:dyDescent="0.4">
      <c r="A3073" s="7" t="s">
        <v>7162</v>
      </c>
      <c r="B3073" t="s">
        <v>7116</v>
      </c>
      <c r="C3073">
        <v>158</v>
      </c>
      <c r="D3073" t="s">
        <v>7103</v>
      </c>
      <c r="E3073" s="2">
        <v>12540</v>
      </c>
      <c r="F3073" s="7" t="str">
        <f>+_xlfn.XLOOKUP(LISTAS[[#This Row],[ID]],_01_CODIGOS_Y_COSTOS_xlsm[Producto y N°],_01_CODIGOS_Y_COSTOS_xlsm[FABRICA],"",0,1)</f>
        <v>MAXIFER</v>
      </c>
      <c r="G3073" s="26">
        <f>LISTAS[[#This Row],[Precio]]*(1-0.46)</f>
        <v>6771.6</v>
      </c>
      <c r="H3073" s="21">
        <f>+_xlfn.XLOOKUP(LISTAS[[#This Row],[ID]],_01_CODIGOS_Y_COSTOS_xlsm[Producto y N°],_01_CODIGOS_Y_COSTOS_xlsm[COSTO],0,0,1)</f>
        <v>0</v>
      </c>
      <c r="I3073" s="28">
        <f>+IFERROR(LISTAS[[#This Row],[VENTA NETA]]/LISTAS[[#This Row],[COSTO]]-1,0)</f>
        <v>0</v>
      </c>
      <c r="J3073" s="50" t="str">
        <f>IFERROR(VLOOKUP(LISTAS[[#This Row],[ID]],_01_CODIGOS_Y_COSTOS_xlsm[[Producto y N°]:[CODIGO]],2,0),"")</f>
        <v>0</v>
      </c>
      <c r="O3073" t="s">
        <v>7162</v>
      </c>
      <c r="AB3073" s="12" t="str">
        <f>+LISTAS[[#This Row],[Codigo]]&amp;LISTAS[[#This Row],[Fabrica]]</f>
        <v>0MAXIFER</v>
      </c>
      <c r="AC3073" s="13" t="str">
        <f>+LISTAS[[#This Row],[Codigo]]</f>
        <v>0</v>
      </c>
      <c r="AD3073" s="13" t="str">
        <f>+LISTAS[[#This Row],[ID]]</f>
        <v>CONEXIONES T EN ALUMINIO158</v>
      </c>
      <c r="AH3073" s="36"/>
      <c r="AI3073" s="37">
        <f>+LISTAS[[#This Row],[Precio]]+(LISTAS[[#This Row],[Precio]]*AH3073)</f>
        <v>12540</v>
      </c>
      <c r="AJ3073" s="38">
        <f t="shared" si="51"/>
        <v>6270</v>
      </c>
      <c r="AL3073" s="35" t="e">
        <f>+AJ3073/LISTAS[[#This Row],[COSTO]]-1</f>
        <v>#DIV/0!</v>
      </c>
      <c r="AM3073" t="str">
        <f>+LISTAS[[#This Row],[ID]]</f>
        <v>CONEXIONES T EN ALUMINIO158</v>
      </c>
      <c r="AO3073" s="45"/>
      <c r="AP3073" s="46">
        <f>LISTAS[[#This Row],[COSTO]]+(LISTAS[[#This Row],[COSTO]]*AO3073)</f>
        <v>0</v>
      </c>
      <c r="AQ3073" s="47">
        <f>IF(AO3073="",0,AP3073/LISTAS[[#This Row],[VENTA NETA]]-1)</f>
        <v>0</v>
      </c>
      <c r="AS3073" s="46">
        <v>0</v>
      </c>
      <c r="AT3073" s="48" t="e">
        <f>+LISTAS[[#This Row],[COSTO]]/AS3073-1</f>
        <v>#DIV/0!</v>
      </c>
      <c r="BA3073" t="s">
        <v>7116</v>
      </c>
      <c r="BB3073" s="36"/>
    </row>
    <row r="3074" spans="1:54" ht="13.15" thickBot="1" x14ac:dyDescent="0.4">
      <c r="A3074" s="7" t="s">
        <v>7163</v>
      </c>
      <c r="B3074" t="s">
        <v>7116</v>
      </c>
      <c r="C3074">
        <v>159</v>
      </c>
      <c r="D3074" t="s">
        <v>7104</v>
      </c>
      <c r="E3074" s="2">
        <v>12950</v>
      </c>
      <c r="F3074" s="7" t="str">
        <f>+_xlfn.XLOOKUP(LISTAS[[#This Row],[ID]],_01_CODIGOS_Y_COSTOS_xlsm[Producto y N°],_01_CODIGOS_Y_COSTOS_xlsm[FABRICA],"",0,1)</f>
        <v>MAXIFER</v>
      </c>
      <c r="G3074" s="26">
        <f>LISTAS[[#This Row],[Precio]]*(1-0.46)</f>
        <v>6993.0000000000009</v>
      </c>
      <c r="H3074" s="21">
        <f>+_xlfn.XLOOKUP(LISTAS[[#This Row],[ID]],_01_CODIGOS_Y_COSTOS_xlsm[Producto y N°],_01_CODIGOS_Y_COSTOS_xlsm[COSTO],0,0,1)</f>
        <v>0</v>
      </c>
      <c r="I3074" s="28">
        <f>+IFERROR(LISTAS[[#This Row],[VENTA NETA]]/LISTAS[[#This Row],[COSTO]]-1,0)</f>
        <v>0</v>
      </c>
      <c r="J3074" s="50" t="str">
        <f>IFERROR(VLOOKUP(LISTAS[[#This Row],[ID]],_01_CODIGOS_Y_COSTOS_xlsm[[Producto y N°]:[CODIGO]],2,0),"")</f>
        <v>0</v>
      </c>
      <c r="O3074" t="s">
        <v>7163</v>
      </c>
      <c r="AB3074" s="12" t="str">
        <f>+LISTAS[[#This Row],[Codigo]]&amp;LISTAS[[#This Row],[Fabrica]]</f>
        <v>0MAXIFER</v>
      </c>
      <c r="AC3074" s="13" t="str">
        <f>+LISTAS[[#This Row],[Codigo]]</f>
        <v>0</v>
      </c>
      <c r="AD3074" s="13" t="str">
        <f>+LISTAS[[#This Row],[ID]]</f>
        <v>CONEXIONES T EN ALUMINIO159</v>
      </c>
      <c r="AH3074" s="36"/>
      <c r="AI3074" s="37">
        <f>+LISTAS[[#This Row],[Precio]]+(LISTAS[[#This Row],[Precio]]*AH3074)</f>
        <v>12950</v>
      </c>
      <c r="AJ3074" s="38">
        <f t="shared" si="51"/>
        <v>6475</v>
      </c>
      <c r="AL3074" s="35" t="e">
        <f>+AJ3074/LISTAS[[#This Row],[COSTO]]-1</f>
        <v>#DIV/0!</v>
      </c>
      <c r="AM3074" t="str">
        <f>+LISTAS[[#This Row],[ID]]</f>
        <v>CONEXIONES T EN ALUMINIO159</v>
      </c>
      <c r="AO3074" s="45"/>
      <c r="AP3074" s="46">
        <f>LISTAS[[#This Row],[COSTO]]+(LISTAS[[#This Row],[COSTO]]*AO3074)</f>
        <v>0</v>
      </c>
      <c r="AQ3074" s="47">
        <f>IF(AO3074="",0,AP3074/LISTAS[[#This Row],[VENTA NETA]]-1)</f>
        <v>0</v>
      </c>
      <c r="AS3074" s="46">
        <v>0</v>
      </c>
      <c r="AT3074" s="48" t="e">
        <f>+LISTAS[[#This Row],[COSTO]]/AS3074-1</f>
        <v>#DIV/0!</v>
      </c>
      <c r="BA3074" t="s">
        <v>7116</v>
      </c>
      <c r="BB3074" s="36"/>
    </row>
    <row r="3075" spans="1:54" ht="13.15" thickBot="1" x14ac:dyDescent="0.4">
      <c r="A3075" s="7" t="s">
        <v>7164</v>
      </c>
      <c r="B3075" t="s">
        <v>7116</v>
      </c>
      <c r="C3075">
        <v>160</v>
      </c>
      <c r="D3075" t="s">
        <v>7105</v>
      </c>
      <c r="E3075" s="2">
        <v>13900</v>
      </c>
      <c r="F3075" s="7" t="str">
        <f>+_xlfn.XLOOKUP(LISTAS[[#This Row],[ID]],_01_CODIGOS_Y_COSTOS_xlsm[Producto y N°],_01_CODIGOS_Y_COSTOS_xlsm[FABRICA],"",0,1)</f>
        <v>MAXIFER</v>
      </c>
      <c r="G3075" s="26">
        <f>LISTAS[[#This Row],[Precio]]*(1-0.46)</f>
        <v>7506.0000000000009</v>
      </c>
      <c r="H3075" s="21">
        <f>+_xlfn.XLOOKUP(LISTAS[[#This Row],[ID]],_01_CODIGOS_Y_COSTOS_xlsm[Producto y N°],_01_CODIGOS_Y_COSTOS_xlsm[COSTO],0,0,1)</f>
        <v>0</v>
      </c>
      <c r="I3075" s="28">
        <f>+IFERROR(LISTAS[[#This Row],[VENTA NETA]]/LISTAS[[#This Row],[COSTO]]-1,0)</f>
        <v>0</v>
      </c>
      <c r="J3075" s="50" t="str">
        <f>IFERROR(VLOOKUP(LISTAS[[#This Row],[ID]],_01_CODIGOS_Y_COSTOS_xlsm[[Producto y N°]:[CODIGO]],2,0),"")</f>
        <v>0</v>
      </c>
      <c r="O3075" t="s">
        <v>7164</v>
      </c>
      <c r="AB3075" s="12" t="str">
        <f>+LISTAS[[#This Row],[Codigo]]&amp;LISTAS[[#This Row],[Fabrica]]</f>
        <v>0MAXIFER</v>
      </c>
      <c r="AC3075" s="13" t="str">
        <f>+LISTAS[[#This Row],[Codigo]]</f>
        <v>0</v>
      </c>
      <c r="AD3075" s="13" t="str">
        <f>+LISTAS[[#This Row],[ID]]</f>
        <v>CONEXIONES T EN ALUMINIO160</v>
      </c>
      <c r="AH3075" s="36"/>
      <c r="AI3075" s="37">
        <f>+LISTAS[[#This Row],[Precio]]+(LISTAS[[#This Row],[Precio]]*AH3075)</f>
        <v>13900</v>
      </c>
      <c r="AJ3075" s="38">
        <f t="shared" si="51"/>
        <v>6950</v>
      </c>
      <c r="AL3075" s="35" t="e">
        <f>+AJ3075/LISTAS[[#This Row],[COSTO]]-1</f>
        <v>#DIV/0!</v>
      </c>
      <c r="AM3075" t="str">
        <f>+LISTAS[[#This Row],[ID]]</f>
        <v>CONEXIONES T EN ALUMINIO160</v>
      </c>
      <c r="AO3075" s="45"/>
      <c r="AP3075" s="46">
        <f>LISTAS[[#This Row],[COSTO]]+(LISTAS[[#This Row],[COSTO]]*AO3075)</f>
        <v>0</v>
      </c>
      <c r="AQ3075" s="47">
        <f>IF(AO3075="",0,AP3075/LISTAS[[#This Row],[VENTA NETA]]-1)</f>
        <v>0</v>
      </c>
      <c r="AS3075" s="46">
        <v>0</v>
      </c>
      <c r="AT3075" s="48" t="e">
        <f>+LISTAS[[#This Row],[COSTO]]/AS3075-1</f>
        <v>#DIV/0!</v>
      </c>
      <c r="BA3075" t="s">
        <v>7116</v>
      </c>
      <c r="BB3075" s="36"/>
    </row>
    <row r="3076" spans="1:54" ht="13.15" thickBot="1" x14ac:dyDescent="0.4">
      <c r="A3076" s="7" t="s">
        <v>7165</v>
      </c>
      <c r="B3076" t="s">
        <v>7116</v>
      </c>
      <c r="C3076">
        <v>161</v>
      </c>
      <c r="D3076" t="s">
        <v>7106</v>
      </c>
      <c r="E3076" s="2">
        <v>14860</v>
      </c>
      <c r="F3076" s="7" t="str">
        <f>+_xlfn.XLOOKUP(LISTAS[[#This Row],[ID]],_01_CODIGOS_Y_COSTOS_xlsm[Producto y N°],_01_CODIGOS_Y_COSTOS_xlsm[FABRICA],"",0,1)</f>
        <v>MAXIFER</v>
      </c>
      <c r="G3076" s="26">
        <f>LISTAS[[#This Row],[Precio]]*(1-0.46)</f>
        <v>8024.4000000000005</v>
      </c>
      <c r="H3076" s="21">
        <f>+_xlfn.XLOOKUP(LISTAS[[#This Row],[ID]],_01_CODIGOS_Y_COSTOS_xlsm[Producto y N°],_01_CODIGOS_Y_COSTOS_xlsm[COSTO],0,0,1)</f>
        <v>0</v>
      </c>
      <c r="I3076" s="28">
        <f>+IFERROR(LISTAS[[#This Row],[VENTA NETA]]/LISTAS[[#This Row],[COSTO]]-1,0)</f>
        <v>0</v>
      </c>
      <c r="J3076" s="50" t="str">
        <f>IFERROR(VLOOKUP(LISTAS[[#This Row],[ID]],_01_CODIGOS_Y_COSTOS_xlsm[[Producto y N°]:[CODIGO]],2,0),"")</f>
        <v>0</v>
      </c>
      <c r="O3076" t="s">
        <v>7165</v>
      </c>
      <c r="AB3076" s="12" t="str">
        <f>+LISTAS[[#This Row],[Codigo]]&amp;LISTAS[[#This Row],[Fabrica]]</f>
        <v>0MAXIFER</v>
      </c>
      <c r="AC3076" s="13" t="str">
        <f>+LISTAS[[#This Row],[Codigo]]</f>
        <v>0</v>
      </c>
      <c r="AD3076" s="13" t="str">
        <f>+LISTAS[[#This Row],[ID]]</f>
        <v>CONEXIONES T EN ALUMINIO161</v>
      </c>
      <c r="AH3076" s="36"/>
      <c r="AI3076" s="37">
        <f>+LISTAS[[#This Row],[Precio]]+(LISTAS[[#This Row],[Precio]]*AH3076)</f>
        <v>14860</v>
      </c>
      <c r="AJ3076" s="38">
        <f t="shared" si="51"/>
        <v>7430</v>
      </c>
      <c r="AL3076" s="35" t="e">
        <f>+AJ3076/LISTAS[[#This Row],[COSTO]]-1</f>
        <v>#DIV/0!</v>
      </c>
      <c r="AM3076" t="str">
        <f>+LISTAS[[#This Row],[ID]]</f>
        <v>CONEXIONES T EN ALUMINIO161</v>
      </c>
      <c r="AO3076" s="45"/>
      <c r="AP3076" s="46">
        <f>LISTAS[[#This Row],[COSTO]]+(LISTAS[[#This Row],[COSTO]]*AO3076)</f>
        <v>0</v>
      </c>
      <c r="AQ3076" s="47">
        <f>IF(AO3076="",0,AP3076/LISTAS[[#This Row],[VENTA NETA]]-1)</f>
        <v>0</v>
      </c>
      <c r="AS3076" s="46">
        <v>0</v>
      </c>
      <c r="AT3076" s="48" t="e">
        <f>+LISTAS[[#This Row],[COSTO]]/AS3076-1</f>
        <v>#DIV/0!</v>
      </c>
      <c r="BA3076" t="s">
        <v>7116</v>
      </c>
      <c r="BB3076" s="36"/>
    </row>
    <row r="3077" spans="1:54" ht="13.15" thickBot="1" x14ac:dyDescent="0.4">
      <c r="A3077" s="7" t="s">
        <v>7166</v>
      </c>
      <c r="B3077" t="s">
        <v>7116</v>
      </c>
      <c r="C3077">
        <v>162</v>
      </c>
      <c r="D3077" t="s">
        <v>7107</v>
      </c>
      <c r="E3077" s="2">
        <v>16525</v>
      </c>
      <c r="F3077" s="7" t="str">
        <f>+_xlfn.XLOOKUP(LISTAS[[#This Row],[ID]],_01_CODIGOS_Y_COSTOS_xlsm[Producto y N°],_01_CODIGOS_Y_COSTOS_xlsm[FABRICA],"",0,1)</f>
        <v>MAXIFER</v>
      </c>
      <c r="G3077" s="26">
        <f>LISTAS[[#This Row],[Precio]]*(1-0.46)</f>
        <v>8923.5</v>
      </c>
      <c r="H3077" s="21">
        <f>+_xlfn.XLOOKUP(LISTAS[[#This Row],[ID]],_01_CODIGOS_Y_COSTOS_xlsm[Producto y N°],_01_CODIGOS_Y_COSTOS_xlsm[COSTO],0,0,1)</f>
        <v>0</v>
      </c>
      <c r="I3077" s="28">
        <f>+IFERROR(LISTAS[[#This Row],[VENTA NETA]]/LISTAS[[#This Row],[COSTO]]-1,0)</f>
        <v>0</v>
      </c>
      <c r="J3077" s="50" t="str">
        <f>IFERROR(VLOOKUP(LISTAS[[#This Row],[ID]],_01_CODIGOS_Y_COSTOS_xlsm[[Producto y N°]:[CODIGO]],2,0),"")</f>
        <v>0</v>
      </c>
      <c r="O3077" t="s">
        <v>7166</v>
      </c>
      <c r="AB3077" s="12" t="str">
        <f>+LISTAS[[#This Row],[Codigo]]&amp;LISTAS[[#This Row],[Fabrica]]</f>
        <v>0MAXIFER</v>
      </c>
      <c r="AC3077" s="13" t="str">
        <f>+LISTAS[[#This Row],[Codigo]]</f>
        <v>0</v>
      </c>
      <c r="AD3077" s="13" t="str">
        <f>+LISTAS[[#This Row],[ID]]</f>
        <v>CONEXIONES T EN ALUMINIO162</v>
      </c>
      <c r="AH3077" s="36"/>
      <c r="AI3077" s="37">
        <f>+LISTAS[[#This Row],[Precio]]+(LISTAS[[#This Row],[Precio]]*AH3077)</f>
        <v>16525</v>
      </c>
      <c r="AJ3077" s="38">
        <f t="shared" ref="AJ3077:AJ3140" si="52">+((100-50)*0.01)*AI3077</f>
        <v>8262.5</v>
      </c>
      <c r="AL3077" s="35" t="e">
        <f>+AJ3077/LISTAS[[#This Row],[COSTO]]-1</f>
        <v>#DIV/0!</v>
      </c>
      <c r="AM3077" t="str">
        <f>+LISTAS[[#This Row],[ID]]</f>
        <v>CONEXIONES T EN ALUMINIO162</v>
      </c>
      <c r="AO3077" s="45"/>
      <c r="AP3077" s="46">
        <f>LISTAS[[#This Row],[COSTO]]+(LISTAS[[#This Row],[COSTO]]*AO3077)</f>
        <v>0</v>
      </c>
      <c r="AQ3077" s="47">
        <f>IF(AO3077="",0,AP3077/LISTAS[[#This Row],[VENTA NETA]]-1)</f>
        <v>0</v>
      </c>
      <c r="AS3077" s="46">
        <v>0</v>
      </c>
      <c r="AT3077" s="48" t="e">
        <f>+LISTAS[[#This Row],[COSTO]]/AS3077-1</f>
        <v>#DIV/0!</v>
      </c>
      <c r="BA3077" t="s">
        <v>7116</v>
      </c>
      <c r="BB3077" s="36"/>
    </row>
    <row r="3078" spans="1:54" ht="13.15" thickBot="1" x14ac:dyDescent="0.4">
      <c r="A3078" s="7" t="s">
        <v>7167</v>
      </c>
      <c r="B3078" t="s">
        <v>7116</v>
      </c>
      <c r="C3078">
        <v>163</v>
      </c>
      <c r="D3078" t="s">
        <v>7108</v>
      </c>
      <c r="E3078" s="2">
        <v>13965</v>
      </c>
      <c r="F3078" s="7" t="str">
        <f>+_xlfn.XLOOKUP(LISTAS[[#This Row],[ID]],_01_CODIGOS_Y_COSTOS_xlsm[Producto y N°],_01_CODIGOS_Y_COSTOS_xlsm[FABRICA],"",0,1)</f>
        <v>MAXIFER</v>
      </c>
      <c r="G3078" s="26">
        <f>LISTAS[[#This Row],[Precio]]*(1-0.46)</f>
        <v>7541.1</v>
      </c>
      <c r="H3078" s="21">
        <f>+_xlfn.XLOOKUP(LISTAS[[#This Row],[ID]],_01_CODIGOS_Y_COSTOS_xlsm[Producto y N°],_01_CODIGOS_Y_COSTOS_xlsm[COSTO],0,0,1)</f>
        <v>0</v>
      </c>
      <c r="I3078" s="28">
        <f>+IFERROR(LISTAS[[#This Row],[VENTA NETA]]/LISTAS[[#This Row],[COSTO]]-1,0)</f>
        <v>0</v>
      </c>
      <c r="J3078" s="50" t="str">
        <f>IFERROR(VLOOKUP(LISTAS[[#This Row],[ID]],_01_CODIGOS_Y_COSTOS_xlsm[[Producto y N°]:[CODIGO]],2,0),"")</f>
        <v>0</v>
      </c>
      <c r="O3078" t="s">
        <v>7167</v>
      </c>
      <c r="AB3078" s="12" t="str">
        <f>+LISTAS[[#This Row],[Codigo]]&amp;LISTAS[[#This Row],[Fabrica]]</f>
        <v>0MAXIFER</v>
      </c>
      <c r="AC3078" s="13" t="str">
        <f>+LISTAS[[#This Row],[Codigo]]</f>
        <v>0</v>
      </c>
      <c r="AD3078" s="13" t="str">
        <f>+LISTAS[[#This Row],[ID]]</f>
        <v>CONEXIONES T EN ALUMINIO163</v>
      </c>
      <c r="AH3078" s="36"/>
      <c r="AI3078" s="37">
        <f>+LISTAS[[#This Row],[Precio]]+(LISTAS[[#This Row],[Precio]]*AH3078)</f>
        <v>13965</v>
      </c>
      <c r="AJ3078" s="38">
        <f t="shared" si="52"/>
        <v>6982.5</v>
      </c>
      <c r="AL3078" s="35" t="e">
        <f>+AJ3078/LISTAS[[#This Row],[COSTO]]-1</f>
        <v>#DIV/0!</v>
      </c>
      <c r="AM3078" t="str">
        <f>+LISTAS[[#This Row],[ID]]</f>
        <v>CONEXIONES T EN ALUMINIO163</v>
      </c>
      <c r="AO3078" s="45"/>
      <c r="AP3078" s="46">
        <f>LISTAS[[#This Row],[COSTO]]+(LISTAS[[#This Row],[COSTO]]*AO3078)</f>
        <v>0</v>
      </c>
      <c r="AQ3078" s="47">
        <f>IF(AO3078="",0,AP3078/LISTAS[[#This Row],[VENTA NETA]]-1)</f>
        <v>0</v>
      </c>
      <c r="AS3078" s="46">
        <v>0</v>
      </c>
      <c r="AT3078" s="48" t="e">
        <f>+LISTAS[[#This Row],[COSTO]]/AS3078-1</f>
        <v>#DIV/0!</v>
      </c>
      <c r="BA3078" t="s">
        <v>7116</v>
      </c>
      <c r="BB3078" s="36"/>
    </row>
    <row r="3079" spans="1:54" ht="13.15" thickBot="1" x14ac:dyDescent="0.4">
      <c r="A3079" s="7" t="s">
        <v>7168</v>
      </c>
      <c r="B3079" t="s">
        <v>7116</v>
      </c>
      <c r="C3079">
        <v>164</v>
      </c>
      <c r="D3079" t="s">
        <v>7109</v>
      </c>
      <c r="E3079" s="2">
        <v>14700</v>
      </c>
      <c r="F3079" s="7" t="str">
        <f>+_xlfn.XLOOKUP(LISTAS[[#This Row],[ID]],_01_CODIGOS_Y_COSTOS_xlsm[Producto y N°],_01_CODIGOS_Y_COSTOS_xlsm[FABRICA],"",0,1)</f>
        <v>MAXIFER</v>
      </c>
      <c r="G3079" s="26">
        <f>LISTAS[[#This Row],[Precio]]*(1-0.46)</f>
        <v>7938.0000000000009</v>
      </c>
      <c r="H3079" s="21">
        <f>+_xlfn.XLOOKUP(LISTAS[[#This Row],[ID]],_01_CODIGOS_Y_COSTOS_xlsm[Producto y N°],_01_CODIGOS_Y_COSTOS_xlsm[COSTO],0,0,1)</f>
        <v>0</v>
      </c>
      <c r="I3079" s="28">
        <f>+IFERROR(LISTAS[[#This Row],[VENTA NETA]]/LISTAS[[#This Row],[COSTO]]-1,0)</f>
        <v>0</v>
      </c>
      <c r="J3079" s="50" t="str">
        <f>IFERROR(VLOOKUP(LISTAS[[#This Row],[ID]],_01_CODIGOS_Y_COSTOS_xlsm[[Producto y N°]:[CODIGO]],2,0),"")</f>
        <v>0</v>
      </c>
      <c r="O3079" t="s">
        <v>7168</v>
      </c>
      <c r="AB3079" s="12" t="str">
        <f>+LISTAS[[#This Row],[Codigo]]&amp;LISTAS[[#This Row],[Fabrica]]</f>
        <v>0MAXIFER</v>
      </c>
      <c r="AC3079" s="13" t="str">
        <f>+LISTAS[[#This Row],[Codigo]]</f>
        <v>0</v>
      </c>
      <c r="AD3079" s="13" t="str">
        <f>+LISTAS[[#This Row],[ID]]</f>
        <v>CONEXIONES T EN ALUMINIO164</v>
      </c>
      <c r="AH3079" s="36"/>
      <c r="AI3079" s="37">
        <f>+LISTAS[[#This Row],[Precio]]+(LISTAS[[#This Row],[Precio]]*AH3079)</f>
        <v>14700</v>
      </c>
      <c r="AJ3079" s="38">
        <f t="shared" si="52"/>
        <v>7350</v>
      </c>
      <c r="AL3079" s="35" t="e">
        <f>+AJ3079/LISTAS[[#This Row],[COSTO]]-1</f>
        <v>#DIV/0!</v>
      </c>
      <c r="AM3079" t="str">
        <f>+LISTAS[[#This Row],[ID]]</f>
        <v>CONEXIONES T EN ALUMINIO164</v>
      </c>
      <c r="AO3079" s="45"/>
      <c r="AP3079" s="46">
        <f>LISTAS[[#This Row],[COSTO]]+(LISTAS[[#This Row],[COSTO]]*AO3079)</f>
        <v>0</v>
      </c>
      <c r="AQ3079" s="47">
        <f>IF(AO3079="",0,AP3079/LISTAS[[#This Row],[VENTA NETA]]-1)</f>
        <v>0</v>
      </c>
      <c r="AS3079" s="46">
        <v>0</v>
      </c>
      <c r="AT3079" s="48" t="e">
        <f>+LISTAS[[#This Row],[COSTO]]/AS3079-1</f>
        <v>#DIV/0!</v>
      </c>
      <c r="BA3079" t="s">
        <v>7116</v>
      </c>
      <c r="BB3079" s="36"/>
    </row>
    <row r="3080" spans="1:54" ht="13.15" thickBot="1" x14ac:dyDescent="0.4">
      <c r="A3080" s="7" t="s">
        <v>7169</v>
      </c>
      <c r="B3080" t="s">
        <v>7116</v>
      </c>
      <c r="C3080">
        <v>165</v>
      </c>
      <c r="D3080" t="s">
        <v>7110</v>
      </c>
      <c r="E3080" s="2">
        <v>15870</v>
      </c>
      <c r="F3080" s="7" t="str">
        <f>+_xlfn.XLOOKUP(LISTAS[[#This Row],[ID]],_01_CODIGOS_Y_COSTOS_xlsm[Producto y N°],_01_CODIGOS_Y_COSTOS_xlsm[FABRICA],"",0,1)</f>
        <v>MAXIFER</v>
      </c>
      <c r="G3080" s="26">
        <f>LISTAS[[#This Row],[Precio]]*(1-0.46)</f>
        <v>8569.8000000000011</v>
      </c>
      <c r="H3080" s="21">
        <f>+_xlfn.XLOOKUP(LISTAS[[#This Row],[ID]],_01_CODIGOS_Y_COSTOS_xlsm[Producto y N°],_01_CODIGOS_Y_COSTOS_xlsm[COSTO],0,0,1)</f>
        <v>0</v>
      </c>
      <c r="I3080" s="28">
        <f>+IFERROR(LISTAS[[#This Row],[VENTA NETA]]/LISTAS[[#This Row],[COSTO]]-1,0)</f>
        <v>0</v>
      </c>
      <c r="J3080" s="50" t="str">
        <f>IFERROR(VLOOKUP(LISTAS[[#This Row],[ID]],_01_CODIGOS_Y_COSTOS_xlsm[[Producto y N°]:[CODIGO]],2,0),"")</f>
        <v>0</v>
      </c>
      <c r="O3080" t="s">
        <v>7169</v>
      </c>
      <c r="AB3080" s="12" t="str">
        <f>+LISTAS[[#This Row],[Codigo]]&amp;LISTAS[[#This Row],[Fabrica]]</f>
        <v>0MAXIFER</v>
      </c>
      <c r="AC3080" s="13" t="str">
        <f>+LISTAS[[#This Row],[Codigo]]</f>
        <v>0</v>
      </c>
      <c r="AD3080" s="13" t="str">
        <f>+LISTAS[[#This Row],[ID]]</f>
        <v>CONEXIONES T EN ALUMINIO165</v>
      </c>
      <c r="AH3080" s="36"/>
      <c r="AI3080" s="37">
        <f>+LISTAS[[#This Row],[Precio]]+(LISTAS[[#This Row],[Precio]]*AH3080)</f>
        <v>15870</v>
      </c>
      <c r="AJ3080" s="38">
        <f t="shared" si="52"/>
        <v>7935</v>
      </c>
      <c r="AL3080" s="35" t="e">
        <f>+AJ3080/LISTAS[[#This Row],[COSTO]]-1</f>
        <v>#DIV/0!</v>
      </c>
      <c r="AM3080" t="str">
        <f>+LISTAS[[#This Row],[ID]]</f>
        <v>CONEXIONES T EN ALUMINIO165</v>
      </c>
      <c r="AO3080" s="45"/>
      <c r="AP3080" s="46">
        <f>LISTAS[[#This Row],[COSTO]]+(LISTAS[[#This Row],[COSTO]]*AO3080)</f>
        <v>0</v>
      </c>
      <c r="AQ3080" s="47">
        <f>IF(AO3080="",0,AP3080/LISTAS[[#This Row],[VENTA NETA]]-1)</f>
        <v>0</v>
      </c>
      <c r="AS3080" s="46">
        <v>0</v>
      </c>
      <c r="AT3080" s="48" t="e">
        <f>+LISTAS[[#This Row],[COSTO]]/AS3080-1</f>
        <v>#DIV/0!</v>
      </c>
      <c r="BA3080" t="s">
        <v>7116</v>
      </c>
      <c r="BB3080" s="36"/>
    </row>
    <row r="3081" spans="1:54" ht="13.15" thickBot="1" x14ac:dyDescent="0.4">
      <c r="A3081" s="7" t="s">
        <v>7170</v>
      </c>
      <c r="B3081" t="s">
        <v>7116</v>
      </c>
      <c r="C3081">
        <v>166</v>
      </c>
      <c r="D3081" t="s">
        <v>7111</v>
      </c>
      <c r="E3081" s="2">
        <v>16978</v>
      </c>
      <c r="F3081" s="7" t="str">
        <f>+_xlfn.XLOOKUP(LISTAS[[#This Row],[ID]],_01_CODIGOS_Y_COSTOS_xlsm[Producto y N°],_01_CODIGOS_Y_COSTOS_xlsm[FABRICA],"",0,1)</f>
        <v>MAXIFER</v>
      </c>
      <c r="G3081" s="26">
        <f>LISTAS[[#This Row],[Precio]]*(1-0.46)</f>
        <v>9168.1200000000008</v>
      </c>
      <c r="H3081" s="21">
        <f>+_xlfn.XLOOKUP(LISTAS[[#This Row],[ID]],_01_CODIGOS_Y_COSTOS_xlsm[Producto y N°],_01_CODIGOS_Y_COSTOS_xlsm[COSTO],0,0,1)</f>
        <v>0</v>
      </c>
      <c r="I3081" s="28">
        <f>+IFERROR(LISTAS[[#This Row],[VENTA NETA]]/LISTAS[[#This Row],[COSTO]]-1,0)</f>
        <v>0</v>
      </c>
      <c r="J3081" s="50" t="str">
        <f>IFERROR(VLOOKUP(LISTAS[[#This Row],[ID]],_01_CODIGOS_Y_COSTOS_xlsm[[Producto y N°]:[CODIGO]],2,0),"")</f>
        <v>0</v>
      </c>
      <c r="O3081" t="s">
        <v>7170</v>
      </c>
      <c r="AB3081" s="12" t="str">
        <f>+LISTAS[[#This Row],[Codigo]]&amp;LISTAS[[#This Row],[Fabrica]]</f>
        <v>0MAXIFER</v>
      </c>
      <c r="AC3081" s="13" t="str">
        <f>+LISTAS[[#This Row],[Codigo]]</f>
        <v>0</v>
      </c>
      <c r="AD3081" s="13" t="str">
        <f>+LISTAS[[#This Row],[ID]]</f>
        <v>CONEXIONES T EN ALUMINIO166</v>
      </c>
      <c r="AH3081" s="36"/>
      <c r="AI3081" s="37">
        <f>+LISTAS[[#This Row],[Precio]]+(LISTAS[[#This Row],[Precio]]*AH3081)</f>
        <v>16978</v>
      </c>
      <c r="AJ3081" s="38">
        <f t="shared" si="52"/>
        <v>8489</v>
      </c>
      <c r="AL3081" s="35" t="e">
        <f>+AJ3081/LISTAS[[#This Row],[COSTO]]-1</f>
        <v>#DIV/0!</v>
      </c>
      <c r="AM3081" t="str">
        <f>+LISTAS[[#This Row],[ID]]</f>
        <v>CONEXIONES T EN ALUMINIO166</v>
      </c>
      <c r="AO3081" s="45"/>
      <c r="AP3081" s="46">
        <f>LISTAS[[#This Row],[COSTO]]+(LISTAS[[#This Row],[COSTO]]*AO3081)</f>
        <v>0</v>
      </c>
      <c r="AQ3081" s="47">
        <f>IF(AO3081="",0,AP3081/LISTAS[[#This Row],[VENTA NETA]]-1)</f>
        <v>0</v>
      </c>
      <c r="AS3081" s="46">
        <v>0</v>
      </c>
      <c r="AT3081" s="48" t="e">
        <f>+LISTAS[[#This Row],[COSTO]]/AS3081-1</f>
        <v>#DIV/0!</v>
      </c>
      <c r="BA3081" t="s">
        <v>7116</v>
      </c>
      <c r="BB3081" s="36"/>
    </row>
    <row r="3082" spans="1:54" ht="13.15" thickBot="1" x14ac:dyDescent="0.4">
      <c r="A3082" s="7" t="s">
        <v>7171</v>
      </c>
      <c r="B3082" t="s">
        <v>7116</v>
      </c>
      <c r="C3082">
        <v>167</v>
      </c>
      <c r="D3082" t="s">
        <v>7112</v>
      </c>
      <c r="E3082" s="2">
        <v>18200</v>
      </c>
      <c r="F3082" s="7" t="str">
        <f>+_xlfn.XLOOKUP(LISTAS[[#This Row],[ID]],_01_CODIGOS_Y_COSTOS_xlsm[Producto y N°],_01_CODIGOS_Y_COSTOS_xlsm[FABRICA],"",0,1)</f>
        <v>MAXIFER</v>
      </c>
      <c r="G3082" s="26">
        <f>LISTAS[[#This Row],[Precio]]*(1-0.46)</f>
        <v>9828</v>
      </c>
      <c r="H3082" s="21">
        <f>+_xlfn.XLOOKUP(LISTAS[[#This Row],[ID]],_01_CODIGOS_Y_COSTOS_xlsm[Producto y N°],_01_CODIGOS_Y_COSTOS_xlsm[COSTO],0,0,1)</f>
        <v>0</v>
      </c>
      <c r="I3082" s="28">
        <f>+IFERROR(LISTAS[[#This Row],[VENTA NETA]]/LISTAS[[#This Row],[COSTO]]-1,0)</f>
        <v>0</v>
      </c>
      <c r="J3082" s="50" t="str">
        <f>IFERROR(VLOOKUP(LISTAS[[#This Row],[ID]],_01_CODIGOS_Y_COSTOS_xlsm[[Producto y N°]:[CODIGO]],2,0),"")</f>
        <v>0</v>
      </c>
      <c r="O3082" t="s">
        <v>7171</v>
      </c>
      <c r="AB3082" s="12" t="str">
        <f>+LISTAS[[#This Row],[Codigo]]&amp;LISTAS[[#This Row],[Fabrica]]</f>
        <v>0MAXIFER</v>
      </c>
      <c r="AC3082" s="13" t="str">
        <f>+LISTAS[[#This Row],[Codigo]]</f>
        <v>0</v>
      </c>
      <c r="AD3082" s="13" t="str">
        <f>+LISTAS[[#This Row],[ID]]</f>
        <v>CONEXIONES T EN ALUMINIO167</v>
      </c>
      <c r="AH3082" s="36"/>
      <c r="AI3082" s="37">
        <f>+LISTAS[[#This Row],[Precio]]+(LISTAS[[#This Row],[Precio]]*AH3082)</f>
        <v>18200</v>
      </c>
      <c r="AJ3082" s="38">
        <f t="shared" si="52"/>
        <v>9100</v>
      </c>
      <c r="AL3082" s="35" t="e">
        <f>+AJ3082/LISTAS[[#This Row],[COSTO]]-1</f>
        <v>#DIV/0!</v>
      </c>
      <c r="AM3082" t="str">
        <f>+LISTAS[[#This Row],[ID]]</f>
        <v>CONEXIONES T EN ALUMINIO167</v>
      </c>
      <c r="AO3082" s="45"/>
      <c r="AP3082" s="46">
        <f>LISTAS[[#This Row],[COSTO]]+(LISTAS[[#This Row],[COSTO]]*AO3082)</f>
        <v>0</v>
      </c>
      <c r="AQ3082" s="47">
        <f>IF(AO3082="",0,AP3082/LISTAS[[#This Row],[VENTA NETA]]-1)</f>
        <v>0</v>
      </c>
      <c r="AS3082" s="46">
        <v>0</v>
      </c>
      <c r="AT3082" s="48" t="e">
        <f>+LISTAS[[#This Row],[COSTO]]/AS3082-1</f>
        <v>#DIV/0!</v>
      </c>
      <c r="BA3082" t="s">
        <v>7116</v>
      </c>
      <c r="BB3082" s="36"/>
    </row>
    <row r="3083" spans="1:54" ht="13.15" thickBot="1" x14ac:dyDescent="0.4">
      <c r="A3083" s="7" t="s">
        <v>7256</v>
      </c>
      <c r="B3083" t="s">
        <v>7116</v>
      </c>
      <c r="C3083">
        <v>168</v>
      </c>
      <c r="D3083" t="s">
        <v>7257</v>
      </c>
      <c r="E3083" s="2">
        <v>18200</v>
      </c>
      <c r="F3083" s="7" t="str">
        <f>+_xlfn.XLOOKUP(LISTAS[[#This Row],[ID]],_01_CODIGOS_Y_COSTOS_xlsm[Producto y N°],_01_CODIGOS_Y_COSTOS_xlsm[FABRICA],"",0,1)</f>
        <v>MAXIFER</v>
      </c>
      <c r="G3083" s="26">
        <f>LISTAS[[#This Row],[Precio]]*(1-0.46)</f>
        <v>9828</v>
      </c>
      <c r="H3083" s="21">
        <f>+_xlfn.XLOOKUP(LISTAS[[#This Row],[ID]],_01_CODIGOS_Y_COSTOS_xlsm[Producto y N°],_01_CODIGOS_Y_COSTOS_xlsm[COSTO],0,0,1)</f>
        <v>0</v>
      </c>
      <c r="I3083" s="28">
        <f>+IFERROR(LISTAS[[#This Row],[VENTA NETA]]/LISTAS[[#This Row],[COSTO]]-1,0)</f>
        <v>0</v>
      </c>
      <c r="J3083" s="50" t="str">
        <f>IFERROR(VLOOKUP(LISTAS[[#This Row],[ID]],_01_CODIGOS_Y_COSTOS_xlsm[[Producto y N°]:[CODIGO]],2,0),"")</f>
        <v>0</v>
      </c>
      <c r="O3083" t="s">
        <v>7256</v>
      </c>
      <c r="AB3083" s="12" t="str">
        <f>+LISTAS[[#This Row],[Codigo]]&amp;LISTAS[[#This Row],[Fabrica]]</f>
        <v>0MAXIFER</v>
      </c>
      <c r="AC3083" s="13" t="str">
        <f>+LISTAS[[#This Row],[Codigo]]</f>
        <v>0</v>
      </c>
      <c r="AD3083" s="13" t="str">
        <f>+LISTAS[[#This Row],[ID]]</f>
        <v>CONEXIONES T EN ALUMINIO168</v>
      </c>
      <c r="AH3083" s="36"/>
      <c r="AI3083" s="37">
        <f>+LISTAS[[#This Row],[Precio]]+(LISTAS[[#This Row],[Precio]]*AH3083)</f>
        <v>18200</v>
      </c>
      <c r="AJ3083" s="38">
        <f t="shared" si="52"/>
        <v>9100</v>
      </c>
      <c r="AL3083" s="35" t="e">
        <f>+AJ3083/LISTAS[[#This Row],[COSTO]]-1</f>
        <v>#DIV/0!</v>
      </c>
      <c r="AM3083" t="str">
        <f>+LISTAS[[#This Row],[ID]]</f>
        <v>CONEXIONES T EN ALUMINIO168</v>
      </c>
      <c r="AO3083" s="45"/>
      <c r="AP3083" s="46">
        <f>LISTAS[[#This Row],[COSTO]]+(LISTAS[[#This Row],[COSTO]]*AO3083)</f>
        <v>0</v>
      </c>
      <c r="AQ3083" s="47">
        <f>IF(AO3083="",0,AP3083/LISTAS[[#This Row],[VENTA NETA]]-1)</f>
        <v>0</v>
      </c>
      <c r="AS3083" s="46">
        <v>0</v>
      </c>
      <c r="AT3083" s="48" t="e">
        <f>+LISTAS[[#This Row],[COSTO]]/AS3083-1</f>
        <v>#DIV/0!</v>
      </c>
      <c r="BA3083" t="s">
        <v>7116</v>
      </c>
      <c r="BB3083" s="36"/>
    </row>
    <row r="3084" spans="1:54" ht="13.15" thickBot="1" x14ac:dyDescent="0.4">
      <c r="A3084" s="7" t="s">
        <v>7258</v>
      </c>
      <c r="B3084" t="s">
        <v>7116</v>
      </c>
      <c r="C3084">
        <v>169</v>
      </c>
      <c r="D3084" t="s">
        <v>7259</v>
      </c>
      <c r="E3084" s="2">
        <v>18200</v>
      </c>
      <c r="F3084" s="7" t="str">
        <f>+_xlfn.XLOOKUP(LISTAS[[#This Row],[ID]],_01_CODIGOS_Y_COSTOS_xlsm[Producto y N°],_01_CODIGOS_Y_COSTOS_xlsm[FABRICA],"",0,1)</f>
        <v>MAXIFER</v>
      </c>
      <c r="G3084" s="26">
        <f>LISTAS[[#This Row],[Precio]]*(1-0.46)</f>
        <v>9828</v>
      </c>
      <c r="H3084" s="21">
        <f>+_xlfn.XLOOKUP(LISTAS[[#This Row],[ID]],_01_CODIGOS_Y_COSTOS_xlsm[Producto y N°],_01_CODIGOS_Y_COSTOS_xlsm[COSTO],0,0,1)</f>
        <v>0</v>
      </c>
      <c r="I3084" s="28">
        <f>+IFERROR(LISTAS[[#This Row],[VENTA NETA]]/LISTAS[[#This Row],[COSTO]]-1,0)</f>
        <v>0</v>
      </c>
      <c r="J3084" s="50" t="str">
        <f>IFERROR(VLOOKUP(LISTAS[[#This Row],[ID]],_01_CODIGOS_Y_COSTOS_xlsm[[Producto y N°]:[CODIGO]],2,0),"")</f>
        <v>0</v>
      </c>
      <c r="O3084" t="s">
        <v>7258</v>
      </c>
      <c r="AB3084" s="12" t="str">
        <f>+LISTAS[[#This Row],[Codigo]]&amp;LISTAS[[#This Row],[Fabrica]]</f>
        <v>0MAXIFER</v>
      </c>
      <c r="AC3084" s="13" t="str">
        <f>+LISTAS[[#This Row],[Codigo]]</f>
        <v>0</v>
      </c>
      <c r="AD3084" s="13" t="str">
        <f>+LISTAS[[#This Row],[ID]]</f>
        <v>CONEXIONES T EN ALUMINIO169</v>
      </c>
      <c r="AH3084" s="36"/>
      <c r="AI3084" s="37">
        <f>+LISTAS[[#This Row],[Precio]]+(LISTAS[[#This Row],[Precio]]*AH3084)</f>
        <v>18200</v>
      </c>
      <c r="AJ3084" s="38">
        <f t="shared" si="52"/>
        <v>9100</v>
      </c>
      <c r="AL3084" s="35" t="e">
        <f>+AJ3084/LISTAS[[#This Row],[COSTO]]-1</f>
        <v>#DIV/0!</v>
      </c>
      <c r="AM3084" t="str">
        <f>+LISTAS[[#This Row],[ID]]</f>
        <v>CONEXIONES T EN ALUMINIO169</v>
      </c>
      <c r="AO3084" s="45"/>
      <c r="AP3084" s="46">
        <f>LISTAS[[#This Row],[COSTO]]+(LISTAS[[#This Row],[COSTO]]*AO3084)</f>
        <v>0</v>
      </c>
      <c r="AQ3084" s="47">
        <f>IF(AO3084="",0,AP3084/LISTAS[[#This Row],[VENTA NETA]]-1)</f>
        <v>0</v>
      </c>
      <c r="AS3084" s="46">
        <v>0</v>
      </c>
      <c r="AT3084" s="48" t="e">
        <f>+LISTAS[[#This Row],[COSTO]]/AS3084-1</f>
        <v>#DIV/0!</v>
      </c>
      <c r="BA3084" t="s">
        <v>7116</v>
      </c>
      <c r="BB3084" s="36"/>
    </row>
    <row r="3085" spans="1:54" ht="13.15" thickBot="1" x14ac:dyDescent="0.4">
      <c r="A3085" s="7" t="s">
        <v>7260</v>
      </c>
      <c r="B3085" t="s">
        <v>7116</v>
      </c>
      <c r="C3085">
        <v>170</v>
      </c>
      <c r="D3085" t="s">
        <v>7261</v>
      </c>
      <c r="E3085" s="2">
        <v>19750</v>
      </c>
      <c r="F3085" s="7" t="str">
        <f>+_xlfn.XLOOKUP(LISTAS[[#This Row],[ID]],_01_CODIGOS_Y_COSTOS_xlsm[Producto y N°],_01_CODIGOS_Y_COSTOS_xlsm[FABRICA],"",0,1)</f>
        <v>MAXIFER</v>
      </c>
      <c r="G3085" s="26">
        <f>LISTAS[[#This Row],[Precio]]*(1-0.46)</f>
        <v>10665</v>
      </c>
      <c r="H3085" s="21">
        <f>+_xlfn.XLOOKUP(LISTAS[[#This Row],[ID]],_01_CODIGOS_Y_COSTOS_xlsm[Producto y N°],_01_CODIGOS_Y_COSTOS_xlsm[COSTO],0,0,1)</f>
        <v>0</v>
      </c>
      <c r="I3085" s="28">
        <f>+IFERROR(LISTAS[[#This Row],[VENTA NETA]]/LISTAS[[#This Row],[COSTO]]-1,0)</f>
        <v>0</v>
      </c>
      <c r="J3085" s="50" t="str">
        <f>IFERROR(VLOOKUP(LISTAS[[#This Row],[ID]],_01_CODIGOS_Y_COSTOS_xlsm[[Producto y N°]:[CODIGO]],2,0),"")</f>
        <v>0</v>
      </c>
      <c r="O3085" t="s">
        <v>7260</v>
      </c>
      <c r="AB3085" s="12" t="str">
        <f>+LISTAS[[#This Row],[Codigo]]&amp;LISTAS[[#This Row],[Fabrica]]</f>
        <v>0MAXIFER</v>
      </c>
      <c r="AC3085" s="13" t="str">
        <f>+LISTAS[[#This Row],[Codigo]]</f>
        <v>0</v>
      </c>
      <c r="AD3085" s="13" t="str">
        <f>+LISTAS[[#This Row],[ID]]</f>
        <v>CONEXIONES T EN ALUMINIO170</v>
      </c>
      <c r="AH3085" s="36"/>
      <c r="AI3085" s="37">
        <f>+LISTAS[[#This Row],[Precio]]+(LISTAS[[#This Row],[Precio]]*AH3085)</f>
        <v>19750</v>
      </c>
      <c r="AJ3085" s="38">
        <f t="shared" si="52"/>
        <v>9875</v>
      </c>
      <c r="AL3085" s="35" t="e">
        <f>+AJ3085/LISTAS[[#This Row],[COSTO]]-1</f>
        <v>#DIV/0!</v>
      </c>
      <c r="AM3085" t="str">
        <f>+LISTAS[[#This Row],[ID]]</f>
        <v>CONEXIONES T EN ALUMINIO170</v>
      </c>
      <c r="AO3085" s="45"/>
      <c r="AP3085" s="46">
        <f>LISTAS[[#This Row],[COSTO]]+(LISTAS[[#This Row],[COSTO]]*AO3085)</f>
        <v>0</v>
      </c>
      <c r="AQ3085" s="47">
        <f>IF(AO3085="",0,AP3085/LISTAS[[#This Row],[VENTA NETA]]-1)</f>
        <v>0</v>
      </c>
      <c r="AS3085" s="46">
        <v>0</v>
      </c>
      <c r="AT3085" s="48" t="e">
        <f>+LISTAS[[#This Row],[COSTO]]/AS3085-1</f>
        <v>#DIV/0!</v>
      </c>
      <c r="BA3085" t="s">
        <v>7116</v>
      </c>
      <c r="BB3085" s="36"/>
    </row>
    <row r="3086" spans="1:54" ht="13.15" thickBot="1" x14ac:dyDescent="0.4">
      <c r="A3086" s="7" t="s">
        <v>7262</v>
      </c>
      <c r="B3086" t="s">
        <v>7116</v>
      </c>
      <c r="C3086">
        <v>171</v>
      </c>
      <c r="D3086" t="s">
        <v>7263</v>
      </c>
      <c r="E3086" s="2">
        <v>19750</v>
      </c>
      <c r="F3086" s="7" t="str">
        <f>+_xlfn.XLOOKUP(LISTAS[[#This Row],[ID]],_01_CODIGOS_Y_COSTOS_xlsm[Producto y N°],_01_CODIGOS_Y_COSTOS_xlsm[FABRICA],"",0,1)</f>
        <v>MAXIFER</v>
      </c>
      <c r="G3086" s="26">
        <f>LISTAS[[#This Row],[Precio]]*(1-0.46)</f>
        <v>10665</v>
      </c>
      <c r="H3086" s="21">
        <f>+_xlfn.XLOOKUP(LISTAS[[#This Row],[ID]],_01_CODIGOS_Y_COSTOS_xlsm[Producto y N°],_01_CODIGOS_Y_COSTOS_xlsm[COSTO],0,0,1)</f>
        <v>0</v>
      </c>
      <c r="I3086" s="28">
        <f>+IFERROR(LISTAS[[#This Row],[VENTA NETA]]/LISTAS[[#This Row],[COSTO]]-1,0)</f>
        <v>0</v>
      </c>
      <c r="J3086" s="50" t="str">
        <f>IFERROR(VLOOKUP(LISTAS[[#This Row],[ID]],_01_CODIGOS_Y_COSTOS_xlsm[[Producto y N°]:[CODIGO]],2,0),"")</f>
        <v>0</v>
      </c>
      <c r="O3086" t="s">
        <v>7262</v>
      </c>
      <c r="AB3086" s="12" t="str">
        <f>+LISTAS[[#This Row],[Codigo]]&amp;LISTAS[[#This Row],[Fabrica]]</f>
        <v>0MAXIFER</v>
      </c>
      <c r="AC3086" s="13" t="str">
        <f>+LISTAS[[#This Row],[Codigo]]</f>
        <v>0</v>
      </c>
      <c r="AD3086" s="13" t="str">
        <f>+LISTAS[[#This Row],[ID]]</f>
        <v>CONEXIONES T EN ALUMINIO171</v>
      </c>
      <c r="AH3086" s="36"/>
      <c r="AI3086" s="37">
        <f>+LISTAS[[#This Row],[Precio]]+(LISTAS[[#This Row],[Precio]]*AH3086)</f>
        <v>19750</v>
      </c>
      <c r="AJ3086" s="38">
        <f t="shared" si="52"/>
        <v>9875</v>
      </c>
      <c r="AL3086" s="35" t="e">
        <f>+AJ3086/LISTAS[[#This Row],[COSTO]]-1</f>
        <v>#DIV/0!</v>
      </c>
      <c r="AM3086" t="str">
        <f>+LISTAS[[#This Row],[ID]]</f>
        <v>CONEXIONES T EN ALUMINIO171</v>
      </c>
      <c r="AO3086" s="45"/>
      <c r="AP3086" s="46">
        <f>LISTAS[[#This Row],[COSTO]]+(LISTAS[[#This Row],[COSTO]]*AO3086)</f>
        <v>0</v>
      </c>
      <c r="AQ3086" s="47">
        <f>IF(AO3086="",0,AP3086/LISTAS[[#This Row],[VENTA NETA]]-1)</f>
        <v>0</v>
      </c>
      <c r="AS3086" s="46">
        <v>0</v>
      </c>
      <c r="AT3086" s="48" t="e">
        <f>+LISTAS[[#This Row],[COSTO]]/AS3086-1</f>
        <v>#DIV/0!</v>
      </c>
      <c r="BA3086" t="s">
        <v>7116</v>
      </c>
      <c r="BB3086" s="36"/>
    </row>
    <row r="3087" spans="1:54" ht="13.15" thickBot="1" x14ac:dyDescent="0.4">
      <c r="A3087" s="7" t="s">
        <v>7264</v>
      </c>
      <c r="B3087" t="s">
        <v>7116</v>
      </c>
      <c r="C3087">
        <v>172</v>
      </c>
      <c r="D3087" t="s">
        <v>7265</v>
      </c>
      <c r="E3087" s="2">
        <v>19750</v>
      </c>
      <c r="F3087" s="7" t="str">
        <f>+_xlfn.XLOOKUP(LISTAS[[#This Row],[ID]],_01_CODIGOS_Y_COSTOS_xlsm[Producto y N°],_01_CODIGOS_Y_COSTOS_xlsm[FABRICA],"",0,1)</f>
        <v>MAXIFER</v>
      </c>
      <c r="G3087" s="26">
        <f>LISTAS[[#This Row],[Precio]]*(1-0.46)</f>
        <v>10665</v>
      </c>
      <c r="H3087" s="21">
        <f>+_xlfn.XLOOKUP(LISTAS[[#This Row],[ID]],_01_CODIGOS_Y_COSTOS_xlsm[Producto y N°],_01_CODIGOS_Y_COSTOS_xlsm[COSTO],0,0,1)</f>
        <v>0</v>
      </c>
      <c r="I3087" s="28">
        <f>+IFERROR(LISTAS[[#This Row],[VENTA NETA]]/LISTAS[[#This Row],[COSTO]]-1,0)</f>
        <v>0</v>
      </c>
      <c r="J3087" s="50" t="str">
        <f>IFERROR(VLOOKUP(LISTAS[[#This Row],[ID]],_01_CODIGOS_Y_COSTOS_xlsm[[Producto y N°]:[CODIGO]],2,0),"")</f>
        <v>0</v>
      </c>
      <c r="O3087" t="s">
        <v>7264</v>
      </c>
      <c r="AB3087" s="12" t="str">
        <f>+LISTAS[[#This Row],[Codigo]]&amp;LISTAS[[#This Row],[Fabrica]]</f>
        <v>0MAXIFER</v>
      </c>
      <c r="AC3087" s="13" t="str">
        <f>+LISTAS[[#This Row],[Codigo]]</f>
        <v>0</v>
      </c>
      <c r="AD3087" s="13" t="str">
        <f>+LISTAS[[#This Row],[ID]]</f>
        <v>CONEXIONES T EN ALUMINIO172</v>
      </c>
      <c r="AH3087" s="36"/>
      <c r="AI3087" s="37">
        <f>+LISTAS[[#This Row],[Precio]]+(LISTAS[[#This Row],[Precio]]*AH3087)</f>
        <v>19750</v>
      </c>
      <c r="AJ3087" s="38">
        <f t="shared" si="52"/>
        <v>9875</v>
      </c>
      <c r="AL3087" s="35" t="e">
        <f>+AJ3087/LISTAS[[#This Row],[COSTO]]-1</f>
        <v>#DIV/0!</v>
      </c>
      <c r="AM3087" t="str">
        <f>+LISTAS[[#This Row],[ID]]</f>
        <v>CONEXIONES T EN ALUMINIO172</v>
      </c>
      <c r="AO3087" s="45"/>
      <c r="AP3087" s="46">
        <f>LISTAS[[#This Row],[COSTO]]+(LISTAS[[#This Row],[COSTO]]*AO3087)</f>
        <v>0</v>
      </c>
      <c r="AQ3087" s="47">
        <f>IF(AO3087="",0,AP3087/LISTAS[[#This Row],[VENTA NETA]]-1)</f>
        <v>0</v>
      </c>
      <c r="AS3087" s="46">
        <v>0</v>
      </c>
      <c r="AT3087" s="48" t="e">
        <f>+LISTAS[[#This Row],[COSTO]]/AS3087-1</f>
        <v>#DIV/0!</v>
      </c>
      <c r="BA3087" t="s">
        <v>7116</v>
      </c>
      <c r="BB3087" s="36"/>
    </row>
    <row r="3088" spans="1:54" ht="13.15" thickBot="1" x14ac:dyDescent="0.4">
      <c r="A3088" s="7" t="s">
        <v>7266</v>
      </c>
      <c r="B3088" t="s">
        <v>7116</v>
      </c>
      <c r="C3088">
        <v>173</v>
      </c>
      <c r="D3088" t="s">
        <v>7267</v>
      </c>
      <c r="E3088" s="2">
        <v>20890</v>
      </c>
      <c r="F3088" s="7" t="str">
        <f>+_xlfn.XLOOKUP(LISTAS[[#This Row],[ID]],_01_CODIGOS_Y_COSTOS_xlsm[Producto y N°],_01_CODIGOS_Y_COSTOS_xlsm[FABRICA],"",0,1)</f>
        <v>MAXIFER</v>
      </c>
      <c r="G3088" s="26">
        <f>LISTAS[[#This Row],[Precio]]*(1-0.46)</f>
        <v>11280.6</v>
      </c>
      <c r="H3088" s="21">
        <f>+_xlfn.XLOOKUP(LISTAS[[#This Row],[ID]],_01_CODIGOS_Y_COSTOS_xlsm[Producto y N°],_01_CODIGOS_Y_COSTOS_xlsm[COSTO],0,0,1)</f>
        <v>0</v>
      </c>
      <c r="I3088" s="28">
        <f>+IFERROR(LISTAS[[#This Row],[VENTA NETA]]/LISTAS[[#This Row],[COSTO]]-1,0)</f>
        <v>0</v>
      </c>
      <c r="J3088" s="50" t="str">
        <f>IFERROR(VLOOKUP(LISTAS[[#This Row],[ID]],_01_CODIGOS_Y_COSTOS_xlsm[[Producto y N°]:[CODIGO]],2,0),"")</f>
        <v>0</v>
      </c>
      <c r="O3088" t="s">
        <v>7266</v>
      </c>
      <c r="AB3088" s="12" t="str">
        <f>+LISTAS[[#This Row],[Codigo]]&amp;LISTAS[[#This Row],[Fabrica]]</f>
        <v>0MAXIFER</v>
      </c>
      <c r="AC3088" s="13" t="str">
        <f>+LISTAS[[#This Row],[Codigo]]</f>
        <v>0</v>
      </c>
      <c r="AD3088" s="13" t="str">
        <f>+LISTAS[[#This Row],[ID]]</f>
        <v>CONEXIONES T EN ALUMINIO173</v>
      </c>
      <c r="AH3088" s="36"/>
      <c r="AI3088" s="37">
        <f>+LISTAS[[#This Row],[Precio]]+(LISTAS[[#This Row],[Precio]]*AH3088)</f>
        <v>20890</v>
      </c>
      <c r="AJ3088" s="38">
        <f t="shared" si="52"/>
        <v>10445</v>
      </c>
      <c r="AL3088" s="35" t="e">
        <f>+AJ3088/LISTAS[[#This Row],[COSTO]]-1</f>
        <v>#DIV/0!</v>
      </c>
      <c r="AM3088" t="str">
        <f>+LISTAS[[#This Row],[ID]]</f>
        <v>CONEXIONES T EN ALUMINIO173</v>
      </c>
      <c r="AO3088" s="45"/>
      <c r="AP3088" s="46">
        <f>LISTAS[[#This Row],[COSTO]]+(LISTAS[[#This Row],[COSTO]]*AO3088)</f>
        <v>0</v>
      </c>
      <c r="AQ3088" s="47">
        <f>IF(AO3088="",0,AP3088/LISTAS[[#This Row],[VENTA NETA]]-1)</f>
        <v>0</v>
      </c>
      <c r="AS3088" s="46">
        <v>0</v>
      </c>
      <c r="AT3088" s="48" t="e">
        <f>+LISTAS[[#This Row],[COSTO]]/AS3088-1</f>
        <v>#DIV/0!</v>
      </c>
      <c r="BA3088" t="s">
        <v>7116</v>
      </c>
      <c r="BB3088" s="36"/>
    </row>
    <row r="3089" spans="1:54" ht="13.15" thickBot="1" x14ac:dyDescent="0.4">
      <c r="A3089" s="7" t="s">
        <v>7176</v>
      </c>
      <c r="B3089" t="s">
        <v>7116</v>
      </c>
      <c r="C3089">
        <v>175</v>
      </c>
      <c r="D3089" t="s">
        <v>7177</v>
      </c>
      <c r="E3089" s="2">
        <v>16840</v>
      </c>
      <c r="F3089" s="7" t="str">
        <f>+_xlfn.XLOOKUP(LISTAS[[#This Row],[ID]],_01_CODIGOS_Y_COSTOS_xlsm[Producto y N°],_01_CODIGOS_Y_COSTOS_xlsm[FABRICA],"",0,1)</f>
        <v>MAXIFER</v>
      </c>
      <c r="G3089" s="26">
        <f>LISTAS[[#This Row],[Precio]]*(1-0.46)</f>
        <v>9093.6</v>
      </c>
      <c r="H3089" s="21">
        <f>+_xlfn.XLOOKUP(LISTAS[[#This Row],[ID]],_01_CODIGOS_Y_COSTOS_xlsm[Producto y N°],_01_CODIGOS_Y_COSTOS_xlsm[COSTO],0,0,1)</f>
        <v>0</v>
      </c>
      <c r="I3089" s="28">
        <f>+IFERROR(LISTAS[[#This Row],[VENTA NETA]]/LISTAS[[#This Row],[COSTO]]-1,0)</f>
        <v>0</v>
      </c>
      <c r="J3089" s="50" t="str">
        <f>IFERROR(VLOOKUP(LISTAS[[#This Row],[ID]],_01_CODIGOS_Y_COSTOS_xlsm[[Producto y N°]:[CODIGO]],2,0),"")</f>
        <v>0</v>
      </c>
      <c r="O3089" t="s">
        <v>7176</v>
      </c>
      <c r="AB3089" s="12" t="str">
        <f>+LISTAS[[#This Row],[Codigo]]&amp;LISTAS[[#This Row],[Fabrica]]</f>
        <v>0MAXIFER</v>
      </c>
      <c r="AC3089" s="13" t="str">
        <f>+LISTAS[[#This Row],[Codigo]]</f>
        <v>0</v>
      </c>
      <c r="AD3089" s="13" t="str">
        <f>+LISTAS[[#This Row],[ID]]</f>
        <v>CONEXIONES T EN ALUMINIO175</v>
      </c>
      <c r="AH3089" s="36"/>
      <c r="AI3089" s="37">
        <f>+LISTAS[[#This Row],[Precio]]+(LISTAS[[#This Row],[Precio]]*AH3089)</f>
        <v>16840</v>
      </c>
      <c r="AJ3089" s="38">
        <f t="shared" si="52"/>
        <v>8420</v>
      </c>
      <c r="AL3089" s="35" t="e">
        <f>+AJ3089/LISTAS[[#This Row],[COSTO]]-1</f>
        <v>#DIV/0!</v>
      </c>
      <c r="AM3089" t="str">
        <f>+LISTAS[[#This Row],[ID]]</f>
        <v>CONEXIONES T EN ALUMINIO175</v>
      </c>
      <c r="AO3089" s="45"/>
      <c r="AP3089" s="46">
        <f>LISTAS[[#This Row],[COSTO]]+(LISTAS[[#This Row],[COSTO]]*AO3089)</f>
        <v>0</v>
      </c>
      <c r="AQ3089" s="47">
        <f>IF(AO3089="",0,AP3089/LISTAS[[#This Row],[VENTA NETA]]-1)</f>
        <v>0</v>
      </c>
      <c r="AS3089" s="46">
        <v>0</v>
      </c>
      <c r="AT3089" s="48" t="e">
        <f>+LISTAS[[#This Row],[COSTO]]/AS3089-1</f>
        <v>#DIV/0!</v>
      </c>
      <c r="BA3089" t="s">
        <v>7116</v>
      </c>
      <c r="BB3089" s="36"/>
    </row>
    <row r="3090" spans="1:54" ht="13.15" thickBot="1" x14ac:dyDescent="0.4">
      <c r="A3090" s="7" t="s">
        <v>7178</v>
      </c>
      <c r="B3090" t="s">
        <v>7116</v>
      </c>
      <c r="C3090">
        <v>176</v>
      </c>
      <c r="D3090" t="s">
        <v>7179</v>
      </c>
      <c r="E3090" s="2">
        <v>13750</v>
      </c>
      <c r="F3090" s="7" t="str">
        <f>+_xlfn.XLOOKUP(LISTAS[[#This Row],[ID]],_01_CODIGOS_Y_COSTOS_xlsm[Producto y N°],_01_CODIGOS_Y_COSTOS_xlsm[FABRICA],"",0,1)</f>
        <v>MAXIFER</v>
      </c>
      <c r="G3090" s="26">
        <f>LISTAS[[#This Row],[Precio]]*(1-0.46)</f>
        <v>7425.0000000000009</v>
      </c>
      <c r="H3090" s="21">
        <f>+_xlfn.XLOOKUP(LISTAS[[#This Row],[ID]],_01_CODIGOS_Y_COSTOS_xlsm[Producto y N°],_01_CODIGOS_Y_COSTOS_xlsm[COSTO],0,0,1)</f>
        <v>0</v>
      </c>
      <c r="I3090" s="28">
        <f>+IFERROR(LISTAS[[#This Row],[VENTA NETA]]/LISTAS[[#This Row],[COSTO]]-1,0)</f>
        <v>0</v>
      </c>
      <c r="J3090" s="50" t="str">
        <f>IFERROR(VLOOKUP(LISTAS[[#This Row],[ID]],_01_CODIGOS_Y_COSTOS_xlsm[[Producto y N°]:[CODIGO]],2,0),"")</f>
        <v>0</v>
      </c>
      <c r="O3090" t="s">
        <v>7178</v>
      </c>
      <c r="AB3090" s="12" t="str">
        <f>+LISTAS[[#This Row],[Codigo]]&amp;LISTAS[[#This Row],[Fabrica]]</f>
        <v>0MAXIFER</v>
      </c>
      <c r="AC3090" s="13" t="str">
        <f>+LISTAS[[#This Row],[Codigo]]</f>
        <v>0</v>
      </c>
      <c r="AD3090" s="13" t="str">
        <f>+LISTAS[[#This Row],[ID]]</f>
        <v>CONEXIONES T EN ALUMINIO176</v>
      </c>
      <c r="AH3090" s="36"/>
      <c r="AI3090" s="37">
        <f>+LISTAS[[#This Row],[Precio]]+(LISTAS[[#This Row],[Precio]]*AH3090)</f>
        <v>13750</v>
      </c>
      <c r="AJ3090" s="38">
        <f t="shared" si="52"/>
        <v>6875</v>
      </c>
      <c r="AL3090" s="35" t="e">
        <f>+AJ3090/LISTAS[[#This Row],[COSTO]]-1</f>
        <v>#DIV/0!</v>
      </c>
      <c r="AM3090" t="str">
        <f>+LISTAS[[#This Row],[ID]]</f>
        <v>CONEXIONES T EN ALUMINIO176</v>
      </c>
      <c r="AO3090" s="45"/>
      <c r="AP3090" s="46">
        <f>LISTAS[[#This Row],[COSTO]]+(LISTAS[[#This Row],[COSTO]]*AO3090)</f>
        <v>0</v>
      </c>
      <c r="AQ3090" s="47">
        <f>IF(AO3090="",0,AP3090/LISTAS[[#This Row],[VENTA NETA]]-1)</f>
        <v>0</v>
      </c>
      <c r="AS3090" s="46">
        <v>0</v>
      </c>
      <c r="AT3090" s="48" t="e">
        <f>+LISTAS[[#This Row],[COSTO]]/AS3090-1</f>
        <v>#DIV/0!</v>
      </c>
      <c r="BA3090" t="s">
        <v>7116</v>
      </c>
      <c r="BB3090" s="36"/>
    </row>
    <row r="3091" spans="1:54" ht="13.15" thickBot="1" x14ac:dyDescent="0.4">
      <c r="A3091" s="7" t="s">
        <v>7180</v>
      </c>
      <c r="B3091" t="s">
        <v>7116</v>
      </c>
      <c r="C3091">
        <v>177</v>
      </c>
      <c r="D3091" t="s">
        <v>7181</v>
      </c>
      <c r="E3091" s="2">
        <v>16750</v>
      </c>
      <c r="F3091" s="7" t="str">
        <f>+_xlfn.XLOOKUP(LISTAS[[#This Row],[ID]],_01_CODIGOS_Y_COSTOS_xlsm[Producto y N°],_01_CODIGOS_Y_COSTOS_xlsm[FABRICA],"",0,1)</f>
        <v>MAXIFER</v>
      </c>
      <c r="G3091" s="26">
        <f>LISTAS[[#This Row],[Precio]]*(1-0.46)</f>
        <v>9045</v>
      </c>
      <c r="H3091" s="21">
        <f>+_xlfn.XLOOKUP(LISTAS[[#This Row],[ID]],_01_CODIGOS_Y_COSTOS_xlsm[Producto y N°],_01_CODIGOS_Y_COSTOS_xlsm[COSTO],0,0,1)</f>
        <v>0</v>
      </c>
      <c r="I3091" s="28">
        <f>+IFERROR(LISTAS[[#This Row],[VENTA NETA]]/LISTAS[[#This Row],[COSTO]]-1,0)</f>
        <v>0</v>
      </c>
      <c r="J3091" s="50" t="str">
        <f>IFERROR(VLOOKUP(LISTAS[[#This Row],[ID]],_01_CODIGOS_Y_COSTOS_xlsm[[Producto y N°]:[CODIGO]],2,0),"")</f>
        <v>0</v>
      </c>
      <c r="O3091" t="s">
        <v>7180</v>
      </c>
      <c r="AB3091" s="12" t="str">
        <f>+LISTAS[[#This Row],[Codigo]]&amp;LISTAS[[#This Row],[Fabrica]]</f>
        <v>0MAXIFER</v>
      </c>
      <c r="AC3091" s="13" t="str">
        <f>+LISTAS[[#This Row],[Codigo]]</f>
        <v>0</v>
      </c>
      <c r="AD3091" s="13" t="str">
        <f>+LISTAS[[#This Row],[ID]]</f>
        <v>CONEXIONES T EN ALUMINIO177</v>
      </c>
      <c r="AH3091" s="36"/>
      <c r="AI3091" s="37">
        <f>+LISTAS[[#This Row],[Precio]]+(LISTAS[[#This Row],[Precio]]*AH3091)</f>
        <v>16750</v>
      </c>
      <c r="AJ3091" s="38">
        <f t="shared" si="52"/>
        <v>8375</v>
      </c>
      <c r="AL3091" s="35" t="e">
        <f>+AJ3091/LISTAS[[#This Row],[COSTO]]-1</f>
        <v>#DIV/0!</v>
      </c>
      <c r="AM3091" t="str">
        <f>+LISTAS[[#This Row],[ID]]</f>
        <v>CONEXIONES T EN ALUMINIO177</v>
      </c>
      <c r="AO3091" s="45"/>
      <c r="AP3091" s="46">
        <f>LISTAS[[#This Row],[COSTO]]+(LISTAS[[#This Row],[COSTO]]*AO3091)</f>
        <v>0</v>
      </c>
      <c r="AQ3091" s="47">
        <f>IF(AO3091="",0,AP3091/LISTAS[[#This Row],[VENTA NETA]]-1)</f>
        <v>0</v>
      </c>
      <c r="AS3091" s="46">
        <v>0</v>
      </c>
      <c r="AT3091" s="48" t="e">
        <f>+LISTAS[[#This Row],[COSTO]]/AS3091-1</f>
        <v>#DIV/0!</v>
      </c>
      <c r="BA3091" t="s">
        <v>7116</v>
      </c>
      <c r="BB3091" s="36"/>
    </row>
    <row r="3092" spans="1:54" ht="13.15" thickBot="1" x14ac:dyDescent="0.4">
      <c r="A3092" s="7" t="s">
        <v>7182</v>
      </c>
      <c r="B3092" t="s">
        <v>7116</v>
      </c>
      <c r="C3092">
        <v>178</v>
      </c>
      <c r="D3092" t="s">
        <v>7183</v>
      </c>
      <c r="E3092" s="2">
        <v>9560</v>
      </c>
      <c r="F3092" s="7" t="str">
        <f>+_xlfn.XLOOKUP(LISTAS[[#This Row],[ID]],_01_CODIGOS_Y_COSTOS_xlsm[Producto y N°],_01_CODIGOS_Y_COSTOS_xlsm[FABRICA],"",0,1)</f>
        <v>MAXIFER</v>
      </c>
      <c r="G3092" s="26">
        <f>LISTAS[[#This Row],[Precio]]*(1-0.46)</f>
        <v>5162.4000000000005</v>
      </c>
      <c r="H3092" s="21">
        <f>+_xlfn.XLOOKUP(LISTAS[[#This Row],[ID]],_01_CODIGOS_Y_COSTOS_xlsm[Producto y N°],_01_CODIGOS_Y_COSTOS_xlsm[COSTO],0,0,1)</f>
        <v>0</v>
      </c>
      <c r="I3092" s="28">
        <f>+IFERROR(LISTAS[[#This Row],[VENTA NETA]]/LISTAS[[#This Row],[COSTO]]-1,0)</f>
        <v>0</v>
      </c>
      <c r="J3092" s="50" t="str">
        <f>IFERROR(VLOOKUP(LISTAS[[#This Row],[ID]],_01_CODIGOS_Y_COSTOS_xlsm[[Producto y N°]:[CODIGO]],2,0),"")</f>
        <v>0</v>
      </c>
      <c r="O3092" t="s">
        <v>7182</v>
      </c>
      <c r="AB3092" s="12" t="str">
        <f>+LISTAS[[#This Row],[Codigo]]&amp;LISTAS[[#This Row],[Fabrica]]</f>
        <v>0MAXIFER</v>
      </c>
      <c r="AC3092" s="13" t="str">
        <f>+LISTAS[[#This Row],[Codigo]]</f>
        <v>0</v>
      </c>
      <c r="AD3092" s="13" t="str">
        <f>+LISTAS[[#This Row],[ID]]</f>
        <v>CONEXIONES T EN ALUMINIO178</v>
      </c>
      <c r="AH3092" s="36"/>
      <c r="AI3092" s="37">
        <f>+LISTAS[[#This Row],[Precio]]+(LISTAS[[#This Row],[Precio]]*AH3092)</f>
        <v>9560</v>
      </c>
      <c r="AJ3092" s="38">
        <f t="shared" si="52"/>
        <v>4780</v>
      </c>
      <c r="AL3092" s="35" t="e">
        <f>+AJ3092/LISTAS[[#This Row],[COSTO]]-1</f>
        <v>#DIV/0!</v>
      </c>
      <c r="AM3092" t="str">
        <f>+LISTAS[[#This Row],[ID]]</f>
        <v>CONEXIONES T EN ALUMINIO178</v>
      </c>
      <c r="AO3092" s="45"/>
      <c r="AP3092" s="46">
        <f>LISTAS[[#This Row],[COSTO]]+(LISTAS[[#This Row],[COSTO]]*AO3092)</f>
        <v>0</v>
      </c>
      <c r="AQ3092" s="47">
        <f>IF(AO3092="",0,AP3092/LISTAS[[#This Row],[VENTA NETA]]-1)</f>
        <v>0</v>
      </c>
      <c r="AS3092" s="46">
        <v>0</v>
      </c>
      <c r="AT3092" s="48" t="e">
        <f>+LISTAS[[#This Row],[COSTO]]/AS3092-1</f>
        <v>#DIV/0!</v>
      </c>
      <c r="BA3092" t="s">
        <v>7116</v>
      </c>
      <c r="BB3092" s="36"/>
    </row>
    <row r="3093" spans="1:54" ht="13.15" thickBot="1" x14ac:dyDescent="0.4">
      <c r="A3093" s="7" t="s">
        <v>7268</v>
      </c>
      <c r="B3093" t="s">
        <v>7116</v>
      </c>
      <c r="C3093">
        <v>179</v>
      </c>
      <c r="D3093" t="s">
        <v>7269</v>
      </c>
      <c r="E3093" s="2">
        <v>51220</v>
      </c>
      <c r="F3093" s="7" t="str">
        <f>+_xlfn.XLOOKUP(LISTAS[[#This Row],[ID]],_01_CODIGOS_Y_COSTOS_xlsm[Producto y N°],_01_CODIGOS_Y_COSTOS_xlsm[FABRICA],"",0,1)</f>
        <v>MAXIFER</v>
      </c>
      <c r="G3093" s="26">
        <f>LISTAS[[#This Row],[Precio]]*(1-0.46)</f>
        <v>27658.800000000003</v>
      </c>
      <c r="H3093" s="21">
        <f>+_xlfn.XLOOKUP(LISTAS[[#This Row],[ID]],_01_CODIGOS_Y_COSTOS_xlsm[Producto y N°],_01_CODIGOS_Y_COSTOS_xlsm[COSTO],0,0,1)</f>
        <v>0</v>
      </c>
      <c r="I3093" s="28">
        <f>+IFERROR(LISTAS[[#This Row],[VENTA NETA]]/LISTAS[[#This Row],[COSTO]]-1,0)</f>
        <v>0</v>
      </c>
      <c r="J3093" s="50" t="str">
        <f>IFERROR(VLOOKUP(LISTAS[[#This Row],[ID]],_01_CODIGOS_Y_COSTOS_xlsm[[Producto y N°]:[CODIGO]],2,0),"")</f>
        <v>0</v>
      </c>
      <c r="O3093" t="s">
        <v>7268</v>
      </c>
      <c r="AB3093" s="12" t="str">
        <f>+LISTAS[[#This Row],[Codigo]]&amp;LISTAS[[#This Row],[Fabrica]]</f>
        <v>0MAXIFER</v>
      </c>
      <c r="AC3093" s="13" t="str">
        <f>+LISTAS[[#This Row],[Codigo]]</f>
        <v>0</v>
      </c>
      <c r="AD3093" s="13" t="str">
        <f>+LISTAS[[#This Row],[ID]]</f>
        <v>CONEXIONES T EN ALUMINIO179</v>
      </c>
      <c r="AH3093" s="36"/>
      <c r="AI3093" s="37">
        <f>+LISTAS[[#This Row],[Precio]]+(LISTAS[[#This Row],[Precio]]*AH3093)</f>
        <v>51220</v>
      </c>
      <c r="AJ3093" s="38">
        <f t="shared" si="52"/>
        <v>25610</v>
      </c>
      <c r="AL3093" s="35" t="e">
        <f>+AJ3093/LISTAS[[#This Row],[COSTO]]-1</f>
        <v>#DIV/0!</v>
      </c>
      <c r="AM3093" t="str">
        <f>+LISTAS[[#This Row],[ID]]</f>
        <v>CONEXIONES T EN ALUMINIO179</v>
      </c>
      <c r="AO3093" s="45"/>
      <c r="AP3093" s="46">
        <f>LISTAS[[#This Row],[COSTO]]+(LISTAS[[#This Row],[COSTO]]*AO3093)</f>
        <v>0</v>
      </c>
      <c r="AQ3093" s="47">
        <f>IF(AO3093="",0,AP3093/LISTAS[[#This Row],[VENTA NETA]]-1)</f>
        <v>0</v>
      </c>
      <c r="AS3093" s="46">
        <v>0</v>
      </c>
      <c r="AT3093" s="48" t="e">
        <f>+LISTAS[[#This Row],[COSTO]]/AS3093-1</f>
        <v>#DIV/0!</v>
      </c>
      <c r="BA3093" t="s">
        <v>7116</v>
      </c>
      <c r="BB3093" s="36"/>
    </row>
    <row r="3094" spans="1:54" ht="13.15" thickBot="1" x14ac:dyDescent="0.4">
      <c r="A3094" s="7" t="s">
        <v>7172</v>
      </c>
      <c r="B3094" t="s">
        <v>7116</v>
      </c>
      <c r="C3094">
        <v>180</v>
      </c>
      <c r="D3094" t="s">
        <v>7238</v>
      </c>
      <c r="E3094" s="2">
        <v>8560</v>
      </c>
      <c r="F3094" s="7" t="str">
        <f>+_xlfn.XLOOKUP(LISTAS[[#This Row],[ID]],_01_CODIGOS_Y_COSTOS_xlsm[Producto y N°],_01_CODIGOS_Y_COSTOS_xlsm[FABRICA],"",0,1)</f>
        <v>MAXIFER</v>
      </c>
      <c r="G3094" s="26">
        <f>LISTAS[[#This Row],[Precio]]*(1-0.46)</f>
        <v>4622.4000000000005</v>
      </c>
      <c r="H3094" s="21">
        <f>+_xlfn.XLOOKUP(LISTAS[[#This Row],[ID]],_01_CODIGOS_Y_COSTOS_xlsm[Producto y N°],_01_CODIGOS_Y_COSTOS_xlsm[COSTO],0,0,1)</f>
        <v>0</v>
      </c>
      <c r="I3094" s="28">
        <f>+IFERROR(LISTAS[[#This Row],[VENTA NETA]]/LISTAS[[#This Row],[COSTO]]-1,0)</f>
        <v>0</v>
      </c>
      <c r="J3094" s="50" t="str">
        <f>IFERROR(VLOOKUP(LISTAS[[#This Row],[ID]],_01_CODIGOS_Y_COSTOS_xlsm[[Producto y N°]:[CODIGO]],2,0),"")</f>
        <v>0</v>
      </c>
      <c r="O3094" t="s">
        <v>7172</v>
      </c>
      <c r="AB3094" s="12" t="str">
        <f>+LISTAS[[#This Row],[Codigo]]&amp;LISTAS[[#This Row],[Fabrica]]</f>
        <v>0MAXIFER</v>
      </c>
      <c r="AC3094" s="13" t="str">
        <f>+LISTAS[[#This Row],[Codigo]]</f>
        <v>0</v>
      </c>
      <c r="AD3094" s="13" t="str">
        <f>+LISTAS[[#This Row],[ID]]</f>
        <v>CONEXIONES T EN ALUMINIO180</v>
      </c>
      <c r="AH3094" s="36"/>
      <c r="AI3094" s="37">
        <f>+LISTAS[[#This Row],[Precio]]+(LISTAS[[#This Row],[Precio]]*AH3094)</f>
        <v>8560</v>
      </c>
      <c r="AJ3094" s="38">
        <f t="shared" si="52"/>
        <v>4280</v>
      </c>
      <c r="AL3094" s="35" t="e">
        <f>+AJ3094/LISTAS[[#This Row],[COSTO]]-1</f>
        <v>#DIV/0!</v>
      </c>
      <c r="AM3094" t="str">
        <f>+LISTAS[[#This Row],[ID]]</f>
        <v>CONEXIONES T EN ALUMINIO180</v>
      </c>
      <c r="AO3094" s="45"/>
      <c r="AP3094" s="46">
        <f>LISTAS[[#This Row],[COSTO]]+(LISTAS[[#This Row],[COSTO]]*AO3094)</f>
        <v>0</v>
      </c>
      <c r="AQ3094" s="47">
        <f>IF(AO3094="",0,AP3094/LISTAS[[#This Row],[VENTA NETA]]-1)</f>
        <v>0</v>
      </c>
      <c r="AS3094" s="46">
        <v>0</v>
      </c>
      <c r="AT3094" s="48" t="e">
        <f>+LISTAS[[#This Row],[COSTO]]/AS3094-1</f>
        <v>#DIV/0!</v>
      </c>
      <c r="BA3094" t="s">
        <v>7116</v>
      </c>
      <c r="BB3094" s="36"/>
    </row>
    <row r="3095" spans="1:54" ht="13.15" thickBot="1" x14ac:dyDescent="0.4">
      <c r="A3095" s="7" t="s">
        <v>7173</v>
      </c>
      <c r="B3095" t="s">
        <v>7116</v>
      </c>
      <c r="C3095">
        <v>181</v>
      </c>
      <c r="D3095" t="s">
        <v>7113</v>
      </c>
      <c r="E3095" s="2">
        <v>8895</v>
      </c>
      <c r="F3095" s="7" t="str">
        <f>+_xlfn.XLOOKUP(LISTAS[[#This Row],[ID]],_01_CODIGOS_Y_COSTOS_xlsm[Producto y N°],_01_CODIGOS_Y_COSTOS_xlsm[FABRICA],"",0,1)</f>
        <v>MAXIFER</v>
      </c>
      <c r="G3095" s="26">
        <f>LISTAS[[#This Row],[Precio]]*(1-0.46)</f>
        <v>4803.3</v>
      </c>
      <c r="H3095" s="21">
        <f>+_xlfn.XLOOKUP(LISTAS[[#This Row],[ID]],_01_CODIGOS_Y_COSTOS_xlsm[Producto y N°],_01_CODIGOS_Y_COSTOS_xlsm[COSTO],0,0,1)</f>
        <v>0</v>
      </c>
      <c r="I3095" s="28">
        <f>+IFERROR(LISTAS[[#This Row],[VENTA NETA]]/LISTAS[[#This Row],[COSTO]]-1,0)</f>
        <v>0</v>
      </c>
      <c r="J3095" s="50" t="str">
        <f>IFERROR(VLOOKUP(LISTAS[[#This Row],[ID]],_01_CODIGOS_Y_COSTOS_xlsm[[Producto y N°]:[CODIGO]],2,0),"")</f>
        <v>0</v>
      </c>
      <c r="O3095" t="s">
        <v>7173</v>
      </c>
      <c r="AB3095" s="12" t="str">
        <f>+LISTAS[[#This Row],[Codigo]]&amp;LISTAS[[#This Row],[Fabrica]]</f>
        <v>0MAXIFER</v>
      </c>
      <c r="AC3095" s="13" t="str">
        <f>+LISTAS[[#This Row],[Codigo]]</f>
        <v>0</v>
      </c>
      <c r="AD3095" s="13" t="str">
        <f>+LISTAS[[#This Row],[ID]]</f>
        <v>CONEXIONES T EN ALUMINIO181</v>
      </c>
      <c r="AH3095" s="36"/>
      <c r="AI3095" s="37">
        <f>+LISTAS[[#This Row],[Precio]]+(LISTAS[[#This Row],[Precio]]*AH3095)</f>
        <v>8895</v>
      </c>
      <c r="AJ3095" s="38">
        <f t="shared" si="52"/>
        <v>4447.5</v>
      </c>
      <c r="AL3095" s="35" t="e">
        <f>+AJ3095/LISTAS[[#This Row],[COSTO]]-1</f>
        <v>#DIV/0!</v>
      </c>
      <c r="AM3095" t="str">
        <f>+LISTAS[[#This Row],[ID]]</f>
        <v>CONEXIONES T EN ALUMINIO181</v>
      </c>
      <c r="AO3095" s="45"/>
      <c r="AP3095" s="46">
        <f>LISTAS[[#This Row],[COSTO]]+(LISTAS[[#This Row],[COSTO]]*AO3095)</f>
        <v>0</v>
      </c>
      <c r="AQ3095" s="47">
        <f>IF(AO3095="",0,AP3095/LISTAS[[#This Row],[VENTA NETA]]-1)</f>
        <v>0</v>
      </c>
      <c r="AS3095" s="46">
        <v>0</v>
      </c>
      <c r="AT3095" s="48" t="e">
        <f>+LISTAS[[#This Row],[COSTO]]/AS3095-1</f>
        <v>#DIV/0!</v>
      </c>
      <c r="BA3095" t="s">
        <v>7116</v>
      </c>
      <c r="BB3095" s="36"/>
    </row>
    <row r="3096" spans="1:54" ht="13.15" thickBot="1" x14ac:dyDescent="0.4">
      <c r="A3096" s="7" t="s">
        <v>10248</v>
      </c>
      <c r="B3096" t="s">
        <v>7116</v>
      </c>
      <c r="C3096">
        <v>188</v>
      </c>
      <c r="D3096" t="s">
        <v>10249</v>
      </c>
      <c r="E3096" s="2">
        <v>16560</v>
      </c>
      <c r="F3096" s="7" t="str">
        <f>+_xlfn.XLOOKUP(LISTAS[[#This Row],[ID]],_01_CODIGOS_Y_COSTOS_xlsm[Producto y N°],_01_CODIGOS_Y_COSTOS_xlsm[FABRICA],"",0,1)</f>
        <v/>
      </c>
      <c r="G3096" s="26">
        <f>LISTAS[[#This Row],[Precio]]*(1-0.46)</f>
        <v>8942.4000000000015</v>
      </c>
      <c r="H3096" s="21">
        <f>+_xlfn.XLOOKUP(LISTAS[[#This Row],[ID]],_01_CODIGOS_Y_COSTOS_xlsm[Producto y N°],_01_CODIGOS_Y_COSTOS_xlsm[COSTO],0,0,1)</f>
        <v>0</v>
      </c>
      <c r="I3096" s="28">
        <f>+IFERROR(LISTAS[[#This Row],[VENTA NETA]]/LISTAS[[#This Row],[COSTO]]-1,0)</f>
        <v>0</v>
      </c>
      <c r="J3096" s="50" t="str">
        <f>IFERROR(VLOOKUP(LISTAS[[#This Row],[ID]],_01_CODIGOS_Y_COSTOS_xlsm[[Producto y N°]:[CODIGO]],2,0),"")</f>
        <v/>
      </c>
      <c r="O3096" t="s">
        <v>10248</v>
      </c>
      <c r="AB3096" s="12" t="str">
        <f>+LISTAS[[#This Row],[Codigo]]&amp;LISTAS[[#This Row],[Fabrica]]</f>
        <v/>
      </c>
      <c r="AC3096" s="13" t="str">
        <f>+LISTAS[[#This Row],[Codigo]]</f>
        <v/>
      </c>
      <c r="AD3096" s="13" t="str">
        <f>+LISTAS[[#This Row],[ID]]</f>
        <v>CONEXIONES T EN ALUMINIO188</v>
      </c>
      <c r="AH3096" s="36"/>
      <c r="AI3096" s="37">
        <f>+LISTAS[[#This Row],[Precio]]+(LISTAS[[#This Row],[Precio]]*AH3096)</f>
        <v>16560</v>
      </c>
      <c r="AJ3096" s="38">
        <f t="shared" si="52"/>
        <v>8280</v>
      </c>
      <c r="AL3096" s="35" t="e">
        <f>+AJ3096/LISTAS[[#This Row],[COSTO]]-1</f>
        <v>#DIV/0!</v>
      </c>
      <c r="AM3096" t="str">
        <f>+LISTAS[[#This Row],[ID]]</f>
        <v>CONEXIONES T EN ALUMINIO188</v>
      </c>
      <c r="AO3096" s="45"/>
      <c r="AP3096" s="46">
        <f>LISTAS[[#This Row],[COSTO]]+(LISTAS[[#This Row],[COSTO]]*AO3096)</f>
        <v>0</v>
      </c>
      <c r="AQ3096" s="47">
        <f>IF(AO3096="",0,AP3096/LISTAS[[#This Row],[VENTA NETA]]-1)</f>
        <v>0</v>
      </c>
      <c r="AS3096" s="46">
        <v>0</v>
      </c>
      <c r="AT3096" s="48" t="e">
        <f>+LISTAS[[#This Row],[COSTO]]/AS3096-1</f>
        <v>#DIV/0!</v>
      </c>
      <c r="BA3096" t="s">
        <v>7116</v>
      </c>
      <c r="BB3096" s="36"/>
    </row>
    <row r="3097" spans="1:54" ht="13.15" thickBot="1" x14ac:dyDescent="0.4">
      <c r="A3097" s="7" t="s">
        <v>10250</v>
      </c>
      <c r="B3097" t="s">
        <v>7116</v>
      </c>
      <c r="C3097">
        <v>189</v>
      </c>
      <c r="D3097" t="s">
        <v>10251</v>
      </c>
      <c r="E3097" s="2">
        <v>16560</v>
      </c>
      <c r="F3097" s="7" t="str">
        <f>+_xlfn.XLOOKUP(LISTAS[[#This Row],[ID]],_01_CODIGOS_Y_COSTOS_xlsm[Producto y N°],_01_CODIGOS_Y_COSTOS_xlsm[FABRICA],"",0,1)</f>
        <v/>
      </c>
      <c r="G3097" s="26">
        <f>LISTAS[[#This Row],[Precio]]*(1-0.46)</f>
        <v>8942.4000000000015</v>
      </c>
      <c r="H3097" s="21">
        <f>+_xlfn.XLOOKUP(LISTAS[[#This Row],[ID]],_01_CODIGOS_Y_COSTOS_xlsm[Producto y N°],_01_CODIGOS_Y_COSTOS_xlsm[COSTO],0,0,1)</f>
        <v>0</v>
      </c>
      <c r="I3097" s="28">
        <f>+IFERROR(LISTAS[[#This Row],[VENTA NETA]]/LISTAS[[#This Row],[COSTO]]-1,0)</f>
        <v>0</v>
      </c>
      <c r="J3097" s="50" t="str">
        <f>IFERROR(VLOOKUP(LISTAS[[#This Row],[ID]],_01_CODIGOS_Y_COSTOS_xlsm[[Producto y N°]:[CODIGO]],2,0),"")</f>
        <v/>
      </c>
      <c r="O3097" t="s">
        <v>10250</v>
      </c>
      <c r="AB3097" s="12" t="str">
        <f>+LISTAS[[#This Row],[Codigo]]&amp;LISTAS[[#This Row],[Fabrica]]</f>
        <v/>
      </c>
      <c r="AC3097" s="13" t="str">
        <f>+LISTAS[[#This Row],[Codigo]]</f>
        <v/>
      </c>
      <c r="AD3097" s="13" t="str">
        <f>+LISTAS[[#This Row],[ID]]</f>
        <v>CONEXIONES T EN ALUMINIO189</v>
      </c>
      <c r="AH3097" s="36"/>
      <c r="AI3097" s="37">
        <f>+LISTAS[[#This Row],[Precio]]+(LISTAS[[#This Row],[Precio]]*AH3097)</f>
        <v>16560</v>
      </c>
      <c r="AJ3097" s="38">
        <f t="shared" si="52"/>
        <v>8280</v>
      </c>
      <c r="AL3097" s="35" t="e">
        <f>+AJ3097/LISTAS[[#This Row],[COSTO]]-1</f>
        <v>#DIV/0!</v>
      </c>
      <c r="AM3097" t="str">
        <f>+LISTAS[[#This Row],[ID]]</f>
        <v>CONEXIONES T EN ALUMINIO189</v>
      </c>
      <c r="AO3097" s="45"/>
      <c r="AP3097" s="46">
        <f>LISTAS[[#This Row],[COSTO]]+(LISTAS[[#This Row],[COSTO]]*AO3097)</f>
        <v>0</v>
      </c>
      <c r="AQ3097" s="47">
        <f>IF(AO3097="",0,AP3097/LISTAS[[#This Row],[VENTA NETA]]-1)</f>
        <v>0</v>
      </c>
      <c r="AS3097" s="46">
        <v>0</v>
      </c>
      <c r="AT3097" s="48" t="e">
        <f>+LISTAS[[#This Row],[COSTO]]/AS3097-1</f>
        <v>#DIV/0!</v>
      </c>
      <c r="BA3097" t="s">
        <v>7116</v>
      </c>
      <c r="BB3097" s="36"/>
    </row>
    <row r="3098" spans="1:54" ht="13.15" thickBot="1" x14ac:dyDescent="0.4">
      <c r="A3098" s="7" t="s">
        <v>7174</v>
      </c>
      <c r="B3098" t="s">
        <v>7116</v>
      </c>
      <c r="C3098">
        <v>190</v>
      </c>
      <c r="D3098" t="s">
        <v>7114</v>
      </c>
      <c r="E3098" s="2">
        <v>17560</v>
      </c>
      <c r="F3098" s="7" t="str">
        <f>+_xlfn.XLOOKUP(LISTAS[[#This Row],[ID]],_01_CODIGOS_Y_COSTOS_xlsm[Producto y N°],_01_CODIGOS_Y_COSTOS_xlsm[FABRICA],"",0,1)</f>
        <v>MAXIFER</v>
      </c>
      <c r="G3098" s="26">
        <f>LISTAS[[#This Row],[Precio]]*(1-0.46)</f>
        <v>9482.4000000000015</v>
      </c>
      <c r="H3098" s="21">
        <f>+_xlfn.XLOOKUP(LISTAS[[#This Row],[ID]],_01_CODIGOS_Y_COSTOS_xlsm[Producto y N°],_01_CODIGOS_Y_COSTOS_xlsm[COSTO],0,0,1)</f>
        <v>0</v>
      </c>
      <c r="I3098" s="28">
        <f>+IFERROR(LISTAS[[#This Row],[VENTA NETA]]/LISTAS[[#This Row],[COSTO]]-1,0)</f>
        <v>0</v>
      </c>
      <c r="J3098" s="50" t="str">
        <f>IFERROR(VLOOKUP(LISTAS[[#This Row],[ID]],_01_CODIGOS_Y_COSTOS_xlsm[[Producto y N°]:[CODIGO]],2,0),"")</f>
        <v>0</v>
      </c>
      <c r="O3098" t="s">
        <v>7174</v>
      </c>
      <c r="AB3098" s="12" t="str">
        <f>+LISTAS[[#This Row],[Codigo]]&amp;LISTAS[[#This Row],[Fabrica]]</f>
        <v>0MAXIFER</v>
      </c>
      <c r="AC3098" s="13" t="str">
        <f>+LISTAS[[#This Row],[Codigo]]</f>
        <v>0</v>
      </c>
      <c r="AD3098" s="13" t="str">
        <f>+LISTAS[[#This Row],[ID]]</f>
        <v>CONEXIONES T EN ALUMINIO190</v>
      </c>
      <c r="AH3098" s="36"/>
      <c r="AI3098" s="37">
        <f>+LISTAS[[#This Row],[Precio]]+(LISTAS[[#This Row],[Precio]]*AH3098)</f>
        <v>17560</v>
      </c>
      <c r="AJ3098" s="38">
        <f t="shared" si="52"/>
        <v>8780</v>
      </c>
      <c r="AL3098" s="35" t="e">
        <f>+AJ3098/LISTAS[[#This Row],[COSTO]]-1</f>
        <v>#DIV/0!</v>
      </c>
      <c r="AM3098" t="str">
        <f>+LISTAS[[#This Row],[ID]]</f>
        <v>CONEXIONES T EN ALUMINIO190</v>
      </c>
      <c r="AO3098" s="45"/>
      <c r="AP3098" s="46">
        <f>LISTAS[[#This Row],[COSTO]]+(LISTAS[[#This Row],[COSTO]]*AO3098)</f>
        <v>0</v>
      </c>
      <c r="AQ3098" s="47">
        <f>IF(AO3098="",0,AP3098/LISTAS[[#This Row],[VENTA NETA]]-1)</f>
        <v>0</v>
      </c>
      <c r="AS3098" s="46">
        <v>0</v>
      </c>
      <c r="AT3098" s="48" t="e">
        <f>+LISTAS[[#This Row],[COSTO]]/AS3098-1</f>
        <v>#DIV/0!</v>
      </c>
      <c r="BA3098" t="s">
        <v>7116</v>
      </c>
      <c r="BB3098" s="36"/>
    </row>
    <row r="3099" spans="1:54" ht="13.15" thickBot="1" x14ac:dyDescent="0.4">
      <c r="A3099" s="7" t="s">
        <v>10252</v>
      </c>
      <c r="B3099" t="s">
        <v>7116</v>
      </c>
      <c r="C3099">
        <v>191</v>
      </c>
      <c r="D3099" t="s">
        <v>10253</v>
      </c>
      <c r="E3099" s="2">
        <v>17560</v>
      </c>
      <c r="F3099" s="7" t="str">
        <f>+_xlfn.XLOOKUP(LISTAS[[#This Row],[ID]],_01_CODIGOS_Y_COSTOS_xlsm[Producto y N°],_01_CODIGOS_Y_COSTOS_xlsm[FABRICA],"",0,1)</f>
        <v/>
      </c>
      <c r="G3099" s="26">
        <f>LISTAS[[#This Row],[Precio]]*(1-0.46)</f>
        <v>9482.4000000000015</v>
      </c>
      <c r="H3099" s="21">
        <f>+_xlfn.XLOOKUP(LISTAS[[#This Row],[ID]],_01_CODIGOS_Y_COSTOS_xlsm[Producto y N°],_01_CODIGOS_Y_COSTOS_xlsm[COSTO],0,0,1)</f>
        <v>0</v>
      </c>
      <c r="I3099" s="28">
        <f>+IFERROR(LISTAS[[#This Row],[VENTA NETA]]/LISTAS[[#This Row],[COSTO]]-1,0)</f>
        <v>0</v>
      </c>
      <c r="J3099" s="50" t="str">
        <f>IFERROR(VLOOKUP(LISTAS[[#This Row],[ID]],_01_CODIGOS_Y_COSTOS_xlsm[[Producto y N°]:[CODIGO]],2,0),"")</f>
        <v/>
      </c>
      <c r="O3099" t="s">
        <v>10252</v>
      </c>
      <c r="AB3099" s="12" t="str">
        <f>+LISTAS[[#This Row],[Codigo]]&amp;LISTAS[[#This Row],[Fabrica]]</f>
        <v/>
      </c>
      <c r="AC3099" s="13" t="str">
        <f>+LISTAS[[#This Row],[Codigo]]</f>
        <v/>
      </c>
      <c r="AD3099" s="13" t="str">
        <f>+LISTAS[[#This Row],[ID]]</f>
        <v>CONEXIONES T EN ALUMINIO191</v>
      </c>
      <c r="AH3099" s="36"/>
      <c r="AI3099" s="37">
        <f>+LISTAS[[#This Row],[Precio]]+(LISTAS[[#This Row],[Precio]]*AH3099)</f>
        <v>17560</v>
      </c>
      <c r="AJ3099" s="38">
        <f t="shared" si="52"/>
        <v>8780</v>
      </c>
      <c r="AL3099" s="35" t="e">
        <f>+AJ3099/LISTAS[[#This Row],[COSTO]]-1</f>
        <v>#DIV/0!</v>
      </c>
      <c r="AM3099" t="str">
        <f>+LISTAS[[#This Row],[ID]]</f>
        <v>CONEXIONES T EN ALUMINIO191</v>
      </c>
      <c r="AO3099" s="45"/>
      <c r="AP3099" s="46">
        <f>LISTAS[[#This Row],[COSTO]]+(LISTAS[[#This Row],[COSTO]]*AO3099)</f>
        <v>0</v>
      </c>
      <c r="AQ3099" s="47">
        <f>IF(AO3099="",0,AP3099/LISTAS[[#This Row],[VENTA NETA]]-1)</f>
        <v>0</v>
      </c>
      <c r="AS3099" s="46">
        <v>960</v>
      </c>
      <c r="AT3099" s="48">
        <f>+LISTAS[[#This Row],[COSTO]]/AS3099-1</f>
        <v>-1</v>
      </c>
      <c r="BA3099" t="s">
        <v>7116</v>
      </c>
      <c r="BB3099" s="36"/>
    </row>
    <row r="3100" spans="1:54" ht="13.15" thickBot="1" x14ac:dyDescent="0.4">
      <c r="A3100" s="7" t="s">
        <v>10254</v>
      </c>
      <c r="B3100" t="s">
        <v>7116</v>
      </c>
      <c r="C3100">
        <v>192</v>
      </c>
      <c r="D3100" t="s">
        <v>10255</v>
      </c>
      <c r="E3100" s="2">
        <v>17560</v>
      </c>
      <c r="F3100" s="7" t="str">
        <f>+_xlfn.XLOOKUP(LISTAS[[#This Row],[ID]],_01_CODIGOS_Y_COSTOS_xlsm[Producto y N°],_01_CODIGOS_Y_COSTOS_xlsm[FABRICA],"",0,1)</f>
        <v/>
      </c>
      <c r="G3100" s="26">
        <f>LISTAS[[#This Row],[Precio]]*(1-0.46)</f>
        <v>9482.4000000000015</v>
      </c>
      <c r="H3100" s="21">
        <f>+_xlfn.XLOOKUP(LISTAS[[#This Row],[ID]],_01_CODIGOS_Y_COSTOS_xlsm[Producto y N°],_01_CODIGOS_Y_COSTOS_xlsm[COSTO],0,0,1)</f>
        <v>0</v>
      </c>
      <c r="I3100" s="28">
        <f>+IFERROR(LISTAS[[#This Row],[VENTA NETA]]/LISTAS[[#This Row],[COSTO]]-1,0)</f>
        <v>0</v>
      </c>
      <c r="J3100" s="50" t="str">
        <f>IFERROR(VLOOKUP(LISTAS[[#This Row],[ID]],_01_CODIGOS_Y_COSTOS_xlsm[[Producto y N°]:[CODIGO]],2,0),"")</f>
        <v/>
      </c>
      <c r="O3100" t="s">
        <v>10254</v>
      </c>
      <c r="AB3100" s="12" t="str">
        <f>+LISTAS[[#This Row],[Codigo]]&amp;LISTAS[[#This Row],[Fabrica]]</f>
        <v/>
      </c>
      <c r="AC3100" s="13" t="str">
        <f>+LISTAS[[#This Row],[Codigo]]</f>
        <v/>
      </c>
      <c r="AD3100" s="13" t="str">
        <f>+LISTAS[[#This Row],[ID]]</f>
        <v>CONEXIONES T EN ALUMINIO192</v>
      </c>
      <c r="AH3100" s="36"/>
      <c r="AI3100" s="37">
        <f>+LISTAS[[#This Row],[Precio]]+(LISTAS[[#This Row],[Precio]]*AH3100)</f>
        <v>17560</v>
      </c>
      <c r="AJ3100" s="38">
        <f t="shared" si="52"/>
        <v>8780</v>
      </c>
      <c r="AL3100" s="35" t="e">
        <f>+AJ3100/LISTAS[[#This Row],[COSTO]]-1</f>
        <v>#DIV/0!</v>
      </c>
      <c r="AM3100" t="str">
        <f>+LISTAS[[#This Row],[ID]]</f>
        <v>CONEXIONES T EN ALUMINIO192</v>
      </c>
      <c r="AO3100" s="45"/>
      <c r="AP3100" s="46">
        <f>LISTAS[[#This Row],[COSTO]]+(LISTAS[[#This Row],[COSTO]]*AO3100)</f>
        <v>0</v>
      </c>
      <c r="AQ3100" s="47">
        <f>IF(AO3100="",0,AP3100/LISTAS[[#This Row],[VENTA NETA]]-1)</f>
        <v>0</v>
      </c>
      <c r="AS3100" s="46">
        <v>960</v>
      </c>
      <c r="AT3100" s="48">
        <f>+LISTAS[[#This Row],[COSTO]]/AS3100-1</f>
        <v>-1</v>
      </c>
      <c r="BA3100" t="s">
        <v>7116</v>
      </c>
      <c r="BB3100" s="36"/>
    </row>
    <row r="3101" spans="1:54" ht="13.15" thickBot="1" x14ac:dyDescent="0.4">
      <c r="A3101" s="7" t="s">
        <v>9678</v>
      </c>
      <c r="B3101" t="s">
        <v>7116</v>
      </c>
      <c r="C3101">
        <v>193</v>
      </c>
      <c r="D3101" t="s">
        <v>10256</v>
      </c>
      <c r="E3101" s="2">
        <v>19560</v>
      </c>
      <c r="F3101" s="7" t="str">
        <f>+_xlfn.XLOOKUP(LISTAS[[#This Row],[ID]],_01_CODIGOS_Y_COSTOS_xlsm[Producto y N°],_01_CODIGOS_Y_COSTOS_xlsm[FABRICA],"",0,1)</f>
        <v>MAXIFER</v>
      </c>
      <c r="G3101" s="26">
        <f>LISTAS[[#This Row],[Precio]]*(1-0.46)</f>
        <v>10562.400000000001</v>
      </c>
      <c r="H3101" s="21">
        <f>+_xlfn.XLOOKUP(LISTAS[[#This Row],[ID]],_01_CODIGOS_Y_COSTOS_xlsm[Producto y N°],_01_CODIGOS_Y_COSTOS_xlsm[COSTO],0,0,1)</f>
        <v>0</v>
      </c>
      <c r="I3101" s="28">
        <f>+IFERROR(LISTAS[[#This Row],[VENTA NETA]]/LISTAS[[#This Row],[COSTO]]-1,0)</f>
        <v>0</v>
      </c>
      <c r="J3101" s="50" t="str">
        <f>IFERROR(VLOOKUP(LISTAS[[#This Row],[ID]],_01_CODIGOS_Y_COSTOS_xlsm[[Producto y N°]:[CODIGO]],2,0),"")</f>
        <v>0</v>
      </c>
      <c r="O3101" t="s">
        <v>9678</v>
      </c>
      <c r="AB3101" s="12" t="str">
        <f>+LISTAS[[#This Row],[Codigo]]&amp;LISTAS[[#This Row],[Fabrica]]</f>
        <v>0MAXIFER</v>
      </c>
      <c r="AC3101" s="13" t="str">
        <f>+LISTAS[[#This Row],[Codigo]]</f>
        <v>0</v>
      </c>
      <c r="AD3101" s="13" t="str">
        <f>+LISTAS[[#This Row],[ID]]</f>
        <v>CONEXIONES T EN ALUMINIO193</v>
      </c>
      <c r="AH3101" s="36"/>
      <c r="AI3101" s="37">
        <f>+LISTAS[[#This Row],[Precio]]+(LISTAS[[#This Row],[Precio]]*AH3101)</f>
        <v>19560</v>
      </c>
      <c r="AJ3101" s="38">
        <f t="shared" si="52"/>
        <v>9780</v>
      </c>
      <c r="AL3101" s="35" t="e">
        <f>+AJ3101/LISTAS[[#This Row],[COSTO]]-1</f>
        <v>#DIV/0!</v>
      </c>
      <c r="AM3101" t="str">
        <f>+LISTAS[[#This Row],[ID]]</f>
        <v>CONEXIONES T EN ALUMINIO193</v>
      </c>
      <c r="AO3101" s="45"/>
      <c r="AP3101" s="46">
        <f>LISTAS[[#This Row],[COSTO]]+(LISTAS[[#This Row],[COSTO]]*AO3101)</f>
        <v>0</v>
      </c>
      <c r="AQ3101" s="47">
        <f>IF(AO3101="",0,AP3101/LISTAS[[#This Row],[VENTA NETA]]-1)</f>
        <v>0</v>
      </c>
      <c r="AS3101" s="46">
        <v>960</v>
      </c>
      <c r="AT3101" s="48">
        <f>+LISTAS[[#This Row],[COSTO]]/AS3101-1</f>
        <v>-1</v>
      </c>
      <c r="BA3101" t="s">
        <v>7116</v>
      </c>
      <c r="BB3101" s="36"/>
    </row>
    <row r="3102" spans="1:54" ht="13.15" thickBot="1" x14ac:dyDescent="0.4">
      <c r="A3102" s="7" t="s">
        <v>10257</v>
      </c>
      <c r="B3102" t="s">
        <v>7116</v>
      </c>
      <c r="C3102">
        <v>194</v>
      </c>
      <c r="D3102" t="s">
        <v>10258</v>
      </c>
      <c r="E3102" s="2">
        <v>19260</v>
      </c>
      <c r="F3102" s="7" t="str">
        <f>+_xlfn.XLOOKUP(LISTAS[[#This Row],[ID]],_01_CODIGOS_Y_COSTOS_xlsm[Producto y N°],_01_CODIGOS_Y_COSTOS_xlsm[FABRICA],"",0,1)</f>
        <v/>
      </c>
      <c r="G3102" s="26">
        <f>LISTAS[[#This Row],[Precio]]*(1-0.46)</f>
        <v>10400.400000000001</v>
      </c>
      <c r="H3102" s="21">
        <f>+_xlfn.XLOOKUP(LISTAS[[#This Row],[ID]],_01_CODIGOS_Y_COSTOS_xlsm[Producto y N°],_01_CODIGOS_Y_COSTOS_xlsm[COSTO],0,0,1)</f>
        <v>0</v>
      </c>
      <c r="I3102" s="28">
        <f>+IFERROR(LISTAS[[#This Row],[VENTA NETA]]/LISTAS[[#This Row],[COSTO]]-1,0)</f>
        <v>0</v>
      </c>
      <c r="J3102" s="50" t="str">
        <f>IFERROR(VLOOKUP(LISTAS[[#This Row],[ID]],_01_CODIGOS_Y_COSTOS_xlsm[[Producto y N°]:[CODIGO]],2,0),"")</f>
        <v/>
      </c>
      <c r="O3102" t="s">
        <v>10257</v>
      </c>
      <c r="AB3102" s="12" t="str">
        <f>+LISTAS[[#This Row],[Codigo]]&amp;LISTAS[[#This Row],[Fabrica]]</f>
        <v/>
      </c>
      <c r="AC3102" s="13" t="str">
        <f>+LISTAS[[#This Row],[Codigo]]</f>
        <v/>
      </c>
      <c r="AD3102" s="13" t="str">
        <f>+LISTAS[[#This Row],[ID]]</f>
        <v>CONEXIONES T EN ALUMINIO194</v>
      </c>
      <c r="AH3102" s="36"/>
      <c r="AI3102" s="37">
        <f>+LISTAS[[#This Row],[Precio]]+(LISTAS[[#This Row],[Precio]]*AH3102)</f>
        <v>19260</v>
      </c>
      <c r="AJ3102" s="38">
        <f t="shared" si="52"/>
        <v>9630</v>
      </c>
      <c r="AL3102" s="35" t="e">
        <f>+AJ3102/LISTAS[[#This Row],[COSTO]]-1</f>
        <v>#DIV/0!</v>
      </c>
      <c r="AM3102" t="str">
        <f>+LISTAS[[#This Row],[ID]]</f>
        <v>CONEXIONES T EN ALUMINIO194</v>
      </c>
      <c r="AO3102" s="45"/>
      <c r="AP3102" s="46">
        <f>LISTAS[[#This Row],[COSTO]]+(LISTAS[[#This Row],[COSTO]]*AO3102)</f>
        <v>0</v>
      </c>
      <c r="AQ3102" s="47">
        <f>IF(AO3102="",0,AP3102/LISTAS[[#This Row],[VENTA NETA]]-1)</f>
        <v>0</v>
      </c>
      <c r="AS3102" s="46">
        <v>960</v>
      </c>
      <c r="AT3102" s="48">
        <f>+LISTAS[[#This Row],[COSTO]]/AS3102-1</f>
        <v>-1</v>
      </c>
      <c r="BA3102" t="s">
        <v>7116</v>
      </c>
      <c r="BB3102" s="36"/>
    </row>
    <row r="3103" spans="1:54" ht="13.15" thickBot="1" x14ac:dyDescent="0.4">
      <c r="A3103" s="7" t="s">
        <v>10259</v>
      </c>
      <c r="B3103" t="s">
        <v>7116</v>
      </c>
      <c r="C3103">
        <v>195</v>
      </c>
      <c r="D3103" t="s">
        <v>10260</v>
      </c>
      <c r="E3103" s="2">
        <v>19260</v>
      </c>
      <c r="F3103" s="7" t="str">
        <f>+_xlfn.XLOOKUP(LISTAS[[#This Row],[ID]],_01_CODIGOS_Y_COSTOS_xlsm[Producto y N°],_01_CODIGOS_Y_COSTOS_xlsm[FABRICA],"",0,1)</f>
        <v/>
      </c>
      <c r="G3103" s="26">
        <f>LISTAS[[#This Row],[Precio]]*(1-0.46)</f>
        <v>10400.400000000001</v>
      </c>
      <c r="H3103" s="21">
        <f>+_xlfn.XLOOKUP(LISTAS[[#This Row],[ID]],_01_CODIGOS_Y_COSTOS_xlsm[Producto y N°],_01_CODIGOS_Y_COSTOS_xlsm[COSTO],0,0,1)</f>
        <v>0</v>
      </c>
      <c r="I3103" s="28">
        <f>+IFERROR(LISTAS[[#This Row],[VENTA NETA]]/LISTAS[[#This Row],[COSTO]]-1,0)</f>
        <v>0</v>
      </c>
      <c r="J3103" s="50" t="str">
        <f>IFERROR(VLOOKUP(LISTAS[[#This Row],[ID]],_01_CODIGOS_Y_COSTOS_xlsm[[Producto y N°]:[CODIGO]],2,0),"")</f>
        <v/>
      </c>
      <c r="O3103" t="s">
        <v>10259</v>
      </c>
      <c r="AB3103" s="12" t="str">
        <f>+LISTAS[[#This Row],[Codigo]]&amp;LISTAS[[#This Row],[Fabrica]]</f>
        <v/>
      </c>
      <c r="AC3103" s="13" t="str">
        <f>+LISTAS[[#This Row],[Codigo]]</f>
        <v/>
      </c>
      <c r="AD3103" s="13" t="str">
        <f>+LISTAS[[#This Row],[ID]]</f>
        <v>CONEXIONES T EN ALUMINIO195</v>
      </c>
      <c r="AH3103" s="36"/>
      <c r="AI3103" s="37">
        <f>+LISTAS[[#This Row],[Precio]]+(LISTAS[[#This Row],[Precio]]*AH3103)</f>
        <v>19260</v>
      </c>
      <c r="AJ3103" s="38">
        <f t="shared" si="52"/>
        <v>9630</v>
      </c>
      <c r="AL3103" s="35" t="e">
        <f>+AJ3103/LISTAS[[#This Row],[COSTO]]-1</f>
        <v>#DIV/0!</v>
      </c>
      <c r="AM3103" t="str">
        <f>+LISTAS[[#This Row],[ID]]</f>
        <v>CONEXIONES T EN ALUMINIO195</v>
      </c>
      <c r="AO3103" s="45"/>
      <c r="AP3103" s="46">
        <f>LISTAS[[#This Row],[COSTO]]+(LISTAS[[#This Row],[COSTO]]*AO3103)</f>
        <v>0</v>
      </c>
      <c r="AQ3103" s="47">
        <f>IF(AO3103="",0,AP3103/LISTAS[[#This Row],[VENTA NETA]]-1)</f>
        <v>0</v>
      </c>
      <c r="AS3103" s="46">
        <v>960</v>
      </c>
      <c r="AT3103" s="48">
        <f>+LISTAS[[#This Row],[COSTO]]/AS3103-1</f>
        <v>-1</v>
      </c>
      <c r="BA3103" t="s">
        <v>7116</v>
      </c>
      <c r="BB3103" s="36"/>
    </row>
    <row r="3104" spans="1:54" ht="13.15" thickBot="1" x14ac:dyDescent="0.4">
      <c r="A3104" s="7" t="s">
        <v>7184</v>
      </c>
      <c r="B3104" t="s">
        <v>7116</v>
      </c>
      <c r="C3104">
        <v>196</v>
      </c>
      <c r="D3104" t="s">
        <v>7239</v>
      </c>
      <c r="E3104" s="2">
        <v>7960</v>
      </c>
      <c r="F3104" s="7" t="str">
        <f>+_xlfn.XLOOKUP(LISTAS[[#This Row],[ID]],_01_CODIGOS_Y_COSTOS_xlsm[Producto y N°],_01_CODIGOS_Y_COSTOS_xlsm[FABRICA],"",0,1)</f>
        <v>MAXIFER</v>
      </c>
      <c r="G3104" s="26">
        <f>LISTAS[[#This Row],[Precio]]*(1-0.46)</f>
        <v>4298.4000000000005</v>
      </c>
      <c r="H3104" s="21">
        <f>+_xlfn.XLOOKUP(LISTAS[[#This Row],[ID]],_01_CODIGOS_Y_COSTOS_xlsm[Producto y N°],_01_CODIGOS_Y_COSTOS_xlsm[COSTO],0,0,1)</f>
        <v>0</v>
      </c>
      <c r="I3104" s="28">
        <f>+IFERROR(LISTAS[[#This Row],[VENTA NETA]]/LISTAS[[#This Row],[COSTO]]-1,0)</f>
        <v>0</v>
      </c>
      <c r="J3104" s="50" t="str">
        <f>IFERROR(VLOOKUP(LISTAS[[#This Row],[ID]],_01_CODIGOS_Y_COSTOS_xlsm[[Producto y N°]:[CODIGO]],2,0),"")</f>
        <v>0</v>
      </c>
      <c r="O3104" t="s">
        <v>7184</v>
      </c>
      <c r="AB3104" s="12" t="str">
        <f>+LISTAS[[#This Row],[Codigo]]&amp;LISTAS[[#This Row],[Fabrica]]</f>
        <v>0MAXIFER</v>
      </c>
      <c r="AC3104" s="13" t="str">
        <f>+LISTAS[[#This Row],[Codigo]]</f>
        <v>0</v>
      </c>
      <c r="AD3104" s="13" t="str">
        <f>+LISTAS[[#This Row],[ID]]</f>
        <v>CONEXIONES T EN ALUMINIO196</v>
      </c>
      <c r="AH3104" s="36"/>
      <c r="AI3104" s="37">
        <f>+LISTAS[[#This Row],[Precio]]+(LISTAS[[#This Row],[Precio]]*AH3104)</f>
        <v>7960</v>
      </c>
      <c r="AJ3104" s="38">
        <f t="shared" si="52"/>
        <v>3980</v>
      </c>
      <c r="AL3104" s="35" t="e">
        <f>+AJ3104/LISTAS[[#This Row],[COSTO]]-1</f>
        <v>#DIV/0!</v>
      </c>
      <c r="AM3104" t="str">
        <f>+LISTAS[[#This Row],[ID]]</f>
        <v>CONEXIONES T EN ALUMINIO196</v>
      </c>
      <c r="AO3104" s="45"/>
      <c r="AP3104" s="46">
        <f>LISTAS[[#This Row],[COSTO]]+(LISTAS[[#This Row],[COSTO]]*AO3104)</f>
        <v>0</v>
      </c>
      <c r="AQ3104" s="47">
        <f>IF(AO3104="",0,AP3104/LISTAS[[#This Row],[VENTA NETA]]-1)</f>
        <v>0</v>
      </c>
      <c r="AS3104" s="46">
        <v>960</v>
      </c>
      <c r="AT3104" s="48">
        <f>+LISTAS[[#This Row],[COSTO]]/AS3104-1</f>
        <v>-1</v>
      </c>
      <c r="BA3104" t="s">
        <v>7116</v>
      </c>
      <c r="BB3104" s="36"/>
    </row>
    <row r="3105" spans="1:54" ht="13.15" thickBot="1" x14ac:dyDescent="0.4">
      <c r="A3105" s="7" t="s">
        <v>10261</v>
      </c>
      <c r="B3105" t="s">
        <v>7116</v>
      </c>
      <c r="C3105">
        <v>197</v>
      </c>
      <c r="D3105" t="s">
        <v>10262</v>
      </c>
      <c r="E3105" s="2">
        <v>20580</v>
      </c>
      <c r="F3105" s="7" t="str">
        <f>+_xlfn.XLOOKUP(LISTAS[[#This Row],[ID]],_01_CODIGOS_Y_COSTOS_xlsm[Producto y N°],_01_CODIGOS_Y_COSTOS_xlsm[FABRICA],"",0,1)</f>
        <v/>
      </c>
      <c r="G3105" s="26">
        <f>LISTAS[[#This Row],[Precio]]*(1-0.46)</f>
        <v>11113.2</v>
      </c>
      <c r="H3105" s="21">
        <f>+_xlfn.XLOOKUP(LISTAS[[#This Row],[ID]],_01_CODIGOS_Y_COSTOS_xlsm[Producto y N°],_01_CODIGOS_Y_COSTOS_xlsm[COSTO],0,0,1)</f>
        <v>0</v>
      </c>
      <c r="I3105" s="28">
        <f>+IFERROR(LISTAS[[#This Row],[VENTA NETA]]/LISTAS[[#This Row],[COSTO]]-1,0)</f>
        <v>0</v>
      </c>
      <c r="J3105" s="50" t="str">
        <f>IFERROR(VLOOKUP(LISTAS[[#This Row],[ID]],_01_CODIGOS_Y_COSTOS_xlsm[[Producto y N°]:[CODIGO]],2,0),"")</f>
        <v/>
      </c>
      <c r="O3105" t="s">
        <v>10261</v>
      </c>
      <c r="AB3105" s="12" t="str">
        <f>+LISTAS[[#This Row],[Codigo]]&amp;LISTAS[[#This Row],[Fabrica]]</f>
        <v/>
      </c>
      <c r="AC3105" s="13" t="str">
        <f>+LISTAS[[#This Row],[Codigo]]</f>
        <v/>
      </c>
      <c r="AD3105" s="13" t="str">
        <f>+LISTAS[[#This Row],[ID]]</f>
        <v>CONEXIONES T EN ALUMINIO197</v>
      </c>
      <c r="AH3105" s="36"/>
      <c r="AI3105" s="37">
        <f>+LISTAS[[#This Row],[Precio]]+(LISTAS[[#This Row],[Precio]]*AH3105)</f>
        <v>20580</v>
      </c>
      <c r="AJ3105" s="38">
        <f t="shared" si="52"/>
        <v>10290</v>
      </c>
      <c r="AL3105" s="35" t="e">
        <f>+AJ3105/LISTAS[[#This Row],[COSTO]]-1</f>
        <v>#DIV/0!</v>
      </c>
      <c r="AM3105" t="str">
        <f>+LISTAS[[#This Row],[ID]]</f>
        <v>CONEXIONES T EN ALUMINIO197</v>
      </c>
      <c r="AO3105" s="45"/>
      <c r="AP3105" s="46">
        <f>LISTAS[[#This Row],[COSTO]]+(LISTAS[[#This Row],[COSTO]]*AO3105)</f>
        <v>0</v>
      </c>
      <c r="AQ3105" s="47">
        <f>IF(AO3105="",0,AP3105/LISTAS[[#This Row],[VENTA NETA]]-1)</f>
        <v>0</v>
      </c>
      <c r="AS3105" s="46">
        <v>960</v>
      </c>
      <c r="AT3105" s="48">
        <f>+LISTAS[[#This Row],[COSTO]]/AS3105-1</f>
        <v>-1</v>
      </c>
      <c r="BA3105" t="s">
        <v>3134</v>
      </c>
      <c r="BB3105" s="36"/>
    </row>
    <row r="3106" spans="1:54" ht="13.15" thickBot="1" x14ac:dyDescent="0.4">
      <c r="A3106" s="7" t="s">
        <v>7185</v>
      </c>
      <c r="B3106" t="s">
        <v>7116</v>
      </c>
      <c r="C3106">
        <v>198</v>
      </c>
      <c r="D3106" t="s">
        <v>7186</v>
      </c>
      <c r="E3106" s="2">
        <v>8123</v>
      </c>
      <c r="F3106" s="7" t="str">
        <f>+_xlfn.XLOOKUP(LISTAS[[#This Row],[ID]],_01_CODIGOS_Y_COSTOS_xlsm[Producto y N°],_01_CODIGOS_Y_COSTOS_xlsm[FABRICA],"",0,1)</f>
        <v>MAXIFER</v>
      </c>
      <c r="G3106" s="26">
        <f>LISTAS[[#This Row],[Precio]]*(1-0.46)</f>
        <v>4386.42</v>
      </c>
      <c r="H3106" s="21">
        <f>+_xlfn.XLOOKUP(LISTAS[[#This Row],[ID]],_01_CODIGOS_Y_COSTOS_xlsm[Producto y N°],_01_CODIGOS_Y_COSTOS_xlsm[COSTO],0,0,1)</f>
        <v>0</v>
      </c>
      <c r="I3106" s="28">
        <f>+IFERROR(LISTAS[[#This Row],[VENTA NETA]]/LISTAS[[#This Row],[COSTO]]-1,0)</f>
        <v>0</v>
      </c>
      <c r="J3106" s="50" t="str">
        <f>IFERROR(VLOOKUP(LISTAS[[#This Row],[ID]],_01_CODIGOS_Y_COSTOS_xlsm[[Producto y N°]:[CODIGO]],2,0),"")</f>
        <v>0</v>
      </c>
      <c r="O3106" t="s">
        <v>7185</v>
      </c>
      <c r="AB3106" s="12" t="str">
        <f>+LISTAS[[#This Row],[Codigo]]&amp;LISTAS[[#This Row],[Fabrica]]</f>
        <v>0MAXIFER</v>
      </c>
      <c r="AC3106" s="13" t="str">
        <f>+LISTAS[[#This Row],[Codigo]]</f>
        <v>0</v>
      </c>
      <c r="AD3106" s="13" t="str">
        <f>+LISTAS[[#This Row],[ID]]</f>
        <v>CONEXIONES T EN ALUMINIO198</v>
      </c>
      <c r="AH3106" s="36"/>
      <c r="AI3106" s="37">
        <f>+LISTAS[[#This Row],[Precio]]+(LISTAS[[#This Row],[Precio]]*AH3106)</f>
        <v>8123</v>
      </c>
      <c r="AJ3106" s="38">
        <f t="shared" si="52"/>
        <v>4061.5</v>
      </c>
      <c r="AL3106" s="35" t="e">
        <f>+AJ3106/LISTAS[[#This Row],[COSTO]]-1</f>
        <v>#DIV/0!</v>
      </c>
      <c r="AM3106" t="str">
        <f>+LISTAS[[#This Row],[ID]]</f>
        <v>CONEXIONES T EN ALUMINIO198</v>
      </c>
      <c r="AO3106" s="45"/>
      <c r="AP3106" s="46">
        <f>LISTAS[[#This Row],[COSTO]]+(LISTAS[[#This Row],[COSTO]]*AO3106)</f>
        <v>0</v>
      </c>
      <c r="AQ3106" s="47">
        <f>IF(AO3106="",0,AP3106/LISTAS[[#This Row],[VENTA NETA]]-1)</f>
        <v>0</v>
      </c>
      <c r="AS3106" s="46">
        <v>960</v>
      </c>
      <c r="AT3106" s="48">
        <f>+LISTAS[[#This Row],[COSTO]]/AS3106-1</f>
        <v>-1</v>
      </c>
      <c r="BA3106" t="s">
        <v>3134</v>
      </c>
      <c r="BB3106" s="36"/>
    </row>
    <row r="3107" spans="1:54" ht="13.15" thickBot="1" x14ac:dyDescent="0.4">
      <c r="A3107" s="7" t="s">
        <v>10263</v>
      </c>
      <c r="B3107" t="s">
        <v>7116</v>
      </c>
      <c r="C3107">
        <v>199</v>
      </c>
      <c r="D3107" t="s">
        <v>10264</v>
      </c>
      <c r="E3107" s="2">
        <v>20580</v>
      </c>
      <c r="F3107" s="7" t="str">
        <f>+_xlfn.XLOOKUP(LISTAS[[#This Row],[ID]],_01_CODIGOS_Y_COSTOS_xlsm[Producto y N°],_01_CODIGOS_Y_COSTOS_xlsm[FABRICA],"",0,1)</f>
        <v/>
      </c>
      <c r="G3107" s="26">
        <f>LISTAS[[#This Row],[Precio]]*(1-0.46)</f>
        <v>11113.2</v>
      </c>
      <c r="H3107" s="21">
        <f>+_xlfn.XLOOKUP(LISTAS[[#This Row],[ID]],_01_CODIGOS_Y_COSTOS_xlsm[Producto y N°],_01_CODIGOS_Y_COSTOS_xlsm[COSTO],0,0,1)</f>
        <v>0</v>
      </c>
      <c r="I3107" s="28">
        <f>+IFERROR(LISTAS[[#This Row],[VENTA NETA]]/LISTAS[[#This Row],[COSTO]]-1,0)</f>
        <v>0</v>
      </c>
      <c r="J3107" s="50" t="str">
        <f>IFERROR(VLOOKUP(LISTAS[[#This Row],[ID]],_01_CODIGOS_Y_COSTOS_xlsm[[Producto y N°]:[CODIGO]],2,0),"")</f>
        <v/>
      </c>
      <c r="O3107" t="s">
        <v>10263</v>
      </c>
      <c r="AB3107" s="12" t="str">
        <f>+LISTAS[[#This Row],[Codigo]]&amp;LISTAS[[#This Row],[Fabrica]]</f>
        <v/>
      </c>
      <c r="AC3107" s="13" t="str">
        <f>+LISTAS[[#This Row],[Codigo]]</f>
        <v/>
      </c>
      <c r="AD3107" s="13" t="str">
        <f>+LISTAS[[#This Row],[ID]]</f>
        <v>CONEXIONES T EN ALUMINIO199</v>
      </c>
      <c r="AH3107" s="36"/>
      <c r="AI3107" s="37">
        <f>+LISTAS[[#This Row],[Precio]]+(LISTAS[[#This Row],[Precio]]*AH3107)</f>
        <v>20580</v>
      </c>
      <c r="AJ3107" s="38">
        <f t="shared" si="52"/>
        <v>10290</v>
      </c>
      <c r="AL3107" s="35" t="e">
        <f>+AJ3107/LISTAS[[#This Row],[COSTO]]-1</f>
        <v>#DIV/0!</v>
      </c>
      <c r="AM3107" t="str">
        <f>+LISTAS[[#This Row],[ID]]</f>
        <v>CONEXIONES T EN ALUMINIO199</v>
      </c>
      <c r="AO3107" s="45"/>
      <c r="AP3107" s="46">
        <f>LISTAS[[#This Row],[COSTO]]+(LISTAS[[#This Row],[COSTO]]*AO3107)</f>
        <v>0</v>
      </c>
      <c r="AQ3107" s="47">
        <f>IF(AO3107="",0,AP3107/LISTAS[[#This Row],[VENTA NETA]]-1)</f>
        <v>0</v>
      </c>
      <c r="AS3107" s="46">
        <v>960</v>
      </c>
      <c r="AT3107" s="48">
        <f>+LISTAS[[#This Row],[COSTO]]/AS3107-1</f>
        <v>-1</v>
      </c>
      <c r="BA3107" t="s">
        <v>3134</v>
      </c>
      <c r="BB3107" s="36"/>
    </row>
    <row r="3108" spans="1:54" ht="13.15" thickBot="1" x14ac:dyDescent="0.4">
      <c r="A3108" s="7" t="s">
        <v>7270</v>
      </c>
      <c r="B3108" t="s">
        <v>7116</v>
      </c>
      <c r="C3108">
        <v>200</v>
      </c>
      <c r="D3108" t="s">
        <v>10265</v>
      </c>
      <c r="E3108" s="2">
        <v>20580</v>
      </c>
      <c r="F3108" s="7" t="str">
        <f>+_xlfn.XLOOKUP(LISTAS[[#This Row],[ID]],_01_CODIGOS_Y_COSTOS_xlsm[Producto y N°],_01_CODIGOS_Y_COSTOS_xlsm[FABRICA],"",0,1)</f>
        <v>MAXIFER</v>
      </c>
      <c r="G3108" s="26">
        <f>LISTAS[[#This Row],[Precio]]*(1-0.46)</f>
        <v>11113.2</v>
      </c>
      <c r="H3108" s="21">
        <f>+_xlfn.XLOOKUP(LISTAS[[#This Row],[ID]],_01_CODIGOS_Y_COSTOS_xlsm[Producto y N°],_01_CODIGOS_Y_COSTOS_xlsm[COSTO],0,0,1)</f>
        <v>0</v>
      </c>
      <c r="I3108" s="28">
        <f>+IFERROR(LISTAS[[#This Row],[VENTA NETA]]/LISTAS[[#This Row],[COSTO]]-1,0)</f>
        <v>0</v>
      </c>
      <c r="J3108" s="50" t="str">
        <f>IFERROR(VLOOKUP(LISTAS[[#This Row],[ID]],_01_CODIGOS_Y_COSTOS_xlsm[[Producto y N°]:[CODIGO]],2,0),"")</f>
        <v>0</v>
      </c>
      <c r="O3108" t="s">
        <v>7270</v>
      </c>
      <c r="AB3108" s="12" t="str">
        <f>+LISTAS[[#This Row],[Codigo]]&amp;LISTAS[[#This Row],[Fabrica]]</f>
        <v>0MAXIFER</v>
      </c>
      <c r="AC3108" s="13" t="str">
        <f>+LISTAS[[#This Row],[Codigo]]</f>
        <v>0</v>
      </c>
      <c r="AD3108" s="13" t="str">
        <f>+LISTAS[[#This Row],[ID]]</f>
        <v>CONEXIONES T EN ALUMINIO200</v>
      </c>
      <c r="AH3108" s="36"/>
      <c r="AI3108" s="37">
        <f>+LISTAS[[#This Row],[Precio]]+(LISTAS[[#This Row],[Precio]]*AH3108)</f>
        <v>20580</v>
      </c>
      <c r="AJ3108" s="38">
        <f t="shared" si="52"/>
        <v>10290</v>
      </c>
      <c r="AL3108" s="35" t="e">
        <f>+AJ3108/LISTAS[[#This Row],[COSTO]]-1</f>
        <v>#DIV/0!</v>
      </c>
      <c r="AM3108" t="str">
        <f>+LISTAS[[#This Row],[ID]]</f>
        <v>CONEXIONES T EN ALUMINIO200</v>
      </c>
      <c r="AO3108" s="45"/>
      <c r="AP3108" s="46">
        <f>LISTAS[[#This Row],[COSTO]]+(LISTAS[[#This Row],[COSTO]]*AO3108)</f>
        <v>0</v>
      </c>
      <c r="AQ3108" s="47">
        <f>IF(AO3108="",0,AP3108/LISTAS[[#This Row],[VENTA NETA]]-1)</f>
        <v>0</v>
      </c>
      <c r="AS3108" s="46">
        <v>960</v>
      </c>
      <c r="AT3108" s="48">
        <f>+LISTAS[[#This Row],[COSTO]]/AS3108-1</f>
        <v>-1</v>
      </c>
      <c r="BA3108" t="s">
        <v>3134</v>
      </c>
      <c r="BB3108" s="36"/>
    </row>
    <row r="3109" spans="1:54" ht="13.15" thickBot="1" x14ac:dyDescent="0.4">
      <c r="A3109" s="7" t="s">
        <v>7271</v>
      </c>
      <c r="B3109" t="s">
        <v>7116</v>
      </c>
      <c r="C3109">
        <v>201</v>
      </c>
      <c r="D3109" t="s">
        <v>10266</v>
      </c>
      <c r="E3109" s="2">
        <v>13870</v>
      </c>
      <c r="F3109" s="7" t="str">
        <f>+_xlfn.XLOOKUP(LISTAS[[#This Row],[ID]],_01_CODIGOS_Y_COSTOS_xlsm[Producto y N°],_01_CODIGOS_Y_COSTOS_xlsm[FABRICA],"",0,1)</f>
        <v>MAXIFER</v>
      </c>
      <c r="G3109" s="26">
        <f>LISTAS[[#This Row],[Precio]]*(1-0.46)</f>
        <v>7489.8</v>
      </c>
      <c r="H3109" s="21">
        <f>+_xlfn.XLOOKUP(LISTAS[[#This Row],[ID]],_01_CODIGOS_Y_COSTOS_xlsm[Producto y N°],_01_CODIGOS_Y_COSTOS_xlsm[COSTO],0,0,1)</f>
        <v>0</v>
      </c>
      <c r="I3109" s="28">
        <f>+IFERROR(LISTAS[[#This Row],[VENTA NETA]]/LISTAS[[#This Row],[COSTO]]-1,0)</f>
        <v>0</v>
      </c>
      <c r="J3109" s="50" t="str">
        <f>IFERROR(VLOOKUP(LISTAS[[#This Row],[ID]],_01_CODIGOS_Y_COSTOS_xlsm[[Producto y N°]:[CODIGO]],2,0),"")</f>
        <v>0</v>
      </c>
      <c r="O3109" t="s">
        <v>7271</v>
      </c>
      <c r="AB3109" s="12" t="str">
        <f>+LISTAS[[#This Row],[Codigo]]&amp;LISTAS[[#This Row],[Fabrica]]</f>
        <v>0MAXIFER</v>
      </c>
      <c r="AC3109" s="13" t="str">
        <f>+LISTAS[[#This Row],[Codigo]]</f>
        <v>0</v>
      </c>
      <c r="AD3109" s="13" t="str">
        <f>+LISTAS[[#This Row],[ID]]</f>
        <v>CONEXIONES T EN ALUMINIO201</v>
      </c>
      <c r="AH3109" s="36"/>
      <c r="AI3109" s="37">
        <f>+LISTAS[[#This Row],[Precio]]+(LISTAS[[#This Row],[Precio]]*AH3109)</f>
        <v>13870</v>
      </c>
      <c r="AJ3109" s="38">
        <f t="shared" si="52"/>
        <v>6935</v>
      </c>
      <c r="AL3109" s="35" t="e">
        <f>+AJ3109/LISTAS[[#This Row],[COSTO]]-1</f>
        <v>#DIV/0!</v>
      </c>
      <c r="AM3109" t="str">
        <f>+LISTAS[[#This Row],[ID]]</f>
        <v>CONEXIONES T EN ALUMINIO201</v>
      </c>
      <c r="AO3109" s="45"/>
      <c r="AP3109" s="46">
        <f>LISTAS[[#This Row],[COSTO]]+(LISTAS[[#This Row],[COSTO]]*AO3109)</f>
        <v>0</v>
      </c>
      <c r="AQ3109" s="47">
        <f>IF(AO3109="",0,AP3109/LISTAS[[#This Row],[VENTA NETA]]-1)</f>
        <v>0</v>
      </c>
      <c r="AS3109" s="46">
        <v>960</v>
      </c>
      <c r="AT3109" s="48">
        <f>+LISTAS[[#This Row],[COSTO]]/AS3109-1</f>
        <v>-1</v>
      </c>
      <c r="BA3109" t="s">
        <v>3134</v>
      </c>
      <c r="BB3109" s="36"/>
    </row>
    <row r="3110" spans="1:54" ht="13.15" thickBot="1" x14ac:dyDescent="0.4">
      <c r="A3110" s="7" t="s">
        <v>7272</v>
      </c>
      <c r="B3110" t="s">
        <v>7116</v>
      </c>
      <c r="C3110">
        <v>202</v>
      </c>
      <c r="D3110" t="s">
        <v>10267</v>
      </c>
      <c r="E3110" s="2">
        <v>13870</v>
      </c>
      <c r="F3110" s="7" t="str">
        <f>+_xlfn.XLOOKUP(LISTAS[[#This Row],[ID]],_01_CODIGOS_Y_COSTOS_xlsm[Producto y N°],_01_CODIGOS_Y_COSTOS_xlsm[FABRICA],"",0,1)</f>
        <v>MAXIFER</v>
      </c>
      <c r="G3110" s="26">
        <f>LISTAS[[#This Row],[Precio]]*(1-0.46)</f>
        <v>7489.8</v>
      </c>
      <c r="H3110" s="21">
        <f>+_xlfn.XLOOKUP(LISTAS[[#This Row],[ID]],_01_CODIGOS_Y_COSTOS_xlsm[Producto y N°],_01_CODIGOS_Y_COSTOS_xlsm[COSTO],0,0,1)</f>
        <v>0</v>
      </c>
      <c r="I3110" s="28">
        <f>+IFERROR(LISTAS[[#This Row],[VENTA NETA]]/LISTAS[[#This Row],[COSTO]]-1,0)</f>
        <v>0</v>
      </c>
      <c r="J3110" s="50" t="str">
        <f>IFERROR(VLOOKUP(LISTAS[[#This Row],[ID]],_01_CODIGOS_Y_COSTOS_xlsm[[Producto y N°]:[CODIGO]],2,0),"")</f>
        <v>0</v>
      </c>
      <c r="O3110" t="s">
        <v>7272</v>
      </c>
      <c r="AB3110" s="12" t="str">
        <f>+LISTAS[[#This Row],[Codigo]]&amp;LISTAS[[#This Row],[Fabrica]]</f>
        <v>0MAXIFER</v>
      </c>
      <c r="AC3110" s="13" t="str">
        <f>+LISTAS[[#This Row],[Codigo]]</f>
        <v>0</v>
      </c>
      <c r="AD3110" s="13" t="str">
        <f>+LISTAS[[#This Row],[ID]]</f>
        <v>CONEXIONES T EN ALUMINIO202</v>
      </c>
      <c r="AH3110" s="36"/>
      <c r="AI3110" s="37">
        <f>+LISTAS[[#This Row],[Precio]]+(LISTAS[[#This Row],[Precio]]*AH3110)</f>
        <v>13870</v>
      </c>
      <c r="AJ3110" s="38">
        <f t="shared" si="52"/>
        <v>6935</v>
      </c>
      <c r="AL3110" s="35" t="e">
        <f>+AJ3110/LISTAS[[#This Row],[COSTO]]-1</f>
        <v>#DIV/0!</v>
      </c>
      <c r="AM3110" t="str">
        <f>+LISTAS[[#This Row],[ID]]</f>
        <v>CONEXIONES T EN ALUMINIO202</v>
      </c>
      <c r="AO3110" s="45"/>
      <c r="AP3110" s="46">
        <f>LISTAS[[#This Row],[COSTO]]+(LISTAS[[#This Row],[COSTO]]*AO3110)</f>
        <v>0</v>
      </c>
      <c r="AQ3110" s="47">
        <f>IF(AO3110="",0,AP3110/LISTAS[[#This Row],[VENTA NETA]]-1)</f>
        <v>0</v>
      </c>
      <c r="AS3110" s="46">
        <v>960</v>
      </c>
      <c r="AT3110" s="48">
        <f>+LISTAS[[#This Row],[COSTO]]/AS3110-1</f>
        <v>-1</v>
      </c>
      <c r="BA3110" t="s">
        <v>3134</v>
      </c>
      <c r="BB3110" s="36"/>
    </row>
    <row r="3111" spans="1:54" ht="13.15" thickBot="1" x14ac:dyDescent="0.4">
      <c r="A3111" s="7" t="s">
        <v>7273</v>
      </c>
      <c r="B3111" t="s">
        <v>7116</v>
      </c>
      <c r="C3111">
        <v>203</v>
      </c>
      <c r="D3111" t="s">
        <v>10268</v>
      </c>
      <c r="E3111" s="2">
        <v>13870</v>
      </c>
      <c r="F3111" s="7" t="str">
        <f>+_xlfn.XLOOKUP(LISTAS[[#This Row],[ID]],_01_CODIGOS_Y_COSTOS_xlsm[Producto y N°],_01_CODIGOS_Y_COSTOS_xlsm[FABRICA],"",0,1)</f>
        <v>MAXIFER</v>
      </c>
      <c r="G3111" s="26">
        <f>LISTAS[[#This Row],[Precio]]*(1-0.46)</f>
        <v>7489.8</v>
      </c>
      <c r="H3111" s="21">
        <f>+_xlfn.XLOOKUP(LISTAS[[#This Row],[ID]],_01_CODIGOS_Y_COSTOS_xlsm[Producto y N°],_01_CODIGOS_Y_COSTOS_xlsm[COSTO],0,0,1)</f>
        <v>0</v>
      </c>
      <c r="I3111" s="28">
        <f>+IFERROR(LISTAS[[#This Row],[VENTA NETA]]/LISTAS[[#This Row],[COSTO]]-1,0)</f>
        <v>0</v>
      </c>
      <c r="J3111" s="50" t="str">
        <f>IFERROR(VLOOKUP(LISTAS[[#This Row],[ID]],_01_CODIGOS_Y_COSTOS_xlsm[[Producto y N°]:[CODIGO]],2,0),"")</f>
        <v>0</v>
      </c>
      <c r="O3111" t="s">
        <v>7273</v>
      </c>
      <c r="AB3111" s="12" t="str">
        <f>+LISTAS[[#This Row],[Codigo]]&amp;LISTAS[[#This Row],[Fabrica]]</f>
        <v>0MAXIFER</v>
      </c>
      <c r="AC3111" s="13" t="str">
        <f>+LISTAS[[#This Row],[Codigo]]</f>
        <v>0</v>
      </c>
      <c r="AD3111" s="13" t="str">
        <f>+LISTAS[[#This Row],[ID]]</f>
        <v>CONEXIONES T EN ALUMINIO203</v>
      </c>
      <c r="AH3111" s="36"/>
      <c r="AI3111" s="37">
        <f>+LISTAS[[#This Row],[Precio]]+(LISTAS[[#This Row],[Precio]]*AH3111)</f>
        <v>13870</v>
      </c>
      <c r="AJ3111" s="38">
        <f t="shared" si="52"/>
        <v>6935</v>
      </c>
      <c r="AL3111" s="35" t="e">
        <f>+AJ3111/LISTAS[[#This Row],[COSTO]]-1</f>
        <v>#DIV/0!</v>
      </c>
      <c r="AM3111" t="str">
        <f>+LISTAS[[#This Row],[ID]]</f>
        <v>CONEXIONES T EN ALUMINIO203</v>
      </c>
      <c r="AO3111" s="45"/>
      <c r="AP3111" s="46">
        <f>LISTAS[[#This Row],[COSTO]]+(LISTAS[[#This Row],[COSTO]]*AO3111)</f>
        <v>0</v>
      </c>
      <c r="AQ3111" s="47">
        <f>IF(AO3111="",0,AP3111/LISTAS[[#This Row],[VENTA NETA]]-1)</f>
        <v>0</v>
      </c>
      <c r="AS3111" s="46">
        <v>960</v>
      </c>
      <c r="AT3111" s="48">
        <f>+LISTAS[[#This Row],[COSTO]]/AS3111-1</f>
        <v>-1</v>
      </c>
      <c r="BA3111" t="s">
        <v>3134</v>
      </c>
      <c r="BB3111" s="36"/>
    </row>
    <row r="3112" spans="1:54" ht="13.15" thickBot="1" x14ac:dyDescent="0.4">
      <c r="A3112" s="7" t="s">
        <v>7274</v>
      </c>
      <c r="B3112" t="s">
        <v>7116</v>
      </c>
      <c r="C3112">
        <v>204</v>
      </c>
      <c r="D3112" t="s">
        <v>10269</v>
      </c>
      <c r="E3112" s="2">
        <v>14870</v>
      </c>
      <c r="F3112" s="7" t="str">
        <f>+_xlfn.XLOOKUP(LISTAS[[#This Row],[ID]],_01_CODIGOS_Y_COSTOS_xlsm[Producto y N°],_01_CODIGOS_Y_COSTOS_xlsm[FABRICA],"",0,1)</f>
        <v>MAXIFER</v>
      </c>
      <c r="G3112" s="26">
        <f>LISTAS[[#This Row],[Precio]]*(1-0.46)</f>
        <v>8029.8</v>
      </c>
      <c r="H3112" s="21">
        <f>+_xlfn.XLOOKUP(LISTAS[[#This Row],[ID]],_01_CODIGOS_Y_COSTOS_xlsm[Producto y N°],_01_CODIGOS_Y_COSTOS_xlsm[COSTO],0,0,1)</f>
        <v>0</v>
      </c>
      <c r="I3112" s="28">
        <f>+IFERROR(LISTAS[[#This Row],[VENTA NETA]]/LISTAS[[#This Row],[COSTO]]-1,0)</f>
        <v>0</v>
      </c>
      <c r="J3112" s="50" t="str">
        <f>IFERROR(VLOOKUP(LISTAS[[#This Row],[ID]],_01_CODIGOS_Y_COSTOS_xlsm[[Producto y N°]:[CODIGO]],2,0),"")</f>
        <v>0</v>
      </c>
      <c r="O3112" t="s">
        <v>7274</v>
      </c>
      <c r="AB3112" s="12" t="str">
        <f>+LISTAS[[#This Row],[Codigo]]&amp;LISTAS[[#This Row],[Fabrica]]</f>
        <v>0MAXIFER</v>
      </c>
      <c r="AC3112" s="13" t="str">
        <f>+LISTAS[[#This Row],[Codigo]]</f>
        <v>0</v>
      </c>
      <c r="AD3112" s="13" t="str">
        <f>+LISTAS[[#This Row],[ID]]</f>
        <v>CONEXIONES T EN ALUMINIO204</v>
      </c>
      <c r="AH3112" s="36"/>
      <c r="AI3112" s="37">
        <f>+LISTAS[[#This Row],[Precio]]+(LISTAS[[#This Row],[Precio]]*AH3112)</f>
        <v>14870</v>
      </c>
      <c r="AJ3112" s="38">
        <f t="shared" si="52"/>
        <v>7435</v>
      </c>
      <c r="AL3112" s="35" t="e">
        <f>+AJ3112/LISTAS[[#This Row],[COSTO]]-1</f>
        <v>#DIV/0!</v>
      </c>
      <c r="AM3112" t="str">
        <f>+LISTAS[[#This Row],[ID]]</f>
        <v>CONEXIONES T EN ALUMINIO204</v>
      </c>
      <c r="AO3112" s="45"/>
      <c r="AP3112" s="46">
        <f>LISTAS[[#This Row],[COSTO]]+(LISTAS[[#This Row],[COSTO]]*AO3112)</f>
        <v>0</v>
      </c>
      <c r="AQ3112" s="47">
        <f>IF(AO3112="",0,AP3112/LISTAS[[#This Row],[VENTA NETA]]-1)</f>
        <v>0</v>
      </c>
      <c r="AS3112" s="46">
        <v>960</v>
      </c>
      <c r="AT3112" s="48">
        <f>+LISTAS[[#This Row],[COSTO]]/AS3112-1</f>
        <v>-1</v>
      </c>
      <c r="BA3112" t="s">
        <v>3134</v>
      </c>
      <c r="BB3112" s="36"/>
    </row>
    <row r="3113" spans="1:54" ht="13.15" thickBot="1" x14ac:dyDescent="0.4">
      <c r="A3113" s="7" t="s">
        <v>10270</v>
      </c>
      <c r="B3113" t="s">
        <v>7116</v>
      </c>
      <c r="C3113">
        <v>205</v>
      </c>
      <c r="D3113" t="s">
        <v>10271</v>
      </c>
      <c r="E3113" s="2">
        <v>14870</v>
      </c>
      <c r="F3113" s="7" t="str">
        <f>+_xlfn.XLOOKUP(LISTAS[[#This Row],[ID]],_01_CODIGOS_Y_COSTOS_xlsm[Producto y N°],_01_CODIGOS_Y_COSTOS_xlsm[FABRICA],"",0,1)</f>
        <v/>
      </c>
      <c r="G3113" s="26">
        <f>LISTAS[[#This Row],[Precio]]*(1-0.46)</f>
        <v>8029.8</v>
      </c>
      <c r="H3113" s="21">
        <f>+_xlfn.XLOOKUP(LISTAS[[#This Row],[ID]],_01_CODIGOS_Y_COSTOS_xlsm[Producto y N°],_01_CODIGOS_Y_COSTOS_xlsm[COSTO],0,0,1)</f>
        <v>0</v>
      </c>
      <c r="I3113" s="28">
        <f>+IFERROR(LISTAS[[#This Row],[VENTA NETA]]/LISTAS[[#This Row],[COSTO]]-1,0)</f>
        <v>0</v>
      </c>
      <c r="J3113" s="50" t="str">
        <f>IFERROR(VLOOKUP(LISTAS[[#This Row],[ID]],_01_CODIGOS_Y_COSTOS_xlsm[[Producto y N°]:[CODIGO]],2,0),"")</f>
        <v/>
      </c>
      <c r="O3113" t="s">
        <v>10270</v>
      </c>
      <c r="AB3113" s="12" t="str">
        <f>+LISTAS[[#This Row],[Codigo]]&amp;LISTAS[[#This Row],[Fabrica]]</f>
        <v/>
      </c>
      <c r="AC3113" s="13" t="str">
        <f>+LISTAS[[#This Row],[Codigo]]</f>
        <v/>
      </c>
      <c r="AD3113" s="13" t="str">
        <f>+LISTAS[[#This Row],[ID]]</f>
        <v>CONEXIONES T EN ALUMINIO205</v>
      </c>
      <c r="AH3113" s="36"/>
      <c r="AI3113" s="37">
        <f>+LISTAS[[#This Row],[Precio]]+(LISTAS[[#This Row],[Precio]]*AH3113)</f>
        <v>14870</v>
      </c>
      <c r="AJ3113" s="38">
        <f t="shared" si="52"/>
        <v>7435</v>
      </c>
      <c r="AL3113" s="35" t="e">
        <f>+AJ3113/LISTAS[[#This Row],[COSTO]]-1</f>
        <v>#DIV/0!</v>
      </c>
      <c r="AM3113" t="str">
        <f>+LISTAS[[#This Row],[ID]]</f>
        <v>CONEXIONES T EN ALUMINIO205</v>
      </c>
      <c r="AO3113" s="45"/>
      <c r="AP3113" s="46">
        <f>LISTAS[[#This Row],[COSTO]]+(LISTAS[[#This Row],[COSTO]]*AO3113)</f>
        <v>0</v>
      </c>
      <c r="AQ3113" s="47">
        <f>IF(AO3113="",0,AP3113/LISTAS[[#This Row],[VENTA NETA]]-1)</f>
        <v>0</v>
      </c>
      <c r="AS3113" s="46">
        <v>1250</v>
      </c>
      <c r="AT3113" s="48">
        <f>+LISTAS[[#This Row],[COSTO]]/AS3113-1</f>
        <v>-1</v>
      </c>
      <c r="BA3113" t="s">
        <v>3134</v>
      </c>
      <c r="BB3113" s="36"/>
    </row>
    <row r="3114" spans="1:54" ht="13.15" thickBot="1" x14ac:dyDescent="0.4">
      <c r="A3114" s="7" t="s">
        <v>10272</v>
      </c>
      <c r="B3114" t="s">
        <v>7116</v>
      </c>
      <c r="C3114">
        <v>206</v>
      </c>
      <c r="D3114" t="s">
        <v>10273</v>
      </c>
      <c r="E3114" s="2">
        <v>14870</v>
      </c>
      <c r="F3114" s="7" t="str">
        <f>+_xlfn.XLOOKUP(LISTAS[[#This Row],[ID]],_01_CODIGOS_Y_COSTOS_xlsm[Producto y N°],_01_CODIGOS_Y_COSTOS_xlsm[FABRICA],"",0,1)</f>
        <v/>
      </c>
      <c r="G3114" s="26">
        <f>LISTAS[[#This Row],[Precio]]*(1-0.46)</f>
        <v>8029.8</v>
      </c>
      <c r="H3114" s="21">
        <f>+_xlfn.XLOOKUP(LISTAS[[#This Row],[ID]],_01_CODIGOS_Y_COSTOS_xlsm[Producto y N°],_01_CODIGOS_Y_COSTOS_xlsm[COSTO],0,0,1)</f>
        <v>0</v>
      </c>
      <c r="I3114" s="28">
        <f>+IFERROR(LISTAS[[#This Row],[VENTA NETA]]/LISTAS[[#This Row],[COSTO]]-1,0)</f>
        <v>0</v>
      </c>
      <c r="J3114" s="50" t="str">
        <f>IFERROR(VLOOKUP(LISTAS[[#This Row],[ID]],_01_CODIGOS_Y_COSTOS_xlsm[[Producto y N°]:[CODIGO]],2,0),"")</f>
        <v/>
      </c>
      <c r="O3114" t="s">
        <v>10272</v>
      </c>
      <c r="AB3114" s="12" t="str">
        <f>+LISTAS[[#This Row],[Codigo]]&amp;LISTAS[[#This Row],[Fabrica]]</f>
        <v/>
      </c>
      <c r="AC3114" s="13" t="str">
        <f>+LISTAS[[#This Row],[Codigo]]</f>
        <v/>
      </c>
      <c r="AD3114" s="13" t="str">
        <f>+LISTAS[[#This Row],[ID]]</f>
        <v>CONEXIONES T EN ALUMINIO206</v>
      </c>
      <c r="AH3114" s="36"/>
      <c r="AI3114" s="37">
        <f>+LISTAS[[#This Row],[Precio]]+(LISTAS[[#This Row],[Precio]]*AH3114)</f>
        <v>14870</v>
      </c>
      <c r="AJ3114" s="38">
        <f t="shared" si="52"/>
        <v>7435</v>
      </c>
      <c r="AL3114" s="35" t="e">
        <f>+AJ3114/LISTAS[[#This Row],[COSTO]]-1</f>
        <v>#DIV/0!</v>
      </c>
      <c r="AM3114" t="str">
        <f>+LISTAS[[#This Row],[ID]]</f>
        <v>CONEXIONES T EN ALUMINIO206</v>
      </c>
      <c r="AO3114" s="45"/>
      <c r="AP3114" s="46">
        <f>LISTAS[[#This Row],[COSTO]]+(LISTAS[[#This Row],[COSTO]]*AO3114)</f>
        <v>0</v>
      </c>
      <c r="AQ3114" s="47">
        <f>IF(AO3114="",0,AP3114/LISTAS[[#This Row],[VENTA NETA]]-1)</f>
        <v>0</v>
      </c>
      <c r="AS3114" s="46">
        <v>1250</v>
      </c>
      <c r="AT3114" s="48">
        <f>+LISTAS[[#This Row],[COSTO]]/AS3114-1</f>
        <v>-1</v>
      </c>
      <c r="BA3114" t="s">
        <v>3134</v>
      </c>
      <c r="BB3114" s="36"/>
    </row>
    <row r="3115" spans="1:54" ht="13.15" thickBot="1" x14ac:dyDescent="0.4">
      <c r="A3115" s="7" t="s">
        <v>10274</v>
      </c>
      <c r="B3115" t="s">
        <v>7116</v>
      </c>
      <c r="C3115">
        <v>207</v>
      </c>
      <c r="D3115" t="s">
        <v>10275</v>
      </c>
      <c r="E3115" s="2">
        <v>15870</v>
      </c>
      <c r="F3115" s="7" t="str">
        <f>+_xlfn.XLOOKUP(LISTAS[[#This Row],[ID]],_01_CODIGOS_Y_COSTOS_xlsm[Producto y N°],_01_CODIGOS_Y_COSTOS_xlsm[FABRICA],"",0,1)</f>
        <v/>
      </c>
      <c r="G3115" s="26">
        <f>LISTAS[[#This Row],[Precio]]*(1-0.46)</f>
        <v>8569.8000000000011</v>
      </c>
      <c r="H3115" s="21">
        <f>+_xlfn.XLOOKUP(LISTAS[[#This Row],[ID]],_01_CODIGOS_Y_COSTOS_xlsm[Producto y N°],_01_CODIGOS_Y_COSTOS_xlsm[COSTO],0,0,1)</f>
        <v>0</v>
      </c>
      <c r="I3115" s="28">
        <f>+IFERROR(LISTAS[[#This Row],[VENTA NETA]]/LISTAS[[#This Row],[COSTO]]-1,0)</f>
        <v>0</v>
      </c>
      <c r="J3115" s="50" t="str">
        <f>IFERROR(VLOOKUP(LISTAS[[#This Row],[ID]],_01_CODIGOS_Y_COSTOS_xlsm[[Producto y N°]:[CODIGO]],2,0),"")</f>
        <v/>
      </c>
      <c r="O3115" t="s">
        <v>10274</v>
      </c>
      <c r="AB3115" s="12" t="str">
        <f>+LISTAS[[#This Row],[Codigo]]&amp;LISTAS[[#This Row],[Fabrica]]</f>
        <v/>
      </c>
      <c r="AC3115" s="13" t="str">
        <f>+LISTAS[[#This Row],[Codigo]]</f>
        <v/>
      </c>
      <c r="AD3115" s="13" t="str">
        <f>+LISTAS[[#This Row],[ID]]</f>
        <v>CONEXIONES T EN ALUMINIO207</v>
      </c>
      <c r="AH3115" s="36"/>
      <c r="AI3115" s="37">
        <f>+LISTAS[[#This Row],[Precio]]+(LISTAS[[#This Row],[Precio]]*AH3115)</f>
        <v>15870</v>
      </c>
      <c r="AJ3115" s="38">
        <f t="shared" si="52"/>
        <v>7935</v>
      </c>
      <c r="AL3115" s="35" t="e">
        <f>+AJ3115/LISTAS[[#This Row],[COSTO]]-1</f>
        <v>#DIV/0!</v>
      </c>
      <c r="AM3115" t="str">
        <f>+LISTAS[[#This Row],[ID]]</f>
        <v>CONEXIONES T EN ALUMINIO207</v>
      </c>
      <c r="AO3115" s="45"/>
      <c r="AP3115" s="46">
        <f>LISTAS[[#This Row],[COSTO]]+(LISTAS[[#This Row],[COSTO]]*AO3115)</f>
        <v>0</v>
      </c>
      <c r="AQ3115" s="47">
        <f>IF(AO3115="",0,AP3115/LISTAS[[#This Row],[VENTA NETA]]-1)</f>
        <v>0</v>
      </c>
      <c r="AS3115" s="46">
        <v>960</v>
      </c>
      <c r="AT3115" s="48">
        <f>+LISTAS[[#This Row],[COSTO]]/AS3115-1</f>
        <v>-1</v>
      </c>
      <c r="BA3115" t="s">
        <v>3134</v>
      </c>
      <c r="BB3115" s="36"/>
    </row>
    <row r="3116" spans="1:54" ht="13.15" thickBot="1" x14ac:dyDescent="0.4">
      <c r="A3116" s="7" t="s">
        <v>10276</v>
      </c>
      <c r="B3116" t="s">
        <v>7116</v>
      </c>
      <c r="C3116">
        <v>208</v>
      </c>
      <c r="D3116" t="s">
        <v>10277</v>
      </c>
      <c r="E3116" s="2">
        <v>15870</v>
      </c>
      <c r="F3116" s="7" t="str">
        <f>+_xlfn.XLOOKUP(LISTAS[[#This Row],[ID]],_01_CODIGOS_Y_COSTOS_xlsm[Producto y N°],_01_CODIGOS_Y_COSTOS_xlsm[FABRICA],"",0,1)</f>
        <v/>
      </c>
      <c r="G3116" s="26">
        <f>LISTAS[[#This Row],[Precio]]*(1-0.46)</f>
        <v>8569.8000000000011</v>
      </c>
      <c r="H3116" s="21">
        <f>+_xlfn.XLOOKUP(LISTAS[[#This Row],[ID]],_01_CODIGOS_Y_COSTOS_xlsm[Producto y N°],_01_CODIGOS_Y_COSTOS_xlsm[COSTO],0,0,1)</f>
        <v>0</v>
      </c>
      <c r="I3116" s="28">
        <f>+IFERROR(LISTAS[[#This Row],[VENTA NETA]]/LISTAS[[#This Row],[COSTO]]-1,0)</f>
        <v>0</v>
      </c>
      <c r="J3116" s="50" t="str">
        <f>IFERROR(VLOOKUP(LISTAS[[#This Row],[ID]],_01_CODIGOS_Y_COSTOS_xlsm[[Producto y N°]:[CODIGO]],2,0),"")</f>
        <v/>
      </c>
      <c r="O3116" t="s">
        <v>10276</v>
      </c>
      <c r="AB3116" s="12" t="str">
        <f>+LISTAS[[#This Row],[Codigo]]&amp;LISTAS[[#This Row],[Fabrica]]</f>
        <v/>
      </c>
      <c r="AC3116" s="13" t="str">
        <f>+LISTAS[[#This Row],[Codigo]]</f>
        <v/>
      </c>
      <c r="AD3116" s="13" t="str">
        <f>+LISTAS[[#This Row],[ID]]</f>
        <v>CONEXIONES T EN ALUMINIO208</v>
      </c>
      <c r="AH3116" s="36"/>
      <c r="AI3116" s="37">
        <f>+LISTAS[[#This Row],[Precio]]+(LISTAS[[#This Row],[Precio]]*AH3116)</f>
        <v>15870</v>
      </c>
      <c r="AJ3116" s="38">
        <f t="shared" si="52"/>
        <v>7935</v>
      </c>
      <c r="AL3116" s="35" t="e">
        <f>+AJ3116/LISTAS[[#This Row],[COSTO]]-1</f>
        <v>#DIV/0!</v>
      </c>
      <c r="AM3116" t="str">
        <f>+LISTAS[[#This Row],[ID]]</f>
        <v>CONEXIONES T EN ALUMINIO208</v>
      </c>
      <c r="AO3116" s="45"/>
      <c r="AP3116" s="46">
        <f>LISTAS[[#This Row],[COSTO]]+(LISTAS[[#This Row],[COSTO]]*AO3116)</f>
        <v>0</v>
      </c>
      <c r="AQ3116" s="47">
        <f>IF(AO3116="",0,AP3116/LISTAS[[#This Row],[VENTA NETA]]-1)</f>
        <v>0</v>
      </c>
      <c r="AS3116" s="46">
        <v>960</v>
      </c>
      <c r="AT3116" s="48">
        <f>+LISTAS[[#This Row],[COSTO]]/AS3116-1</f>
        <v>-1</v>
      </c>
      <c r="BA3116" t="s">
        <v>3134</v>
      </c>
      <c r="BB3116" s="36"/>
    </row>
    <row r="3117" spans="1:54" ht="13.15" thickBot="1" x14ac:dyDescent="0.4">
      <c r="A3117" s="7" t="s">
        <v>7175</v>
      </c>
      <c r="B3117" t="s">
        <v>7116</v>
      </c>
      <c r="C3117" t="s">
        <v>4917</v>
      </c>
      <c r="D3117" t="s">
        <v>6581</v>
      </c>
      <c r="E3117" s="2">
        <v>16000</v>
      </c>
      <c r="F3117" s="7" t="str">
        <f>+_xlfn.XLOOKUP(LISTAS[[#This Row],[ID]],_01_CODIGOS_Y_COSTOS_xlsm[Producto y N°],_01_CODIGOS_Y_COSTOS_xlsm[FABRICA],"",0,1)</f>
        <v>MAXIFER</v>
      </c>
      <c r="G3117" s="26">
        <f>LISTAS[[#This Row],[Precio]]*(1-0.46)</f>
        <v>8640</v>
      </c>
      <c r="H3117" s="21">
        <f>+_xlfn.XLOOKUP(LISTAS[[#This Row],[ID]],_01_CODIGOS_Y_COSTOS_xlsm[Producto y N°],_01_CODIGOS_Y_COSTOS_xlsm[COSTO],0,0,1)</f>
        <v>0</v>
      </c>
      <c r="I3117" s="28">
        <f>+IFERROR(LISTAS[[#This Row],[VENTA NETA]]/LISTAS[[#This Row],[COSTO]]-1,0)</f>
        <v>0</v>
      </c>
      <c r="J3117" s="50" t="str">
        <f>IFERROR(VLOOKUP(LISTAS[[#This Row],[ID]],_01_CODIGOS_Y_COSTOS_xlsm[[Producto y N°]:[CODIGO]],2,0),"")</f>
        <v>0</v>
      </c>
      <c r="O3117" t="s">
        <v>7175</v>
      </c>
      <c r="AB3117" s="12" t="str">
        <f>+LISTAS[[#This Row],[Codigo]]&amp;LISTAS[[#This Row],[Fabrica]]</f>
        <v>0MAXIFER</v>
      </c>
      <c r="AC3117" s="13" t="str">
        <f>+LISTAS[[#This Row],[Codigo]]</f>
        <v>0</v>
      </c>
      <c r="AD3117" s="13" t="str">
        <f>+LISTAS[[#This Row],[ID]]</f>
        <v>CONEXIONES T EN ALUMINIOGaveta</v>
      </c>
      <c r="AH3117" s="36"/>
      <c r="AI3117" s="37">
        <f>+LISTAS[[#This Row],[Precio]]+(LISTAS[[#This Row],[Precio]]*AH3117)</f>
        <v>16000</v>
      </c>
      <c r="AJ3117" s="38">
        <f t="shared" si="52"/>
        <v>8000</v>
      </c>
      <c r="AL3117" s="35" t="e">
        <f>+AJ3117/LISTAS[[#This Row],[COSTO]]-1</f>
        <v>#DIV/0!</v>
      </c>
      <c r="AM3117" t="str">
        <f>+LISTAS[[#This Row],[ID]]</f>
        <v>CONEXIONES T EN ALUMINIOGaveta</v>
      </c>
      <c r="AO3117" s="45"/>
      <c r="AP3117" s="46">
        <f>LISTAS[[#This Row],[COSTO]]+(LISTAS[[#This Row],[COSTO]]*AO3117)</f>
        <v>0</v>
      </c>
      <c r="AQ3117" s="47">
        <f>IF(AO3117="",0,AP3117/LISTAS[[#This Row],[VENTA NETA]]-1)</f>
        <v>0</v>
      </c>
      <c r="AS3117" s="46">
        <v>0</v>
      </c>
      <c r="AT3117" s="48" t="e">
        <f>+LISTAS[[#This Row],[COSTO]]/AS3117-1</f>
        <v>#DIV/0!</v>
      </c>
      <c r="BA3117" t="s">
        <v>3134</v>
      </c>
      <c r="BB3117" s="36"/>
    </row>
    <row r="3118" spans="1:54" ht="13.15" thickBot="1" x14ac:dyDescent="0.4">
      <c r="A3118" s="7" t="s">
        <v>7188</v>
      </c>
      <c r="B3118" t="s">
        <v>3134</v>
      </c>
      <c r="C3118" t="s">
        <v>7189</v>
      </c>
      <c r="D3118" t="s">
        <v>7190</v>
      </c>
      <c r="E3118" s="2">
        <v>4773.8164999999999</v>
      </c>
      <c r="F3118" s="7" t="str">
        <f>+_xlfn.XLOOKUP(LISTAS[[#This Row],[ID]],_01_CODIGOS_Y_COSTOS_xlsm[Producto y N°],_01_CODIGOS_Y_COSTOS_xlsm[FABRICA],"",0,1)</f>
        <v>JORGE.CARBON</v>
      </c>
      <c r="G3118" s="26">
        <f>LISTAS[[#This Row],[Precio]]*(1-0.46)</f>
        <v>2577.8609100000003</v>
      </c>
      <c r="H3118" s="21">
        <f>+_xlfn.XLOOKUP(LISTAS[[#This Row],[ID]],_01_CODIGOS_Y_COSTOS_xlsm[Producto y N°],_01_CODIGOS_Y_COSTOS_xlsm[COSTO],0,0,1)</f>
        <v>1550</v>
      </c>
      <c r="I3118" s="28">
        <f>+IFERROR(LISTAS[[#This Row],[VENTA NETA]]/LISTAS[[#This Row],[COSTO]]-1,0)</f>
        <v>0.66313607096774208</v>
      </c>
      <c r="J3118" s="50" t="str">
        <f>IFERROR(VLOOKUP(LISTAS[[#This Row],[ID]],_01_CODIGOS_Y_COSTOS_xlsm[[Producto y N°]:[CODIGO]],2,0),"")</f>
        <v>357</v>
      </c>
      <c r="O3118" t="s">
        <v>7188</v>
      </c>
      <c r="AB3118" s="12" t="str">
        <f>+LISTAS[[#This Row],[Codigo]]&amp;LISTAS[[#This Row],[Fabrica]]</f>
        <v>357JORGE.CARBON</v>
      </c>
      <c r="AC3118" s="13" t="str">
        <f>+LISTAS[[#This Row],[Codigo]]</f>
        <v>357</v>
      </c>
      <c r="AD3118" s="13" t="str">
        <f>+LISTAS[[#This Row],[ID]]</f>
        <v>CARBONES110 - 18x8x6</v>
      </c>
      <c r="AH3118" s="36"/>
      <c r="AI3118" s="37">
        <f>+LISTAS[[#This Row],[Precio]]+(LISTAS[[#This Row],[Precio]]*AH3118)</f>
        <v>4773.8164999999999</v>
      </c>
      <c r="AJ3118" s="38">
        <f t="shared" si="52"/>
        <v>2386.90825</v>
      </c>
      <c r="AL3118" s="35">
        <f>+AJ3118/LISTAS[[#This Row],[COSTO]]-1</f>
        <v>0.53994080645161291</v>
      </c>
      <c r="AM3118" t="str">
        <f>+LISTAS[[#This Row],[ID]]</f>
        <v>CARBONES110 - 18x8x6</v>
      </c>
      <c r="AO3118" s="45"/>
      <c r="AP3118" s="46">
        <f>LISTAS[[#This Row],[COSTO]]+(LISTAS[[#This Row],[COSTO]]*AO3118)</f>
        <v>1550</v>
      </c>
      <c r="AQ3118" s="47">
        <f>IF(AO3118="",0,AP3118/LISTAS[[#This Row],[VENTA NETA]]-1)</f>
        <v>0</v>
      </c>
      <c r="AS3118" s="46">
        <v>414.90359999999998</v>
      </c>
      <c r="AT3118" s="48">
        <f>+LISTAS[[#This Row],[COSTO]]/AS3118-1</f>
        <v>2.7358075466204683</v>
      </c>
      <c r="BA3118" t="s">
        <v>3134</v>
      </c>
      <c r="BB3118" s="36"/>
    </row>
    <row r="3119" spans="1:54" ht="13.15" thickBot="1" x14ac:dyDescent="0.4">
      <c r="A3119" s="7" t="s">
        <v>7191</v>
      </c>
      <c r="B3119" t="s">
        <v>3134</v>
      </c>
      <c r="C3119" t="s">
        <v>7192</v>
      </c>
      <c r="D3119" t="s">
        <v>7193</v>
      </c>
      <c r="E3119" s="2">
        <v>4773.8164999999999</v>
      </c>
      <c r="F3119" s="7" t="str">
        <f>+_xlfn.XLOOKUP(LISTAS[[#This Row],[ID]],_01_CODIGOS_Y_COSTOS_xlsm[Producto y N°],_01_CODIGOS_Y_COSTOS_xlsm[FABRICA],"",0,1)</f>
        <v>JORGE.CARBON</v>
      </c>
      <c r="G3119" s="26">
        <f>LISTAS[[#This Row],[Precio]]*(1-0.46)</f>
        <v>2577.8609100000003</v>
      </c>
      <c r="H3119" s="21">
        <f>+_xlfn.XLOOKUP(LISTAS[[#This Row],[ID]],_01_CODIGOS_Y_COSTOS_xlsm[Producto y N°],_01_CODIGOS_Y_COSTOS_xlsm[COSTO],0,0,1)</f>
        <v>1550</v>
      </c>
      <c r="I3119" s="28">
        <f>+IFERROR(LISTAS[[#This Row],[VENTA NETA]]/LISTAS[[#This Row],[COSTO]]-1,0)</f>
        <v>0.66313607096774208</v>
      </c>
      <c r="J3119" s="50" t="str">
        <f>IFERROR(VLOOKUP(LISTAS[[#This Row],[ID]],_01_CODIGOS_Y_COSTOS_xlsm[[Producto y N°]:[CODIGO]],2,0),"")</f>
        <v>364</v>
      </c>
      <c r="O3119" t="s">
        <v>7191</v>
      </c>
      <c r="AB3119" s="12" t="str">
        <f>+LISTAS[[#This Row],[Codigo]]&amp;LISTAS[[#This Row],[Fabrica]]</f>
        <v>364JORGE.CARBON</v>
      </c>
      <c r="AC3119" s="13" t="str">
        <f>+LISTAS[[#This Row],[Codigo]]</f>
        <v>364</v>
      </c>
      <c r="AD3119" s="13" t="str">
        <f>+LISTAS[[#This Row],[ID]]</f>
        <v>CARBONES111 - 13,5x7x5</v>
      </c>
      <c r="AH3119" s="36"/>
      <c r="AI3119" s="37">
        <f>+LISTAS[[#This Row],[Precio]]+(LISTAS[[#This Row],[Precio]]*AH3119)</f>
        <v>4773.8164999999999</v>
      </c>
      <c r="AJ3119" s="38">
        <f t="shared" si="52"/>
        <v>2386.90825</v>
      </c>
      <c r="AL3119" s="35">
        <f>+AJ3119/LISTAS[[#This Row],[COSTO]]-1</f>
        <v>0.53994080645161291</v>
      </c>
      <c r="AM3119" t="str">
        <f>+LISTAS[[#This Row],[ID]]</f>
        <v>CARBONES111 - 13,5x7x5</v>
      </c>
      <c r="AO3119" s="45"/>
      <c r="AP3119" s="46">
        <f>LISTAS[[#This Row],[COSTO]]+(LISTAS[[#This Row],[COSTO]]*AO3119)</f>
        <v>1550</v>
      </c>
      <c r="AQ3119" s="47">
        <f>IF(AO3119="",0,AP3119/LISTAS[[#This Row],[VENTA NETA]]-1)</f>
        <v>0</v>
      </c>
      <c r="AS3119" s="46">
        <v>0</v>
      </c>
      <c r="AT3119" s="48" t="e">
        <f>+LISTAS[[#This Row],[COSTO]]/AS3119-1</f>
        <v>#DIV/0!</v>
      </c>
      <c r="BA3119" t="s">
        <v>3134</v>
      </c>
      <c r="BB3119" s="36"/>
    </row>
    <row r="3120" spans="1:54" ht="13.15" thickBot="1" x14ac:dyDescent="0.4">
      <c r="A3120" s="7" t="s">
        <v>7194</v>
      </c>
      <c r="B3120" t="s">
        <v>3134</v>
      </c>
      <c r="C3120" t="s">
        <v>7195</v>
      </c>
      <c r="D3120" t="s">
        <v>7196</v>
      </c>
      <c r="E3120" s="2">
        <v>4773.8164999999999</v>
      </c>
      <c r="F3120" s="7" t="str">
        <f>+_xlfn.XLOOKUP(LISTAS[[#This Row],[ID]],_01_CODIGOS_Y_COSTOS_xlsm[Producto y N°],_01_CODIGOS_Y_COSTOS_xlsm[FABRICA],"",0,1)</f>
        <v>JORGE.CARBON</v>
      </c>
      <c r="G3120" s="26">
        <f>LISTAS[[#This Row],[Precio]]*(1-0.46)</f>
        <v>2577.8609100000003</v>
      </c>
      <c r="H3120" s="21">
        <f>+_xlfn.XLOOKUP(LISTAS[[#This Row],[ID]],_01_CODIGOS_Y_COSTOS_xlsm[Producto y N°],_01_CODIGOS_Y_COSTOS_xlsm[COSTO],0,0,1)</f>
        <v>1550</v>
      </c>
      <c r="I3120" s="28">
        <f>+IFERROR(LISTAS[[#This Row],[VENTA NETA]]/LISTAS[[#This Row],[COSTO]]-1,0)</f>
        <v>0.66313607096774208</v>
      </c>
      <c r="J3120" s="50" t="str">
        <f>IFERROR(VLOOKUP(LISTAS[[#This Row],[ID]],_01_CODIGOS_Y_COSTOS_xlsm[[Producto y N°]:[CODIGO]],2,0),"")</f>
        <v>372</v>
      </c>
      <c r="O3120" t="s">
        <v>7194</v>
      </c>
      <c r="AB3120" s="12" t="str">
        <f>+LISTAS[[#This Row],[Codigo]]&amp;LISTAS[[#This Row],[Fabrica]]</f>
        <v>372JORGE.CARBON</v>
      </c>
      <c r="AC3120" s="13" t="str">
        <f>+LISTAS[[#This Row],[Codigo]]</f>
        <v>372</v>
      </c>
      <c r="AD3120" s="13" t="str">
        <f>+LISTAS[[#This Row],[ID]]</f>
        <v>CARBONES112 - 23x9x6</v>
      </c>
      <c r="AH3120" s="36"/>
      <c r="AI3120" s="37">
        <f>+LISTAS[[#This Row],[Precio]]+(LISTAS[[#This Row],[Precio]]*AH3120)</f>
        <v>4773.8164999999999</v>
      </c>
      <c r="AJ3120" s="38">
        <f t="shared" si="52"/>
        <v>2386.90825</v>
      </c>
      <c r="AL3120" s="35">
        <f>+AJ3120/LISTAS[[#This Row],[COSTO]]-1</f>
        <v>0.53994080645161291</v>
      </c>
      <c r="AM3120" t="str">
        <f>+LISTAS[[#This Row],[ID]]</f>
        <v>CARBONES112 - 23x9x6</v>
      </c>
      <c r="AO3120" s="45"/>
      <c r="AP3120" s="46">
        <f>LISTAS[[#This Row],[COSTO]]+(LISTAS[[#This Row],[COSTO]]*AO3120)</f>
        <v>1550</v>
      </c>
      <c r="AQ3120" s="47">
        <f>IF(AO3120="",0,AP3120/LISTAS[[#This Row],[VENTA NETA]]-1)</f>
        <v>0</v>
      </c>
      <c r="AS3120" s="46">
        <v>663.73919999999998</v>
      </c>
      <c r="AT3120" s="48">
        <f>+LISTAS[[#This Row],[COSTO]]/AS3120-1</f>
        <v>1.3352545698672009</v>
      </c>
      <c r="BA3120" t="s">
        <v>3134</v>
      </c>
      <c r="BB3120" s="36"/>
    </row>
    <row r="3121" spans="1:54" ht="13.15" thickBot="1" x14ac:dyDescent="0.4">
      <c r="A3121" s="7" t="s">
        <v>7197</v>
      </c>
      <c r="B3121" t="s">
        <v>3134</v>
      </c>
      <c r="C3121" t="s">
        <v>7198</v>
      </c>
      <c r="D3121" t="s">
        <v>7199</v>
      </c>
      <c r="E3121" s="2">
        <v>4773.8164999999999</v>
      </c>
      <c r="F3121" s="7" t="str">
        <f>+_xlfn.XLOOKUP(LISTAS[[#This Row],[ID]],_01_CODIGOS_Y_COSTOS_xlsm[Producto y N°],_01_CODIGOS_Y_COSTOS_xlsm[FABRICA],"",0,1)</f>
        <v>JORGE.CARBON</v>
      </c>
      <c r="G3121" s="26">
        <f>LISTAS[[#This Row],[Precio]]*(1-0.46)</f>
        <v>2577.8609100000003</v>
      </c>
      <c r="H3121" s="21">
        <f>+_xlfn.XLOOKUP(LISTAS[[#This Row],[ID]],_01_CODIGOS_Y_COSTOS_xlsm[Producto y N°],_01_CODIGOS_Y_COSTOS_xlsm[COSTO],0,0,1)</f>
        <v>1550</v>
      </c>
      <c r="I3121" s="28">
        <f>+IFERROR(LISTAS[[#This Row],[VENTA NETA]]/LISTAS[[#This Row],[COSTO]]-1,0)</f>
        <v>0.66313607096774208</v>
      </c>
      <c r="J3121" s="50" t="str">
        <f>IFERROR(VLOOKUP(LISTAS[[#This Row],[ID]],_01_CODIGOS_Y_COSTOS_xlsm[[Producto y N°]:[CODIGO]],2,0),"")</f>
        <v>387</v>
      </c>
      <c r="O3121" t="s">
        <v>7197</v>
      </c>
      <c r="AB3121" s="12" t="str">
        <f>+LISTAS[[#This Row],[Codigo]]&amp;LISTAS[[#This Row],[Fabrica]]</f>
        <v>387JORGE.CARBON</v>
      </c>
      <c r="AC3121" s="13" t="str">
        <f>+LISTAS[[#This Row],[Codigo]]</f>
        <v>387</v>
      </c>
      <c r="AD3121" s="13" t="str">
        <f>+LISTAS[[#This Row],[ID]]</f>
        <v>CARBONES113 - 13x8x5</v>
      </c>
      <c r="AH3121" s="36"/>
      <c r="AI3121" s="37">
        <f>+LISTAS[[#This Row],[Precio]]+(LISTAS[[#This Row],[Precio]]*AH3121)</f>
        <v>4773.8164999999999</v>
      </c>
      <c r="AJ3121" s="38">
        <f t="shared" si="52"/>
        <v>2386.90825</v>
      </c>
      <c r="AL3121" s="35">
        <f>+AJ3121/LISTAS[[#This Row],[COSTO]]-1</f>
        <v>0.53994080645161291</v>
      </c>
      <c r="AM3121" t="str">
        <f>+LISTAS[[#This Row],[ID]]</f>
        <v>CARBONES113 - 13x8x5</v>
      </c>
      <c r="AO3121" s="45"/>
      <c r="AP3121" s="46">
        <f>LISTAS[[#This Row],[COSTO]]+(LISTAS[[#This Row],[COSTO]]*AO3121)</f>
        <v>1550</v>
      </c>
      <c r="AQ3121" s="47">
        <f>IF(AO3121="",0,AP3121/LISTAS[[#This Row],[VENTA NETA]]-1)</f>
        <v>0</v>
      </c>
      <c r="AS3121" s="46">
        <v>0</v>
      </c>
      <c r="AT3121" s="48" t="e">
        <f>+LISTAS[[#This Row],[COSTO]]/AS3121-1</f>
        <v>#DIV/0!</v>
      </c>
      <c r="BA3121" t="s">
        <v>3134</v>
      </c>
      <c r="BB3121" s="36"/>
    </row>
    <row r="3122" spans="1:54" ht="13.15" thickBot="1" x14ac:dyDescent="0.4">
      <c r="A3122" s="7" t="s">
        <v>7200</v>
      </c>
      <c r="B3122" t="s">
        <v>3134</v>
      </c>
      <c r="C3122" t="s">
        <v>7201</v>
      </c>
      <c r="D3122" t="s">
        <v>7202</v>
      </c>
      <c r="E3122" s="2">
        <v>4773.8164999999999</v>
      </c>
      <c r="F3122" s="7" t="str">
        <f>+_xlfn.XLOOKUP(LISTAS[[#This Row],[ID]],_01_CODIGOS_Y_COSTOS_xlsm[Producto y N°],_01_CODIGOS_Y_COSTOS_xlsm[FABRICA],"",0,1)</f>
        <v>JORGE.CARBON</v>
      </c>
      <c r="G3122" s="26">
        <f>LISTAS[[#This Row],[Precio]]*(1-0.46)</f>
        <v>2577.8609100000003</v>
      </c>
      <c r="H3122" s="21">
        <f>+_xlfn.XLOOKUP(LISTAS[[#This Row],[ID]],_01_CODIGOS_Y_COSTOS_xlsm[Producto y N°],_01_CODIGOS_Y_COSTOS_xlsm[COSTO],0,0,1)</f>
        <v>1550</v>
      </c>
      <c r="I3122" s="28">
        <f>+IFERROR(LISTAS[[#This Row],[VENTA NETA]]/LISTAS[[#This Row],[COSTO]]-1,0)</f>
        <v>0.66313607096774208</v>
      </c>
      <c r="J3122" s="50" t="str">
        <f>IFERROR(VLOOKUP(LISTAS[[#This Row],[ID]],_01_CODIGOS_Y_COSTOS_xlsm[[Producto y N°]:[CODIGO]],2,0),"")</f>
        <v>399</v>
      </c>
      <c r="O3122" t="s">
        <v>7200</v>
      </c>
      <c r="AB3122" s="12" t="str">
        <f>+LISTAS[[#This Row],[Codigo]]&amp;LISTAS[[#This Row],[Fabrica]]</f>
        <v>399JORGE.CARBON</v>
      </c>
      <c r="AC3122" s="13" t="str">
        <f>+LISTAS[[#This Row],[Codigo]]</f>
        <v>399</v>
      </c>
      <c r="AD3122" s="13" t="str">
        <f>+LISTAS[[#This Row],[ID]]</f>
        <v>CARBONES114 - 13x14x7,3</v>
      </c>
      <c r="AH3122" s="36"/>
      <c r="AI3122" s="37">
        <f>+LISTAS[[#This Row],[Precio]]+(LISTAS[[#This Row],[Precio]]*AH3122)</f>
        <v>4773.8164999999999</v>
      </c>
      <c r="AJ3122" s="38">
        <f t="shared" si="52"/>
        <v>2386.90825</v>
      </c>
      <c r="AL3122" s="35">
        <f>+AJ3122/LISTAS[[#This Row],[COSTO]]-1</f>
        <v>0.53994080645161291</v>
      </c>
      <c r="AM3122" t="str">
        <f>+LISTAS[[#This Row],[ID]]</f>
        <v>CARBONES114 - 13x14x7,3</v>
      </c>
      <c r="AO3122" s="45"/>
      <c r="AP3122" s="46">
        <f>LISTAS[[#This Row],[COSTO]]+(LISTAS[[#This Row],[COSTO]]*AO3122)</f>
        <v>1550</v>
      </c>
      <c r="AQ3122" s="47">
        <f>IF(AO3122="",0,AP3122/LISTAS[[#This Row],[VENTA NETA]]-1)</f>
        <v>0</v>
      </c>
      <c r="AS3122" s="46">
        <v>583.77509999999995</v>
      </c>
      <c r="AT3122" s="48">
        <f>+LISTAS[[#This Row],[COSTO]]/AS3122-1</f>
        <v>1.6551320876823969</v>
      </c>
      <c r="BA3122" t="s">
        <v>3134</v>
      </c>
      <c r="BB3122" s="36"/>
    </row>
    <row r="3123" spans="1:54" ht="13.15" thickBot="1" x14ac:dyDescent="0.4">
      <c r="A3123" s="7" t="s">
        <v>7203</v>
      </c>
      <c r="B3123" t="s">
        <v>3134</v>
      </c>
      <c r="C3123" t="s">
        <v>7204</v>
      </c>
      <c r="D3123" t="s">
        <v>7205</v>
      </c>
      <c r="E3123" s="2">
        <v>4773.8164999999999</v>
      </c>
      <c r="F3123" s="7" t="str">
        <f>+_xlfn.XLOOKUP(LISTAS[[#This Row],[ID]],_01_CODIGOS_Y_COSTOS_xlsm[Producto y N°],_01_CODIGOS_Y_COSTOS_xlsm[FABRICA],"",0,1)</f>
        <v>JORGE.CARBON</v>
      </c>
      <c r="G3123" s="26">
        <f>LISTAS[[#This Row],[Precio]]*(1-0.46)</f>
        <v>2577.8609100000003</v>
      </c>
      <c r="H3123" s="21">
        <f>+_xlfn.XLOOKUP(LISTAS[[#This Row],[ID]],_01_CODIGOS_Y_COSTOS_xlsm[Producto y N°],_01_CODIGOS_Y_COSTOS_xlsm[COSTO],0,0,1)</f>
        <v>1550</v>
      </c>
      <c r="I3123" s="28">
        <f>+IFERROR(LISTAS[[#This Row],[VENTA NETA]]/LISTAS[[#This Row],[COSTO]]-1,0)</f>
        <v>0.66313607096774208</v>
      </c>
      <c r="J3123" s="50" t="str">
        <f>IFERROR(VLOOKUP(LISTAS[[#This Row],[ID]],_01_CODIGOS_Y_COSTOS_xlsm[[Producto y N°]:[CODIGO]],2,0),"")</f>
        <v>410</v>
      </c>
      <c r="O3123" t="s">
        <v>7203</v>
      </c>
      <c r="AB3123" s="12" t="str">
        <f>+LISTAS[[#This Row],[Codigo]]&amp;LISTAS[[#This Row],[Fabrica]]</f>
        <v>410JORGE.CARBON</v>
      </c>
      <c r="AC3123" s="13" t="str">
        <f>+LISTAS[[#This Row],[Codigo]]</f>
        <v>410</v>
      </c>
      <c r="AD3123" s="13" t="str">
        <f>+LISTAS[[#This Row],[ID]]</f>
        <v>CARBONES115 - 13x10x5</v>
      </c>
      <c r="AH3123" s="36"/>
      <c r="AI3123" s="37">
        <f>+LISTAS[[#This Row],[Precio]]+(LISTAS[[#This Row],[Precio]]*AH3123)</f>
        <v>4773.8164999999999</v>
      </c>
      <c r="AJ3123" s="38">
        <f t="shared" si="52"/>
        <v>2386.90825</v>
      </c>
      <c r="AL3123" s="35">
        <f>+AJ3123/LISTAS[[#This Row],[COSTO]]-1</f>
        <v>0.53994080645161291</v>
      </c>
      <c r="AM3123" t="str">
        <f>+LISTAS[[#This Row],[ID]]</f>
        <v>CARBONES115 - 13x10x5</v>
      </c>
      <c r="AO3123" s="45"/>
      <c r="AP3123" s="46">
        <f>LISTAS[[#This Row],[COSTO]]+(LISTAS[[#This Row],[COSTO]]*AO3123)</f>
        <v>1550</v>
      </c>
      <c r="AQ3123" s="47">
        <f>IF(AO3123="",0,AP3123/LISTAS[[#This Row],[VENTA NETA]]-1)</f>
        <v>0</v>
      </c>
      <c r="AS3123" s="46">
        <v>0</v>
      </c>
      <c r="AT3123" s="48" t="e">
        <f>+LISTAS[[#This Row],[COSTO]]/AS3123-1</f>
        <v>#DIV/0!</v>
      </c>
      <c r="BA3123" t="s">
        <v>3134</v>
      </c>
      <c r="BB3123" s="36"/>
    </row>
    <row r="3124" spans="1:54" ht="13.15" thickBot="1" x14ac:dyDescent="0.4">
      <c r="A3124" s="7" t="s">
        <v>7206</v>
      </c>
      <c r="B3124" t="s">
        <v>3134</v>
      </c>
      <c r="C3124" t="s">
        <v>7207</v>
      </c>
      <c r="D3124" t="s">
        <v>7208</v>
      </c>
      <c r="E3124" s="2">
        <v>4773.8164999999999</v>
      </c>
      <c r="F3124" s="7" t="str">
        <f>+_xlfn.XLOOKUP(LISTAS[[#This Row],[ID]],_01_CODIGOS_Y_COSTOS_xlsm[Producto y N°],_01_CODIGOS_Y_COSTOS_xlsm[FABRICA],"",0,1)</f>
        <v>JORGE.CARBON</v>
      </c>
      <c r="G3124" s="26">
        <f>LISTAS[[#This Row],[Precio]]*(1-0.46)</f>
        <v>2577.8609100000003</v>
      </c>
      <c r="H3124" s="21">
        <f>+_xlfn.XLOOKUP(LISTAS[[#This Row],[ID]],_01_CODIGOS_Y_COSTOS_xlsm[Producto y N°],_01_CODIGOS_Y_COSTOS_xlsm[COSTO],0,0,1)</f>
        <v>1550</v>
      </c>
      <c r="I3124" s="28">
        <f>+IFERROR(LISTAS[[#This Row],[VENTA NETA]]/LISTAS[[#This Row],[COSTO]]-1,0)</f>
        <v>0.66313607096774208</v>
      </c>
      <c r="J3124" s="50" t="str">
        <f>IFERROR(VLOOKUP(LISTAS[[#This Row],[ID]],_01_CODIGOS_Y_COSTOS_xlsm[[Producto y N°]:[CODIGO]],2,0),"")</f>
        <v>411</v>
      </c>
      <c r="O3124" t="s">
        <v>7206</v>
      </c>
      <c r="AB3124" s="12" t="str">
        <f>+LISTAS[[#This Row],[Codigo]]&amp;LISTAS[[#This Row],[Fabrica]]</f>
        <v>411JORGE.CARBON</v>
      </c>
      <c r="AC3124" s="13" t="str">
        <f>+LISTAS[[#This Row],[Codigo]]</f>
        <v>411</v>
      </c>
      <c r="AD3124" s="13" t="str">
        <f>+LISTAS[[#This Row],[ID]]</f>
        <v>CARBONES116 - 6x9x13</v>
      </c>
      <c r="AH3124" s="36"/>
      <c r="AI3124" s="37">
        <f>+LISTAS[[#This Row],[Precio]]+(LISTAS[[#This Row],[Precio]]*AH3124)</f>
        <v>4773.8164999999999</v>
      </c>
      <c r="AJ3124" s="38">
        <f t="shared" si="52"/>
        <v>2386.90825</v>
      </c>
      <c r="AL3124" s="35">
        <f>+AJ3124/LISTAS[[#This Row],[COSTO]]-1</f>
        <v>0.53994080645161291</v>
      </c>
      <c r="AM3124" t="str">
        <f>+LISTAS[[#This Row],[ID]]</f>
        <v>CARBONES116 - 6x9x13</v>
      </c>
      <c r="AO3124" s="45"/>
      <c r="AP3124" s="46">
        <f>LISTAS[[#This Row],[COSTO]]+(LISTAS[[#This Row],[COSTO]]*AO3124)</f>
        <v>1550</v>
      </c>
      <c r="AQ3124" s="47">
        <f>IF(AO3124="",0,AP3124/LISTAS[[#This Row],[VENTA NETA]]-1)</f>
        <v>0</v>
      </c>
      <c r="AS3124" s="46">
        <v>0</v>
      </c>
      <c r="AT3124" s="48" t="e">
        <f>+LISTAS[[#This Row],[COSTO]]/AS3124-1</f>
        <v>#DIV/0!</v>
      </c>
      <c r="BA3124" t="s">
        <v>7662</v>
      </c>
      <c r="BB3124" s="36"/>
    </row>
    <row r="3125" spans="1:54" ht="13.15" thickBot="1" x14ac:dyDescent="0.4">
      <c r="A3125" s="7" t="s">
        <v>7209</v>
      </c>
      <c r="B3125" t="s">
        <v>3134</v>
      </c>
      <c r="C3125" t="s">
        <v>7210</v>
      </c>
      <c r="D3125" t="s">
        <v>7211</v>
      </c>
      <c r="E3125" s="2">
        <v>4773.8164999999999</v>
      </c>
      <c r="F3125" s="7" t="str">
        <f>+_xlfn.XLOOKUP(LISTAS[[#This Row],[ID]],_01_CODIGOS_Y_COSTOS_xlsm[Producto y N°],_01_CODIGOS_Y_COSTOS_xlsm[FABRICA],"",0,1)</f>
        <v>JORGE.CARBON</v>
      </c>
      <c r="G3125" s="26">
        <f>LISTAS[[#This Row],[Precio]]*(1-0.46)</f>
        <v>2577.8609100000003</v>
      </c>
      <c r="H3125" s="21">
        <f>+_xlfn.XLOOKUP(LISTAS[[#This Row],[ID]],_01_CODIGOS_Y_COSTOS_xlsm[Producto y N°],_01_CODIGOS_Y_COSTOS_xlsm[COSTO],0,0,1)</f>
        <v>1550</v>
      </c>
      <c r="I3125" s="28">
        <f>+IFERROR(LISTAS[[#This Row],[VENTA NETA]]/LISTAS[[#This Row],[COSTO]]-1,0)</f>
        <v>0.66313607096774208</v>
      </c>
      <c r="J3125" s="50" t="str">
        <f>IFERROR(VLOOKUP(LISTAS[[#This Row],[ID]],_01_CODIGOS_Y_COSTOS_xlsm[[Producto y N°]:[CODIGO]],2,0),"")</f>
        <v>412</v>
      </c>
      <c r="O3125" t="s">
        <v>7209</v>
      </c>
      <c r="AB3125" s="12" t="str">
        <f>+LISTAS[[#This Row],[Codigo]]&amp;LISTAS[[#This Row],[Fabrica]]</f>
        <v>412JORGE.CARBON</v>
      </c>
      <c r="AC3125" s="13" t="str">
        <f>+LISTAS[[#This Row],[Codigo]]</f>
        <v>412</v>
      </c>
      <c r="AD3125" s="13" t="str">
        <f>+LISTAS[[#This Row],[ID]]</f>
        <v>CARBONES117 - 6x12x16</v>
      </c>
      <c r="AH3125" s="36"/>
      <c r="AI3125" s="37">
        <f>+LISTAS[[#This Row],[Precio]]+(LISTAS[[#This Row],[Precio]]*AH3125)</f>
        <v>4773.8164999999999</v>
      </c>
      <c r="AJ3125" s="38">
        <f t="shared" si="52"/>
        <v>2386.90825</v>
      </c>
      <c r="AL3125" s="35">
        <f>+AJ3125/LISTAS[[#This Row],[COSTO]]-1</f>
        <v>0.53994080645161291</v>
      </c>
      <c r="AM3125" t="str">
        <f>+LISTAS[[#This Row],[ID]]</f>
        <v>CARBONES117 - 6x12x16</v>
      </c>
      <c r="AO3125" s="45"/>
      <c r="AP3125" s="46">
        <f>LISTAS[[#This Row],[COSTO]]+(LISTAS[[#This Row],[COSTO]]*AO3125)</f>
        <v>1550</v>
      </c>
      <c r="AQ3125" s="47">
        <f>IF(AO3125="",0,AP3125/LISTAS[[#This Row],[VENTA NETA]]-1)</f>
        <v>0</v>
      </c>
      <c r="AS3125" s="46">
        <v>0</v>
      </c>
      <c r="AT3125" s="48" t="e">
        <f>+LISTAS[[#This Row],[COSTO]]/AS3125-1</f>
        <v>#DIV/0!</v>
      </c>
      <c r="BA3125" t="s">
        <v>7662</v>
      </c>
      <c r="BB3125" s="36"/>
    </row>
    <row r="3126" spans="1:54" ht="13.15" thickBot="1" x14ac:dyDescent="0.4">
      <c r="A3126" s="7" t="s">
        <v>7212</v>
      </c>
      <c r="B3126" t="s">
        <v>3134</v>
      </c>
      <c r="C3126" t="s">
        <v>7213</v>
      </c>
      <c r="D3126" t="s">
        <v>7211</v>
      </c>
      <c r="E3126" s="2">
        <v>4773.8164999999999</v>
      </c>
      <c r="F3126" s="7" t="str">
        <f>+_xlfn.XLOOKUP(LISTAS[[#This Row],[ID]],_01_CODIGOS_Y_COSTOS_xlsm[Producto y N°],_01_CODIGOS_Y_COSTOS_xlsm[FABRICA],"",0,1)</f>
        <v>JORGE.CARBON</v>
      </c>
      <c r="G3126" s="26">
        <f>LISTAS[[#This Row],[Precio]]*(1-0.46)</f>
        <v>2577.8609100000003</v>
      </c>
      <c r="H3126" s="21">
        <f>+_xlfn.XLOOKUP(LISTAS[[#This Row],[ID]],_01_CODIGOS_Y_COSTOS_xlsm[Producto y N°],_01_CODIGOS_Y_COSTOS_xlsm[COSTO],0,0,1)</f>
        <v>1550</v>
      </c>
      <c r="I3126" s="28">
        <f>+IFERROR(LISTAS[[#This Row],[VENTA NETA]]/LISTAS[[#This Row],[COSTO]]-1,0)</f>
        <v>0.66313607096774208</v>
      </c>
      <c r="J3126" s="50" t="str">
        <f>IFERROR(VLOOKUP(LISTAS[[#This Row],[ID]],_01_CODIGOS_Y_COSTOS_xlsm[[Producto y N°]:[CODIGO]],2,0),"")</f>
        <v>414</v>
      </c>
      <c r="O3126" t="s">
        <v>7212</v>
      </c>
      <c r="AB3126" s="12" t="str">
        <f>+LISTAS[[#This Row],[Codigo]]&amp;LISTAS[[#This Row],[Fabrica]]</f>
        <v>414JORGE.CARBON</v>
      </c>
      <c r="AC3126" s="13" t="str">
        <f>+LISTAS[[#This Row],[Codigo]]</f>
        <v>414</v>
      </c>
      <c r="AD3126" s="13" t="str">
        <f>+LISTAS[[#This Row],[ID]]</f>
        <v>CARBONES118 - 6x16x21</v>
      </c>
      <c r="AH3126" s="36"/>
      <c r="AI3126" s="37">
        <f>+LISTAS[[#This Row],[Precio]]+(LISTAS[[#This Row],[Precio]]*AH3126)</f>
        <v>4773.8164999999999</v>
      </c>
      <c r="AJ3126" s="38">
        <f t="shared" si="52"/>
        <v>2386.90825</v>
      </c>
      <c r="AL3126" s="35">
        <f>+AJ3126/LISTAS[[#This Row],[COSTO]]-1</f>
        <v>0.53994080645161291</v>
      </c>
      <c r="AM3126" t="str">
        <f>+LISTAS[[#This Row],[ID]]</f>
        <v>CARBONES118 - 6x16x21</v>
      </c>
      <c r="AO3126" s="45"/>
      <c r="AP3126" s="46">
        <f>LISTAS[[#This Row],[COSTO]]+(LISTAS[[#This Row],[COSTO]]*AO3126)</f>
        <v>1550</v>
      </c>
      <c r="AQ3126" s="47">
        <f>IF(AO3126="",0,AP3126/LISTAS[[#This Row],[VENTA NETA]]-1)</f>
        <v>0</v>
      </c>
      <c r="AS3126" s="46">
        <v>699.44849999999997</v>
      </c>
      <c r="AT3126" s="48">
        <f>+LISTAS[[#This Row],[COSTO]]/AS3126-1</f>
        <v>1.2160316306347072</v>
      </c>
      <c r="BA3126" t="s">
        <v>7662</v>
      </c>
      <c r="BB3126" s="36"/>
    </row>
    <row r="3127" spans="1:54" ht="13.15" thickBot="1" x14ac:dyDescent="0.4">
      <c r="A3127" s="7" t="s">
        <v>7214</v>
      </c>
      <c r="B3127" t="s">
        <v>3134</v>
      </c>
      <c r="C3127" t="s">
        <v>7215</v>
      </c>
      <c r="D3127" t="s">
        <v>7216</v>
      </c>
      <c r="E3127" s="2">
        <v>4773.8164999999999</v>
      </c>
      <c r="F3127" s="7" t="str">
        <f>+_xlfn.XLOOKUP(LISTAS[[#This Row],[ID]],_01_CODIGOS_Y_COSTOS_xlsm[Producto y N°],_01_CODIGOS_Y_COSTOS_xlsm[FABRICA],"",0,1)</f>
        <v>JORGE.CARBON</v>
      </c>
      <c r="G3127" s="26">
        <f>LISTAS[[#This Row],[Precio]]*(1-0.46)</f>
        <v>2577.8609100000003</v>
      </c>
      <c r="H3127" s="21">
        <f>+_xlfn.XLOOKUP(LISTAS[[#This Row],[ID]],_01_CODIGOS_Y_COSTOS_xlsm[Producto y N°],_01_CODIGOS_Y_COSTOS_xlsm[COSTO],0,0,1)</f>
        <v>1550</v>
      </c>
      <c r="I3127" s="28">
        <f>+IFERROR(LISTAS[[#This Row],[VENTA NETA]]/LISTAS[[#This Row],[COSTO]]-1,0)</f>
        <v>0.66313607096774208</v>
      </c>
      <c r="J3127" s="50" t="str">
        <f>IFERROR(VLOOKUP(LISTAS[[#This Row],[ID]],_01_CODIGOS_Y_COSTOS_xlsm[[Producto y N°]:[CODIGO]],2,0),"")</f>
        <v>415</v>
      </c>
      <c r="O3127" t="s">
        <v>7214</v>
      </c>
      <c r="AB3127" s="12" t="str">
        <f>+LISTAS[[#This Row],[Codigo]]&amp;LISTAS[[#This Row],[Fabrica]]</f>
        <v>415JORGE.CARBON</v>
      </c>
      <c r="AC3127" s="13" t="str">
        <f>+LISTAS[[#This Row],[Codigo]]</f>
        <v>415</v>
      </c>
      <c r="AD3127" s="13" t="str">
        <f>+LISTAS[[#This Row],[ID]]</f>
        <v>CARBONES119 - 6x12x18</v>
      </c>
      <c r="AH3127" s="36"/>
      <c r="AI3127" s="37">
        <f>+LISTAS[[#This Row],[Precio]]+(LISTAS[[#This Row],[Precio]]*AH3127)</f>
        <v>4773.8164999999999</v>
      </c>
      <c r="AJ3127" s="38">
        <f t="shared" si="52"/>
        <v>2386.90825</v>
      </c>
      <c r="AL3127" s="35">
        <f>+AJ3127/LISTAS[[#This Row],[COSTO]]-1</f>
        <v>0.53994080645161291</v>
      </c>
      <c r="AM3127" t="str">
        <f>+LISTAS[[#This Row],[ID]]</f>
        <v>CARBONES119 - 6x12x18</v>
      </c>
      <c r="AO3127" s="45"/>
      <c r="AP3127" s="46">
        <f>LISTAS[[#This Row],[COSTO]]+(LISTAS[[#This Row],[COSTO]]*AO3127)</f>
        <v>1550</v>
      </c>
      <c r="AQ3127" s="47">
        <f>IF(AO3127="",0,AP3127/LISTAS[[#This Row],[VENTA NETA]]-1)</f>
        <v>0</v>
      </c>
      <c r="AS3127" s="46">
        <v>699.44849999999997</v>
      </c>
      <c r="AT3127" s="48">
        <f>+LISTAS[[#This Row],[COSTO]]/AS3127-1</f>
        <v>1.2160316306347072</v>
      </c>
      <c r="BA3127" t="s">
        <v>7662</v>
      </c>
      <c r="BB3127" s="36"/>
    </row>
    <row r="3128" spans="1:54" ht="13.15" thickBot="1" x14ac:dyDescent="0.4">
      <c r="A3128" s="7" t="s">
        <v>7217</v>
      </c>
      <c r="B3128" t="s">
        <v>3134</v>
      </c>
      <c r="C3128" t="s">
        <v>7218</v>
      </c>
      <c r="D3128" t="s">
        <v>7216</v>
      </c>
      <c r="E3128" s="2">
        <v>4773.8164999999999</v>
      </c>
      <c r="F3128" s="7" t="str">
        <f>+_xlfn.XLOOKUP(LISTAS[[#This Row],[ID]],_01_CODIGOS_Y_COSTOS_xlsm[Producto y N°],_01_CODIGOS_Y_COSTOS_xlsm[FABRICA],"",0,1)</f>
        <v>JORGE.CARBON</v>
      </c>
      <c r="G3128" s="26">
        <f>LISTAS[[#This Row],[Precio]]*(1-0.46)</f>
        <v>2577.8609100000003</v>
      </c>
      <c r="H3128" s="21">
        <f>+_xlfn.XLOOKUP(LISTAS[[#This Row],[ID]],_01_CODIGOS_Y_COSTOS_xlsm[Producto y N°],_01_CODIGOS_Y_COSTOS_xlsm[COSTO],0,0,1)</f>
        <v>1550</v>
      </c>
      <c r="I3128" s="28">
        <f>+IFERROR(LISTAS[[#This Row],[VENTA NETA]]/LISTAS[[#This Row],[COSTO]]-1,0)</f>
        <v>0.66313607096774208</v>
      </c>
      <c r="J3128" s="50" t="str">
        <f>IFERROR(VLOOKUP(LISTAS[[#This Row],[ID]],_01_CODIGOS_Y_COSTOS_xlsm[[Producto y N°]:[CODIGO]],2,0),"")</f>
        <v>417</v>
      </c>
      <c r="O3128" t="s">
        <v>7217</v>
      </c>
      <c r="AB3128" s="12" t="str">
        <f>+LISTAS[[#This Row],[Codigo]]&amp;LISTAS[[#This Row],[Fabrica]]</f>
        <v>417JORGE.CARBON</v>
      </c>
      <c r="AC3128" s="13" t="str">
        <f>+LISTAS[[#This Row],[Codigo]]</f>
        <v>417</v>
      </c>
      <c r="AD3128" s="13" t="str">
        <f>+LISTAS[[#This Row],[ID]]</f>
        <v>CARBONES120 - 5x11x17</v>
      </c>
      <c r="AH3128" s="36"/>
      <c r="AI3128" s="37">
        <f>+LISTAS[[#This Row],[Precio]]+(LISTAS[[#This Row],[Precio]]*AH3128)</f>
        <v>4773.8164999999999</v>
      </c>
      <c r="AJ3128" s="38">
        <f t="shared" si="52"/>
        <v>2386.90825</v>
      </c>
      <c r="AL3128" s="35">
        <f>+AJ3128/LISTAS[[#This Row],[COSTO]]-1</f>
        <v>0.53994080645161291</v>
      </c>
      <c r="AM3128" t="str">
        <f>+LISTAS[[#This Row],[ID]]</f>
        <v>CARBONES120 - 5x11x17</v>
      </c>
      <c r="AO3128" s="45"/>
      <c r="AP3128" s="46">
        <f>LISTAS[[#This Row],[COSTO]]+(LISTAS[[#This Row],[COSTO]]*AO3128)</f>
        <v>1550</v>
      </c>
      <c r="AQ3128" s="47">
        <f>IF(AO3128="",0,AP3128/LISTAS[[#This Row],[VENTA NETA]]-1)</f>
        <v>0</v>
      </c>
      <c r="AS3128" s="46">
        <v>0</v>
      </c>
      <c r="AT3128" s="48" t="e">
        <f>+LISTAS[[#This Row],[COSTO]]/AS3128-1</f>
        <v>#DIV/0!</v>
      </c>
      <c r="BA3128" t="s">
        <v>7662</v>
      </c>
      <c r="BB3128" s="36"/>
    </row>
    <row r="3129" spans="1:54" ht="13.15" thickBot="1" x14ac:dyDescent="0.4">
      <c r="A3129" s="7" t="s">
        <v>7219</v>
      </c>
      <c r="B3129" t="s">
        <v>3134</v>
      </c>
      <c r="C3129" t="s">
        <v>7220</v>
      </c>
      <c r="D3129" t="s">
        <v>7221</v>
      </c>
      <c r="E3129" s="2">
        <v>4773.8164999999999</v>
      </c>
      <c r="F3129" s="7" t="str">
        <f>+_xlfn.XLOOKUP(LISTAS[[#This Row],[ID]],_01_CODIGOS_Y_COSTOS_xlsm[Producto y N°],_01_CODIGOS_Y_COSTOS_xlsm[FABRICA],"",0,1)</f>
        <v>JORGE.CARBON</v>
      </c>
      <c r="G3129" s="26">
        <f>LISTAS[[#This Row],[Precio]]*(1-0.46)</f>
        <v>2577.8609100000003</v>
      </c>
      <c r="H3129" s="21">
        <f>+_xlfn.XLOOKUP(LISTAS[[#This Row],[ID]],_01_CODIGOS_Y_COSTOS_xlsm[Producto y N°],_01_CODIGOS_Y_COSTOS_xlsm[COSTO],0,0,1)</f>
        <v>1550</v>
      </c>
      <c r="I3129" s="28">
        <f>+IFERROR(LISTAS[[#This Row],[VENTA NETA]]/LISTAS[[#This Row],[COSTO]]-1,0)</f>
        <v>0.66313607096774208</v>
      </c>
      <c r="J3129" s="50" t="str">
        <f>IFERROR(VLOOKUP(LISTAS[[#This Row],[ID]],_01_CODIGOS_Y_COSTOS_xlsm[[Producto y N°]:[CODIGO]],2,0),"")</f>
        <v>418</v>
      </c>
      <c r="O3129" t="s">
        <v>7219</v>
      </c>
      <c r="AB3129" s="12" t="str">
        <f>+LISTAS[[#This Row],[Codigo]]&amp;LISTAS[[#This Row],[Fabrica]]</f>
        <v>418JORGE.CARBON</v>
      </c>
      <c r="AC3129" s="13" t="str">
        <f>+LISTAS[[#This Row],[Codigo]]</f>
        <v>418</v>
      </c>
      <c r="AD3129" s="13" t="str">
        <f>+LISTAS[[#This Row],[ID]]</f>
        <v>CARBONES121 - 6x11x18</v>
      </c>
      <c r="AH3129" s="36"/>
      <c r="AI3129" s="37">
        <f>+LISTAS[[#This Row],[Precio]]+(LISTAS[[#This Row],[Precio]]*AH3129)</f>
        <v>4773.8164999999999</v>
      </c>
      <c r="AJ3129" s="38">
        <f t="shared" si="52"/>
        <v>2386.90825</v>
      </c>
      <c r="AL3129" s="35">
        <f>+AJ3129/LISTAS[[#This Row],[COSTO]]-1</f>
        <v>0.53994080645161291</v>
      </c>
      <c r="AM3129" t="str">
        <f>+LISTAS[[#This Row],[ID]]</f>
        <v>CARBONES121 - 6x11x18</v>
      </c>
      <c r="AO3129" s="45"/>
      <c r="AP3129" s="46">
        <f>LISTAS[[#This Row],[COSTO]]+(LISTAS[[#This Row],[COSTO]]*AO3129)</f>
        <v>1550</v>
      </c>
      <c r="AQ3129" s="47">
        <f>IF(AO3129="",0,AP3129/LISTAS[[#This Row],[VENTA NETA]]-1)</f>
        <v>0</v>
      </c>
      <c r="AS3129" s="46">
        <v>1179.2474999999999</v>
      </c>
      <c r="AT3129" s="48">
        <f>+LISTAS[[#This Row],[COSTO]]/AS3129-1</f>
        <v>0.31439752893264572</v>
      </c>
      <c r="BA3129" t="s">
        <v>7662</v>
      </c>
      <c r="BB3129" s="36"/>
    </row>
    <row r="3130" spans="1:54" ht="13.15" thickBot="1" x14ac:dyDescent="0.4">
      <c r="A3130" s="7" t="s">
        <v>7222</v>
      </c>
      <c r="B3130" t="s">
        <v>3134</v>
      </c>
      <c r="C3130" t="s">
        <v>7223</v>
      </c>
      <c r="D3130" t="s">
        <v>7224</v>
      </c>
      <c r="E3130" s="2">
        <v>4773.8164999999999</v>
      </c>
      <c r="F3130" s="7" t="str">
        <f>+_xlfn.XLOOKUP(LISTAS[[#This Row],[ID]],_01_CODIGOS_Y_COSTOS_xlsm[Producto y N°],_01_CODIGOS_Y_COSTOS_xlsm[FABRICA],"",0,1)</f>
        <v>JORGE.CARBON</v>
      </c>
      <c r="G3130" s="26">
        <f>LISTAS[[#This Row],[Precio]]*(1-0.46)</f>
        <v>2577.8609100000003</v>
      </c>
      <c r="H3130" s="21">
        <f>+_xlfn.XLOOKUP(LISTAS[[#This Row],[ID]],_01_CODIGOS_Y_COSTOS_xlsm[Producto y N°],_01_CODIGOS_Y_COSTOS_xlsm[COSTO],0,0,1)</f>
        <v>1550</v>
      </c>
      <c r="I3130" s="28">
        <f>+IFERROR(LISTAS[[#This Row],[VENTA NETA]]/LISTAS[[#This Row],[COSTO]]-1,0)</f>
        <v>0.66313607096774208</v>
      </c>
      <c r="J3130" s="50" t="str">
        <f>IFERROR(VLOOKUP(LISTAS[[#This Row],[ID]],_01_CODIGOS_Y_COSTOS_xlsm[[Producto y N°]:[CODIGO]],2,0),"")</f>
        <v>419</v>
      </c>
      <c r="O3130" t="s">
        <v>7222</v>
      </c>
      <c r="AB3130" s="12" t="str">
        <f>+LISTAS[[#This Row],[Codigo]]&amp;LISTAS[[#This Row],[Fabrica]]</f>
        <v>419JORGE.CARBON</v>
      </c>
      <c r="AC3130" s="13" t="str">
        <f>+LISTAS[[#This Row],[Codigo]]</f>
        <v>419</v>
      </c>
      <c r="AD3130" s="13" t="str">
        <f>+LISTAS[[#This Row],[ID]]</f>
        <v>CARBONES122 - 6x12x28</v>
      </c>
      <c r="AH3130" s="36"/>
      <c r="AI3130" s="37">
        <f>+LISTAS[[#This Row],[Precio]]+(LISTAS[[#This Row],[Precio]]*AH3130)</f>
        <v>4773.8164999999999</v>
      </c>
      <c r="AJ3130" s="38">
        <f t="shared" si="52"/>
        <v>2386.90825</v>
      </c>
      <c r="AL3130" s="35">
        <f>+AJ3130/LISTAS[[#This Row],[COSTO]]-1</f>
        <v>0.53994080645161291</v>
      </c>
      <c r="AM3130" t="str">
        <f>+LISTAS[[#This Row],[ID]]</f>
        <v>CARBONES122 - 6x12x28</v>
      </c>
      <c r="AO3130" s="45"/>
      <c r="AP3130" s="46">
        <f>LISTAS[[#This Row],[COSTO]]+(LISTAS[[#This Row],[COSTO]]*AO3130)</f>
        <v>1550</v>
      </c>
      <c r="AQ3130" s="47">
        <f>IF(AO3130="",0,AP3130/LISTAS[[#This Row],[VENTA NETA]]-1)</f>
        <v>0</v>
      </c>
      <c r="AS3130" s="46">
        <v>1520.4843000000001</v>
      </c>
      <c r="AT3130" s="48">
        <f>+LISTAS[[#This Row],[COSTO]]/AS3130-1</f>
        <v>1.9412038651106078E-2</v>
      </c>
      <c r="BA3130" t="s">
        <v>7662</v>
      </c>
      <c r="BB3130" s="36"/>
    </row>
    <row r="3131" spans="1:54" ht="13.15" thickBot="1" x14ac:dyDescent="0.4">
      <c r="A3131" s="7" t="s">
        <v>7225</v>
      </c>
      <c r="B3131" t="s">
        <v>3134</v>
      </c>
      <c r="C3131" t="s">
        <v>7226</v>
      </c>
      <c r="D3131" t="s">
        <v>7227</v>
      </c>
      <c r="E3131" s="2">
        <v>4773.8164999999999</v>
      </c>
      <c r="F3131" s="7" t="str">
        <f>+_xlfn.XLOOKUP(LISTAS[[#This Row],[ID]],_01_CODIGOS_Y_COSTOS_xlsm[Producto y N°],_01_CODIGOS_Y_COSTOS_xlsm[FABRICA],"",0,1)</f>
        <v>JORGE.CARBON</v>
      </c>
      <c r="G3131" s="26">
        <f>LISTAS[[#This Row],[Precio]]*(1-0.46)</f>
        <v>2577.8609100000003</v>
      </c>
      <c r="H3131" s="21">
        <f>+_xlfn.XLOOKUP(LISTAS[[#This Row],[ID]],_01_CODIGOS_Y_COSTOS_xlsm[Producto y N°],_01_CODIGOS_Y_COSTOS_xlsm[COSTO],0,0,1)</f>
        <v>1550</v>
      </c>
      <c r="I3131" s="28">
        <f>+IFERROR(LISTAS[[#This Row],[VENTA NETA]]/LISTAS[[#This Row],[COSTO]]-1,0)</f>
        <v>0.66313607096774208</v>
      </c>
      <c r="J3131" s="50" t="str">
        <f>IFERROR(VLOOKUP(LISTAS[[#This Row],[ID]],_01_CODIGOS_Y_COSTOS_xlsm[[Producto y N°]:[CODIGO]],2,0),"")</f>
        <v>420</v>
      </c>
      <c r="O3131" t="s">
        <v>7225</v>
      </c>
      <c r="AB3131" s="12" t="str">
        <f>+LISTAS[[#This Row],[Codigo]]&amp;LISTAS[[#This Row],[Fabrica]]</f>
        <v>420JORGE.CARBON</v>
      </c>
      <c r="AC3131" s="13" t="str">
        <f>+LISTAS[[#This Row],[Codigo]]</f>
        <v>420</v>
      </c>
      <c r="AD3131" s="13" t="str">
        <f>+LISTAS[[#This Row],[ID]]</f>
        <v>CARBONES123 - 7x11x17</v>
      </c>
      <c r="AH3131" s="36"/>
      <c r="AI3131" s="37">
        <f>+LISTAS[[#This Row],[Precio]]+(LISTAS[[#This Row],[Precio]]*AH3131)</f>
        <v>4773.8164999999999</v>
      </c>
      <c r="AJ3131" s="38">
        <f t="shared" si="52"/>
        <v>2386.90825</v>
      </c>
      <c r="AL3131" s="35">
        <f>+AJ3131/LISTAS[[#This Row],[COSTO]]-1</f>
        <v>0.53994080645161291</v>
      </c>
      <c r="AM3131" t="str">
        <f>+LISTAS[[#This Row],[ID]]</f>
        <v>CARBONES123 - 7x11x17</v>
      </c>
      <c r="AO3131" s="45"/>
      <c r="AP3131" s="46">
        <f>LISTAS[[#This Row],[COSTO]]+(LISTAS[[#This Row],[COSTO]]*AO3131)</f>
        <v>1550</v>
      </c>
      <c r="AQ3131" s="47">
        <f>IF(AO3131="",0,AP3131/LISTAS[[#This Row],[VENTA NETA]]-1)</f>
        <v>0</v>
      </c>
      <c r="AS3131" s="46">
        <v>2505.5621999999998</v>
      </c>
      <c r="AT3131" s="48">
        <f>+LISTAS[[#This Row],[COSTO]]/AS3131-1</f>
        <v>-0.38137636335669489</v>
      </c>
      <c r="BA3131" t="s">
        <v>7662</v>
      </c>
      <c r="BB3131" s="36"/>
    </row>
    <row r="3132" spans="1:54" ht="13.15" thickBot="1" x14ac:dyDescent="0.4">
      <c r="A3132" s="7" t="s">
        <v>7228</v>
      </c>
      <c r="B3132" t="s">
        <v>3134</v>
      </c>
      <c r="C3132" t="s">
        <v>7229</v>
      </c>
      <c r="D3132" t="s">
        <v>7230</v>
      </c>
      <c r="E3132" s="2">
        <v>6030.0839999999998</v>
      </c>
      <c r="F3132" s="7" t="str">
        <f>+_xlfn.XLOOKUP(LISTAS[[#This Row],[ID]],_01_CODIGOS_Y_COSTOS_xlsm[Producto y N°],_01_CODIGOS_Y_COSTOS_xlsm[FABRICA],"",0,1)</f>
        <v>JORGE.CARBON</v>
      </c>
      <c r="G3132" s="26">
        <f>LISTAS[[#This Row],[Precio]]*(1-0.46)</f>
        <v>3256.2453600000003</v>
      </c>
      <c r="H3132" s="21">
        <f>+_xlfn.XLOOKUP(LISTAS[[#This Row],[ID]],_01_CODIGOS_Y_COSTOS_xlsm[Producto y N°],_01_CODIGOS_Y_COSTOS_xlsm[COSTO],0,0,1)</f>
        <v>2150</v>
      </c>
      <c r="I3132" s="28">
        <f>+IFERROR(LISTAS[[#This Row],[VENTA NETA]]/LISTAS[[#This Row],[COSTO]]-1,0)</f>
        <v>0.5145327255813954</v>
      </c>
      <c r="J3132" s="50" t="str">
        <f>IFERROR(VLOOKUP(LISTAS[[#This Row],[ID]],_01_CODIGOS_Y_COSTOS_xlsm[[Producto y N°]:[CODIGO]],2,0),"")</f>
        <v>421(12-5)</v>
      </c>
      <c r="O3132" t="s">
        <v>7228</v>
      </c>
      <c r="AB3132" s="12" t="str">
        <f>+LISTAS[[#This Row],[Codigo]]&amp;LISTAS[[#This Row],[Fabrica]]</f>
        <v>421(12-5)JORGE.CARBON</v>
      </c>
      <c r="AC3132" s="13" t="str">
        <f>+LISTAS[[#This Row],[Codigo]]</f>
        <v>421(12-5)</v>
      </c>
      <c r="AD3132" s="13" t="str">
        <f>+LISTAS[[#This Row],[ID]]</f>
        <v>CARBONES124 - 5x12x17</v>
      </c>
      <c r="AH3132" s="36"/>
      <c r="AI3132" s="37">
        <f>+LISTAS[[#This Row],[Precio]]+(LISTAS[[#This Row],[Precio]]*AH3132)</f>
        <v>6030.0839999999998</v>
      </c>
      <c r="AJ3132" s="38">
        <f t="shared" si="52"/>
        <v>3015.0419999999999</v>
      </c>
      <c r="AL3132" s="35">
        <f>+AJ3132/LISTAS[[#This Row],[COSTO]]-1</f>
        <v>0.40234511627906966</v>
      </c>
      <c r="AM3132" t="str">
        <f>+LISTAS[[#This Row],[ID]]</f>
        <v>CARBONES124 - 5x12x17</v>
      </c>
      <c r="AO3132" s="45"/>
      <c r="AP3132" s="46">
        <f>LISTAS[[#This Row],[COSTO]]+(LISTAS[[#This Row],[COSTO]]*AO3132)</f>
        <v>2150</v>
      </c>
      <c r="AQ3132" s="47">
        <f>IF(AO3132="",0,AP3132/LISTAS[[#This Row],[VENTA NETA]]-1)</f>
        <v>0</v>
      </c>
      <c r="AS3132" s="46">
        <v>699.44849999999997</v>
      </c>
      <c r="AT3132" s="48">
        <f>+LISTAS[[#This Row],[COSTO]]/AS3132-1</f>
        <v>2.0738503263642714</v>
      </c>
      <c r="BA3132" t="s">
        <v>7662</v>
      </c>
      <c r="BB3132" s="36"/>
    </row>
    <row r="3133" spans="1:54" ht="13.15" thickBot="1" x14ac:dyDescent="0.4">
      <c r="A3133" s="7" t="s">
        <v>7231</v>
      </c>
      <c r="B3133" t="s">
        <v>3134</v>
      </c>
      <c r="C3133" t="s">
        <v>7232</v>
      </c>
      <c r="D3133" t="s">
        <v>7230</v>
      </c>
      <c r="E3133" s="2">
        <v>6030.0839999999998</v>
      </c>
      <c r="F3133" s="7" t="str">
        <f>+_xlfn.XLOOKUP(LISTAS[[#This Row],[ID]],_01_CODIGOS_Y_COSTOS_xlsm[Producto y N°],_01_CODIGOS_Y_COSTOS_xlsm[FABRICA],"",0,1)</f>
        <v>JORGE.CARBON</v>
      </c>
      <c r="G3133" s="26">
        <f>LISTAS[[#This Row],[Precio]]*(1-0.46)</f>
        <v>3256.2453600000003</v>
      </c>
      <c r="H3133" s="21">
        <f>+_xlfn.XLOOKUP(LISTAS[[#This Row],[ID]],_01_CODIGOS_Y_COSTOS_xlsm[Producto y N°],_01_CODIGOS_Y_COSTOS_xlsm[COSTO],0,0,1)</f>
        <v>2150</v>
      </c>
      <c r="I3133" s="28">
        <f>+IFERROR(LISTAS[[#This Row],[VENTA NETA]]/LISTAS[[#This Row],[COSTO]]-1,0)</f>
        <v>0.5145327255813954</v>
      </c>
      <c r="J3133" s="50" t="str">
        <f>IFERROR(VLOOKUP(LISTAS[[#This Row],[ID]],_01_CODIGOS_Y_COSTOS_xlsm[[Producto y N°]:[CODIGO]],2,0),"")</f>
        <v>421(13-5)</v>
      </c>
      <c r="O3133" t="s">
        <v>7231</v>
      </c>
      <c r="AB3133" s="12" t="str">
        <f>+LISTAS[[#This Row],[Codigo]]&amp;LISTAS[[#This Row],[Fabrica]]</f>
        <v>421(13-5)JORGE.CARBON</v>
      </c>
      <c r="AC3133" s="13" t="str">
        <f>+LISTAS[[#This Row],[Codigo]]</f>
        <v>421(13-5)</v>
      </c>
      <c r="AD3133" s="13" t="str">
        <f>+LISTAS[[#This Row],[ID]]</f>
        <v>CARBONES125 - 5x12x17</v>
      </c>
      <c r="AH3133" s="36"/>
      <c r="AI3133" s="37">
        <f>+LISTAS[[#This Row],[Precio]]+(LISTAS[[#This Row],[Precio]]*AH3133)</f>
        <v>6030.0839999999998</v>
      </c>
      <c r="AJ3133" s="38">
        <f t="shared" si="52"/>
        <v>3015.0419999999999</v>
      </c>
      <c r="AL3133" s="35">
        <f>+AJ3133/LISTAS[[#This Row],[COSTO]]-1</f>
        <v>0.40234511627906966</v>
      </c>
      <c r="AM3133" t="str">
        <f>+LISTAS[[#This Row],[ID]]</f>
        <v>CARBONES125 - 5x12x17</v>
      </c>
      <c r="AO3133" s="45"/>
      <c r="AP3133" s="46">
        <f>LISTAS[[#This Row],[COSTO]]+(LISTAS[[#This Row],[COSTO]]*AO3133)</f>
        <v>2150</v>
      </c>
      <c r="AQ3133" s="47">
        <f>IF(AO3133="",0,AP3133/LISTAS[[#This Row],[VENTA NETA]]-1)</f>
        <v>0</v>
      </c>
      <c r="AS3133" s="46">
        <v>907.33590000000004</v>
      </c>
      <c r="AT3133" s="48">
        <f>+LISTAS[[#This Row],[COSTO]]/AS3133-1</f>
        <v>1.3695744872433679</v>
      </c>
      <c r="BA3133" t="s">
        <v>7662</v>
      </c>
      <c r="BB3133" s="36"/>
    </row>
    <row r="3134" spans="1:54" ht="13.15" thickBot="1" x14ac:dyDescent="0.4">
      <c r="A3134" s="7" t="s">
        <v>7233</v>
      </c>
      <c r="B3134" t="s">
        <v>3134</v>
      </c>
      <c r="C3134" t="s">
        <v>7234</v>
      </c>
      <c r="D3134" t="s">
        <v>7216</v>
      </c>
      <c r="E3134" s="2">
        <v>4773.8164999999999</v>
      </c>
      <c r="F3134" s="7" t="str">
        <f>+_xlfn.XLOOKUP(LISTAS[[#This Row],[ID]],_01_CODIGOS_Y_COSTOS_xlsm[Producto y N°],_01_CODIGOS_Y_COSTOS_xlsm[FABRICA],"",0,1)</f>
        <v>JORGE.CARBON</v>
      </c>
      <c r="G3134" s="26">
        <f>LISTAS[[#This Row],[Precio]]*(1-0.46)</f>
        <v>2577.8609100000003</v>
      </c>
      <c r="H3134" s="21">
        <f>+_xlfn.XLOOKUP(LISTAS[[#This Row],[ID]],_01_CODIGOS_Y_COSTOS_xlsm[Producto y N°],_01_CODIGOS_Y_COSTOS_xlsm[COSTO],0,0,1)</f>
        <v>1550</v>
      </c>
      <c r="I3134" s="28">
        <f>+IFERROR(LISTAS[[#This Row],[VENTA NETA]]/LISTAS[[#This Row],[COSTO]]-1,0)</f>
        <v>0.66313607096774208</v>
      </c>
      <c r="J3134" s="50" t="str">
        <f>IFERROR(VLOOKUP(LISTAS[[#This Row],[ID]],_01_CODIGOS_Y_COSTOS_xlsm[[Producto y N°]:[CODIGO]],2,0),"")</f>
        <v>422</v>
      </c>
      <c r="O3134" t="s">
        <v>7233</v>
      </c>
      <c r="AB3134" s="12" t="str">
        <f>+LISTAS[[#This Row],[Codigo]]&amp;LISTAS[[#This Row],[Fabrica]]</f>
        <v>422JORGE.CARBON</v>
      </c>
      <c r="AC3134" s="13" t="str">
        <f>+LISTAS[[#This Row],[Codigo]]</f>
        <v>422</v>
      </c>
      <c r="AD3134" s="13" t="str">
        <f>+LISTAS[[#This Row],[ID]]</f>
        <v>CARBONES126 - 5x11x18</v>
      </c>
      <c r="AH3134" s="36"/>
      <c r="AI3134" s="37">
        <f>+LISTAS[[#This Row],[Precio]]+(LISTAS[[#This Row],[Precio]]*AH3134)</f>
        <v>4773.8164999999999</v>
      </c>
      <c r="AJ3134" s="38">
        <f t="shared" si="52"/>
        <v>2386.90825</v>
      </c>
      <c r="AL3134" s="35">
        <f>+AJ3134/LISTAS[[#This Row],[COSTO]]-1</f>
        <v>0.53994080645161291</v>
      </c>
      <c r="AM3134" t="str">
        <f>+LISTAS[[#This Row],[ID]]</f>
        <v>CARBONES126 - 5x11x18</v>
      </c>
      <c r="AO3134" s="45"/>
      <c r="AP3134" s="46">
        <f>LISTAS[[#This Row],[COSTO]]+(LISTAS[[#This Row],[COSTO]]*AO3134)</f>
        <v>1550</v>
      </c>
      <c r="AQ3134" s="47">
        <f>IF(AO3134="",0,AP3134/LISTAS[[#This Row],[VENTA NETA]]-1)</f>
        <v>0</v>
      </c>
      <c r="AS3134" s="46">
        <v>0</v>
      </c>
      <c r="AT3134" s="48" t="e">
        <f>+LISTAS[[#This Row],[COSTO]]/AS3134-1</f>
        <v>#DIV/0!</v>
      </c>
      <c r="BA3134" t="s">
        <v>7662</v>
      </c>
      <c r="BB3134" s="36"/>
    </row>
    <row r="3135" spans="1:54" ht="13.15" thickBot="1" x14ac:dyDescent="0.4">
      <c r="A3135" s="7" t="s">
        <v>7235</v>
      </c>
      <c r="B3135" t="s">
        <v>3134</v>
      </c>
      <c r="C3135" t="s">
        <v>7236</v>
      </c>
      <c r="D3135" t="s">
        <v>7237</v>
      </c>
      <c r="E3135" s="2">
        <v>4773.8164999999999</v>
      </c>
      <c r="F3135" s="7" t="str">
        <f>+_xlfn.XLOOKUP(LISTAS[[#This Row],[ID]],_01_CODIGOS_Y_COSTOS_xlsm[Producto y N°],_01_CODIGOS_Y_COSTOS_xlsm[FABRICA],"",0,1)</f>
        <v>JORGE.CARBON</v>
      </c>
      <c r="G3135" s="26">
        <f>LISTAS[[#This Row],[Precio]]*(1-0.46)</f>
        <v>2577.8609100000003</v>
      </c>
      <c r="H3135" s="21">
        <f>+_xlfn.XLOOKUP(LISTAS[[#This Row],[ID]],_01_CODIGOS_Y_COSTOS_xlsm[Producto y N°],_01_CODIGOS_Y_COSTOS_xlsm[COSTO],0,0,1)</f>
        <v>1550</v>
      </c>
      <c r="I3135" s="28">
        <f>+IFERROR(LISTAS[[#This Row],[VENTA NETA]]/LISTAS[[#This Row],[COSTO]]-1,0)</f>
        <v>0.66313607096774208</v>
      </c>
      <c r="J3135" s="50" t="str">
        <f>IFERROR(VLOOKUP(LISTAS[[#This Row],[ID]],_01_CODIGOS_Y_COSTOS_xlsm[[Producto y N°]:[CODIGO]],2,0),"")</f>
        <v>423</v>
      </c>
      <c r="O3135" t="s">
        <v>7235</v>
      </c>
      <c r="AB3135" s="12" t="str">
        <f>+LISTAS[[#This Row],[Codigo]]&amp;LISTAS[[#This Row],[Fabrica]]</f>
        <v>423JORGE.CARBON</v>
      </c>
      <c r="AC3135" s="13" t="str">
        <f>+LISTAS[[#This Row],[Codigo]]</f>
        <v>423</v>
      </c>
      <c r="AD3135" s="13" t="str">
        <f>+LISTAS[[#This Row],[ID]]</f>
        <v>CARBONES127 - 6,5x13,5x19</v>
      </c>
      <c r="AH3135" s="36"/>
      <c r="AI3135" s="37">
        <f>+LISTAS[[#This Row],[Precio]]+(LISTAS[[#This Row],[Precio]]*AH3135)</f>
        <v>4773.8164999999999</v>
      </c>
      <c r="AJ3135" s="38">
        <f t="shared" si="52"/>
        <v>2386.90825</v>
      </c>
      <c r="AL3135" s="35">
        <f>+AJ3135/LISTAS[[#This Row],[COSTO]]-1</f>
        <v>0.53994080645161291</v>
      </c>
      <c r="AM3135" t="str">
        <f>+LISTAS[[#This Row],[ID]]</f>
        <v>CARBONES127 - 6,5x13,5x19</v>
      </c>
      <c r="AO3135" s="45"/>
      <c r="AP3135" s="46">
        <f>LISTAS[[#This Row],[COSTO]]+(LISTAS[[#This Row],[COSTO]]*AO3135)</f>
        <v>1550</v>
      </c>
      <c r="AQ3135" s="47">
        <f>IF(AO3135="",0,AP3135/LISTAS[[#This Row],[VENTA NETA]]-1)</f>
        <v>0</v>
      </c>
      <c r="AS3135" s="46">
        <v>0</v>
      </c>
      <c r="AT3135" s="48" t="e">
        <f>+LISTAS[[#This Row],[COSTO]]/AS3135-1</f>
        <v>#DIV/0!</v>
      </c>
      <c r="BA3135" t="s">
        <v>7662</v>
      </c>
      <c r="BB3135" s="36"/>
    </row>
    <row r="3136" spans="1:54" ht="13.15" thickBot="1" x14ac:dyDescent="0.4">
      <c r="A3136" s="7" t="s">
        <v>7241</v>
      </c>
      <c r="B3136" t="s">
        <v>3134</v>
      </c>
      <c r="C3136" t="s">
        <v>7242</v>
      </c>
      <c r="D3136" t="s">
        <v>4920</v>
      </c>
      <c r="E3136" s="2">
        <v>45225.62</v>
      </c>
      <c r="F3136" s="7" t="str">
        <f>+_xlfn.XLOOKUP(LISTAS[[#This Row],[ID]],_01_CODIGOS_Y_COSTOS_xlsm[Producto y N°],_01_CODIGOS_Y_COSTOS_xlsm[FABRICA],"",0,1)</f>
        <v>JORGE.CARBON</v>
      </c>
      <c r="G3136" s="26">
        <f>LISTAS[[#This Row],[Precio]]*(1-0.46)</f>
        <v>24421.834800000004</v>
      </c>
      <c r="H3136" s="21">
        <f>+_xlfn.XLOOKUP(LISTAS[[#This Row],[ID]],_01_CODIGOS_Y_COSTOS_xlsm[Producto y N°],_01_CODIGOS_Y_COSTOS_xlsm[COSTO],0,0,1)</f>
        <v>0</v>
      </c>
      <c r="I3136" s="28">
        <f>+IFERROR(LISTAS[[#This Row],[VENTA NETA]]/LISTAS[[#This Row],[COSTO]]-1,0)</f>
        <v>0</v>
      </c>
      <c r="J3136" s="50" t="str">
        <f>IFERROR(VLOOKUP(LISTAS[[#This Row],[ID]],_01_CODIGOS_Y_COSTOS_xlsm[[Producto y N°]:[CODIGO]],2,0),"")</f>
        <v>0</v>
      </c>
      <c r="O3136" t="s">
        <v>7241</v>
      </c>
      <c r="AB3136" s="12" t="str">
        <f>+LISTAS[[#This Row],[Codigo]]&amp;LISTAS[[#This Row],[Fabrica]]</f>
        <v>0JORGE.CARBON</v>
      </c>
      <c r="AC3136" s="13" t="str">
        <f>+LISTAS[[#This Row],[Codigo]]</f>
        <v>0</v>
      </c>
      <c r="AD3136" s="13" t="str">
        <f>+LISTAS[[#This Row],[ID]]</f>
        <v>CARBONESExhibidor L2</v>
      </c>
      <c r="AH3136" s="36"/>
      <c r="AI3136" s="37">
        <f>+LISTAS[[#This Row],[Precio]]+(LISTAS[[#This Row],[Precio]]*AH3136)</f>
        <v>45225.62</v>
      </c>
      <c r="AJ3136" s="38">
        <f t="shared" si="52"/>
        <v>22612.81</v>
      </c>
      <c r="AL3136" s="35" t="e">
        <f>+AJ3136/LISTAS[[#This Row],[COSTO]]-1</f>
        <v>#DIV/0!</v>
      </c>
      <c r="AM3136" t="str">
        <f>+LISTAS[[#This Row],[ID]]</f>
        <v>CARBONESExhibidor L2</v>
      </c>
      <c r="AO3136" s="45"/>
      <c r="AP3136" s="46">
        <f>LISTAS[[#This Row],[COSTO]]+(LISTAS[[#This Row],[COSTO]]*AO3136)</f>
        <v>0</v>
      </c>
      <c r="AQ3136" s="47">
        <f>IF(AO3136="",0,AP3136/LISTAS[[#This Row],[VENTA NETA]]-1)</f>
        <v>0</v>
      </c>
      <c r="AS3136" s="46">
        <v>0</v>
      </c>
      <c r="AT3136" s="48" t="e">
        <f>+LISTAS[[#This Row],[COSTO]]/AS3136-1</f>
        <v>#DIV/0!</v>
      </c>
      <c r="BA3136" t="s">
        <v>7662</v>
      </c>
      <c r="BB3136" s="36"/>
    </row>
    <row r="3137" spans="1:54" ht="13.15" thickBot="1" x14ac:dyDescent="0.4">
      <c r="A3137" s="7" t="s">
        <v>7584</v>
      </c>
      <c r="B3137" t="s">
        <v>7663</v>
      </c>
      <c r="C3137">
        <v>1092</v>
      </c>
      <c r="D3137" t="s">
        <v>7422</v>
      </c>
      <c r="E3137" s="2">
        <v>122.71</v>
      </c>
      <c r="F3137" s="7" t="str">
        <f>+_xlfn.XLOOKUP(LISTAS[[#This Row],[ID]],_01_CODIGOS_Y_COSTOS_xlsm[Producto y N°],_01_CODIGOS_Y_COSTOS_xlsm[FABRICA],"",0,1)</f>
        <v>DAHE.DIESEL</v>
      </c>
      <c r="G3137" s="26">
        <f>LISTAS[[#This Row],[Precio]]*(1-0.46)</f>
        <v>66.263400000000004</v>
      </c>
      <c r="H3137" s="21">
        <f>+_xlfn.XLOOKUP(LISTAS[[#This Row],[ID]],_01_CODIGOS_Y_COSTOS_xlsm[Producto y N°],_01_CODIGOS_Y_COSTOS_xlsm[COSTO],0,0,1)</f>
        <v>26.5046</v>
      </c>
      <c r="I3137" s="28">
        <f>+IFERROR(LISTAS[[#This Row],[VENTA NETA]]/LISTAS[[#This Row],[COSTO]]-1,0)</f>
        <v>1.5000716856696577</v>
      </c>
      <c r="J3137" s="50" t="str">
        <f>IFERROR(VLOOKUP(LISTAS[[#This Row],[ID]],_01_CODIGOS_Y_COSTOS_xlsm[[Producto y N°]:[CODIGO]],2,0),"")</f>
        <v>0000000092</v>
      </c>
      <c r="O3137" t="s">
        <v>7584</v>
      </c>
      <c r="AB3137" s="12" t="str">
        <f>+LISTAS[[#This Row],[Codigo]]&amp;LISTAS[[#This Row],[Fabrica]]</f>
        <v>0000000092DAHE.DIESEL</v>
      </c>
      <c r="AC3137" s="13" t="str">
        <f>+LISTAS[[#This Row],[Codigo]]</f>
        <v>0000000092</v>
      </c>
      <c r="AD3137" s="13" t="str">
        <f>+LISTAS[[#This Row],[ID]]</f>
        <v>ARANDELAS DE INYECCION1092</v>
      </c>
      <c r="AH3137" s="36"/>
      <c r="AI3137" s="37">
        <f>+LISTAS[[#This Row],[Precio]]+(LISTAS[[#This Row],[Precio]]*AH3137)</f>
        <v>122.71</v>
      </c>
      <c r="AJ3137" s="38">
        <f t="shared" si="52"/>
        <v>61.354999999999997</v>
      </c>
      <c r="AL3137" s="35">
        <f>+AJ3137/LISTAS[[#This Row],[COSTO]]-1</f>
        <v>1.3148811904348676</v>
      </c>
      <c r="AM3137" t="str">
        <f>+LISTAS[[#This Row],[ID]]</f>
        <v>ARANDELAS DE INYECCION1092</v>
      </c>
      <c r="AO3137" s="45"/>
      <c r="AP3137" s="46">
        <f>LISTAS[[#This Row],[COSTO]]+(LISTAS[[#This Row],[COSTO]]*AO3137)</f>
        <v>26.5046</v>
      </c>
      <c r="AQ3137" s="47">
        <f>IF(AO3137="",0,AP3137/LISTAS[[#This Row],[VENTA NETA]]-1)</f>
        <v>0</v>
      </c>
      <c r="AS3137" s="46">
        <v>0</v>
      </c>
      <c r="AT3137" s="48" t="e">
        <f>+LISTAS[[#This Row],[COSTO]]/AS3137-1</f>
        <v>#DIV/0!</v>
      </c>
      <c r="BA3137" t="s">
        <v>7662</v>
      </c>
      <c r="BB3137" s="36"/>
    </row>
    <row r="3138" spans="1:54" ht="13.15" thickBot="1" x14ac:dyDescent="0.4">
      <c r="A3138" s="7" t="s">
        <v>7585</v>
      </c>
      <c r="B3138" t="s">
        <v>7663</v>
      </c>
      <c r="C3138">
        <v>1133</v>
      </c>
      <c r="D3138" t="s">
        <v>7423</v>
      </c>
      <c r="E3138" s="2">
        <v>768.73</v>
      </c>
      <c r="F3138" s="7" t="str">
        <f>+_xlfn.XLOOKUP(LISTAS[[#This Row],[ID]],_01_CODIGOS_Y_COSTOS_xlsm[Producto y N°],_01_CODIGOS_Y_COSTOS_xlsm[FABRICA],"",0,1)</f>
        <v>DAHE.DIESEL</v>
      </c>
      <c r="G3138" s="26">
        <f>LISTAS[[#This Row],[Precio]]*(1-0.46)</f>
        <v>415.11420000000004</v>
      </c>
      <c r="H3138" s="21">
        <f>+_xlfn.XLOOKUP(LISTAS[[#This Row],[ID]],_01_CODIGOS_Y_COSTOS_xlsm[Producto y N°],_01_CODIGOS_Y_COSTOS_xlsm[COSTO],0,0,1)</f>
        <v>168.33670000000001</v>
      </c>
      <c r="I3138" s="28">
        <f>+IFERROR(LISTAS[[#This Row],[VENTA NETA]]/LISTAS[[#This Row],[COSTO]]-1,0)</f>
        <v>1.4659756309824301</v>
      </c>
      <c r="J3138" s="50" t="str">
        <f>IFERROR(VLOOKUP(LISTAS[[#This Row],[ID]],_01_CODIGOS_Y_COSTOS_xlsm[[Producto y N°]:[CODIGO]],2,0),"")</f>
        <v>0000000133</v>
      </c>
      <c r="O3138" t="s">
        <v>7585</v>
      </c>
      <c r="AB3138" s="12" t="str">
        <f>+LISTAS[[#This Row],[Codigo]]&amp;LISTAS[[#This Row],[Fabrica]]</f>
        <v>0000000133DAHE.DIESEL</v>
      </c>
      <c r="AC3138" s="13" t="str">
        <f>+LISTAS[[#This Row],[Codigo]]</f>
        <v>0000000133</v>
      </c>
      <c r="AD3138" s="13" t="str">
        <f>+LISTAS[[#This Row],[ID]]</f>
        <v>ARANDELAS DE INYECCION1133</v>
      </c>
      <c r="AH3138" s="36"/>
      <c r="AI3138" s="37">
        <f>+LISTAS[[#This Row],[Precio]]+(LISTAS[[#This Row],[Precio]]*AH3138)</f>
        <v>768.73</v>
      </c>
      <c r="AJ3138" s="38">
        <f t="shared" si="52"/>
        <v>384.36500000000001</v>
      </c>
      <c r="AL3138" s="35">
        <f>+AJ3138/LISTAS[[#This Row],[COSTO]]-1</f>
        <v>1.2833107694281756</v>
      </c>
      <c r="AM3138" t="str">
        <f>+LISTAS[[#This Row],[ID]]</f>
        <v>ARANDELAS DE INYECCION1133</v>
      </c>
      <c r="AO3138" s="45"/>
      <c r="AP3138" s="46">
        <f>LISTAS[[#This Row],[COSTO]]+(LISTAS[[#This Row],[COSTO]]*AO3138)</f>
        <v>168.33670000000001</v>
      </c>
      <c r="AQ3138" s="47">
        <f>IF(AO3138="",0,AP3138/LISTAS[[#This Row],[VENTA NETA]]-1)</f>
        <v>0</v>
      </c>
      <c r="AS3138" s="46">
        <v>0</v>
      </c>
      <c r="AT3138" s="48" t="e">
        <f>+LISTAS[[#This Row],[COSTO]]/AS3138-1</f>
        <v>#DIV/0!</v>
      </c>
      <c r="BA3138" t="s">
        <v>7662</v>
      </c>
      <c r="BB3138" s="36"/>
    </row>
    <row r="3139" spans="1:54" ht="13.15" thickBot="1" x14ac:dyDescent="0.4">
      <c r="A3139" s="7" t="s">
        <v>7586</v>
      </c>
      <c r="B3139" t="s">
        <v>7663</v>
      </c>
      <c r="C3139">
        <v>1134</v>
      </c>
      <c r="D3139" t="s">
        <v>7424</v>
      </c>
      <c r="E3139" s="2">
        <v>1028.75</v>
      </c>
      <c r="F3139" s="7" t="str">
        <f>+_xlfn.XLOOKUP(LISTAS[[#This Row],[ID]],_01_CODIGOS_Y_COSTOS_xlsm[Producto y N°],_01_CODIGOS_Y_COSTOS_xlsm[FABRICA],"",0,1)</f>
        <v>DAHE.DIESEL</v>
      </c>
      <c r="G3139" s="26">
        <f>LISTAS[[#This Row],[Precio]]*(1-0.46)</f>
        <v>555.52500000000009</v>
      </c>
      <c r="H3139" s="21">
        <f>+_xlfn.XLOOKUP(LISTAS[[#This Row],[ID]],_01_CODIGOS_Y_COSTOS_xlsm[Producto y N°],_01_CODIGOS_Y_COSTOS_xlsm[COSTO],0,0,1)</f>
        <v>225.69120000000001</v>
      </c>
      <c r="I3139" s="28">
        <f>+IFERROR(LISTAS[[#This Row],[VENTA NETA]]/LISTAS[[#This Row],[COSTO]]-1,0)</f>
        <v>1.4614384610476621</v>
      </c>
      <c r="J3139" s="50" t="str">
        <f>IFERROR(VLOOKUP(LISTAS[[#This Row],[ID]],_01_CODIGOS_Y_COSTOS_xlsm[[Producto y N°]:[CODIGO]],2,0),"")</f>
        <v>0000000134</v>
      </c>
      <c r="O3139" t="s">
        <v>7586</v>
      </c>
      <c r="AB3139" s="12" t="str">
        <f>+LISTAS[[#This Row],[Codigo]]&amp;LISTAS[[#This Row],[Fabrica]]</f>
        <v>0000000134DAHE.DIESEL</v>
      </c>
      <c r="AC3139" s="13" t="str">
        <f>+LISTAS[[#This Row],[Codigo]]</f>
        <v>0000000134</v>
      </c>
      <c r="AD3139" s="13" t="str">
        <f>+LISTAS[[#This Row],[ID]]</f>
        <v>ARANDELAS DE INYECCION1134</v>
      </c>
      <c r="AH3139" s="36"/>
      <c r="AI3139" s="37">
        <f>+LISTAS[[#This Row],[Precio]]+(LISTAS[[#This Row],[Precio]]*AH3139)</f>
        <v>1028.75</v>
      </c>
      <c r="AJ3139" s="38">
        <f t="shared" si="52"/>
        <v>514.375</v>
      </c>
      <c r="AL3139" s="35">
        <f>+AJ3139/LISTAS[[#This Row],[COSTO]]-1</f>
        <v>1.279109686155242</v>
      </c>
      <c r="AM3139" t="str">
        <f>+LISTAS[[#This Row],[ID]]</f>
        <v>ARANDELAS DE INYECCION1134</v>
      </c>
      <c r="AO3139" s="45"/>
      <c r="AP3139" s="46">
        <f>LISTAS[[#This Row],[COSTO]]+(LISTAS[[#This Row],[COSTO]]*AO3139)</f>
        <v>225.69120000000001</v>
      </c>
      <c r="AQ3139" s="47">
        <f>IF(AO3139="",0,AP3139/LISTAS[[#This Row],[VENTA NETA]]-1)</f>
        <v>0</v>
      </c>
      <c r="AS3139" s="46">
        <v>0</v>
      </c>
      <c r="AT3139" s="48" t="e">
        <f>+LISTAS[[#This Row],[COSTO]]/AS3139-1</f>
        <v>#DIV/0!</v>
      </c>
      <c r="BA3139" t="s">
        <v>7662</v>
      </c>
      <c r="BB3139" s="36"/>
    </row>
    <row r="3140" spans="1:54" ht="13.15" thickBot="1" x14ac:dyDescent="0.4">
      <c r="A3140" s="7" t="s">
        <v>7587</v>
      </c>
      <c r="B3140" t="s">
        <v>7663</v>
      </c>
      <c r="C3140">
        <v>101</v>
      </c>
      <c r="D3140" t="s">
        <v>7425</v>
      </c>
      <c r="E3140" s="2">
        <v>1328.75</v>
      </c>
      <c r="F3140" s="7" t="str">
        <f>+_xlfn.XLOOKUP(LISTAS[[#This Row],[ID]],_01_CODIGOS_Y_COSTOS_xlsm[Producto y N°],_01_CODIGOS_Y_COSTOS_xlsm[FABRICA],"",0,1)</f>
        <v>DAHE.DIESEL</v>
      </c>
      <c r="G3140" s="26">
        <f>LISTAS[[#This Row],[Precio]]*(1-0.46)</f>
        <v>717.52500000000009</v>
      </c>
      <c r="H3140" s="21">
        <f>+_xlfn.XLOOKUP(LISTAS[[#This Row],[ID]],_01_CODIGOS_Y_COSTOS_xlsm[Producto y N°],_01_CODIGOS_Y_COSTOS_xlsm[COSTO],0,0,1)</f>
        <v>0</v>
      </c>
      <c r="I3140" s="28">
        <f>+IFERROR(LISTAS[[#This Row],[VENTA NETA]]/LISTAS[[#This Row],[COSTO]]-1,0)</f>
        <v>0</v>
      </c>
      <c r="J3140" s="50" t="str">
        <f>IFERROR(VLOOKUP(LISTAS[[#This Row],[ID]],_01_CODIGOS_Y_COSTOS_xlsm[[Producto y N°]:[CODIGO]],2,0),"")</f>
        <v>0</v>
      </c>
      <c r="O3140" t="s">
        <v>7587</v>
      </c>
      <c r="AB3140" s="12" t="str">
        <f>+LISTAS[[#This Row],[Codigo]]&amp;LISTAS[[#This Row],[Fabrica]]</f>
        <v>0DAHE.DIESEL</v>
      </c>
      <c r="AC3140" s="13" t="str">
        <f>+LISTAS[[#This Row],[Codigo]]</f>
        <v>0</v>
      </c>
      <c r="AD3140" s="13" t="str">
        <f>+LISTAS[[#This Row],[ID]]</f>
        <v>ARANDELAS DE INYECCION101</v>
      </c>
      <c r="AH3140" s="36"/>
      <c r="AI3140" s="37">
        <f>+LISTAS[[#This Row],[Precio]]+(LISTAS[[#This Row],[Precio]]*AH3140)</f>
        <v>1328.75</v>
      </c>
      <c r="AJ3140" s="38">
        <f t="shared" si="52"/>
        <v>664.375</v>
      </c>
      <c r="AL3140" s="35" t="e">
        <f>+AJ3140/LISTAS[[#This Row],[COSTO]]-1</f>
        <v>#DIV/0!</v>
      </c>
      <c r="AM3140" t="str">
        <f>+LISTAS[[#This Row],[ID]]</f>
        <v>ARANDELAS DE INYECCION101</v>
      </c>
      <c r="AO3140" s="45"/>
      <c r="AP3140" s="46">
        <f>LISTAS[[#This Row],[COSTO]]+(LISTAS[[#This Row],[COSTO]]*AO3140)</f>
        <v>0</v>
      </c>
      <c r="AQ3140" s="47">
        <f>IF(AO3140="",0,AP3140/LISTAS[[#This Row],[VENTA NETA]]-1)</f>
        <v>0</v>
      </c>
      <c r="AS3140" s="46">
        <v>0</v>
      </c>
      <c r="AT3140" s="48" t="e">
        <f>+LISTAS[[#This Row],[COSTO]]/AS3140-1</f>
        <v>#DIV/0!</v>
      </c>
      <c r="BA3140" t="s">
        <v>7662</v>
      </c>
      <c r="BB3140" s="36"/>
    </row>
    <row r="3141" spans="1:54" ht="13.15" thickBot="1" x14ac:dyDescent="0.4">
      <c r="A3141" s="7" t="s">
        <v>7588</v>
      </c>
      <c r="B3141" t="s">
        <v>7663</v>
      </c>
      <c r="C3141">
        <v>1135</v>
      </c>
      <c r="D3141" t="s">
        <v>7426</v>
      </c>
      <c r="E3141" s="2">
        <v>414.51</v>
      </c>
      <c r="F3141" s="7" t="str">
        <f>+_xlfn.XLOOKUP(LISTAS[[#This Row],[ID]],_01_CODIGOS_Y_COSTOS_xlsm[Producto y N°],_01_CODIGOS_Y_COSTOS_xlsm[FABRICA],"",0,1)</f>
        <v>DAHE.DIESEL</v>
      </c>
      <c r="G3141" s="26">
        <f>LISTAS[[#This Row],[Precio]]*(1-0.46)</f>
        <v>223.83540000000002</v>
      </c>
      <c r="H3141" s="21">
        <f>+_xlfn.XLOOKUP(LISTAS[[#This Row],[ID]],_01_CODIGOS_Y_COSTOS_xlsm[Producto y N°],_01_CODIGOS_Y_COSTOS_xlsm[COSTO],0,0,1)</f>
        <v>88.894800000000004</v>
      </c>
      <c r="I3141" s="28">
        <f>+IFERROR(LISTAS[[#This Row],[VENTA NETA]]/LISTAS[[#This Row],[COSTO]]-1,0)</f>
        <v>1.5179808042765157</v>
      </c>
      <c r="J3141" s="50" t="str">
        <f>IFERROR(VLOOKUP(LISTAS[[#This Row],[ID]],_01_CODIGOS_Y_COSTOS_xlsm[[Producto y N°]:[CODIGO]],2,0),"")</f>
        <v>0000000135</v>
      </c>
      <c r="O3141" t="s">
        <v>7588</v>
      </c>
      <c r="AB3141" s="12" t="str">
        <f>+LISTAS[[#This Row],[Codigo]]&amp;LISTAS[[#This Row],[Fabrica]]</f>
        <v>0000000135DAHE.DIESEL</v>
      </c>
      <c r="AC3141" s="13" t="str">
        <f>+LISTAS[[#This Row],[Codigo]]</f>
        <v>0000000135</v>
      </c>
      <c r="AD3141" s="13" t="str">
        <f>+LISTAS[[#This Row],[ID]]</f>
        <v>ARANDELAS DE INYECCION1135</v>
      </c>
      <c r="AH3141" s="36"/>
      <c r="AI3141" s="37">
        <f>+LISTAS[[#This Row],[Precio]]+(LISTAS[[#This Row],[Precio]]*AH3141)</f>
        <v>414.51</v>
      </c>
      <c r="AJ3141" s="38">
        <f t="shared" ref="AJ3141:AJ3204" si="53">+((100-50)*0.01)*AI3141</f>
        <v>207.255</v>
      </c>
      <c r="AL3141" s="35">
        <f>+AJ3141/LISTAS[[#This Row],[COSTO]]-1</f>
        <v>1.3314637076634401</v>
      </c>
      <c r="AM3141" t="str">
        <f>+LISTAS[[#This Row],[ID]]</f>
        <v>ARANDELAS DE INYECCION1135</v>
      </c>
      <c r="AO3141" s="45"/>
      <c r="AP3141" s="46">
        <f>LISTAS[[#This Row],[COSTO]]+(LISTAS[[#This Row],[COSTO]]*AO3141)</f>
        <v>88.894800000000004</v>
      </c>
      <c r="AQ3141" s="47">
        <f>IF(AO3141="",0,AP3141/LISTAS[[#This Row],[VENTA NETA]]-1)</f>
        <v>0</v>
      </c>
      <c r="AS3141" s="46">
        <v>0</v>
      </c>
      <c r="AT3141" s="48" t="e">
        <f>+LISTAS[[#This Row],[COSTO]]/AS3141-1</f>
        <v>#DIV/0!</v>
      </c>
      <c r="BA3141" t="s">
        <v>7662</v>
      </c>
      <c r="BB3141" s="36"/>
    </row>
    <row r="3142" spans="1:54" ht="13.15" thickBot="1" x14ac:dyDescent="0.4">
      <c r="A3142" s="7" t="s">
        <v>7590</v>
      </c>
      <c r="B3142" t="s">
        <v>7663</v>
      </c>
      <c r="C3142">
        <v>1070</v>
      </c>
      <c r="D3142" t="s">
        <v>7427</v>
      </c>
      <c r="E3142" s="2">
        <v>1224.7</v>
      </c>
      <c r="F3142" s="7" t="str">
        <f>+_xlfn.XLOOKUP(LISTAS[[#This Row],[ID]],_01_CODIGOS_Y_COSTOS_xlsm[Producto y N°],_01_CODIGOS_Y_COSTOS_xlsm[FABRICA],"",0,1)</f>
        <v>DAHE.DIESEL</v>
      </c>
      <c r="G3142" s="26">
        <f>LISTAS[[#This Row],[Precio]]*(1-0.46)</f>
        <v>661.33800000000008</v>
      </c>
      <c r="H3142" s="21">
        <f>+_xlfn.XLOOKUP(LISTAS[[#This Row],[ID]],_01_CODIGOS_Y_COSTOS_xlsm[Producto y N°],_01_CODIGOS_Y_COSTOS_xlsm[COSTO],0,0,1)</f>
        <v>262.05119999999999</v>
      </c>
      <c r="I3142" s="28">
        <f>+IFERROR(LISTAS[[#This Row],[VENTA NETA]]/LISTAS[[#This Row],[COSTO]]-1,0)</f>
        <v>1.5236976590834161</v>
      </c>
      <c r="J3142" s="50" t="str">
        <f>IFERROR(VLOOKUP(LISTAS[[#This Row],[ID]],_01_CODIGOS_Y_COSTOS_xlsm[[Producto y N°]:[CODIGO]],2,0),"")</f>
        <v>0000000070</v>
      </c>
      <c r="O3142" t="s">
        <v>7590</v>
      </c>
      <c r="AB3142" s="12" t="str">
        <f>+LISTAS[[#This Row],[Codigo]]&amp;LISTAS[[#This Row],[Fabrica]]</f>
        <v>0000000070DAHE.DIESEL</v>
      </c>
      <c r="AC3142" s="13" t="str">
        <f>+LISTAS[[#This Row],[Codigo]]</f>
        <v>0000000070</v>
      </c>
      <c r="AD3142" s="13" t="str">
        <f>+LISTAS[[#This Row],[ID]]</f>
        <v>ARANDELAS DE INYECCION1070</v>
      </c>
      <c r="AH3142" s="36"/>
      <c r="AI3142" s="37">
        <f>+LISTAS[[#This Row],[Precio]]+(LISTAS[[#This Row],[Precio]]*AH3142)</f>
        <v>1224.7</v>
      </c>
      <c r="AJ3142" s="38">
        <f t="shared" si="53"/>
        <v>612.35</v>
      </c>
      <c r="AL3142" s="35">
        <f>+AJ3142/LISTAS[[#This Row],[COSTO]]-1</f>
        <v>1.3367570917439036</v>
      </c>
      <c r="AM3142" t="str">
        <f>+LISTAS[[#This Row],[ID]]</f>
        <v>ARANDELAS DE INYECCION1070</v>
      </c>
      <c r="AO3142" s="45"/>
      <c r="AP3142" s="46">
        <f>LISTAS[[#This Row],[COSTO]]+(LISTAS[[#This Row],[COSTO]]*AO3142)</f>
        <v>262.05119999999999</v>
      </c>
      <c r="AQ3142" s="47">
        <f>IF(AO3142="",0,AP3142/LISTAS[[#This Row],[VENTA NETA]]-1)</f>
        <v>0</v>
      </c>
      <c r="AS3142" s="46">
        <v>0</v>
      </c>
      <c r="AT3142" s="48" t="e">
        <f>+LISTAS[[#This Row],[COSTO]]/AS3142-1</f>
        <v>#DIV/0!</v>
      </c>
      <c r="BA3142" t="s">
        <v>7662</v>
      </c>
      <c r="BB3142" s="36"/>
    </row>
    <row r="3143" spans="1:54" ht="13.15" thickBot="1" x14ac:dyDescent="0.4">
      <c r="A3143" s="7" t="s">
        <v>7592</v>
      </c>
      <c r="B3143" t="s">
        <v>7663</v>
      </c>
      <c r="C3143">
        <v>1095</v>
      </c>
      <c r="D3143" t="s">
        <v>7428</v>
      </c>
      <c r="E3143" s="2">
        <v>554.23</v>
      </c>
      <c r="F3143" s="7" t="str">
        <f>+_xlfn.XLOOKUP(LISTAS[[#This Row],[ID]],_01_CODIGOS_Y_COSTOS_xlsm[Producto y N°],_01_CODIGOS_Y_COSTOS_xlsm[FABRICA],"",0,1)</f>
        <v>DAHE.DIESEL</v>
      </c>
      <c r="G3143" s="26">
        <f>LISTAS[[#This Row],[Precio]]*(1-0.46)</f>
        <v>299.28420000000006</v>
      </c>
      <c r="H3143" s="21">
        <f>+_xlfn.XLOOKUP(LISTAS[[#This Row],[ID]],_01_CODIGOS_Y_COSTOS_xlsm[Producto y N°],_01_CODIGOS_Y_COSTOS_xlsm[COSTO],0,0,1)</f>
        <v>118.2492</v>
      </c>
      <c r="I3143" s="28">
        <f>+IFERROR(LISTAS[[#This Row],[VENTA NETA]]/LISTAS[[#This Row],[COSTO]]-1,0)</f>
        <v>1.5309617316649926</v>
      </c>
      <c r="J3143" s="50" t="str">
        <f>IFERROR(VLOOKUP(LISTAS[[#This Row],[ID]],_01_CODIGOS_Y_COSTOS_xlsm[[Producto y N°]:[CODIGO]],2,0),"")</f>
        <v>0000000095</v>
      </c>
      <c r="O3143" t="s">
        <v>7592</v>
      </c>
      <c r="AB3143" s="12" t="str">
        <f>+LISTAS[[#This Row],[Codigo]]&amp;LISTAS[[#This Row],[Fabrica]]</f>
        <v>0000000095DAHE.DIESEL</v>
      </c>
      <c r="AC3143" s="13" t="str">
        <f>+LISTAS[[#This Row],[Codigo]]</f>
        <v>0000000095</v>
      </c>
      <c r="AD3143" s="13" t="str">
        <f>+LISTAS[[#This Row],[ID]]</f>
        <v>ARANDELAS DE INYECCION1095</v>
      </c>
      <c r="AH3143" s="36"/>
      <c r="AI3143" s="37">
        <f>+LISTAS[[#This Row],[Precio]]+(LISTAS[[#This Row],[Precio]]*AH3143)</f>
        <v>554.23</v>
      </c>
      <c r="AJ3143" s="38">
        <f t="shared" si="53"/>
        <v>277.11500000000001</v>
      </c>
      <c r="AL3143" s="35">
        <f>+AJ3143/LISTAS[[#This Row],[COSTO]]-1</f>
        <v>1.3434830848749928</v>
      </c>
      <c r="AM3143" t="str">
        <f>+LISTAS[[#This Row],[ID]]</f>
        <v>ARANDELAS DE INYECCION1095</v>
      </c>
      <c r="AO3143" s="45"/>
      <c r="AP3143" s="46">
        <f>LISTAS[[#This Row],[COSTO]]+(LISTAS[[#This Row],[COSTO]]*AO3143)</f>
        <v>118.2492</v>
      </c>
      <c r="AQ3143" s="47">
        <f>IF(AO3143="",0,AP3143/LISTAS[[#This Row],[VENTA NETA]]-1)</f>
        <v>0</v>
      </c>
      <c r="AS3143" s="46">
        <v>0</v>
      </c>
      <c r="AT3143" s="48" t="e">
        <f>+LISTAS[[#This Row],[COSTO]]/AS3143-1</f>
        <v>#DIV/0!</v>
      </c>
      <c r="BA3143" t="s">
        <v>7662</v>
      </c>
      <c r="BB3143" s="36"/>
    </row>
    <row r="3144" spans="1:54" ht="13.15" thickBot="1" x14ac:dyDescent="0.4">
      <c r="A3144" s="7" t="s">
        <v>7593</v>
      </c>
      <c r="B3144" t="s">
        <v>7663</v>
      </c>
      <c r="C3144">
        <v>102</v>
      </c>
      <c r="D3144" t="s">
        <v>7429</v>
      </c>
      <c r="E3144" s="2">
        <v>754.23</v>
      </c>
      <c r="F3144" s="7" t="str">
        <f>+_xlfn.XLOOKUP(LISTAS[[#This Row],[ID]],_01_CODIGOS_Y_COSTOS_xlsm[Producto y N°],_01_CODIGOS_Y_COSTOS_xlsm[FABRICA],"",0,1)</f>
        <v>DAHE.DIESEL</v>
      </c>
      <c r="G3144" s="26">
        <f>LISTAS[[#This Row],[Precio]]*(1-0.46)</f>
        <v>407.28420000000006</v>
      </c>
      <c r="H3144" s="21">
        <f>+_xlfn.XLOOKUP(LISTAS[[#This Row],[ID]],_01_CODIGOS_Y_COSTOS_xlsm[Producto y N°],_01_CODIGOS_Y_COSTOS_xlsm[COSTO],0,0,1)</f>
        <v>0</v>
      </c>
      <c r="I3144" s="28">
        <f>+IFERROR(LISTAS[[#This Row],[VENTA NETA]]/LISTAS[[#This Row],[COSTO]]-1,0)</f>
        <v>0</v>
      </c>
      <c r="J3144" s="50" t="str">
        <f>IFERROR(VLOOKUP(LISTAS[[#This Row],[ID]],_01_CODIGOS_Y_COSTOS_xlsm[[Producto y N°]:[CODIGO]],2,0),"")</f>
        <v>0</v>
      </c>
      <c r="O3144" t="s">
        <v>7593</v>
      </c>
      <c r="AB3144" s="12" t="str">
        <f>+LISTAS[[#This Row],[Codigo]]&amp;LISTAS[[#This Row],[Fabrica]]</f>
        <v>0DAHE.DIESEL</v>
      </c>
      <c r="AC3144" s="13" t="str">
        <f>+LISTAS[[#This Row],[Codigo]]</f>
        <v>0</v>
      </c>
      <c r="AD3144" s="13" t="str">
        <f>+LISTAS[[#This Row],[ID]]</f>
        <v>ARANDELAS DE INYECCION102</v>
      </c>
      <c r="AH3144" s="36"/>
      <c r="AI3144" s="37">
        <f>+LISTAS[[#This Row],[Precio]]+(LISTAS[[#This Row],[Precio]]*AH3144)</f>
        <v>754.23</v>
      </c>
      <c r="AJ3144" s="38">
        <f t="shared" si="53"/>
        <v>377.11500000000001</v>
      </c>
      <c r="AL3144" s="35" t="e">
        <f>+AJ3144/LISTAS[[#This Row],[COSTO]]-1</f>
        <v>#DIV/0!</v>
      </c>
      <c r="AM3144" t="str">
        <f>+LISTAS[[#This Row],[ID]]</f>
        <v>ARANDELAS DE INYECCION102</v>
      </c>
      <c r="AO3144" s="45"/>
      <c r="AP3144" s="46">
        <f>LISTAS[[#This Row],[COSTO]]+(LISTAS[[#This Row],[COSTO]]*AO3144)</f>
        <v>0</v>
      </c>
      <c r="AQ3144" s="47">
        <f>IF(AO3144="",0,AP3144/LISTAS[[#This Row],[VENTA NETA]]-1)</f>
        <v>0</v>
      </c>
      <c r="AS3144" s="46">
        <v>0</v>
      </c>
      <c r="AT3144" s="48" t="e">
        <f>+LISTAS[[#This Row],[COSTO]]/AS3144-1</f>
        <v>#DIV/0!</v>
      </c>
      <c r="BA3144" t="s">
        <v>7662</v>
      </c>
      <c r="BB3144" s="36"/>
    </row>
    <row r="3145" spans="1:54" ht="13.15" thickBot="1" x14ac:dyDescent="0.4">
      <c r="A3145" s="7" t="s">
        <v>7594</v>
      </c>
      <c r="B3145" t="s">
        <v>7663</v>
      </c>
      <c r="C3145">
        <v>1093</v>
      </c>
      <c r="D3145" t="s">
        <v>7430</v>
      </c>
      <c r="E3145" s="2">
        <v>373.07</v>
      </c>
      <c r="F3145" s="7" t="str">
        <f>+_xlfn.XLOOKUP(LISTAS[[#This Row],[ID]],_01_CODIGOS_Y_COSTOS_xlsm[Producto y N°],_01_CODIGOS_Y_COSTOS_xlsm[FABRICA],"",0,1)</f>
        <v>DAHE.DIESEL</v>
      </c>
      <c r="G3145" s="26">
        <f>LISTAS[[#This Row],[Precio]]*(1-0.46)</f>
        <v>201.45780000000002</v>
      </c>
      <c r="H3145" s="21">
        <f>+_xlfn.XLOOKUP(LISTAS[[#This Row],[ID]],_01_CODIGOS_Y_COSTOS_xlsm[Producto y N°],_01_CODIGOS_Y_COSTOS_xlsm[COSTO],0,0,1)</f>
        <v>81.814300000000003</v>
      </c>
      <c r="I3145" s="28">
        <f>+IFERROR(LISTAS[[#This Row],[VENTA NETA]]/LISTAS[[#This Row],[COSTO]]-1,0)</f>
        <v>1.4623788261954207</v>
      </c>
      <c r="J3145" s="50" t="str">
        <f>IFERROR(VLOOKUP(LISTAS[[#This Row],[ID]],_01_CODIGOS_Y_COSTOS_xlsm[[Producto y N°]:[CODIGO]],2,0),"")</f>
        <v>0000000093</v>
      </c>
      <c r="O3145" t="s">
        <v>7594</v>
      </c>
      <c r="AB3145" s="12" t="str">
        <f>+LISTAS[[#This Row],[Codigo]]&amp;LISTAS[[#This Row],[Fabrica]]</f>
        <v>0000000093DAHE.DIESEL</v>
      </c>
      <c r="AC3145" s="13" t="str">
        <f>+LISTAS[[#This Row],[Codigo]]</f>
        <v>0000000093</v>
      </c>
      <c r="AD3145" s="13" t="str">
        <f>+LISTAS[[#This Row],[ID]]</f>
        <v>ARANDELAS DE INYECCION1093</v>
      </c>
      <c r="AH3145" s="36"/>
      <c r="AI3145" s="37">
        <f>+LISTAS[[#This Row],[Precio]]+(LISTAS[[#This Row],[Precio]]*AH3145)</f>
        <v>373.07</v>
      </c>
      <c r="AJ3145" s="38">
        <f t="shared" si="53"/>
        <v>186.535</v>
      </c>
      <c r="AL3145" s="35">
        <f>+AJ3145/LISTAS[[#This Row],[COSTO]]-1</f>
        <v>1.2799803946253894</v>
      </c>
      <c r="AM3145" t="str">
        <f>+LISTAS[[#This Row],[ID]]</f>
        <v>ARANDELAS DE INYECCION1093</v>
      </c>
      <c r="AO3145" s="45"/>
      <c r="AP3145" s="46">
        <f>LISTAS[[#This Row],[COSTO]]+(LISTAS[[#This Row],[COSTO]]*AO3145)</f>
        <v>81.814300000000003</v>
      </c>
      <c r="AQ3145" s="47">
        <f>IF(AO3145="",0,AP3145/LISTAS[[#This Row],[VENTA NETA]]-1)</f>
        <v>0</v>
      </c>
      <c r="AS3145" s="46">
        <v>0</v>
      </c>
      <c r="AT3145" s="48" t="e">
        <f>+LISTAS[[#This Row],[COSTO]]/AS3145-1</f>
        <v>#DIV/0!</v>
      </c>
      <c r="BA3145" t="s">
        <v>7662</v>
      </c>
      <c r="BB3145" s="36"/>
    </row>
    <row r="3146" spans="1:54" ht="13.15" thickBot="1" x14ac:dyDescent="0.4">
      <c r="A3146" s="7" t="s">
        <v>7595</v>
      </c>
      <c r="B3146" t="s">
        <v>7663</v>
      </c>
      <c r="C3146">
        <v>1072</v>
      </c>
      <c r="D3146" t="s">
        <v>7431</v>
      </c>
      <c r="E3146" s="2">
        <v>575.04</v>
      </c>
      <c r="F3146" s="7" t="str">
        <f>+_xlfn.XLOOKUP(LISTAS[[#This Row],[ID]],_01_CODIGOS_Y_COSTOS_xlsm[Producto y N°],_01_CODIGOS_Y_COSTOS_xlsm[FABRICA],"",0,1)</f>
        <v>DAHE.DIESEL</v>
      </c>
      <c r="G3146" s="26">
        <f>LISTAS[[#This Row],[Precio]]*(1-0.46)</f>
        <v>310.52159999999998</v>
      </c>
      <c r="H3146" s="21">
        <f>+_xlfn.XLOOKUP(LISTAS[[#This Row],[ID]],_01_CODIGOS_Y_COSTOS_xlsm[Producto y N°],_01_CODIGOS_Y_COSTOS_xlsm[COSTO],0,0,1)</f>
        <v>125.869</v>
      </c>
      <c r="I3146" s="28">
        <f>+IFERROR(LISTAS[[#This Row],[VENTA NETA]]/LISTAS[[#This Row],[COSTO]]-1,0)</f>
        <v>1.4670220626206611</v>
      </c>
      <c r="J3146" s="50" t="str">
        <f>IFERROR(VLOOKUP(LISTAS[[#This Row],[ID]],_01_CODIGOS_Y_COSTOS_xlsm[[Producto y N°]:[CODIGO]],2,0),"")</f>
        <v>0000000072</v>
      </c>
      <c r="O3146" t="s">
        <v>7595</v>
      </c>
      <c r="AB3146" s="12" t="str">
        <f>+LISTAS[[#This Row],[Codigo]]&amp;LISTAS[[#This Row],[Fabrica]]</f>
        <v>0000000072DAHE.DIESEL</v>
      </c>
      <c r="AC3146" s="13" t="str">
        <f>+LISTAS[[#This Row],[Codigo]]</f>
        <v>0000000072</v>
      </c>
      <c r="AD3146" s="13" t="str">
        <f>+LISTAS[[#This Row],[ID]]</f>
        <v>ARANDELAS DE INYECCION1072</v>
      </c>
      <c r="AH3146" s="36"/>
      <c r="AI3146" s="37">
        <f>+LISTAS[[#This Row],[Precio]]+(LISTAS[[#This Row],[Precio]]*AH3146)</f>
        <v>575.04</v>
      </c>
      <c r="AJ3146" s="38">
        <f t="shared" si="53"/>
        <v>287.52</v>
      </c>
      <c r="AL3146" s="35">
        <f>+AJ3146/LISTAS[[#This Row],[COSTO]]-1</f>
        <v>1.2842796876117233</v>
      </c>
      <c r="AM3146" t="str">
        <f>+LISTAS[[#This Row],[ID]]</f>
        <v>ARANDELAS DE INYECCION1072</v>
      </c>
      <c r="AO3146" s="45"/>
      <c r="AP3146" s="46">
        <f>LISTAS[[#This Row],[COSTO]]+(LISTAS[[#This Row],[COSTO]]*AO3146)</f>
        <v>125.869</v>
      </c>
      <c r="AQ3146" s="47">
        <f>IF(AO3146="",0,AP3146/LISTAS[[#This Row],[VENTA NETA]]-1)</f>
        <v>0</v>
      </c>
      <c r="AS3146" s="46">
        <v>0</v>
      </c>
      <c r="AT3146" s="48" t="e">
        <f>+LISTAS[[#This Row],[COSTO]]/AS3146-1</f>
        <v>#DIV/0!</v>
      </c>
      <c r="BA3146" t="s">
        <v>7662</v>
      </c>
      <c r="BB3146" s="36"/>
    </row>
    <row r="3147" spans="1:54" ht="13.15" thickBot="1" x14ac:dyDescent="0.4">
      <c r="A3147" s="7" t="s">
        <v>7596</v>
      </c>
      <c r="B3147" t="s">
        <v>7663</v>
      </c>
      <c r="C3147">
        <v>1071</v>
      </c>
      <c r="D3147" t="s">
        <v>7432</v>
      </c>
      <c r="E3147" s="2">
        <v>761.2</v>
      </c>
      <c r="F3147" s="7" t="str">
        <f>+_xlfn.XLOOKUP(LISTAS[[#This Row],[ID]],_01_CODIGOS_Y_COSTOS_xlsm[Producto y N°],_01_CODIGOS_Y_COSTOS_xlsm[FABRICA],"",0,1)</f>
        <v>DAHE.DIESEL</v>
      </c>
      <c r="G3147" s="26">
        <f>LISTAS[[#This Row],[Precio]]*(1-0.46)</f>
        <v>411.04800000000006</v>
      </c>
      <c r="H3147" s="21">
        <f>+_xlfn.XLOOKUP(LISTAS[[#This Row],[ID]],_01_CODIGOS_Y_COSTOS_xlsm[Producto y N°],_01_CODIGOS_Y_COSTOS_xlsm[COSTO],0,0,1)</f>
        <v>166.7758</v>
      </c>
      <c r="I3147" s="28">
        <f>+IFERROR(LISTAS[[#This Row],[VENTA NETA]]/LISTAS[[#This Row],[COSTO]]-1,0)</f>
        <v>1.4646741313787737</v>
      </c>
      <c r="J3147" s="50" t="str">
        <f>IFERROR(VLOOKUP(LISTAS[[#This Row],[ID]],_01_CODIGOS_Y_COSTOS_xlsm[[Producto y N°]:[CODIGO]],2,0),"")</f>
        <v>0000000071</v>
      </c>
      <c r="O3147" t="s">
        <v>7596</v>
      </c>
      <c r="AB3147" s="12" t="str">
        <f>+LISTAS[[#This Row],[Codigo]]&amp;LISTAS[[#This Row],[Fabrica]]</f>
        <v>0000000071DAHE.DIESEL</v>
      </c>
      <c r="AC3147" s="13" t="str">
        <f>+LISTAS[[#This Row],[Codigo]]</f>
        <v>0000000071</v>
      </c>
      <c r="AD3147" s="13" t="str">
        <f>+LISTAS[[#This Row],[ID]]</f>
        <v>ARANDELAS DE INYECCION1071</v>
      </c>
      <c r="AH3147" s="36"/>
      <c r="AI3147" s="37">
        <f>+LISTAS[[#This Row],[Precio]]+(LISTAS[[#This Row],[Precio]]*AH3147)</f>
        <v>761.2</v>
      </c>
      <c r="AJ3147" s="38">
        <f t="shared" si="53"/>
        <v>380.6</v>
      </c>
      <c r="AL3147" s="35">
        <f>+AJ3147/LISTAS[[#This Row],[COSTO]]-1</f>
        <v>1.2821056772025679</v>
      </c>
      <c r="AM3147" t="str">
        <f>+LISTAS[[#This Row],[ID]]</f>
        <v>ARANDELAS DE INYECCION1071</v>
      </c>
      <c r="AO3147" s="45"/>
      <c r="AP3147" s="46">
        <f>LISTAS[[#This Row],[COSTO]]+(LISTAS[[#This Row],[COSTO]]*AO3147)</f>
        <v>166.7758</v>
      </c>
      <c r="AQ3147" s="47">
        <f>IF(AO3147="",0,AP3147/LISTAS[[#This Row],[VENTA NETA]]-1)</f>
        <v>0</v>
      </c>
      <c r="AS3147" s="46">
        <v>0</v>
      </c>
      <c r="AT3147" s="48" t="e">
        <f>+LISTAS[[#This Row],[COSTO]]/AS3147-1</f>
        <v>#DIV/0!</v>
      </c>
      <c r="BA3147" t="s">
        <v>7662</v>
      </c>
      <c r="BB3147" s="36"/>
    </row>
    <row r="3148" spans="1:54" ht="13.15" thickBot="1" x14ac:dyDescent="0.4">
      <c r="A3148" s="7" t="s">
        <v>7597</v>
      </c>
      <c r="B3148" t="s">
        <v>7663</v>
      </c>
      <c r="C3148">
        <v>1090</v>
      </c>
      <c r="D3148" t="s">
        <v>7433</v>
      </c>
      <c r="E3148" s="2">
        <v>467.27</v>
      </c>
      <c r="F3148" s="7" t="str">
        <f>+_xlfn.XLOOKUP(LISTAS[[#This Row],[ID]],_01_CODIGOS_Y_COSTOS_xlsm[Producto y N°],_01_CODIGOS_Y_COSTOS_xlsm[FABRICA],"",0,1)</f>
        <v>DAHE.DIESEL</v>
      </c>
      <c r="G3148" s="26">
        <f>LISTAS[[#This Row],[Precio]]*(1-0.46)</f>
        <v>252.32580000000002</v>
      </c>
      <c r="H3148" s="21">
        <f>+_xlfn.XLOOKUP(LISTAS[[#This Row],[ID]],_01_CODIGOS_Y_COSTOS_xlsm[Producto y N°],_01_CODIGOS_Y_COSTOS_xlsm[COSTO],0,0,1)</f>
        <v>103.6908</v>
      </c>
      <c r="I3148" s="28">
        <f>+IFERROR(LISTAS[[#This Row],[VENTA NETA]]/LISTAS[[#This Row],[COSTO]]-1,0)</f>
        <v>1.4334444328715761</v>
      </c>
      <c r="J3148" s="50" t="str">
        <f>IFERROR(VLOOKUP(LISTAS[[#This Row],[ID]],_01_CODIGOS_Y_COSTOS_xlsm[[Producto y N°]:[CODIGO]],2,0),"")</f>
        <v>0000000090</v>
      </c>
      <c r="O3148" t="s">
        <v>7597</v>
      </c>
      <c r="AB3148" s="12" t="str">
        <f>+LISTAS[[#This Row],[Codigo]]&amp;LISTAS[[#This Row],[Fabrica]]</f>
        <v>0000000090DAHE.DIESEL</v>
      </c>
      <c r="AC3148" s="13" t="str">
        <f>+LISTAS[[#This Row],[Codigo]]</f>
        <v>0000000090</v>
      </c>
      <c r="AD3148" s="13" t="str">
        <f>+LISTAS[[#This Row],[ID]]</f>
        <v>ARANDELAS DE INYECCION1090</v>
      </c>
      <c r="AH3148" s="36"/>
      <c r="AI3148" s="37">
        <f>+LISTAS[[#This Row],[Precio]]+(LISTAS[[#This Row],[Precio]]*AH3148)</f>
        <v>467.27</v>
      </c>
      <c r="AJ3148" s="38">
        <f t="shared" si="53"/>
        <v>233.63499999999999</v>
      </c>
      <c r="AL3148" s="35">
        <f>+AJ3148/LISTAS[[#This Row],[COSTO]]-1</f>
        <v>1.2531892896959036</v>
      </c>
      <c r="AM3148" t="str">
        <f>+LISTAS[[#This Row],[ID]]</f>
        <v>ARANDELAS DE INYECCION1090</v>
      </c>
      <c r="AO3148" s="45"/>
      <c r="AP3148" s="46">
        <f>LISTAS[[#This Row],[COSTO]]+(LISTAS[[#This Row],[COSTO]]*AO3148)</f>
        <v>103.6908</v>
      </c>
      <c r="AQ3148" s="47">
        <f>IF(AO3148="",0,AP3148/LISTAS[[#This Row],[VENTA NETA]]-1)</f>
        <v>0</v>
      </c>
      <c r="AS3148" s="46">
        <v>1119.5838000000001</v>
      </c>
      <c r="AT3148" s="48">
        <f>+LISTAS[[#This Row],[COSTO]]/AS3148-1</f>
        <v>-0.90738451199454651</v>
      </c>
      <c r="BA3148" t="s">
        <v>7662</v>
      </c>
      <c r="BB3148" s="36"/>
    </row>
    <row r="3149" spans="1:54" ht="12.75" customHeight="1" thickBot="1" x14ac:dyDescent="0.4">
      <c r="A3149" s="7" t="s">
        <v>7598</v>
      </c>
      <c r="B3149" t="s">
        <v>7663</v>
      </c>
      <c r="C3149">
        <v>103</v>
      </c>
      <c r="D3149" t="s">
        <v>7434</v>
      </c>
      <c r="E3149" s="2">
        <v>413.36</v>
      </c>
      <c r="F3149" s="7" t="str">
        <f>+_xlfn.XLOOKUP(LISTAS[[#This Row],[ID]],_01_CODIGOS_Y_COSTOS_xlsm[Producto y N°],_01_CODIGOS_Y_COSTOS_xlsm[FABRICA],"",0,1)</f>
        <v>DAHE.DIESEL</v>
      </c>
      <c r="G3149" s="26">
        <f>LISTAS[[#This Row],[Precio]]*(1-0.46)</f>
        <v>223.21440000000001</v>
      </c>
      <c r="H3149" s="21">
        <f>+_xlfn.XLOOKUP(LISTAS[[#This Row],[ID]],_01_CODIGOS_Y_COSTOS_xlsm[Producto y N°],_01_CODIGOS_Y_COSTOS_xlsm[COSTO],0,0,1)</f>
        <v>0</v>
      </c>
      <c r="I3149" s="28">
        <f>+IFERROR(LISTAS[[#This Row],[VENTA NETA]]/LISTAS[[#This Row],[COSTO]]-1,0)</f>
        <v>0</v>
      </c>
      <c r="J3149" s="50" t="str">
        <f>IFERROR(VLOOKUP(LISTAS[[#This Row],[ID]],_01_CODIGOS_Y_COSTOS_xlsm[[Producto y N°]:[CODIGO]],2,0),"")</f>
        <v>0</v>
      </c>
      <c r="O3149" t="s">
        <v>7598</v>
      </c>
      <c r="AB3149" s="12" t="str">
        <f>+LISTAS[[#This Row],[Codigo]]&amp;LISTAS[[#This Row],[Fabrica]]</f>
        <v>0DAHE.DIESEL</v>
      </c>
      <c r="AC3149" s="13" t="str">
        <f>+LISTAS[[#This Row],[Codigo]]</f>
        <v>0</v>
      </c>
      <c r="AD3149" s="13" t="str">
        <f>+LISTAS[[#This Row],[ID]]</f>
        <v>ARANDELAS DE INYECCION103</v>
      </c>
      <c r="AH3149" s="36"/>
      <c r="AI3149" s="37">
        <f>+LISTAS[[#This Row],[Precio]]+(LISTAS[[#This Row],[Precio]]*AH3149)</f>
        <v>413.36</v>
      </c>
      <c r="AJ3149" s="38">
        <f t="shared" si="53"/>
        <v>206.68</v>
      </c>
      <c r="AL3149" s="35" t="e">
        <f>+AJ3149/LISTAS[[#This Row],[COSTO]]-1</f>
        <v>#DIV/0!</v>
      </c>
      <c r="AM3149" t="str">
        <f>+LISTAS[[#This Row],[ID]]</f>
        <v>ARANDELAS DE INYECCION103</v>
      </c>
      <c r="AO3149" s="45"/>
      <c r="AP3149" s="46">
        <f>LISTAS[[#This Row],[COSTO]]+(LISTAS[[#This Row],[COSTO]]*AO3149)</f>
        <v>0</v>
      </c>
      <c r="AQ3149" s="47">
        <f>IF(AO3149="",0,AP3149/LISTAS[[#This Row],[VENTA NETA]]-1)</f>
        <v>0</v>
      </c>
      <c r="AS3149" s="46">
        <v>1075.6494</v>
      </c>
      <c r="AT3149" s="48">
        <f>+LISTAS[[#This Row],[COSTO]]/AS3149-1</f>
        <v>-1</v>
      </c>
      <c r="BA3149" t="s">
        <v>7662</v>
      </c>
      <c r="BB3149" s="36"/>
    </row>
    <row r="3150" spans="1:54" ht="13.15" thickBot="1" x14ac:dyDescent="0.4">
      <c r="A3150" s="7" t="s">
        <v>7599</v>
      </c>
      <c r="B3150" t="s">
        <v>7663</v>
      </c>
      <c r="C3150">
        <v>1115</v>
      </c>
      <c r="D3150" t="s">
        <v>7435</v>
      </c>
      <c r="E3150" s="2">
        <v>433.36</v>
      </c>
      <c r="F3150" s="7" t="str">
        <f>+_xlfn.XLOOKUP(LISTAS[[#This Row],[ID]],_01_CODIGOS_Y_COSTOS_xlsm[Producto y N°],_01_CODIGOS_Y_COSTOS_xlsm[FABRICA],"",0,1)</f>
        <v>DAHE.DIESEL</v>
      </c>
      <c r="G3150" s="26">
        <f>LISTAS[[#This Row],[Precio]]*(1-0.46)</f>
        <v>234.01440000000002</v>
      </c>
      <c r="H3150" s="21">
        <f>+_xlfn.XLOOKUP(LISTAS[[#This Row],[ID]],_01_CODIGOS_Y_COSTOS_xlsm[Producto y N°],_01_CODIGOS_Y_COSTOS_xlsm[COSTO],0,0,1)</f>
        <v>93.047799999999995</v>
      </c>
      <c r="I3150" s="28">
        <f>+IFERROR(LISTAS[[#This Row],[VENTA NETA]]/LISTAS[[#This Row],[COSTO]]-1,0)</f>
        <v>1.5149912195667179</v>
      </c>
      <c r="J3150" s="50" t="str">
        <f>IFERROR(VLOOKUP(LISTAS[[#This Row],[ID]],_01_CODIGOS_Y_COSTOS_xlsm[[Producto y N°]:[CODIGO]],2,0),"")</f>
        <v>0000000115</v>
      </c>
      <c r="O3150" t="s">
        <v>7599</v>
      </c>
      <c r="AB3150" s="12" t="str">
        <f>+LISTAS[[#This Row],[Codigo]]&amp;LISTAS[[#This Row],[Fabrica]]</f>
        <v>0000000115DAHE.DIESEL</v>
      </c>
      <c r="AC3150" s="13" t="str">
        <f>+LISTAS[[#This Row],[Codigo]]</f>
        <v>0000000115</v>
      </c>
      <c r="AD3150" s="13" t="str">
        <f>+LISTAS[[#This Row],[ID]]</f>
        <v>ARANDELAS DE INYECCION1115</v>
      </c>
      <c r="AH3150" s="36"/>
      <c r="AI3150" s="37">
        <f>+LISTAS[[#This Row],[Precio]]+(LISTAS[[#This Row],[Precio]]*AH3150)</f>
        <v>433.36</v>
      </c>
      <c r="AJ3150" s="38">
        <f t="shared" si="53"/>
        <v>216.68</v>
      </c>
      <c r="AL3150" s="35">
        <f>+AJ3150/LISTAS[[#This Row],[COSTO]]-1</f>
        <v>1.3286955736728867</v>
      </c>
      <c r="AM3150" t="str">
        <f>+LISTAS[[#This Row],[ID]]</f>
        <v>ARANDELAS DE INYECCION1115</v>
      </c>
      <c r="AO3150" s="45"/>
      <c r="AP3150" s="46">
        <f>LISTAS[[#This Row],[COSTO]]+(LISTAS[[#This Row],[COSTO]]*AO3150)</f>
        <v>93.047799999999995</v>
      </c>
      <c r="AQ3150" s="47">
        <f>IF(AO3150="",0,AP3150/LISTAS[[#This Row],[VENTA NETA]]-1)</f>
        <v>0</v>
      </c>
      <c r="AS3150" s="46">
        <v>1149.4584</v>
      </c>
      <c r="AT3150" s="48">
        <f>+LISTAS[[#This Row],[COSTO]]/AS3150-1</f>
        <v>-0.9190507459861097</v>
      </c>
      <c r="BA3150" t="s">
        <v>7662</v>
      </c>
      <c r="BB3150" s="36"/>
    </row>
    <row r="3151" spans="1:54" ht="13.15" thickBot="1" x14ac:dyDescent="0.4">
      <c r="A3151" s="7" t="s">
        <v>7600</v>
      </c>
      <c r="B3151" t="s">
        <v>7663</v>
      </c>
      <c r="C3151">
        <v>104</v>
      </c>
      <c r="D3151" t="s">
        <v>7436</v>
      </c>
      <c r="E3151" s="2">
        <v>1216.8800000000001</v>
      </c>
      <c r="F3151" s="7" t="str">
        <f>+_xlfn.XLOOKUP(LISTAS[[#This Row],[ID]],_01_CODIGOS_Y_COSTOS_xlsm[Producto y N°],_01_CODIGOS_Y_COSTOS_xlsm[FABRICA],"",0,1)</f>
        <v>DAHE.DIESEL</v>
      </c>
      <c r="G3151" s="26">
        <f>LISTAS[[#This Row],[Precio]]*(1-0.46)</f>
        <v>657.11520000000007</v>
      </c>
      <c r="H3151" s="21">
        <f>+_xlfn.XLOOKUP(LISTAS[[#This Row],[ID]],_01_CODIGOS_Y_COSTOS_xlsm[Producto y N°],_01_CODIGOS_Y_COSTOS_xlsm[COSTO],0,0,1)</f>
        <v>0</v>
      </c>
      <c r="I3151" s="28">
        <f>+IFERROR(LISTAS[[#This Row],[VENTA NETA]]/LISTAS[[#This Row],[COSTO]]-1,0)</f>
        <v>0</v>
      </c>
      <c r="J3151" s="50" t="str">
        <f>IFERROR(VLOOKUP(LISTAS[[#This Row],[ID]],_01_CODIGOS_Y_COSTOS_xlsm[[Producto y N°]:[CODIGO]],2,0),"")</f>
        <v>0</v>
      </c>
      <c r="O3151" t="s">
        <v>7600</v>
      </c>
      <c r="AB3151" s="12" t="str">
        <f>+LISTAS[[#This Row],[Codigo]]&amp;LISTAS[[#This Row],[Fabrica]]</f>
        <v>0DAHE.DIESEL</v>
      </c>
      <c r="AC3151" s="13" t="str">
        <f>+LISTAS[[#This Row],[Codigo]]</f>
        <v>0</v>
      </c>
      <c r="AD3151" s="13" t="str">
        <f>+LISTAS[[#This Row],[ID]]</f>
        <v>ARANDELAS DE INYECCION104</v>
      </c>
      <c r="AH3151" s="36"/>
      <c r="AI3151" s="37">
        <f>+LISTAS[[#This Row],[Precio]]+(LISTAS[[#This Row],[Precio]]*AH3151)</f>
        <v>1216.8800000000001</v>
      </c>
      <c r="AJ3151" s="38">
        <f t="shared" si="53"/>
        <v>608.44000000000005</v>
      </c>
      <c r="AL3151" s="35" t="e">
        <f>+AJ3151/LISTAS[[#This Row],[COSTO]]-1</f>
        <v>#DIV/0!</v>
      </c>
      <c r="AM3151" t="str">
        <f>+LISTAS[[#This Row],[ID]]</f>
        <v>ARANDELAS DE INYECCION104</v>
      </c>
      <c r="AO3151" s="45"/>
      <c r="AP3151" s="46">
        <f>LISTAS[[#This Row],[COSTO]]+(LISTAS[[#This Row],[COSTO]]*AO3151)</f>
        <v>0</v>
      </c>
      <c r="AQ3151" s="47">
        <f>IF(AO3151="",0,AP3151/LISTAS[[#This Row],[VENTA NETA]]-1)</f>
        <v>0</v>
      </c>
      <c r="AS3151" s="46">
        <v>1095.2370000000001</v>
      </c>
      <c r="AT3151" s="48">
        <f>+LISTAS[[#This Row],[COSTO]]/AS3151-1</f>
        <v>-1</v>
      </c>
      <c r="BA3151" t="s">
        <v>7662</v>
      </c>
      <c r="BB3151" s="36"/>
    </row>
    <row r="3152" spans="1:54" ht="13.15" thickBot="1" x14ac:dyDescent="0.4">
      <c r="A3152" s="7" t="s">
        <v>7601</v>
      </c>
      <c r="B3152" t="s">
        <v>7663</v>
      </c>
      <c r="C3152">
        <v>1400</v>
      </c>
      <c r="D3152" t="s">
        <v>7437</v>
      </c>
      <c r="E3152" s="2">
        <v>1416.88</v>
      </c>
      <c r="F3152" s="7" t="str">
        <f>+_xlfn.XLOOKUP(LISTAS[[#This Row],[ID]],_01_CODIGOS_Y_COSTOS_xlsm[Producto y N°],_01_CODIGOS_Y_COSTOS_xlsm[FABRICA],"",0,1)</f>
        <v>DAHE.DIESEL</v>
      </c>
      <c r="G3152" s="26">
        <f>LISTAS[[#This Row],[Precio]]*(1-0.46)</f>
        <v>765.11520000000007</v>
      </c>
      <c r="H3152" s="21">
        <f>+_xlfn.XLOOKUP(LISTAS[[#This Row],[ID]],_01_CODIGOS_Y_COSTOS_xlsm[Producto y N°],_01_CODIGOS_Y_COSTOS_xlsm[COSTO],0,0,1)</f>
        <v>302.56920000000002</v>
      </c>
      <c r="I3152" s="28">
        <f>+IFERROR(LISTAS[[#This Row],[VENTA NETA]]/LISTAS[[#This Row],[COSTO]]-1,0)</f>
        <v>1.5287279736338002</v>
      </c>
      <c r="J3152" s="50" t="str">
        <f>IFERROR(VLOOKUP(LISTAS[[#This Row],[ID]],_01_CODIGOS_Y_COSTOS_xlsm[[Producto y N°]:[CODIGO]],2,0),"")</f>
        <v>0000000400</v>
      </c>
      <c r="O3152" t="s">
        <v>7601</v>
      </c>
      <c r="AB3152" s="12" t="str">
        <f>+LISTAS[[#This Row],[Codigo]]&amp;LISTAS[[#This Row],[Fabrica]]</f>
        <v>0000000400DAHE.DIESEL</v>
      </c>
      <c r="AC3152" s="13" t="str">
        <f>+LISTAS[[#This Row],[Codigo]]</f>
        <v>0000000400</v>
      </c>
      <c r="AD3152" s="13" t="str">
        <f>+LISTAS[[#This Row],[ID]]</f>
        <v>ARANDELAS DE INYECCION1400</v>
      </c>
      <c r="AH3152" s="36"/>
      <c r="AI3152" s="37">
        <f>+LISTAS[[#This Row],[Precio]]+(LISTAS[[#This Row],[Precio]]*AH3152)</f>
        <v>1416.88</v>
      </c>
      <c r="AJ3152" s="38">
        <f t="shared" si="53"/>
        <v>708.44</v>
      </c>
      <c r="AL3152" s="35">
        <f>+AJ3152/LISTAS[[#This Row],[COSTO]]-1</f>
        <v>1.3414147904016667</v>
      </c>
      <c r="AM3152" t="str">
        <f>+LISTAS[[#This Row],[ID]]</f>
        <v>ARANDELAS DE INYECCION1400</v>
      </c>
      <c r="AO3152" s="45"/>
      <c r="AP3152" s="46">
        <f>LISTAS[[#This Row],[COSTO]]+(LISTAS[[#This Row],[COSTO]]*AO3152)</f>
        <v>302.56920000000002</v>
      </c>
      <c r="AQ3152" s="47">
        <f>IF(AO3152="",0,AP3152/LISTAS[[#This Row],[VENTA NETA]]-1)</f>
        <v>0</v>
      </c>
      <c r="AS3152" s="46">
        <v>1468.0682999999999</v>
      </c>
      <c r="AT3152" s="48">
        <f>+LISTAS[[#This Row],[COSTO]]/AS3152-1</f>
        <v>-0.7938997797309566</v>
      </c>
      <c r="BA3152" t="s">
        <v>7662</v>
      </c>
      <c r="BB3152" s="36"/>
    </row>
    <row r="3153" spans="1:54" ht="13.15" thickBot="1" x14ac:dyDescent="0.4">
      <c r="A3153" s="7" t="s">
        <v>7602</v>
      </c>
      <c r="B3153" t="s">
        <v>7663</v>
      </c>
      <c r="C3153">
        <v>1153</v>
      </c>
      <c r="D3153" t="s">
        <v>7438</v>
      </c>
      <c r="E3153" s="2">
        <v>688.47</v>
      </c>
      <c r="F3153" s="7" t="str">
        <f>+_xlfn.XLOOKUP(LISTAS[[#This Row],[ID]],_01_CODIGOS_Y_COSTOS_xlsm[Producto y N°],_01_CODIGOS_Y_COSTOS_xlsm[FABRICA],"",0,1)</f>
        <v>DAHE.DIESEL</v>
      </c>
      <c r="G3153" s="26">
        <f>LISTAS[[#This Row],[Precio]]*(1-0.46)</f>
        <v>371.77380000000005</v>
      </c>
      <c r="H3153" s="21">
        <f>+_xlfn.XLOOKUP(LISTAS[[#This Row],[ID]],_01_CODIGOS_Y_COSTOS_xlsm[Producto y N°],_01_CODIGOS_Y_COSTOS_xlsm[COSTO],0,0,1)</f>
        <v>147.10900000000001</v>
      </c>
      <c r="I3153" s="28">
        <f>+IFERROR(LISTAS[[#This Row],[VENTA NETA]]/LISTAS[[#This Row],[COSTO]]-1,0)</f>
        <v>1.5271995595102954</v>
      </c>
      <c r="J3153" s="50" t="str">
        <f>IFERROR(VLOOKUP(LISTAS[[#This Row],[ID]],_01_CODIGOS_Y_COSTOS_xlsm[[Producto y N°]:[CODIGO]],2,0),"")</f>
        <v>0000000153</v>
      </c>
      <c r="O3153" t="s">
        <v>7602</v>
      </c>
      <c r="AB3153" s="12" t="str">
        <f>+LISTAS[[#This Row],[Codigo]]&amp;LISTAS[[#This Row],[Fabrica]]</f>
        <v>0000000153DAHE.DIESEL</v>
      </c>
      <c r="AC3153" s="13" t="str">
        <f>+LISTAS[[#This Row],[Codigo]]</f>
        <v>0000000153</v>
      </c>
      <c r="AD3153" s="13" t="str">
        <f>+LISTAS[[#This Row],[ID]]</f>
        <v>ARANDELAS DE INYECCION1153</v>
      </c>
      <c r="AH3153" s="36"/>
      <c r="AI3153" s="37">
        <f>+LISTAS[[#This Row],[Precio]]+(LISTAS[[#This Row],[Precio]]*AH3153)</f>
        <v>688.47</v>
      </c>
      <c r="AJ3153" s="38">
        <f t="shared" si="53"/>
        <v>344.23500000000001</v>
      </c>
      <c r="AL3153" s="35">
        <f>+AJ3153/LISTAS[[#This Row],[COSTO]]-1</f>
        <v>1.3399995921391619</v>
      </c>
      <c r="AM3153" t="str">
        <f>+LISTAS[[#This Row],[ID]]</f>
        <v>ARANDELAS DE INYECCION1153</v>
      </c>
      <c r="AO3153" s="45"/>
      <c r="AP3153" s="46">
        <f>LISTAS[[#This Row],[COSTO]]+(LISTAS[[#This Row],[COSTO]]*AO3153)</f>
        <v>147.10900000000001</v>
      </c>
      <c r="AQ3153" s="47">
        <f>IF(AO3153="",0,AP3153/LISTAS[[#This Row],[VENTA NETA]]-1)</f>
        <v>0</v>
      </c>
      <c r="AS3153" s="46">
        <v>1209.4667999999999</v>
      </c>
      <c r="AT3153" s="48">
        <f>+LISTAS[[#This Row],[COSTO]]/AS3153-1</f>
        <v>-0.87836871586719034</v>
      </c>
      <c r="BA3153" t="s">
        <v>7662</v>
      </c>
      <c r="BB3153" s="36"/>
    </row>
    <row r="3154" spans="1:54" ht="13.15" thickBot="1" x14ac:dyDescent="0.4">
      <c r="A3154" s="7" t="s">
        <v>7603</v>
      </c>
      <c r="B3154" t="s">
        <v>7663</v>
      </c>
      <c r="C3154">
        <v>1536</v>
      </c>
      <c r="D3154" t="s">
        <v>7439</v>
      </c>
      <c r="E3154" s="2">
        <v>727.13</v>
      </c>
      <c r="F3154" s="7" t="str">
        <f>+_xlfn.XLOOKUP(LISTAS[[#This Row],[ID]],_01_CODIGOS_Y_COSTOS_xlsm[Producto y N°],_01_CODIGOS_Y_COSTOS_xlsm[FABRICA],"",0,1)</f>
        <v>DAHE.DIESEL</v>
      </c>
      <c r="G3154" s="26">
        <f>LISTAS[[#This Row],[Precio]]*(1-0.46)</f>
        <v>392.65020000000004</v>
      </c>
      <c r="H3154" s="21">
        <f>+_xlfn.XLOOKUP(LISTAS[[#This Row],[ID]],_01_CODIGOS_Y_COSTOS_xlsm[Producto y N°],_01_CODIGOS_Y_COSTOS_xlsm[COSTO],0,0,1)</f>
        <v>157.33580000000001</v>
      </c>
      <c r="I3154" s="28">
        <f>+IFERROR(LISTAS[[#This Row],[VENTA NETA]]/LISTAS[[#This Row],[COSTO]]-1,0)</f>
        <v>1.4956189246185549</v>
      </c>
      <c r="J3154" s="50" t="str">
        <f>IFERROR(VLOOKUP(LISTAS[[#This Row],[ID]],_01_CODIGOS_Y_COSTOS_xlsm[[Producto y N°]:[CODIGO]],2,0),"")</f>
        <v>0000000536</v>
      </c>
      <c r="O3154" t="s">
        <v>7603</v>
      </c>
      <c r="AB3154" s="12" t="str">
        <f>+LISTAS[[#This Row],[Codigo]]&amp;LISTAS[[#This Row],[Fabrica]]</f>
        <v>0000000536DAHE.DIESEL</v>
      </c>
      <c r="AC3154" s="13" t="str">
        <f>+LISTAS[[#This Row],[Codigo]]</f>
        <v>0000000536</v>
      </c>
      <c r="AD3154" s="13" t="str">
        <f>+LISTAS[[#This Row],[ID]]</f>
        <v>ARANDELAS DE INYECCION1536</v>
      </c>
      <c r="AH3154" s="36"/>
      <c r="AI3154" s="37">
        <f>+LISTAS[[#This Row],[Precio]]+(LISTAS[[#This Row],[Precio]]*AH3154)</f>
        <v>727.13</v>
      </c>
      <c r="AJ3154" s="38">
        <f t="shared" si="53"/>
        <v>363.565</v>
      </c>
      <c r="AL3154" s="35">
        <f>+AJ3154/LISTAS[[#This Row],[COSTO]]-1</f>
        <v>1.3107582635356989</v>
      </c>
      <c r="AM3154" t="str">
        <f>+LISTAS[[#This Row],[ID]]</f>
        <v>ARANDELAS DE INYECCION1536</v>
      </c>
      <c r="AO3154" s="45"/>
      <c r="AP3154" s="46">
        <f>LISTAS[[#This Row],[COSTO]]+(LISTAS[[#This Row],[COSTO]]*AO3154)</f>
        <v>157.33580000000001</v>
      </c>
      <c r="AQ3154" s="47">
        <f>IF(AO3154="",0,AP3154/LISTAS[[#This Row],[VENTA NETA]]-1)</f>
        <v>0</v>
      </c>
      <c r="AS3154" s="46">
        <v>1252.6352999999999</v>
      </c>
      <c r="AT3154" s="48">
        <f>+LISTAS[[#This Row],[COSTO]]/AS3154-1</f>
        <v>-0.87439616303324674</v>
      </c>
      <c r="BA3154" t="s">
        <v>7662</v>
      </c>
      <c r="BB3154" s="36"/>
    </row>
    <row r="3155" spans="1:54" ht="13.15" thickBot="1" x14ac:dyDescent="0.4">
      <c r="A3155" s="7" t="s">
        <v>7604</v>
      </c>
      <c r="B3155" t="s">
        <v>7663</v>
      </c>
      <c r="C3155">
        <v>1537</v>
      </c>
      <c r="D3155" t="s">
        <v>7440</v>
      </c>
      <c r="E3155" s="2">
        <v>969.5</v>
      </c>
      <c r="F3155" s="7" t="str">
        <f>+_xlfn.XLOOKUP(LISTAS[[#This Row],[ID]],_01_CODIGOS_Y_COSTOS_xlsm[Producto y N°],_01_CODIGOS_Y_COSTOS_xlsm[FABRICA],"",0,1)</f>
        <v>DAHE.DIESEL</v>
      </c>
      <c r="G3155" s="26">
        <f>LISTAS[[#This Row],[Precio]]*(1-0.46)</f>
        <v>523.53000000000009</v>
      </c>
      <c r="H3155" s="21">
        <f>+_xlfn.XLOOKUP(LISTAS[[#This Row],[ID]],_01_CODIGOS_Y_COSTOS_xlsm[Producto y N°],_01_CODIGOS_Y_COSTOS_xlsm[COSTO],0,0,1)</f>
        <v>209.78139999999999</v>
      </c>
      <c r="I3155" s="28">
        <f>+IFERROR(LISTAS[[#This Row],[VENTA NETA]]/LISTAS[[#This Row],[COSTO]]-1,0)</f>
        <v>1.4955977984702176</v>
      </c>
      <c r="J3155" s="50" t="str">
        <f>IFERROR(VLOOKUP(LISTAS[[#This Row],[ID]],_01_CODIGOS_Y_COSTOS_xlsm[[Producto y N°]:[CODIGO]],2,0),"")</f>
        <v>0000000537</v>
      </c>
      <c r="O3155" t="s">
        <v>7604</v>
      </c>
      <c r="AB3155" s="12" t="str">
        <f>+LISTAS[[#This Row],[Codigo]]&amp;LISTAS[[#This Row],[Fabrica]]</f>
        <v>0000000537DAHE.DIESEL</v>
      </c>
      <c r="AC3155" s="13" t="str">
        <f>+LISTAS[[#This Row],[Codigo]]</f>
        <v>0000000537</v>
      </c>
      <c r="AD3155" s="13" t="str">
        <f>+LISTAS[[#This Row],[ID]]</f>
        <v>ARANDELAS DE INYECCION1537</v>
      </c>
      <c r="AH3155" s="36"/>
      <c r="AI3155" s="37">
        <f>+LISTAS[[#This Row],[Precio]]+(LISTAS[[#This Row],[Precio]]*AH3155)</f>
        <v>969.5</v>
      </c>
      <c r="AJ3155" s="38">
        <f t="shared" si="53"/>
        <v>484.75</v>
      </c>
      <c r="AL3155" s="35">
        <f>+AJ3155/LISTAS[[#This Row],[COSTO]]-1</f>
        <v>1.3107387022872383</v>
      </c>
      <c r="AM3155" t="str">
        <f>+LISTAS[[#This Row],[ID]]</f>
        <v>ARANDELAS DE INYECCION1537</v>
      </c>
      <c r="AO3155" s="45"/>
      <c r="AP3155" s="46">
        <f>LISTAS[[#This Row],[COSTO]]+(LISTAS[[#This Row],[COSTO]]*AO3155)</f>
        <v>209.78139999999999</v>
      </c>
      <c r="AQ3155" s="47">
        <f>IF(AO3155="",0,AP3155/LISTAS[[#This Row],[VENTA NETA]]-1)</f>
        <v>0</v>
      </c>
      <c r="AS3155" s="46">
        <v>1845.1134</v>
      </c>
      <c r="AT3155" s="48">
        <f>+LISTAS[[#This Row],[COSTO]]/AS3155-1</f>
        <v>-0.88630433229740779</v>
      </c>
      <c r="BA3155" t="s">
        <v>7662</v>
      </c>
      <c r="BB3155" s="36"/>
    </row>
    <row r="3156" spans="1:54" ht="12.75" customHeight="1" thickBot="1" x14ac:dyDescent="0.4">
      <c r="A3156" s="7" t="s">
        <v>7605</v>
      </c>
      <c r="B3156" t="s">
        <v>7663</v>
      </c>
      <c r="C3156">
        <v>1105</v>
      </c>
      <c r="D3156" t="s">
        <v>7441</v>
      </c>
      <c r="E3156" s="2">
        <v>2215.48</v>
      </c>
      <c r="F3156" s="7" t="str">
        <f>+_xlfn.XLOOKUP(LISTAS[[#This Row],[ID]],_01_CODIGOS_Y_COSTOS_xlsm[Producto y N°],_01_CODIGOS_Y_COSTOS_xlsm[FABRICA],"",0,1)</f>
        <v>DAHE.DIESEL</v>
      </c>
      <c r="G3156" s="26">
        <f>LISTAS[[#This Row],[Precio]]*(1-0.46)</f>
        <v>1196.3592000000001</v>
      </c>
      <c r="H3156" s="21">
        <f>+_xlfn.XLOOKUP(LISTAS[[#This Row],[ID]],_01_CODIGOS_Y_COSTOS_xlsm[Producto y N°],_01_CODIGOS_Y_COSTOS_xlsm[COSTO],0,0,1)</f>
        <v>484.93939999999998</v>
      </c>
      <c r="I3156" s="28">
        <f>+IFERROR(LISTAS[[#This Row],[VENTA NETA]]/LISTAS[[#This Row],[COSTO]]-1,0)</f>
        <v>1.4670282513650164</v>
      </c>
      <c r="J3156" s="50" t="str">
        <f>IFERROR(VLOOKUP(LISTAS[[#This Row],[ID]],_01_CODIGOS_Y_COSTOS_xlsm[[Producto y N°]:[CODIGO]],2,0),"")</f>
        <v>0000000105</v>
      </c>
      <c r="O3156" t="s">
        <v>7605</v>
      </c>
      <c r="AB3156" s="12" t="str">
        <f>+LISTAS[[#This Row],[Codigo]]&amp;LISTAS[[#This Row],[Fabrica]]</f>
        <v>0000000105DAHE.DIESEL</v>
      </c>
      <c r="AC3156" s="13" t="str">
        <f>+LISTAS[[#This Row],[Codigo]]</f>
        <v>0000000105</v>
      </c>
      <c r="AD3156" s="13" t="str">
        <f>+LISTAS[[#This Row],[ID]]</f>
        <v>ARANDELAS DE INYECCION1105</v>
      </c>
      <c r="AH3156" s="36"/>
      <c r="AI3156" s="37">
        <f>+LISTAS[[#This Row],[Precio]]+(LISTAS[[#This Row],[Precio]]*AH3156)</f>
        <v>2215.48</v>
      </c>
      <c r="AJ3156" s="38">
        <f t="shared" si="53"/>
        <v>1107.74</v>
      </c>
      <c r="AL3156" s="35">
        <f>+AJ3156/LISTAS[[#This Row],[COSTO]]-1</f>
        <v>1.2842854179305703</v>
      </c>
      <c r="AM3156" t="str">
        <f>+LISTAS[[#This Row],[ID]]</f>
        <v>ARANDELAS DE INYECCION1105</v>
      </c>
      <c r="AO3156" s="45"/>
      <c r="AP3156" s="46">
        <f>LISTAS[[#This Row],[COSTO]]+(LISTAS[[#This Row],[COSTO]]*AO3156)</f>
        <v>484.93939999999998</v>
      </c>
      <c r="AQ3156" s="47">
        <f>IF(AO3156="",0,AP3156/LISTAS[[#This Row],[VENTA NETA]]-1)</f>
        <v>0</v>
      </c>
      <c r="AS3156" s="46">
        <v>1726.8119999999999</v>
      </c>
      <c r="AT3156" s="48">
        <f>+LISTAS[[#This Row],[COSTO]]/AS3156-1</f>
        <v>-0.71917070300646513</v>
      </c>
      <c r="BA3156" t="s">
        <v>7662</v>
      </c>
      <c r="BB3156" s="36"/>
    </row>
    <row r="3157" spans="1:54" ht="13.15" thickBot="1" x14ac:dyDescent="0.4">
      <c r="A3157" s="7" t="s">
        <v>7606</v>
      </c>
      <c r="B3157" t="s">
        <v>7663</v>
      </c>
      <c r="C3157">
        <v>1118</v>
      </c>
      <c r="D3157" t="s">
        <v>7442</v>
      </c>
      <c r="E3157" s="2">
        <v>859.17</v>
      </c>
      <c r="F3157" s="7" t="str">
        <f>+_xlfn.XLOOKUP(LISTAS[[#This Row],[ID]],_01_CODIGOS_Y_COSTOS_xlsm[Producto y N°],_01_CODIGOS_Y_COSTOS_xlsm[FABRICA],"",0,1)</f>
        <v>DAHE.DIESEL</v>
      </c>
      <c r="G3157" s="26">
        <f>LISTAS[[#This Row],[Precio]]*(1-0.46)</f>
        <v>463.95179999999999</v>
      </c>
      <c r="H3157" s="21">
        <f>+_xlfn.XLOOKUP(LISTAS[[#This Row],[ID]],_01_CODIGOS_Y_COSTOS_xlsm[Producto y N°],_01_CODIGOS_Y_COSTOS_xlsm[COSTO],0,0,1)</f>
        <v>188.40960000000001</v>
      </c>
      <c r="I3157" s="28">
        <f>+IFERROR(LISTAS[[#This Row],[VENTA NETA]]/LISTAS[[#This Row],[COSTO]]-1,0)</f>
        <v>1.4624636961173949</v>
      </c>
      <c r="J3157" s="50" t="str">
        <f>IFERROR(VLOOKUP(LISTAS[[#This Row],[ID]],_01_CODIGOS_Y_COSTOS_xlsm[[Producto y N°]:[CODIGO]],2,0),"")</f>
        <v>0000000118</v>
      </c>
      <c r="O3157" t="s">
        <v>7606</v>
      </c>
      <c r="AB3157" s="12" t="str">
        <f>+LISTAS[[#This Row],[Codigo]]&amp;LISTAS[[#This Row],[Fabrica]]</f>
        <v>0000000118DAHE.DIESEL</v>
      </c>
      <c r="AC3157" s="13" t="str">
        <f>+LISTAS[[#This Row],[Codigo]]</f>
        <v>0000000118</v>
      </c>
      <c r="AD3157" s="13" t="str">
        <f>+LISTAS[[#This Row],[ID]]</f>
        <v>ARANDELAS DE INYECCION1118</v>
      </c>
      <c r="AH3157" s="36"/>
      <c r="AI3157" s="37">
        <f>+LISTAS[[#This Row],[Precio]]+(LISTAS[[#This Row],[Precio]]*AH3157)</f>
        <v>859.17</v>
      </c>
      <c r="AJ3157" s="38">
        <f t="shared" si="53"/>
        <v>429.58499999999998</v>
      </c>
      <c r="AL3157" s="35">
        <f>+AJ3157/LISTAS[[#This Row],[COSTO]]-1</f>
        <v>1.280058977886477</v>
      </c>
      <c r="AM3157" t="str">
        <f>+LISTAS[[#This Row],[ID]]</f>
        <v>ARANDELAS DE INYECCION1118</v>
      </c>
      <c r="AO3157" s="45"/>
      <c r="AP3157" s="46">
        <f>LISTAS[[#This Row],[COSTO]]+(LISTAS[[#This Row],[COSTO]]*AO3157)</f>
        <v>188.40960000000001</v>
      </c>
      <c r="AQ3157" s="47">
        <f>IF(AO3157="",0,AP3157/LISTAS[[#This Row],[VENTA NETA]]-1)</f>
        <v>0</v>
      </c>
      <c r="AS3157" s="46">
        <v>21.119599999999998</v>
      </c>
      <c r="AT3157" s="48">
        <f>+LISTAS[[#This Row],[COSTO]]/AS3157-1</f>
        <v>7.9210780507206593</v>
      </c>
      <c r="BA3157" t="s">
        <v>7662</v>
      </c>
      <c r="BB3157" s="36"/>
    </row>
    <row r="3158" spans="1:54" ht="13.15" thickBot="1" x14ac:dyDescent="0.4">
      <c r="A3158" s="7" t="s">
        <v>7607</v>
      </c>
      <c r="B3158" t="s">
        <v>7663</v>
      </c>
      <c r="C3158">
        <v>1101</v>
      </c>
      <c r="D3158" t="s">
        <v>7443</v>
      </c>
      <c r="E3158" s="2">
        <v>1825.4</v>
      </c>
      <c r="F3158" s="7" t="str">
        <f>+_xlfn.XLOOKUP(LISTAS[[#This Row],[ID]],_01_CODIGOS_Y_COSTOS_xlsm[Producto y N°],_01_CODIGOS_Y_COSTOS_xlsm[FABRICA],"",0,1)</f>
        <v>DAHE.DIESEL</v>
      </c>
      <c r="G3158" s="26">
        <f>LISTAS[[#This Row],[Precio]]*(1-0.46)</f>
        <v>985.71600000000012</v>
      </c>
      <c r="H3158" s="21">
        <f>+_xlfn.XLOOKUP(LISTAS[[#This Row],[ID]],_01_CODIGOS_Y_COSTOS_xlsm[Producto y N°],_01_CODIGOS_Y_COSTOS_xlsm[COSTO],0,0,1)</f>
        <v>397.3442</v>
      </c>
      <c r="I3158" s="28">
        <f>+IFERROR(LISTAS[[#This Row],[VENTA NETA]]/LISTAS[[#This Row],[COSTO]]-1,0)</f>
        <v>1.4807610127441149</v>
      </c>
      <c r="J3158" s="50" t="str">
        <f>IFERROR(VLOOKUP(LISTAS[[#This Row],[ID]],_01_CODIGOS_Y_COSTOS_xlsm[[Producto y N°]:[CODIGO]],2,0),"")</f>
        <v>0000000101</v>
      </c>
      <c r="O3158" t="s">
        <v>7607</v>
      </c>
      <c r="AB3158" s="12" t="str">
        <f>+LISTAS[[#This Row],[Codigo]]&amp;LISTAS[[#This Row],[Fabrica]]</f>
        <v>0000000101DAHE.DIESEL</v>
      </c>
      <c r="AC3158" s="13" t="str">
        <f>+LISTAS[[#This Row],[Codigo]]</f>
        <v>0000000101</v>
      </c>
      <c r="AD3158" s="13" t="str">
        <f>+LISTAS[[#This Row],[ID]]</f>
        <v>ARANDELAS DE INYECCION1101</v>
      </c>
      <c r="AH3158" s="36"/>
      <c r="AI3158" s="37">
        <f>+LISTAS[[#This Row],[Precio]]+(LISTAS[[#This Row],[Precio]]*AH3158)</f>
        <v>1825.4</v>
      </c>
      <c r="AJ3158" s="38">
        <f t="shared" si="53"/>
        <v>912.7</v>
      </c>
      <c r="AL3158" s="35">
        <f>+AJ3158/LISTAS[[#This Row],[COSTO]]-1</f>
        <v>1.2970009377260321</v>
      </c>
      <c r="AM3158" t="str">
        <f>+LISTAS[[#This Row],[ID]]</f>
        <v>ARANDELAS DE INYECCION1101</v>
      </c>
      <c r="AO3158" s="45"/>
      <c r="AP3158" s="46">
        <f>LISTAS[[#This Row],[COSTO]]+(LISTAS[[#This Row],[COSTO]]*AO3158)</f>
        <v>397.3442</v>
      </c>
      <c r="AQ3158" s="47">
        <f>IF(AO3158="",0,AP3158/LISTAS[[#This Row],[VENTA NETA]]-1)</f>
        <v>0</v>
      </c>
      <c r="AS3158" s="46">
        <v>0</v>
      </c>
      <c r="AT3158" s="48" t="e">
        <f>+LISTAS[[#This Row],[COSTO]]/AS3158-1</f>
        <v>#DIV/0!</v>
      </c>
      <c r="BA3158" t="s">
        <v>7662</v>
      </c>
      <c r="BB3158" s="36"/>
    </row>
    <row r="3159" spans="1:54" ht="13.15" thickBot="1" x14ac:dyDescent="0.4">
      <c r="A3159" s="7" t="s">
        <v>7609</v>
      </c>
      <c r="B3159" t="s">
        <v>7663</v>
      </c>
      <c r="C3159">
        <v>1108</v>
      </c>
      <c r="D3159" t="s">
        <v>7444</v>
      </c>
      <c r="E3159" s="2">
        <v>1526.17</v>
      </c>
      <c r="F3159" s="7" t="str">
        <f>+_xlfn.XLOOKUP(LISTAS[[#This Row],[ID]],_01_CODIGOS_Y_COSTOS_xlsm[Producto y N°],_01_CODIGOS_Y_COSTOS_xlsm[FABRICA],"",0,1)</f>
        <v>DAHE.DIESEL</v>
      </c>
      <c r="G3159" s="26">
        <f>LISTAS[[#This Row],[Precio]]*(1-0.46)</f>
        <v>824.13180000000011</v>
      </c>
      <c r="H3159" s="21">
        <f>+_xlfn.XLOOKUP(LISTAS[[#This Row],[ID]],_01_CODIGOS_Y_COSTOS_xlsm[Producto y N°],_01_CODIGOS_Y_COSTOS_xlsm[COSTO],0,0,1)</f>
        <v>333.82080000000002</v>
      </c>
      <c r="I3159" s="28">
        <f>+IFERROR(LISTAS[[#This Row],[VENTA NETA]]/LISTAS[[#This Row],[COSTO]]-1,0)</f>
        <v>1.4687850487447158</v>
      </c>
      <c r="J3159" s="50" t="str">
        <f>IFERROR(VLOOKUP(LISTAS[[#This Row],[ID]],_01_CODIGOS_Y_COSTOS_xlsm[[Producto y N°]:[CODIGO]],2,0),"")</f>
        <v>0000000108</v>
      </c>
      <c r="O3159" t="s">
        <v>7609</v>
      </c>
      <c r="AB3159" s="12" t="str">
        <f>+LISTAS[[#This Row],[Codigo]]&amp;LISTAS[[#This Row],[Fabrica]]</f>
        <v>0000000108DAHE.DIESEL</v>
      </c>
      <c r="AC3159" s="13" t="str">
        <f>+LISTAS[[#This Row],[Codigo]]</f>
        <v>0000000108</v>
      </c>
      <c r="AD3159" s="13" t="str">
        <f>+LISTAS[[#This Row],[ID]]</f>
        <v>ARANDELAS DE INYECCION1108</v>
      </c>
      <c r="AH3159" s="36"/>
      <c r="AI3159" s="37">
        <f>+LISTAS[[#This Row],[Precio]]+(LISTAS[[#This Row],[Precio]]*AH3159)</f>
        <v>1526.17</v>
      </c>
      <c r="AJ3159" s="38">
        <f t="shared" si="53"/>
        <v>763.08500000000004</v>
      </c>
      <c r="AL3159" s="35">
        <f>+AJ3159/LISTAS[[#This Row],[COSTO]]-1</f>
        <v>1.2859120821710333</v>
      </c>
      <c r="AM3159" t="str">
        <f>+LISTAS[[#This Row],[ID]]</f>
        <v>ARANDELAS DE INYECCION1108</v>
      </c>
      <c r="AO3159" s="45"/>
      <c r="AP3159" s="46">
        <f>LISTAS[[#This Row],[COSTO]]+(LISTAS[[#This Row],[COSTO]]*AO3159)</f>
        <v>333.82080000000002</v>
      </c>
      <c r="AQ3159" s="47">
        <f>IF(AO3159="",0,AP3159/LISTAS[[#This Row],[VENTA NETA]]-1)</f>
        <v>0</v>
      </c>
      <c r="AS3159" s="46">
        <v>0</v>
      </c>
      <c r="AT3159" s="48" t="e">
        <f>+LISTAS[[#This Row],[COSTO]]/AS3159-1</f>
        <v>#DIV/0!</v>
      </c>
      <c r="BA3159" t="s">
        <v>7662</v>
      </c>
      <c r="BB3159" s="36"/>
    </row>
    <row r="3160" spans="1:54" ht="13.15" thickBot="1" x14ac:dyDescent="0.4">
      <c r="A3160" s="7" t="s">
        <v>7610</v>
      </c>
      <c r="B3160" t="s">
        <v>7663</v>
      </c>
      <c r="C3160">
        <v>1119</v>
      </c>
      <c r="D3160" t="s">
        <v>7445</v>
      </c>
      <c r="E3160" s="2">
        <v>1989.66</v>
      </c>
      <c r="F3160" s="7" t="str">
        <f>+_xlfn.XLOOKUP(LISTAS[[#This Row],[ID]],_01_CODIGOS_Y_COSTOS_xlsm[Producto y N°],_01_CODIGOS_Y_COSTOS_xlsm[FABRICA],"",0,1)</f>
        <v>DAHE.DIESEL</v>
      </c>
      <c r="G3160" s="26">
        <f>LISTAS[[#This Row],[Precio]]*(1-0.46)</f>
        <v>1074.4164000000001</v>
      </c>
      <c r="H3160" s="21">
        <f>+_xlfn.XLOOKUP(LISTAS[[#This Row],[ID]],_01_CODIGOS_Y_COSTOS_xlsm[Producto y N°],_01_CODIGOS_Y_COSTOS_xlsm[COSTO],0,0,1)</f>
        <v>434.49700000000001</v>
      </c>
      <c r="I3160" s="28">
        <f>+IFERROR(LISTAS[[#This Row],[VENTA NETA]]/LISTAS[[#This Row],[COSTO]]-1,0)</f>
        <v>1.472782090555286</v>
      </c>
      <c r="J3160" s="50" t="str">
        <f>IFERROR(VLOOKUP(LISTAS[[#This Row],[ID]],_01_CODIGOS_Y_COSTOS_xlsm[[Producto y N°]:[CODIGO]],2,0),"")</f>
        <v>0000000119</v>
      </c>
      <c r="O3160" t="s">
        <v>7610</v>
      </c>
      <c r="AB3160" s="12" t="str">
        <f>+LISTAS[[#This Row],[Codigo]]&amp;LISTAS[[#This Row],[Fabrica]]</f>
        <v>0000000119DAHE.DIESEL</v>
      </c>
      <c r="AC3160" s="13" t="str">
        <f>+LISTAS[[#This Row],[Codigo]]</f>
        <v>0000000119</v>
      </c>
      <c r="AD3160" s="13" t="str">
        <f>+LISTAS[[#This Row],[ID]]</f>
        <v>ARANDELAS DE INYECCION1119</v>
      </c>
      <c r="AH3160" s="36"/>
      <c r="AI3160" s="37">
        <f>+LISTAS[[#This Row],[Precio]]+(LISTAS[[#This Row],[Precio]]*AH3160)</f>
        <v>1989.66</v>
      </c>
      <c r="AJ3160" s="38">
        <f t="shared" si="53"/>
        <v>994.83</v>
      </c>
      <c r="AL3160" s="35">
        <f>+AJ3160/LISTAS[[#This Row],[COSTO]]-1</f>
        <v>1.2896130468104499</v>
      </c>
      <c r="AM3160" t="str">
        <f>+LISTAS[[#This Row],[ID]]</f>
        <v>ARANDELAS DE INYECCION1119</v>
      </c>
      <c r="AO3160" s="45"/>
      <c r="AP3160" s="46">
        <f>LISTAS[[#This Row],[COSTO]]+(LISTAS[[#This Row],[COSTO]]*AO3160)</f>
        <v>434.49700000000001</v>
      </c>
      <c r="AQ3160" s="47">
        <f>IF(AO3160="",0,AP3160/LISTAS[[#This Row],[VENTA NETA]]-1)</f>
        <v>0</v>
      </c>
      <c r="AS3160" s="46">
        <v>0</v>
      </c>
      <c r="AT3160" s="48" t="e">
        <f>+LISTAS[[#This Row],[COSTO]]/AS3160-1</f>
        <v>#DIV/0!</v>
      </c>
      <c r="BA3160" t="s">
        <v>7662</v>
      </c>
      <c r="BB3160" s="36"/>
    </row>
    <row r="3161" spans="1:54" ht="13.15" thickBot="1" x14ac:dyDescent="0.4">
      <c r="A3161" s="7" t="s">
        <v>7612</v>
      </c>
      <c r="B3161" t="s">
        <v>7663</v>
      </c>
      <c r="C3161">
        <v>1125</v>
      </c>
      <c r="D3161" t="s">
        <v>7446</v>
      </c>
      <c r="E3161" s="2">
        <v>2196.92</v>
      </c>
      <c r="F3161" s="7" t="str">
        <f>+_xlfn.XLOOKUP(LISTAS[[#This Row],[ID]],_01_CODIGOS_Y_COSTOS_xlsm[Producto y N°],_01_CODIGOS_Y_COSTOS_xlsm[FABRICA],"",0,1)</f>
        <v>DAHE.DIESEL</v>
      </c>
      <c r="G3161" s="26">
        <f>LISTAS[[#This Row],[Precio]]*(1-0.46)</f>
        <v>1186.3368</v>
      </c>
      <c r="H3161" s="21">
        <f>+_xlfn.XLOOKUP(LISTAS[[#This Row],[ID]],_01_CODIGOS_Y_COSTOS_xlsm[Producto y N°],_01_CODIGOS_Y_COSTOS_xlsm[COSTO],0,0,1)</f>
        <v>481.50220000000002</v>
      </c>
      <c r="I3161" s="28">
        <f>+IFERROR(LISTAS[[#This Row],[VENTA NETA]]/LISTAS[[#This Row],[COSTO]]-1,0)</f>
        <v>1.4638242566700628</v>
      </c>
      <c r="J3161" s="50" t="str">
        <f>IFERROR(VLOOKUP(LISTAS[[#This Row],[ID]],_01_CODIGOS_Y_COSTOS_xlsm[[Producto y N°]:[CODIGO]],2,0),"")</f>
        <v>0000000125</v>
      </c>
      <c r="O3161" t="s">
        <v>7612</v>
      </c>
      <c r="AB3161" s="12" t="str">
        <f>+LISTAS[[#This Row],[Codigo]]&amp;LISTAS[[#This Row],[Fabrica]]</f>
        <v>0000000125DAHE.DIESEL</v>
      </c>
      <c r="AC3161" s="13" t="str">
        <f>+LISTAS[[#This Row],[Codigo]]</f>
        <v>0000000125</v>
      </c>
      <c r="AD3161" s="13" t="str">
        <f>+LISTAS[[#This Row],[ID]]</f>
        <v>ARANDELAS DE INYECCION1125</v>
      </c>
      <c r="AH3161" s="36"/>
      <c r="AI3161" s="37">
        <f>+LISTAS[[#This Row],[Precio]]+(LISTAS[[#This Row],[Precio]]*AH3161)</f>
        <v>2196.92</v>
      </c>
      <c r="AJ3161" s="38">
        <f t="shared" si="53"/>
        <v>1098.46</v>
      </c>
      <c r="AL3161" s="35">
        <f>+AJ3161/LISTAS[[#This Row],[COSTO]]-1</f>
        <v>1.2813187561759842</v>
      </c>
      <c r="AM3161" t="str">
        <f>+LISTAS[[#This Row],[ID]]</f>
        <v>ARANDELAS DE INYECCION1125</v>
      </c>
      <c r="AO3161" s="45"/>
      <c r="AP3161" s="46">
        <f>LISTAS[[#This Row],[COSTO]]+(LISTAS[[#This Row],[COSTO]]*AO3161)</f>
        <v>481.50220000000002</v>
      </c>
      <c r="AQ3161" s="47">
        <f>IF(AO3161="",0,AP3161/LISTAS[[#This Row],[VENTA NETA]]-1)</f>
        <v>0</v>
      </c>
      <c r="AS3161" s="46">
        <v>71.3934</v>
      </c>
      <c r="AT3161" s="48">
        <f>+LISTAS[[#This Row],[COSTO]]/AS3161-1</f>
        <v>5.7443517187863309</v>
      </c>
      <c r="BA3161" t="s">
        <v>7662</v>
      </c>
      <c r="BB3161" s="36"/>
    </row>
    <row r="3162" spans="1:54" ht="13.15" thickBot="1" x14ac:dyDescent="0.4">
      <c r="A3162" s="7" t="s">
        <v>7613</v>
      </c>
      <c r="B3162" t="s">
        <v>7663</v>
      </c>
      <c r="C3162">
        <v>1111</v>
      </c>
      <c r="D3162" t="s">
        <v>7447</v>
      </c>
      <c r="E3162" s="2">
        <v>1708.01</v>
      </c>
      <c r="F3162" s="7" t="str">
        <f>+_xlfn.XLOOKUP(LISTAS[[#This Row],[ID]],_01_CODIGOS_Y_COSTOS_xlsm[Producto y N°],_01_CODIGOS_Y_COSTOS_xlsm[FABRICA],"",0,1)</f>
        <v>DAHE.DIESEL</v>
      </c>
      <c r="G3162" s="26">
        <f>LISTAS[[#This Row],[Precio]]*(1-0.46)</f>
        <v>922.32540000000006</v>
      </c>
      <c r="H3162" s="21">
        <f>+_xlfn.XLOOKUP(LISTAS[[#This Row],[ID]],_01_CODIGOS_Y_COSTOS_xlsm[Producto y N°],_01_CODIGOS_Y_COSTOS_xlsm[COSTO],0,0,1)</f>
        <v>378.73009999999999</v>
      </c>
      <c r="I3162" s="28">
        <f>+IFERROR(LISTAS[[#This Row],[VENTA NETA]]/LISTAS[[#This Row],[COSTO]]-1,0)</f>
        <v>1.4353105285267795</v>
      </c>
      <c r="J3162" s="50" t="str">
        <f>IFERROR(VLOOKUP(LISTAS[[#This Row],[ID]],_01_CODIGOS_Y_COSTOS_xlsm[[Producto y N°]:[CODIGO]],2,0),"")</f>
        <v>0000000111</v>
      </c>
      <c r="O3162" t="s">
        <v>7613</v>
      </c>
      <c r="AB3162" s="12" t="str">
        <f>+LISTAS[[#This Row],[Codigo]]&amp;LISTAS[[#This Row],[Fabrica]]</f>
        <v>0000000111DAHE.DIESEL</v>
      </c>
      <c r="AC3162" s="13" t="str">
        <f>+LISTAS[[#This Row],[Codigo]]</f>
        <v>0000000111</v>
      </c>
      <c r="AD3162" s="13" t="str">
        <f>+LISTAS[[#This Row],[ID]]</f>
        <v>ARANDELAS DE INYECCION1111</v>
      </c>
      <c r="AH3162" s="36"/>
      <c r="AI3162" s="37">
        <f>+LISTAS[[#This Row],[Precio]]+(LISTAS[[#This Row],[Precio]]*AH3162)</f>
        <v>1708.01</v>
      </c>
      <c r="AJ3162" s="38">
        <f t="shared" si="53"/>
        <v>854.005</v>
      </c>
      <c r="AL3162" s="35">
        <f>+AJ3162/LISTAS[[#This Row],[COSTO]]-1</f>
        <v>1.2549171560433141</v>
      </c>
      <c r="AM3162" t="str">
        <f>+LISTAS[[#This Row],[ID]]</f>
        <v>ARANDELAS DE INYECCION1111</v>
      </c>
      <c r="AO3162" s="45"/>
      <c r="AP3162" s="46">
        <f>LISTAS[[#This Row],[COSTO]]+(LISTAS[[#This Row],[COSTO]]*AO3162)</f>
        <v>378.73009999999999</v>
      </c>
      <c r="AQ3162" s="47">
        <f>IF(AO3162="",0,AP3162/LISTAS[[#This Row],[VENTA NETA]]-1)</f>
        <v>0</v>
      </c>
      <c r="AS3162" s="46">
        <v>210.53649999999999</v>
      </c>
      <c r="AT3162" s="48">
        <f>+LISTAS[[#This Row],[COSTO]]/AS3162-1</f>
        <v>0.79888095413384375</v>
      </c>
      <c r="BA3162" t="s">
        <v>7662</v>
      </c>
      <c r="BB3162" s="36"/>
    </row>
    <row r="3163" spans="1:54" ht="13.15" thickBot="1" x14ac:dyDescent="0.4">
      <c r="A3163" s="7" t="s">
        <v>7614</v>
      </c>
      <c r="B3163" t="s">
        <v>7663</v>
      </c>
      <c r="C3163">
        <v>1114</v>
      </c>
      <c r="D3163" t="s">
        <v>7448</v>
      </c>
      <c r="E3163" s="2">
        <v>1744.73</v>
      </c>
      <c r="F3163" s="7" t="str">
        <f>+_xlfn.XLOOKUP(LISTAS[[#This Row],[ID]],_01_CODIGOS_Y_COSTOS_xlsm[Producto y N°],_01_CODIGOS_Y_COSTOS_xlsm[FABRICA],"",0,1)</f>
        <v>DAHE.DIESEL</v>
      </c>
      <c r="G3163" s="26">
        <f>LISTAS[[#This Row],[Precio]]*(1-0.46)</f>
        <v>942.15420000000006</v>
      </c>
      <c r="H3163" s="21">
        <f>+_xlfn.XLOOKUP(LISTAS[[#This Row],[ID]],_01_CODIGOS_Y_COSTOS_xlsm[Producto y N°],_01_CODIGOS_Y_COSTOS_xlsm[COSTO],0,0,1)</f>
        <v>374.79669999999999</v>
      </c>
      <c r="I3163" s="28">
        <f>+IFERROR(LISTAS[[#This Row],[VENTA NETA]]/LISTAS[[#This Row],[COSTO]]-1,0)</f>
        <v>1.5137740006782345</v>
      </c>
      <c r="J3163" s="50" t="str">
        <f>IFERROR(VLOOKUP(LISTAS[[#This Row],[ID]],_01_CODIGOS_Y_COSTOS_xlsm[[Producto y N°]:[CODIGO]],2,0),"")</f>
        <v>0000000114</v>
      </c>
      <c r="O3163" t="s">
        <v>7614</v>
      </c>
      <c r="AB3163" s="12" t="str">
        <f>+LISTAS[[#This Row],[Codigo]]&amp;LISTAS[[#This Row],[Fabrica]]</f>
        <v>0000000114DAHE.DIESEL</v>
      </c>
      <c r="AC3163" s="13" t="str">
        <f>+LISTAS[[#This Row],[Codigo]]</f>
        <v>0000000114</v>
      </c>
      <c r="AD3163" s="13" t="str">
        <f>+LISTAS[[#This Row],[ID]]</f>
        <v>ARANDELAS DE INYECCION1114</v>
      </c>
      <c r="AH3163" s="36"/>
      <c r="AI3163" s="37">
        <f>+LISTAS[[#This Row],[Precio]]+(LISTAS[[#This Row],[Precio]]*AH3163)</f>
        <v>1744.73</v>
      </c>
      <c r="AJ3163" s="38">
        <f t="shared" si="53"/>
        <v>872.36500000000001</v>
      </c>
      <c r="AL3163" s="35">
        <f>+AJ3163/LISTAS[[#This Row],[COSTO]]-1</f>
        <v>1.3275685191465132</v>
      </c>
      <c r="AM3163" t="str">
        <f>+LISTAS[[#This Row],[ID]]</f>
        <v>ARANDELAS DE INYECCION1114</v>
      </c>
      <c r="AO3163" s="45"/>
      <c r="AP3163" s="46">
        <f>LISTAS[[#This Row],[COSTO]]+(LISTAS[[#This Row],[COSTO]]*AO3163)</f>
        <v>374.79669999999999</v>
      </c>
      <c r="AQ3163" s="47">
        <f>IF(AO3163="",0,AP3163/LISTAS[[#This Row],[VENTA NETA]]-1)</f>
        <v>0</v>
      </c>
      <c r="AS3163" s="46">
        <v>95.5839</v>
      </c>
      <c r="AT3163" s="48">
        <f>+LISTAS[[#This Row],[COSTO]]/AS3163-1</f>
        <v>2.9211279305406035</v>
      </c>
      <c r="BA3163" t="s">
        <v>7663</v>
      </c>
      <c r="BB3163" s="36"/>
    </row>
    <row r="3164" spans="1:54" ht="13.15" thickBot="1" x14ac:dyDescent="0.4">
      <c r="A3164" s="7" t="s">
        <v>7616</v>
      </c>
      <c r="B3164" t="s">
        <v>7663</v>
      </c>
      <c r="C3164">
        <v>1100</v>
      </c>
      <c r="D3164" t="s">
        <v>7449</v>
      </c>
      <c r="E3164" s="2">
        <v>1416.88</v>
      </c>
      <c r="F3164" s="7" t="str">
        <f>+_xlfn.XLOOKUP(LISTAS[[#This Row],[ID]],_01_CODIGOS_Y_COSTOS_xlsm[Producto y N°],_01_CODIGOS_Y_COSTOS_xlsm[FABRICA],"",0,1)</f>
        <v>DAHE.DIESEL</v>
      </c>
      <c r="G3164" s="26">
        <f>LISTAS[[#This Row],[Precio]]*(1-0.46)</f>
        <v>765.11520000000007</v>
      </c>
      <c r="H3164" s="21">
        <f>+_xlfn.XLOOKUP(LISTAS[[#This Row],[ID]],_01_CODIGOS_Y_COSTOS_xlsm[Producto y N°],_01_CODIGOS_Y_COSTOS_xlsm[COSTO],0,0,1)</f>
        <v>303.94439999999997</v>
      </c>
      <c r="I3164" s="28">
        <f>+IFERROR(LISTAS[[#This Row],[VENTA NETA]]/LISTAS[[#This Row],[COSTO]]-1,0)</f>
        <v>1.5172867142806385</v>
      </c>
      <c r="J3164" s="50" t="str">
        <f>IFERROR(VLOOKUP(LISTAS[[#This Row],[ID]],_01_CODIGOS_Y_COSTOS_xlsm[[Producto y N°]:[CODIGO]],2,0),"")</f>
        <v>0000000100</v>
      </c>
      <c r="O3164" t="s">
        <v>7616</v>
      </c>
      <c r="AB3164" s="12" t="str">
        <f>+LISTAS[[#This Row],[Codigo]]&amp;LISTAS[[#This Row],[Fabrica]]</f>
        <v>0000000100DAHE.DIESEL</v>
      </c>
      <c r="AC3164" s="13" t="str">
        <f>+LISTAS[[#This Row],[Codigo]]</f>
        <v>0000000100</v>
      </c>
      <c r="AD3164" s="13" t="str">
        <f>+LISTAS[[#This Row],[ID]]</f>
        <v>ARANDELAS DE INYECCION1100</v>
      </c>
      <c r="AH3164" s="36"/>
      <c r="AI3164" s="37">
        <f>+LISTAS[[#This Row],[Precio]]+(LISTAS[[#This Row],[Precio]]*AH3164)</f>
        <v>1416.88</v>
      </c>
      <c r="AJ3164" s="38">
        <f t="shared" si="53"/>
        <v>708.44</v>
      </c>
      <c r="AL3164" s="35">
        <f>+AJ3164/LISTAS[[#This Row],[COSTO]]-1</f>
        <v>1.330821031741332</v>
      </c>
      <c r="AM3164" t="str">
        <f>+LISTAS[[#This Row],[ID]]</f>
        <v>ARANDELAS DE INYECCION1100</v>
      </c>
      <c r="AO3164" s="45"/>
      <c r="AP3164" s="46">
        <f>LISTAS[[#This Row],[COSTO]]+(LISTAS[[#This Row],[COSTO]]*AO3164)</f>
        <v>303.94439999999997</v>
      </c>
      <c r="AQ3164" s="47">
        <f>IF(AO3164="",0,AP3164/LISTAS[[#This Row],[VENTA NETA]]-1)</f>
        <v>0</v>
      </c>
      <c r="AS3164" s="46">
        <v>0</v>
      </c>
      <c r="AT3164" s="48" t="e">
        <f>+LISTAS[[#This Row],[COSTO]]/AS3164-1</f>
        <v>#DIV/0!</v>
      </c>
      <c r="BA3164" t="s">
        <v>7663</v>
      </c>
      <c r="BB3164" s="36"/>
    </row>
    <row r="3165" spans="1:54" ht="13.15" thickBot="1" x14ac:dyDescent="0.4">
      <c r="A3165" s="7" t="s">
        <v>7617</v>
      </c>
      <c r="B3165" t="s">
        <v>7663</v>
      </c>
      <c r="C3165">
        <v>1102</v>
      </c>
      <c r="D3165" t="s">
        <v>7450</v>
      </c>
      <c r="E3165" s="2">
        <v>1869.08</v>
      </c>
      <c r="F3165" s="7" t="str">
        <f>+_xlfn.XLOOKUP(LISTAS[[#This Row],[ID]],_01_CODIGOS_Y_COSTOS_xlsm[Producto y N°],_01_CODIGOS_Y_COSTOS_xlsm[FABRICA],"",0,1)</f>
        <v>DAHE.DIESEL</v>
      </c>
      <c r="G3165" s="26">
        <f>LISTAS[[#This Row],[Precio]]*(1-0.46)</f>
        <v>1009.3032000000001</v>
      </c>
      <c r="H3165" s="21">
        <f>+_xlfn.XLOOKUP(LISTAS[[#This Row],[ID]],_01_CODIGOS_Y_COSTOS_xlsm[Producto y N°],_01_CODIGOS_Y_COSTOS_xlsm[COSTO],0,0,1)</f>
        <v>400.12130000000002</v>
      </c>
      <c r="I3165" s="28">
        <f>+IFERROR(LISTAS[[#This Row],[VENTA NETA]]/LISTAS[[#This Row],[COSTO]]-1,0)</f>
        <v>1.5224930539813801</v>
      </c>
      <c r="J3165" s="50" t="str">
        <f>IFERROR(VLOOKUP(LISTAS[[#This Row],[ID]],_01_CODIGOS_Y_COSTOS_xlsm[[Producto y N°]:[CODIGO]],2,0),"")</f>
        <v>0000000102</v>
      </c>
      <c r="O3165" t="s">
        <v>7617</v>
      </c>
      <c r="AB3165" s="12" t="str">
        <f>+LISTAS[[#This Row],[Codigo]]&amp;LISTAS[[#This Row],[Fabrica]]</f>
        <v>0000000102DAHE.DIESEL</v>
      </c>
      <c r="AC3165" s="13" t="str">
        <f>+LISTAS[[#This Row],[Codigo]]</f>
        <v>0000000102</v>
      </c>
      <c r="AD3165" s="13" t="str">
        <f>+LISTAS[[#This Row],[ID]]</f>
        <v>ARANDELAS DE INYECCION1102</v>
      </c>
      <c r="AH3165" s="36"/>
      <c r="AI3165" s="37">
        <f>+LISTAS[[#This Row],[Precio]]+(LISTAS[[#This Row],[Precio]]*AH3165)</f>
        <v>1869.08</v>
      </c>
      <c r="AJ3165" s="38">
        <f t="shared" si="53"/>
        <v>934.54</v>
      </c>
      <c r="AL3165" s="35">
        <f>+AJ3165/LISTAS[[#This Row],[COSTO]]-1</f>
        <v>1.3356417166494259</v>
      </c>
      <c r="AM3165" t="str">
        <f>+LISTAS[[#This Row],[ID]]</f>
        <v>ARANDELAS DE INYECCION1102</v>
      </c>
      <c r="AO3165" s="45"/>
      <c r="AP3165" s="46">
        <f>LISTAS[[#This Row],[COSTO]]+(LISTAS[[#This Row],[COSTO]]*AO3165)</f>
        <v>400.12130000000002</v>
      </c>
      <c r="AQ3165" s="47">
        <f>IF(AO3165="",0,AP3165/LISTAS[[#This Row],[VENTA NETA]]-1)</f>
        <v>0</v>
      </c>
      <c r="AS3165" s="46">
        <v>64.126099999999994</v>
      </c>
      <c r="AT3165" s="48">
        <f>+LISTAS[[#This Row],[COSTO]]/AS3165-1</f>
        <v>5.2396013479690806</v>
      </c>
      <c r="BA3165" t="s">
        <v>7663</v>
      </c>
      <c r="BB3165" s="36"/>
    </row>
    <row r="3166" spans="1:54" ht="13.15" thickBot="1" x14ac:dyDescent="0.4">
      <c r="A3166" s="7" t="s">
        <v>7618</v>
      </c>
      <c r="B3166" t="s">
        <v>7663</v>
      </c>
      <c r="C3166">
        <v>1514.1</v>
      </c>
      <c r="D3166" t="s">
        <v>7451</v>
      </c>
      <c r="E3166" s="2">
        <v>1174.01</v>
      </c>
      <c r="F3166" s="7" t="str">
        <f>+_xlfn.XLOOKUP(LISTAS[[#This Row],[ID]],_01_CODIGOS_Y_COSTOS_xlsm[Producto y N°],_01_CODIGOS_Y_COSTOS_xlsm[FABRICA],"",0,1)</f>
        <v>DAHE.DIESEL</v>
      </c>
      <c r="G3166" s="26">
        <f>LISTAS[[#This Row],[Precio]]*(1-0.46)</f>
        <v>633.96540000000005</v>
      </c>
      <c r="H3166" s="21">
        <f>+_xlfn.XLOOKUP(LISTAS[[#This Row],[ID]],_01_CODIGOS_Y_COSTOS_xlsm[Producto y N°],_01_CODIGOS_Y_COSTOS_xlsm[COSTO],0,0,1)</f>
        <v>244.58330000000001</v>
      </c>
      <c r="I3166" s="28">
        <f>+IFERROR(LISTAS[[#This Row],[VENTA NETA]]/LISTAS[[#This Row],[COSTO]]-1,0)</f>
        <v>1.592022431621456</v>
      </c>
      <c r="J3166" s="50" t="str">
        <f>IFERROR(VLOOKUP(LISTAS[[#This Row],[ID]],_01_CODIGOS_Y_COSTOS_xlsm[[Producto y N°]:[CODIGO]],2,0),"")</f>
        <v>00000514.1</v>
      </c>
      <c r="O3166" t="s">
        <v>7618</v>
      </c>
      <c r="AB3166" s="12" t="str">
        <f>+LISTAS[[#This Row],[Codigo]]&amp;LISTAS[[#This Row],[Fabrica]]</f>
        <v>00000514.1DAHE.DIESEL</v>
      </c>
      <c r="AC3166" s="13" t="str">
        <f>+LISTAS[[#This Row],[Codigo]]</f>
        <v>00000514.1</v>
      </c>
      <c r="AD3166" s="13" t="str">
        <f>+LISTAS[[#This Row],[ID]]</f>
        <v>ARANDELAS DE INYECCION1514,1</v>
      </c>
      <c r="AH3166" s="36"/>
      <c r="AI3166" s="37">
        <f>+LISTAS[[#This Row],[Precio]]+(LISTAS[[#This Row],[Precio]]*AH3166)</f>
        <v>1174.01</v>
      </c>
      <c r="AJ3166" s="38">
        <f t="shared" si="53"/>
        <v>587.005</v>
      </c>
      <c r="AL3166" s="35">
        <f>+AJ3166/LISTAS[[#This Row],[COSTO]]-1</f>
        <v>1.4000207700198661</v>
      </c>
      <c r="AM3166" t="str">
        <f>+LISTAS[[#This Row],[ID]]</f>
        <v>ARANDELAS DE INYECCION1514,1</v>
      </c>
      <c r="AO3166" s="45"/>
      <c r="AP3166" s="46">
        <f>LISTAS[[#This Row],[COSTO]]+(LISTAS[[#This Row],[COSTO]]*AO3166)</f>
        <v>244.58330000000001</v>
      </c>
      <c r="AQ3166" s="47">
        <f>IF(AO3166="",0,AP3166/LISTAS[[#This Row],[VENTA NETA]]-1)</f>
        <v>0</v>
      </c>
      <c r="AS3166" s="46">
        <v>98.896500000000003</v>
      </c>
      <c r="AT3166" s="48">
        <f>+LISTAS[[#This Row],[COSTO]]/AS3166-1</f>
        <v>1.4731239224846178</v>
      </c>
      <c r="BA3166" t="s">
        <v>7663</v>
      </c>
      <c r="BB3166" s="36"/>
    </row>
    <row r="3167" spans="1:54" ht="13.15" thickBot="1" x14ac:dyDescent="0.4">
      <c r="A3167" s="7" t="s">
        <v>7619</v>
      </c>
      <c r="B3167" t="s">
        <v>7663</v>
      </c>
      <c r="C3167">
        <v>1514</v>
      </c>
      <c r="D3167" t="s">
        <v>7452</v>
      </c>
      <c r="E3167" s="2">
        <v>976</v>
      </c>
      <c r="F3167" s="7" t="str">
        <f>+_xlfn.XLOOKUP(LISTAS[[#This Row],[ID]],_01_CODIGOS_Y_COSTOS_xlsm[Producto y N°],_01_CODIGOS_Y_COSTOS_xlsm[FABRICA],"",0,1)</f>
        <v>DAHE.DIESEL</v>
      </c>
      <c r="G3167" s="26">
        <f>LISTAS[[#This Row],[Precio]]*(1-0.46)</f>
        <v>527.04000000000008</v>
      </c>
      <c r="H3167" s="21">
        <f>+_xlfn.XLOOKUP(LISTAS[[#This Row],[ID]],_01_CODIGOS_Y_COSTOS_xlsm[Producto y N°],_01_CODIGOS_Y_COSTOS_xlsm[COSTO],0,0,1)</f>
        <v>203.81979999999999</v>
      </c>
      <c r="I3167" s="28">
        <f>+IFERROR(LISTAS[[#This Row],[VENTA NETA]]/LISTAS[[#This Row],[COSTO]]-1,0)</f>
        <v>1.5858135470646135</v>
      </c>
      <c r="J3167" s="50" t="str">
        <f>IFERROR(VLOOKUP(LISTAS[[#This Row],[ID]],_01_CODIGOS_Y_COSTOS_xlsm[[Producto y N°]:[CODIGO]],2,0),"")</f>
        <v>0000000514</v>
      </c>
      <c r="O3167" t="s">
        <v>7619</v>
      </c>
      <c r="AB3167" s="12" t="str">
        <f>+LISTAS[[#This Row],[Codigo]]&amp;LISTAS[[#This Row],[Fabrica]]</f>
        <v>0000000514DAHE.DIESEL</v>
      </c>
      <c r="AC3167" s="13" t="str">
        <f>+LISTAS[[#This Row],[Codigo]]</f>
        <v>0000000514</v>
      </c>
      <c r="AD3167" s="13" t="str">
        <f>+LISTAS[[#This Row],[ID]]</f>
        <v>ARANDELAS DE INYECCION1514</v>
      </c>
      <c r="AH3167" s="36"/>
      <c r="AI3167" s="37">
        <f>+LISTAS[[#This Row],[Precio]]+(LISTAS[[#This Row],[Precio]]*AH3167)</f>
        <v>976</v>
      </c>
      <c r="AJ3167" s="38">
        <f t="shared" si="53"/>
        <v>488</v>
      </c>
      <c r="AL3167" s="35">
        <f>+AJ3167/LISTAS[[#This Row],[COSTO]]-1</f>
        <v>1.3942718028376047</v>
      </c>
      <c r="AM3167" t="str">
        <f>+LISTAS[[#This Row],[ID]]</f>
        <v>ARANDELAS DE INYECCION1514</v>
      </c>
      <c r="AO3167" s="45"/>
      <c r="AP3167" s="46">
        <f>LISTAS[[#This Row],[COSTO]]+(LISTAS[[#This Row],[COSTO]]*AO3167)</f>
        <v>203.81979999999999</v>
      </c>
      <c r="AQ3167" s="47">
        <f>IF(AO3167="",0,AP3167/LISTAS[[#This Row],[VENTA NETA]]-1)</f>
        <v>0</v>
      </c>
      <c r="AS3167" s="46">
        <v>130.95949999999999</v>
      </c>
      <c r="AT3167" s="48">
        <f>+LISTAS[[#This Row],[COSTO]]/AS3167-1</f>
        <v>0.55635749983773608</v>
      </c>
      <c r="BA3167" t="s">
        <v>7663</v>
      </c>
      <c r="BB3167" s="36"/>
    </row>
    <row r="3168" spans="1:54" ht="13.15" thickBot="1" x14ac:dyDescent="0.4">
      <c r="A3168" s="7" t="s">
        <v>7620</v>
      </c>
      <c r="B3168" t="s">
        <v>7663</v>
      </c>
      <c r="C3168">
        <v>1046</v>
      </c>
      <c r="D3168" t="s">
        <v>7453</v>
      </c>
      <c r="E3168" s="2">
        <v>93.754999999999995</v>
      </c>
      <c r="F3168" s="7" t="str">
        <f>+_xlfn.XLOOKUP(LISTAS[[#This Row],[ID]],_01_CODIGOS_Y_COSTOS_xlsm[Producto y N°],_01_CODIGOS_Y_COSTOS_xlsm[FABRICA],"",0,1)</f>
        <v>DAHE.DIESEL</v>
      </c>
      <c r="G3168" s="26">
        <f>LISTAS[[#This Row],[Precio]]*(1-0.46)</f>
        <v>50.627700000000004</v>
      </c>
      <c r="H3168" s="21">
        <f>+_xlfn.XLOOKUP(LISTAS[[#This Row],[ID]],_01_CODIGOS_Y_COSTOS_xlsm[Producto y N°],_01_CODIGOS_Y_COSTOS_xlsm[COSTO],0,0,1)</f>
        <v>15.5398</v>
      </c>
      <c r="I3168" s="28">
        <f>+IFERROR(LISTAS[[#This Row],[VENTA NETA]]/LISTAS[[#This Row],[COSTO]]-1,0)</f>
        <v>2.2579376825956579</v>
      </c>
      <c r="J3168" s="50" t="str">
        <f>IFERROR(VLOOKUP(LISTAS[[#This Row],[ID]],_01_CODIGOS_Y_COSTOS_xlsm[[Producto y N°]:[CODIGO]],2,0),"")</f>
        <v>0000000046</v>
      </c>
      <c r="O3168" t="s">
        <v>7620</v>
      </c>
      <c r="AB3168" s="12" t="str">
        <f>+LISTAS[[#This Row],[Codigo]]&amp;LISTAS[[#This Row],[Fabrica]]</f>
        <v>0000000046DAHE.DIESEL</v>
      </c>
      <c r="AC3168" s="13" t="str">
        <f>+LISTAS[[#This Row],[Codigo]]</f>
        <v>0000000046</v>
      </c>
      <c r="AD3168" s="13" t="str">
        <f>+LISTAS[[#This Row],[ID]]</f>
        <v>ARANDELAS DE INYECCION1046</v>
      </c>
      <c r="AH3168" s="36"/>
      <c r="AI3168" s="37">
        <f>+LISTAS[[#This Row],[Precio]]+(LISTAS[[#This Row],[Precio]]*AH3168)</f>
        <v>93.754999999999995</v>
      </c>
      <c r="AJ3168" s="38">
        <f t="shared" si="53"/>
        <v>46.877499999999998</v>
      </c>
      <c r="AL3168" s="35">
        <f>+AJ3168/LISTAS[[#This Row],[COSTO]]-1</f>
        <v>2.0166089653663497</v>
      </c>
      <c r="AM3168" t="str">
        <f>+LISTAS[[#This Row],[ID]]</f>
        <v>ARANDELAS DE INYECCION1046</v>
      </c>
      <c r="AO3168" s="45"/>
      <c r="AP3168" s="46">
        <f>LISTAS[[#This Row],[COSTO]]+(LISTAS[[#This Row],[COSTO]]*AO3168)</f>
        <v>15.5398</v>
      </c>
      <c r="AQ3168" s="47">
        <f>IF(AO3168="",0,AP3168/LISTAS[[#This Row],[VENTA NETA]]-1)</f>
        <v>0</v>
      </c>
      <c r="AS3168" s="46">
        <v>80.254800000000003</v>
      </c>
      <c r="AT3168" s="48">
        <f>+LISTAS[[#This Row],[COSTO]]/AS3168-1</f>
        <v>-0.80636921405324047</v>
      </c>
      <c r="BA3168" t="s">
        <v>7663</v>
      </c>
      <c r="BB3168" s="36"/>
    </row>
    <row r="3169" spans="1:54" ht="13.15" thickBot="1" x14ac:dyDescent="0.4">
      <c r="A3169" s="7" t="s">
        <v>7621</v>
      </c>
      <c r="B3169" t="s">
        <v>7663</v>
      </c>
      <c r="C3169">
        <v>1056</v>
      </c>
      <c r="D3169" t="s">
        <v>7454</v>
      </c>
      <c r="E3169" s="2">
        <v>141.822</v>
      </c>
      <c r="F3169" s="7" t="str">
        <f>+_xlfn.XLOOKUP(LISTAS[[#This Row],[ID]],_01_CODIGOS_Y_COSTOS_xlsm[Producto y N°],_01_CODIGOS_Y_COSTOS_xlsm[FABRICA],"",0,1)</f>
        <v>DAHE.DIESEL</v>
      </c>
      <c r="G3169" s="26">
        <f>LISTAS[[#This Row],[Precio]]*(1-0.46)</f>
        <v>76.583880000000008</v>
      </c>
      <c r="H3169" s="21">
        <f>+_xlfn.XLOOKUP(LISTAS[[#This Row],[ID]],_01_CODIGOS_Y_COSTOS_xlsm[Producto y N°],_01_CODIGOS_Y_COSTOS_xlsm[COSTO],0,0,1)</f>
        <v>29.270199999999999</v>
      </c>
      <c r="I3169" s="28">
        <f>+IFERROR(LISTAS[[#This Row],[VENTA NETA]]/LISTAS[[#This Row],[COSTO]]-1,0)</f>
        <v>1.6164453949750945</v>
      </c>
      <c r="J3169" s="50" t="str">
        <f>IFERROR(VLOOKUP(LISTAS[[#This Row],[ID]],_01_CODIGOS_Y_COSTOS_xlsm[[Producto y N°]:[CODIGO]],2,0),"")</f>
        <v>0000000056</v>
      </c>
      <c r="O3169" t="s">
        <v>7621</v>
      </c>
      <c r="AB3169" s="12" t="str">
        <f>+LISTAS[[#This Row],[Codigo]]&amp;LISTAS[[#This Row],[Fabrica]]</f>
        <v>0000000056DAHE.DIESEL</v>
      </c>
      <c r="AC3169" s="13" t="str">
        <f>+LISTAS[[#This Row],[Codigo]]</f>
        <v>0000000056</v>
      </c>
      <c r="AD3169" s="13" t="str">
        <f>+LISTAS[[#This Row],[ID]]</f>
        <v>ARANDELAS DE INYECCION1056</v>
      </c>
      <c r="AH3169" s="36"/>
      <c r="AI3169" s="37">
        <f>+LISTAS[[#This Row],[Precio]]+(LISTAS[[#This Row],[Precio]]*AH3169)</f>
        <v>141.822</v>
      </c>
      <c r="AJ3169" s="38">
        <f t="shared" si="53"/>
        <v>70.911000000000001</v>
      </c>
      <c r="AL3169" s="35">
        <f>+AJ3169/LISTAS[[#This Row],[COSTO]]-1</f>
        <v>1.422634624976939</v>
      </c>
      <c r="AM3169" t="str">
        <f>+LISTAS[[#This Row],[ID]]</f>
        <v>ARANDELAS DE INYECCION1056</v>
      </c>
      <c r="AO3169" s="45"/>
      <c r="AP3169" s="46">
        <f>LISTAS[[#This Row],[COSTO]]+(LISTAS[[#This Row],[COSTO]]*AO3169)</f>
        <v>29.270199999999999</v>
      </c>
      <c r="AQ3169" s="47">
        <f>IF(AO3169="",0,AP3169/LISTAS[[#This Row],[VENTA NETA]]-1)</f>
        <v>0</v>
      </c>
      <c r="AS3169" s="46">
        <v>0</v>
      </c>
      <c r="AT3169" s="48" t="e">
        <f>+LISTAS[[#This Row],[COSTO]]/AS3169-1</f>
        <v>#DIV/0!</v>
      </c>
      <c r="BA3169" t="s">
        <v>7663</v>
      </c>
      <c r="BB3169" s="36"/>
    </row>
    <row r="3170" spans="1:54" ht="13.15" thickBot="1" x14ac:dyDescent="0.4">
      <c r="A3170" s="7" t="s">
        <v>7622</v>
      </c>
      <c r="B3170" t="s">
        <v>7663</v>
      </c>
      <c r="C3170">
        <v>1060</v>
      </c>
      <c r="D3170" t="s">
        <v>7455</v>
      </c>
      <c r="E3170" s="2">
        <v>204.88800000000001</v>
      </c>
      <c r="F3170" s="7" t="str">
        <f>+_xlfn.XLOOKUP(LISTAS[[#This Row],[ID]],_01_CODIGOS_Y_COSTOS_xlsm[Producto y N°],_01_CODIGOS_Y_COSTOS_xlsm[FABRICA],"",0,1)</f>
        <v>DAHE.DIESEL</v>
      </c>
      <c r="G3170" s="26">
        <f>LISTAS[[#This Row],[Precio]]*(1-0.46)</f>
        <v>110.63952</v>
      </c>
      <c r="H3170" s="21">
        <f>+_xlfn.XLOOKUP(LISTAS[[#This Row],[ID]],_01_CODIGOS_Y_COSTOS_xlsm[Producto y N°],_01_CODIGOS_Y_COSTOS_xlsm[COSTO],0,0,1)</f>
        <v>42.341000000000001</v>
      </c>
      <c r="I3170" s="28">
        <f>+IFERROR(LISTAS[[#This Row],[VENTA NETA]]/LISTAS[[#This Row],[COSTO]]-1,0)</f>
        <v>1.6130587373940153</v>
      </c>
      <c r="J3170" s="50" t="str">
        <f>IFERROR(VLOOKUP(LISTAS[[#This Row],[ID]],_01_CODIGOS_Y_COSTOS_xlsm[[Producto y N°]:[CODIGO]],2,0),"")</f>
        <v>0000000060</v>
      </c>
      <c r="O3170" t="s">
        <v>7622</v>
      </c>
      <c r="AB3170" s="12" t="str">
        <f>+LISTAS[[#This Row],[Codigo]]&amp;LISTAS[[#This Row],[Fabrica]]</f>
        <v>0000000060DAHE.DIESEL</v>
      </c>
      <c r="AC3170" s="13" t="str">
        <f>+LISTAS[[#This Row],[Codigo]]</f>
        <v>0000000060</v>
      </c>
      <c r="AD3170" s="13" t="str">
        <f>+LISTAS[[#This Row],[ID]]</f>
        <v>ARANDELAS DE INYECCION1060</v>
      </c>
      <c r="AH3170" s="36"/>
      <c r="AI3170" s="37">
        <f>+LISTAS[[#This Row],[Precio]]+(LISTAS[[#This Row],[Precio]]*AH3170)</f>
        <v>204.88800000000001</v>
      </c>
      <c r="AJ3170" s="38">
        <f t="shared" si="53"/>
        <v>102.444</v>
      </c>
      <c r="AL3170" s="35">
        <f>+AJ3170/LISTAS[[#This Row],[COSTO]]-1</f>
        <v>1.4194988309203844</v>
      </c>
      <c r="AM3170" t="str">
        <f>+LISTAS[[#This Row],[ID]]</f>
        <v>ARANDELAS DE INYECCION1060</v>
      </c>
      <c r="AO3170" s="45"/>
      <c r="AP3170" s="46">
        <f>LISTAS[[#This Row],[COSTO]]+(LISTAS[[#This Row],[COSTO]]*AO3170)</f>
        <v>42.341000000000001</v>
      </c>
      <c r="AQ3170" s="47">
        <f>IF(AO3170="",0,AP3170/LISTAS[[#This Row],[VENTA NETA]]-1)</f>
        <v>0</v>
      </c>
      <c r="AS3170" s="46">
        <v>74.794799999999995</v>
      </c>
      <c r="AT3170" s="48">
        <f>+LISTAS[[#This Row],[COSTO]]/AS3170-1</f>
        <v>-0.43390449603448367</v>
      </c>
      <c r="BA3170" t="s">
        <v>7663</v>
      </c>
      <c r="BB3170" s="36"/>
    </row>
    <row r="3171" spans="1:54" ht="13.15" thickBot="1" x14ac:dyDescent="0.4">
      <c r="A3171" s="7" t="s">
        <v>7623</v>
      </c>
      <c r="B3171" t="s">
        <v>7663</v>
      </c>
      <c r="C3171">
        <v>1061</v>
      </c>
      <c r="D3171" t="s">
        <v>7456</v>
      </c>
      <c r="E3171" s="2">
        <v>230.57400000000001</v>
      </c>
      <c r="F3171" s="7" t="str">
        <f>+_xlfn.XLOOKUP(LISTAS[[#This Row],[ID]],_01_CODIGOS_Y_COSTOS_xlsm[Producto y N°],_01_CODIGOS_Y_COSTOS_xlsm[FABRICA],"",0,1)</f>
        <v>DAHE.DIESEL</v>
      </c>
      <c r="G3171" s="26">
        <f>LISTAS[[#This Row],[Precio]]*(1-0.46)</f>
        <v>124.50996000000002</v>
      </c>
      <c r="H3171" s="21">
        <f>+_xlfn.XLOOKUP(LISTAS[[#This Row],[ID]],_01_CODIGOS_Y_COSTOS_xlsm[Producto y N°],_01_CODIGOS_Y_COSTOS_xlsm[COSTO],0,0,1)</f>
        <v>47.646700000000003</v>
      </c>
      <c r="I3171" s="28">
        <f>+IFERROR(LISTAS[[#This Row],[VENTA NETA]]/LISTAS[[#This Row],[COSTO]]-1,0)</f>
        <v>1.6131916795916612</v>
      </c>
      <c r="J3171" s="50" t="str">
        <f>IFERROR(VLOOKUP(LISTAS[[#This Row],[ID]],_01_CODIGOS_Y_COSTOS_xlsm[[Producto y N°]:[CODIGO]],2,0),"")</f>
        <v>0000000061</v>
      </c>
      <c r="O3171" t="s">
        <v>7623</v>
      </c>
      <c r="AB3171" s="12" t="str">
        <f>+LISTAS[[#This Row],[Codigo]]&amp;LISTAS[[#This Row],[Fabrica]]</f>
        <v>0000000061DAHE.DIESEL</v>
      </c>
      <c r="AC3171" s="13" t="str">
        <f>+LISTAS[[#This Row],[Codigo]]</f>
        <v>0000000061</v>
      </c>
      <c r="AD3171" s="13" t="str">
        <f>+LISTAS[[#This Row],[ID]]</f>
        <v>ARANDELAS DE INYECCION1061</v>
      </c>
      <c r="AH3171" s="36"/>
      <c r="AI3171" s="37">
        <f>+LISTAS[[#This Row],[Precio]]+(LISTAS[[#This Row],[Precio]]*AH3171)</f>
        <v>230.57400000000001</v>
      </c>
      <c r="AJ3171" s="38">
        <f t="shared" si="53"/>
        <v>115.28700000000001</v>
      </c>
      <c r="AL3171" s="35">
        <f>+AJ3171/LISTAS[[#This Row],[COSTO]]-1</f>
        <v>1.4196219255478342</v>
      </c>
      <c r="AM3171" t="str">
        <f>+LISTAS[[#This Row],[ID]]</f>
        <v>ARANDELAS DE INYECCION1061</v>
      </c>
      <c r="AO3171" s="45"/>
      <c r="AP3171" s="46">
        <f>LISTAS[[#This Row],[COSTO]]+(LISTAS[[#This Row],[COSTO]]*AO3171)</f>
        <v>47.646700000000003</v>
      </c>
      <c r="AQ3171" s="47">
        <f>IF(AO3171="",0,AP3171/LISTAS[[#This Row],[VENTA NETA]]-1)</f>
        <v>0</v>
      </c>
      <c r="AS3171" s="46">
        <v>0</v>
      </c>
      <c r="AT3171" s="48" t="e">
        <f>+LISTAS[[#This Row],[COSTO]]/AS3171-1</f>
        <v>#DIV/0!</v>
      </c>
      <c r="BA3171" t="s">
        <v>7663</v>
      </c>
      <c r="BB3171" s="36"/>
    </row>
    <row r="3172" spans="1:54" ht="13.15" thickBot="1" x14ac:dyDescent="0.4">
      <c r="A3172" s="7" t="s">
        <v>7625</v>
      </c>
      <c r="B3172" t="s">
        <v>7663</v>
      </c>
      <c r="C3172">
        <v>1048</v>
      </c>
      <c r="D3172" t="s">
        <v>7457</v>
      </c>
      <c r="E3172" s="2">
        <v>120.414</v>
      </c>
      <c r="F3172" s="7" t="str">
        <f>+_xlfn.XLOOKUP(LISTAS[[#This Row],[ID]],_01_CODIGOS_Y_COSTOS_xlsm[Producto y N°],_01_CODIGOS_Y_COSTOS_xlsm[FABRICA],"",0,1)</f>
        <v>DAHE.DIESEL</v>
      </c>
      <c r="G3172" s="26">
        <f>LISTAS[[#This Row],[Precio]]*(1-0.46)</f>
        <v>65.023560000000003</v>
      </c>
      <c r="H3172" s="21">
        <f>+_xlfn.XLOOKUP(LISTAS[[#This Row],[ID]],_01_CODIGOS_Y_COSTOS_xlsm[Producto y N°],_01_CODIGOS_Y_COSTOS_xlsm[COSTO],0,0,1)</f>
        <v>23.159199999999998</v>
      </c>
      <c r="I3172" s="28">
        <f>+IFERROR(LISTAS[[#This Row],[VENTA NETA]]/LISTAS[[#This Row],[COSTO]]-1,0)</f>
        <v>1.807677294552489</v>
      </c>
      <c r="J3172" s="50" t="str">
        <f>IFERROR(VLOOKUP(LISTAS[[#This Row],[ID]],_01_CODIGOS_Y_COSTOS_xlsm[[Producto y N°]:[CODIGO]],2,0),"")</f>
        <v>0000000048</v>
      </c>
      <c r="O3172" t="s">
        <v>7625</v>
      </c>
      <c r="AB3172" s="12" t="str">
        <f>+LISTAS[[#This Row],[Codigo]]&amp;LISTAS[[#This Row],[Fabrica]]</f>
        <v>0000000048DAHE.DIESEL</v>
      </c>
      <c r="AC3172" s="13" t="str">
        <f>+LISTAS[[#This Row],[Codigo]]</f>
        <v>0000000048</v>
      </c>
      <c r="AD3172" s="13" t="str">
        <f>+LISTAS[[#This Row],[ID]]</f>
        <v>ARANDELAS DE INYECCION1048</v>
      </c>
      <c r="AH3172" s="36"/>
      <c r="AI3172" s="37">
        <f>+LISTAS[[#This Row],[Precio]]+(LISTAS[[#This Row],[Precio]]*AH3172)</f>
        <v>120.414</v>
      </c>
      <c r="AJ3172" s="38">
        <f t="shared" si="53"/>
        <v>60.207000000000001</v>
      </c>
      <c r="AL3172" s="35">
        <f>+AJ3172/LISTAS[[#This Row],[COSTO]]-1</f>
        <v>1.5997011986597123</v>
      </c>
      <c r="AM3172" t="str">
        <f>+LISTAS[[#This Row],[ID]]</f>
        <v>ARANDELAS DE INYECCION1048</v>
      </c>
      <c r="AO3172" s="45"/>
      <c r="AP3172" s="46">
        <f>LISTAS[[#This Row],[COSTO]]+(LISTAS[[#This Row],[COSTO]]*AO3172)</f>
        <v>23.159199999999998</v>
      </c>
      <c r="AQ3172" s="47">
        <f>IF(AO3172="",0,AP3172/LISTAS[[#This Row],[VENTA NETA]]-1)</f>
        <v>0</v>
      </c>
      <c r="AS3172" s="46">
        <v>243.59360000000001</v>
      </c>
      <c r="AT3172" s="48">
        <f>+LISTAS[[#This Row],[COSTO]]/AS3172-1</f>
        <v>-0.90492689463105769</v>
      </c>
      <c r="BA3172" t="s">
        <v>7663</v>
      </c>
      <c r="BB3172" s="36"/>
    </row>
    <row r="3173" spans="1:54" ht="13.15" thickBot="1" x14ac:dyDescent="0.4">
      <c r="A3173" s="7" t="s">
        <v>7626</v>
      </c>
      <c r="B3173" t="s">
        <v>7663</v>
      </c>
      <c r="C3173">
        <v>1204</v>
      </c>
      <c r="D3173" t="s">
        <v>7458</v>
      </c>
      <c r="E3173" s="2">
        <v>214.46</v>
      </c>
      <c r="F3173" s="7" t="str">
        <f>+_xlfn.XLOOKUP(LISTAS[[#This Row],[ID]],_01_CODIGOS_Y_COSTOS_xlsm[Producto y N°],_01_CODIGOS_Y_COSTOS_xlsm[FABRICA],"",0,1)</f>
        <v>DAHE.DIESEL</v>
      </c>
      <c r="G3173" s="26">
        <f>LISTAS[[#This Row],[Precio]]*(1-0.46)</f>
        <v>115.80840000000001</v>
      </c>
      <c r="H3173" s="21">
        <f>+_xlfn.XLOOKUP(LISTAS[[#This Row],[ID]],_01_CODIGOS_Y_COSTOS_xlsm[Producto y N°],_01_CODIGOS_Y_COSTOS_xlsm[COSTO],0,0,1)</f>
        <v>53.405299999999997</v>
      </c>
      <c r="I3173" s="28">
        <f>+IFERROR(LISTAS[[#This Row],[VENTA NETA]]/LISTAS[[#This Row],[COSTO]]-1,0)</f>
        <v>1.1684814054035839</v>
      </c>
      <c r="J3173" s="50" t="str">
        <f>IFERROR(VLOOKUP(LISTAS[[#This Row],[ID]],_01_CODIGOS_Y_COSTOS_xlsm[[Producto y N°]:[CODIGO]],2,0),"")</f>
        <v>0000000204</v>
      </c>
      <c r="O3173" t="s">
        <v>7626</v>
      </c>
      <c r="AB3173" s="12" t="str">
        <f>+LISTAS[[#This Row],[Codigo]]&amp;LISTAS[[#This Row],[Fabrica]]</f>
        <v>0000000204DAHE.DIESEL</v>
      </c>
      <c r="AC3173" s="13" t="str">
        <f>+LISTAS[[#This Row],[Codigo]]</f>
        <v>0000000204</v>
      </c>
      <c r="AD3173" s="13" t="str">
        <f>+LISTAS[[#This Row],[ID]]</f>
        <v>ARANDELAS DE INYECCION1204</v>
      </c>
      <c r="AH3173" s="36"/>
      <c r="AI3173" s="37">
        <f>+LISTAS[[#This Row],[Precio]]+(LISTAS[[#This Row],[Precio]]*AH3173)</f>
        <v>214.46</v>
      </c>
      <c r="AJ3173" s="38">
        <f t="shared" si="53"/>
        <v>107.23</v>
      </c>
      <c r="AL3173" s="35">
        <f>+AJ3173/LISTAS[[#This Row],[COSTO]]-1</f>
        <v>1.0078531531514665</v>
      </c>
      <c r="AM3173" t="str">
        <f>+LISTAS[[#This Row],[ID]]</f>
        <v>ARANDELAS DE INYECCION1204</v>
      </c>
      <c r="AO3173" s="45"/>
      <c r="AP3173" s="46">
        <f>LISTAS[[#This Row],[COSTO]]+(LISTAS[[#This Row],[COSTO]]*AO3173)</f>
        <v>53.405299999999997</v>
      </c>
      <c r="AQ3173" s="47">
        <f>IF(AO3173="",0,AP3173/LISTAS[[#This Row],[VENTA NETA]]-1)</f>
        <v>0</v>
      </c>
      <c r="AS3173" s="46">
        <v>113.6456</v>
      </c>
      <c r="AT3173" s="48">
        <f>+LISTAS[[#This Row],[COSTO]]/AS3173-1</f>
        <v>-0.53007155578394594</v>
      </c>
      <c r="BA3173" t="s">
        <v>7663</v>
      </c>
      <c r="BB3173" s="36"/>
    </row>
    <row r="3174" spans="1:54" ht="13.15" thickBot="1" x14ac:dyDescent="0.4">
      <c r="A3174" s="7" t="s">
        <v>7628</v>
      </c>
      <c r="B3174" t="s">
        <v>7663</v>
      </c>
      <c r="C3174">
        <v>1205</v>
      </c>
      <c r="D3174" t="s">
        <v>7459</v>
      </c>
      <c r="E3174" s="2">
        <v>291.16000000000003</v>
      </c>
      <c r="F3174" s="7" t="str">
        <f>+_xlfn.XLOOKUP(LISTAS[[#This Row],[ID]],_01_CODIGOS_Y_COSTOS_xlsm[Producto y N°],_01_CODIGOS_Y_COSTOS_xlsm[FABRICA],"",0,1)</f>
        <v>DAHE.DIESEL</v>
      </c>
      <c r="G3174" s="26">
        <f>LISTAS[[#This Row],[Precio]]*(1-0.46)</f>
        <v>157.22640000000001</v>
      </c>
      <c r="H3174" s="21">
        <f>+_xlfn.XLOOKUP(LISTAS[[#This Row],[ID]],_01_CODIGOS_Y_COSTOS_xlsm[Producto y N°],_01_CODIGOS_Y_COSTOS_xlsm[COSTO],0,0,1)</f>
        <v>71.739400000000003</v>
      </c>
      <c r="I3174" s="28">
        <f>+IFERROR(LISTAS[[#This Row],[VENTA NETA]]/LISTAS[[#This Row],[COSTO]]-1,0)</f>
        <v>1.1916324920476056</v>
      </c>
      <c r="J3174" s="50" t="str">
        <f>IFERROR(VLOOKUP(LISTAS[[#This Row],[ID]],_01_CODIGOS_Y_COSTOS_xlsm[[Producto y N°]:[CODIGO]],2,0),"")</f>
        <v>0000000205</v>
      </c>
      <c r="O3174" t="s">
        <v>7628</v>
      </c>
      <c r="AB3174" s="12" t="str">
        <f>+LISTAS[[#This Row],[Codigo]]&amp;LISTAS[[#This Row],[Fabrica]]</f>
        <v>0000000205DAHE.DIESEL</v>
      </c>
      <c r="AC3174" s="13" t="str">
        <f>+LISTAS[[#This Row],[Codigo]]</f>
        <v>0000000205</v>
      </c>
      <c r="AD3174" s="13" t="str">
        <f>+LISTAS[[#This Row],[ID]]</f>
        <v>ARANDELAS DE INYECCION1205</v>
      </c>
      <c r="AH3174" s="36"/>
      <c r="AI3174" s="37">
        <f>+LISTAS[[#This Row],[Precio]]+(LISTAS[[#This Row],[Precio]]*AH3174)</f>
        <v>291.16000000000003</v>
      </c>
      <c r="AJ3174" s="38">
        <f t="shared" si="53"/>
        <v>145.58000000000001</v>
      </c>
      <c r="AL3174" s="35">
        <f>+AJ3174/LISTAS[[#This Row],[COSTO]]-1</f>
        <v>1.0292893444885238</v>
      </c>
      <c r="AM3174" t="str">
        <f>+LISTAS[[#This Row],[ID]]</f>
        <v>ARANDELAS DE INYECCION1205</v>
      </c>
      <c r="AO3174" s="45"/>
      <c r="AP3174" s="46">
        <f>LISTAS[[#This Row],[COSTO]]+(LISTAS[[#This Row],[COSTO]]*AO3174)</f>
        <v>71.739400000000003</v>
      </c>
      <c r="AQ3174" s="47">
        <f>IF(AO3174="",0,AP3174/LISTAS[[#This Row],[VENTA NETA]]-1)</f>
        <v>0</v>
      </c>
      <c r="AS3174" s="46">
        <v>124.9273</v>
      </c>
      <c r="AT3174" s="48">
        <f>+LISTAS[[#This Row],[COSTO]]/AS3174-1</f>
        <v>-0.42575081667497816</v>
      </c>
      <c r="BA3174" t="s">
        <v>7663</v>
      </c>
      <c r="BB3174" s="36"/>
    </row>
    <row r="3175" spans="1:54" ht="13.15" thickBot="1" x14ac:dyDescent="0.4">
      <c r="A3175" s="7" t="s">
        <v>7630</v>
      </c>
      <c r="B3175" t="s">
        <v>7663</v>
      </c>
      <c r="C3175">
        <v>1053</v>
      </c>
      <c r="D3175" t="s">
        <v>7460</v>
      </c>
      <c r="E3175" s="2">
        <v>269.928</v>
      </c>
      <c r="F3175" s="7" t="str">
        <f>+_xlfn.XLOOKUP(LISTAS[[#This Row],[ID]],_01_CODIGOS_Y_COSTOS_xlsm[Producto y N°],_01_CODIGOS_Y_COSTOS_xlsm[FABRICA],"",0,1)</f>
        <v>DAHE.DIESEL</v>
      </c>
      <c r="G3175" s="26">
        <f>LISTAS[[#This Row],[Precio]]*(1-0.46)</f>
        <v>145.76112000000001</v>
      </c>
      <c r="H3175" s="21">
        <f>+_xlfn.XLOOKUP(LISTAS[[#This Row],[ID]],_01_CODIGOS_Y_COSTOS_xlsm[Producto y N°],_01_CODIGOS_Y_COSTOS_xlsm[COSTO],0,0,1)</f>
        <v>55.0426</v>
      </c>
      <c r="I3175" s="28">
        <f>+IFERROR(LISTAS[[#This Row],[VENTA NETA]]/LISTAS[[#This Row],[COSTO]]-1,0)</f>
        <v>1.6481510684451681</v>
      </c>
      <c r="J3175" s="50" t="str">
        <f>IFERROR(VLOOKUP(LISTAS[[#This Row],[ID]],_01_CODIGOS_Y_COSTOS_xlsm[[Producto y N°]:[CODIGO]],2,0),"")</f>
        <v>0000000053</v>
      </c>
      <c r="O3175" t="s">
        <v>7630</v>
      </c>
      <c r="AB3175" s="12" t="str">
        <f>+LISTAS[[#This Row],[Codigo]]&amp;LISTAS[[#This Row],[Fabrica]]</f>
        <v>0000000053DAHE.DIESEL</v>
      </c>
      <c r="AC3175" s="13" t="str">
        <f>+LISTAS[[#This Row],[Codigo]]</f>
        <v>0000000053</v>
      </c>
      <c r="AD3175" s="13" t="str">
        <f>+LISTAS[[#This Row],[ID]]</f>
        <v>ARANDELAS DE INYECCION1053</v>
      </c>
      <c r="AH3175" s="36"/>
      <c r="AI3175" s="37">
        <f>+LISTAS[[#This Row],[Precio]]+(LISTAS[[#This Row],[Precio]]*AH3175)</f>
        <v>269.928</v>
      </c>
      <c r="AJ3175" s="38">
        <f t="shared" si="53"/>
        <v>134.964</v>
      </c>
      <c r="AL3175" s="35">
        <f>+AJ3175/LISTAS[[#This Row],[COSTO]]-1</f>
        <v>1.4519917300418221</v>
      </c>
      <c r="AM3175" t="str">
        <f>+LISTAS[[#This Row],[ID]]</f>
        <v>ARANDELAS DE INYECCION1053</v>
      </c>
      <c r="AO3175" s="45"/>
      <c r="AP3175" s="46">
        <f>LISTAS[[#This Row],[COSTO]]+(LISTAS[[#This Row],[COSTO]]*AO3175)</f>
        <v>55.0426</v>
      </c>
      <c r="AQ3175" s="47">
        <f>IF(AO3175="",0,AP3175/LISTAS[[#This Row],[VENTA NETA]]-1)</f>
        <v>0</v>
      </c>
      <c r="AS3175" s="46">
        <v>166.13419999999999</v>
      </c>
      <c r="AT3175" s="48">
        <f>+LISTAS[[#This Row],[COSTO]]/AS3175-1</f>
        <v>-0.6686859177700919</v>
      </c>
      <c r="BA3175" t="s">
        <v>7663</v>
      </c>
      <c r="BB3175" s="36"/>
    </row>
    <row r="3176" spans="1:54" ht="13.15" thickBot="1" x14ac:dyDescent="0.4">
      <c r="A3176" s="7" t="s">
        <v>7632</v>
      </c>
      <c r="B3176" t="s">
        <v>7663</v>
      </c>
      <c r="C3176">
        <v>1055</v>
      </c>
      <c r="D3176" t="s">
        <v>7461</v>
      </c>
      <c r="E3176" s="2">
        <v>330.78</v>
      </c>
      <c r="F3176" s="7" t="str">
        <f>+_xlfn.XLOOKUP(LISTAS[[#This Row],[ID]],_01_CODIGOS_Y_COSTOS_xlsm[Producto y N°],_01_CODIGOS_Y_COSTOS_xlsm[FABRICA],"",0,1)</f>
        <v>DAHE.DIESEL</v>
      </c>
      <c r="G3176" s="26">
        <f>LISTAS[[#This Row],[Precio]]*(1-0.46)</f>
        <v>178.62119999999999</v>
      </c>
      <c r="H3176" s="21">
        <f>+_xlfn.XLOOKUP(LISTAS[[#This Row],[ID]],_01_CODIGOS_Y_COSTOS_xlsm[Producto y N°],_01_CODIGOS_Y_COSTOS_xlsm[COSTO],0,0,1)</f>
        <v>81.615600000000001</v>
      </c>
      <c r="I3176" s="28">
        <f>+IFERROR(LISTAS[[#This Row],[VENTA NETA]]/LISTAS[[#This Row],[COSTO]]-1,0)</f>
        <v>1.18856689162366</v>
      </c>
      <c r="J3176" s="50" t="str">
        <f>IFERROR(VLOOKUP(LISTAS[[#This Row],[ID]],_01_CODIGOS_Y_COSTOS_xlsm[[Producto y N°]:[CODIGO]],2,0),"")</f>
        <v>0000000055</v>
      </c>
      <c r="O3176" t="s">
        <v>7632</v>
      </c>
      <c r="AB3176" s="12" t="str">
        <f>+LISTAS[[#This Row],[Codigo]]&amp;LISTAS[[#This Row],[Fabrica]]</f>
        <v>0000000055DAHE.DIESEL</v>
      </c>
      <c r="AC3176" s="13" t="str">
        <f>+LISTAS[[#This Row],[Codigo]]</f>
        <v>0000000055</v>
      </c>
      <c r="AD3176" s="13" t="str">
        <f>+LISTAS[[#This Row],[ID]]</f>
        <v>ARANDELAS DE INYECCION1055</v>
      </c>
      <c r="AH3176" s="36"/>
      <c r="AI3176" s="37">
        <f>+LISTAS[[#This Row],[Precio]]+(LISTAS[[#This Row],[Precio]]*AH3176)</f>
        <v>330.78</v>
      </c>
      <c r="AJ3176" s="38">
        <f t="shared" si="53"/>
        <v>165.39</v>
      </c>
      <c r="AL3176" s="35">
        <f>+AJ3176/LISTAS[[#This Row],[COSTO]]-1</f>
        <v>1.0264508255774629</v>
      </c>
      <c r="AM3176" t="str">
        <f>+LISTAS[[#This Row],[ID]]</f>
        <v>ARANDELAS DE INYECCION1055</v>
      </c>
      <c r="AO3176" s="45"/>
      <c r="AP3176" s="46">
        <f>LISTAS[[#This Row],[COSTO]]+(LISTAS[[#This Row],[COSTO]]*AO3176)</f>
        <v>81.615600000000001</v>
      </c>
      <c r="AQ3176" s="47">
        <f>IF(AO3176="",0,AP3176/LISTAS[[#This Row],[VENTA NETA]]-1)</f>
        <v>0</v>
      </c>
      <c r="AS3176" s="46">
        <v>379.6807</v>
      </c>
      <c r="AT3176" s="48">
        <f>+LISTAS[[#This Row],[COSTO]]/AS3176-1</f>
        <v>-0.78504148354130199</v>
      </c>
      <c r="BA3176" t="s">
        <v>7663</v>
      </c>
      <c r="BB3176" s="36"/>
    </row>
    <row r="3177" spans="1:54" ht="13.15" thickBot="1" x14ac:dyDescent="0.4">
      <c r="A3177" s="7" t="s">
        <v>7540</v>
      </c>
      <c r="B3177" t="s">
        <v>7662</v>
      </c>
      <c r="C3177">
        <v>1</v>
      </c>
      <c r="D3177" t="s">
        <v>10278</v>
      </c>
      <c r="E3177" s="2">
        <v>2075</v>
      </c>
      <c r="F3177" s="7" t="str">
        <f>+_xlfn.XLOOKUP(LISTAS[[#This Row],[ID]],_01_CODIGOS_Y_COSTOS_xlsm[Producto y N°],_01_CODIGOS_Y_COSTOS_xlsm[FABRICA],"",0,1)</f>
        <v>DAHE.DIESEL</v>
      </c>
      <c r="G3177" s="26">
        <f>LISTAS[[#This Row],[Precio]]*(1-0.46)</f>
        <v>1120.5</v>
      </c>
      <c r="H3177" s="21">
        <f>+_xlfn.XLOOKUP(LISTAS[[#This Row],[ID]],_01_CODIGOS_Y_COSTOS_xlsm[Producto y N°],_01_CODIGOS_Y_COSTOS_xlsm[COSTO],0,0,1)</f>
        <v>650.94799999999998</v>
      </c>
      <c r="I3177" s="28">
        <f>+IFERROR(LISTAS[[#This Row],[VENTA NETA]]/LISTAS[[#This Row],[COSTO]]-1,0)</f>
        <v>0.72133565200292504</v>
      </c>
      <c r="J3177" s="50" t="str">
        <f>IFERROR(VLOOKUP(LISTAS[[#This Row],[ID]],_01_CODIGOS_Y_COSTOS_xlsm[[Producto y N°]:[CODIGO]],2,0),"")</f>
        <v>0000004005</v>
      </c>
      <c r="O3177" t="s">
        <v>7540</v>
      </c>
      <c r="AB3177" s="12" t="str">
        <f>+LISTAS[[#This Row],[Codigo]]&amp;LISTAS[[#This Row],[Fabrica]]</f>
        <v>0000004005DAHE.DIESEL</v>
      </c>
      <c r="AC3177" s="13" t="str">
        <f>+LISTAS[[#This Row],[Codigo]]</f>
        <v>0000004005</v>
      </c>
      <c r="AD3177" s="13" t="str">
        <f>+LISTAS[[#This Row],[ID]]</f>
        <v>UNIONES ORIENTABLES1</v>
      </c>
      <c r="AH3177" s="36"/>
      <c r="AI3177" s="37">
        <f>+LISTAS[[#This Row],[Precio]]+(LISTAS[[#This Row],[Precio]]*AH3177)</f>
        <v>2075</v>
      </c>
      <c r="AJ3177" s="38">
        <f t="shared" si="53"/>
        <v>1037.5</v>
      </c>
      <c r="AL3177" s="35">
        <f>+AJ3177/LISTAS[[#This Row],[COSTO]]-1</f>
        <v>0.59382930741011575</v>
      </c>
      <c r="AM3177" t="str">
        <f>+LISTAS[[#This Row],[ID]]</f>
        <v>UNIONES ORIENTABLES1</v>
      </c>
      <c r="AO3177" s="45"/>
      <c r="AP3177" s="46">
        <f>LISTAS[[#This Row],[COSTO]]+(LISTAS[[#This Row],[COSTO]]*AO3177)</f>
        <v>650.94799999999998</v>
      </c>
      <c r="AQ3177" s="47">
        <f>IF(AO3177="",0,AP3177/LISTAS[[#This Row],[VENTA NETA]]-1)</f>
        <v>0</v>
      </c>
      <c r="AS3177" s="46">
        <v>147.4187</v>
      </c>
      <c r="AT3177" s="48">
        <f>+LISTAS[[#This Row],[COSTO]]/AS3177-1</f>
        <v>3.4156406208981629</v>
      </c>
      <c r="BA3177" t="s">
        <v>7663</v>
      </c>
      <c r="BB3177" s="36"/>
    </row>
    <row r="3178" spans="1:54" ht="13.15" thickBot="1" x14ac:dyDescent="0.4">
      <c r="A3178" s="7" t="s">
        <v>7542</v>
      </c>
      <c r="B3178" t="s">
        <v>7662</v>
      </c>
      <c r="C3178">
        <v>2</v>
      </c>
      <c r="D3178" t="s">
        <v>10279</v>
      </c>
      <c r="E3178" s="2">
        <v>3100</v>
      </c>
      <c r="F3178" s="7" t="str">
        <f>+_xlfn.XLOOKUP(LISTAS[[#This Row],[ID]],_01_CODIGOS_Y_COSTOS_xlsm[Producto y N°],_01_CODIGOS_Y_COSTOS_xlsm[FABRICA],"",0,1)</f>
        <v>DAHE.DIESEL</v>
      </c>
      <c r="G3178" s="26">
        <f>LISTAS[[#This Row],[Precio]]*(1-0.46)</f>
        <v>1674</v>
      </c>
      <c r="H3178" s="21">
        <f>+_xlfn.XLOOKUP(LISTAS[[#This Row],[ID]],_01_CODIGOS_Y_COSTOS_xlsm[Producto y N°],_01_CODIGOS_Y_COSTOS_xlsm[COSTO],0,0,1)</f>
        <v>0</v>
      </c>
      <c r="I3178" s="28">
        <f>+IFERROR(LISTAS[[#This Row],[VENTA NETA]]/LISTAS[[#This Row],[COSTO]]-1,0)</f>
        <v>0</v>
      </c>
      <c r="J3178" s="50" t="str">
        <f>IFERROR(VLOOKUP(LISTAS[[#This Row],[ID]],_01_CODIGOS_Y_COSTOS_xlsm[[Producto y N°]:[CODIGO]],2,0),"")</f>
        <v>0</v>
      </c>
      <c r="O3178" t="s">
        <v>7542</v>
      </c>
      <c r="AB3178" s="12" t="str">
        <f>+LISTAS[[#This Row],[Codigo]]&amp;LISTAS[[#This Row],[Fabrica]]</f>
        <v>0DAHE.DIESEL</v>
      </c>
      <c r="AC3178" s="13" t="str">
        <f>+LISTAS[[#This Row],[Codigo]]</f>
        <v>0</v>
      </c>
      <c r="AD3178" s="13" t="str">
        <f>+LISTAS[[#This Row],[ID]]</f>
        <v>UNIONES ORIENTABLES2</v>
      </c>
      <c r="AH3178" s="36"/>
      <c r="AI3178" s="37">
        <f>+LISTAS[[#This Row],[Precio]]+(LISTAS[[#This Row],[Precio]]*AH3178)</f>
        <v>3100</v>
      </c>
      <c r="AJ3178" s="38">
        <f t="shared" si="53"/>
        <v>1550</v>
      </c>
      <c r="AL3178" s="35" t="e">
        <f>+AJ3178/LISTAS[[#This Row],[COSTO]]-1</f>
        <v>#DIV/0!</v>
      </c>
      <c r="AM3178" t="str">
        <f>+LISTAS[[#This Row],[ID]]</f>
        <v>UNIONES ORIENTABLES2</v>
      </c>
      <c r="AO3178" s="45"/>
      <c r="AP3178" s="46">
        <f>LISTAS[[#This Row],[COSTO]]+(LISTAS[[#This Row],[COSTO]]*AO3178)</f>
        <v>0</v>
      </c>
      <c r="AQ3178" s="47">
        <f>IF(AO3178="",0,AP3178/LISTAS[[#This Row],[VENTA NETA]]-1)</f>
        <v>0</v>
      </c>
      <c r="AS3178" s="46">
        <v>312.8032</v>
      </c>
      <c r="AT3178" s="48">
        <f>+LISTAS[[#This Row],[COSTO]]/AS3178-1</f>
        <v>-1</v>
      </c>
      <c r="BA3178" t="s">
        <v>7663</v>
      </c>
      <c r="BB3178" s="36"/>
    </row>
    <row r="3179" spans="1:54" ht="13.15" thickBot="1" x14ac:dyDescent="0.4">
      <c r="A3179" s="7" t="s">
        <v>7543</v>
      </c>
      <c r="B3179" t="s">
        <v>7662</v>
      </c>
      <c r="C3179">
        <v>4</v>
      </c>
      <c r="D3179" t="s">
        <v>10280</v>
      </c>
      <c r="E3179" s="2">
        <v>3100</v>
      </c>
      <c r="F3179" s="7" t="str">
        <f>+_xlfn.XLOOKUP(LISTAS[[#This Row],[ID]],_01_CODIGOS_Y_COSTOS_xlsm[Producto y N°],_01_CODIGOS_Y_COSTOS_xlsm[FABRICA],"",0,1)</f>
        <v>DAHE.DIESEL</v>
      </c>
      <c r="G3179" s="26">
        <f>LISTAS[[#This Row],[Precio]]*(1-0.46)</f>
        <v>1674</v>
      </c>
      <c r="H3179" s="21">
        <f>+_xlfn.XLOOKUP(LISTAS[[#This Row],[ID]],_01_CODIGOS_Y_COSTOS_xlsm[Producto y N°],_01_CODIGOS_Y_COSTOS_xlsm[COSTO],0,0,1)</f>
        <v>1012.4349999999999</v>
      </c>
      <c r="I3179" s="28">
        <f>+IFERROR(LISTAS[[#This Row],[VENTA NETA]]/LISTAS[[#This Row],[COSTO]]-1,0)</f>
        <v>0.6534394800653871</v>
      </c>
      <c r="J3179" s="50" t="str">
        <f>IFERROR(VLOOKUP(LISTAS[[#This Row],[ID]],_01_CODIGOS_Y_COSTOS_xlsm[[Producto y N°]:[CODIGO]],2,0),"")</f>
        <v>0000004008</v>
      </c>
      <c r="O3179" t="s">
        <v>7543</v>
      </c>
      <c r="AB3179" s="12" t="str">
        <f>+LISTAS[[#This Row],[Codigo]]&amp;LISTAS[[#This Row],[Fabrica]]</f>
        <v>0000004008DAHE.DIESEL</v>
      </c>
      <c r="AC3179" s="13" t="str">
        <f>+LISTAS[[#This Row],[Codigo]]</f>
        <v>0000004008</v>
      </c>
      <c r="AD3179" s="13" t="str">
        <f>+LISTAS[[#This Row],[ID]]</f>
        <v>UNIONES ORIENTABLES4</v>
      </c>
      <c r="AH3179" s="36"/>
      <c r="AI3179" s="37">
        <f>+LISTAS[[#This Row],[Precio]]+(LISTAS[[#This Row],[Precio]]*AH3179)</f>
        <v>3100</v>
      </c>
      <c r="AJ3179" s="38">
        <f t="shared" si="53"/>
        <v>1550</v>
      </c>
      <c r="AL3179" s="35">
        <f>+AJ3179/LISTAS[[#This Row],[COSTO]]-1</f>
        <v>0.53096248154202508</v>
      </c>
      <c r="AM3179" t="str">
        <f>+LISTAS[[#This Row],[ID]]</f>
        <v>UNIONES ORIENTABLES4</v>
      </c>
      <c r="AO3179" s="45"/>
      <c r="AP3179" s="46">
        <f>LISTAS[[#This Row],[COSTO]]+(LISTAS[[#This Row],[COSTO]]*AO3179)</f>
        <v>1012.4349999999999</v>
      </c>
      <c r="AQ3179" s="47">
        <f>IF(AO3179="",0,AP3179/LISTAS[[#This Row],[VENTA NETA]]-1)</f>
        <v>0</v>
      </c>
      <c r="AS3179" s="46">
        <v>262.73869999999999</v>
      </c>
      <c r="AT3179" s="48">
        <f>+LISTAS[[#This Row],[COSTO]]/AS3179-1</f>
        <v>2.8533912210115981</v>
      </c>
      <c r="BA3179" t="s">
        <v>7663</v>
      </c>
      <c r="BB3179" s="36"/>
    </row>
    <row r="3180" spans="1:54" ht="13.15" thickBot="1" x14ac:dyDescent="0.4">
      <c r="A3180" s="7" t="s">
        <v>7544</v>
      </c>
      <c r="B3180" t="s">
        <v>7662</v>
      </c>
      <c r="C3180">
        <v>5</v>
      </c>
      <c r="D3180" t="s">
        <v>10281</v>
      </c>
      <c r="E3180" s="2">
        <v>4750</v>
      </c>
      <c r="F3180" s="7" t="str">
        <f>+_xlfn.XLOOKUP(LISTAS[[#This Row],[ID]],_01_CODIGOS_Y_COSTOS_xlsm[Producto y N°],_01_CODIGOS_Y_COSTOS_xlsm[FABRICA],"",0,1)</f>
        <v>DAHE.DIESEL</v>
      </c>
      <c r="G3180" s="26">
        <f>LISTAS[[#This Row],[Precio]]*(1-0.46)</f>
        <v>2565</v>
      </c>
      <c r="H3180" s="21">
        <f>+_xlfn.XLOOKUP(LISTAS[[#This Row],[ID]],_01_CODIGOS_Y_COSTOS_xlsm[Producto y N°],_01_CODIGOS_Y_COSTOS_xlsm[COSTO],0,0,1)</f>
        <v>0</v>
      </c>
      <c r="I3180" s="28">
        <f>+IFERROR(LISTAS[[#This Row],[VENTA NETA]]/LISTAS[[#This Row],[COSTO]]-1,0)</f>
        <v>0</v>
      </c>
      <c r="J3180" s="50" t="str">
        <f>IFERROR(VLOOKUP(LISTAS[[#This Row],[ID]],_01_CODIGOS_Y_COSTOS_xlsm[[Producto y N°]:[CODIGO]],2,0),"")</f>
        <v>0</v>
      </c>
      <c r="O3180" t="s">
        <v>7544</v>
      </c>
      <c r="AB3180" s="12" t="str">
        <f>+LISTAS[[#This Row],[Codigo]]&amp;LISTAS[[#This Row],[Fabrica]]</f>
        <v>0DAHE.DIESEL</v>
      </c>
      <c r="AC3180" s="13" t="str">
        <f>+LISTAS[[#This Row],[Codigo]]</f>
        <v>0</v>
      </c>
      <c r="AD3180" s="13" t="str">
        <f>+LISTAS[[#This Row],[ID]]</f>
        <v>UNIONES ORIENTABLES5</v>
      </c>
      <c r="AH3180" s="36"/>
      <c r="AI3180" s="37">
        <f>+LISTAS[[#This Row],[Precio]]+(LISTAS[[#This Row],[Precio]]*AH3180)</f>
        <v>4750</v>
      </c>
      <c r="AJ3180" s="38">
        <f t="shared" si="53"/>
        <v>2375</v>
      </c>
      <c r="AL3180" s="35" t="e">
        <f>+AJ3180/LISTAS[[#This Row],[COSTO]]-1</f>
        <v>#DIV/0!</v>
      </c>
      <c r="AM3180" t="str">
        <f>+LISTAS[[#This Row],[ID]]</f>
        <v>UNIONES ORIENTABLES5</v>
      </c>
      <c r="AO3180" s="45"/>
      <c r="AP3180" s="46">
        <f>LISTAS[[#This Row],[COSTO]]+(LISTAS[[#This Row],[COSTO]]*AO3180)</f>
        <v>0</v>
      </c>
      <c r="AQ3180" s="47">
        <f>IF(AO3180="",0,AP3180/LISTAS[[#This Row],[VENTA NETA]]-1)</f>
        <v>0</v>
      </c>
      <c r="AS3180" s="46">
        <v>342.19389999999999</v>
      </c>
      <c r="AT3180" s="48">
        <f>+LISTAS[[#This Row],[COSTO]]/AS3180-1</f>
        <v>-1</v>
      </c>
      <c r="BA3180" t="s">
        <v>7663</v>
      </c>
      <c r="BB3180" s="36"/>
    </row>
    <row r="3181" spans="1:54" ht="13.15" thickBot="1" x14ac:dyDescent="0.4">
      <c r="A3181" s="7" t="s">
        <v>7545</v>
      </c>
      <c r="B3181" t="s">
        <v>7662</v>
      </c>
      <c r="C3181">
        <v>7</v>
      </c>
      <c r="D3181" t="s">
        <v>10282</v>
      </c>
      <c r="E3181" s="2">
        <v>2920</v>
      </c>
      <c r="F3181" s="7" t="str">
        <f>+_xlfn.XLOOKUP(LISTAS[[#This Row],[ID]],_01_CODIGOS_Y_COSTOS_xlsm[Producto y N°],_01_CODIGOS_Y_COSTOS_xlsm[FABRICA],"",0,1)</f>
        <v>DAHE.DIESEL</v>
      </c>
      <c r="G3181" s="26">
        <f>LISTAS[[#This Row],[Precio]]*(1-0.46)</f>
        <v>1576.8000000000002</v>
      </c>
      <c r="H3181" s="21">
        <f>+_xlfn.XLOOKUP(LISTAS[[#This Row],[ID]],_01_CODIGOS_Y_COSTOS_xlsm[Producto y N°],_01_CODIGOS_Y_COSTOS_xlsm[COSTO],0,0,1)</f>
        <v>900.88599999999997</v>
      </c>
      <c r="I3181" s="28">
        <f>+IFERROR(LISTAS[[#This Row],[VENTA NETA]]/LISTAS[[#This Row],[COSTO]]-1,0)</f>
        <v>0.75027694958074642</v>
      </c>
      <c r="J3181" s="50" t="str">
        <f>IFERROR(VLOOKUP(LISTAS[[#This Row],[ID]],_01_CODIGOS_Y_COSTOS_xlsm[[Producto y N°]:[CODIGO]],2,0),"")</f>
        <v>0000004009</v>
      </c>
      <c r="O3181" t="s">
        <v>7545</v>
      </c>
      <c r="AB3181" s="12" t="str">
        <f>+LISTAS[[#This Row],[Codigo]]&amp;LISTAS[[#This Row],[Fabrica]]</f>
        <v>0000004009DAHE.DIESEL</v>
      </c>
      <c r="AC3181" s="13" t="str">
        <f>+LISTAS[[#This Row],[Codigo]]</f>
        <v>0000004009</v>
      </c>
      <c r="AD3181" s="13" t="str">
        <f>+LISTAS[[#This Row],[ID]]</f>
        <v>UNIONES ORIENTABLES7</v>
      </c>
      <c r="AH3181" s="36"/>
      <c r="AI3181" s="37">
        <f>+LISTAS[[#This Row],[Precio]]+(LISTAS[[#This Row],[Precio]]*AH3181)</f>
        <v>2920</v>
      </c>
      <c r="AJ3181" s="38">
        <f t="shared" si="53"/>
        <v>1460</v>
      </c>
      <c r="AL3181" s="35">
        <f>+AJ3181/LISTAS[[#This Row],[COSTO]]-1</f>
        <v>0.62062680516735758</v>
      </c>
      <c r="AM3181" t="str">
        <f>+LISTAS[[#This Row],[ID]]</f>
        <v>UNIONES ORIENTABLES7</v>
      </c>
      <c r="AO3181" s="45"/>
      <c r="AP3181" s="46">
        <f>LISTAS[[#This Row],[COSTO]]+(LISTAS[[#This Row],[COSTO]]*AO3181)</f>
        <v>900.88599999999997</v>
      </c>
      <c r="AQ3181" s="47">
        <f>IF(AO3181="",0,AP3181/LISTAS[[#This Row],[VENTA NETA]]-1)</f>
        <v>0</v>
      </c>
      <c r="AS3181" s="46">
        <v>378.26549999999997</v>
      </c>
      <c r="AT3181" s="48">
        <f>+LISTAS[[#This Row],[COSTO]]/AS3181-1</f>
        <v>1.3816234893216537</v>
      </c>
      <c r="BA3181" t="s">
        <v>7663</v>
      </c>
      <c r="BB3181" s="36"/>
    </row>
    <row r="3182" spans="1:54" ht="13.15" thickBot="1" x14ac:dyDescent="0.4">
      <c r="A3182" s="7" t="s">
        <v>7547</v>
      </c>
      <c r="B3182" t="s">
        <v>7662</v>
      </c>
      <c r="C3182">
        <v>10</v>
      </c>
      <c r="D3182" t="s">
        <v>10283</v>
      </c>
      <c r="E3182" s="2">
        <v>3500</v>
      </c>
      <c r="F3182" s="7" t="str">
        <f>+_xlfn.XLOOKUP(LISTAS[[#This Row],[ID]],_01_CODIGOS_Y_COSTOS_xlsm[Producto y N°],_01_CODIGOS_Y_COSTOS_xlsm[FABRICA],"",0,1)</f>
        <v>DAHE.DIESEL</v>
      </c>
      <c r="G3182" s="26">
        <f>LISTAS[[#This Row],[Precio]]*(1-0.46)</f>
        <v>1890.0000000000002</v>
      </c>
      <c r="H3182" s="21">
        <f>+_xlfn.XLOOKUP(LISTAS[[#This Row],[ID]],_01_CODIGOS_Y_COSTOS_xlsm[Producto y N°],_01_CODIGOS_Y_COSTOS_xlsm[COSTO],0,0,1)</f>
        <v>0</v>
      </c>
      <c r="I3182" s="28">
        <f>+IFERROR(LISTAS[[#This Row],[VENTA NETA]]/LISTAS[[#This Row],[COSTO]]-1,0)</f>
        <v>0</v>
      </c>
      <c r="J3182" s="50" t="str">
        <f>IFERROR(VLOOKUP(LISTAS[[#This Row],[ID]],_01_CODIGOS_Y_COSTOS_xlsm[[Producto y N°]:[CODIGO]],2,0),"")</f>
        <v>0</v>
      </c>
      <c r="O3182" t="s">
        <v>7547</v>
      </c>
      <c r="AB3182" s="12" t="str">
        <f>+LISTAS[[#This Row],[Codigo]]&amp;LISTAS[[#This Row],[Fabrica]]</f>
        <v>0DAHE.DIESEL</v>
      </c>
      <c r="AC3182" s="13" t="str">
        <f>+LISTAS[[#This Row],[Codigo]]</f>
        <v>0</v>
      </c>
      <c r="AD3182" s="13" t="str">
        <f>+LISTAS[[#This Row],[ID]]</f>
        <v>UNIONES ORIENTABLES10</v>
      </c>
      <c r="AH3182" s="36"/>
      <c r="AI3182" s="37">
        <f>+LISTAS[[#This Row],[Precio]]+(LISTAS[[#This Row],[Precio]]*AH3182)</f>
        <v>3500</v>
      </c>
      <c r="AJ3182" s="38">
        <f t="shared" si="53"/>
        <v>1750</v>
      </c>
      <c r="AL3182" s="35" t="e">
        <f>+AJ3182/LISTAS[[#This Row],[COSTO]]-1</f>
        <v>#DIV/0!</v>
      </c>
      <c r="AM3182" t="str">
        <f>+LISTAS[[#This Row],[ID]]</f>
        <v>UNIONES ORIENTABLES10</v>
      </c>
      <c r="AO3182" s="45"/>
      <c r="AP3182" s="46">
        <f>LISTAS[[#This Row],[COSTO]]+(LISTAS[[#This Row],[COSTO]]*AO3182)</f>
        <v>0</v>
      </c>
      <c r="AQ3182" s="47">
        <f>IF(AO3182="",0,AP3182/LISTAS[[#This Row],[VENTA NETA]]-1)</f>
        <v>0</v>
      </c>
      <c r="AS3182" s="46">
        <v>292.84219999999999</v>
      </c>
      <c r="AT3182" s="48">
        <f>+LISTAS[[#This Row],[COSTO]]/AS3182-1</f>
        <v>-1</v>
      </c>
      <c r="BA3182" t="s">
        <v>7663</v>
      </c>
      <c r="BB3182" s="36"/>
    </row>
    <row r="3183" spans="1:54" ht="13.15" thickBot="1" x14ac:dyDescent="0.4">
      <c r="A3183" s="7" t="s">
        <v>7548</v>
      </c>
      <c r="B3183" t="s">
        <v>7662</v>
      </c>
      <c r="C3183">
        <v>11</v>
      </c>
      <c r="D3183" t="s">
        <v>10284</v>
      </c>
      <c r="E3183" s="2">
        <v>3500</v>
      </c>
      <c r="F3183" s="7" t="str">
        <f>+_xlfn.XLOOKUP(LISTAS[[#This Row],[ID]],_01_CODIGOS_Y_COSTOS_xlsm[Producto y N°],_01_CODIGOS_Y_COSTOS_xlsm[FABRICA],"",0,1)</f>
        <v>DAHE.DIESEL</v>
      </c>
      <c r="G3183" s="26">
        <f>LISTAS[[#This Row],[Precio]]*(1-0.46)</f>
        <v>1890.0000000000002</v>
      </c>
      <c r="H3183" s="21">
        <f>+_xlfn.XLOOKUP(LISTAS[[#This Row],[ID]],_01_CODIGOS_Y_COSTOS_xlsm[Producto y N°],_01_CODIGOS_Y_COSTOS_xlsm[COSTO],0,0,1)</f>
        <v>0</v>
      </c>
      <c r="I3183" s="28">
        <f>+IFERROR(LISTAS[[#This Row],[VENTA NETA]]/LISTAS[[#This Row],[COSTO]]-1,0)</f>
        <v>0</v>
      </c>
      <c r="J3183" s="50" t="str">
        <f>IFERROR(VLOOKUP(LISTAS[[#This Row],[ID]],_01_CODIGOS_Y_COSTOS_xlsm[[Producto y N°]:[CODIGO]],2,0),"")</f>
        <v>0</v>
      </c>
      <c r="O3183" t="s">
        <v>7548</v>
      </c>
      <c r="AB3183" s="12" t="str">
        <f>+LISTAS[[#This Row],[Codigo]]&amp;LISTAS[[#This Row],[Fabrica]]</f>
        <v>0DAHE.DIESEL</v>
      </c>
      <c r="AC3183" s="13" t="str">
        <f>+LISTAS[[#This Row],[Codigo]]</f>
        <v>0</v>
      </c>
      <c r="AD3183" s="13" t="str">
        <f>+LISTAS[[#This Row],[ID]]</f>
        <v>UNIONES ORIENTABLES11</v>
      </c>
      <c r="AH3183" s="36"/>
      <c r="AI3183" s="37">
        <f>+LISTAS[[#This Row],[Precio]]+(LISTAS[[#This Row],[Precio]]*AH3183)</f>
        <v>3500</v>
      </c>
      <c r="AJ3183" s="38">
        <f t="shared" si="53"/>
        <v>1750</v>
      </c>
      <c r="AL3183" s="35" t="e">
        <f>+AJ3183/LISTAS[[#This Row],[COSTO]]-1</f>
        <v>#DIV/0!</v>
      </c>
      <c r="AM3183" t="str">
        <f>+LISTAS[[#This Row],[ID]]</f>
        <v>UNIONES ORIENTABLES11</v>
      </c>
      <c r="AO3183" s="45"/>
      <c r="AP3183" s="46">
        <f>LISTAS[[#This Row],[COSTO]]+(LISTAS[[#This Row],[COSTO]]*AO3183)</f>
        <v>0</v>
      </c>
      <c r="AQ3183" s="47">
        <f>IF(AO3183="",0,AP3183/LISTAS[[#This Row],[VENTA NETA]]-1)</f>
        <v>0</v>
      </c>
      <c r="AS3183" s="46">
        <v>300.37459999999999</v>
      </c>
      <c r="AT3183" s="48">
        <f>+LISTAS[[#This Row],[COSTO]]/AS3183-1</f>
        <v>-1</v>
      </c>
      <c r="BA3183" t="s">
        <v>7663</v>
      </c>
      <c r="BB3183" s="36"/>
    </row>
    <row r="3184" spans="1:54" ht="13.15" thickBot="1" x14ac:dyDescent="0.4">
      <c r="A3184" s="7" t="s">
        <v>7549</v>
      </c>
      <c r="B3184" t="s">
        <v>7662</v>
      </c>
      <c r="C3184">
        <v>13</v>
      </c>
      <c r="D3184" t="s">
        <v>10285</v>
      </c>
      <c r="E3184" s="2">
        <v>3500</v>
      </c>
      <c r="F3184" s="7" t="str">
        <f>+_xlfn.XLOOKUP(LISTAS[[#This Row],[ID]],_01_CODIGOS_Y_COSTOS_xlsm[Producto y N°],_01_CODIGOS_Y_COSTOS_xlsm[FABRICA],"",0,1)</f>
        <v>DAHE.DIESEL</v>
      </c>
      <c r="G3184" s="26">
        <f>LISTAS[[#This Row],[Precio]]*(1-0.46)</f>
        <v>1890.0000000000002</v>
      </c>
      <c r="H3184" s="21">
        <f>+_xlfn.XLOOKUP(LISTAS[[#This Row],[ID]],_01_CODIGOS_Y_COSTOS_xlsm[Producto y N°],_01_CODIGOS_Y_COSTOS_xlsm[COSTO],0,0,1)</f>
        <v>0</v>
      </c>
      <c r="I3184" s="28">
        <f>+IFERROR(LISTAS[[#This Row],[VENTA NETA]]/LISTAS[[#This Row],[COSTO]]-1,0)</f>
        <v>0</v>
      </c>
      <c r="J3184" s="50" t="str">
        <f>IFERROR(VLOOKUP(LISTAS[[#This Row],[ID]],_01_CODIGOS_Y_COSTOS_xlsm[[Producto y N°]:[CODIGO]],2,0),"")</f>
        <v>0</v>
      </c>
      <c r="O3184" t="s">
        <v>7549</v>
      </c>
      <c r="AB3184" s="12" t="str">
        <f>+LISTAS[[#This Row],[Codigo]]&amp;LISTAS[[#This Row],[Fabrica]]</f>
        <v>0DAHE.DIESEL</v>
      </c>
      <c r="AC3184" s="13" t="str">
        <f>+LISTAS[[#This Row],[Codigo]]</f>
        <v>0</v>
      </c>
      <c r="AD3184" s="13" t="str">
        <f>+LISTAS[[#This Row],[ID]]</f>
        <v>UNIONES ORIENTABLES13</v>
      </c>
      <c r="AH3184" s="36"/>
      <c r="AI3184" s="37">
        <f>+LISTAS[[#This Row],[Precio]]+(LISTAS[[#This Row],[Precio]]*AH3184)</f>
        <v>3500</v>
      </c>
      <c r="AJ3184" s="38">
        <f t="shared" si="53"/>
        <v>1750</v>
      </c>
      <c r="AL3184" s="35" t="e">
        <f>+AJ3184/LISTAS[[#This Row],[COSTO]]-1</f>
        <v>#DIV/0!</v>
      </c>
      <c r="AM3184" t="str">
        <f>+LISTAS[[#This Row],[ID]]</f>
        <v>UNIONES ORIENTABLES13</v>
      </c>
      <c r="AO3184" s="45"/>
      <c r="AP3184" s="46">
        <f>LISTAS[[#This Row],[COSTO]]+(LISTAS[[#This Row],[COSTO]]*AO3184)</f>
        <v>0</v>
      </c>
      <c r="AQ3184" s="47">
        <f>IF(AO3184="",0,AP3184/LISTAS[[#This Row],[VENTA NETA]]-1)</f>
        <v>0</v>
      </c>
      <c r="AS3184" s="46">
        <v>243.7115</v>
      </c>
      <c r="AT3184" s="48">
        <f>+LISTAS[[#This Row],[COSTO]]/AS3184-1</f>
        <v>-1</v>
      </c>
      <c r="BA3184" t="s">
        <v>7663</v>
      </c>
      <c r="BB3184" s="36"/>
    </row>
    <row r="3185" spans="1:54" ht="13.15" thickBot="1" x14ac:dyDescent="0.4">
      <c r="A3185" s="7" t="s">
        <v>7550</v>
      </c>
      <c r="B3185" t="s">
        <v>7662</v>
      </c>
      <c r="C3185">
        <v>16</v>
      </c>
      <c r="D3185" t="s">
        <v>10286</v>
      </c>
      <c r="E3185" s="2">
        <v>3500</v>
      </c>
      <c r="F3185" s="7" t="str">
        <f>+_xlfn.XLOOKUP(LISTAS[[#This Row],[ID]],_01_CODIGOS_Y_COSTOS_xlsm[Producto y N°],_01_CODIGOS_Y_COSTOS_xlsm[FABRICA],"",0,1)</f>
        <v>DAHE.DIESEL</v>
      </c>
      <c r="G3185" s="26">
        <f>LISTAS[[#This Row],[Precio]]*(1-0.46)</f>
        <v>1890.0000000000002</v>
      </c>
      <c r="H3185" s="21">
        <f>+_xlfn.XLOOKUP(LISTAS[[#This Row],[ID]],_01_CODIGOS_Y_COSTOS_xlsm[Producto y N°],_01_CODIGOS_Y_COSTOS_xlsm[COSTO],0,0,1)</f>
        <v>1052.0440000000001</v>
      </c>
      <c r="I3185" s="28">
        <f>+IFERROR(LISTAS[[#This Row],[VENTA NETA]]/LISTAS[[#This Row],[COSTO]]-1,0)</f>
        <v>0.7965028078673515</v>
      </c>
      <c r="J3185" s="50" t="str">
        <f>IFERROR(VLOOKUP(LISTAS[[#This Row],[ID]],_01_CODIGOS_Y_COSTOS_xlsm[[Producto y N°]:[CODIGO]],2,0),"")</f>
        <v>0000004017</v>
      </c>
      <c r="O3185" t="s">
        <v>7550</v>
      </c>
      <c r="AB3185" s="12" t="str">
        <f>+LISTAS[[#This Row],[Codigo]]&amp;LISTAS[[#This Row],[Fabrica]]</f>
        <v>0000004017DAHE.DIESEL</v>
      </c>
      <c r="AC3185" s="13" t="str">
        <f>+LISTAS[[#This Row],[Codigo]]</f>
        <v>0000004017</v>
      </c>
      <c r="AD3185" s="13" t="str">
        <f>+LISTAS[[#This Row],[ID]]</f>
        <v>UNIONES ORIENTABLES16</v>
      </c>
      <c r="AH3185" s="36"/>
      <c r="AI3185" s="37">
        <f>+LISTAS[[#This Row],[Precio]]+(LISTAS[[#This Row],[Precio]]*AH3185)</f>
        <v>3500</v>
      </c>
      <c r="AJ3185" s="38">
        <f t="shared" si="53"/>
        <v>1750</v>
      </c>
      <c r="AL3185" s="35">
        <f>+AJ3185/LISTAS[[#This Row],[COSTO]]-1</f>
        <v>0.66342852580310319</v>
      </c>
      <c r="AM3185" t="str">
        <f>+LISTAS[[#This Row],[ID]]</f>
        <v>UNIONES ORIENTABLES16</v>
      </c>
      <c r="AO3185" s="45"/>
      <c r="AP3185" s="46">
        <f>LISTAS[[#This Row],[COSTO]]+(LISTAS[[#This Row],[COSTO]]*AO3185)</f>
        <v>1052.0440000000001</v>
      </c>
      <c r="AQ3185" s="47">
        <f>IF(AO3185="",0,AP3185/LISTAS[[#This Row],[VENTA NETA]]-1)</f>
        <v>0</v>
      </c>
      <c r="AS3185" s="46">
        <v>321.75599999999997</v>
      </c>
      <c r="AT3185" s="48">
        <f>+LISTAS[[#This Row],[COSTO]]/AS3185-1</f>
        <v>2.2696950484217862</v>
      </c>
      <c r="BA3185" t="s">
        <v>7663</v>
      </c>
      <c r="BB3185" s="36"/>
    </row>
    <row r="3186" spans="1:54" ht="13.15" thickBot="1" x14ac:dyDescent="0.4">
      <c r="A3186" s="7" t="s">
        <v>7551</v>
      </c>
      <c r="B3186" t="s">
        <v>7662</v>
      </c>
      <c r="C3186">
        <v>18</v>
      </c>
      <c r="D3186" t="s">
        <v>10287</v>
      </c>
      <c r="E3186" s="2">
        <v>3500</v>
      </c>
      <c r="F3186" s="7" t="str">
        <f>+_xlfn.XLOOKUP(LISTAS[[#This Row],[ID]],_01_CODIGOS_Y_COSTOS_xlsm[Producto y N°],_01_CODIGOS_Y_COSTOS_xlsm[FABRICA],"",0,1)</f>
        <v>DAHE.DIESEL</v>
      </c>
      <c r="G3186" s="26">
        <f>LISTAS[[#This Row],[Precio]]*(1-0.46)</f>
        <v>1890.0000000000002</v>
      </c>
      <c r="H3186" s="21">
        <f>+_xlfn.XLOOKUP(LISTAS[[#This Row],[ID]],_01_CODIGOS_Y_COSTOS_xlsm[Producto y N°],_01_CODIGOS_Y_COSTOS_xlsm[COSTO],0,0,1)</f>
        <v>1052.0440000000001</v>
      </c>
      <c r="I3186" s="28">
        <f>+IFERROR(LISTAS[[#This Row],[VENTA NETA]]/LISTAS[[#This Row],[COSTO]]-1,0)</f>
        <v>0.7965028078673515</v>
      </c>
      <c r="J3186" s="50" t="str">
        <f>IFERROR(VLOOKUP(LISTAS[[#This Row],[ID]],_01_CODIGOS_Y_COSTOS_xlsm[[Producto y N°]:[CODIGO]],2,0),"")</f>
        <v>0000004016</v>
      </c>
      <c r="O3186" t="s">
        <v>7551</v>
      </c>
      <c r="AB3186" s="12" t="str">
        <f>+LISTAS[[#This Row],[Codigo]]&amp;LISTAS[[#This Row],[Fabrica]]</f>
        <v>0000004016DAHE.DIESEL</v>
      </c>
      <c r="AC3186" s="13" t="str">
        <f>+LISTAS[[#This Row],[Codigo]]</f>
        <v>0000004016</v>
      </c>
      <c r="AD3186" s="13" t="str">
        <f>+LISTAS[[#This Row],[ID]]</f>
        <v>UNIONES ORIENTABLES18</v>
      </c>
      <c r="AH3186" s="36"/>
      <c r="AI3186" s="37">
        <f>+LISTAS[[#This Row],[Precio]]+(LISTAS[[#This Row],[Precio]]*AH3186)</f>
        <v>3500</v>
      </c>
      <c r="AJ3186" s="38">
        <f t="shared" si="53"/>
        <v>1750</v>
      </c>
      <c r="AL3186" s="35">
        <f>+AJ3186/LISTAS[[#This Row],[COSTO]]-1</f>
        <v>0.66342852580310319</v>
      </c>
      <c r="AM3186" t="str">
        <f>+LISTAS[[#This Row],[ID]]</f>
        <v>UNIONES ORIENTABLES18</v>
      </c>
      <c r="AO3186" s="45"/>
      <c r="AP3186" s="46">
        <f>LISTAS[[#This Row],[COSTO]]+(LISTAS[[#This Row],[COSTO]]*AO3186)</f>
        <v>1052.0440000000001</v>
      </c>
      <c r="AQ3186" s="47">
        <f>IF(AO3186="",0,AP3186/LISTAS[[#This Row],[VENTA NETA]]-1)</f>
        <v>0</v>
      </c>
      <c r="AS3186" s="46">
        <v>201.298</v>
      </c>
      <c r="AT3186" s="48">
        <f>+LISTAS[[#This Row],[COSTO]]/AS3186-1</f>
        <v>4.2263013045335773</v>
      </c>
      <c r="BA3186" t="s">
        <v>7663</v>
      </c>
      <c r="BB3186" s="36"/>
    </row>
    <row r="3187" spans="1:54" ht="13.15" thickBot="1" x14ac:dyDescent="0.4">
      <c r="A3187" s="7" t="s">
        <v>7553</v>
      </c>
      <c r="B3187" t="s">
        <v>7662</v>
      </c>
      <c r="C3187">
        <v>21</v>
      </c>
      <c r="D3187" t="s">
        <v>10288</v>
      </c>
      <c r="E3187" s="2">
        <v>4750</v>
      </c>
      <c r="F3187" s="7" t="str">
        <f>+_xlfn.XLOOKUP(LISTAS[[#This Row],[ID]],_01_CODIGOS_Y_COSTOS_xlsm[Producto y N°],_01_CODIGOS_Y_COSTOS_xlsm[FABRICA],"",0,1)</f>
        <v>DAHE.DIESEL</v>
      </c>
      <c r="G3187" s="26">
        <f>LISTAS[[#This Row],[Precio]]*(1-0.46)</f>
        <v>2565</v>
      </c>
      <c r="H3187" s="21">
        <f>+_xlfn.XLOOKUP(LISTAS[[#This Row],[ID]],_01_CODIGOS_Y_COSTOS_xlsm[Producto y N°],_01_CODIGOS_Y_COSTOS_xlsm[COSTO],0,0,1)</f>
        <v>0</v>
      </c>
      <c r="I3187" s="28">
        <f>+IFERROR(LISTAS[[#This Row],[VENTA NETA]]/LISTAS[[#This Row],[COSTO]]-1,0)</f>
        <v>0</v>
      </c>
      <c r="J3187" s="50" t="str">
        <f>IFERROR(VLOOKUP(LISTAS[[#This Row],[ID]],_01_CODIGOS_Y_COSTOS_xlsm[[Producto y N°]:[CODIGO]],2,0),"")</f>
        <v>0</v>
      </c>
      <c r="O3187" t="s">
        <v>7553</v>
      </c>
      <c r="AB3187" s="12" t="str">
        <f>+LISTAS[[#This Row],[Codigo]]&amp;LISTAS[[#This Row],[Fabrica]]</f>
        <v>0DAHE.DIESEL</v>
      </c>
      <c r="AC3187" s="13" t="str">
        <f>+LISTAS[[#This Row],[Codigo]]</f>
        <v>0</v>
      </c>
      <c r="AD3187" s="13" t="str">
        <f>+LISTAS[[#This Row],[ID]]</f>
        <v>UNIONES ORIENTABLES21</v>
      </c>
      <c r="AH3187" s="36"/>
      <c r="AI3187" s="37">
        <f>+LISTAS[[#This Row],[Precio]]+(LISTAS[[#This Row],[Precio]]*AH3187)</f>
        <v>4750</v>
      </c>
      <c r="AJ3187" s="38">
        <f t="shared" si="53"/>
        <v>2375</v>
      </c>
      <c r="AL3187" s="35" t="e">
        <f>+AJ3187/LISTAS[[#This Row],[COSTO]]-1</f>
        <v>#DIV/0!</v>
      </c>
      <c r="AM3187" t="str">
        <f>+LISTAS[[#This Row],[ID]]</f>
        <v>UNIONES ORIENTABLES21</v>
      </c>
      <c r="AO3187" s="45"/>
      <c r="AP3187" s="46">
        <f>LISTAS[[#This Row],[COSTO]]+(LISTAS[[#This Row],[COSTO]]*AO3187)</f>
        <v>0</v>
      </c>
      <c r="AQ3187" s="47">
        <f>IF(AO3187="",0,AP3187/LISTAS[[#This Row],[VENTA NETA]]-1)</f>
        <v>0</v>
      </c>
      <c r="AS3187" s="46">
        <v>167.7484</v>
      </c>
      <c r="AT3187" s="48">
        <f>+LISTAS[[#This Row],[COSTO]]/AS3187-1</f>
        <v>-1</v>
      </c>
      <c r="BA3187" t="s">
        <v>7663</v>
      </c>
      <c r="BB3187" s="36"/>
    </row>
    <row r="3188" spans="1:54" ht="13.15" thickBot="1" x14ac:dyDescent="0.4">
      <c r="A3188" s="7" t="s">
        <v>7554</v>
      </c>
      <c r="B3188" t="s">
        <v>7662</v>
      </c>
      <c r="C3188">
        <v>24</v>
      </c>
      <c r="D3188" t="s">
        <v>10289</v>
      </c>
      <c r="E3188" s="2">
        <v>5900</v>
      </c>
      <c r="F3188" s="7" t="str">
        <f>+_xlfn.XLOOKUP(LISTAS[[#This Row],[ID]],_01_CODIGOS_Y_COSTOS_xlsm[Producto y N°],_01_CODIGOS_Y_COSTOS_xlsm[FABRICA],"",0,1)</f>
        <v>DAHE.DIESEL</v>
      </c>
      <c r="G3188" s="26">
        <f>LISTAS[[#This Row],[Precio]]*(1-0.46)</f>
        <v>3186</v>
      </c>
      <c r="H3188" s="21">
        <f>+_xlfn.XLOOKUP(LISTAS[[#This Row],[ID]],_01_CODIGOS_Y_COSTOS_xlsm[Producto y N°],_01_CODIGOS_Y_COSTOS_xlsm[COSTO],0,0,1)</f>
        <v>1702.6990000000001</v>
      </c>
      <c r="I3188" s="28">
        <f>+IFERROR(LISTAS[[#This Row],[VENTA NETA]]/LISTAS[[#This Row],[COSTO]]-1,0)</f>
        <v>0.87114692614490274</v>
      </c>
      <c r="J3188" s="50" t="str">
        <f>IFERROR(VLOOKUP(LISTAS[[#This Row],[ID]],_01_CODIGOS_Y_COSTOS_xlsm[[Producto y N°]:[CODIGO]],2,0),"")</f>
        <v>0000004014</v>
      </c>
      <c r="O3188" t="s">
        <v>7554</v>
      </c>
      <c r="AB3188" s="12" t="str">
        <f>+LISTAS[[#This Row],[Codigo]]&amp;LISTAS[[#This Row],[Fabrica]]</f>
        <v>0000004014DAHE.DIESEL</v>
      </c>
      <c r="AC3188" s="13" t="str">
        <f>+LISTAS[[#This Row],[Codigo]]</f>
        <v>0000004014</v>
      </c>
      <c r="AD3188" s="13" t="str">
        <f>+LISTAS[[#This Row],[ID]]</f>
        <v>UNIONES ORIENTABLES24</v>
      </c>
      <c r="AH3188" s="36"/>
      <c r="AI3188" s="37">
        <f>+LISTAS[[#This Row],[Precio]]+(LISTAS[[#This Row],[Precio]]*AH3188)</f>
        <v>5900</v>
      </c>
      <c r="AJ3188" s="38">
        <f t="shared" si="53"/>
        <v>2950</v>
      </c>
      <c r="AL3188" s="35">
        <f>+AJ3188/LISTAS[[#This Row],[COSTO]]-1</f>
        <v>0.73254345013416922</v>
      </c>
      <c r="AM3188" t="str">
        <f>+LISTAS[[#This Row],[ID]]</f>
        <v>UNIONES ORIENTABLES24</v>
      </c>
      <c r="AO3188" s="45"/>
      <c r="AP3188" s="46">
        <f>LISTAS[[#This Row],[COSTO]]+(LISTAS[[#This Row],[COSTO]]*AO3188)</f>
        <v>1702.6990000000001</v>
      </c>
      <c r="AQ3188" s="47">
        <f>IF(AO3188="",0,AP3188/LISTAS[[#This Row],[VENTA NETA]]-1)</f>
        <v>0</v>
      </c>
      <c r="AS3188" s="46">
        <v>11.9124</v>
      </c>
      <c r="AT3188" s="48">
        <f>+LISTAS[[#This Row],[COSTO]]/AS3188-1</f>
        <v>141.93500889829087</v>
      </c>
      <c r="BA3188" t="s">
        <v>7663</v>
      </c>
      <c r="BB3188" s="36"/>
    </row>
    <row r="3189" spans="1:54" ht="13.15" thickBot="1" x14ac:dyDescent="0.4">
      <c r="A3189" s="7" t="s">
        <v>7555</v>
      </c>
      <c r="B3189" t="s">
        <v>7662</v>
      </c>
      <c r="C3189">
        <v>26</v>
      </c>
      <c r="D3189" t="s">
        <v>10290</v>
      </c>
      <c r="E3189" s="2">
        <v>7600</v>
      </c>
      <c r="F3189" s="7" t="str">
        <f>+_xlfn.XLOOKUP(LISTAS[[#This Row],[ID]],_01_CODIGOS_Y_COSTOS_xlsm[Producto y N°],_01_CODIGOS_Y_COSTOS_xlsm[FABRICA],"",0,1)</f>
        <v>DAHE.DIESEL</v>
      </c>
      <c r="G3189" s="26">
        <f>LISTAS[[#This Row],[Precio]]*(1-0.46)</f>
        <v>4104</v>
      </c>
      <c r="H3189" s="21">
        <f>+_xlfn.XLOOKUP(LISTAS[[#This Row],[ID]],_01_CODIGOS_Y_COSTOS_xlsm[Producto y N°],_01_CODIGOS_Y_COSTOS_xlsm[COSTO],0,0,1)</f>
        <v>2142.7170000000001</v>
      </c>
      <c r="I3189" s="28">
        <f>+IFERROR(LISTAS[[#This Row],[VENTA NETA]]/LISTAS[[#This Row],[COSTO]]-1,0)</f>
        <v>0.91532526227215261</v>
      </c>
      <c r="J3189" s="50" t="str">
        <f>IFERROR(VLOOKUP(LISTAS[[#This Row],[ID]],_01_CODIGOS_Y_COSTOS_xlsm[[Producto y N°]:[CODIGO]],2,0),"")</f>
        <v>0000004015</v>
      </c>
      <c r="O3189" t="s">
        <v>7555</v>
      </c>
      <c r="AB3189" s="12" t="str">
        <f>+LISTAS[[#This Row],[Codigo]]&amp;LISTAS[[#This Row],[Fabrica]]</f>
        <v>0000004015DAHE.DIESEL</v>
      </c>
      <c r="AC3189" s="13" t="str">
        <f>+LISTAS[[#This Row],[Codigo]]</f>
        <v>0000004015</v>
      </c>
      <c r="AD3189" s="13" t="str">
        <f>+LISTAS[[#This Row],[ID]]</f>
        <v>UNIONES ORIENTABLES26</v>
      </c>
      <c r="AH3189" s="36"/>
      <c r="AI3189" s="37">
        <f>+LISTAS[[#This Row],[Precio]]+(LISTAS[[#This Row],[Precio]]*AH3189)</f>
        <v>7600</v>
      </c>
      <c r="AJ3189" s="38">
        <f t="shared" si="53"/>
        <v>3800</v>
      </c>
      <c r="AL3189" s="35">
        <f>+AJ3189/LISTAS[[#This Row],[COSTO]]-1</f>
        <v>0.77344931691865981</v>
      </c>
      <c r="AM3189" t="str">
        <f>+LISTAS[[#This Row],[ID]]</f>
        <v>UNIONES ORIENTABLES26</v>
      </c>
      <c r="AO3189" s="45"/>
      <c r="AP3189" s="46">
        <f>LISTAS[[#This Row],[COSTO]]+(LISTAS[[#This Row],[COSTO]]*AO3189)</f>
        <v>2142.7170000000001</v>
      </c>
      <c r="AQ3189" s="47">
        <f>IF(AO3189="",0,AP3189/LISTAS[[#This Row],[VENTA NETA]]-1)</f>
        <v>0</v>
      </c>
      <c r="AS3189" s="46">
        <v>22.504300000000001</v>
      </c>
      <c r="AT3189" s="48">
        <f>+LISTAS[[#This Row],[COSTO]]/AS3189-1</f>
        <v>94.213670276347187</v>
      </c>
      <c r="BA3189" t="s">
        <v>7663</v>
      </c>
      <c r="BB3189" s="36"/>
    </row>
    <row r="3190" spans="1:54" ht="13.15" thickBot="1" x14ac:dyDescent="0.4">
      <c r="A3190" s="7" t="s">
        <v>7556</v>
      </c>
      <c r="B3190" t="s">
        <v>7662</v>
      </c>
      <c r="C3190">
        <v>28</v>
      </c>
      <c r="D3190" t="s">
        <v>10291</v>
      </c>
      <c r="E3190" s="2">
        <v>12500</v>
      </c>
      <c r="F3190" s="7" t="str">
        <f>+_xlfn.XLOOKUP(LISTAS[[#This Row],[ID]],_01_CODIGOS_Y_COSTOS_xlsm[Producto y N°],_01_CODIGOS_Y_COSTOS_xlsm[FABRICA],"",0,1)</f>
        <v>DAHE.DIESEL</v>
      </c>
      <c r="G3190" s="26">
        <f>LISTAS[[#This Row],[Precio]]*(1-0.46)</f>
        <v>6750</v>
      </c>
      <c r="H3190" s="21">
        <f>+_xlfn.XLOOKUP(LISTAS[[#This Row],[ID]],_01_CODIGOS_Y_COSTOS_xlsm[Producto y N°],_01_CODIGOS_Y_COSTOS_xlsm[COSTO],0,0,1)</f>
        <v>3515.172</v>
      </c>
      <c r="I3190" s="28">
        <f>+IFERROR(LISTAS[[#This Row],[VENTA NETA]]/LISTAS[[#This Row],[COSTO]]-1,0)</f>
        <v>0.92024743028221656</v>
      </c>
      <c r="J3190" s="50" t="str">
        <f>IFERROR(VLOOKUP(LISTAS[[#This Row],[ID]],_01_CODIGOS_Y_COSTOS_xlsm[[Producto y N°]:[CODIGO]],2,0),"")</f>
        <v>0000004018</v>
      </c>
      <c r="O3190" t="s">
        <v>7556</v>
      </c>
      <c r="AB3190" s="12" t="str">
        <f>+LISTAS[[#This Row],[Codigo]]&amp;LISTAS[[#This Row],[Fabrica]]</f>
        <v>0000004018DAHE.DIESEL</v>
      </c>
      <c r="AC3190" s="13" t="str">
        <f>+LISTAS[[#This Row],[Codigo]]</f>
        <v>0000004018</v>
      </c>
      <c r="AD3190" s="13" t="str">
        <f>+LISTAS[[#This Row],[ID]]</f>
        <v>UNIONES ORIENTABLES28</v>
      </c>
      <c r="AH3190" s="36"/>
      <c r="AI3190" s="37">
        <f>+LISTAS[[#This Row],[Precio]]+(LISTAS[[#This Row],[Precio]]*AH3190)</f>
        <v>12500</v>
      </c>
      <c r="AJ3190" s="38">
        <f t="shared" si="53"/>
        <v>6250</v>
      </c>
      <c r="AL3190" s="35">
        <f>+AJ3190/LISTAS[[#This Row],[COSTO]]-1</f>
        <v>0.77800687989094142</v>
      </c>
      <c r="AM3190" t="str">
        <f>+LISTAS[[#This Row],[ID]]</f>
        <v>UNIONES ORIENTABLES28</v>
      </c>
      <c r="AO3190" s="45"/>
      <c r="AP3190" s="46">
        <f>LISTAS[[#This Row],[COSTO]]+(LISTAS[[#This Row],[COSTO]]*AO3190)</f>
        <v>3515.172</v>
      </c>
      <c r="AQ3190" s="47">
        <f>IF(AO3190="",0,AP3190/LISTAS[[#This Row],[VENTA NETA]]-1)</f>
        <v>0</v>
      </c>
      <c r="AS3190" s="46">
        <v>32.571399999999997</v>
      </c>
      <c r="AT3190" s="48">
        <f>+LISTAS[[#This Row],[COSTO]]/AS3190-1</f>
        <v>106.92204203687899</v>
      </c>
      <c r="BA3190" t="s">
        <v>7663</v>
      </c>
      <c r="BB3190" s="36"/>
    </row>
    <row r="3191" spans="1:54" ht="13.15" thickBot="1" x14ac:dyDescent="0.4">
      <c r="A3191" s="7" t="s">
        <v>7557</v>
      </c>
      <c r="B3191" t="s">
        <v>7662</v>
      </c>
      <c r="C3191">
        <v>30</v>
      </c>
      <c r="D3191" t="s">
        <v>10292</v>
      </c>
      <c r="E3191" s="2">
        <v>3500</v>
      </c>
      <c r="F3191" s="7" t="str">
        <f>+_xlfn.XLOOKUP(LISTAS[[#This Row],[ID]],_01_CODIGOS_Y_COSTOS_xlsm[Producto y N°],_01_CODIGOS_Y_COSTOS_xlsm[FABRICA],"",0,1)</f>
        <v>DAHE.DIESEL</v>
      </c>
      <c r="G3191" s="26">
        <f>LISTAS[[#This Row],[Precio]]*(1-0.46)</f>
        <v>1890.0000000000002</v>
      </c>
      <c r="H3191" s="21">
        <f>+_xlfn.XLOOKUP(LISTAS[[#This Row],[ID]],_01_CODIGOS_Y_COSTOS_xlsm[Producto y N°],_01_CODIGOS_Y_COSTOS_xlsm[COSTO],0,0,1)</f>
        <v>1052.0440000000001</v>
      </c>
      <c r="I3191" s="28">
        <f>+IFERROR(LISTAS[[#This Row],[VENTA NETA]]/LISTAS[[#This Row],[COSTO]]-1,0)</f>
        <v>0.7965028078673515</v>
      </c>
      <c r="J3191" s="50" t="str">
        <f>IFERROR(VLOOKUP(LISTAS[[#This Row],[ID]],_01_CODIGOS_Y_COSTOS_xlsm[[Producto y N°]:[CODIGO]],2,0),"")</f>
        <v>0000004010</v>
      </c>
      <c r="O3191" t="s">
        <v>7557</v>
      </c>
      <c r="AB3191" s="12" t="str">
        <f>+LISTAS[[#This Row],[Codigo]]&amp;LISTAS[[#This Row],[Fabrica]]</f>
        <v>0000004010DAHE.DIESEL</v>
      </c>
      <c r="AC3191" s="13" t="str">
        <f>+LISTAS[[#This Row],[Codigo]]</f>
        <v>0000004010</v>
      </c>
      <c r="AD3191" s="13" t="str">
        <f>+LISTAS[[#This Row],[ID]]</f>
        <v>UNIONES ORIENTABLES30</v>
      </c>
      <c r="AH3191" s="36"/>
      <c r="AI3191" s="37">
        <f>+LISTAS[[#This Row],[Precio]]+(LISTAS[[#This Row],[Precio]]*AH3191)</f>
        <v>3500</v>
      </c>
      <c r="AJ3191" s="38">
        <f t="shared" si="53"/>
        <v>1750</v>
      </c>
      <c r="AL3191" s="35">
        <f>+AJ3191/LISTAS[[#This Row],[COSTO]]-1</f>
        <v>0.66342852580310319</v>
      </c>
      <c r="AM3191" t="str">
        <f>+LISTAS[[#This Row],[ID]]</f>
        <v>UNIONES ORIENTABLES30</v>
      </c>
      <c r="AO3191" s="45"/>
      <c r="AP3191" s="46">
        <f>LISTAS[[#This Row],[COSTO]]+(LISTAS[[#This Row],[COSTO]]*AO3191)</f>
        <v>1052.0440000000001</v>
      </c>
      <c r="AQ3191" s="47">
        <f>IF(AO3191="",0,AP3191/LISTAS[[#This Row],[VENTA NETA]]-1)</f>
        <v>0</v>
      </c>
      <c r="AS3191" s="46">
        <v>36.653799999999997</v>
      </c>
      <c r="AT3191" s="48">
        <f>+LISTAS[[#This Row],[COSTO]]/AS3191-1</f>
        <v>27.702180947132362</v>
      </c>
      <c r="BA3191" t="s">
        <v>7663</v>
      </c>
      <c r="BB3191" s="36"/>
    </row>
    <row r="3192" spans="1:54" ht="13.15" thickBot="1" x14ac:dyDescent="0.4">
      <c r="A3192" s="7" t="s">
        <v>7559</v>
      </c>
      <c r="B3192" t="s">
        <v>7662</v>
      </c>
      <c r="C3192">
        <v>34</v>
      </c>
      <c r="D3192" t="s">
        <v>10293</v>
      </c>
      <c r="E3192" s="2">
        <v>4500</v>
      </c>
      <c r="F3192" s="7" t="str">
        <f>+_xlfn.XLOOKUP(LISTAS[[#This Row],[ID]],_01_CODIGOS_Y_COSTOS_xlsm[Producto y N°],_01_CODIGOS_Y_COSTOS_xlsm[FABRICA],"",0,1)</f>
        <v>DAHE.DIESEL</v>
      </c>
      <c r="G3192" s="26">
        <f>LISTAS[[#This Row],[Precio]]*(1-0.46)</f>
        <v>2430</v>
      </c>
      <c r="H3192" s="21">
        <f>+_xlfn.XLOOKUP(LISTAS[[#This Row],[ID]],_01_CODIGOS_Y_COSTOS_xlsm[Producto y N°],_01_CODIGOS_Y_COSTOS_xlsm[COSTO],0,0,1)</f>
        <v>1315.163</v>
      </c>
      <c r="I3192" s="28">
        <f>+IFERROR(LISTAS[[#This Row],[VENTA NETA]]/LISTAS[[#This Row],[COSTO]]-1,0)</f>
        <v>0.84767971726698521</v>
      </c>
      <c r="J3192" s="50" t="str">
        <f>IFERROR(VLOOKUP(LISTAS[[#This Row],[ID]],_01_CODIGOS_Y_COSTOS_xlsm[[Producto y N°]:[CODIGO]],2,0),"")</f>
        <v>0000004013</v>
      </c>
      <c r="O3192" t="s">
        <v>7559</v>
      </c>
      <c r="AB3192" s="12" t="str">
        <f>+LISTAS[[#This Row],[Codigo]]&amp;LISTAS[[#This Row],[Fabrica]]</f>
        <v>0000004013DAHE.DIESEL</v>
      </c>
      <c r="AC3192" s="13" t="str">
        <f>+LISTAS[[#This Row],[Codigo]]</f>
        <v>0000004013</v>
      </c>
      <c r="AD3192" s="13" t="str">
        <f>+LISTAS[[#This Row],[ID]]</f>
        <v>UNIONES ORIENTABLES34</v>
      </c>
      <c r="AH3192" s="36"/>
      <c r="AI3192" s="37">
        <f>+LISTAS[[#This Row],[Precio]]+(LISTAS[[#This Row],[Precio]]*AH3192)</f>
        <v>4500</v>
      </c>
      <c r="AJ3192" s="38">
        <f t="shared" si="53"/>
        <v>2250</v>
      </c>
      <c r="AL3192" s="35">
        <f>+AJ3192/LISTAS[[#This Row],[COSTO]]-1</f>
        <v>0.71081455302498631</v>
      </c>
      <c r="AM3192" t="str">
        <f>+LISTAS[[#This Row],[ID]]</f>
        <v>UNIONES ORIENTABLES34</v>
      </c>
      <c r="AO3192" s="45"/>
      <c r="AP3192" s="46">
        <f>LISTAS[[#This Row],[COSTO]]+(LISTAS[[#This Row],[COSTO]]*AO3192)</f>
        <v>1315.163</v>
      </c>
      <c r="AQ3192" s="47">
        <f>IF(AO3192="",0,AP3192/LISTAS[[#This Row],[VENTA NETA]]-1)</f>
        <v>0</v>
      </c>
      <c r="AS3192" s="46">
        <v>19.1311</v>
      </c>
      <c r="AT3192" s="48">
        <f>+LISTAS[[#This Row],[COSTO]]/AS3192-1</f>
        <v>67.744766375169235</v>
      </c>
      <c r="BA3192" t="s">
        <v>7663</v>
      </c>
      <c r="BB3192" s="36"/>
    </row>
    <row r="3193" spans="1:54" ht="13.15" thickBot="1" x14ac:dyDescent="0.4">
      <c r="A3193" s="7" t="s">
        <v>7570</v>
      </c>
      <c r="B3193" t="s">
        <v>7662</v>
      </c>
      <c r="C3193">
        <v>40</v>
      </c>
      <c r="D3193" t="s">
        <v>10294</v>
      </c>
      <c r="E3193" s="2">
        <v>4350</v>
      </c>
      <c r="F3193" s="7" t="str">
        <f>+_xlfn.XLOOKUP(LISTAS[[#This Row],[ID]],_01_CODIGOS_Y_COSTOS_xlsm[Producto y N°],_01_CODIGOS_Y_COSTOS_xlsm[FABRICA],"",0,1)</f>
        <v>DAHE.DIESEL</v>
      </c>
      <c r="G3193" s="26">
        <f>LISTAS[[#This Row],[Precio]]*(1-0.46)</f>
        <v>2349</v>
      </c>
      <c r="H3193" s="21">
        <f>+_xlfn.XLOOKUP(LISTAS[[#This Row],[ID]],_01_CODIGOS_Y_COSTOS_xlsm[Producto y N°],_01_CODIGOS_Y_COSTOS_xlsm[COSTO],0,0,1)</f>
        <v>0</v>
      </c>
      <c r="I3193" s="28">
        <f>+IFERROR(LISTAS[[#This Row],[VENTA NETA]]/LISTAS[[#This Row],[COSTO]]-1,0)</f>
        <v>0</v>
      </c>
      <c r="J3193" s="50" t="str">
        <f>IFERROR(VLOOKUP(LISTAS[[#This Row],[ID]],_01_CODIGOS_Y_COSTOS_xlsm[[Producto y N°]:[CODIGO]],2,0),"")</f>
        <v>0</v>
      </c>
      <c r="O3193" t="s">
        <v>7570</v>
      </c>
      <c r="AB3193" s="12" t="str">
        <f>+LISTAS[[#This Row],[Codigo]]&amp;LISTAS[[#This Row],[Fabrica]]</f>
        <v>0DAHE.DIESEL</v>
      </c>
      <c r="AC3193" s="13" t="str">
        <f>+LISTAS[[#This Row],[Codigo]]</f>
        <v>0</v>
      </c>
      <c r="AD3193" s="13" t="str">
        <f>+LISTAS[[#This Row],[ID]]</f>
        <v>UNIONES ORIENTABLES40</v>
      </c>
      <c r="AH3193" s="36"/>
      <c r="AI3193" s="37">
        <f>+LISTAS[[#This Row],[Precio]]+(LISTAS[[#This Row],[Precio]]*AH3193)</f>
        <v>4350</v>
      </c>
      <c r="AJ3193" s="38">
        <f t="shared" si="53"/>
        <v>2175</v>
      </c>
      <c r="AL3193" s="35" t="e">
        <f>+AJ3193/LISTAS[[#This Row],[COSTO]]-1</f>
        <v>#DIV/0!</v>
      </c>
      <c r="AM3193" t="str">
        <f>+LISTAS[[#This Row],[ID]]</f>
        <v>UNIONES ORIENTABLES40</v>
      </c>
      <c r="AO3193" s="45"/>
      <c r="AP3193" s="46">
        <f>LISTAS[[#This Row],[COSTO]]+(LISTAS[[#This Row],[COSTO]]*AO3193)</f>
        <v>0</v>
      </c>
      <c r="AQ3193" s="47">
        <f>IF(AO3193="",0,AP3193/LISTAS[[#This Row],[VENTA NETA]]-1)</f>
        <v>0</v>
      </c>
      <c r="AS3193" s="46">
        <v>40.939900000000002</v>
      </c>
      <c r="AT3193" s="48">
        <f>+LISTAS[[#This Row],[COSTO]]/AS3193-1</f>
        <v>-1</v>
      </c>
      <c r="BA3193" t="s">
        <v>7663</v>
      </c>
      <c r="BB3193" s="36"/>
    </row>
    <row r="3194" spans="1:54" ht="13.15" thickBot="1" x14ac:dyDescent="0.4">
      <c r="A3194" s="7" t="s">
        <v>7571</v>
      </c>
      <c r="B3194" t="s">
        <v>7662</v>
      </c>
      <c r="C3194">
        <v>41</v>
      </c>
      <c r="D3194" t="s">
        <v>10295</v>
      </c>
      <c r="E3194" s="2">
        <v>4950</v>
      </c>
      <c r="F3194" s="7" t="str">
        <f>+_xlfn.XLOOKUP(LISTAS[[#This Row],[ID]],_01_CODIGOS_Y_COSTOS_xlsm[Producto y N°],_01_CODIGOS_Y_COSTOS_xlsm[FABRICA],"",0,1)</f>
        <v>DAHE.DIESEL</v>
      </c>
      <c r="G3194" s="26">
        <f>LISTAS[[#This Row],[Precio]]*(1-0.46)</f>
        <v>2673</v>
      </c>
      <c r="H3194" s="21">
        <f>+_xlfn.XLOOKUP(LISTAS[[#This Row],[ID]],_01_CODIGOS_Y_COSTOS_xlsm[Producto y N°],_01_CODIGOS_Y_COSTOS_xlsm[COSTO],0,0,1)</f>
        <v>0</v>
      </c>
      <c r="I3194" s="28">
        <f>+IFERROR(LISTAS[[#This Row],[VENTA NETA]]/LISTAS[[#This Row],[COSTO]]-1,0)</f>
        <v>0</v>
      </c>
      <c r="J3194" s="50" t="str">
        <f>IFERROR(VLOOKUP(LISTAS[[#This Row],[ID]],_01_CODIGOS_Y_COSTOS_xlsm[[Producto y N°]:[CODIGO]],2,0),"")</f>
        <v>0</v>
      </c>
      <c r="O3194" t="s">
        <v>7571</v>
      </c>
      <c r="AB3194" s="12" t="str">
        <f>+LISTAS[[#This Row],[Codigo]]&amp;LISTAS[[#This Row],[Fabrica]]</f>
        <v>0DAHE.DIESEL</v>
      </c>
      <c r="AC3194" s="13" t="str">
        <f>+LISTAS[[#This Row],[Codigo]]</f>
        <v>0</v>
      </c>
      <c r="AD3194" s="13" t="str">
        <f>+LISTAS[[#This Row],[ID]]</f>
        <v>UNIONES ORIENTABLES41</v>
      </c>
      <c r="AH3194" s="36"/>
      <c r="AI3194" s="37">
        <f>+LISTAS[[#This Row],[Precio]]+(LISTAS[[#This Row],[Precio]]*AH3194)</f>
        <v>4950</v>
      </c>
      <c r="AJ3194" s="38">
        <f t="shared" si="53"/>
        <v>2475</v>
      </c>
      <c r="AL3194" s="35" t="e">
        <f>+AJ3194/LISTAS[[#This Row],[COSTO]]-1</f>
        <v>#DIV/0!</v>
      </c>
      <c r="AM3194" t="str">
        <f>+LISTAS[[#This Row],[ID]]</f>
        <v>UNIONES ORIENTABLES41</v>
      </c>
      <c r="AO3194" s="45"/>
      <c r="AP3194" s="46">
        <f>LISTAS[[#This Row],[COSTO]]+(LISTAS[[#This Row],[COSTO]]*AO3194)</f>
        <v>0</v>
      </c>
      <c r="AQ3194" s="47">
        <f>IF(AO3194="",0,AP3194/LISTAS[[#This Row],[VENTA NETA]]-1)</f>
        <v>0</v>
      </c>
      <c r="AS3194" s="46">
        <v>55.517000000000003</v>
      </c>
      <c r="AT3194" s="48">
        <f>+LISTAS[[#This Row],[COSTO]]/AS3194-1</f>
        <v>-1</v>
      </c>
      <c r="BA3194" t="s">
        <v>7663</v>
      </c>
      <c r="BB3194" s="36"/>
    </row>
    <row r="3195" spans="1:54" ht="13.15" thickBot="1" x14ac:dyDescent="0.4">
      <c r="A3195" s="7" t="s">
        <v>7572</v>
      </c>
      <c r="B3195" t="s">
        <v>7662</v>
      </c>
      <c r="C3195">
        <v>42</v>
      </c>
      <c r="D3195" t="s">
        <v>10296</v>
      </c>
      <c r="E3195" s="2">
        <v>4950</v>
      </c>
      <c r="F3195" s="7" t="str">
        <f>+_xlfn.XLOOKUP(LISTAS[[#This Row],[ID]],_01_CODIGOS_Y_COSTOS_xlsm[Producto y N°],_01_CODIGOS_Y_COSTOS_xlsm[FABRICA],"",0,1)</f>
        <v>DAHE.DIESEL</v>
      </c>
      <c r="G3195" s="26">
        <f>LISTAS[[#This Row],[Precio]]*(1-0.46)</f>
        <v>2673</v>
      </c>
      <c r="H3195" s="21">
        <f>+_xlfn.XLOOKUP(LISTAS[[#This Row],[ID]],_01_CODIGOS_Y_COSTOS_xlsm[Producto y N°],_01_CODIGOS_Y_COSTOS_xlsm[COSTO],0,0,1)</f>
        <v>0</v>
      </c>
      <c r="I3195" s="28">
        <f>+IFERROR(LISTAS[[#This Row],[VENTA NETA]]/LISTAS[[#This Row],[COSTO]]-1,0)</f>
        <v>0</v>
      </c>
      <c r="J3195" s="50" t="str">
        <f>IFERROR(VLOOKUP(LISTAS[[#This Row],[ID]],_01_CODIGOS_Y_COSTOS_xlsm[[Producto y N°]:[CODIGO]],2,0),"")</f>
        <v>0</v>
      </c>
      <c r="O3195" t="s">
        <v>7572</v>
      </c>
      <c r="AB3195" s="12" t="str">
        <f>+LISTAS[[#This Row],[Codigo]]&amp;LISTAS[[#This Row],[Fabrica]]</f>
        <v>0DAHE.DIESEL</v>
      </c>
      <c r="AC3195" s="13" t="str">
        <f>+LISTAS[[#This Row],[Codigo]]</f>
        <v>0</v>
      </c>
      <c r="AD3195" s="13" t="str">
        <f>+LISTAS[[#This Row],[ID]]</f>
        <v>UNIONES ORIENTABLES42</v>
      </c>
      <c r="AH3195" s="36"/>
      <c r="AI3195" s="37">
        <f>+LISTAS[[#This Row],[Precio]]+(LISTAS[[#This Row],[Precio]]*AH3195)</f>
        <v>4950</v>
      </c>
      <c r="AJ3195" s="38">
        <f t="shared" si="53"/>
        <v>2475</v>
      </c>
      <c r="AL3195" s="35" t="e">
        <f>+AJ3195/LISTAS[[#This Row],[COSTO]]-1</f>
        <v>#DIV/0!</v>
      </c>
      <c r="AM3195" t="str">
        <f>+LISTAS[[#This Row],[ID]]</f>
        <v>UNIONES ORIENTABLES42</v>
      </c>
      <c r="AO3195" s="45"/>
      <c r="AP3195" s="46">
        <f>LISTAS[[#This Row],[COSTO]]+(LISTAS[[#This Row],[COSTO]]*AO3195)</f>
        <v>0</v>
      </c>
      <c r="AQ3195" s="47">
        <f>IF(AO3195="",0,AP3195/LISTAS[[#This Row],[VENTA NETA]]-1)</f>
        <v>0</v>
      </c>
      <c r="AS3195" s="46">
        <v>42.790999999999997</v>
      </c>
      <c r="AT3195" s="48">
        <f>+LISTAS[[#This Row],[COSTO]]/AS3195-1</f>
        <v>-1</v>
      </c>
      <c r="BA3195" t="s">
        <v>7663</v>
      </c>
      <c r="BB3195" s="36"/>
    </row>
    <row r="3196" spans="1:54" ht="13.15" thickBot="1" x14ac:dyDescent="0.4">
      <c r="A3196" s="7" t="s">
        <v>7573</v>
      </c>
      <c r="B3196" t="s">
        <v>7662</v>
      </c>
      <c r="C3196">
        <v>43</v>
      </c>
      <c r="D3196" t="s">
        <v>10297</v>
      </c>
      <c r="E3196" s="2">
        <v>5500</v>
      </c>
      <c r="F3196" s="7" t="str">
        <f>+_xlfn.XLOOKUP(LISTAS[[#This Row],[ID]],_01_CODIGOS_Y_COSTOS_xlsm[Producto y N°],_01_CODIGOS_Y_COSTOS_xlsm[FABRICA],"",0,1)</f>
        <v>DAHE.DIESEL</v>
      </c>
      <c r="G3196" s="26">
        <f>LISTAS[[#This Row],[Precio]]*(1-0.46)</f>
        <v>2970</v>
      </c>
      <c r="H3196" s="21">
        <f>+_xlfn.XLOOKUP(LISTAS[[#This Row],[ID]],_01_CODIGOS_Y_COSTOS_xlsm[Producto y N°],_01_CODIGOS_Y_COSTOS_xlsm[COSTO],0,0,1)</f>
        <v>0</v>
      </c>
      <c r="I3196" s="28">
        <f>+IFERROR(LISTAS[[#This Row],[VENTA NETA]]/LISTAS[[#This Row],[COSTO]]-1,0)</f>
        <v>0</v>
      </c>
      <c r="J3196" s="50" t="str">
        <f>IFERROR(VLOOKUP(LISTAS[[#This Row],[ID]],_01_CODIGOS_Y_COSTOS_xlsm[[Producto y N°]:[CODIGO]],2,0),"")</f>
        <v>0</v>
      </c>
      <c r="O3196" t="s">
        <v>7573</v>
      </c>
      <c r="AB3196" s="12" t="str">
        <f>+LISTAS[[#This Row],[Codigo]]&amp;LISTAS[[#This Row],[Fabrica]]</f>
        <v>0DAHE.DIESEL</v>
      </c>
      <c r="AC3196" s="13" t="str">
        <f>+LISTAS[[#This Row],[Codigo]]</f>
        <v>0</v>
      </c>
      <c r="AD3196" s="13" t="str">
        <f>+LISTAS[[#This Row],[ID]]</f>
        <v>UNIONES ORIENTABLES43</v>
      </c>
      <c r="AH3196" s="36"/>
      <c r="AI3196" s="37">
        <f>+LISTAS[[#This Row],[Precio]]+(LISTAS[[#This Row],[Precio]]*AH3196)</f>
        <v>5500</v>
      </c>
      <c r="AJ3196" s="38">
        <f t="shared" si="53"/>
        <v>2750</v>
      </c>
      <c r="AL3196" s="35" t="e">
        <f>+AJ3196/LISTAS[[#This Row],[COSTO]]-1</f>
        <v>#DIV/0!</v>
      </c>
      <c r="AM3196" t="str">
        <f>+LISTAS[[#This Row],[ID]]</f>
        <v>UNIONES ORIENTABLES43</v>
      </c>
      <c r="AO3196" s="45"/>
      <c r="AP3196" s="46">
        <f>LISTAS[[#This Row],[COSTO]]+(LISTAS[[#This Row],[COSTO]]*AO3196)</f>
        <v>0</v>
      </c>
      <c r="AQ3196" s="47">
        <f>IF(AO3196="",0,AP3196/LISTAS[[#This Row],[VENTA NETA]]-1)</f>
        <v>0</v>
      </c>
      <c r="AS3196" s="46">
        <v>63.050400000000003</v>
      </c>
      <c r="AT3196" s="48">
        <f>+LISTAS[[#This Row],[COSTO]]/AS3196-1</f>
        <v>-1</v>
      </c>
      <c r="BA3196" t="s">
        <v>7663</v>
      </c>
      <c r="BB3196" s="36"/>
    </row>
    <row r="3197" spans="1:54" ht="13.15" thickBot="1" x14ac:dyDescent="0.4">
      <c r="A3197" s="7" t="s">
        <v>7574</v>
      </c>
      <c r="B3197" t="s">
        <v>7662</v>
      </c>
      <c r="C3197">
        <v>50</v>
      </c>
      <c r="D3197" t="s">
        <v>10298</v>
      </c>
      <c r="E3197" s="2">
        <v>5400</v>
      </c>
      <c r="F3197" s="7" t="str">
        <f>+_xlfn.XLOOKUP(LISTAS[[#This Row],[ID]],_01_CODIGOS_Y_COSTOS_xlsm[Producto y N°],_01_CODIGOS_Y_COSTOS_xlsm[FABRICA],"",0,1)</f>
        <v>DAHE.DIESEL</v>
      </c>
      <c r="G3197" s="26">
        <f>LISTAS[[#This Row],[Precio]]*(1-0.46)</f>
        <v>2916</v>
      </c>
      <c r="H3197" s="21">
        <f>+_xlfn.XLOOKUP(LISTAS[[#This Row],[ID]],_01_CODIGOS_Y_COSTOS_xlsm[Producto y N°],_01_CODIGOS_Y_COSTOS_xlsm[COSTO],0,0,1)</f>
        <v>1701.4780000000001</v>
      </c>
      <c r="I3197" s="28">
        <f>+IFERROR(LISTAS[[#This Row],[VENTA NETA]]/LISTAS[[#This Row],[COSTO]]-1,0)</f>
        <v>0.71380411618604533</v>
      </c>
      <c r="J3197" s="50" t="str">
        <f>IFERROR(VLOOKUP(LISTAS[[#This Row],[ID]],_01_CODIGOS_Y_COSTOS_xlsm[[Producto y N°]:[CODIGO]],2,0),"")</f>
        <v>0000002102</v>
      </c>
      <c r="O3197" t="s">
        <v>7574</v>
      </c>
      <c r="AB3197" s="12" t="str">
        <f>+LISTAS[[#This Row],[Codigo]]&amp;LISTAS[[#This Row],[Fabrica]]</f>
        <v>0000002102DAHE.DIESEL</v>
      </c>
      <c r="AC3197" s="13" t="str">
        <f>+LISTAS[[#This Row],[Codigo]]</f>
        <v>0000002102</v>
      </c>
      <c r="AD3197" s="13" t="str">
        <f>+LISTAS[[#This Row],[ID]]</f>
        <v>UNIONES ORIENTABLES50</v>
      </c>
      <c r="AH3197" s="36"/>
      <c r="AI3197" s="37">
        <f>+LISTAS[[#This Row],[Precio]]+(LISTAS[[#This Row],[Precio]]*AH3197)</f>
        <v>5400</v>
      </c>
      <c r="AJ3197" s="38">
        <f t="shared" si="53"/>
        <v>2700</v>
      </c>
      <c r="AL3197" s="35">
        <f>+AJ3197/LISTAS[[#This Row],[COSTO]]-1</f>
        <v>0.58685566313522708</v>
      </c>
      <c r="AM3197" t="str">
        <f>+LISTAS[[#This Row],[ID]]</f>
        <v>UNIONES ORIENTABLES50</v>
      </c>
      <c r="AO3197" s="45"/>
      <c r="AP3197" s="46">
        <f>LISTAS[[#This Row],[COSTO]]+(LISTAS[[#This Row],[COSTO]]*AO3197)</f>
        <v>1701.4780000000001</v>
      </c>
      <c r="AQ3197" s="47">
        <f>IF(AO3197="",0,AP3197/LISTAS[[#This Row],[VENTA NETA]]-1)</f>
        <v>0</v>
      </c>
      <c r="AS3197" s="46">
        <v>99.008600000000001</v>
      </c>
      <c r="AT3197" s="48">
        <f>+LISTAS[[#This Row],[COSTO]]/AS3197-1</f>
        <v>16.185153612918473</v>
      </c>
      <c r="BA3197" t="s">
        <v>7663</v>
      </c>
      <c r="BB3197" s="36"/>
    </row>
    <row r="3198" spans="1:54" ht="13.15" thickBot="1" x14ac:dyDescent="0.4">
      <c r="A3198" s="7" t="s">
        <v>7575</v>
      </c>
      <c r="B3198" t="s">
        <v>7662</v>
      </c>
      <c r="C3198">
        <v>52</v>
      </c>
      <c r="D3198" t="s">
        <v>10299</v>
      </c>
      <c r="E3198" s="2">
        <v>5600</v>
      </c>
      <c r="F3198" s="7" t="str">
        <f>+_xlfn.XLOOKUP(LISTAS[[#This Row],[ID]],_01_CODIGOS_Y_COSTOS_xlsm[Producto y N°],_01_CODIGOS_Y_COSTOS_xlsm[FABRICA],"",0,1)</f>
        <v>DAHE.DIESEL</v>
      </c>
      <c r="G3198" s="26">
        <f>LISTAS[[#This Row],[Precio]]*(1-0.46)</f>
        <v>3024</v>
      </c>
      <c r="H3198" s="21">
        <f>+_xlfn.XLOOKUP(LISTAS[[#This Row],[ID]],_01_CODIGOS_Y_COSTOS_xlsm[Producto y N°],_01_CODIGOS_Y_COSTOS_xlsm[COSTO],0,0,1)</f>
        <v>1644.566</v>
      </c>
      <c r="I3198" s="28">
        <f>+IFERROR(LISTAS[[#This Row],[VENTA NETA]]/LISTAS[[#This Row],[COSTO]]-1,0)</f>
        <v>0.83878299806757517</v>
      </c>
      <c r="J3198" s="50" t="str">
        <f>IFERROR(VLOOKUP(LISTAS[[#This Row],[ID]],_01_CODIGOS_Y_COSTOS_xlsm[[Producto y N°]:[CODIGO]],2,0),"")</f>
        <v>00002102-1</v>
      </c>
      <c r="O3198" t="s">
        <v>7575</v>
      </c>
      <c r="AB3198" s="12" t="str">
        <f>+LISTAS[[#This Row],[Codigo]]&amp;LISTAS[[#This Row],[Fabrica]]</f>
        <v>00002102-1DAHE.DIESEL</v>
      </c>
      <c r="AC3198" s="13" t="str">
        <f>+LISTAS[[#This Row],[Codigo]]</f>
        <v>00002102-1</v>
      </c>
      <c r="AD3198" s="13" t="str">
        <f>+LISTAS[[#This Row],[ID]]</f>
        <v>UNIONES ORIENTABLES52</v>
      </c>
      <c r="AH3198" s="36"/>
      <c r="AI3198" s="37">
        <f>+LISTAS[[#This Row],[Precio]]+(LISTAS[[#This Row],[Precio]]*AH3198)</f>
        <v>5600</v>
      </c>
      <c r="AJ3198" s="38">
        <f t="shared" si="53"/>
        <v>2800</v>
      </c>
      <c r="AL3198" s="35">
        <f>+AJ3198/LISTAS[[#This Row],[COSTO]]-1</f>
        <v>0.70257685006256976</v>
      </c>
      <c r="AM3198" t="str">
        <f>+LISTAS[[#This Row],[ID]]</f>
        <v>UNIONES ORIENTABLES52</v>
      </c>
      <c r="AO3198" s="45"/>
      <c r="AP3198" s="46">
        <f>LISTAS[[#This Row],[COSTO]]+(LISTAS[[#This Row],[COSTO]]*AO3198)</f>
        <v>1644.566</v>
      </c>
      <c r="AQ3198" s="47">
        <f>IF(AO3198="",0,AP3198/LISTAS[[#This Row],[VENTA NETA]]-1)</f>
        <v>0</v>
      </c>
      <c r="AS3198" s="46">
        <v>118.8103</v>
      </c>
      <c r="AT3198" s="48">
        <f>+LISTAS[[#This Row],[COSTO]]/AS3198-1</f>
        <v>12.84194804659192</v>
      </c>
      <c r="BA3198" t="s">
        <v>7663</v>
      </c>
      <c r="BB3198" s="36"/>
    </row>
    <row r="3199" spans="1:54" ht="13.15" thickBot="1" x14ac:dyDescent="0.4">
      <c r="A3199" s="7" t="s">
        <v>7576</v>
      </c>
      <c r="B3199" t="s">
        <v>7662</v>
      </c>
      <c r="C3199">
        <v>60</v>
      </c>
      <c r="D3199" t="s">
        <v>10300</v>
      </c>
      <c r="E3199" s="2">
        <v>5500</v>
      </c>
      <c r="F3199" s="7" t="str">
        <f>+_xlfn.XLOOKUP(LISTAS[[#This Row],[ID]],_01_CODIGOS_Y_COSTOS_xlsm[Producto y N°],_01_CODIGOS_Y_COSTOS_xlsm[FABRICA],"",0,1)</f>
        <v>DAHE.DIESEL</v>
      </c>
      <c r="G3199" s="26">
        <f>LISTAS[[#This Row],[Precio]]*(1-0.46)</f>
        <v>2970</v>
      </c>
      <c r="H3199" s="21">
        <f>+_xlfn.XLOOKUP(LISTAS[[#This Row],[ID]],_01_CODIGOS_Y_COSTOS_xlsm[Producto y N°],_01_CODIGOS_Y_COSTOS_xlsm[COSTO],0,0,1)</f>
        <v>1733.11</v>
      </c>
      <c r="I3199" s="28">
        <f>+IFERROR(LISTAS[[#This Row],[VENTA NETA]]/LISTAS[[#This Row],[COSTO]]-1,0)</f>
        <v>0.713682339839941</v>
      </c>
      <c r="J3199" s="50" t="str">
        <f>IFERROR(VLOOKUP(LISTAS[[#This Row],[ID]],_01_CODIGOS_Y_COSTOS_xlsm[[Producto y N°]:[CODIGO]],2,0),"")</f>
        <v>0000002103</v>
      </c>
      <c r="O3199" t="s">
        <v>7576</v>
      </c>
      <c r="AB3199" s="12" t="str">
        <f>+LISTAS[[#This Row],[Codigo]]&amp;LISTAS[[#This Row],[Fabrica]]</f>
        <v>0000002103DAHE.DIESEL</v>
      </c>
      <c r="AC3199" s="13" t="str">
        <f>+LISTAS[[#This Row],[Codigo]]</f>
        <v>0000002103</v>
      </c>
      <c r="AD3199" s="13" t="str">
        <f>+LISTAS[[#This Row],[ID]]</f>
        <v>UNIONES ORIENTABLES60</v>
      </c>
      <c r="AH3199" s="36"/>
      <c r="AI3199" s="37">
        <f>+LISTAS[[#This Row],[Precio]]+(LISTAS[[#This Row],[Precio]]*AH3199)</f>
        <v>5500</v>
      </c>
      <c r="AJ3199" s="38">
        <f t="shared" si="53"/>
        <v>2750</v>
      </c>
      <c r="AL3199" s="35">
        <f>+AJ3199/LISTAS[[#This Row],[COSTO]]-1</f>
        <v>0.58674290725920475</v>
      </c>
      <c r="AM3199" t="str">
        <f>+LISTAS[[#This Row],[ID]]</f>
        <v>UNIONES ORIENTABLES60</v>
      </c>
      <c r="AO3199" s="45"/>
      <c r="AP3199" s="46">
        <f>LISTAS[[#This Row],[COSTO]]+(LISTAS[[#This Row],[COSTO]]*AO3199)</f>
        <v>1733.11</v>
      </c>
      <c r="AQ3199" s="47">
        <f>IF(AO3199="",0,AP3199/LISTAS[[#This Row],[VENTA NETA]]-1)</f>
        <v>0</v>
      </c>
      <c r="AS3199" s="46">
        <v>128.71109999999999</v>
      </c>
      <c r="AT3199" s="48">
        <f>+LISTAS[[#This Row],[COSTO]]/AS3199-1</f>
        <v>12.465116839184811</v>
      </c>
      <c r="BA3199" t="s">
        <v>7663</v>
      </c>
      <c r="BB3199" s="36"/>
    </row>
    <row r="3200" spans="1:54" ht="13.15" thickBot="1" x14ac:dyDescent="0.4">
      <c r="A3200" s="7" t="s">
        <v>7577</v>
      </c>
      <c r="B3200" t="s">
        <v>7662</v>
      </c>
      <c r="C3200">
        <v>62</v>
      </c>
      <c r="D3200" t="s">
        <v>10301</v>
      </c>
      <c r="E3200" s="2">
        <v>5445</v>
      </c>
      <c r="F3200" s="7" t="str">
        <f>+_xlfn.XLOOKUP(LISTAS[[#This Row],[ID]],_01_CODIGOS_Y_COSTOS_xlsm[Producto y N°],_01_CODIGOS_Y_COSTOS_xlsm[FABRICA],"",0,1)</f>
        <v>DAHE.DIESEL</v>
      </c>
      <c r="G3200" s="26">
        <f>LISTAS[[#This Row],[Precio]]*(1-0.46)</f>
        <v>2940.3</v>
      </c>
      <c r="H3200" s="21">
        <f>+_xlfn.XLOOKUP(LISTAS[[#This Row],[ID]],_01_CODIGOS_Y_COSTOS_xlsm[Producto y N°],_01_CODIGOS_Y_COSTOS_xlsm[COSTO],0,0,1)</f>
        <v>1654.9269999999999</v>
      </c>
      <c r="I3200" s="28">
        <f>+IFERROR(LISTAS[[#This Row],[VENTA NETA]]/LISTAS[[#This Row],[COSTO]]-1,0)</f>
        <v>0.77669468200107938</v>
      </c>
      <c r="J3200" s="50" t="str">
        <f>IFERROR(VLOOKUP(LISTAS[[#This Row],[ID]],_01_CODIGOS_Y_COSTOS_xlsm[[Producto y N°]:[CODIGO]],2,0),"")</f>
        <v>00002103-2</v>
      </c>
      <c r="O3200" t="s">
        <v>7577</v>
      </c>
      <c r="AB3200" s="12" t="str">
        <f>+LISTAS[[#This Row],[Codigo]]&amp;LISTAS[[#This Row],[Fabrica]]</f>
        <v>00002103-2DAHE.DIESEL</v>
      </c>
      <c r="AC3200" s="13" t="str">
        <f>+LISTAS[[#This Row],[Codigo]]</f>
        <v>00002103-2</v>
      </c>
      <c r="AD3200" s="13" t="str">
        <f>+LISTAS[[#This Row],[ID]]</f>
        <v>UNIONES ORIENTABLES62</v>
      </c>
      <c r="AH3200" s="36"/>
      <c r="AI3200" s="37">
        <f>+LISTAS[[#This Row],[Precio]]+(LISTAS[[#This Row],[Precio]]*AH3200)</f>
        <v>5445</v>
      </c>
      <c r="AJ3200" s="38">
        <f t="shared" si="53"/>
        <v>2722.5</v>
      </c>
      <c r="AL3200" s="35">
        <f>+AJ3200/LISTAS[[#This Row],[COSTO]]-1</f>
        <v>0.64508766851951793</v>
      </c>
      <c r="AM3200" t="str">
        <f>+LISTAS[[#This Row],[ID]]</f>
        <v>UNIONES ORIENTABLES62</v>
      </c>
      <c r="AO3200" s="45"/>
      <c r="AP3200" s="46">
        <f>LISTAS[[#This Row],[COSTO]]+(LISTAS[[#This Row],[COSTO]]*AO3200)</f>
        <v>1654.9269999999999</v>
      </c>
      <c r="AQ3200" s="47">
        <f>IF(AO3200="",0,AP3200/LISTAS[[#This Row],[VENTA NETA]]-1)</f>
        <v>0</v>
      </c>
      <c r="AS3200" s="46">
        <v>178.21539999999999</v>
      </c>
      <c r="AT3200" s="48">
        <f>+LISTAS[[#This Row],[COSTO]]/AS3200-1</f>
        <v>8.2861054656331614</v>
      </c>
      <c r="BA3200" t="s">
        <v>7663</v>
      </c>
      <c r="BB3200" s="36"/>
    </row>
    <row r="3201" spans="1:54" ht="13.15" thickBot="1" x14ac:dyDescent="0.4">
      <c r="A3201" s="7" t="s">
        <v>7578</v>
      </c>
      <c r="B3201" t="s">
        <v>7662</v>
      </c>
      <c r="C3201">
        <v>70</v>
      </c>
      <c r="D3201" t="s">
        <v>10302</v>
      </c>
      <c r="E3201" s="2">
        <v>6100</v>
      </c>
      <c r="F3201" s="7" t="str">
        <f>+_xlfn.XLOOKUP(LISTAS[[#This Row],[ID]],_01_CODIGOS_Y_COSTOS_xlsm[Producto y N°],_01_CODIGOS_Y_COSTOS_xlsm[FABRICA],"",0,1)</f>
        <v>DAHE.DIESEL</v>
      </c>
      <c r="G3201" s="26">
        <f>LISTAS[[#This Row],[Precio]]*(1-0.46)</f>
        <v>3294</v>
      </c>
      <c r="H3201" s="21">
        <f>+_xlfn.XLOOKUP(LISTAS[[#This Row],[ID]],_01_CODIGOS_Y_COSTOS_xlsm[Producto y N°],_01_CODIGOS_Y_COSTOS_xlsm[COSTO],0,0,1)</f>
        <v>2086.6149999999998</v>
      </c>
      <c r="I3201" s="28">
        <f>+IFERROR(LISTAS[[#This Row],[VENTA NETA]]/LISTAS[[#This Row],[COSTO]]-1,0)</f>
        <v>0.57863333676792328</v>
      </c>
      <c r="J3201" s="50" t="str">
        <f>IFERROR(VLOOKUP(LISTAS[[#This Row],[ID]],_01_CODIGOS_Y_COSTOS_xlsm[[Producto y N°]:[CODIGO]],2,0),"")</f>
        <v>0000002106</v>
      </c>
      <c r="O3201" t="s">
        <v>7578</v>
      </c>
      <c r="AB3201" s="12" t="str">
        <f>+LISTAS[[#This Row],[Codigo]]&amp;LISTAS[[#This Row],[Fabrica]]</f>
        <v>0000002106DAHE.DIESEL</v>
      </c>
      <c r="AC3201" s="13" t="str">
        <f>+LISTAS[[#This Row],[Codigo]]</f>
        <v>0000002106</v>
      </c>
      <c r="AD3201" s="13" t="str">
        <f>+LISTAS[[#This Row],[ID]]</f>
        <v>UNIONES ORIENTABLES70</v>
      </c>
      <c r="AH3201" s="36"/>
      <c r="AI3201" s="37">
        <f>+LISTAS[[#This Row],[Precio]]+(LISTAS[[#This Row],[Precio]]*AH3201)</f>
        <v>6100</v>
      </c>
      <c r="AJ3201" s="38">
        <f t="shared" si="53"/>
        <v>3050</v>
      </c>
      <c r="AL3201" s="35">
        <f>+AJ3201/LISTAS[[#This Row],[COSTO]]-1</f>
        <v>0.46169753404437341</v>
      </c>
      <c r="AM3201" t="str">
        <f>+LISTAS[[#This Row],[ID]]</f>
        <v>UNIONES ORIENTABLES70</v>
      </c>
      <c r="AO3201" s="45"/>
      <c r="AP3201" s="46">
        <f>LISTAS[[#This Row],[COSTO]]+(LISTAS[[#This Row],[COSTO]]*AO3201)</f>
        <v>2086.6149999999998</v>
      </c>
      <c r="AQ3201" s="47">
        <f>IF(AO3201="",0,AP3201/LISTAS[[#This Row],[VENTA NETA]]-1)</f>
        <v>0</v>
      </c>
      <c r="AS3201" s="46">
        <v>247.5214</v>
      </c>
      <c r="AT3201" s="48">
        <f>+LISTAS[[#This Row],[COSTO]]/AS3201-1</f>
        <v>7.430038776445187</v>
      </c>
      <c r="BA3201" t="s">
        <v>7663</v>
      </c>
      <c r="BB3201" s="36"/>
    </row>
    <row r="3202" spans="1:54" ht="13.15" thickBot="1" x14ac:dyDescent="0.4">
      <c r="A3202" s="7" t="s">
        <v>7579</v>
      </c>
      <c r="B3202" t="s">
        <v>7662</v>
      </c>
      <c r="C3202">
        <v>72</v>
      </c>
      <c r="D3202" t="s">
        <v>10303</v>
      </c>
      <c r="E3202" s="2">
        <v>5760</v>
      </c>
      <c r="F3202" s="7" t="str">
        <f>+_xlfn.XLOOKUP(LISTAS[[#This Row],[ID]],_01_CODIGOS_Y_COSTOS_xlsm[Producto y N°],_01_CODIGOS_Y_COSTOS_xlsm[FABRICA],"",0,1)</f>
        <v>DAHE.DIESEL</v>
      </c>
      <c r="G3202" s="26">
        <f>LISTAS[[#This Row],[Precio]]*(1-0.46)</f>
        <v>3110.4</v>
      </c>
      <c r="H3202" s="21">
        <f>+_xlfn.XLOOKUP(LISTAS[[#This Row],[ID]],_01_CODIGOS_Y_COSTOS_xlsm[Producto y N°],_01_CODIGOS_Y_COSTOS_xlsm[COSTO],0,0,1)</f>
        <v>1869.5730000000001</v>
      </c>
      <c r="I3202" s="28">
        <f>+IFERROR(LISTAS[[#This Row],[VENTA NETA]]/LISTAS[[#This Row],[COSTO]]-1,0)</f>
        <v>0.66369539996566052</v>
      </c>
      <c r="J3202" s="50" t="str">
        <f>IFERROR(VLOOKUP(LISTAS[[#This Row],[ID]],_01_CODIGOS_Y_COSTOS_xlsm[[Producto y N°]:[CODIGO]],2,0),"")</f>
        <v>0000002107</v>
      </c>
      <c r="O3202" t="s">
        <v>7579</v>
      </c>
      <c r="AB3202" s="12" t="str">
        <f>+LISTAS[[#This Row],[Codigo]]&amp;LISTAS[[#This Row],[Fabrica]]</f>
        <v>0000002107DAHE.DIESEL</v>
      </c>
      <c r="AC3202" s="13" t="str">
        <f>+LISTAS[[#This Row],[Codigo]]</f>
        <v>0000002107</v>
      </c>
      <c r="AD3202" s="13" t="str">
        <f>+LISTAS[[#This Row],[ID]]</f>
        <v>UNIONES ORIENTABLES72</v>
      </c>
      <c r="AH3202" s="36"/>
      <c r="AI3202" s="37">
        <f>+LISTAS[[#This Row],[Precio]]+(LISTAS[[#This Row],[Precio]]*AH3202)</f>
        <v>5760</v>
      </c>
      <c r="AJ3202" s="38">
        <f t="shared" si="53"/>
        <v>2880</v>
      </c>
      <c r="AL3202" s="35">
        <f>+AJ3202/LISTAS[[#This Row],[COSTO]]-1</f>
        <v>0.54045870367190796</v>
      </c>
      <c r="AM3202" t="str">
        <f>+LISTAS[[#This Row],[ID]]</f>
        <v>UNIONES ORIENTABLES72</v>
      </c>
      <c r="AO3202" s="45"/>
      <c r="AP3202" s="46">
        <f>LISTAS[[#This Row],[COSTO]]+(LISTAS[[#This Row],[COSTO]]*AO3202)</f>
        <v>1869.5730000000001</v>
      </c>
      <c r="AQ3202" s="47">
        <f>IF(AO3202="",0,AP3202/LISTAS[[#This Row],[VENTA NETA]]-1)</f>
        <v>0</v>
      </c>
      <c r="AS3202" s="46">
        <v>346.5299</v>
      </c>
      <c r="AT3202" s="48">
        <f>+LISTAS[[#This Row],[COSTO]]/AS3202-1</f>
        <v>4.3951275200206394</v>
      </c>
      <c r="BA3202" t="s">
        <v>7663</v>
      </c>
      <c r="BB3202" s="36"/>
    </row>
    <row r="3203" spans="1:54" ht="13.15" thickBot="1" x14ac:dyDescent="0.4">
      <c r="A3203" s="7" t="s">
        <v>7580</v>
      </c>
      <c r="B3203" t="s">
        <v>7662</v>
      </c>
      <c r="C3203">
        <v>74</v>
      </c>
      <c r="D3203" t="s">
        <v>10304</v>
      </c>
      <c r="E3203" s="2">
        <v>6375</v>
      </c>
      <c r="F3203" s="7" t="str">
        <f>+_xlfn.XLOOKUP(LISTAS[[#This Row],[ID]],_01_CODIGOS_Y_COSTOS_xlsm[Producto y N°],_01_CODIGOS_Y_COSTOS_xlsm[FABRICA],"",0,1)</f>
        <v>DAHE.DIESEL</v>
      </c>
      <c r="G3203" s="26">
        <f>LISTAS[[#This Row],[Precio]]*(1-0.46)</f>
        <v>3442.5</v>
      </c>
      <c r="H3203" s="21">
        <f>+_xlfn.XLOOKUP(LISTAS[[#This Row],[ID]],_01_CODIGOS_Y_COSTOS_xlsm[Producto y N°],_01_CODIGOS_Y_COSTOS_xlsm[COSTO],0,0,1)</f>
        <v>1925.4159999999999</v>
      </c>
      <c r="I3203" s="28">
        <f>+IFERROR(LISTAS[[#This Row],[VENTA NETA]]/LISTAS[[#This Row],[COSTO]]-1,0)</f>
        <v>0.78792531068610638</v>
      </c>
      <c r="J3203" s="50" t="str">
        <f>IFERROR(VLOOKUP(LISTAS[[#This Row],[ID]],_01_CODIGOS_Y_COSTOS_xlsm[[Producto y N°]:[CODIGO]],2,0),"")</f>
        <v>0000002104</v>
      </c>
      <c r="O3203" t="s">
        <v>7580</v>
      </c>
      <c r="AB3203" s="12" t="str">
        <f>+LISTAS[[#This Row],[Codigo]]&amp;LISTAS[[#This Row],[Fabrica]]</f>
        <v>0000002104DAHE.DIESEL</v>
      </c>
      <c r="AC3203" s="13" t="str">
        <f>+LISTAS[[#This Row],[Codigo]]</f>
        <v>0000002104</v>
      </c>
      <c r="AD3203" s="13" t="str">
        <f>+LISTAS[[#This Row],[ID]]</f>
        <v>UNIONES ORIENTABLES74</v>
      </c>
      <c r="AH3203" s="36"/>
      <c r="AI3203" s="73">
        <f>+LISTAS[[#This Row],[Precio]]+(LISTAS[[#This Row],[Precio]]*AH3203)</f>
        <v>6375</v>
      </c>
      <c r="AJ3203" s="38">
        <f t="shared" si="53"/>
        <v>3187.5</v>
      </c>
      <c r="AL3203" s="35">
        <f>+AJ3203/LISTAS[[#This Row],[COSTO]]-1</f>
        <v>0.65548639878343185</v>
      </c>
      <c r="AM3203" t="str">
        <f>+LISTAS[[#This Row],[ID]]</f>
        <v>UNIONES ORIENTABLES74</v>
      </c>
      <c r="AO3203" s="45">
        <v>1.2</v>
      </c>
      <c r="AP3203" s="46">
        <f>LISTAS[[#This Row],[COSTO]]+(LISTAS[[#This Row],[COSTO]]*AO3203)</f>
        <v>4235.9151999999995</v>
      </c>
      <c r="AQ3203" s="47">
        <f>IF(AO3203="",0,AP3203/LISTAS[[#This Row],[VENTA NETA]]-1)</f>
        <v>0.23047645606390699</v>
      </c>
      <c r="AS3203" s="46">
        <v>455.4393</v>
      </c>
      <c r="AT3203" s="48">
        <f>+LISTAS[[#This Row],[COSTO]]/AS3203-1</f>
        <v>3.2276017901836749</v>
      </c>
      <c r="BA3203" t="s">
        <v>7473</v>
      </c>
      <c r="BB3203" s="36">
        <v>0.14729829921937321</v>
      </c>
    </row>
    <row r="3204" spans="1:54" ht="13.15" thickBot="1" x14ac:dyDescent="0.4">
      <c r="A3204" s="7" t="s">
        <v>7581</v>
      </c>
      <c r="B3204" t="s">
        <v>7662</v>
      </c>
      <c r="C3204">
        <v>76</v>
      </c>
      <c r="D3204" t="s">
        <v>10305</v>
      </c>
      <c r="E3204" s="2">
        <v>9250</v>
      </c>
      <c r="F3204" s="7" t="str">
        <f>+_xlfn.XLOOKUP(LISTAS[[#This Row],[ID]],_01_CODIGOS_Y_COSTOS_xlsm[Producto y N°],_01_CODIGOS_Y_COSTOS_xlsm[FABRICA],"",0,1)</f>
        <v>DAHE.DIESEL</v>
      </c>
      <c r="G3204" s="26">
        <f>LISTAS[[#This Row],[Precio]]*(1-0.46)</f>
        <v>4995</v>
      </c>
      <c r="H3204" s="21">
        <f>+_xlfn.XLOOKUP(LISTAS[[#This Row],[ID]],_01_CODIGOS_Y_COSTOS_xlsm[Producto y N°],_01_CODIGOS_Y_COSTOS_xlsm[COSTO],0,0,1)</f>
        <v>2615.9780000000001</v>
      </c>
      <c r="I3204" s="28">
        <f>+IFERROR(LISTAS[[#This Row],[VENTA NETA]]/LISTAS[[#This Row],[COSTO]]-1,0)</f>
        <v>0.90941972753593481</v>
      </c>
      <c r="J3204" s="50" t="str">
        <f>IFERROR(VLOOKUP(LISTAS[[#This Row],[ID]],_01_CODIGOS_Y_COSTOS_xlsm[[Producto y N°]:[CODIGO]],2,0),"")</f>
        <v>0000002108</v>
      </c>
      <c r="O3204" t="s">
        <v>7581</v>
      </c>
      <c r="AB3204" s="12" t="str">
        <f>+LISTAS[[#This Row],[Codigo]]&amp;LISTAS[[#This Row],[Fabrica]]</f>
        <v>0000002108DAHE.DIESEL</v>
      </c>
      <c r="AC3204" s="13" t="str">
        <f>+LISTAS[[#This Row],[Codigo]]</f>
        <v>0000002108</v>
      </c>
      <c r="AD3204" s="13" t="str">
        <f>+LISTAS[[#This Row],[ID]]</f>
        <v>UNIONES ORIENTABLES76</v>
      </c>
      <c r="AH3204" s="36"/>
      <c r="AI3204" s="73">
        <f>+LISTAS[[#This Row],[Precio]]+(LISTAS[[#This Row],[Precio]]*AH3204)</f>
        <v>9250</v>
      </c>
      <c r="AJ3204" s="38">
        <f t="shared" si="53"/>
        <v>4625</v>
      </c>
      <c r="AL3204" s="35">
        <f>+AJ3204/LISTAS[[#This Row],[COSTO]]-1</f>
        <v>0.76798122919993972</v>
      </c>
      <c r="AM3204" t="str">
        <f>+LISTAS[[#This Row],[ID]]</f>
        <v>UNIONES ORIENTABLES76</v>
      </c>
      <c r="AO3204" s="45">
        <v>1.2</v>
      </c>
      <c r="AP3204" s="46">
        <f>LISTAS[[#This Row],[COSTO]]+(LISTAS[[#This Row],[COSTO]]*AO3204)</f>
        <v>5755.1516000000001</v>
      </c>
      <c r="AQ3204" s="47">
        <f>IF(AO3204="",0,AP3204/LISTAS[[#This Row],[VENTA NETA]]-1)</f>
        <v>0.15218250250250254</v>
      </c>
      <c r="AS3204" s="46">
        <v>118.8103</v>
      </c>
      <c r="AT3204" s="48">
        <f>+LISTAS[[#This Row],[COSTO]]/AS3204-1</f>
        <v>21.018107857652073</v>
      </c>
      <c r="BA3204" t="s">
        <v>7473</v>
      </c>
      <c r="BB3204" s="36">
        <v>0.14734406072685702</v>
      </c>
    </row>
    <row r="3205" spans="1:54" ht="13.15" thickBot="1" x14ac:dyDescent="0.4">
      <c r="A3205" s="7" t="s">
        <v>7583</v>
      </c>
      <c r="B3205" t="s">
        <v>7662</v>
      </c>
      <c r="C3205">
        <v>80</v>
      </c>
      <c r="D3205" t="s">
        <v>10306</v>
      </c>
      <c r="E3205" s="2">
        <v>8050</v>
      </c>
      <c r="F3205" s="7" t="str">
        <f>+_xlfn.XLOOKUP(LISTAS[[#This Row],[ID]],_01_CODIGOS_Y_COSTOS_xlsm[Producto y N°],_01_CODIGOS_Y_COSTOS_xlsm[FABRICA],"",0,1)</f>
        <v>DAHE.DIESEL</v>
      </c>
      <c r="G3205" s="26">
        <f>LISTAS[[#This Row],[Precio]]*(1-0.46)</f>
        <v>4347</v>
      </c>
      <c r="H3205" s="21">
        <f>+_xlfn.XLOOKUP(LISTAS[[#This Row],[ID]],_01_CODIGOS_Y_COSTOS_xlsm[Producto y N°],_01_CODIGOS_Y_COSTOS_xlsm[COSTO],0,0,1)</f>
        <v>2757.2869999999998</v>
      </c>
      <c r="I3205" s="28">
        <f>+IFERROR(LISTAS[[#This Row],[VENTA NETA]]/LISTAS[[#This Row],[COSTO]]-1,0)</f>
        <v>0.57654970266062278</v>
      </c>
      <c r="J3205" s="50" t="str">
        <f>IFERROR(VLOOKUP(LISTAS[[#This Row],[ID]],_01_CODIGOS_Y_COSTOS_xlsm[[Producto y N°]:[CODIGO]],2,0),"")</f>
        <v>0000002105</v>
      </c>
      <c r="O3205" t="s">
        <v>7583</v>
      </c>
      <c r="AB3205" s="12" t="str">
        <f>+LISTAS[[#This Row],[Codigo]]&amp;LISTAS[[#This Row],[Fabrica]]</f>
        <v>0000002105DAHE.DIESEL</v>
      </c>
      <c r="AC3205" s="13" t="str">
        <f>+LISTAS[[#This Row],[Codigo]]</f>
        <v>0000002105</v>
      </c>
      <c r="AD3205" s="13" t="str">
        <f>+LISTAS[[#This Row],[ID]]</f>
        <v>UNIONES ORIENTABLES80</v>
      </c>
      <c r="AH3205" s="36"/>
      <c r="AI3205" s="73">
        <f>+LISTAS[[#This Row],[Precio]]+(LISTAS[[#This Row],[Precio]]*AH3205)</f>
        <v>8050</v>
      </c>
      <c r="AJ3205" s="38">
        <f t="shared" ref="AJ3205:AJ3268" si="54">+((100-50)*0.01)*AI3205</f>
        <v>4025</v>
      </c>
      <c r="AL3205" s="35">
        <f>+AJ3205/LISTAS[[#This Row],[COSTO]]-1</f>
        <v>0.45976824320428022</v>
      </c>
      <c r="AM3205" t="str">
        <f>+LISTAS[[#This Row],[ID]]</f>
        <v>UNIONES ORIENTABLES80</v>
      </c>
      <c r="AO3205" s="45">
        <v>1.2</v>
      </c>
      <c r="AP3205" s="46">
        <f>LISTAS[[#This Row],[COSTO]]+(LISTAS[[#This Row],[COSTO]]*AO3205)</f>
        <v>6066.0313999999998</v>
      </c>
      <c r="AQ3205" s="47">
        <f>IF(AO3205="",0,AP3205/LISTAS[[#This Row],[VENTA NETA]]-1)</f>
        <v>0.39545235794801004</v>
      </c>
      <c r="AS3205" s="46">
        <v>137.08879999999999</v>
      </c>
      <c r="AT3205" s="48">
        <f>+LISTAS[[#This Row],[COSTO]]/AS3205-1</f>
        <v>19.113145639906396</v>
      </c>
      <c r="BA3205" t="s">
        <v>7473</v>
      </c>
      <c r="BB3205" s="36">
        <v>0.1473358385942718</v>
      </c>
    </row>
    <row r="3206" spans="1:54" ht="13.15" thickBot="1" x14ac:dyDescent="0.4">
      <c r="A3206" s="7" t="s">
        <v>7472</v>
      </c>
      <c r="B3206" t="s">
        <v>7473</v>
      </c>
      <c r="C3206">
        <v>1</v>
      </c>
      <c r="D3206" t="s">
        <v>7474</v>
      </c>
      <c r="E3206" s="2">
        <v>510.96100000000001</v>
      </c>
      <c r="F3206" s="7" t="str">
        <f>+_xlfn.XLOOKUP(LISTAS[[#This Row],[ID]],_01_CODIGOS_Y_COSTOS_xlsm[Producto y N°],_01_CODIGOS_Y_COSTOS_xlsm[FABRICA],"",0,1)</f>
        <v>ALNAT</v>
      </c>
      <c r="G3206" s="26">
        <f>LISTAS[[#This Row],[Precio]]*(1-0.46)</f>
        <v>275.91894000000002</v>
      </c>
      <c r="H3206" s="21">
        <f>+_xlfn.XLOOKUP(LISTAS[[#This Row],[ID]],_01_CODIGOS_Y_COSTOS_xlsm[Producto y N°],_01_CODIGOS_Y_COSTOS_xlsm[COSTO],0,0,1)</f>
        <v>55.984499999999997</v>
      </c>
      <c r="I3206" s="28">
        <f>+IFERROR(LISTAS[[#This Row],[VENTA NETA]]/LISTAS[[#This Row],[COSTO]]-1,0)</f>
        <v>3.9284880636604784</v>
      </c>
      <c r="J3206" s="50" t="str">
        <f>IFERROR(VLOOKUP(LISTAS[[#This Row],[ID]],_01_CODIGOS_Y_COSTOS_xlsm[[Producto y N°]:[CODIGO]],2,0),"")</f>
        <v>BO04</v>
      </c>
      <c r="O3206" t="s">
        <v>7472</v>
      </c>
      <c r="AB3206" s="12" t="str">
        <f>+LISTAS[[#This Row],[Codigo]]&amp;LISTAS[[#This Row],[Fabrica]]</f>
        <v>BO04ALNAT</v>
      </c>
      <c r="AC3206" s="13" t="str">
        <f>+LISTAS[[#This Row],[Codigo]]</f>
        <v>BO04</v>
      </c>
      <c r="AD3206" s="13" t="str">
        <f>+LISTAS[[#This Row],[ID]]</f>
        <v>ACCESORIOS DE BRONCE UNION POLIAMIDA1</v>
      </c>
      <c r="AH3206" s="36"/>
      <c r="AI3206" s="73">
        <f>+LISTAS[[#This Row],[Precio]]+(LISTAS[[#This Row],[Precio]]*AH3206)</f>
        <v>510.96100000000001</v>
      </c>
      <c r="AJ3206" s="38">
        <f t="shared" si="54"/>
        <v>255.48050000000001</v>
      </c>
      <c r="AL3206" s="35">
        <f>+AJ3206/LISTAS[[#This Row],[COSTO]]-1</f>
        <v>3.5634148737597018</v>
      </c>
      <c r="AM3206" t="str">
        <f>+LISTAS[[#This Row],[ID]]</f>
        <v>ACCESORIOS DE BRONCE UNION POLIAMIDA1</v>
      </c>
      <c r="AO3206" s="45">
        <v>1.2</v>
      </c>
      <c r="AP3206" s="46">
        <f>LISTAS[[#This Row],[COSTO]]+(LISTAS[[#This Row],[COSTO]]*AO3206)</f>
        <v>123.16589999999999</v>
      </c>
      <c r="AQ3206" s="47">
        <f>IF(AO3206="",0,AP3206/LISTAS[[#This Row],[VENTA NETA]]-1)</f>
        <v>-0.5536156379841124</v>
      </c>
      <c r="AS3206" s="46">
        <v>238.00129999999999</v>
      </c>
      <c r="AT3206" s="48">
        <f>+LISTAS[[#This Row],[COSTO]]/AS3206-1</f>
        <v>-0.76477229326058305</v>
      </c>
      <c r="BA3206" t="s">
        <v>7473</v>
      </c>
      <c r="BB3206" s="36">
        <v>-0.37361307026871138</v>
      </c>
    </row>
    <row r="3207" spans="1:54" ht="13.15" thickBot="1" x14ac:dyDescent="0.4">
      <c r="A3207" s="7" t="s">
        <v>7475</v>
      </c>
      <c r="B3207" t="s">
        <v>7473</v>
      </c>
      <c r="C3207">
        <v>2</v>
      </c>
      <c r="D3207" t="s">
        <v>7476</v>
      </c>
      <c r="E3207" s="2">
        <v>613.17780000000005</v>
      </c>
      <c r="F3207" s="7" t="str">
        <f>+_xlfn.XLOOKUP(LISTAS[[#This Row],[ID]],_01_CODIGOS_Y_COSTOS_xlsm[Producto y N°],_01_CODIGOS_Y_COSTOS_xlsm[FABRICA],"",0,1)</f>
        <v>ALNAT</v>
      </c>
      <c r="G3207" s="26">
        <f>LISTAS[[#This Row],[Precio]]*(1-0.46)</f>
        <v>331.11601200000007</v>
      </c>
      <c r="H3207" s="21">
        <f>+_xlfn.XLOOKUP(LISTAS[[#This Row],[ID]],_01_CODIGOS_Y_COSTOS_xlsm[Producto y N°],_01_CODIGOS_Y_COSTOS_xlsm[COSTO],0,0,1)</f>
        <v>67.181399999999996</v>
      </c>
      <c r="I3207" s="28">
        <f>+IFERROR(LISTAS[[#This Row],[VENTA NETA]]/LISTAS[[#This Row],[COSTO]]-1,0)</f>
        <v>3.92868579696166</v>
      </c>
      <c r="J3207" s="50" t="str">
        <f>IFERROR(VLOOKUP(LISTAS[[#This Row],[ID]],_01_CODIGOS_Y_COSTOS_xlsm[[Producto y N°]:[CODIGO]],2,0),"")</f>
        <v>BO06</v>
      </c>
      <c r="O3207" t="s">
        <v>7475</v>
      </c>
      <c r="AB3207" s="12" t="str">
        <f>+LISTAS[[#This Row],[Codigo]]&amp;LISTAS[[#This Row],[Fabrica]]</f>
        <v>BO06ALNAT</v>
      </c>
      <c r="AC3207" s="13" t="str">
        <f>+LISTAS[[#This Row],[Codigo]]</f>
        <v>BO06</v>
      </c>
      <c r="AD3207" s="13" t="str">
        <f>+LISTAS[[#This Row],[ID]]</f>
        <v>ACCESORIOS DE BRONCE UNION POLIAMIDA2</v>
      </c>
      <c r="AH3207" s="36"/>
      <c r="AI3207" s="73">
        <f>+LISTAS[[#This Row],[Precio]]+(LISTAS[[#This Row],[Precio]]*AH3207)</f>
        <v>613.17780000000005</v>
      </c>
      <c r="AJ3207" s="38">
        <f t="shared" si="54"/>
        <v>306.58890000000002</v>
      </c>
      <c r="AL3207" s="35">
        <f>+AJ3207/LISTAS[[#This Row],[COSTO]]-1</f>
        <v>3.5635979601496848</v>
      </c>
      <c r="AM3207" t="str">
        <f>+LISTAS[[#This Row],[ID]]</f>
        <v>ACCESORIOS DE BRONCE UNION POLIAMIDA2</v>
      </c>
      <c r="AO3207" s="45">
        <v>1.2</v>
      </c>
      <c r="AP3207" s="46">
        <f>LISTAS[[#This Row],[COSTO]]+(LISTAS[[#This Row],[COSTO]]*AO3207)</f>
        <v>147.79908</v>
      </c>
      <c r="AQ3207" s="47">
        <f>IF(AO3207="",0,AP3207/LISTAS[[#This Row],[VENTA NETA]]-1)</f>
        <v>-0.55363354641997808</v>
      </c>
      <c r="AS3207" s="46">
        <v>173.26499999999999</v>
      </c>
      <c r="AT3207" s="48">
        <f>+LISTAS[[#This Row],[COSTO]]/AS3207-1</f>
        <v>-0.61226214180590421</v>
      </c>
      <c r="BA3207" t="s">
        <v>7473</v>
      </c>
      <c r="BB3207" s="36">
        <v>-0.37361332716963436</v>
      </c>
    </row>
    <row r="3208" spans="1:54" ht="13.15" thickBot="1" x14ac:dyDescent="0.4">
      <c r="A3208" s="7" t="s">
        <v>7477</v>
      </c>
      <c r="B3208" t="s">
        <v>7473</v>
      </c>
      <c r="C3208">
        <v>3</v>
      </c>
      <c r="D3208" t="s">
        <v>7478</v>
      </c>
      <c r="E3208" s="2">
        <v>664.27110000000005</v>
      </c>
      <c r="F3208" s="7" t="str">
        <f>+_xlfn.XLOOKUP(LISTAS[[#This Row],[ID]],_01_CODIGOS_Y_COSTOS_xlsm[Producto y N°],_01_CODIGOS_Y_COSTOS_xlsm[FABRICA],"",0,1)</f>
        <v>ALNAT</v>
      </c>
      <c r="G3208" s="26">
        <f>LISTAS[[#This Row],[Precio]]*(1-0.46)</f>
        <v>358.70639400000005</v>
      </c>
      <c r="H3208" s="21">
        <f>+_xlfn.XLOOKUP(LISTAS[[#This Row],[ID]],_01_CODIGOS_Y_COSTOS_xlsm[Producto y N°],_01_CODIGOS_Y_COSTOS_xlsm[COSTO],0,0,1)</f>
        <v>77.516999999999996</v>
      </c>
      <c r="I3208" s="28">
        <f>+IFERROR(LISTAS[[#This Row],[VENTA NETA]]/LISTAS[[#This Row],[COSTO]]-1,0)</f>
        <v>3.6274545454545466</v>
      </c>
      <c r="J3208" s="50" t="str">
        <f>IFERROR(VLOOKUP(LISTAS[[#This Row],[ID]],_01_CODIGOS_Y_COSTOS_xlsm[[Producto y N°]:[CODIGO]],2,0),"")</f>
        <v>BO08</v>
      </c>
      <c r="O3208" t="s">
        <v>7477</v>
      </c>
      <c r="AB3208" s="12" t="str">
        <f>+LISTAS[[#This Row],[Codigo]]&amp;LISTAS[[#This Row],[Fabrica]]</f>
        <v>BO08ALNAT</v>
      </c>
      <c r="AC3208" s="13" t="str">
        <f>+LISTAS[[#This Row],[Codigo]]</f>
        <v>BO08</v>
      </c>
      <c r="AD3208" s="13" t="str">
        <f>+LISTAS[[#This Row],[ID]]</f>
        <v>ACCESORIOS DE BRONCE UNION POLIAMIDA3</v>
      </c>
      <c r="AH3208" s="36"/>
      <c r="AI3208" s="73">
        <f>+LISTAS[[#This Row],[Precio]]+(LISTAS[[#This Row],[Precio]]*AH3208)</f>
        <v>664.27110000000005</v>
      </c>
      <c r="AJ3208" s="38">
        <f t="shared" si="54"/>
        <v>332.13555000000002</v>
      </c>
      <c r="AL3208" s="35">
        <f>+AJ3208/LISTAS[[#This Row],[COSTO]]-1</f>
        <v>3.2846801346801353</v>
      </c>
      <c r="AM3208" t="str">
        <f>+LISTAS[[#This Row],[ID]]</f>
        <v>ACCESORIOS DE BRONCE UNION POLIAMIDA3</v>
      </c>
      <c r="AO3208" s="45">
        <v>1.2</v>
      </c>
      <c r="AP3208" s="46">
        <f>LISTAS[[#This Row],[COSTO]]+(LISTAS[[#This Row],[COSTO]]*AO3208)</f>
        <v>170.53739999999999</v>
      </c>
      <c r="AQ3208" s="47">
        <f>IF(AO3208="",0,AP3208/LISTAS[[#This Row],[VENTA NETA]]-1)</f>
        <v>-0.52457663746021777</v>
      </c>
      <c r="AS3208" s="46">
        <v>178.21539999999999</v>
      </c>
      <c r="AT3208" s="48">
        <f>+LISTAS[[#This Row],[COSTO]]/AS3208-1</f>
        <v>-0.56503758934413073</v>
      </c>
      <c r="BA3208" t="s">
        <v>7473</v>
      </c>
      <c r="BB3208" s="36">
        <v>-0.37361318211150918</v>
      </c>
    </row>
    <row r="3209" spans="1:54" ht="13.15" thickBot="1" x14ac:dyDescent="0.4">
      <c r="A3209" s="7" t="s">
        <v>7479</v>
      </c>
      <c r="B3209" t="s">
        <v>7473</v>
      </c>
      <c r="C3209">
        <v>4</v>
      </c>
      <c r="D3209" t="s">
        <v>7480</v>
      </c>
      <c r="E3209" s="2">
        <v>502.14210000000003</v>
      </c>
      <c r="F3209" s="7" t="str">
        <f>+_xlfn.XLOOKUP(LISTAS[[#This Row],[ID]],_01_CODIGOS_Y_COSTOS_xlsm[Producto y N°],_01_CODIGOS_Y_COSTOS_xlsm[FABRICA],"",0,1)</f>
        <v>ALNAT</v>
      </c>
      <c r="G3209" s="26">
        <f>LISTAS[[#This Row],[Precio]]*(1-0.46)</f>
        <v>271.15673400000003</v>
      </c>
      <c r="H3209" s="21">
        <f>+_xlfn.XLOOKUP(LISTAS[[#This Row],[ID]],_01_CODIGOS_Y_COSTOS_xlsm[Producto y N°],_01_CODIGOS_Y_COSTOS_xlsm[COSTO],0,0,1)</f>
        <v>100.77209999999999</v>
      </c>
      <c r="I3209" s="28">
        <f>+IFERROR(LISTAS[[#This Row],[VENTA NETA]]/LISTAS[[#This Row],[COSTO]]-1,0)</f>
        <v>1.6907917369986341</v>
      </c>
      <c r="J3209" s="50" t="str">
        <f>IFERROR(VLOOKUP(LISTAS[[#This Row],[ID]],_01_CODIGOS_Y_COSTOS_xlsm[[Producto y N°]:[CODIGO]],2,0),"")</f>
        <v>BO10</v>
      </c>
      <c r="O3209" t="s">
        <v>7479</v>
      </c>
      <c r="AB3209" s="12" t="str">
        <f>+LISTAS[[#This Row],[Codigo]]&amp;LISTAS[[#This Row],[Fabrica]]</f>
        <v>BO10ALNAT</v>
      </c>
      <c r="AC3209" s="13" t="str">
        <f>+LISTAS[[#This Row],[Codigo]]</f>
        <v>BO10</v>
      </c>
      <c r="AD3209" s="13" t="str">
        <f>+LISTAS[[#This Row],[ID]]</f>
        <v>ACCESORIOS DE BRONCE UNION POLIAMIDA4</v>
      </c>
      <c r="AH3209" s="36"/>
      <c r="AI3209" s="73">
        <f>+LISTAS[[#This Row],[Precio]]+(LISTAS[[#This Row],[Precio]]*AH3209)</f>
        <v>502.14210000000003</v>
      </c>
      <c r="AJ3209" s="38">
        <f t="shared" si="54"/>
        <v>251.07105000000001</v>
      </c>
      <c r="AL3209" s="35">
        <f>+AJ3209/LISTAS[[#This Row],[COSTO]]-1</f>
        <v>1.4914738305542907</v>
      </c>
      <c r="AM3209" t="str">
        <f>+LISTAS[[#This Row],[ID]]</f>
        <v>ACCESORIOS DE BRONCE UNION POLIAMIDA4</v>
      </c>
      <c r="AO3209" s="45">
        <v>1.2</v>
      </c>
      <c r="AP3209" s="46">
        <f>LISTAS[[#This Row],[COSTO]]+(LISTAS[[#This Row],[COSTO]]*AO3209)</f>
        <v>221.69861999999998</v>
      </c>
      <c r="AQ3209" s="47">
        <f>IF(AO3209="",0,AP3209/LISTAS[[#This Row],[VENTA NETA]]-1)</f>
        <v>-0.18239677573340307</v>
      </c>
      <c r="AS3209" s="46">
        <v>227.71969999999999</v>
      </c>
      <c r="AT3209" s="48">
        <f>+LISTAS[[#This Row],[COSTO]]/AS3209-1</f>
        <v>-0.55747306886492476</v>
      </c>
      <c r="BA3209" t="s">
        <v>7473</v>
      </c>
      <c r="BB3209" s="36">
        <v>-0.3736130768973942</v>
      </c>
    </row>
    <row r="3210" spans="1:54" ht="13.15" thickBot="1" x14ac:dyDescent="0.4">
      <c r="A3210" s="7" t="s">
        <v>7481</v>
      </c>
      <c r="B3210" t="s">
        <v>7473</v>
      </c>
      <c r="C3210">
        <v>5</v>
      </c>
      <c r="D3210" t="s">
        <v>7482</v>
      </c>
      <c r="E3210" s="2">
        <v>697.4194</v>
      </c>
      <c r="F3210" s="7" t="str">
        <f>+_xlfn.XLOOKUP(LISTAS[[#This Row],[ID]],_01_CODIGOS_Y_COSTOS_xlsm[Producto y N°],_01_CODIGOS_Y_COSTOS_xlsm[FABRICA],"",0,1)</f>
        <v>ALNAT</v>
      </c>
      <c r="G3210" s="26">
        <f>LISTAS[[#This Row],[Precio]]*(1-0.46)</f>
        <v>376.60647600000004</v>
      </c>
      <c r="H3210" s="21">
        <f>+_xlfn.XLOOKUP(LISTAS[[#This Row],[ID]],_01_CODIGOS_Y_COSTOS_xlsm[Producto y N°],_01_CODIGOS_Y_COSTOS_xlsm[COSTO],0,0,1)</f>
        <v>139.96119999999999</v>
      </c>
      <c r="I3210" s="28">
        <f>+IFERROR(LISTAS[[#This Row],[VENTA NETA]]/LISTAS[[#This Row],[COSTO]]-1,0)</f>
        <v>1.690791990923199</v>
      </c>
      <c r="J3210" s="50" t="str">
        <f>IFERROR(VLOOKUP(LISTAS[[#This Row],[ID]],_01_CODIGOS_Y_COSTOS_xlsm[[Producto y N°]:[CODIGO]],2,0),"")</f>
        <v>BO12</v>
      </c>
      <c r="O3210" t="s">
        <v>7481</v>
      </c>
      <c r="AB3210" s="12" t="str">
        <f>+LISTAS[[#This Row],[Codigo]]&amp;LISTAS[[#This Row],[Fabrica]]</f>
        <v>BO12ALNAT</v>
      </c>
      <c r="AC3210" s="13" t="str">
        <f>+LISTAS[[#This Row],[Codigo]]</f>
        <v>BO12</v>
      </c>
      <c r="AD3210" s="13" t="str">
        <f>+LISTAS[[#This Row],[ID]]</f>
        <v>ACCESORIOS DE BRONCE UNION POLIAMIDA5</v>
      </c>
      <c r="AH3210" s="36"/>
      <c r="AI3210" s="73">
        <f>+LISTAS[[#This Row],[Precio]]+(LISTAS[[#This Row],[Precio]]*AH3210)</f>
        <v>697.4194</v>
      </c>
      <c r="AJ3210" s="38">
        <f t="shared" si="54"/>
        <v>348.7097</v>
      </c>
      <c r="AL3210" s="35">
        <f>+AJ3210/LISTAS[[#This Row],[COSTO]]-1</f>
        <v>1.4914740656696286</v>
      </c>
      <c r="AM3210" t="str">
        <f>+LISTAS[[#This Row],[ID]]</f>
        <v>ACCESORIOS DE BRONCE UNION POLIAMIDA5</v>
      </c>
      <c r="AO3210" s="45">
        <v>1.2</v>
      </c>
      <c r="AP3210" s="46">
        <f>LISTAS[[#This Row],[COSTO]]+(LISTAS[[#This Row],[COSTO]]*AO3210)</f>
        <v>307.91463999999996</v>
      </c>
      <c r="AQ3210" s="47">
        <f>IF(AO3210="",0,AP3210/LISTAS[[#This Row],[VENTA NETA]]-1)</f>
        <v>-0.1823968528889558</v>
      </c>
      <c r="AS3210" s="46">
        <v>346.5299</v>
      </c>
      <c r="AT3210" s="48">
        <f>+LISTAS[[#This Row],[COSTO]]/AS3210-1</f>
        <v>-0.59610642544842452</v>
      </c>
      <c r="BA3210" t="s">
        <v>7473</v>
      </c>
      <c r="BB3210" s="36">
        <v>-0.37361350097785995</v>
      </c>
    </row>
    <row r="3211" spans="1:54" ht="13.15" thickBot="1" x14ac:dyDescent="0.4">
      <c r="A3211" s="7" t="s">
        <v>7483</v>
      </c>
      <c r="B3211" t="s">
        <v>7473</v>
      </c>
      <c r="C3211">
        <v>6</v>
      </c>
      <c r="D3211" t="s">
        <v>7484</v>
      </c>
      <c r="E3211" s="2">
        <v>976.38729999999998</v>
      </c>
      <c r="F3211" s="7" t="str">
        <f>+_xlfn.XLOOKUP(LISTAS[[#This Row],[ID]],_01_CODIGOS_Y_COSTOS_xlsm[Producto y N°],_01_CODIGOS_Y_COSTOS_xlsm[FABRICA],"",0,1)</f>
        <v>ALNAT</v>
      </c>
      <c r="G3211" s="26">
        <f>LISTAS[[#This Row],[Precio]]*(1-0.46)</f>
        <v>527.24914200000001</v>
      </c>
      <c r="H3211" s="21">
        <f>+_xlfn.XLOOKUP(LISTAS[[#This Row],[ID]],_01_CODIGOS_Y_COSTOS_xlsm[Producto y N°],_01_CODIGOS_Y_COSTOS_xlsm[COSTO],0,0,1)</f>
        <v>230.7825</v>
      </c>
      <c r="I3211" s="28">
        <f>+IFERROR(LISTAS[[#This Row],[VENTA NETA]]/LISTAS[[#This Row],[COSTO]]-1,0)</f>
        <v>1.2846149166422931</v>
      </c>
      <c r="J3211" s="50" t="str">
        <f>IFERROR(VLOOKUP(LISTAS[[#This Row],[ID]],_01_CODIGOS_Y_COSTOS_xlsm[[Producto y N°]:[CODIGO]],2,0),"")</f>
        <v>BO14</v>
      </c>
      <c r="O3211" t="s">
        <v>7483</v>
      </c>
      <c r="AB3211" s="12" t="str">
        <f>+LISTAS[[#This Row],[Codigo]]&amp;LISTAS[[#This Row],[Fabrica]]</f>
        <v>BO14ALNAT</v>
      </c>
      <c r="AC3211" s="13" t="str">
        <f>+LISTAS[[#This Row],[Codigo]]</f>
        <v>BO14</v>
      </c>
      <c r="AD3211" s="13" t="str">
        <f>+LISTAS[[#This Row],[ID]]</f>
        <v>ACCESORIOS DE BRONCE UNION POLIAMIDA6</v>
      </c>
      <c r="AH3211" s="36"/>
      <c r="AI3211" s="73">
        <f>+LISTAS[[#This Row],[Precio]]+(LISTAS[[#This Row],[Precio]]*AH3211)</f>
        <v>976.38729999999998</v>
      </c>
      <c r="AJ3211" s="38">
        <f t="shared" si="54"/>
        <v>488.19364999999999</v>
      </c>
      <c r="AL3211" s="35">
        <f>+AJ3211/LISTAS[[#This Row],[COSTO]]-1</f>
        <v>1.1153841820761974</v>
      </c>
      <c r="AM3211" t="str">
        <f>+LISTAS[[#This Row],[ID]]</f>
        <v>ACCESORIOS DE BRONCE UNION POLIAMIDA6</v>
      </c>
      <c r="AO3211" s="45">
        <v>1.2</v>
      </c>
      <c r="AP3211" s="46">
        <f>LISTAS[[#This Row],[COSTO]]+(LISTAS[[#This Row],[COSTO]]*AO3211)</f>
        <v>507.72149999999999</v>
      </c>
      <c r="AQ3211" s="47">
        <f>IF(AO3211="",0,AP3211/LISTAS[[#This Row],[VENTA NETA]]-1)</f>
        <v>-3.7036839786834586E-2</v>
      </c>
      <c r="AS3211" s="46">
        <v>346.5299</v>
      </c>
      <c r="AT3211" s="48">
        <f>+LISTAS[[#This Row],[COSTO]]/AS3211-1</f>
        <v>-0.33401850749386996</v>
      </c>
      <c r="BA3211" t="s">
        <v>7473</v>
      </c>
      <c r="BB3211" s="36">
        <v>-0.3736129915591061</v>
      </c>
    </row>
    <row r="3212" spans="1:54" ht="13.15" thickBot="1" x14ac:dyDescent="0.4">
      <c r="A3212" s="7" t="s">
        <v>7485</v>
      </c>
      <c r="B3212" t="s">
        <v>7473</v>
      </c>
      <c r="C3212">
        <v>7</v>
      </c>
      <c r="D3212" t="s">
        <v>7486</v>
      </c>
      <c r="E3212" s="2">
        <v>1283.2520999999999</v>
      </c>
      <c r="F3212" s="7" t="str">
        <f>+_xlfn.XLOOKUP(LISTAS[[#This Row],[ID]],_01_CODIGOS_Y_COSTOS_xlsm[Producto y N°],_01_CODIGOS_Y_COSTOS_xlsm[FABRICA],"",0,1)</f>
        <v>ALNAT</v>
      </c>
      <c r="G3212" s="26">
        <f>LISTAS[[#This Row],[Precio]]*(1-0.46)</f>
        <v>692.95613400000002</v>
      </c>
      <c r="H3212" s="21">
        <f>+_xlfn.XLOOKUP(LISTAS[[#This Row],[ID]],_01_CODIGOS_Y_COSTOS_xlsm[Producto y N°],_01_CODIGOS_Y_COSTOS_xlsm[COSTO],0,0,1)</f>
        <v>303.3141</v>
      </c>
      <c r="I3212" s="28">
        <f>+IFERROR(LISTAS[[#This Row],[VENTA NETA]]/LISTAS[[#This Row],[COSTO]]-1,0)</f>
        <v>1.2846156311229846</v>
      </c>
      <c r="J3212" s="50" t="str">
        <f>IFERROR(VLOOKUP(LISTAS[[#This Row],[ID]],_01_CODIGOS_Y_COSTOS_xlsm[[Producto y N°]:[CODIGO]],2,0),"")</f>
        <v>BO16</v>
      </c>
      <c r="O3212" t="s">
        <v>7485</v>
      </c>
      <c r="AB3212" s="12" t="str">
        <f>+LISTAS[[#This Row],[Codigo]]&amp;LISTAS[[#This Row],[Fabrica]]</f>
        <v>BO16ALNAT</v>
      </c>
      <c r="AC3212" s="13" t="str">
        <f>+LISTAS[[#This Row],[Codigo]]</f>
        <v>BO16</v>
      </c>
      <c r="AD3212" s="13" t="str">
        <f>+LISTAS[[#This Row],[ID]]</f>
        <v>ACCESORIOS DE BRONCE UNION POLIAMIDA7</v>
      </c>
      <c r="AH3212" s="36"/>
      <c r="AI3212" s="73">
        <f>+LISTAS[[#This Row],[Precio]]+(LISTAS[[#This Row],[Precio]]*AH3212)</f>
        <v>1283.2520999999999</v>
      </c>
      <c r="AJ3212" s="38">
        <f t="shared" si="54"/>
        <v>641.62604999999996</v>
      </c>
      <c r="AL3212" s="35">
        <f>+AJ3212/LISTAS[[#This Row],[COSTO]]-1</f>
        <v>1.115384843632393</v>
      </c>
      <c r="AM3212" t="str">
        <f>+LISTAS[[#This Row],[ID]]</f>
        <v>ACCESORIOS DE BRONCE UNION POLIAMIDA7</v>
      </c>
      <c r="AO3212" s="45">
        <v>1.2</v>
      </c>
      <c r="AP3212" s="46">
        <f>LISTAS[[#This Row],[COSTO]]+(LISTAS[[#This Row],[COSTO]]*AO3212)</f>
        <v>667.29102</v>
      </c>
      <c r="AQ3212" s="47">
        <f>IF(AO3212="",0,AP3212/LISTAS[[#This Row],[VENTA NETA]]-1)</f>
        <v>-3.7037140939717883E-2</v>
      </c>
      <c r="AS3212" s="46">
        <v>178.21539999999999</v>
      </c>
      <c r="AT3212" s="48">
        <f>+LISTAS[[#This Row],[COSTO]]/AS3212-1</f>
        <v>0.70195224430660885</v>
      </c>
      <c r="BA3212" t="s">
        <v>7473</v>
      </c>
      <c r="BB3212" s="36">
        <v>-0.34855786259678889</v>
      </c>
    </row>
    <row r="3213" spans="1:54" ht="13.15" thickBot="1" x14ac:dyDescent="0.4">
      <c r="A3213" s="7" t="s">
        <v>7487</v>
      </c>
      <c r="B3213" t="s">
        <v>7473</v>
      </c>
      <c r="C3213">
        <v>8</v>
      </c>
      <c r="D3213" t="s">
        <v>7488</v>
      </c>
      <c r="E3213" s="2">
        <v>334.76119999999997</v>
      </c>
      <c r="F3213" s="7" t="str">
        <f>+_xlfn.XLOOKUP(LISTAS[[#This Row],[ID]],_01_CODIGOS_Y_COSTOS_xlsm[Producto y N°],_01_CODIGOS_Y_COSTOS_xlsm[FABRICA],"",0,1)</f>
        <v>ALNAT</v>
      </c>
      <c r="G3213" s="26">
        <f>LISTAS[[#This Row],[Precio]]*(1-0.46)</f>
        <v>180.77104800000001</v>
      </c>
      <c r="H3213" s="21">
        <f>+_xlfn.XLOOKUP(LISTAS[[#This Row],[ID]],_01_CODIGOS_Y_COSTOS_xlsm[Producto y N°],_01_CODIGOS_Y_COSTOS_xlsm[COSTO],0,0,1)</f>
        <v>73.210499999999996</v>
      </c>
      <c r="I3213" s="28">
        <f>+IFERROR(LISTAS[[#This Row],[VENTA NETA]]/LISTAS[[#This Row],[COSTO]]-1,0)</f>
        <v>1.4691956481652224</v>
      </c>
      <c r="J3213" s="50" t="str">
        <f>IFERROR(VLOOKUP(LISTAS[[#This Row],[ID]],_01_CODIGOS_Y_COSTOS_xlsm[[Producto y N°]:[CODIGO]],2,0),"")</f>
        <v>BO1/4</v>
      </c>
      <c r="O3213" t="s">
        <v>7487</v>
      </c>
      <c r="AB3213" s="12" t="str">
        <f>+LISTAS[[#This Row],[Codigo]]&amp;LISTAS[[#This Row],[Fabrica]]</f>
        <v>BO1/4ALNAT</v>
      </c>
      <c r="AC3213" s="13" t="str">
        <f>+LISTAS[[#This Row],[Codigo]]</f>
        <v>BO1/4</v>
      </c>
      <c r="AD3213" s="13" t="str">
        <f>+LISTAS[[#This Row],[ID]]</f>
        <v>ACCESORIOS DE BRONCE UNION POLIAMIDA8</v>
      </c>
      <c r="AH3213" s="36"/>
      <c r="AI3213" s="73">
        <f>+LISTAS[[#This Row],[Precio]]+(LISTAS[[#This Row],[Precio]]*AH3213)</f>
        <v>334.76119999999997</v>
      </c>
      <c r="AJ3213" s="38">
        <f t="shared" si="54"/>
        <v>167.38059999999999</v>
      </c>
      <c r="AL3213" s="35">
        <f>+AJ3213/LISTAS[[#This Row],[COSTO]]-1</f>
        <v>1.2862922668196499</v>
      </c>
      <c r="AM3213" t="str">
        <f>+LISTAS[[#This Row],[ID]]</f>
        <v>ACCESORIOS DE BRONCE UNION POLIAMIDA8</v>
      </c>
      <c r="AO3213" s="45">
        <v>1.2</v>
      </c>
      <c r="AP3213" s="46">
        <f>LISTAS[[#This Row],[COSTO]]+(LISTAS[[#This Row],[COSTO]]*AO3213)</f>
        <v>161.06309999999999</v>
      </c>
      <c r="AQ3213" s="47">
        <f>IF(AO3213="",0,AP3213/LISTAS[[#This Row],[VENTA NETA]]-1)</f>
        <v>-0.10902159509525011</v>
      </c>
      <c r="AS3213" s="46">
        <v>346.5299</v>
      </c>
      <c r="AT3213" s="48">
        <f>+LISTAS[[#This Row],[COSTO]]/AS3213-1</f>
        <v>-0.78873251629945929</v>
      </c>
      <c r="BA3213" t="s">
        <v>7473</v>
      </c>
      <c r="BB3213" s="36">
        <v>-0.37361322229642646</v>
      </c>
    </row>
    <row r="3214" spans="1:54" ht="13.15" thickBot="1" x14ac:dyDescent="0.4">
      <c r="A3214" s="7" t="s">
        <v>7489</v>
      </c>
      <c r="B3214" t="s">
        <v>7473</v>
      </c>
      <c r="C3214">
        <v>9</v>
      </c>
      <c r="D3214" t="s">
        <v>7490</v>
      </c>
      <c r="E3214" s="2">
        <v>386.26319999999998</v>
      </c>
      <c r="F3214" s="7" t="str">
        <f>+_xlfn.XLOOKUP(LISTAS[[#This Row],[ID]],_01_CODIGOS_Y_COSTOS_xlsm[Producto y N°],_01_CODIGOS_Y_COSTOS_xlsm[FABRICA],"",0,1)</f>
        <v>ALNAT</v>
      </c>
      <c r="G3214" s="26">
        <f>LISTAS[[#This Row],[Precio]]*(1-0.46)</f>
        <v>208.58212800000001</v>
      </c>
      <c r="H3214" s="21">
        <f>+_xlfn.XLOOKUP(LISTAS[[#This Row],[ID]],_01_CODIGOS_Y_COSTOS_xlsm[Producto y N°],_01_CODIGOS_Y_COSTOS_xlsm[COSTO],0,0,1)</f>
        <v>91.298599999999993</v>
      </c>
      <c r="I3214" s="28">
        <f>+IFERROR(LISTAS[[#This Row],[VENTA NETA]]/LISTAS[[#This Row],[COSTO]]-1,0)</f>
        <v>1.2846147476522098</v>
      </c>
      <c r="J3214" s="50" t="str">
        <f>IFERROR(VLOOKUP(LISTAS[[#This Row],[ID]],_01_CODIGOS_Y_COSTOS_xlsm[[Producto y N°]:[CODIGO]],2,0),"")</f>
        <v>BO3/8</v>
      </c>
      <c r="O3214" t="s">
        <v>7489</v>
      </c>
      <c r="AB3214" s="12" t="str">
        <f>+LISTAS[[#This Row],[Codigo]]&amp;LISTAS[[#This Row],[Fabrica]]</f>
        <v>BO3/8ALNAT</v>
      </c>
      <c r="AC3214" s="13" t="str">
        <f>+LISTAS[[#This Row],[Codigo]]</f>
        <v>BO3/8</v>
      </c>
      <c r="AD3214" s="13" t="str">
        <f>+LISTAS[[#This Row],[ID]]</f>
        <v>ACCESORIOS DE BRONCE UNION POLIAMIDA9</v>
      </c>
      <c r="AH3214" s="36"/>
      <c r="AI3214" s="73">
        <f>+LISTAS[[#This Row],[Precio]]+(LISTAS[[#This Row],[Precio]]*AH3214)</f>
        <v>386.26319999999998</v>
      </c>
      <c r="AJ3214" s="38">
        <f t="shared" si="54"/>
        <v>193.13159999999999</v>
      </c>
      <c r="AL3214" s="35">
        <f>+AJ3214/LISTAS[[#This Row],[COSTO]]-1</f>
        <v>1.1153840256038978</v>
      </c>
      <c r="AM3214" t="str">
        <f>+LISTAS[[#This Row],[ID]]</f>
        <v>ACCESORIOS DE BRONCE UNION POLIAMIDA9</v>
      </c>
      <c r="AO3214" s="45">
        <v>1.2</v>
      </c>
      <c r="AP3214" s="46">
        <f>LISTAS[[#This Row],[COSTO]]+(LISTAS[[#This Row],[COSTO]]*AO3214)</f>
        <v>200.85692</v>
      </c>
      <c r="AQ3214" s="47">
        <f>IF(AO3214="",0,AP3214/LISTAS[[#This Row],[VENTA NETA]]-1)</f>
        <v>-3.7036768557659028E-2</v>
      </c>
      <c r="AS3214" s="46">
        <v>346.5299</v>
      </c>
      <c r="AT3214" s="48">
        <f>+LISTAS[[#This Row],[COSTO]]/AS3214-1</f>
        <v>-0.73653471172328855</v>
      </c>
      <c r="BA3214" t="s">
        <v>7473</v>
      </c>
      <c r="BB3214" s="36">
        <v>-0.37361307026871138</v>
      </c>
    </row>
    <row r="3215" spans="1:54" ht="13.15" thickBot="1" x14ac:dyDescent="0.4">
      <c r="A3215" s="7" t="s">
        <v>7491</v>
      </c>
      <c r="B3215" t="s">
        <v>7473</v>
      </c>
      <c r="C3215">
        <v>10</v>
      </c>
      <c r="D3215" t="s">
        <v>7492</v>
      </c>
      <c r="E3215" s="2">
        <v>697.4194</v>
      </c>
      <c r="F3215" s="7" t="str">
        <f>+_xlfn.XLOOKUP(LISTAS[[#This Row],[ID]],_01_CODIGOS_Y_COSTOS_xlsm[Producto y N°],_01_CODIGOS_Y_COSTOS_xlsm[FABRICA],"",0,1)</f>
        <v>ALNAT</v>
      </c>
      <c r="G3215" s="26">
        <f>LISTAS[[#This Row],[Precio]]*(1-0.46)</f>
        <v>376.60647600000004</v>
      </c>
      <c r="H3215" s="21">
        <f>+_xlfn.XLOOKUP(LISTAS[[#This Row],[ID]],_01_CODIGOS_Y_COSTOS_xlsm[Producto y N°],_01_CODIGOS_Y_COSTOS_xlsm[COSTO],0,0,1)</f>
        <v>139.96119999999999</v>
      </c>
      <c r="I3215" s="28">
        <f>+IFERROR(LISTAS[[#This Row],[VENTA NETA]]/LISTAS[[#This Row],[COSTO]]-1,0)</f>
        <v>1.690791990923199</v>
      </c>
      <c r="J3215" s="50" t="str">
        <f>IFERROR(VLOOKUP(LISTAS[[#This Row],[ID]],_01_CODIGOS_Y_COSTOS_xlsm[[Producto y N°]:[CODIGO]],2,0),"")</f>
        <v>BO1/2</v>
      </c>
      <c r="O3215" t="s">
        <v>7491</v>
      </c>
      <c r="AB3215" s="12" t="str">
        <f>+LISTAS[[#This Row],[Codigo]]&amp;LISTAS[[#This Row],[Fabrica]]</f>
        <v>BO1/2ALNAT</v>
      </c>
      <c r="AC3215" s="13" t="str">
        <f>+LISTAS[[#This Row],[Codigo]]</f>
        <v>BO1/2</v>
      </c>
      <c r="AD3215" s="13" t="str">
        <f>+LISTAS[[#This Row],[ID]]</f>
        <v>ACCESORIOS DE BRONCE UNION POLIAMIDA10</v>
      </c>
      <c r="AH3215" s="36"/>
      <c r="AI3215" s="73">
        <f>+LISTAS[[#This Row],[Precio]]+(LISTAS[[#This Row],[Precio]]*AH3215)</f>
        <v>697.4194</v>
      </c>
      <c r="AJ3215" s="38">
        <f t="shared" si="54"/>
        <v>348.7097</v>
      </c>
      <c r="AL3215" s="35">
        <f>+AJ3215/LISTAS[[#This Row],[COSTO]]-1</f>
        <v>1.4914740656696286</v>
      </c>
      <c r="AM3215" t="str">
        <f>+LISTAS[[#This Row],[ID]]</f>
        <v>ACCESORIOS DE BRONCE UNION POLIAMIDA10</v>
      </c>
      <c r="AO3215" s="45">
        <v>1.2</v>
      </c>
      <c r="AP3215" s="46">
        <f>LISTAS[[#This Row],[COSTO]]+(LISTAS[[#This Row],[COSTO]]*AO3215)</f>
        <v>307.91463999999996</v>
      </c>
      <c r="AQ3215" s="47">
        <f>IF(AO3215="",0,AP3215/LISTAS[[#This Row],[VENTA NETA]]-1)</f>
        <v>-0.1823968528889558</v>
      </c>
      <c r="AS3215" s="46">
        <v>642.48519999999996</v>
      </c>
      <c r="AT3215" s="48">
        <f>+LISTAS[[#This Row],[COSTO]]/AS3215-1</f>
        <v>-0.78215653839185717</v>
      </c>
      <c r="BA3215" t="s">
        <v>7473</v>
      </c>
      <c r="BB3215" s="36">
        <v>-0.37361313804836294</v>
      </c>
    </row>
    <row r="3216" spans="1:54" ht="13.15" thickBot="1" x14ac:dyDescent="0.4">
      <c r="A3216" s="7" t="s">
        <v>7493</v>
      </c>
      <c r="B3216" t="s">
        <v>7473</v>
      </c>
      <c r="C3216">
        <v>11</v>
      </c>
      <c r="D3216" t="s">
        <v>7494</v>
      </c>
      <c r="E3216" s="2">
        <v>488.1936</v>
      </c>
      <c r="F3216" s="7" t="str">
        <f>+_xlfn.XLOOKUP(LISTAS[[#This Row],[ID]],_01_CODIGOS_Y_COSTOS_xlsm[Producto y N°],_01_CODIGOS_Y_COSTOS_xlsm[FABRICA],"",0,1)</f>
        <v>ALNAT</v>
      </c>
      <c r="G3216" s="26">
        <f>LISTAS[[#This Row],[Precio]]*(1-0.46)</f>
        <v>263.62454400000001</v>
      </c>
      <c r="H3216" s="21">
        <f>+_xlfn.XLOOKUP(LISTAS[[#This Row],[ID]],_01_CODIGOS_Y_COSTOS_xlsm[Producto y N°],_01_CODIGOS_Y_COSTOS_xlsm[COSTO],0,0,1)</f>
        <v>115.3912</v>
      </c>
      <c r="I3216" s="28">
        <f>+IFERROR(LISTAS[[#This Row],[VENTA NETA]]/LISTAS[[#This Row],[COSTO]]-1,0)</f>
        <v>1.2846156725989504</v>
      </c>
      <c r="J3216" s="50" t="str">
        <f>IFERROR(VLOOKUP(LISTAS[[#This Row],[ID]],_01_CODIGOS_Y_COSTOS_xlsm[[Producto y N°]:[CODIGO]],2,0),"")</f>
        <v>BI04</v>
      </c>
      <c r="O3216" t="s">
        <v>7493</v>
      </c>
      <c r="AB3216" s="12" t="str">
        <f>+LISTAS[[#This Row],[Codigo]]&amp;LISTAS[[#This Row],[Fabrica]]</f>
        <v>BI04ALNAT</v>
      </c>
      <c r="AC3216" s="13" t="str">
        <f>+LISTAS[[#This Row],[Codigo]]</f>
        <v>BI04</v>
      </c>
      <c r="AD3216" s="13" t="str">
        <f>+LISTAS[[#This Row],[ID]]</f>
        <v>ACCESORIOS DE BRONCE UNION POLIAMIDA11</v>
      </c>
      <c r="AH3216" s="36"/>
      <c r="AI3216" s="73">
        <f>+LISTAS[[#This Row],[Precio]]+(LISTAS[[#This Row],[Precio]]*AH3216)</f>
        <v>488.1936</v>
      </c>
      <c r="AJ3216" s="38">
        <f t="shared" si="54"/>
        <v>244.0968</v>
      </c>
      <c r="AL3216" s="35">
        <f>+AJ3216/LISTAS[[#This Row],[COSTO]]-1</f>
        <v>1.1153848820360652</v>
      </c>
      <c r="AM3216" t="str">
        <f>+LISTAS[[#This Row],[ID]]</f>
        <v>ACCESORIOS DE BRONCE UNION POLIAMIDA11</v>
      </c>
      <c r="AO3216" s="45">
        <v>1.2</v>
      </c>
      <c r="AP3216" s="46">
        <f>LISTAS[[#This Row],[COSTO]]+(LISTAS[[#This Row],[COSTO]]*AO3216)</f>
        <v>253.86063999999999</v>
      </c>
      <c r="AQ3216" s="47">
        <f>IF(AO3216="",0,AP3216/LISTAS[[#This Row],[VENTA NETA]]-1)</f>
        <v>-3.7037158421789562E-2</v>
      </c>
      <c r="AS3216" s="46">
        <v>729.84569999999997</v>
      </c>
      <c r="AT3216" s="48">
        <f>+LISTAS[[#This Row],[COSTO]]/AS3216-1</f>
        <v>-0.84189644468687008</v>
      </c>
      <c r="BA3216" t="s">
        <v>7473</v>
      </c>
      <c r="BB3216" s="36">
        <v>-0.37361318211150918</v>
      </c>
    </row>
    <row r="3217" spans="1:54" ht="13.15" thickBot="1" x14ac:dyDescent="0.4">
      <c r="A3217" s="7" t="s">
        <v>7495</v>
      </c>
      <c r="B3217" t="s">
        <v>7473</v>
      </c>
      <c r="C3217">
        <v>12</v>
      </c>
      <c r="D3217" t="s">
        <v>7496</v>
      </c>
      <c r="E3217" s="2">
        <v>502.14210000000003</v>
      </c>
      <c r="F3217" s="7" t="str">
        <f>+_xlfn.XLOOKUP(LISTAS[[#This Row],[ID]],_01_CODIGOS_Y_COSTOS_xlsm[Producto y N°],_01_CODIGOS_Y_COSTOS_xlsm[FABRICA],"",0,1)</f>
        <v>ALNAT</v>
      </c>
      <c r="G3217" s="26">
        <f>LISTAS[[#This Row],[Precio]]*(1-0.46)</f>
        <v>271.15673400000003</v>
      </c>
      <c r="H3217" s="21">
        <f>+_xlfn.XLOOKUP(LISTAS[[#This Row],[ID]],_01_CODIGOS_Y_COSTOS_xlsm[Producto y N°],_01_CODIGOS_Y_COSTOS_xlsm[COSTO],0,0,1)</f>
        <v>118.68810000000001</v>
      </c>
      <c r="I3217" s="28">
        <f>+IFERROR(LISTAS[[#This Row],[VENTA NETA]]/LISTAS[[#This Row],[COSTO]]-1,0)</f>
        <v>1.2846160145793895</v>
      </c>
      <c r="J3217" s="50" t="str">
        <f>IFERROR(VLOOKUP(LISTAS[[#This Row],[ID]],_01_CODIGOS_Y_COSTOS_xlsm[[Producto y N°]:[CODIGO]],2,0),"")</f>
        <v>BI06</v>
      </c>
      <c r="O3217" t="s">
        <v>7495</v>
      </c>
      <c r="AB3217" s="12" t="str">
        <f>+LISTAS[[#This Row],[Codigo]]&amp;LISTAS[[#This Row],[Fabrica]]</f>
        <v>BI06ALNAT</v>
      </c>
      <c r="AC3217" s="13" t="str">
        <f>+LISTAS[[#This Row],[Codigo]]</f>
        <v>BI06</v>
      </c>
      <c r="AD3217" s="13" t="str">
        <f>+LISTAS[[#This Row],[ID]]</f>
        <v>ACCESORIOS DE BRONCE UNION POLIAMIDA12</v>
      </c>
      <c r="AH3217" s="36"/>
      <c r="AI3217" s="73">
        <f>+LISTAS[[#This Row],[Precio]]+(LISTAS[[#This Row],[Precio]]*AH3217)</f>
        <v>502.14210000000003</v>
      </c>
      <c r="AJ3217" s="38">
        <f t="shared" si="54"/>
        <v>251.07105000000001</v>
      </c>
      <c r="AL3217" s="35">
        <f>+AJ3217/LISTAS[[#This Row],[COSTO]]-1</f>
        <v>1.1153851986846197</v>
      </c>
      <c r="AM3217" t="str">
        <f>+LISTAS[[#This Row],[ID]]</f>
        <v>ACCESORIOS DE BRONCE UNION POLIAMIDA12</v>
      </c>
      <c r="AO3217" s="45">
        <v>1.2</v>
      </c>
      <c r="AP3217" s="46">
        <f>LISTAS[[#This Row],[COSTO]]+(LISTAS[[#This Row],[COSTO]]*AO3217)</f>
        <v>261.11382000000003</v>
      </c>
      <c r="AQ3217" s="47">
        <f>IF(AO3217="",0,AP3217/LISTAS[[#This Row],[VENTA NETA]]-1)</f>
        <v>-3.703730256612392E-2</v>
      </c>
      <c r="AS3217" s="46">
        <v>1112.925</v>
      </c>
      <c r="AT3217" s="48">
        <f>+LISTAS[[#This Row],[COSTO]]/AS3217-1</f>
        <v>-0.8933548082754903</v>
      </c>
      <c r="BA3217" t="s">
        <v>7473</v>
      </c>
      <c r="BB3217" s="36">
        <v>-0.37361318211150918</v>
      </c>
    </row>
    <row r="3218" spans="1:54" ht="13.15" thickBot="1" x14ac:dyDescent="0.4">
      <c r="A3218" s="7" t="s">
        <v>7497</v>
      </c>
      <c r="B3218" t="s">
        <v>7473</v>
      </c>
      <c r="C3218">
        <v>13</v>
      </c>
      <c r="D3218" t="s">
        <v>7498</v>
      </c>
      <c r="E3218" s="2">
        <v>641.62599999999998</v>
      </c>
      <c r="F3218" s="7" t="str">
        <f>+_xlfn.XLOOKUP(LISTAS[[#This Row],[ID]],_01_CODIGOS_Y_COSTOS_xlsm[Producto y N°],_01_CODIGOS_Y_COSTOS_xlsm[FABRICA],"",0,1)</f>
        <v>ALNAT</v>
      </c>
      <c r="G3218" s="26">
        <f>LISTAS[[#This Row],[Precio]]*(1-0.46)</f>
        <v>346.47804000000002</v>
      </c>
      <c r="H3218" s="21">
        <f>+_xlfn.XLOOKUP(LISTAS[[#This Row],[ID]],_01_CODIGOS_Y_COSTOS_xlsm[Producto y N°],_01_CODIGOS_Y_COSTOS_xlsm[COSTO],0,0,1)</f>
        <v>151.65700000000001</v>
      </c>
      <c r="I3218" s="28">
        <f>+IFERROR(LISTAS[[#This Row],[VENTA NETA]]/LISTAS[[#This Row],[COSTO]]-1,0)</f>
        <v>1.2846162063076547</v>
      </c>
      <c r="J3218" s="50" t="str">
        <f>IFERROR(VLOOKUP(LISTAS[[#This Row],[ID]],_01_CODIGOS_Y_COSTOS_xlsm[[Producto y N°]:[CODIGO]],2,0),"")</f>
        <v>BI08</v>
      </c>
      <c r="O3218" t="s">
        <v>7497</v>
      </c>
      <c r="AB3218" s="12" t="str">
        <f>+LISTAS[[#This Row],[Codigo]]&amp;LISTAS[[#This Row],[Fabrica]]</f>
        <v>BI08ALNAT</v>
      </c>
      <c r="AC3218" s="13" t="str">
        <f>+LISTAS[[#This Row],[Codigo]]</f>
        <v>BI08</v>
      </c>
      <c r="AD3218" s="13" t="str">
        <f>+LISTAS[[#This Row],[ID]]</f>
        <v>ACCESORIOS DE BRONCE UNION POLIAMIDA13</v>
      </c>
      <c r="AH3218" s="36"/>
      <c r="AI3218" s="73">
        <f>+LISTAS[[#This Row],[Precio]]+(LISTAS[[#This Row],[Precio]]*AH3218)</f>
        <v>641.62599999999998</v>
      </c>
      <c r="AJ3218" s="38">
        <f t="shared" si="54"/>
        <v>320.81299999999999</v>
      </c>
      <c r="AL3218" s="35">
        <f>+AJ3218/LISTAS[[#This Row],[COSTO]]-1</f>
        <v>1.1153853762107913</v>
      </c>
      <c r="AM3218" t="str">
        <f>+LISTAS[[#This Row],[ID]]</f>
        <v>ACCESORIOS DE BRONCE UNION POLIAMIDA13</v>
      </c>
      <c r="AO3218" s="45">
        <v>1.2</v>
      </c>
      <c r="AP3218" s="46">
        <f>LISTAS[[#This Row],[COSTO]]+(LISTAS[[#This Row],[COSTO]]*AO3218)</f>
        <v>333.6454</v>
      </c>
      <c r="AQ3218" s="47">
        <f>IF(AO3218="",0,AP3218/LISTAS[[#This Row],[VENTA NETA]]-1)</f>
        <v>-3.7037383379333488E-2</v>
      </c>
      <c r="AS3218" s="46">
        <v>1666.2076999999999</v>
      </c>
      <c r="AT3218" s="48">
        <f>+LISTAS[[#This Row],[COSTO]]/AS3218-1</f>
        <v>-0.9089807351148359</v>
      </c>
      <c r="BA3218" t="s">
        <v>7473</v>
      </c>
      <c r="BB3218" s="36">
        <v>-0.37361307026871138</v>
      </c>
    </row>
    <row r="3219" spans="1:54" ht="13.15" thickBot="1" x14ac:dyDescent="0.4">
      <c r="A3219" s="7" t="s">
        <v>7499</v>
      </c>
      <c r="B3219" t="s">
        <v>7473</v>
      </c>
      <c r="C3219">
        <v>14</v>
      </c>
      <c r="D3219" t="s">
        <v>7500</v>
      </c>
      <c r="E3219" s="2">
        <v>976.38729999999998</v>
      </c>
      <c r="F3219" s="7" t="str">
        <f>+_xlfn.XLOOKUP(LISTAS[[#This Row],[ID]],_01_CODIGOS_Y_COSTOS_xlsm[Producto y N°],_01_CODIGOS_Y_COSTOS_xlsm[FABRICA],"",0,1)</f>
        <v>ALNAT</v>
      </c>
      <c r="G3219" s="26">
        <f>LISTAS[[#This Row],[Precio]]*(1-0.46)</f>
        <v>527.24914200000001</v>
      </c>
      <c r="H3219" s="21">
        <f>+_xlfn.XLOOKUP(LISTAS[[#This Row],[ID]],_01_CODIGOS_Y_COSTOS_xlsm[Producto y N°],_01_CODIGOS_Y_COSTOS_xlsm[COSTO],0,0,1)</f>
        <v>230.7825</v>
      </c>
      <c r="I3219" s="28">
        <f>+IFERROR(LISTAS[[#This Row],[VENTA NETA]]/LISTAS[[#This Row],[COSTO]]-1,0)</f>
        <v>1.2846149166422931</v>
      </c>
      <c r="J3219" s="50" t="str">
        <f>IFERROR(VLOOKUP(LISTAS[[#This Row],[ID]],_01_CODIGOS_Y_COSTOS_xlsm[[Producto y N°]:[CODIGO]],2,0),"")</f>
        <v>BI10</v>
      </c>
      <c r="O3219" t="s">
        <v>7499</v>
      </c>
      <c r="AB3219" s="12" t="str">
        <f>+LISTAS[[#This Row],[Codigo]]&amp;LISTAS[[#This Row],[Fabrica]]</f>
        <v>BI10ALNAT</v>
      </c>
      <c r="AC3219" s="13" t="str">
        <f>+LISTAS[[#This Row],[Codigo]]</f>
        <v>BI10</v>
      </c>
      <c r="AD3219" s="13" t="str">
        <f>+LISTAS[[#This Row],[ID]]</f>
        <v>ACCESORIOS DE BRONCE UNION POLIAMIDA14</v>
      </c>
      <c r="AH3219" s="36"/>
      <c r="AI3219" s="73">
        <f>+LISTAS[[#This Row],[Precio]]+(LISTAS[[#This Row],[Precio]]*AH3219)</f>
        <v>976.38729999999998</v>
      </c>
      <c r="AJ3219" s="38">
        <f t="shared" si="54"/>
        <v>488.19364999999999</v>
      </c>
      <c r="AL3219" s="35">
        <f>+AJ3219/LISTAS[[#This Row],[COSTO]]-1</f>
        <v>1.1153841820761974</v>
      </c>
      <c r="AM3219" t="str">
        <f>+LISTAS[[#This Row],[ID]]</f>
        <v>ACCESORIOS DE BRONCE UNION POLIAMIDA14</v>
      </c>
      <c r="AO3219" s="45">
        <v>1.2</v>
      </c>
      <c r="AP3219" s="46">
        <f>LISTAS[[#This Row],[COSTO]]+(LISTAS[[#This Row],[COSTO]]*AO3219)</f>
        <v>507.72149999999999</v>
      </c>
      <c r="AQ3219" s="47">
        <f>IF(AO3219="",0,AP3219/LISTAS[[#This Row],[VENTA NETA]]-1)</f>
        <v>-3.7036839786834586E-2</v>
      </c>
      <c r="AS3219" s="46">
        <v>468.66699999999997</v>
      </c>
      <c r="AT3219" s="48">
        <f>+LISTAS[[#This Row],[COSTO]]/AS3219-1</f>
        <v>-0.50757680826685037</v>
      </c>
      <c r="BA3219" t="s">
        <v>7473</v>
      </c>
      <c r="BB3219" s="36">
        <v>-0.37361318211150918</v>
      </c>
    </row>
    <row r="3220" spans="1:54" ht="13.15" thickBot="1" x14ac:dyDescent="0.4">
      <c r="A3220" s="7" t="s">
        <v>7501</v>
      </c>
      <c r="B3220" t="s">
        <v>7473</v>
      </c>
      <c r="C3220">
        <v>15</v>
      </c>
      <c r="D3220" t="s">
        <v>7502</v>
      </c>
      <c r="E3220" s="2">
        <v>976.38729999999998</v>
      </c>
      <c r="F3220" s="7" t="str">
        <f>+_xlfn.XLOOKUP(LISTAS[[#This Row],[ID]],_01_CODIGOS_Y_COSTOS_xlsm[Producto y N°],_01_CODIGOS_Y_COSTOS_xlsm[FABRICA],"",0,1)</f>
        <v>ALNAT</v>
      </c>
      <c r="G3220" s="26">
        <f>LISTAS[[#This Row],[Precio]]*(1-0.46)</f>
        <v>527.24914200000001</v>
      </c>
      <c r="H3220" s="21">
        <f>+_xlfn.XLOOKUP(LISTAS[[#This Row],[ID]],_01_CODIGOS_Y_COSTOS_xlsm[Producto y N°],_01_CODIGOS_Y_COSTOS_xlsm[COSTO],0,0,1)</f>
        <v>230.7825</v>
      </c>
      <c r="I3220" s="28">
        <f>+IFERROR(LISTAS[[#This Row],[VENTA NETA]]/LISTAS[[#This Row],[COSTO]]-1,0)</f>
        <v>1.2846149166422931</v>
      </c>
      <c r="J3220" s="50" t="str">
        <f>IFERROR(VLOOKUP(LISTAS[[#This Row],[ID]],_01_CODIGOS_Y_COSTOS_xlsm[[Producto y N°]:[CODIGO]],2,0),"")</f>
        <v>BI12</v>
      </c>
      <c r="O3220" t="s">
        <v>7501</v>
      </c>
      <c r="AB3220" s="12" t="str">
        <f>+LISTAS[[#This Row],[Codigo]]&amp;LISTAS[[#This Row],[Fabrica]]</f>
        <v>BI12ALNAT</v>
      </c>
      <c r="AC3220" s="13" t="str">
        <f>+LISTAS[[#This Row],[Codigo]]</f>
        <v>BI12</v>
      </c>
      <c r="AD3220" s="13" t="str">
        <f>+LISTAS[[#This Row],[ID]]</f>
        <v>ACCESORIOS DE BRONCE UNION POLIAMIDA15</v>
      </c>
      <c r="AH3220" s="36"/>
      <c r="AI3220" s="73">
        <f>+LISTAS[[#This Row],[Precio]]+(LISTAS[[#This Row],[Precio]]*AH3220)</f>
        <v>976.38729999999998</v>
      </c>
      <c r="AJ3220" s="38">
        <f t="shared" si="54"/>
        <v>488.19364999999999</v>
      </c>
      <c r="AL3220" s="35">
        <f>+AJ3220/LISTAS[[#This Row],[COSTO]]-1</f>
        <v>1.1153841820761974</v>
      </c>
      <c r="AM3220" t="str">
        <f>+LISTAS[[#This Row],[ID]]</f>
        <v>ACCESORIOS DE BRONCE UNION POLIAMIDA15</v>
      </c>
      <c r="AO3220" s="45">
        <v>1.2</v>
      </c>
      <c r="AP3220" s="46">
        <f>LISTAS[[#This Row],[COSTO]]+(LISTAS[[#This Row],[COSTO]]*AO3220)</f>
        <v>507.72149999999999</v>
      </c>
      <c r="AQ3220" s="47">
        <f>IF(AO3220="",0,AP3220/LISTAS[[#This Row],[VENTA NETA]]-1)</f>
        <v>-3.7036839786834586E-2</v>
      </c>
      <c r="AS3220" s="46">
        <v>589.53160000000003</v>
      </c>
      <c r="AT3220" s="48">
        <f>+LISTAS[[#This Row],[COSTO]]/AS3220-1</f>
        <v>-0.60853243490255648</v>
      </c>
      <c r="BA3220" t="s">
        <v>7473</v>
      </c>
      <c r="BB3220" s="36">
        <v>-0.37361318211150918</v>
      </c>
    </row>
    <row r="3221" spans="1:54" ht="13.15" thickBot="1" x14ac:dyDescent="0.4">
      <c r="A3221" s="7" t="s">
        <v>7503</v>
      </c>
      <c r="B3221" t="s">
        <v>7473</v>
      </c>
      <c r="C3221">
        <v>16</v>
      </c>
      <c r="D3221" t="s">
        <v>7504</v>
      </c>
      <c r="E3221" s="2">
        <v>502.14210000000003</v>
      </c>
      <c r="F3221" s="7" t="str">
        <f>+_xlfn.XLOOKUP(LISTAS[[#This Row],[ID]],_01_CODIGOS_Y_COSTOS_xlsm[Producto y N°],_01_CODIGOS_Y_COSTOS_xlsm[FABRICA],"",0,1)</f>
        <v>ALNAT</v>
      </c>
      <c r="G3221" s="26">
        <f>LISTAS[[#This Row],[Precio]]*(1-0.46)</f>
        <v>271.15673400000003</v>
      </c>
      <c r="H3221" s="21">
        <f>+_xlfn.XLOOKUP(LISTAS[[#This Row],[ID]],_01_CODIGOS_Y_COSTOS_xlsm[Producto y N°],_01_CODIGOS_Y_COSTOS_xlsm[COSTO],0,0,1)</f>
        <v>118.68810000000001</v>
      </c>
      <c r="I3221" s="28">
        <f>+IFERROR(LISTAS[[#This Row],[VENTA NETA]]/LISTAS[[#This Row],[COSTO]]-1,0)</f>
        <v>1.2846160145793895</v>
      </c>
      <c r="J3221" s="50" t="str">
        <f>IFERROR(VLOOKUP(LISTAS[[#This Row],[ID]],_01_CODIGOS_Y_COSTOS_xlsm[[Producto y N°]:[CODIGO]],2,0),"")</f>
        <v>BI1/4</v>
      </c>
      <c r="O3221" t="s">
        <v>7503</v>
      </c>
      <c r="AB3221" s="12" t="str">
        <f>+LISTAS[[#This Row],[Codigo]]&amp;LISTAS[[#This Row],[Fabrica]]</f>
        <v>BI1/4ALNAT</v>
      </c>
      <c r="AC3221" s="13" t="str">
        <f>+LISTAS[[#This Row],[Codigo]]</f>
        <v>BI1/4</v>
      </c>
      <c r="AD3221" s="13" t="str">
        <f>+LISTAS[[#This Row],[ID]]</f>
        <v>ACCESORIOS DE BRONCE UNION POLIAMIDA16</v>
      </c>
      <c r="AH3221" s="36"/>
      <c r="AI3221" s="73">
        <f>+LISTAS[[#This Row],[Precio]]+(LISTAS[[#This Row],[Precio]]*AH3221)</f>
        <v>502.14210000000003</v>
      </c>
      <c r="AJ3221" s="38">
        <f t="shared" si="54"/>
        <v>251.07105000000001</v>
      </c>
      <c r="AL3221" s="35">
        <f>+AJ3221/LISTAS[[#This Row],[COSTO]]-1</f>
        <v>1.1153851986846197</v>
      </c>
      <c r="AM3221" t="str">
        <f>+LISTAS[[#This Row],[ID]]</f>
        <v>ACCESORIOS DE BRONCE UNION POLIAMIDA16</v>
      </c>
      <c r="AO3221" s="45">
        <v>1.2</v>
      </c>
      <c r="AP3221" s="46">
        <f>LISTAS[[#This Row],[COSTO]]+(LISTAS[[#This Row],[COSTO]]*AO3221)</f>
        <v>261.11382000000003</v>
      </c>
      <c r="AQ3221" s="47">
        <f>IF(AO3221="",0,AP3221/LISTAS[[#This Row],[VENTA NETA]]-1)</f>
        <v>-3.703730256612392E-2</v>
      </c>
      <c r="AS3221" s="46">
        <v>935.78129999999999</v>
      </c>
      <c r="AT3221" s="48">
        <f>+LISTAS[[#This Row],[COSTO]]/AS3221-1</f>
        <v>-0.87316683930315775</v>
      </c>
      <c r="BA3221" t="s">
        <v>7473</v>
      </c>
      <c r="BB3221" s="36">
        <v>-5.0494589609455742E-2</v>
      </c>
    </row>
    <row r="3222" spans="1:54" ht="13.15" thickBot="1" x14ac:dyDescent="0.4">
      <c r="A3222" s="7" t="s">
        <v>7505</v>
      </c>
      <c r="B3222" t="s">
        <v>7473</v>
      </c>
      <c r="C3222">
        <v>17</v>
      </c>
      <c r="D3222" t="s">
        <v>7506</v>
      </c>
      <c r="E3222" s="2">
        <v>976.38729999999998</v>
      </c>
      <c r="F3222" s="7" t="str">
        <f>+_xlfn.XLOOKUP(LISTAS[[#This Row],[ID]],_01_CODIGOS_Y_COSTOS_xlsm[Producto y N°],_01_CODIGOS_Y_COSTOS_xlsm[FABRICA],"",0,1)</f>
        <v>ALNAT</v>
      </c>
      <c r="G3222" s="26">
        <f>LISTAS[[#This Row],[Precio]]*(1-0.46)</f>
        <v>527.24914200000001</v>
      </c>
      <c r="H3222" s="21">
        <f>+_xlfn.XLOOKUP(LISTAS[[#This Row],[ID]],_01_CODIGOS_Y_COSTOS_xlsm[Producto y N°],_01_CODIGOS_Y_COSTOS_xlsm[COSTO],0,0,1)</f>
        <v>230.7825</v>
      </c>
      <c r="I3222" s="28">
        <f>+IFERROR(LISTAS[[#This Row],[VENTA NETA]]/LISTAS[[#This Row],[COSTO]]-1,0)</f>
        <v>1.2846149166422931</v>
      </c>
      <c r="J3222" s="50" t="str">
        <f>IFERROR(VLOOKUP(LISTAS[[#This Row],[ID]],_01_CODIGOS_Y_COSTOS_xlsm[[Producto y N°]:[CODIGO]],2,0),"")</f>
        <v>BI3/8</v>
      </c>
      <c r="O3222" t="s">
        <v>7505</v>
      </c>
      <c r="AB3222" s="12" t="str">
        <f>+LISTAS[[#This Row],[Codigo]]&amp;LISTAS[[#This Row],[Fabrica]]</f>
        <v>BI3/8ALNAT</v>
      </c>
      <c r="AC3222" s="13" t="str">
        <f>+LISTAS[[#This Row],[Codigo]]</f>
        <v>BI3/8</v>
      </c>
      <c r="AD3222" s="13" t="str">
        <f>+LISTAS[[#This Row],[ID]]</f>
        <v>ACCESORIOS DE BRONCE UNION POLIAMIDA17</v>
      </c>
      <c r="AH3222" s="36"/>
      <c r="AI3222" s="73">
        <f>+LISTAS[[#This Row],[Precio]]+(LISTAS[[#This Row],[Precio]]*AH3222)</f>
        <v>976.38729999999998</v>
      </c>
      <c r="AJ3222" s="38">
        <f t="shared" si="54"/>
        <v>488.19364999999999</v>
      </c>
      <c r="AL3222" s="35">
        <f>+AJ3222/LISTAS[[#This Row],[COSTO]]-1</f>
        <v>1.1153841820761974</v>
      </c>
      <c r="AM3222" t="str">
        <f>+LISTAS[[#This Row],[ID]]</f>
        <v>ACCESORIOS DE BRONCE UNION POLIAMIDA17</v>
      </c>
      <c r="AO3222" s="45">
        <v>1.2</v>
      </c>
      <c r="AP3222" s="46">
        <f>LISTAS[[#This Row],[COSTO]]+(LISTAS[[#This Row],[COSTO]]*AO3222)</f>
        <v>507.72149999999999</v>
      </c>
      <c r="AQ3222" s="47">
        <f>IF(AO3222="",0,AP3222/LISTAS[[#This Row],[VENTA NETA]]-1)</f>
        <v>-3.7036839786834586E-2</v>
      </c>
      <c r="AS3222" s="46">
        <v>1260.375</v>
      </c>
      <c r="AT3222" s="48">
        <f>+LISTAS[[#This Row],[COSTO]]/AS3222-1</f>
        <v>-0.81689378161261528</v>
      </c>
      <c r="BA3222" t="s">
        <v>7473</v>
      </c>
      <c r="BB3222" s="36">
        <v>-1.8191607594973735E-2</v>
      </c>
    </row>
    <row r="3223" spans="1:54" ht="13.15" thickBot="1" x14ac:dyDescent="0.4">
      <c r="A3223" s="7" t="s">
        <v>7507</v>
      </c>
      <c r="B3223" t="s">
        <v>7473</v>
      </c>
      <c r="C3223">
        <v>18</v>
      </c>
      <c r="D3223" t="s">
        <v>7508</v>
      </c>
      <c r="E3223" s="2">
        <v>976.38729999999998</v>
      </c>
      <c r="F3223" s="7" t="str">
        <f>+_xlfn.XLOOKUP(LISTAS[[#This Row],[ID]],_01_CODIGOS_Y_COSTOS_xlsm[Producto y N°],_01_CODIGOS_Y_COSTOS_xlsm[FABRICA],"",0,1)</f>
        <v>ALNAT</v>
      </c>
      <c r="G3223" s="26">
        <f>LISTAS[[#This Row],[Precio]]*(1-0.46)</f>
        <v>527.24914200000001</v>
      </c>
      <c r="H3223" s="21">
        <f>+_xlfn.XLOOKUP(LISTAS[[#This Row],[ID]],_01_CODIGOS_Y_COSTOS_xlsm[Producto y N°],_01_CODIGOS_Y_COSTOS_xlsm[COSTO],0,0,1)</f>
        <v>230.7825</v>
      </c>
      <c r="I3223" s="28">
        <f>+IFERROR(LISTAS[[#This Row],[VENTA NETA]]/LISTAS[[#This Row],[COSTO]]-1,0)</f>
        <v>1.2846149166422931</v>
      </c>
      <c r="J3223" s="50" t="str">
        <f>IFERROR(VLOOKUP(LISTAS[[#This Row],[ID]],_01_CODIGOS_Y_COSTOS_xlsm[[Producto y N°]:[CODIGO]],2,0),"")</f>
        <v>BI1/2</v>
      </c>
      <c r="O3223" t="s">
        <v>7507</v>
      </c>
      <c r="AB3223" s="12" t="str">
        <f>+LISTAS[[#This Row],[Codigo]]&amp;LISTAS[[#This Row],[Fabrica]]</f>
        <v>BI1/2ALNAT</v>
      </c>
      <c r="AC3223" s="13" t="str">
        <f>+LISTAS[[#This Row],[Codigo]]</f>
        <v>BI1/2</v>
      </c>
      <c r="AD3223" s="13" t="str">
        <f>+LISTAS[[#This Row],[ID]]</f>
        <v>ACCESORIOS DE BRONCE UNION POLIAMIDA18</v>
      </c>
      <c r="AH3223" s="36"/>
      <c r="AI3223" s="73">
        <f>+LISTAS[[#This Row],[Precio]]+(LISTAS[[#This Row],[Precio]]*AH3223)</f>
        <v>976.38729999999998</v>
      </c>
      <c r="AJ3223" s="38">
        <f t="shared" si="54"/>
        <v>488.19364999999999</v>
      </c>
      <c r="AL3223" s="35">
        <f>+AJ3223/LISTAS[[#This Row],[COSTO]]-1</f>
        <v>1.1153841820761974</v>
      </c>
      <c r="AM3223" t="str">
        <f>+LISTAS[[#This Row],[ID]]</f>
        <v>ACCESORIOS DE BRONCE UNION POLIAMIDA18</v>
      </c>
      <c r="AO3223" s="45">
        <v>1.2</v>
      </c>
      <c r="AP3223" s="46">
        <f>LISTAS[[#This Row],[COSTO]]+(LISTAS[[#This Row],[COSTO]]*AO3223)</f>
        <v>507.72149999999999</v>
      </c>
      <c r="AQ3223" s="47">
        <f>IF(AO3223="",0,AP3223/LISTAS[[#This Row],[VENTA NETA]]-1)</f>
        <v>-3.7036839786834586E-2</v>
      </c>
      <c r="AS3223" s="46">
        <v>785.50750000000005</v>
      </c>
      <c r="AT3223" s="48">
        <f>+LISTAS[[#This Row],[COSTO]]/AS3223-1</f>
        <v>-0.70619949523079029</v>
      </c>
      <c r="BA3223" t="s">
        <v>7473</v>
      </c>
      <c r="BB3223" s="36">
        <v>-4.4166624395305498E-2</v>
      </c>
    </row>
    <row r="3224" spans="1:54" ht="13.15" thickBot="1" x14ac:dyDescent="0.4">
      <c r="A3224" s="7" t="s">
        <v>7509</v>
      </c>
      <c r="B3224" t="s">
        <v>7473</v>
      </c>
      <c r="C3224">
        <v>20</v>
      </c>
      <c r="D3224" t="s">
        <v>7510</v>
      </c>
      <c r="E3224" s="2">
        <v>3015.5589</v>
      </c>
      <c r="F3224" s="7" t="str">
        <f>+_xlfn.XLOOKUP(LISTAS[[#This Row],[ID]],_01_CODIGOS_Y_COSTOS_xlsm[Producto y N°],_01_CODIGOS_Y_COSTOS_xlsm[FABRICA],"",0,1)</f>
        <v>ALNAT</v>
      </c>
      <c r="G3224" s="26">
        <f>LISTAS[[#This Row],[Precio]]*(1-0.46)</f>
        <v>1628.4018060000001</v>
      </c>
      <c r="H3224" s="21">
        <f>+_xlfn.XLOOKUP(LISTAS[[#This Row],[ID]],_01_CODIGOS_Y_COSTOS_xlsm[Producto y N°],_01_CODIGOS_Y_COSTOS_xlsm[COSTO],0,0,1)</f>
        <v>374.17</v>
      </c>
      <c r="I3224" s="28">
        <f>+IFERROR(LISTAS[[#This Row],[VENTA NETA]]/LISTAS[[#This Row],[COSTO]]-1,0)</f>
        <v>3.3520373252799534</v>
      </c>
      <c r="J3224" s="50" t="str">
        <f>IFERROR(VLOOKUP(LISTAS[[#This Row],[ID]],_01_CODIGOS_Y_COSTOS_xlsm[[Producto y N°]:[CODIGO]],2,0),"")</f>
        <v>012-01B-10</v>
      </c>
      <c r="O3224" t="s">
        <v>7509</v>
      </c>
      <c r="AB3224" s="12" t="str">
        <f>+LISTAS[[#This Row],[Codigo]]&amp;LISTAS[[#This Row],[Fabrica]]</f>
        <v>012-01B-10ALNAT</v>
      </c>
      <c r="AC3224" s="13" t="str">
        <f>+LISTAS[[#This Row],[Codigo]]</f>
        <v>012-01B-10</v>
      </c>
      <c r="AD3224" s="13" t="str">
        <f>+LISTAS[[#This Row],[ID]]</f>
        <v>ACCESORIOS DE BRONCE UNION POLIAMIDA20</v>
      </c>
      <c r="AH3224" s="36"/>
      <c r="AI3224" s="73">
        <f>+LISTAS[[#This Row],[Precio]]+(LISTAS[[#This Row],[Precio]]*AH3224)</f>
        <v>3015.5589</v>
      </c>
      <c r="AJ3224" s="38">
        <f t="shared" si="54"/>
        <v>1507.77945</v>
      </c>
      <c r="AL3224" s="35">
        <f>+AJ3224/LISTAS[[#This Row],[COSTO]]-1</f>
        <v>3.0296641900740306</v>
      </c>
      <c r="AM3224" t="str">
        <f>+LISTAS[[#This Row],[ID]]</f>
        <v>ACCESORIOS DE BRONCE UNION POLIAMIDA20</v>
      </c>
      <c r="AO3224" s="45">
        <v>1.2</v>
      </c>
      <c r="AP3224" s="46">
        <f>LISTAS[[#This Row],[COSTO]]+(LISTAS[[#This Row],[COSTO]]*AO3224)</f>
        <v>823.17399999999998</v>
      </c>
      <c r="AQ3224" s="47">
        <f>IF(AO3224="",0,AP3224/LISTAS[[#This Row],[VENTA NETA]]-1)</f>
        <v>-0.49448962966821963</v>
      </c>
      <c r="AS3224" s="46">
        <v>764.15269999999998</v>
      </c>
      <c r="AT3224" s="48">
        <f>+LISTAS[[#This Row],[COSTO]]/AS3224-1</f>
        <v>-0.5103465576971723</v>
      </c>
      <c r="BA3224" t="s">
        <v>7473</v>
      </c>
      <c r="BB3224" s="36">
        <v>-0.22833529664974395</v>
      </c>
    </row>
    <row r="3225" spans="1:54" ht="13.15" thickBot="1" x14ac:dyDescent="0.4">
      <c r="A3225" s="7" t="s">
        <v>7511</v>
      </c>
      <c r="B3225" t="s">
        <v>7473</v>
      </c>
      <c r="C3225">
        <v>21</v>
      </c>
      <c r="D3225" t="s">
        <v>7512</v>
      </c>
      <c r="E3225" s="2">
        <v>3426.3692999999998</v>
      </c>
      <c r="F3225" s="7" t="str">
        <f>+_xlfn.XLOOKUP(LISTAS[[#This Row],[ID]],_01_CODIGOS_Y_COSTOS_xlsm[Producto y N°],_01_CODIGOS_Y_COSTOS_xlsm[FABRICA],"",0,1)</f>
        <v>ALNAT</v>
      </c>
      <c r="G3225" s="26">
        <f>LISTAS[[#This Row],[Precio]]*(1-0.46)</f>
        <v>1850.2394220000001</v>
      </c>
      <c r="H3225" s="21">
        <f>+_xlfn.XLOOKUP(LISTAS[[#This Row],[ID]],_01_CODIGOS_Y_COSTOS_xlsm[Producto y N°],_01_CODIGOS_Y_COSTOS_xlsm[COSTO],0,0,1)</f>
        <v>474.52140000000003</v>
      </c>
      <c r="I3225" s="28">
        <f>+IFERROR(LISTAS[[#This Row],[VENTA NETA]]/LISTAS[[#This Row],[COSTO]]-1,0)</f>
        <v>2.8991696096319366</v>
      </c>
      <c r="J3225" s="50" t="str">
        <f>IFERROR(VLOOKUP(LISTAS[[#This Row],[ID]],_01_CODIGOS_Y_COSTOS_xlsm[[Producto y N°]:[CODIGO]],2,0),"")</f>
        <v>012-02B-10</v>
      </c>
      <c r="O3225" t="s">
        <v>7511</v>
      </c>
      <c r="AB3225" s="12" t="str">
        <f>+LISTAS[[#This Row],[Codigo]]&amp;LISTAS[[#This Row],[Fabrica]]</f>
        <v>012-02B-10ALNAT</v>
      </c>
      <c r="AC3225" s="13" t="str">
        <f>+LISTAS[[#This Row],[Codigo]]</f>
        <v>012-02B-10</v>
      </c>
      <c r="AD3225" s="13" t="str">
        <f>+LISTAS[[#This Row],[ID]]</f>
        <v>ACCESORIOS DE BRONCE UNION POLIAMIDA21</v>
      </c>
      <c r="AH3225" s="36"/>
      <c r="AI3225" s="73">
        <f>+LISTAS[[#This Row],[Precio]]+(LISTAS[[#This Row],[Precio]]*AH3225)</f>
        <v>3426.3692999999998</v>
      </c>
      <c r="AJ3225" s="38">
        <f t="shared" si="54"/>
        <v>1713.1846499999999</v>
      </c>
      <c r="AL3225" s="35">
        <f>+AJ3225/LISTAS[[#This Row],[COSTO]]-1</f>
        <v>2.6103422311406814</v>
      </c>
      <c r="AM3225" t="str">
        <f>+LISTAS[[#This Row],[ID]]</f>
        <v>ACCESORIOS DE BRONCE UNION POLIAMIDA21</v>
      </c>
      <c r="AO3225" s="45">
        <v>1.2</v>
      </c>
      <c r="AP3225" s="46">
        <f>LISTAS[[#This Row],[COSTO]]+(LISTAS[[#This Row],[COSTO]]*AO3225)</f>
        <v>1043.9470800000001</v>
      </c>
      <c r="AQ3225" s="47">
        <f>IF(AO3225="",0,AP3225/LISTAS[[#This Row],[VENTA NETA]]-1)</f>
        <v>-0.43577730125782599</v>
      </c>
      <c r="AS3225" s="46">
        <v>1280.4557</v>
      </c>
      <c r="AT3225" s="48">
        <f>+LISTAS[[#This Row],[COSTO]]/AS3225-1</f>
        <v>-0.62941209133592046</v>
      </c>
      <c r="BA3225" t="s">
        <v>7473</v>
      </c>
      <c r="BB3225" s="36">
        <v>0.43042371875577801</v>
      </c>
    </row>
    <row r="3226" spans="1:54" ht="13.15" thickBot="1" x14ac:dyDescent="0.4">
      <c r="A3226" s="7" t="s">
        <v>7513</v>
      </c>
      <c r="B3226" t="s">
        <v>7473</v>
      </c>
      <c r="C3226">
        <v>22</v>
      </c>
      <c r="D3226" t="s">
        <v>7514</v>
      </c>
      <c r="E3226" s="2">
        <v>5225.22</v>
      </c>
      <c r="F3226" s="7" t="str">
        <f>+_xlfn.XLOOKUP(LISTAS[[#This Row],[ID]],_01_CODIGOS_Y_COSTOS_xlsm[Producto y N°],_01_CODIGOS_Y_COSTOS_xlsm[FABRICA],"",0,1)</f>
        <v>ALNAT</v>
      </c>
      <c r="G3226" s="26">
        <f>LISTAS[[#This Row],[Precio]]*(1-0.46)</f>
        <v>2821.6188000000002</v>
      </c>
      <c r="H3226" s="21">
        <f>+_xlfn.XLOOKUP(LISTAS[[#This Row],[ID]],_01_CODIGOS_Y_COSTOS_xlsm[Producto y N°],_01_CODIGOS_Y_COSTOS_xlsm[COSTO],0,0,1)</f>
        <v>690.83</v>
      </c>
      <c r="I3226" s="28">
        <f>+IFERROR(LISTAS[[#This Row],[VENTA NETA]]/LISTAS[[#This Row],[COSTO]]-1,0)</f>
        <v>3.0843895024825212</v>
      </c>
      <c r="J3226" s="50" t="str">
        <f>IFERROR(VLOOKUP(LISTAS[[#This Row],[ID]],_01_CODIGOS_Y_COSTOS_xlsm[[Producto y N°]:[CODIGO]],2,0),"")</f>
        <v>012-03B-10</v>
      </c>
      <c r="O3226" t="s">
        <v>7513</v>
      </c>
      <c r="AB3226" s="12" t="str">
        <f>+LISTAS[[#This Row],[Codigo]]&amp;LISTAS[[#This Row],[Fabrica]]</f>
        <v>012-03B-10ALNAT</v>
      </c>
      <c r="AC3226" s="13" t="str">
        <f>+LISTAS[[#This Row],[Codigo]]</f>
        <v>012-03B-10</v>
      </c>
      <c r="AD3226" s="13" t="str">
        <f>+LISTAS[[#This Row],[ID]]</f>
        <v>ACCESORIOS DE BRONCE UNION POLIAMIDA22</v>
      </c>
      <c r="AH3226" s="36"/>
      <c r="AI3226" s="73">
        <f>+LISTAS[[#This Row],[Precio]]+(LISTAS[[#This Row],[Precio]]*AH3226)</f>
        <v>5225.22</v>
      </c>
      <c r="AJ3226" s="38">
        <f t="shared" si="54"/>
        <v>2612.61</v>
      </c>
      <c r="AL3226" s="35">
        <f>+AJ3226/LISTAS[[#This Row],[COSTO]]-1</f>
        <v>2.78184213192826</v>
      </c>
      <c r="AM3226" t="str">
        <f>+LISTAS[[#This Row],[ID]]</f>
        <v>ACCESORIOS DE BRONCE UNION POLIAMIDA22</v>
      </c>
      <c r="AO3226" s="45">
        <v>1.2</v>
      </c>
      <c r="AP3226" s="46">
        <f>LISTAS[[#This Row],[COSTO]]+(LISTAS[[#This Row],[COSTO]]*AO3226)</f>
        <v>1519.826</v>
      </c>
      <c r="AQ3226" s="47">
        <f>IF(AO3226="",0,AP3226/LISTAS[[#This Row],[VENTA NETA]]-1)</f>
        <v>-0.4613638100228139</v>
      </c>
      <c r="AS3226" s="46">
        <v>2793.701</v>
      </c>
      <c r="AT3226" s="48">
        <f>+LISTAS[[#This Row],[COSTO]]/AS3226-1</f>
        <v>-0.75271870540190233</v>
      </c>
      <c r="BA3226" t="s">
        <v>7473</v>
      </c>
      <c r="BB3226" s="36">
        <v>0.292076802782681</v>
      </c>
    </row>
    <row r="3227" spans="1:54" ht="13.15" thickBot="1" x14ac:dyDescent="0.4">
      <c r="A3227" s="7" t="s">
        <v>7515</v>
      </c>
      <c r="B3227" t="s">
        <v>7473</v>
      </c>
      <c r="C3227">
        <v>23</v>
      </c>
      <c r="D3227" t="s">
        <v>7516</v>
      </c>
      <c r="E3227" s="2">
        <v>5681.6760000000004</v>
      </c>
      <c r="F3227" s="7" t="str">
        <f>+_xlfn.XLOOKUP(LISTAS[[#This Row],[ID]],_01_CODIGOS_Y_COSTOS_xlsm[Producto y N°],_01_CODIGOS_Y_COSTOS_xlsm[FABRICA],"",0,1)</f>
        <v>ALNAT</v>
      </c>
      <c r="G3227" s="26">
        <f>LISTAS[[#This Row],[Precio]]*(1-0.46)</f>
        <v>3068.1050400000004</v>
      </c>
      <c r="H3227" s="21">
        <f>+_xlfn.XLOOKUP(LISTAS[[#This Row],[ID]],_01_CODIGOS_Y_COSTOS_xlsm[Producto y N°],_01_CODIGOS_Y_COSTOS_xlsm[COSTO],0,0,1)</f>
        <v>868.99739999999997</v>
      </c>
      <c r="I3227" s="28">
        <f>+IFERROR(LISTAS[[#This Row],[VENTA NETA]]/LISTAS[[#This Row],[COSTO]]-1,0)</f>
        <v>2.5306262596412838</v>
      </c>
      <c r="J3227" s="50" t="str">
        <f>IFERROR(VLOOKUP(LISTAS[[#This Row],[ID]],_01_CODIGOS_Y_COSTOS_xlsm[[Producto y N°]:[CODIGO]],2,0),"")</f>
        <v>012-04B-10</v>
      </c>
      <c r="O3227" t="s">
        <v>7515</v>
      </c>
      <c r="AB3227" s="12" t="str">
        <f>+LISTAS[[#This Row],[Codigo]]&amp;LISTAS[[#This Row],[Fabrica]]</f>
        <v>012-04B-10ALNAT</v>
      </c>
      <c r="AC3227" s="13" t="str">
        <f>+LISTAS[[#This Row],[Codigo]]</f>
        <v>012-04B-10</v>
      </c>
      <c r="AD3227" s="13" t="str">
        <f>+LISTAS[[#This Row],[ID]]</f>
        <v>ACCESORIOS DE BRONCE UNION POLIAMIDA23</v>
      </c>
      <c r="AH3227" s="36"/>
      <c r="AI3227" s="73">
        <f>+LISTAS[[#This Row],[Precio]]+(LISTAS[[#This Row],[Precio]]*AH3227)</f>
        <v>5681.6760000000004</v>
      </c>
      <c r="AJ3227" s="38">
        <f t="shared" si="54"/>
        <v>2840.8380000000002</v>
      </c>
      <c r="AL3227" s="35">
        <f>+AJ3227/LISTAS[[#This Row],[COSTO]]-1</f>
        <v>2.2690983885567442</v>
      </c>
      <c r="AM3227" t="str">
        <f>+LISTAS[[#This Row],[ID]]</f>
        <v>ACCESORIOS DE BRONCE UNION POLIAMIDA23</v>
      </c>
      <c r="AO3227" s="45">
        <v>1.2</v>
      </c>
      <c r="AP3227" s="46">
        <f>LISTAS[[#This Row],[COSTO]]+(LISTAS[[#This Row],[COSTO]]*AO3227)</f>
        <v>1911.7942799999998</v>
      </c>
      <c r="AQ3227" s="47">
        <f>IF(AO3227="",0,AP3227/LISTAS[[#This Row],[VENTA NETA]]-1)</f>
        <v>-0.37688108618341187</v>
      </c>
      <c r="AS3227" s="46">
        <v>694.13379999999995</v>
      </c>
      <c r="AT3227" s="48">
        <f>+LISTAS[[#This Row],[COSTO]]/AS3227-1</f>
        <v>0.25191627320265919</v>
      </c>
      <c r="BA3227" t="s">
        <v>7473</v>
      </c>
      <c r="BB3227" s="36">
        <v>0.24134203355905859</v>
      </c>
    </row>
    <row r="3228" spans="1:54" ht="13.15" thickBot="1" x14ac:dyDescent="0.4">
      <c r="A3228" s="7" t="s">
        <v>7517</v>
      </c>
      <c r="B3228" t="s">
        <v>7473</v>
      </c>
      <c r="C3228">
        <v>24</v>
      </c>
      <c r="D3228" t="s">
        <v>7518</v>
      </c>
      <c r="E3228" s="2">
        <v>3015.5589</v>
      </c>
      <c r="F3228" s="7" t="str">
        <f>+_xlfn.XLOOKUP(LISTAS[[#This Row],[ID]],_01_CODIGOS_Y_COSTOS_xlsm[Producto y N°],_01_CODIGOS_Y_COSTOS_xlsm[FABRICA],"",0,1)</f>
        <v>ALNAT</v>
      </c>
      <c r="G3228" s="26">
        <f>LISTAS[[#This Row],[Precio]]*(1-0.46)</f>
        <v>1628.4018060000001</v>
      </c>
      <c r="H3228" s="21">
        <f>+_xlfn.XLOOKUP(LISTAS[[#This Row],[ID]],_01_CODIGOS_Y_COSTOS_xlsm[Producto y N°],_01_CODIGOS_Y_COSTOS_xlsm[COSTO],0,0,1)</f>
        <v>374.17</v>
      </c>
      <c r="I3228" s="28">
        <f>+IFERROR(LISTAS[[#This Row],[VENTA NETA]]/LISTAS[[#This Row],[COSTO]]-1,0)</f>
        <v>3.3520373252799534</v>
      </c>
      <c r="J3228" s="50" t="str">
        <f>IFERROR(VLOOKUP(LISTAS[[#This Row],[ID]],_01_CODIGOS_Y_COSTOS_xlsm[[Producto y N°]:[CODIGO]],2,0),"")</f>
        <v>012-80B-10</v>
      </c>
      <c r="O3228" t="s">
        <v>7517</v>
      </c>
      <c r="AB3228" s="12" t="str">
        <f>+LISTAS[[#This Row],[Codigo]]&amp;LISTAS[[#This Row],[Fabrica]]</f>
        <v>012-80B-10ALNAT</v>
      </c>
      <c r="AC3228" s="13" t="str">
        <f>+LISTAS[[#This Row],[Codigo]]</f>
        <v>012-80B-10</v>
      </c>
      <c r="AD3228" s="13" t="str">
        <f>+LISTAS[[#This Row],[ID]]</f>
        <v>ACCESORIOS DE BRONCE UNION POLIAMIDA24</v>
      </c>
      <c r="AH3228" s="36"/>
      <c r="AI3228" s="73">
        <f>+LISTAS[[#This Row],[Precio]]+(LISTAS[[#This Row],[Precio]]*AH3228)</f>
        <v>3015.5589</v>
      </c>
      <c r="AJ3228" s="38">
        <f t="shared" si="54"/>
        <v>1507.77945</v>
      </c>
      <c r="AL3228" s="35">
        <f>+AJ3228/LISTAS[[#This Row],[COSTO]]-1</f>
        <v>3.0296641900740306</v>
      </c>
      <c r="AM3228" t="str">
        <f>+LISTAS[[#This Row],[ID]]</f>
        <v>ACCESORIOS DE BRONCE UNION POLIAMIDA24</v>
      </c>
      <c r="AO3228" s="45">
        <v>1.2</v>
      </c>
      <c r="AP3228" s="46">
        <f>LISTAS[[#This Row],[COSTO]]+(LISTAS[[#This Row],[COSTO]]*AO3228)</f>
        <v>823.17399999999998</v>
      </c>
      <c r="AQ3228" s="47">
        <f>IF(AO3228="",0,AP3228/LISTAS[[#This Row],[VENTA NETA]]-1)</f>
        <v>-0.49448962966821963</v>
      </c>
      <c r="AS3228" s="46">
        <v>719.95749999999998</v>
      </c>
      <c r="AT3228" s="48">
        <f>+LISTAS[[#This Row],[COSTO]]/AS3228-1</f>
        <v>-0.4802887670452769</v>
      </c>
      <c r="BA3228" t="s">
        <v>7473</v>
      </c>
      <c r="BB3228" s="36">
        <v>2.1619676048281189E-3</v>
      </c>
    </row>
    <row r="3229" spans="1:54" ht="13.15" thickBot="1" x14ac:dyDescent="0.4">
      <c r="A3229" s="7" t="s">
        <v>7519</v>
      </c>
      <c r="B3229" t="s">
        <v>7473</v>
      </c>
      <c r="C3229">
        <v>25</v>
      </c>
      <c r="D3229" t="s">
        <v>7520</v>
      </c>
      <c r="E3229" s="2">
        <v>3426.3692999999998</v>
      </c>
      <c r="F3229" s="7" t="str">
        <f>+_xlfn.XLOOKUP(LISTAS[[#This Row],[ID]],_01_CODIGOS_Y_COSTOS_xlsm[Producto y N°],_01_CODIGOS_Y_COSTOS_xlsm[FABRICA],"",0,1)</f>
        <v>ALNAT</v>
      </c>
      <c r="G3229" s="26">
        <f>LISTAS[[#This Row],[Precio]]*(1-0.46)</f>
        <v>1850.2394220000001</v>
      </c>
      <c r="H3229" s="21">
        <f>+_xlfn.XLOOKUP(LISTAS[[#This Row],[ID]],_01_CODIGOS_Y_COSTOS_xlsm[Producto y N°],_01_CODIGOS_Y_COSTOS_xlsm[COSTO],0,0,1)</f>
        <v>474.52140000000003</v>
      </c>
      <c r="I3229" s="28">
        <f>+IFERROR(LISTAS[[#This Row],[VENTA NETA]]/LISTAS[[#This Row],[COSTO]]-1,0)</f>
        <v>2.8991696096319366</v>
      </c>
      <c r="J3229" s="50" t="str">
        <f>IFERROR(VLOOKUP(LISTAS[[#This Row],[ID]],_01_CODIGOS_Y_COSTOS_xlsm[[Producto y N°]:[CODIGO]],2,0),"")</f>
        <v>012-81B-10</v>
      </c>
      <c r="O3229" t="s">
        <v>7519</v>
      </c>
      <c r="AB3229" s="12" t="str">
        <f>+LISTAS[[#This Row],[Codigo]]&amp;LISTAS[[#This Row],[Fabrica]]</f>
        <v>012-81B-10ALNAT</v>
      </c>
      <c r="AC3229" s="13" t="str">
        <f>+LISTAS[[#This Row],[Codigo]]</f>
        <v>012-81B-10</v>
      </c>
      <c r="AD3229" s="13" t="str">
        <f>+LISTAS[[#This Row],[ID]]</f>
        <v>ACCESORIOS DE BRONCE UNION POLIAMIDA25</v>
      </c>
      <c r="AH3229" s="36"/>
      <c r="AI3229" s="73">
        <f>+LISTAS[[#This Row],[Precio]]+(LISTAS[[#This Row],[Precio]]*AH3229)</f>
        <v>3426.3692999999998</v>
      </c>
      <c r="AJ3229" s="38">
        <f t="shared" si="54"/>
        <v>1713.1846499999999</v>
      </c>
      <c r="AL3229" s="35">
        <f>+AJ3229/LISTAS[[#This Row],[COSTO]]-1</f>
        <v>2.6103422311406814</v>
      </c>
      <c r="AM3229" t="str">
        <f>+LISTAS[[#This Row],[ID]]</f>
        <v>ACCESORIOS DE BRONCE UNION POLIAMIDA25</v>
      </c>
      <c r="AO3229" s="45">
        <v>1.2</v>
      </c>
      <c r="AP3229" s="46">
        <f>LISTAS[[#This Row],[COSTO]]+(LISTAS[[#This Row],[COSTO]]*AO3229)</f>
        <v>1043.9470800000001</v>
      </c>
      <c r="AQ3229" s="47">
        <f>IF(AO3229="",0,AP3229/LISTAS[[#This Row],[VENTA NETA]]-1)</f>
        <v>-0.43577730125782599</v>
      </c>
      <c r="AS3229" s="46">
        <v>719.95749999999998</v>
      </c>
      <c r="AT3229" s="48">
        <f>+LISTAS[[#This Row],[COSTO]]/AS3229-1</f>
        <v>-0.34090359500387168</v>
      </c>
      <c r="BA3229" t="s">
        <v>7473</v>
      </c>
      <c r="BB3229" s="36">
        <v>-2.5703076161504246E-2</v>
      </c>
    </row>
    <row r="3230" spans="1:54" ht="13.15" thickBot="1" x14ac:dyDescent="0.4">
      <c r="A3230" s="7" t="s">
        <v>7521</v>
      </c>
      <c r="B3230" t="s">
        <v>7473</v>
      </c>
      <c r="C3230">
        <v>26</v>
      </c>
      <c r="D3230" t="s">
        <v>7522</v>
      </c>
      <c r="E3230" s="2">
        <v>5225.22</v>
      </c>
      <c r="F3230" s="7" t="str">
        <f>+_xlfn.XLOOKUP(LISTAS[[#This Row],[ID]],_01_CODIGOS_Y_COSTOS_xlsm[Producto y N°],_01_CODIGOS_Y_COSTOS_xlsm[FABRICA],"",0,1)</f>
        <v>ALNAT</v>
      </c>
      <c r="G3230" s="26">
        <f>LISTAS[[#This Row],[Precio]]*(1-0.46)</f>
        <v>2821.6188000000002</v>
      </c>
      <c r="H3230" s="21">
        <f>+_xlfn.XLOOKUP(LISTAS[[#This Row],[ID]],_01_CODIGOS_Y_COSTOS_xlsm[Producto y N°],_01_CODIGOS_Y_COSTOS_xlsm[COSTO],0,0,1)</f>
        <v>690.83</v>
      </c>
      <c r="I3230" s="28">
        <f>+IFERROR(LISTAS[[#This Row],[VENTA NETA]]/LISTAS[[#This Row],[COSTO]]-1,0)</f>
        <v>3.0843895024825212</v>
      </c>
      <c r="J3230" s="50" t="str">
        <f>IFERROR(VLOOKUP(LISTAS[[#This Row],[ID]],_01_CODIGOS_Y_COSTOS_xlsm[[Producto y N°]:[CODIGO]],2,0),"")</f>
        <v>012-82B-10</v>
      </c>
      <c r="O3230" t="s">
        <v>7521</v>
      </c>
      <c r="AB3230" s="12" t="str">
        <f>+LISTAS[[#This Row],[Codigo]]&amp;LISTAS[[#This Row],[Fabrica]]</f>
        <v>012-82B-10ALNAT</v>
      </c>
      <c r="AC3230" s="13" t="str">
        <f>+LISTAS[[#This Row],[Codigo]]</f>
        <v>012-82B-10</v>
      </c>
      <c r="AD3230" s="13" t="str">
        <f>+LISTAS[[#This Row],[ID]]</f>
        <v>ACCESORIOS DE BRONCE UNION POLIAMIDA26</v>
      </c>
      <c r="AH3230" s="36"/>
      <c r="AI3230" s="73">
        <f>+LISTAS[[#This Row],[Precio]]+(LISTAS[[#This Row],[Precio]]*AH3230)</f>
        <v>5225.22</v>
      </c>
      <c r="AJ3230" s="38">
        <f t="shared" si="54"/>
        <v>2612.61</v>
      </c>
      <c r="AL3230" s="35">
        <f>+AJ3230/LISTAS[[#This Row],[COSTO]]-1</f>
        <v>2.78184213192826</v>
      </c>
      <c r="AM3230" t="str">
        <f>+LISTAS[[#This Row],[ID]]</f>
        <v>ACCESORIOS DE BRONCE UNION POLIAMIDA26</v>
      </c>
      <c r="AO3230" s="45">
        <v>1.2</v>
      </c>
      <c r="AP3230" s="46">
        <f>LISTAS[[#This Row],[COSTO]]+(LISTAS[[#This Row],[COSTO]]*AO3230)</f>
        <v>1519.826</v>
      </c>
      <c r="AQ3230" s="47">
        <f>IF(AO3230="",0,AP3230/LISTAS[[#This Row],[VENTA NETA]]-1)</f>
        <v>-0.4613638100228139</v>
      </c>
      <c r="AS3230" s="46">
        <v>719.95749999999998</v>
      </c>
      <c r="AT3230" s="48">
        <f>+LISTAS[[#This Row],[COSTO]]/AS3230-1</f>
        <v>-4.0457249212627056E-2</v>
      </c>
      <c r="BA3230" t="s">
        <v>7473</v>
      </c>
      <c r="BB3230" s="36">
        <v>-1.5993068134157462E-2</v>
      </c>
    </row>
    <row r="3231" spans="1:54" ht="13.15" thickBot="1" x14ac:dyDescent="0.4">
      <c r="A3231" s="7" t="s">
        <v>7523</v>
      </c>
      <c r="B3231" t="s">
        <v>7473</v>
      </c>
      <c r="C3231">
        <v>27</v>
      </c>
      <c r="D3231" t="s">
        <v>7524</v>
      </c>
      <c r="E3231" s="2">
        <v>5681.6760000000004</v>
      </c>
      <c r="F3231" s="7" t="str">
        <f>+_xlfn.XLOOKUP(LISTAS[[#This Row],[ID]],_01_CODIGOS_Y_COSTOS_xlsm[Producto y N°],_01_CODIGOS_Y_COSTOS_xlsm[FABRICA],"",0,1)</f>
        <v>ALNAT</v>
      </c>
      <c r="G3231" s="26">
        <f>LISTAS[[#This Row],[Precio]]*(1-0.46)</f>
        <v>3068.1050400000004</v>
      </c>
      <c r="H3231" s="21">
        <f>+_xlfn.XLOOKUP(LISTAS[[#This Row],[ID]],_01_CODIGOS_Y_COSTOS_xlsm[Producto y N°],_01_CODIGOS_Y_COSTOS_xlsm[COSTO],0,0,1)</f>
        <v>868.99739999999997</v>
      </c>
      <c r="I3231" s="28">
        <f>+IFERROR(LISTAS[[#This Row],[VENTA NETA]]/LISTAS[[#This Row],[COSTO]]-1,0)</f>
        <v>2.5306262596412838</v>
      </c>
      <c r="J3231" s="50" t="str">
        <f>IFERROR(VLOOKUP(LISTAS[[#This Row],[ID]],_01_CODIGOS_Y_COSTOS_xlsm[[Producto y N°]:[CODIGO]],2,0),"")</f>
        <v>012-83B-10</v>
      </c>
      <c r="O3231" t="s">
        <v>7523</v>
      </c>
      <c r="AB3231" s="12" t="str">
        <f>+LISTAS[[#This Row],[Codigo]]&amp;LISTAS[[#This Row],[Fabrica]]</f>
        <v>012-83B-10ALNAT</v>
      </c>
      <c r="AC3231" s="13" t="str">
        <f>+LISTAS[[#This Row],[Codigo]]</f>
        <v>012-83B-10</v>
      </c>
      <c r="AD3231" s="13" t="str">
        <f>+LISTAS[[#This Row],[ID]]</f>
        <v>ACCESORIOS DE BRONCE UNION POLIAMIDA27</v>
      </c>
      <c r="AH3231" s="36"/>
      <c r="AI3231" s="73">
        <f>+LISTAS[[#This Row],[Precio]]+(LISTAS[[#This Row],[Precio]]*AH3231)</f>
        <v>5681.6760000000004</v>
      </c>
      <c r="AJ3231" s="38">
        <f t="shared" si="54"/>
        <v>2840.8380000000002</v>
      </c>
      <c r="AL3231" s="35">
        <f>+AJ3231/LISTAS[[#This Row],[COSTO]]-1</f>
        <v>2.2690983885567442</v>
      </c>
      <c r="AM3231" t="str">
        <f>+LISTAS[[#This Row],[ID]]</f>
        <v>ACCESORIOS DE BRONCE UNION POLIAMIDA27</v>
      </c>
      <c r="AO3231" s="45">
        <v>1.2</v>
      </c>
      <c r="AP3231" s="46">
        <f>LISTAS[[#This Row],[COSTO]]+(LISTAS[[#This Row],[COSTO]]*AO3231)</f>
        <v>1911.7942799999998</v>
      </c>
      <c r="AQ3231" s="47">
        <f>IF(AO3231="",0,AP3231/LISTAS[[#This Row],[VENTA NETA]]-1)</f>
        <v>-0.37688108618341187</v>
      </c>
      <c r="AS3231" s="46">
        <v>719.95749999999998</v>
      </c>
      <c r="AT3231" s="48">
        <f>+LISTAS[[#This Row],[COSTO]]/AS3231-1</f>
        <v>0.20701208057420062</v>
      </c>
      <c r="BA3231" t="s">
        <v>7473</v>
      </c>
      <c r="BB3231" s="36">
        <v>-1.6661312814662099E-2</v>
      </c>
    </row>
    <row r="3232" spans="1:54" ht="13.15" thickBot="1" x14ac:dyDescent="0.4">
      <c r="A3232" s="7" t="s">
        <v>7525</v>
      </c>
      <c r="B3232" t="s">
        <v>7473</v>
      </c>
      <c r="C3232">
        <v>30</v>
      </c>
      <c r="D3232" t="s">
        <v>7526</v>
      </c>
      <c r="E3232" s="2">
        <v>3687.2035000000001</v>
      </c>
      <c r="F3232" s="7" t="str">
        <f>+_xlfn.XLOOKUP(LISTAS[[#This Row],[ID]],_01_CODIGOS_Y_COSTOS_xlsm[Producto y N°],_01_CODIGOS_Y_COSTOS_xlsm[FABRICA],"",0,1)</f>
        <v>ALNAT</v>
      </c>
      <c r="G3232" s="26">
        <f>LISTAS[[#This Row],[Precio]]*(1-0.46)</f>
        <v>1991.0898900000002</v>
      </c>
      <c r="H3232" s="21">
        <f>+_xlfn.XLOOKUP(LISTAS[[#This Row],[ID]],_01_CODIGOS_Y_COSTOS_xlsm[Producto y N°],_01_CODIGOS_Y_COSTOS_xlsm[COSTO],0,0,1)</f>
        <v>485.58319999999998</v>
      </c>
      <c r="I3232" s="28">
        <f>+IFERROR(LISTAS[[#This Row],[VENTA NETA]]/LISTAS[[#This Row],[COSTO]]-1,0)</f>
        <v>3.1004093428273469</v>
      </c>
      <c r="J3232" s="50" t="str">
        <f>IFERROR(VLOOKUP(LISTAS[[#This Row],[ID]],_01_CODIGOS_Y_COSTOS_xlsm[[Producto y N°]:[CODIGO]],2,0),"")</f>
        <v>012-01B-20</v>
      </c>
      <c r="O3232" t="s">
        <v>7525</v>
      </c>
      <c r="AB3232" s="12" t="str">
        <f>+LISTAS[[#This Row],[Codigo]]&amp;LISTAS[[#This Row],[Fabrica]]</f>
        <v>012-01B-20ALNAT</v>
      </c>
      <c r="AC3232" s="13" t="str">
        <f>+LISTAS[[#This Row],[Codigo]]</f>
        <v>012-01B-20</v>
      </c>
      <c r="AD3232" s="13" t="str">
        <f>+LISTAS[[#This Row],[ID]]</f>
        <v>ACCESORIOS DE BRONCE UNION POLIAMIDA30</v>
      </c>
      <c r="AH3232" s="36"/>
      <c r="AI3232" s="73">
        <f>+LISTAS[[#This Row],[Precio]]+(LISTAS[[#This Row],[Precio]]*AH3232)</f>
        <v>3687.2035000000001</v>
      </c>
      <c r="AJ3232" s="38">
        <f t="shared" si="54"/>
        <v>1843.60175</v>
      </c>
      <c r="AL3232" s="35">
        <f>+AJ3232/LISTAS[[#This Row],[COSTO]]-1</f>
        <v>2.7966753174327286</v>
      </c>
      <c r="AM3232" t="str">
        <f>+LISTAS[[#This Row],[ID]]</f>
        <v>ACCESORIOS DE BRONCE UNION POLIAMIDA30</v>
      </c>
      <c r="AO3232" s="45">
        <v>1.2</v>
      </c>
      <c r="AP3232" s="46">
        <f>LISTAS[[#This Row],[COSTO]]+(LISTAS[[#This Row],[COSTO]]*AO3232)</f>
        <v>1068.28304</v>
      </c>
      <c r="AQ3232" s="47">
        <f>IF(AO3232="",0,AP3232/LISTAS[[#This Row],[VENTA NETA]]-1)</f>
        <v>-0.46346820132766586</v>
      </c>
      <c r="AS3232" s="46">
        <v>719.95749999999998</v>
      </c>
      <c r="AT3232" s="48">
        <f>+LISTAS[[#This Row],[COSTO]]/AS3232-1</f>
        <v>-0.32553907695940387</v>
      </c>
      <c r="BA3232" t="s">
        <v>7473</v>
      </c>
      <c r="BB3232" s="36">
        <v>-0.37715826525625684</v>
      </c>
    </row>
    <row r="3233" spans="1:54" ht="13.15" thickBot="1" x14ac:dyDescent="0.4">
      <c r="A3233" s="7" t="s">
        <v>7527</v>
      </c>
      <c r="B3233" t="s">
        <v>7473</v>
      </c>
      <c r="C3233">
        <v>31</v>
      </c>
      <c r="D3233" t="s">
        <v>7528</v>
      </c>
      <c r="E3233" s="2">
        <v>3586.7831999999999</v>
      </c>
      <c r="F3233" s="7" t="str">
        <f>+_xlfn.XLOOKUP(LISTAS[[#This Row],[ID]],_01_CODIGOS_Y_COSTOS_xlsm[Producto y N°],_01_CODIGOS_Y_COSTOS_xlsm[FABRICA],"",0,1)</f>
        <v>ALNAT</v>
      </c>
      <c r="G3233" s="26">
        <f>LISTAS[[#This Row],[Precio]]*(1-0.46)</f>
        <v>1936.862928</v>
      </c>
      <c r="H3233" s="21">
        <f>+_xlfn.XLOOKUP(LISTAS[[#This Row],[ID]],_01_CODIGOS_Y_COSTOS_xlsm[Producto y N°],_01_CODIGOS_Y_COSTOS_xlsm[COSTO],0,0,1)</f>
        <v>461.05270000000002</v>
      </c>
      <c r="I3233" s="28">
        <f>+IFERROR(LISTAS[[#This Row],[VENTA NETA]]/LISTAS[[#This Row],[COSTO]]-1,0)</f>
        <v>3.2009577820496444</v>
      </c>
      <c r="J3233" s="50" t="str">
        <f>IFERROR(VLOOKUP(LISTAS[[#This Row],[ID]],_01_CODIGOS_Y_COSTOS_xlsm[[Producto y N°]:[CODIGO]],2,0),"")</f>
        <v>012-02B-20</v>
      </c>
      <c r="O3233" t="s">
        <v>7527</v>
      </c>
      <c r="AB3233" s="12" t="str">
        <f>+LISTAS[[#This Row],[Codigo]]&amp;LISTAS[[#This Row],[Fabrica]]</f>
        <v>012-02B-20ALNAT</v>
      </c>
      <c r="AC3233" s="13" t="str">
        <f>+LISTAS[[#This Row],[Codigo]]</f>
        <v>012-02B-20</v>
      </c>
      <c r="AD3233" s="13" t="str">
        <f>+LISTAS[[#This Row],[ID]]</f>
        <v>ACCESORIOS DE BRONCE UNION POLIAMIDA31</v>
      </c>
      <c r="AH3233" s="36"/>
      <c r="AI3233" s="73">
        <f>+LISTAS[[#This Row],[Precio]]+(LISTAS[[#This Row],[Precio]]*AH3233)</f>
        <v>3586.7831999999999</v>
      </c>
      <c r="AJ3233" s="38">
        <f t="shared" si="54"/>
        <v>1793.3915999999999</v>
      </c>
      <c r="AL3233" s="35">
        <f>+AJ3233/LISTAS[[#This Row],[COSTO]]-1</f>
        <v>2.8897757241200406</v>
      </c>
      <c r="AM3233" t="str">
        <f>+LISTAS[[#This Row],[ID]]</f>
        <v>ACCESORIOS DE BRONCE UNION POLIAMIDA31</v>
      </c>
      <c r="AO3233" s="45">
        <v>1.2</v>
      </c>
      <c r="AP3233" s="46">
        <f>LISTAS[[#This Row],[COSTO]]+(LISTAS[[#This Row],[COSTO]]*AO3233)</f>
        <v>1014.31594</v>
      </c>
      <c r="AQ3233" s="47">
        <f>IF(AO3233="",0,AP3233/LISTAS[[#This Row],[VENTA NETA]]-1)</f>
        <v>-0.47630990023265085</v>
      </c>
      <c r="AS3233" s="46">
        <v>719.95749999999998</v>
      </c>
      <c r="AT3233" s="48">
        <f>+LISTAS[[#This Row],[COSTO]]/AS3233-1</f>
        <v>-0.35961122705159676</v>
      </c>
      <c r="BA3233" t="s">
        <v>7473</v>
      </c>
      <c r="BB3233" s="36">
        <v>0.18090551397348542</v>
      </c>
    </row>
    <row r="3234" spans="1:54" ht="13.15" thickBot="1" x14ac:dyDescent="0.4">
      <c r="A3234" s="7" t="s">
        <v>7529</v>
      </c>
      <c r="B3234" t="s">
        <v>7473</v>
      </c>
      <c r="C3234">
        <v>32</v>
      </c>
      <c r="D3234" t="s">
        <v>7530</v>
      </c>
      <c r="E3234" s="2">
        <v>6013.0294000000004</v>
      </c>
      <c r="F3234" s="7" t="str">
        <f>+_xlfn.XLOOKUP(LISTAS[[#This Row],[ID]],_01_CODIGOS_Y_COSTOS_xlsm[Producto y N°],_01_CODIGOS_Y_COSTOS_xlsm[FABRICA],"",0,1)</f>
        <v>ALNAT</v>
      </c>
      <c r="G3234" s="26">
        <f>LISTAS[[#This Row],[Precio]]*(1-0.46)</f>
        <v>3247.0358760000004</v>
      </c>
      <c r="H3234" s="21">
        <f>+_xlfn.XLOOKUP(LISTAS[[#This Row],[ID]],_01_CODIGOS_Y_COSTOS_xlsm[Producto y N°],_01_CODIGOS_Y_COSTOS_xlsm[COSTO],0,0,1)</f>
        <v>1016.6064</v>
      </c>
      <c r="I3234" s="28">
        <f>+IFERROR(LISTAS[[#This Row],[VENTA NETA]]/LISTAS[[#This Row],[COSTO]]-1,0)</f>
        <v>2.1939951155137329</v>
      </c>
      <c r="J3234" s="50" t="str">
        <f>IFERROR(VLOOKUP(LISTAS[[#This Row],[ID]],_01_CODIGOS_Y_COSTOS_xlsm[[Producto y N°]:[CODIGO]],2,0),"")</f>
        <v>012-03B-20</v>
      </c>
      <c r="O3234" t="s">
        <v>7529</v>
      </c>
      <c r="AB3234" s="12" t="str">
        <f>+LISTAS[[#This Row],[Codigo]]&amp;LISTAS[[#This Row],[Fabrica]]</f>
        <v>012-03B-20ALNAT</v>
      </c>
      <c r="AC3234" s="13" t="str">
        <f>+LISTAS[[#This Row],[Codigo]]</f>
        <v>012-03B-20</v>
      </c>
      <c r="AD3234" s="13" t="str">
        <f>+LISTAS[[#This Row],[ID]]</f>
        <v>ACCESORIOS DE BRONCE UNION POLIAMIDA32</v>
      </c>
      <c r="AH3234" s="36"/>
      <c r="AI3234" s="73">
        <f>+LISTAS[[#This Row],[Precio]]+(LISTAS[[#This Row],[Precio]]*AH3234)</f>
        <v>6013.0294000000004</v>
      </c>
      <c r="AJ3234" s="38">
        <f t="shared" si="54"/>
        <v>3006.5147000000002</v>
      </c>
      <c r="AL3234" s="35">
        <f>+AJ3234/LISTAS[[#This Row],[COSTO]]-1</f>
        <v>1.9574028847349378</v>
      </c>
      <c r="AM3234" t="str">
        <f>+LISTAS[[#This Row],[ID]]</f>
        <v>ACCESORIOS DE BRONCE UNION POLIAMIDA32</v>
      </c>
      <c r="AO3234" s="45">
        <v>1.2</v>
      </c>
      <c r="AP3234" s="46">
        <f>LISTAS[[#This Row],[COSTO]]+(LISTAS[[#This Row],[COSTO]]*AO3234)</f>
        <v>2236.5340799999999</v>
      </c>
      <c r="AQ3234" s="47">
        <f>IF(AO3234="",0,AP3234/LISTAS[[#This Row],[VENTA NETA]]-1)</f>
        <v>-0.31120746261813104</v>
      </c>
      <c r="AS3234" s="46">
        <v>719.95749999999998</v>
      </c>
      <c r="AT3234" s="48">
        <f>+LISTAS[[#This Row],[COSTO]]/AS3234-1</f>
        <v>0.41203668272085503</v>
      </c>
      <c r="BA3234" t="s">
        <v>7473</v>
      </c>
      <c r="BB3234" s="36">
        <v>0.10754026068818545</v>
      </c>
    </row>
    <row r="3235" spans="1:54" ht="13.15" thickBot="1" x14ac:dyDescent="0.4">
      <c r="A3235" s="7" t="s">
        <v>7531</v>
      </c>
      <c r="B3235" t="s">
        <v>7473</v>
      </c>
      <c r="C3235">
        <v>33</v>
      </c>
      <c r="D3235" t="s">
        <v>7532</v>
      </c>
      <c r="E3235" s="2">
        <v>7827.0191999999997</v>
      </c>
      <c r="F3235" s="7" t="str">
        <f>+_xlfn.XLOOKUP(LISTAS[[#This Row],[ID]],_01_CODIGOS_Y_COSTOS_xlsm[Producto y N°],_01_CODIGOS_Y_COSTOS_xlsm[FABRICA],"",0,1)</f>
        <v>ALNAT</v>
      </c>
      <c r="G3235" s="26">
        <f>LISTAS[[#This Row],[Precio]]*(1-0.46)</f>
        <v>4226.5903680000001</v>
      </c>
      <c r="H3235" s="21">
        <f>+_xlfn.XLOOKUP(LISTAS[[#This Row],[ID]],_01_CODIGOS_Y_COSTOS_xlsm[Producto y N°],_01_CODIGOS_Y_COSTOS_xlsm[COSTO],0,0,1)</f>
        <v>1371.3436999999999</v>
      </c>
      <c r="I3235" s="28">
        <f>+IFERROR(LISTAS[[#This Row],[VENTA NETA]]/LISTAS[[#This Row],[COSTO]]-1,0)</f>
        <v>2.0820795457768906</v>
      </c>
      <c r="J3235" s="50" t="str">
        <f>IFERROR(VLOOKUP(LISTAS[[#This Row],[ID]],_01_CODIGOS_Y_COSTOS_xlsm[[Producto y N°]:[CODIGO]],2,0),"")</f>
        <v>012-04B-20</v>
      </c>
      <c r="O3235" t="s">
        <v>7531</v>
      </c>
      <c r="AB3235" s="12" t="str">
        <f>+LISTAS[[#This Row],[Codigo]]&amp;LISTAS[[#This Row],[Fabrica]]</f>
        <v>012-04B-20ALNAT</v>
      </c>
      <c r="AC3235" s="13" t="str">
        <f>+LISTAS[[#This Row],[Codigo]]</f>
        <v>012-04B-20</v>
      </c>
      <c r="AD3235" s="13" t="str">
        <f>+LISTAS[[#This Row],[ID]]</f>
        <v>ACCESORIOS DE BRONCE UNION POLIAMIDA33</v>
      </c>
      <c r="AH3235" s="36"/>
      <c r="AI3235" s="73">
        <f>+LISTAS[[#This Row],[Precio]]+(LISTAS[[#This Row],[Precio]]*AH3235)</f>
        <v>7827.0191999999997</v>
      </c>
      <c r="AJ3235" s="38">
        <f t="shared" si="54"/>
        <v>3913.5095999999999</v>
      </c>
      <c r="AL3235" s="35">
        <f>+AJ3235/LISTAS[[#This Row],[COSTO]]-1</f>
        <v>1.8537773572008245</v>
      </c>
      <c r="AM3235" t="str">
        <f>+LISTAS[[#This Row],[ID]]</f>
        <v>ACCESORIOS DE BRONCE UNION POLIAMIDA33</v>
      </c>
      <c r="AO3235" s="45">
        <v>1.2</v>
      </c>
      <c r="AP3235" s="46">
        <f>LISTAS[[#This Row],[COSTO]]+(LISTAS[[#This Row],[COSTO]]*AO3235)</f>
        <v>3016.9561399999998</v>
      </c>
      <c r="AQ3235" s="47">
        <f>IF(AO3235="",0,AP3235/LISTAS[[#This Row],[VENTA NETA]]-1)</f>
        <v>-0.28619622974544201</v>
      </c>
      <c r="AS3235" s="46">
        <v>719.95749999999998</v>
      </c>
      <c r="AT3235" s="48">
        <f>+LISTAS[[#This Row],[COSTO]]/AS3235-1</f>
        <v>0.9047564613188972</v>
      </c>
      <c r="BA3235" t="s">
        <v>7473</v>
      </c>
      <c r="BB3235" s="36">
        <v>0.19190853275667963</v>
      </c>
    </row>
    <row r="3236" spans="1:54" ht="13.15" thickBot="1" x14ac:dyDescent="0.4">
      <c r="A3236" s="7" t="s">
        <v>7533</v>
      </c>
      <c r="B3236" t="s">
        <v>7473</v>
      </c>
      <c r="C3236">
        <v>34</v>
      </c>
      <c r="D3236" t="s">
        <v>7534</v>
      </c>
      <c r="E3236" s="2">
        <v>3687.2035000000001</v>
      </c>
      <c r="F3236" s="7" t="str">
        <f>+_xlfn.XLOOKUP(LISTAS[[#This Row],[ID]],_01_CODIGOS_Y_COSTOS_xlsm[Producto y N°],_01_CODIGOS_Y_COSTOS_xlsm[FABRICA],"",0,1)</f>
        <v>ALNAT</v>
      </c>
      <c r="G3236" s="26">
        <f>LISTAS[[#This Row],[Precio]]*(1-0.46)</f>
        <v>1991.0898900000002</v>
      </c>
      <c r="H3236" s="21">
        <f>+_xlfn.XLOOKUP(LISTAS[[#This Row],[ID]],_01_CODIGOS_Y_COSTOS_xlsm[Producto y N°],_01_CODIGOS_Y_COSTOS_xlsm[COSTO],0,0,1)</f>
        <v>485.58319999999998</v>
      </c>
      <c r="I3236" s="28">
        <f>+IFERROR(LISTAS[[#This Row],[VENTA NETA]]/LISTAS[[#This Row],[COSTO]]-1,0)</f>
        <v>3.1004093428273469</v>
      </c>
      <c r="J3236" s="50" t="str">
        <f>IFERROR(VLOOKUP(LISTAS[[#This Row],[ID]],_01_CODIGOS_Y_COSTOS_xlsm[[Producto y N°]:[CODIGO]],2,0),"")</f>
        <v>012-80B-20</v>
      </c>
      <c r="O3236" t="s">
        <v>7533</v>
      </c>
      <c r="AB3236" s="12" t="str">
        <f>+LISTAS[[#This Row],[Codigo]]&amp;LISTAS[[#This Row],[Fabrica]]</f>
        <v>012-80B-20ALNAT</v>
      </c>
      <c r="AC3236" s="13" t="str">
        <f>+LISTAS[[#This Row],[Codigo]]</f>
        <v>012-80B-20</v>
      </c>
      <c r="AD3236" s="13" t="str">
        <f>+LISTAS[[#This Row],[ID]]</f>
        <v>ACCESORIOS DE BRONCE UNION POLIAMIDA34</v>
      </c>
      <c r="AH3236" s="36"/>
      <c r="AI3236" s="37">
        <f>+LISTAS[[#This Row],[Precio]]+(LISTAS[[#This Row],[Precio]]*AH3236)</f>
        <v>3687.2035000000001</v>
      </c>
      <c r="AJ3236" s="38">
        <f t="shared" si="54"/>
        <v>1843.60175</v>
      </c>
      <c r="AL3236" s="35">
        <f>+AJ3236/LISTAS[[#This Row],[COSTO]]-1</f>
        <v>2.7966753174327286</v>
      </c>
      <c r="AM3236" t="str">
        <f>+LISTAS[[#This Row],[ID]]</f>
        <v>ACCESORIOS DE BRONCE UNION POLIAMIDA34</v>
      </c>
      <c r="AO3236" s="45"/>
      <c r="AP3236" s="46">
        <f>LISTAS[[#This Row],[COSTO]]+(LISTAS[[#This Row],[COSTO]]*AO3236)</f>
        <v>485.58319999999998</v>
      </c>
      <c r="AQ3236" s="47">
        <f>IF(AO3236="",0,AP3236/LISTAS[[#This Row],[VENTA NETA]]-1)</f>
        <v>0</v>
      </c>
      <c r="AS3236" s="46">
        <v>719.95749999999998</v>
      </c>
      <c r="AT3236" s="48">
        <f>+LISTAS[[#This Row],[COSTO]]/AS3236-1</f>
        <v>-0.32553907695940387</v>
      </c>
      <c r="BA3236" t="s">
        <v>9680</v>
      </c>
      <c r="BB3236" s="36"/>
    </row>
    <row r="3237" spans="1:54" ht="13.15" thickBot="1" x14ac:dyDescent="0.4">
      <c r="A3237" s="7" t="s">
        <v>7535</v>
      </c>
      <c r="B3237" t="s">
        <v>7473</v>
      </c>
      <c r="C3237">
        <v>35</v>
      </c>
      <c r="D3237" t="s">
        <v>7536</v>
      </c>
      <c r="E3237" s="2">
        <v>3586.7831999999999</v>
      </c>
      <c r="F3237" s="7" t="str">
        <f>+_xlfn.XLOOKUP(LISTAS[[#This Row],[ID]],_01_CODIGOS_Y_COSTOS_xlsm[Producto y N°],_01_CODIGOS_Y_COSTOS_xlsm[FABRICA],"",0,1)</f>
        <v>ALNAT</v>
      </c>
      <c r="G3237" s="26">
        <f>LISTAS[[#This Row],[Precio]]*(1-0.46)</f>
        <v>1936.862928</v>
      </c>
      <c r="H3237" s="21">
        <f>+_xlfn.XLOOKUP(LISTAS[[#This Row],[ID]],_01_CODIGOS_Y_COSTOS_xlsm[Producto y N°],_01_CODIGOS_Y_COSTOS_xlsm[COSTO],0,0,1)</f>
        <v>461.05270000000002</v>
      </c>
      <c r="I3237" s="28">
        <f>+IFERROR(LISTAS[[#This Row],[VENTA NETA]]/LISTAS[[#This Row],[COSTO]]-1,0)</f>
        <v>3.2009577820496444</v>
      </c>
      <c r="J3237" s="50" t="str">
        <f>IFERROR(VLOOKUP(LISTAS[[#This Row],[ID]],_01_CODIGOS_Y_COSTOS_xlsm[[Producto y N°]:[CODIGO]],2,0),"")</f>
        <v>012-81B-20</v>
      </c>
      <c r="O3237" t="s">
        <v>7535</v>
      </c>
      <c r="AB3237" s="12" t="str">
        <f>+LISTAS[[#This Row],[Codigo]]&amp;LISTAS[[#This Row],[Fabrica]]</f>
        <v>012-81B-20ALNAT</v>
      </c>
      <c r="AC3237" s="13" t="str">
        <f>+LISTAS[[#This Row],[Codigo]]</f>
        <v>012-81B-20</v>
      </c>
      <c r="AD3237" s="13" t="str">
        <f>+LISTAS[[#This Row],[ID]]</f>
        <v>ACCESORIOS DE BRONCE UNION POLIAMIDA35</v>
      </c>
      <c r="AH3237" s="36"/>
      <c r="AI3237" s="37">
        <f>+LISTAS[[#This Row],[Precio]]+(LISTAS[[#This Row],[Precio]]*AH3237)</f>
        <v>3586.7831999999999</v>
      </c>
      <c r="AJ3237" s="38">
        <f t="shared" si="54"/>
        <v>1793.3915999999999</v>
      </c>
      <c r="AL3237" s="35">
        <f>+AJ3237/LISTAS[[#This Row],[COSTO]]-1</f>
        <v>2.8897757241200406</v>
      </c>
      <c r="AM3237" t="str">
        <f>+LISTAS[[#This Row],[ID]]</f>
        <v>ACCESORIOS DE BRONCE UNION POLIAMIDA35</v>
      </c>
      <c r="AO3237" s="45"/>
      <c r="AP3237" s="46">
        <f>LISTAS[[#This Row],[COSTO]]+(LISTAS[[#This Row],[COSTO]]*AO3237)</f>
        <v>461.05270000000002</v>
      </c>
      <c r="AQ3237" s="47">
        <f>IF(AO3237="",0,AP3237/LISTAS[[#This Row],[VENTA NETA]]-1)</f>
        <v>0</v>
      </c>
      <c r="AS3237" s="46">
        <v>719.95749999999998</v>
      </c>
      <c r="AT3237" s="48">
        <f>+LISTAS[[#This Row],[COSTO]]/AS3237-1</f>
        <v>-0.35961122705159676</v>
      </c>
      <c r="BA3237" t="s">
        <v>9680</v>
      </c>
      <c r="BB3237" s="36"/>
    </row>
    <row r="3238" spans="1:54" ht="13.15" thickBot="1" x14ac:dyDescent="0.4">
      <c r="A3238" s="7" t="s">
        <v>7537</v>
      </c>
      <c r="B3238" t="s">
        <v>7473</v>
      </c>
      <c r="C3238">
        <v>36</v>
      </c>
      <c r="D3238" t="s">
        <v>7538</v>
      </c>
      <c r="E3238" s="2">
        <v>6013.0294000000004</v>
      </c>
      <c r="F3238" s="7" t="str">
        <f>+_xlfn.XLOOKUP(LISTAS[[#This Row],[ID]],_01_CODIGOS_Y_COSTOS_xlsm[Producto y N°],_01_CODIGOS_Y_COSTOS_xlsm[FABRICA],"",0,1)</f>
        <v>ALNAT</v>
      </c>
      <c r="G3238" s="26">
        <f>LISTAS[[#This Row],[Precio]]*(1-0.46)</f>
        <v>3247.0358760000004</v>
      </c>
      <c r="H3238" s="21">
        <f>+_xlfn.XLOOKUP(LISTAS[[#This Row],[ID]],_01_CODIGOS_Y_COSTOS_xlsm[Producto y N°],_01_CODIGOS_Y_COSTOS_xlsm[COSTO],0,0,1)</f>
        <v>1016.6064</v>
      </c>
      <c r="I3238" s="28">
        <f>+IFERROR(LISTAS[[#This Row],[VENTA NETA]]/LISTAS[[#This Row],[COSTO]]-1,0)</f>
        <v>2.1939951155137329</v>
      </c>
      <c r="J3238" s="50" t="str">
        <f>IFERROR(VLOOKUP(LISTAS[[#This Row],[ID]],_01_CODIGOS_Y_COSTOS_xlsm[[Producto y N°]:[CODIGO]],2,0),"")</f>
        <v>012-82B-20</v>
      </c>
      <c r="O3238" t="s">
        <v>7537</v>
      </c>
      <c r="AB3238" s="12" t="str">
        <f>+LISTAS[[#This Row],[Codigo]]&amp;LISTAS[[#This Row],[Fabrica]]</f>
        <v>012-82B-20ALNAT</v>
      </c>
      <c r="AC3238" s="13" t="str">
        <f>+LISTAS[[#This Row],[Codigo]]</f>
        <v>012-82B-20</v>
      </c>
      <c r="AD3238" s="13" t="str">
        <f>+LISTAS[[#This Row],[ID]]</f>
        <v>ACCESORIOS DE BRONCE UNION POLIAMIDA36</v>
      </c>
      <c r="AH3238" s="36"/>
      <c r="AI3238" s="37">
        <f>+LISTAS[[#This Row],[Precio]]+(LISTAS[[#This Row],[Precio]]*AH3238)</f>
        <v>6013.0294000000004</v>
      </c>
      <c r="AJ3238" s="38">
        <f t="shared" si="54"/>
        <v>3006.5147000000002</v>
      </c>
      <c r="AL3238" s="35">
        <f>+AJ3238/LISTAS[[#This Row],[COSTO]]-1</f>
        <v>1.9574028847349378</v>
      </c>
      <c r="AM3238" t="str">
        <f>+LISTAS[[#This Row],[ID]]</f>
        <v>ACCESORIOS DE BRONCE UNION POLIAMIDA36</v>
      </c>
      <c r="AO3238" s="45"/>
      <c r="AP3238" s="46">
        <f>LISTAS[[#This Row],[COSTO]]+(LISTAS[[#This Row],[COSTO]]*AO3238)</f>
        <v>1016.6064</v>
      </c>
      <c r="AQ3238" s="47">
        <f>IF(AO3238="",0,AP3238/LISTAS[[#This Row],[VENTA NETA]]-1)</f>
        <v>0</v>
      </c>
      <c r="AS3238" s="46">
        <v>719.95749999999998</v>
      </c>
      <c r="AT3238" s="48">
        <f>+LISTAS[[#This Row],[COSTO]]/AS3238-1</f>
        <v>0.41203668272085503</v>
      </c>
      <c r="BA3238" t="s">
        <v>9680</v>
      </c>
      <c r="BB3238" s="36"/>
    </row>
    <row r="3239" spans="1:54" ht="13.15" thickBot="1" x14ac:dyDescent="0.4">
      <c r="A3239" s="7" t="s">
        <v>9679</v>
      </c>
      <c r="B3239" t="s">
        <v>9680</v>
      </c>
      <c r="C3239">
        <v>100</v>
      </c>
      <c r="D3239" t="s">
        <v>9741</v>
      </c>
      <c r="E3239" s="2">
        <v>1448.029</v>
      </c>
      <c r="F3239" s="7" t="str">
        <f>+_xlfn.XLOOKUP(LISTAS[[#This Row],[ID]],_01_CODIGOS_Y_COSTOS_xlsm[Producto y N°],_01_CODIGOS_Y_COSTOS_xlsm[FABRICA],"",0,1)</f>
        <v>ALCIDES.TESSA</v>
      </c>
      <c r="G3239" s="26">
        <f>LISTAS[[#This Row],[Precio]]*(1-0.46)</f>
        <v>781.9356600000001</v>
      </c>
      <c r="H3239" s="21">
        <f>+_xlfn.XLOOKUP(LISTAS[[#This Row],[ID]],_01_CODIGOS_Y_COSTOS_xlsm[Producto y N°],_01_CODIGOS_Y_COSTOS_xlsm[COSTO],0,0,1)</f>
        <v>311.99</v>
      </c>
      <c r="I3239" s="28">
        <f>+IFERROR(LISTAS[[#This Row],[VENTA NETA]]/LISTAS[[#This Row],[COSTO]]-1,0)</f>
        <v>1.5062843680887212</v>
      </c>
      <c r="J3239" s="50" t="str">
        <f>IFERROR(VLOOKUP(LISTAS[[#This Row],[ID]],_01_CODIGOS_Y_COSTOS_xlsm[[Producto y N°]:[CODIGO]],2,0),"")</f>
        <v>512/00 - NRS</v>
      </c>
      <c r="O3239" t="s">
        <v>9679</v>
      </c>
      <c r="AB3239" s="12" t="str">
        <f>+LISTAS[[#This Row],[Codigo]]&amp;LISTAS[[#This Row],[Fabrica]]</f>
        <v>512/00 - NRSALCIDES.TESSA</v>
      </c>
      <c r="AC3239" s="13" t="str">
        <f>+LISTAS[[#This Row],[Codigo]]</f>
        <v>512/00 - NRS</v>
      </c>
      <c r="AD3239" s="13" t="str">
        <f>+LISTAS[[#This Row],[ID]]</f>
        <v>INTERRUPTORES Y PULSADORES100</v>
      </c>
      <c r="AH3239" s="36"/>
      <c r="AI3239" s="37">
        <f>+LISTAS[[#This Row],[Precio]]+(LISTAS[[#This Row],[Precio]]*AH3239)</f>
        <v>1448.029</v>
      </c>
      <c r="AJ3239" s="38">
        <f t="shared" si="54"/>
        <v>724.0145</v>
      </c>
      <c r="AL3239" s="35">
        <f>+AJ3239/LISTAS[[#This Row],[COSTO]]-1</f>
        <v>1.3206336741562228</v>
      </c>
      <c r="AM3239" t="str">
        <f>+LISTAS[[#This Row],[ID]]</f>
        <v>INTERRUPTORES Y PULSADORES100</v>
      </c>
      <c r="AO3239" s="45"/>
      <c r="AP3239" s="46">
        <f>LISTAS[[#This Row],[COSTO]]+(LISTAS[[#This Row],[COSTO]]*AO3239)</f>
        <v>311.99</v>
      </c>
      <c r="AQ3239" s="47">
        <f>IF(AO3239="",0,AP3239/LISTAS[[#This Row],[VENTA NETA]]-1)</f>
        <v>0</v>
      </c>
      <c r="AS3239" s="46">
        <v>719.95749999999998</v>
      </c>
      <c r="AT3239" s="48">
        <f>+LISTAS[[#This Row],[COSTO]]/AS3239-1</f>
        <v>-0.56665497616178728</v>
      </c>
      <c r="BA3239" t="s">
        <v>9680</v>
      </c>
      <c r="BB3239" s="36"/>
    </row>
    <row r="3240" spans="1:54" ht="13.15" thickBot="1" x14ac:dyDescent="0.4">
      <c r="A3240" s="7" t="s">
        <v>9681</v>
      </c>
      <c r="B3240" t="s">
        <v>9680</v>
      </c>
      <c r="C3240">
        <v>101</v>
      </c>
      <c r="D3240" t="s">
        <v>9741</v>
      </c>
      <c r="E3240" s="2">
        <v>1448.029</v>
      </c>
      <c r="F3240" s="7" t="str">
        <f>+_xlfn.XLOOKUP(LISTAS[[#This Row],[ID]],_01_CODIGOS_Y_COSTOS_xlsm[Producto y N°],_01_CODIGOS_Y_COSTOS_xlsm[FABRICA],"",0,1)</f>
        <v>ALCIDES.TESSA</v>
      </c>
      <c r="G3240" s="26">
        <f>LISTAS[[#This Row],[Precio]]*(1-0.46)</f>
        <v>781.9356600000001</v>
      </c>
      <c r="H3240" s="21">
        <f>+_xlfn.XLOOKUP(LISTAS[[#This Row],[ID]],_01_CODIGOS_Y_COSTOS_xlsm[Producto y N°],_01_CODIGOS_Y_COSTOS_xlsm[COSTO],0,0,1)</f>
        <v>311.99</v>
      </c>
      <c r="I3240" s="28">
        <f>+IFERROR(LISTAS[[#This Row],[VENTA NETA]]/LISTAS[[#This Row],[COSTO]]-1,0)</f>
        <v>1.5062843680887212</v>
      </c>
      <c r="J3240" s="50" t="str">
        <f>IFERROR(VLOOKUP(LISTAS[[#This Row],[ID]],_01_CODIGOS_Y_COSTOS_xlsm[[Producto y N°]:[CODIGO]],2,0),"")</f>
        <v>512/00 - BBJ</v>
      </c>
      <c r="O3240" t="s">
        <v>9681</v>
      </c>
      <c r="AB3240" s="12" t="str">
        <f>+LISTAS[[#This Row],[Codigo]]&amp;LISTAS[[#This Row],[Fabrica]]</f>
        <v>512/00 - BBJALCIDES.TESSA</v>
      </c>
      <c r="AC3240" s="13" t="str">
        <f>+LISTAS[[#This Row],[Codigo]]</f>
        <v>512/00 - BBJ</v>
      </c>
      <c r="AD3240" s="13" t="str">
        <f>+LISTAS[[#This Row],[ID]]</f>
        <v>INTERRUPTORES Y PULSADORES101</v>
      </c>
      <c r="AH3240" s="36"/>
      <c r="AI3240" s="37">
        <f>+LISTAS[[#This Row],[Precio]]+(LISTAS[[#This Row],[Precio]]*AH3240)</f>
        <v>1448.029</v>
      </c>
      <c r="AJ3240" s="38">
        <f t="shared" si="54"/>
        <v>724.0145</v>
      </c>
      <c r="AL3240" s="35">
        <f>+AJ3240/LISTAS[[#This Row],[COSTO]]-1</f>
        <v>1.3206336741562228</v>
      </c>
      <c r="AM3240" t="str">
        <f>+LISTAS[[#This Row],[ID]]</f>
        <v>INTERRUPTORES Y PULSADORES101</v>
      </c>
      <c r="AO3240" s="45"/>
      <c r="AP3240" s="46">
        <f>LISTAS[[#This Row],[COSTO]]+(LISTAS[[#This Row],[COSTO]]*AO3240)</f>
        <v>311.99</v>
      </c>
      <c r="AQ3240" s="47">
        <f>IF(AO3240="",0,AP3240/LISTAS[[#This Row],[VENTA NETA]]-1)</f>
        <v>0</v>
      </c>
      <c r="AS3240" s="46">
        <v>719.95749999999998</v>
      </c>
      <c r="AT3240" s="48">
        <f>+LISTAS[[#This Row],[COSTO]]/AS3240-1</f>
        <v>-0.56665497616178728</v>
      </c>
      <c r="BA3240" t="s">
        <v>9680</v>
      </c>
      <c r="BB3240" s="36"/>
    </row>
    <row r="3241" spans="1:54" ht="13.15" thickBot="1" x14ac:dyDescent="0.4">
      <c r="A3241" s="7" t="s">
        <v>9682</v>
      </c>
      <c r="B3241" t="s">
        <v>9680</v>
      </c>
      <c r="C3241">
        <v>102</v>
      </c>
      <c r="D3241" t="s">
        <v>9744</v>
      </c>
      <c r="E3241" s="2">
        <v>1594.2605000000001</v>
      </c>
      <c r="F3241" s="7" t="str">
        <f>+_xlfn.XLOOKUP(LISTAS[[#This Row],[ID]],_01_CODIGOS_Y_COSTOS_xlsm[Producto y N°],_01_CODIGOS_Y_COSTOS_xlsm[FABRICA],"",0,1)</f>
        <v>ALCIDES.TESSA</v>
      </c>
      <c r="G3241" s="26">
        <f>LISTAS[[#This Row],[Precio]]*(1-0.46)</f>
        <v>860.9006700000001</v>
      </c>
      <c r="H3241" s="21">
        <f>+_xlfn.XLOOKUP(LISTAS[[#This Row],[ID]],_01_CODIGOS_Y_COSTOS_xlsm[Producto y N°],_01_CODIGOS_Y_COSTOS_xlsm[COSTO],0,0,1)</f>
        <v>345.3</v>
      </c>
      <c r="I3241" s="28">
        <f>+IFERROR(LISTAS[[#This Row],[VENTA NETA]]/LISTAS[[#This Row],[COSTO]]-1,0)</f>
        <v>1.4931962641181582</v>
      </c>
      <c r="J3241" s="50" t="str">
        <f>IFERROR(VLOOKUP(LISTAS[[#This Row],[ID]],_01_CODIGOS_Y_COSTOS_xlsm[[Producto y N°]:[CODIGO]],2,0),"")</f>
        <v>532/00 - BB3</v>
      </c>
      <c r="O3241" t="s">
        <v>9682</v>
      </c>
      <c r="AB3241" s="12" t="str">
        <f>+LISTAS[[#This Row],[Codigo]]&amp;LISTAS[[#This Row],[Fabrica]]</f>
        <v>532/00 - BB3ALCIDES.TESSA</v>
      </c>
      <c r="AC3241" s="13" t="str">
        <f>+LISTAS[[#This Row],[Codigo]]</f>
        <v>532/00 - BB3</v>
      </c>
      <c r="AD3241" s="13" t="str">
        <f>+LISTAS[[#This Row],[ID]]</f>
        <v>INTERRUPTORES Y PULSADORES102</v>
      </c>
      <c r="AH3241" s="36"/>
      <c r="AI3241" s="37">
        <f>+LISTAS[[#This Row],[Precio]]+(LISTAS[[#This Row],[Precio]]*AH3241)</f>
        <v>1594.2605000000001</v>
      </c>
      <c r="AJ3241" s="38">
        <f t="shared" si="54"/>
        <v>797.13025000000005</v>
      </c>
      <c r="AL3241" s="35">
        <f>+AJ3241/LISTAS[[#This Row],[COSTO]]-1</f>
        <v>1.308515059368665</v>
      </c>
      <c r="AM3241" t="str">
        <f>+LISTAS[[#This Row],[ID]]</f>
        <v>INTERRUPTORES Y PULSADORES102</v>
      </c>
      <c r="AO3241" s="45"/>
      <c r="AP3241" s="46">
        <f>LISTAS[[#This Row],[COSTO]]+(LISTAS[[#This Row],[COSTO]]*AO3241)</f>
        <v>345.3</v>
      </c>
      <c r="AQ3241" s="47">
        <f>IF(AO3241="",0,AP3241/LISTAS[[#This Row],[VENTA NETA]]-1)</f>
        <v>0</v>
      </c>
      <c r="AS3241" s="46">
        <v>719.95749999999998</v>
      </c>
      <c r="AT3241" s="48">
        <f>+LISTAS[[#This Row],[COSTO]]/AS3241-1</f>
        <v>-0.52038835625714008</v>
      </c>
      <c r="BA3241" t="s">
        <v>9680</v>
      </c>
      <c r="BB3241" s="36"/>
    </row>
    <row r="3242" spans="1:54" ht="13.15" thickBot="1" x14ac:dyDescent="0.4">
      <c r="A3242" s="7" t="s">
        <v>9683</v>
      </c>
      <c r="B3242" t="s">
        <v>9680</v>
      </c>
      <c r="C3242">
        <v>103</v>
      </c>
      <c r="D3242" t="s">
        <v>9746</v>
      </c>
      <c r="E3242" s="2">
        <v>1766.1496</v>
      </c>
      <c r="F3242" s="7" t="str">
        <f>+_xlfn.XLOOKUP(LISTAS[[#This Row],[ID]],_01_CODIGOS_Y_COSTOS_xlsm[Producto y N°],_01_CODIGOS_Y_COSTOS_xlsm[FABRICA],"",0,1)</f>
        <v>ALCIDES.TESSA</v>
      </c>
      <c r="G3242" s="26">
        <f>LISTAS[[#This Row],[Precio]]*(1-0.46)</f>
        <v>953.72078400000009</v>
      </c>
      <c r="H3242" s="21">
        <f>+_xlfn.XLOOKUP(LISTAS[[#This Row],[ID]],_01_CODIGOS_Y_COSTOS_xlsm[Producto y N°],_01_CODIGOS_Y_COSTOS_xlsm[COSTO],0,0,1)</f>
        <v>366.11</v>
      </c>
      <c r="I3242" s="28">
        <f>+IFERROR(LISTAS[[#This Row],[VENTA NETA]]/LISTAS[[#This Row],[COSTO]]-1,0)</f>
        <v>1.6050115648302423</v>
      </c>
      <c r="J3242" s="50" t="str">
        <f>IFERROR(VLOOKUP(LISTAS[[#This Row],[ID]],_01_CODIGOS_Y_COSTOS_xlsm[[Producto y N°]:[CODIGO]],2,0),"")</f>
        <v>552/00 - NNS</v>
      </c>
      <c r="O3242" t="s">
        <v>9683</v>
      </c>
      <c r="AB3242" s="12" t="str">
        <f>+LISTAS[[#This Row],[Codigo]]&amp;LISTAS[[#This Row],[Fabrica]]</f>
        <v>552/00 - NNSALCIDES.TESSA</v>
      </c>
      <c r="AC3242" s="13" t="str">
        <f>+LISTAS[[#This Row],[Codigo]]</f>
        <v>552/00 - NNS</v>
      </c>
      <c r="AD3242" s="13" t="str">
        <f>+LISTAS[[#This Row],[ID]]</f>
        <v>INTERRUPTORES Y PULSADORES103</v>
      </c>
      <c r="AH3242" s="36"/>
      <c r="AI3242" s="37">
        <f>+LISTAS[[#This Row],[Precio]]+(LISTAS[[#This Row],[Precio]]*AH3242)</f>
        <v>1766.1496</v>
      </c>
      <c r="AJ3242" s="38">
        <f t="shared" si="54"/>
        <v>883.07479999999998</v>
      </c>
      <c r="AL3242" s="35">
        <f>+AJ3242/LISTAS[[#This Row],[COSTO]]-1</f>
        <v>1.412047745213187</v>
      </c>
      <c r="AM3242" t="str">
        <f>+LISTAS[[#This Row],[ID]]</f>
        <v>INTERRUPTORES Y PULSADORES103</v>
      </c>
      <c r="AO3242" s="45"/>
      <c r="AP3242" s="46">
        <f>LISTAS[[#This Row],[COSTO]]+(LISTAS[[#This Row],[COSTO]]*AO3242)</f>
        <v>366.11</v>
      </c>
      <c r="AQ3242" s="47">
        <f>IF(AO3242="",0,AP3242/LISTAS[[#This Row],[VENTA NETA]]-1)</f>
        <v>0</v>
      </c>
      <c r="AS3242" s="46">
        <v>719.95749999999998</v>
      </c>
      <c r="AT3242" s="48">
        <f>+LISTAS[[#This Row],[COSTO]]/AS3242-1</f>
        <v>-0.49148387231190727</v>
      </c>
      <c r="BA3242" t="s">
        <v>9680</v>
      </c>
      <c r="BB3242" s="36"/>
    </row>
    <row r="3243" spans="1:54" ht="13.15" thickBot="1" x14ac:dyDescent="0.4">
      <c r="A3243" s="7" t="s">
        <v>9684</v>
      </c>
      <c r="B3243" t="s">
        <v>9680</v>
      </c>
      <c r="C3243">
        <v>120</v>
      </c>
      <c r="D3243" t="s">
        <v>9748</v>
      </c>
      <c r="E3243" s="2">
        <v>2866.6858999999999</v>
      </c>
      <c r="F3243" s="7" t="str">
        <f>+_xlfn.XLOOKUP(LISTAS[[#This Row],[ID]],_01_CODIGOS_Y_COSTOS_xlsm[Producto y N°],_01_CODIGOS_Y_COSTOS_xlsm[FABRICA],"",0,1)</f>
        <v>ALCIDES.TESSA</v>
      </c>
      <c r="G3243" s="26">
        <f>LISTAS[[#This Row],[Precio]]*(1-0.46)</f>
        <v>1548.0103860000002</v>
      </c>
      <c r="H3243" s="21">
        <f>+_xlfn.XLOOKUP(LISTAS[[#This Row],[ID]],_01_CODIGOS_Y_COSTOS_xlsm[Producto y N°],_01_CODIGOS_Y_COSTOS_xlsm[COSTO],0,0,1)</f>
        <v>636.55999999999995</v>
      </c>
      <c r="I3243" s="28">
        <f>+IFERROR(LISTAS[[#This Row],[VENTA NETA]]/LISTAS[[#This Row],[COSTO]]-1,0)</f>
        <v>1.4318373539022251</v>
      </c>
      <c r="J3243" s="50" t="str">
        <f>IFERROR(VLOOKUP(LISTAS[[#This Row],[ID]],_01_CODIGOS_Y_COSTOS_xlsm[[Producto y N°]:[CODIGO]],2,0),"")</f>
        <v>602/00 - BBO</v>
      </c>
      <c r="O3243" t="s">
        <v>9684</v>
      </c>
      <c r="AB3243" s="12" t="str">
        <f>+LISTAS[[#This Row],[Codigo]]&amp;LISTAS[[#This Row],[Fabrica]]</f>
        <v>602/00 - BBOALCIDES.TESSA</v>
      </c>
      <c r="AC3243" s="13" t="str">
        <f>+LISTAS[[#This Row],[Codigo]]</f>
        <v>602/00 - BBO</v>
      </c>
      <c r="AD3243" s="13" t="str">
        <f>+LISTAS[[#This Row],[ID]]</f>
        <v>INTERRUPTORES Y PULSADORES120</v>
      </c>
      <c r="AH3243" s="36"/>
      <c r="AI3243" s="37">
        <f>+LISTAS[[#This Row],[Precio]]+(LISTAS[[#This Row],[Precio]]*AH3243)</f>
        <v>2866.6858999999999</v>
      </c>
      <c r="AJ3243" s="38">
        <f t="shared" si="54"/>
        <v>1433.34295</v>
      </c>
      <c r="AL3243" s="35">
        <f>+AJ3243/LISTAS[[#This Row],[COSTO]]-1</f>
        <v>1.2517012536131711</v>
      </c>
      <c r="AM3243" t="str">
        <f>+LISTAS[[#This Row],[ID]]</f>
        <v>INTERRUPTORES Y PULSADORES120</v>
      </c>
      <c r="AO3243" s="45"/>
      <c r="AP3243" s="46">
        <f>LISTAS[[#This Row],[COSTO]]+(LISTAS[[#This Row],[COSTO]]*AO3243)</f>
        <v>636.55999999999995</v>
      </c>
      <c r="AQ3243" s="47">
        <f>IF(AO3243="",0,AP3243/LISTAS[[#This Row],[VENTA NETA]]-1)</f>
        <v>0</v>
      </c>
      <c r="AS3243" s="46">
        <v>719.95749999999998</v>
      </c>
      <c r="AT3243" s="48">
        <f>+LISTAS[[#This Row],[COSTO]]/AS3243-1</f>
        <v>-0.11583669869402013</v>
      </c>
      <c r="BA3243" t="s">
        <v>9680</v>
      </c>
      <c r="BB3243" s="36"/>
    </row>
    <row r="3244" spans="1:54" ht="13.15" thickBot="1" x14ac:dyDescent="0.4">
      <c r="A3244" s="7" t="s">
        <v>9685</v>
      </c>
      <c r="B3244" t="s">
        <v>9680</v>
      </c>
      <c r="C3244">
        <v>121</v>
      </c>
      <c r="D3244" t="s">
        <v>9750</v>
      </c>
      <c r="E3244" s="2">
        <v>2349.3040999999998</v>
      </c>
      <c r="F3244" s="7" t="str">
        <f>+_xlfn.XLOOKUP(LISTAS[[#This Row],[ID]],_01_CODIGOS_Y_COSTOS_xlsm[Producto y N°],_01_CODIGOS_Y_COSTOS_xlsm[FABRICA],"",0,1)</f>
        <v>ALCIDES.TESSA</v>
      </c>
      <c r="G3244" s="26">
        <f>LISTAS[[#This Row],[Precio]]*(1-0.46)</f>
        <v>1268.6242139999999</v>
      </c>
      <c r="H3244" s="21">
        <f>+_xlfn.XLOOKUP(LISTAS[[#This Row],[ID]],_01_CODIGOS_Y_COSTOS_xlsm[Producto y N°],_01_CODIGOS_Y_COSTOS_xlsm[COSTO],0,0,1)</f>
        <v>509.82</v>
      </c>
      <c r="I3244" s="28">
        <f>+IFERROR(LISTAS[[#This Row],[VENTA NETA]]/LISTAS[[#This Row],[COSTO]]-1,0)</f>
        <v>1.4883767094268565</v>
      </c>
      <c r="J3244" s="50" t="str">
        <f>IFERROR(VLOOKUP(LISTAS[[#This Row],[ID]],_01_CODIGOS_Y_COSTOS_xlsm[[Producto y N°]:[CODIGO]],2,0),"")</f>
        <v>612/00 - NBJ</v>
      </c>
      <c r="O3244" t="s">
        <v>9685</v>
      </c>
      <c r="AB3244" s="12" t="str">
        <f>+LISTAS[[#This Row],[Codigo]]&amp;LISTAS[[#This Row],[Fabrica]]</f>
        <v>612/00 - NBJALCIDES.TESSA</v>
      </c>
      <c r="AC3244" s="13" t="str">
        <f>+LISTAS[[#This Row],[Codigo]]</f>
        <v>612/00 - NBJ</v>
      </c>
      <c r="AD3244" s="13" t="str">
        <f>+LISTAS[[#This Row],[ID]]</f>
        <v>INTERRUPTORES Y PULSADORES121</v>
      </c>
      <c r="AH3244" s="36"/>
      <c r="AI3244" s="37">
        <f>+LISTAS[[#This Row],[Precio]]+(LISTAS[[#This Row],[Precio]]*AH3244)</f>
        <v>2349.3040999999998</v>
      </c>
      <c r="AJ3244" s="38">
        <f t="shared" si="54"/>
        <v>1174.6520499999999</v>
      </c>
      <c r="AL3244" s="35">
        <f>+AJ3244/LISTAS[[#This Row],[COSTO]]-1</f>
        <v>1.3040525087285708</v>
      </c>
      <c r="AM3244" t="str">
        <f>+LISTAS[[#This Row],[ID]]</f>
        <v>INTERRUPTORES Y PULSADORES121</v>
      </c>
      <c r="AO3244" s="45"/>
      <c r="AP3244" s="46">
        <f>LISTAS[[#This Row],[COSTO]]+(LISTAS[[#This Row],[COSTO]]*AO3244)</f>
        <v>509.82</v>
      </c>
      <c r="AQ3244" s="47">
        <f>IF(AO3244="",0,AP3244/LISTAS[[#This Row],[VENTA NETA]]-1)</f>
        <v>0</v>
      </c>
      <c r="AS3244" s="46">
        <v>719.95749999999998</v>
      </c>
      <c r="AT3244" s="48">
        <f>+LISTAS[[#This Row],[COSTO]]/AS3244-1</f>
        <v>-0.29187486761371328</v>
      </c>
      <c r="BA3244" t="s">
        <v>9680</v>
      </c>
      <c r="BB3244" s="36"/>
    </row>
    <row r="3245" spans="1:54" ht="13.15" thickBot="1" x14ac:dyDescent="0.4">
      <c r="A3245" s="7" t="s">
        <v>9686</v>
      </c>
      <c r="B3245" t="s">
        <v>9680</v>
      </c>
      <c r="C3245">
        <v>122</v>
      </c>
      <c r="D3245" t="s">
        <v>9752</v>
      </c>
      <c r="E3245" s="2">
        <v>2505.9929999999999</v>
      </c>
      <c r="F3245" s="7" t="str">
        <f>+_xlfn.XLOOKUP(LISTAS[[#This Row],[ID]],_01_CODIGOS_Y_COSTOS_xlsm[Producto y N°],_01_CODIGOS_Y_COSTOS_xlsm[FABRICA],"",0,1)</f>
        <v>ALCIDES.TESSA</v>
      </c>
      <c r="G3245" s="26">
        <f>LISTAS[[#This Row],[Precio]]*(1-0.46)</f>
        <v>1353.23622</v>
      </c>
      <c r="H3245" s="21">
        <f>+_xlfn.XLOOKUP(LISTAS[[#This Row],[ID]],_01_CODIGOS_Y_COSTOS_xlsm[Producto y N°],_01_CODIGOS_Y_COSTOS_xlsm[COSTO],0,0,1)</f>
        <v>542.01</v>
      </c>
      <c r="I3245" s="28">
        <f>+IFERROR(LISTAS[[#This Row],[VENTA NETA]]/LISTAS[[#This Row],[COSTO]]-1,0)</f>
        <v>1.4966997287872918</v>
      </c>
      <c r="J3245" s="50" t="str">
        <f>IFERROR(VLOOKUP(LISTAS[[#This Row],[ID]],_01_CODIGOS_Y_COSTOS_xlsm[[Producto y N°]:[CODIGO]],2,0),"")</f>
        <v>652/00 - NNS</v>
      </c>
      <c r="O3245" t="s">
        <v>9686</v>
      </c>
      <c r="AB3245" s="12" t="str">
        <f>+LISTAS[[#This Row],[Codigo]]&amp;LISTAS[[#This Row],[Fabrica]]</f>
        <v>652/00 - NNSALCIDES.TESSA</v>
      </c>
      <c r="AC3245" s="13" t="str">
        <f>+LISTAS[[#This Row],[Codigo]]</f>
        <v>652/00 - NNS</v>
      </c>
      <c r="AD3245" s="13" t="str">
        <f>+LISTAS[[#This Row],[ID]]</f>
        <v>INTERRUPTORES Y PULSADORES122</v>
      </c>
      <c r="AH3245" s="36"/>
      <c r="AI3245" s="37">
        <f>+LISTAS[[#This Row],[Precio]]+(LISTAS[[#This Row],[Precio]]*AH3245)</f>
        <v>2505.9929999999999</v>
      </c>
      <c r="AJ3245" s="38">
        <f t="shared" si="54"/>
        <v>1252.9965</v>
      </c>
      <c r="AL3245" s="35">
        <f>+AJ3245/LISTAS[[#This Row],[COSTO]]-1</f>
        <v>1.3117590081363812</v>
      </c>
      <c r="AM3245" t="str">
        <f>+LISTAS[[#This Row],[ID]]</f>
        <v>INTERRUPTORES Y PULSADORES122</v>
      </c>
      <c r="AO3245" s="45"/>
      <c r="AP3245" s="46">
        <f>LISTAS[[#This Row],[COSTO]]+(LISTAS[[#This Row],[COSTO]]*AO3245)</f>
        <v>542.01</v>
      </c>
      <c r="AQ3245" s="47">
        <f>IF(AO3245="",0,AP3245/LISTAS[[#This Row],[VENTA NETA]]-1)</f>
        <v>0</v>
      </c>
      <c r="AS3245" s="46">
        <v>719.95749999999998</v>
      </c>
      <c r="AT3245" s="48">
        <f>+LISTAS[[#This Row],[COSTO]]/AS3245-1</f>
        <v>-0.24716389509102965</v>
      </c>
      <c r="BA3245" t="s">
        <v>9680</v>
      </c>
      <c r="BB3245" s="36"/>
    </row>
    <row r="3246" spans="1:54" ht="13.15" thickBot="1" x14ac:dyDescent="0.4">
      <c r="A3246" s="7" t="s">
        <v>9687</v>
      </c>
      <c r="B3246" t="s">
        <v>9680</v>
      </c>
      <c r="C3246">
        <v>123</v>
      </c>
      <c r="D3246" t="s">
        <v>9754</v>
      </c>
      <c r="E3246" s="2">
        <v>4233.9132</v>
      </c>
      <c r="F3246" s="7" t="str">
        <f>+_xlfn.XLOOKUP(LISTAS[[#This Row],[ID]],_01_CODIGOS_Y_COSTOS_xlsm[Producto y N°],_01_CODIGOS_Y_COSTOS_xlsm[FABRICA],"",0,1)</f>
        <v>ALCIDES.TESSA</v>
      </c>
      <c r="G3246" s="26">
        <f>LISTAS[[#This Row],[Precio]]*(1-0.46)</f>
        <v>2286.3131280000002</v>
      </c>
      <c r="H3246" s="21">
        <f>+_xlfn.XLOOKUP(LISTAS[[#This Row],[ID]],_01_CODIGOS_Y_COSTOS_xlsm[Producto y N°],_01_CODIGOS_Y_COSTOS_xlsm[COSTO],0,0,1)</f>
        <v>1026.1400000000001</v>
      </c>
      <c r="I3246" s="28">
        <f>+IFERROR(LISTAS[[#This Row],[VENTA NETA]]/LISTAS[[#This Row],[COSTO]]-1,0)</f>
        <v>1.2280713430915862</v>
      </c>
      <c r="J3246" s="50" t="str">
        <f>IFERROR(VLOOKUP(LISTAS[[#This Row],[ID]],_01_CODIGOS_Y_COSTOS_xlsm[[Producto y N°]:[CODIGO]],2,0),"")</f>
        <v>642/01 - NBX</v>
      </c>
      <c r="O3246" t="s">
        <v>9687</v>
      </c>
      <c r="AB3246" s="12" t="str">
        <f>+LISTAS[[#This Row],[Codigo]]&amp;LISTAS[[#This Row],[Fabrica]]</f>
        <v>642/01 - NBXALCIDES.TESSA</v>
      </c>
      <c r="AC3246" s="13" t="str">
        <f>+LISTAS[[#This Row],[Codigo]]</f>
        <v>642/01 - NBX</v>
      </c>
      <c r="AD3246" s="13" t="str">
        <f>+LISTAS[[#This Row],[ID]]</f>
        <v>INTERRUPTORES Y PULSADORES123</v>
      </c>
      <c r="AH3246" s="36"/>
      <c r="AI3246" s="37">
        <f>+LISTAS[[#This Row],[Precio]]+(LISTAS[[#This Row],[Precio]]*AH3246)</f>
        <v>4233.9132</v>
      </c>
      <c r="AJ3246" s="38">
        <f t="shared" si="54"/>
        <v>2116.9566</v>
      </c>
      <c r="AL3246" s="35">
        <f>+AJ3246/LISTAS[[#This Row],[COSTO]]-1</f>
        <v>1.063029021381098</v>
      </c>
      <c r="AM3246" t="str">
        <f>+LISTAS[[#This Row],[ID]]</f>
        <v>INTERRUPTORES Y PULSADORES123</v>
      </c>
      <c r="AO3246" s="45"/>
      <c r="AP3246" s="46">
        <f>LISTAS[[#This Row],[COSTO]]+(LISTAS[[#This Row],[COSTO]]*AO3246)</f>
        <v>1026.1400000000001</v>
      </c>
      <c r="AQ3246" s="47">
        <f>IF(AO3246="",0,AP3246/LISTAS[[#This Row],[VENTA NETA]]-1)</f>
        <v>0</v>
      </c>
      <c r="AS3246" s="46">
        <v>719.95749999999998</v>
      </c>
      <c r="AT3246" s="48">
        <f>+LISTAS[[#This Row],[COSTO]]/AS3246-1</f>
        <v>0.42527857547146897</v>
      </c>
      <c r="BA3246" t="s">
        <v>9680</v>
      </c>
      <c r="BB3246" s="36"/>
    </row>
    <row r="3247" spans="1:54" ht="13.15" thickBot="1" x14ac:dyDescent="0.4">
      <c r="A3247" s="7" t="s">
        <v>9688</v>
      </c>
      <c r="B3247" t="s">
        <v>9680</v>
      </c>
      <c r="C3247">
        <v>160</v>
      </c>
      <c r="D3247" t="s">
        <v>9756</v>
      </c>
      <c r="E3247" s="2">
        <v>2572.7943</v>
      </c>
      <c r="F3247" s="7" t="str">
        <f>+_xlfn.XLOOKUP(LISTAS[[#This Row],[ID]],_01_CODIGOS_Y_COSTOS_xlsm[Producto y N°],_01_CODIGOS_Y_COSTOS_xlsm[FABRICA],"",0,1)</f>
        <v>ALCIDES.TESSA</v>
      </c>
      <c r="G3247" s="26">
        <f>LISTAS[[#This Row],[Precio]]*(1-0.46)</f>
        <v>1389.3089220000002</v>
      </c>
      <c r="H3247" s="21">
        <f>+_xlfn.XLOOKUP(LISTAS[[#This Row],[ID]],_01_CODIGOS_Y_COSTOS_xlsm[Producto y N°],_01_CODIGOS_Y_COSTOS_xlsm[COSTO],0,0,1)</f>
        <v>569.41999999999996</v>
      </c>
      <c r="I3247" s="28">
        <f>+IFERROR(LISTAS[[#This Row],[VENTA NETA]]/LISTAS[[#This Row],[COSTO]]-1,0)</f>
        <v>1.4398667451090588</v>
      </c>
      <c r="J3247" s="50" t="str">
        <f>IFERROR(VLOOKUP(LISTAS[[#This Row],[ID]],_01_CODIGOS_Y_COSTOS_xlsm[[Producto y N°]:[CODIGO]],2,0),"")</f>
        <v>1012/00 - NB0</v>
      </c>
      <c r="O3247" t="s">
        <v>9688</v>
      </c>
      <c r="AB3247" s="12" t="str">
        <f>+LISTAS[[#This Row],[Codigo]]&amp;LISTAS[[#This Row],[Fabrica]]</f>
        <v>1012/00 - NB0ALCIDES.TESSA</v>
      </c>
      <c r="AC3247" s="13" t="str">
        <f>+LISTAS[[#This Row],[Codigo]]</f>
        <v>1012/00 - NB0</v>
      </c>
      <c r="AD3247" s="13" t="str">
        <f>+LISTAS[[#This Row],[ID]]</f>
        <v>INTERRUPTORES Y PULSADORES160</v>
      </c>
      <c r="AH3247" s="36"/>
      <c r="AI3247" s="37">
        <f>+LISTAS[[#This Row],[Precio]]+(LISTAS[[#This Row],[Precio]]*AH3247)</f>
        <v>2572.7943</v>
      </c>
      <c r="AJ3247" s="38">
        <f t="shared" si="54"/>
        <v>1286.39715</v>
      </c>
      <c r="AL3247" s="35">
        <f>+AJ3247/LISTAS[[#This Row],[COSTO]]-1</f>
        <v>1.2591358751009802</v>
      </c>
      <c r="AM3247" t="str">
        <f>+LISTAS[[#This Row],[ID]]</f>
        <v>INTERRUPTORES Y PULSADORES160</v>
      </c>
      <c r="AO3247" s="45"/>
      <c r="AP3247" s="46">
        <f>LISTAS[[#This Row],[COSTO]]+(LISTAS[[#This Row],[COSTO]]*AO3247)</f>
        <v>569.41999999999996</v>
      </c>
      <c r="AQ3247" s="47">
        <f>IF(AO3247="",0,AP3247/LISTAS[[#This Row],[VENTA NETA]]-1)</f>
        <v>0</v>
      </c>
      <c r="AS3247" s="46">
        <v>719.95749999999998</v>
      </c>
      <c r="AT3247" s="48">
        <f>+LISTAS[[#This Row],[COSTO]]/AS3247-1</f>
        <v>-0.20909220335922607</v>
      </c>
      <c r="BA3247" t="s">
        <v>9680</v>
      </c>
      <c r="BB3247" s="36"/>
    </row>
    <row r="3248" spans="1:54" ht="13.15" thickBot="1" x14ac:dyDescent="0.4">
      <c r="A3248" s="7" t="s">
        <v>9689</v>
      </c>
      <c r="B3248" t="s">
        <v>9680</v>
      </c>
      <c r="C3248">
        <v>180</v>
      </c>
      <c r="D3248" t="s">
        <v>9758</v>
      </c>
      <c r="E3248" s="2">
        <v>4433.4601000000002</v>
      </c>
      <c r="F3248" s="7" t="str">
        <f>+_xlfn.XLOOKUP(LISTAS[[#This Row],[ID]],_01_CODIGOS_Y_COSTOS_xlsm[Producto y N°],_01_CODIGOS_Y_COSTOS_xlsm[FABRICA],"",0,1)</f>
        <v>ALCIDES.TESSA</v>
      </c>
      <c r="G3248" s="26">
        <f>LISTAS[[#This Row],[Precio]]*(1-0.46)</f>
        <v>2394.0684540000002</v>
      </c>
      <c r="H3248" s="21">
        <f>+_xlfn.XLOOKUP(LISTAS[[#This Row],[ID]],_01_CODIGOS_Y_COSTOS_xlsm[Producto y N°],_01_CODIGOS_Y_COSTOS_xlsm[COSTO],0,0,1)</f>
        <v>964.37</v>
      </c>
      <c r="I3248" s="28">
        <f>+IFERROR(LISTAS[[#This Row],[VENTA NETA]]/LISTAS[[#This Row],[COSTO]]-1,0)</f>
        <v>1.4825206653048104</v>
      </c>
      <c r="J3248" s="50" t="str">
        <f>IFERROR(VLOOKUP(LISTAS[[#This Row],[ID]],_01_CODIGOS_Y_COSTOS_xlsm[[Producto y N°]:[CODIGO]],2,0),"")</f>
        <v>1212/00 - NB0</v>
      </c>
      <c r="O3248" t="s">
        <v>9689</v>
      </c>
      <c r="AB3248" s="12" t="str">
        <f>+LISTAS[[#This Row],[Codigo]]&amp;LISTAS[[#This Row],[Fabrica]]</f>
        <v>1212/00 - NB0ALCIDES.TESSA</v>
      </c>
      <c r="AC3248" s="13" t="str">
        <f>+LISTAS[[#This Row],[Codigo]]</f>
        <v>1212/00 - NB0</v>
      </c>
      <c r="AD3248" s="13" t="str">
        <f>+LISTAS[[#This Row],[ID]]</f>
        <v>INTERRUPTORES Y PULSADORES180</v>
      </c>
      <c r="AH3248" s="36"/>
      <c r="AI3248" s="37">
        <f>+LISTAS[[#This Row],[Precio]]+(LISTAS[[#This Row],[Precio]]*AH3248)</f>
        <v>4433.4601000000002</v>
      </c>
      <c r="AJ3248" s="38">
        <f t="shared" si="54"/>
        <v>2216.7300500000001</v>
      </c>
      <c r="AL3248" s="35">
        <f>+AJ3248/LISTAS[[#This Row],[COSTO]]-1</f>
        <v>1.2986302456526024</v>
      </c>
      <c r="AM3248" t="str">
        <f>+LISTAS[[#This Row],[ID]]</f>
        <v>INTERRUPTORES Y PULSADORES180</v>
      </c>
      <c r="AO3248" s="45"/>
      <c r="AP3248" s="46">
        <f>LISTAS[[#This Row],[COSTO]]+(LISTAS[[#This Row],[COSTO]]*AO3248)</f>
        <v>964.37</v>
      </c>
      <c r="AQ3248" s="47">
        <f>IF(AO3248="",0,AP3248/LISTAS[[#This Row],[VENTA NETA]]-1)</f>
        <v>0</v>
      </c>
      <c r="AS3248" s="46">
        <v>719.95749999999998</v>
      </c>
      <c r="AT3248" s="48">
        <f>+LISTAS[[#This Row],[COSTO]]/AS3248-1</f>
        <v>0.33948184441442719</v>
      </c>
      <c r="BA3248" t="s">
        <v>9680</v>
      </c>
      <c r="BB3248" s="36"/>
    </row>
    <row r="3249" spans="1:54" ht="13.15" thickBot="1" x14ac:dyDescent="0.4">
      <c r="A3249" s="7" t="s">
        <v>9690</v>
      </c>
      <c r="B3249" t="s">
        <v>9680</v>
      </c>
      <c r="C3249">
        <v>181</v>
      </c>
      <c r="D3249" t="s">
        <v>9760</v>
      </c>
      <c r="E3249" s="2">
        <v>9491.5041000000001</v>
      </c>
      <c r="F3249" s="7" t="str">
        <f>+_xlfn.XLOOKUP(LISTAS[[#This Row],[ID]],_01_CODIGOS_Y_COSTOS_xlsm[Producto y N°],_01_CODIGOS_Y_COSTOS_xlsm[FABRICA],"",0,1)</f>
        <v>ALCIDES.TESSA</v>
      </c>
      <c r="G3249" s="26">
        <f>LISTAS[[#This Row],[Precio]]*(1-0.46)</f>
        <v>5125.4122139999999</v>
      </c>
      <c r="H3249" s="21">
        <f>+_xlfn.XLOOKUP(LISTAS[[#This Row],[ID]],_01_CODIGOS_Y_COSTOS_xlsm[Producto y N°],_01_CODIGOS_Y_COSTOS_xlsm[COSTO],0,0,1)</f>
        <v>2202.4299999999998</v>
      </c>
      <c r="I3249" s="28">
        <f>+IFERROR(LISTAS[[#This Row],[VENTA NETA]]/LISTAS[[#This Row],[COSTO]]-1,0)</f>
        <v>1.3271623679299682</v>
      </c>
      <c r="J3249" s="50" t="str">
        <f>IFERROR(VLOOKUP(LISTAS[[#This Row],[ID]],_01_CODIGOS_Y_COSTOS_xlsm[[Producto y N°]:[CODIGO]],2,0),"")</f>
        <v>1272/02 - NG</v>
      </c>
      <c r="O3249" t="s">
        <v>9690</v>
      </c>
      <c r="AB3249" s="12" t="str">
        <f>+LISTAS[[#This Row],[Codigo]]&amp;LISTAS[[#This Row],[Fabrica]]</f>
        <v>1272/02 - NGALCIDES.TESSA</v>
      </c>
      <c r="AC3249" s="13" t="str">
        <f>+LISTAS[[#This Row],[Codigo]]</f>
        <v>1272/02 - NG</v>
      </c>
      <c r="AD3249" s="13" t="str">
        <f>+LISTAS[[#This Row],[ID]]</f>
        <v>INTERRUPTORES Y PULSADORES181</v>
      </c>
      <c r="AH3249" s="36"/>
      <c r="AI3249" s="37">
        <f>+LISTAS[[#This Row],[Precio]]+(LISTAS[[#This Row],[Precio]]*AH3249)</f>
        <v>9491.5041000000001</v>
      </c>
      <c r="AJ3249" s="38">
        <f t="shared" si="54"/>
        <v>4745.7520500000001</v>
      </c>
      <c r="AL3249" s="35">
        <f>+AJ3249/LISTAS[[#This Row],[COSTO]]-1</f>
        <v>1.1547799703055261</v>
      </c>
      <c r="AM3249" t="str">
        <f>+LISTAS[[#This Row],[ID]]</f>
        <v>INTERRUPTORES Y PULSADORES181</v>
      </c>
      <c r="AO3249" s="45"/>
      <c r="AP3249" s="46">
        <f>LISTAS[[#This Row],[COSTO]]+(LISTAS[[#This Row],[COSTO]]*AO3249)</f>
        <v>2202.4299999999998</v>
      </c>
      <c r="AQ3249" s="47">
        <f>IF(AO3249="",0,AP3249/LISTAS[[#This Row],[VENTA NETA]]-1)</f>
        <v>0</v>
      </c>
      <c r="AS3249" s="46">
        <v>719.95749999999998</v>
      </c>
      <c r="AT3249" s="48">
        <f>+LISTAS[[#This Row],[COSTO]]/AS3249-1</f>
        <v>2.0591111280874217</v>
      </c>
      <c r="BA3249" t="s">
        <v>9680</v>
      </c>
      <c r="BB3249" s="36"/>
    </row>
    <row r="3250" spans="1:54" ht="13.15" thickBot="1" x14ac:dyDescent="0.4">
      <c r="A3250" s="7" t="s">
        <v>9691</v>
      </c>
      <c r="B3250" t="s">
        <v>9680</v>
      </c>
      <c r="C3250">
        <v>200</v>
      </c>
      <c r="D3250" t="s">
        <v>9762</v>
      </c>
      <c r="E3250" s="2">
        <v>1983.8681999999999</v>
      </c>
      <c r="F3250" s="7" t="str">
        <f>+_xlfn.XLOOKUP(LISTAS[[#This Row],[ID]],_01_CODIGOS_Y_COSTOS_xlsm[Producto y N°],_01_CODIGOS_Y_COSTOS_xlsm[FABRICA],"",0,1)</f>
        <v>ALCIDES.TESSA</v>
      </c>
      <c r="G3250" s="26">
        <f>LISTAS[[#This Row],[Precio]]*(1-0.46)</f>
        <v>1071.288828</v>
      </c>
      <c r="H3250" s="21">
        <f>+_xlfn.XLOOKUP(LISTAS[[#This Row],[ID]],_01_CODIGOS_Y_COSTOS_xlsm[Producto y N°],_01_CODIGOS_Y_COSTOS_xlsm[COSTO],0,0,1)</f>
        <v>450</v>
      </c>
      <c r="I3250" s="28">
        <f>+IFERROR(LISTAS[[#This Row],[VENTA NETA]]/LISTAS[[#This Row],[COSTO]]-1,0)</f>
        <v>1.38064184</v>
      </c>
      <c r="J3250" s="50" t="str">
        <f>IFERROR(VLOOKUP(LISTAS[[#This Row],[ID]],_01_CODIGOS_Y_COSTOS_xlsm[[Producto y N°]:[CODIGO]],2,0),"")</f>
        <v>1512/00 - BBJ</v>
      </c>
      <c r="O3250" t="s">
        <v>9691</v>
      </c>
      <c r="AB3250" s="12" t="str">
        <f>+LISTAS[[#This Row],[Codigo]]&amp;LISTAS[[#This Row],[Fabrica]]</f>
        <v>1512/00 - BBJALCIDES.TESSA</v>
      </c>
      <c r="AC3250" s="13" t="str">
        <f>+LISTAS[[#This Row],[Codigo]]</f>
        <v>1512/00 - BBJ</v>
      </c>
      <c r="AD3250" s="13" t="str">
        <f>+LISTAS[[#This Row],[ID]]</f>
        <v>INTERRUPTORES Y PULSADORES200</v>
      </c>
      <c r="AH3250" s="36"/>
      <c r="AI3250" s="37">
        <f>+LISTAS[[#This Row],[Precio]]+(LISTAS[[#This Row],[Precio]]*AH3250)</f>
        <v>1983.8681999999999</v>
      </c>
      <c r="AJ3250" s="38">
        <f t="shared" si="54"/>
        <v>991.93409999999994</v>
      </c>
      <c r="AL3250" s="35">
        <f>+AJ3250/LISTAS[[#This Row],[COSTO]]-1</f>
        <v>1.2042980000000001</v>
      </c>
      <c r="AM3250" t="str">
        <f>+LISTAS[[#This Row],[ID]]</f>
        <v>INTERRUPTORES Y PULSADORES200</v>
      </c>
      <c r="AO3250" s="45"/>
      <c r="AP3250" s="46">
        <f>LISTAS[[#This Row],[COSTO]]+(LISTAS[[#This Row],[COSTO]]*AO3250)</f>
        <v>450</v>
      </c>
      <c r="AQ3250" s="47">
        <f>IF(AO3250="",0,AP3250/LISTAS[[#This Row],[VENTA NETA]]-1)</f>
        <v>0</v>
      </c>
      <c r="AS3250" s="46">
        <v>719.95749999999998</v>
      </c>
      <c r="AT3250" s="48">
        <f>+LISTAS[[#This Row],[COSTO]]/AS3250-1</f>
        <v>-0.37496310546108624</v>
      </c>
      <c r="BA3250" t="s">
        <v>9680</v>
      </c>
      <c r="BB3250" s="36"/>
    </row>
    <row r="3251" spans="1:54" ht="13.15" thickBot="1" x14ac:dyDescent="0.4">
      <c r="A3251" s="7" t="s">
        <v>9692</v>
      </c>
      <c r="B3251" t="s">
        <v>9680</v>
      </c>
      <c r="C3251">
        <v>220</v>
      </c>
      <c r="D3251" t="s">
        <v>9763</v>
      </c>
      <c r="E3251" s="2">
        <v>2303.8746000000001</v>
      </c>
      <c r="F3251" s="7" t="str">
        <f>+_xlfn.XLOOKUP(LISTAS[[#This Row],[ID]],_01_CODIGOS_Y_COSTOS_xlsm[Producto y N°],_01_CODIGOS_Y_COSTOS_xlsm[FABRICA],"",0,1)</f>
        <v>ALCIDES.TESSA</v>
      </c>
      <c r="G3251" s="26">
        <f>LISTAS[[#This Row],[Precio]]*(1-0.46)</f>
        <v>1244.0922840000001</v>
      </c>
      <c r="H3251" s="21">
        <f>+_xlfn.XLOOKUP(LISTAS[[#This Row],[ID]],_01_CODIGOS_Y_COSTOS_xlsm[Producto y N°],_01_CODIGOS_Y_COSTOS_xlsm[COSTO],0,0,1)</f>
        <v>523.03</v>
      </c>
      <c r="I3251" s="28">
        <f>+IFERROR(LISTAS[[#This Row],[VENTA NETA]]/LISTAS[[#This Row],[COSTO]]-1,0)</f>
        <v>1.3786250960747952</v>
      </c>
      <c r="J3251" s="50" t="str">
        <f>IFERROR(VLOOKUP(LISTAS[[#This Row],[ID]],_01_CODIGOS_Y_COSTOS_xlsm[[Producto y N°]:[CODIGO]],2,0),"")</f>
        <v>1612/00 - NBJ</v>
      </c>
      <c r="O3251" t="s">
        <v>9692</v>
      </c>
      <c r="AB3251" s="12" t="str">
        <f>+LISTAS[[#This Row],[Codigo]]&amp;LISTAS[[#This Row],[Fabrica]]</f>
        <v>1612/00 - NBJALCIDES.TESSA</v>
      </c>
      <c r="AC3251" s="13" t="str">
        <f>+LISTAS[[#This Row],[Codigo]]</f>
        <v>1612/00 - NBJ</v>
      </c>
      <c r="AD3251" s="13" t="str">
        <f>+LISTAS[[#This Row],[ID]]</f>
        <v>INTERRUPTORES Y PULSADORES220</v>
      </c>
      <c r="AH3251" s="36"/>
      <c r="AI3251" s="37">
        <f>+LISTAS[[#This Row],[Precio]]+(LISTAS[[#This Row],[Precio]]*AH3251)</f>
        <v>2303.8746000000001</v>
      </c>
      <c r="AJ3251" s="38">
        <f t="shared" si="54"/>
        <v>1151.9373000000001</v>
      </c>
      <c r="AL3251" s="35">
        <f>+AJ3251/LISTAS[[#This Row],[COSTO]]-1</f>
        <v>1.2024306445136994</v>
      </c>
      <c r="AM3251" t="str">
        <f>+LISTAS[[#This Row],[ID]]</f>
        <v>INTERRUPTORES Y PULSADORES220</v>
      </c>
      <c r="AO3251" s="45"/>
      <c r="AP3251" s="46">
        <f>LISTAS[[#This Row],[COSTO]]+(LISTAS[[#This Row],[COSTO]]*AO3251)</f>
        <v>523.03</v>
      </c>
      <c r="AQ3251" s="47">
        <f>IF(AO3251="",0,AP3251/LISTAS[[#This Row],[VENTA NETA]]-1)</f>
        <v>0</v>
      </c>
      <c r="AS3251" s="46">
        <v>719.95749999999998</v>
      </c>
      <c r="AT3251" s="48">
        <f>+LISTAS[[#This Row],[COSTO]]/AS3251-1</f>
        <v>-0.27352656233180428</v>
      </c>
      <c r="BA3251" t="s">
        <v>9680</v>
      </c>
      <c r="BB3251" s="36"/>
    </row>
    <row r="3252" spans="1:54" ht="13.15" thickBot="1" x14ac:dyDescent="0.4">
      <c r="A3252" s="7" t="s">
        <v>9693</v>
      </c>
      <c r="B3252" t="s">
        <v>9680</v>
      </c>
      <c r="C3252">
        <v>221</v>
      </c>
      <c r="D3252" t="s">
        <v>9765</v>
      </c>
      <c r="E3252" s="2">
        <v>2852.1713</v>
      </c>
      <c r="F3252" s="7" t="str">
        <f>+_xlfn.XLOOKUP(LISTAS[[#This Row],[ID]],_01_CODIGOS_Y_COSTOS_xlsm[Producto y N°],_01_CODIGOS_Y_COSTOS_xlsm[FABRICA],"",0,1)</f>
        <v>ALCIDES.TESSA</v>
      </c>
      <c r="G3252" s="26">
        <f>LISTAS[[#This Row],[Precio]]*(1-0.46)</f>
        <v>1540.1725020000001</v>
      </c>
      <c r="H3252" s="21">
        <f>+_xlfn.XLOOKUP(LISTAS[[#This Row],[ID]],_01_CODIGOS_Y_COSTOS_xlsm[Producto y N°],_01_CODIGOS_Y_COSTOS_xlsm[COSTO],0,0,1)</f>
        <v>639.30999999999995</v>
      </c>
      <c r="I3252" s="28">
        <f>+IFERROR(LISTAS[[#This Row],[VENTA NETA]]/LISTAS[[#This Row],[COSTO]]-1,0)</f>
        <v>1.4091168634934541</v>
      </c>
      <c r="J3252" s="50" t="str">
        <f>IFERROR(VLOOKUP(LISTAS[[#This Row],[ID]],_01_CODIGOS_Y_COSTOS_xlsm[[Producto y N°]:[CODIGO]],2,0),"")</f>
        <v>1632/00 - NB3</v>
      </c>
      <c r="O3252" t="s">
        <v>9693</v>
      </c>
      <c r="AB3252" s="12" t="str">
        <f>+LISTAS[[#This Row],[Codigo]]&amp;LISTAS[[#This Row],[Fabrica]]</f>
        <v>1632/00 - NB3ALCIDES.TESSA</v>
      </c>
      <c r="AC3252" s="13" t="str">
        <f>+LISTAS[[#This Row],[Codigo]]</f>
        <v>1632/00 - NB3</v>
      </c>
      <c r="AD3252" s="13" t="str">
        <f>+LISTAS[[#This Row],[ID]]</f>
        <v>INTERRUPTORES Y PULSADORES221</v>
      </c>
      <c r="AH3252" s="36"/>
      <c r="AI3252" s="37">
        <f>+LISTAS[[#This Row],[Precio]]+(LISTAS[[#This Row],[Precio]]*AH3252)</f>
        <v>2852.1713</v>
      </c>
      <c r="AJ3252" s="38">
        <f t="shared" si="54"/>
        <v>1426.08565</v>
      </c>
      <c r="AL3252" s="35">
        <f>+AJ3252/LISTAS[[#This Row],[COSTO]]-1</f>
        <v>1.2306637624939389</v>
      </c>
      <c r="AM3252" t="str">
        <f>+LISTAS[[#This Row],[ID]]</f>
        <v>INTERRUPTORES Y PULSADORES221</v>
      </c>
      <c r="AO3252" s="45"/>
      <c r="AP3252" s="46">
        <f>LISTAS[[#This Row],[COSTO]]+(LISTAS[[#This Row],[COSTO]]*AO3252)</f>
        <v>639.30999999999995</v>
      </c>
      <c r="AQ3252" s="47">
        <f>IF(AO3252="",0,AP3252/LISTAS[[#This Row],[VENTA NETA]]-1)</f>
        <v>0</v>
      </c>
      <c r="AS3252" s="46">
        <v>719.95749999999998</v>
      </c>
      <c r="AT3252" s="48">
        <f>+LISTAS[[#This Row],[COSTO]]/AS3252-1</f>
        <v>-0.11201702878294906</v>
      </c>
      <c r="BA3252" t="s">
        <v>9680</v>
      </c>
      <c r="BB3252" s="36"/>
    </row>
    <row r="3253" spans="1:54" ht="13.15" thickBot="1" x14ac:dyDescent="0.4">
      <c r="A3253" s="7" t="s">
        <v>9694</v>
      </c>
      <c r="B3253" t="s">
        <v>9680</v>
      </c>
      <c r="C3253">
        <v>222</v>
      </c>
      <c r="D3253" t="s">
        <v>9767</v>
      </c>
      <c r="E3253" s="2">
        <v>2466.3921999999998</v>
      </c>
      <c r="F3253" s="7" t="str">
        <f>+_xlfn.XLOOKUP(LISTAS[[#This Row],[ID]],_01_CODIGOS_Y_COSTOS_xlsm[Producto y N°],_01_CODIGOS_Y_COSTOS_xlsm[FABRICA],"",0,1)</f>
        <v>ALCIDES.TESSA</v>
      </c>
      <c r="G3253" s="26">
        <f>LISTAS[[#This Row],[Precio]]*(1-0.46)</f>
        <v>1331.8517879999999</v>
      </c>
      <c r="H3253" s="21">
        <f>+_xlfn.XLOOKUP(LISTAS[[#This Row],[ID]],_01_CODIGOS_Y_COSTOS_xlsm[Producto y N°],_01_CODIGOS_Y_COSTOS_xlsm[COSTO],0,0,1)</f>
        <v>555.79</v>
      </c>
      <c r="I3253" s="28">
        <f>+IFERROR(LISTAS[[#This Row],[VENTA NETA]]/LISTAS[[#This Row],[COSTO]]-1,0)</f>
        <v>1.3963219705284371</v>
      </c>
      <c r="J3253" s="50" t="str">
        <f>IFERROR(VLOOKUP(LISTAS[[#This Row],[ID]],_01_CODIGOS_Y_COSTOS_xlsm[[Producto y N°]:[CODIGO]],2,0),"")</f>
        <v>1652/00 - NRS</v>
      </c>
      <c r="O3253" t="s">
        <v>9694</v>
      </c>
      <c r="AB3253" s="12" t="str">
        <f>+LISTAS[[#This Row],[Codigo]]&amp;LISTAS[[#This Row],[Fabrica]]</f>
        <v>1652/00 - NRSALCIDES.TESSA</v>
      </c>
      <c r="AC3253" s="13" t="str">
        <f>+LISTAS[[#This Row],[Codigo]]</f>
        <v>1652/00 - NRS</v>
      </c>
      <c r="AD3253" s="13" t="str">
        <f>+LISTAS[[#This Row],[ID]]</f>
        <v>INTERRUPTORES Y PULSADORES222</v>
      </c>
      <c r="AH3253" s="36"/>
      <c r="AI3253" s="37">
        <f>+LISTAS[[#This Row],[Precio]]+(LISTAS[[#This Row],[Precio]]*AH3253)</f>
        <v>2466.3921999999998</v>
      </c>
      <c r="AJ3253" s="38">
        <f t="shared" si="54"/>
        <v>1233.1960999999999</v>
      </c>
      <c r="AL3253" s="35">
        <f>+AJ3253/LISTAS[[#This Row],[COSTO]]-1</f>
        <v>1.2188166393781823</v>
      </c>
      <c r="AM3253" t="str">
        <f>+LISTAS[[#This Row],[ID]]</f>
        <v>INTERRUPTORES Y PULSADORES222</v>
      </c>
      <c r="AO3253" s="45"/>
      <c r="AP3253" s="46">
        <f>LISTAS[[#This Row],[COSTO]]+(LISTAS[[#This Row],[COSTO]]*AO3253)</f>
        <v>555.79</v>
      </c>
      <c r="AQ3253" s="47">
        <f>IF(AO3253="",0,AP3253/LISTAS[[#This Row],[VENTA NETA]]-1)</f>
        <v>0</v>
      </c>
      <c r="AS3253" s="46">
        <v>719.95749999999998</v>
      </c>
      <c r="AT3253" s="48">
        <f>+LISTAS[[#This Row],[COSTO]]/AS3253-1</f>
        <v>-0.22802387640937138</v>
      </c>
      <c r="BA3253" t="s">
        <v>9680</v>
      </c>
      <c r="BB3253" s="36"/>
    </row>
    <row r="3254" spans="1:54" ht="13.15" thickBot="1" x14ac:dyDescent="0.4">
      <c r="A3254" s="7" t="s">
        <v>9695</v>
      </c>
      <c r="B3254" t="s">
        <v>9680</v>
      </c>
      <c r="C3254">
        <v>240</v>
      </c>
      <c r="D3254" t="s">
        <v>9769</v>
      </c>
      <c r="E3254" s="2">
        <v>4080.2530000000002</v>
      </c>
      <c r="F3254" s="7" t="str">
        <f>+_xlfn.XLOOKUP(LISTAS[[#This Row],[ID]],_01_CODIGOS_Y_COSTOS_xlsm[Producto y N°],_01_CODIGOS_Y_COSTOS_xlsm[FABRICA],"",0,1)</f>
        <v>ALCIDES.TESSA</v>
      </c>
      <c r="G3254" s="26">
        <f>LISTAS[[#This Row],[Precio]]*(1-0.46)</f>
        <v>2203.33662</v>
      </c>
      <c r="H3254" s="21">
        <f>+_xlfn.XLOOKUP(LISTAS[[#This Row],[ID]],_01_CODIGOS_Y_COSTOS_xlsm[Producto y N°],_01_CODIGOS_Y_COSTOS_xlsm[COSTO],0,0,1)</f>
        <v>899.25</v>
      </c>
      <c r="I3254" s="28">
        <f>+IFERROR(LISTAS[[#This Row],[VENTA NETA]]/LISTAS[[#This Row],[COSTO]]-1,0)</f>
        <v>1.4501936280233529</v>
      </c>
      <c r="J3254" s="50" t="str">
        <f>IFERROR(VLOOKUP(LISTAS[[#This Row],[ID]],_01_CODIGOS_Y_COSTOS_xlsm[[Producto y N°]:[CODIGO]],2,0),"")</f>
        <v>1812/00 - NBJ</v>
      </c>
      <c r="O3254" t="s">
        <v>9695</v>
      </c>
      <c r="AB3254" s="12" t="str">
        <f>+LISTAS[[#This Row],[Codigo]]&amp;LISTAS[[#This Row],[Fabrica]]</f>
        <v>1812/00 - NBJALCIDES.TESSA</v>
      </c>
      <c r="AC3254" s="13" t="str">
        <f>+LISTAS[[#This Row],[Codigo]]</f>
        <v>1812/00 - NBJ</v>
      </c>
      <c r="AD3254" s="13" t="str">
        <f>+LISTAS[[#This Row],[ID]]</f>
        <v>INTERRUPTORES Y PULSADORES240</v>
      </c>
      <c r="AH3254" s="36"/>
      <c r="AI3254" s="37">
        <f>+LISTAS[[#This Row],[Precio]]+(LISTAS[[#This Row],[Precio]]*AH3254)</f>
        <v>4080.2530000000002</v>
      </c>
      <c r="AJ3254" s="38">
        <f t="shared" si="54"/>
        <v>2040.1265000000001</v>
      </c>
      <c r="AL3254" s="35">
        <f>+AJ3254/LISTAS[[#This Row],[COSTO]]-1</f>
        <v>1.2686978037253267</v>
      </c>
      <c r="AM3254" t="str">
        <f>+LISTAS[[#This Row],[ID]]</f>
        <v>INTERRUPTORES Y PULSADORES240</v>
      </c>
      <c r="AO3254" s="45"/>
      <c r="AP3254" s="46">
        <f>LISTAS[[#This Row],[COSTO]]+(LISTAS[[#This Row],[COSTO]]*AO3254)</f>
        <v>899.25</v>
      </c>
      <c r="AQ3254" s="47">
        <f>IF(AO3254="",0,AP3254/LISTAS[[#This Row],[VENTA NETA]]-1)</f>
        <v>0</v>
      </c>
      <c r="AS3254" s="46">
        <v>719.95749999999998</v>
      </c>
      <c r="AT3254" s="48">
        <f>+LISTAS[[#This Row],[COSTO]]/AS3254-1</f>
        <v>0.24903206092026275</v>
      </c>
      <c r="BA3254" t="s">
        <v>9680</v>
      </c>
      <c r="BB3254" s="36"/>
    </row>
    <row r="3255" spans="1:54" ht="13.15" thickBot="1" x14ac:dyDescent="0.4">
      <c r="A3255" s="7" t="s">
        <v>9696</v>
      </c>
      <c r="B3255" t="s">
        <v>9680</v>
      </c>
      <c r="C3255">
        <v>241</v>
      </c>
      <c r="D3255" t="s">
        <v>9771</v>
      </c>
      <c r="E3255" s="2">
        <v>5009.3572999999997</v>
      </c>
      <c r="F3255" s="7" t="str">
        <f>+_xlfn.XLOOKUP(LISTAS[[#This Row],[ID]],_01_CODIGOS_Y_COSTOS_xlsm[Producto y N°],_01_CODIGOS_Y_COSTOS_xlsm[FABRICA],"",0,1)</f>
        <v>ALCIDES.TESSA</v>
      </c>
      <c r="G3255" s="26">
        <f>LISTAS[[#This Row],[Precio]]*(1-0.46)</f>
        <v>2705.0529419999998</v>
      </c>
      <c r="H3255" s="21">
        <f>+_xlfn.XLOOKUP(LISTAS[[#This Row],[ID]],_01_CODIGOS_Y_COSTOS_xlsm[Producto y N°],_01_CODIGOS_Y_COSTOS_xlsm[COSTO],0,0,1)</f>
        <v>1118.48</v>
      </c>
      <c r="I3255" s="28">
        <f>+IFERROR(LISTAS[[#This Row],[VENTA NETA]]/LISTAS[[#This Row],[COSTO]]-1,0)</f>
        <v>1.4185081020670909</v>
      </c>
      <c r="J3255" s="50" t="str">
        <f>IFERROR(VLOOKUP(LISTAS[[#This Row],[ID]],_01_CODIGOS_Y_COSTOS_xlsm[[Producto y N°]:[CODIGO]],2,0),"")</f>
        <v>1832/00 - NBN</v>
      </c>
      <c r="O3255" t="s">
        <v>9696</v>
      </c>
      <c r="AB3255" s="12" t="str">
        <f>+LISTAS[[#This Row],[Codigo]]&amp;LISTAS[[#This Row],[Fabrica]]</f>
        <v>1832/00 - NBNALCIDES.TESSA</v>
      </c>
      <c r="AC3255" s="13" t="str">
        <f>+LISTAS[[#This Row],[Codigo]]</f>
        <v>1832/00 - NBN</v>
      </c>
      <c r="AD3255" s="13" t="str">
        <f>+LISTAS[[#This Row],[ID]]</f>
        <v>INTERRUPTORES Y PULSADORES241</v>
      </c>
      <c r="AH3255" s="36"/>
      <c r="AI3255" s="37">
        <f>+LISTAS[[#This Row],[Precio]]+(LISTAS[[#This Row],[Precio]]*AH3255)</f>
        <v>5009.3572999999997</v>
      </c>
      <c r="AJ3255" s="38">
        <f t="shared" si="54"/>
        <v>2504.6786499999998</v>
      </c>
      <c r="AL3255" s="35">
        <f>+AJ3255/LISTAS[[#This Row],[COSTO]]-1</f>
        <v>1.239359353765825</v>
      </c>
      <c r="AM3255" t="str">
        <f>+LISTAS[[#This Row],[ID]]</f>
        <v>INTERRUPTORES Y PULSADORES241</v>
      </c>
      <c r="AO3255" s="45"/>
      <c r="AP3255" s="46">
        <f>LISTAS[[#This Row],[COSTO]]+(LISTAS[[#This Row],[COSTO]]*AO3255)</f>
        <v>1118.48</v>
      </c>
      <c r="AQ3255" s="47">
        <f>IF(AO3255="",0,AP3255/LISTAS[[#This Row],[VENTA NETA]]-1)</f>
        <v>0</v>
      </c>
      <c r="AS3255" s="46">
        <v>719.95749999999998</v>
      </c>
      <c r="AT3255" s="48">
        <f>+LISTAS[[#This Row],[COSTO]]/AS3255-1</f>
        <v>0.5535361462308539</v>
      </c>
      <c r="BA3255" t="s">
        <v>9680</v>
      </c>
      <c r="BB3255" s="36"/>
    </row>
    <row r="3256" spans="1:54" ht="13.15" thickBot="1" x14ac:dyDescent="0.4">
      <c r="A3256" s="7" t="s">
        <v>9697</v>
      </c>
      <c r="B3256" t="s">
        <v>9680</v>
      </c>
      <c r="C3256">
        <v>242</v>
      </c>
      <c r="D3256" t="s">
        <v>9773</v>
      </c>
      <c r="E3256" s="2">
        <v>7186.8293999999996</v>
      </c>
      <c r="F3256" s="7" t="str">
        <f>+_xlfn.XLOOKUP(LISTAS[[#This Row],[ID]],_01_CODIGOS_Y_COSTOS_xlsm[Producto y N°],_01_CODIGOS_Y_COSTOS_xlsm[FABRICA],"",0,1)</f>
        <v>ALCIDES.TESSA</v>
      </c>
      <c r="G3256" s="26">
        <f>LISTAS[[#This Row],[Precio]]*(1-0.46)</f>
        <v>3880.8878760000002</v>
      </c>
      <c r="H3256" s="21">
        <f>+_xlfn.XLOOKUP(LISTAS[[#This Row],[ID]],_01_CODIGOS_Y_COSTOS_xlsm[Producto y N°],_01_CODIGOS_Y_COSTOS_xlsm[COSTO],0,0,1)</f>
        <v>1702.54</v>
      </c>
      <c r="I3256" s="28">
        <f>+IFERROR(LISTAS[[#This Row],[VENTA NETA]]/LISTAS[[#This Row],[COSTO]]-1,0)</f>
        <v>1.2794694256816288</v>
      </c>
      <c r="J3256" s="50" t="str">
        <f>IFERROR(VLOOKUP(LISTAS[[#This Row],[ID]],_01_CODIGOS_Y_COSTOS_xlsm[[Producto y N°]:[CODIGO]],2,0),"")</f>
        <v>1872/02 - NG</v>
      </c>
      <c r="O3256" t="s">
        <v>9697</v>
      </c>
      <c r="AB3256" s="12" t="str">
        <f>+LISTAS[[#This Row],[Codigo]]&amp;LISTAS[[#This Row],[Fabrica]]</f>
        <v>1872/02 - NGALCIDES.TESSA</v>
      </c>
      <c r="AC3256" s="13" t="str">
        <f>+LISTAS[[#This Row],[Codigo]]</f>
        <v>1872/02 - NG</v>
      </c>
      <c r="AD3256" s="13" t="str">
        <f>+LISTAS[[#This Row],[ID]]</f>
        <v>INTERRUPTORES Y PULSADORES242</v>
      </c>
      <c r="AH3256" s="36"/>
      <c r="AI3256" s="37">
        <f>+LISTAS[[#This Row],[Precio]]+(LISTAS[[#This Row],[Precio]]*AH3256)</f>
        <v>7186.8293999999996</v>
      </c>
      <c r="AJ3256" s="38">
        <f t="shared" si="54"/>
        <v>3593.4146999999998</v>
      </c>
      <c r="AL3256" s="35">
        <f>+AJ3256/LISTAS[[#This Row],[COSTO]]-1</f>
        <v>1.1106198385941006</v>
      </c>
      <c r="AM3256" t="str">
        <f>+LISTAS[[#This Row],[ID]]</f>
        <v>INTERRUPTORES Y PULSADORES242</v>
      </c>
      <c r="AO3256" s="45"/>
      <c r="AP3256" s="46">
        <f>LISTAS[[#This Row],[COSTO]]+(LISTAS[[#This Row],[COSTO]]*AO3256)</f>
        <v>1702.54</v>
      </c>
      <c r="AQ3256" s="47">
        <f>IF(AO3256="",0,AP3256/LISTAS[[#This Row],[VENTA NETA]]-1)</f>
        <v>0</v>
      </c>
      <c r="AS3256" s="46">
        <v>719.95749999999998</v>
      </c>
      <c r="AT3256" s="48">
        <f>+LISTAS[[#This Row],[COSTO]]/AS3256-1</f>
        <v>1.3647784765072939</v>
      </c>
      <c r="BA3256" t="s">
        <v>9680</v>
      </c>
      <c r="BB3256" s="36"/>
    </row>
    <row r="3257" spans="1:54" ht="13.15" thickBot="1" x14ac:dyDescent="0.4">
      <c r="A3257" s="7" t="s">
        <v>9698</v>
      </c>
      <c r="B3257" t="s">
        <v>9680</v>
      </c>
      <c r="C3257">
        <v>260</v>
      </c>
      <c r="D3257" t="s">
        <v>9775</v>
      </c>
      <c r="E3257" s="2">
        <v>2167.7575999999999</v>
      </c>
      <c r="F3257" s="7" t="str">
        <f>+_xlfn.XLOOKUP(LISTAS[[#This Row],[ID]],_01_CODIGOS_Y_COSTOS_xlsm[Producto y N°],_01_CODIGOS_Y_COSTOS_xlsm[FABRICA],"",0,1)</f>
        <v>ALCIDES.TESSA</v>
      </c>
      <c r="G3257" s="26">
        <f>LISTAS[[#This Row],[Precio]]*(1-0.46)</f>
        <v>1170.5891040000001</v>
      </c>
      <c r="H3257" s="21">
        <f>+_xlfn.XLOOKUP(LISTAS[[#This Row],[ID]],_01_CODIGOS_Y_COSTOS_xlsm[Producto y N°],_01_CODIGOS_Y_COSTOS_xlsm[COSTO],0,0,1)</f>
        <v>476.32</v>
      </c>
      <c r="I3257" s="28">
        <f>+IFERROR(LISTAS[[#This Row],[VENTA NETA]]/LISTAS[[#This Row],[COSTO]]-1,0)</f>
        <v>1.4575686597245552</v>
      </c>
      <c r="J3257" s="50" t="str">
        <f>IFERROR(VLOOKUP(LISTAS[[#This Row],[ID]],_01_CODIGOS_Y_COSTOS_xlsm[[Producto y N°]:[CODIGO]],2,0),"")</f>
        <v>2512/00 - BBJ</v>
      </c>
      <c r="O3257" t="s">
        <v>9698</v>
      </c>
      <c r="AB3257" s="12" t="str">
        <f>+LISTAS[[#This Row],[Codigo]]&amp;LISTAS[[#This Row],[Fabrica]]</f>
        <v>2512/00 - BBJALCIDES.TESSA</v>
      </c>
      <c r="AC3257" s="13" t="str">
        <f>+LISTAS[[#This Row],[Codigo]]</f>
        <v>2512/00 - BBJ</v>
      </c>
      <c r="AD3257" s="13" t="str">
        <f>+LISTAS[[#This Row],[ID]]</f>
        <v>INTERRUPTORES Y PULSADORES260</v>
      </c>
      <c r="AH3257" s="36"/>
      <c r="AI3257" s="37">
        <f>+LISTAS[[#This Row],[Precio]]+(LISTAS[[#This Row],[Precio]]*AH3257)</f>
        <v>2167.7575999999999</v>
      </c>
      <c r="AJ3257" s="38">
        <f t="shared" si="54"/>
        <v>1083.8788</v>
      </c>
      <c r="AL3257" s="35">
        <f>+AJ3257/LISTAS[[#This Row],[COSTO]]-1</f>
        <v>1.2755265367819955</v>
      </c>
      <c r="AM3257" t="str">
        <f>+LISTAS[[#This Row],[ID]]</f>
        <v>INTERRUPTORES Y PULSADORES260</v>
      </c>
      <c r="AO3257" s="45"/>
      <c r="AP3257" s="46">
        <f>LISTAS[[#This Row],[COSTO]]+(LISTAS[[#This Row],[COSTO]]*AO3257)</f>
        <v>476.32</v>
      </c>
      <c r="AQ3257" s="47">
        <f>IF(AO3257="",0,AP3257/LISTAS[[#This Row],[VENTA NETA]]-1)</f>
        <v>0</v>
      </c>
      <c r="AS3257" s="46">
        <v>719.95749999999998</v>
      </c>
      <c r="AT3257" s="48">
        <f>+LISTAS[[#This Row],[COSTO]]/AS3257-1</f>
        <v>-0.33840539198494357</v>
      </c>
      <c r="BA3257" t="s">
        <v>9680</v>
      </c>
      <c r="BB3257" s="36"/>
    </row>
    <row r="3258" spans="1:54" ht="13.15" thickBot="1" x14ac:dyDescent="0.4">
      <c r="A3258" s="7" t="s">
        <v>9699</v>
      </c>
      <c r="B3258" t="s">
        <v>9680</v>
      </c>
      <c r="C3258">
        <v>261</v>
      </c>
      <c r="D3258" t="s">
        <v>9775</v>
      </c>
      <c r="E3258" s="2">
        <v>2167.7575999999999</v>
      </c>
      <c r="F3258" s="7" t="str">
        <f>+_xlfn.XLOOKUP(LISTAS[[#This Row],[ID]],_01_CODIGOS_Y_COSTOS_xlsm[Producto y N°],_01_CODIGOS_Y_COSTOS_xlsm[FABRICA],"",0,1)</f>
        <v>ALCIDES.TESSA</v>
      </c>
      <c r="G3258" s="26">
        <f>LISTAS[[#This Row],[Precio]]*(1-0.46)</f>
        <v>1170.5891040000001</v>
      </c>
      <c r="H3258" s="21">
        <f>+_xlfn.XLOOKUP(LISTAS[[#This Row],[ID]],_01_CODIGOS_Y_COSTOS_xlsm[Producto y N°],_01_CODIGOS_Y_COSTOS_xlsm[COSTO],0,0,1)</f>
        <v>476.32</v>
      </c>
      <c r="I3258" s="28">
        <f>+IFERROR(LISTAS[[#This Row],[VENTA NETA]]/LISTAS[[#This Row],[COSTO]]-1,0)</f>
        <v>1.4575686597245552</v>
      </c>
      <c r="J3258" s="50" t="str">
        <f>IFERROR(VLOOKUP(LISTAS[[#This Row],[ID]],_01_CODIGOS_Y_COSTOS_xlsm[[Producto y N°]:[CODIGO]],2,0),"")</f>
        <v>2512/00 - NNS</v>
      </c>
      <c r="O3258" t="s">
        <v>9699</v>
      </c>
      <c r="AB3258" s="12" t="str">
        <f>+LISTAS[[#This Row],[Codigo]]&amp;LISTAS[[#This Row],[Fabrica]]</f>
        <v>2512/00 - NNSALCIDES.TESSA</v>
      </c>
      <c r="AC3258" s="13" t="str">
        <f>+LISTAS[[#This Row],[Codigo]]</f>
        <v>2512/00 - NNS</v>
      </c>
      <c r="AD3258" s="13" t="str">
        <f>+LISTAS[[#This Row],[ID]]</f>
        <v>INTERRUPTORES Y PULSADORES261</v>
      </c>
      <c r="AH3258" s="36"/>
      <c r="AI3258" s="37">
        <f>+LISTAS[[#This Row],[Precio]]+(LISTAS[[#This Row],[Precio]]*AH3258)</f>
        <v>2167.7575999999999</v>
      </c>
      <c r="AJ3258" s="38">
        <f t="shared" si="54"/>
        <v>1083.8788</v>
      </c>
      <c r="AL3258" s="35">
        <f>+AJ3258/LISTAS[[#This Row],[COSTO]]-1</f>
        <v>1.2755265367819955</v>
      </c>
      <c r="AM3258" t="str">
        <f>+LISTAS[[#This Row],[ID]]</f>
        <v>INTERRUPTORES Y PULSADORES261</v>
      </c>
      <c r="AO3258" s="45"/>
      <c r="AP3258" s="46">
        <f>LISTAS[[#This Row],[COSTO]]+(LISTAS[[#This Row],[COSTO]]*AO3258)</f>
        <v>476.32</v>
      </c>
      <c r="AQ3258" s="47">
        <f>IF(AO3258="",0,AP3258/LISTAS[[#This Row],[VENTA NETA]]-1)</f>
        <v>0</v>
      </c>
      <c r="AS3258" s="46">
        <v>719.95749999999998</v>
      </c>
      <c r="AT3258" s="48">
        <f>+LISTAS[[#This Row],[COSTO]]/AS3258-1</f>
        <v>-0.33840539198494357</v>
      </c>
      <c r="BA3258" t="s">
        <v>9680</v>
      </c>
      <c r="BB3258" s="36"/>
    </row>
    <row r="3259" spans="1:54" ht="13.15" thickBot="1" x14ac:dyDescent="0.4">
      <c r="A3259" s="7" t="s">
        <v>9700</v>
      </c>
      <c r="B3259" t="s">
        <v>9680</v>
      </c>
      <c r="C3259">
        <v>262</v>
      </c>
      <c r="D3259" t="s">
        <v>9778</v>
      </c>
      <c r="E3259" s="2">
        <v>2369.7044999999998</v>
      </c>
      <c r="F3259" s="7" t="str">
        <f>+_xlfn.XLOOKUP(LISTAS[[#This Row],[ID]],_01_CODIGOS_Y_COSTOS_xlsm[Producto y N°],_01_CODIGOS_Y_COSTOS_xlsm[FABRICA],"",0,1)</f>
        <v>ALCIDES.TESSA</v>
      </c>
      <c r="G3259" s="26">
        <f>LISTAS[[#This Row],[Precio]]*(1-0.46)</f>
        <v>1279.6404299999999</v>
      </c>
      <c r="H3259" s="21">
        <f>+_xlfn.XLOOKUP(LISTAS[[#This Row],[ID]],_01_CODIGOS_Y_COSTOS_xlsm[Producto y N°],_01_CODIGOS_Y_COSTOS_xlsm[COSTO],0,0,1)</f>
        <v>524.04</v>
      </c>
      <c r="I3259" s="28">
        <f>+IFERROR(LISTAS[[#This Row],[VENTA NETA]]/LISTAS[[#This Row],[COSTO]]-1,0)</f>
        <v>1.4418754866040762</v>
      </c>
      <c r="J3259" s="50" t="str">
        <f>IFERROR(VLOOKUP(LISTAS[[#This Row],[ID]],_01_CODIGOS_Y_COSTOS_xlsm[[Producto y N°]:[CODIGO]],2,0),"")</f>
        <v>2523/00 - BB</v>
      </c>
      <c r="O3259" t="s">
        <v>9700</v>
      </c>
      <c r="AB3259" s="12" t="str">
        <f>+LISTAS[[#This Row],[Codigo]]&amp;LISTAS[[#This Row],[Fabrica]]</f>
        <v>2523/00 - BBALCIDES.TESSA</v>
      </c>
      <c r="AC3259" s="13" t="str">
        <f>+LISTAS[[#This Row],[Codigo]]</f>
        <v>2523/00 - BB</v>
      </c>
      <c r="AD3259" s="13" t="str">
        <f>+LISTAS[[#This Row],[ID]]</f>
        <v>INTERRUPTORES Y PULSADORES262</v>
      </c>
      <c r="AH3259" s="36"/>
      <c r="AI3259" s="37">
        <f>+LISTAS[[#This Row],[Precio]]+(LISTAS[[#This Row],[Precio]]*AH3259)</f>
        <v>2369.7044999999998</v>
      </c>
      <c r="AJ3259" s="38">
        <f t="shared" si="54"/>
        <v>1184.8522499999999</v>
      </c>
      <c r="AL3259" s="35">
        <f>+AJ3259/LISTAS[[#This Row],[COSTO]]-1</f>
        <v>1.2609958209297001</v>
      </c>
      <c r="AM3259" t="str">
        <f>+LISTAS[[#This Row],[ID]]</f>
        <v>INTERRUPTORES Y PULSADORES262</v>
      </c>
      <c r="AO3259" s="45"/>
      <c r="AP3259" s="46">
        <f>LISTAS[[#This Row],[COSTO]]+(LISTAS[[#This Row],[COSTO]]*AO3259)</f>
        <v>524.04</v>
      </c>
      <c r="AQ3259" s="47">
        <f>IF(AO3259="",0,AP3259/LISTAS[[#This Row],[VENTA NETA]]-1)</f>
        <v>0</v>
      </c>
      <c r="AS3259" s="46">
        <v>719.95749999999998</v>
      </c>
      <c r="AT3259" s="48">
        <f>+LISTAS[[#This Row],[COSTO]]/AS3259-1</f>
        <v>-0.27212370174628364</v>
      </c>
      <c r="BA3259" t="s">
        <v>9680</v>
      </c>
      <c r="BB3259" s="36"/>
    </row>
    <row r="3260" spans="1:54" ht="13.15" thickBot="1" x14ac:dyDescent="0.4">
      <c r="A3260" s="7" t="s">
        <v>9701</v>
      </c>
      <c r="B3260" t="s">
        <v>9680</v>
      </c>
      <c r="C3260">
        <v>263</v>
      </c>
      <c r="D3260" t="s">
        <v>9780</v>
      </c>
      <c r="E3260" s="2">
        <v>2277.1313</v>
      </c>
      <c r="F3260" s="7" t="str">
        <f>+_xlfn.XLOOKUP(LISTAS[[#This Row],[ID]],_01_CODIGOS_Y_COSTOS_xlsm[Producto y N°],_01_CODIGOS_Y_COSTOS_xlsm[FABRICA],"",0,1)</f>
        <v>ALCIDES.TESSA</v>
      </c>
      <c r="G3260" s="26">
        <f>LISTAS[[#This Row],[Precio]]*(1-0.46)</f>
        <v>1229.6509020000001</v>
      </c>
      <c r="H3260" s="21">
        <f>+_xlfn.XLOOKUP(LISTAS[[#This Row],[ID]],_01_CODIGOS_Y_COSTOS_xlsm[Producto y N°],_01_CODIGOS_Y_COSTOS_xlsm[COSTO],0,0,1)</f>
        <v>505.12</v>
      </c>
      <c r="I3260" s="28">
        <f>+IFERROR(LISTAS[[#This Row],[VENTA NETA]]/LISTAS[[#This Row],[COSTO]]-1,0)</f>
        <v>1.4343738161229016</v>
      </c>
      <c r="J3260" s="50" t="str">
        <f>IFERROR(VLOOKUP(LISTAS[[#This Row],[ID]],_01_CODIGOS_Y_COSTOS_xlsm[[Producto y N°]:[CODIGO]],2,0),"")</f>
        <v>2552/00 - NB0</v>
      </c>
      <c r="O3260" t="s">
        <v>9701</v>
      </c>
      <c r="AB3260" s="12" t="str">
        <f>+LISTAS[[#This Row],[Codigo]]&amp;LISTAS[[#This Row],[Fabrica]]</f>
        <v>2552/00 - NB0ALCIDES.TESSA</v>
      </c>
      <c r="AC3260" s="13" t="str">
        <f>+LISTAS[[#This Row],[Codigo]]</f>
        <v>2552/00 - NB0</v>
      </c>
      <c r="AD3260" s="13" t="str">
        <f>+LISTAS[[#This Row],[ID]]</f>
        <v>INTERRUPTORES Y PULSADORES263</v>
      </c>
      <c r="AH3260" s="36"/>
      <c r="AI3260" s="37">
        <f>+LISTAS[[#This Row],[Precio]]+(LISTAS[[#This Row],[Precio]]*AH3260)</f>
        <v>2277.1313</v>
      </c>
      <c r="AJ3260" s="38">
        <f t="shared" si="54"/>
        <v>1138.56565</v>
      </c>
      <c r="AL3260" s="35">
        <f>+AJ3260/LISTAS[[#This Row],[COSTO]]-1</f>
        <v>1.2540498297434275</v>
      </c>
      <c r="AM3260" t="str">
        <f>+LISTAS[[#This Row],[ID]]</f>
        <v>INTERRUPTORES Y PULSADORES263</v>
      </c>
      <c r="AO3260" s="45"/>
      <c r="AP3260" s="46">
        <f>LISTAS[[#This Row],[COSTO]]+(LISTAS[[#This Row],[COSTO]]*AO3260)</f>
        <v>505.12</v>
      </c>
      <c r="AQ3260" s="47">
        <f>IF(AO3260="",0,AP3260/LISTAS[[#This Row],[VENTA NETA]]-1)</f>
        <v>0</v>
      </c>
      <c r="AS3260" s="46">
        <v>719.95749999999998</v>
      </c>
      <c r="AT3260" s="48">
        <f>+LISTAS[[#This Row],[COSTO]]/AS3260-1</f>
        <v>-0.29840303073445307</v>
      </c>
      <c r="BA3260" t="s">
        <v>9680</v>
      </c>
      <c r="BB3260" s="36"/>
    </row>
    <row r="3261" spans="1:54" ht="13.15" thickBot="1" x14ac:dyDescent="0.4">
      <c r="A3261" s="7" t="s">
        <v>9702</v>
      </c>
      <c r="B3261" t="s">
        <v>9680</v>
      </c>
      <c r="C3261">
        <v>264</v>
      </c>
      <c r="D3261" t="s">
        <v>9780</v>
      </c>
      <c r="E3261" s="2">
        <v>2277.1313</v>
      </c>
      <c r="F3261" s="7" t="str">
        <f>+_xlfn.XLOOKUP(LISTAS[[#This Row],[ID]],_01_CODIGOS_Y_COSTOS_xlsm[Producto y N°],_01_CODIGOS_Y_COSTOS_xlsm[FABRICA],"",0,1)</f>
        <v>ALCIDES.TESSA</v>
      </c>
      <c r="G3261" s="26">
        <f>LISTAS[[#This Row],[Precio]]*(1-0.46)</f>
        <v>1229.6509020000001</v>
      </c>
      <c r="H3261" s="21">
        <f>+_xlfn.XLOOKUP(LISTAS[[#This Row],[ID]],_01_CODIGOS_Y_COSTOS_xlsm[Producto y N°],_01_CODIGOS_Y_COSTOS_xlsm[COSTO],0,0,1)</f>
        <v>505.12</v>
      </c>
      <c r="I3261" s="28">
        <f>+IFERROR(LISTAS[[#This Row],[VENTA NETA]]/LISTAS[[#This Row],[COSTO]]-1,0)</f>
        <v>1.4343738161229016</v>
      </c>
      <c r="J3261" s="50" t="str">
        <f>IFERROR(VLOOKUP(LISTAS[[#This Row],[ID]],_01_CODIGOS_Y_COSTOS_xlsm[[Producto y N°]:[CODIGO]],2,0),"")</f>
        <v>2552/00 - NRS</v>
      </c>
      <c r="O3261" t="s">
        <v>9702</v>
      </c>
      <c r="AB3261" s="12" t="str">
        <f>+LISTAS[[#This Row],[Codigo]]&amp;LISTAS[[#This Row],[Fabrica]]</f>
        <v>2552/00 - NRSALCIDES.TESSA</v>
      </c>
      <c r="AC3261" s="13" t="str">
        <f>+LISTAS[[#This Row],[Codigo]]</f>
        <v>2552/00 - NRS</v>
      </c>
      <c r="AD3261" s="13" t="str">
        <f>+LISTAS[[#This Row],[ID]]</f>
        <v>INTERRUPTORES Y PULSADORES264</v>
      </c>
      <c r="AH3261" s="36"/>
      <c r="AI3261" s="37">
        <f>+LISTAS[[#This Row],[Precio]]+(LISTAS[[#This Row],[Precio]]*AH3261)</f>
        <v>2277.1313</v>
      </c>
      <c r="AJ3261" s="38">
        <f t="shared" si="54"/>
        <v>1138.56565</v>
      </c>
      <c r="AL3261" s="35">
        <f>+AJ3261/LISTAS[[#This Row],[COSTO]]-1</f>
        <v>1.2540498297434275</v>
      </c>
      <c r="AM3261" t="str">
        <f>+LISTAS[[#This Row],[ID]]</f>
        <v>INTERRUPTORES Y PULSADORES264</v>
      </c>
      <c r="AO3261" s="45"/>
      <c r="AP3261" s="46">
        <f>LISTAS[[#This Row],[COSTO]]+(LISTAS[[#This Row],[COSTO]]*AO3261)</f>
        <v>505.12</v>
      </c>
      <c r="AQ3261" s="47">
        <f>IF(AO3261="",0,AP3261/LISTAS[[#This Row],[VENTA NETA]]-1)</f>
        <v>0</v>
      </c>
      <c r="AS3261" s="46">
        <v>719.95749999999998</v>
      </c>
      <c r="AT3261" s="48">
        <f>+LISTAS[[#This Row],[COSTO]]/AS3261-1</f>
        <v>-0.29840303073445307</v>
      </c>
      <c r="BA3261" t="s">
        <v>9680</v>
      </c>
      <c r="BB3261" s="36"/>
    </row>
    <row r="3262" spans="1:54" ht="13.15" thickBot="1" x14ac:dyDescent="0.4">
      <c r="A3262" s="7" t="s">
        <v>9703</v>
      </c>
      <c r="B3262" t="s">
        <v>9680</v>
      </c>
      <c r="C3262">
        <v>280</v>
      </c>
      <c r="D3262" t="s">
        <v>9783</v>
      </c>
      <c r="E3262" s="2">
        <v>2883.8861999999999</v>
      </c>
      <c r="F3262" s="7" t="str">
        <f>+_xlfn.XLOOKUP(LISTAS[[#This Row],[ID]],_01_CODIGOS_Y_COSTOS_xlsm[Producto y N°],_01_CODIGOS_Y_COSTOS_xlsm[FABRICA],"",0,1)</f>
        <v>ALCIDES.TESSA</v>
      </c>
      <c r="G3262" s="26">
        <f>LISTAS[[#This Row],[Precio]]*(1-0.46)</f>
        <v>1557.298548</v>
      </c>
      <c r="H3262" s="21">
        <f>+_xlfn.XLOOKUP(LISTAS[[#This Row],[ID]],_01_CODIGOS_Y_COSTOS_xlsm[Producto y N°],_01_CODIGOS_Y_COSTOS_xlsm[COSTO],0,0,1)</f>
        <v>638.98</v>
      </c>
      <c r="I3262" s="28">
        <f>+IFERROR(LISTAS[[#This Row],[VENTA NETA]]/LISTAS[[#This Row],[COSTO]]-1,0)</f>
        <v>1.4371632101161227</v>
      </c>
      <c r="J3262" s="50" t="str">
        <f>IFERROR(VLOOKUP(LISTAS[[#This Row],[ID]],_01_CODIGOS_Y_COSTOS_xlsm[[Producto y N°]:[CODIGO]],2,0),"")</f>
        <v>2702/00 - NB4</v>
      </c>
      <c r="O3262" t="s">
        <v>9703</v>
      </c>
      <c r="AB3262" s="12" t="str">
        <f>+LISTAS[[#This Row],[Codigo]]&amp;LISTAS[[#This Row],[Fabrica]]</f>
        <v>2702/00 - NB4ALCIDES.TESSA</v>
      </c>
      <c r="AC3262" s="13" t="str">
        <f>+LISTAS[[#This Row],[Codigo]]</f>
        <v>2702/00 - NB4</v>
      </c>
      <c r="AD3262" s="13" t="str">
        <f>+LISTAS[[#This Row],[ID]]</f>
        <v>INTERRUPTORES Y PULSADORES280</v>
      </c>
      <c r="AH3262" s="36"/>
      <c r="AI3262" s="37">
        <f>+LISTAS[[#This Row],[Precio]]+(LISTAS[[#This Row],[Precio]]*AH3262)</f>
        <v>2883.8861999999999</v>
      </c>
      <c r="AJ3262" s="38">
        <f t="shared" si="54"/>
        <v>1441.9431</v>
      </c>
      <c r="AL3262" s="35">
        <f>+AJ3262/LISTAS[[#This Row],[COSTO]]-1</f>
        <v>1.2566326019593728</v>
      </c>
      <c r="AM3262" t="str">
        <f>+LISTAS[[#This Row],[ID]]</f>
        <v>INTERRUPTORES Y PULSADORES280</v>
      </c>
      <c r="AO3262" s="45"/>
      <c r="AP3262" s="46">
        <f>LISTAS[[#This Row],[COSTO]]+(LISTAS[[#This Row],[COSTO]]*AO3262)</f>
        <v>638.98</v>
      </c>
      <c r="AQ3262" s="47">
        <f>IF(AO3262="",0,AP3262/LISTAS[[#This Row],[VENTA NETA]]-1)</f>
        <v>0</v>
      </c>
      <c r="AS3262" s="46">
        <v>719.95749999999998</v>
      </c>
      <c r="AT3262" s="48">
        <f>+LISTAS[[#This Row],[COSTO]]/AS3262-1</f>
        <v>-0.11247538917227751</v>
      </c>
      <c r="BA3262" t="s">
        <v>9680</v>
      </c>
      <c r="BB3262" s="36"/>
    </row>
    <row r="3263" spans="1:54" ht="13.15" thickBot="1" x14ac:dyDescent="0.4">
      <c r="A3263" s="7" t="s">
        <v>9704</v>
      </c>
      <c r="B3263" t="s">
        <v>9680</v>
      </c>
      <c r="C3263">
        <v>281</v>
      </c>
      <c r="D3263" t="s">
        <v>9785</v>
      </c>
      <c r="E3263" s="2">
        <v>2369.8188</v>
      </c>
      <c r="F3263" s="7" t="str">
        <f>+_xlfn.XLOOKUP(LISTAS[[#This Row],[ID]],_01_CODIGOS_Y_COSTOS_xlsm[Producto y N°],_01_CODIGOS_Y_COSTOS_xlsm[FABRICA],"",0,1)</f>
        <v>ALCIDES.TESSA</v>
      </c>
      <c r="G3263" s="26">
        <f>LISTAS[[#This Row],[Precio]]*(1-0.46)</f>
        <v>1279.7021520000001</v>
      </c>
      <c r="H3263" s="21">
        <f>+_xlfn.XLOOKUP(LISTAS[[#This Row],[ID]],_01_CODIGOS_Y_COSTOS_xlsm[Producto y N°],_01_CODIGOS_Y_COSTOS_xlsm[COSTO],0,0,1)</f>
        <v>518.65</v>
      </c>
      <c r="I3263" s="28">
        <f>+IFERROR(LISTAS[[#This Row],[VENTA NETA]]/LISTAS[[#This Row],[COSTO]]-1,0)</f>
        <v>1.4673713525498893</v>
      </c>
      <c r="J3263" s="50" t="str">
        <f>IFERROR(VLOOKUP(LISTAS[[#This Row],[ID]],_01_CODIGOS_Y_COSTOS_xlsm[[Producto y N°]:[CODIGO]],2,0),"")</f>
        <v>2712/00 - NRS</v>
      </c>
      <c r="O3263" t="s">
        <v>9704</v>
      </c>
      <c r="AB3263" s="12" t="str">
        <f>+LISTAS[[#This Row],[Codigo]]&amp;LISTAS[[#This Row],[Fabrica]]</f>
        <v>2712/00 - NRSALCIDES.TESSA</v>
      </c>
      <c r="AC3263" s="13" t="str">
        <f>+LISTAS[[#This Row],[Codigo]]</f>
        <v>2712/00 - NRS</v>
      </c>
      <c r="AD3263" s="13" t="str">
        <f>+LISTAS[[#This Row],[ID]]</f>
        <v>INTERRUPTORES Y PULSADORES281</v>
      </c>
      <c r="AH3263" s="36"/>
      <c r="AI3263" s="37">
        <f>+LISTAS[[#This Row],[Precio]]+(LISTAS[[#This Row],[Precio]]*AH3263)</f>
        <v>2369.8188</v>
      </c>
      <c r="AJ3263" s="38">
        <f t="shared" si="54"/>
        <v>1184.9094</v>
      </c>
      <c r="AL3263" s="35">
        <f>+AJ3263/LISTAS[[#This Row],[COSTO]]-1</f>
        <v>1.2846031042128603</v>
      </c>
      <c r="AM3263" t="str">
        <f>+LISTAS[[#This Row],[ID]]</f>
        <v>INTERRUPTORES Y PULSADORES281</v>
      </c>
      <c r="AO3263" s="45"/>
      <c r="AP3263" s="46">
        <f>LISTAS[[#This Row],[COSTO]]+(LISTAS[[#This Row],[COSTO]]*AO3263)</f>
        <v>518.65</v>
      </c>
      <c r="AQ3263" s="47">
        <f>IF(AO3263="",0,AP3263/LISTAS[[#This Row],[VENTA NETA]]-1)</f>
        <v>0</v>
      </c>
      <c r="AS3263" s="46">
        <v>719.95749999999998</v>
      </c>
      <c r="AT3263" s="48">
        <f>+LISTAS[[#This Row],[COSTO]]/AS3263-1</f>
        <v>-0.27961025477198309</v>
      </c>
      <c r="BA3263" t="s">
        <v>9680</v>
      </c>
      <c r="BB3263" s="36"/>
    </row>
    <row r="3264" spans="1:54" ht="13.15" thickBot="1" x14ac:dyDescent="0.4">
      <c r="A3264" s="7" t="s">
        <v>9705</v>
      </c>
      <c r="B3264" t="s">
        <v>9680</v>
      </c>
      <c r="C3264">
        <v>282</v>
      </c>
      <c r="D3264" t="s">
        <v>9785</v>
      </c>
      <c r="E3264" s="2">
        <v>2369.8188</v>
      </c>
      <c r="F3264" s="7" t="str">
        <f>+_xlfn.XLOOKUP(LISTAS[[#This Row],[ID]],_01_CODIGOS_Y_COSTOS_xlsm[Producto y N°],_01_CODIGOS_Y_COSTOS_xlsm[FABRICA],"",0,1)</f>
        <v>ALCIDES.TESSA</v>
      </c>
      <c r="G3264" s="26">
        <f>LISTAS[[#This Row],[Precio]]*(1-0.46)</f>
        <v>1279.7021520000001</v>
      </c>
      <c r="H3264" s="21">
        <f>+_xlfn.XLOOKUP(LISTAS[[#This Row],[ID]],_01_CODIGOS_Y_COSTOS_xlsm[Producto y N°],_01_CODIGOS_Y_COSTOS_xlsm[COSTO],0,0,1)</f>
        <v>518.65</v>
      </c>
      <c r="I3264" s="28">
        <f>+IFERROR(LISTAS[[#This Row],[VENTA NETA]]/LISTAS[[#This Row],[COSTO]]-1,0)</f>
        <v>1.4673713525498893</v>
      </c>
      <c r="J3264" s="50" t="str">
        <f>IFERROR(VLOOKUP(LISTAS[[#This Row],[ID]],_01_CODIGOS_Y_COSTOS_xlsm[[Producto y N°]:[CODIGO]],2,0),"")</f>
        <v>2712/00 - NB0</v>
      </c>
      <c r="O3264" t="s">
        <v>9705</v>
      </c>
      <c r="AB3264" s="12" t="str">
        <f>+LISTAS[[#This Row],[Codigo]]&amp;LISTAS[[#This Row],[Fabrica]]</f>
        <v>2712/00 - NB0ALCIDES.TESSA</v>
      </c>
      <c r="AC3264" s="13" t="str">
        <f>+LISTAS[[#This Row],[Codigo]]</f>
        <v>2712/00 - NB0</v>
      </c>
      <c r="AD3264" s="13" t="str">
        <f>+LISTAS[[#This Row],[ID]]</f>
        <v>INTERRUPTORES Y PULSADORES282</v>
      </c>
      <c r="AH3264" s="36"/>
      <c r="AI3264" s="37">
        <f>+LISTAS[[#This Row],[Precio]]+(LISTAS[[#This Row],[Precio]]*AH3264)</f>
        <v>2369.8188</v>
      </c>
      <c r="AJ3264" s="38">
        <f t="shared" si="54"/>
        <v>1184.9094</v>
      </c>
      <c r="AL3264" s="35">
        <f>+AJ3264/LISTAS[[#This Row],[COSTO]]-1</f>
        <v>1.2846031042128603</v>
      </c>
      <c r="AM3264" t="str">
        <f>+LISTAS[[#This Row],[ID]]</f>
        <v>INTERRUPTORES Y PULSADORES282</v>
      </c>
      <c r="AO3264" s="45"/>
      <c r="AP3264" s="46">
        <f>LISTAS[[#This Row],[COSTO]]+(LISTAS[[#This Row],[COSTO]]*AO3264)</f>
        <v>518.65</v>
      </c>
      <c r="AQ3264" s="47">
        <f>IF(AO3264="",0,AP3264/LISTAS[[#This Row],[VENTA NETA]]-1)</f>
        <v>0</v>
      </c>
      <c r="AS3264" s="46">
        <v>719.95749999999998</v>
      </c>
      <c r="AT3264" s="48">
        <f>+LISTAS[[#This Row],[COSTO]]/AS3264-1</f>
        <v>-0.27961025477198309</v>
      </c>
      <c r="BA3264" t="s">
        <v>9680</v>
      </c>
      <c r="BB3264" s="36"/>
    </row>
    <row r="3265" spans="1:54" ht="13.15" thickBot="1" x14ac:dyDescent="0.4">
      <c r="A3265" s="7" t="s">
        <v>9706</v>
      </c>
      <c r="B3265" t="s">
        <v>9680</v>
      </c>
      <c r="C3265">
        <v>283</v>
      </c>
      <c r="D3265" t="s">
        <v>9788</v>
      </c>
      <c r="E3265" s="2">
        <v>2841.4283</v>
      </c>
      <c r="F3265" s="7" t="str">
        <f>+_xlfn.XLOOKUP(LISTAS[[#This Row],[ID]],_01_CODIGOS_Y_COSTOS_xlsm[Producto y N°],_01_CODIGOS_Y_COSTOS_xlsm[FABRICA],"",0,1)</f>
        <v>ALCIDES.TESSA</v>
      </c>
      <c r="G3265" s="26">
        <f>LISTAS[[#This Row],[Precio]]*(1-0.46)</f>
        <v>1534.3712820000001</v>
      </c>
      <c r="H3265" s="21">
        <f>+_xlfn.XLOOKUP(LISTAS[[#This Row],[ID]],_01_CODIGOS_Y_COSTOS_xlsm[Producto y N°],_01_CODIGOS_Y_COSTOS_xlsm[COSTO],0,0,1)</f>
        <v>631.78</v>
      </c>
      <c r="I3265" s="28">
        <f>+IFERROR(LISTAS[[#This Row],[VENTA NETA]]/LISTAS[[#This Row],[COSTO]]-1,0)</f>
        <v>1.4286480768621992</v>
      </c>
      <c r="J3265" s="50" t="str">
        <f>IFERROR(VLOOKUP(LISTAS[[#This Row],[ID]],_01_CODIGOS_Y_COSTOS_xlsm[[Producto y N°]:[CODIGO]],2,0),"")</f>
        <v>2732/00 - NNI</v>
      </c>
      <c r="O3265" t="s">
        <v>9706</v>
      </c>
      <c r="AB3265" s="12" t="str">
        <f>+LISTAS[[#This Row],[Codigo]]&amp;LISTAS[[#This Row],[Fabrica]]</f>
        <v>2732/00 - NNIALCIDES.TESSA</v>
      </c>
      <c r="AC3265" s="13" t="str">
        <f>+LISTAS[[#This Row],[Codigo]]</f>
        <v>2732/00 - NNI</v>
      </c>
      <c r="AD3265" s="13" t="str">
        <f>+LISTAS[[#This Row],[ID]]</f>
        <v>INTERRUPTORES Y PULSADORES283</v>
      </c>
      <c r="AH3265" s="36"/>
      <c r="AI3265" s="37">
        <f>+LISTAS[[#This Row],[Precio]]+(LISTAS[[#This Row],[Precio]]*AH3265)</f>
        <v>2841.4283</v>
      </c>
      <c r="AJ3265" s="38">
        <f t="shared" si="54"/>
        <v>1420.71415</v>
      </c>
      <c r="AL3265" s="35">
        <f>+AJ3265/LISTAS[[#This Row],[COSTO]]-1</f>
        <v>1.2487482193168509</v>
      </c>
      <c r="AM3265" t="str">
        <f>+LISTAS[[#This Row],[ID]]</f>
        <v>INTERRUPTORES Y PULSADORES283</v>
      </c>
      <c r="AO3265" s="45"/>
      <c r="AP3265" s="46">
        <f>LISTAS[[#This Row],[COSTO]]+(LISTAS[[#This Row],[COSTO]]*AO3265)</f>
        <v>631.78</v>
      </c>
      <c r="AQ3265" s="47">
        <f>IF(AO3265="",0,AP3265/LISTAS[[#This Row],[VENTA NETA]]-1)</f>
        <v>0</v>
      </c>
      <c r="AS3265" s="46">
        <v>719.95749999999998</v>
      </c>
      <c r="AT3265" s="48">
        <f>+LISTAS[[#This Row],[COSTO]]/AS3265-1</f>
        <v>-0.12247597948490019</v>
      </c>
      <c r="BA3265" t="s">
        <v>9680</v>
      </c>
      <c r="BB3265" s="36"/>
    </row>
    <row r="3266" spans="1:54" ht="13.15" thickBot="1" x14ac:dyDescent="0.4">
      <c r="A3266" s="7" t="s">
        <v>9707</v>
      </c>
      <c r="B3266" t="s">
        <v>9680</v>
      </c>
      <c r="C3266">
        <v>284</v>
      </c>
      <c r="D3266" t="s">
        <v>9790</v>
      </c>
      <c r="E3266" s="2">
        <v>2478.9639000000002</v>
      </c>
      <c r="F3266" s="7" t="str">
        <f>+_xlfn.XLOOKUP(LISTAS[[#This Row],[ID]],_01_CODIGOS_Y_COSTOS_xlsm[Producto y N°],_01_CODIGOS_Y_COSTOS_xlsm[FABRICA],"",0,1)</f>
        <v>ALCIDES.TESSA</v>
      </c>
      <c r="G3266" s="26">
        <f>LISTAS[[#This Row],[Precio]]*(1-0.46)</f>
        <v>1338.6405060000002</v>
      </c>
      <c r="H3266" s="21">
        <f>+_xlfn.XLOOKUP(LISTAS[[#This Row],[ID]],_01_CODIGOS_Y_COSTOS_xlsm[Producto y N°],_01_CODIGOS_Y_COSTOS_xlsm[COSTO],0,0,1)</f>
        <v>539.79</v>
      </c>
      <c r="I3266" s="28">
        <f>+IFERROR(LISTAS[[#This Row],[VENTA NETA]]/LISTAS[[#This Row],[COSTO]]-1,0)</f>
        <v>1.4799283165675545</v>
      </c>
      <c r="J3266" s="50" t="str">
        <f>IFERROR(VLOOKUP(LISTAS[[#This Row],[ID]],_01_CODIGOS_Y_COSTOS_xlsm[[Producto y N°]:[CODIGO]],2,0),"")</f>
        <v>2752/00 - NRS</v>
      </c>
      <c r="O3266" t="s">
        <v>9707</v>
      </c>
      <c r="AB3266" s="12" t="str">
        <f>+LISTAS[[#This Row],[Codigo]]&amp;LISTAS[[#This Row],[Fabrica]]</f>
        <v>2752/00 - NRSALCIDES.TESSA</v>
      </c>
      <c r="AC3266" s="13" t="str">
        <f>+LISTAS[[#This Row],[Codigo]]</f>
        <v>2752/00 - NRS</v>
      </c>
      <c r="AD3266" s="13" t="str">
        <f>+LISTAS[[#This Row],[ID]]</f>
        <v>INTERRUPTORES Y PULSADORES284</v>
      </c>
      <c r="AH3266" s="36"/>
      <c r="AI3266" s="37">
        <f>+LISTAS[[#This Row],[Precio]]+(LISTAS[[#This Row],[Precio]]*AH3266)</f>
        <v>2478.9639000000002</v>
      </c>
      <c r="AJ3266" s="38">
        <f t="shared" si="54"/>
        <v>1239.4819500000001</v>
      </c>
      <c r="AL3266" s="35">
        <f>+AJ3266/LISTAS[[#This Row],[COSTO]]-1</f>
        <v>1.2962299227477354</v>
      </c>
      <c r="AM3266" t="str">
        <f>+LISTAS[[#This Row],[ID]]</f>
        <v>INTERRUPTORES Y PULSADORES284</v>
      </c>
      <c r="AO3266" s="45"/>
      <c r="AP3266" s="46">
        <f>LISTAS[[#This Row],[COSTO]]+(LISTAS[[#This Row],[COSTO]]*AO3266)</f>
        <v>539.79</v>
      </c>
      <c r="AQ3266" s="47">
        <f>IF(AO3266="",0,AP3266/LISTAS[[#This Row],[VENTA NETA]]-1)</f>
        <v>0</v>
      </c>
      <c r="AS3266" s="46">
        <v>719.95749999999998</v>
      </c>
      <c r="AT3266" s="48">
        <f>+LISTAS[[#This Row],[COSTO]]/AS3266-1</f>
        <v>-0.25024741043742171</v>
      </c>
      <c r="BA3266" t="s">
        <v>9680</v>
      </c>
      <c r="BB3266" s="36"/>
    </row>
    <row r="3267" spans="1:54" ht="13.15" thickBot="1" x14ac:dyDescent="0.4">
      <c r="A3267" s="7" t="s">
        <v>9708</v>
      </c>
      <c r="B3267" t="s">
        <v>9680</v>
      </c>
      <c r="C3267">
        <v>285</v>
      </c>
      <c r="D3267" t="s">
        <v>9790</v>
      </c>
      <c r="E3267" s="2">
        <v>2478.9639000000002</v>
      </c>
      <c r="F3267" s="7" t="str">
        <f>+_xlfn.XLOOKUP(LISTAS[[#This Row],[ID]],_01_CODIGOS_Y_COSTOS_xlsm[Producto y N°],_01_CODIGOS_Y_COSTOS_xlsm[FABRICA],"",0,1)</f>
        <v>ALCIDES.TESSA</v>
      </c>
      <c r="G3267" s="26">
        <f>LISTAS[[#This Row],[Precio]]*(1-0.46)</f>
        <v>1338.6405060000002</v>
      </c>
      <c r="H3267" s="21">
        <f>+_xlfn.XLOOKUP(LISTAS[[#This Row],[ID]],_01_CODIGOS_Y_COSTOS_xlsm[Producto y N°],_01_CODIGOS_Y_COSTOS_xlsm[COSTO],0,0,1)</f>
        <v>539.79</v>
      </c>
      <c r="I3267" s="28">
        <f>+IFERROR(LISTAS[[#This Row],[VENTA NETA]]/LISTAS[[#This Row],[COSTO]]-1,0)</f>
        <v>1.4799283165675545</v>
      </c>
      <c r="J3267" s="50" t="str">
        <f>IFERROR(VLOOKUP(LISTAS[[#This Row],[ID]],_01_CODIGOS_Y_COSTOS_xlsm[[Producto y N°]:[CODIGO]],2,0),"")</f>
        <v>2752/00 - BB0</v>
      </c>
      <c r="O3267" t="s">
        <v>9708</v>
      </c>
      <c r="AB3267" s="12" t="str">
        <f>+LISTAS[[#This Row],[Codigo]]&amp;LISTAS[[#This Row],[Fabrica]]</f>
        <v>2752/00 - BB0ALCIDES.TESSA</v>
      </c>
      <c r="AC3267" s="13" t="str">
        <f>+LISTAS[[#This Row],[Codigo]]</f>
        <v>2752/00 - BB0</v>
      </c>
      <c r="AD3267" s="13" t="str">
        <f>+LISTAS[[#This Row],[ID]]</f>
        <v>INTERRUPTORES Y PULSADORES285</v>
      </c>
      <c r="AH3267" s="36"/>
      <c r="AI3267" s="37">
        <f>+LISTAS[[#This Row],[Precio]]+(LISTAS[[#This Row],[Precio]]*AH3267)</f>
        <v>2478.9639000000002</v>
      </c>
      <c r="AJ3267" s="38">
        <f t="shared" si="54"/>
        <v>1239.4819500000001</v>
      </c>
      <c r="AL3267" s="35">
        <f>+AJ3267/LISTAS[[#This Row],[COSTO]]-1</f>
        <v>1.2962299227477354</v>
      </c>
      <c r="AM3267" t="str">
        <f>+LISTAS[[#This Row],[ID]]</f>
        <v>INTERRUPTORES Y PULSADORES285</v>
      </c>
      <c r="AO3267" s="45"/>
      <c r="AP3267" s="46">
        <f>LISTAS[[#This Row],[COSTO]]+(LISTAS[[#This Row],[COSTO]]*AO3267)</f>
        <v>539.79</v>
      </c>
      <c r="AQ3267" s="47">
        <f>IF(AO3267="",0,AP3267/LISTAS[[#This Row],[VENTA NETA]]-1)</f>
        <v>0</v>
      </c>
      <c r="AS3267" s="46">
        <v>719.95749999999998</v>
      </c>
      <c r="AT3267" s="48">
        <f>+LISTAS[[#This Row],[COSTO]]/AS3267-1</f>
        <v>-0.25024741043742171</v>
      </c>
      <c r="BA3267" t="s">
        <v>9680</v>
      </c>
      <c r="BB3267" s="36"/>
    </row>
    <row r="3268" spans="1:54" ht="13.15" thickBot="1" x14ac:dyDescent="0.4">
      <c r="A3268" s="7" t="s">
        <v>9709</v>
      </c>
      <c r="B3268" t="s">
        <v>9680</v>
      </c>
      <c r="C3268">
        <v>300</v>
      </c>
      <c r="D3268" t="s">
        <v>9793</v>
      </c>
      <c r="E3268" s="2">
        <v>2496.5641999999998</v>
      </c>
      <c r="F3268" s="7" t="str">
        <f>+_xlfn.XLOOKUP(LISTAS[[#This Row],[ID]],_01_CODIGOS_Y_COSTOS_xlsm[Producto y N°],_01_CODIGOS_Y_COSTOS_xlsm[FABRICA],"",0,1)</f>
        <v>ALCIDES.TESSA</v>
      </c>
      <c r="G3268" s="26">
        <f>LISTAS[[#This Row],[Precio]]*(1-0.46)</f>
        <v>1348.1446679999999</v>
      </c>
      <c r="H3268" s="21">
        <f>+_xlfn.XLOOKUP(LISTAS[[#This Row],[ID]],_01_CODIGOS_Y_COSTOS_xlsm[Producto y N°],_01_CODIGOS_Y_COSTOS_xlsm[COSTO],0,0,1)</f>
        <v>546.70000000000005</v>
      </c>
      <c r="I3268" s="28">
        <f>+IFERROR(LISTAS[[#This Row],[VENTA NETA]]/LISTAS[[#This Row],[COSTO]]-1,0)</f>
        <v>1.4659679312237057</v>
      </c>
      <c r="J3268" s="50" t="str">
        <f>IFERROR(VLOOKUP(LISTAS[[#This Row],[ID]],_01_CODIGOS_Y_COSTOS_xlsm[[Producto y N°]:[CODIGO]],2,0),"")</f>
        <v>2812/00 - NRS</v>
      </c>
      <c r="O3268" t="s">
        <v>9709</v>
      </c>
      <c r="AB3268" s="12" t="str">
        <f>+LISTAS[[#This Row],[Codigo]]&amp;LISTAS[[#This Row],[Fabrica]]</f>
        <v>2812/00 - NRSALCIDES.TESSA</v>
      </c>
      <c r="AC3268" s="13" t="str">
        <f>+LISTAS[[#This Row],[Codigo]]</f>
        <v>2812/00 - NRS</v>
      </c>
      <c r="AD3268" s="13" t="str">
        <f>+LISTAS[[#This Row],[ID]]</f>
        <v>INTERRUPTORES Y PULSADORES300</v>
      </c>
      <c r="AH3268" s="36"/>
      <c r="AI3268" s="37">
        <f>+LISTAS[[#This Row],[Precio]]+(LISTAS[[#This Row],[Precio]]*AH3268)</f>
        <v>2496.5641999999998</v>
      </c>
      <c r="AJ3268" s="38">
        <f t="shared" si="54"/>
        <v>1248.2820999999999</v>
      </c>
      <c r="AL3268" s="35">
        <f>+AJ3268/LISTAS[[#This Row],[COSTO]]-1</f>
        <v>1.2833036400219493</v>
      </c>
      <c r="AM3268" t="str">
        <f>+LISTAS[[#This Row],[ID]]</f>
        <v>INTERRUPTORES Y PULSADORES300</v>
      </c>
      <c r="AO3268" s="45"/>
      <c r="AP3268" s="46">
        <f>LISTAS[[#This Row],[COSTO]]+(LISTAS[[#This Row],[COSTO]]*AO3268)</f>
        <v>546.70000000000005</v>
      </c>
      <c r="AQ3268" s="47">
        <f>IF(AO3268="",0,AP3268/LISTAS[[#This Row],[VENTA NETA]]-1)</f>
        <v>0</v>
      </c>
      <c r="AS3268" s="46">
        <v>719.95749999999998</v>
      </c>
      <c r="AT3268" s="48">
        <f>+LISTAS[[#This Row],[COSTO]]/AS3268-1</f>
        <v>-0.24064962167905735</v>
      </c>
      <c r="BA3268" t="s">
        <v>9680</v>
      </c>
      <c r="BB3268" s="36"/>
    </row>
    <row r="3269" spans="1:54" ht="13.15" thickBot="1" x14ac:dyDescent="0.4">
      <c r="A3269" s="7" t="s">
        <v>9710</v>
      </c>
      <c r="B3269" t="s">
        <v>9680</v>
      </c>
      <c r="C3269">
        <v>301</v>
      </c>
      <c r="D3269" t="s">
        <v>9795</v>
      </c>
      <c r="E3269" s="2">
        <v>2967.3164999999999</v>
      </c>
      <c r="F3269" s="7" t="str">
        <f>+_xlfn.XLOOKUP(LISTAS[[#This Row],[ID]],_01_CODIGOS_Y_COSTOS_xlsm[Producto y N°],_01_CODIGOS_Y_COSTOS_xlsm[FABRICA],"",0,1)</f>
        <v>ALCIDES.TESSA</v>
      </c>
      <c r="G3269" s="26">
        <f>LISTAS[[#This Row],[Precio]]*(1-0.46)</f>
        <v>1602.3509100000001</v>
      </c>
      <c r="H3269" s="21">
        <f>+_xlfn.XLOOKUP(LISTAS[[#This Row],[ID]],_01_CODIGOS_Y_COSTOS_xlsm[Producto y N°],_01_CODIGOS_Y_COSTOS_xlsm[COSTO],0,0,1)</f>
        <v>659.84</v>
      </c>
      <c r="I3269" s="28">
        <f>+IFERROR(LISTAS[[#This Row],[VENTA NETA]]/LISTAS[[#This Row],[COSTO]]-1,0)</f>
        <v>1.4283931104510184</v>
      </c>
      <c r="J3269" s="50" t="str">
        <f>IFERROR(VLOOKUP(LISTAS[[#This Row],[ID]],_01_CODIGOS_Y_COSTOS_xlsm[[Producto y N°]:[CODIGO]],2,0),"")</f>
        <v>2832/00 - NNI</v>
      </c>
      <c r="O3269" t="s">
        <v>9710</v>
      </c>
      <c r="AB3269" s="12" t="str">
        <f>+LISTAS[[#This Row],[Codigo]]&amp;LISTAS[[#This Row],[Fabrica]]</f>
        <v>2832/00 - NNIALCIDES.TESSA</v>
      </c>
      <c r="AC3269" s="13" t="str">
        <f>+LISTAS[[#This Row],[Codigo]]</f>
        <v>2832/00 - NNI</v>
      </c>
      <c r="AD3269" s="13" t="str">
        <f>+LISTAS[[#This Row],[ID]]</f>
        <v>INTERRUPTORES Y PULSADORES301</v>
      </c>
      <c r="AH3269" s="36"/>
      <c r="AI3269" s="37">
        <f>+LISTAS[[#This Row],[Precio]]+(LISTAS[[#This Row],[Precio]]*AH3269)</f>
        <v>2967.3164999999999</v>
      </c>
      <c r="AJ3269" s="38">
        <f t="shared" ref="AJ3269:AJ3275" si="55">+((100-50)*0.01)*AI3269</f>
        <v>1483.65825</v>
      </c>
      <c r="AL3269" s="35">
        <f>+AJ3269/LISTAS[[#This Row],[COSTO]]-1</f>
        <v>1.2485121393064982</v>
      </c>
      <c r="AM3269" t="str">
        <f>+LISTAS[[#This Row],[ID]]</f>
        <v>INTERRUPTORES Y PULSADORES301</v>
      </c>
      <c r="AO3269" s="45"/>
      <c r="AP3269" s="46">
        <f>LISTAS[[#This Row],[COSTO]]+(LISTAS[[#This Row],[COSTO]]*AO3269)</f>
        <v>659.84</v>
      </c>
      <c r="AQ3269" s="47">
        <f>IF(AO3269="",0,AP3269/LISTAS[[#This Row],[VENTA NETA]]-1)</f>
        <v>0</v>
      </c>
      <c r="AS3269" s="46">
        <v>719.95749999999998</v>
      </c>
      <c r="AT3269" s="48">
        <f>+LISTAS[[#This Row],[COSTO]]/AS3269-1</f>
        <v>-8.3501456683206965E-2</v>
      </c>
      <c r="BA3269" t="s">
        <v>9680</v>
      </c>
      <c r="BB3269" s="36"/>
    </row>
    <row r="3270" spans="1:54" ht="13.15" thickBot="1" x14ac:dyDescent="0.4">
      <c r="A3270" s="7" t="s">
        <v>9711</v>
      </c>
      <c r="B3270" t="s">
        <v>9680</v>
      </c>
      <c r="C3270">
        <v>302</v>
      </c>
      <c r="D3270" t="s">
        <v>9797</v>
      </c>
      <c r="E3270" s="2">
        <v>2615.3094000000001</v>
      </c>
      <c r="F3270" s="7" t="str">
        <f>+_xlfn.XLOOKUP(LISTAS[[#This Row],[ID]],_01_CODIGOS_Y_COSTOS_xlsm[Producto y N°],_01_CODIGOS_Y_COSTOS_xlsm[FABRICA],"",0,1)</f>
        <v>ALCIDES.TESSA</v>
      </c>
      <c r="G3270" s="26">
        <f>LISTAS[[#This Row],[Precio]]*(1-0.46)</f>
        <v>1412.2670760000001</v>
      </c>
      <c r="H3270" s="21">
        <f>+_xlfn.XLOOKUP(LISTAS[[#This Row],[ID]],_01_CODIGOS_Y_COSTOS_xlsm[Producto y N°],_01_CODIGOS_Y_COSTOS_xlsm[COSTO],0,0,1)</f>
        <v>576.12</v>
      </c>
      <c r="I3270" s="28">
        <f>+IFERROR(LISTAS[[#This Row],[VENTA NETA]]/LISTAS[[#This Row],[COSTO]]-1,0)</f>
        <v>1.451341866277859</v>
      </c>
      <c r="J3270" s="50" t="str">
        <f>IFERROR(VLOOKUP(LISTAS[[#This Row],[ID]],_01_CODIGOS_Y_COSTOS_xlsm[[Producto y N°]:[CODIGO]],2,0),"")</f>
        <v>2852/00 - NB0</v>
      </c>
      <c r="O3270" t="s">
        <v>9711</v>
      </c>
      <c r="AB3270" s="12" t="str">
        <f>+LISTAS[[#This Row],[Codigo]]&amp;LISTAS[[#This Row],[Fabrica]]</f>
        <v>2852/00 - NB0ALCIDES.TESSA</v>
      </c>
      <c r="AC3270" s="13" t="str">
        <f>+LISTAS[[#This Row],[Codigo]]</f>
        <v>2852/00 - NB0</v>
      </c>
      <c r="AD3270" s="13" t="str">
        <f>+LISTAS[[#This Row],[ID]]</f>
        <v>INTERRUPTORES Y PULSADORES302</v>
      </c>
      <c r="AH3270" s="36"/>
      <c r="AI3270" s="37">
        <f>+LISTAS[[#This Row],[Precio]]+(LISTAS[[#This Row],[Precio]]*AH3270)</f>
        <v>2615.3094000000001</v>
      </c>
      <c r="AJ3270" s="38">
        <f t="shared" si="55"/>
        <v>1307.6547</v>
      </c>
      <c r="AL3270" s="35">
        <f>+AJ3270/LISTAS[[#This Row],[COSTO]]-1</f>
        <v>1.2697609872943136</v>
      </c>
      <c r="AM3270" t="str">
        <f>+LISTAS[[#This Row],[ID]]</f>
        <v>INTERRUPTORES Y PULSADORES302</v>
      </c>
      <c r="AO3270" s="45"/>
      <c r="AP3270" s="46">
        <f>LISTAS[[#This Row],[COSTO]]+(LISTAS[[#This Row],[COSTO]]*AO3270)</f>
        <v>576.12</v>
      </c>
      <c r="AQ3270" s="47">
        <f>IF(AO3270="",0,AP3270/LISTAS[[#This Row],[VENTA NETA]]-1)</f>
        <v>0</v>
      </c>
      <c r="AS3270" s="46">
        <v>719.95749999999998</v>
      </c>
      <c r="AT3270" s="48">
        <f>+LISTAS[[#This Row],[COSTO]]/AS3270-1</f>
        <v>-0.19978609848497997</v>
      </c>
      <c r="BA3270" t="s">
        <v>9680</v>
      </c>
      <c r="BB3270" s="36"/>
    </row>
    <row r="3271" spans="1:54" ht="13.15" thickBot="1" x14ac:dyDescent="0.4">
      <c r="A3271" s="7" t="s">
        <v>9712</v>
      </c>
      <c r="B3271" t="s">
        <v>9680</v>
      </c>
      <c r="C3271">
        <v>320</v>
      </c>
      <c r="D3271" t="s">
        <v>9799</v>
      </c>
      <c r="E3271" s="2">
        <v>1302.9403</v>
      </c>
      <c r="F3271" s="7" t="str">
        <f>+_xlfn.XLOOKUP(LISTAS[[#This Row],[ID]],_01_CODIGOS_Y_COSTOS_xlsm[Producto y N°],_01_CODIGOS_Y_COSTOS_xlsm[FABRICA],"",0,1)</f>
        <v>ALCIDES.TESSA</v>
      </c>
      <c r="G3271" s="26">
        <f>LISTAS[[#This Row],[Precio]]*(1-0.46)</f>
        <v>703.587762</v>
      </c>
      <c r="H3271" s="21">
        <f>+_xlfn.XLOOKUP(LISTAS[[#This Row],[ID]],_01_CODIGOS_Y_COSTOS_xlsm[Producto y N°],_01_CODIGOS_Y_COSTOS_xlsm[COSTO],0,0,1)</f>
        <v>270.45999999999998</v>
      </c>
      <c r="I3271" s="28">
        <f>+IFERROR(LISTAS[[#This Row],[VENTA NETA]]/LISTAS[[#This Row],[COSTO]]-1,0)</f>
        <v>1.6014485025512091</v>
      </c>
      <c r="J3271" s="50" t="str">
        <f>IFERROR(VLOOKUP(LISTAS[[#This Row],[ID]],_01_CODIGOS_Y_COSTOS_xlsm[[Producto y N°]:[CODIGO]],2,0),"")</f>
        <v>2912/00 - NRS</v>
      </c>
      <c r="O3271" t="s">
        <v>9712</v>
      </c>
      <c r="AB3271" s="12" t="str">
        <f>+LISTAS[[#This Row],[Codigo]]&amp;LISTAS[[#This Row],[Fabrica]]</f>
        <v>2912/00 - NRSALCIDES.TESSA</v>
      </c>
      <c r="AC3271" s="13" t="str">
        <f>+LISTAS[[#This Row],[Codigo]]</f>
        <v>2912/00 - NRS</v>
      </c>
      <c r="AD3271" s="13" t="str">
        <f>+LISTAS[[#This Row],[ID]]</f>
        <v>INTERRUPTORES Y PULSADORES320</v>
      </c>
      <c r="AH3271" s="36"/>
      <c r="AI3271" s="37">
        <f>+LISTAS[[#This Row],[Precio]]+(LISTAS[[#This Row],[Precio]]*AH3271)</f>
        <v>1302.9403</v>
      </c>
      <c r="AJ3271" s="38">
        <f t="shared" si="55"/>
        <v>651.47014999999999</v>
      </c>
      <c r="AL3271" s="35">
        <f>+AJ3271/LISTAS[[#This Row],[COSTO]]-1</f>
        <v>1.408748613473342</v>
      </c>
      <c r="AM3271" t="str">
        <f>+LISTAS[[#This Row],[ID]]</f>
        <v>INTERRUPTORES Y PULSADORES320</v>
      </c>
      <c r="AO3271" s="45"/>
      <c r="AP3271" s="46">
        <f>LISTAS[[#This Row],[COSTO]]+(LISTAS[[#This Row],[COSTO]]*AO3271)</f>
        <v>270.45999999999998</v>
      </c>
      <c r="AQ3271" s="47">
        <f>IF(AO3271="",0,AP3271/LISTAS[[#This Row],[VENTA NETA]]-1)</f>
        <v>0</v>
      </c>
      <c r="AS3271" s="46">
        <v>719.95749999999998</v>
      </c>
      <c r="AT3271" s="48">
        <f>+LISTAS[[#This Row],[COSTO]]/AS3271-1</f>
        <v>-0.62433893667334539</v>
      </c>
      <c r="BA3271" t="s">
        <v>9680</v>
      </c>
      <c r="BB3271" s="36"/>
    </row>
    <row r="3272" spans="1:54" ht="13.15" thickBot="1" x14ac:dyDescent="0.4">
      <c r="A3272" s="7" t="s">
        <v>9713</v>
      </c>
      <c r="B3272" t="s">
        <v>9680</v>
      </c>
      <c r="C3272">
        <v>321</v>
      </c>
      <c r="D3272" t="s">
        <v>9799</v>
      </c>
      <c r="E3272" s="2">
        <v>1302.9403</v>
      </c>
      <c r="F3272" s="7" t="str">
        <f>+_xlfn.XLOOKUP(LISTAS[[#This Row],[ID]],_01_CODIGOS_Y_COSTOS_xlsm[Producto y N°],_01_CODIGOS_Y_COSTOS_xlsm[FABRICA],"",0,1)</f>
        <v>ALCIDES.TESSA</v>
      </c>
      <c r="G3272" s="26">
        <f>LISTAS[[#This Row],[Precio]]*(1-0.46)</f>
        <v>703.587762</v>
      </c>
      <c r="H3272" s="21">
        <f>+_xlfn.XLOOKUP(LISTAS[[#This Row],[ID]],_01_CODIGOS_Y_COSTOS_xlsm[Producto y N°],_01_CODIGOS_Y_COSTOS_xlsm[COSTO],0,0,1)</f>
        <v>270.45999999999998</v>
      </c>
      <c r="I3272" s="28">
        <f>+IFERROR(LISTAS[[#This Row],[VENTA NETA]]/LISTAS[[#This Row],[COSTO]]-1,0)</f>
        <v>1.6014485025512091</v>
      </c>
      <c r="J3272" s="50" t="str">
        <f>IFERROR(VLOOKUP(LISTAS[[#This Row],[ID]],_01_CODIGOS_Y_COSTOS_xlsm[[Producto y N°]:[CODIGO]],2,0),"")</f>
        <v>2912/00 - NB0</v>
      </c>
      <c r="O3272" t="s">
        <v>9713</v>
      </c>
      <c r="AB3272" s="12" t="str">
        <f>+LISTAS[[#This Row],[Codigo]]&amp;LISTAS[[#This Row],[Fabrica]]</f>
        <v>2912/00 - NB0ALCIDES.TESSA</v>
      </c>
      <c r="AC3272" s="13" t="str">
        <f>+LISTAS[[#This Row],[Codigo]]</f>
        <v>2912/00 - NB0</v>
      </c>
      <c r="AD3272" s="13" t="str">
        <f>+LISTAS[[#This Row],[ID]]</f>
        <v>INTERRUPTORES Y PULSADORES321</v>
      </c>
      <c r="AH3272" s="36"/>
      <c r="AI3272" s="37">
        <f>+LISTAS[[#This Row],[Precio]]+(LISTAS[[#This Row],[Precio]]*AH3272)</f>
        <v>1302.9403</v>
      </c>
      <c r="AJ3272" s="38">
        <f t="shared" si="55"/>
        <v>651.47014999999999</v>
      </c>
      <c r="AL3272" s="35">
        <f>+AJ3272/LISTAS[[#This Row],[COSTO]]-1</f>
        <v>1.408748613473342</v>
      </c>
      <c r="AM3272" t="str">
        <f>+LISTAS[[#This Row],[ID]]</f>
        <v>INTERRUPTORES Y PULSADORES321</v>
      </c>
      <c r="AO3272" s="45"/>
      <c r="AP3272" s="46">
        <f>LISTAS[[#This Row],[COSTO]]+(LISTAS[[#This Row],[COSTO]]*AO3272)</f>
        <v>270.45999999999998</v>
      </c>
      <c r="AQ3272" s="47">
        <f>IF(AO3272="",0,AP3272/LISTAS[[#This Row],[VENTA NETA]]-1)</f>
        <v>0</v>
      </c>
      <c r="AS3272" s="46">
        <v>719.95749999999998</v>
      </c>
      <c r="AT3272" s="48">
        <f>+LISTAS[[#This Row],[COSTO]]/AS3272-1</f>
        <v>-0.62433893667334539</v>
      </c>
      <c r="BA3272" t="s">
        <v>9680</v>
      </c>
      <c r="BB3272" s="36"/>
    </row>
    <row r="3273" spans="1:54" ht="13.15" thickBot="1" x14ac:dyDescent="0.4">
      <c r="A3273" s="7" t="s">
        <v>9714</v>
      </c>
      <c r="B3273" t="s">
        <v>9680</v>
      </c>
      <c r="C3273">
        <v>322</v>
      </c>
      <c r="D3273" t="s">
        <v>9799</v>
      </c>
      <c r="E3273" s="2">
        <v>1302.9403</v>
      </c>
      <c r="F3273" s="7" t="str">
        <f>+_xlfn.XLOOKUP(LISTAS[[#This Row],[ID]],_01_CODIGOS_Y_COSTOS_xlsm[Producto y N°],_01_CODIGOS_Y_COSTOS_xlsm[FABRICA],"",0,1)</f>
        <v>ALCIDES.TESSA</v>
      </c>
      <c r="G3273" s="26">
        <f>LISTAS[[#This Row],[Precio]]*(1-0.46)</f>
        <v>703.587762</v>
      </c>
      <c r="H3273" s="21">
        <f>+_xlfn.XLOOKUP(LISTAS[[#This Row],[ID]],_01_CODIGOS_Y_COSTOS_xlsm[Producto y N°],_01_CODIGOS_Y_COSTOS_xlsm[COSTO],0,0,1)</f>
        <v>270.45999999999998</v>
      </c>
      <c r="I3273" s="28">
        <f>+IFERROR(LISTAS[[#This Row],[VENTA NETA]]/LISTAS[[#This Row],[COSTO]]-1,0)</f>
        <v>1.6014485025512091</v>
      </c>
      <c r="J3273" s="50" t="str">
        <f>IFERROR(VLOOKUP(LISTAS[[#This Row],[ID]],_01_CODIGOS_Y_COSTOS_xlsm[[Producto y N°]:[CODIGO]],2,0),"")</f>
        <v>2912/00 - BB0</v>
      </c>
      <c r="O3273" t="s">
        <v>9714</v>
      </c>
      <c r="AB3273" s="12" t="str">
        <f>+LISTAS[[#This Row],[Codigo]]&amp;LISTAS[[#This Row],[Fabrica]]</f>
        <v>2912/00 - BB0ALCIDES.TESSA</v>
      </c>
      <c r="AC3273" s="13" t="str">
        <f>+LISTAS[[#This Row],[Codigo]]</f>
        <v>2912/00 - BB0</v>
      </c>
      <c r="AD3273" s="13" t="str">
        <f>+LISTAS[[#This Row],[ID]]</f>
        <v>INTERRUPTORES Y PULSADORES322</v>
      </c>
      <c r="AH3273" s="36"/>
      <c r="AI3273" s="37">
        <f>+LISTAS[[#This Row],[Precio]]+(LISTAS[[#This Row],[Precio]]*AH3273)</f>
        <v>1302.9403</v>
      </c>
      <c r="AJ3273" s="38">
        <f t="shared" si="55"/>
        <v>651.47014999999999</v>
      </c>
      <c r="AL3273" s="35">
        <f>+AJ3273/LISTAS[[#This Row],[COSTO]]-1</f>
        <v>1.408748613473342</v>
      </c>
      <c r="AM3273" t="str">
        <f>+LISTAS[[#This Row],[ID]]</f>
        <v>INTERRUPTORES Y PULSADORES322</v>
      </c>
      <c r="AO3273" s="45"/>
      <c r="AP3273" s="46">
        <f>LISTAS[[#This Row],[COSTO]]+(LISTAS[[#This Row],[COSTO]]*AO3273)</f>
        <v>270.45999999999998</v>
      </c>
      <c r="AQ3273" s="47">
        <f>IF(AO3273="",0,AP3273/LISTAS[[#This Row],[VENTA NETA]]-1)</f>
        <v>0</v>
      </c>
      <c r="AS3273" s="46">
        <v>719.95749999999998</v>
      </c>
      <c r="AT3273" s="48">
        <f>+LISTAS[[#This Row],[COSTO]]/AS3273-1</f>
        <v>-0.62433893667334539</v>
      </c>
      <c r="BA3273" t="s">
        <v>9680</v>
      </c>
      <c r="BB3273" s="36"/>
    </row>
    <row r="3274" spans="1:54" ht="13.15" thickBot="1" x14ac:dyDescent="0.4">
      <c r="A3274" s="7" t="s">
        <v>9715</v>
      </c>
      <c r="B3274" t="s">
        <v>9680</v>
      </c>
      <c r="C3274">
        <v>340</v>
      </c>
      <c r="D3274" t="s">
        <v>9803</v>
      </c>
      <c r="E3274" s="2">
        <v>1413.2283</v>
      </c>
      <c r="F3274" s="7" t="str">
        <f>+_xlfn.XLOOKUP(LISTAS[[#This Row],[ID]],_01_CODIGOS_Y_COSTOS_xlsm[Producto y N°],_01_CODIGOS_Y_COSTOS_xlsm[FABRICA],"",0,1)</f>
        <v>ALCIDES.TESSA</v>
      </c>
      <c r="G3274" s="26">
        <f>LISTAS[[#This Row],[Precio]]*(1-0.46)</f>
        <v>763.143282</v>
      </c>
      <c r="H3274" s="21">
        <f>+_xlfn.XLOOKUP(LISTAS[[#This Row],[ID]],_01_CODIGOS_Y_COSTOS_xlsm[Producto y N°],_01_CODIGOS_Y_COSTOS_xlsm[COSTO],0,0,1)</f>
        <v>294.70999999999998</v>
      </c>
      <c r="I3274" s="28">
        <f>+IFERROR(LISTAS[[#This Row],[VENTA NETA]]/LISTAS[[#This Row],[COSTO]]-1,0)</f>
        <v>1.5894719622679925</v>
      </c>
      <c r="J3274" s="50" t="str">
        <f>IFERROR(VLOOKUP(LISTAS[[#This Row],[ID]],_01_CODIGOS_Y_COSTOS_xlsm[[Producto y N°]:[CODIGO]],2,0),"")</f>
        <v>2932/00 - BB3</v>
      </c>
      <c r="O3274" t="s">
        <v>9715</v>
      </c>
      <c r="AB3274" s="12" t="str">
        <f>+LISTAS[[#This Row],[Codigo]]&amp;LISTAS[[#This Row],[Fabrica]]</f>
        <v>2932/00 - BB3ALCIDES.TESSA</v>
      </c>
      <c r="AC3274" s="13" t="str">
        <f>+LISTAS[[#This Row],[Codigo]]</f>
        <v>2932/00 - BB3</v>
      </c>
      <c r="AD3274" s="13" t="str">
        <f>+LISTAS[[#This Row],[ID]]</f>
        <v>INTERRUPTORES Y PULSADORES340</v>
      </c>
      <c r="AH3274" s="36"/>
      <c r="AI3274" s="37">
        <f>+LISTAS[[#This Row],[Precio]]+(LISTAS[[#This Row],[Precio]]*AH3274)</f>
        <v>1413.2283</v>
      </c>
      <c r="AJ3274" s="38">
        <f t="shared" si="55"/>
        <v>706.61415</v>
      </c>
      <c r="AL3274" s="35">
        <f>+AJ3274/LISTAS[[#This Row],[COSTO]]-1</f>
        <v>1.397659224322215</v>
      </c>
      <c r="AM3274" t="str">
        <f>+LISTAS[[#This Row],[ID]]</f>
        <v>INTERRUPTORES Y PULSADORES340</v>
      </c>
      <c r="AO3274" s="45"/>
      <c r="AP3274" s="46">
        <f>LISTAS[[#This Row],[COSTO]]+(LISTAS[[#This Row],[COSTO]]*AO3274)</f>
        <v>294.70999999999998</v>
      </c>
      <c r="AQ3274" s="47">
        <f>IF(AO3274="",0,AP3274/LISTAS[[#This Row],[VENTA NETA]]-1)</f>
        <v>0</v>
      </c>
      <c r="AS3274" s="46">
        <v>719.95749999999998</v>
      </c>
      <c r="AT3274" s="48">
        <f>+LISTAS[[#This Row],[COSTO]]/AS3274-1</f>
        <v>-0.59065639291208161</v>
      </c>
      <c r="BA3274" t="s">
        <v>9680</v>
      </c>
      <c r="BB3274" s="36"/>
    </row>
    <row r="3275" spans="1:54" ht="13.15" thickBot="1" x14ac:dyDescent="0.4">
      <c r="A3275" s="7" t="s">
        <v>9716</v>
      </c>
      <c r="B3275" t="s">
        <v>9680</v>
      </c>
      <c r="C3275">
        <v>341</v>
      </c>
      <c r="D3275" t="s">
        <v>9805</v>
      </c>
      <c r="E3275" s="2">
        <v>3501.5556999999999</v>
      </c>
      <c r="F3275" s="7" t="str">
        <f>+_xlfn.XLOOKUP(LISTAS[[#This Row],[ID]],_01_CODIGOS_Y_COSTOS_xlsm[Producto y N°],_01_CODIGOS_Y_COSTOS_xlsm[FABRICA],"",0,1)</f>
        <v>ALCIDES.TESSA</v>
      </c>
      <c r="G3275" s="26">
        <f>LISTAS[[#This Row],[Precio]]*(1-0.46)</f>
        <v>1890.8400780000002</v>
      </c>
      <c r="H3275" s="21">
        <f>+_xlfn.XLOOKUP(LISTAS[[#This Row],[ID]],_01_CODIGOS_Y_COSTOS_xlsm[Producto y N°],_01_CODIGOS_Y_COSTOS_xlsm[COSTO],0,0,1)</f>
        <v>723.46</v>
      </c>
      <c r="I3275" s="28">
        <f>+IFERROR(LISTAS[[#This Row],[VENTA NETA]]/LISTAS[[#This Row],[COSTO]]-1,0)</f>
        <v>1.6136069416415562</v>
      </c>
      <c r="J3275" s="50" t="str">
        <f>IFERROR(VLOOKUP(LISTAS[[#This Row],[ID]],_01_CODIGOS_Y_COSTOS_xlsm[[Producto y N°]:[CODIGO]],2,0),"")</f>
        <v>3660/00</v>
      </c>
      <c r="O3275" t="s">
        <v>9716</v>
      </c>
      <c r="AB3275" s="12" t="str">
        <f>+LISTAS[[#This Row],[Codigo]]&amp;LISTAS[[#This Row],[Fabrica]]</f>
        <v>3660/00ALCIDES.TESSA</v>
      </c>
      <c r="AC3275" s="13" t="str">
        <f>+LISTAS[[#This Row],[Codigo]]</f>
        <v>3660/00</v>
      </c>
      <c r="AD3275" s="13" t="str">
        <f>+LISTAS[[#This Row],[ID]]</f>
        <v>INTERRUPTORES Y PULSADORES341</v>
      </c>
      <c r="AH3275" s="36"/>
      <c r="AI3275" s="37">
        <f>+LISTAS[[#This Row],[Precio]]+(LISTAS[[#This Row],[Precio]]*AH3275)</f>
        <v>3501.5556999999999</v>
      </c>
      <c r="AJ3275" s="38">
        <f t="shared" si="55"/>
        <v>1750.7778499999999</v>
      </c>
      <c r="AL3275" s="35">
        <f>+AJ3275/LISTAS[[#This Row],[COSTO]]-1</f>
        <v>1.4200064274458848</v>
      </c>
      <c r="AM3275" t="str">
        <f>+LISTAS[[#This Row],[ID]]</f>
        <v>INTERRUPTORES Y PULSADORES341</v>
      </c>
      <c r="AO3275" s="45"/>
      <c r="AP3275" s="46">
        <f>LISTAS[[#This Row],[COSTO]]+(LISTAS[[#This Row],[COSTO]]*AO3275)</f>
        <v>723.46</v>
      </c>
      <c r="AQ3275" s="47">
        <f>IF(AO3275="",0,AP3275/LISTAS[[#This Row],[VENTA NETA]]-1)</f>
        <v>0</v>
      </c>
      <c r="AS3275" s="46">
        <v>719.95749999999998</v>
      </c>
      <c r="AT3275" s="48">
        <f>+LISTAS[[#This Row],[COSTO]]/AS3275-1</f>
        <v>4.8648704958278444E-3</v>
      </c>
      <c r="BA3275" t="s">
        <v>9680</v>
      </c>
      <c r="BB3275" s="36"/>
    </row>
    <row r="3276" spans="1:54" ht="13.15" thickBot="1" x14ac:dyDescent="0.4">
      <c r="A3276" s="7" t="s">
        <v>9717</v>
      </c>
      <c r="B3276" t="s">
        <v>9680</v>
      </c>
      <c r="C3276">
        <v>580</v>
      </c>
      <c r="D3276" t="s">
        <v>9807</v>
      </c>
      <c r="E3276" s="2">
        <v>2597.7662</v>
      </c>
      <c r="F3276" s="7" t="str">
        <f>+_xlfn.XLOOKUP(LISTAS[[#This Row],[ID]],_01_CODIGOS_Y_COSTOS_xlsm[Producto y N°],_01_CODIGOS_Y_COSTOS_xlsm[FABRICA],"",0,1)</f>
        <v>ALCIDES.TESSA</v>
      </c>
      <c r="G3276" s="26">
        <f>LISTAS[[#This Row],[Precio]]*(1-0.46)</f>
        <v>1402.7937480000001</v>
      </c>
      <c r="H3276" s="21">
        <f>+_xlfn.XLOOKUP(LISTAS[[#This Row],[ID]],_01_CODIGOS_Y_COSTOS_xlsm[Producto y N°],_01_CODIGOS_Y_COSTOS_xlsm[COSTO],0,0,1)</f>
        <v>528.17999999999995</v>
      </c>
      <c r="I3276" s="28">
        <f>+IFERROR(LISTAS[[#This Row],[VENTA NETA]]/LISTAS[[#This Row],[COSTO]]-1,0)</f>
        <v>1.6559009201408612</v>
      </c>
      <c r="J3276" s="50" t="str">
        <f>IFERROR(VLOOKUP(LISTAS[[#This Row],[ID]],_01_CODIGOS_Y_COSTOS_xlsm[[Producto y N°]:[CODIGO]],2,0),"")</f>
        <v>942/00 - NB</v>
      </c>
      <c r="O3276" t="s">
        <v>9717</v>
      </c>
      <c r="AB3276" s="12" t="str">
        <f>+LISTAS[[#This Row],[Codigo]]&amp;LISTAS[[#This Row],[Fabrica]]</f>
        <v>942/00 - NBALCIDES.TESSA</v>
      </c>
      <c r="AC3276" s="13" t="str">
        <f>+LISTAS[[#This Row],[Codigo]]</f>
        <v>942/00 - NB</v>
      </c>
      <c r="AD3276" s="13" t="str">
        <f>+LISTAS[[#This Row],[ID]]</f>
        <v>INTERRUPTORES Y PULSADORES580</v>
      </c>
      <c r="AI3276" s="37">
        <f>+LISTAS[[#This Row],[Precio]]+(LISTAS[[#This Row],[Precio]]*AH3276)</f>
        <v>2597.7662</v>
      </c>
      <c r="AJ3276" s="38">
        <f t="shared" ref="AJ3276:AJ3281" si="56">+((100-50)*0.01)*AI3276</f>
        <v>1298.8831</v>
      </c>
      <c r="AL3276" s="35">
        <f>+AJ3276/LISTAS[[#This Row],[COSTO]]-1</f>
        <v>1.4591675186489459</v>
      </c>
      <c r="AM3276" t="str">
        <f>+LISTAS[[#This Row],[ID]]</f>
        <v>INTERRUPTORES Y PULSADORES580</v>
      </c>
      <c r="AO3276" s="45"/>
      <c r="AP3276" s="46">
        <f>LISTAS[[#This Row],[COSTO]]+(LISTAS[[#This Row],[COSTO]]*AO3276)</f>
        <v>528.17999999999995</v>
      </c>
      <c r="AQ3276" s="47">
        <f>IF(AO3276="",0,AP3276/LISTAS[[#This Row],[VENTA NETA]]-1)</f>
        <v>0</v>
      </c>
      <c r="AS3276" s="46">
        <v>719.95749999999998</v>
      </c>
      <c r="AT3276" s="48">
        <f>+LISTAS[[#This Row],[COSTO]]/AS3276-1</f>
        <v>-0.26637336231652564</v>
      </c>
      <c r="BA3276" t="s">
        <v>9680</v>
      </c>
      <c r="BB3276" s="33"/>
    </row>
    <row r="3277" spans="1:54" ht="13.15" thickBot="1" x14ac:dyDescent="0.4">
      <c r="A3277" s="7" t="s">
        <v>9718</v>
      </c>
      <c r="B3277" t="s">
        <v>9680</v>
      </c>
      <c r="C3277">
        <v>600</v>
      </c>
      <c r="D3277" t="s">
        <v>10307</v>
      </c>
      <c r="E3277" s="2">
        <v>3529.2705999999998</v>
      </c>
      <c r="F3277" s="7" t="str">
        <f>+_xlfn.XLOOKUP(LISTAS[[#This Row],[ID]],_01_CODIGOS_Y_COSTOS_xlsm[Producto y N°],_01_CODIGOS_Y_COSTOS_xlsm[FABRICA],"",0,1)</f>
        <v>ALCIDES.TESSA</v>
      </c>
      <c r="G3277" s="26">
        <f>LISTAS[[#This Row],[Precio]]*(1-0.46)</f>
        <v>1905.806124</v>
      </c>
      <c r="H3277" s="21">
        <f>+_xlfn.XLOOKUP(LISTAS[[#This Row],[ID]],_01_CODIGOS_Y_COSTOS_xlsm[Producto y N°],_01_CODIGOS_Y_COSTOS_xlsm[COSTO],0,0,1)</f>
        <v>749.44</v>
      </c>
      <c r="I3277" s="28">
        <f>+IFERROR(LISTAS[[#This Row],[VENTA NETA]]/LISTAS[[#This Row],[COSTO]]-1,0)</f>
        <v>1.5429735856105888</v>
      </c>
      <c r="J3277" s="50" t="str">
        <f>IFERROR(VLOOKUP(LISTAS[[#This Row],[ID]],_01_CODIGOS_Y_COSTOS_xlsm[[Producto y N°]:[CODIGO]],2,0),"")</f>
        <v>1656/00 - NN</v>
      </c>
      <c r="O3277" t="s">
        <v>9718</v>
      </c>
      <c r="AB3277" s="12" t="str">
        <f>+LISTAS[[#This Row],[Codigo]]&amp;LISTAS[[#This Row],[Fabrica]]</f>
        <v>1656/00 - NNALCIDES.TESSA</v>
      </c>
      <c r="AC3277" s="13" t="str">
        <f>+LISTAS[[#This Row],[Codigo]]</f>
        <v>1656/00 - NN</v>
      </c>
      <c r="AD3277" s="13" t="str">
        <f>+LISTAS[[#This Row],[ID]]</f>
        <v>INTERRUPTORES Y PULSADORES600</v>
      </c>
      <c r="AI3277" s="37">
        <f>+LISTAS[[#This Row],[Precio]]+(LISTAS[[#This Row],[Precio]]*AH3277)</f>
        <v>3529.2705999999998</v>
      </c>
      <c r="AJ3277" s="38">
        <f t="shared" si="56"/>
        <v>1764.6352999999999</v>
      </c>
      <c r="AL3277" s="35">
        <f>+AJ3277/LISTAS[[#This Row],[COSTO]]-1</f>
        <v>1.3546051718616563</v>
      </c>
      <c r="AM3277" t="str">
        <f>+LISTAS[[#This Row],[ID]]</f>
        <v>INTERRUPTORES Y PULSADORES600</v>
      </c>
      <c r="AO3277" s="45"/>
      <c r="AP3277" s="46">
        <f>LISTAS[[#This Row],[COSTO]]+(LISTAS[[#This Row],[COSTO]]*AO3277)</f>
        <v>749.44</v>
      </c>
      <c r="AQ3277" s="47">
        <f>IF(AO3277="",0,AP3277/LISTAS[[#This Row],[VENTA NETA]]-1)</f>
        <v>0</v>
      </c>
      <c r="AS3277" s="46">
        <v>719.95749999999998</v>
      </c>
      <c r="AT3277" s="48">
        <f>+LISTAS[[#This Row],[COSTO]]/AS3277-1</f>
        <v>4.0950333873874589E-2</v>
      </c>
      <c r="BA3277" t="s">
        <v>9680</v>
      </c>
      <c r="BB3277" s="33"/>
    </row>
    <row r="3278" spans="1:54" ht="13.15" thickBot="1" x14ac:dyDescent="0.4">
      <c r="A3278" s="7" t="s">
        <v>9719</v>
      </c>
      <c r="B3278" t="s">
        <v>9680</v>
      </c>
      <c r="C3278">
        <v>700</v>
      </c>
      <c r="D3278" t="s">
        <v>9811</v>
      </c>
      <c r="E3278" s="2">
        <v>2691.8253</v>
      </c>
      <c r="F3278" s="7" t="str">
        <f>+_xlfn.XLOOKUP(LISTAS[[#This Row],[ID]],_01_CODIGOS_Y_COSTOS_xlsm[Producto y N°],_01_CODIGOS_Y_COSTOS_xlsm[FABRICA],"",0,1)</f>
        <v>ALCIDES.TESSA</v>
      </c>
      <c r="G3278" s="26">
        <f>LISTAS[[#This Row],[Precio]]*(1-0.46)</f>
        <v>1453.5856620000002</v>
      </c>
      <c r="H3278" s="21">
        <f>+_xlfn.XLOOKUP(LISTAS[[#This Row],[ID]],_01_CODIGOS_Y_COSTOS_xlsm[Producto y N°],_01_CODIGOS_Y_COSTOS_xlsm[COSTO],0,0,1)</f>
        <v>583.22</v>
      </c>
      <c r="I3278" s="28">
        <f>+IFERROR(LISTAS[[#This Row],[VENTA NETA]]/LISTAS[[#This Row],[COSTO]]-1,0)</f>
        <v>1.4923453619560374</v>
      </c>
      <c r="J3278" s="50" t="str">
        <f>IFERROR(VLOOKUP(LISTAS[[#This Row],[ID]],_01_CODIGOS_Y_COSTOS_xlsm[[Producto y N°]:[CODIGO]],2,0),"")</f>
        <v>1700/00 - BLA</v>
      </c>
      <c r="O3278" t="s">
        <v>9719</v>
      </c>
      <c r="AB3278" s="12" t="str">
        <f>+LISTAS[[#This Row],[Codigo]]&amp;LISTAS[[#This Row],[Fabrica]]</f>
        <v>1700/00 - BLAALCIDES.TESSA</v>
      </c>
      <c r="AC3278" s="13" t="str">
        <f>+LISTAS[[#This Row],[Codigo]]</f>
        <v>1700/00 - BLA</v>
      </c>
      <c r="AD3278" s="13" t="str">
        <f>+LISTAS[[#This Row],[ID]]</f>
        <v>INTERRUPTORES Y PULSADORES700</v>
      </c>
      <c r="AI3278" s="37">
        <f>+LISTAS[[#This Row],[Precio]]+(LISTAS[[#This Row],[Precio]]*AH3278)</f>
        <v>2691.8253</v>
      </c>
      <c r="AJ3278" s="38">
        <f t="shared" si="56"/>
        <v>1345.91265</v>
      </c>
      <c r="AL3278" s="35">
        <f>+AJ3278/LISTAS[[#This Row],[COSTO]]-1</f>
        <v>1.3077271869963307</v>
      </c>
      <c r="AM3278" t="str">
        <f>+LISTAS[[#This Row],[ID]]</f>
        <v>INTERRUPTORES Y PULSADORES700</v>
      </c>
      <c r="AO3278" s="45"/>
      <c r="AP3278" s="46">
        <f>LISTAS[[#This Row],[COSTO]]+(LISTAS[[#This Row],[COSTO]]*AO3278)</f>
        <v>583.22</v>
      </c>
      <c r="AQ3278" s="47">
        <f>IF(AO3278="",0,AP3278/LISTAS[[#This Row],[VENTA NETA]]-1)</f>
        <v>0</v>
      </c>
      <c r="AS3278" s="46">
        <v>719.95749999999998</v>
      </c>
      <c r="AT3278" s="48">
        <f>+LISTAS[[#This Row],[COSTO]]/AS3278-1</f>
        <v>-0.18992440526003262</v>
      </c>
      <c r="BA3278" t="s">
        <v>9680</v>
      </c>
      <c r="BB3278" s="33"/>
    </row>
    <row r="3279" spans="1:54" ht="13.15" thickBot="1" x14ac:dyDescent="0.4">
      <c r="A3279" s="7" t="s">
        <v>9720</v>
      </c>
      <c r="B3279" t="s">
        <v>9680</v>
      </c>
      <c r="C3279">
        <v>701</v>
      </c>
      <c r="D3279" t="s">
        <v>9813</v>
      </c>
      <c r="E3279" s="2">
        <v>2058.7840000000001</v>
      </c>
      <c r="F3279" s="7" t="str">
        <f>+_xlfn.XLOOKUP(LISTAS[[#This Row],[ID]],_01_CODIGOS_Y_COSTOS_xlsm[Producto y N°],_01_CODIGOS_Y_COSTOS_xlsm[FABRICA],"",0,1)</f>
        <v>ALCIDES.TESSA</v>
      </c>
      <c r="G3279" s="26">
        <f>LISTAS[[#This Row],[Precio]]*(1-0.46)</f>
        <v>1111.7433600000002</v>
      </c>
      <c r="H3279" s="21">
        <f>+_xlfn.XLOOKUP(LISTAS[[#This Row],[ID]],_01_CODIGOS_Y_COSTOS_xlsm[Producto y N°],_01_CODIGOS_Y_COSTOS_xlsm[COSTO],0,0,1)</f>
        <v>433.32</v>
      </c>
      <c r="I3279" s="28">
        <f>+IFERROR(LISTAS[[#This Row],[VENTA NETA]]/LISTAS[[#This Row],[COSTO]]-1,0)</f>
        <v>1.5656405427859323</v>
      </c>
      <c r="J3279" s="50" t="str">
        <f>IFERROR(VLOOKUP(LISTAS[[#This Row],[ID]],_01_CODIGOS_Y_COSTOS_xlsm[[Producto y N°]:[CODIGO]],2,0),"")</f>
        <v>1712/00 - BLA</v>
      </c>
      <c r="O3279" t="s">
        <v>9720</v>
      </c>
      <c r="AB3279" s="12" t="str">
        <f>+LISTAS[[#This Row],[Codigo]]&amp;LISTAS[[#This Row],[Fabrica]]</f>
        <v>1712/00 - BLAALCIDES.TESSA</v>
      </c>
      <c r="AC3279" s="13" t="str">
        <f>+LISTAS[[#This Row],[Codigo]]</f>
        <v>1712/00 - BLA</v>
      </c>
      <c r="AD3279" s="13" t="str">
        <f>+LISTAS[[#This Row],[ID]]</f>
        <v>INTERRUPTORES Y PULSADORES701</v>
      </c>
      <c r="AI3279" s="37">
        <f>+LISTAS[[#This Row],[Precio]]+(LISTAS[[#This Row],[Precio]]*AH3279)</f>
        <v>2058.7840000000001</v>
      </c>
      <c r="AJ3279" s="38">
        <f t="shared" si="56"/>
        <v>1029.3920000000001</v>
      </c>
      <c r="AL3279" s="35">
        <f>+AJ3279/LISTAS[[#This Row],[COSTO]]-1</f>
        <v>1.3755930951721593</v>
      </c>
      <c r="AM3279" t="str">
        <f>+LISTAS[[#This Row],[ID]]</f>
        <v>INTERRUPTORES Y PULSADORES701</v>
      </c>
      <c r="AO3279" s="45"/>
      <c r="AP3279" s="46">
        <f>LISTAS[[#This Row],[COSTO]]+(LISTAS[[#This Row],[COSTO]]*AO3279)</f>
        <v>433.32</v>
      </c>
      <c r="AQ3279" s="47">
        <f>IF(AO3279="",0,AP3279/LISTAS[[#This Row],[VENTA NETA]]-1)</f>
        <v>0</v>
      </c>
      <c r="AS3279" s="46">
        <v>719.95749999999998</v>
      </c>
      <c r="AT3279" s="48">
        <f>+LISTAS[[#This Row],[COSTO]]/AS3279-1</f>
        <v>-0.39813113968532865</v>
      </c>
      <c r="BA3279" t="s">
        <v>9680</v>
      </c>
      <c r="BB3279" s="33"/>
    </row>
    <row r="3280" spans="1:54" ht="13.15" thickBot="1" x14ac:dyDescent="0.4">
      <c r="A3280" s="7" t="s">
        <v>9721</v>
      </c>
      <c r="B3280" t="s">
        <v>9680</v>
      </c>
      <c r="C3280">
        <v>850</v>
      </c>
      <c r="D3280" t="s">
        <v>9815</v>
      </c>
      <c r="E3280" s="2">
        <v>4088.3103000000001</v>
      </c>
      <c r="F3280" s="7" t="str">
        <f>+_xlfn.XLOOKUP(LISTAS[[#This Row],[ID]],_01_CODIGOS_Y_COSTOS_xlsm[Producto y N°],_01_CODIGOS_Y_COSTOS_xlsm[FABRICA],"",0,1)</f>
        <v>ALCIDES.TESSA</v>
      </c>
      <c r="G3280" s="26">
        <f>LISTAS[[#This Row],[Precio]]*(1-0.46)</f>
        <v>2207.6875620000001</v>
      </c>
      <c r="H3280" s="21">
        <f>+_xlfn.XLOOKUP(LISTAS[[#This Row],[ID]],_01_CODIGOS_Y_COSTOS_xlsm[Producto y N°],_01_CODIGOS_Y_COSTOS_xlsm[COSTO],0,0,1)</f>
        <v>854.39</v>
      </c>
      <c r="I3280" s="28">
        <f>+IFERROR(LISTAS[[#This Row],[VENTA NETA]]/LISTAS[[#This Row],[COSTO]]-1,0)</f>
        <v>1.5839342244174208</v>
      </c>
      <c r="J3280" s="50" t="str">
        <f>IFERROR(VLOOKUP(LISTAS[[#This Row],[ID]],_01_CODIGOS_Y_COSTOS_xlsm[[Producto y N°]:[CODIGO]],2,0),"")</f>
        <v>3760/00</v>
      </c>
      <c r="O3280" t="s">
        <v>9721</v>
      </c>
      <c r="AB3280" s="12" t="str">
        <f>+LISTAS[[#This Row],[Codigo]]&amp;LISTAS[[#This Row],[Fabrica]]</f>
        <v>3760/00ALCIDES.TESSA</v>
      </c>
      <c r="AC3280" s="13" t="str">
        <f>+LISTAS[[#This Row],[Codigo]]</f>
        <v>3760/00</v>
      </c>
      <c r="AD3280" s="13" t="str">
        <f>+LISTAS[[#This Row],[ID]]</f>
        <v>INTERRUPTORES Y PULSADORES850</v>
      </c>
      <c r="AI3280" s="37">
        <f>+LISTAS[[#This Row],[Precio]]+(LISTAS[[#This Row],[Precio]]*AH3280)</f>
        <v>4088.3103000000001</v>
      </c>
      <c r="AJ3280" s="38">
        <f t="shared" si="56"/>
        <v>2044.15515</v>
      </c>
      <c r="AL3280" s="35">
        <f>+AJ3280/LISTAS[[#This Row],[COSTO]]-1</f>
        <v>1.3925316892753896</v>
      </c>
      <c r="AM3280" t="str">
        <f>+LISTAS[[#This Row],[ID]]</f>
        <v>INTERRUPTORES Y PULSADORES850</v>
      </c>
      <c r="AO3280" s="45"/>
      <c r="AP3280" s="46">
        <f>LISTAS[[#This Row],[COSTO]]+(LISTAS[[#This Row],[COSTO]]*AO3280)</f>
        <v>854.39</v>
      </c>
      <c r="AQ3280" s="47">
        <f>IF(AO3280="",0,AP3280/LISTAS[[#This Row],[VENTA NETA]]-1)</f>
        <v>0</v>
      </c>
      <c r="AS3280" s="46">
        <v>719.95749999999998</v>
      </c>
      <c r="AT3280" s="48">
        <f>+LISTAS[[#This Row],[COSTO]]/AS3280-1</f>
        <v>0.18672282738911683</v>
      </c>
      <c r="BA3280" t="s">
        <v>9680</v>
      </c>
      <c r="BB3280" s="33"/>
    </row>
    <row r="3281" spans="1:54" ht="13.15" thickBot="1" x14ac:dyDescent="0.4">
      <c r="A3281" s="7" t="s">
        <v>9722</v>
      </c>
      <c r="B3281" t="s">
        <v>9680</v>
      </c>
      <c r="C3281">
        <v>860</v>
      </c>
      <c r="D3281" t="s">
        <v>9817</v>
      </c>
      <c r="E3281" s="2">
        <v>3874.6489000000001</v>
      </c>
      <c r="F3281" s="7" t="str">
        <f>+_xlfn.XLOOKUP(LISTAS[[#This Row],[ID]],_01_CODIGOS_Y_COSTOS_xlsm[Producto y N°],_01_CODIGOS_Y_COSTOS_xlsm[FABRICA],"",0,1)</f>
        <v>ALCIDES.TESSA</v>
      </c>
      <c r="G3281" s="26">
        <f>LISTAS[[#This Row],[Precio]]*(1-0.46)</f>
        <v>2092.3104060000001</v>
      </c>
      <c r="H3281" s="21">
        <f>+_xlfn.XLOOKUP(LISTAS[[#This Row],[ID]],_01_CODIGOS_Y_COSTOS_xlsm[Producto y N°],_01_CODIGOS_Y_COSTOS_xlsm[COSTO],0,0,1)</f>
        <v>778.4</v>
      </c>
      <c r="I3281" s="28">
        <f>+IFERROR(LISTAS[[#This Row],[VENTA NETA]]/LISTAS[[#This Row],[COSTO]]-1,0)</f>
        <v>1.6879630087358688</v>
      </c>
      <c r="J3281" s="50" t="str">
        <f>IFERROR(VLOOKUP(LISTAS[[#This Row],[ID]],_01_CODIGOS_Y_COSTOS_xlsm[[Producto y N°]:[CODIGO]],2,0),"")</f>
        <v>3763/00</v>
      </c>
      <c r="O3281" t="s">
        <v>9722</v>
      </c>
      <c r="AB3281" s="12" t="str">
        <f>+LISTAS[[#This Row],[Codigo]]&amp;LISTAS[[#This Row],[Fabrica]]</f>
        <v>3763/00ALCIDES.TESSA</v>
      </c>
      <c r="AC3281" s="13" t="str">
        <f>+LISTAS[[#This Row],[Codigo]]</f>
        <v>3763/00</v>
      </c>
      <c r="AD3281" s="13" t="str">
        <f>+LISTAS[[#This Row],[ID]]</f>
        <v>INTERRUPTORES Y PULSADORES860</v>
      </c>
      <c r="AI3281" s="37">
        <f>+LISTAS[[#This Row],[Precio]]+(LISTAS[[#This Row],[Precio]]*AH3281)</f>
        <v>3874.6489000000001</v>
      </c>
      <c r="AJ3281" s="38">
        <f t="shared" si="56"/>
        <v>1937.3244500000001</v>
      </c>
      <c r="AL3281" s="35">
        <f>+AJ3281/LISTAS[[#This Row],[COSTO]]-1</f>
        <v>1.4888546377183967</v>
      </c>
      <c r="AM3281" t="str">
        <f>+LISTAS[[#This Row],[ID]]</f>
        <v>INTERRUPTORES Y PULSADORES860</v>
      </c>
      <c r="AO3281" s="45"/>
      <c r="AP3281" s="46">
        <f>LISTAS[[#This Row],[COSTO]]+(LISTAS[[#This Row],[COSTO]]*AO3281)</f>
        <v>778.4</v>
      </c>
      <c r="AQ3281" s="47">
        <f>IF(AO3281="",0,AP3281/LISTAS[[#This Row],[VENTA NETA]]-1)</f>
        <v>0</v>
      </c>
      <c r="AS3281" s="46">
        <v>719.95749999999998</v>
      </c>
      <c r="AT3281" s="48">
        <f>+LISTAS[[#This Row],[COSTO]]/AS3281-1</f>
        <v>8.1174930464645412E-2</v>
      </c>
      <c r="BA3281" t="s">
        <v>9680</v>
      </c>
      <c r="BB3281" s="33"/>
    </row>
    <row r="3282" spans="1:54" x14ac:dyDescent="0.35">
      <c r="A3282" s="7" t="s">
        <v>9723</v>
      </c>
      <c r="B3282" t="s">
        <v>9680</v>
      </c>
      <c r="C3282">
        <v>900</v>
      </c>
      <c r="D3282" t="s">
        <v>9819</v>
      </c>
      <c r="E3282" s="2">
        <v>2366.9045000000001</v>
      </c>
      <c r="F3282" s="7" t="str">
        <f>+_xlfn.XLOOKUP(LISTAS[[#This Row],[ID]],_01_CODIGOS_Y_COSTOS_xlsm[Producto y N°],_01_CODIGOS_Y_COSTOS_xlsm[FABRICA],"",0,1)</f>
        <v>ALCIDES.TESSA</v>
      </c>
      <c r="G3282" s="26">
        <f>LISTAS[[#This Row],[Precio]]*(1-0.46)</f>
        <v>1278.1284300000002</v>
      </c>
      <c r="H3282" s="21">
        <f>+_xlfn.XLOOKUP(LISTAS[[#This Row],[ID]],_01_CODIGOS_Y_COSTOS_xlsm[Producto y N°],_01_CODIGOS_Y_COSTOS_xlsm[COSTO],0,0,1)</f>
        <v>552.99</v>
      </c>
      <c r="I3282" s="28">
        <f>+IFERROR(LISTAS[[#This Row],[VENTA NETA]]/LISTAS[[#This Row],[COSTO]]-1,0)</f>
        <v>1.3113047794716004</v>
      </c>
      <c r="J3282" s="50" t="str">
        <f>IFERROR(VLOOKUP(LISTAS[[#This Row],[ID]],_01_CODIGOS_Y_COSTOS_xlsm[[Producto y N°]:[CODIGO]],2,0),"")</f>
        <v>4906/00 - NNX</v>
      </c>
      <c r="O3282" t="s">
        <v>9723</v>
      </c>
      <c r="AB3282" s="12" t="str">
        <f>+LISTAS[[#This Row],[Codigo]]&amp;LISTAS[[#This Row],[Fabrica]]</f>
        <v>4906/00 - NNXALCIDES.TESSA</v>
      </c>
      <c r="AC3282" s="13" t="str">
        <f>+LISTAS[[#This Row],[Codigo]]</f>
        <v>4906/00 - NNX</v>
      </c>
      <c r="AD3282" s="13" t="str">
        <f>+LISTAS[[#This Row],[ID]]</f>
        <v>INTERRUPTORES Y PULSADORES900</v>
      </c>
    </row>
    <row r="3283" spans="1:54" x14ac:dyDescent="0.35">
      <c r="A3283" s="7" t="s">
        <v>9724</v>
      </c>
      <c r="B3283" t="s">
        <v>9680</v>
      </c>
      <c r="C3283">
        <v>901</v>
      </c>
      <c r="D3283" t="s">
        <v>9821</v>
      </c>
      <c r="E3283" s="2">
        <v>1083.2217000000001</v>
      </c>
      <c r="F3283" s="7" t="str">
        <f>+_xlfn.XLOOKUP(LISTAS[[#This Row],[ID]],_01_CODIGOS_Y_COSTOS_xlsm[Producto y N°],_01_CODIGOS_Y_COSTOS_xlsm[FABRICA],"",0,1)</f>
        <v>ALCIDES.TESSA</v>
      </c>
      <c r="G3283" s="26">
        <f>LISTAS[[#This Row],[Precio]]*(1-0.46)</f>
        <v>584.93971800000008</v>
      </c>
      <c r="H3283" s="21">
        <f>+_xlfn.XLOOKUP(LISTAS[[#This Row],[ID]],_01_CODIGOS_Y_COSTOS_xlsm[Producto y N°],_01_CODIGOS_Y_COSTOS_xlsm[COSTO],0,0,1)</f>
        <v>215</v>
      </c>
      <c r="I3283" s="28">
        <f>+IFERROR(LISTAS[[#This Row],[VENTA NETA]]/LISTAS[[#This Row],[COSTO]]-1,0)</f>
        <v>1.7206498511627912</v>
      </c>
      <c r="J3283" s="50" t="str">
        <f>IFERROR(VLOOKUP(LISTAS[[#This Row],[ID]],_01_CODIGOS_Y_COSTOS_xlsm[[Producto y N°]:[CODIGO]],2,0),"")</f>
        <v>606/00 - NG</v>
      </c>
      <c r="O3283" t="s">
        <v>9724</v>
      </c>
      <c r="AB3283" s="12" t="str">
        <f>+LISTAS[[#This Row],[Codigo]]&amp;LISTAS[[#This Row],[Fabrica]]</f>
        <v>606/00 - NGALCIDES.TESSA</v>
      </c>
      <c r="AC3283" s="13" t="str">
        <f>+LISTAS[[#This Row],[Codigo]]</f>
        <v>606/00 - NG</v>
      </c>
      <c r="AD3283" s="13" t="str">
        <f>+LISTAS[[#This Row],[ID]]</f>
        <v>INTERRUPTORES Y PULSADORES901</v>
      </c>
    </row>
    <row r="3284" spans="1:54" x14ac:dyDescent="0.35">
      <c r="A3284" s="7" t="s">
        <v>9680</v>
      </c>
      <c r="B3284" t="s">
        <v>9680</v>
      </c>
      <c r="D3284" t="s">
        <v>10308</v>
      </c>
      <c r="E3284" s="2"/>
      <c r="F3284" s="7" t="str">
        <f>+_xlfn.XLOOKUP(LISTAS[[#This Row],[ID]],_01_CODIGOS_Y_COSTOS_xlsm[Producto y N°],_01_CODIGOS_Y_COSTOS_xlsm[FABRICA],"",0,1)</f>
        <v/>
      </c>
      <c r="G3284" s="26">
        <f>LISTAS[[#This Row],[Precio]]*(1-0.46)</f>
        <v>0</v>
      </c>
      <c r="H3284" s="21">
        <f>+_xlfn.XLOOKUP(LISTAS[[#This Row],[ID]],_01_CODIGOS_Y_COSTOS_xlsm[Producto y N°],_01_CODIGOS_Y_COSTOS_xlsm[COSTO],0,0,1)</f>
        <v>0</v>
      </c>
      <c r="I3284" s="28">
        <f>+IFERROR(LISTAS[[#This Row],[VENTA NETA]]/LISTAS[[#This Row],[COSTO]]-1,0)</f>
        <v>0</v>
      </c>
      <c r="J3284" s="50" t="str">
        <f>IFERROR(VLOOKUP(LISTAS[[#This Row],[ID]],_01_CODIGOS_Y_COSTOS_xlsm[[Producto y N°]:[CODIGO]],2,0),"")</f>
        <v/>
      </c>
      <c r="O3284" t="s">
        <v>9680</v>
      </c>
      <c r="AB3284" s="12" t="str">
        <f>+LISTAS[[#This Row],[Codigo]]&amp;LISTAS[[#This Row],[Fabrica]]</f>
        <v/>
      </c>
      <c r="AC3284" s="13" t="str">
        <f>+LISTAS[[#This Row],[Codigo]]</f>
        <v/>
      </c>
      <c r="AD3284" s="13" t="str">
        <f>+LISTAS[[#This Row],[ID]]</f>
        <v>INTERRUPTORES Y PULSADORES</v>
      </c>
    </row>
    <row r="3285" spans="1:54" x14ac:dyDescent="0.35">
      <c r="A3285" s="7" t="s">
        <v>10309</v>
      </c>
      <c r="B3285" t="s">
        <v>10310</v>
      </c>
      <c r="C3285">
        <v>500</v>
      </c>
      <c r="D3285" t="s">
        <v>10311</v>
      </c>
      <c r="E3285" s="2">
        <v>1260.8696</v>
      </c>
      <c r="F3285" s="7" t="str">
        <f>+_xlfn.XLOOKUP(LISTAS[[#This Row],[ID]],_01_CODIGOS_Y_COSTOS_xlsm[Producto y N°],_01_CODIGOS_Y_COSTOS_xlsm[FABRICA],"",0,1)</f>
        <v/>
      </c>
      <c r="G3285" s="26">
        <f>LISTAS[[#This Row],[Precio]]*(1-0.46)</f>
        <v>680.86958400000003</v>
      </c>
      <c r="H3285" s="21">
        <f>+_xlfn.XLOOKUP(LISTAS[[#This Row],[ID]],_01_CODIGOS_Y_COSTOS_xlsm[Producto y N°],_01_CODIGOS_Y_COSTOS_xlsm[COSTO],0,0,1)</f>
        <v>0</v>
      </c>
      <c r="I3285" s="28">
        <f>+IFERROR(LISTAS[[#This Row],[VENTA NETA]]/LISTAS[[#This Row],[COSTO]]-1,0)</f>
        <v>0</v>
      </c>
      <c r="J3285" s="50" t="str">
        <f>IFERROR(VLOOKUP(LISTAS[[#This Row],[ID]],_01_CODIGOS_Y_COSTOS_xlsm[[Producto y N°]:[CODIGO]],2,0),"")</f>
        <v/>
      </c>
      <c r="O3285" t="s">
        <v>10309</v>
      </c>
      <c r="AB3285" s="12" t="str">
        <f>+LISTAS[[#This Row],[Codigo]]&amp;LISTAS[[#This Row],[Fabrica]]</f>
        <v/>
      </c>
      <c r="AC3285" s="13" t="str">
        <f>+LISTAS[[#This Row],[Codigo]]</f>
        <v/>
      </c>
      <c r="AD3285" s="13" t="str">
        <f>+LISTAS[[#This Row],[ID]]</f>
        <v>CLIPS IMPORTADOS500</v>
      </c>
    </row>
    <row r="3286" spans="1:54" x14ac:dyDescent="0.35">
      <c r="A3286" s="7" t="s">
        <v>10312</v>
      </c>
      <c r="B3286" t="s">
        <v>10310</v>
      </c>
      <c r="C3286">
        <v>501</v>
      </c>
      <c r="D3286" t="s">
        <v>10311</v>
      </c>
      <c r="E3286" s="2">
        <v>1228.2609</v>
      </c>
      <c r="F3286" s="7" t="str">
        <f>+_xlfn.XLOOKUP(LISTAS[[#This Row],[ID]],_01_CODIGOS_Y_COSTOS_xlsm[Producto y N°],_01_CODIGOS_Y_COSTOS_xlsm[FABRICA],"",0,1)</f>
        <v/>
      </c>
      <c r="G3286" s="26">
        <f>LISTAS[[#This Row],[Precio]]*(1-0.46)</f>
        <v>663.26088600000003</v>
      </c>
      <c r="H3286" s="21">
        <f>+_xlfn.XLOOKUP(LISTAS[[#This Row],[ID]],_01_CODIGOS_Y_COSTOS_xlsm[Producto y N°],_01_CODIGOS_Y_COSTOS_xlsm[COSTO],0,0,1)</f>
        <v>0</v>
      </c>
      <c r="I3286" s="28">
        <f>+IFERROR(LISTAS[[#This Row],[VENTA NETA]]/LISTAS[[#This Row],[COSTO]]-1,0)</f>
        <v>0</v>
      </c>
      <c r="J3286" s="50" t="str">
        <f>IFERROR(VLOOKUP(LISTAS[[#This Row],[ID]],_01_CODIGOS_Y_COSTOS_xlsm[[Producto y N°]:[CODIGO]],2,0),"")</f>
        <v/>
      </c>
      <c r="O3286" t="s">
        <v>10312</v>
      </c>
      <c r="AB3286" s="12" t="str">
        <f>+LISTAS[[#This Row],[Codigo]]&amp;LISTAS[[#This Row],[Fabrica]]</f>
        <v/>
      </c>
      <c r="AC3286" s="13" t="str">
        <f>+LISTAS[[#This Row],[Codigo]]</f>
        <v/>
      </c>
      <c r="AD3286" s="13" t="str">
        <f>+LISTAS[[#This Row],[ID]]</f>
        <v>CLIPS IMPORTADOS501</v>
      </c>
    </row>
    <row r="3287" spans="1:54" x14ac:dyDescent="0.35">
      <c r="A3287" s="7" t="s">
        <v>10313</v>
      </c>
      <c r="B3287" t="s">
        <v>10310</v>
      </c>
      <c r="C3287">
        <v>502</v>
      </c>
      <c r="D3287" t="s">
        <v>10314</v>
      </c>
      <c r="E3287" s="2">
        <v>1293.4783</v>
      </c>
      <c r="F3287" s="7" t="str">
        <f>+_xlfn.XLOOKUP(LISTAS[[#This Row],[ID]],_01_CODIGOS_Y_COSTOS_xlsm[Producto y N°],_01_CODIGOS_Y_COSTOS_xlsm[FABRICA],"",0,1)</f>
        <v/>
      </c>
      <c r="G3287" s="26">
        <f>LISTAS[[#This Row],[Precio]]*(1-0.46)</f>
        <v>698.47828200000004</v>
      </c>
      <c r="H3287" s="21">
        <f>+_xlfn.XLOOKUP(LISTAS[[#This Row],[ID]],_01_CODIGOS_Y_COSTOS_xlsm[Producto y N°],_01_CODIGOS_Y_COSTOS_xlsm[COSTO],0,0,1)</f>
        <v>0</v>
      </c>
      <c r="I3287" s="28">
        <f>+IFERROR(LISTAS[[#This Row],[VENTA NETA]]/LISTAS[[#This Row],[COSTO]]-1,0)</f>
        <v>0</v>
      </c>
      <c r="J3287" s="50" t="str">
        <f>IFERROR(VLOOKUP(LISTAS[[#This Row],[ID]],_01_CODIGOS_Y_COSTOS_xlsm[[Producto y N°]:[CODIGO]],2,0),"")</f>
        <v/>
      </c>
      <c r="O3287" t="s">
        <v>10313</v>
      </c>
      <c r="AB3287" s="12" t="str">
        <f>+LISTAS[[#This Row],[Codigo]]&amp;LISTAS[[#This Row],[Fabrica]]</f>
        <v/>
      </c>
      <c r="AC3287" s="13" t="str">
        <f>+LISTAS[[#This Row],[Codigo]]</f>
        <v/>
      </c>
      <c r="AD3287" s="13" t="str">
        <f>+LISTAS[[#This Row],[ID]]</f>
        <v>CLIPS IMPORTADOS502</v>
      </c>
    </row>
    <row r="3288" spans="1:54" x14ac:dyDescent="0.35">
      <c r="A3288" s="7" t="s">
        <v>10315</v>
      </c>
      <c r="B3288" t="s">
        <v>10310</v>
      </c>
      <c r="C3288">
        <v>503</v>
      </c>
      <c r="D3288" t="s">
        <v>10316</v>
      </c>
      <c r="E3288" s="2">
        <v>1293.4783</v>
      </c>
      <c r="F3288" s="7" t="str">
        <f>+_xlfn.XLOOKUP(LISTAS[[#This Row],[ID]],_01_CODIGOS_Y_COSTOS_xlsm[Producto y N°],_01_CODIGOS_Y_COSTOS_xlsm[FABRICA],"",0,1)</f>
        <v/>
      </c>
      <c r="G3288" s="26">
        <f>LISTAS[[#This Row],[Precio]]*(1-0.46)</f>
        <v>698.47828200000004</v>
      </c>
      <c r="H3288" s="21">
        <f>+_xlfn.XLOOKUP(LISTAS[[#This Row],[ID]],_01_CODIGOS_Y_COSTOS_xlsm[Producto y N°],_01_CODIGOS_Y_COSTOS_xlsm[COSTO],0,0,1)</f>
        <v>0</v>
      </c>
      <c r="I3288" s="28">
        <f>+IFERROR(LISTAS[[#This Row],[VENTA NETA]]/LISTAS[[#This Row],[COSTO]]-1,0)</f>
        <v>0</v>
      </c>
      <c r="J3288" s="50" t="str">
        <f>IFERROR(VLOOKUP(LISTAS[[#This Row],[ID]],_01_CODIGOS_Y_COSTOS_xlsm[[Producto y N°]:[CODIGO]],2,0),"")</f>
        <v/>
      </c>
      <c r="O3288" t="s">
        <v>10315</v>
      </c>
      <c r="AB3288" s="12" t="str">
        <f>+LISTAS[[#This Row],[Codigo]]&amp;LISTAS[[#This Row],[Fabrica]]</f>
        <v/>
      </c>
      <c r="AC3288" s="13" t="str">
        <f>+LISTAS[[#This Row],[Codigo]]</f>
        <v/>
      </c>
      <c r="AD3288" s="13" t="str">
        <f>+LISTAS[[#This Row],[ID]]</f>
        <v>CLIPS IMPORTADOS503</v>
      </c>
    </row>
    <row r="3289" spans="1:54" x14ac:dyDescent="0.35">
      <c r="A3289" s="7" t="s">
        <v>10317</v>
      </c>
      <c r="B3289" t="s">
        <v>10310</v>
      </c>
      <c r="C3289">
        <v>504</v>
      </c>
      <c r="D3289" t="s">
        <v>10318</v>
      </c>
      <c r="E3289" s="2">
        <v>847.8261</v>
      </c>
      <c r="F3289" s="7" t="str">
        <f>+_xlfn.XLOOKUP(LISTAS[[#This Row],[ID]],_01_CODIGOS_Y_COSTOS_xlsm[Producto y N°],_01_CODIGOS_Y_COSTOS_xlsm[FABRICA],"",0,1)</f>
        <v/>
      </c>
      <c r="G3289" s="26">
        <f>LISTAS[[#This Row],[Precio]]*(1-0.46)</f>
        <v>457.82609400000001</v>
      </c>
      <c r="H3289" s="21">
        <f>+_xlfn.XLOOKUP(LISTAS[[#This Row],[ID]],_01_CODIGOS_Y_COSTOS_xlsm[Producto y N°],_01_CODIGOS_Y_COSTOS_xlsm[COSTO],0,0,1)</f>
        <v>0</v>
      </c>
      <c r="I3289" s="28">
        <f>+IFERROR(LISTAS[[#This Row],[VENTA NETA]]/LISTAS[[#This Row],[COSTO]]-1,0)</f>
        <v>0</v>
      </c>
      <c r="J3289" s="50" t="str">
        <f>IFERROR(VLOOKUP(LISTAS[[#This Row],[ID]],_01_CODIGOS_Y_COSTOS_xlsm[[Producto y N°]:[CODIGO]],2,0),"")</f>
        <v/>
      </c>
      <c r="O3289" t="s">
        <v>10317</v>
      </c>
      <c r="AB3289" s="12" t="str">
        <f>+LISTAS[[#This Row],[Codigo]]&amp;LISTAS[[#This Row],[Fabrica]]</f>
        <v/>
      </c>
      <c r="AC3289" s="13" t="str">
        <f>+LISTAS[[#This Row],[Codigo]]</f>
        <v/>
      </c>
      <c r="AD3289" s="13" t="str">
        <f>+LISTAS[[#This Row],[ID]]</f>
        <v>CLIPS IMPORTADOS504</v>
      </c>
    </row>
    <row r="3290" spans="1:54" x14ac:dyDescent="0.35">
      <c r="A3290" s="7" t="s">
        <v>10319</v>
      </c>
      <c r="B3290" t="s">
        <v>10310</v>
      </c>
      <c r="C3290">
        <v>505</v>
      </c>
      <c r="D3290" t="s">
        <v>10320</v>
      </c>
      <c r="E3290" s="2">
        <v>1478.2609</v>
      </c>
      <c r="F3290" s="7" t="str">
        <f>+_xlfn.XLOOKUP(LISTAS[[#This Row],[ID]],_01_CODIGOS_Y_COSTOS_xlsm[Producto y N°],_01_CODIGOS_Y_COSTOS_xlsm[FABRICA],"",0,1)</f>
        <v/>
      </c>
      <c r="G3290" s="26">
        <f>LISTAS[[#This Row],[Precio]]*(1-0.46)</f>
        <v>798.26088600000003</v>
      </c>
      <c r="H3290" s="21">
        <f>+_xlfn.XLOOKUP(LISTAS[[#This Row],[ID]],_01_CODIGOS_Y_COSTOS_xlsm[Producto y N°],_01_CODIGOS_Y_COSTOS_xlsm[COSTO],0,0,1)</f>
        <v>0</v>
      </c>
      <c r="I3290" s="28">
        <f>+IFERROR(LISTAS[[#This Row],[VENTA NETA]]/LISTAS[[#This Row],[COSTO]]-1,0)</f>
        <v>0</v>
      </c>
      <c r="J3290" s="50" t="str">
        <f>IFERROR(VLOOKUP(LISTAS[[#This Row],[ID]],_01_CODIGOS_Y_COSTOS_xlsm[[Producto y N°]:[CODIGO]],2,0),"")</f>
        <v/>
      </c>
      <c r="O3290" t="s">
        <v>10319</v>
      </c>
      <c r="AB3290" s="12" t="str">
        <f>+LISTAS[[#This Row],[Codigo]]&amp;LISTAS[[#This Row],[Fabrica]]</f>
        <v/>
      </c>
      <c r="AC3290" s="13" t="str">
        <f>+LISTAS[[#This Row],[Codigo]]</f>
        <v/>
      </c>
      <c r="AD3290" s="13" t="str">
        <f>+LISTAS[[#This Row],[ID]]</f>
        <v>CLIPS IMPORTADOS505</v>
      </c>
    </row>
    <row r="3291" spans="1:54" x14ac:dyDescent="0.35">
      <c r="A3291" s="7" t="s">
        <v>10321</v>
      </c>
      <c r="B3291" t="s">
        <v>10310</v>
      </c>
      <c r="C3291">
        <v>506</v>
      </c>
      <c r="D3291" t="s">
        <v>10322</v>
      </c>
      <c r="E3291" s="2">
        <v>1130.4348</v>
      </c>
      <c r="F3291" s="7" t="str">
        <f>+_xlfn.XLOOKUP(LISTAS[[#This Row],[ID]],_01_CODIGOS_Y_COSTOS_xlsm[Producto y N°],_01_CODIGOS_Y_COSTOS_xlsm[FABRICA],"",0,1)</f>
        <v/>
      </c>
      <c r="G3291" s="26">
        <f>LISTAS[[#This Row],[Precio]]*(1-0.46)</f>
        <v>610.43479200000002</v>
      </c>
      <c r="H3291" s="21">
        <f>+_xlfn.XLOOKUP(LISTAS[[#This Row],[ID]],_01_CODIGOS_Y_COSTOS_xlsm[Producto y N°],_01_CODIGOS_Y_COSTOS_xlsm[COSTO],0,0,1)</f>
        <v>0</v>
      </c>
      <c r="I3291" s="28">
        <f>+IFERROR(LISTAS[[#This Row],[VENTA NETA]]/LISTAS[[#This Row],[COSTO]]-1,0)</f>
        <v>0</v>
      </c>
      <c r="J3291" s="50" t="str">
        <f>IFERROR(VLOOKUP(LISTAS[[#This Row],[ID]],_01_CODIGOS_Y_COSTOS_xlsm[[Producto y N°]:[CODIGO]],2,0),"")</f>
        <v/>
      </c>
      <c r="O3291" t="s">
        <v>10321</v>
      </c>
      <c r="AB3291" s="12" t="str">
        <f>+LISTAS[[#This Row],[Codigo]]&amp;LISTAS[[#This Row],[Fabrica]]</f>
        <v/>
      </c>
      <c r="AC3291" s="13" t="str">
        <f>+LISTAS[[#This Row],[Codigo]]</f>
        <v/>
      </c>
      <c r="AD3291" s="13" t="str">
        <f>+LISTAS[[#This Row],[ID]]</f>
        <v>CLIPS IMPORTADOS506</v>
      </c>
    </row>
    <row r="3292" spans="1:54" x14ac:dyDescent="0.35">
      <c r="A3292" s="7" t="s">
        <v>10323</v>
      </c>
      <c r="B3292" t="s">
        <v>10310</v>
      </c>
      <c r="C3292">
        <v>507</v>
      </c>
      <c r="D3292" t="s">
        <v>10324</v>
      </c>
      <c r="E3292" s="2">
        <v>1043.4783</v>
      </c>
      <c r="F3292" s="7" t="str">
        <f>+_xlfn.XLOOKUP(LISTAS[[#This Row],[ID]],_01_CODIGOS_Y_COSTOS_xlsm[Producto y N°],_01_CODIGOS_Y_COSTOS_xlsm[FABRICA],"",0,1)</f>
        <v/>
      </c>
      <c r="G3292" s="26">
        <f>LISTAS[[#This Row],[Precio]]*(1-0.46)</f>
        <v>563.47828200000004</v>
      </c>
      <c r="H3292" s="21">
        <f>+_xlfn.XLOOKUP(LISTAS[[#This Row],[ID]],_01_CODIGOS_Y_COSTOS_xlsm[Producto y N°],_01_CODIGOS_Y_COSTOS_xlsm[COSTO],0,0,1)</f>
        <v>0</v>
      </c>
      <c r="I3292" s="28">
        <f>+IFERROR(LISTAS[[#This Row],[VENTA NETA]]/LISTAS[[#This Row],[COSTO]]-1,0)</f>
        <v>0</v>
      </c>
      <c r="J3292" s="50" t="str">
        <f>IFERROR(VLOOKUP(LISTAS[[#This Row],[ID]],_01_CODIGOS_Y_COSTOS_xlsm[[Producto y N°]:[CODIGO]],2,0),"")</f>
        <v/>
      </c>
      <c r="O3292" t="s">
        <v>10323</v>
      </c>
      <c r="AB3292" s="12" t="str">
        <f>+LISTAS[[#This Row],[Codigo]]&amp;LISTAS[[#This Row],[Fabrica]]</f>
        <v/>
      </c>
      <c r="AC3292" s="13" t="str">
        <f>+LISTAS[[#This Row],[Codigo]]</f>
        <v/>
      </c>
      <c r="AD3292" s="13" t="str">
        <f>+LISTAS[[#This Row],[ID]]</f>
        <v>CLIPS IMPORTADOS507</v>
      </c>
    </row>
    <row r="3293" spans="1:54" x14ac:dyDescent="0.35">
      <c r="A3293" s="7" t="s">
        <v>10325</v>
      </c>
      <c r="B3293" t="s">
        <v>10310</v>
      </c>
      <c r="C3293">
        <v>508</v>
      </c>
      <c r="D3293" t="s">
        <v>10326</v>
      </c>
      <c r="E3293" s="2">
        <v>891.30430000000001</v>
      </c>
      <c r="F3293" s="7" t="str">
        <f>+_xlfn.XLOOKUP(LISTAS[[#This Row],[ID]],_01_CODIGOS_Y_COSTOS_xlsm[Producto y N°],_01_CODIGOS_Y_COSTOS_xlsm[FABRICA],"",0,1)</f>
        <v/>
      </c>
      <c r="G3293" s="26">
        <f>LISTAS[[#This Row],[Precio]]*(1-0.46)</f>
        <v>481.30432200000001</v>
      </c>
      <c r="H3293" s="21">
        <f>+_xlfn.XLOOKUP(LISTAS[[#This Row],[ID]],_01_CODIGOS_Y_COSTOS_xlsm[Producto y N°],_01_CODIGOS_Y_COSTOS_xlsm[COSTO],0,0,1)</f>
        <v>0</v>
      </c>
      <c r="I3293" s="28">
        <f>+IFERROR(LISTAS[[#This Row],[VENTA NETA]]/LISTAS[[#This Row],[COSTO]]-1,0)</f>
        <v>0</v>
      </c>
      <c r="J3293" s="50" t="str">
        <f>IFERROR(VLOOKUP(LISTAS[[#This Row],[ID]],_01_CODIGOS_Y_COSTOS_xlsm[[Producto y N°]:[CODIGO]],2,0),"")</f>
        <v/>
      </c>
      <c r="O3293" t="s">
        <v>10325</v>
      </c>
      <c r="AB3293" s="12" t="str">
        <f>+LISTAS[[#This Row],[Codigo]]&amp;LISTAS[[#This Row],[Fabrica]]</f>
        <v/>
      </c>
      <c r="AC3293" s="13" t="str">
        <f>+LISTAS[[#This Row],[Codigo]]</f>
        <v/>
      </c>
      <c r="AD3293" s="13" t="str">
        <f>+LISTAS[[#This Row],[ID]]</f>
        <v>CLIPS IMPORTADOS508</v>
      </c>
    </row>
    <row r="3294" spans="1:54" x14ac:dyDescent="0.35">
      <c r="A3294" s="7" t="s">
        <v>10327</v>
      </c>
      <c r="B3294" t="s">
        <v>10310</v>
      </c>
      <c r="C3294">
        <v>509</v>
      </c>
      <c r="D3294" t="s">
        <v>10328</v>
      </c>
      <c r="E3294" s="2">
        <v>1260.8696</v>
      </c>
      <c r="F3294" s="7" t="str">
        <f>+_xlfn.XLOOKUP(LISTAS[[#This Row],[ID]],_01_CODIGOS_Y_COSTOS_xlsm[Producto y N°],_01_CODIGOS_Y_COSTOS_xlsm[FABRICA],"",0,1)</f>
        <v/>
      </c>
      <c r="G3294" s="26">
        <f>LISTAS[[#This Row],[Precio]]*(1-0.46)</f>
        <v>680.86958400000003</v>
      </c>
      <c r="H3294" s="21">
        <f>+_xlfn.XLOOKUP(LISTAS[[#This Row],[ID]],_01_CODIGOS_Y_COSTOS_xlsm[Producto y N°],_01_CODIGOS_Y_COSTOS_xlsm[COSTO],0,0,1)</f>
        <v>0</v>
      </c>
      <c r="I3294" s="28">
        <f>+IFERROR(LISTAS[[#This Row],[VENTA NETA]]/LISTAS[[#This Row],[COSTO]]-1,0)</f>
        <v>0</v>
      </c>
      <c r="J3294" s="50" t="str">
        <f>IFERROR(VLOOKUP(LISTAS[[#This Row],[ID]],_01_CODIGOS_Y_COSTOS_xlsm[[Producto y N°]:[CODIGO]],2,0),"")</f>
        <v/>
      </c>
      <c r="O3294" t="s">
        <v>10327</v>
      </c>
      <c r="AB3294" s="12" t="str">
        <f>+LISTAS[[#This Row],[Codigo]]&amp;LISTAS[[#This Row],[Fabrica]]</f>
        <v/>
      </c>
      <c r="AC3294" s="13" t="str">
        <f>+LISTAS[[#This Row],[Codigo]]</f>
        <v/>
      </c>
      <c r="AD3294" s="13" t="str">
        <f>+LISTAS[[#This Row],[ID]]</f>
        <v>CLIPS IMPORTADOS509</v>
      </c>
    </row>
    <row r="3295" spans="1:54" x14ac:dyDescent="0.35">
      <c r="A3295" s="7" t="s">
        <v>10329</v>
      </c>
      <c r="B3295" t="s">
        <v>10310</v>
      </c>
      <c r="C3295">
        <v>510</v>
      </c>
      <c r="D3295" t="s">
        <v>10330</v>
      </c>
      <c r="E3295" s="2">
        <v>913.04349999999999</v>
      </c>
      <c r="F3295" s="7" t="str">
        <f>+_xlfn.XLOOKUP(LISTAS[[#This Row],[ID]],_01_CODIGOS_Y_COSTOS_xlsm[Producto y N°],_01_CODIGOS_Y_COSTOS_xlsm[FABRICA],"",0,1)</f>
        <v/>
      </c>
      <c r="G3295" s="26">
        <f>LISTAS[[#This Row],[Precio]]*(1-0.46)</f>
        <v>493.04349000000002</v>
      </c>
      <c r="H3295" s="21">
        <f>+_xlfn.XLOOKUP(LISTAS[[#This Row],[ID]],_01_CODIGOS_Y_COSTOS_xlsm[Producto y N°],_01_CODIGOS_Y_COSTOS_xlsm[COSTO],0,0,1)</f>
        <v>0</v>
      </c>
      <c r="I3295" s="28">
        <f>+IFERROR(LISTAS[[#This Row],[VENTA NETA]]/LISTAS[[#This Row],[COSTO]]-1,0)</f>
        <v>0</v>
      </c>
      <c r="J3295" s="50" t="str">
        <f>IFERROR(VLOOKUP(LISTAS[[#This Row],[ID]],_01_CODIGOS_Y_COSTOS_xlsm[[Producto y N°]:[CODIGO]],2,0),"")</f>
        <v/>
      </c>
      <c r="O3295" t="s">
        <v>10329</v>
      </c>
      <c r="AB3295" s="12" t="str">
        <f>+LISTAS[[#This Row],[Codigo]]&amp;LISTAS[[#This Row],[Fabrica]]</f>
        <v/>
      </c>
      <c r="AC3295" s="13" t="str">
        <f>+LISTAS[[#This Row],[Codigo]]</f>
        <v/>
      </c>
      <c r="AD3295" s="13" t="str">
        <f>+LISTAS[[#This Row],[ID]]</f>
        <v>CLIPS IMPORTADOS510</v>
      </c>
    </row>
    <row r="3296" spans="1:54" x14ac:dyDescent="0.35">
      <c r="A3296" s="7" t="s">
        <v>10331</v>
      </c>
      <c r="B3296" t="s">
        <v>10310</v>
      </c>
      <c r="C3296">
        <v>511</v>
      </c>
      <c r="D3296" t="s">
        <v>10332</v>
      </c>
      <c r="E3296" s="2">
        <v>1130.4348</v>
      </c>
      <c r="F3296" s="7" t="str">
        <f>+_xlfn.XLOOKUP(LISTAS[[#This Row],[ID]],_01_CODIGOS_Y_COSTOS_xlsm[Producto y N°],_01_CODIGOS_Y_COSTOS_xlsm[FABRICA],"",0,1)</f>
        <v/>
      </c>
      <c r="G3296" s="26">
        <f>LISTAS[[#This Row],[Precio]]*(1-0.46)</f>
        <v>610.43479200000002</v>
      </c>
      <c r="H3296" s="21">
        <f>+_xlfn.XLOOKUP(LISTAS[[#This Row],[ID]],_01_CODIGOS_Y_COSTOS_xlsm[Producto y N°],_01_CODIGOS_Y_COSTOS_xlsm[COSTO],0,0,1)</f>
        <v>0</v>
      </c>
      <c r="I3296" s="28">
        <f>+IFERROR(LISTAS[[#This Row],[VENTA NETA]]/LISTAS[[#This Row],[COSTO]]-1,0)</f>
        <v>0</v>
      </c>
      <c r="J3296" s="50" t="str">
        <f>IFERROR(VLOOKUP(LISTAS[[#This Row],[ID]],_01_CODIGOS_Y_COSTOS_xlsm[[Producto y N°]:[CODIGO]],2,0),"")</f>
        <v/>
      </c>
      <c r="O3296" t="s">
        <v>10331</v>
      </c>
      <c r="AB3296" s="12" t="str">
        <f>+LISTAS[[#This Row],[Codigo]]&amp;LISTAS[[#This Row],[Fabrica]]</f>
        <v/>
      </c>
      <c r="AC3296" s="13" t="str">
        <f>+LISTAS[[#This Row],[Codigo]]</f>
        <v/>
      </c>
      <c r="AD3296" s="13" t="str">
        <f>+LISTAS[[#This Row],[ID]]</f>
        <v>CLIPS IMPORTADOS511</v>
      </c>
    </row>
    <row r="3297" spans="1:30" x14ac:dyDescent="0.35">
      <c r="A3297" s="7" t="s">
        <v>10333</v>
      </c>
      <c r="B3297" t="s">
        <v>10310</v>
      </c>
      <c r="C3297">
        <v>512</v>
      </c>
      <c r="D3297" t="s">
        <v>10326</v>
      </c>
      <c r="E3297" s="2">
        <v>891.30430000000001</v>
      </c>
      <c r="F3297" s="7" t="str">
        <f>+_xlfn.XLOOKUP(LISTAS[[#This Row],[ID]],_01_CODIGOS_Y_COSTOS_xlsm[Producto y N°],_01_CODIGOS_Y_COSTOS_xlsm[FABRICA],"",0,1)</f>
        <v/>
      </c>
      <c r="G3297" s="26">
        <f>LISTAS[[#This Row],[Precio]]*(1-0.46)</f>
        <v>481.30432200000001</v>
      </c>
      <c r="H3297" s="21">
        <f>+_xlfn.XLOOKUP(LISTAS[[#This Row],[ID]],_01_CODIGOS_Y_COSTOS_xlsm[Producto y N°],_01_CODIGOS_Y_COSTOS_xlsm[COSTO],0,0,1)</f>
        <v>0</v>
      </c>
      <c r="I3297" s="28">
        <f>+IFERROR(LISTAS[[#This Row],[VENTA NETA]]/LISTAS[[#This Row],[COSTO]]-1,0)</f>
        <v>0</v>
      </c>
      <c r="J3297" s="50" t="str">
        <f>IFERROR(VLOOKUP(LISTAS[[#This Row],[ID]],_01_CODIGOS_Y_COSTOS_xlsm[[Producto y N°]:[CODIGO]],2,0),"")</f>
        <v/>
      </c>
      <c r="O3297" t="s">
        <v>10333</v>
      </c>
      <c r="AB3297" s="12" t="str">
        <f>+LISTAS[[#This Row],[Codigo]]&amp;LISTAS[[#This Row],[Fabrica]]</f>
        <v/>
      </c>
      <c r="AC3297" s="13" t="str">
        <f>+LISTAS[[#This Row],[Codigo]]</f>
        <v/>
      </c>
      <c r="AD3297" s="13" t="str">
        <f>+LISTAS[[#This Row],[ID]]</f>
        <v>CLIPS IMPORTADOS512</v>
      </c>
    </row>
    <row r="3298" spans="1:30" x14ac:dyDescent="0.35">
      <c r="A3298" s="7" t="s">
        <v>10334</v>
      </c>
      <c r="B3298" t="s">
        <v>10310</v>
      </c>
      <c r="C3298">
        <v>513</v>
      </c>
      <c r="D3298" t="s">
        <v>10335</v>
      </c>
      <c r="E3298" s="2">
        <v>1228.2609</v>
      </c>
      <c r="F3298" s="7" t="str">
        <f>+_xlfn.XLOOKUP(LISTAS[[#This Row],[ID]],_01_CODIGOS_Y_COSTOS_xlsm[Producto y N°],_01_CODIGOS_Y_COSTOS_xlsm[FABRICA],"",0,1)</f>
        <v/>
      </c>
      <c r="G3298" s="26">
        <f>LISTAS[[#This Row],[Precio]]*(1-0.46)</f>
        <v>663.26088600000003</v>
      </c>
      <c r="H3298" s="21">
        <f>+_xlfn.XLOOKUP(LISTAS[[#This Row],[ID]],_01_CODIGOS_Y_COSTOS_xlsm[Producto y N°],_01_CODIGOS_Y_COSTOS_xlsm[COSTO],0,0,1)</f>
        <v>0</v>
      </c>
      <c r="I3298" s="28">
        <f>+IFERROR(LISTAS[[#This Row],[VENTA NETA]]/LISTAS[[#This Row],[COSTO]]-1,0)</f>
        <v>0</v>
      </c>
      <c r="J3298" s="50" t="str">
        <f>IFERROR(VLOOKUP(LISTAS[[#This Row],[ID]],_01_CODIGOS_Y_COSTOS_xlsm[[Producto y N°]:[CODIGO]],2,0),"")</f>
        <v/>
      </c>
      <c r="O3298" t="s">
        <v>10334</v>
      </c>
      <c r="AB3298" s="12" t="str">
        <f>+LISTAS[[#This Row],[Codigo]]&amp;LISTAS[[#This Row],[Fabrica]]</f>
        <v/>
      </c>
      <c r="AC3298" s="13" t="str">
        <f>+LISTAS[[#This Row],[Codigo]]</f>
        <v/>
      </c>
      <c r="AD3298" s="13" t="str">
        <f>+LISTAS[[#This Row],[ID]]</f>
        <v>CLIPS IMPORTADOS513</v>
      </c>
    </row>
    <row r="3299" spans="1:30" x14ac:dyDescent="0.35">
      <c r="A3299" s="7" t="s">
        <v>10336</v>
      </c>
      <c r="B3299" t="s">
        <v>10310</v>
      </c>
      <c r="C3299">
        <v>514</v>
      </c>
      <c r="D3299" t="s">
        <v>10337</v>
      </c>
      <c r="E3299" s="2">
        <v>1130.4348</v>
      </c>
      <c r="F3299" s="7" t="str">
        <f>+_xlfn.XLOOKUP(LISTAS[[#This Row],[ID]],_01_CODIGOS_Y_COSTOS_xlsm[Producto y N°],_01_CODIGOS_Y_COSTOS_xlsm[FABRICA],"",0,1)</f>
        <v/>
      </c>
      <c r="G3299" s="26">
        <f>LISTAS[[#This Row],[Precio]]*(1-0.46)</f>
        <v>610.43479200000002</v>
      </c>
      <c r="H3299" s="21">
        <f>+_xlfn.XLOOKUP(LISTAS[[#This Row],[ID]],_01_CODIGOS_Y_COSTOS_xlsm[Producto y N°],_01_CODIGOS_Y_COSTOS_xlsm[COSTO],0,0,1)</f>
        <v>0</v>
      </c>
      <c r="I3299" s="28">
        <f>+IFERROR(LISTAS[[#This Row],[VENTA NETA]]/LISTAS[[#This Row],[COSTO]]-1,0)</f>
        <v>0</v>
      </c>
      <c r="J3299" s="50" t="str">
        <f>IFERROR(VLOOKUP(LISTAS[[#This Row],[ID]],_01_CODIGOS_Y_COSTOS_xlsm[[Producto y N°]:[CODIGO]],2,0),"")</f>
        <v/>
      </c>
      <c r="O3299" t="s">
        <v>10336</v>
      </c>
      <c r="AB3299" s="12" t="str">
        <f>+LISTAS[[#This Row],[Codigo]]&amp;LISTAS[[#This Row],[Fabrica]]</f>
        <v/>
      </c>
      <c r="AC3299" s="13" t="str">
        <f>+LISTAS[[#This Row],[Codigo]]</f>
        <v/>
      </c>
      <c r="AD3299" s="13" t="str">
        <f>+LISTAS[[#This Row],[ID]]</f>
        <v>CLIPS IMPORTADOS514</v>
      </c>
    </row>
    <row r="3300" spans="1:30" x14ac:dyDescent="0.35">
      <c r="A3300" s="7" t="s">
        <v>10338</v>
      </c>
      <c r="B3300" t="s">
        <v>10310</v>
      </c>
      <c r="C3300">
        <v>515</v>
      </c>
      <c r="D3300" t="s">
        <v>10339</v>
      </c>
      <c r="E3300" s="2">
        <v>891.30430000000001</v>
      </c>
      <c r="F3300" s="7" t="str">
        <f>+_xlfn.XLOOKUP(LISTAS[[#This Row],[ID]],_01_CODIGOS_Y_COSTOS_xlsm[Producto y N°],_01_CODIGOS_Y_COSTOS_xlsm[FABRICA],"",0,1)</f>
        <v/>
      </c>
      <c r="G3300" s="26">
        <f>LISTAS[[#This Row],[Precio]]*(1-0.46)</f>
        <v>481.30432200000001</v>
      </c>
      <c r="H3300" s="21">
        <f>+_xlfn.XLOOKUP(LISTAS[[#This Row],[ID]],_01_CODIGOS_Y_COSTOS_xlsm[Producto y N°],_01_CODIGOS_Y_COSTOS_xlsm[COSTO],0,0,1)</f>
        <v>0</v>
      </c>
      <c r="I3300" s="28">
        <f>+IFERROR(LISTAS[[#This Row],[VENTA NETA]]/LISTAS[[#This Row],[COSTO]]-1,0)</f>
        <v>0</v>
      </c>
      <c r="J3300" s="50" t="str">
        <f>IFERROR(VLOOKUP(LISTAS[[#This Row],[ID]],_01_CODIGOS_Y_COSTOS_xlsm[[Producto y N°]:[CODIGO]],2,0),"")</f>
        <v/>
      </c>
      <c r="O3300" t="s">
        <v>10338</v>
      </c>
      <c r="AB3300" s="12" t="str">
        <f>+LISTAS[[#This Row],[Codigo]]&amp;LISTAS[[#This Row],[Fabrica]]</f>
        <v/>
      </c>
      <c r="AC3300" s="13" t="str">
        <f>+LISTAS[[#This Row],[Codigo]]</f>
        <v/>
      </c>
      <c r="AD3300" s="13" t="str">
        <f>+LISTAS[[#This Row],[ID]]</f>
        <v>CLIPS IMPORTADOS515</v>
      </c>
    </row>
    <row r="3301" spans="1:30" x14ac:dyDescent="0.35">
      <c r="A3301" s="7" t="s">
        <v>10340</v>
      </c>
      <c r="B3301" t="s">
        <v>10310</v>
      </c>
      <c r="C3301">
        <v>516</v>
      </c>
      <c r="D3301" t="s">
        <v>10341</v>
      </c>
      <c r="E3301" s="2">
        <v>891.30430000000001</v>
      </c>
      <c r="F3301" s="7" t="str">
        <f>+_xlfn.XLOOKUP(LISTAS[[#This Row],[ID]],_01_CODIGOS_Y_COSTOS_xlsm[Producto y N°],_01_CODIGOS_Y_COSTOS_xlsm[FABRICA],"",0,1)</f>
        <v/>
      </c>
      <c r="G3301" s="26">
        <f>LISTAS[[#This Row],[Precio]]*(1-0.46)</f>
        <v>481.30432200000001</v>
      </c>
      <c r="H3301" s="21">
        <f>+_xlfn.XLOOKUP(LISTAS[[#This Row],[ID]],_01_CODIGOS_Y_COSTOS_xlsm[Producto y N°],_01_CODIGOS_Y_COSTOS_xlsm[COSTO],0,0,1)</f>
        <v>0</v>
      </c>
      <c r="I3301" s="28">
        <f>+IFERROR(LISTAS[[#This Row],[VENTA NETA]]/LISTAS[[#This Row],[COSTO]]-1,0)</f>
        <v>0</v>
      </c>
      <c r="J3301" s="50" t="str">
        <f>IFERROR(VLOOKUP(LISTAS[[#This Row],[ID]],_01_CODIGOS_Y_COSTOS_xlsm[[Producto y N°]:[CODIGO]],2,0),"")</f>
        <v/>
      </c>
      <c r="O3301" t="s">
        <v>10340</v>
      </c>
      <c r="AB3301" s="12" t="str">
        <f>+LISTAS[[#This Row],[Codigo]]&amp;LISTAS[[#This Row],[Fabrica]]</f>
        <v/>
      </c>
      <c r="AC3301" s="13" t="str">
        <f>+LISTAS[[#This Row],[Codigo]]</f>
        <v/>
      </c>
      <c r="AD3301" s="13" t="str">
        <f>+LISTAS[[#This Row],[ID]]</f>
        <v>CLIPS IMPORTADOS516</v>
      </c>
    </row>
    <row r="3302" spans="1:30" x14ac:dyDescent="0.35">
      <c r="A3302" s="7" t="s">
        <v>10342</v>
      </c>
      <c r="B3302" t="s">
        <v>10310</v>
      </c>
      <c r="C3302">
        <v>517</v>
      </c>
      <c r="D3302" t="s">
        <v>10343</v>
      </c>
      <c r="E3302" s="2">
        <v>1043.4783</v>
      </c>
      <c r="F3302" s="7" t="str">
        <f>+_xlfn.XLOOKUP(LISTAS[[#This Row],[ID]],_01_CODIGOS_Y_COSTOS_xlsm[Producto y N°],_01_CODIGOS_Y_COSTOS_xlsm[FABRICA],"",0,1)</f>
        <v/>
      </c>
      <c r="G3302" s="26">
        <f>LISTAS[[#This Row],[Precio]]*(1-0.46)</f>
        <v>563.47828200000004</v>
      </c>
      <c r="H3302" s="21">
        <f>+_xlfn.XLOOKUP(LISTAS[[#This Row],[ID]],_01_CODIGOS_Y_COSTOS_xlsm[Producto y N°],_01_CODIGOS_Y_COSTOS_xlsm[COSTO],0,0,1)</f>
        <v>0</v>
      </c>
      <c r="I3302" s="28">
        <f>+IFERROR(LISTAS[[#This Row],[VENTA NETA]]/LISTAS[[#This Row],[COSTO]]-1,0)</f>
        <v>0</v>
      </c>
      <c r="J3302" s="50" t="str">
        <f>IFERROR(VLOOKUP(LISTAS[[#This Row],[ID]],_01_CODIGOS_Y_COSTOS_xlsm[[Producto y N°]:[CODIGO]],2,0),"")</f>
        <v/>
      </c>
      <c r="O3302" t="s">
        <v>10342</v>
      </c>
      <c r="AB3302" s="12" t="str">
        <f>+LISTAS[[#This Row],[Codigo]]&amp;LISTAS[[#This Row],[Fabrica]]</f>
        <v/>
      </c>
      <c r="AC3302" s="13" t="str">
        <f>+LISTAS[[#This Row],[Codigo]]</f>
        <v/>
      </c>
      <c r="AD3302" s="13" t="str">
        <f>+LISTAS[[#This Row],[ID]]</f>
        <v>CLIPS IMPORTADOS517</v>
      </c>
    </row>
    <row r="3303" spans="1:30" x14ac:dyDescent="0.35">
      <c r="A3303" s="7" t="s">
        <v>10344</v>
      </c>
      <c r="B3303" t="s">
        <v>10310</v>
      </c>
      <c r="C3303">
        <v>518</v>
      </c>
      <c r="D3303" t="s">
        <v>10345</v>
      </c>
      <c r="E3303" s="2">
        <v>847.8261</v>
      </c>
      <c r="F3303" s="7" t="str">
        <f>+_xlfn.XLOOKUP(LISTAS[[#This Row],[ID]],_01_CODIGOS_Y_COSTOS_xlsm[Producto y N°],_01_CODIGOS_Y_COSTOS_xlsm[FABRICA],"",0,1)</f>
        <v/>
      </c>
      <c r="G3303" s="26">
        <f>LISTAS[[#This Row],[Precio]]*(1-0.46)</f>
        <v>457.82609400000001</v>
      </c>
      <c r="H3303" s="21">
        <f>+_xlfn.XLOOKUP(LISTAS[[#This Row],[ID]],_01_CODIGOS_Y_COSTOS_xlsm[Producto y N°],_01_CODIGOS_Y_COSTOS_xlsm[COSTO],0,0,1)</f>
        <v>0</v>
      </c>
      <c r="I3303" s="28">
        <f>+IFERROR(LISTAS[[#This Row],[VENTA NETA]]/LISTAS[[#This Row],[COSTO]]-1,0)</f>
        <v>0</v>
      </c>
      <c r="J3303" s="50" t="str">
        <f>IFERROR(VLOOKUP(LISTAS[[#This Row],[ID]],_01_CODIGOS_Y_COSTOS_xlsm[[Producto y N°]:[CODIGO]],2,0),"")</f>
        <v/>
      </c>
      <c r="O3303" t="s">
        <v>10344</v>
      </c>
      <c r="AB3303" s="12" t="str">
        <f>+LISTAS[[#This Row],[Codigo]]&amp;LISTAS[[#This Row],[Fabrica]]</f>
        <v/>
      </c>
      <c r="AC3303" s="13" t="str">
        <f>+LISTAS[[#This Row],[Codigo]]</f>
        <v/>
      </c>
      <c r="AD3303" s="13" t="str">
        <f>+LISTAS[[#This Row],[ID]]</f>
        <v>CLIPS IMPORTADOS518</v>
      </c>
    </row>
    <row r="3304" spans="1:30" x14ac:dyDescent="0.35">
      <c r="A3304" s="7" t="s">
        <v>10346</v>
      </c>
      <c r="B3304" t="s">
        <v>10310</v>
      </c>
      <c r="C3304">
        <v>519</v>
      </c>
      <c r="D3304" t="s">
        <v>10347</v>
      </c>
      <c r="E3304" s="2">
        <v>1130.4348</v>
      </c>
      <c r="F3304" s="7" t="str">
        <f>+_xlfn.XLOOKUP(LISTAS[[#This Row],[ID]],_01_CODIGOS_Y_COSTOS_xlsm[Producto y N°],_01_CODIGOS_Y_COSTOS_xlsm[FABRICA],"",0,1)</f>
        <v/>
      </c>
      <c r="G3304" s="26">
        <f>LISTAS[[#This Row],[Precio]]*(1-0.46)</f>
        <v>610.43479200000002</v>
      </c>
      <c r="H3304" s="21">
        <f>+_xlfn.XLOOKUP(LISTAS[[#This Row],[ID]],_01_CODIGOS_Y_COSTOS_xlsm[Producto y N°],_01_CODIGOS_Y_COSTOS_xlsm[COSTO],0,0,1)</f>
        <v>0</v>
      </c>
      <c r="I3304" s="28">
        <f>+IFERROR(LISTAS[[#This Row],[VENTA NETA]]/LISTAS[[#This Row],[COSTO]]-1,0)</f>
        <v>0</v>
      </c>
      <c r="J3304" s="50" t="str">
        <f>IFERROR(VLOOKUP(LISTAS[[#This Row],[ID]],_01_CODIGOS_Y_COSTOS_xlsm[[Producto y N°]:[CODIGO]],2,0),"")</f>
        <v/>
      </c>
      <c r="O3304" t="s">
        <v>10346</v>
      </c>
      <c r="AB3304" s="12" t="str">
        <f>+LISTAS[[#This Row],[Codigo]]&amp;LISTAS[[#This Row],[Fabrica]]</f>
        <v/>
      </c>
      <c r="AC3304" s="13" t="str">
        <f>+LISTAS[[#This Row],[Codigo]]</f>
        <v/>
      </c>
      <c r="AD3304" s="13" t="str">
        <f>+LISTAS[[#This Row],[ID]]</f>
        <v>CLIPS IMPORTADOS519</v>
      </c>
    </row>
    <row r="3305" spans="1:30" x14ac:dyDescent="0.35">
      <c r="A3305" s="7" t="s">
        <v>10348</v>
      </c>
      <c r="B3305" t="s">
        <v>10310</v>
      </c>
      <c r="C3305">
        <v>520</v>
      </c>
      <c r="D3305" t="s">
        <v>10349</v>
      </c>
      <c r="E3305" s="2">
        <v>782.6087</v>
      </c>
      <c r="F3305" s="7" t="str">
        <f>+_xlfn.XLOOKUP(LISTAS[[#This Row],[ID]],_01_CODIGOS_Y_COSTOS_xlsm[Producto y N°],_01_CODIGOS_Y_COSTOS_xlsm[FABRICA],"",0,1)</f>
        <v/>
      </c>
      <c r="G3305" s="26">
        <f>LISTAS[[#This Row],[Precio]]*(1-0.46)</f>
        <v>422.608698</v>
      </c>
      <c r="H3305" s="21">
        <f>+_xlfn.XLOOKUP(LISTAS[[#This Row],[ID]],_01_CODIGOS_Y_COSTOS_xlsm[Producto y N°],_01_CODIGOS_Y_COSTOS_xlsm[COSTO],0,0,1)</f>
        <v>0</v>
      </c>
      <c r="I3305" s="28">
        <f>+IFERROR(LISTAS[[#This Row],[VENTA NETA]]/LISTAS[[#This Row],[COSTO]]-1,0)</f>
        <v>0</v>
      </c>
      <c r="J3305" s="50" t="str">
        <f>IFERROR(VLOOKUP(LISTAS[[#This Row],[ID]],_01_CODIGOS_Y_COSTOS_xlsm[[Producto y N°]:[CODIGO]],2,0),"")</f>
        <v/>
      </c>
      <c r="O3305" t="s">
        <v>10348</v>
      </c>
      <c r="AB3305" s="12" t="str">
        <f>+LISTAS[[#This Row],[Codigo]]&amp;LISTAS[[#This Row],[Fabrica]]</f>
        <v/>
      </c>
      <c r="AC3305" s="13" t="str">
        <f>+LISTAS[[#This Row],[Codigo]]</f>
        <v/>
      </c>
      <c r="AD3305" s="13" t="str">
        <f>+LISTAS[[#This Row],[ID]]</f>
        <v>CLIPS IMPORTADOS520</v>
      </c>
    </row>
    <row r="3306" spans="1:30" x14ac:dyDescent="0.35">
      <c r="A3306" s="7" t="s">
        <v>10350</v>
      </c>
      <c r="B3306" t="s">
        <v>10310</v>
      </c>
      <c r="C3306">
        <v>521</v>
      </c>
      <c r="D3306" t="s">
        <v>10351</v>
      </c>
      <c r="E3306" s="2">
        <v>847.8261</v>
      </c>
      <c r="F3306" s="7" t="str">
        <f>+_xlfn.XLOOKUP(LISTAS[[#This Row],[ID]],_01_CODIGOS_Y_COSTOS_xlsm[Producto y N°],_01_CODIGOS_Y_COSTOS_xlsm[FABRICA],"",0,1)</f>
        <v/>
      </c>
      <c r="G3306" s="26">
        <f>LISTAS[[#This Row],[Precio]]*(1-0.46)</f>
        <v>457.82609400000001</v>
      </c>
      <c r="H3306" s="21">
        <f>+_xlfn.XLOOKUP(LISTAS[[#This Row],[ID]],_01_CODIGOS_Y_COSTOS_xlsm[Producto y N°],_01_CODIGOS_Y_COSTOS_xlsm[COSTO],0,0,1)</f>
        <v>0</v>
      </c>
      <c r="I3306" s="28">
        <f>+IFERROR(LISTAS[[#This Row],[VENTA NETA]]/LISTAS[[#This Row],[COSTO]]-1,0)</f>
        <v>0</v>
      </c>
      <c r="J3306" s="50" t="str">
        <f>IFERROR(VLOOKUP(LISTAS[[#This Row],[ID]],_01_CODIGOS_Y_COSTOS_xlsm[[Producto y N°]:[CODIGO]],2,0),"")</f>
        <v/>
      </c>
      <c r="O3306" t="s">
        <v>10350</v>
      </c>
      <c r="AB3306" s="12" t="str">
        <f>+LISTAS[[#This Row],[Codigo]]&amp;LISTAS[[#This Row],[Fabrica]]</f>
        <v/>
      </c>
      <c r="AC3306" s="13" t="str">
        <f>+LISTAS[[#This Row],[Codigo]]</f>
        <v/>
      </c>
      <c r="AD3306" s="13" t="str">
        <f>+LISTAS[[#This Row],[ID]]</f>
        <v>CLIPS IMPORTADOS521</v>
      </c>
    </row>
    <row r="3307" spans="1:30" x14ac:dyDescent="0.35">
      <c r="A3307" s="7" t="s">
        <v>10352</v>
      </c>
      <c r="B3307" t="s">
        <v>10310</v>
      </c>
      <c r="C3307">
        <v>522</v>
      </c>
      <c r="D3307" t="s">
        <v>10353</v>
      </c>
      <c r="E3307" s="2">
        <v>782.6087</v>
      </c>
      <c r="F3307" s="7" t="str">
        <f>+_xlfn.XLOOKUP(LISTAS[[#This Row],[ID]],_01_CODIGOS_Y_COSTOS_xlsm[Producto y N°],_01_CODIGOS_Y_COSTOS_xlsm[FABRICA],"",0,1)</f>
        <v/>
      </c>
      <c r="G3307" s="26">
        <f>LISTAS[[#This Row],[Precio]]*(1-0.46)</f>
        <v>422.608698</v>
      </c>
      <c r="H3307" s="21">
        <f>+_xlfn.XLOOKUP(LISTAS[[#This Row],[ID]],_01_CODIGOS_Y_COSTOS_xlsm[Producto y N°],_01_CODIGOS_Y_COSTOS_xlsm[COSTO],0,0,1)</f>
        <v>0</v>
      </c>
      <c r="I3307" s="28">
        <f>+IFERROR(LISTAS[[#This Row],[VENTA NETA]]/LISTAS[[#This Row],[COSTO]]-1,0)</f>
        <v>0</v>
      </c>
      <c r="J3307" s="50" t="str">
        <f>IFERROR(VLOOKUP(LISTAS[[#This Row],[ID]],_01_CODIGOS_Y_COSTOS_xlsm[[Producto y N°]:[CODIGO]],2,0),"")</f>
        <v/>
      </c>
      <c r="O3307" t="s">
        <v>10352</v>
      </c>
      <c r="AB3307" s="12" t="str">
        <f>+LISTAS[[#This Row],[Codigo]]&amp;LISTAS[[#This Row],[Fabrica]]</f>
        <v/>
      </c>
      <c r="AC3307" s="13" t="str">
        <f>+LISTAS[[#This Row],[Codigo]]</f>
        <v/>
      </c>
      <c r="AD3307" s="13" t="str">
        <f>+LISTAS[[#This Row],[ID]]</f>
        <v>CLIPS IMPORTADOS522</v>
      </c>
    </row>
    <row r="3308" spans="1:30" x14ac:dyDescent="0.35">
      <c r="A3308" s="7" t="s">
        <v>10354</v>
      </c>
      <c r="B3308" t="s">
        <v>10310</v>
      </c>
      <c r="C3308">
        <v>523</v>
      </c>
      <c r="D3308" t="s">
        <v>10355</v>
      </c>
      <c r="E3308" s="2">
        <v>1043.4783</v>
      </c>
      <c r="F3308" s="7" t="str">
        <f>+_xlfn.XLOOKUP(LISTAS[[#This Row],[ID]],_01_CODIGOS_Y_COSTOS_xlsm[Producto y N°],_01_CODIGOS_Y_COSTOS_xlsm[FABRICA],"",0,1)</f>
        <v/>
      </c>
      <c r="G3308" s="26">
        <f>LISTAS[[#This Row],[Precio]]*(1-0.46)</f>
        <v>563.47828200000004</v>
      </c>
      <c r="H3308" s="21">
        <f>+_xlfn.XLOOKUP(LISTAS[[#This Row],[ID]],_01_CODIGOS_Y_COSTOS_xlsm[Producto y N°],_01_CODIGOS_Y_COSTOS_xlsm[COSTO],0,0,1)</f>
        <v>0</v>
      </c>
      <c r="I3308" s="28">
        <f>+IFERROR(LISTAS[[#This Row],[VENTA NETA]]/LISTAS[[#This Row],[COSTO]]-1,0)</f>
        <v>0</v>
      </c>
      <c r="J3308" s="50" t="str">
        <f>IFERROR(VLOOKUP(LISTAS[[#This Row],[ID]],_01_CODIGOS_Y_COSTOS_xlsm[[Producto y N°]:[CODIGO]],2,0),"")</f>
        <v/>
      </c>
      <c r="O3308" t="s">
        <v>10354</v>
      </c>
      <c r="AB3308" s="12" t="str">
        <f>+LISTAS[[#This Row],[Codigo]]&amp;LISTAS[[#This Row],[Fabrica]]</f>
        <v/>
      </c>
      <c r="AC3308" s="13" t="str">
        <f>+LISTAS[[#This Row],[Codigo]]</f>
        <v/>
      </c>
      <c r="AD3308" s="13" t="str">
        <f>+LISTAS[[#This Row],[ID]]</f>
        <v>CLIPS IMPORTADOS523</v>
      </c>
    </row>
    <row r="3309" spans="1:30" x14ac:dyDescent="0.35">
      <c r="A3309" s="7" t="s">
        <v>10356</v>
      </c>
      <c r="B3309" t="s">
        <v>10310</v>
      </c>
      <c r="C3309">
        <v>524</v>
      </c>
      <c r="D3309" t="s">
        <v>10357</v>
      </c>
      <c r="E3309" s="2">
        <v>1217.3913</v>
      </c>
      <c r="F3309" s="7" t="str">
        <f>+_xlfn.XLOOKUP(LISTAS[[#This Row],[ID]],_01_CODIGOS_Y_COSTOS_xlsm[Producto y N°],_01_CODIGOS_Y_COSTOS_xlsm[FABRICA],"",0,1)</f>
        <v/>
      </c>
      <c r="G3309" s="26">
        <f>LISTAS[[#This Row],[Precio]]*(1-0.46)</f>
        <v>657.391302</v>
      </c>
      <c r="H3309" s="21">
        <f>+_xlfn.XLOOKUP(LISTAS[[#This Row],[ID]],_01_CODIGOS_Y_COSTOS_xlsm[Producto y N°],_01_CODIGOS_Y_COSTOS_xlsm[COSTO],0,0,1)</f>
        <v>0</v>
      </c>
      <c r="I3309" s="28">
        <f>+IFERROR(LISTAS[[#This Row],[VENTA NETA]]/LISTAS[[#This Row],[COSTO]]-1,0)</f>
        <v>0</v>
      </c>
      <c r="J3309" s="50" t="str">
        <f>IFERROR(VLOOKUP(LISTAS[[#This Row],[ID]],_01_CODIGOS_Y_COSTOS_xlsm[[Producto y N°]:[CODIGO]],2,0),"")</f>
        <v/>
      </c>
      <c r="O3309" t="s">
        <v>10356</v>
      </c>
      <c r="AB3309" s="12" t="str">
        <f>+LISTAS[[#This Row],[Codigo]]&amp;LISTAS[[#This Row],[Fabrica]]</f>
        <v/>
      </c>
      <c r="AC3309" s="13" t="str">
        <f>+LISTAS[[#This Row],[Codigo]]</f>
        <v/>
      </c>
      <c r="AD3309" s="13" t="str">
        <f>+LISTAS[[#This Row],[ID]]</f>
        <v>CLIPS IMPORTADOS524</v>
      </c>
    </row>
    <row r="3310" spans="1:30" x14ac:dyDescent="0.35">
      <c r="A3310" s="7" t="s">
        <v>10358</v>
      </c>
      <c r="B3310" t="s">
        <v>10310</v>
      </c>
      <c r="C3310">
        <v>525</v>
      </c>
      <c r="D3310" t="s">
        <v>10359</v>
      </c>
      <c r="E3310" s="2">
        <v>978.26089999999999</v>
      </c>
      <c r="F3310" s="7" t="str">
        <f>+_xlfn.XLOOKUP(LISTAS[[#This Row],[ID]],_01_CODIGOS_Y_COSTOS_xlsm[Producto y N°],_01_CODIGOS_Y_COSTOS_xlsm[FABRICA],"",0,1)</f>
        <v/>
      </c>
      <c r="G3310" s="26">
        <f>LISTAS[[#This Row],[Precio]]*(1-0.46)</f>
        <v>528.26088600000003</v>
      </c>
      <c r="H3310" s="21">
        <f>+_xlfn.XLOOKUP(LISTAS[[#This Row],[ID]],_01_CODIGOS_Y_COSTOS_xlsm[Producto y N°],_01_CODIGOS_Y_COSTOS_xlsm[COSTO],0,0,1)</f>
        <v>0</v>
      </c>
      <c r="I3310" s="28">
        <f>+IFERROR(LISTAS[[#This Row],[VENTA NETA]]/LISTAS[[#This Row],[COSTO]]-1,0)</f>
        <v>0</v>
      </c>
      <c r="J3310" s="50" t="str">
        <f>IFERROR(VLOOKUP(LISTAS[[#This Row],[ID]],_01_CODIGOS_Y_COSTOS_xlsm[[Producto y N°]:[CODIGO]],2,0),"")</f>
        <v/>
      </c>
      <c r="O3310" t="s">
        <v>10358</v>
      </c>
      <c r="AB3310" s="12" t="str">
        <f>+LISTAS[[#This Row],[Codigo]]&amp;LISTAS[[#This Row],[Fabrica]]</f>
        <v/>
      </c>
      <c r="AC3310" s="13" t="str">
        <f>+LISTAS[[#This Row],[Codigo]]</f>
        <v/>
      </c>
      <c r="AD3310" s="13" t="str">
        <f>+LISTAS[[#This Row],[ID]]</f>
        <v>CLIPS IMPORTADOS525</v>
      </c>
    </row>
    <row r="3311" spans="1:30" x14ac:dyDescent="0.35">
      <c r="A3311" s="7" t="s">
        <v>10360</v>
      </c>
      <c r="B3311" t="s">
        <v>10310</v>
      </c>
      <c r="C3311">
        <v>526</v>
      </c>
      <c r="D3311" t="s">
        <v>10361</v>
      </c>
      <c r="E3311" s="2">
        <v>978.26089999999999</v>
      </c>
      <c r="F3311" s="7" t="str">
        <f>+_xlfn.XLOOKUP(LISTAS[[#This Row],[ID]],_01_CODIGOS_Y_COSTOS_xlsm[Producto y N°],_01_CODIGOS_Y_COSTOS_xlsm[FABRICA],"",0,1)</f>
        <v/>
      </c>
      <c r="G3311" s="26">
        <f>LISTAS[[#This Row],[Precio]]*(1-0.46)</f>
        <v>528.26088600000003</v>
      </c>
      <c r="H3311" s="21">
        <f>+_xlfn.XLOOKUP(LISTAS[[#This Row],[ID]],_01_CODIGOS_Y_COSTOS_xlsm[Producto y N°],_01_CODIGOS_Y_COSTOS_xlsm[COSTO],0,0,1)</f>
        <v>0</v>
      </c>
      <c r="I3311" s="28">
        <f>+IFERROR(LISTAS[[#This Row],[VENTA NETA]]/LISTAS[[#This Row],[COSTO]]-1,0)</f>
        <v>0</v>
      </c>
      <c r="J3311" s="50" t="str">
        <f>IFERROR(VLOOKUP(LISTAS[[#This Row],[ID]],_01_CODIGOS_Y_COSTOS_xlsm[[Producto y N°]:[CODIGO]],2,0),"")</f>
        <v/>
      </c>
      <c r="O3311" t="s">
        <v>10360</v>
      </c>
      <c r="AB3311" s="12" t="str">
        <f>+LISTAS[[#This Row],[Codigo]]&amp;LISTAS[[#This Row],[Fabrica]]</f>
        <v/>
      </c>
      <c r="AC3311" s="13" t="str">
        <f>+LISTAS[[#This Row],[Codigo]]</f>
        <v/>
      </c>
      <c r="AD3311" s="13" t="str">
        <f>+LISTAS[[#This Row],[ID]]</f>
        <v>CLIPS IMPORTADOS526</v>
      </c>
    </row>
    <row r="3312" spans="1:30" x14ac:dyDescent="0.35">
      <c r="A3312" s="7" t="s">
        <v>10362</v>
      </c>
      <c r="B3312" t="s">
        <v>10310</v>
      </c>
      <c r="C3312">
        <v>527</v>
      </c>
      <c r="D3312" t="s">
        <v>10361</v>
      </c>
      <c r="E3312" s="2">
        <v>978.26089999999999</v>
      </c>
      <c r="F3312" s="7" t="str">
        <f>+_xlfn.XLOOKUP(LISTAS[[#This Row],[ID]],_01_CODIGOS_Y_COSTOS_xlsm[Producto y N°],_01_CODIGOS_Y_COSTOS_xlsm[FABRICA],"",0,1)</f>
        <v/>
      </c>
      <c r="G3312" s="26">
        <f>LISTAS[[#This Row],[Precio]]*(1-0.46)</f>
        <v>528.26088600000003</v>
      </c>
      <c r="H3312" s="21">
        <f>+_xlfn.XLOOKUP(LISTAS[[#This Row],[ID]],_01_CODIGOS_Y_COSTOS_xlsm[Producto y N°],_01_CODIGOS_Y_COSTOS_xlsm[COSTO],0,0,1)</f>
        <v>0</v>
      </c>
      <c r="I3312" s="28">
        <f>+IFERROR(LISTAS[[#This Row],[VENTA NETA]]/LISTAS[[#This Row],[COSTO]]-1,0)</f>
        <v>0</v>
      </c>
      <c r="J3312" s="50" t="str">
        <f>IFERROR(VLOOKUP(LISTAS[[#This Row],[ID]],_01_CODIGOS_Y_COSTOS_xlsm[[Producto y N°]:[CODIGO]],2,0),"")</f>
        <v/>
      </c>
      <c r="O3312" t="s">
        <v>10362</v>
      </c>
      <c r="AB3312" s="12" t="str">
        <f>+LISTAS[[#This Row],[Codigo]]&amp;LISTAS[[#This Row],[Fabrica]]</f>
        <v/>
      </c>
      <c r="AC3312" s="13" t="str">
        <f>+LISTAS[[#This Row],[Codigo]]</f>
        <v/>
      </c>
      <c r="AD3312" s="13" t="str">
        <f>+LISTAS[[#This Row],[ID]]</f>
        <v>CLIPS IMPORTADOS527</v>
      </c>
    </row>
    <row r="3313" spans="1:30" x14ac:dyDescent="0.35">
      <c r="A3313" s="7" t="s">
        <v>10363</v>
      </c>
      <c r="B3313" t="s">
        <v>10310</v>
      </c>
      <c r="C3313">
        <v>528</v>
      </c>
      <c r="D3313" t="s">
        <v>10364</v>
      </c>
      <c r="E3313" s="2">
        <v>1130.4348</v>
      </c>
      <c r="F3313" s="7" t="str">
        <f>+_xlfn.XLOOKUP(LISTAS[[#This Row],[ID]],_01_CODIGOS_Y_COSTOS_xlsm[Producto y N°],_01_CODIGOS_Y_COSTOS_xlsm[FABRICA],"",0,1)</f>
        <v/>
      </c>
      <c r="G3313" s="26">
        <f>LISTAS[[#This Row],[Precio]]*(1-0.46)</f>
        <v>610.43479200000002</v>
      </c>
      <c r="H3313" s="21">
        <f>+_xlfn.XLOOKUP(LISTAS[[#This Row],[ID]],_01_CODIGOS_Y_COSTOS_xlsm[Producto y N°],_01_CODIGOS_Y_COSTOS_xlsm[COSTO],0,0,1)</f>
        <v>0</v>
      </c>
      <c r="I3313" s="28">
        <f>+IFERROR(LISTAS[[#This Row],[VENTA NETA]]/LISTAS[[#This Row],[COSTO]]-1,0)</f>
        <v>0</v>
      </c>
      <c r="J3313" s="50" t="str">
        <f>IFERROR(VLOOKUP(LISTAS[[#This Row],[ID]],_01_CODIGOS_Y_COSTOS_xlsm[[Producto y N°]:[CODIGO]],2,0),"")</f>
        <v/>
      </c>
      <c r="O3313" t="s">
        <v>10363</v>
      </c>
      <c r="AB3313" s="12" t="str">
        <f>+LISTAS[[#This Row],[Codigo]]&amp;LISTAS[[#This Row],[Fabrica]]</f>
        <v/>
      </c>
      <c r="AC3313" s="13" t="str">
        <f>+LISTAS[[#This Row],[Codigo]]</f>
        <v/>
      </c>
      <c r="AD3313" s="13" t="str">
        <f>+LISTAS[[#This Row],[ID]]</f>
        <v>CLIPS IMPORTADOS528</v>
      </c>
    </row>
    <row r="3314" spans="1:30" x14ac:dyDescent="0.35">
      <c r="A3314" s="7" t="s">
        <v>10365</v>
      </c>
      <c r="B3314" t="s">
        <v>10310</v>
      </c>
      <c r="C3314">
        <v>529</v>
      </c>
      <c r="D3314" t="s">
        <v>10324</v>
      </c>
      <c r="E3314" s="2">
        <v>978.26089999999999</v>
      </c>
      <c r="F3314" s="7" t="str">
        <f>+_xlfn.XLOOKUP(LISTAS[[#This Row],[ID]],_01_CODIGOS_Y_COSTOS_xlsm[Producto y N°],_01_CODIGOS_Y_COSTOS_xlsm[FABRICA],"",0,1)</f>
        <v/>
      </c>
      <c r="G3314" s="26">
        <f>LISTAS[[#This Row],[Precio]]*(1-0.46)</f>
        <v>528.26088600000003</v>
      </c>
      <c r="H3314" s="21">
        <f>+_xlfn.XLOOKUP(LISTAS[[#This Row],[ID]],_01_CODIGOS_Y_COSTOS_xlsm[Producto y N°],_01_CODIGOS_Y_COSTOS_xlsm[COSTO],0,0,1)</f>
        <v>0</v>
      </c>
      <c r="I3314" s="28">
        <f>+IFERROR(LISTAS[[#This Row],[VENTA NETA]]/LISTAS[[#This Row],[COSTO]]-1,0)</f>
        <v>0</v>
      </c>
      <c r="J3314" s="50" t="str">
        <f>IFERROR(VLOOKUP(LISTAS[[#This Row],[ID]],_01_CODIGOS_Y_COSTOS_xlsm[[Producto y N°]:[CODIGO]],2,0),"")</f>
        <v/>
      </c>
      <c r="O3314" t="s">
        <v>10365</v>
      </c>
      <c r="AB3314" s="12" t="str">
        <f>+LISTAS[[#This Row],[Codigo]]&amp;LISTAS[[#This Row],[Fabrica]]</f>
        <v/>
      </c>
      <c r="AC3314" s="13" t="str">
        <f>+LISTAS[[#This Row],[Codigo]]</f>
        <v/>
      </c>
      <c r="AD3314" s="13" t="str">
        <f>+LISTAS[[#This Row],[ID]]</f>
        <v>CLIPS IMPORTADOS529</v>
      </c>
    </row>
    <row r="3315" spans="1:30" x14ac:dyDescent="0.35">
      <c r="A3315" s="7" t="s">
        <v>10366</v>
      </c>
      <c r="B3315" t="s">
        <v>10310</v>
      </c>
      <c r="C3315">
        <v>530</v>
      </c>
      <c r="D3315" t="s">
        <v>10367</v>
      </c>
      <c r="E3315" s="2">
        <v>1130.4348</v>
      </c>
      <c r="F3315" s="7" t="str">
        <f>+_xlfn.XLOOKUP(LISTAS[[#This Row],[ID]],_01_CODIGOS_Y_COSTOS_xlsm[Producto y N°],_01_CODIGOS_Y_COSTOS_xlsm[FABRICA],"",0,1)</f>
        <v/>
      </c>
      <c r="G3315" s="26">
        <f>LISTAS[[#This Row],[Precio]]*(1-0.46)</f>
        <v>610.43479200000002</v>
      </c>
      <c r="H3315" s="21">
        <f>+_xlfn.XLOOKUP(LISTAS[[#This Row],[ID]],_01_CODIGOS_Y_COSTOS_xlsm[Producto y N°],_01_CODIGOS_Y_COSTOS_xlsm[COSTO],0,0,1)</f>
        <v>0</v>
      </c>
      <c r="I3315" s="28">
        <f>+IFERROR(LISTAS[[#This Row],[VENTA NETA]]/LISTAS[[#This Row],[COSTO]]-1,0)</f>
        <v>0</v>
      </c>
      <c r="J3315" s="50" t="str">
        <f>IFERROR(VLOOKUP(LISTAS[[#This Row],[ID]],_01_CODIGOS_Y_COSTOS_xlsm[[Producto y N°]:[CODIGO]],2,0),"")</f>
        <v/>
      </c>
      <c r="O3315" t="s">
        <v>10366</v>
      </c>
      <c r="AB3315" s="12" t="str">
        <f>+LISTAS[[#This Row],[Codigo]]&amp;LISTAS[[#This Row],[Fabrica]]</f>
        <v/>
      </c>
      <c r="AC3315" s="13" t="str">
        <f>+LISTAS[[#This Row],[Codigo]]</f>
        <v/>
      </c>
      <c r="AD3315" s="13" t="str">
        <f>+LISTAS[[#This Row],[ID]]</f>
        <v>CLIPS IMPORTADOS530</v>
      </c>
    </row>
    <row r="3316" spans="1:30" x14ac:dyDescent="0.35">
      <c r="A3316" s="7" t="s">
        <v>10368</v>
      </c>
      <c r="B3316" t="s">
        <v>10310</v>
      </c>
      <c r="C3316">
        <v>531</v>
      </c>
      <c r="D3316" t="s">
        <v>10369</v>
      </c>
      <c r="E3316" s="2">
        <v>1130.4348</v>
      </c>
      <c r="F3316" s="7" t="str">
        <f>+_xlfn.XLOOKUP(LISTAS[[#This Row],[ID]],_01_CODIGOS_Y_COSTOS_xlsm[Producto y N°],_01_CODIGOS_Y_COSTOS_xlsm[FABRICA],"",0,1)</f>
        <v/>
      </c>
      <c r="G3316" s="26">
        <f>LISTAS[[#This Row],[Precio]]*(1-0.46)</f>
        <v>610.43479200000002</v>
      </c>
      <c r="H3316" s="21">
        <f>+_xlfn.XLOOKUP(LISTAS[[#This Row],[ID]],_01_CODIGOS_Y_COSTOS_xlsm[Producto y N°],_01_CODIGOS_Y_COSTOS_xlsm[COSTO],0,0,1)</f>
        <v>0</v>
      </c>
      <c r="I3316" s="28">
        <f>+IFERROR(LISTAS[[#This Row],[VENTA NETA]]/LISTAS[[#This Row],[COSTO]]-1,0)</f>
        <v>0</v>
      </c>
      <c r="J3316" s="50" t="str">
        <f>IFERROR(VLOOKUP(LISTAS[[#This Row],[ID]],_01_CODIGOS_Y_COSTOS_xlsm[[Producto y N°]:[CODIGO]],2,0),"")</f>
        <v/>
      </c>
      <c r="O3316" t="s">
        <v>10368</v>
      </c>
      <c r="AB3316" s="12" t="str">
        <f>+LISTAS[[#This Row],[Codigo]]&amp;LISTAS[[#This Row],[Fabrica]]</f>
        <v/>
      </c>
      <c r="AC3316" s="13" t="str">
        <f>+LISTAS[[#This Row],[Codigo]]</f>
        <v/>
      </c>
      <c r="AD3316" s="13" t="str">
        <f>+LISTAS[[#This Row],[ID]]</f>
        <v>CLIPS IMPORTADOS531</v>
      </c>
    </row>
    <row r="3317" spans="1:30" x14ac:dyDescent="0.35">
      <c r="A3317" s="7" t="s">
        <v>10370</v>
      </c>
      <c r="B3317" t="s">
        <v>10310</v>
      </c>
      <c r="C3317">
        <v>532</v>
      </c>
      <c r="D3317" t="s">
        <v>10347</v>
      </c>
      <c r="E3317" s="2">
        <v>1293.4783</v>
      </c>
      <c r="F3317" s="7" t="str">
        <f>+_xlfn.XLOOKUP(LISTAS[[#This Row],[ID]],_01_CODIGOS_Y_COSTOS_xlsm[Producto y N°],_01_CODIGOS_Y_COSTOS_xlsm[FABRICA],"",0,1)</f>
        <v/>
      </c>
      <c r="G3317" s="26">
        <f>LISTAS[[#This Row],[Precio]]*(1-0.46)</f>
        <v>698.47828200000004</v>
      </c>
      <c r="H3317" s="21">
        <f>+_xlfn.XLOOKUP(LISTAS[[#This Row],[ID]],_01_CODIGOS_Y_COSTOS_xlsm[Producto y N°],_01_CODIGOS_Y_COSTOS_xlsm[COSTO],0,0,1)</f>
        <v>0</v>
      </c>
      <c r="I3317" s="28">
        <f>+IFERROR(LISTAS[[#This Row],[VENTA NETA]]/LISTAS[[#This Row],[COSTO]]-1,0)</f>
        <v>0</v>
      </c>
      <c r="J3317" s="50" t="str">
        <f>IFERROR(VLOOKUP(LISTAS[[#This Row],[ID]],_01_CODIGOS_Y_COSTOS_xlsm[[Producto y N°]:[CODIGO]],2,0),"")</f>
        <v/>
      </c>
      <c r="O3317" t="s">
        <v>10370</v>
      </c>
      <c r="AB3317" s="12" t="str">
        <f>+LISTAS[[#This Row],[Codigo]]&amp;LISTAS[[#This Row],[Fabrica]]</f>
        <v/>
      </c>
      <c r="AC3317" s="13" t="str">
        <f>+LISTAS[[#This Row],[Codigo]]</f>
        <v/>
      </c>
      <c r="AD3317" s="13" t="str">
        <f>+LISTAS[[#This Row],[ID]]</f>
        <v>CLIPS IMPORTADOS532</v>
      </c>
    </row>
    <row r="3318" spans="1:30" x14ac:dyDescent="0.35">
      <c r="A3318" s="7" t="s">
        <v>10371</v>
      </c>
      <c r="B3318" t="s">
        <v>10310</v>
      </c>
      <c r="C3318">
        <v>533</v>
      </c>
      <c r="D3318" t="s">
        <v>10372</v>
      </c>
      <c r="E3318" s="2">
        <v>1065.2174</v>
      </c>
      <c r="F3318" s="7" t="str">
        <f>+_xlfn.XLOOKUP(LISTAS[[#This Row],[ID]],_01_CODIGOS_Y_COSTOS_xlsm[Producto y N°],_01_CODIGOS_Y_COSTOS_xlsm[FABRICA],"",0,1)</f>
        <v/>
      </c>
      <c r="G3318" s="26">
        <f>LISTAS[[#This Row],[Precio]]*(1-0.46)</f>
        <v>575.21739600000001</v>
      </c>
      <c r="H3318" s="21">
        <f>+_xlfn.XLOOKUP(LISTAS[[#This Row],[ID]],_01_CODIGOS_Y_COSTOS_xlsm[Producto y N°],_01_CODIGOS_Y_COSTOS_xlsm[COSTO],0,0,1)</f>
        <v>0</v>
      </c>
      <c r="I3318" s="28">
        <f>+IFERROR(LISTAS[[#This Row],[VENTA NETA]]/LISTAS[[#This Row],[COSTO]]-1,0)</f>
        <v>0</v>
      </c>
      <c r="J3318" s="50" t="str">
        <f>IFERROR(VLOOKUP(LISTAS[[#This Row],[ID]],_01_CODIGOS_Y_COSTOS_xlsm[[Producto y N°]:[CODIGO]],2,0),"")</f>
        <v/>
      </c>
      <c r="O3318" t="s">
        <v>10371</v>
      </c>
      <c r="AB3318" s="12" t="str">
        <f>+LISTAS[[#This Row],[Codigo]]&amp;LISTAS[[#This Row],[Fabrica]]</f>
        <v/>
      </c>
      <c r="AC3318" s="13" t="str">
        <f>+LISTAS[[#This Row],[Codigo]]</f>
        <v/>
      </c>
      <c r="AD3318" s="13" t="str">
        <f>+LISTAS[[#This Row],[ID]]</f>
        <v>CLIPS IMPORTADOS533</v>
      </c>
    </row>
    <row r="3319" spans="1:30" x14ac:dyDescent="0.35">
      <c r="A3319" s="7" t="s">
        <v>10373</v>
      </c>
      <c r="B3319" t="s">
        <v>10310</v>
      </c>
      <c r="C3319">
        <v>534</v>
      </c>
      <c r="D3319" t="s">
        <v>10324</v>
      </c>
      <c r="E3319" s="2">
        <v>1065.2174</v>
      </c>
      <c r="F3319" s="7" t="str">
        <f>+_xlfn.XLOOKUP(LISTAS[[#This Row],[ID]],_01_CODIGOS_Y_COSTOS_xlsm[Producto y N°],_01_CODIGOS_Y_COSTOS_xlsm[FABRICA],"",0,1)</f>
        <v/>
      </c>
      <c r="G3319" s="26">
        <f>LISTAS[[#This Row],[Precio]]*(1-0.46)</f>
        <v>575.21739600000001</v>
      </c>
      <c r="H3319" s="21">
        <f>+_xlfn.XLOOKUP(LISTAS[[#This Row],[ID]],_01_CODIGOS_Y_COSTOS_xlsm[Producto y N°],_01_CODIGOS_Y_COSTOS_xlsm[COSTO],0,0,1)</f>
        <v>0</v>
      </c>
      <c r="I3319" s="28">
        <f>+IFERROR(LISTAS[[#This Row],[VENTA NETA]]/LISTAS[[#This Row],[COSTO]]-1,0)</f>
        <v>0</v>
      </c>
      <c r="J3319" s="50" t="str">
        <f>IFERROR(VLOOKUP(LISTAS[[#This Row],[ID]],_01_CODIGOS_Y_COSTOS_xlsm[[Producto y N°]:[CODIGO]],2,0),"")</f>
        <v/>
      </c>
      <c r="O3319" t="s">
        <v>10373</v>
      </c>
      <c r="AB3319" s="12" t="str">
        <f>+LISTAS[[#This Row],[Codigo]]&amp;LISTAS[[#This Row],[Fabrica]]</f>
        <v/>
      </c>
      <c r="AC3319" s="13" t="str">
        <f>+LISTAS[[#This Row],[Codigo]]</f>
        <v/>
      </c>
      <c r="AD3319" s="13" t="str">
        <f>+LISTAS[[#This Row],[ID]]</f>
        <v>CLIPS IMPORTADOS534</v>
      </c>
    </row>
    <row r="3320" spans="1:30" x14ac:dyDescent="0.35">
      <c r="A3320" s="7" t="s">
        <v>10374</v>
      </c>
      <c r="B3320" t="s">
        <v>10310</v>
      </c>
      <c r="C3320">
        <v>535</v>
      </c>
      <c r="D3320" t="s">
        <v>10375</v>
      </c>
      <c r="E3320" s="2">
        <v>1065.2174</v>
      </c>
      <c r="F3320" s="7" t="str">
        <f>+_xlfn.XLOOKUP(LISTAS[[#This Row],[ID]],_01_CODIGOS_Y_COSTOS_xlsm[Producto y N°],_01_CODIGOS_Y_COSTOS_xlsm[FABRICA],"",0,1)</f>
        <v/>
      </c>
      <c r="G3320" s="26">
        <f>LISTAS[[#This Row],[Precio]]*(1-0.46)</f>
        <v>575.21739600000001</v>
      </c>
      <c r="H3320" s="21">
        <f>+_xlfn.XLOOKUP(LISTAS[[#This Row],[ID]],_01_CODIGOS_Y_COSTOS_xlsm[Producto y N°],_01_CODIGOS_Y_COSTOS_xlsm[COSTO],0,0,1)</f>
        <v>0</v>
      </c>
      <c r="I3320" s="28">
        <f>+IFERROR(LISTAS[[#This Row],[VENTA NETA]]/LISTAS[[#This Row],[COSTO]]-1,0)</f>
        <v>0</v>
      </c>
      <c r="J3320" s="50" t="str">
        <f>IFERROR(VLOOKUP(LISTAS[[#This Row],[ID]],_01_CODIGOS_Y_COSTOS_xlsm[[Producto y N°]:[CODIGO]],2,0),"")</f>
        <v/>
      </c>
      <c r="O3320" t="s">
        <v>10374</v>
      </c>
      <c r="AB3320" s="12" t="str">
        <f>+LISTAS[[#This Row],[Codigo]]&amp;LISTAS[[#This Row],[Fabrica]]</f>
        <v/>
      </c>
      <c r="AC3320" s="13" t="str">
        <f>+LISTAS[[#This Row],[Codigo]]</f>
        <v/>
      </c>
      <c r="AD3320" s="13" t="str">
        <f>+LISTAS[[#This Row],[ID]]</f>
        <v>CLIPS IMPORTADOS535</v>
      </c>
    </row>
    <row r="3321" spans="1:30" x14ac:dyDescent="0.35">
      <c r="A3321" s="7" t="s">
        <v>10376</v>
      </c>
      <c r="B3321" t="s">
        <v>10310</v>
      </c>
      <c r="C3321">
        <v>536</v>
      </c>
      <c r="D3321" t="s">
        <v>10377</v>
      </c>
      <c r="E3321" s="2">
        <v>1065.2174</v>
      </c>
      <c r="F3321" s="7" t="str">
        <f>+_xlfn.XLOOKUP(LISTAS[[#This Row],[ID]],_01_CODIGOS_Y_COSTOS_xlsm[Producto y N°],_01_CODIGOS_Y_COSTOS_xlsm[FABRICA],"",0,1)</f>
        <v/>
      </c>
      <c r="G3321" s="26">
        <f>LISTAS[[#This Row],[Precio]]*(1-0.46)</f>
        <v>575.21739600000001</v>
      </c>
      <c r="H3321" s="21">
        <f>+_xlfn.XLOOKUP(LISTAS[[#This Row],[ID]],_01_CODIGOS_Y_COSTOS_xlsm[Producto y N°],_01_CODIGOS_Y_COSTOS_xlsm[COSTO],0,0,1)</f>
        <v>0</v>
      </c>
      <c r="I3321" s="28">
        <f>+IFERROR(LISTAS[[#This Row],[VENTA NETA]]/LISTAS[[#This Row],[COSTO]]-1,0)</f>
        <v>0</v>
      </c>
      <c r="J3321" s="50" t="str">
        <f>IFERROR(VLOOKUP(LISTAS[[#This Row],[ID]],_01_CODIGOS_Y_COSTOS_xlsm[[Producto y N°]:[CODIGO]],2,0),"")</f>
        <v/>
      </c>
      <c r="O3321" t="s">
        <v>10376</v>
      </c>
      <c r="AB3321" s="12" t="str">
        <f>+LISTAS[[#This Row],[Codigo]]&amp;LISTAS[[#This Row],[Fabrica]]</f>
        <v/>
      </c>
      <c r="AC3321" s="13" t="str">
        <f>+LISTAS[[#This Row],[Codigo]]</f>
        <v/>
      </c>
      <c r="AD3321" s="13" t="str">
        <f>+LISTAS[[#This Row],[ID]]</f>
        <v>CLIPS IMPORTADOS536</v>
      </c>
    </row>
    <row r="3322" spans="1:30" x14ac:dyDescent="0.35">
      <c r="A3322" s="7" t="s">
        <v>10378</v>
      </c>
      <c r="B3322" t="s">
        <v>10310</v>
      </c>
      <c r="C3322">
        <v>537</v>
      </c>
      <c r="D3322" t="s">
        <v>10379</v>
      </c>
      <c r="E3322" s="2">
        <v>695.65219999999999</v>
      </c>
      <c r="F3322" s="7" t="str">
        <f>+_xlfn.XLOOKUP(LISTAS[[#This Row],[ID]],_01_CODIGOS_Y_COSTOS_xlsm[Producto y N°],_01_CODIGOS_Y_COSTOS_xlsm[FABRICA],"",0,1)</f>
        <v/>
      </c>
      <c r="G3322" s="26">
        <f>LISTAS[[#This Row],[Precio]]*(1-0.46)</f>
        <v>375.65218800000002</v>
      </c>
      <c r="H3322" s="21">
        <f>+_xlfn.XLOOKUP(LISTAS[[#This Row],[ID]],_01_CODIGOS_Y_COSTOS_xlsm[Producto y N°],_01_CODIGOS_Y_COSTOS_xlsm[COSTO],0,0,1)</f>
        <v>0</v>
      </c>
      <c r="I3322" s="28">
        <f>+IFERROR(LISTAS[[#This Row],[VENTA NETA]]/LISTAS[[#This Row],[COSTO]]-1,0)</f>
        <v>0</v>
      </c>
      <c r="J3322" s="50" t="str">
        <f>IFERROR(VLOOKUP(LISTAS[[#This Row],[ID]],_01_CODIGOS_Y_COSTOS_xlsm[[Producto y N°]:[CODIGO]],2,0),"")</f>
        <v/>
      </c>
      <c r="O3322" t="s">
        <v>10378</v>
      </c>
      <c r="AB3322" s="12" t="str">
        <f>+LISTAS[[#This Row],[Codigo]]&amp;LISTAS[[#This Row],[Fabrica]]</f>
        <v/>
      </c>
      <c r="AC3322" s="13" t="str">
        <f>+LISTAS[[#This Row],[Codigo]]</f>
        <v/>
      </c>
      <c r="AD3322" s="13" t="str">
        <f>+LISTAS[[#This Row],[ID]]</f>
        <v>CLIPS IMPORTADOS537</v>
      </c>
    </row>
    <row r="3323" spans="1:30" x14ac:dyDescent="0.35">
      <c r="A3323" s="7" t="s">
        <v>10380</v>
      </c>
      <c r="B3323" t="s">
        <v>10310</v>
      </c>
      <c r="C3323">
        <v>538</v>
      </c>
      <c r="D3323" t="s">
        <v>10381</v>
      </c>
      <c r="E3323" s="2">
        <v>695.65219999999999</v>
      </c>
      <c r="F3323" s="7" t="str">
        <f>+_xlfn.XLOOKUP(LISTAS[[#This Row],[ID]],_01_CODIGOS_Y_COSTOS_xlsm[Producto y N°],_01_CODIGOS_Y_COSTOS_xlsm[FABRICA],"",0,1)</f>
        <v/>
      </c>
      <c r="G3323" s="26">
        <f>LISTAS[[#This Row],[Precio]]*(1-0.46)</f>
        <v>375.65218800000002</v>
      </c>
      <c r="H3323" s="21">
        <f>+_xlfn.XLOOKUP(LISTAS[[#This Row],[ID]],_01_CODIGOS_Y_COSTOS_xlsm[Producto y N°],_01_CODIGOS_Y_COSTOS_xlsm[COSTO],0,0,1)</f>
        <v>0</v>
      </c>
      <c r="I3323" s="28">
        <f>+IFERROR(LISTAS[[#This Row],[VENTA NETA]]/LISTAS[[#This Row],[COSTO]]-1,0)</f>
        <v>0</v>
      </c>
      <c r="J3323" s="50" t="str">
        <f>IFERROR(VLOOKUP(LISTAS[[#This Row],[ID]],_01_CODIGOS_Y_COSTOS_xlsm[[Producto y N°]:[CODIGO]],2,0),"")</f>
        <v/>
      </c>
      <c r="O3323" t="s">
        <v>10380</v>
      </c>
      <c r="AB3323" s="12" t="str">
        <f>+LISTAS[[#This Row],[Codigo]]&amp;LISTAS[[#This Row],[Fabrica]]</f>
        <v/>
      </c>
      <c r="AC3323" s="13" t="str">
        <f>+LISTAS[[#This Row],[Codigo]]</f>
        <v/>
      </c>
      <c r="AD3323" s="13" t="str">
        <f>+LISTAS[[#This Row],[ID]]</f>
        <v>CLIPS IMPORTADOS538</v>
      </c>
    </row>
    <row r="3324" spans="1:30" x14ac:dyDescent="0.35">
      <c r="A3324" s="7" t="s">
        <v>10382</v>
      </c>
      <c r="B3324" t="s">
        <v>10310</v>
      </c>
      <c r="C3324">
        <v>539</v>
      </c>
      <c r="D3324" t="s">
        <v>10383</v>
      </c>
      <c r="E3324" s="2">
        <v>847.8261</v>
      </c>
      <c r="F3324" s="7" t="str">
        <f>+_xlfn.XLOOKUP(LISTAS[[#This Row],[ID]],_01_CODIGOS_Y_COSTOS_xlsm[Producto y N°],_01_CODIGOS_Y_COSTOS_xlsm[FABRICA],"",0,1)</f>
        <v/>
      </c>
      <c r="G3324" s="26">
        <f>LISTAS[[#This Row],[Precio]]*(1-0.46)</f>
        <v>457.82609400000001</v>
      </c>
      <c r="H3324" s="21">
        <f>+_xlfn.XLOOKUP(LISTAS[[#This Row],[ID]],_01_CODIGOS_Y_COSTOS_xlsm[Producto y N°],_01_CODIGOS_Y_COSTOS_xlsm[COSTO],0,0,1)</f>
        <v>0</v>
      </c>
      <c r="I3324" s="28">
        <f>+IFERROR(LISTAS[[#This Row],[VENTA NETA]]/LISTAS[[#This Row],[COSTO]]-1,0)</f>
        <v>0</v>
      </c>
      <c r="J3324" s="50" t="str">
        <f>IFERROR(VLOOKUP(LISTAS[[#This Row],[ID]],_01_CODIGOS_Y_COSTOS_xlsm[[Producto y N°]:[CODIGO]],2,0),"")</f>
        <v/>
      </c>
      <c r="O3324" t="s">
        <v>10382</v>
      </c>
      <c r="AB3324" s="12" t="str">
        <f>+LISTAS[[#This Row],[Codigo]]&amp;LISTAS[[#This Row],[Fabrica]]</f>
        <v/>
      </c>
      <c r="AC3324" s="13" t="str">
        <f>+LISTAS[[#This Row],[Codigo]]</f>
        <v/>
      </c>
      <c r="AD3324" s="13" t="str">
        <f>+LISTAS[[#This Row],[ID]]</f>
        <v>CLIPS IMPORTADOS539</v>
      </c>
    </row>
    <row r="3325" spans="1:30" x14ac:dyDescent="0.35">
      <c r="A3325" s="7" t="s">
        <v>10384</v>
      </c>
      <c r="B3325" t="s">
        <v>10310</v>
      </c>
      <c r="C3325">
        <v>560</v>
      </c>
      <c r="D3325" t="s">
        <v>10385</v>
      </c>
      <c r="E3325" s="2">
        <v>913.04349999999999</v>
      </c>
      <c r="F3325" s="7" t="str">
        <f>+_xlfn.XLOOKUP(LISTAS[[#This Row],[ID]],_01_CODIGOS_Y_COSTOS_xlsm[Producto y N°],_01_CODIGOS_Y_COSTOS_xlsm[FABRICA],"",0,1)</f>
        <v/>
      </c>
      <c r="G3325" s="26">
        <f>LISTAS[[#This Row],[Precio]]*(1-0.46)</f>
        <v>493.04349000000002</v>
      </c>
      <c r="H3325" s="21">
        <f>+_xlfn.XLOOKUP(LISTAS[[#This Row],[ID]],_01_CODIGOS_Y_COSTOS_xlsm[Producto y N°],_01_CODIGOS_Y_COSTOS_xlsm[COSTO],0,0,1)</f>
        <v>0</v>
      </c>
      <c r="I3325" s="28">
        <f>+IFERROR(LISTAS[[#This Row],[VENTA NETA]]/LISTAS[[#This Row],[COSTO]]-1,0)</f>
        <v>0</v>
      </c>
      <c r="J3325" s="50" t="str">
        <f>IFERROR(VLOOKUP(LISTAS[[#This Row],[ID]],_01_CODIGOS_Y_COSTOS_xlsm[[Producto y N°]:[CODIGO]],2,0),"")</f>
        <v/>
      </c>
      <c r="O3325" t="s">
        <v>10384</v>
      </c>
      <c r="AB3325" s="12" t="str">
        <f>+LISTAS[[#This Row],[Codigo]]&amp;LISTAS[[#This Row],[Fabrica]]</f>
        <v/>
      </c>
      <c r="AC3325" s="13" t="str">
        <f>+LISTAS[[#This Row],[Codigo]]</f>
        <v/>
      </c>
      <c r="AD3325" s="13" t="str">
        <f>+LISTAS[[#This Row],[ID]]</f>
        <v>CLIPS IMPORTADOS560</v>
      </c>
    </row>
    <row r="3326" spans="1:30" x14ac:dyDescent="0.35">
      <c r="A3326" s="7" t="s">
        <v>10386</v>
      </c>
      <c r="B3326" t="s">
        <v>10310</v>
      </c>
      <c r="C3326">
        <v>561</v>
      </c>
      <c r="D3326" t="s">
        <v>10372</v>
      </c>
      <c r="E3326" s="2">
        <v>956.52170000000001</v>
      </c>
      <c r="F3326" s="7" t="str">
        <f>+_xlfn.XLOOKUP(LISTAS[[#This Row],[ID]],_01_CODIGOS_Y_COSTOS_xlsm[Producto y N°],_01_CODIGOS_Y_COSTOS_xlsm[FABRICA],"",0,1)</f>
        <v/>
      </c>
      <c r="G3326" s="26">
        <f>LISTAS[[#This Row],[Precio]]*(1-0.46)</f>
        <v>516.52171800000008</v>
      </c>
      <c r="H3326" s="21">
        <f>+_xlfn.XLOOKUP(LISTAS[[#This Row],[ID]],_01_CODIGOS_Y_COSTOS_xlsm[Producto y N°],_01_CODIGOS_Y_COSTOS_xlsm[COSTO],0,0,1)</f>
        <v>0</v>
      </c>
      <c r="I3326" s="28">
        <f>+IFERROR(LISTAS[[#This Row],[VENTA NETA]]/LISTAS[[#This Row],[COSTO]]-1,0)</f>
        <v>0</v>
      </c>
      <c r="J3326" s="50" t="str">
        <f>IFERROR(VLOOKUP(LISTAS[[#This Row],[ID]],_01_CODIGOS_Y_COSTOS_xlsm[[Producto y N°]:[CODIGO]],2,0),"")</f>
        <v/>
      </c>
      <c r="O3326" t="s">
        <v>10386</v>
      </c>
      <c r="AB3326" s="12" t="str">
        <f>+LISTAS[[#This Row],[Codigo]]&amp;LISTAS[[#This Row],[Fabrica]]</f>
        <v/>
      </c>
      <c r="AC3326" s="13" t="str">
        <f>+LISTAS[[#This Row],[Codigo]]</f>
        <v/>
      </c>
      <c r="AD3326" s="13" t="str">
        <f>+LISTAS[[#This Row],[ID]]</f>
        <v>CLIPS IMPORTADOS561</v>
      </c>
    </row>
    <row r="3327" spans="1:30" x14ac:dyDescent="0.35">
      <c r="A3327" s="7" t="s">
        <v>10387</v>
      </c>
      <c r="B3327" t="s">
        <v>10310</v>
      </c>
      <c r="C3327">
        <v>562</v>
      </c>
      <c r="D3327" t="s">
        <v>10388</v>
      </c>
      <c r="E3327" s="2">
        <v>1000</v>
      </c>
      <c r="F3327" s="7" t="str">
        <f>+_xlfn.XLOOKUP(LISTAS[[#This Row],[ID]],_01_CODIGOS_Y_COSTOS_xlsm[Producto y N°],_01_CODIGOS_Y_COSTOS_xlsm[FABRICA],"",0,1)</f>
        <v/>
      </c>
      <c r="G3327" s="26">
        <f>LISTAS[[#This Row],[Precio]]*(1-0.46)</f>
        <v>540</v>
      </c>
      <c r="H3327" s="21">
        <f>+_xlfn.XLOOKUP(LISTAS[[#This Row],[ID]],_01_CODIGOS_Y_COSTOS_xlsm[Producto y N°],_01_CODIGOS_Y_COSTOS_xlsm[COSTO],0,0,1)</f>
        <v>0</v>
      </c>
      <c r="I3327" s="28">
        <f>+IFERROR(LISTAS[[#This Row],[VENTA NETA]]/LISTAS[[#This Row],[COSTO]]-1,0)</f>
        <v>0</v>
      </c>
      <c r="J3327" s="50" t="str">
        <f>IFERROR(VLOOKUP(LISTAS[[#This Row],[ID]],_01_CODIGOS_Y_COSTOS_xlsm[[Producto y N°]:[CODIGO]],2,0),"")</f>
        <v/>
      </c>
      <c r="O3327" t="s">
        <v>10387</v>
      </c>
      <c r="AB3327" s="12" t="str">
        <f>+LISTAS[[#This Row],[Codigo]]&amp;LISTAS[[#This Row],[Fabrica]]</f>
        <v/>
      </c>
      <c r="AC3327" s="13" t="str">
        <f>+LISTAS[[#This Row],[Codigo]]</f>
        <v/>
      </c>
      <c r="AD3327" s="13" t="str">
        <f>+LISTAS[[#This Row],[ID]]</f>
        <v>CLIPS IMPORTADOS562</v>
      </c>
    </row>
    <row r="3328" spans="1:30" x14ac:dyDescent="0.35">
      <c r="A3328" s="7" t="s">
        <v>10389</v>
      </c>
      <c r="B3328" t="s">
        <v>10310</v>
      </c>
      <c r="C3328">
        <v>563</v>
      </c>
      <c r="D3328" t="s">
        <v>10390</v>
      </c>
      <c r="E3328" s="2">
        <v>1043.4783</v>
      </c>
      <c r="F3328" s="7" t="str">
        <f>+_xlfn.XLOOKUP(LISTAS[[#This Row],[ID]],_01_CODIGOS_Y_COSTOS_xlsm[Producto y N°],_01_CODIGOS_Y_COSTOS_xlsm[FABRICA],"",0,1)</f>
        <v/>
      </c>
      <c r="G3328" s="26">
        <f>LISTAS[[#This Row],[Precio]]*(1-0.46)</f>
        <v>563.47828200000004</v>
      </c>
      <c r="H3328" s="21">
        <f>+_xlfn.XLOOKUP(LISTAS[[#This Row],[ID]],_01_CODIGOS_Y_COSTOS_xlsm[Producto y N°],_01_CODIGOS_Y_COSTOS_xlsm[COSTO],0,0,1)</f>
        <v>0</v>
      </c>
      <c r="I3328" s="28">
        <f>+IFERROR(LISTAS[[#This Row],[VENTA NETA]]/LISTAS[[#This Row],[COSTO]]-1,0)</f>
        <v>0</v>
      </c>
      <c r="J3328" s="50" t="str">
        <f>IFERROR(VLOOKUP(LISTAS[[#This Row],[ID]],_01_CODIGOS_Y_COSTOS_xlsm[[Producto y N°]:[CODIGO]],2,0),"")</f>
        <v/>
      </c>
      <c r="O3328" t="s">
        <v>10389</v>
      </c>
      <c r="AB3328" s="12" t="str">
        <f>+LISTAS[[#This Row],[Codigo]]&amp;LISTAS[[#This Row],[Fabrica]]</f>
        <v/>
      </c>
      <c r="AC3328" s="13" t="str">
        <f>+LISTAS[[#This Row],[Codigo]]</f>
        <v/>
      </c>
      <c r="AD3328" s="13" t="str">
        <f>+LISTAS[[#This Row],[ID]]</f>
        <v>CLIPS IMPORTADOS563</v>
      </c>
    </row>
    <row r="3329" spans="1:30" x14ac:dyDescent="0.35">
      <c r="A3329" s="7" t="s">
        <v>10391</v>
      </c>
      <c r="B3329" t="s">
        <v>10310</v>
      </c>
      <c r="C3329">
        <v>564</v>
      </c>
      <c r="D3329" t="s">
        <v>10372</v>
      </c>
      <c r="E3329" s="2">
        <v>1043.4783</v>
      </c>
      <c r="F3329" s="7" t="str">
        <f>+_xlfn.XLOOKUP(LISTAS[[#This Row],[ID]],_01_CODIGOS_Y_COSTOS_xlsm[Producto y N°],_01_CODIGOS_Y_COSTOS_xlsm[FABRICA],"",0,1)</f>
        <v/>
      </c>
      <c r="G3329" s="26">
        <f>LISTAS[[#This Row],[Precio]]*(1-0.46)</f>
        <v>563.47828200000004</v>
      </c>
      <c r="H3329" s="21">
        <f>+_xlfn.XLOOKUP(LISTAS[[#This Row],[ID]],_01_CODIGOS_Y_COSTOS_xlsm[Producto y N°],_01_CODIGOS_Y_COSTOS_xlsm[COSTO],0,0,1)</f>
        <v>0</v>
      </c>
      <c r="I3329" s="28">
        <f>+IFERROR(LISTAS[[#This Row],[VENTA NETA]]/LISTAS[[#This Row],[COSTO]]-1,0)</f>
        <v>0</v>
      </c>
      <c r="J3329" s="50" t="str">
        <f>IFERROR(VLOOKUP(LISTAS[[#This Row],[ID]],_01_CODIGOS_Y_COSTOS_xlsm[[Producto y N°]:[CODIGO]],2,0),"")</f>
        <v/>
      </c>
      <c r="O3329" t="s">
        <v>10391</v>
      </c>
      <c r="AB3329" s="12" t="str">
        <f>+LISTAS[[#This Row],[Codigo]]&amp;LISTAS[[#This Row],[Fabrica]]</f>
        <v/>
      </c>
      <c r="AC3329" s="13" t="str">
        <f>+LISTAS[[#This Row],[Codigo]]</f>
        <v/>
      </c>
      <c r="AD3329" s="13" t="str">
        <f>+LISTAS[[#This Row],[ID]]</f>
        <v>CLIPS IMPORTADOS564</v>
      </c>
    </row>
    <row r="3330" spans="1:30" x14ac:dyDescent="0.35">
      <c r="A3330" s="7" t="s">
        <v>10392</v>
      </c>
      <c r="B3330" t="s">
        <v>10310</v>
      </c>
      <c r="C3330">
        <v>565</v>
      </c>
      <c r="D3330" t="s">
        <v>10393</v>
      </c>
      <c r="E3330" s="2">
        <v>1043.4783</v>
      </c>
      <c r="F3330" s="7" t="str">
        <f>+_xlfn.XLOOKUP(LISTAS[[#This Row],[ID]],_01_CODIGOS_Y_COSTOS_xlsm[Producto y N°],_01_CODIGOS_Y_COSTOS_xlsm[FABRICA],"",0,1)</f>
        <v/>
      </c>
      <c r="G3330" s="26">
        <f>LISTAS[[#This Row],[Precio]]*(1-0.46)</f>
        <v>563.47828200000004</v>
      </c>
      <c r="H3330" s="21">
        <f>+_xlfn.XLOOKUP(LISTAS[[#This Row],[ID]],_01_CODIGOS_Y_COSTOS_xlsm[Producto y N°],_01_CODIGOS_Y_COSTOS_xlsm[COSTO],0,0,1)</f>
        <v>0</v>
      </c>
      <c r="I3330" s="28">
        <f>+IFERROR(LISTAS[[#This Row],[VENTA NETA]]/LISTAS[[#This Row],[COSTO]]-1,0)</f>
        <v>0</v>
      </c>
      <c r="J3330" s="50" t="str">
        <f>IFERROR(VLOOKUP(LISTAS[[#This Row],[ID]],_01_CODIGOS_Y_COSTOS_xlsm[[Producto y N°]:[CODIGO]],2,0),"")</f>
        <v/>
      </c>
      <c r="O3330" t="s">
        <v>10392</v>
      </c>
      <c r="AB3330" s="12" t="str">
        <f>+LISTAS[[#This Row],[Codigo]]&amp;LISTAS[[#This Row],[Fabrica]]</f>
        <v/>
      </c>
      <c r="AC3330" s="13" t="str">
        <f>+LISTAS[[#This Row],[Codigo]]</f>
        <v/>
      </c>
      <c r="AD3330" s="13" t="str">
        <f>+LISTAS[[#This Row],[ID]]</f>
        <v>CLIPS IMPORTADOS565</v>
      </c>
    </row>
    <row r="3331" spans="1:30" x14ac:dyDescent="0.35">
      <c r="A3331" s="7" t="s">
        <v>10394</v>
      </c>
      <c r="B3331" t="s">
        <v>10310</v>
      </c>
      <c r="C3331">
        <v>566</v>
      </c>
      <c r="D3331" t="s">
        <v>10372</v>
      </c>
      <c r="E3331" s="2">
        <v>1043.4783</v>
      </c>
      <c r="F3331" s="7" t="str">
        <f>+_xlfn.XLOOKUP(LISTAS[[#This Row],[ID]],_01_CODIGOS_Y_COSTOS_xlsm[Producto y N°],_01_CODIGOS_Y_COSTOS_xlsm[FABRICA],"",0,1)</f>
        <v/>
      </c>
      <c r="G3331" s="26">
        <f>LISTAS[[#This Row],[Precio]]*(1-0.46)</f>
        <v>563.47828200000004</v>
      </c>
      <c r="H3331" s="21">
        <f>+_xlfn.XLOOKUP(LISTAS[[#This Row],[ID]],_01_CODIGOS_Y_COSTOS_xlsm[Producto y N°],_01_CODIGOS_Y_COSTOS_xlsm[COSTO],0,0,1)</f>
        <v>0</v>
      </c>
      <c r="I3331" s="28">
        <f>+IFERROR(LISTAS[[#This Row],[VENTA NETA]]/LISTAS[[#This Row],[COSTO]]-1,0)</f>
        <v>0</v>
      </c>
      <c r="J3331" s="50" t="str">
        <f>IFERROR(VLOOKUP(LISTAS[[#This Row],[ID]],_01_CODIGOS_Y_COSTOS_xlsm[[Producto y N°]:[CODIGO]],2,0),"")</f>
        <v/>
      </c>
      <c r="O3331" t="s">
        <v>10394</v>
      </c>
      <c r="AB3331" s="12" t="str">
        <f>+LISTAS[[#This Row],[Codigo]]&amp;LISTAS[[#This Row],[Fabrica]]</f>
        <v/>
      </c>
      <c r="AC3331" s="13" t="str">
        <f>+LISTAS[[#This Row],[Codigo]]</f>
        <v/>
      </c>
      <c r="AD3331" s="13" t="str">
        <f>+LISTAS[[#This Row],[ID]]</f>
        <v>CLIPS IMPORTADOS566</v>
      </c>
    </row>
    <row r="3332" spans="1:30" x14ac:dyDescent="0.35">
      <c r="A3332" s="7" t="s">
        <v>10395</v>
      </c>
      <c r="B3332" t="s">
        <v>10310</v>
      </c>
      <c r="C3332">
        <v>567</v>
      </c>
      <c r="D3332" t="s">
        <v>10396</v>
      </c>
      <c r="E3332" s="2">
        <v>1043.4783</v>
      </c>
      <c r="F3332" s="7" t="str">
        <f>+_xlfn.XLOOKUP(LISTAS[[#This Row],[ID]],_01_CODIGOS_Y_COSTOS_xlsm[Producto y N°],_01_CODIGOS_Y_COSTOS_xlsm[FABRICA],"",0,1)</f>
        <v/>
      </c>
      <c r="G3332" s="26">
        <f>LISTAS[[#This Row],[Precio]]*(1-0.46)</f>
        <v>563.47828200000004</v>
      </c>
      <c r="H3332" s="21">
        <f>+_xlfn.XLOOKUP(LISTAS[[#This Row],[ID]],_01_CODIGOS_Y_COSTOS_xlsm[Producto y N°],_01_CODIGOS_Y_COSTOS_xlsm[COSTO],0,0,1)</f>
        <v>0</v>
      </c>
      <c r="I3332" s="28">
        <f>+IFERROR(LISTAS[[#This Row],[VENTA NETA]]/LISTAS[[#This Row],[COSTO]]-1,0)</f>
        <v>0</v>
      </c>
      <c r="J3332" s="50" t="str">
        <f>IFERROR(VLOOKUP(LISTAS[[#This Row],[ID]],_01_CODIGOS_Y_COSTOS_xlsm[[Producto y N°]:[CODIGO]],2,0),"")</f>
        <v/>
      </c>
      <c r="O3332" t="s">
        <v>10395</v>
      </c>
      <c r="AB3332" s="12" t="str">
        <f>+LISTAS[[#This Row],[Codigo]]&amp;LISTAS[[#This Row],[Fabrica]]</f>
        <v/>
      </c>
      <c r="AC3332" s="13" t="str">
        <f>+LISTAS[[#This Row],[Codigo]]</f>
        <v/>
      </c>
      <c r="AD3332" s="13" t="str">
        <f>+LISTAS[[#This Row],[ID]]</f>
        <v>CLIPS IMPORTADOS567</v>
      </c>
    </row>
    <row r="3333" spans="1:30" x14ac:dyDescent="0.35">
      <c r="A3333" s="7" t="s">
        <v>10397</v>
      </c>
      <c r="B3333" t="s">
        <v>10310</v>
      </c>
      <c r="C3333">
        <v>568</v>
      </c>
      <c r="D3333" t="s">
        <v>10398</v>
      </c>
      <c r="E3333" s="2">
        <v>1043.4783</v>
      </c>
      <c r="F3333" s="7" t="str">
        <f>+_xlfn.XLOOKUP(LISTAS[[#This Row],[ID]],_01_CODIGOS_Y_COSTOS_xlsm[Producto y N°],_01_CODIGOS_Y_COSTOS_xlsm[FABRICA],"",0,1)</f>
        <v/>
      </c>
      <c r="G3333" s="26">
        <f>LISTAS[[#This Row],[Precio]]*(1-0.46)</f>
        <v>563.47828200000004</v>
      </c>
      <c r="H3333" s="21">
        <f>+_xlfn.XLOOKUP(LISTAS[[#This Row],[ID]],_01_CODIGOS_Y_COSTOS_xlsm[Producto y N°],_01_CODIGOS_Y_COSTOS_xlsm[COSTO],0,0,1)</f>
        <v>0</v>
      </c>
      <c r="I3333" s="28">
        <f>+IFERROR(LISTAS[[#This Row],[VENTA NETA]]/LISTAS[[#This Row],[COSTO]]-1,0)</f>
        <v>0</v>
      </c>
      <c r="J3333" s="50" t="str">
        <f>IFERROR(VLOOKUP(LISTAS[[#This Row],[ID]],_01_CODIGOS_Y_COSTOS_xlsm[[Producto y N°]:[CODIGO]],2,0),"")</f>
        <v/>
      </c>
      <c r="O3333" t="s">
        <v>10397</v>
      </c>
      <c r="AB3333" s="12" t="str">
        <f>+LISTAS[[#This Row],[Codigo]]&amp;LISTAS[[#This Row],[Fabrica]]</f>
        <v/>
      </c>
      <c r="AC3333" s="13" t="str">
        <f>+LISTAS[[#This Row],[Codigo]]</f>
        <v/>
      </c>
      <c r="AD3333" s="13" t="str">
        <f>+LISTAS[[#This Row],[ID]]</f>
        <v>CLIPS IMPORTADOS568</v>
      </c>
    </row>
    <row r="3334" spans="1:30" x14ac:dyDescent="0.35">
      <c r="A3334" s="7" t="s">
        <v>10399</v>
      </c>
      <c r="B3334" t="s">
        <v>10310</v>
      </c>
      <c r="C3334">
        <v>569</v>
      </c>
      <c r="D3334" t="s">
        <v>10375</v>
      </c>
      <c r="E3334" s="2">
        <v>782.6087</v>
      </c>
      <c r="F3334" s="7" t="str">
        <f>+_xlfn.XLOOKUP(LISTAS[[#This Row],[ID]],_01_CODIGOS_Y_COSTOS_xlsm[Producto y N°],_01_CODIGOS_Y_COSTOS_xlsm[FABRICA],"",0,1)</f>
        <v/>
      </c>
      <c r="G3334" s="26">
        <f>LISTAS[[#This Row],[Precio]]*(1-0.46)</f>
        <v>422.608698</v>
      </c>
      <c r="H3334" s="21">
        <f>+_xlfn.XLOOKUP(LISTAS[[#This Row],[ID]],_01_CODIGOS_Y_COSTOS_xlsm[Producto y N°],_01_CODIGOS_Y_COSTOS_xlsm[COSTO],0,0,1)</f>
        <v>0</v>
      </c>
      <c r="I3334" s="28">
        <f>+IFERROR(LISTAS[[#This Row],[VENTA NETA]]/LISTAS[[#This Row],[COSTO]]-1,0)</f>
        <v>0</v>
      </c>
      <c r="J3334" s="50" t="str">
        <f>IFERROR(VLOOKUP(LISTAS[[#This Row],[ID]],_01_CODIGOS_Y_COSTOS_xlsm[[Producto y N°]:[CODIGO]],2,0),"")</f>
        <v/>
      </c>
      <c r="O3334" t="s">
        <v>10399</v>
      </c>
      <c r="AB3334" s="12" t="str">
        <f>+LISTAS[[#This Row],[Codigo]]&amp;LISTAS[[#This Row],[Fabrica]]</f>
        <v/>
      </c>
      <c r="AC3334" s="13" t="str">
        <f>+LISTAS[[#This Row],[Codigo]]</f>
        <v/>
      </c>
      <c r="AD3334" s="13" t="str">
        <f>+LISTAS[[#This Row],[ID]]</f>
        <v>CLIPS IMPORTADOS569</v>
      </c>
    </row>
    <row r="3335" spans="1:30" x14ac:dyDescent="0.35">
      <c r="A3335" s="7" t="s">
        <v>10400</v>
      </c>
      <c r="B3335" t="s">
        <v>10310</v>
      </c>
      <c r="C3335">
        <v>570</v>
      </c>
      <c r="D3335" t="s">
        <v>10375</v>
      </c>
      <c r="E3335" s="2">
        <v>934.7826</v>
      </c>
      <c r="F3335" s="7" t="str">
        <f>+_xlfn.XLOOKUP(LISTAS[[#This Row],[ID]],_01_CODIGOS_Y_COSTOS_xlsm[Producto y N°],_01_CODIGOS_Y_COSTOS_xlsm[FABRICA],"",0,1)</f>
        <v/>
      </c>
      <c r="G3335" s="26">
        <f>LISTAS[[#This Row],[Precio]]*(1-0.46)</f>
        <v>504.78260400000005</v>
      </c>
      <c r="H3335" s="21">
        <f>+_xlfn.XLOOKUP(LISTAS[[#This Row],[ID]],_01_CODIGOS_Y_COSTOS_xlsm[Producto y N°],_01_CODIGOS_Y_COSTOS_xlsm[COSTO],0,0,1)</f>
        <v>0</v>
      </c>
      <c r="I3335" s="28">
        <f>+IFERROR(LISTAS[[#This Row],[VENTA NETA]]/LISTAS[[#This Row],[COSTO]]-1,0)</f>
        <v>0</v>
      </c>
      <c r="J3335" s="50" t="str">
        <f>IFERROR(VLOOKUP(LISTAS[[#This Row],[ID]],_01_CODIGOS_Y_COSTOS_xlsm[[Producto y N°]:[CODIGO]],2,0),"")</f>
        <v/>
      </c>
      <c r="O3335" t="s">
        <v>10400</v>
      </c>
      <c r="AB3335" s="12" t="str">
        <f>+LISTAS[[#This Row],[Codigo]]&amp;LISTAS[[#This Row],[Fabrica]]</f>
        <v/>
      </c>
      <c r="AC3335" s="13" t="str">
        <f>+LISTAS[[#This Row],[Codigo]]</f>
        <v/>
      </c>
      <c r="AD3335" s="13" t="str">
        <f>+LISTAS[[#This Row],[ID]]</f>
        <v>CLIPS IMPORTADOS570</v>
      </c>
    </row>
    <row r="3336" spans="1:30" x14ac:dyDescent="0.35">
      <c r="A3336" s="7" t="s">
        <v>10401</v>
      </c>
      <c r="B3336" t="s">
        <v>10310</v>
      </c>
      <c r="C3336">
        <v>571</v>
      </c>
      <c r="D3336" t="s">
        <v>10381</v>
      </c>
      <c r="E3336" s="2">
        <v>1043.4783</v>
      </c>
      <c r="F3336" s="7" t="str">
        <f>+_xlfn.XLOOKUP(LISTAS[[#This Row],[ID]],_01_CODIGOS_Y_COSTOS_xlsm[Producto y N°],_01_CODIGOS_Y_COSTOS_xlsm[FABRICA],"",0,1)</f>
        <v/>
      </c>
      <c r="G3336" s="26">
        <f>LISTAS[[#This Row],[Precio]]*(1-0.46)</f>
        <v>563.47828200000004</v>
      </c>
      <c r="H3336" s="21">
        <f>+_xlfn.XLOOKUP(LISTAS[[#This Row],[ID]],_01_CODIGOS_Y_COSTOS_xlsm[Producto y N°],_01_CODIGOS_Y_COSTOS_xlsm[COSTO],0,0,1)</f>
        <v>0</v>
      </c>
      <c r="I3336" s="28">
        <f>+IFERROR(LISTAS[[#This Row],[VENTA NETA]]/LISTAS[[#This Row],[COSTO]]-1,0)</f>
        <v>0</v>
      </c>
      <c r="J3336" s="50" t="str">
        <f>IFERROR(VLOOKUP(LISTAS[[#This Row],[ID]],_01_CODIGOS_Y_COSTOS_xlsm[[Producto y N°]:[CODIGO]],2,0),"")</f>
        <v/>
      </c>
      <c r="O3336" t="s">
        <v>10401</v>
      </c>
      <c r="AB3336" s="12" t="str">
        <f>+LISTAS[[#This Row],[Codigo]]&amp;LISTAS[[#This Row],[Fabrica]]</f>
        <v/>
      </c>
      <c r="AC3336" s="13" t="str">
        <f>+LISTAS[[#This Row],[Codigo]]</f>
        <v/>
      </c>
      <c r="AD3336" s="13" t="str">
        <f>+LISTAS[[#This Row],[ID]]</f>
        <v>CLIPS IMPORTADOS571</v>
      </c>
    </row>
    <row r="3337" spans="1:30" x14ac:dyDescent="0.35">
      <c r="A3337" s="7" t="s">
        <v>10402</v>
      </c>
      <c r="B3337" t="s">
        <v>10310</v>
      </c>
      <c r="C3337">
        <v>572</v>
      </c>
      <c r="D3337" t="s">
        <v>10403</v>
      </c>
      <c r="E3337" s="2">
        <v>1130.4348</v>
      </c>
      <c r="F3337" s="7" t="str">
        <f>+_xlfn.XLOOKUP(LISTAS[[#This Row],[ID]],_01_CODIGOS_Y_COSTOS_xlsm[Producto y N°],_01_CODIGOS_Y_COSTOS_xlsm[FABRICA],"",0,1)</f>
        <v/>
      </c>
      <c r="G3337" s="26">
        <f>LISTAS[[#This Row],[Precio]]*(1-0.46)</f>
        <v>610.43479200000002</v>
      </c>
      <c r="H3337" s="21">
        <f>+_xlfn.XLOOKUP(LISTAS[[#This Row],[ID]],_01_CODIGOS_Y_COSTOS_xlsm[Producto y N°],_01_CODIGOS_Y_COSTOS_xlsm[COSTO],0,0,1)</f>
        <v>0</v>
      </c>
      <c r="I3337" s="28">
        <f>+IFERROR(LISTAS[[#This Row],[VENTA NETA]]/LISTAS[[#This Row],[COSTO]]-1,0)</f>
        <v>0</v>
      </c>
      <c r="J3337" s="50" t="str">
        <f>IFERROR(VLOOKUP(LISTAS[[#This Row],[ID]],_01_CODIGOS_Y_COSTOS_xlsm[[Producto y N°]:[CODIGO]],2,0),"")</f>
        <v/>
      </c>
      <c r="O3337" t="s">
        <v>10402</v>
      </c>
      <c r="AB3337" s="12" t="str">
        <f>+LISTAS[[#This Row],[Codigo]]&amp;LISTAS[[#This Row],[Fabrica]]</f>
        <v/>
      </c>
      <c r="AC3337" s="13" t="str">
        <f>+LISTAS[[#This Row],[Codigo]]</f>
        <v/>
      </c>
      <c r="AD3337" s="13" t="str">
        <f>+LISTAS[[#This Row],[ID]]</f>
        <v>CLIPS IMPORTADOS572</v>
      </c>
    </row>
    <row r="3338" spans="1:30" x14ac:dyDescent="0.35">
      <c r="A3338" s="7" t="s">
        <v>10404</v>
      </c>
      <c r="B3338" t="s">
        <v>10310</v>
      </c>
      <c r="C3338">
        <v>590</v>
      </c>
      <c r="D3338" t="s">
        <v>10405</v>
      </c>
      <c r="E3338" s="2">
        <v>1282.6087</v>
      </c>
      <c r="F3338" s="7" t="str">
        <f>+_xlfn.XLOOKUP(LISTAS[[#This Row],[ID]],_01_CODIGOS_Y_COSTOS_xlsm[Producto y N°],_01_CODIGOS_Y_COSTOS_xlsm[FABRICA],"",0,1)</f>
        <v/>
      </c>
      <c r="G3338" s="26">
        <f>LISTAS[[#This Row],[Precio]]*(1-0.46)</f>
        <v>692.608698</v>
      </c>
      <c r="H3338" s="21">
        <f>+_xlfn.XLOOKUP(LISTAS[[#This Row],[ID]],_01_CODIGOS_Y_COSTOS_xlsm[Producto y N°],_01_CODIGOS_Y_COSTOS_xlsm[COSTO],0,0,1)</f>
        <v>0</v>
      </c>
      <c r="I3338" s="28">
        <f>+IFERROR(LISTAS[[#This Row],[VENTA NETA]]/LISTAS[[#This Row],[COSTO]]-1,0)</f>
        <v>0</v>
      </c>
      <c r="J3338" s="50" t="str">
        <f>IFERROR(VLOOKUP(LISTAS[[#This Row],[ID]],_01_CODIGOS_Y_COSTOS_xlsm[[Producto y N°]:[CODIGO]],2,0),"")</f>
        <v/>
      </c>
      <c r="O3338" t="s">
        <v>10404</v>
      </c>
      <c r="AB3338" s="12" t="str">
        <f>+LISTAS[[#This Row],[Codigo]]&amp;LISTAS[[#This Row],[Fabrica]]</f>
        <v/>
      </c>
      <c r="AC3338" s="13" t="str">
        <f>+LISTAS[[#This Row],[Codigo]]</f>
        <v/>
      </c>
      <c r="AD3338" s="13" t="str">
        <f>+LISTAS[[#This Row],[ID]]</f>
        <v>CLIPS IMPORTADOS590</v>
      </c>
    </row>
    <row r="3339" spans="1:30" x14ac:dyDescent="0.35">
      <c r="A3339" s="7" t="s">
        <v>10406</v>
      </c>
      <c r="B3339" t="s">
        <v>10310</v>
      </c>
      <c r="C3339">
        <v>591</v>
      </c>
      <c r="D3339" t="s">
        <v>10407</v>
      </c>
      <c r="E3339" s="2">
        <v>1217.3913</v>
      </c>
      <c r="F3339" s="7" t="str">
        <f>+_xlfn.XLOOKUP(LISTAS[[#This Row],[ID]],_01_CODIGOS_Y_COSTOS_xlsm[Producto y N°],_01_CODIGOS_Y_COSTOS_xlsm[FABRICA],"",0,1)</f>
        <v/>
      </c>
      <c r="G3339" s="26">
        <f>LISTAS[[#This Row],[Precio]]*(1-0.46)</f>
        <v>657.391302</v>
      </c>
      <c r="H3339" s="21">
        <f>+_xlfn.XLOOKUP(LISTAS[[#This Row],[ID]],_01_CODIGOS_Y_COSTOS_xlsm[Producto y N°],_01_CODIGOS_Y_COSTOS_xlsm[COSTO],0,0,1)</f>
        <v>0</v>
      </c>
      <c r="I3339" s="28">
        <f>+IFERROR(LISTAS[[#This Row],[VENTA NETA]]/LISTAS[[#This Row],[COSTO]]-1,0)</f>
        <v>0</v>
      </c>
      <c r="J3339" s="50" t="str">
        <f>IFERROR(VLOOKUP(LISTAS[[#This Row],[ID]],_01_CODIGOS_Y_COSTOS_xlsm[[Producto y N°]:[CODIGO]],2,0),"")</f>
        <v/>
      </c>
      <c r="O3339" t="s">
        <v>10406</v>
      </c>
      <c r="AB3339" s="12" t="str">
        <f>+LISTAS[[#This Row],[Codigo]]&amp;LISTAS[[#This Row],[Fabrica]]</f>
        <v/>
      </c>
      <c r="AC3339" s="13" t="str">
        <f>+LISTAS[[#This Row],[Codigo]]</f>
        <v/>
      </c>
      <c r="AD3339" s="13" t="str">
        <f>+LISTAS[[#This Row],[ID]]</f>
        <v>CLIPS IMPORTADOS591</v>
      </c>
    </row>
    <row r="3340" spans="1:30" x14ac:dyDescent="0.35">
      <c r="A3340" s="7" t="s">
        <v>10408</v>
      </c>
      <c r="B3340" t="s">
        <v>10310</v>
      </c>
      <c r="C3340">
        <v>592</v>
      </c>
      <c r="D3340" t="s">
        <v>10409</v>
      </c>
      <c r="E3340" s="2">
        <v>1217.3913</v>
      </c>
      <c r="F3340" s="7" t="str">
        <f>+_xlfn.XLOOKUP(LISTAS[[#This Row],[ID]],_01_CODIGOS_Y_COSTOS_xlsm[Producto y N°],_01_CODIGOS_Y_COSTOS_xlsm[FABRICA],"",0,1)</f>
        <v/>
      </c>
      <c r="G3340" s="26">
        <f>LISTAS[[#This Row],[Precio]]*(1-0.46)</f>
        <v>657.391302</v>
      </c>
      <c r="H3340" s="21">
        <f>+_xlfn.XLOOKUP(LISTAS[[#This Row],[ID]],_01_CODIGOS_Y_COSTOS_xlsm[Producto y N°],_01_CODIGOS_Y_COSTOS_xlsm[COSTO],0,0,1)</f>
        <v>0</v>
      </c>
      <c r="I3340" s="28">
        <f>+IFERROR(LISTAS[[#This Row],[VENTA NETA]]/LISTAS[[#This Row],[COSTO]]-1,0)</f>
        <v>0</v>
      </c>
      <c r="J3340" s="50" t="str">
        <f>IFERROR(VLOOKUP(LISTAS[[#This Row],[ID]],_01_CODIGOS_Y_COSTOS_xlsm[[Producto y N°]:[CODIGO]],2,0),"")</f>
        <v/>
      </c>
      <c r="O3340" t="s">
        <v>10408</v>
      </c>
      <c r="AB3340" s="12" t="str">
        <f>+LISTAS[[#This Row],[Codigo]]&amp;LISTAS[[#This Row],[Fabrica]]</f>
        <v/>
      </c>
      <c r="AC3340" s="13" t="str">
        <f>+LISTAS[[#This Row],[Codigo]]</f>
        <v/>
      </c>
      <c r="AD3340" s="13" t="str">
        <f>+LISTAS[[#This Row],[ID]]</f>
        <v>CLIPS IMPORTADOS592</v>
      </c>
    </row>
    <row r="3341" spans="1:30" x14ac:dyDescent="0.35">
      <c r="A3341" s="7" t="s">
        <v>10410</v>
      </c>
      <c r="B3341" t="s">
        <v>10310</v>
      </c>
      <c r="C3341">
        <v>593</v>
      </c>
      <c r="D3341" t="s">
        <v>10311</v>
      </c>
      <c r="E3341" s="2">
        <v>1000</v>
      </c>
      <c r="F3341" s="7" t="str">
        <f>+_xlfn.XLOOKUP(LISTAS[[#This Row],[ID]],_01_CODIGOS_Y_COSTOS_xlsm[Producto y N°],_01_CODIGOS_Y_COSTOS_xlsm[FABRICA],"",0,1)</f>
        <v/>
      </c>
      <c r="G3341" s="26">
        <f>LISTAS[[#This Row],[Precio]]*(1-0.46)</f>
        <v>540</v>
      </c>
      <c r="H3341" s="21">
        <f>+_xlfn.XLOOKUP(LISTAS[[#This Row],[ID]],_01_CODIGOS_Y_COSTOS_xlsm[Producto y N°],_01_CODIGOS_Y_COSTOS_xlsm[COSTO],0,0,1)</f>
        <v>0</v>
      </c>
      <c r="I3341" s="28">
        <f>+IFERROR(LISTAS[[#This Row],[VENTA NETA]]/LISTAS[[#This Row],[COSTO]]-1,0)</f>
        <v>0</v>
      </c>
      <c r="J3341" s="50" t="str">
        <f>IFERROR(VLOOKUP(LISTAS[[#This Row],[ID]],_01_CODIGOS_Y_COSTOS_xlsm[[Producto y N°]:[CODIGO]],2,0),"")</f>
        <v/>
      </c>
      <c r="O3341" t="s">
        <v>10410</v>
      </c>
      <c r="AB3341" s="12" t="str">
        <f>+LISTAS[[#This Row],[Codigo]]&amp;LISTAS[[#This Row],[Fabrica]]</f>
        <v/>
      </c>
      <c r="AC3341" s="13" t="str">
        <f>+LISTAS[[#This Row],[Codigo]]</f>
        <v/>
      </c>
      <c r="AD3341" s="13" t="str">
        <f>+LISTAS[[#This Row],[ID]]</f>
        <v>CLIPS IMPORTADOS593</v>
      </c>
    </row>
    <row r="3342" spans="1:30" x14ac:dyDescent="0.35">
      <c r="A3342" s="7" t="s">
        <v>10411</v>
      </c>
      <c r="B3342" t="s">
        <v>10310</v>
      </c>
      <c r="C3342">
        <v>594</v>
      </c>
      <c r="D3342" t="s">
        <v>10412</v>
      </c>
      <c r="E3342" s="2">
        <v>1065.2174</v>
      </c>
      <c r="F3342" s="7" t="str">
        <f>+_xlfn.XLOOKUP(LISTAS[[#This Row],[ID]],_01_CODIGOS_Y_COSTOS_xlsm[Producto y N°],_01_CODIGOS_Y_COSTOS_xlsm[FABRICA],"",0,1)</f>
        <v/>
      </c>
      <c r="G3342" s="26">
        <f>LISTAS[[#This Row],[Precio]]*(1-0.46)</f>
        <v>575.21739600000001</v>
      </c>
      <c r="H3342" s="21">
        <f>+_xlfn.XLOOKUP(LISTAS[[#This Row],[ID]],_01_CODIGOS_Y_COSTOS_xlsm[Producto y N°],_01_CODIGOS_Y_COSTOS_xlsm[COSTO],0,0,1)</f>
        <v>0</v>
      </c>
      <c r="I3342" s="28">
        <f>+IFERROR(LISTAS[[#This Row],[VENTA NETA]]/LISTAS[[#This Row],[COSTO]]-1,0)</f>
        <v>0</v>
      </c>
      <c r="J3342" s="50" t="str">
        <f>IFERROR(VLOOKUP(LISTAS[[#This Row],[ID]],_01_CODIGOS_Y_COSTOS_xlsm[[Producto y N°]:[CODIGO]],2,0),"")</f>
        <v/>
      </c>
      <c r="O3342" t="s">
        <v>10411</v>
      </c>
      <c r="AB3342" s="12" t="str">
        <f>+LISTAS[[#This Row],[Codigo]]&amp;LISTAS[[#This Row],[Fabrica]]</f>
        <v/>
      </c>
      <c r="AC3342" s="13" t="str">
        <f>+LISTAS[[#This Row],[Codigo]]</f>
        <v/>
      </c>
      <c r="AD3342" s="13" t="str">
        <f>+LISTAS[[#This Row],[ID]]</f>
        <v>CLIPS IMPORTADOS594</v>
      </c>
    </row>
    <row r="3343" spans="1:30" x14ac:dyDescent="0.35">
      <c r="A3343" s="7" t="s">
        <v>10413</v>
      </c>
      <c r="B3343" t="s">
        <v>10310</v>
      </c>
      <c r="C3343">
        <v>595</v>
      </c>
      <c r="D3343" t="s">
        <v>10414</v>
      </c>
      <c r="E3343" s="2">
        <v>1217.3913</v>
      </c>
      <c r="F3343" s="7" t="str">
        <f>+_xlfn.XLOOKUP(LISTAS[[#This Row],[ID]],_01_CODIGOS_Y_COSTOS_xlsm[Producto y N°],_01_CODIGOS_Y_COSTOS_xlsm[FABRICA],"",0,1)</f>
        <v/>
      </c>
      <c r="G3343" s="26">
        <f>LISTAS[[#This Row],[Precio]]*(1-0.46)</f>
        <v>657.391302</v>
      </c>
      <c r="H3343" s="21">
        <f>+_xlfn.XLOOKUP(LISTAS[[#This Row],[ID]],_01_CODIGOS_Y_COSTOS_xlsm[Producto y N°],_01_CODIGOS_Y_COSTOS_xlsm[COSTO],0,0,1)</f>
        <v>0</v>
      </c>
      <c r="I3343" s="28">
        <f>+IFERROR(LISTAS[[#This Row],[VENTA NETA]]/LISTAS[[#This Row],[COSTO]]-1,0)</f>
        <v>0</v>
      </c>
      <c r="J3343" s="50" t="str">
        <f>IFERROR(VLOOKUP(LISTAS[[#This Row],[ID]],_01_CODIGOS_Y_COSTOS_xlsm[[Producto y N°]:[CODIGO]],2,0),"")</f>
        <v/>
      </c>
      <c r="O3343" t="s">
        <v>10413</v>
      </c>
      <c r="AB3343" s="12" t="str">
        <f>+LISTAS[[#This Row],[Codigo]]&amp;LISTAS[[#This Row],[Fabrica]]</f>
        <v/>
      </c>
      <c r="AC3343" s="13" t="str">
        <f>+LISTAS[[#This Row],[Codigo]]</f>
        <v/>
      </c>
      <c r="AD3343" s="13" t="str">
        <f>+LISTAS[[#This Row],[ID]]</f>
        <v>CLIPS IMPORTADOS595</v>
      </c>
    </row>
    <row r="3344" spans="1:30" x14ac:dyDescent="0.35">
      <c r="A3344" s="7" t="s">
        <v>10415</v>
      </c>
      <c r="B3344" t="s">
        <v>10310</v>
      </c>
      <c r="C3344">
        <v>596</v>
      </c>
      <c r="D3344" t="s">
        <v>10416</v>
      </c>
      <c r="E3344" s="2">
        <v>1260.8696</v>
      </c>
      <c r="F3344" s="7" t="str">
        <f>+_xlfn.XLOOKUP(LISTAS[[#This Row],[ID]],_01_CODIGOS_Y_COSTOS_xlsm[Producto y N°],_01_CODIGOS_Y_COSTOS_xlsm[FABRICA],"",0,1)</f>
        <v/>
      </c>
      <c r="G3344" s="26">
        <f>LISTAS[[#This Row],[Precio]]*(1-0.46)</f>
        <v>680.86958400000003</v>
      </c>
      <c r="H3344" s="21">
        <f>+_xlfn.XLOOKUP(LISTAS[[#This Row],[ID]],_01_CODIGOS_Y_COSTOS_xlsm[Producto y N°],_01_CODIGOS_Y_COSTOS_xlsm[COSTO],0,0,1)</f>
        <v>0</v>
      </c>
      <c r="I3344" s="28">
        <f>+IFERROR(LISTAS[[#This Row],[VENTA NETA]]/LISTAS[[#This Row],[COSTO]]-1,0)</f>
        <v>0</v>
      </c>
      <c r="J3344" s="50" t="str">
        <f>IFERROR(VLOOKUP(LISTAS[[#This Row],[ID]],_01_CODIGOS_Y_COSTOS_xlsm[[Producto y N°]:[CODIGO]],2,0),"")</f>
        <v/>
      </c>
      <c r="O3344" t="s">
        <v>10415</v>
      </c>
      <c r="AB3344" s="12" t="str">
        <f>+LISTAS[[#This Row],[Codigo]]&amp;LISTAS[[#This Row],[Fabrica]]</f>
        <v/>
      </c>
      <c r="AC3344" s="13" t="str">
        <f>+LISTAS[[#This Row],[Codigo]]</f>
        <v/>
      </c>
      <c r="AD3344" s="13" t="str">
        <f>+LISTAS[[#This Row],[ID]]</f>
        <v>CLIPS IMPORTADOS596</v>
      </c>
    </row>
    <row r="3345" spans="1:30" x14ac:dyDescent="0.35">
      <c r="A3345" s="7" t="s">
        <v>10417</v>
      </c>
      <c r="B3345" t="s">
        <v>10310</v>
      </c>
      <c r="C3345">
        <v>597</v>
      </c>
      <c r="D3345" t="s">
        <v>10324</v>
      </c>
      <c r="E3345" s="2">
        <v>1260.8696</v>
      </c>
      <c r="F3345" s="7" t="str">
        <f>+_xlfn.XLOOKUP(LISTAS[[#This Row],[ID]],_01_CODIGOS_Y_COSTOS_xlsm[Producto y N°],_01_CODIGOS_Y_COSTOS_xlsm[FABRICA],"",0,1)</f>
        <v/>
      </c>
      <c r="G3345" s="26">
        <f>LISTAS[[#This Row],[Precio]]*(1-0.46)</f>
        <v>680.86958400000003</v>
      </c>
      <c r="H3345" s="21">
        <f>+_xlfn.XLOOKUP(LISTAS[[#This Row],[ID]],_01_CODIGOS_Y_COSTOS_xlsm[Producto y N°],_01_CODIGOS_Y_COSTOS_xlsm[COSTO],0,0,1)</f>
        <v>0</v>
      </c>
      <c r="I3345" s="28">
        <f>+IFERROR(LISTAS[[#This Row],[VENTA NETA]]/LISTAS[[#This Row],[COSTO]]-1,0)</f>
        <v>0</v>
      </c>
      <c r="J3345" s="50" t="str">
        <f>IFERROR(VLOOKUP(LISTAS[[#This Row],[ID]],_01_CODIGOS_Y_COSTOS_xlsm[[Producto y N°]:[CODIGO]],2,0),"")</f>
        <v/>
      </c>
      <c r="O3345" t="s">
        <v>10417</v>
      </c>
      <c r="AB3345" s="12" t="str">
        <f>+LISTAS[[#This Row],[Codigo]]&amp;LISTAS[[#This Row],[Fabrica]]</f>
        <v/>
      </c>
      <c r="AC3345" s="13" t="str">
        <f>+LISTAS[[#This Row],[Codigo]]</f>
        <v/>
      </c>
      <c r="AD3345" s="13" t="str">
        <f>+LISTAS[[#This Row],[ID]]</f>
        <v>CLIPS IMPORTADOS597</v>
      </c>
    </row>
    <row r="3346" spans="1:30" x14ac:dyDescent="0.35">
      <c r="A3346" s="7" t="s">
        <v>10418</v>
      </c>
      <c r="B3346" t="s">
        <v>10310</v>
      </c>
      <c r="C3346">
        <v>598</v>
      </c>
      <c r="D3346" t="s">
        <v>10324</v>
      </c>
      <c r="E3346" s="2">
        <v>1282.6087</v>
      </c>
      <c r="F3346" s="7" t="str">
        <f>+_xlfn.XLOOKUP(LISTAS[[#This Row],[ID]],_01_CODIGOS_Y_COSTOS_xlsm[Producto y N°],_01_CODIGOS_Y_COSTOS_xlsm[FABRICA],"",0,1)</f>
        <v/>
      </c>
      <c r="G3346" s="26">
        <f>LISTAS[[#This Row],[Precio]]*(1-0.46)</f>
        <v>692.608698</v>
      </c>
      <c r="H3346" s="21">
        <f>+_xlfn.XLOOKUP(LISTAS[[#This Row],[ID]],_01_CODIGOS_Y_COSTOS_xlsm[Producto y N°],_01_CODIGOS_Y_COSTOS_xlsm[COSTO],0,0,1)</f>
        <v>0</v>
      </c>
      <c r="I3346" s="28">
        <f>+IFERROR(LISTAS[[#This Row],[VENTA NETA]]/LISTAS[[#This Row],[COSTO]]-1,0)</f>
        <v>0</v>
      </c>
      <c r="J3346" s="50" t="str">
        <f>IFERROR(VLOOKUP(LISTAS[[#This Row],[ID]],_01_CODIGOS_Y_COSTOS_xlsm[[Producto y N°]:[CODIGO]],2,0),"")</f>
        <v/>
      </c>
      <c r="O3346" t="s">
        <v>10418</v>
      </c>
      <c r="AB3346" s="12" t="str">
        <f>+LISTAS[[#This Row],[Codigo]]&amp;LISTAS[[#This Row],[Fabrica]]</f>
        <v/>
      </c>
      <c r="AC3346" s="13" t="str">
        <f>+LISTAS[[#This Row],[Codigo]]</f>
        <v/>
      </c>
      <c r="AD3346" s="13" t="str">
        <f>+LISTAS[[#This Row],[ID]]</f>
        <v>CLIPS IMPORTADOS598</v>
      </c>
    </row>
    <row r="3347" spans="1:30" x14ac:dyDescent="0.35">
      <c r="A3347" s="7" t="s">
        <v>10419</v>
      </c>
      <c r="B3347" t="s">
        <v>10310</v>
      </c>
      <c r="C3347">
        <v>599</v>
      </c>
      <c r="D3347" t="s">
        <v>10326</v>
      </c>
      <c r="E3347" s="2">
        <v>1217.3913</v>
      </c>
      <c r="F3347" s="7" t="str">
        <f>+_xlfn.XLOOKUP(LISTAS[[#This Row],[ID]],_01_CODIGOS_Y_COSTOS_xlsm[Producto y N°],_01_CODIGOS_Y_COSTOS_xlsm[FABRICA],"",0,1)</f>
        <v/>
      </c>
      <c r="G3347" s="26">
        <f>LISTAS[[#This Row],[Precio]]*(1-0.46)</f>
        <v>657.391302</v>
      </c>
      <c r="H3347" s="21">
        <f>+_xlfn.XLOOKUP(LISTAS[[#This Row],[ID]],_01_CODIGOS_Y_COSTOS_xlsm[Producto y N°],_01_CODIGOS_Y_COSTOS_xlsm[COSTO],0,0,1)</f>
        <v>0</v>
      </c>
      <c r="I3347" s="28">
        <f>+IFERROR(LISTAS[[#This Row],[VENTA NETA]]/LISTAS[[#This Row],[COSTO]]-1,0)</f>
        <v>0</v>
      </c>
      <c r="J3347" s="50" t="str">
        <f>IFERROR(VLOOKUP(LISTAS[[#This Row],[ID]],_01_CODIGOS_Y_COSTOS_xlsm[[Producto y N°]:[CODIGO]],2,0),"")</f>
        <v/>
      </c>
      <c r="O3347" t="s">
        <v>10419</v>
      </c>
      <c r="AB3347" s="12" t="str">
        <f>+LISTAS[[#This Row],[Codigo]]&amp;LISTAS[[#This Row],[Fabrica]]</f>
        <v/>
      </c>
      <c r="AC3347" s="13" t="str">
        <f>+LISTAS[[#This Row],[Codigo]]</f>
        <v/>
      </c>
      <c r="AD3347" s="13" t="str">
        <f>+LISTAS[[#This Row],[ID]]</f>
        <v>CLIPS IMPORTADOS599</v>
      </c>
    </row>
    <row r="3348" spans="1:30" x14ac:dyDescent="0.35">
      <c r="A3348" s="7" t="s">
        <v>10420</v>
      </c>
      <c r="B3348" t="s">
        <v>10310</v>
      </c>
      <c r="C3348">
        <v>600</v>
      </c>
      <c r="D3348" t="s">
        <v>10349</v>
      </c>
      <c r="E3348" s="2">
        <v>1282.6087</v>
      </c>
      <c r="F3348" s="7" t="str">
        <f>+_xlfn.XLOOKUP(LISTAS[[#This Row],[ID]],_01_CODIGOS_Y_COSTOS_xlsm[Producto y N°],_01_CODIGOS_Y_COSTOS_xlsm[FABRICA],"",0,1)</f>
        <v/>
      </c>
      <c r="G3348" s="26">
        <f>LISTAS[[#This Row],[Precio]]*(1-0.46)</f>
        <v>692.608698</v>
      </c>
      <c r="H3348" s="21">
        <f>+_xlfn.XLOOKUP(LISTAS[[#This Row],[ID]],_01_CODIGOS_Y_COSTOS_xlsm[Producto y N°],_01_CODIGOS_Y_COSTOS_xlsm[COSTO],0,0,1)</f>
        <v>0</v>
      </c>
      <c r="I3348" s="28">
        <f>+IFERROR(LISTAS[[#This Row],[VENTA NETA]]/LISTAS[[#This Row],[COSTO]]-1,0)</f>
        <v>0</v>
      </c>
      <c r="J3348" s="50" t="str">
        <f>IFERROR(VLOOKUP(LISTAS[[#This Row],[ID]],_01_CODIGOS_Y_COSTOS_xlsm[[Producto y N°]:[CODIGO]],2,0),"")</f>
        <v/>
      </c>
      <c r="O3348" t="s">
        <v>10420</v>
      </c>
      <c r="AB3348" s="12" t="str">
        <f>+LISTAS[[#This Row],[Codigo]]&amp;LISTAS[[#This Row],[Fabrica]]</f>
        <v/>
      </c>
      <c r="AC3348" s="13" t="str">
        <f>+LISTAS[[#This Row],[Codigo]]</f>
        <v/>
      </c>
      <c r="AD3348" s="13" t="str">
        <f>+LISTAS[[#This Row],[ID]]</f>
        <v>CLIPS IMPORTADOS600</v>
      </c>
    </row>
    <row r="3349" spans="1:30" x14ac:dyDescent="0.35">
      <c r="A3349" s="7" t="s">
        <v>10421</v>
      </c>
      <c r="B3349" t="s">
        <v>10310</v>
      </c>
      <c r="C3349">
        <v>601</v>
      </c>
      <c r="D3349" t="s">
        <v>10422</v>
      </c>
      <c r="E3349" s="2">
        <v>1282.6087</v>
      </c>
      <c r="F3349" s="7" t="str">
        <f>+_xlfn.XLOOKUP(LISTAS[[#This Row],[ID]],_01_CODIGOS_Y_COSTOS_xlsm[Producto y N°],_01_CODIGOS_Y_COSTOS_xlsm[FABRICA],"",0,1)</f>
        <v/>
      </c>
      <c r="G3349" s="26">
        <f>LISTAS[[#This Row],[Precio]]*(1-0.46)</f>
        <v>692.608698</v>
      </c>
      <c r="H3349" s="21">
        <f>+_xlfn.XLOOKUP(LISTAS[[#This Row],[ID]],_01_CODIGOS_Y_COSTOS_xlsm[Producto y N°],_01_CODIGOS_Y_COSTOS_xlsm[COSTO],0,0,1)</f>
        <v>0</v>
      </c>
      <c r="I3349" s="28">
        <f>+IFERROR(LISTAS[[#This Row],[VENTA NETA]]/LISTAS[[#This Row],[COSTO]]-1,0)</f>
        <v>0</v>
      </c>
      <c r="J3349" s="50" t="str">
        <f>IFERROR(VLOOKUP(LISTAS[[#This Row],[ID]],_01_CODIGOS_Y_COSTOS_xlsm[[Producto y N°]:[CODIGO]],2,0),"")</f>
        <v/>
      </c>
      <c r="O3349" t="s">
        <v>10421</v>
      </c>
      <c r="AB3349" s="12" t="str">
        <f>+LISTAS[[#This Row],[Codigo]]&amp;LISTAS[[#This Row],[Fabrica]]</f>
        <v/>
      </c>
      <c r="AC3349" s="13" t="str">
        <f>+LISTAS[[#This Row],[Codigo]]</f>
        <v/>
      </c>
      <c r="AD3349" s="13" t="str">
        <f>+LISTAS[[#This Row],[ID]]</f>
        <v>CLIPS IMPORTADOS601</v>
      </c>
    </row>
    <row r="3350" spans="1:30" x14ac:dyDescent="0.35">
      <c r="A3350" s="7" t="s">
        <v>10423</v>
      </c>
      <c r="B3350" t="s">
        <v>10310</v>
      </c>
      <c r="C3350">
        <v>602</v>
      </c>
      <c r="D3350" t="s">
        <v>10424</v>
      </c>
      <c r="E3350" s="2">
        <v>1608.6957</v>
      </c>
      <c r="F3350" s="7" t="str">
        <f>+_xlfn.XLOOKUP(LISTAS[[#This Row],[ID]],_01_CODIGOS_Y_COSTOS_xlsm[Producto y N°],_01_CODIGOS_Y_COSTOS_xlsm[FABRICA],"",0,1)</f>
        <v/>
      </c>
      <c r="G3350" s="26">
        <f>LISTAS[[#This Row],[Precio]]*(1-0.46)</f>
        <v>868.69567800000004</v>
      </c>
      <c r="H3350" s="21">
        <f>+_xlfn.XLOOKUP(LISTAS[[#This Row],[ID]],_01_CODIGOS_Y_COSTOS_xlsm[Producto y N°],_01_CODIGOS_Y_COSTOS_xlsm[COSTO],0,0,1)</f>
        <v>0</v>
      </c>
      <c r="I3350" s="28">
        <f>+IFERROR(LISTAS[[#This Row],[VENTA NETA]]/LISTAS[[#This Row],[COSTO]]-1,0)</f>
        <v>0</v>
      </c>
      <c r="J3350" s="50" t="str">
        <f>IFERROR(VLOOKUP(LISTAS[[#This Row],[ID]],_01_CODIGOS_Y_COSTOS_xlsm[[Producto y N°]:[CODIGO]],2,0),"")</f>
        <v/>
      </c>
      <c r="O3350" t="s">
        <v>10423</v>
      </c>
      <c r="AB3350" s="12" t="str">
        <f>+LISTAS[[#This Row],[Codigo]]&amp;LISTAS[[#This Row],[Fabrica]]</f>
        <v/>
      </c>
      <c r="AC3350" s="13" t="str">
        <f>+LISTAS[[#This Row],[Codigo]]</f>
        <v/>
      </c>
      <c r="AD3350" s="13" t="str">
        <f>+LISTAS[[#This Row],[ID]]</f>
        <v>CLIPS IMPORTADOS602</v>
      </c>
    </row>
    <row r="3351" spans="1:30" x14ac:dyDescent="0.35">
      <c r="A3351" s="7" t="s">
        <v>10425</v>
      </c>
      <c r="B3351" t="s">
        <v>10310</v>
      </c>
      <c r="C3351">
        <v>603</v>
      </c>
      <c r="D3351" t="s">
        <v>10375</v>
      </c>
      <c r="E3351" s="2">
        <v>1217.3913</v>
      </c>
      <c r="F3351" s="7" t="str">
        <f>+_xlfn.XLOOKUP(LISTAS[[#This Row],[ID]],_01_CODIGOS_Y_COSTOS_xlsm[Producto y N°],_01_CODIGOS_Y_COSTOS_xlsm[FABRICA],"",0,1)</f>
        <v/>
      </c>
      <c r="G3351" s="26">
        <f>LISTAS[[#This Row],[Precio]]*(1-0.46)</f>
        <v>657.391302</v>
      </c>
      <c r="H3351" s="21">
        <f>+_xlfn.XLOOKUP(LISTAS[[#This Row],[ID]],_01_CODIGOS_Y_COSTOS_xlsm[Producto y N°],_01_CODIGOS_Y_COSTOS_xlsm[COSTO],0,0,1)</f>
        <v>0</v>
      </c>
      <c r="I3351" s="28">
        <f>+IFERROR(LISTAS[[#This Row],[VENTA NETA]]/LISTAS[[#This Row],[COSTO]]-1,0)</f>
        <v>0</v>
      </c>
      <c r="J3351" s="50" t="str">
        <f>IFERROR(VLOOKUP(LISTAS[[#This Row],[ID]],_01_CODIGOS_Y_COSTOS_xlsm[[Producto y N°]:[CODIGO]],2,0),"")</f>
        <v/>
      </c>
      <c r="O3351" t="s">
        <v>10425</v>
      </c>
      <c r="AB3351" s="12" t="str">
        <f>+LISTAS[[#This Row],[Codigo]]&amp;LISTAS[[#This Row],[Fabrica]]</f>
        <v/>
      </c>
      <c r="AC3351" s="13" t="str">
        <f>+LISTAS[[#This Row],[Codigo]]</f>
        <v/>
      </c>
      <c r="AD3351" s="13" t="str">
        <f>+LISTAS[[#This Row],[ID]]</f>
        <v>CLIPS IMPORTADOS603</v>
      </c>
    </row>
    <row r="3352" spans="1:30" x14ac:dyDescent="0.35">
      <c r="A3352" s="7" t="s">
        <v>10426</v>
      </c>
      <c r="B3352" t="s">
        <v>10310</v>
      </c>
      <c r="C3352">
        <v>604</v>
      </c>
      <c r="D3352" t="s">
        <v>10427</v>
      </c>
      <c r="E3352" s="2">
        <v>1130.4348</v>
      </c>
      <c r="F3352" s="7" t="str">
        <f>+_xlfn.XLOOKUP(LISTAS[[#This Row],[ID]],_01_CODIGOS_Y_COSTOS_xlsm[Producto y N°],_01_CODIGOS_Y_COSTOS_xlsm[FABRICA],"",0,1)</f>
        <v/>
      </c>
      <c r="G3352" s="26">
        <f>LISTAS[[#This Row],[Precio]]*(1-0.46)</f>
        <v>610.43479200000002</v>
      </c>
      <c r="H3352" s="21">
        <f>+_xlfn.XLOOKUP(LISTAS[[#This Row],[ID]],_01_CODIGOS_Y_COSTOS_xlsm[Producto y N°],_01_CODIGOS_Y_COSTOS_xlsm[COSTO],0,0,1)</f>
        <v>0</v>
      </c>
      <c r="I3352" s="28">
        <f>+IFERROR(LISTAS[[#This Row],[VENTA NETA]]/LISTAS[[#This Row],[COSTO]]-1,0)</f>
        <v>0</v>
      </c>
      <c r="J3352" s="50" t="str">
        <f>IFERROR(VLOOKUP(LISTAS[[#This Row],[ID]],_01_CODIGOS_Y_COSTOS_xlsm[[Producto y N°]:[CODIGO]],2,0),"")</f>
        <v/>
      </c>
      <c r="O3352" t="s">
        <v>10426</v>
      </c>
      <c r="AB3352" s="12" t="str">
        <f>+LISTAS[[#This Row],[Codigo]]&amp;LISTAS[[#This Row],[Fabrica]]</f>
        <v/>
      </c>
      <c r="AC3352" s="13" t="str">
        <f>+LISTAS[[#This Row],[Codigo]]</f>
        <v/>
      </c>
      <c r="AD3352" s="13" t="str">
        <f>+LISTAS[[#This Row],[ID]]</f>
        <v>CLIPS IMPORTADOS604</v>
      </c>
    </row>
    <row r="3353" spans="1:30" x14ac:dyDescent="0.35">
      <c r="A3353" s="7" t="s">
        <v>10428</v>
      </c>
      <c r="B3353" t="s">
        <v>10310</v>
      </c>
      <c r="C3353">
        <v>605</v>
      </c>
      <c r="D3353" t="s">
        <v>10429</v>
      </c>
      <c r="E3353" s="2">
        <v>1347.8261</v>
      </c>
      <c r="F3353" s="7" t="str">
        <f>+_xlfn.XLOOKUP(LISTAS[[#This Row],[ID]],_01_CODIGOS_Y_COSTOS_xlsm[Producto y N°],_01_CODIGOS_Y_COSTOS_xlsm[FABRICA],"",0,1)</f>
        <v/>
      </c>
      <c r="G3353" s="26">
        <f>LISTAS[[#This Row],[Precio]]*(1-0.46)</f>
        <v>727.82609400000001</v>
      </c>
      <c r="H3353" s="21">
        <f>+_xlfn.XLOOKUP(LISTAS[[#This Row],[ID]],_01_CODIGOS_Y_COSTOS_xlsm[Producto y N°],_01_CODIGOS_Y_COSTOS_xlsm[COSTO],0,0,1)</f>
        <v>0</v>
      </c>
      <c r="I3353" s="28">
        <f>+IFERROR(LISTAS[[#This Row],[VENTA NETA]]/LISTAS[[#This Row],[COSTO]]-1,0)</f>
        <v>0</v>
      </c>
      <c r="J3353" s="50" t="str">
        <f>IFERROR(VLOOKUP(LISTAS[[#This Row],[ID]],_01_CODIGOS_Y_COSTOS_xlsm[[Producto y N°]:[CODIGO]],2,0),"")</f>
        <v/>
      </c>
      <c r="O3353" t="s">
        <v>10428</v>
      </c>
      <c r="AB3353" s="12" t="str">
        <f>+LISTAS[[#This Row],[Codigo]]&amp;LISTAS[[#This Row],[Fabrica]]</f>
        <v/>
      </c>
      <c r="AC3353" s="13" t="str">
        <f>+LISTAS[[#This Row],[Codigo]]</f>
        <v/>
      </c>
      <c r="AD3353" s="13" t="str">
        <f>+LISTAS[[#This Row],[ID]]</f>
        <v>CLIPS IMPORTADOS605</v>
      </c>
    </row>
    <row r="3354" spans="1:30" x14ac:dyDescent="0.35">
      <c r="A3354" s="7" t="s">
        <v>10430</v>
      </c>
      <c r="B3354" t="s">
        <v>10310</v>
      </c>
      <c r="C3354">
        <v>606</v>
      </c>
      <c r="D3354" t="s">
        <v>10328</v>
      </c>
      <c r="E3354" s="2">
        <v>1347.8261</v>
      </c>
      <c r="F3354" s="7" t="str">
        <f>+_xlfn.XLOOKUP(LISTAS[[#This Row],[ID]],_01_CODIGOS_Y_COSTOS_xlsm[Producto y N°],_01_CODIGOS_Y_COSTOS_xlsm[FABRICA],"",0,1)</f>
        <v/>
      </c>
      <c r="G3354" s="26">
        <f>LISTAS[[#This Row],[Precio]]*(1-0.46)</f>
        <v>727.82609400000001</v>
      </c>
      <c r="H3354" s="21">
        <f>+_xlfn.XLOOKUP(LISTAS[[#This Row],[ID]],_01_CODIGOS_Y_COSTOS_xlsm[Producto y N°],_01_CODIGOS_Y_COSTOS_xlsm[COSTO],0,0,1)</f>
        <v>0</v>
      </c>
      <c r="I3354" s="28">
        <f>+IFERROR(LISTAS[[#This Row],[VENTA NETA]]/LISTAS[[#This Row],[COSTO]]-1,0)</f>
        <v>0</v>
      </c>
      <c r="J3354" s="50" t="str">
        <f>IFERROR(VLOOKUP(LISTAS[[#This Row],[ID]],_01_CODIGOS_Y_COSTOS_xlsm[[Producto y N°]:[CODIGO]],2,0),"")</f>
        <v/>
      </c>
      <c r="O3354" t="s">
        <v>10430</v>
      </c>
      <c r="AB3354" s="12" t="str">
        <f>+LISTAS[[#This Row],[Codigo]]&amp;LISTAS[[#This Row],[Fabrica]]</f>
        <v/>
      </c>
      <c r="AC3354" s="13" t="str">
        <f>+LISTAS[[#This Row],[Codigo]]</f>
        <v/>
      </c>
      <c r="AD3354" s="13" t="str">
        <f>+LISTAS[[#This Row],[ID]]</f>
        <v>CLIPS IMPORTADOS606</v>
      </c>
    </row>
    <row r="3355" spans="1:30" x14ac:dyDescent="0.35">
      <c r="A3355" s="7" t="s">
        <v>10431</v>
      </c>
      <c r="B3355" t="s">
        <v>10310</v>
      </c>
      <c r="C3355">
        <v>607</v>
      </c>
      <c r="D3355" t="s">
        <v>10324</v>
      </c>
      <c r="E3355" s="2">
        <v>1565.2174</v>
      </c>
      <c r="F3355" s="7" t="str">
        <f>+_xlfn.XLOOKUP(LISTAS[[#This Row],[ID]],_01_CODIGOS_Y_COSTOS_xlsm[Producto y N°],_01_CODIGOS_Y_COSTOS_xlsm[FABRICA],"",0,1)</f>
        <v/>
      </c>
      <c r="G3355" s="26">
        <f>LISTAS[[#This Row],[Precio]]*(1-0.46)</f>
        <v>845.21739600000001</v>
      </c>
      <c r="H3355" s="21">
        <f>+_xlfn.XLOOKUP(LISTAS[[#This Row],[ID]],_01_CODIGOS_Y_COSTOS_xlsm[Producto y N°],_01_CODIGOS_Y_COSTOS_xlsm[COSTO],0,0,1)</f>
        <v>0</v>
      </c>
      <c r="I3355" s="28">
        <f>+IFERROR(LISTAS[[#This Row],[VENTA NETA]]/LISTAS[[#This Row],[COSTO]]-1,0)</f>
        <v>0</v>
      </c>
      <c r="J3355" s="50" t="str">
        <f>IFERROR(VLOOKUP(LISTAS[[#This Row],[ID]],_01_CODIGOS_Y_COSTOS_xlsm[[Producto y N°]:[CODIGO]],2,0),"")</f>
        <v/>
      </c>
      <c r="O3355" t="s">
        <v>10431</v>
      </c>
      <c r="AB3355" s="12" t="str">
        <f>+LISTAS[[#This Row],[Codigo]]&amp;LISTAS[[#This Row],[Fabrica]]</f>
        <v/>
      </c>
      <c r="AC3355" s="13" t="str">
        <f>+LISTAS[[#This Row],[Codigo]]</f>
        <v/>
      </c>
      <c r="AD3355" s="13" t="str">
        <f>+LISTAS[[#This Row],[ID]]</f>
        <v>CLIPS IMPORTADOS607</v>
      </c>
    </row>
    <row r="3356" spans="1:30" x14ac:dyDescent="0.35">
      <c r="A3356" s="7" t="s">
        <v>10432</v>
      </c>
      <c r="B3356" t="s">
        <v>10310</v>
      </c>
      <c r="C3356">
        <v>608</v>
      </c>
      <c r="D3356" t="s">
        <v>10433</v>
      </c>
      <c r="E3356" s="2">
        <v>760.86959999999999</v>
      </c>
      <c r="F3356" s="7" t="str">
        <f>+_xlfn.XLOOKUP(LISTAS[[#This Row],[ID]],_01_CODIGOS_Y_COSTOS_xlsm[Producto y N°],_01_CODIGOS_Y_COSTOS_xlsm[FABRICA],"",0,1)</f>
        <v/>
      </c>
      <c r="G3356" s="26">
        <f>LISTAS[[#This Row],[Precio]]*(1-0.46)</f>
        <v>410.86958400000003</v>
      </c>
      <c r="H3356" s="21">
        <f>+_xlfn.XLOOKUP(LISTAS[[#This Row],[ID]],_01_CODIGOS_Y_COSTOS_xlsm[Producto y N°],_01_CODIGOS_Y_COSTOS_xlsm[COSTO],0,0,1)</f>
        <v>0</v>
      </c>
      <c r="I3356" s="28">
        <f>+IFERROR(LISTAS[[#This Row],[VENTA NETA]]/LISTAS[[#This Row],[COSTO]]-1,0)</f>
        <v>0</v>
      </c>
      <c r="J3356" s="50" t="str">
        <f>IFERROR(VLOOKUP(LISTAS[[#This Row],[ID]],_01_CODIGOS_Y_COSTOS_xlsm[[Producto y N°]:[CODIGO]],2,0),"")</f>
        <v/>
      </c>
      <c r="O3356" t="s">
        <v>10432</v>
      </c>
      <c r="AB3356" s="12" t="str">
        <f>+LISTAS[[#This Row],[Codigo]]&amp;LISTAS[[#This Row],[Fabrica]]</f>
        <v/>
      </c>
      <c r="AC3356" s="13" t="str">
        <f>+LISTAS[[#This Row],[Codigo]]</f>
        <v/>
      </c>
      <c r="AD3356" s="13" t="str">
        <f>+LISTAS[[#This Row],[ID]]</f>
        <v>CLIPS IMPORTADOS608</v>
      </c>
    </row>
    <row r="3357" spans="1:30" x14ac:dyDescent="0.35">
      <c r="A3357" s="7" t="s">
        <v>10434</v>
      </c>
      <c r="B3357" t="s">
        <v>10310</v>
      </c>
      <c r="C3357">
        <v>609</v>
      </c>
      <c r="D3357" t="s">
        <v>10435</v>
      </c>
      <c r="E3357" s="2">
        <v>760.86959999999999</v>
      </c>
      <c r="F3357" s="7" t="str">
        <f>+_xlfn.XLOOKUP(LISTAS[[#This Row],[ID]],_01_CODIGOS_Y_COSTOS_xlsm[Producto y N°],_01_CODIGOS_Y_COSTOS_xlsm[FABRICA],"",0,1)</f>
        <v/>
      </c>
      <c r="G3357" s="26">
        <f>LISTAS[[#This Row],[Precio]]*(1-0.46)</f>
        <v>410.86958400000003</v>
      </c>
      <c r="H3357" s="21">
        <f>+_xlfn.XLOOKUP(LISTAS[[#This Row],[ID]],_01_CODIGOS_Y_COSTOS_xlsm[Producto y N°],_01_CODIGOS_Y_COSTOS_xlsm[COSTO],0,0,1)</f>
        <v>0</v>
      </c>
      <c r="I3357" s="28">
        <f>+IFERROR(LISTAS[[#This Row],[VENTA NETA]]/LISTAS[[#This Row],[COSTO]]-1,0)</f>
        <v>0</v>
      </c>
      <c r="J3357" s="50" t="str">
        <f>IFERROR(VLOOKUP(LISTAS[[#This Row],[ID]],_01_CODIGOS_Y_COSTOS_xlsm[[Producto y N°]:[CODIGO]],2,0),"")</f>
        <v/>
      </c>
      <c r="O3357" t="s">
        <v>10434</v>
      </c>
      <c r="AB3357" s="12" t="str">
        <f>+LISTAS[[#This Row],[Codigo]]&amp;LISTAS[[#This Row],[Fabrica]]</f>
        <v/>
      </c>
      <c r="AC3357" s="13" t="str">
        <f>+LISTAS[[#This Row],[Codigo]]</f>
        <v/>
      </c>
      <c r="AD3357" s="13" t="str">
        <f>+LISTAS[[#This Row],[ID]]</f>
        <v>CLIPS IMPORTADOS609</v>
      </c>
    </row>
    <row r="3358" spans="1:30" x14ac:dyDescent="0.35">
      <c r="A3358" s="7" t="s">
        <v>10436</v>
      </c>
      <c r="B3358" t="s">
        <v>10310</v>
      </c>
      <c r="C3358">
        <v>610</v>
      </c>
      <c r="D3358" t="s">
        <v>10437</v>
      </c>
      <c r="E3358" s="2">
        <v>1217.3913</v>
      </c>
      <c r="F3358" s="7" t="str">
        <f>+_xlfn.XLOOKUP(LISTAS[[#This Row],[ID]],_01_CODIGOS_Y_COSTOS_xlsm[Producto y N°],_01_CODIGOS_Y_COSTOS_xlsm[FABRICA],"",0,1)</f>
        <v/>
      </c>
      <c r="G3358" s="26">
        <f>LISTAS[[#This Row],[Precio]]*(1-0.46)</f>
        <v>657.391302</v>
      </c>
      <c r="H3358" s="21">
        <f>+_xlfn.XLOOKUP(LISTAS[[#This Row],[ID]],_01_CODIGOS_Y_COSTOS_xlsm[Producto y N°],_01_CODIGOS_Y_COSTOS_xlsm[COSTO],0,0,1)</f>
        <v>0</v>
      </c>
      <c r="I3358" s="28">
        <f>+IFERROR(LISTAS[[#This Row],[VENTA NETA]]/LISTAS[[#This Row],[COSTO]]-1,0)</f>
        <v>0</v>
      </c>
      <c r="J3358" s="50" t="str">
        <f>IFERROR(VLOOKUP(LISTAS[[#This Row],[ID]],_01_CODIGOS_Y_COSTOS_xlsm[[Producto y N°]:[CODIGO]],2,0),"")</f>
        <v/>
      </c>
      <c r="O3358" t="s">
        <v>10436</v>
      </c>
      <c r="AB3358" s="12" t="str">
        <f>+LISTAS[[#This Row],[Codigo]]&amp;LISTAS[[#This Row],[Fabrica]]</f>
        <v/>
      </c>
      <c r="AC3358" s="13" t="str">
        <f>+LISTAS[[#This Row],[Codigo]]</f>
        <v/>
      </c>
      <c r="AD3358" s="13" t="str">
        <f>+LISTAS[[#This Row],[ID]]</f>
        <v>CLIPS IMPORTADOS610</v>
      </c>
    </row>
    <row r="3359" spans="1:30" x14ac:dyDescent="0.35">
      <c r="A3359" s="7" t="s">
        <v>10438</v>
      </c>
      <c r="B3359" t="s">
        <v>10310</v>
      </c>
      <c r="C3359">
        <v>611</v>
      </c>
      <c r="D3359" t="s">
        <v>10439</v>
      </c>
      <c r="E3359" s="2">
        <v>1217.3913</v>
      </c>
      <c r="F3359" s="7" t="str">
        <f>+_xlfn.XLOOKUP(LISTAS[[#This Row],[ID]],_01_CODIGOS_Y_COSTOS_xlsm[Producto y N°],_01_CODIGOS_Y_COSTOS_xlsm[FABRICA],"",0,1)</f>
        <v/>
      </c>
      <c r="G3359" s="26">
        <f>LISTAS[[#This Row],[Precio]]*(1-0.46)</f>
        <v>657.391302</v>
      </c>
      <c r="H3359" s="21">
        <f>+_xlfn.XLOOKUP(LISTAS[[#This Row],[ID]],_01_CODIGOS_Y_COSTOS_xlsm[Producto y N°],_01_CODIGOS_Y_COSTOS_xlsm[COSTO],0,0,1)</f>
        <v>0</v>
      </c>
      <c r="I3359" s="28">
        <f>+IFERROR(LISTAS[[#This Row],[VENTA NETA]]/LISTAS[[#This Row],[COSTO]]-1,0)</f>
        <v>0</v>
      </c>
      <c r="J3359" s="50" t="str">
        <f>IFERROR(VLOOKUP(LISTAS[[#This Row],[ID]],_01_CODIGOS_Y_COSTOS_xlsm[[Producto y N°]:[CODIGO]],2,0),"")</f>
        <v/>
      </c>
      <c r="O3359" t="s">
        <v>10438</v>
      </c>
      <c r="AB3359" s="12" t="str">
        <f>+LISTAS[[#This Row],[Codigo]]&amp;LISTAS[[#This Row],[Fabrica]]</f>
        <v/>
      </c>
      <c r="AC3359" s="13" t="str">
        <f>+LISTAS[[#This Row],[Codigo]]</f>
        <v/>
      </c>
      <c r="AD3359" s="13" t="str">
        <f>+LISTAS[[#This Row],[ID]]</f>
        <v>CLIPS IMPORTADOS611</v>
      </c>
    </row>
    <row r="3360" spans="1:30" x14ac:dyDescent="0.35">
      <c r="A3360" s="7" t="s">
        <v>10440</v>
      </c>
      <c r="B3360" t="s">
        <v>10310</v>
      </c>
      <c r="C3360">
        <v>612</v>
      </c>
      <c r="D3360" t="s">
        <v>10441</v>
      </c>
      <c r="E3360" s="2">
        <v>1217.3913</v>
      </c>
      <c r="F3360" s="7" t="str">
        <f>+_xlfn.XLOOKUP(LISTAS[[#This Row],[ID]],_01_CODIGOS_Y_COSTOS_xlsm[Producto y N°],_01_CODIGOS_Y_COSTOS_xlsm[FABRICA],"",0,1)</f>
        <v/>
      </c>
      <c r="G3360" s="26">
        <f>LISTAS[[#This Row],[Precio]]*(1-0.46)</f>
        <v>657.391302</v>
      </c>
      <c r="H3360" s="21">
        <f>+_xlfn.XLOOKUP(LISTAS[[#This Row],[ID]],_01_CODIGOS_Y_COSTOS_xlsm[Producto y N°],_01_CODIGOS_Y_COSTOS_xlsm[COSTO],0,0,1)</f>
        <v>0</v>
      </c>
      <c r="I3360" s="28">
        <f>+IFERROR(LISTAS[[#This Row],[VENTA NETA]]/LISTAS[[#This Row],[COSTO]]-1,0)</f>
        <v>0</v>
      </c>
      <c r="J3360" s="50" t="str">
        <f>IFERROR(VLOOKUP(LISTAS[[#This Row],[ID]],_01_CODIGOS_Y_COSTOS_xlsm[[Producto y N°]:[CODIGO]],2,0),"")</f>
        <v/>
      </c>
      <c r="O3360" t="s">
        <v>10440</v>
      </c>
      <c r="AB3360" s="12" t="str">
        <f>+LISTAS[[#This Row],[Codigo]]&amp;LISTAS[[#This Row],[Fabrica]]</f>
        <v/>
      </c>
      <c r="AC3360" s="13" t="str">
        <f>+LISTAS[[#This Row],[Codigo]]</f>
        <v/>
      </c>
      <c r="AD3360" s="13" t="str">
        <f>+LISTAS[[#This Row],[ID]]</f>
        <v>CLIPS IMPORTADOS612</v>
      </c>
    </row>
    <row r="3361" spans="1:30" x14ac:dyDescent="0.35">
      <c r="A3361" s="7" t="s">
        <v>10442</v>
      </c>
      <c r="B3361" t="s">
        <v>10310</v>
      </c>
      <c r="C3361">
        <v>613</v>
      </c>
      <c r="D3361" t="s">
        <v>10326</v>
      </c>
      <c r="E3361" s="2">
        <v>1500</v>
      </c>
      <c r="F3361" s="7" t="str">
        <f>+_xlfn.XLOOKUP(LISTAS[[#This Row],[ID]],_01_CODIGOS_Y_COSTOS_xlsm[Producto y N°],_01_CODIGOS_Y_COSTOS_xlsm[FABRICA],"",0,1)</f>
        <v/>
      </c>
      <c r="G3361" s="26">
        <f>LISTAS[[#This Row],[Precio]]*(1-0.46)</f>
        <v>810</v>
      </c>
      <c r="H3361" s="21">
        <f>+_xlfn.XLOOKUP(LISTAS[[#This Row],[ID]],_01_CODIGOS_Y_COSTOS_xlsm[Producto y N°],_01_CODIGOS_Y_COSTOS_xlsm[COSTO],0,0,1)</f>
        <v>0</v>
      </c>
      <c r="I3361" s="28">
        <f>+IFERROR(LISTAS[[#This Row],[VENTA NETA]]/LISTAS[[#This Row],[COSTO]]-1,0)</f>
        <v>0</v>
      </c>
      <c r="J3361" s="50" t="str">
        <f>IFERROR(VLOOKUP(LISTAS[[#This Row],[ID]],_01_CODIGOS_Y_COSTOS_xlsm[[Producto y N°]:[CODIGO]],2,0),"")</f>
        <v/>
      </c>
      <c r="O3361" t="s">
        <v>10442</v>
      </c>
      <c r="AB3361" s="12" t="str">
        <f>+LISTAS[[#This Row],[Codigo]]&amp;LISTAS[[#This Row],[Fabrica]]</f>
        <v/>
      </c>
      <c r="AC3361" s="13" t="str">
        <f>+LISTAS[[#This Row],[Codigo]]</f>
        <v/>
      </c>
      <c r="AD3361" s="13" t="str">
        <f>+LISTAS[[#This Row],[ID]]</f>
        <v>CLIPS IMPORTADOS613</v>
      </c>
    </row>
    <row r="3362" spans="1:30" x14ac:dyDescent="0.35">
      <c r="A3362" s="7" t="s">
        <v>10443</v>
      </c>
      <c r="B3362" t="s">
        <v>10310</v>
      </c>
      <c r="C3362">
        <v>614</v>
      </c>
      <c r="D3362" t="s">
        <v>10444</v>
      </c>
      <c r="E3362" s="2">
        <v>826.08699999999999</v>
      </c>
      <c r="F3362" s="7" t="str">
        <f>+_xlfn.XLOOKUP(LISTAS[[#This Row],[ID]],_01_CODIGOS_Y_COSTOS_xlsm[Producto y N°],_01_CODIGOS_Y_COSTOS_xlsm[FABRICA],"",0,1)</f>
        <v/>
      </c>
      <c r="G3362" s="26">
        <f>LISTAS[[#This Row],[Precio]]*(1-0.46)</f>
        <v>446.08698000000004</v>
      </c>
      <c r="H3362" s="21">
        <f>+_xlfn.XLOOKUP(LISTAS[[#This Row],[ID]],_01_CODIGOS_Y_COSTOS_xlsm[Producto y N°],_01_CODIGOS_Y_COSTOS_xlsm[COSTO],0,0,1)</f>
        <v>0</v>
      </c>
      <c r="I3362" s="28">
        <f>+IFERROR(LISTAS[[#This Row],[VENTA NETA]]/LISTAS[[#This Row],[COSTO]]-1,0)</f>
        <v>0</v>
      </c>
      <c r="J3362" s="50" t="str">
        <f>IFERROR(VLOOKUP(LISTAS[[#This Row],[ID]],_01_CODIGOS_Y_COSTOS_xlsm[[Producto y N°]:[CODIGO]],2,0),"")</f>
        <v/>
      </c>
      <c r="O3362" t="s">
        <v>10443</v>
      </c>
      <c r="AB3362" s="12" t="str">
        <f>+LISTAS[[#This Row],[Codigo]]&amp;LISTAS[[#This Row],[Fabrica]]</f>
        <v/>
      </c>
      <c r="AC3362" s="13" t="str">
        <f>+LISTAS[[#This Row],[Codigo]]</f>
        <v/>
      </c>
      <c r="AD3362" s="13" t="str">
        <f>+LISTAS[[#This Row],[ID]]</f>
        <v>CLIPS IMPORTADOS614</v>
      </c>
    </row>
    <row r="3363" spans="1:30" x14ac:dyDescent="0.35">
      <c r="A3363" s="7" t="s">
        <v>10445</v>
      </c>
      <c r="B3363" t="s">
        <v>10310</v>
      </c>
      <c r="C3363">
        <v>615</v>
      </c>
      <c r="D3363" t="s">
        <v>10446</v>
      </c>
      <c r="E3363" s="2">
        <v>826.08699999999999</v>
      </c>
      <c r="F3363" s="7" t="str">
        <f>+_xlfn.XLOOKUP(LISTAS[[#This Row],[ID]],_01_CODIGOS_Y_COSTOS_xlsm[Producto y N°],_01_CODIGOS_Y_COSTOS_xlsm[FABRICA],"",0,1)</f>
        <v/>
      </c>
      <c r="G3363" s="26">
        <f>LISTAS[[#This Row],[Precio]]*(1-0.46)</f>
        <v>446.08698000000004</v>
      </c>
      <c r="H3363" s="21">
        <f>+_xlfn.XLOOKUP(LISTAS[[#This Row],[ID]],_01_CODIGOS_Y_COSTOS_xlsm[Producto y N°],_01_CODIGOS_Y_COSTOS_xlsm[COSTO],0,0,1)</f>
        <v>0</v>
      </c>
      <c r="I3363" s="28">
        <f>+IFERROR(LISTAS[[#This Row],[VENTA NETA]]/LISTAS[[#This Row],[COSTO]]-1,0)</f>
        <v>0</v>
      </c>
      <c r="J3363" s="50" t="str">
        <f>IFERROR(VLOOKUP(LISTAS[[#This Row],[ID]],_01_CODIGOS_Y_COSTOS_xlsm[[Producto y N°]:[CODIGO]],2,0),"")</f>
        <v/>
      </c>
      <c r="O3363" t="s">
        <v>10445</v>
      </c>
      <c r="AB3363" s="12" t="str">
        <f>+LISTAS[[#This Row],[Codigo]]&amp;LISTAS[[#This Row],[Fabrica]]</f>
        <v/>
      </c>
      <c r="AC3363" s="13" t="str">
        <f>+LISTAS[[#This Row],[Codigo]]</f>
        <v/>
      </c>
      <c r="AD3363" s="13" t="str">
        <f>+LISTAS[[#This Row],[ID]]</f>
        <v>CLIPS IMPORTADOS615</v>
      </c>
    </row>
    <row r="3364" spans="1:30" x14ac:dyDescent="0.35">
      <c r="A3364" s="7" t="s">
        <v>10447</v>
      </c>
      <c r="B3364" t="s">
        <v>10310</v>
      </c>
      <c r="C3364">
        <v>616</v>
      </c>
      <c r="D3364" t="s">
        <v>10324</v>
      </c>
      <c r="E3364" s="2">
        <v>1000</v>
      </c>
      <c r="F3364" s="7" t="str">
        <f>+_xlfn.XLOOKUP(LISTAS[[#This Row],[ID]],_01_CODIGOS_Y_COSTOS_xlsm[Producto y N°],_01_CODIGOS_Y_COSTOS_xlsm[FABRICA],"",0,1)</f>
        <v/>
      </c>
      <c r="G3364" s="26">
        <f>LISTAS[[#This Row],[Precio]]*(1-0.46)</f>
        <v>540</v>
      </c>
      <c r="H3364" s="21">
        <f>+_xlfn.XLOOKUP(LISTAS[[#This Row],[ID]],_01_CODIGOS_Y_COSTOS_xlsm[Producto y N°],_01_CODIGOS_Y_COSTOS_xlsm[COSTO],0,0,1)</f>
        <v>0</v>
      </c>
      <c r="I3364" s="28">
        <f>+IFERROR(LISTAS[[#This Row],[VENTA NETA]]/LISTAS[[#This Row],[COSTO]]-1,0)</f>
        <v>0</v>
      </c>
      <c r="J3364" s="50" t="str">
        <f>IFERROR(VLOOKUP(LISTAS[[#This Row],[ID]],_01_CODIGOS_Y_COSTOS_xlsm[[Producto y N°]:[CODIGO]],2,0),"")</f>
        <v/>
      </c>
      <c r="O3364" t="s">
        <v>10447</v>
      </c>
      <c r="AB3364" s="12" t="str">
        <f>+LISTAS[[#This Row],[Codigo]]&amp;LISTAS[[#This Row],[Fabrica]]</f>
        <v/>
      </c>
      <c r="AC3364" s="13" t="str">
        <f>+LISTAS[[#This Row],[Codigo]]</f>
        <v/>
      </c>
      <c r="AD3364" s="13" t="str">
        <f>+LISTAS[[#This Row],[ID]]</f>
        <v>CLIPS IMPORTADOS616</v>
      </c>
    </row>
    <row r="3365" spans="1:30" x14ac:dyDescent="0.35">
      <c r="A3365" s="7" t="s">
        <v>10448</v>
      </c>
      <c r="B3365" t="s">
        <v>10310</v>
      </c>
      <c r="C3365">
        <v>617</v>
      </c>
      <c r="D3365" t="s">
        <v>10324</v>
      </c>
      <c r="E3365" s="2">
        <v>1130.4348</v>
      </c>
      <c r="F3365" s="7" t="str">
        <f>+_xlfn.XLOOKUP(LISTAS[[#This Row],[ID]],_01_CODIGOS_Y_COSTOS_xlsm[Producto y N°],_01_CODIGOS_Y_COSTOS_xlsm[FABRICA],"",0,1)</f>
        <v/>
      </c>
      <c r="G3365" s="26">
        <f>LISTAS[[#This Row],[Precio]]*(1-0.46)</f>
        <v>610.43479200000002</v>
      </c>
      <c r="H3365" s="21">
        <f>+_xlfn.XLOOKUP(LISTAS[[#This Row],[ID]],_01_CODIGOS_Y_COSTOS_xlsm[Producto y N°],_01_CODIGOS_Y_COSTOS_xlsm[COSTO],0,0,1)</f>
        <v>0</v>
      </c>
      <c r="I3365" s="28">
        <f>+IFERROR(LISTAS[[#This Row],[VENTA NETA]]/LISTAS[[#This Row],[COSTO]]-1,0)</f>
        <v>0</v>
      </c>
      <c r="J3365" s="50" t="str">
        <f>IFERROR(VLOOKUP(LISTAS[[#This Row],[ID]],_01_CODIGOS_Y_COSTOS_xlsm[[Producto y N°]:[CODIGO]],2,0),"")</f>
        <v/>
      </c>
      <c r="O3365" t="s">
        <v>10448</v>
      </c>
      <c r="AB3365" s="12" t="str">
        <f>+LISTAS[[#This Row],[Codigo]]&amp;LISTAS[[#This Row],[Fabrica]]</f>
        <v/>
      </c>
      <c r="AC3365" s="13" t="str">
        <f>+LISTAS[[#This Row],[Codigo]]</f>
        <v/>
      </c>
      <c r="AD3365" s="13" t="str">
        <f>+LISTAS[[#This Row],[ID]]</f>
        <v>CLIPS IMPORTADOS617</v>
      </c>
    </row>
    <row r="3366" spans="1:30" x14ac:dyDescent="0.35">
      <c r="A3366" s="7" t="s">
        <v>10449</v>
      </c>
      <c r="B3366" t="s">
        <v>10310</v>
      </c>
      <c r="C3366">
        <v>618</v>
      </c>
      <c r="D3366" t="s">
        <v>10324</v>
      </c>
      <c r="E3366" s="2">
        <v>1130.4348</v>
      </c>
      <c r="F3366" s="7" t="str">
        <f>+_xlfn.XLOOKUP(LISTAS[[#This Row],[ID]],_01_CODIGOS_Y_COSTOS_xlsm[Producto y N°],_01_CODIGOS_Y_COSTOS_xlsm[FABRICA],"",0,1)</f>
        <v/>
      </c>
      <c r="G3366" s="26">
        <f>LISTAS[[#This Row],[Precio]]*(1-0.46)</f>
        <v>610.43479200000002</v>
      </c>
      <c r="H3366" s="21">
        <f>+_xlfn.XLOOKUP(LISTAS[[#This Row],[ID]],_01_CODIGOS_Y_COSTOS_xlsm[Producto y N°],_01_CODIGOS_Y_COSTOS_xlsm[COSTO],0,0,1)</f>
        <v>0</v>
      </c>
      <c r="I3366" s="28">
        <f>+IFERROR(LISTAS[[#This Row],[VENTA NETA]]/LISTAS[[#This Row],[COSTO]]-1,0)</f>
        <v>0</v>
      </c>
      <c r="J3366" s="50" t="str">
        <f>IFERROR(VLOOKUP(LISTAS[[#This Row],[ID]],_01_CODIGOS_Y_COSTOS_xlsm[[Producto y N°]:[CODIGO]],2,0),"")</f>
        <v/>
      </c>
      <c r="O3366" t="s">
        <v>10449</v>
      </c>
      <c r="AB3366" s="12" t="str">
        <f>+LISTAS[[#This Row],[Codigo]]&amp;LISTAS[[#This Row],[Fabrica]]</f>
        <v/>
      </c>
      <c r="AC3366" s="13" t="str">
        <f>+LISTAS[[#This Row],[Codigo]]</f>
        <v/>
      </c>
      <c r="AD3366" s="13" t="str">
        <f>+LISTAS[[#This Row],[ID]]</f>
        <v>CLIPS IMPORTADOS618</v>
      </c>
    </row>
    <row r="3367" spans="1:30" x14ac:dyDescent="0.35">
      <c r="A3367" s="7" t="s">
        <v>10450</v>
      </c>
      <c r="B3367" t="s">
        <v>10310</v>
      </c>
      <c r="C3367">
        <v>619</v>
      </c>
      <c r="D3367" t="s">
        <v>10451</v>
      </c>
      <c r="E3367" s="2">
        <v>1000</v>
      </c>
      <c r="F3367" s="7" t="str">
        <f>+_xlfn.XLOOKUP(LISTAS[[#This Row],[ID]],_01_CODIGOS_Y_COSTOS_xlsm[Producto y N°],_01_CODIGOS_Y_COSTOS_xlsm[FABRICA],"",0,1)</f>
        <v/>
      </c>
      <c r="G3367" s="26">
        <f>LISTAS[[#This Row],[Precio]]*(1-0.46)</f>
        <v>540</v>
      </c>
      <c r="H3367" s="21">
        <f>+_xlfn.XLOOKUP(LISTAS[[#This Row],[ID]],_01_CODIGOS_Y_COSTOS_xlsm[Producto y N°],_01_CODIGOS_Y_COSTOS_xlsm[COSTO],0,0,1)</f>
        <v>0</v>
      </c>
      <c r="I3367" s="28">
        <f>+IFERROR(LISTAS[[#This Row],[VENTA NETA]]/LISTAS[[#This Row],[COSTO]]-1,0)</f>
        <v>0</v>
      </c>
      <c r="J3367" s="50" t="str">
        <f>IFERROR(VLOOKUP(LISTAS[[#This Row],[ID]],_01_CODIGOS_Y_COSTOS_xlsm[[Producto y N°]:[CODIGO]],2,0),"")</f>
        <v/>
      </c>
      <c r="O3367" t="s">
        <v>10450</v>
      </c>
      <c r="AB3367" s="12" t="str">
        <f>+LISTAS[[#This Row],[Codigo]]&amp;LISTAS[[#This Row],[Fabrica]]</f>
        <v/>
      </c>
      <c r="AC3367" s="13" t="str">
        <f>+LISTAS[[#This Row],[Codigo]]</f>
        <v/>
      </c>
      <c r="AD3367" s="13" t="str">
        <f>+LISTAS[[#This Row],[ID]]</f>
        <v>CLIPS IMPORTADOS619</v>
      </c>
    </row>
    <row r="3368" spans="1:30" x14ac:dyDescent="0.35">
      <c r="A3368" s="7" t="s">
        <v>10452</v>
      </c>
      <c r="B3368" t="s">
        <v>10310</v>
      </c>
      <c r="C3368">
        <v>620</v>
      </c>
      <c r="D3368" t="s">
        <v>10453</v>
      </c>
      <c r="E3368" s="2">
        <v>1217.3913</v>
      </c>
      <c r="F3368" s="7" t="str">
        <f>+_xlfn.XLOOKUP(LISTAS[[#This Row],[ID]],_01_CODIGOS_Y_COSTOS_xlsm[Producto y N°],_01_CODIGOS_Y_COSTOS_xlsm[FABRICA],"",0,1)</f>
        <v/>
      </c>
      <c r="G3368" s="26">
        <f>LISTAS[[#This Row],[Precio]]*(1-0.46)</f>
        <v>657.391302</v>
      </c>
      <c r="H3368" s="21">
        <f>+_xlfn.XLOOKUP(LISTAS[[#This Row],[ID]],_01_CODIGOS_Y_COSTOS_xlsm[Producto y N°],_01_CODIGOS_Y_COSTOS_xlsm[COSTO],0,0,1)</f>
        <v>0</v>
      </c>
      <c r="I3368" s="28">
        <f>+IFERROR(LISTAS[[#This Row],[VENTA NETA]]/LISTAS[[#This Row],[COSTO]]-1,0)</f>
        <v>0</v>
      </c>
      <c r="J3368" s="50" t="str">
        <f>IFERROR(VLOOKUP(LISTAS[[#This Row],[ID]],_01_CODIGOS_Y_COSTOS_xlsm[[Producto y N°]:[CODIGO]],2,0),"")</f>
        <v/>
      </c>
      <c r="O3368" t="s">
        <v>10452</v>
      </c>
      <c r="AB3368" s="12" t="str">
        <f>+LISTAS[[#This Row],[Codigo]]&amp;LISTAS[[#This Row],[Fabrica]]</f>
        <v/>
      </c>
      <c r="AC3368" s="13" t="str">
        <f>+LISTAS[[#This Row],[Codigo]]</f>
        <v/>
      </c>
      <c r="AD3368" s="13" t="str">
        <f>+LISTAS[[#This Row],[ID]]</f>
        <v>CLIPS IMPORTADOS620</v>
      </c>
    </row>
    <row r="3369" spans="1:30" x14ac:dyDescent="0.35">
      <c r="A3369" s="7" t="s">
        <v>10454</v>
      </c>
      <c r="B3369" t="s">
        <v>10310</v>
      </c>
      <c r="C3369">
        <v>621</v>
      </c>
      <c r="D3369" t="s">
        <v>10396</v>
      </c>
      <c r="E3369" s="2">
        <v>782.6087</v>
      </c>
      <c r="F3369" s="7" t="str">
        <f>+_xlfn.XLOOKUP(LISTAS[[#This Row],[ID]],_01_CODIGOS_Y_COSTOS_xlsm[Producto y N°],_01_CODIGOS_Y_COSTOS_xlsm[FABRICA],"",0,1)</f>
        <v/>
      </c>
      <c r="G3369" s="26">
        <f>LISTAS[[#This Row],[Precio]]*(1-0.46)</f>
        <v>422.608698</v>
      </c>
      <c r="H3369" s="21">
        <f>+_xlfn.XLOOKUP(LISTAS[[#This Row],[ID]],_01_CODIGOS_Y_COSTOS_xlsm[Producto y N°],_01_CODIGOS_Y_COSTOS_xlsm[COSTO],0,0,1)</f>
        <v>0</v>
      </c>
      <c r="I3369" s="28">
        <f>+IFERROR(LISTAS[[#This Row],[VENTA NETA]]/LISTAS[[#This Row],[COSTO]]-1,0)</f>
        <v>0</v>
      </c>
      <c r="J3369" s="50" t="str">
        <f>IFERROR(VLOOKUP(LISTAS[[#This Row],[ID]],_01_CODIGOS_Y_COSTOS_xlsm[[Producto y N°]:[CODIGO]],2,0),"")</f>
        <v/>
      </c>
      <c r="O3369" t="s">
        <v>10454</v>
      </c>
      <c r="AB3369" s="12" t="str">
        <f>+LISTAS[[#This Row],[Codigo]]&amp;LISTAS[[#This Row],[Fabrica]]</f>
        <v/>
      </c>
      <c r="AC3369" s="13" t="str">
        <f>+LISTAS[[#This Row],[Codigo]]</f>
        <v/>
      </c>
      <c r="AD3369" s="13" t="str">
        <f>+LISTAS[[#This Row],[ID]]</f>
        <v>CLIPS IMPORTADOS621</v>
      </c>
    </row>
    <row r="3370" spans="1:30" x14ac:dyDescent="0.35">
      <c r="A3370" s="7" t="s">
        <v>10455</v>
      </c>
      <c r="B3370" t="s">
        <v>10310</v>
      </c>
      <c r="C3370">
        <v>622</v>
      </c>
      <c r="D3370" t="s">
        <v>10456</v>
      </c>
      <c r="E3370" s="2">
        <v>695.65219999999999</v>
      </c>
      <c r="F3370" s="7" t="str">
        <f>+_xlfn.XLOOKUP(LISTAS[[#This Row],[ID]],_01_CODIGOS_Y_COSTOS_xlsm[Producto y N°],_01_CODIGOS_Y_COSTOS_xlsm[FABRICA],"",0,1)</f>
        <v/>
      </c>
      <c r="G3370" s="26">
        <f>LISTAS[[#This Row],[Precio]]*(1-0.46)</f>
        <v>375.65218800000002</v>
      </c>
      <c r="H3370" s="21">
        <f>+_xlfn.XLOOKUP(LISTAS[[#This Row],[ID]],_01_CODIGOS_Y_COSTOS_xlsm[Producto y N°],_01_CODIGOS_Y_COSTOS_xlsm[COSTO],0,0,1)</f>
        <v>0</v>
      </c>
      <c r="I3370" s="28">
        <f>+IFERROR(LISTAS[[#This Row],[VENTA NETA]]/LISTAS[[#This Row],[COSTO]]-1,0)</f>
        <v>0</v>
      </c>
      <c r="J3370" s="50" t="str">
        <f>IFERROR(VLOOKUP(LISTAS[[#This Row],[ID]],_01_CODIGOS_Y_COSTOS_xlsm[[Producto y N°]:[CODIGO]],2,0),"")</f>
        <v/>
      </c>
      <c r="O3370" t="s">
        <v>10455</v>
      </c>
      <c r="AB3370" s="12" t="str">
        <f>+LISTAS[[#This Row],[Codigo]]&amp;LISTAS[[#This Row],[Fabrica]]</f>
        <v/>
      </c>
      <c r="AC3370" s="13" t="str">
        <f>+LISTAS[[#This Row],[Codigo]]</f>
        <v/>
      </c>
      <c r="AD3370" s="13" t="str">
        <f>+LISTAS[[#This Row],[ID]]</f>
        <v>CLIPS IMPORTADOS622</v>
      </c>
    </row>
    <row r="3371" spans="1:30" x14ac:dyDescent="0.35">
      <c r="A3371" s="7" t="s">
        <v>10457</v>
      </c>
      <c r="B3371" t="s">
        <v>10310</v>
      </c>
      <c r="C3371">
        <v>623</v>
      </c>
      <c r="D3371" t="s">
        <v>10381</v>
      </c>
      <c r="E3371" s="2">
        <v>1043.4783</v>
      </c>
      <c r="F3371" s="7" t="str">
        <f>+_xlfn.XLOOKUP(LISTAS[[#This Row],[ID]],_01_CODIGOS_Y_COSTOS_xlsm[Producto y N°],_01_CODIGOS_Y_COSTOS_xlsm[FABRICA],"",0,1)</f>
        <v/>
      </c>
      <c r="G3371" s="26">
        <f>LISTAS[[#This Row],[Precio]]*(1-0.46)</f>
        <v>563.47828200000004</v>
      </c>
      <c r="H3371" s="21">
        <f>+_xlfn.XLOOKUP(LISTAS[[#This Row],[ID]],_01_CODIGOS_Y_COSTOS_xlsm[Producto y N°],_01_CODIGOS_Y_COSTOS_xlsm[COSTO],0,0,1)</f>
        <v>0</v>
      </c>
      <c r="I3371" s="28">
        <f>+IFERROR(LISTAS[[#This Row],[VENTA NETA]]/LISTAS[[#This Row],[COSTO]]-1,0)</f>
        <v>0</v>
      </c>
      <c r="J3371" s="50" t="str">
        <f>IFERROR(VLOOKUP(LISTAS[[#This Row],[ID]],_01_CODIGOS_Y_COSTOS_xlsm[[Producto y N°]:[CODIGO]],2,0),"")</f>
        <v/>
      </c>
      <c r="O3371" t="s">
        <v>10457</v>
      </c>
      <c r="AB3371" s="12" t="str">
        <f>+LISTAS[[#This Row],[Codigo]]&amp;LISTAS[[#This Row],[Fabrica]]</f>
        <v/>
      </c>
      <c r="AC3371" s="13" t="str">
        <f>+LISTAS[[#This Row],[Codigo]]</f>
        <v/>
      </c>
      <c r="AD3371" s="13" t="str">
        <f>+LISTAS[[#This Row],[ID]]</f>
        <v>CLIPS IMPORTADOS623</v>
      </c>
    </row>
    <row r="3372" spans="1:30" x14ac:dyDescent="0.35">
      <c r="A3372" s="7" t="s">
        <v>10458</v>
      </c>
      <c r="B3372" t="s">
        <v>10310</v>
      </c>
      <c r="C3372">
        <v>624</v>
      </c>
      <c r="D3372" t="s">
        <v>10459</v>
      </c>
      <c r="E3372" s="2">
        <v>1043.4783</v>
      </c>
      <c r="F3372" s="7" t="str">
        <f>+_xlfn.XLOOKUP(LISTAS[[#This Row],[ID]],_01_CODIGOS_Y_COSTOS_xlsm[Producto y N°],_01_CODIGOS_Y_COSTOS_xlsm[FABRICA],"",0,1)</f>
        <v/>
      </c>
      <c r="G3372" s="26">
        <f>LISTAS[[#This Row],[Precio]]*(1-0.46)</f>
        <v>563.47828200000004</v>
      </c>
      <c r="H3372" s="21">
        <f>+_xlfn.XLOOKUP(LISTAS[[#This Row],[ID]],_01_CODIGOS_Y_COSTOS_xlsm[Producto y N°],_01_CODIGOS_Y_COSTOS_xlsm[COSTO],0,0,1)</f>
        <v>0</v>
      </c>
      <c r="I3372" s="28">
        <f>+IFERROR(LISTAS[[#This Row],[VENTA NETA]]/LISTAS[[#This Row],[COSTO]]-1,0)</f>
        <v>0</v>
      </c>
      <c r="J3372" s="50" t="str">
        <f>IFERROR(VLOOKUP(LISTAS[[#This Row],[ID]],_01_CODIGOS_Y_COSTOS_xlsm[[Producto y N°]:[CODIGO]],2,0),"")</f>
        <v/>
      </c>
      <c r="O3372" t="s">
        <v>10458</v>
      </c>
      <c r="AB3372" s="12" t="str">
        <f>+LISTAS[[#This Row],[Codigo]]&amp;LISTAS[[#This Row],[Fabrica]]</f>
        <v/>
      </c>
      <c r="AC3372" s="13" t="str">
        <f>+LISTAS[[#This Row],[Codigo]]</f>
        <v/>
      </c>
      <c r="AD3372" s="13" t="str">
        <f>+LISTAS[[#This Row],[ID]]</f>
        <v>CLIPS IMPORTADOS624</v>
      </c>
    </row>
    <row r="3373" spans="1:30" x14ac:dyDescent="0.35">
      <c r="A3373" s="7" t="s">
        <v>10460</v>
      </c>
      <c r="B3373" t="s">
        <v>10310</v>
      </c>
      <c r="C3373">
        <v>650</v>
      </c>
      <c r="D3373" t="s">
        <v>10375</v>
      </c>
      <c r="E3373" s="2">
        <v>1043.4783</v>
      </c>
      <c r="F3373" s="7" t="str">
        <f>+_xlfn.XLOOKUP(LISTAS[[#This Row],[ID]],_01_CODIGOS_Y_COSTOS_xlsm[Producto y N°],_01_CODIGOS_Y_COSTOS_xlsm[FABRICA],"",0,1)</f>
        <v/>
      </c>
      <c r="G3373" s="26">
        <f>LISTAS[[#This Row],[Precio]]*(1-0.46)</f>
        <v>563.47828200000004</v>
      </c>
      <c r="H3373" s="21">
        <f>+_xlfn.XLOOKUP(LISTAS[[#This Row],[ID]],_01_CODIGOS_Y_COSTOS_xlsm[Producto y N°],_01_CODIGOS_Y_COSTOS_xlsm[COSTO],0,0,1)</f>
        <v>0</v>
      </c>
      <c r="I3373" s="28">
        <f>+IFERROR(LISTAS[[#This Row],[VENTA NETA]]/LISTAS[[#This Row],[COSTO]]-1,0)</f>
        <v>0</v>
      </c>
      <c r="J3373" s="50" t="str">
        <f>IFERROR(VLOOKUP(LISTAS[[#This Row],[ID]],_01_CODIGOS_Y_COSTOS_xlsm[[Producto y N°]:[CODIGO]],2,0),"")</f>
        <v/>
      </c>
      <c r="O3373" t="s">
        <v>10460</v>
      </c>
      <c r="AB3373" s="12" t="str">
        <f>+LISTAS[[#This Row],[Codigo]]&amp;LISTAS[[#This Row],[Fabrica]]</f>
        <v/>
      </c>
      <c r="AC3373" s="13" t="str">
        <f>+LISTAS[[#This Row],[Codigo]]</f>
        <v/>
      </c>
      <c r="AD3373" s="13" t="str">
        <f>+LISTAS[[#This Row],[ID]]</f>
        <v>CLIPS IMPORTADOS650</v>
      </c>
    </row>
    <row r="3374" spans="1:30" x14ac:dyDescent="0.35">
      <c r="A3374" s="7" t="s">
        <v>10461</v>
      </c>
      <c r="B3374" t="s">
        <v>10310</v>
      </c>
      <c r="C3374">
        <v>651</v>
      </c>
      <c r="D3374" t="s">
        <v>10324</v>
      </c>
      <c r="E3374" s="2">
        <v>1043.4783</v>
      </c>
      <c r="F3374" s="7" t="str">
        <f>+_xlfn.XLOOKUP(LISTAS[[#This Row],[ID]],_01_CODIGOS_Y_COSTOS_xlsm[Producto y N°],_01_CODIGOS_Y_COSTOS_xlsm[FABRICA],"",0,1)</f>
        <v/>
      </c>
      <c r="G3374" s="26">
        <f>LISTAS[[#This Row],[Precio]]*(1-0.46)</f>
        <v>563.47828200000004</v>
      </c>
      <c r="H3374" s="21">
        <f>+_xlfn.XLOOKUP(LISTAS[[#This Row],[ID]],_01_CODIGOS_Y_COSTOS_xlsm[Producto y N°],_01_CODIGOS_Y_COSTOS_xlsm[COSTO],0,0,1)</f>
        <v>0</v>
      </c>
      <c r="I3374" s="28">
        <f>+IFERROR(LISTAS[[#This Row],[VENTA NETA]]/LISTAS[[#This Row],[COSTO]]-1,0)</f>
        <v>0</v>
      </c>
      <c r="J3374" s="50" t="str">
        <f>IFERROR(VLOOKUP(LISTAS[[#This Row],[ID]],_01_CODIGOS_Y_COSTOS_xlsm[[Producto y N°]:[CODIGO]],2,0),"")</f>
        <v/>
      </c>
      <c r="O3374" t="s">
        <v>10461</v>
      </c>
      <c r="AB3374" s="12" t="str">
        <f>+LISTAS[[#This Row],[Codigo]]&amp;LISTAS[[#This Row],[Fabrica]]</f>
        <v/>
      </c>
      <c r="AC3374" s="13" t="str">
        <f>+LISTAS[[#This Row],[Codigo]]</f>
        <v/>
      </c>
      <c r="AD3374" s="13" t="str">
        <f>+LISTAS[[#This Row],[ID]]</f>
        <v>CLIPS IMPORTADOS651</v>
      </c>
    </row>
    <row r="3375" spans="1:30" x14ac:dyDescent="0.35">
      <c r="A3375" s="7" t="s">
        <v>10462</v>
      </c>
      <c r="B3375" t="s">
        <v>10310</v>
      </c>
      <c r="C3375">
        <v>675</v>
      </c>
      <c r="D3375" t="s">
        <v>10396</v>
      </c>
      <c r="E3375" s="2">
        <v>1217.3913</v>
      </c>
      <c r="F3375" s="7" t="str">
        <f>+_xlfn.XLOOKUP(LISTAS[[#This Row],[ID]],_01_CODIGOS_Y_COSTOS_xlsm[Producto y N°],_01_CODIGOS_Y_COSTOS_xlsm[FABRICA],"",0,1)</f>
        <v/>
      </c>
      <c r="G3375" s="26">
        <f>LISTAS[[#This Row],[Precio]]*(1-0.46)</f>
        <v>657.391302</v>
      </c>
      <c r="H3375" s="21">
        <f>+_xlfn.XLOOKUP(LISTAS[[#This Row],[ID]],_01_CODIGOS_Y_COSTOS_xlsm[Producto y N°],_01_CODIGOS_Y_COSTOS_xlsm[COSTO],0,0,1)</f>
        <v>0</v>
      </c>
      <c r="I3375" s="28">
        <f>+IFERROR(LISTAS[[#This Row],[VENTA NETA]]/LISTAS[[#This Row],[COSTO]]-1,0)</f>
        <v>0</v>
      </c>
      <c r="J3375" s="50" t="str">
        <f>IFERROR(VLOOKUP(LISTAS[[#This Row],[ID]],_01_CODIGOS_Y_COSTOS_xlsm[[Producto y N°]:[CODIGO]],2,0),"")</f>
        <v/>
      </c>
      <c r="O3375" t="s">
        <v>10462</v>
      </c>
      <c r="AB3375" s="12" t="str">
        <f>+LISTAS[[#This Row],[Codigo]]&amp;LISTAS[[#This Row],[Fabrica]]</f>
        <v/>
      </c>
      <c r="AC3375" s="13" t="str">
        <f>+LISTAS[[#This Row],[Codigo]]</f>
        <v/>
      </c>
      <c r="AD3375" s="13" t="str">
        <f>+LISTAS[[#This Row],[ID]]</f>
        <v>CLIPS IMPORTADOS675</v>
      </c>
    </row>
    <row r="3376" spans="1:30" x14ac:dyDescent="0.35">
      <c r="A3376" s="7" t="s">
        <v>10463</v>
      </c>
      <c r="B3376" t="s">
        <v>10310</v>
      </c>
      <c r="C3376">
        <v>676</v>
      </c>
      <c r="D3376" t="s">
        <v>10459</v>
      </c>
      <c r="E3376" s="2">
        <v>1434.7826</v>
      </c>
      <c r="F3376" s="7" t="str">
        <f>+_xlfn.XLOOKUP(LISTAS[[#This Row],[ID]],_01_CODIGOS_Y_COSTOS_xlsm[Producto y N°],_01_CODIGOS_Y_COSTOS_xlsm[FABRICA],"",0,1)</f>
        <v/>
      </c>
      <c r="G3376" s="26">
        <f>LISTAS[[#This Row],[Precio]]*(1-0.46)</f>
        <v>774.78260400000011</v>
      </c>
      <c r="H3376" s="21">
        <f>+_xlfn.XLOOKUP(LISTAS[[#This Row],[ID]],_01_CODIGOS_Y_COSTOS_xlsm[Producto y N°],_01_CODIGOS_Y_COSTOS_xlsm[COSTO],0,0,1)</f>
        <v>0</v>
      </c>
      <c r="I3376" s="28">
        <f>+IFERROR(LISTAS[[#This Row],[VENTA NETA]]/LISTAS[[#This Row],[COSTO]]-1,0)</f>
        <v>0</v>
      </c>
      <c r="J3376" s="50" t="str">
        <f>IFERROR(VLOOKUP(LISTAS[[#This Row],[ID]],_01_CODIGOS_Y_COSTOS_xlsm[[Producto y N°]:[CODIGO]],2,0),"")</f>
        <v/>
      </c>
      <c r="O3376" t="s">
        <v>10463</v>
      </c>
      <c r="AB3376" s="12" t="str">
        <f>+LISTAS[[#This Row],[Codigo]]&amp;LISTAS[[#This Row],[Fabrica]]</f>
        <v/>
      </c>
      <c r="AC3376" s="13" t="str">
        <f>+LISTAS[[#This Row],[Codigo]]</f>
        <v/>
      </c>
      <c r="AD3376" s="13" t="str">
        <f>+LISTAS[[#This Row],[ID]]</f>
        <v>CLIPS IMPORTADOS676</v>
      </c>
    </row>
    <row r="3377" spans="1:30" x14ac:dyDescent="0.35">
      <c r="A3377" s="7" t="s">
        <v>10464</v>
      </c>
      <c r="B3377" t="s">
        <v>10310</v>
      </c>
      <c r="C3377">
        <v>677</v>
      </c>
      <c r="D3377" t="s">
        <v>10328</v>
      </c>
      <c r="E3377" s="2">
        <v>1695.6522</v>
      </c>
      <c r="F3377" s="7" t="str">
        <f>+_xlfn.XLOOKUP(LISTAS[[#This Row],[ID]],_01_CODIGOS_Y_COSTOS_xlsm[Producto y N°],_01_CODIGOS_Y_COSTOS_xlsm[FABRICA],"",0,1)</f>
        <v/>
      </c>
      <c r="G3377" s="26">
        <f>LISTAS[[#This Row],[Precio]]*(1-0.46)</f>
        <v>915.65218800000002</v>
      </c>
      <c r="H3377" s="21">
        <f>+_xlfn.XLOOKUP(LISTAS[[#This Row],[ID]],_01_CODIGOS_Y_COSTOS_xlsm[Producto y N°],_01_CODIGOS_Y_COSTOS_xlsm[COSTO],0,0,1)</f>
        <v>0</v>
      </c>
      <c r="I3377" s="28">
        <f>+IFERROR(LISTAS[[#This Row],[VENTA NETA]]/LISTAS[[#This Row],[COSTO]]-1,0)</f>
        <v>0</v>
      </c>
      <c r="J3377" s="50" t="str">
        <f>IFERROR(VLOOKUP(LISTAS[[#This Row],[ID]],_01_CODIGOS_Y_COSTOS_xlsm[[Producto y N°]:[CODIGO]],2,0),"")</f>
        <v/>
      </c>
      <c r="O3377" t="s">
        <v>10464</v>
      </c>
      <c r="AB3377" s="12" t="str">
        <f>+LISTAS[[#This Row],[Codigo]]&amp;LISTAS[[#This Row],[Fabrica]]</f>
        <v/>
      </c>
      <c r="AC3377" s="13" t="str">
        <f>+LISTAS[[#This Row],[Codigo]]</f>
        <v/>
      </c>
      <c r="AD3377" s="13" t="str">
        <f>+LISTAS[[#This Row],[ID]]</f>
        <v>CLIPS IMPORTADOS677</v>
      </c>
    </row>
    <row r="3378" spans="1:30" x14ac:dyDescent="0.35">
      <c r="A3378" s="7" t="s">
        <v>10465</v>
      </c>
      <c r="B3378" t="s">
        <v>10310</v>
      </c>
      <c r="C3378">
        <v>678</v>
      </c>
      <c r="D3378" t="s">
        <v>10328</v>
      </c>
      <c r="E3378" s="2">
        <v>1608.6957</v>
      </c>
      <c r="F3378" s="7" t="str">
        <f>+_xlfn.XLOOKUP(LISTAS[[#This Row],[ID]],_01_CODIGOS_Y_COSTOS_xlsm[Producto y N°],_01_CODIGOS_Y_COSTOS_xlsm[FABRICA],"",0,1)</f>
        <v/>
      </c>
      <c r="G3378" s="26">
        <f>LISTAS[[#This Row],[Precio]]*(1-0.46)</f>
        <v>868.69567800000004</v>
      </c>
      <c r="H3378" s="21">
        <f>+_xlfn.XLOOKUP(LISTAS[[#This Row],[ID]],_01_CODIGOS_Y_COSTOS_xlsm[Producto y N°],_01_CODIGOS_Y_COSTOS_xlsm[COSTO],0,0,1)</f>
        <v>0</v>
      </c>
      <c r="I3378" s="28">
        <f>+IFERROR(LISTAS[[#This Row],[VENTA NETA]]/LISTAS[[#This Row],[COSTO]]-1,0)</f>
        <v>0</v>
      </c>
      <c r="J3378" s="50" t="str">
        <f>IFERROR(VLOOKUP(LISTAS[[#This Row],[ID]],_01_CODIGOS_Y_COSTOS_xlsm[[Producto y N°]:[CODIGO]],2,0),"")</f>
        <v/>
      </c>
      <c r="O3378" t="s">
        <v>10465</v>
      </c>
      <c r="AB3378" s="12" t="str">
        <f>+LISTAS[[#This Row],[Codigo]]&amp;LISTAS[[#This Row],[Fabrica]]</f>
        <v/>
      </c>
      <c r="AC3378" s="13" t="str">
        <f>+LISTAS[[#This Row],[Codigo]]</f>
        <v/>
      </c>
      <c r="AD3378" s="13" t="str">
        <f>+LISTAS[[#This Row],[ID]]</f>
        <v>CLIPS IMPORTADOS678</v>
      </c>
    </row>
    <row r="3379" spans="1:30" x14ac:dyDescent="0.35">
      <c r="A3379" s="7" t="s">
        <v>10466</v>
      </c>
      <c r="B3379" t="s">
        <v>10310</v>
      </c>
      <c r="C3379">
        <v>679</v>
      </c>
      <c r="D3379" t="s">
        <v>10324</v>
      </c>
      <c r="E3379" s="2">
        <v>1260.8696</v>
      </c>
      <c r="F3379" s="7" t="str">
        <f>+_xlfn.XLOOKUP(LISTAS[[#This Row],[ID]],_01_CODIGOS_Y_COSTOS_xlsm[Producto y N°],_01_CODIGOS_Y_COSTOS_xlsm[FABRICA],"",0,1)</f>
        <v/>
      </c>
      <c r="G3379" s="26">
        <f>LISTAS[[#This Row],[Precio]]*(1-0.46)</f>
        <v>680.86958400000003</v>
      </c>
      <c r="H3379" s="21">
        <f>+_xlfn.XLOOKUP(LISTAS[[#This Row],[ID]],_01_CODIGOS_Y_COSTOS_xlsm[Producto y N°],_01_CODIGOS_Y_COSTOS_xlsm[COSTO],0,0,1)</f>
        <v>0</v>
      </c>
      <c r="I3379" s="28">
        <f>+IFERROR(LISTAS[[#This Row],[VENTA NETA]]/LISTAS[[#This Row],[COSTO]]-1,0)</f>
        <v>0</v>
      </c>
      <c r="J3379" s="50" t="str">
        <f>IFERROR(VLOOKUP(LISTAS[[#This Row],[ID]],_01_CODIGOS_Y_COSTOS_xlsm[[Producto y N°]:[CODIGO]],2,0),"")</f>
        <v/>
      </c>
      <c r="O3379" t="s">
        <v>10466</v>
      </c>
      <c r="AB3379" s="12" t="str">
        <f>+LISTAS[[#This Row],[Codigo]]&amp;LISTAS[[#This Row],[Fabrica]]</f>
        <v/>
      </c>
      <c r="AC3379" s="13" t="str">
        <f>+LISTAS[[#This Row],[Codigo]]</f>
        <v/>
      </c>
      <c r="AD3379" s="13" t="str">
        <f>+LISTAS[[#This Row],[ID]]</f>
        <v>CLIPS IMPORTADOS679</v>
      </c>
    </row>
    <row r="3380" spans="1:30" x14ac:dyDescent="0.35">
      <c r="A3380" s="7" t="s">
        <v>10467</v>
      </c>
      <c r="B3380" t="s">
        <v>10310</v>
      </c>
      <c r="C3380">
        <v>680</v>
      </c>
      <c r="D3380" t="s">
        <v>10468</v>
      </c>
      <c r="E3380" s="2">
        <v>1347.8261</v>
      </c>
      <c r="F3380" s="7" t="str">
        <f>+_xlfn.XLOOKUP(LISTAS[[#This Row],[ID]],_01_CODIGOS_Y_COSTOS_xlsm[Producto y N°],_01_CODIGOS_Y_COSTOS_xlsm[FABRICA],"",0,1)</f>
        <v/>
      </c>
      <c r="G3380" s="26">
        <f>LISTAS[[#This Row],[Precio]]*(1-0.46)</f>
        <v>727.82609400000001</v>
      </c>
      <c r="H3380" s="21">
        <f>+_xlfn.XLOOKUP(LISTAS[[#This Row],[ID]],_01_CODIGOS_Y_COSTOS_xlsm[Producto y N°],_01_CODIGOS_Y_COSTOS_xlsm[COSTO],0,0,1)</f>
        <v>0</v>
      </c>
      <c r="I3380" s="28">
        <f>+IFERROR(LISTAS[[#This Row],[VENTA NETA]]/LISTAS[[#This Row],[COSTO]]-1,0)</f>
        <v>0</v>
      </c>
      <c r="J3380" s="50" t="str">
        <f>IFERROR(VLOOKUP(LISTAS[[#This Row],[ID]],_01_CODIGOS_Y_COSTOS_xlsm[[Producto y N°]:[CODIGO]],2,0),"")</f>
        <v/>
      </c>
      <c r="O3380" t="s">
        <v>10467</v>
      </c>
      <c r="AB3380" s="12" t="str">
        <f>+LISTAS[[#This Row],[Codigo]]&amp;LISTAS[[#This Row],[Fabrica]]</f>
        <v/>
      </c>
      <c r="AC3380" s="13" t="str">
        <f>+LISTAS[[#This Row],[Codigo]]</f>
        <v/>
      </c>
      <c r="AD3380" s="13" t="str">
        <f>+LISTAS[[#This Row],[ID]]</f>
        <v>CLIPS IMPORTADOS680</v>
      </c>
    </row>
    <row r="3381" spans="1:30" x14ac:dyDescent="0.35">
      <c r="A3381" s="7" t="s">
        <v>10469</v>
      </c>
      <c r="B3381" t="s">
        <v>10310</v>
      </c>
      <c r="C3381">
        <v>681</v>
      </c>
      <c r="D3381" t="s">
        <v>10470</v>
      </c>
      <c r="E3381" s="2">
        <v>1130.4348</v>
      </c>
      <c r="F3381" s="7" t="str">
        <f>+_xlfn.XLOOKUP(LISTAS[[#This Row],[ID]],_01_CODIGOS_Y_COSTOS_xlsm[Producto y N°],_01_CODIGOS_Y_COSTOS_xlsm[FABRICA],"",0,1)</f>
        <v/>
      </c>
      <c r="G3381" s="26">
        <f>LISTAS[[#This Row],[Precio]]*(1-0.46)</f>
        <v>610.43479200000002</v>
      </c>
      <c r="H3381" s="21">
        <f>+_xlfn.XLOOKUP(LISTAS[[#This Row],[ID]],_01_CODIGOS_Y_COSTOS_xlsm[Producto y N°],_01_CODIGOS_Y_COSTOS_xlsm[COSTO],0,0,1)</f>
        <v>0</v>
      </c>
      <c r="I3381" s="28">
        <f>+IFERROR(LISTAS[[#This Row],[VENTA NETA]]/LISTAS[[#This Row],[COSTO]]-1,0)</f>
        <v>0</v>
      </c>
      <c r="J3381" s="50" t="str">
        <f>IFERROR(VLOOKUP(LISTAS[[#This Row],[ID]],_01_CODIGOS_Y_COSTOS_xlsm[[Producto y N°]:[CODIGO]],2,0),"")</f>
        <v/>
      </c>
      <c r="O3381" t="s">
        <v>10469</v>
      </c>
      <c r="AB3381" s="12" t="str">
        <f>+LISTAS[[#This Row],[Codigo]]&amp;LISTAS[[#This Row],[Fabrica]]</f>
        <v/>
      </c>
      <c r="AC3381" s="13" t="str">
        <f>+LISTAS[[#This Row],[Codigo]]</f>
        <v/>
      </c>
      <c r="AD3381" s="13" t="str">
        <f>+LISTAS[[#This Row],[ID]]</f>
        <v>CLIPS IMPORTADOS681</v>
      </c>
    </row>
    <row r="3382" spans="1:30" x14ac:dyDescent="0.35">
      <c r="A3382" s="7" t="s">
        <v>10471</v>
      </c>
      <c r="B3382" t="s">
        <v>10310</v>
      </c>
      <c r="C3382">
        <v>694</v>
      </c>
      <c r="D3382" t="s">
        <v>10472</v>
      </c>
      <c r="E3382" s="2">
        <v>1217.3913</v>
      </c>
      <c r="F3382" s="7" t="str">
        <f>+_xlfn.XLOOKUP(LISTAS[[#This Row],[ID]],_01_CODIGOS_Y_COSTOS_xlsm[Producto y N°],_01_CODIGOS_Y_COSTOS_xlsm[FABRICA],"",0,1)</f>
        <v/>
      </c>
      <c r="G3382" s="26">
        <f>LISTAS[[#This Row],[Precio]]*(1-0.46)</f>
        <v>657.391302</v>
      </c>
      <c r="H3382" s="21">
        <f>+_xlfn.XLOOKUP(LISTAS[[#This Row],[ID]],_01_CODIGOS_Y_COSTOS_xlsm[Producto y N°],_01_CODIGOS_Y_COSTOS_xlsm[COSTO],0,0,1)</f>
        <v>0</v>
      </c>
      <c r="I3382" s="28">
        <f>+IFERROR(LISTAS[[#This Row],[VENTA NETA]]/LISTAS[[#This Row],[COSTO]]-1,0)</f>
        <v>0</v>
      </c>
      <c r="J3382" s="50" t="str">
        <f>IFERROR(VLOOKUP(LISTAS[[#This Row],[ID]],_01_CODIGOS_Y_COSTOS_xlsm[[Producto y N°]:[CODIGO]],2,0),"")</f>
        <v/>
      </c>
      <c r="O3382" t="s">
        <v>10471</v>
      </c>
      <c r="AB3382" s="12" t="str">
        <f>+LISTAS[[#This Row],[Codigo]]&amp;LISTAS[[#This Row],[Fabrica]]</f>
        <v/>
      </c>
      <c r="AC3382" s="13" t="str">
        <f>+LISTAS[[#This Row],[Codigo]]</f>
        <v/>
      </c>
      <c r="AD3382" s="13" t="str">
        <f>+LISTAS[[#This Row],[ID]]</f>
        <v>CLIPS IMPORTADOS694</v>
      </c>
    </row>
    <row r="3383" spans="1:30" x14ac:dyDescent="0.35">
      <c r="A3383" s="7" t="s">
        <v>10473</v>
      </c>
      <c r="B3383" t="s">
        <v>10310</v>
      </c>
      <c r="C3383">
        <v>695</v>
      </c>
      <c r="D3383" t="s">
        <v>10474</v>
      </c>
      <c r="E3383" s="2">
        <v>1217.3913</v>
      </c>
      <c r="F3383" s="7" t="str">
        <f>+_xlfn.XLOOKUP(LISTAS[[#This Row],[ID]],_01_CODIGOS_Y_COSTOS_xlsm[Producto y N°],_01_CODIGOS_Y_COSTOS_xlsm[FABRICA],"",0,1)</f>
        <v/>
      </c>
      <c r="G3383" s="26">
        <f>LISTAS[[#This Row],[Precio]]*(1-0.46)</f>
        <v>657.391302</v>
      </c>
      <c r="H3383" s="21">
        <f>+_xlfn.XLOOKUP(LISTAS[[#This Row],[ID]],_01_CODIGOS_Y_COSTOS_xlsm[Producto y N°],_01_CODIGOS_Y_COSTOS_xlsm[COSTO],0,0,1)</f>
        <v>0</v>
      </c>
      <c r="I3383" s="28">
        <f>+IFERROR(LISTAS[[#This Row],[VENTA NETA]]/LISTAS[[#This Row],[COSTO]]-1,0)</f>
        <v>0</v>
      </c>
      <c r="J3383" s="50" t="str">
        <f>IFERROR(VLOOKUP(LISTAS[[#This Row],[ID]],_01_CODIGOS_Y_COSTOS_xlsm[[Producto y N°]:[CODIGO]],2,0),"")</f>
        <v/>
      </c>
      <c r="O3383" t="s">
        <v>10473</v>
      </c>
      <c r="AB3383" s="12" t="str">
        <f>+LISTAS[[#This Row],[Codigo]]&amp;LISTAS[[#This Row],[Fabrica]]</f>
        <v/>
      </c>
      <c r="AC3383" s="13" t="str">
        <f>+LISTAS[[#This Row],[Codigo]]</f>
        <v/>
      </c>
      <c r="AD3383" s="13" t="str">
        <f>+LISTAS[[#This Row],[ID]]</f>
        <v>CLIPS IMPORTADOS695</v>
      </c>
    </row>
    <row r="3384" spans="1:30" x14ac:dyDescent="0.35">
      <c r="A3384" s="7" t="s">
        <v>10475</v>
      </c>
      <c r="B3384" t="s">
        <v>10310</v>
      </c>
      <c r="C3384">
        <v>696</v>
      </c>
      <c r="D3384" t="s">
        <v>10396</v>
      </c>
      <c r="E3384" s="2">
        <v>1130.4348</v>
      </c>
      <c r="F3384" s="7" t="str">
        <f>+_xlfn.XLOOKUP(LISTAS[[#This Row],[ID]],_01_CODIGOS_Y_COSTOS_xlsm[Producto y N°],_01_CODIGOS_Y_COSTOS_xlsm[FABRICA],"",0,1)</f>
        <v/>
      </c>
      <c r="G3384" s="26">
        <f>LISTAS[[#This Row],[Precio]]*(1-0.46)</f>
        <v>610.43479200000002</v>
      </c>
      <c r="H3384" s="21">
        <f>+_xlfn.XLOOKUP(LISTAS[[#This Row],[ID]],_01_CODIGOS_Y_COSTOS_xlsm[Producto y N°],_01_CODIGOS_Y_COSTOS_xlsm[COSTO],0,0,1)</f>
        <v>0</v>
      </c>
      <c r="I3384" s="28">
        <f>+IFERROR(LISTAS[[#This Row],[VENTA NETA]]/LISTAS[[#This Row],[COSTO]]-1,0)</f>
        <v>0</v>
      </c>
      <c r="J3384" s="50" t="str">
        <f>IFERROR(VLOOKUP(LISTAS[[#This Row],[ID]],_01_CODIGOS_Y_COSTOS_xlsm[[Producto y N°]:[CODIGO]],2,0),"")</f>
        <v/>
      </c>
      <c r="O3384" t="s">
        <v>10475</v>
      </c>
      <c r="AB3384" s="12" t="str">
        <f>+LISTAS[[#This Row],[Codigo]]&amp;LISTAS[[#This Row],[Fabrica]]</f>
        <v/>
      </c>
      <c r="AC3384" s="13" t="str">
        <f>+LISTAS[[#This Row],[Codigo]]</f>
        <v/>
      </c>
      <c r="AD3384" s="13" t="str">
        <f>+LISTAS[[#This Row],[ID]]</f>
        <v>CLIPS IMPORTADOS696</v>
      </c>
    </row>
    <row r="3385" spans="1:30" x14ac:dyDescent="0.35">
      <c r="A3385" s="7" t="s">
        <v>10476</v>
      </c>
      <c r="B3385" t="s">
        <v>10310</v>
      </c>
      <c r="C3385">
        <v>697</v>
      </c>
      <c r="D3385" t="s">
        <v>10477</v>
      </c>
      <c r="E3385" s="2">
        <v>1130.4348</v>
      </c>
      <c r="F3385" s="7" t="str">
        <f>+_xlfn.XLOOKUP(LISTAS[[#This Row],[ID]],_01_CODIGOS_Y_COSTOS_xlsm[Producto y N°],_01_CODIGOS_Y_COSTOS_xlsm[FABRICA],"",0,1)</f>
        <v/>
      </c>
      <c r="G3385" s="26">
        <f>LISTAS[[#This Row],[Precio]]*(1-0.46)</f>
        <v>610.43479200000002</v>
      </c>
      <c r="H3385" s="21">
        <f>+_xlfn.XLOOKUP(LISTAS[[#This Row],[ID]],_01_CODIGOS_Y_COSTOS_xlsm[Producto y N°],_01_CODIGOS_Y_COSTOS_xlsm[COSTO],0,0,1)</f>
        <v>0</v>
      </c>
      <c r="I3385" s="28">
        <f>+IFERROR(LISTAS[[#This Row],[VENTA NETA]]/LISTAS[[#This Row],[COSTO]]-1,0)</f>
        <v>0</v>
      </c>
      <c r="J3385" s="50" t="str">
        <f>IFERROR(VLOOKUP(LISTAS[[#This Row],[ID]],_01_CODIGOS_Y_COSTOS_xlsm[[Producto y N°]:[CODIGO]],2,0),"")</f>
        <v/>
      </c>
      <c r="O3385" t="s">
        <v>10476</v>
      </c>
      <c r="AB3385" s="12" t="str">
        <f>+LISTAS[[#This Row],[Codigo]]&amp;LISTAS[[#This Row],[Fabrica]]</f>
        <v/>
      </c>
      <c r="AC3385" s="13" t="str">
        <f>+LISTAS[[#This Row],[Codigo]]</f>
        <v/>
      </c>
      <c r="AD3385" s="13" t="str">
        <f>+LISTAS[[#This Row],[ID]]</f>
        <v>CLIPS IMPORTADOS697</v>
      </c>
    </row>
    <row r="3386" spans="1:30" x14ac:dyDescent="0.35">
      <c r="A3386" s="7" t="s">
        <v>10478</v>
      </c>
      <c r="B3386" t="s">
        <v>10310</v>
      </c>
      <c r="C3386">
        <v>698</v>
      </c>
      <c r="D3386" t="s">
        <v>10479</v>
      </c>
      <c r="E3386" s="2">
        <v>1130.4348</v>
      </c>
      <c r="F3386" s="7" t="str">
        <f>+_xlfn.XLOOKUP(LISTAS[[#This Row],[ID]],_01_CODIGOS_Y_COSTOS_xlsm[Producto y N°],_01_CODIGOS_Y_COSTOS_xlsm[FABRICA],"",0,1)</f>
        <v/>
      </c>
      <c r="G3386" s="26">
        <f>LISTAS[[#This Row],[Precio]]*(1-0.46)</f>
        <v>610.43479200000002</v>
      </c>
      <c r="H3386" s="21">
        <f>+_xlfn.XLOOKUP(LISTAS[[#This Row],[ID]],_01_CODIGOS_Y_COSTOS_xlsm[Producto y N°],_01_CODIGOS_Y_COSTOS_xlsm[COSTO],0,0,1)</f>
        <v>0</v>
      </c>
      <c r="I3386" s="28">
        <f>+IFERROR(LISTAS[[#This Row],[VENTA NETA]]/LISTAS[[#This Row],[COSTO]]-1,0)</f>
        <v>0</v>
      </c>
      <c r="J3386" s="50" t="str">
        <f>IFERROR(VLOOKUP(LISTAS[[#This Row],[ID]],_01_CODIGOS_Y_COSTOS_xlsm[[Producto y N°]:[CODIGO]],2,0),"")</f>
        <v/>
      </c>
      <c r="O3386" t="s">
        <v>10478</v>
      </c>
      <c r="AB3386" s="12" t="str">
        <f>+LISTAS[[#This Row],[Codigo]]&amp;LISTAS[[#This Row],[Fabrica]]</f>
        <v/>
      </c>
      <c r="AC3386" s="13" t="str">
        <f>+LISTAS[[#This Row],[Codigo]]</f>
        <v/>
      </c>
      <c r="AD3386" s="13" t="str">
        <f>+LISTAS[[#This Row],[ID]]</f>
        <v>CLIPS IMPORTADOS698</v>
      </c>
    </row>
    <row r="3387" spans="1:30" x14ac:dyDescent="0.35">
      <c r="A3387" s="7" t="s">
        <v>10480</v>
      </c>
      <c r="B3387" t="s">
        <v>10310</v>
      </c>
      <c r="C3387">
        <v>699</v>
      </c>
      <c r="D3387" t="s">
        <v>10311</v>
      </c>
      <c r="E3387" s="2">
        <v>1130.4348</v>
      </c>
      <c r="F3387" s="7" t="str">
        <f>+_xlfn.XLOOKUP(LISTAS[[#This Row],[ID]],_01_CODIGOS_Y_COSTOS_xlsm[Producto y N°],_01_CODIGOS_Y_COSTOS_xlsm[FABRICA],"",0,1)</f>
        <v/>
      </c>
      <c r="G3387" s="26">
        <f>LISTAS[[#This Row],[Precio]]*(1-0.46)</f>
        <v>610.43479200000002</v>
      </c>
      <c r="H3387" s="21">
        <f>+_xlfn.XLOOKUP(LISTAS[[#This Row],[ID]],_01_CODIGOS_Y_COSTOS_xlsm[Producto y N°],_01_CODIGOS_Y_COSTOS_xlsm[COSTO],0,0,1)</f>
        <v>0</v>
      </c>
      <c r="I3387" s="28">
        <f>+IFERROR(LISTAS[[#This Row],[VENTA NETA]]/LISTAS[[#This Row],[COSTO]]-1,0)</f>
        <v>0</v>
      </c>
      <c r="J3387" s="50" t="str">
        <f>IFERROR(VLOOKUP(LISTAS[[#This Row],[ID]],_01_CODIGOS_Y_COSTOS_xlsm[[Producto y N°]:[CODIGO]],2,0),"")</f>
        <v/>
      </c>
      <c r="O3387" t="s">
        <v>10480</v>
      </c>
      <c r="AB3387" s="12" t="str">
        <f>+LISTAS[[#This Row],[Codigo]]&amp;LISTAS[[#This Row],[Fabrica]]</f>
        <v/>
      </c>
      <c r="AC3387" s="13" t="str">
        <f>+LISTAS[[#This Row],[Codigo]]</f>
        <v/>
      </c>
      <c r="AD3387" s="13" t="str">
        <f>+LISTAS[[#This Row],[ID]]</f>
        <v>CLIPS IMPORTADOS699</v>
      </c>
    </row>
    <row r="3388" spans="1:30" x14ac:dyDescent="0.35">
      <c r="A3388" s="7" t="s">
        <v>10481</v>
      </c>
      <c r="B3388" t="s">
        <v>10310</v>
      </c>
      <c r="C3388">
        <v>700</v>
      </c>
      <c r="D3388" t="s">
        <v>10482</v>
      </c>
      <c r="E3388" s="2">
        <v>1217.3913</v>
      </c>
      <c r="F3388" s="7" t="str">
        <f>+_xlfn.XLOOKUP(LISTAS[[#This Row],[ID]],_01_CODIGOS_Y_COSTOS_xlsm[Producto y N°],_01_CODIGOS_Y_COSTOS_xlsm[FABRICA],"",0,1)</f>
        <v/>
      </c>
      <c r="G3388" s="26">
        <f>LISTAS[[#This Row],[Precio]]*(1-0.46)</f>
        <v>657.391302</v>
      </c>
      <c r="H3388" s="21">
        <f>+_xlfn.XLOOKUP(LISTAS[[#This Row],[ID]],_01_CODIGOS_Y_COSTOS_xlsm[Producto y N°],_01_CODIGOS_Y_COSTOS_xlsm[COSTO],0,0,1)</f>
        <v>0</v>
      </c>
      <c r="I3388" s="28">
        <f>+IFERROR(LISTAS[[#This Row],[VENTA NETA]]/LISTAS[[#This Row],[COSTO]]-1,0)</f>
        <v>0</v>
      </c>
      <c r="J3388" s="50" t="str">
        <f>IFERROR(VLOOKUP(LISTAS[[#This Row],[ID]],_01_CODIGOS_Y_COSTOS_xlsm[[Producto y N°]:[CODIGO]],2,0),"")</f>
        <v/>
      </c>
      <c r="O3388" t="s">
        <v>10481</v>
      </c>
      <c r="AB3388" s="12" t="str">
        <f>+LISTAS[[#This Row],[Codigo]]&amp;LISTAS[[#This Row],[Fabrica]]</f>
        <v/>
      </c>
      <c r="AC3388" s="13" t="str">
        <f>+LISTAS[[#This Row],[Codigo]]</f>
        <v/>
      </c>
      <c r="AD3388" s="13" t="str">
        <f>+LISTAS[[#This Row],[ID]]</f>
        <v>CLIPS IMPORTADOS700</v>
      </c>
    </row>
    <row r="3389" spans="1:30" x14ac:dyDescent="0.35">
      <c r="A3389" s="7" t="s">
        <v>10483</v>
      </c>
      <c r="B3389" t="s">
        <v>10310</v>
      </c>
      <c r="C3389">
        <v>701</v>
      </c>
      <c r="D3389" t="s">
        <v>10484</v>
      </c>
      <c r="E3389" s="2">
        <v>1130.4348</v>
      </c>
      <c r="F3389" s="7" t="str">
        <f>+_xlfn.XLOOKUP(LISTAS[[#This Row],[ID]],_01_CODIGOS_Y_COSTOS_xlsm[Producto y N°],_01_CODIGOS_Y_COSTOS_xlsm[FABRICA],"",0,1)</f>
        <v/>
      </c>
      <c r="G3389" s="26">
        <f>LISTAS[[#This Row],[Precio]]*(1-0.46)</f>
        <v>610.43479200000002</v>
      </c>
      <c r="H3389" s="21">
        <f>+_xlfn.XLOOKUP(LISTAS[[#This Row],[ID]],_01_CODIGOS_Y_COSTOS_xlsm[Producto y N°],_01_CODIGOS_Y_COSTOS_xlsm[COSTO],0,0,1)</f>
        <v>0</v>
      </c>
      <c r="I3389" s="28">
        <f>+IFERROR(LISTAS[[#This Row],[VENTA NETA]]/LISTAS[[#This Row],[COSTO]]-1,0)</f>
        <v>0</v>
      </c>
      <c r="J3389" s="50" t="str">
        <f>IFERROR(VLOOKUP(LISTAS[[#This Row],[ID]],_01_CODIGOS_Y_COSTOS_xlsm[[Producto y N°]:[CODIGO]],2,0),"")</f>
        <v/>
      </c>
      <c r="O3389" t="s">
        <v>10483</v>
      </c>
      <c r="AB3389" s="12" t="str">
        <f>+LISTAS[[#This Row],[Codigo]]&amp;LISTAS[[#This Row],[Fabrica]]</f>
        <v/>
      </c>
      <c r="AC3389" s="13" t="str">
        <f>+LISTAS[[#This Row],[Codigo]]</f>
        <v/>
      </c>
      <c r="AD3389" s="13" t="str">
        <f>+LISTAS[[#This Row],[ID]]</f>
        <v>CLIPS IMPORTADOS701</v>
      </c>
    </row>
    <row r="3390" spans="1:30" x14ac:dyDescent="0.35">
      <c r="A3390" s="7" t="s">
        <v>10485</v>
      </c>
      <c r="B3390" t="s">
        <v>10310</v>
      </c>
      <c r="C3390">
        <v>702</v>
      </c>
      <c r="D3390" t="s">
        <v>10486</v>
      </c>
      <c r="E3390" s="2">
        <v>1130.4348</v>
      </c>
      <c r="F3390" s="7" t="str">
        <f>+_xlfn.XLOOKUP(LISTAS[[#This Row],[ID]],_01_CODIGOS_Y_COSTOS_xlsm[Producto y N°],_01_CODIGOS_Y_COSTOS_xlsm[FABRICA],"",0,1)</f>
        <v/>
      </c>
      <c r="G3390" s="26">
        <f>LISTAS[[#This Row],[Precio]]*(1-0.46)</f>
        <v>610.43479200000002</v>
      </c>
      <c r="H3390" s="21">
        <f>+_xlfn.XLOOKUP(LISTAS[[#This Row],[ID]],_01_CODIGOS_Y_COSTOS_xlsm[Producto y N°],_01_CODIGOS_Y_COSTOS_xlsm[COSTO],0,0,1)</f>
        <v>0</v>
      </c>
      <c r="I3390" s="28">
        <f>+IFERROR(LISTAS[[#This Row],[VENTA NETA]]/LISTAS[[#This Row],[COSTO]]-1,0)</f>
        <v>0</v>
      </c>
      <c r="J3390" s="50" t="str">
        <f>IFERROR(VLOOKUP(LISTAS[[#This Row],[ID]],_01_CODIGOS_Y_COSTOS_xlsm[[Producto y N°]:[CODIGO]],2,0),"")</f>
        <v/>
      </c>
      <c r="O3390" t="s">
        <v>10485</v>
      </c>
      <c r="AB3390" s="12" t="str">
        <f>+LISTAS[[#This Row],[Codigo]]&amp;LISTAS[[#This Row],[Fabrica]]</f>
        <v/>
      </c>
      <c r="AC3390" s="13" t="str">
        <f>+LISTAS[[#This Row],[Codigo]]</f>
        <v/>
      </c>
      <c r="AD3390" s="13" t="str">
        <f>+LISTAS[[#This Row],[ID]]</f>
        <v>CLIPS IMPORTADOS702</v>
      </c>
    </row>
    <row r="3391" spans="1:30" x14ac:dyDescent="0.35">
      <c r="A3391" s="7" t="s">
        <v>10487</v>
      </c>
      <c r="B3391" t="s">
        <v>10310</v>
      </c>
      <c r="C3391">
        <v>703</v>
      </c>
      <c r="D3391" t="s">
        <v>10311</v>
      </c>
      <c r="E3391" s="2">
        <v>1130.4348</v>
      </c>
      <c r="F3391" s="7" t="str">
        <f>+_xlfn.XLOOKUP(LISTAS[[#This Row],[ID]],_01_CODIGOS_Y_COSTOS_xlsm[Producto y N°],_01_CODIGOS_Y_COSTOS_xlsm[FABRICA],"",0,1)</f>
        <v/>
      </c>
      <c r="G3391" s="26">
        <f>LISTAS[[#This Row],[Precio]]*(1-0.46)</f>
        <v>610.43479200000002</v>
      </c>
      <c r="H3391" s="21">
        <f>+_xlfn.XLOOKUP(LISTAS[[#This Row],[ID]],_01_CODIGOS_Y_COSTOS_xlsm[Producto y N°],_01_CODIGOS_Y_COSTOS_xlsm[COSTO],0,0,1)</f>
        <v>0</v>
      </c>
      <c r="I3391" s="28">
        <f>+IFERROR(LISTAS[[#This Row],[VENTA NETA]]/LISTAS[[#This Row],[COSTO]]-1,0)</f>
        <v>0</v>
      </c>
      <c r="J3391" s="50" t="str">
        <f>IFERROR(VLOOKUP(LISTAS[[#This Row],[ID]],_01_CODIGOS_Y_COSTOS_xlsm[[Producto y N°]:[CODIGO]],2,0),"")</f>
        <v/>
      </c>
      <c r="O3391" t="s">
        <v>10487</v>
      </c>
      <c r="AB3391" s="12" t="str">
        <f>+LISTAS[[#This Row],[Codigo]]&amp;LISTAS[[#This Row],[Fabrica]]</f>
        <v/>
      </c>
      <c r="AC3391" s="13" t="str">
        <f>+LISTAS[[#This Row],[Codigo]]</f>
        <v/>
      </c>
      <c r="AD3391" s="13" t="str">
        <f>+LISTAS[[#This Row],[ID]]</f>
        <v>CLIPS IMPORTADOS703</v>
      </c>
    </row>
    <row r="3392" spans="1:30" x14ac:dyDescent="0.35">
      <c r="A3392" s="7" t="s">
        <v>10488</v>
      </c>
      <c r="B3392" t="s">
        <v>10310</v>
      </c>
      <c r="C3392">
        <v>704</v>
      </c>
      <c r="D3392" t="s">
        <v>10489</v>
      </c>
      <c r="E3392" s="2">
        <v>782.6087</v>
      </c>
      <c r="F3392" s="7" t="str">
        <f>+_xlfn.XLOOKUP(LISTAS[[#This Row],[ID]],_01_CODIGOS_Y_COSTOS_xlsm[Producto y N°],_01_CODIGOS_Y_COSTOS_xlsm[FABRICA],"",0,1)</f>
        <v/>
      </c>
      <c r="G3392" s="26">
        <f>LISTAS[[#This Row],[Precio]]*(1-0.46)</f>
        <v>422.608698</v>
      </c>
      <c r="H3392" s="21">
        <f>+_xlfn.XLOOKUP(LISTAS[[#This Row],[ID]],_01_CODIGOS_Y_COSTOS_xlsm[Producto y N°],_01_CODIGOS_Y_COSTOS_xlsm[COSTO],0,0,1)</f>
        <v>0</v>
      </c>
      <c r="I3392" s="28">
        <f>+IFERROR(LISTAS[[#This Row],[VENTA NETA]]/LISTAS[[#This Row],[COSTO]]-1,0)</f>
        <v>0</v>
      </c>
      <c r="J3392" s="50" t="str">
        <f>IFERROR(VLOOKUP(LISTAS[[#This Row],[ID]],_01_CODIGOS_Y_COSTOS_xlsm[[Producto y N°]:[CODIGO]],2,0),"")</f>
        <v/>
      </c>
      <c r="O3392" t="s">
        <v>10488</v>
      </c>
      <c r="AB3392" s="12" t="str">
        <f>+LISTAS[[#This Row],[Codigo]]&amp;LISTAS[[#This Row],[Fabrica]]</f>
        <v/>
      </c>
      <c r="AC3392" s="13" t="str">
        <f>+LISTAS[[#This Row],[Codigo]]</f>
        <v/>
      </c>
      <c r="AD3392" s="13" t="str">
        <f>+LISTAS[[#This Row],[ID]]</f>
        <v>CLIPS IMPORTADOS704</v>
      </c>
    </row>
    <row r="3393" spans="1:30" x14ac:dyDescent="0.35">
      <c r="A3393" s="7" t="s">
        <v>10490</v>
      </c>
      <c r="B3393" t="s">
        <v>10310</v>
      </c>
      <c r="C3393">
        <v>705</v>
      </c>
      <c r="D3393" t="s">
        <v>10326</v>
      </c>
      <c r="E3393" s="2">
        <v>1217.3913</v>
      </c>
      <c r="F3393" s="7" t="str">
        <f>+_xlfn.XLOOKUP(LISTAS[[#This Row],[ID]],_01_CODIGOS_Y_COSTOS_xlsm[Producto y N°],_01_CODIGOS_Y_COSTOS_xlsm[FABRICA],"",0,1)</f>
        <v/>
      </c>
      <c r="G3393" s="26">
        <f>LISTAS[[#This Row],[Precio]]*(1-0.46)</f>
        <v>657.391302</v>
      </c>
      <c r="H3393" s="21">
        <f>+_xlfn.XLOOKUP(LISTAS[[#This Row],[ID]],_01_CODIGOS_Y_COSTOS_xlsm[Producto y N°],_01_CODIGOS_Y_COSTOS_xlsm[COSTO],0,0,1)</f>
        <v>0</v>
      </c>
      <c r="I3393" s="28">
        <f>+IFERROR(LISTAS[[#This Row],[VENTA NETA]]/LISTAS[[#This Row],[COSTO]]-1,0)</f>
        <v>0</v>
      </c>
      <c r="J3393" s="50" t="str">
        <f>IFERROR(VLOOKUP(LISTAS[[#This Row],[ID]],_01_CODIGOS_Y_COSTOS_xlsm[[Producto y N°]:[CODIGO]],2,0),"")</f>
        <v/>
      </c>
      <c r="O3393" t="s">
        <v>10490</v>
      </c>
      <c r="AB3393" s="12" t="str">
        <f>+LISTAS[[#This Row],[Codigo]]&amp;LISTAS[[#This Row],[Fabrica]]</f>
        <v/>
      </c>
      <c r="AC3393" s="13" t="str">
        <f>+LISTAS[[#This Row],[Codigo]]</f>
        <v/>
      </c>
      <c r="AD3393" s="13" t="str">
        <f>+LISTAS[[#This Row],[ID]]</f>
        <v>CLIPS IMPORTADOS705</v>
      </c>
    </row>
    <row r="3394" spans="1:30" x14ac:dyDescent="0.35">
      <c r="A3394" s="7" t="s">
        <v>10491</v>
      </c>
      <c r="B3394" t="s">
        <v>10310</v>
      </c>
      <c r="C3394">
        <v>706</v>
      </c>
      <c r="D3394" t="s">
        <v>10489</v>
      </c>
      <c r="E3394" s="2">
        <v>1217.3913</v>
      </c>
      <c r="F3394" s="7" t="str">
        <f>+_xlfn.XLOOKUP(LISTAS[[#This Row],[ID]],_01_CODIGOS_Y_COSTOS_xlsm[Producto y N°],_01_CODIGOS_Y_COSTOS_xlsm[FABRICA],"",0,1)</f>
        <v/>
      </c>
      <c r="G3394" s="26">
        <f>LISTAS[[#This Row],[Precio]]*(1-0.46)</f>
        <v>657.391302</v>
      </c>
      <c r="H3394" s="21">
        <f>+_xlfn.XLOOKUP(LISTAS[[#This Row],[ID]],_01_CODIGOS_Y_COSTOS_xlsm[Producto y N°],_01_CODIGOS_Y_COSTOS_xlsm[COSTO],0,0,1)</f>
        <v>0</v>
      </c>
      <c r="I3394" s="28">
        <f>+IFERROR(LISTAS[[#This Row],[VENTA NETA]]/LISTAS[[#This Row],[COSTO]]-1,0)</f>
        <v>0</v>
      </c>
      <c r="J3394" s="50" t="str">
        <f>IFERROR(VLOOKUP(LISTAS[[#This Row],[ID]],_01_CODIGOS_Y_COSTOS_xlsm[[Producto y N°]:[CODIGO]],2,0),"")</f>
        <v/>
      </c>
      <c r="O3394" t="s">
        <v>10491</v>
      </c>
      <c r="AB3394" s="12" t="str">
        <f>+LISTAS[[#This Row],[Codigo]]&amp;LISTAS[[#This Row],[Fabrica]]</f>
        <v/>
      </c>
      <c r="AC3394" s="13" t="str">
        <f>+LISTAS[[#This Row],[Codigo]]</f>
        <v/>
      </c>
      <c r="AD3394" s="13" t="str">
        <f>+LISTAS[[#This Row],[ID]]</f>
        <v>CLIPS IMPORTADOS706</v>
      </c>
    </row>
    <row r="3395" spans="1:30" x14ac:dyDescent="0.35">
      <c r="A3395" s="7" t="s">
        <v>10492</v>
      </c>
      <c r="B3395" t="s">
        <v>10310</v>
      </c>
      <c r="C3395">
        <v>707</v>
      </c>
      <c r="D3395" t="s">
        <v>10493</v>
      </c>
      <c r="E3395" s="2">
        <v>1217.3913</v>
      </c>
      <c r="F3395" s="7" t="str">
        <f>+_xlfn.XLOOKUP(LISTAS[[#This Row],[ID]],_01_CODIGOS_Y_COSTOS_xlsm[Producto y N°],_01_CODIGOS_Y_COSTOS_xlsm[FABRICA],"",0,1)</f>
        <v/>
      </c>
      <c r="G3395" s="26">
        <f>LISTAS[[#This Row],[Precio]]*(1-0.46)</f>
        <v>657.391302</v>
      </c>
      <c r="H3395" s="21">
        <f>+_xlfn.XLOOKUP(LISTAS[[#This Row],[ID]],_01_CODIGOS_Y_COSTOS_xlsm[Producto y N°],_01_CODIGOS_Y_COSTOS_xlsm[COSTO],0,0,1)</f>
        <v>0</v>
      </c>
      <c r="I3395" s="28">
        <f>+IFERROR(LISTAS[[#This Row],[VENTA NETA]]/LISTAS[[#This Row],[COSTO]]-1,0)</f>
        <v>0</v>
      </c>
      <c r="J3395" s="50" t="str">
        <f>IFERROR(VLOOKUP(LISTAS[[#This Row],[ID]],_01_CODIGOS_Y_COSTOS_xlsm[[Producto y N°]:[CODIGO]],2,0),"")</f>
        <v/>
      </c>
      <c r="O3395" t="s">
        <v>10492</v>
      </c>
      <c r="AB3395" s="12" t="str">
        <f>+LISTAS[[#This Row],[Codigo]]&amp;LISTAS[[#This Row],[Fabrica]]</f>
        <v/>
      </c>
      <c r="AC3395" s="13" t="str">
        <f>+LISTAS[[#This Row],[Codigo]]</f>
        <v/>
      </c>
      <c r="AD3395" s="13" t="str">
        <f>+LISTAS[[#This Row],[ID]]</f>
        <v>CLIPS IMPORTADOS707</v>
      </c>
    </row>
    <row r="3396" spans="1:30" x14ac:dyDescent="0.35">
      <c r="A3396" s="7" t="s">
        <v>10494</v>
      </c>
      <c r="B3396" t="s">
        <v>10310</v>
      </c>
      <c r="C3396">
        <v>708</v>
      </c>
      <c r="D3396" t="s">
        <v>10495</v>
      </c>
      <c r="E3396" s="2">
        <v>1217.3913</v>
      </c>
      <c r="F3396" s="7" t="str">
        <f>+_xlfn.XLOOKUP(LISTAS[[#This Row],[ID]],_01_CODIGOS_Y_COSTOS_xlsm[Producto y N°],_01_CODIGOS_Y_COSTOS_xlsm[FABRICA],"",0,1)</f>
        <v/>
      </c>
      <c r="G3396" s="26">
        <f>LISTAS[[#This Row],[Precio]]*(1-0.46)</f>
        <v>657.391302</v>
      </c>
      <c r="H3396" s="21">
        <f>+_xlfn.XLOOKUP(LISTAS[[#This Row],[ID]],_01_CODIGOS_Y_COSTOS_xlsm[Producto y N°],_01_CODIGOS_Y_COSTOS_xlsm[COSTO],0,0,1)</f>
        <v>0</v>
      </c>
      <c r="I3396" s="28">
        <f>+IFERROR(LISTAS[[#This Row],[VENTA NETA]]/LISTAS[[#This Row],[COSTO]]-1,0)</f>
        <v>0</v>
      </c>
      <c r="J3396" s="50" t="str">
        <f>IFERROR(VLOOKUP(LISTAS[[#This Row],[ID]],_01_CODIGOS_Y_COSTOS_xlsm[[Producto y N°]:[CODIGO]],2,0),"")</f>
        <v/>
      </c>
      <c r="O3396" t="s">
        <v>10494</v>
      </c>
      <c r="AB3396" s="12" t="str">
        <f>+LISTAS[[#This Row],[Codigo]]&amp;LISTAS[[#This Row],[Fabrica]]</f>
        <v/>
      </c>
      <c r="AC3396" s="13" t="str">
        <f>+LISTAS[[#This Row],[Codigo]]</f>
        <v/>
      </c>
      <c r="AD3396" s="13" t="str">
        <f>+LISTAS[[#This Row],[ID]]</f>
        <v>CLIPS IMPORTADOS708</v>
      </c>
    </row>
    <row r="3397" spans="1:30" x14ac:dyDescent="0.35">
      <c r="A3397" s="7" t="s">
        <v>10496</v>
      </c>
      <c r="B3397" t="s">
        <v>10310</v>
      </c>
      <c r="C3397">
        <v>709</v>
      </c>
      <c r="D3397" t="s">
        <v>10497</v>
      </c>
      <c r="E3397" s="2">
        <v>1217.3913</v>
      </c>
      <c r="F3397" s="7" t="str">
        <f>+_xlfn.XLOOKUP(LISTAS[[#This Row],[ID]],_01_CODIGOS_Y_COSTOS_xlsm[Producto y N°],_01_CODIGOS_Y_COSTOS_xlsm[FABRICA],"",0,1)</f>
        <v/>
      </c>
      <c r="G3397" s="26">
        <f>LISTAS[[#This Row],[Precio]]*(1-0.46)</f>
        <v>657.391302</v>
      </c>
      <c r="H3397" s="21">
        <f>+_xlfn.XLOOKUP(LISTAS[[#This Row],[ID]],_01_CODIGOS_Y_COSTOS_xlsm[Producto y N°],_01_CODIGOS_Y_COSTOS_xlsm[COSTO],0,0,1)</f>
        <v>0</v>
      </c>
      <c r="I3397" s="28">
        <f>+IFERROR(LISTAS[[#This Row],[VENTA NETA]]/LISTAS[[#This Row],[COSTO]]-1,0)</f>
        <v>0</v>
      </c>
      <c r="J3397" s="50" t="str">
        <f>IFERROR(VLOOKUP(LISTAS[[#This Row],[ID]],_01_CODIGOS_Y_COSTOS_xlsm[[Producto y N°]:[CODIGO]],2,0),"")</f>
        <v/>
      </c>
      <c r="O3397" t="s">
        <v>10496</v>
      </c>
      <c r="AB3397" s="12" t="str">
        <f>+LISTAS[[#This Row],[Codigo]]&amp;LISTAS[[#This Row],[Fabrica]]</f>
        <v/>
      </c>
      <c r="AC3397" s="13" t="str">
        <f>+LISTAS[[#This Row],[Codigo]]</f>
        <v/>
      </c>
      <c r="AD3397" s="13" t="str">
        <f>+LISTAS[[#This Row],[ID]]</f>
        <v>CLIPS IMPORTADOS709</v>
      </c>
    </row>
    <row r="3398" spans="1:30" x14ac:dyDescent="0.35">
      <c r="A3398" s="7" t="s">
        <v>10498</v>
      </c>
      <c r="B3398" t="s">
        <v>10310</v>
      </c>
      <c r="C3398">
        <v>710</v>
      </c>
      <c r="D3398" t="s">
        <v>10499</v>
      </c>
      <c r="E3398" s="2">
        <v>1282.6087</v>
      </c>
      <c r="F3398" s="7" t="str">
        <f>+_xlfn.XLOOKUP(LISTAS[[#This Row],[ID]],_01_CODIGOS_Y_COSTOS_xlsm[Producto y N°],_01_CODIGOS_Y_COSTOS_xlsm[FABRICA],"",0,1)</f>
        <v/>
      </c>
      <c r="G3398" s="26">
        <f>LISTAS[[#This Row],[Precio]]*(1-0.46)</f>
        <v>692.608698</v>
      </c>
      <c r="H3398" s="21">
        <f>+_xlfn.XLOOKUP(LISTAS[[#This Row],[ID]],_01_CODIGOS_Y_COSTOS_xlsm[Producto y N°],_01_CODIGOS_Y_COSTOS_xlsm[COSTO],0,0,1)</f>
        <v>0</v>
      </c>
      <c r="I3398" s="28">
        <f>+IFERROR(LISTAS[[#This Row],[VENTA NETA]]/LISTAS[[#This Row],[COSTO]]-1,0)</f>
        <v>0</v>
      </c>
      <c r="J3398" s="50" t="str">
        <f>IFERROR(VLOOKUP(LISTAS[[#This Row],[ID]],_01_CODIGOS_Y_COSTOS_xlsm[[Producto y N°]:[CODIGO]],2,0),"")</f>
        <v/>
      </c>
      <c r="O3398" t="s">
        <v>10498</v>
      </c>
      <c r="AB3398" s="12" t="str">
        <f>+LISTAS[[#This Row],[Codigo]]&amp;LISTAS[[#This Row],[Fabrica]]</f>
        <v/>
      </c>
      <c r="AC3398" s="13" t="str">
        <f>+LISTAS[[#This Row],[Codigo]]</f>
        <v/>
      </c>
      <c r="AD3398" s="13" t="str">
        <f>+LISTAS[[#This Row],[ID]]</f>
        <v>CLIPS IMPORTADOS710</v>
      </c>
    </row>
    <row r="3399" spans="1:30" x14ac:dyDescent="0.35">
      <c r="A3399" s="7" t="s">
        <v>10500</v>
      </c>
      <c r="B3399" t="s">
        <v>10310</v>
      </c>
      <c r="C3399">
        <v>711</v>
      </c>
      <c r="D3399" t="s">
        <v>10324</v>
      </c>
      <c r="E3399" s="2">
        <v>1217.3913</v>
      </c>
      <c r="F3399" s="7" t="str">
        <f>+_xlfn.XLOOKUP(LISTAS[[#This Row],[ID]],_01_CODIGOS_Y_COSTOS_xlsm[Producto y N°],_01_CODIGOS_Y_COSTOS_xlsm[FABRICA],"",0,1)</f>
        <v/>
      </c>
      <c r="G3399" s="26">
        <f>LISTAS[[#This Row],[Precio]]*(1-0.46)</f>
        <v>657.391302</v>
      </c>
      <c r="H3399" s="21">
        <f>+_xlfn.XLOOKUP(LISTAS[[#This Row],[ID]],_01_CODIGOS_Y_COSTOS_xlsm[Producto y N°],_01_CODIGOS_Y_COSTOS_xlsm[COSTO],0,0,1)</f>
        <v>0</v>
      </c>
      <c r="I3399" s="28">
        <f>+IFERROR(LISTAS[[#This Row],[VENTA NETA]]/LISTAS[[#This Row],[COSTO]]-1,0)</f>
        <v>0</v>
      </c>
      <c r="J3399" s="50" t="str">
        <f>IFERROR(VLOOKUP(LISTAS[[#This Row],[ID]],_01_CODIGOS_Y_COSTOS_xlsm[[Producto y N°]:[CODIGO]],2,0),"")</f>
        <v/>
      </c>
      <c r="O3399" t="s">
        <v>10500</v>
      </c>
      <c r="AB3399" s="12" t="str">
        <f>+LISTAS[[#This Row],[Codigo]]&amp;LISTAS[[#This Row],[Fabrica]]</f>
        <v/>
      </c>
      <c r="AC3399" s="13" t="str">
        <f>+LISTAS[[#This Row],[Codigo]]</f>
        <v/>
      </c>
      <c r="AD3399" s="13" t="str">
        <f>+LISTAS[[#This Row],[ID]]</f>
        <v>CLIPS IMPORTADOS711</v>
      </c>
    </row>
    <row r="3400" spans="1:30" x14ac:dyDescent="0.35">
      <c r="A3400" s="7" t="s">
        <v>10501</v>
      </c>
      <c r="B3400" t="s">
        <v>10310</v>
      </c>
      <c r="C3400">
        <v>712</v>
      </c>
      <c r="D3400" t="s">
        <v>10486</v>
      </c>
      <c r="E3400" s="2">
        <v>1217.3913</v>
      </c>
      <c r="F3400" s="7" t="str">
        <f>+_xlfn.XLOOKUP(LISTAS[[#This Row],[ID]],_01_CODIGOS_Y_COSTOS_xlsm[Producto y N°],_01_CODIGOS_Y_COSTOS_xlsm[FABRICA],"",0,1)</f>
        <v/>
      </c>
      <c r="G3400" s="26">
        <f>LISTAS[[#This Row],[Precio]]*(1-0.46)</f>
        <v>657.391302</v>
      </c>
      <c r="H3400" s="21">
        <f>+_xlfn.XLOOKUP(LISTAS[[#This Row],[ID]],_01_CODIGOS_Y_COSTOS_xlsm[Producto y N°],_01_CODIGOS_Y_COSTOS_xlsm[COSTO],0,0,1)</f>
        <v>0</v>
      </c>
      <c r="I3400" s="28">
        <f>+IFERROR(LISTAS[[#This Row],[VENTA NETA]]/LISTAS[[#This Row],[COSTO]]-1,0)</f>
        <v>0</v>
      </c>
      <c r="J3400" s="50" t="str">
        <f>IFERROR(VLOOKUP(LISTAS[[#This Row],[ID]],_01_CODIGOS_Y_COSTOS_xlsm[[Producto y N°]:[CODIGO]],2,0),"")</f>
        <v/>
      </c>
      <c r="O3400" t="s">
        <v>10501</v>
      </c>
      <c r="AB3400" s="12" t="str">
        <f>+LISTAS[[#This Row],[Codigo]]&amp;LISTAS[[#This Row],[Fabrica]]</f>
        <v/>
      </c>
      <c r="AC3400" s="13" t="str">
        <f>+LISTAS[[#This Row],[Codigo]]</f>
        <v/>
      </c>
      <c r="AD3400" s="13" t="str">
        <f>+LISTAS[[#This Row],[ID]]</f>
        <v>CLIPS IMPORTADOS712</v>
      </c>
    </row>
    <row r="3401" spans="1:30" x14ac:dyDescent="0.35">
      <c r="A3401" s="7" t="s">
        <v>10502</v>
      </c>
      <c r="B3401" t="s">
        <v>10310</v>
      </c>
      <c r="C3401">
        <v>713</v>
      </c>
      <c r="D3401" t="s">
        <v>10503</v>
      </c>
      <c r="E3401" s="2">
        <v>630.4348</v>
      </c>
      <c r="F3401" s="7" t="str">
        <f>+_xlfn.XLOOKUP(LISTAS[[#This Row],[ID]],_01_CODIGOS_Y_COSTOS_xlsm[Producto y N°],_01_CODIGOS_Y_COSTOS_xlsm[FABRICA],"",0,1)</f>
        <v/>
      </c>
      <c r="G3401" s="26">
        <f>LISTAS[[#This Row],[Precio]]*(1-0.46)</f>
        <v>340.43479200000002</v>
      </c>
      <c r="H3401" s="21">
        <f>+_xlfn.XLOOKUP(LISTAS[[#This Row],[ID]],_01_CODIGOS_Y_COSTOS_xlsm[Producto y N°],_01_CODIGOS_Y_COSTOS_xlsm[COSTO],0,0,1)</f>
        <v>0</v>
      </c>
      <c r="I3401" s="28">
        <f>+IFERROR(LISTAS[[#This Row],[VENTA NETA]]/LISTAS[[#This Row],[COSTO]]-1,0)</f>
        <v>0</v>
      </c>
      <c r="J3401" s="50" t="str">
        <f>IFERROR(VLOOKUP(LISTAS[[#This Row],[ID]],_01_CODIGOS_Y_COSTOS_xlsm[[Producto y N°]:[CODIGO]],2,0),"")</f>
        <v/>
      </c>
      <c r="O3401" t="s">
        <v>10502</v>
      </c>
      <c r="AB3401" s="12" t="str">
        <f>+LISTAS[[#This Row],[Codigo]]&amp;LISTAS[[#This Row],[Fabrica]]</f>
        <v/>
      </c>
      <c r="AC3401" s="13" t="str">
        <f>+LISTAS[[#This Row],[Codigo]]</f>
        <v/>
      </c>
      <c r="AD3401" s="13" t="str">
        <f>+LISTAS[[#This Row],[ID]]</f>
        <v>CLIPS IMPORTADOS713</v>
      </c>
    </row>
    <row r="3402" spans="1:30" x14ac:dyDescent="0.35">
      <c r="A3402" s="7" t="s">
        <v>10504</v>
      </c>
      <c r="B3402" t="s">
        <v>10310</v>
      </c>
      <c r="C3402">
        <v>714</v>
      </c>
      <c r="D3402" t="s">
        <v>10459</v>
      </c>
      <c r="E3402" s="2">
        <v>1217.3913</v>
      </c>
      <c r="F3402" s="7" t="str">
        <f>+_xlfn.XLOOKUP(LISTAS[[#This Row],[ID]],_01_CODIGOS_Y_COSTOS_xlsm[Producto y N°],_01_CODIGOS_Y_COSTOS_xlsm[FABRICA],"",0,1)</f>
        <v/>
      </c>
      <c r="G3402" s="26">
        <f>LISTAS[[#This Row],[Precio]]*(1-0.46)</f>
        <v>657.391302</v>
      </c>
      <c r="H3402" s="21">
        <f>+_xlfn.XLOOKUP(LISTAS[[#This Row],[ID]],_01_CODIGOS_Y_COSTOS_xlsm[Producto y N°],_01_CODIGOS_Y_COSTOS_xlsm[COSTO],0,0,1)</f>
        <v>0</v>
      </c>
      <c r="I3402" s="28">
        <f>+IFERROR(LISTAS[[#This Row],[VENTA NETA]]/LISTAS[[#This Row],[COSTO]]-1,0)</f>
        <v>0</v>
      </c>
      <c r="J3402" s="50" t="str">
        <f>IFERROR(VLOOKUP(LISTAS[[#This Row],[ID]],_01_CODIGOS_Y_COSTOS_xlsm[[Producto y N°]:[CODIGO]],2,0),"")</f>
        <v/>
      </c>
      <c r="O3402" t="s">
        <v>10504</v>
      </c>
      <c r="AB3402" s="12" t="str">
        <f>+LISTAS[[#This Row],[Codigo]]&amp;LISTAS[[#This Row],[Fabrica]]</f>
        <v/>
      </c>
      <c r="AC3402" s="13" t="str">
        <f>+LISTAS[[#This Row],[Codigo]]</f>
        <v/>
      </c>
      <c r="AD3402" s="13" t="str">
        <f>+LISTAS[[#This Row],[ID]]</f>
        <v>CLIPS IMPORTADOS714</v>
      </c>
    </row>
    <row r="3403" spans="1:30" x14ac:dyDescent="0.35">
      <c r="A3403" s="7" t="s">
        <v>10505</v>
      </c>
      <c r="B3403" t="s">
        <v>10310</v>
      </c>
      <c r="C3403">
        <v>715</v>
      </c>
      <c r="D3403" t="s">
        <v>10506</v>
      </c>
      <c r="E3403" s="2">
        <v>1282.6087</v>
      </c>
      <c r="F3403" s="7" t="str">
        <f>+_xlfn.XLOOKUP(LISTAS[[#This Row],[ID]],_01_CODIGOS_Y_COSTOS_xlsm[Producto y N°],_01_CODIGOS_Y_COSTOS_xlsm[FABRICA],"",0,1)</f>
        <v/>
      </c>
      <c r="G3403" s="26">
        <f>LISTAS[[#This Row],[Precio]]*(1-0.46)</f>
        <v>692.608698</v>
      </c>
      <c r="H3403" s="21">
        <f>+_xlfn.XLOOKUP(LISTAS[[#This Row],[ID]],_01_CODIGOS_Y_COSTOS_xlsm[Producto y N°],_01_CODIGOS_Y_COSTOS_xlsm[COSTO],0,0,1)</f>
        <v>0</v>
      </c>
      <c r="I3403" s="28">
        <f>+IFERROR(LISTAS[[#This Row],[VENTA NETA]]/LISTAS[[#This Row],[COSTO]]-1,0)</f>
        <v>0</v>
      </c>
      <c r="J3403" s="50" t="str">
        <f>IFERROR(VLOOKUP(LISTAS[[#This Row],[ID]],_01_CODIGOS_Y_COSTOS_xlsm[[Producto y N°]:[CODIGO]],2,0),"")</f>
        <v/>
      </c>
      <c r="O3403" t="s">
        <v>10505</v>
      </c>
      <c r="AB3403" s="12" t="str">
        <f>+LISTAS[[#This Row],[Codigo]]&amp;LISTAS[[#This Row],[Fabrica]]</f>
        <v/>
      </c>
      <c r="AC3403" s="13" t="str">
        <f>+LISTAS[[#This Row],[Codigo]]</f>
        <v/>
      </c>
      <c r="AD3403" s="13" t="str">
        <f>+LISTAS[[#This Row],[ID]]</f>
        <v>CLIPS IMPORTADOS715</v>
      </c>
    </row>
    <row r="3404" spans="1:30" x14ac:dyDescent="0.35">
      <c r="A3404" s="7" t="s">
        <v>10507</v>
      </c>
      <c r="B3404" t="s">
        <v>10310</v>
      </c>
      <c r="C3404">
        <v>716</v>
      </c>
      <c r="D3404" t="s">
        <v>10508</v>
      </c>
      <c r="E3404" s="2">
        <v>1500</v>
      </c>
      <c r="F3404" s="7" t="str">
        <f>+_xlfn.XLOOKUP(LISTAS[[#This Row],[ID]],_01_CODIGOS_Y_COSTOS_xlsm[Producto y N°],_01_CODIGOS_Y_COSTOS_xlsm[FABRICA],"",0,1)</f>
        <v/>
      </c>
      <c r="G3404" s="26">
        <f>LISTAS[[#This Row],[Precio]]*(1-0.46)</f>
        <v>810</v>
      </c>
      <c r="H3404" s="21">
        <f>+_xlfn.XLOOKUP(LISTAS[[#This Row],[ID]],_01_CODIGOS_Y_COSTOS_xlsm[Producto y N°],_01_CODIGOS_Y_COSTOS_xlsm[COSTO],0,0,1)</f>
        <v>0</v>
      </c>
      <c r="I3404" s="28">
        <f>+IFERROR(LISTAS[[#This Row],[VENTA NETA]]/LISTAS[[#This Row],[COSTO]]-1,0)</f>
        <v>0</v>
      </c>
      <c r="J3404" s="50" t="str">
        <f>IFERROR(VLOOKUP(LISTAS[[#This Row],[ID]],_01_CODIGOS_Y_COSTOS_xlsm[[Producto y N°]:[CODIGO]],2,0),"")</f>
        <v/>
      </c>
      <c r="O3404" t="s">
        <v>10507</v>
      </c>
      <c r="AB3404" s="12" t="str">
        <f>+LISTAS[[#This Row],[Codigo]]&amp;LISTAS[[#This Row],[Fabrica]]</f>
        <v/>
      </c>
      <c r="AC3404" s="13" t="str">
        <f>+LISTAS[[#This Row],[Codigo]]</f>
        <v/>
      </c>
      <c r="AD3404" s="13" t="str">
        <f>+LISTAS[[#This Row],[ID]]</f>
        <v>CLIPS IMPORTADOS716</v>
      </c>
    </row>
    <row r="3405" spans="1:30" x14ac:dyDescent="0.35">
      <c r="A3405" s="7" t="s">
        <v>10509</v>
      </c>
      <c r="B3405" t="s">
        <v>10310</v>
      </c>
      <c r="C3405">
        <v>717</v>
      </c>
      <c r="D3405" t="s">
        <v>10422</v>
      </c>
      <c r="E3405" s="2">
        <v>1413.0435</v>
      </c>
      <c r="F3405" s="7" t="str">
        <f>+_xlfn.XLOOKUP(LISTAS[[#This Row],[ID]],_01_CODIGOS_Y_COSTOS_xlsm[Producto y N°],_01_CODIGOS_Y_COSTOS_xlsm[FABRICA],"",0,1)</f>
        <v/>
      </c>
      <c r="G3405" s="26">
        <f>LISTAS[[#This Row],[Precio]]*(1-0.46)</f>
        <v>763.04349000000002</v>
      </c>
      <c r="H3405" s="21">
        <f>+_xlfn.XLOOKUP(LISTAS[[#This Row],[ID]],_01_CODIGOS_Y_COSTOS_xlsm[Producto y N°],_01_CODIGOS_Y_COSTOS_xlsm[COSTO],0,0,1)</f>
        <v>0</v>
      </c>
      <c r="I3405" s="28">
        <f>+IFERROR(LISTAS[[#This Row],[VENTA NETA]]/LISTAS[[#This Row],[COSTO]]-1,0)</f>
        <v>0</v>
      </c>
      <c r="J3405" s="50" t="str">
        <f>IFERROR(VLOOKUP(LISTAS[[#This Row],[ID]],_01_CODIGOS_Y_COSTOS_xlsm[[Producto y N°]:[CODIGO]],2,0),"")</f>
        <v/>
      </c>
      <c r="O3405" t="s">
        <v>10509</v>
      </c>
      <c r="AB3405" s="12" t="str">
        <f>+LISTAS[[#This Row],[Codigo]]&amp;LISTAS[[#This Row],[Fabrica]]</f>
        <v/>
      </c>
      <c r="AC3405" s="13" t="str">
        <f>+LISTAS[[#This Row],[Codigo]]</f>
        <v/>
      </c>
      <c r="AD3405" s="13" t="str">
        <f>+LISTAS[[#This Row],[ID]]</f>
        <v>CLIPS IMPORTADOS717</v>
      </c>
    </row>
    <row r="3406" spans="1:30" x14ac:dyDescent="0.35">
      <c r="A3406" s="7" t="s">
        <v>10510</v>
      </c>
      <c r="B3406" t="s">
        <v>10310</v>
      </c>
      <c r="C3406">
        <v>718</v>
      </c>
      <c r="D3406" t="s">
        <v>10503</v>
      </c>
      <c r="E3406" s="2">
        <v>1000</v>
      </c>
      <c r="F3406" s="7" t="str">
        <f>+_xlfn.XLOOKUP(LISTAS[[#This Row],[ID]],_01_CODIGOS_Y_COSTOS_xlsm[Producto y N°],_01_CODIGOS_Y_COSTOS_xlsm[FABRICA],"",0,1)</f>
        <v/>
      </c>
      <c r="G3406" s="26">
        <f>LISTAS[[#This Row],[Precio]]*(1-0.46)</f>
        <v>540</v>
      </c>
      <c r="H3406" s="21">
        <f>+_xlfn.XLOOKUP(LISTAS[[#This Row],[ID]],_01_CODIGOS_Y_COSTOS_xlsm[Producto y N°],_01_CODIGOS_Y_COSTOS_xlsm[COSTO],0,0,1)</f>
        <v>0</v>
      </c>
      <c r="I3406" s="28">
        <f>+IFERROR(LISTAS[[#This Row],[VENTA NETA]]/LISTAS[[#This Row],[COSTO]]-1,0)</f>
        <v>0</v>
      </c>
      <c r="J3406" s="50" t="str">
        <f>IFERROR(VLOOKUP(LISTAS[[#This Row],[ID]],_01_CODIGOS_Y_COSTOS_xlsm[[Producto y N°]:[CODIGO]],2,0),"")</f>
        <v/>
      </c>
      <c r="O3406" t="s">
        <v>10510</v>
      </c>
      <c r="AB3406" s="12" t="str">
        <f>+LISTAS[[#This Row],[Codigo]]&amp;LISTAS[[#This Row],[Fabrica]]</f>
        <v/>
      </c>
      <c r="AC3406" s="13" t="str">
        <f>+LISTAS[[#This Row],[Codigo]]</f>
        <v/>
      </c>
      <c r="AD3406" s="13" t="str">
        <f>+LISTAS[[#This Row],[ID]]</f>
        <v>CLIPS IMPORTADOS718</v>
      </c>
    </row>
    <row r="3407" spans="1:30" x14ac:dyDescent="0.35">
      <c r="A3407" s="7" t="s">
        <v>10511</v>
      </c>
      <c r="B3407" t="s">
        <v>10310</v>
      </c>
      <c r="C3407">
        <v>719</v>
      </c>
      <c r="D3407" t="s">
        <v>10324</v>
      </c>
      <c r="E3407" s="2">
        <v>1500</v>
      </c>
      <c r="F3407" s="7" t="str">
        <f>+_xlfn.XLOOKUP(LISTAS[[#This Row],[ID]],_01_CODIGOS_Y_COSTOS_xlsm[Producto y N°],_01_CODIGOS_Y_COSTOS_xlsm[FABRICA],"",0,1)</f>
        <v/>
      </c>
      <c r="G3407" s="26">
        <f>LISTAS[[#This Row],[Precio]]*(1-0.46)</f>
        <v>810</v>
      </c>
      <c r="H3407" s="21">
        <f>+_xlfn.XLOOKUP(LISTAS[[#This Row],[ID]],_01_CODIGOS_Y_COSTOS_xlsm[Producto y N°],_01_CODIGOS_Y_COSTOS_xlsm[COSTO],0,0,1)</f>
        <v>0</v>
      </c>
      <c r="I3407" s="28">
        <f>+IFERROR(LISTAS[[#This Row],[VENTA NETA]]/LISTAS[[#This Row],[COSTO]]-1,0)</f>
        <v>0</v>
      </c>
      <c r="J3407" s="50" t="str">
        <f>IFERROR(VLOOKUP(LISTAS[[#This Row],[ID]],_01_CODIGOS_Y_COSTOS_xlsm[[Producto y N°]:[CODIGO]],2,0),"")</f>
        <v/>
      </c>
      <c r="O3407" t="s">
        <v>10511</v>
      </c>
      <c r="AB3407" s="12" t="str">
        <f>+LISTAS[[#This Row],[Codigo]]&amp;LISTAS[[#This Row],[Fabrica]]</f>
        <v/>
      </c>
      <c r="AC3407" s="13" t="str">
        <f>+LISTAS[[#This Row],[Codigo]]</f>
        <v/>
      </c>
      <c r="AD3407" s="13" t="str">
        <f>+LISTAS[[#This Row],[ID]]</f>
        <v>CLIPS IMPORTADOS719</v>
      </c>
    </row>
    <row r="3408" spans="1:30" x14ac:dyDescent="0.35">
      <c r="A3408" s="7" t="s">
        <v>10512</v>
      </c>
      <c r="B3408" t="s">
        <v>10310</v>
      </c>
      <c r="C3408">
        <v>720</v>
      </c>
      <c r="D3408" t="s">
        <v>10474</v>
      </c>
      <c r="E3408" s="2">
        <v>1217.3913</v>
      </c>
      <c r="F3408" s="7" t="str">
        <f>+_xlfn.XLOOKUP(LISTAS[[#This Row],[ID]],_01_CODIGOS_Y_COSTOS_xlsm[Producto y N°],_01_CODIGOS_Y_COSTOS_xlsm[FABRICA],"",0,1)</f>
        <v/>
      </c>
      <c r="G3408" s="26">
        <f>LISTAS[[#This Row],[Precio]]*(1-0.46)</f>
        <v>657.391302</v>
      </c>
      <c r="H3408" s="21">
        <f>+_xlfn.XLOOKUP(LISTAS[[#This Row],[ID]],_01_CODIGOS_Y_COSTOS_xlsm[Producto y N°],_01_CODIGOS_Y_COSTOS_xlsm[COSTO],0,0,1)</f>
        <v>0</v>
      </c>
      <c r="I3408" s="28">
        <f>+IFERROR(LISTAS[[#This Row],[VENTA NETA]]/LISTAS[[#This Row],[COSTO]]-1,0)</f>
        <v>0</v>
      </c>
      <c r="J3408" s="50" t="str">
        <f>IFERROR(VLOOKUP(LISTAS[[#This Row],[ID]],_01_CODIGOS_Y_COSTOS_xlsm[[Producto y N°]:[CODIGO]],2,0),"")</f>
        <v/>
      </c>
      <c r="O3408" t="s">
        <v>10512</v>
      </c>
      <c r="AB3408" s="12" t="str">
        <f>+LISTAS[[#This Row],[Codigo]]&amp;LISTAS[[#This Row],[Fabrica]]</f>
        <v/>
      </c>
      <c r="AC3408" s="13" t="str">
        <f>+LISTAS[[#This Row],[Codigo]]</f>
        <v/>
      </c>
      <c r="AD3408" s="13" t="str">
        <f>+LISTAS[[#This Row],[ID]]</f>
        <v>CLIPS IMPORTADOS720</v>
      </c>
    </row>
    <row r="3409" spans="1:30" x14ac:dyDescent="0.35">
      <c r="A3409" s="7" t="s">
        <v>10513</v>
      </c>
      <c r="B3409" t="s">
        <v>10310</v>
      </c>
      <c r="C3409">
        <v>721</v>
      </c>
      <c r="D3409" t="s">
        <v>10514</v>
      </c>
      <c r="E3409" s="2">
        <v>1217.3913</v>
      </c>
      <c r="F3409" s="7" t="str">
        <f>+_xlfn.XLOOKUP(LISTAS[[#This Row],[ID]],_01_CODIGOS_Y_COSTOS_xlsm[Producto y N°],_01_CODIGOS_Y_COSTOS_xlsm[FABRICA],"",0,1)</f>
        <v/>
      </c>
      <c r="G3409" s="26">
        <f>LISTAS[[#This Row],[Precio]]*(1-0.46)</f>
        <v>657.391302</v>
      </c>
      <c r="H3409" s="21">
        <f>+_xlfn.XLOOKUP(LISTAS[[#This Row],[ID]],_01_CODIGOS_Y_COSTOS_xlsm[Producto y N°],_01_CODIGOS_Y_COSTOS_xlsm[COSTO],0,0,1)</f>
        <v>0</v>
      </c>
      <c r="I3409" s="28">
        <f>+IFERROR(LISTAS[[#This Row],[VENTA NETA]]/LISTAS[[#This Row],[COSTO]]-1,0)</f>
        <v>0</v>
      </c>
      <c r="J3409" s="50" t="str">
        <f>IFERROR(VLOOKUP(LISTAS[[#This Row],[ID]],_01_CODIGOS_Y_COSTOS_xlsm[[Producto y N°]:[CODIGO]],2,0),"")</f>
        <v/>
      </c>
      <c r="O3409" t="s">
        <v>10513</v>
      </c>
      <c r="AB3409" s="12" t="str">
        <f>+LISTAS[[#This Row],[Codigo]]&amp;LISTAS[[#This Row],[Fabrica]]</f>
        <v/>
      </c>
      <c r="AC3409" s="13" t="str">
        <f>+LISTAS[[#This Row],[Codigo]]</f>
        <v/>
      </c>
      <c r="AD3409" s="13" t="str">
        <f>+LISTAS[[#This Row],[ID]]</f>
        <v>CLIPS IMPORTADOS721</v>
      </c>
    </row>
    <row r="3410" spans="1:30" x14ac:dyDescent="0.35">
      <c r="A3410" s="7" t="s">
        <v>10515</v>
      </c>
      <c r="B3410" t="s">
        <v>10310</v>
      </c>
      <c r="C3410">
        <v>722</v>
      </c>
      <c r="D3410" t="s">
        <v>10486</v>
      </c>
      <c r="E3410" s="2">
        <v>1217.3913</v>
      </c>
      <c r="F3410" s="7" t="str">
        <f>+_xlfn.XLOOKUP(LISTAS[[#This Row],[ID]],_01_CODIGOS_Y_COSTOS_xlsm[Producto y N°],_01_CODIGOS_Y_COSTOS_xlsm[FABRICA],"",0,1)</f>
        <v/>
      </c>
      <c r="G3410" s="26">
        <f>LISTAS[[#This Row],[Precio]]*(1-0.46)</f>
        <v>657.391302</v>
      </c>
      <c r="H3410" s="21">
        <f>+_xlfn.XLOOKUP(LISTAS[[#This Row],[ID]],_01_CODIGOS_Y_COSTOS_xlsm[Producto y N°],_01_CODIGOS_Y_COSTOS_xlsm[COSTO],0,0,1)</f>
        <v>0</v>
      </c>
      <c r="I3410" s="28">
        <f>+IFERROR(LISTAS[[#This Row],[VENTA NETA]]/LISTAS[[#This Row],[COSTO]]-1,0)</f>
        <v>0</v>
      </c>
      <c r="J3410" s="50" t="str">
        <f>IFERROR(VLOOKUP(LISTAS[[#This Row],[ID]],_01_CODIGOS_Y_COSTOS_xlsm[[Producto y N°]:[CODIGO]],2,0),"")</f>
        <v/>
      </c>
      <c r="O3410" t="s">
        <v>10515</v>
      </c>
      <c r="AB3410" s="12" t="str">
        <f>+LISTAS[[#This Row],[Codigo]]&amp;LISTAS[[#This Row],[Fabrica]]</f>
        <v/>
      </c>
      <c r="AC3410" s="13" t="str">
        <f>+LISTAS[[#This Row],[Codigo]]</f>
        <v/>
      </c>
      <c r="AD3410" s="13" t="str">
        <f>+LISTAS[[#This Row],[ID]]</f>
        <v>CLIPS IMPORTADOS722</v>
      </c>
    </row>
    <row r="3411" spans="1:30" x14ac:dyDescent="0.35">
      <c r="A3411" s="7" t="s">
        <v>10516</v>
      </c>
      <c r="B3411" t="s">
        <v>10310</v>
      </c>
      <c r="C3411">
        <v>723</v>
      </c>
      <c r="D3411" t="s">
        <v>10517</v>
      </c>
      <c r="E3411" s="2">
        <v>1347.8261</v>
      </c>
      <c r="F3411" s="7" t="str">
        <f>+_xlfn.XLOOKUP(LISTAS[[#This Row],[ID]],_01_CODIGOS_Y_COSTOS_xlsm[Producto y N°],_01_CODIGOS_Y_COSTOS_xlsm[FABRICA],"",0,1)</f>
        <v/>
      </c>
      <c r="G3411" s="26">
        <f>LISTAS[[#This Row],[Precio]]*(1-0.46)</f>
        <v>727.82609400000001</v>
      </c>
      <c r="H3411" s="21">
        <f>+_xlfn.XLOOKUP(LISTAS[[#This Row],[ID]],_01_CODIGOS_Y_COSTOS_xlsm[Producto y N°],_01_CODIGOS_Y_COSTOS_xlsm[COSTO],0,0,1)</f>
        <v>0</v>
      </c>
      <c r="I3411" s="28">
        <f>+IFERROR(LISTAS[[#This Row],[VENTA NETA]]/LISTAS[[#This Row],[COSTO]]-1,0)</f>
        <v>0</v>
      </c>
      <c r="J3411" s="50" t="str">
        <f>IFERROR(VLOOKUP(LISTAS[[#This Row],[ID]],_01_CODIGOS_Y_COSTOS_xlsm[[Producto y N°]:[CODIGO]],2,0),"")</f>
        <v/>
      </c>
      <c r="O3411" t="s">
        <v>10516</v>
      </c>
      <c r="AB3411" s="12" t="str">
        <f>+LISTAS[[#This Row],[Codigo]]&amp;LISTAS[[#This Row],[Fabrica]]</f>
        <v/>
      </c>
      <c r="AC3411" s="13" t="str">
        <f>+LISTAS[[#This Row],[Codigo]]</f>
        <v/>
      </c>
      <c r="AD3411" s="13" t="str">
        <f>+LISTAS[[#This Row],[ID]]</f>
        <v>CLIPS IMPORTADOS723</v>
      </c>
    </row>
    <row r="3412" spans="1:30" x14ac:dyDescent="0.35">
      <c r="A3412" s="7" t="s">
        <v>10518</v>
      </c>
      <c r="B3412" t="s">
        <v>10310</v>
      </c>
      <c r="C3412">
        <v>724</v>
      </c>
      <c r="D3412" t="s">
        <v>10324</v>
      </c>
      <c r="E3412" s="2">
        <v>1130.4348</v>
      </c>
      <c r="F3412" s="7" t="str">
        <f>+_xlfn.XLOOKUP(LISTAS[[#This Row],[ID]],_01_CODIGOS_Y_COSTOS_xlsm[Producto y N°],_01_CODIGOS_Y_COSTOS_xlsm[FABRICA],"",0,1)</f>
        <v/>
      </c>
      <c r="G3412" s="26">
        <f>LISTAS[[#This Row],[Precio]]*(1-0.46)</f>
        <v>610.43479200000002</v>
      </c>
      <c r="H3412" s="21">
        <f>+_xlfn.XLOOKUP(LISTAS[[#This Row],[ID]],_01_CODIGOS_Y_COSTOS_xlsm[Producto y N°],_01_CODIGOS_Y_COSTOS_xlsm[COSTO],0,0,1)</f>
        <v>0</v>
      </c>
      <c r="I3412" s="28">
        <f>+IFERROR(LISTAS[[#This Row],[VENTA NETA]]/LISTAS[[#This Row],[COSTO]]-1,0)</f>
        <v>0</v>
      </c>
      <c r="J3412" s="50" t="str">
        <f>IFERROR(VLOOKUP(LISTAS[[#This Row],[ID]],_01_CODIGOS_Y_COSTOS_xlsm[[Producto y N°]:[CODIGO]],2,0),"")</f>
        <v/>
      </c>
      <c r="O3412" t="s">
        <v>10518</v>
      </c>
      <c r="AB3412" s="12" t="str">
        <f>+LISTAS[[#This Row],[Codigo]]&amp;LISTAS[[#This Row],[Fabrica]]</f>
        <v/>
      </c>
      <c r="AC3412" s="13" t="str">
        <f>+LISTAS[[#This Row],[Codigo]]</f>
        <v/>
      </c>
      <c r="AD3412" s="13" t="str">
        <f>+LISTAS[[#This Row],[ID]]</f>
        <v>CLIPS IMPORTADOS724</v>
      </c>
    </row>
    <row r="3413" spans="1:30" x14ac:dyDescent="0.35">
      <c r="A3413" s="7" t="s">
        <v>10519</v>
      </c>
      <c r="B3413" t="s">
        <v>10310</v>
      </c>
      <c r="C3413">
        <v>725</v>
      </c>
      <c r="D3413" t="s">
        <v>10520</v>
      </c>
      <c r="E3413" s="2">
        <v>1130.4348</v>
      </c>
      <c r="F3413" s="7" t="str">
        <f>+_xlfn.XLOOKUP(LISTAS[[#This Row],[ID]],_01_CODIGOS_Y_COSTOS_xlsm[Producto y N°],_01_CODIGOS_Y_COSTOS_xlsm[FABRICA],"",0,1)</f>
        <v/>
      </c>
      <c r="G3413" s="26">
        <f>LISTAS[[#This Row],[Precio]]*(1-0.46)</f>
        <v>610.43479200000002</v>
      </c>
      <c r="H3413" s="21">
        <f>+_xlfn.XLOOKUP(LISTAS[[#This Row],[ID]],_01_CODIGOS_Y_COSTOS_xlsm[Producto y N°],_01_CODIGOS_Y_COSTOS_xlsm[COSTO],0,0,1)</f>
        <v>0</v>
      </c>
      <c r="I3413" s="28">
        <f>+IFERROR(LISTAS[[#This Row],[VENTA NETA]]/LISTAS[[#This Row],[COSTO]]-1,0)</f>
        <v>0</v>
      </c>
      <c r="J3413" s="50" t="str">
        <f>IFERROR(VLOOKUP(LISTAS[[#This Row],[ID]],_01_CODIGOS_Y_COSTOS_xlsm[[Producto y N°]:[CODIGO]],2,0),"")</f>
        <v/>
      </c>
      <c r="O3413" t="s">
        <v>10519</v>
      </c>
      <c r="AB3413" s="12" t="str">
        <f>+LISTAS[[#This Row],[Codigo]]&amp;LISTAS[[#This Row],[Fabrica]]</f>
        <v/>
      </c>
      <c r="AC3413" s="13" t="str">
        <f>+LISTAS[[#This Row],[Codigo]]</f>
        <v/>
      </c>
      <c r="AD3413" s="13" t="str">
        <f>+LISTAS[[#This Row],[ID]]</f>
        <v>CLIPS IMPORTADOS725</v>
      </c>
    </row>
    <row r="3414" spans="1:30" x14ac:dyDescent="0.35">
      <c r="A3414" s="7" t="s">
        <v>10521</v>
      </c>
      <c r="B3414" t="s">
        <v>10310</v>
      </c>
      <c r="C3414">
        <v>726</v>
      </c>
      <c r="D3414" t="s">
        <v>10522</v>
      </c>
      <c r="E3414" s="2">
        <v>1217.3913</v>
      </c>
      <c r="F3414" s="7" t="str">
        <f>+_xlfn.XLOOKUP(LISTAS[[#This Row],[ID]],_01_CODIGOS_Y_COSTOS_xlsm[Producto y N°],_01_CODIGOS_Y_COSTOS_xlsm[FABRICA],"",0,1)</f>
        <v/>
      </c>
      <c r="G3414" s="26">
        <f>LISTAS[[#This Row],[Precio]]*(1-0.46)</f>
        <v>657.391302</v>
      </c>
      <c r="H3414" s="21">
        <f>+_xlfn.XLOOKUP(LISTAS[[#This Row],[ID]],_01_CODIGOS_Y_COSTOS_xlsm[Producto y N°],_01_CODIGOS_Y_COSTOS_xlsm[COSTO],0,0,1)</f>
        <v>0</v>
      </c>
      <c r="I3414" s="28">
        <f>+IFERROR(LISTAS[[#This Row],[VENTA NETA]]/LISTAS[[#This Row],[COSTO]]-1,0)</f>
        <v>0</v>
      </c>
      <c r="J3414" s="50" t="str">
        <f>IFERROR(VLOOKUP(LISTAS[[#This Row],[ID]],_01_CODIGOS_Y_COSTOS_xlsm[[Producto y N°]:[CODIGO]],2,0),"")</f>
        <v/>
      </c>
      <c r="O3414" t="s">
        <v>10521</v>
      </c>
      <c r="AB3414" s="12" t="str">
        <f>+LISTAS[[#This Row],[Codigo]]&amp;LISTAS[[#This Row],[Fabrica]]</f>
        <v/>
      </c>
      <c r="AC3414" s="13" t="str">
        <f>+LISTAS[[#This Row],[Codigo]]</f>
        <v/>
      </c>
      <c r="AD3414" s="13" t="str">
        <f>+LISTAS[[#This Row],[ID]]</f>
        <v>CLIPS IMPORTADOS726</v>
      </c>
    </row>
    <row r="3415" spans="1:30" x14ac:dyDescent="0.35">
      <c r="A3415" s="7" t="s">
        <v>10523</v>
      </c>
      <c r="B3415" t="s">
        <v>10310</v>
      </c>
      <c r="C3415">
        <v>727</v>
      </c>
      <c r="D3415" t="s">
        <v>10349</v>
      </c>
      <c r="E3415" s="2">
        <v>1543.4783</v>
      </c>
      <c r="F3415" s="7" t="str">
        <f>+_xlfn.XLOOKUP(LISTAS[[#This Row],[ID]],_01_CODIGOS_Y_COSTOS_xlsm[Producto y N°],_01_CODIGOS_Y_COSTOS_xlsm[FABRICA],"",0,1)</f>
        <v/>
      </c>
      <c r="G3415" s="26">
        <f>LISTAS[[#This Row],[Precio]]*(1-0.46)</f>
        <v>833.47828200000004</v>
      </c>
      <c r="H3415" s="21">
        <f>+_xlfn.XLOOKUP(LISTAS[[#This Row],[ID]],_01_CODIGOS_Y_COSTOS_xlsm[Producto y N°],_01_CODIGOS_Y_COSTOS_xlsm[COSTO],0,0,1)</f>
        <v>0</v>
      </c>
      <c r="I3415" s="28">
        <f>+IFERROR(LISTAS[[#This Row],[VENTA NETA]]/LISTAS[[#This Row],[COSTO]]-1,0)</f>
        <v>0</v>
      </c>
      <c r="J3415" s="50" t="str">
        <f>IFERROR(VLOOKUP(LISTAS[[#This Row],[ID]],_01_CODIGOS_Y_COSTOS_xlsm[[Producto y N°]:[CODIGO]],2,0),"")</f>
        <v/>
      </c>
      <c r="O3415" t="s">
        <v>10523</v>
      </c>
      <c r="AB3415" s="12" t="str">
        <f>+LISTAS[[#This Row],[Codigo]]&amp;LISTAS[[#This Row],[Fabrica]]</f>
        <v/>
      </c>
      <c r="AC3415" s="13" t="str">
        <f>+LISTAS[[#This Row],[Codigo]]</f>
        <v/>
      </c>
      <c r="AD3415" s="13" t="str">
        <f>+LISTAS[[#This Row],[ID]]</f>
        <v>CLIPS IMPORTADOS727</v>
      </c>
    </row>
    <row r="3416" spans="1:30" x14ac:dyDescent="0.35">
      <c r="A3416" s="7" t="s">
        <v>10524</v>
      </c>
      <c r="B3416" t="s">
        <v>10310</v>
      </c>
      <c r="C3416">
        <v>728</v>
      </c>
      <c r="D3416" t="s">
        <v>10525</v>
      </c>
      <c r="E3416" s="2">
        <v>1217.3913</v>
      </c>
      <c r="F3416" s="7" t="str">
        <f>+_xlfn.XLOOKUP(LISTAS[[#This Row],[ID]],_01_CODIGOS_Y_COSTOS_xlsm[Producto y N°],_01_CODIGOS_Y_COSTOS_xlsm[FABRICA],"",0,1)</f>
        <v/>
      </c>
      <c r="G3416" s="26">
        <f>LISTAS[[#This Row],[Precio]]*(1-0.46)</f>
        <v>657.391302</v>
      </c>
      <c r="H3416" s="21">
        <f>+_xlfn.XLOOKUP(LISTAS[[#This Row],[ID]],_01_CODIGOS_Y_COSTOS_xlsm[Producto y N°],_01_CODIGOS_Y_COSTOS_xlsm[COSTO],0,0,1)</f>
        <v>0</v>
      </c>
      <c r="I3416" s="28">
        <f>+IFERROR(LISTAS[[#This Row],[VENTA NETA]]/LISTAS[[#This Row],[COSTO]]-1,0)</f>
        <v>0</v>
      </c>
      <c r="J3416" s="50" t="str">
        <f>IFERROR(VLOOKUP(LISTAS[[#This Row],[ID]],_01_CODIGOS_Y_COSTOS_xlsm[[Producto y N°]:[CODIGO]],2,0),"")</f>
        <v/>
      </c>
      <c r="O3416" t="s">
        <v>10524</v>
      </c>
      <c r="AB3416" s="12" t="str">
        <f>+LISTAS[[#This Row],[Codigo]]&amp;LISTAS[[#This Row],[Fabrica]]</f>
        <v/>
      </c>
      <c r="AC3416" s="13" t="str">
        <f>+LISTAS[[#This Row],[Codigo]]</f>
        <v/>
      </c>
      <c r="AD3416" s="13" t="str">
        <f>+LISTAS[[#This Row],[ID]]</f>
        <v>CLIPS IMPORTADOS728</v>
      </c>
    </row>
    <row r="3417" spans="1:30" x14ac:dyDescent="0.35">
      <c r="A3417" s="7" t="s">
        <v>10526</v>
      </c>
      <c r="B3417" t="s">
        <v>10310</v>
      </c>
      <c r="C3417">
        <v>729</v>
      </c>
      <c r="D3417" t="s">
        <v>10527</v>
      </c>
      <c r="E3417" s="2">
        <v>1043.4783</v>
      </c>
      <c r="F3417" s="7" t="str">
        <f>+_xlfn.XLOOKUP(LISTAS[[#This Row],[ID]],_01_CODIGOS_Y_COSTOS_xlsm[Producto y N°],_01_CODIGOS_Y_COSTOS_xlsm[FABRICA],"",0,1)</f>
        <v/>
      </c>
      <c r="G3417" s="26">
        <f>LISTAS[[#This Row],[Precio]]*(1-0.46)</f>
        <v>563.47828200000004</v>
      </c>
      <c r="H3417" s="21">
        <f>+_xlfn.XLOOKUP(LISTAS[[#This Row],[ID]],_01_CODIGOS_Y_COSTOS_xlsm[Producto y N°],_01_CODIGOS_Y_COSTOS_xlsm[COSTO],0,0,1)</f>
        <v>0</v>
      </c>
      <c r="I3417" s="28">
        <f>+IFERROR(LISTAS[[#This Row],[VENTA NETA]]/LISTAS[[#This Row],[COSTO]]-1,0)</f>
        <v>0</v>
      </c>
      <c r="J3417" s="50" t="str">
        <f>IFERROR(VLOOKUP(LISTAS[[#This Row],[ID]],_01_CODIGOS_Y_COSTOS_xlsm[[Producto y N°]:[CODIGO]],2,0),"")</f>
        <v/>
      </c>
      <c r="O3417" t="s">
        <v>10526</v>
      </c>
      <c r="AB3417" s="12" t="str">
        <f>+LISTAS[[#This Row],[Codigo]]&amp;LISTAS[[#This Row],[Fabrica]]</f>
        <v/>
      </c>
      <c r="AC3417" s="13" t="str">
        <f>+LISTAS[[#This Row],[Codigo]]</f>
        <v/>
      </c>
      <c r="AD3417" s="13" t="str">
        <f>+LISTAS[[#This Row],[ID]]</f>
        <v>CLIPS IMPORTADOS729</v>
      </c>
    </row>
    <row r="3418" spans="1:30" x14ac:dyDescent="0.35">
      <c r="A3418" s="7" t="s">
        <v>10528</v>
      </c>
      <c r="B3418" t="s">
        <v>10310</v>
      </c>
      <c r="C3418">
        <v>730</v>
      </c>
      <c r="D3418" t="s">
        <v>10529</v>
      </c>
      <c r="E3418" s="2">
        <v>1043.4783</v>
      </c>
      <c r="F3418" s="7" t="str">
        <f>+_xlfn.XLOOKUP(LISTAS[[#This Row],[ID]],_01_CODIGOS_Y_COSTOS_xlsm[Producto y N°],_01_CODIGOS_Y_COSTOS_xlsm[FABRICA],"",0,1)</f>
        <v/>
      </c>
      <c r="G3418" s="26">
        <f>LISTAS[[#This Row],[Precio]]*(1-0.46)</f>
        <v>563.47828200000004</v>
      </c>
      <c r="H3418" s="21">
        <f>+_xlfn.XLOOKUP(LISTAS[[#This Row],[ID]],_01_CODIGOS_Y_COSTOS_xlsm[Producto y N°],_01_CODIGOS_Y_COSTOS_xlsm[COSTO],0,0,1)</f>
        <v>0</v>
      </c>
      <c r="I3418" s="28">
        <f>+IFERROR(LISTAS[[#This Row],[VENTA NETA]]/LISTAS[[#This Row],[COSTO]]-1,0)</f>
        <v>0</v>
      </c>
      <c r="J3418" s="50" t="str">
        <f>IFERROR(VLOOKUP(LISTAS[[#This Row],[ID]],_01_CODIGOS_Y_COSTOS_xlsm[[Producto y N°]:[CODIGO]],2,0),"")</f>
        <v/>
      </c>
      <c r="O3418" t="s">
        <v>10528</v>
      </c>
      <c r="AB3418" s="12" t="str">
        <f>+LISTAS[[#This Row],[Codigo]]&amp;LISTAS[[#This Row],[Fabrica]]</f>
        <v/>
      </c>
      <c r="AC3418" s="13" t="str">
        <f>+LISTAS[[#This Row],[Codigo]]</f>
        <v/>
      </c>
      <c r="AD3418" s="13" t="str">
        <f>+LISTAS[[#This Row],[ID]]</f>
        <v>CLIPS IMPORTADOS730</v>
      </c>
    </row>
    <row r="3419" spans="1:30" x14ac:dyDescent="0.35">
      <c r="A3419" s="7" t="s">
        <v>10530</v>
      </c>
      <c r="B3419" t="s">
        <v>10310</v>
      </c>
      <c r="C3419">
        <v>731</v>
      </c>
      <c r="D3419" t="s">
        <v>10531</v>
      </c>
      <c r="E3419" s="2">
        <v>1130.4348</v>
      </c>
      <c r="F3419" s="7" t="str">
        <f>+_xlfn.XLOOKUP(LISTAS[[#This Row],[ID]],_01_CODIGOS_Y_COSTOS_xlsm[Producto y N°],_01_CODIGOS_Y_COSTOS_xlsm[FABRICA],"",0,1)</f>
        <v/>
      </c>
      <c r="G3419" s="26">
        <f>LISTAS[[#This Row],[Precio]]*(1-0.46)</f>
        <v>610.43479200000002</v>
      </c>
      <c r="H3419" s="21">
        <f>+_xlfn.XLOOKUP(LISTAS[[#This Row],[ID]],_01_CODIGOS_Y_COSTOS_xlsm[Producto y N°],_01_CODIGOS_Y_COSTOS_xlsm[COSTO],0,0,1)</f>
        <v>0</v>
      </c>
      <c r="I3419" s="28">
        <f>+IFERROR(LISTAS[[#This Row],[VENTA NETA]]/LISTAS[[#This Row],[COSTO]]-1,0)</f>
        <v>0</v>
      </c>
      <c r="J3419" s="50" t="str">
        <f>IFERROR(VLOOKUP(LISTAS[[#This Row],[ID]],_01_CODIGOS_Y_COSTOS_xlsm[[Producto y N°]:[CODIGO]],2,0),"")</f>
        <v/>
      </c>
      <c r="O3419" t="s">
        <v>10530</v>
      </c>
      <c r="AB3419" s="12" t="str">
        <f>+LISTAS[[#This Row],[Codigo]]&amp;LISTAS[[#This Row],[Fabrica]]</f>
        <v/>
      </c>
      <c r="AC3419" s="13" t="str">
        <f>+LISTAS[[#This Row],[Codigo]]</f>
        <v/>
      </c>
      <c r="AD3419" s="13" t="str">
        <f>+LISTAS[[#This Row],[ID]]</f>
        <v>CLIPS IMPORTADOS731</v>
      </c>
    </row>
    <row r="3420" spans="1:30" x14ac:dyDescent="0.35">
      <c r="A3420" s="7" t="s">
        <v>10532</v>
      </c>
      <c r="B3420" t="s">
        <v>10310</v>
      </c>
      <c r="C3420">
        <v>732</v>
      </c>
      <c r="D3420" t="s">
        <v>10533</v>
      </c>
      <c r="E3420" s="2">
        <v>1130.4348</v>
      </c>
      <c r="F3420" s="7" t="str">
        <f>+_xlfn.XLOOKUP(LISTAS[[#This Row],[ID]],_01_CODIGOS_Y_COSTOS_xlsm[Producto y N°],_01_CODIGOS_Y_COSTOS_xlsm[FABRICA],"",0,1)</f>
        <v/>
      </c>
      <c r="G3420" s="26">
        <f>LISTAS[[#This Row],[Precio]]*(1-0.46)</f>
        <v>610.43479200000002</v>
      </c>
      <c r="H3420" s="21">
        <f>+_xlfn.XLOOKUP(LISTAS[[#This Row],[ID]],_01_CODIGOS_Y_COSTOS_xlsm[Producto y N°],_01_CODIGOS_Y_COSTOS_xlsm[COSTO],0,0,1)</f>
        <v>0</v>
      </c>
      <c r="I3420" s="28">
        <f>+IFERROR(LISTAS[[#This Row],[VENTA NETA]]/LISTAS[[#This Row],[COSTO]]-1,0)</f>
        <v>0</v>
      </c>
      <c r="J3420" s="50" t="str">
        <f>IFERROR(VLOOKUP(LISTAS[[#This Row],[ID]],_01_CODIGOS_Y_COSTOS_xlsm[[Producto y N°]:[CODIGO]],2,0),"")</f>
        <v/>
      </c>
      <c r="O3420" t="s">
        <v>10532</v>
      </c>
      <c r="AB3420" s="12" t="str">
        <f>+LISTAS[[#This Row],[Codigo]]&amp;LISTAS[[#This Row],[Fabrica]]</f>
        <v/>
      </c>
      <c r="AC3420" s="13" t="str">
        <f>+LISTAS[[#This Row],[Codigo]]</f>
        <v/>
      </c>
      <c r="AD3420" s="13" t="str">
        <f>+LISTAS[[#This Row],[ID]]</f>
        <v>CLIPS IMPORTADOS732</v>
      </c>
    </row>
    <row r="3421" spans="1:30" x14ac:dyDescent="0.35">
      <c r="A3421" s="7" t="s">
        <v>10534</v>
      </c>
      <c r="B3421" t="s">
        <v>10310</v>
      </c>
      <c r="C3421">
        <v>733</v>
      </c>
      <c r="D3421" t="s">
        <v>10529</v>
      </c>
      <c r="E3421" s="2">
        <v>1130.4348</v>
      </c>
      <c r="F3421" s="7" t="str">
        <f>+_xlfn.XLOOKUP(LISTAS[[#This Row],[ID]],_01_CODIGOS_Y_COSTOS_xlsm[Producto y N°],_01_CODIGOS_Y_COSTOS_xlsm[FABRICA],"",0,1)</f>
        <v/>
      </c>
      <c r="G3421" s="26">
        <f>LISTAS[[#This Row],[Precio]]*(1-0.46)</f>
        <v>610.43479200000002</v>
      </c>
      <c r="H3421" s="21">
        <f>+_xlfn.XLOOKUP(LISTAS[[#This Row],[ID]],_01_CODIGOS_Y_COSTOS_xlsm[Producto y N°],_01_CODIGOS_Y_COSTOS_xlsm[COSTO],0,0,1)</f>
        <v>0</v>
      </c>
      <c r="I3421" s="28">
        <f>+IFERROR(LISTAS[[#This Row],[VENTA NETA]]/LISTAS[[#This Row],[COSTO]]-1,0)</f>
        <v>0</v>
      </c>
      <c r="J3421" s="50" t="str">
        <f>IFERROR(VLOOKUP(LISTAS[[#This Row],[ID]],_01_CODIGOS_Y_COSTOS_xlsm[[Producto y N°]:[CODIGO]],2,0),"")</f>
        <v/>
      </c>
      <c r="O3421" t="s">
        <v>10534</v>
      </c>
      <c r="AB3421" s="12" t="str">
        <f>+LISTAS[[#This Row],[Codigo]]&amp;LISTAS[[#This Row],[Fabrica]]</f>
        <v/>
      </c>
      <c r="AC3421" s="13" t="str">
        <f>+LISTAS[[#This Row],[Codigo]]</f>
        <v/>
      </c>
      <c r="AD3421" s="13" t="str">
        <f>+LISTAS[[#This Row],[ID]]</f>
        <v>CLIPS IMPORTADOS733</v>
      </c>
    </row>
    <row r="3422" spans="1:30" x14ac:dyDescent="0.35">
      <c r="A3422" s="7" t="s">
        <v>10535</v>
      </c>
      <c r="B3422" t="s">
        <v>10310</v>
      </c>
      <c r="C3422">
        <v>734</v>
      </c>
      <c r="D3422" t="s">
        <v>10536</v>
      </c>
      <c r="E3422" s="2">
        <v>1000</v>
      </c>
      <c r="F3422" s="7" t="str">
        <f>+_xlfn.XLOOKUP(LISTAS[[#This Row],[ID]],_01_CODIGOS_Y_COSTOS_xlsm[Producto y N°],_01_CODIGOS_Y_COSTOS_xlsm[FABRICA],"",0,1)</f>
        <v/>
      </c>
      <c r="G3422" s="26">
        <f>LISTAS[[#This Row],[Precio]]*(1-0.46)</f>
        <v>540</v>
      </c>
      <c r="H3422" s="21">
        <f>+_xlfn.XLOOKUP(LISTAS[[#This Row],[ID]],_01_CODIGOS_Y_COSTOS_xlsm[Producto y N°],_01_CODIGOS_Y_COSTOS_xlsm[COSTO],0,0,1)</f>
        <v>0</v>
      </c>
      <c r="I3422" s="28">
        <f>+IFERROR(LISTAS[[#This Row],[VENTA NETA]]/LISTAS[[#This Row],[COSTO]]-1,0)</f>
        <v>0</v>
      </c>
      <c r="J3422" s="50" t="str">
        <f>IFERROR(VLOOKUP(LISTAS[[#This Row],[ID]],_01_CODIGOS_Y_COSTOS_xlsm[[Producto y N°]:[CODIGO]],2,0),"")</f>
        <v/>
      </c>
      <c r="O3422" t="s">
        <v>10535</v>
      </c>
      <c r="AB3422" s="12" t="str">
        <f>+LISTAS[[#This Row],[Codigo]]&amp;LISTAS[[#This Row],[Fabrica]]</f>
        <v/>
      </c>
      <c r="AC3422" s="13" t="str">
        <f>+LISTAS[[#This Row],[Codigo]]</f>
        <v/>
      </c>
      <c r="AD3422" s="13" t="str">
        <f>+LISTAS[[#This Row],[ID]]</f>
        <v>CLIPS IMPORTADOS734</v>
      </c>
    </row>
    <row r="3423" spans="1:30" x14ac:dyDescent="0.35">
      <c r="A3423" s="7" t="s">
        <v>10537</v>
      </c>
      <c r="B3423" t="s">
        <v>10310</v>
      </c>
      <c r="C3423">
        <v>735</v>
      </c>
      <c r="D3423" t="s">
        <v>10326</v>
      </c>
      <c r="E3423" s="2">
        <v>1500</v>
      </c>
      <c r="F3423" s="7" t="str">
        <f>+_xlfn.XLOOKUP(LISTAS[[#This Row],[ID]],_01_CODIGOS_Y_COSTOS_xlsm[Producto y N°],_01_CODIGOS_Y_COSTOS_xlsm[FABRICA],"",0,1)</f>
        <v/>
      </c>
      <c r="G3423" s="26">
        <f>LISTAS[[#This Row],[Precio]]*(1-0.46)</f>
        <v>810</v>
      </c>
      <c r="H3423" s="21">
        <f>+_xlfn.XLOOKUP(LISTAS[[#This Row],[ID]],_01_CODIGOS_Y_COSTOS_xlsm[Producto y N°],_01_CODIGOS_Y_COSTOS_xlsm[COSTO],0,0,1)</f>
        <v>0</v>
      </c>
      <c r="I3423" s="28">
        <f>+IFERROR(LISTAS[[#This Row],[VENTA NETA]]/LISTAS[[#This Row],[COSTO]]-1,0)</f>
        <v>0</v>
      </c>
      <c r="J3423" s="50" t="str">
        <f>IFERROR(VLOOKUP(LISTAS[[#This Row],[ID]],_01_CODIGOS_Y_COSTOS_xlsm[[Producto y N°]:[CODIGO]],2,0),"")</f>
        <v/>
      </c>
      <c r="O3423" t="s">
        <v>10537</v>
      </c>
      <c r="AB3423" s="12" t="str">
        <f>+LISTAS[[#This Row],[Codigo]]&amp;LISTAS[[#This Row],[Fabrica]]</f>
        <v/>
      </c>
      <c r="AC3423" s="13" t="str">
        <f>+LISTAS[[#This Row],[Codigo]]</f>
        <v/>
      </c>
      <c r="AD3423" s="13" t="str">
        <f>+LISTAS[[#This Row],[ID]]</f>
        <v>CLIPS IMPORTADOS735</v>
      </c>
    </row>
    <row r="3424" spans="1:30" x14ac:dyDescent="0.35">
      <c r="A3424" s="7" t="s">
        <v>10538</v>
      </c>
      <c r="B3424" t="s">
        <v>10310</v>
      </c>
      <c r="C3424">
        <v>736</v>
      </c>
      <c r="D3424" t="s">
        <v>10539</v>
      </c>
      <c r="E3424" s="2">
        <v>1065.2174</v>
      </c>
      <c r="F3424" s="7" t="str">
        <f>+_xlfn.XLOOKUP(LISTAS[[#This Row],[ID]],_01_CODIGOS_Y_COSTOS_xlsm[Producto y N°],_01_CODIGOS_Y_COSTOS_xlsm[FABRICA],"",0,1)</f>
        <v/>
      </c>
      <c r="G3424" s="26">
        <f>LISTAS[[#This Row],[Precio]]*(1-0.46)</f>
        <v>575.21739600000001</v>
      </c>
      <c r="H3424" s="21">
        <f>+_xlfn.XLOOKUP(LISTAS[[#This Row],[ID]],_01_CODIGOS_Y_COSTOS_xlsm[Producto y N°],_01_CODIGOS_Y_COSTOS_xlsm[COSTO],0,0,1)</f>
        <v>0</v>
      </c>
      <c r="I3424" s="28">
        <f>+IFERROR(LISTAS[[#This Row],[VENTA NETA]]/LISTAS[[#This Row],[COSTO]]-1,0)</f>
        <v>0</v>
      </c>
      <c r="J3424" s="50" t="str">
        <f>IFERROR(VLOOKUP(LISTAS[[#This Row],[ID]],_01_CODIGOS_Y_COSTOS_xlsm[[Producto y N°]:[CODIGO]],2,0),"")</f>
        <v/>
      </c>
      <c r="O3424" t="s">
        <v>10538</v>
      </c>
      <c r="AB3424" s="12" t="str">
        <f>+LISTAS[[#This Row],[Codigo]]&amp;LISTAS[[#This Row],[Fabrica]]</f>
        <v/>
      </c>
      <c r="AC3424" s="13" t="str">
        <f>+LISTAS[[#This Row],[Codigo]]</f>
        <v/>
      </c>
      <c r="AD3424" s="13" t="str">
        <f>+LISTAS[[#This Row],[ID]]</f>
        <v>CLIPS IMPORTADOS736</v>
      </c>
    </row>
    <row r="3425" spans="1:30" x14ac:dyDescent="0.35">
      <c r="A3425" s="7" t="s">
        <v>10540</v>
      </c>
      <c r="B3425" t="s">
        <v>10310</v>
      </c>
      <c r="C3425">
        <v>737</v>
      </c>
      <c r="D3425" t="s">
        <v>10541</v>
      </c>
      <c r="E3425" s="2">
        <v>913.04349999999999</v>
      </c>
      <c r="F3425" s="7" t="str">
        <f>+_xlfn.XLOOKUP(LISTAS[[#This Row],[ID]],_01_CODIGOS_Y_COSTOS_xlsm[Producto y N°],_01_CODIGOS_Y_COSTOS_xlsm[FABRICA],"",0,1)</f>
        <v/>
      </c>
      <c r="G3425" s="26">
        <f>LISTAS[[#This Row],[Precio]]*(1-0.46)</f>
        <v>493.04349000000002</v>
      </c>
      <c r="H3425" s="21">
        <f>+_xlfn.XLOOKUP(LISTAS[[#This Row],[ID]],_01_CODIGOS_Y_COSTOS_xlsm[Producto y N°],_01_CODIGOS_Y_COSTOS_xlsm[COSTO],0,0,1)</f>
        <v>0</v>
      </c>
      <c r="I3425" s="28">
        <f>+IFERROR(LISTAS[[#This Row],[VENTA NETA]]/LISTAS[[#This Row],[COSTO]]-1,0)</f>
        <v>0</v>
      </c>
      <c r="J3425" s="50" t="str">
        <f>IFERROR(VLOOKUP(LISTAS[[#This Row],[ID]],_01_CODIGOS_Y_COSTOS_xlsm[[Producto y N°]:[CODIGO]],2,0),"")</f>
        <v/>
      </c>
      <c r="O3425" t="s">
        <v>10540</v>
      </c>
      <c r="AB3425" s="12" t="str">
        <f>+LISTAS[[#This Row],[Codigo]]&amp;LISTAS[[#This Row],[Fabrica]]</f>
        <v/>
      </c>
      <c r="AC3425" s="13" t="str">
        <f>+LISTAS[[#This Row],[Codigo]]</f>
        <v/>
      </c>
      <c r="AD3425" s="13" t="str">
        <f>+LISTAS[[#This Row],[ID]]</f>
        <v>CLIPS IMPORTADOS737</v>
      </c>
    </row>
    <row r="3426" spans="1:30" x14ac:dyDescent="0.35">
      <c r="A3426" s="7" t="s">
        <v>10542</v>
      </c>
      <c r="B3426" t="s">
        <v>10310</v>
      </c>
      <c r="C3426">
        <v>738</v>
      </c>
      <c r="D3426" t="s">
        <v>10543</v>
      </c>
      <c r="E3426" s="2">
        <v>1130.4348</v>
      </c>
      <c r="F3426" s="7" t="str">
        <f>+_xlfn.XLOOKUP(LISTAS[[#This Row],[ID]],_01_CODIGOS_Y_COSTOS_xlsm[Producto y N°],_01_CODIGOS_Y_COSTOS_xlsm[FABRICA],"",0,1)</f>
        <v/>
      </c>
      <c r="G3426" s="26">
        <f>LISTAS[[#This Row],[Precio]]*(1-0.46)</f>
        <v>610.43479200000002</v>
      </c>
      <c r="H3426" s="21">
        <f>+_xlfn.XLOOKUP(LISTAS[[#This Row],[ID]],_01_CODIGOS_Y_COSTOS_xlsm[Producto y N°],_01_CODIGOS_Y_COSTOS_xlsm[COSTO],0,0,1)</f>
        <v>0</v>
      </c>
      <c r="I3426" s="28">
        <f>+IFERROR(LISTAS[[#This Row],[VENTA NETA]]/LISTAS[[#This Row],[COSTO]]-1,0)</f>
        <v>0</v>
      </c>
      <c r="J3426" s="50" t="str">
        <f>IFERROR(VLOOKUP(LISTAS[[#This Row],[ID]],_01_CODIGOS_Y_COSTOS_xlsm[[Producto y N°]:[CODIGO]],2,0),"")</f>
        <v/>
      </c>
      <c r="O3426" t="s">
        <v>10542</v>
      </c>
      <c r="AB3426" s="12" t="str">
        <f>+LISTAS[[#This Row],[Codigo]]&amp;LISTAS[[#This Row],[Fabrica]]</f>
        <v/>
      </c>
      <c r="AC3426" s="13" t="str">
        <f>+LISTAS[[#This Row],[Codigo]]</f>
        <v/>
      </c>
      <c r="AD3426" s="13" t="str">
        <f>+LISTAS[[#This Row],[ID]]</f>
        <v>CLIPS IMPORTADOS738</v>
      </c>
    </row>
    <row r="3427" spans="1:30" x14ac:dyDescent="0.35">
      <c r="A3427" s="7" t="s">
        <v>10544</v>
      </c>
      <c r="B3427" t="s">
        <v>10310</v>
      </c>
      <c r="C3427">
        <v>739</v>
      </c>
      <c r="D3427" t="s">
        <v>10525</v>
      </c>
      <c r="E3427" s="2">
        <v>1130.4348</v>
      </c>
      <c r="F3427" s="7" t="str">
        <f>+_xlfn.XLOOKUP(LISTAS[[#This Row],[ID]],_01_CODIGOS_Y_COSTOS_xlsm[Producto y N°],_01_CODIGOS_Y_COSTOS_xlsm[FABRICA],"",0,1)</f>
        <v/>
      </c>
      <c r="G3427" s="26">
        <f>LISTAS[[#This Row],[Precio]]*(1-0.46)</f>
        <v>610.43479200000002</v>
      </c>
      <c r="H3427" s="21">
        <f>+_xlfn.XLOOKUP(LISTAS[[#This Row],[ID]],_01_CODIGOS_Y_COSTOS_xlsm[Producto y N°],_01_CODIGOS_Y_COSTOS_xlsm[COSTO],0,0,1)</f>
        <v>0</v>
      </c>
      <c r="I3427" s="28">
        <f>+IFERROR(LISTAS[[#This Row],[VENTA NETA]]/LISTAS[[#This Row],[COSTO]]-1,0)</f>
        <v>0</v>
      </c>
      <c r="J3427" s="50" t="str">
        <f>IFERROR(VLOOKUP(LISTAS[[#This Row],[ID]],_01_CODIGOS_Y_COSTOS_xlsm[[Producto y N°]:[CODIGO]],2,0),"")</f>
        <v/>
      </c>
      <c r="O3427" t="s">
        <v>10544</v>
      </c>
      <c r="AB3427" s="12" t="str">
        <f>+LISTAS[[#This Row],[Codigo]]&amp;LISTAS[[#This Row],[Fabrica]]</f>
        <v/>
      </c>
      <c r="AC3427" s="13" t="str">
        <f>+LISTAS[[#This Row],[Codigo]]</f>
        <v/>
      </c>
      <c r="AD3427" s="13" t="str">
        <f>+LISTAS[[#This Row],[ID]]</f>
        <v>CLIPS IMPORTADOS739</v>
      </c>
    </row>
    <row r="3428" spans="1:30" x14ac:dyDescent="0.35">
      <c r="A3428" s="7" t="s">
        <v>10545</v>
      </c>
      <c r="B3428" t="s">
        <v>10310</v>
      </c>
      <c r="C3428">
        <v>740</v>
      </c>
      <c r="D3428" t="s">
        <v>10381</v>
      </c>
      <c r="E3428" s="2">
        <v>1500</v>
      </c>
      <c r="F3428" s="7" t="str">
        <f>+_xlfn.XLOOKUP(LISTAS[[#This Row],[ID]],_01_CODIGOS_Y_COSTOS_xlsm[Producto y N°],_01_CODIGOS_Y_COSTOS_xlsm[FABRICA],"",0,1)</f>
        <v/>
      </c>
      <c r="G3428" s="26">
        <f>LISTAS[[#This Row],[Precio]]*(1-0.46)</f>
        <v>810</v>
      </c>
      <c r="H3428" s="21">
        <f>+_xlfn.XLOOKUP(LISTAS[[#This Row],[ID]],_01_CODIGOS_Y_COSTOS_xlsm[Producto y N°],_01_CODIGOS_Y_COSTOS_xlsm[COSTO],0,0,1)</f>
        <v>0</v>
      </c>
      <c r="I3428" s="28">
        <f>+IFERROR(LISTAS[[#This Row],[VENTA NETA]]/LISTAS[[#This Row],[COSTO]]-1,0)</f>
        <v>0</v>
      </c>
      <c r="J3428" s="50" t="str">
        <f>IFERROR(VLOOKUP(LISTAS[[#This Row],[ID]],_01_CODIGOS_Y_COSTOS_xlsm[[Producto y N°]:[CODIGO]],2,0),"")</f>
        <v/>
      </c>
      <c r="O3428" t="s">
        <v>10545</v>
      </c>
      <c r="AB3428" s="12" t="str">
        <f>+LISTAS[[#This Row],[Codigo]]&amp;LISTAS[[#This Row],[Fabrica]]</f>
        <v/>
      </c>
      <c r="AC3428" s="13" t="str">
        <f>+LISTAS[[#This Row],[Codigo]]</f>
        <v/>
      </c>
      <c r="AD3428" s="13" t="str">
        <f>+LISTAS[[#This Row],[ID]]</f>
        <v>CLIPS IMPORTADOS740</v>
      </c>
    </row>
    <row r="3429" spans="1:30" x14ac:dyDescent="0.35">
      <c r="A3429" s="7" t="s">
        <v>10546</v>
      </c>
      <c r="B3429" t="s">
        <v>10310</v>
      </c>
      <c r="C3429">
        <v>741</v>
      </c>
      <c r="D3429" t="s">
        <v>10525</v>
      </c>
      <c r="E3429" s="2">
        <v>1217.3913</v>
      </c>
      <c r="F3429" s="7" t="str">
        <f>+_xlfn.XLOOKUP(LISTAS[[#This Row],[ID]],_01_CODIGOS_Y_COSTOS_xlsm[Producto y N°],_01_CODIGOS_Y_COSTOS_xlsm[FABRICA],"",0,1)</f>
        <v/>
      </c>
      <c r="G3429" s="26">
        <f>LISTAS[[#This Row],[Precio]]*(1-0.46)</f>
        <v>657.391302</v>
      </c>
      <c r="H3429" s="21">
        <f>+_xlfn.XLOOKUP(LISTAS[[#This Row],[ID]],_01_CODIGOS_Y_COSTOS_xlsm[Producto y N°],_01_CODIGOS_Y_COSTOS_xlsm[COSTO],0,0,1)</f>
        <v>0</v>
      </c>
      <c r="I3429" s="28">
        <f>+IFERROR(LISTAS[[#This Row],[VENTA NETA]]/LISTAS[[#This Row],[COSTO]]-1,0)</f>
        <v>0</v>
      </c>
      <c r="J3429" s="50" t="str">
        <f>IFERROR(VLOOKUP(LISTAS[[#This Row],[ID]],_01_CODIGOS_Y_COSTOS_xlsm[[Producto y N°]:[CODIGO]],2,0),"")</f>
        <v/>
      </c>
      <c r="O3429" t="s">
        <v>10546</v>
      </c>
      <c r="AB3429" s="12" t="str">
        <f>+LISTAS[[#This Row],[Codigo]]&amp;LISTAS[[#This Row],[Fabrica]]</f>
        <v/>
      </c>
      <c r="AC3429" s="13" t="str">
        <f>+LISTAS[[#This Row],[Codigo]]</f>
        <v/>
      </c>
      <c r="AD3429" s="13" t="str">
        <f>+LISTAS[[#This Row],[ID]]</f>
        <v>CLIPS IMPORTADOS741</v>
      </c>
    </row>
    <row r="3430" spans="1:30" x14ac:dyDescent="0.35">
      <c r="A3430" s="7" t="s">
        <v>10547</v>
      </c>
      <c r="B3430" t="s">
        <v>10310</v>
      </c>
      <c r="C3430">
        <v>742</v>
      </c>
      <c r="D3430" t="s">
        <v>10459</v>
      </c>
      <c r="E3430" s="2">
        <v>1000</v>
      </c>
      <c r="F3430" s="7" t="str">
        <f>+_xlfn.XLOOKUP(LISTAS[[#This Row],[ID]],_01_CODIGOS_Y_COSTOS_xlsm[Producto y N°],_01_CODIGOS_Y_COSTOS_xlsm[FABRICA],"",0,1)</f>
        <v/>
      </c>
      <c r="G3430" s="26">
        <f>LISTAS[[#This Row],[Precio]]*(1-0.46)</f>
        <v>540</v>
      </c>
      <c r="H3430" s="21">
        <f>+_xlfn.XLOOKUP(LISTAS[[#This Row],[ID]],_01_CODIGOS_Y_COSTOS_xlsm[Producto y N°],_01_CODIGOS_Y_COSTOS_xlsm[COSTO],0,0,1)</f>
        <v>0</v>
      </c>
      <c r="I3430" s="28">
        <f>+IFERROR(LISTAS[[#This Row],[VENTA NETA]]/LISTAS[[#This Row],[COSTO]]-1,0)</f>
        <v>0</v>
      </c>
      <c r="J3430" s="50" t="str">
        <f>IFERROR(VLOOKUP(LISTAS[[#This Row],[ID]],_01_CODIGOS_Y_COSTOS_xlsm[[Producto y N°]:[CODIGO]],2,0),"")</f>
        <v/>
      </c>
      <c r="O3430" t="s">
        <v>10547</v>
      </c>
      <c r="AB3430" s="12" t="str">
        <f>+LISTAS[[#This Row],[Codigo]]&amp;LISTAS[[#This Row],[Fabrica]]</f>
        <v/>
      </c>
      <c r="AC3430" s="13" t="str">
        <f>+LISTAS[[#This Row],[Codigo]]</f>
        <v/>
      </c>
      <c r="AD3430" s="13" t="str">
        <f>+LISTAS[[#This Row],[ID]]</f>
        <v>CLIPS IMPORTADOS742</v>
      </c>
    </row>
    <row r="3431" spans="1:30" x14ac:dyDescent="0.35">
      <c r="A3431" s="7" t="s">
        <v>10548</v>
      </c>
      <c r="B3431" t="s">
        <v>10310</v>
      </c>
      <c r="C3431">
        <v>755</v>
      </c>
      <c r="D3431" t="s">
        <v>10549</v>
      </c>
      <c r="E3431" s="2">
        <v>1217.3913</v>
      </c>
      <c r="F3431" s="7" t="str">
        <f>+_xlfn.XLOOKUP(LISTAS[[#This Row],[ID]],_01_CODIGOS_Y_COSTOS_xlsm[Producto y N°],_01_CODIGOS_Y_COSTOS_xlsm[FABRICA],"",0,1)</f>
        <v/>
      </c>
      <c r="G3431" s="26">
        <f>LISTAS[[#This Row],[Precio]]*(1-0.46)</f>
        <v>657.391302</v>
      </c>
      <c r="H3431" s="21">
        <f>+_xlfn.XLOOKUP(LISTAS[[#This Row],[ID]],_01_CODIGOS_Y_COSTOS_xlsm[Producto y N°],_01_CODIGOS_Y_COSTOS_xlsm[COSTO],0,0,1)</f>
        <v>0</v>
      </c>
      <c r="I3431" s="28">
        <f>+IFERROR(LISTAS[[#This Row],[VENTA NETA]]/LISTAS[[#This Row],[COSTO]]-1,0)</f>
        <v>0</v>
      </c>
      <c r="J3431" s="50" t="str">
        <f>IFERROR(VLOOKUP(LISTAS[[#This Row],[ID]],_01_CODIGOS_Y_COSTOS_xlsm[[Producto y N°]:[CODIGO]],2,0),"")</f>
        <v/>
      </c>
      <c r="O3431" t="s">
        <v>10548</v>
      </c>
      <c r="AB3431" s="12" t="str">
        <f>+LISTAS[[#This Row],[Codigo]]&amp;LISTAS[[#This Row],[Fabrica]]</f>
        <v/>
      </c>
      <c r="AC3431" s="13" t="str">
        <f>+LISTAS[[#This Row],[Codigo]]</f>
        <v/>
      </c>
      <c r="AD3431" s="13" t="str">
        <f>+LISTAS[[#This Row],[ID]]</f>
        <v>CLIPS IMPORTADOS755</v>
      </c>
    </row>
    <row r="3432" spans="1:30" x14ac:dyDescent="0.35">
      <c r="A3432" s="7" t="s">
        <v>10550</v>
      </c>
      <c r="B3432" t="s">
        <v>10310</v>
      </c>
      <c r="C3432">
        <v>756</v>
      </c>
      <c r="D3432" t="s">
        <v>10551</v>
      </c>
      <c r="E3432" s="2">
        <v>1282.6087</v>
      </c>
      <c r="F3432" s="7" t="str">
        <f>+_xlfn.XLOOKUP(LISTAS[[#This Row],[ID]],_01_CODIGOS_Y_COSTOS_xlsm[Producto y N°],_01_CODIGOS_Y_COSTOS_xlsm[FABRICA],"",0,1)</f>
        <v/>
      </c>
      <c r="G3432" s="26">
        <f>LISTAS[[#This Row],[Precio]]*(1-0.46)</f>
        <v>692.608698</v>
      </c>
      <c r="H3432" s="21">
        <f>+_xlfn.XLOOKUP(LISTAS[[#This Row],[ID]],_01_CODIGOS_Y_COSTOS_xlsm[Producto y N°],_01_CODIGOS_Y_COSTOS_xlsm[COSTO],0,0,1)</f>
        <v>0</v>
      </c>
      <c r="I3432" s="28">
        <f>+IFERROR(LISTAS[[#This Row],[VENTA NETA]]/LISTAS[[#This Row],[COSTO]]-1,0)</f>
        <v>0</v>
      </c>
      <c r="J3432" s="50" t="str">
        <f>IFERROR(VLOOKUP(LISTAS[[#This Row],[ID]],_01_CODIGOS_Y_COSTOS_xlsm[[Producto y N°]:[CODIGO]],2,0),"")</f>
        <v/>
      </c>
      <c r="O3432" t="s">
        <v>10550</v>
      </c>
      <c r="AB3432" s="12" t="str">
        <f>+LISTAS[[#This Row],[Codigo]]&amp;LISTAS[[#This Row],[Fabrica]]</f>
        <v/>
      </c>
      <c r="AC3432" s="13" t="str">
        <f>+LISTAS[[#This Row],[Codigo]]</f>
        <v/>
      </c>
      <c r="AD3432" s="13" t="str">
        <f>+LISTAS[[#This Row],[ID]]</f>
        <v>CLIPS IMPORTADOS756</v>
      </c>
    </row>
    <row r="3433" spans="1:30" x14ac:dyDescent="0.35">
      <c r="A3433" s="7" t="s">
        <v>10552</v>
      </c>
      <c r="B3433" t="s">
        <v>10310</v>
      </c>
      <c r="C3433">
        <v>757</v>
      </c>
      <c r="D3433" t="s">
        <v>10553</v>
      </c>
      <c r="E3433" s="2">
        <v>1065.2174</v>
      </c>
      <c r="F3433" s="7" t="str">
        <f>+_xlfn.XLOOKUP(LISTAS[[#This Row],[ID]],_01_CODIGOS_Y_COSTOS_xlsm[Producto y N°],_01_CODIGOS_Y_COSTOS_xlsm[FABRICA],"",0,1)</f>
        <v/>
      </c>
      <c r="G3433" s="26">
        <f>LISTAS[[#This Row],[Precio]]*(1-0.46)</f>
        <v>575.21739600000001</v>
      </c>
      <c r="H3433" s="21">
        <f>+_xlfn.XLOOKUP(LISTAS[[#This Row],[ID]],_01_CODIGOS_Y_COSTOS_xlsm[Producto y N°],_01_CODIGOS_Y_COSTOS_xlsm[COSTO],0,0,1)</f>
        <v>0</v>
      </c>
      <c r="I3433" s="28">
        <f>+IFERROR(LISTAS[[#This Row],[VENTA NETA]]/LISTAS[[#This Row],[COSTO]]-1,0)</f>
        <v>0</v>
      </c>
      <c r="J3433" s="50" t="str">
        <f>IFERROR(VLOOKUP(LISTAS[[#This Row],[ID]],_01_CODIGOS_Y_COSTOS_xlsm[[Producto y N°]:[CODIGO]],2,0),"")</f>
        <v/>
      </c>
      <c r="O3433" t="s">
        <v>10552</v>
      </c>
      <c r="AB3433" s="12" t="str">
        <f>+LISTAS[[#This Row],[Codigo]]&amp;LISTAS[[#This Row],[Fabrica]]</f>
        <v/>
      </c>
      <c r="AC3433" s="13" t="str">
        <f>+LISTAS[[#This Row],[Codigo]]</f>
        <v/>
      </c>
      <c r="AD3433" s="13" t="str">
        <f>+LISTAS[[#This Row],[ID]]</f>
        <v>CLIPS IMPORTADOS757</v>
      </c>
    </row>
    <row r="3434" spans="1:30" x14ac:dyDescent="0.35">
      <c r="A3434" s="7" t="s">
        <v>10554</v>
      </c>
      <c r="B3434" t="s">
        <v>10310</v>
      </c>
      <c r="C3434">
        <v>758</v>
      </c>
      <c r="D3434" t="s">
        <v>10555</v>
      </c>
      <c r="E3434" s="2">
        <v>1065.2174</v>
      </c>
      <c r="F3434" s="7" t="str">
        <f>+_xlfn.XLOOKUP(LISTAS[[#This Row],[ID]],_01_CODIGOS_Y_COSTOS_xlsm[Producto y N°],_01_CODIGOS_Y_COSTOS_xlsm[FABRICA],"",0,1)</f>
        <v/>
      </c>
      <c r="G3434" s="26">
        <f>LISTAS[[#This Row],[Precio]]*(1-0.46)</f>
        <v>575.21739600000001</v>
      </c>
      <c r="H3434" s="21">
        <f>+_xlfn.XLOOKUP(LISTAS[[#This Row],[ID]],_01_CODIGOS_Y_COSTOS_xlsm[Producto y N°],_01_CODIGOS_Y_COSTOS_xlsm[COSTO],0,0,1)</f>
        <v>0</v>
      </c>
      <c r="I3434" s="28">
        <f>+IFERROR(LISTAS[[#This Row],[VENTA NETA]]/LISTAS[[#This Row],[COSTO]]-1,0)</f>
        <v>0</v>
      </c>
      <c r="J3434" s="50" t="str">
        <f>IFERROR(VLOOKUP(LISTAS[[#This Row],[ID]],_01_CODIGOS_Y_COSTOS_xlsm[[Producto y N°]:[CODIGO]],2,0),"")</f>
        <v/>
      </c>
      <c r="O3434" t="s">
        <v>10554</v>
      </c>
      <c r="AB3434" s="12" t="str">
        <f>+LISTAS[[#This Row],[Codigo]]&amp;LISTAS[[#This Row],[Fabrica]]</f>
        <v/>
      </c>
      <c r="AC3434" s="13" t="str">
        <f>+LISTAS[[#This Row],[Codigo]]</f>
        <v/>
      </c>
      <c r="AD3434" s="13" t="str">
        <f>+LISTAS[[#This Row],[ID]]</f>
        <v>CLIPS IMPORTADOS758</v>
      </c>
    </row>
    <row r="3435" spans="1:30" x14ac:dyDescent="0.35">
      <c r="A3435" s="7" t="s">
        <v>10556</v>
      </c>
      <c r="B3435" t="s">
        <v>10310</v>
      </c>
      <c r="C3435">
        <v>759</v>
      </c>
      <c r="D3435" t="s">
        <v>10324</v>
      </c>
      <c r="E3435" s="2">
        <v>913.04349999999999</v>
      </c>
      <c r="F3435" s="7" t="str">
        <f>+_xlfn.XLOOKUP(LISTAS[[#This Row],[ID]],_01_CODIGOS_Y_COSTOS_xlsm[Producto y N°],_01_CODIGOS_Y_COSTOS_xlsm[FABRICA],"",0,1)</f>
        <v/>
      </c>
      <c r="G3435" s="26">
        <f>LISTAS[[#This Row],[Precio]]*(1-0.46)</f>
        <v>493.04349000000002</v>
      </c>
      <c r="H3435" s="21">
        <f>+_xlfn.XLOOKUP(LISTAS[[#This Row],[ID]],_01_CODIGOS_Y_COSTOS_xlsm[Producto y N°],_01_CODIGOS_Y_COSTOS_xlsm[COSTO],0,0,1)</f>
        <v>0</v>
      </c>
      <c r="I3435" s="28">
        <f>+IFERROR(LISTAS[[#This Row],[VENTA NETA]]/LISTAS[[#This Row],[COSTO]]-1,0)</f>
        <v>0</v>
      </c>
      <c r="J3435" s="50" t="str">
        <f>IFERROR(VLOOKUP(LISTAS[[#This Row],[ID]],_01_CODIGOS_Y_COSTOS_xlsm[[Producto y N°]:[CODIGO]],2,0),"")</f>
        <v/>
      </c>
      <c r="O3435" t="s">
        <v>10556</v>
      </c>
      <c r="AB3435" s="12" t="str">
        <f>+LISTAS[[#This Row],[Codigo]]&amp;LISTAS[[#This Row],[Fabrica]]</f>
        <v/>
      </c>
      <c r="AC3435" s="13" t="str">
        <f>+LISTAS[[#This Row],[Codigo]]</f>
        <v/>
      </c>
      <c r="AD3435" s="13" t="str">
        <f>+LISTAS[[#This Row],[ID]]</f>
        <v>CLIPS IMPORTADOS759</v>
      </c>
    </row>
    <row r="3436" spans="1:30" x14ac:dyDescent="0.35">
      <c r="A3436" s="7" t="s">
        <v>10557</v>
      </c>
      <c r="B3436" t="s">
        <v>10310</v>
      </c>
      <c r="C3436">
        <v>760</v>
      </c>
      <c r="D3436" t="s">
        <v>10558</v>
      </c>
      <c r="E3436" s="2">
        <v>1065.2174</v>
      </c>
      <c r="F3436" s="7" t="str">
        <f>+_xlfn.XLOOKUP(LISTAS[[#This Row],[ID]],_01_CODIGOS_Y_COSTOS_xlsm[Producto y N°],_01_CODIGOS_Y_COSTOS_xlsm[FABRICA],"",0,1)</f>
        <v/>
      </c>
      <c r="G3436" s="26">
        <f>LISTAS[[#This Row],[Precio]]*(1-0.46)</f>
        <v>575.21739600000001</v>
      </c>
      <c r="H3436" s="21">
        <f>+_xlfn.XLOOKUP(LISTAS[[#This Row],[ID]],_01_CODIGOS_Y_COSTOS_xlsm[Producto y N°],_01_CODIGOS_Y_COSTOS_xlsm[COSTO],0,0,1)</f>
        <v>0</v>
      </c>
      <c r="I3436" s="28">
        <f>+IFERROR(LISTAS[[#This Row],[VENTA NETA]]/LISTAS[[#This Row],[COSTO]]-1,0)</f>
        <v>0</v>
      </c>
      <c r="J3436" s="50" t="str">
        <f>IFERROR(VLOOKUP(LISTAS[[#This Row],[ID]],_01_CODIGOS_Y_COSTOS_xlsm[[Producto y N°]:[CODIGO]],2,0),"")</f>
        <v/>
      </c>
      <c r="O3436" t="s">
        <v>10557</v>
      </c>
      <c r="AB3436" s="12" t="str">
        <f>+LISTAS[[#This Row],[Codigo]]&amp;LISTAS[[#This Row],[Fabrica]]</f>
        <v/>
      </c>
      <c r="AC3436" s="13" t="str">
        <f>+LISTAS[[#This Row],[Codigo]]</f>
        <v/>
      </c>
      <c r="AD3436" s="13" t="str">
        <f>+LISTAS[[#This Row],[ID]]</f>
        <v>CLIPS IMPORTADOS760</v>
      </c>
    </row>
    <row r="3437" spans="1:30" x14ac:dyDescent="0.35">
      <c r="A3437" s="7" t="s">
        <v>10559</v>
      </c>
      <c r="B3437" t="s">
        <v>10310</v>
      </c>
      <c r="C3437">
        <v>761</v>
      </c>
      <c r="D3437" t="s">
        <v>10372</v>
      </c>
      <c r="E3437" s="2">
        <v>1217.3913</v>
      </c>
      <c r="F3437" s="7" t="str">
        <f>+_xlfn.XLOOKUP(LISTAS[[#This Row],[ID]],_01_CODIGOS_Y_COSTOS_xlsm[Producto y N°],_01_CODIGOS_Y_COSTOS_xlsm[FABRICA],"",0,1)</f>
        <v/>
      </c>
      <c r="G3437" s="26">
        <f>LISTAS[[#This Row],[Precio]]*(1-0.46)</f>
        <v>657.391302</v>
      </c>
      <c r="H3437" s="21">
        <f>+_xlfn.XLOOKUP(LISTAS[[#This Row],[ID]],_01_CODIGOS_Y_COSTOS_xlsm[Producto y N°],_01_CODIGOS_Y_COSTOS_xlsm[COSTO],0,0,1)</f>
        <v>0</v>
      </c>
      <c r="I3437" s="28">
        <f>+IFERROR(LISTAS[[#This Row],[VENTA NETA]]/LISTAS[[#This Row],[COSTO]]-1,0)</f>
        <v>0</v>
      </c>
      <c r="J3437" s="50" t="str">
        <f>IFERROR(VLOOKUP(LISTAS[[#This Row],[ID]],_01_CODIGOS_Y_COSTOS_xlsm[[Producto y N°]:[CODIGO]],2,0),"")</f>
        <v/>
      </c>
      <c r="O3437" t="s">
        <v>10559</v>
      </c>
      <c r="AB3437" s="12" t="str">
        <f>+LISTAS[[#This Row],[Codigo]]&amp;LISTAS[[#This Row],[Fabrica]]</f>
        <v/>
      </c>
      <c r="AC3437" s="13" t="str">
        <f>+LISTAS[[#This Row],[Codigo]]</f>
        <v/>
      </c>
      <c r="AD3437" s="13" t="str">
        <f>+LISTAS[[#This Row],[ID]]</f>
        <v>CLIPS IMPORTADOS761</v>
      </c>
    </row>
    <row r="3438" spans="1:30" x14ac:dyDescent="0.35">
      <c r="A3438" s="7" t="s">
        <v>10560</v>
      </c>
      <c r="B3438" t="s">
        <v>10310</v>
      </c>
      <c r="C3438">
        <v>762</v>
      </c>
      <c r="D3438" t="s">
        <v>10324</v>
      </c>
      <c r="E3438" s="2">
        <v>1608.6957</v>
      </c>
      <c r="F3438" s="7" t="str">
        <f>+_xlfn.XLOOKUP(LISTAS[[#This Row],[ID]],_01_CODIGOS_Y_COSTOS_xlsm[Producto y N°],_01_CODIGOS_Y_COSTOS_xlsm[FABRICA],"",0,1)</f>
        <v/>
      </c>
      <c r="G3438" s="26">
        <f>LISTAS[[#This Row],[Precio]]*(1-0.46)</f>
        <v>868.69567800000004</v>
      </c>
      <c r="H3438" s="21">
        <f>+_xlfn.XLOOKUP(LISTAS[[#This Row],[ID]],_01_CODIGOS_Y_COSTOS_xlsm[Producto y N°],_01_CODIGOS_Y_COSTOS_xlsm[COSTO],0,0,1)</f>
        <v>0</v>
      </c>
      <c r="I3438" s="28">
        <f>+IFERROR(LISTAS[[#This Row],[VENTA NETA]]/LISTAS[[#This Row],[COSTO]]-1,0)</f>
        <v>0</v>
      </c>
      <c r="J3438" s="50" t="str">
        <f>IFERROR(VLOOKUP(LISTAS[[#This Row],[ID]],_01_CODIGOS_Y_COSTOS_xlsm[[Producto y N°]:[CODIGO]],2,0),"")</f>
        <v/>
      </c>
      <c r="O3438" t="s">
        <v>10560</v>
      </c>
      <c r="AB3438" s="12" t="str">
        <f>+LISTAS[[#This Row],[Codigo]]&amp;LISTAS[[#This Row],[Fabrica]]</f>
        <v/>
      </c>
      <c r="AC3438" s="13" t="str">
        <f>+LISTAS[[#This Row],[Codigo]]</f>
        <v/>
      </c>
      <c r="AD3438" s="13" t="str">
        <f>+LISTAS[[#This Row],[ID]]</f>
        <v>CLIPS IMPORTADOS762</v>
      </c>
    </row>
    <row r="3439" spans="1:30" x14ac:dyDescent="0.35">
      <c r="A3439" s="7" t="s">
        <v>10561</v>
      </c>
      <c r="B3439" t="s">
        <v>10310</v>
      </c>
      <c r="C3439">
        <v>763</v>
      </c>
      <c r="D3439" t="s">
        <v>10562</v>
      </c>
      <c r="E3439" s="2">
        <v>1347.8261</v>
      </c>
      <c r="F3439" s="7" t="str">
        <f>+_xlfn.XLOOKUP(LISTAS[[#This Row],[ID]],_01_CODIGOS_Y_COSTOS_xlsm[Producto y N°],_01_CODIGOS_Y_COSTOS_xlsm[FABRICA],"",0,1)</f>
        <v/>
      </c>
      <c r="G3439" s="26">
        <f>LISTAS[[#This Row],[Precio]]*(1-0.46)</f>
        <v>727.82609400000001</v>
      </c>
      <c r="H3439" s="21">
        <f>+_xlfn.XLOOKUP(LISTAS[[#This Row],[ID]],_01_CODIGOS_Y_COSTOS_xlsm[Producto y N°],_01_CODIGOS_Y_COSTOS_xlsm[COSTO],0,0,1)</f>
        <v>0</v>
      </c>
      <c r="I3439" s="28">
        <f>+IFERROR(LISTAS[[#This Row],[VENTA NETA]]/LISTAS[[#This Row],[COSTO]]-1,0)</f>
        <v>0</v>
      </c>
      <c r="J3439" s="50" t="str">
        <f>IFERROR(VLOOKUP(LISTAS[[#This Row],[ID]],_01_CODIGOS_Y_COSTOS_xlsm[[Producto y N°]:[CODIGO]],2,0),"")</f>
        <v/>
      </c>
      <c r="O3439" t="s">
        <v>10561</v>
      </c>
      <c r="AB3439" s="12" t="str">
        <f>+LISTAS[[#This Row],[Codigo]]&amp;LISTAS[[#This Row],[Fabrica]]</f>
        <v/>
      </c>
      <c r="AC3439" s="13" t="str">
        <f>+LISTAS[[#This Row],[Codigo]]</f>
        <v/>
      </c>
      <c r="AD3439" s="13" t="str">
        <f>+LISTAS[[#This Row],[ID]]</f>
        <v>CLIPS IMPORTADOS763</v>
      </c>
    </row>
    <row r="3440" spans="1:30" x14ac:dyDescent="0.35">
      <c r="A3440" s="7" t="s">
        <v>10563</v>
      </c>
      <c r="B3440" t="s">
        <v>10310</v>
      </c>
      <c r="C3440">
        <v>764</v>
      </c>
      <c r="D3440" t="s">
        <v>10324</v>
      </c>
      <c r="E3440" s="2">
        <v>1804.3478</v>
      </c>
      <c r="F3440" s="7" t="str">
        <f>+_xlfn.XLOOKUP(LISTAS[[#This Row],[ID]],_01_CODIGOS_Y_COSTOS_xlsm[Producto y N°],_01_CODIGOS_Y_COSTOS_xlsm[FABRICA],"",0,1)</f>
        <v/>
      </c>
      <c r="G3440" s="26">
        <f>LISTAS[[#This Row],[Precio]]*(1-0.46)</f>
        <v>974.34781200000009</v>
      </c>
      <c r="H3440" s="21">
        <f>+_xlfn.XLOOKUP(LISTAS[[#This Row],[ID]],_01_CODIGOS_Y_COSTOS_xlsm[Producto y N°],_01_CODIGOS_Y_COSTOS_xlsm[COSTO],0,0,1)</f>
        <v>0</v>
      </c>
      <c r="I3440" s="28">
        <f>+IFERROR(LISTAS[[#This Row],[VENTA NETA]]/LISTAS[[#This Row],[COSTO]]-1,0)</f>
        <v>0</v>
      </c>
      <c r="J3440" s="50" t="str">
        <f>IFERROR(VLOOKUP(LISTAS[[#This Row],[ID]],_01_CODIGOS_Y_COSTOS_xlsm[[Producto y N°]:[CODIGO]],2,0),"")</f>
        <v/>
      </c>
      <c r="O3440" t="s">
        <v>10563</v>
      </c>
      <c r="AB3440" s="12" t="str">
        <f>+LISTAS[[#This Row],[Codigo]]&amp;LISTAS[[#This Row],[Fabrica]]</f>
        <v/>
      </c>
      <c r="AC3440" s="13" t="str">
        <f>+LISTAS[[#This Row],[Codigo]]</f>
        <v/>
      </c>
      <c r="AD3440" s="13" t="str">
        <f>+LISTAS[[#This Row],[ID]]</f>
        <v>CLIPS IMPORTADOS764</v>
      </c>
    </row>
    <row r="3441" spans="1:30" x14ac:dyDescent="0.35">
      <c r="A3441" s="7" t="s">
        <v>10564</v>
      </c>
      <c r="B3441" t="s">
        <v>10310</v>
      </c>
      <c r="C3441">
        <v>765</v>
      </c>
      <c r="D3441" t="s">
        <v>10324</v>
      </c>
      <c r="E3441" s="2">
        <v>1565.2174</v>
      </c>
      <c r="F3441" s="7" t="str">
        <f>+_xlfn.XLOOKUP(LISTAS[[#This Row],[ID]],_01_CODIGOS_Y_COSTOS_xlsm[Producto y N°],_01_CODIGOS_Y_COSTOS_xlsm[FABRICA],"",0,1)</f>
        <v/>
      </c>
      <c r="G3441" s="26">
        <f>LISTAS[[#This Row],[Precio]]*(1-0.46)</f>
        <v>845.21739600000001</v>
      </c>
      <c r="H3441" s="21">
        <f>+_xlfn.XLOOKUP(LISTAS[[#This Row],[ID]],_01_CODIGOS_Y_COSTOS_xlsm[Producto y N°],_01_CODIGOS_Y_COSTOS_xlsm[COSTO],0,0,1)</f>
        <v>0</v>
      </c>
      <c r="I3441" s="28">
        <f>+IFERROR(LISTAS[[#This Row],[VENTA NETA]]/LISTAS[[#This Row],[COSTO]]-1,0)</f>
        <v>0</v>
      </c>
      <c r="J3441" s="50" t="str">
        <f>IFERROR(VLOOKUP(LISTAS[[#This Row],[ID]],_01_CODIGOS_Y_COSTOS_xlsm[[Producto y N°]:[CODIGO]],2,0),"")</f>
        <v/>
      </c>
      <c r="O3441" t="s">
        <v>10564</v>
      </c>
      <c r="AB3441" s="12" t="str">
        <f>+LISTAS[[#This Row],[Codigo]]&amp;LISTAS[[#This Row],[Fabrica]]</f>
        <v/>
      </c>
      <c r="AC3441" s="13" t="str">
        <f>+LISTAS[[#This Row],[Codigo]]</f>
        <v/>
      </c>
      <c r="AD3441" s="13" t="str">
        <f>+LISTAS[[#This Row],[ID]]</f>
        <v>CLIPS IMPORTADOS765</v>
      </c>
    </row>
    <row r="3442" spans="1:30" x14ac:dyDescent="0.35">
      <c r="A3442" s="7" t="s">
        <v>10565</v>
      </c>
      <c r="B3442" t="s">
        <v>10310</v>
      </c>
      <c r="C3442">
        <v>766</v>
      </c>
      <c r="D3442" t="s">
        <v>10324</v>
      </c>
      <c r="E3442" s="2">
        <v>1804.3478</v>
      </c>
      <c r="F3442" s="7" t="str">
        <f>+_xlfn.XLOOKUP(LISTAS[[#This Row],[ID]],_01_CODIGOS_Y_COSTOS_xlsm[Producto y N°],_01_CODIGOS_Y_COSTOS_xlsm[FABRICA],"",0,1)</f>
        <v/>
      </c>
      <c r="G3442" s="26">
        <f>LISTAS[[#This Row],[Precio]]*(1-0.46)</f>
        <v>974.34781200000009</v>
      </c>
      <c r="H3442" s="21">
        <f>+_xlfn.XLOOKUP(LISTAS[[#This Row],[ID]],_01_CODIGOS_Y_COSTOS_xlsm[Producto y N°],_01_CODIGOS_Y_COSTOS_xlsm[COSTO],0,0,1)</f>
        <v>0</v>
      </c>
      <c r="I3442" s="28">
        <f>+IFERROR(LISTAS[[#This Row],[VENTA NETA]]/LISTAS[[#This Row],[COSTO]]-1,0)</f>
        <v>0</v>
      </c>
      <c r="J3442" s="50" t="str">
        <f>IFERROR(VLOOKUP(LISTAS[[#This Row],[ID]],_01_CODIGOS_Y_COSTOS_xlsm[[Producto y N°]:[CODIGO]],2,0),"")</f>
        <v/>
      </c>
      <c r="O3442" t="s">
        <v>10565</v>
      </c>
      <c r="AB3442" s="12" t="str">
        <f>+LISTAS[[#This Row],[Codigo]]&amp;LISTAS[[#This Row],[Fabrica]]</f>
        <v/>
      </c>
      <c r="AC3442" s="13" t="str">
        <f>+LISTAS[[#This Row],[Codigo]]</f>
        <v/>
      </c>
      <c r="AD3442" s="13" t="str">
        <f>+LISTAS[[#This Row],[ID]]</f>
        <v>CLIPS IMPORTADOS766</v>
      </c>
    </row>
    <row r="3443" spans="1:30" x14ac:dyDescent="0.35">
      <c r="A3443" s="7" t="s">
        <v>10566</v>
      </c>
      <c r="B3443" t="s">
        <v>10310</v>
      </c>
      <c r="C3443">
        <v>767</v>
      </c>
      <c r="D3443" t="s">
        <v>10567</v>
      </c>
      <c r="E3443" s="2">
        <v>847.8261</v>
      </c>
      <c r="F3443" s="7" t="str">
        <f>+_xlfn.XLOOKUP(LISTAS[[#This Row],[ID]],_01_CODIGOS_Y_COSTOS_xlsm[Producto y N°],_01_CODIGOS_Y_COSTOS_xlsm[FABRICA],"",0,1)</f>
        <v/>
      </c>
      <c r="G3443" s="26">
        <f>LISTAS[[#This Row],[Precio]]*(1-0.46)</f>
        <v>457.82609400000001</v>
      </c>
      <c r="H3443" s="21">
        <f>+_xlfn.XLOOKUP(LISTAS[[#This Row],[ID]],_01_CODIGOS_Y_COSTOS_xlsm[Producto y N°],_01_CODIGOS_Y_COSTOS_xlsm[COSTO],0,0,1)</f>
        <v>0</v>
      </c>
      <c r="I3443" s="28">
        <f>+IFERROR(LISTAS[[#This Row],[VENTA NETA]]/LISTAS[[#This Row],[COSTO]]-1,0)</f>
        <v>0</v>
      </c>
      <c r="J3443" s="50" t="str">
        <f>IFERROR(VLOOKUP(LISTAS[[#This Row],[ID]],_01_CODIGOS_Y_COSTOS_xlsm[[Producto y N°]:[CODIGO]],2,0),"")</f>
        <v/>
      </c>
      <c r="O3443" t="s">
        <v>10566</v>
      </c>
      <c r="AB3443" s="12" t="str">
        <f>+LISTAS[[#This Row],[Codigo]]&amp;LISTAS[[#This Row],[Fabrica]]</f>
        <v/>
      </c>
      <c r="AC3443" s="13" t="str">
        <f>+LISTAS[[#This Row],[Codigo]]</f>
        <v/>
      </c>
      <c r="AD3443" s="13" t="str">
        <f>+LISTAS[[#This Row],[ID]]</f>
        <v>CLIPS IMPORTADOS767</v>
      </c>
    </row>
    <row r="3444" spans="1:30" x14ac:dyDescent="0.35">
      <c r="A3444" s="7" t="s">
        <v>10568</v>
      </c>
      <c r="B3444" t="s">
        <v>10310</v>
      </c>
      <c r="C3444">
        <v>768</v>
      </c>
      <c r="D3444" t="s">
        <v>10326</v>
      </c>
      <c r="E3444" s="2">
        <v>1000</v>
      </c>
      <c r="F3444" s="7" t="str">
        <f>+_xlfn.XLOOKUP(LISTAS[[#This Row],[ID]],_01_CODIGOS_Y_COSTOS_xlsm[Producto y N°],_01_CODIGOS_Y_COSTOS_xlsm[FABRICA],"",0,1)</f>
        <v/>
      </c>
      <c r="G3444" s="26">
        <f>LISTAS[[#This Row],[Precio]]*(1-0.46)</f>
        <v>540</v>
      </c>
      <c r="H3444" s="21">
        <f>+_xlfn.XLOOKUP(LISTAS[[#This Row],[ID]],_01_CODIGOS_Y_COSTOS_xlsm[Producto y N°],_01_CODIGOS_Y_COSTOS_xlsm[COSTO],0,0,1)</f>
        <v>0</v>
      </c>
      <c r="I3444" s="28">
        <f>+IFERROR(LISTAS[[#This Row],[VENTA NETA]]/LISTAS[[#This Row],[COSTO]]-1,0)</f>
        <v>0</v>
      </c>
      <c r="J3444" s="50" t="str">
        <f>IFERROR(VLOOKUP(LISTAS[[#This Row],[ID]],_01_CODIGOS_Y_COSTOS_xlsm[[Producto y N°]:[CODIGO]],2,0),"")</f>
        <v/>
      </c>
      <c r="O3444" t="s">
        <v>10568</v>
      </c>
      <c r="AB3444" s="12" t="str">
        <f>+LISTAS[[#This Row],[Codigo]]&amp;LISTAS[[#This Row],[Fabrica]]</f>
        <v/>
      </c>
      <c r="AC3444" s="13" t="str">
        <f>+LISTAS[[#This Row],[Codigo]]</f>
        <v/>
      </c>
      <c r="AD3444" s="13" t="str">
        <f>+LISTAS[[#This Row],[ID]]</f>
        <v>CLIPS IMPORTADOS768</v>
      </c>
    </row>
    <row r="3445" spans="1:30" x14ac:dyDescent="0.35">
      <c r="A3445" s="7" t="s">
        <v>10569</v>
      </c>
      <c r="B3445" t="s">
        <v>10310</v>
      </c>
      <c r="C3445">
        <v>769</v>
      </c>
      <c r="D3445" t="s">
        <v>10570</v>
      </c>
      <c r="E3445" s="2">
        <v>1282.6087</v>
      </c>
      <c r="F3445" s="7" t="str">
        <f>+_xlfn.XLOOKUP(LISTAS[[#This Row],[ID]],_01_CODIGOS_Y_COSTOS_xlsm[Producto y N°],_01_CODIGOS_Y_COSTOS_xlsm[FABRICA],"",0,1)</f>
        <v/>
      </c>
      <c r="G3445" s="26">
        <f>LISTAS[[#This Row],[Precio]]*(1-0.46)</f>
        <v>692.608698</v>
      </c>
      <c r="H3445" s="21">
        <f>+_xlfn.XLOOKUP(LISTAS[[#This Row],[ID]],_01_CODIGOS_Y_COSTOS_xlsm[Producto y N°],_01_CODIGOS_Y_COSTOS_xlsm[COSTO],0,0,1)</f>
        <v>0</v>
      </c>
      <c r="I3445" s="28">
        <f>+IFERROR(LISTAS[[#This Row],[VENTA NETA]]/LISTAS[[#This Row],[COSTO]]-1,0)</f>
        <v>0</v>
      </c>
      <c r="J3445" s="50" t="str">
        <f>IFERROR(VLOOKUP(LISTAS[[#This Row],[ID]],_01_CODIGOS_Y_COSTOS_xlsm[[Producto y N°]:[CODIGO]],2,0),"")</f>
        <v/>
      </c>
      <c r="O3445" t="s">
        <v>10569</v>
      </c>
      <c r="AB3445" s="12" t="str">
        <f>+LISTAS[[#This Row],[Codigo]]&amp;LISTAS[[#This Row],[Fabrica]]</f>
        <v/>
      </c>
      <c r="AC3445" s="13" t="str">
        <f>+LISTAS[[#This Row],[Codigo]]</f>
        <v/>
      </c>
      <c r="AD3445" s="13" t="str">
        <f>+LISTAS[[#This Row],[ID]]</f>
        <v>CLIPS IMPORTADOS769</v>
      </c>
    </row>
    <row r="3446" spans="1:30" x14ac:dyDescent="0.35">
      <c r="A3446" s="7" t="s">
        <v>10571</v>
      </c>
      <c r="B3446" t="s">
        <v>10310</v>
      </c>
      <c r="C3446">
        <v>770</v>
      </c>
      <c r="D3446" t="s">
        <v>10324</v>
      </c>
      <c r="E3446" s="2">
        <v>2000</v>
      </c>
      <c r="F3446" s="7" t="str">
        <f>+_xlfn.XLOOKUP(LISTAS[[#This Row],[ID]],_01_CODIGOS_Y_COSTOS_xlsm[Producto y N°],_01_CODIGOS_Y_COSTOS_xlsm[FABRICA],"",0,1)</f>
        <v/>
      </c>
      <c r="G3446" s="26">
        <f>LISTAS[[#This Row],[Precio]]*(1-0.46)</f>
        <v>1080</v>
      </c>
      <c r="H3446" s="21">
        <f>+_xlfn.XLOOKUP(LISTAS[[#This Row],[ID]],_01_CODIGOS_Y_COSTOS_xlsm[Producto y N°],_01_CODIGOS_Y_COSTOS_xlsm[COSTO],0,0,1)</f>
        <v>0</v>
      </c>
      <c r="I3446" s="28">
        <f>+IFERROR(LISTAS[[#This Row],[VENTA NETA]]/LISTAS[[#This Row],[COSTO]]-1,0)</f>
        <v>0</v>
      </c>
      <c r="J3446" s="50" t="str">
        <f>IFERROR(VLOOKUP(LISTAS[[#This Row],[ID]],_01_CODIGOS_Y_COSTOS_xlsm[[Producto y N°]:[CODIGO]],2,0),"")</f>
        <v/>
      </c>
      <c r="O3446" t="s">
        <v>10571</v>
      </c>
      <c r="AB3446" s="12" t="str">
        <f>+LISTAS[[#This Row],[Codigo]]&amp;LISTAS[[#This Row],[Fabrica]]</f>
        <v/>
      </c>
      <c r="AC3446" s="13" t="str">
        <f>+LISTAS[[#This Row],[Codigo]]</f>
        <v/>
      </c>
      <c r="AD3446" s="13" t="str">
        <f>+LISTAS[[#This Row],[ID]]</f>
        <v>CLIPS IMPORTADOS770</v>
      </c>
    </row>
    <row r="3447" spans="1:30" x14ac:dyDescent="0.35">
      <c r="A3447" s="7" t="s">
        <v>10572</v>
      </c>
      <c r="B3447" t="s">
        <v>10310</v>
      </c>
      <c r="C3447">
        <v>771</v>
      </c>
      <c r="D3447" t="s">
        <v>10573</v>
      </c>
      <c r="E3447" s="2">
        <v>913.04349999999999</v>
      </c>
      <c r="F3447" s="7" t="str">
        <f>+_xlfn.XLOOKUP(LISTAS[[#This Row],[ID]],_01_CODIGOS_Y_COSTOS_xlsm[Producto y N°],_01_CODIGOS_Y_COSTOS_xlsm[FABRICA],"",0,1)</f>
        <v/>
      </c>
      <c r="G3447" s="26">
        <f>LISTAS[[#This Row],[Precio]]*(1-0.46)</f>
        <v>493.04349000000002</v>
      </c>
      <c r="H3447" s="21">
        <f>+_xlfn.XLOOKUP(LISTAS[[#This Row],[ID]],_01_CODIGOS_Y_COSTOS_xlsm[Producto y N°],_01_CODIGOS_Y_COSTOS_xlsm[COSTO],0,0,1)</f>
        <v>0</v>
      </c>
      <c r="I3447" s="28">
        <f>+IFERROR(LISTAS[[#This Row],[VENTA NETA]]/LISTAS[[#This Row],[COSTO]]-1,0)</f>
        <v>0</v>
      </c>
      <c r="J3447" s="50" t="str">
        <f>IFERROR(VLOOKUP(LISTAS[[#This Row],[ID]],_01_CODIGOS_Y_COSTOS_xlsm[[Producto y N°]:[CODIGO]],2,0),"")</f>
        <v/>
      </c>
      <c r="O3447" t="s">
        <v>10572</v>
      </c>
      <c r="AB3447" s="12" t="str">
        <f>+LISTAS[[#This Row],[Codigo]]&amp;LISTAS[[#This Row],[Fabrica]]</f>
        <v/>
      </c>
      <c r="AC3447" s="13" t="str">
        <f>+LISTAS[[#This Row],[Codigo]]</f>
        <v/>
      </c>
      <c r="AD3447" s="13" t="str">
        <f>+LISTAS[[#This Row],[ID]]</f>
        <v>CLIPS IMPORTADOS771</v>
      </c>
    </row>
    <row r="3448" spans="1:30" x14ac:dyDescent="0.35">
      <c r="A3448" s="7" t="s">
        <v>10574</v>
      </c>
      <c r="B3448" t="s">
        <v>10310</v>
      </c>
      <c r="C3448">
        <v>772</v>
      </c>
      <c r="D3448" t="s">
        <v>10575</v>
      </c>
      <c r="E3448" s="2">
        <v>913.04349999999999</v>
      </c>
      <c r="F3448" s="7" t="str">
        <f>+_xlfn.XLOOKUP(LISTAS[[#This Row],[ID]],_01_CODIGOS_Y_COSTOS_xlsm[Producto y N°],_01_CODIGOS_Y_COSTOS_xlsm[FABRICA],"",0,1)</f>
        <v/>
      </c>
      <c r="G3448" s="26">
        <f>LISTAS[[#This Row],[Precio]]*(1-0.46)</f>
        <v>493.04349000000002</v>
      </c>
      <c r="H3448" s="21">
        <f>+_xlfn.XLOOKUP(LISTAS[[#This Row],[ID]],_01_CODIGOS_Y_COSTOS_xlsm[Producto y N°],_01_CODIGOS_Y_COSTOS_xlsm[COSTO],0,0,1)</f>
        <v>0</v>
      </c>
      <c r="I3448" s="28">
        <f>+IFERROR(LISTAS[[#This Row],[VENTA NETA]]/LISTAS[[#This Row],[COSTO]]-1,0)</f>
        <v>0</v>
      </c>
      <c r="J3448" s="50" t="str">
        <f>IFERROR(VLOOKUP(LISTAS[[#This Row],[ID]],_01_CODIGOS_Y_COSTOS_xlsm[[Producto y N°]:[CODIGO]],2,0),"")</f>
        <v/>
      </c>
      <c r="O3448" t="s">
        <v>10574</v>
      </c>
      <c r="AB3448" s="12" t="str">
        <f>+LISTAS[[#This Row],[Codigo]]&amp;LISTAS[[#This Row],[Fabrica]]</f>
        <v/>
      </c>
      <c r="AC3448" s="13" t="str">
        <f>+LISTAS[[#This Row],[Codigo]]</f>
        <v/>
      </c>
      <c r="AD3448" s="13" t="str">
        <f>+LISTAS[[#This Row],[ID]]</f>
        <v>CLIPS IMPORTADOS772</v>
      </c>
    </row>
    <row r="3449" spans="1:30" x14ac:dyDescent="0.35">
      <c r="A3449" s="7" t="s">
        <v>10576</v>
      </c>
      <c r="B3449" t="s">
        <v>10310</v>
      </c>
      <c r="C3449">
        <v>773</v>
      </c>
      <c r="D3449" t="s">
        <v>10577</v>
      </c>
      <c r="E3449" s="2">
        <v>913.04349999999999</v>
      </c>
      <c r="F3449" s="7" t="str">
        <f>+_xlfn.XLOOKUP(LISTAS[[#This Row],[ID]],_01_CODIGOS_Y_COSTOS_xlsm[Producto y N°],_01_CODIGOS_Y_COSTOS_xlsm[FABRICA],"",0,1)</f>
        <v/>
      </c>
      <c r="G3449" s="26">
        <f>LISTAS[[#This Row],[Precio]]*(1-0.46)</f>
        <v>493.04349000000002</v>
      </c>
      <c r="H3449" s="21">
        <f>+_xlfn.XLOOKUP(LISTAS[[#This Row],[ID]],_01_CODIGOS_Y_COSTOS_xlsm[Producto y N°],_01_CODIGOS_Y_COSTOS_xlsm[COSTO],0,0,1)</f>
        <v>0</v>
      </c>
      <c r="I3449" s="28">
        <f>+IFERROR(LISTAS[[#This Row],[VENTA NETA]]/LISTAS[[#This Row],[COSTO]]-1,0)</f>
        <v>0</v>
      </c>
      <c r="J3449" s="50" t="str">
        <f>IFERROR(VLOOKUP(LISTAS[[#This Row],[ID]],_01_CODIGOS_Y_COSTOS_xlsm[[Producto y N°]:[CODIGO]],2,0),"")</f>
        <v/>
      </c>
      <c r="O3449" t="s">
        <v>10576</v>
      </c>
      <c r="AB3449" s="12" t="str">
        <f>+LISTAS[[#This Row],[Codigo]]&amp;LISTAS[[#This Row],[Fabrica]]</f>
        <v/>
      </c>
      <c r="AC3449" s="13" t="str">
        <f>+LISTAS[[#This Row],[Codigo]]</f>
        <v/>
      </c>
      <c r="AD3449" s="13" t="str">
        <f>+LISTAS[[#This Row],[ID]]</f>
        <v>CLIPS IMPORTADOS773</v>
      </c>
    </row>
    <row r="3450" spans="1:30" x14ac:dyDescent="0.35">
      <c r="A3450" s="7" t="s">
        <v>10578</v>
      </c>
      <c r="B3450" t="s">
        <v>10310</v>
      </c>
      <c r="C3450">
        <v>785</v>
      </c>
      <c r="D3450" t="s">
        <v>10474</v>
      </c>
      <c r="E3450" s="2">
        <v>1347.8261</v>
      </c>
      <c r="F3450" s="7" t="str">
        <f>+_xlfn.XLOOKUP(LISTAS[[#This Row],[ID]],_01_CODIGOS_Y_COSTOS_xlsm[Producto y N°],_01_CODIGOS_Y_COSTOS_xlsm[FABRICA],"",0,1)</f>
        <v/>
      </c>
      <c r="G3450" s="26">
        <f>LISTAS[[#This Row],[Precio]]*(1-0.46)</f>
        <v>727.82609400000001</v>
      </c>
      <c r="H3450" s="21">
        <f>+_xlfn.XLOOKUP(LISTAS[[#This Row],[ID]],_01_CODIGOS_Y_COSTOS_xlsm[Producto y N°],_01_CODIGOS_Y_COSTOS_xlsm[COSTO],0,0,1)</f>
        <v>0</v>
      </c>
      <c r="I3450" s="28">
        <f>+IFERROR(LISTAS[[#This Row],[VENTA NETA]]/LISTAS[[#This Row],[COSTO]]-1,0)</f>
        <v>0</v>
      </c>
      <c r="J3450" s="50" t="str">
        <f>IFERROR(VLOOKUP(LISTAS[[#This Row],[ID]],_01_CODIGOS_Y_COSTOS_xlsm[[Producto y N°]:[CODIGO]],2,0),"")</f>
        <v/>
      </c>
      <c r="O3450" t="s">
        <v>10578</v>
      </c>
      <c r="AB3450" s="12" t="str">
        <f>+LISTAS[[#This Row],[Codigo]]&amp;LISTAS[[#This Row],[Fabrica]]</f>
        <v/>
      </c>
      <c r="AC3450" s="13" t="str">
        <f>+LISTAS[[#This Row],[Codigo]]</f>
        <v/>
      </c>
      <c r="AD3450" s="13" t="str">
        <f>+LISTAS[[#This Row],[ID]]</f>
        <v>CLIPS IMPORTADOS785</v>
      </c>
    </row>
    <row r="3451" spans="1:30" x14ac:dyDescent="0.35">
      <c r="A3451" s="7" t="s">
        <v>10579</v>
      </c>
      <c r="B3451" t="s">
        <v>10310</v>
      </c>
      <c r="C3451">
        <v>786</v>
      </c>
      <c r="D3451" t="s">
        <v>10580</v>
      </c>
      <c r="E3451" s="2">
        <v>1130.4348</v>
      </c>
      <c r="F3451" s="7" t="str">
        <f>+_xlfn.XLOOKUP(LISTAS[[#This Row],[ID]],_01_CODIGOS_Y_COSTOS_xlsm[Producto y N°],_01_CODIGOS_Y_COSTOS_xlsm[FABRICA],"",0,1)</f>
        <v/>
      </c>
      <c r="G3451" s="26">
        <f>LISTAS[[#This Row],[Precio]]*(1-0.46)</f>
        <v>610.43479200000002</v>
      </c>
      <c r="H3451" s="21">
        <f>+_xlfn.XLOOKUP(LISTAS[[#This Row],[ID]],_01_CODIGOS_Y_COSTOS_xlsm[Producto y N°],_01_CODIGOS_Y_COSTOS_xlsm[COSTO],0,0,1)</f>
        <v>0</v>
      </c>
      <c r="I3451" s="28">
        <f>+IFERROR(LISTAS[[#This Row],[VENTA NETA]]/LISTAS[[#This Row],[COSTO]]-1,0)</f>
        <v>0</v>
      </c>
      <c r="J3451" s="50" t="str">
        <f>IFERROR(VLOOKUP(LISTAS[[#This Row],[ID]],_01_CODIGOS_Y_COSTOS_xlsm[[Producto y N°]:[CODIGO]],2,0),"")</f>
        <v/>
      </c>
      <c r="O3451" t="s">
        <v>10579</v>
      </c>
      <c r="AB3451" s="12" t="str">
        <f>+LISTAS[[#This Row],[Codigo]]&amp;LISTAS[[#This Row],[Fabrica]]</f>
        <v/>
      </c>
      <c r="AC3451" s="13" t="str">
        <f>+LISTAS[[#This Row],[Codigo]]</f>
        <v/>
      </c>
      <c r="AD3451" s="13" t="str">
        <f>+LISTAS[[#This Row],[ID]]</f>
        <v>CLIPS IMPORTADOS786</v>
      </c>
    </row>
    <row r="3452" spans="1:30" x14ac:dyDescent="0.35">
      <c r="A3452" s="7" t="s">
        <v>10581</v>
      </c>
      <c r="B3452" t="s">
        <v>10310</v>
      </c>
      <c r="C3452">
        <v>787</v>
      </c>
      <c r="D3452" t="s">
        <v>10326</v>
      </c>
      <c r="E3452" s="2">
        <v>1130.4348</v>
      </c>
      <c r="F3452" s="7" t="str">
        <f>+_xlfn.XLOOKUP(LISTAS[[#This Row],[ID]],_01_CODIGOS_Y_COSTOS_xlsm[Producto y N°],_01_CODIGOS_Y_COSTOS_xlsm[FABRICA],"",0,1)</f>
        <v/>
      </c>
      <c r="G3452" s="26">
        <f>LISTAS[[#This Row],[Precio]]*(1-0.46)</f>
        <v>610.43479200000002</v>
      </c>
      <c r="H3452" s="21">
        <f>+_xlfn.XLOOKUP(LISTAS[[#This Row],[ID]],_01_CODIGOS_Y_COSTOS_xlsm[Producto y N°],_01_CODIGOS_Y_COSTOS_xlsm[COSTO],0,0,1)</f>
        <v>0</v>
      </c>
      <c r="I3452" s="28">
        <f>+IFERROR(LISTAS[[#This Row],[VENTA NETA]]/LISTAS[[#This Row],[COSTO]]-1,0)</f>
        <v>0</v>
      </c>
      <c r="J3452" s="50" t="str">
        <f>IFERROR(VLOOKUP(LISTAS[[#This Row],[ID]],_01_CODIGOS_Y_COSTOS_xlsm[[Producto y N°]:[CODIGO]],2,0),"")</f>
        <v/>
      </c>
      <c r="O3452" t="s">
        <v>10581</v>
      </c>
      <c r="AB3452" s="12" t="str">
        <f>+LISTAS[[#This Row],[Codigo]]&amp;LISTAS[[#This Row],[Fabrica]]</f>
        <v/>
      </c>
      <c r="AC3452" s="13" t="str">
        <f>+LISTAS[[#This Row],[Codigo]]</f>
        <v/>
      </c>
      <c r="AD3452" s="13" t="str">
        <f>+LISTAS[[#This Row],[ID]]</f>
        <v>CLIPS IMPORTADOS787</v>
      </c>
    </row>
    <row r="3453" spans="1:30" x14ac:dyDescent="0.35">
      <c r="A3453" s="7" t="s">
        <v>10582</v>
      </c>
      <c r="B3453" t="s">
        <v>10310</v>
      </c>
      <c r="C3453">
        <v>788</v>
      </c>
      <c r="D3453" t="s">
        <v>10583</v>
      </c>
      <c r="E3453" s="2">
        <v>1130.4348</v>
      </c>
      <c r="F3453" s="7" t="str">
        <f>+_xlfn.XLOOKUP(LISTAS[[#This Row],[ID]],_01_CODIGOS_Y_COSTOS_xlsm[Producto y N°],_01_CODIGOS_Y_COSTOS_xlsm[FABRICA],"",0,1)</f>
        <v/>
      </c>
      <c r="G3453" s="26">
        <f>LISTAS[[#This Row],[Precio]]*(1-0.46)</f>
        <v>610.43479200000002</v>
      </c>
      <c r="H3453" s="21">
        <f>+_xlfn.XLOOKUP(LISTAS[[#This Row],[ID]],_01_CODIGOS_Y_COSTOS_xlsm[Producto y N°],_01_CODIGOS_Y_COSTOS_xlsm[COSTO],0,0,1)</f>
        <v>0</v>
      </c>
      <c r="I3453" s="28">
        <f>+IFERROR(LISTAS[[#This Row],[VENTA NETA]]/LISTAS[[#This Row],[COSTO]]-1,0)</f>
        <v>0</v>
      </c>
      <c r="J3453" s="50" t="str">
        <f>IFERROR(VLOOKUP(LISTAS[[#This Row],[ID]],_01_CODIGOS_Y_COSTOS_xlsm[[Producto y N°]:[CODIGO]],2,0),"")</f>
        <v/>
      </c>
      <c r="O3453" t="s">
        <v>10582</v>
      </c>
      <c r="AB3453" s="12" t="str">
        <f>+LISTAS[[#This Row],[Codigo]]&amp;LISTAS[[#This Row],[Fabrica]]</f>
        <v/>
      </c>
      <c r="AC3453" s="13" t="str">
        <f>+LISTAS[[#This Row],[Codigo]]</f>
        <v/>
      </c>
      <c r="AD3453" s="13" t="str">
        <f>+LISTAS[[#This Row],[ID]]</f>
        <v>CLIPS IMPORTADOS788</v>
      </c>
    </row>
    <row r="3454" spans="1:30" x14ac:dyDescent="0.35">
      <c r="A3454" s="7" t="s">
        <v>10584</v>
      </c>
      <c r="B3454" t="s">
        <v>10310</v>
      </c>
      <c r="C3454">
        <v>789</v>
      </c>
      <c r="D3454" t="s">
        <v>10326</v>
      </c>
      <c r="E3454" s="2">
        <v>1217.3913</v>
      </c>
      <c r="F3454" s="7" t="str">
        <f>+_xlfn.XLOOKUP(LISTAS[[#This Row],[ID]],_01_CODIGOS_Y_COSTOS_xlsm[Producto y N°],_01_CODIGOS_Y_COSTOS_xlsm[FABRICA],"",0,1)</f>
        <v/>
      </c>
      <c r="G3454" s="26">
        <f>LISTAS[[#This Row],[Precio]]*(1-0.46)</f>
        <v>657.391302</v>
      </c>
      <c r="H3454" s="21">
        <f>+_xlfn.XLOOKUP(LISTAS[[#This Row],[ID]],_01_CODIGOS_Y_COSTOS_xlsm[Producto y N°],_01_CODIGOS_Y_COSTOS_xlsm[COSTO],0,0,1)</f>
        <v>0</v>
      </c>
      <c r="I3454" s="28">
        <f>+IFERROR(LISTAS[[#This Row],[VENTA NETA]]/LISTAS[[#This Row],[COSTO]]-1,0)</f>
        <v>0</v>
      </c>
      <c r="J3454" s="50" t="str">
        <f>IFERROR(VLOOKUP(LISTAS[[#This Row],[ID]],_01_CODIGOS_Y_COSTOS_xlsm[[Producto y N°]:[CODIGO]],2,0),"")</f>
        <v/>
      </c>
      <c r="O3454" t="s">
        <v>10584</v>
      </c>
      <c r="AB3454" s="12" t="str">
        <f>+LISTAS[[#This Row],[Codigo]]&amp;LISTAS[[#This Row],[Fabrica]]</f>
        <v/>
      </c>
      <c r="AC3454" s="13" t="str">
        <f>+LISTAS[[#This Row],[Codigo]]</f>
        <v/>
      </c>
      <c r="AD3454" s="13" t="str">
        <f>+LISTAS[[#This Row],[ID]]</f>
        <v>CLIPS IMPORTADOS789</v>
      </c>
    </row>
    <row r="3455" spans="1:30" x14ac:dyDescent="0.35">
      <c r="A3455" s="7" t="s">
        <v>10585</v>
      </c>
      <c r="B3455" t="s">
        <v>10310</v>
      </c>
      <c r="C3455">
        <v>790</v>
      </c>
      <c r="D3455" t="s">
        <v>10586</v>
      </c>
      <c r="E3455" s="2">
        <v>1217.3913</v>
      </c>
      <c r="F3455" s="7" t="str">
        <f>+_xlfn.XLOOKUP(LISTAS[[#This Row],[ID]],_01_CODIGOS_Y_COSTOS_xlsm[Producto y N°],_01_CODIGOS_Y_COSTOS_xlsm[FABRICA],"",0,1)</f>
        <v/>
      </c>
      <c r="G3455" s="26">
        <f>LISTAS[[#This Row],[Precio]]*(1-0.46)</f>
        <v>657.391302</v>
      </c>
      <c r="H3455" s="21">
        <f>+_xlfn.XLOOKUP(LISTAS[[#This Row],[ID]],_01_CODIGOS_Y_COSTOS_xlsm[Producto y N°],_01_CODIGOS_Y_COSTOS_xlsm[COSTO],0,0,1)</f>
        <v>0</v>
      </c>
      <c r="I3455" s="28">
        <f>+IFERROR(LISTAS[[#This Row],[VENTA NETA]]/LISTAS[[#This Row],[COSTO]]-1,0)</f>
        <v>0</v>
      </c>
      <c r="J3455" s="50" t="str">
        <f>IFERROR(VLOOKUP(LISTAS[[#This Row],[ID]],_01_CODIGOS_Y_COSTOS_xlsm[[Producto y N°]:[CODIGO]],2,0),"")</f>
        <v/>
      </c>
      <c r="O3455" t="s">
        <v>10585</v>
      </c>
      <c r="AB3455" s="12" t="str">
        <f>+LISTAS[[#This Row],[Codigo]]&amp;LISTAS[[#This Row],[Fabrica]]</f>
        <v/>
      </c>
      <c r="AC3455" s="13" t="str">
        <f>+LISTAS[[#This Row],[Codigo]]</f>
        <v/>
      </c>
      <c r="AD3455" s="13" t="str">
        <f>+LISTAS[[#This Row],[ID]]</f>
        <v>CLIPS IMPORTADOS790</v>
      </c>
    </row>
    <row r="3456" spans="1:30" x14ac:dyDescent="0.35">
      <c r="A3456" s="7" t="s">
        <v>10587</v>
      </c>
      <c r="B3456" t="s">
        <v>10310</v>
      </c>
      <c r="C3456">
        <v>791</v>
      </c>
      <c r="D3456" t="s">
        <v>10459</v>
      </c>
      <c r="E3456" s="2">
        <v>1217.3913</v>
      </c>
      <c r="F3456" s="7" t="str">
        <f>+_xlfn.XLOOKUP(LISTAS[[#This Row],[ID]],_01_CODIGOS_Y_COSTOS_xlsm[Producto y N°],_01_CODIGOS_Y_COSTOS_xlsm[FABRICA],"",0,1)</f>
        <v/>
      </c>
      <c r="G3456" s="26">
        <f>LISTAS[[#This Row],[Precio]]*(1-0.46)</f>
        <v>657.391302</v>
      </c>
      <c r="H3456" s="21">
        <f>+_xlfn.XLOOKUP(LISTAS[[#This Row],[ID]],_01_CODIGOS_Y_COSTOS_xlsm[Producto y N°],_01_CODIGOS_Y_COSTOS_xlsm[COSTO],0,0,1)</f>
        <v>0</v>
      </c>
      <c r="I3456" s="28">
        <f>+IFERROR(LISTAS[[#This Row],[VENTA NETA]]/LISTAS[[#This Row],[COSTO]]-1,0)</f>
        <v>0</v>
      </c>
      <c r="J3456" s="50" t="str">
        <f>IFERROR(VLOOKUP(LISTAS[[#This Row],[ID]],_01_CODIGOS_Y_COSTOS_xlsm[[Producto y N°]:[CODIGO]],2,0),"")</f>
        <v/>
      </c>
      <c r="O3456" t="s">
        <v>10587</v>
      </c>
      <c r="AB3456" s="12" t="str">
        <f>+LISTAS[[#This Row],[Codigo]]&amp;LISTAS[[#This Row],[Fabrica]]</f>
        <v/>
      </c>
      <c r="AC3456" s="13" t="str">
        <f>+LISTAS[[#This Row],[Codigo]]</f>
        <v/>
      </c>
      <c r="AD3456" s="13" t="str">
        <f>+LISTAS[[#This Row],[ID]]</f>
        <v>CLIPS IMPORTADOS791</v>
      </c>
    </row>
    <row r="3457" spans="1:30" x14ac:dyDescent="0.35">
      <c r="A3457" s="7" t="s">
        <v>10588</v>
      </c>
      <c r="B3457" t="s">
        <v>10310</v>
      </c>
      <c r="C3457">
        <v>792</v>
      </c>
      <c r="D3457" t="s">
        <v>10477</v>
      </c>
      <c r="E3457" s="2">
        <v>1217.3913</v>
      </c>
      <c r="F3457" s="7" t="str">
        <f>+_xlfn.XLOOKUP(LISTAS[[#This Row],[ID]],_01_CODIGOS_Y_COSTOS_xlsm[Producto y N°],_01_CODIGOS_Y_COSTOS_xlsm[FABRICA],"",0,1)</f>
        <v/>
      </c>
      <c r="G3457" s="26">
        <f>LISTAS[[#This Row],[Precio]]*(1-0.46)</f>
        <v>657.391302</v>
      </c>
      <c r="H3457" s="21">
        <f>+_xlfn.XLOOKUP(LISTAS[[#This Row],[ID]],_01_CODIGOS_Y_COSTOS_xlsm[Producto y N°],_01_CODIGOS_Y_COSTOS_xlsm[COSTO],0,0,1)</f>
        <v>0</v>
      </c>
      <c r="I3457" s="28">
        <f>+IFERROR(LISTAS[[#This Row],[VENTA NETA]]/LISTAS[[#This Row],[COSTO]]-1,0)</f>
        <v>0</v>
      </c>
      <c r="J3457" s="50" t="str">
        <f>IFERROR(VLOOKUP(LISTAS[[#This Row],[ID]],_01_CODIGOS_Y_COSTOS_xlsm[[Producto y N°]:[CODIGO]],2,0),"")</f>
        <v/>
      </c>
      <c r="O3457" t="s">
        <v>10588</v>
      </c>
      <c r="AB3457" s="12" t="str">
        <f>+LISTAS[[#This Row],[Codigo]]&amp;LISTAS[[#This Row],[Fabrica]]</f>
        <v/>
      </c>
      <c r="AC3457" s="13" t="str">
        <f>+LISTAS[[#This Row],[Codigo]]</f>
        <v/>
      </c>
      <c r="AD3457" s="13" t="str">
        <f>+LISTAS[[#This Row],[ID]]</f>
        <v>CLIPS IMPORTADOS792</v>
      </c>
    </row>
    <row r="3458" spans="1:30" x14ac:dyDescent="0.35">
      <c r="A3458" s="7" t="s">
        <v>10589</v>
      </c>
      <c r="B3458" t="s">
        <v>10310</v>
      </c>
      <c r="C3458">
        <v>793</v>
      </c>
      <c r="D3458" t="s">
        <v>10590</v>
      </c>
      <c r="E3458" s="2">
        <v>1478.2609</v>
      </c>
      <c r="F3458" s="7" t="str">
        <f>+_xlfn.XLOOKUP(LISTAS[[#This Row],[ID]],_01_CODIGOS_Y_COSTOS_xlsm[Producto y N°],_01_CODIGOS_Y_COSTOS_xlsm[FABRICA],"",0,1)</f>
        <v/>
      </c>
      <c r="G3458" s="26">
        <f>LISTAS[[#This Row],[Precio]]*(1-0.46)</f>
        <v>798.26088600000003</v>
      </c>
      <c r="H3458" s="21">
        <f>+_xlfn.XLOOKUP(LISTAS[[#This Row],[ID]],_01_CODIGOS_Y_COSTOS_xlsm[Producto y N°],_01_CODIGOS_Y_COSTOS_xlsm[COSTO],0,0,1)</f>
        <v>0</v>
      </c>
      <c r="I3458" s="28">
        <f>+IFERROR(LISTAS[[#This Row],[VENTA NETA]]/LISTAS[[#This Row],[COSTO]]-1,0)</f>
        <v>0</v>
      </c>
      <c r="J3458" s="50" t="str">
        <f>IFERROR(VLOOKUP(LISTAS[[#This Row],[ID]],_01_CODIGOS_Y_COSTOS_xlsm[[Producto y N°]:[CODIGO]],2,0),"")</f>
        <v/>
      </c>
      <c r="O3458" t="s">
        <v>10589</v>
      </c>
      <c r="AB3458" s="12" t="str">
        <f>+LISTAS[[#This Row],[Codigo]]&amp;LISTAS[[#This Row],[Fabrica]]</f>
        <v/>
      </c>
      <c r="AC3458" s="13" t="str">
        <f>+LISTAS[[#This Row],[Codigo]]</f>
        <v/>
      </c>
      <c r="AD3458" s="13" t="str">
        <f>+LISTAS[[#This Row],[ID]]</f>
        <v>CLIPS IMPORTADOS793</v>
      </c>
    </row>
    <row r="3459" spans="1:30" x14ac:dyDescent="0.35">
      <c r="A3459" s="7" t="s">
        <v>10591</v>
      </c>
      <c r="B3459" t="s">
        <v>10310</v>
      </c>
      <c r="C3459">
        <v>794</v>
      </c>
      <c r="D3459" t="s">
        <v>10592</v>
      </c>
      <c r="E3459" s="2">
        <v>1391.3043</v>
      </c>
      <c r="F3459" s="7" t="str">
        <f>+_xlfn.XLOOKUP(LISTAS[[#This Row],[ID]],_01_CODIGOS_Y_COSTOS_xlsm[Producto y N°],_01_CODIGOS_Y_COSTOS_xlsm[FABRICA],"",0,1)</f>
        <v/>
      </c>
      <c r="G3459" s="26">
        <f>LISTAS[[#This Row],[Precio]]*(1-0.46)</f>
        <v>751.30432200000007</v>
      </c>
      <c r="H3459" s="21">
        <f>+_xlfn.XLOOKUP(LISTAS[[#This Row],[ID]],_01_CODIGOS_Y_COSTOS_xlsm[Producto y N°],_01_CODIGOS_Y_COSTOS_xlsm[COSTO],0,0,1)</f>
        <v>0</v>
      </c>
      <c r="I3459" s="28">
        <f>+IFERROR(LISTAS[[#This Row],[VENTA NETA]]/LISTAS[[#This Row],[COSTO]]-1,0)</f>
        <v>0</v>
      </c>
      <c r="J3459" s="50" t="str">
        <f>IFERROR(VLOOKUP(LISTAS[[#This Row],[ID]],_01_CODIGOS_Y_COSTOS_xlsm[[Producto y N°]:[CODIGO]],2,0),"")</f>
        <v/>
      </c>
      <c r="O3459" t="s">
        <v>10591</v>
      </c>
      <c r="AB3459" s="12" t="str">
        <f>+LISTAS[[#This Row],[Codigo]]&amp;LISTAS[[#This Row],[Fabrica]]</f>
        <v/>
      </c>
      <c r="AC3459" s="13" t="str">
        <f>+LISTAS[[#This Row],[Codigo]]</f>
        <v/>
      </c>
      <c r="AD3459" s="13" t="str">
        <f>+LISTAS[[#This Row],[ID]]</f>
        <v>CLIPS IMPORTADOS794</v>
      </c>
    </row>
    <row r="3460" spans="1:30" x14ac:dyDescent="0.35">
      <c r="A3460" s="7" t="s">
        <v>10593</v>
      </c>
      <c r="B3460" t="s">
        <v>10310</v>
      </c>
      <c r="C3460">
        <v>795</v>
      </c>
      <c r="D3460" t="s">
        <v>10594</v>
      </c>
      <c r="E3460" s="2">
        <v>1478.2609</v>
      </c>
      <c r="F3460" s="7" t="str">
        <f>+_xlfn.XLOOKUP(LISTAS[[#This Row],[ID]],_01_CODIGOS_Y_COSTOS_xlsm[Producto y N°],_01_CODIGOS_Y_COSTOS_xlsm[FABRICA],"",0,1)</f>
        <v/>
      </c>
      <c r="G3460" s="26">
        <f>LISTAS[[#This Row],[Precio]]*(1-0.46)</f>
        <v>798.26088600000003</v>
      </c>
      <c r="H3460" s="21">
        <f>+_xlfn.XLOOKUP(LISTAS[[#This Row],[ID]],_01_CODIGOS_Y_COSTOS_xlsm[Producto y N°],_01_CODIGOS_Y_COSTOS_xlsm[COSTO],0,0,1)</f>
        <v>0</v>
      </c>
      <c r="I3460" s="28">
        <f>+IFERROR(LISTAS[[#This Row],[VENTA NETA]]/LISTAS[[#This Row],[COSTO]]-1,0)</f>
        <v>0</v>
      </c>
      <c r="J3460" s="50" t="str">
        <f>IFERROR(VLOOKUP(LISTAS[[#This Row],[ID]],_01_CODIGOS_Y_COSTOS_xlsm[[Producto y N°]:[CODIGO]],2,0),"")</f>
        <v/>
      </c>
      <c r="O3460" t="s">
        <v>10593</v>
      </c>
      <c r="AB3460" s="12" t="str">
        <f>+LISTAS[[#This Row],[Codigo]]&amp;LISTAS[[#This Row],[Fabrica]]</f>
        <v/>
      </c>
      <c r="AC3460" s="13" t="str">
        <f>+LISTAS[[#This Row],[Codigo]]</f>
        <v/>
      </c>
      <c r="AD3460" s="13" t="str">
        <f>+LISTAS[[#This Row],[ID]]</f>
        <v>CLIPS IMPORTADOS795</v>
      </c>
    </row>
    <row r="3461" spans="1:30" x14ac:dyDescent="0.35">
      <c r="A3461" s="7" t="s">
        <v>10595</v>
      </c>
      <c r="B3461" t="s">
        <v>10310</v>
      </c>
      <c r="C3461">
        <v>796</v>
      </c>
      <c r="D3461" t="s">
        <v>10596</v>
      </c>
      <c r="E3461" s="2">
        <v>1217.3913</v>
      </c>
      <c r="F3461" s="7" t="str">
        <f>+_xlfn.XLOOKUP(LISTAS[[#This Row],[ID]],_01_CODIGOS_Y_COSTOS_xlsm[Producto y N°],_01_CODIGOS_Y_COSTOS_xlsm[FABRICA],"",0,1)</f>
        <v/>
      </c>
      <c r="G3461" s="26">
        <f>LISTAS[[#This Row],[Precio]]*(1-0.46)</f>
        <v>657.391302</v>
      </c>
      <c r="H3461" s="21">
        <f>+_xlfn.XLOOKUP(LISTAS[[#This Row],[ID]],_01_CODIGOS_Y_COSTOS_xlsm[Producto y N°],_01_CODIGOS_Y_COSTOS_xlsm[COSTO],0,0,1)</f>
        <v>0</v>
      </c>
      <c r="I3461" s="28">
        <f>+IFERROR(LISTAS[[#This Row],[VENTA NETA]]/LISTAS[[#This Row],[COSTO]]-1,0)</f>
        <v>0</v>
      </c>
      <c r="J3461" s="50" t="str">
        <f>IFERROR(VLOOKUP(LISTAS[[#This Row],[ID]],_01_CODIGOS_Y_COSTOS_xlsm[[Producto y N°]:[CODIGO]],2,0),"")</f>
        <v/>
      </c>
      <c r="O3461" t="s">
        <v>10595</v>
      </c>
      <c r="AB3461" s="12" t="str">
        <f>+LISTAS[[#This Row],[Codigo]]&amp;LISTAS[[#This Row],[Fabrica]]</f>
        <v/>
      </c>
      <c r="AC3461" s="13" t="str">
        <f>+LISTAS[[#This Row],[Codigo]]</f>
        <v/>
      </c>
      <c r="AD3461" s="13" t="str">
        <f>+LISTAS[[#This Row],[ID]]</f>
        <v>CLIPS IMPORTADOS796</v>
      </c>
    </row>
    <row r="3462" spans="1:30" x14ac:dyDescent="0.35">
      <c r="A3462" s="7" t="s">
        <v>10597</v>
      </c>
      <c r="B3462" t="s">
        <v>10310</v>
      </c>
      <c r="C3462">
        <v>797</v>
      </c>
      <c r="D3462" t="s">
        <v>10598</v>
      </c>
      <c r="E3462" s="2">
        <v>1217.3913</v>
      </c>
      <c r="F3462" s="7" t="str">
        <f>+_xlfn.XLOOKUP(LISTAS[[#This Row],[ID]],_01_CODIGOS_Y_COSTOS_xlsm[Producto y N°],_01_CODIGOS_Y_COSTOS_xlsm[FABRICA],"",0,1)</f>
        <v/>
      </c>
      <c r="G3462" s="26">
        <f>LISTAS[[#This Row],[Precio]]*(1-0.46)</f>
        <v>657.391302</v>
      </c>
      <c r="H3462" s="21">
        <f>+_xlfn.XLOOKUP(LISTAS[[#This Row],[ID]],_01_CODIGOS_Y_COSTOS_xlsm[Producto y N°],_01_CODIGOS_Y_COSTOS_xlsm[COSTO],0,0,1)</f>
        <v>0</v>
      </c>
      <c r="I3462" s="28">
        <f>+IFERROR(LISTAS[[#This Row],[VENTA NETA]]/LISTAS[[#This Row],[COSTO]]-1,0)</f>
        <v>0</v>
      </c>
      <c r="J3462" s="50" t="str">
        <f>IFERROR(VLOOKUP(LISTAS[[#This Row],[ID]],_01_CODIGOS_Y_COSTOS_xlsm[[Producto y N°]:[CODIGO]],2,0),"")</f>
        <v/>
      </c>
      <c r="O3462" t="s">
        <v>10597</v>
      </c>
      <c r="AB3462" s="12" t="str">
        <f>+LISTAS[[#This Row],[Codigo]]&amp;LISTAS[[#This Row],[Fabrica]]</f>
        <v/>
      </c>
      <c r="AC3462" s="13" t="str">
        <f>+LISTAS[[#This Row],[Codigo]]</f>
        <v/>
      </c>
      <c r="AD3462" s="13" t="str">
        <f>+LISTAS[[#This Row],[ID]]</f>
        <v>CLIPS IMPORTADOS797</v>
      </c>
    </row>
    <row r="3463" spans="1:30" x14ac:dyDescent="0.35">
      <c r="A3463" s="7" t="s">
        <v>10599</v>
      </c>
      <c r="B3463" t="s">
        <v>10310</v>
      </c>
      <c r="C3463">
        <v>798</v>
      </c>
      <c r="D3463" t="s">
        <v>10499</v>
      </c>
      <c r="E3463" s="2">
        <v>1217.3913</v>
      </c>
      <c r="F3463" s="7" t="str">
        <f>+_xlfn.XLOOKUP(LISTAS[[#This Row],[ID]],_01_CODIGOS_Y_COSTOS_xlsm[Producto y N°],_01_CODIGOS_Y_COSTOS_xlsm[FABRICA],"",0,1)</f>
        <v/>
      </c>
      <c r="G3463" s="26">
        <f>LISTAS[[#This Row],[Precio]]*(1-0.46)</f>
        <v>657.391302</v>
      </c>
      <c r="H3463" s="21">
        <f>+_xlfn.XLOOKUP(LISTAS[[#This Row],[ID]],_01_CODIGOS_Y_COSTOS_xlsm[Producto y N°],_01_CODIGOS_Y_COSTOS_xlsm[COSTO],0,0,1)</f>
        <v>0</v>
      </c>
      <c r="I3463" s="28">
        <f>+IFERROR(LISTAS[[#This Row],[VENTA NETA]]/LISTAS[[#This Row],[COSTO]]-1,0)</f>
        <v>0</v>
      </c>
      <c r="J3463" s="50" t="str">
        <f>IFERROR(VLOOKUP(LISTAS[[#This Row],[ID]],_01_CODIGOS_Y_COSTOS_xlsm[[Producto y N°]:[CODIGO]],2,0),"")</f>
        <v/>
      </c>
      <c r="O3463" t="s">
        <v>10599</v>
      </c>
      <c r="AB3463" s="12" t="str">
        <f>+LISTAS[[#This Row],[Codigo]]&amp;LISTAS[[#This Row],[Fabrica]]</f>
        <v/>
      </c>
      <c r="AC3463" s="13" t="str">
        <f>+LISTAS[[#This Row],[Codigo]]</f>
        <v/>
      </c>
      <c r="AD3463" s="13" t="str">
        <f>+LISTAS[[#This Row],[ID]]</f>
        <v>CLIPS IMPORTADOS798</v>
      </c>
    </row>
    <row r="3464" spans="1:30" x14ac:dyDescent="0.35">
      <c r="A3464" s="7" t="s">
        <v>10600</v>
      </c>
      <c r="B3464" t="s">
        <v>10310</v>
      </c>
      <c r="C3464">
        <v>799</v>
      </c>
      <c r="D3464" t="s">
        <v>10601</v>
      </c>
      <c r="E3464" s="2">
        <v>1217.3913</v>
      </c>
      <c r="F3464" s="7" t="str">
        <f>+_xlfn.XLOOKUP(LISTAS[[#This Row],[ID]],_01_CODIGOS_Y_COSTOS_xlsm[Producto y N°],_01_CODIGOS_Y_COSTOS_xlsm[FABRICA],"",0,1)</f>
        <v/>
      </c>
      <c r="G3464" s="26">
        <f>LISTAS[[#This Row],[Precio]]*(1-0.46)</f>
        <v>657.391302</v>
      </c>
      <c r="H3464" s="21">
        <f>+_xlfn.XLOOKUP(LISTAS[[#This Row],[ID]],_01_CODIGOS_Y_COSTOS_xlsm[Producto y N°],_01_CODIGOS_Y_COSTOS_xlsm[COSTO],0,0,1)</f>
        <v>0</v>
      </c>
      <c r="I3464" s="28">
        <f>+IFERROR(LISTAS[[#This Row],[VENTA NETA]]/LISTAS[[#This Row],[COSTO]]-1,0)</f>
        <v>0</v>
      </c>
      <c r="J3464" s="50" t="str">
        <f>IFERROR(VLOOKUP(LISTAS[[#This Row],[ID]],_01_CODIGOS_Y_COSTOS_xlsm[[Producto y N°]:[CODIGO]],2,0),"")</f>
        <v/>
      </c>
      <c r="O3464" t="s">
        <v>10600</v>
      </c>
      <c r="AB3464" s="12" t="str">
        <f>+LISTAS[[#This Row],[Codigo]]&amp;LISTAS[[#This Row],[Fabrica]]</f>
        <v/>
      </c>
      <c r="AC3464" s="13" t="str">
        <f>+LISTAS[[#This Row],[Codigo]]</f>
        <v/>
      </c>
      <c r="AD3464" s="13" t="str">
        <f>+LISTAS[[#This Row],[ID]]</f>
        <v>CLIPS IMPORTADOS799</v>
      </c>
    </row>
    <row r="3465" spans="1:30" x14ac:dyDescent="0.35">
      <c r="A3465" s="7" t="s">
        <v>10602</v>
      </c>
      <c r="B3465" t="s">
        <v>10310</v>
      </c>
      <c r="C3465">
        <v>800</v>
      </c>
      <c r="D3465" t="s">
        <v>10603</v>
      </c>
      <c r="E3465" s="2">
        <v>1217.3913</v>
      </c>
      <c r="F3465" s="7" t="str">
        <f>+_xlfn.XLOOKUP(LISTAS[[#This Row],[ID]],_01_CODIGOS_Y_COSTOS_xlsm[Producto y N°],_01_CODIGOS_Y_COSTOS_xlsm[FABRICA],"",0,1)</f>
        <v/>
      </c>
      <c r="G3465" s="26">
        <f>LISTAS[[#This Row],[Precio]]*(1-0.46)</f>
        <v>657.391302</v>
      </c>
      <c r="H3465" s="21">
        <f>+_xlfn.XLOOKUP(LISTAS[[#This Row],[ID]],_01_CODIGOS_Y_COSTOS_xlsm[Producto y N°],_01_CODIGOS_Y_COSTOS_xlsm[COSTO],0,0,1)</f>
        <v>0</v>
      </c>
      <c r="I3465" s="28">
        <f>+IFERROR(LISTAS[[#This Row],[VENTA NETA]]/LISTAS[[#This Row],[COSTO]]-1,0)</f>
        <v>0</v>
      </c>
      <c r="J3465" s="50" t="str">
        <f>IFERROR(VLOOKUP(LISTAS[[#This Row],[ID]],_01_CODIGOS_Y_COSTOS_xlsm[[Producto y N°]:[CODIGO]],2,0),"")</f>
        <v/>
      </c>
      <c r="O3465" t="s">
        <v>10602</v>
      </c>
      <c r="AB3465" s="12" t="str">
        <f>+LISTAS[[#This Row],[Codigo]]&amp;LISTAS[[#This Row],[Fabrica]]</f>
        <v/>
      </c>
      <c r="AC3465" s="13" t="str">
        <f>+LISTAS[[#This Row],[Codigo]]</f>
        <v/>
      </c>
      <c r="AD3465" s="13" t="str">
        <f>+LISTAS[[#This Row],[ID]]</f>
        <v>CLIPS IMPORTADOS800</v>
      </c>
    </row>
    <row r="3466" spans="1:30" x14ac:dyDescent="0.35">
      <c r="A3466" s="7" t="s">
        <v>10604</v>
      </c>
      <c r="B3466" t="s">
        <v>10310</v>
      </c>
      <c r="C3466">
        <v>801</v>
      </c>
      <c r="D3466" t="s">
        <v>10605</v>
      </c>
      <c r="E3466" s="2">
        <v>739.13040000000001</v>
      </c>
      <c r="F3466" s="7" t="str">
        <f>+_xlfn.XLOOKUP(LISTAS[[#This Row],[ID]],_01_CODIGOS_Y_COSTOS_xlsm[Producto y N°],_01_CODIGOS_Y_COSTOS_xlsm[FABRICA],"",0,1)</f>
        <v/>
      </c>
      <c r="G3466" s="26">
        <f>LISTAS[[#This Row],[Precio]]*(1-0.46)</f>
        <v>399.13041600000003</v>
      </c>
      <c r="H3466" s="21">
        <f>+_xlfn.XLOOKUP(LISTAS[[#This Row],[ID]],_01_CODIGOS_Y_COSTOS_xlsm[Producto y N°],_01_CODIGOS_Y_COSTOS_xlsm[COSTO],0,0,1)</f>
        <v>0</v>
      </c>
      <c r="I3466" s="28">
        <f>+IFERROR(LISTAS[[#This Row],[VENTA NETA]]/LISTAS[[#This Row],[COSTO]]-1,0)</f>
        <v>0</v>
      </c>
      <c r="J3466" s="50" t="str">
        <f>IFERROR(VLOOKUP(LISTAS[[#This Row],[ID]],_01_CODIGOS_Y_COSTOS_xlsm[[Producto y N°]:[CODIGO]],2,0),"")</f>
        <v/>
      </c>
      <c r="O3466" t="s">
        <v>10604</v>
      </c>
      <c r="AB3466" s="12" t="str">
        <f>+LISTAS[[#This Row],[Codigo]]&amp;LISTAS[[#This Row],[Fabrica]]</f>
        <v/>
      </c>
      <c r="AC3466" s="13" t="str">
        <f>+LISTAS[[#This Row],[Codigo]]</f>
        <v/>
      </c>
      <c r="AD3466" s="13" t="str">
        <f>+LISTAS[[#This Row],[ID]]</f>
        <v>CLIPS IMPORTADOS801</v>
      </c>
    </row>
    <row r="3467" spans="1:30" x14ac:dyDescent="0.35">
      <c r="A3467" s="7" t="s">
        <v>10606</v>
      </c>
      <c r="B3467" t="s">
        <v>10310</v>
      </c>
      <c r="C3467">
        <v>802</v>
      </c>
      <c r="D3467" t="s">
        <v>10607</v>
      </c>
      <c r="E3467" s="2">
        <v>1391.3043</v>
      </c>
      <c r="F3467" s="7" t="str">
        <f>+_xlfn.XLOOKUP(LISTAS[[#This Row],[ID]],_01_CODIGOS_Y_COSTOS_xlsm[Producto y N°],_01_CODIGOS_Y_COSTOS_xlsm[FABRICA],"",0,1)</f>
        <v/>
      </c>
      <c r="G3467" s="26">
        <f>LISTAS[[#This Row],[Precio]]*(1-0.46)</f>
        <v>751.30432200000007</v>
      </c>
      <c r="H3467" s="21">
        <f>+_xlfn.XLOOKUP(LISTAS[[#This Row],[ID]],_01_CODIGOS_Y_COSTOS_xlsm[Producto y N°],_01_CODIGOS_Y_COSTOS_xlsm[COSTO],0,0,1)</f>
        <v>0</v>
      </c>
      <c r="I3467" s="28">
        <f>+IFERROR(LISTAS[[#This Row],[VENTA NETA]]/LISTAS[[#This Row],[COSTO]]-1,0)</f>
        <v>0</v>
      </c>
      <c r="J3467" s="50" t="str">
        <f>IFERROR(VLOOKUP(LISTAS[[#This Row],[ID]],_01_CODIGOS_Y_COSTOS_xlsm[[Producto y N°]:[CODIGO]],2,0),"")</f>
        <v/>
      </c>
      <c r="O3467" t="s">
        <v>10606</v>
      </c>
      <c r="AB3467" s="12" t="str">
        <f>+LISTAS[[#This Row],[Codigo]]&amp;LISTAS[[#This Row],[Fabrica]]</f>
        <v/>
      </c>
      <c r="AC3467" s="13" t="str">
        <f>+LISTAS[[#This Row],[Codigo]]</f>
        <v/>
      </c>
      <c r="AD3467" s="13" t="str">
        <f>+LISTAS[[#This Row],[ID]]</f>
        <v>CLIPS IMPORTADOS802</v>
      </c>
    </row>
    <row r="3468" spans="1:30" x14ac:dyDescent="0.35">
      <c r="A3468" s="7" t="s">
        <v>10608</v>
      </c>
      <c r="B3468" t="s">
        <v>10310</v>
      </c>
      <c r="C3468">
        <v>803</v>
      </c>
      <c r="D3468" t="s">
        <v>10609</v>
      </c>
      <c r="E3468" s="2">
        <v>1043.4783</v>
      </c>
      <c r="F3468" s="7" t="str">
        <f>+_xlfn.XLOOKUP(LISTAS[[#This Row],[ID]],_01_CODIGOS_Y_COSTOS_xlsm[Producto y N°],_01_CODIGOS_Y_COSTOS_xlsm[FABRICA],"",0,1)</f>
        <v/>
      </c>
      <c r="G3468" s="26">
        <f>LISTAS[[#This Row],[Precio]]*(1-0.46)</f>
        <v>563.47828200000004</v>
      </c>
      <c r="H3468" s="21">
        <f>+_xlfn.XLOOKUP(LISTAS[[#This Row],[ID]],_01_CODIGOS_Y_COSTOS_xlsm[Producto y N°],_01_CODIGOS_Y_COSTOS_xlsm[COSTO],0,0,1)</f>
        <v>0</v>
      </c>
      <c r="I3468" s="28">
        <f>+IFERROR(LISTAS[[#This Row],[VENTA NETA]]/LISTAS[[#This Row],[COSTO]]-1,0)</f>
        <v>0</v>
      </c>
      <c r="J3468" s="50" t="str">
        <f>IFERROR(VLOOKUP(LISTAS[[#This Row],[ID]],_01_CODIGOS_Y_COSTOS_xlsm[[Producto y N°]:[CODIGO]],2,0),"")</f>
        <v/>
      </c>
      <c r="O3468" t="s">
        <v>10608</v>
      </c>
      <c r="AB3468" s="12" t="str">
        <f>+LISTAS[[#This Row],[Codigo]]&amp;LISTAS[[#This Row],[Fabrica]]</f>
        <v/>
      </c>
      <c r="AC3468" s="13" t="str">
        <f>+LISTAS[[#This Row],[Codigo]]</f>
        <v/>
      </c>
      <c r="AD3468" s="13" t="str">
        <f>+LISTAS[[#This Row],[ID]]</f>
        <v>CLIPS IMPORTADOS803</v>
      </c>
    </row>
    <row r="3469" spans="1:30" x14ac:dyDescent="0.35">
      <c r="A3469" s="7" t="s">
        <v>10610</v>
      </c>
      <c r="B3469" t="s">
        <v>10310</v>
      </c>
      <c r="C3469">
        <v>804</v>
      </c>
      <c r="D3469" t="s">
        <v>10611</v>
      </c>
      <c r="E3469" s="2">
        <v>1217.3913</v>
      </c>
      <c r="F3469" s="7" t="str">
        <f>+_xlfn.XLOOKUP(LISTAS[[#This Row],[ID]],_01_CODIGOS_Y_COSTOS_xlsm[Producto y N°],_01_CODIGOS_Y_COSTOS_xlsm[FABRICA],"",0,1)</f>
        <v/>
      </c>
      <c r="G3469" s="26">
        <f>LISTAS[[#This Row],[Precio]]*(1-0.46)</f>
        <v>657.391302</v>
      </c>
      <c r="H3469" s="21">
        <f>+_xlfn.XLOOKUP(LISTAS[[#This Row],[ID]],_01_CODIGOS_Y_COSTOS_xlsm[Producto y N°],_01_CODIGOS_Y_COSTOS_xlsm[COSTO],0,0,1)</f>
        <v>0</v>
      </c>
      <c r="I3469" s="28">
        <f>+IFERROR(LISTAS[[#This Row],[VENTA NETA]]/LISTAS[[#This Row],[COSTO]]-1,0)</f>
        <v>0</v>
      </c>
      <c r="J3469" s="50" t="str">
        <f>IFERROR(VLOOKUP(LISTAS[[#This Row],[ID]],_01_CODIGOS_Y_COSTOS_xlsm[[Producto y N°]:[CODIGO]],2,0),"")</f>
        <v/>
      </c>
      <c r="O3469" t="s">
        <v>10610</v>
      </c>
      <c r="AB3469" s="12" t="str">
        <f>+LISTAS[[#This Row],[Codigo]]&amp;LISTAS[[#This Row],[Fabrica]]</f>
        <v/>
      </c>
      <c r="AC3469" s="13" t="str">
        <f>+LISTAS[[#This Row],[Codigo]]</f>
        <v/>
      </c>
      <c r="AD3469" s="13" t="str">
        <f>+LISTAS[[#This Row],[ID]]</f>
        <v>CLIPS IMPORTADOS804</v>
      </c>
    </row>
    <row r="3470" spans="1:30" x14ac:dyDescent="0.35">
      <c r="A3470" s="7" t="s">
        <v>10612</v>
      </c>
      <c r="B3470" t="s">
        <v>10310</v>
      </c>
      <c r="C3470">
        <v>805</v>
      </c>
      <c r="D3470" t="s">
        <v>10605</v>
      </c>
      <c r="E3470" s="2">
        <v>695.65219999999999</v>
      </c>
      <c r="F3470" s="7" t="str">
        <f>+_xlfn.XLOOKUP(LISTAS[[#This Row],[ID]],_01_CODIGOS_Y_COSTOS_xlsm[Producto y N°],_01_CODIGOS_Y_COSTOS_xlsm[FABRICA],"",0,1)</f>
        <v/>
      </c>
      <c r="G3470" s="26">
        <f>LISTAS[[#This Row],[Precio]]*(1-0.46)</f>
        <v>375.65218800000002</v>
      </c>
      <c r="H3470" s="21">
        <f>+_xlfn.XLOOKUP(LISTAS[[#This Row],[ID]],_01_CODIGOS_Y_COSTOS_xlsm[Producto y N°],_01_CODIGOS_Y_COSTOS_xlsm[COSTO],0,0,1)</f>
        <v>0</v>
      </c>
      <c r="I3470" s="28">
        <f>+IFERROR(LISTAS[[#This Row],[VENTA NETA]]/LISTAS[[#This Row],[COSTO]]-1,0)</f>
        <v>0</v>
      </c>
      <c r="J3470" s="50" t="str">
        <f>IFERROR(VLOOKUP(LISTAS[[#This Row],[ID]],_01_CODIGOS_Y_COSTOS_xlsm[[Producto y N°]:[CODIGO]],2,0),"")</f>
        <v/>
      </c>
      <c r="O3470" t="s">
        <v>10612</v>
      </c>
      <c r="AB3470" s="12" t="str">
        <f>+LISTAS[[#This Row],[Codigo]]&amp;LISTAS[[#This Row],[Fabrica]]</f>
        <v/>
      </c>
      <c r="AC3470" s="13" t="str">
        <f>+LISTAS[[#This Row],[Codigo]]</f>
        <v/>
      </c>
      <c r="AD3470" s="13" t="str">
        <f>+LISTAS[[#This Row],[ID]]</f>
        <v>CLIPS IMPORTADOS805</v>
      </c>
    </row>
    <row r="3471" spans="1:30" x14ac:dyDescent="0.35">
      <c r="A3471" s="7" t="s">
        <v>10613</v>
      </c>
      <c r="B3471" t="s">
        <v>10310</v>
      </c>
      <c r="C3471">
        <v>806</v>
      </c>
      <c r="D3471" t="s">
        <v>10614</v>
      </c>
      <c r="E3471" s="2">
        <v>1217.3913</v>
      </c>
      <c r="F3471" s="7" t="str">
        <f>+_xlfn.XLOOKUP(LISTAS[[#This Row],[ID]],_01_CODIGOS_Y_COSTOS_xlsm[Producto y N°],_01_CODIGOS_Y_COSTOS_xlsm[FABRICA],"",0,1)</f>
        <v/>
      </c>
      <c r="G3471" s="26">
        <f>LISTAS[[#This Row],[Precio]]*(1-0.46)</f>
        <v>657.391302</v>
      </c>
      <c r="H3471" s="21">
        <f>+_xlfn.XLOOKUP(LISTAS[[#This Row],[ID]],_01_CODIGOS_Y_COSTOS_xlsm[Producto y N°],_01_CODIGOS_Y_COSTOS_xlsm[COSTO],0,0,1)</f>
        <v>0</v>
      </c>
      <c r="I3471" s="28">
        <f>+IFERROR(LISTAS[[#This Row],[VENTA NETA]]/LISTAS[[#This Row],[COSTO]]-1,0)</f>
        <v>0</v>
      </c>
      <c r="J3471" s="50" t="str">
        <f>IFERROR(VLOOKUP(LISTAS[[#This Row],[ID]],_01_CODIGOS_Y_COSTOS_xlsm[[Producto y N°]:[CODIGO]],2,0),"")</f>
        <v/>
      </c>
      <c r="O3471" t="s">
        <v>10613</v>
      </c>
      <c r="AB3471" s="12" t="str">
        <f>+LISTAS[[#This Row],[Codigo]]&amp;LISTAS[[#This Row],[Fabrica]]</f>
        <v/>
      </c>
      <c r="AC3471" s="13" t="str">
        <f>+LISTAS[[#This Row],[Codigo]]</f>
        <v/>
      </c>
      <c r="AD3471" s="13" t="str">
        <f>+LISTAS[[#This Row],[ID]]</f>
        <v>CLIPS IMPORTADOS806</v>
      </c>
    </row>
    <row r="3472" spans="1:30" x14ac:dyDescent="0.35">
      <c r="A3472" s="7" t="s">
        <v>10615</v>
      </c>
      <c r="B3472" t="s">
        <v>10310</v>
      </c>
      <c r="C3472">
        <v>807</v>
      </c>
      <c r="D3472" t="s">
        <v>10616</v>
      </c>
      <c r="E3472" s="2">
        <v>913.04349999999999</v>
      </c>
      <c r="F3472" s="7" t="str">
        <f>+_xlfn.XLOOKUP(LISTAS[[#This Row],[ID]],_01_CODIGOS_Y_COSTOS_xlsm[Producto y N°],_01_CODIGOS_Y_COSTOS_xlsm[FABRICA],"",0,1)</f>
        <v/>
      </c>
      <c r="G3472" s="26">
        <f>LISTAS[[#This Row],[Precio]]*(1-0.46)</f>
        <v>493.04349000000002</v>
      </c>
      <c r="H3472" s="21">
        <f>+_xlfn.XLOOKUP(LISTAS[[#This Row],[ID]],_01_CODIGOS_Y_COSTOS_xlsm[Producto y N°],_01_CODIGOS_Y_COSTOS_xlsm[COSTO],0,0,1)</f>
        <v>0</v>
      </c>
      <c r="I3472" s="28">
        <f>+IFERROR(LISTAS[[#This Row],[VENTA NETA]]/LISTAS[[#This Row],[COSTO]]-1,0)</f>
        <v>0</v>
      </c>
      <c r="J3472" s="50" t="str">
        <f>IFERROR(VLOOKUP(LISTAS[[#This Row],[ID]],_01_CODIGOS_Y_COSTOS_xlsm[[Producto y N°]:[CODIGO]],2,0),"")</f>
        <v/>
      </c>
      <c r="O3472" t="s">
        <v>10615</v>
      </c>
      <c r="AB3472" s="12" t="str">
        <f>+LISTAS[[#This Row],[Codigo]]&amp;LISTAS[[#This Row],[Fabrica]]</f>
        <v/>
      </c>
      <c r="AC3472" s="13" t="str">
        <f>+LISTAS[[#This Row],[Codigo]]</f>
        <v/>
      </c>
      <c r="AD3472" s="13" t="str">
        <f>+LISTAS[[#This Row],[ID]]</f>
        <v>CLIPS IMPORTADOS807</v>
      </c>
    </row>
    <row r="3473" spans="1:30" x14ac:dyDescent="0.35">
      <c r="A3473" s="7" t="s">
        <v>10617</v>
      </c>
      <c r="B3473" t="s">
        <v>10310</v>
      </c>
      <c r="C3473">
        <v>808</v>
      </c>
      <c r="D3473" t="s">
        <v>10347</v>
      </c>
      <c r="E3473" s="2">
        <v>1000</v>
      </c>
      <c r="F3473" s="7" t="str">
        <f>+_xlfn.XLOOKUP(LISTAS[[#This Row],[ID]],_01_CODIGOS_Y_COSTOS_xlsm[Producto y N°],_01_CODIGOS_Y_COSTOS_xlsm[FABRICA],"",0,1)</f>
        <v/>
      </c>
      <c r="G3473" s="26">
        <f>LISTAS[[#This Row],[Precio]]*(1-0.46)</f>
        <v>540</v>
      </c>
      <c r="H3473" s="21">
        <f>+_xlfn.XLOOKUP(LISTAS[[#This Row],[ID]],_01_CODIGOS_Y_COSTOS_xlsm[Producto y N°],_01_CODIGOS_Y_COSTOS_xlsm[COSTO],0,0,1)</f>
        <v>0</v>
      </c>
      <c r="I3473" s="28">
        <f>+IFERROR(LISTAS[[#This Row],[VENTA NETA]]/LISTAS[[#This Row],[COSTO]]-1,0)</f>
        <v>0</v>
      </c>
      <c r="J3473" s="50" t="str">
        <f>IFERROR(VLOOKUP(LISTAS[[#This Row],[ID]],_01_CODIGOS_Y_COSTOS_xlsm[[Producto y N°]:[CODIGO]],2,0),"")</f>
        <v/>
      </c>
      <c r="O3473" t="s">
        <v>10617</v>
      </c>
      <c r="AB3473" s="12" t="str">
        <f>+LISTAS[[#This Row],[Codigo]]&amp;LISTAS[[#This Row],[Fabrica]]</f>
        <v/>
      </c>
      <c r="AC3473" s="13" t="str">
        <f>+LISTAS[[#This Row],[Codigo]]</f>
        <v/>
      </c>
      <c r="AD3473" s="13" t="str">
        <f>+LISTAS[[#This Row],[ID]]</f>
        <v>CLIPS IMPORTADOS808</v>
      </c>
    </row>
    <row r="3474" spans="1:30" x14ac:dyDescent="0.35">
      <c r="A3474" s="7" t="s">
        <v>10618</v>
      </c>
      <c r="B3474" t="s">
        <v>10310</v>
      </c>
      <c r="C3474">
        <v>809</v>
      </c>
      <c r="D3474" t="s">
        <v>10619</v>
      </c>
      <c r="E3474" s="2">
        <v>913.04349999999999</v>
      </c>
      <c r="F3474" s="7" t="str">
        <f>+_xlfn.XLOOKUP(LISTAS[[#This Row],[ID]],_01_CODIGOS_Y_COSTOS_xlsm[Producto y N°],_01_CODIGOS_Y_COSTOS_xlsm[FABRICA],"",0,1)</f>
        <v/>
      </c>
      <c r="G3474" s="26">
        <f>LISTAS[[#This Row],[Precio]]*(1-0.46)</f>
        <v>493.04349000000002</v>
      </c>
      <c r="H3474" s="21">
        <f>+_xlfn.XLOOKUP(LISTAS[[#This Row],[ID]],_01_CODIGOS_Y_COSTOS_xlsm[Producto y N°],_01_CODIGOS_Y_COSTOS_xlsm[COSTO],0,0,1)</f>
        <v>0</v>
      </c>
      <c r="I3474" s="28">
        <f>+IFERROR(LISTAS[[#This Row],[VENTA NETA]]/LISTAS[[#This Row],[COSTO]]-1,0)</f>
        <v>0</v>
      </c>
      <c r="J3474" s="50" t="str">
        <f>IFERROR(VLOOKUP(LISTAS[[#This Row],[ID]],_01_CODIGOS_Y_COSTOS_xlsm[[Producto y N°]:[CODIGO]],2,0),"")</f>
        <v/>
      </c>
      <c r="O3474" t="s">
        <v>10618</v>
      </c>
      <c r="AB3474" s="12" t="str">
        <f>+LISTAS[[#This Row],[Codigo]]&amp;LISTAS[[#This Row],[Fabrica]]</f>
        <v/>
      </c>
      <c r="AC3474" s="13" t="str">
        <f>+LISTAS[[#This Row],[Codigo]]</f>
        <v/>
      </c>
      <c r="AD3474" s="13" t="str">
        <f>+LISTAS[[#This Row],[ID]]</f>
        <v>CLIPS IMPORTADOS809</v>
      </c>
    </row>
    <row r="3475" spans="1:30" x14ac:dyDescent="0.35">
      <c r="A3475" s="7" t="s">
        <v>10620</v>
      </c>
      <c r="B3475" t="s">
        <v>10310</v>
      </c>
      <c r="C3475">
        <v>820</v>
      </c>
      <c r="D3475" t="s">
        <v>10349</v>
      </c>
      <c r="E3475" s="2">
        <v>913.04349999999999</v>
      </c>
      <c r="F3475" s="7" t="str">
        <f>+_xlfn.XLOOKUP(LISTAS[[#This Row],[ID]],_01_CODIGOS_Y_COSTOS_xlsm[Producto y N°],_01_CODIGOS_Y_COSTOS_xlsm[FABRICA],"",0,1)</f>
        <v/>
      </c>
      <c r="G3475" s="26">
        <f>LISTAS[[#This Row],[Precio]]*(1-0.46)</f>
        <v>493.04349000000002</v>
      </c>
      <c r="H3475" s="21">
        <f>+_xlfn.XLOOKUP(LISTAS[[#This Row],[ID]],_01_CODIGOS_Y_COSTOS_xlsm[Producto y N°],_01_CODIGOS_Y_COSTOS_xlsm[COSTO],0,0,1)</f>
        <v>0</v>
      </c>
      <c r="I3475" s="28">
        <f>+IFERROR(LISTAS[[#This Row],[VENTA NETA]]/LISTAS[[#This Row],[COSTO]]-1,0)</f>
        <v>0</v>
      </c>
      <c r="J3475" s="50" t="str">
        <f>IFERROR(VLOOKUP(LISTAS[[#This Row],[ID]],_01_CODIGOS_Y_COSTOS_xlsm[[Producto y N°]:[CODIGO]],2,0),"")</f>
        <v/>
      </c>
      <c r="O3475" t="s">
        <v>10620</v>
      </c>
      <c r="AB3475" s="12" t="str">
        <f>+LISTAS[[#This Row],[Codigo]]&amp;LISTAS[[#This Row],[Fabrica]]</f>
        <v/>
      </c>
      <c r="AC3475" s="13" t="str">
        <f>+LISTAS[[#This Row],[Codigo]]</f>
        <v/>
      </c>
      <c r="AD3475" s="13" t="str">
        <f>+LISTAS[[#This Row],[ID]]</f>
        <v>CLIPS IMPORTADOS820</v>
      </c>
    </row>
    <row r="3476" spans="1:30" x14ac:dyDescent="0.35">
      <c r="A3476" s="7" t="s">
        <v>10621</v>
      </c>
      <c r="B3476" t="s">
        <v>10310</v>
      </c>
      <c r="C3476">
        <v>821</v>
      </c>
      <c r="D3476" t="s">
        <v>10324</v>
      </c>
      <c r="E3476" s="2">
        <v>1217.3913</v>
      </c>
      <c r="F3476" s="7" t="str">
        <f>+_xlfn.XLOOKUP(LISTAS[[#This Row],[ID]],_01_CODIGOS_Y_COSTOS_xlsm[Producto y N°],_01_CODIGOS_Y_COSTOS_xlsm[FABRICA],"",0,1)</f>
        <v/>
      </c>
      <c r="G3476" s="26">
        <f>LISTAS[[#This Row],[Precio]]*(1-0.46)</f>
        <v>657.391302</v>
      </c>
      <c r="H3476" s="21">
        <f>+_xlfn.XLOOKUP(LISTAS[[#This Row],[ID]],_01_CODIGOS_Y_COSTOS_xlsm[Producto y N°],_01_CODIGOS_Y_COSTOS_xlsm[COSTO],0,0,1)</f>
        <v>0</v>
      </c>
      <c r="I3476" s="28">
        <f>+IFERROR(LISTAS[[#This Row],[VENTA NETA]]/LISTAS[[#This Row],[COSTO]]-1,0)</f>
        <v>0</v>
      </c>
      <c r="J3476" s="50" t="str">
        <f>IFERROR(VLOOKUP(LISTAS[[#This Row],[ID]],_01_CODIGOS_Y_COSTOS_xlsm[[Producto y N°]:[CODIGO]],2,0),"")</f>
        <v/>
      </c>
      <c r="O3476" t="s">
        <v>10621</v>
      </c>
      <c r="AB3476" s="12" t="str">
        <f>+LISTAS[[#This Row],[Codigo]]&amp;LISTAS[[#This Row],[Fabrica]]</f>
        <v/>
      </c>
      <c r="AC3476" s="13" t="str">
        <f>+LISTAS[[#This Row],[Codigo]]</f>
        <v/>
      </c>
      <c r="AD3476" s="13" t="str">
        <f>+LISTAS[[#This Row],[ID]]</f>
        <v>CLIPS IMPORTADOS821</v>
      </c>
    </row>
    <row r="3477" spans="1:30" x14ac:dyDescent="0.35">
      <c r="A3477" s="7" t="s">
        <v>10622</v>
      </c>
      <c r="B3477" t="s">
        <v>10310</v>
      </c>
      <c r="C3477">
        <v>822</v>
      </c>
      <c r="D3477" t="s">
        <v>10324</v>
      </c>
      <c r="E3477" s="2">
        <v>1217.3913</v>
      </c>
      <c r="F3477" s="7" t="str">
        <f>+_xlfn.XLOOKUP(LISTAS[[#This Row],[ID]],_01_CODIGOS_Y_COSTOS_xlsm[Producto y N°],_01_CODIGOS_Y_COSTOS_xlsm[FABRICA],"",0,1)</f>
        <v/>
      </c>
      <c r="G3477" s="26">
        <f>LISTAS[[#This Row],[Precio]]*(1-0.46)</f>
        <v>657.391302</v>
      </c>
      <c r="H3477" s="21">
        <f>+_xlfn.XLOOKUP(LISTAS[[#This Row],[ID]],_01_CODIGOS_Y_COSTOS_xlsm[Producto y N°],_01_CODIGOS_Y_COSTOS_xlsm[COSTO],0,0,1)</f>
        <v>0</v>
      </c>
      <c r="I3477" s="28">
        <f>+IFERROR(LISTAS[[#This Row],[VENTA NETA]]/LISTAS[[#This Row],[COSTO]]-1,0)</f>
        <v>0</v>
      </c>
      <c r="J3477" s="50" t="str">
        <f>IFERROR(VLOOKUP(LISTAS[[#This Row],[ID]],_01_CODIGOS_Y_COSTOS_xlsm[[Producto y N°]:[CODIGO]],2,0),"")</f>
        <v/>
      </c>
      <c r="O3477" t="s">
        <v>10622</v>
      </c>
      <c r="AB3477" s="12" t="str">
        <f>+LISTAS[[#This Row],[Codigo]]&amp;LISTAS[[#This Row],[Fabrica]]</f>
        <v/>
      </c>
      <c r="AC3477" s="13" t="str">
        <f>+LISTAS[[#This Row],[Codigo]]</f>
        <v/>
      </c>
      <c r="AD3477" s="13" t="str">
        <f>+LISTAS[[#This Row],[ID]]</f>
        <v>CLIPS IMPORTADOS822</v>
      </c>
    </row>
    <row r="3478" spans="1:30" x14ac:dyDescent="0.35">
      <c r="A3478" s="7" t="s">
        <v>10623</v>
      </c>
      <c r="B3478" t="s">
        <v>10310</v>
      </c>
      <c r="C3478">
        <v>823</v>
      </c>
      <c r="D3478" t="s">
        <v>10324</v>
      </c>
      <c r="E3478" s="2">
        <v>1130.4348</v>
      </c>
      <c r="F3478" s="7" t="str">
        <f>+_xlfn.XLOOKUP(LISTAS[[#This Row],[ID]],_01_CODIGOS_Y_COSTOS_xlsm[Producto y N°],_01_CODIGOS_Y_COSTOS_xlsm[FABRICA],"",0,1)</f>
        <v/>
      </c>
      <c r="G3478" s="26">
        <f>LISTAS[[#This Row],[Precio]]*(1-0.46)</f>
        <v>610.43479200000002</v>
      </c>
      <c r="H3478" s="21">
        <f>+_xlfn.XLOOKUP(LISTAS[[#This Row],[ID]],_01_CODIGOS_Y_COSTOS_xlsm[Producto y N°],_01_CODIGOS_Y_COSTOS_xlsm[COSTO],0,0,1)</f>
        <v>0</v>
      </c>
      <c r="I3478" s="28">
        <f>+IFERROR(LISTAS[[#This Row],[VENTA NETA]]/LISTAS[[#This Row],[COSTO]]-1,0)</f>
        <v>0</v>
      </c>
      <c r="J3478" s="50" t="str">
        <f>IFERROR(VLOOKUP(LISTAS[[#This Row],[ID]],_01_CODIGOS_Y_COSTOS_xlsm[[Producto y N°]:[CODIGO]],2,0),"")</f>
        <v/>
      </c>
      <c r="O3478" t="s">
        <v>10623</v>
      </c>
      <c r="AB3478" s="12" t="str">
        <f>+LISTAS[[#This Row],[Codigo]]&amp;LISTAS[[#This Row],[Fabrica]]</f>
        <v/>
      </c>
      <c r="AC3478" s="13" t="str">
        <f>+LISTAS[[#This Row],[Codigo]]</f>
        <v/>
      </c>
      <c r="AD3478" s="13" t="str">
        <f>+LISTAS[[#This Row],[ID]]</f>
        <v>CLIPS IMPORTADOS823</v>
      </c>
    </row>
    <row r="3479" spans="1:30" x14ac:dyDescent="0.35">
      <c r="A3479" s="7" t="s">
        <v>10624</v>
      </c>
      <c r="B3479" t="s">
        <v>10310</v>
      </c>
      <c r="C3479">
        <v>824</v>
      </c>
      <c r="D3479" t="s">
        <v>10625</v>
      </c>
      <c r="E3479" s="2">
        <v>1217.3913</v>
      </c>
      <c r="F3479" s="7" t="str">
        <f>+_xlfn.XLOOKUP(LISTAS[[#This Row],[ID]],_01_CODIGOS_Y_COSTOS_xlsm[Producto y N°],_01_CODIGOS_Y_COSTOS_xlsm[FABRICA],"",0,1)</f>
        <v/>
      </c>
      <c r="G3479" s="26">
        <f>LISTAS[[#This Row],[Precio]]*(1-0.46)</f>
        <v>657.391302</v>
      </c>
      <c r="H3479" s="21">
        <f>+_xlfn.XLOOKUP(LISTAS[[#This Row],[ID]],_01_CODIGOS_Y_COSTOS_xlsm[Producto y N°],_01_CODIGOS_Y_COSTOS_xlsm[COSTO],0,0,1)</f>
        <v>0</v>
      </c>
      <c r="I3479" s="28">
        <f>+IFERROR(LISTAS[[#This Row],[VENTA NETA]]/LISTAS[[#This Row],[COSTO]]-1,0)</f>
        <v>0</v>
      </c>
      <c r="J3479" s="50" t="str">
        <f>IFERROR(VLOOKUP(LISTAS[[#This Row],[ID]],_01_CODIGOS_Y_COSTOS_xlsm[[Producto y N°]:[CODIGO]],2,0),"")</f>
        <v/>
      </c>
      <c r="O3479" t="s">
        <v>10624</v>
      </c>
      <c r="AB3479" s="12" t="str">
        <f>+LISTAS[[#This Row],[Codigo]]&amp;LISTAS[[#This Row],[Fabrica]]</f>
        <v/>
      </c>
      <c r="AC3479" s="13" t="str">
        <f>+LISTAS[[#This Row],[Codigo]]</f>
        <v/>
      </c>
      <c r="AD3479" s="13" t="str">
        <f>+LISTAS[[#This Row],[ID]]</f>
        <v>CLIPS IMPORTADOS824</v>
      </c>
    </row>
    <row r="3480" spans="1:30" x14ac:dyDescent="0.35">
      <c r="A3480" s="7" t="s">
        <v>10626</v>
      </c>
      <c r="B3480" t="s">
        <v>10310</v>
      </c>
      <c r="C3480">
        <v>825</v>
      </c>
      <c r="D3480" t="s">
        <v>10627</v>
      </c>
      <c r="E3480" s="2">
        <v>1130.4348</v>
      </c>
      <c r="F3480" s="7" t="str">
        <f>+_xlfn.XLOOKUP(LISTAS[[#This Row],[ID]],_01_CODIGOS_Y_COSTOS_xlsm[Producto y N°],_01_CODIGOS_Y_COSTOS_xlsm[FABRICA],"",0,1)</f>
        <v/>
      </c>
      <c r="G3480" s="26">
        <f>LISTAS[[#This Row],[Precio]]*(1-0.46)</f>
        <v>610.43479200000002</v>
      </c>
      <c r="H3480" s="21">
        <f>+_xlfn.XLOOKUP(LISTAS[[#This Row],[ID]],_01_CODIGOS_Y_COSTOS_xlsm[Producto y N°],_01_CODIGOS_Y_COSTOS_xlsm[COSTO],0,0,1)</f>
        <v>0</v>
      </c>
      <c r="I3480" s="28">
        <f>+IFERROR(LISTAS[[#This Row],[VENTA NETA]]/LISTAS[[#This Row],[COSTO]]-1,0)</f>
        <v>0</v>
      </c>
      <c r="J3480" s="50" t="str">
        <f>IFERROR(VLOOKUP(LISTAS[[#This Row],[ID]],_01_CODIGOS_Y_COSTOS_xlsm[[Producto y N°]:[CODIGO]],2,0),"")</f>
        <v/>
      </c>
      <c r="O3480" t="s">
        <v>10626</v>
      </c>
      <c r="AB3480" s="12" t="str">
        <f>+LISTAS[[#This Row],[Codigo]]&amp;LISTAS[[#This Row],[Fabrica]]</f>
        <v/>
      </c>
      <c r="AC3480" s="13" t="str">
        <f>+LISTAS[[#This Row],[Codigo]]</f>
        <v/>
      </c>
      <c r="AD3480" s="13" t="str">
        <f>+LISTAS[[#This Row],[ID]]</f>
        <v>CLIPS IMPORTADOS825</v>
      </c>
    </row>
    <row r="3481" spans="1:30" x14ac:dyDescent="0.35">
      <c r="A3481" s="7" t="s">
        <v>10628</v>
      </c>
      <c r="B3481" t="s">
        <v>10310</v>
      </c>
      <c r="C3481">
        <v>830</v>
      </c>
      <c r="D3481" t="s">
        <v>10629</v>
      </c>
      <c r="E3481" s="2">
        <v>1597.8261</v>
      </c>
      <c r="F3481" s="7" t="str">
        <f>+_xlfn.XLOOKUP(LISTAS[[#This Row],[ID]],_01_CODIGOS_Y_COSTOS_xlsm[Producto y N°],_01_CODIGOS_Y_COSTOS_xlsm[FABRICA],"",0,1)</f>
        <v/>
      </c>
      <c r="G3481" s="26">
        <f>LISTAS[[#This Row],[Precio]]*(1-0.46)</f>
        <v>862.82609400000001</v>
      </c>
      <c r="H3481" s="21">
        <f>+_xlfn.XLOOKUP(LISTAS[[#This Row],[ID]],_01_CODIGOS_Y_COSTOS_xlsm[Producto y N°],_01_CODIGOS_Y_COSTOS_xlsm[COSTO],0,0,1)</f>
        <v>0</v>
      </c>
      <c r="I3481" s="28">
        <f>+IFERROR(LISTAS[[#This Row],[VENTA NETA]]/LISTAS[[#This Row],[COSTO]]-1,0)</f>
        <v>0</v>
      </c>
      <c r="J3481" s="50" t="str">
        <f>IFERROR(VLOOKUP(LISTAS[[#This Row],[ID]],_01_CODIGOS_Y_COSTOS_xlsm[[Producto y N°]:[CODIGO]],2,0),"")</f>
        <v/>
      </c>
      <c r="O3481" t="s">
        <v>10628</v>
      </c>
      <c r="AB3481" s="12" t="str">
        <f>+LISTAS[[#This Row],[Codigo]]&amp;LISTAS[[#This Row],[Fabrica]]</f>
        <v/>
      </c>
      <c r="AC3481" s="13" t="str">
        <f>+LISTAS[[#This Row],[Codigo]]</f>
        <v/>
      </c>
      <c r="AD3481" s="13" t="str">
        <f>+LISTAS[[#This Row],[ID]]</f>
        <v>CLIPS IMPORTADOS830</v>
      </c>
    </row>
    <row r="3482" spans="1:30" x14ac:dyDescent="0.35">
      <c r="A3482" s="7" t="s">
        <v>10630</v>
      </c>
      <c r="B3482" t="s">
        <v>10310</v>
      </c>
      <c r="C3482">
        <v>831</v>
      </c>
      <c r="D3482" t="s">
        <v>10631</v>
      </c>
      <c r="E3482" s="2">
        <v>1282.6087</v>
      </c>
      <c r="F3482" s="7" t="str">
        <f>+_xlfn.XLOOKUP(LISTAS[[#This Row],[ID]],_01_CODIGOS_Y_COSTOS_xlsm[Producto y N°],_01_CODIGOS_Y_COSTOS_xlsm[FABRICA],"",0,1)</f>
        <v/>
      </c>
      <c r="G3482" s="26">
        <f>LISTAS[[#This Row],[Precio]]*(1-0.46)</f>
        <v>692.608698</v>
      </c>
      <c r="H3482" s="21">
        <f>+_xlfn.XLOOKUP(LISTAS[[#This Row],[ID]],_01_CODIGOS_Y_COSTOS_xlsm[Producto y N°],_01_CODIGOS_Y_COSTOS_xlsm[COSTO],0,0,1)</f>
        <v>0</v>
      </c>
      <c r="I3482" s="28">
        <f>+IFERROR(LISTAS[[#This Row],[VENTA NETA]]/LISTAS[[#This Row],[COSTO]]-1,0)</f>
        <v>0</v>
      </c>
      <c r="J3482" s="50" t="str">
        <f>IFERROR(VLOOKUP(LISTAS[[#This Row],[ID]],_01_CODIGOS_Y_COSTOS_xlsm[[Producto y N°]:[CODIGO]],2,0),"")</f>
        <v/>
      </c>
      <c r="O3482" t="s">
        <v>10630</v>
      </c>
      <c r="AB3482" s="12" t="str">
        <f>+LISTAS[[#This Row],[Codigo]]&amp;LISTAS[[#This Row],[Fabrica]]</f>
        <v/>
      </c>
      <c r="AC3482" s="13" t="str">
        <f>+LISTAS[[#This Row],[Codigo]]</f>
        <v/>
      </c>
      <c r="AD3482" s="13" t="str">
        <f>+LISTAS[[#This Row],[ID]]</f>
        <v>CLIPS IMPORTADOS831</v>
      </c>
    </row>
    <row r="3483" spans="1:30" x14ac:dyDescent="0.35">
      <c r="A3483" s="7" t="s">
        <v>10632</v>
      </c>
      <c r="B3483" t="s">
        <v>10310</v>
      </c>
      <c r="C3483">
        <v>832</v>
      </c>
      <c r="D3483" t="s">
        <v>10324</v>
      </c>
      <c r="E3483" s="2">
        <v>1717.3913</v>
      </c>
      <c r="F3483" s="7" t="str">
        <f>+_xlfn.XLOOKUP(LISTAS[[#This Row],[ID]],_01_CODIGOS_Y_COSTOS_xlsm[Producto y N°],_01_CODIGOS_Y_COSTOS_xlsm[FABRICA],"",0,1)</f>
        <v/>
      </c>
      <c r="G3483" s="26">
        <f>LISTAS[[#This Row],[Precio]]*(1-0.46)</f>
        <v>927.39130200000011</v>
      </c>
      <c r="H3483" s="21">
        <f>+_xlfn.XLOOKUP(LISTAS[[#This Row],[ID]],_01_CODIGOS_Y_COSTOS_xlsm[Producto y N°],_01_CODIGOS_Y_COSTOS_xlsm[COSTO],0,0,1)</f>
        <v>0</v>
      </c>
      <c r="I3483" s="28">
        <f>+IFERROR(LISTAS[[#This Row],[VENTA NETA]]/LISTAS[[#This Row],[COSTO]]-1,0)</f>
        <v>0</v>
      </c>
      <c r="J3483" s="50" t="str">
        <f>IFERROR(VLOOKUP(LISTAS[[#This Row],[ID]],_01_CODIGOS_Y_COSTOS_xlsm[[Producto y N°]:[CODIGO]],2,0),"")</f>
        <v/>
      </c>
      <c r="O3483" t="s">
        <v>10632</v>
      </c>
      <c r="AB3483" s="12" t="str">
        <f>+LISTAS[[#This Row],[Codigo]]&amp;LISTAS[[#This Row],[Fabrica]]</f>
        <v/>
      </c>
      <c r="AC3483" s="13" t="str">
        <f>+LISTAS[[#This Row],[Codigo]]</f>
        <v/>
      </c>
      <c r="AD3483" s="13" t="str">
        <f>+LISTAS[[#This Row],[ID]]</f>
        <v>CLIPS IMPORTADOS832</v>
      </c>
    </row>
    <row r="3484" spans="1:30" x14ac:dyDescent="0.35">
      <c r="A3484" s="7" t="s">
        <v>10633</v>
      </c>
      <c r="B3484" t="s">
        <v>10310</v>
      </c>
      <c r="C3484">
        <v>833</v>
      </c>
      <c r="D3484" t="s">
        <v>10324</v>
      </c>
      <c r="E3484" s="2">
        <v>1717.3913</v>
      </c>
      <c r="F3484" s="7" t="str">
        <f>+_xlfn.XLOOKUP(LISTAS[[#This Row],[ID]],_01_CODIGOS_Y_COSTOS_xlsm[Producto y N°],_01_CODIGOS_Y_COSTOS_xlsm[FABRICA],"",0,1)</f>
        <v/>
      </c>
      <c r="G3484" s="26">
        <f>LISTAS[[#This Row],[Precio]]*(1-0.46)</f>
        <v>927.39130200000011</v>
      </c>
      <c r="H3484" s="21">
        <f>+_xlfn.XLOOKUP(LISTAS[[#This Row],[ID]],_01_CODIGOS_Y_COSTOS_xlsm[Producto y N°],_01_CODIGOS_Y_COSTOS_xlsm[COSTO],0,0,1)</f>
        <v>0</v>
      </c>
      <c r="I3484" s="28">
        <f>+IFERROR(LISTAS[[#This Row],[VENTA NETA]]/LISTAS[[#This Row],[COSTO]]-1,0)</f>
        <v>0</v>
      </c>
      <c r="J3484" s="50" t="str">
        <f>IFERROR(VLOOKUP(LISTAS[[#This Row],[ID]],_01_CODIGOS_Y_COSTOS_xlsm[[Producto y N°]:[CODIGO]],2,0),"")</f>
        <v/>
      </c>
      <c r="O3484" t="s">
        <v>10633</v>
      </c>
      <c r="AB3484" s="12" t="str">
        <f>+LISTAS[[#This Row],[Codigo]]&amp;LISTAS[[#This Row],[Fabrica]]</f>
        <v/>
      </c>
      <c r="AC3484" s="13" t="str">
        <f>+LISTAS[[#This Row],[Codigo]]</f>
        <v/>
      </c>
      <c r="AD3484" s="13" t="str">
        <f>+LISTAS[[#This Row],[ID]]</f>
        <v>CLIPS IMPORTADOS833</v>
      </c>
    </row>
    <row r="3485" spans="1:30" x14ac:dyDescent="0.35">
      <c r="A3485" s="7" t="s">
        <v>10634</v>
      </c>
      <c r="B3485" t="s">
        <v>10310</v>
      </c>
      <c r="C3485">
        <v>834</v>
      </c>
      <c r="D3485" t="s">
        <v>10635</v>
      </c>
      <c r="E3485" s="2">
        <v>1130.4348</v>
      </c>
      <c r="F3485" s="7" t="str">
        <f>+_xlfn.XLOOKUP(LISTAS[[#This Row],[ID]],_01_CODIGOS_Y_COSTOS_xlsm[Producto y N°],_01_CODIGOS_Y_COSTOS_xlsm[FABRICA],"",0,1)</f>
        <v/>
      </c>
      <c r="G3485" s="26">
        <f>LISTAS[[#This Row],[Precio]]*(1-0.46)</f>
        <v>610.43479200000002</v>
      </c>
      <c r="H3485" s="21">
        <f>+_xlfn.XLOOKUP(LISTAS[[#This Row],[ID]],_01_CODIGOS_Y_COSTOS_xlsm[Producto y N°],_01_CODIGOS_Y_COSTOS_xlsm[COSTO],0,0,1)</f>
        <v>0</v>
      </c>
      <c r="I3485" s="28">
        <f>+IFERROR(LISTAS[[#This Row],[VENTA NETA]]/LISTAS[[#This Row],[COSTO]]-1,0)</f>
        <v>0</v>
      </c>
      <c r="J3485" s="50" t="str">
        <f>IFERROR(VLOOKUP(LISTAS[[#This Row],[ID]],_01_CODIGOS_Y_COSTOS_xlsm[[Producto y N°]:[CODIGO]],2,0),"")</f>
        <v/>
      </c>
      <c r="O3485" t="s">
        <v>10634</v>
      </c>
      <c r="AB3485" s="12" t="str">
        <f>+LISTAS[[#This Row],[Codigo]]&amp;LISTAS[[#This Row],[Fabrica]]</f>
        <v/>
      </c>
      <c r="AC3485" s="13" t="str">
        <f>+LISTAS[[#This Row],[Codigo]]</f>
        <v/>
      </c>
      <c r="AD3485" s="13" t="str">
        <f>+LISTAS[[#This Row],[ID]]</f>
        <v>CLIPS IMPORTADOS834</v>
      </c>
    </row>
    <row r="3486" spans="1:30" x14ac:dyDescent="0.35">
      <c r="A3486" s="7" t="s">
        <v>10636</v>
      </c>
      <c r="B3486" t="s">
        <v>10310</v>
      </c>
      <c r="C3486">
        <v>835</v>
      </c>
      <c r="D3486" t="s">
        <v>10637</v>
      </c>
      <c r="E3486" s="2">
        <v>1130.4348</v>
      </c>
      <c r="F3486" s="7" t="str">
        <f>+_xlfn.XLOOKUP(LISTAS[[#This Row],[ID]],_01_CODIGOS_Y_COSTOS_xlsm[Producto y N°],_01_CODIGOS_Y_COSTOS_xlsm[FABRICA],"",0,1)</f>
        <v/>
      </c>
      <c r="G3486" s="26">
        <f>LISTAS[[#This Row],[Precio]]*(1-0.46)</f>
        <v>610.43479200000002</v>
      </c>
      <c r="H3486" s="21">
        <f>+_xlfn.XLOOKUP(LISTAS[[#This Row],[ID]],_01_CODIGOS_Y_COSTOS_xlsm[Producto y N°],_01_CODIGOS_Y_COSTOS_xlsm[COSTO],0,0,1)</f>
        <v>0</v>
      </c>
      <c r="I3486" s="28">
        <f>+IFERROR(LISTAS[[#This Row],[VENTA NETA]]/LISTAS[[#This Row],[COSTO]]-1,0)</f>
        <v>0</v>
      </c>
      <c r="J3486" s="50" t="str">
        <f>IFERROR(VLOOKUP(LISTAS[[#This Row],[ID]],_01_CODIGOS_Y_COSTOS_xlsm[[Producto y N°]:[CODIGO]],2,0),"")</f>
        <v/>
      </c>
      <c r="O3486" t="s">
        <v>10636</v>
      </c>
      <c r="AB3486" s="12" t="str">
        <f>+LISTAS[[#This Row],[Codigo]]&amp;LISTAS[[#This Row],[Fabrica]]</f>
        <v/>
      </c>
      <c r="AC3486" s="13" t="str">
        <f>+LISTAS[[#This Row],[Codigo]]</f>
        <v/>
      </c>
      <c r="AD3486" s="13" t="str">
        <f>+LISTAS[[#This Row],[ID]]</f>
        <v>CLIPS IMPORTADOS835</v>
      </c>
    </row>
    <row r="3487" spans="1:30" x14ac:dyDescent="0.35">
      <c r="A3487" s="7" t="s">
        <v>10638</v>
      </c>
      <c r="B3487" t="s">
        <v>10310</v>
      </c>
      <c r="C3487">
        <v>836</v>
      </c>
      <c r="D3487" t="s">
        <v>10639</v>
      </c>
      <c r="E3487" s="2">
        <v>1130.4348</v>
      </c>
      <c r="F3487" s="7" t="str">
        <f>+_xlfn.XLOOKUP(LISTAS[[#This Row],[ID]],_01_CODIGOS_Y_COSTOS_xlsm[Producto y N°],_01_CODIGOS_Y_COSTOS_xlsm[FABRICA],"",0,1)</f>
        <v/>
      </c>
      <c r="G3487" s="26">
        <f>LISTAS[[#This Row],[Precio]]*(1-0.46)</f>
        <v>610.43479200000002</v>
      </c>
      <c r="H3487" s="21">
        <f>+_xlfn.XLOOKUP(LISTAS[[#This Row],[ID]],_01_CODIGOS_Y_COSTOS_xlsm[Producto y N°],_01_CODIGOS_Y_COSTOS_xlsm[COSTO],0,0,1)</f>
        <v>0</v>
      </c>
      <c r="I3487" s="28">
        <f>+IFERROR(LISTAS[[#This Row],[VENTA NETA]]/LISTAS[[#This Row],[COSTO]]-1,0)</f>
        <v>0</v>
      </c>
      <c r="J3487" s="50" t="str">
        <f>IFERROR(VLOOKUP(LISTAS[[#This Row],[ID]],_01_CODIGOS_Y_COSTOS_xlsm[[Producto y N°]:[CODIGO]],2,0),"")</f>
        <v/>
      </c>
      <c r="O3487" t="s">
        <v>10638</v>
      </c>
      <c r="AB3487" s="12" t="str">
        <f>+LISTAS[[#This Row],[Codigo]]&amp;LISTAS[[#This Row],[Fabrica]]</f>
        <v/>
      </c>
      <c r="AC3487" s="13" t="str">
        <f>+LISTAS[[#This Row],[Codigo]]</f>
        <v/>
      </c>
      <c r="AD3487" s="13" t="str">
        <f>+LISTAS[[#This Row],[ID]]</f>
        <v>CLIPS IMPORTADOS836</v>
      </c>
    </row>
    <row r="3488" spans="1:30" x14ac:dyDescent="0.35">
      <c r="A3488" s="7" t="s">
        <v>10640</v>
      </c>
      <c r="B3488" t="s">
        <v>10310</v>
      </c>
      <c r="C3488">
        <v>837</v>
      </c>
      <c r="D3488" t="s">
        <v>10324</v>
      </c>
      <c r="E3488" s="2">
        <v>1000</v>
      </c>
      <c r="F3488" s="7" t="str">
        <f>+_xlfn.XLOOKUP(LISTAS[[#This Row],[ID]],_01_CODIGOS_Y_COSTOS_xlsm[Producto y N°],_01_CODIGOS_Y_COSTOS_xlsm[FABRICA],"",0,1)</f>
        <v/>
      </c>
      <c r="G3488" s="26">
        <f>LISTAS[[#This Row],[Precio]]*(1-0.46)</f>
        <v>540</v>
      </c>
      <c r="H3488" s="21">
        <f>+_xlfn.XLOOKUP(LISTAS[[#This Row],[ID]],_01_CODIGOS_Y_COSTOS_xlsm[Producto y N°],_01_CODIGOS_Y_COSTOS_xlsm[COSTO],0,0,1)</f>
        <v>0</v>
      </c>
      <c r="I3488" s="28">
        <f>+IFERROR(LISTAS[[#This Row],[VENTA NETA]]/LISTAS[[#This Row],[COSTO]]-1,0)</f>
        <v>0</v>
      </c>
      <c r="J3488" s="50" t="str">
        <f>IFERROR(VLOOKUP(LISTAS[[#This Row],[ID]],_01_CODIGOS_Y_COSTOS_xlsm[[Producto y N°]:[CODIGO]],2,0),"")</f>
        <v/>
      </c>
      <c r="O3488" t="s">
        <v>10640</v>
      </c>
      <c r="AB3488" s="12" t="str">
        <f>+LISTAS[[#This Row],[Codigo]]&amp;LISTAS[[#This Row],[Fabrica]]</f>
        <v/>
      </c>
      <c r="AC3488" s="13" t="str">
        <f>+LISTAS[[#This Row],[Codigo]]</f>
        <v/>
      </c>
      <c r="AD3488" s="13" t="str">
        <f>+LISTAS[[#This Row],[ID]]</f>
        <v>CLIPS IMPORTADOS837</v>
      </c>
    </row>
    <row r="3489" spans="1:30" x14ac:dyDescent="0.35">
      <c r="A3489" s="7" t="s">
        <v>10641</v>
      </c>
      <c r="B3489" t="s">
        <v>10310</v>
      </c>
      <c r="C3489">
        <v>838</v>
      </c>
      <c r="D3489" t="s">
        <v>10642</v>
      </c>
      <c r="E3489" s="2">
        <v>1000</v>
      </c>
      <c r="F3489" s="7" t="str">
        <f>+_xlfn.XLOOKUP(LISTAS[[#This Row],[ID]],_01_CODIGOS_Y_COSTOS_xlsm[Producto y N°],_01_CODIGOS_Y_COSTOS_xlsm[FABRICA],"",0,1)</f>
        <v/>
      </c>
      <c r="G3489" s="26">
        <f>LISTAS[[#This Row],[Precio]]*(1-0.46)</f>
        <v>540</v>
      </c>
      <c r="H3489" s="21">
        <f>+_xlfn.XLOOKUP(LISTAS[[#This Row],[ID]],_01_CODIGOS_Y_COSTOS_xlsm[Producto y N°],_01_CODIGOS_Y_COSTOS_xlsm[COSTO],0,0,1)</f>
        <v>0</v>
      </c>
      <c r="I3489" s="28">
        <f>+IFERROR(LISTAS[[#This Row],[VENTA NETA]]/LISTAS[[#This Row],[COSTO]]-1,0)</f>
        <v>0</v>
      </c>
      <c r="J3489" s="50" t="str">
        <f>IFERROR(VLOOKUP(LISTAS[[#This Row],[ID]],_01_CODIGOS_Y_COSTOS_xlsm[[Producto y N°]:[CODIGO]],2,0),"")</f>
        <v/>
      </c>
      <c r="O3489" t="s">
        <v>10641</v>
      </c>
      <c r="AB3489" s="12" t="str">
        <f>+LISTAS[[#This Row],[Codigo]]&amp;LISTAS[[#This Row],[Fabrica]]</f>
        <v/>
      </c>
      <c r="AC3489" s="13" t="str">
        <f>+LISTAS[[#This Row],[Codigo]]</f>
        <v/>
      </c>
      <c r="AD3489" s="13" t="str">
        <f>+LISTAS[[#This Row],[ID]]</f>
        <v>CLIPS IMPORTADOS838</v>
      </c>
    </row>
    <row r="3490" spans="1:30" x14ac:dyDescent="0.35">
      <c r="A3490" s="7" t="s">
        <v>10643</v>
      </c>
      <c r="B3490" t="s">
        <v>10310</v>
      </c>
      <c r="C3490">
        <v>845</v>
      </c>
      <c r="D3490" t="s">
        <v>10328</v>
      </c>
      <c r="E3490" s="2">
        <v>1347.8261</v>
      </c>
      <c r="F3490" s="7" t="str">
        <f>+_xlfn.XLOOKUP(LISTAS[[#This Row],[ID]],_01_CODIGOS_Y_COSTOS_xlsm[Producto y N°],_01_CODIGOS_Y_COSTOS_xlsm[FABRICA],"",0,1)</f>
        <v/>
      </c>
      <c r="G3490" s="26">
        <f>LISTAS[[#This Row],[Precio]]*(1-0.46)</f>
        <v>727.82609400000001</v>
      </c>
      <c r="H3490" s="21">
        <f>+_xlfn.XLOOKUP(LISTAS[[#This Row],[ID]],_01_CODIGOS_Y_COSTOS_xlsm[Producto y N°],_01_CODIGOS_Y_COSTOS_xlsm[COSTO],0,0,1)</f>
        <v>0</v>
      </c>
      <c r="I3490" s="28">
        <f>+IFERROR(LISTAS[[#This Row],[VENTA NETA]]/LISTAS[[#This Row],[COSTO]]-1,0)</f>
        <v>0</v>
      </c>
      <c r="J3490" s="50" t="str">
        <f>IFERROR(VLOOKUP(LISTAS[[#This Row],[ID]],_01_CODIGOS_Y_COSTOS_xlsm[[Producto y N°]:[CODIGO]],2,0),"")</f>
        <v/>
      </c>
      <c r="O3490" t="s">
        <v>10643</v>
      </c>
      <c r="AB3490" s="12" t="str">
        <f>+LISTAS[[#This Row],[Codigo]]&amp;LISTAS[[#This Row],[Fabrica]]</f>
        <v/>
      </c>
      <c r="AC3490" s="13" t="str">
        <f>+LISTAS[[#This Row],[Codigo]]</f>
        <v/>
      </c>
      <c r="AD3490" s="13" t="str">
        <f>+LISTAS[[#This Row],[ID]]</f>
        <v>CLIPS IMPORTADOS845</v>
      </c>
    </row>
    <row r="3491" spans="1:30" x14ac:dyDescent="0.35">
      <c r="A3491" s="7" t="s">
        <v>10644</v>
      </c>
      <c r="B3491" t="s">
        <v>10310</v>
      </c>
      <c r="C3491">
        <v>846</v>
      </c>
      <c r="D3491" t="s">
        <v>10326</v>
      </c>
      <c r="E3491" s="2">
        <v>1456.5217</v>
      </c>
      <c r="F3491" s="7" t="str">
        <f>+_xlfn.XLOOKUP(LISTAS[[#This Row],[ID]],_01_CODIGOS_Y_COSTOS_xlsm[Producto y N°],_01_CODIGOS_Y_COSTOS_xlsm[FABRICA],"",0,1)</f>
        <v/>
      </c>
      <c r="G3491" s="26">
        <f>LISTAS[[#This Row],[Precio]]*(1-0.46)</f>
        <v>786.52171800000008</v>
      </c>
      <c r="H3491" s="21">
        <f>+_xlfn.XLOOKUP(LISTAS[[#This Row],[ID]],_01_CODIGOS_Y_COSTOS_xlsm[Producto y N°],_01_CODIGOS_Y_COSTOS_xlsm[COSTO],0,0,1)</f>
        <v>0</v>
      </c>
      <c r="I3491" s="28">
        <f>+IFERROR(LISTAS[[#This Row],[VENTA NETA]]/LISTAS[[#This Row],[COSTO]]-1,0)</f>
        <v>0</v>
      </c>
      <c r="J3491" s="50" t="str">
        <f>IFERROR(VLOOKUP(LISTAS[[#This Row],[ID]],_01_CODIGOS_Y_COSTOS_xlsm[[Producto y N°]:[CODIGO]],2,0),"")</f>
        <v/>
      </c>
      <c r="O3491" t="s">
        <v>10644</v>
      </c>
      <c r="AB3491" s="12" t="str">
        <f>+LISTAS[[#This Row],[Codigo]]&amp;LISTAS[[#This Row],[Fabrica]]</f>
        <v/>
      </c>
      <c r="AC3491" s="13" t="str">
        <f>+LISTAS[[#This Row],[Codigo]]</f>
        <v/>
      </c>
      <c r="AD3491" s="13" t="str">
        <f>+LISTAS[[#This Row],[ID]]</f>
        <v>CLIPS IMPORTADOS846</v>
      </c>
    </row>
    <row r="3492" spans="1:30" x14ac:dyDescent="0.35">
      <c r="A3492" s="7" t="s">
        <v>10645</v>
      </c>
      <c r="B3492" t="s">
        <v>10310</v>
      </c>
      <c r="C3492">
        <v>847</v>
      </c>
      <c r="D3492" t="s">
        <v>10326</v>
      </c>
      <c r="E3492" s="2">
        <v>1456.5217</v>
      </c>
      <c r="F3492" s="7" t="str">
        <f>+_xlfn.XLOOKUP(LISTAS[[#This Row],[ID]],_01_CODIGOS_Y_COSTOS_xlsm[Producto y N°],_01_CODIGOS_Y_COSTOS_xlsm[FABRICA],"",0,1)</f>
        <v/>
      </c>
      <c r="G3492" s="26">
        <f>LISTAS[[#This Row],[Precio]]*(1-0.46)</f>
        <v>786.52171800000008</v>
      </c>
      <c r="H3492" s="21">
        <f>+_xlfn.XLOOKUP(LISTAS[[#This Row],[ID]],_01_CODIGOS_Y_COSTOS_xlsm[Producto y N°],_01_CODIGOS_Y_COSTOS_xlsm[COSTO],0,0,1)</f>
        <v>0</v>
      </c>
      <c r="I3492" s="28">
        <f>+IFERROR(LISTAS[[#This Row],[VENTA NETA]]/LISTAS[[#This Row],[COSTO]]-1,0)</f>
        <v>0</v>
      </c>
      <c r="J3492" s="50" t="str">
        <f>IFERROR(VLOOKUP(LISTAS[[#This Row],[ID]],_01_CODIGOS_Y_COSTOS_xlsm[[Producto y N°]:[CODIGO]],2,0),"")</f>
        <v/>
      </c>
      <c r="O3492" t="s">
        <v>10645</v>
      </c>
      <c r="AB3492" s="12" t="str">
        <f>+LISTAS[[#This Row],[Codigo]]&amp;LISTAS[[#This Row],[Fabrica]]</f>
        <v/>
      </c>
      <c r="AC3492" s="13" t="str">
        <f>+LISTAS[[#This Row],[Codigo]]</f>
        <v/>
      </c>
      <c r="AD3492" s="13" t="str">
        <f>+LISTAS[[#This Row],[ID]]</f>
        <v>CLIPS IMPORTADOS847</v>
      </c>
    </row>
    <row r="3493" spans="1:30" x14ac:dyDescent="0.35">
      <c r="A3493" s="7" t="s">
        <v>10646</v>
      </c>
      <c r="B3493" t="s">
        <v>10310</v>
      </c>
      <c r="C3493">
        <v>848</v>
      </c>
      <c r="D3493" t="s">
        <v>10324</v>
      </c>
      <c r="E3493" s="2">
        <v>1130.4348</v>
      </c>
      <c r="F3493" s="7" t="str">
        <f>+_xlfn.XLOOKUP(LISTAS[[#This Row],[ID]],_01_CODIGOS_Y_COSTOS_xlsm[Producto y N°],_01_CODIGOS_Y_COSTOS_xlsm[FABRICA],"",0,1)</f>
        <v/>
      </c>
      <c r="G3493" s="26">
        <f>LISTAS[[#This Row],[Precio]]*(1-0.46)</f>
        <v>610.43479200000002</v>
      </c>
      <c r="H3493" s="21">
        <f>+_xlfn.XLOOKUP(LISTAS[[#This Row],[ID]],_01_CODIGOS_Y_COSTOS_xlsm[Producto y N°],_01_CODIGOS_Y_COSTOS_xlsm[COSTO],0,0,1)</f>
        <v>0</v>
      </c>
      <c r="I3493" s="28">
        <f>+IFERROR(LISTAS[[#This Row],[VENTA NETA]]/LISTAS[[#This Row],[COSTO]]-1,0)</f>
        <v>0</v>
      </c>
      <c r="J3493" s="50" t="str">
        <f>IFERROR(VLOOKUP(LISTAS[[#This Row],[ID]],_01_CODIGOS_Y_COSTOS_xlsm[[Producto y N°]:[CODIGO]],2,0),"")</f>
        <v/>
      </c>
      <c r="O3493" t="s">
        <v>10646</v>
      </c>
      <c r="AB3493" s="12" t="str">
        <f>+LISTAS[[#This Row],[Codigo]]&amp;LISTAS[[#This Row],[Fabrica]]</f>
        <v/>
      </c>
      <c r="AC3493" s="13" t="str">
        <f>+LISTAS[[#This Row],[Codigo]]</f>
        <v/>
      </c>
      <c r="AD3493" s="13" t="str">
        <f>+LISTAS[[#This Row],[ID]]</f>
        <v>CLIPS IMPORTADOS848</v>
      </c>
    </row>
    <row r="3494" spans="1:30" x14ac:dyDescent="0.35">
      <c r="A3494" s="7" t="s">
        <v>10647</v>
      </c>
      <c r="B3494" t="s">
        <v>10310</v>
      </c>
      <c r="C3494">
        <v>855</v>
      </c>
      <c r="D3494" t="s">
        <v>10326</v>
      </c>
      <c r="E3494" s="2">
        <v>1130.4348</v>
      </c>
      <c r="F3494" s="7" t="str">
        <f>+_xlfn.XLOOKUP(LISTAS[[#This Row],[ID]],_01_CODIGOS_Y_COSTOS_xlsm[Producto y N°],_01_CODIGOS_Y_COSTOS_xlsm[FABRICA],"",0,1)</f>
        <v/>
      </c>
      <c r="G3494" s="26">
        <f>LISTAS[[#This Row],[Precio]]*(1-0.46)</f>
        <v>610.43479200000002</v>
      </c>
      <c r="H3494" s="21">
        <f>+_xlfn.XLOOKUP(LISTAS[[#This Row],[ID]],_01_CODIGOS_Y_COSTOS_xlsm[Producto y N°],_01_CODIGOS_Y_COSTOS_xlsm[COSTO],0,0,1)</f>
        <v>0</v>
      </c>
      <c r="I3494" s="28">
        <f>+IFERROR(LISTAS[[#This Row],[VENTA NETA]]/LISTAS[[#This Row],[COSTO]]-1,0)</f>
        <v>0</v>
      </c>
      <c r="J3494" s="50" t="str">
        <f>IFERROR(VLOOKUP(LISTAS[[#This Row],[ID]],_01_CODIGOS_Y_COSTOS_xlsm[[Producto y N°]:[CODIGO]],2,0),"")</f>
        <v/>
      </c>
      <c r="O3494" t="s">
        <v>10647</v>
      </c>
      <c r="AB3494" s="12" t="str">
        <f>+LISTAS[[#This Row],[Codigo]]&amp;LISTAS[[#This Row],[Fabrica]]</f>
        <v/>
      </c>
      <c r="AC3494" s="13" t="str">
        <f>+LISTAS[[#This Row],[Codigo]]</f>
        <v/>
      </c>
      <c r="AD3494" s="13" t="str">
        <f>+LISTAS[[#This Row],[ID]]</f>
        <v>CLIPS IMPORTADOS855</v>
      </c>
    </row>
    <row r="3495" spans="1:30" x14ac:dyDescent="0.35">
      <c r="A3495" s="7" t="s">
        <v>10648</v>
      </c>
      <c r="B3495" t="s">
        <v>10310</v>
      </c>
      <c r="C3495">
        <v>860</v>
      </c>
      <c r="D3495" t="s">
        <v>10396</v>
      </c>
      <c r="E3495" s="2">
        <v>1130.4348</v>
      </c>
      <c r="F3495" s="7" t="str">
        <f>+_xlfn.XLOOKUP(LISTAS[[#This Row],[ID]],_01_CODIGOS_Y_COSTOS_xlsm[Producto y N°],_01_CODIGOS_Y_COSTOS_xlsm[FABRICA],"",0,1)</f>
        <v/>
      </c>
      <c r="G3495" s="26">
        <f>LISTAS[[#This Row],[Precio]]*(1-0.46)</f>
        <v>610.43479200000002</v>
      </c>
      <c r="H3495" s="21">
        <f>+_xlfn.XLOOKUP(LISTAS[[#This Row],[ID]],_01_CODIGOS_Y_COSTOS_xlsm[Producto y N°],_01_CODIGOS_Y_COSTOS_xlsm[COSTO],0,0,1)</f>
        <v>0</v>
      </c>
      <c r="I3495" s="28">
        <f>+IFERROR(LISTAS[[#This Row],[VENTA NETA]]/LISTAS[[#This Row],[COSTO]]-1,0)</f>
        <v>0</v>
      </c>
      <c r="J3495" s="50" t="str">
        <f>IFERROR(VLOOKUP(LISTAS[[#This Row],[ID]],_01_CODIGOS_Y_COSTOS_xlsm[[Producto y N°]:[CODIGO]],2,0),"")</f>
        <v/>
      </c>
      <c r="O3495" t="s">
        <v>10648</v>
      </c>
      <c r="AB3495" s="12" t="str">
        <f>+LISTAS[[#This Row],[Codigo]]&amp;LISTAS[[#This Row],[Fabrica]]</f>
        <v/>
      </c>
      <c r="AC3495" s="13" t="str">
        <f>+LISTAS[[#This Row],[Codigo]]</f>
        <v/>
      </c>
      <c r="AD3495" s="13" t="str">
        <f>+LISTAS[[#This Row],[ID]]</f>
        <v>CLIPS IMPORTADOS860</v>
      </c>
    </row>
    <row r="3496" spans="1:30" x14ac:dyDescent="0.35">
      <c r="A3496" s="7" t="s">
        <v>10649</v>
      </c>
      <c r="B3496" t="s">
        <v>10310</v>
      </c>
      <c r="C3496">
        <v>865</v>
      </c>
      <c r="D3496" t="s">
        <v>10444</v>
      </c>
      <c r="E3496" s="2">
        <v>1043.4783</v>
      </c>
      <c r="F3496" s="7" t="str">
        <f>+_xlfn.XLOOKUP(LISTAS[[#This Row],[ID]],_01_CODIGOS_Y_COSTOS_xlsm[Producto y N°],_01_CODIGOS_Y_COSTOS_xlsm[FABRICA],"",0,1)</f>
        <v/>
      </c>
      <c r="G3496" s="26">
        <f>LISTAS[[#This Row],[Precio]]*(1-0.46)</f>
        <v>563.47828200000004</v>
      </c>
      <c r="H3496" s="21">
        <f>+_xlfn.XLOOKUP(LISTAS[[#This Row],[ID]],_01_CODIGOS_Y_COSTOS_xlsm[Producto y N°],_01_CODIGOS_Y_COSTOS_xlsm[COSTO],0,0,1)</f>
        <v>0</v>
      </c>
      <c r="I3496" s="28">
        <f>+IFERROR(LISTAS[[#This Row],[VENTA NETA]]/LISTAS[[#This Row],[COSTO]]-1,0)</f>
        <v>0</v>
      </c>
      <c r="J3496" s="50" t="str">
        <f>IFERROR(VLOOKUP(LISTAS[[#This Row],[ID]],_01_CODIGOS_Y_COSTOS_xlsm[[Producto y N°]:[CODIGO]],2,0),"")</f>
        <v/>
      </c>
      <c r="O3496" t="s">
        <v>10649</v>
      </c>
      <c r="AB3496" s="12" t="str">
        <f>+LISTAS[[#This Row],[Codigo]]&amp;LISTAS[[#This Row],[Fabrica]]</f>
        <v/>
      </c>
      <c r="AC3496" s="13" t="str">
        <f>+LISTAS[[#This Row],[Codigo]]</f>
        <v/>
      </c>
      <c r="AD3496" s="13" t="str">
        <f>+LISTAS[[#This Row],[ID]]</f>
        <v>CLIPS IMPORTADOS865</v>
      </c>
    </row>
    <row r="3497" spans="1:30" x14ac:dyDescent="0.35">
      <c r="A3497" s="7" t="s">
        <v>10650</v>
      </c>
      <c r="B3497" t="s">
        <v>10310</v>
      </c>
      <c r="C3497">
        <v>870</v>
      </c>
      <c r="D3497" t="s">
        <v>10477</v>
      </c>
      <c r="E3497" s="2">
        <v>1043.4783</v>
      </c>
      <c r="F3497" s="7" t="str">
        <f>+_xlfn.XLOOKUP(LISTAS[[#This Row],[ID]],_01_CODIGOS_Y_COSTOS_xlsm[Producto y N°],_01_CODIGOS_Y_COSTOS_xlsm[FABRICA],"",0,1)</f>
        <v/>
      </c>
      <c r="G3497" s="26">
        <f>LISTAS[[#This Row],[Precio]]*(1-0.46)</f>
        <v>563.47828200000004</v>
      </c>
      <c r="H3497" s="21">
        <f>+_xlfn.XLOOKUP(LISTAS[[#This Row],[ID]],_01_CODIGOS_Y_COSTOS_xlsm[Producto y N°],_01_CODIGOS_Y_COSTOS_xlsm[COSTO],0,0,1)</f>
        <v>0</v>
      </c>
      <c r="I3497" s="28">
        <f>+IFERROR(LISTAS[[#This Row],[VENTA NETA]]/LISTAS[[#This Row],[COSTO]]-1,0)</f>
        <v>0</v>
      </c>
      <c r="J3497" s="50" t="str">
        <f>IFERROR(VLOOKUP(LISTAS[[#This Row],[ID]],_01_CODIGOS_Y_COSTOS_xlsm[[Producto y N°]:[CODIGO]],2,0),"")</f>
        <v/>
      </c>
      <c r="O3497" t="s">
        <v>10650</v>
      </c>
      <c r="AB3497" s="12" t="str">
        <f>+LISTAS[[#This Row],[Codigo]]&amp;LISTAS[[#This Row],[Fabrica]]</f>
        <v/>
      </c>
      <c r="AC3497" s="13" t="str">
        <f>+LISTAS[[#This Row],[Codigo]]</f>
        <v/>
      </c>
      <c r="AD3497" s="13" t="str">
        <f>+LISTAS[[#This Row],[ID]]</f>
        <v>CLIPS IMPORTADOS870</v>
      </c>
    </row>
    <row r="3498" spans="1:30" x14ac:dyDescent="0.35">
      <c r="A3498" s="7" t="s">
        <v>10651</v>
      </c>
      <c r="B3498" t="s">
        <v>10310</v>
      </c>
      <c r="C3498">
        <v>875</v>
      </c>
      <c r="D3498" t="s">
        <v>10652</v>
      </c>
      <c r="E3498" s="2">
        <v>1902.1739</v>
      </c>
      <c r="F3498" s="7" t="str">
        <f>+_xlfn.XLOOKUP(LISTAS[[#This Row],[ID]],_01_CODIGOS_Y_COSTOS_xlsm[Producto y N°],_01_CODIGOS_Y_COSTOS_xlsm[FABRICA],"",0,1)</f>
        <v/>
      </c>
      <c r="G3498" s="26">
        <f>LISTAS[[#This Row],[Precio]]*(1-0.46)</f>
        <v>1027.173906</v>
      </c>
      <c r="H3498" s="21">
        <f>+_xlfn.XLOOKUP(LISTAS[[#This Row],[ID]],_01_CODIGOS_Y_COSTOS_xlsm[Producto y N°],_01_CODIGOS_Y_COSTOS_xlsm[COSTO],0,0,1)</f>
        <v>0</v>
      </c>
      <c r="I3498" s="28">
        <f>+IFERROR(LISTAS[[#This Row],[VENTA NETA]]/LISTAS[[#This Row],[COSTO]]-1,0)</f>
        <v>0</v>
      </c>
      <c r="J3498" s="50" t="str">
        <f>IFERROR(VLOOKUP(LISTAS[[#This Row],[ID]],_01_CODIGOS_Y_COSTOS_xlsm[[Producto y N°]:[CODIGO]],2,0),"")</f>
        <v/>
      </c>
      <c r="O3498" t="s">
        <v>10651</v>
      </c>
      <c r="AB3498" s="12" t="str">
        <f>+LISTAS[[#This Row],[Codigo]]&amp;LISTAS[[#This Row],[Fabrica]]</f>
        <v/>
      </c>
      <c r="AC3498" s="13" t="str">
        <f>+LISTAS[[#This Row],[Codigo]]</f>
        <v/>
      </c>
      <c r="AD3498" s="13" t="str">
        <f>+LISTAS[[#This Row],[ID]]</f>
        <v>CLIPS IMPORTADOS875</v>
      </c>
    </row>
    <row r="3499" spans="1:30" x14ac:dyDescent="0.35">
      <c r="A3499" s="7" t="s">
        <v>10653</v>
      </c>
      <c r="B3499" t="s">
        <v>10310</v>
      </c>
      <c r="C3499">
        <v>876</v>
      </c>
      <c r="D3499" t="s">
        <v>10607</v>
      </c>
      <c r="E3499" s="2">
        <v>1586.9565</v>
      </c>
      <c r="F3499" s="7" t="str">
        <f>+_xlfn.XLOOKUP(LISTAS[[#This Row],[ID]],_01_CODIGOS_Y_COSTOS_xlsm[Producto y N°],_01_CODIGOS_Y_COSTOS_xlsm[FABRICA],"",0,1)</f>
        <v/>
      </c>
      <c r="G3499" s="26">
        <f>LISTAS[[#This Row],[Precio]]*(1-0.46)</f>
        <v>856.95651000000009</v>
      </c>
      <c r="H3499" s="21">
        <f>+_xlfn.XLOOKUP(LISTAS[[#This Row],[ID]],_01_CODIGOS_Y_COSTOS_xlsm[Producto y N°],_01_CODIGOS_Y_COSTOS_xlsm[COSTO],0,0,1)</f>
        <v>0</v>
      </c>
      <c r="I3499" s="28">
        <f>+IFERROR(LISTAS[[#This Row],[VENTA NETA]]/LISTAS[[#This Row],[COSTO]]-1,0)</f>
        <v>0</v>
      </c>
      <c r="J3499" s="50" t="str">
        <f>IFERROR(VLOOKUP(LISTAS[[#This Row],[ID]],_01_CODIGOS_Y_COSTOS_xlsm[[Producto y N°]:[CODIGO]],2,0),"")</f>
        <v/>
      </c>
      <c r="O3499" t="s">
        <v>10653</v>
      </c>
      <c r="AB3499" s="12" t="str">
        <f>+LISTAS[[#This Row],[Codigo]]&amp;LISTAS[[#This Row],[Fabrica]]</f>
        <v/>
      </c>
      <c r="AC3499" s="13" t="str">
        <f>+LISTAS[[#This Row],[Codigo]]</f>
        <v/>
      </c>
      <c r="AD3499" s="13" t="str">
        <f>+LISTAS[[#This Row],[ID]]</f>
        <v>CLIPS IMPORTADOS876</v>
      </c>
    </row>
    <row r="3500" spans="1:30" x14ac:dyDescent="0.35">
      <c r="A3500" s="7" t="s">
        <v>10654</v>
      </c>
      <c r="B3500" t="s">
        <v>10310</v>
      </c>
      <c r="C3500">
        <v>880</v>
      </c>
      <c r="D3500" t="s">
        <v>10324</v>
      </c>
      <c r="E3500" s="2">
        <v>1391.3043</v>
      </c>
      <c r="F3500" s="7" t="str">
        <f>+_xlfn.XLOOKUP(LISTAS[[#This Row],[ID]],_01_CODIGOS_Y_COSTOS_xlsm[Producto y N°],_01_CODIGOS_Y_COSTOS_xlsm[FABRICA],"",0,1)</f>
        <v/>
      </c>
      <c r="G3500" s="26">
        <f>LISTAS[[#This Row],[Precio]]*(1-0.46)</f>
        <v>751.30432200000007</v>
      </c>
      <c r="H3500" s="21">
        <f>+_xlfn.XLOOKUP(LISTAS[[#This Row],[ID]],_01_CODIGOS_Y_COSTOS_xlsm[Producto y N°],_01_CODIGOS_Y_COSTOS_xlsm[COSTO],0,0,1)</f>
        <v>0</v>
      </c>
      <c r="I3500" s="28">
        <f>+IFERROR(LISTAS[[#This Row],[VENTA NETA]]/LISTAS[[#This Row],[COSTO]]-1,0)</f>
        <v>0</v>
      </c>
      <c r="J3500" s="50" t="str">
        <f>IFERROR(VLOOKUP(LISTAS[[#This Row],[ID]],_01_CODIGOS_Y_COSTOS_xlsm[[Producto y N°]:[CODIGO]],2,0),"")</f>
        <v/>
      </c>
      <c r="O3500" t="s">
        <v>10654</v>
      </c>
      <c r="AB3500" s="12" t="str">
        <f>+LISTAS[[#This Row],[Codigo]]&amp;LISTAS[[#This Row],[Fabrica]]</f>
        <v/>
      </c>
      <c r="AC3500" s="13" t="str">
        <f>+LISTAS[[#This Row],[Codigo]]</f>
        <v/>
      </c>
      <c r="AD3500" s="13" t="str">
        <f>+LISTAS[[#This Row],[ID]]</f>
        <v>CLIPS IMPORTADOS880</v>
      </c>
    </row>
    <row r="3501" spans="1:30" x14ac:dyDescent="0.35">
      <c r="A3501" s="7" t="s">
        <v>10655</v>
      </c>
      <c r="B3501" t="s">
        <v>10310</v>
      </c>
      <c r="C3501">
        <v>885</v>
      </c>
      <c r="D3501" t="s">
        <v>10616</v>
      </c>
      <c r="E3501" s="2">
        <v>782.6087</v>
      </c>
      <c r="F3501" s="7" t="str">
        <f>+_xlfn.XLOOKUP(LISTAS[[#This Row],[ID]],_01_CODIGOS_Y_COSTOS_xlsm[Producto y N°],_01_CODIGOS_Y_COSTOS_xlsm[FABRICA],"",0,1)</f>
        <v/>
      </c>
      <c r="G3501" s="26">
        <f>LISTAS[[#This Row],[Precio]]*(1-0.46)</f>
        <v>422.608698</v>
      </c>
      <c r="H3501" s="21">
        <f>+_xlfn.XLOOKUP(LISTAS[[#This Row],[ID]],_01_CODIGOS_Y_COSTOS_xlsm[Producto y N°],_01_CODIGOS_Y_COSTOS_xlsm[COSTO],0,0,1)</f>
        <v>0</v>
      </c>
      <c r="I3501" s="28">
        <f>+IFERROR(LISTAS[[#This Row],[VENTA NETA]]/LISTAS[[#This Row],[COSTO]]-1,0)</f>
        <v>0</v>
      </c>
      <c r="J3501" s="50" t="str">
        <f>IFERROR(VLOOKUP(LISTAS[[#This Row],[ID]],_01_CODIGOS_Y_COSTOS_xlsm[[Producto y N°]:[CODIGO]],2,0),"")</f>
        <v/>
      </c>
      <c r="O3501" t="s">
        <v>10655</v>
      </c>
      <c r="AB3501" s="12" t="str">
        <f>+LISTAS[[#This Row],[Codigo]]&amp;LISTAS[[#This Row],[Fabrica]]</f>
        <v/>
      </c>
      <c r="AC3501" s="13" t="str">
        <f>+LISTAS[[#This Row],[Codigo]]</f>
        <v/>
      </c>
      <c r="AD3501" s="13" t="str">
        <f>+LISTAS[[#This Row],[ID]]</f>
        <v>CLIPS IMPORTADOS885</v>
      </c>
    </row>
    <row r="3502" spans="1:30" x14ac:dyDescent="0.35">
      <c r="A3502" s="7" t="s">
        <v>10656</v>
      </c>
      <c r="B3502" t="s">
        <v>10310</v>
      </c>
      <c r="C3502">
        <v>886</v>
      </c>
      <c r="D3502" t="s">
        <v>10326</v>
      </c>
      <c r="E3502" s="2">
        <v>1586.9565</v>
      </c>
      <c r="F3502" s="7" t="str">
        <f>+_xlfn.XLOOKUP(LISTAS[[#This Row],[ID]],_01_CODIGOS_Y_COSTOS_xlsm[Producto y N°],_01_CODIGOS_Y_COSTOS_xlsm[FABRICA],"",0,1)</f>
        <v/>
      </c>
      <c r="G3502" s="26">
        <f>LISTAS[[#This Row],[Precio]]*(1-0.46)</f>
        <v>856.95651000000009</v>
      </c>
      <c r="H3502" s="21">
        <f>+_xlfn.XLOOKUP(LISTAS[[#This Row],[ID]],_01_CODIGOS_Y_COSTOS_xlsm[Producto y N°],_01_CODIGOS_Y_COSTOS_xlsm[COSTO],0,0,1)</f>
        <v>0</v>
      </c>
      <c r="I3502" s="28">
        <f>+IFERROR(LISTAS[[#This Row],[VENTA NETA]]/LISTAS[[#This Row],[COSTO]]-1,0)</f>
        <v>0</v>
      </c>
      <c r="J3502" s="50" t="str">
        <f>IFERROR(VLOOKUP(LISTAS[[#This Row],[ID]],_01_CODIGOS_Y_COSTOS_xlsm[[Producto y N°]:[CODIGO]],2,0),"")</f>
        <v/>
      </c>
      <c r="O3502" t="s">
        <v>10656</v>
      </c>
      <c r="AB3502" s="12" t="str">
        <f>+LISTAS[[#This Row],[Codigo]]&amp;LISTAS[[#This Row],[Fabrica]]</f>
        <v/>
      </c>
      <c r="AC3502" s="13" t="str">
        <f>+LISTAS[[#This Row],[Codigo]]</f>
        <v/>
      </c>
      <c r="AD3502" s="13" t="str">
        <f>+LISTAS[[#This Row],[ID]]</f>
        <v>CLIPS IMPORTADOS886</v>
      </c>
    </row>
    <row r="3503" spans="1:30" x14ac:dyDescent="0.35">
      <c r="A3503" s="7" t="s">
        <v>10657</v>
      </c>
      <c r="B3503" t="s">
        <v>10310</v>
      </c>
      <c r="C3503">
        <v>887</v>
      </c>
      <c r="D3503" t="s">
        <v>10658</v>
      </c>
      <c r="E3503" s="2">
        <v>913.04349999999999</v>
      </c>
      <c r="F3503" s="7" t="str">
        <f>+_xlfn.XLOOKUP(LISTAS[[#This Row],[ID]],_01_CODIGOS_Y_COSTOS_xlsm[Producto y N°],_01_CODIGOS_Y_COSTOS_xlsm[FABRICA],"",0,1)</f>
        <v/>
      </c>
      <c r="G3503" s="26">
        <f>LISTAS[[#This Row],[Precio]]*(1-0.46)</f>
        <v>493.04349000000002</v>
      </c>
      <c r="H3503" s="21">
        <f>+_xlfn.XLOOKUP(LISTAS[[#This Row],[ID]],_01_CODIGOS_Y_COSTOS_xlsm[Producto y N°],_01_CODIGOS_Y_COSTOS_xlsm[COSTO],0,0,1)</f>
        <v>0</v>
      </c>
      <c r="I3503" s="28">
        <f>+IFERROR(LISTAS[[#This Row],[VENTA NETA]]/LISTAS[[#This Row],[COSTO]]-1,0)</f>
        <v>0</v>
      </c>
      <c r="J3503" s="50" t="str">
        <f>IFERROR(VLOOKUP(LISTAS[[#This Row],[ID]],_01_CODIGOS_Y_COSTOS_xlsm[[Producto y N°]:[CODIGO]],2,0),"")</f>
        <v/>
      </c>
      <c r="O3503" t="s">
        <v>10657</v>
      </c>
      <c r="AB3503" s="12" t="str">
        <f>+LISTAS[[#This Row],[Codigo]]&amp;LISTAS[[#This Row],[Fabrica]]</f>
        <v/>
      </c>
      <c r="AC3503" s="13" t="str">
        <f>+LISTAS[[#This Row],[Codigo]]</f>
        <v/>
      </c>
      <c r="AD3503" s="13" t="str">
        <f>+LISTAS[[#This Row],[ID]]</f>
        <v>CLIPS IMPORTADOS887</v>
      </c>
    </row>
    <row r="3504" spans="1:30" x14ac:dyDescent="0.35">
      <c r="A3504" s="7" t="s">
        <v>10659</v>
      </c>
      <c r="B3504" t="s">
        <v>10310</v>
      </c>
      <c r="C3504">
        <v>888</v>
      </c>
      <c r="D3504" t="s">
        <v>10660</v>
      </c>
      <c r="E3504" s="2">
        <v>1293.4783</v>
      </c>
      <c r="F3504" s="7" t="str">
        <f>+_xlfn.XLOOKUP(LISTAS[[#This Row],[ID]],_01_CODIGOS_Y_COSTOS_xlsm[Producto y N°],_01_CODIGOS_Y_COSTOS_xlsm[FABRICA],"",0,1)</f>
        <v/>
      </c>
      <c r="G3504" s="26">
        <f>LISTAS[[#This Row],[Precio]]*(1-0.46)</f>
        <v>698.47828200000004</v>
      </c>
      <c r="H3504" s="21">
        <f>+_xlfn.XLOOKUP(LISTAS[[#This Row],[ID]],_01_CODIGOS_Y_COSTOS_xlsm[Producto y N°],_01_CODIGOS_Y_COSTOS_xlsm[COSTO],0,0,1)</f>
        <v>0</v>
      </c>
      <c r="I3504" s="28">
        <f>+IFERROR(LISTAS[[#This Row],[VENTA NETA]]/LISTAS[[#This Row],[COSTO]]-1,0)</f>
        <v>0</v>
      </c>
      <c r="J3504" s="50" t="str">
        <f>IFERROR(VLOOKUP(LISTAS[[#This Row],[ID]],_01_CODIGOS_Y_COSTOS_xlsm[[Producto y N°]:[CODIGO]],2,0),"")</f>
        <v/>
      </c>
      <c r="O3504" t="s">
        <v>10659</v>
      </c>
      <c r="AB3504" s="12" t="str">
        <f>+LISTAS[[#This Row],[Codigo]]&amp;LISTAS[[#This Row],[Fabrica]]</f>
        <v/>
      </c>
      <c r="AC3504" s="13" t="str">
        <f>+LISTAS[[#This Row],[Codigo]]</f>
        <v/>
      </c>
      <c r="AD3504" s="13" t="str">
        <f>+LISTAS[[#This Row],[ID]]</f>
        <v>CLIPS IMPORTADOS888</v>
      </c>
    </row>
    <row r="3505" spans="1:30" x14ac:dyDescent="0.35">
      <c r="A3505" s="7" t="s">
        <v>10661</v>
      </c>
      <c r="B3505" t="s">
        <v>10310</v>
      </c>
      <c r="C3505">
        <v>889</v>
      </c>
      <c r="D3505" t="s">
        <v>10662</v>
      </c>
      <c r="E3505" s="2">
        <v>1217.3913</v>
      </c>
      <c r="F3505" s="7" t="str">
        <f>+_xlfn.XLOOKUP(LISTAS[[#This Row],[ID]],_01_CODIGOS_Y_COSTOS_xlsm[Producto y N°],_01_CODIGOS_Y_COSTOS_xlsm[FABRICA],"",0,1)</f>
        <v/>
      </c>
      <c r="G3505" s="26">
        <f>LISTAS[[#This Row],[Precio]]*(1-0.46)</f>
        <v>657.391302</v>
      </c>
      <c r="H3505" s="21">
        <f>+_xlfn.XLOOKUP(LISTAS[[#This Row],[ID]],_01_CODIGOS_Y_COSTOS_xlsm[Producto y N°],_01_CODIGOS_Y_COSTOS_xlsm[COSTO],0,0,1)</f>
        <v>0</v>
      </c>
      <c r="I3505" s="28">
        <f>+IFERROR(LISTAS[[#This Row],[VENTA NETA]]/LISTAS[[#This Row],[COSTO]]-1,0)</f>
        <v>0</v>
      </c>
      <c r="J3505" s="50" t="str">
        <f>IFERROR(VLOOKUP(LISTAS[[#This Row],[ID]],_01_CODIGOS_Y_COSTOS_xlsm[[Producto y N°]:[CODIGO]],2,0),"")</f>
        <v/>
      </c>
      <c r="O3505" t="s">
        <v>10661</v>
      </c>
      <c r="AB3505" s="12" t="str">
        <f>+LISTAS[[#This Row],[Codigo]]&amp;LISTAS[[#This Row],[Fabrica]]</f>
        <v/>
      </c>
      <c r="AC3505" s="13" t="str">
        <f>+LISTAS[[#This Row],[Codigo]]</f>
        <v/>
      </c>
      <c r="AD3505" s="13" t="str">
        <f>+LISTAS[[#This Row],[ID]]</f>
        <v>CLIPS IMPORTADOS889</v>
      </c>
    </row>
    <row r="3506" spans="1:30" x14ac:dyDescent="0.35">
      <c r="A3506" s="7" t="s">
        <v>10663</v>
      </c>
      <c r="B3506" t="s">
        <v>10310</v>
      </c>
      <c r="C3506">
        <v>890</v>
      </c>
      <c r="D3506" t="s">
        <v>10616</v>
      </c>
      <c r="E3506" s="2">
        <v>782.6087</v>
      </c>
      <c r="F3506" s="7" t="str">
        <f>+_xlfn.XLOOKUP(LISTAS[[#This Row],[ID]],_01_CODIGOS_Y_COSTOS_xlsm[Producto y N°],_01_CODIGOS_Y_COSTOS_xlsm[FABRICA],"",0,1)</f>
        <v/>
      </c>
      <c r="G3506" s="26">
        <f>LISTAS[[#This Row],[Precio]]*(1-0.46)</f>
        <v>422.608698</v>
      </c>
      <c r="H3506" s="21">
        <f>+_xlfn.XLOOKUP(LISTAS[[#This Row],[ID]],_01_CODIGOS_Y_COSTOS_xlsm[Producto y N°],_01_CODIGOS_Y_COSTOS_xlsm[COSTO],0,0,1)</f>
        <v>0</v>
      </c>
      <c r="I3506" s="28">
        <f>+IFERROR(LISTAS[[#This Row],[VENTA NETA]]/LISTAS[[#This Row],[COSTO]]-1,0)</f>
        <v>0</v>
      </c>
      <c r="J3506" s="50" t="str">
        <f>IFERROR(VLOOKUP(LISTAS[[#This Row],[ID]],_01_CODIGOS_Y_COSTOS_xlsm[[Producto y N°]:[CODIGO]],2,0),"")</f>
        <v/>
      </c>
      <c r="O3506" t="s">
        <v>10663</v>
      </c>
      <c r="AB3506" s="12" t="str">
        <f>+LISTAS[[#This Row],[Codigo]]&amp;LISTAS[[#This Row],[Fabrica]]</f>
        <v/>
      </c>
      <c r="AC3506" s="13" t="str">
        <f>+LISTAS[[#This Row],[Codigo]]</f>
        <v/>
      </c>
      <c r="AD3506" s="13" t="str">
        <f>+LISTAS[[#This Row],[ID]]</f>
        <v>CLIPS IMPORTADOS890</v>
      </c>
    </row>
    <row r="3507" spans="1:30" x14ac:dyDescent="0.35">
      <c r="A3507" s="7" t="s">
        <v>10664</v>
      </c>
      <c r="B3507" t="s">
        <v>10310</v>
      </c>
      <c r="C3507">
        <v>891</v>
      </c>
      <c r="D3507" t="s">
        <v>10405</v>
      </c>
      <c r="E3507" s="2">
        <v>1000</v>
      </c>
      <c r="F3507" s="7" t="str">
        <f>+_xlfn.XLOOKUP(LISTAS[[#This Row],[ID]],_01_CODIGOS_Y_COSTOS_xlsm[Producto y N°],_01_CODIGOS_Y_COSTOS_xlsm[FABRICA],"",0,1)</f>
        <v/>
      </c>
      <c r="G3507" s="26">
        <f>LISTAS[[#This Row],[Precio]]*(1-0.46)</f>
        <v>540</v>
      </c>
      <c r="H3507" s="21">
        <f>+_xlfn.XLOOKUP(LISTAS[[#This Row],[ID]],_01_CODIGOS_Y_COSTOS_xlsm[Producto y N°],_01_CODIGOS_Y_COSTOS_xlsm[COSTO],0,0,1)</f>
        <v>0</v>
      </c>
      <c r="I3507" s="28">
        <f>+IFERROR(LISTAS[[#This Row],[VENTA NETA]]/LISTAS[[#This Row],[COSTO]]-1,0)</f>
        <v>0</v>
      </c>
      <c r="J3507" s="50" t="str">
        <f>IFERROR(VLOOKUP(LISTAS[[#This Row],[ID]],_01_CODIGOS_Y_COSTOS_xlsm[[Producto y N°]:[CODIGO]],2,0),"")</f>
        <v/>
      </c>
      <c r="O3507" t="s">
        <v>10664</v>
      </c>
      <c r="AB3507" s="12" t="str">
        <f>+LISTAS[[#This Row],[Codigo]]&amp;LISTAS[[#This Row],[Fabrica]]</f>
        <v/>
      </c>
      <c r="AC3507" s="13" t="str">
        <f>+LISTAS[[#This Row],[Codigo]]</f>
        <v/>
      </c>
      <c r="AD3507" s="13" t="str">
        <f>+LISTAS[[#This Row],[ID]]</f>
        <v>CLIPS IMPORTADOS891</v>
      </c>
    </row>
    <row r="3508" spans="1:30" x14ac:dyDescent="0.35">
      <c r="A3508" s="7" t="s">
        <v>10665</v>
      </c>
      <c r="B3508" t="s">
        <v>10310</v>
      </c>
      <c r="C3508">
        <v>892</v>
      </c>
      <c r="D3508" t="s">
        <v>10616</v>
      </c>
      <c r="E3508" s="2">
        <v>782.6087</v>
      </c>
      <c r="F3508" s="7" t="str">
        <f>+_xlfn.XLOOKUP(LISTAS[[#This Row],[ID]],_01_CODIGOS_Y_COSTOS_xlsm[Producto y N°],_01_CODIGOS_Y_COSTOS_xlsm[FABRICA],"",0,1)</f>
        <v/>
      </c>
      <c r="G3508" s="26">
        <f>LISTAS[[#This Row],[Precio]]*(1-0.46)</f>
        <v>422.608698</v>
      </c>
      <c r="H3508" s="21">
        <f>+_xlfn.XLOOKUP(LISTAS[[#This Row],[ID]],_01_CODIGOS_Y_COSTOS_xlsm[Producto y N°],_01_CODIGOS_Y_COSTOS_xlsm[COSTO],0,0,1)</f>
        <v>0</v>
      </c>
      <c r="I3508" s="28">
        <f>+IFERROR(LISTAS[[#This Row],[VENTA NETA]]/LISTAS[[#This Row],[COSTO]]-1,0)</f>
        <v>0</v>
      </c>
      <c r="J3508" s="50" t="str">
        <f>IFERROR(VLOOKUP(LISTAS[[#This Row],[ID]],_01_CODIGOS_Y_COSTOS_xlsm[[Producto y N°]:[CODIGO]],2,0),"")</f>
        <v/>
      </c>
      <c r="O3508" t="s">
        <v>10665</v>
      </c>
      <c r="AB3508" s="12" t="str">
        <f>+LISTAS[[#This Row],[Codigo]]&amp;LISTAS[[#This Row],[Fabrica]]</f>
        <v/>
      </c>
      <c r="AC3508" s="13" t="str">
        <f>+LISTAS[[#This Row],[Codigo]]</f>
        <v/>
      </c>
      <c r="AD3508" s="13" t="str">
        <f>+LISTAS[[#This Row],[ID]]</f>
        <v>CLIPS IMPORTADOS892</v>
      </c>
    </row>
    <row r="3509" spans="1:30" x14ac:dyDescent="0.35">
      <c r="A3509" s="7" t="s">
        <v>10666</v>
      </c>
      <c r="B3509" t="s">
        <v>10310</v>
      </c>
      <c r="C3509">
        <v>893</v>
      </c>
      <c r="D3509" t="s">
        <v>10667</v>
      </c>
      <c r="E3509" s="2">
        <v>1000</v>
      </c>
      <c r="F3509" s="7" t="str">
        <f>+_xlfn.XLOOKUP(LISTAS[[#This Row],[ID]],_01_CODIGOS_Y_COSTOS_xlsm[Producto y N°],_01_CODIGOS_Y_COSTOS_xlsm[FABRICA],"",0,1)</f>
        <v/>
      </c>
      <c r="G3509" s="26">
        <f>LISTAS[[#This Row],[Precio]]*(1-0.46)</f>
        <v>540</v>
      </c>
      <c r="H3509" s="21">
        <f>+_xlfn.XLOOKUP(LISTAS[[#This Row],[ID]],_01_CODIGOS_Y_COSTOS_xlsm[Producto y N°],_01_CODIGOS_Y_COSTOS_xlsm[COSTO],0,0,1)</f>
        <v>0</v>
      </c>
      <c r="I3509" s="28">
        <f>+IFERROR(LISTAS[[#This Row],[VENTA NETA]]/LISTAS[[#This Row],[COSTO]]-1,0)</f>
        <v>0</v>
      </c>
      <c r="J3509" s="50" t="str">
        <f>IFERROR(VLOOKUP(LISTAS[[#This Row],[ID]],_01_CODIGOS_Y_COSTOS_xlsm[[Producto y N°]:[CODIGO]],2,0),"")</f>
        <v/>
      </c>
      <c r="O3509" t="s">
        <v>10666</v>
      </c>
      <c r="AB3509" s="12" t="str">
        <f>+LISTAS[[#This Row],[Codigo]]&amp;LISTAS[[#This Row],[Fabrica]]</f>
        <v/>
      </c>
      <c r="AC3509" s="13" t="str">
        <f>+LISTAS[[#This Row],[Codigo]]</f>
        <v/>
      </c>
      <c r="AD3509" s="13" t="str">
        <f>+LISTAS[[#This Row],[ID]]</f>
        <v>CLIPS IMPORTADOS893</v>
      </c>
    </row>
    <row r="3510" spans="1:30" x14ac:dyDescent="0.35">
      <c r="A3510" s="7" t="s">
        <v>10668</v>
      </c>
      <c r="B3510" t="s">
        <v>10310</v>
      </c>
      <c r="C3510">
        <v>894</v>
      </c>
      <c r="D3510" t="s">
        <v>10669</v>
      </c>
      <c r="E3510" s="2">
        <v>1000</v>
      </c>
      <c r="F3510" s="7" t="str">
        <f>+_xlfn.XLOOKUP(LISTAS[[#This Row],[ID]],_01_CODIGOS_Y_COSTOS_xlsm[Producto y N°],_01_CODIGOS_Y_COSTOS_xlsm[FABRICA],"",0,1)</f>
        <v/>
      </c>
      <c r="G3510" s="26">
        <f>LISTAS[[#This Row],[Precio]]*(1-0.46)</f>
        <v>540</v>
      </c>
      <c r="H3510" s="21">
        <f>+_xlfn.XLOOKUP(LISTAS[[#This Row],[ID]],_01_CODIGOS_Y_COSTOS_xlsm[Producto y N°],_01_CODIGOS_Y_COSTOS_xlsm[COSTO],0,0,1)</f>
        <v>0</v>
      </c>
      <c r="I3510" s="28">
        <f>+IFERROR(LISTAS[[#This Row],[VENTA NETA]]/LISTAS[[#This Row],[COSTO]]-1,0)</f>
        <v>0</v>
      </c>
      <c r="J3510" s="50" t="str">
        <f>IFERROR(VLOOKUP(LISTAS[[#This Row],[ID]],_01_CODIGOS_Y_COSTOS_xlsm[[Producto y N°]:[CODIGO]],2,0),"")</f>
        <v/>
      </c>
      <c r="O3510" t="s">
        <v>10668</v>
      </c>
      <c r="AB3510" s="12" t="str">
        <f>+LISTAS[[#This Row],[Codigo]]&amp;LISTAS[[#This Row],[Fabrica]]</f>
        <v/>
      </c>
      <c r="AC3510" s="13" t="str">
        <f>+LISTAS[[#This Row],[Codigo]]</f>
        <v/>
      </c>
      <c r="AD3510" s="13" t="str">
        <f>+LISTAS[[#This Row],[ID]]</f>
        <v>CLIPS IMPORTADOS894</v>
      </c>
    </row>
    <row r="3511" spans="1:30" x14ac:dyDescent="0.35">
      <c r="A3511" s="7" t="s">
        <v>10670</v>
      </c>
      <c r="B3511" t="s">
        <v>10310</v>
      </c>
      <c r="C3511">
        <v>895</v>
      </c>
      <c r="D3511" t="s">
        <v>10671</v>
      </c>
      <c r="E3511" s="2">
        <v>1000</v>
      </c>
      <c r="F3511" s="7" t="str">
        <f>+_xlfn.XLOOKUP(LISTAS[[#This Row],[ID]],_01_CODIGOS_Y_COSTOS_xlsm[Producto y N°],_01_CODIGOS_Y_COSTOS_xlsm[FABRICA],"",0,1)</f>
        <v/>
      </c>
      <c r="G3511" s="26">
        <f>LISTAS[[#This Row],[Precio]]*(1-0.46)</f>
        <v>540</v>
      </c>
      <c r="H3511" s="21">
        <f>+_xlfn.XLOOKUP(LISTAS[[#This Row],[ID]],_01_CODIGOS_Y_COSTOS_xlsm[Producto y N°],_01_CODIGOS_Y_COSTOS_xlsm[COSTO],0,0,1)</f>
        <v>0</v>
      </c>
      <c r="I3511" s="28">
        <f>+IFERROR(LISTAS[[#This Row],[VENTA NETA]]/LISTAS[[#This Row],[COSTO]]-1,0)</f>
        <v>0</v>
      </c>
      <c r="J3511" s="50" t="str">
        <f>IFERROR(VLOOKUP(LISTAS[[#This Row],[ID]],_01_CODIGOS_Y_COSTOS_xlsm[[Producto y N°]:[CODIGO]],2,0),"")</f>
        <v/>
      </c>
      <c r="O3511" t="s">
        <v>10670</v>
      </c>
      <c r="AB3511" s="12" t="str">
        <f>+LISTAS[[#This Row],[Codigo]]&amp;LISTAS[[#This Row],[Fabrica]]</f>
        <v/>
      </c>
      <c r="AC3511" s="13" t="str">
        <f>+LISTAS[[#This Row],[Codigo]]</f>
        <v/>
      </c>
      <c r="AD3511" s="13" t="str">
        <f>+LISTAS[[#This Row],[ID]]</f>
        <v>CLIPS IMPORTADOS895</v>
      </c>
    </row>
    <row r="3512" spans="1:30" x14ac:dyDescent="0.35">
      <c r="A3512" s="7" t="s">
        <v>10672</v>
      </c>
      <c r="B3512" t="s">
        <v>10310</v>
      </c>
      <c r="C3512">
        <v>896</v>
      </c>
      <c r="D3512" t="s">
        <v>10673</v>
      </c>
      <c r="E3512" s="2">
        <v>1217.3913</v>
      </c>
      <c r="F3512" s="7" t="str">
        <f>+_xlfn.XLOOKUP(LISTAS[[#This Row],[ID]],_01_CODIGOS_Y_COSTOS_xlsm[Producto y N°],_01_CODIGOS_Y_COSTOS_xlsm[FABRICA],"",0,1)</f>
        <v/>
      </c>
      <c r="G3512" s="26">
        <f>LISTAS[[#This Row],[Precio]]*(1-0.46)</f>
        <v>657.391302</v>
      </c>
      <c r="H3512" s="21">
        <f>+_xlfn.XLOOKUP(LISTAS[[#This Row],[ID]],_01_CODIGOS_Y_COSTOS_xlsm[Producto y N°],_01_CODIGOS_Y_COSTOS_xlsm[COSTO],0,0,1)</f>
        <v>0</v>
      </c>
      <c r="I3512" s="28">
        <f>+IFERROR(LISTAS[[#This Row],[VENTA NETA]]/LISTAS[[#This Row],[COSTO]]-1,0)</f>
        <v>0</v>
      </c>
      <c r="J3512" s="50" t="str">
        <f>IFERROR(VLOOKUP(LISTAS[[#This Row],[ID]],_01_CODIGOS_Y_COSTOS_xlsm[[Producto y N°]:[CODIGO]],2,0),"")</f>
        <v/>
      </c>
      <c r="O3512" t="s">
        <v>10672</v>
      </c>
      <c r="AB3512" s="12" t="str">
        <f>+LISTAS[[#This Row],[Codigo]]&amp;LISTAS[[#This Row],[Fabrica]]</f>
        <v/>
      </c>
      <c r="AC3512" s="13" t="str">
        <f>+LISTAS[[#This Row],[Codigo]]</f>
        <v/>
      </c>
      <c r="AD3512" s="13" t="str">
        <f>+LISTAS[[#This Row],[ID]]</f>
        <v>CLIPS IMPORTADOS896</v>
      </c>
    </row>
    <row r="3513" spans="1:30" x14ac:dyDescent="0.35">
      <c r="A3513" s="7" t="s">
        <v>10674</v>
      </c>
      <c r="B3513" t="s">
        <v>10310</v>
      </c>
      <c r="C3513">
        <v>897</v>
      </c>
      <c r="D3513" t="s">
        <v>10675</v>
      </c>
      <c r="E3513" s="2">
        <v>1130.4348</v>
      </c>
      <c r="F3513" s="7" t="str">
        <f>+_xlfn.XLOOKUP(LISTAS[[#This Row],[ID]],_01_CODIGOS_Y_COSTOS_xlsm[Producto y N°],_01_CODIGOS_Y_COSTOS_xlsm[FABRICA],"",0,1)</f>
        <v/>
      </c>
      <c r="G3513" s="26">
        <f>LISTAS[[#This Row],[Precio]]*(1-0.46)</f>
        <v>610.43479200000002</v>
      </c>
      <c r="H3513" s="21">
        <f>+_xlfn.XLOOKUP(LISTAS[[#This Row],[ID]],_01_CODIGOS_Y_COSTOS_xlsm[Producto y N°],_01_CODIGOS_Y_COSTOS_xlsm[COSTO],0,0,1)</f>
        <v>0</v>
      </c>
      <c r="I3513" s="28">
        <f>+IFERROR(LISTAS[[#This Row],[VENTA NETA]]/LISTAS[[#This Row],[COSTO]]-1,0)</f>
        <v>0</v>
      </c>
      <c r="J3513" s="50" t="str">
        <f>IFERROR(VLOOKUP(LISTAS[[#This Row],[ID]],_01_CODIGOS_Y_COSTOS_xlsm[[Producto y N°]:[CODIGO]],2,0),"")</f>
        <v/>
      </c>
      <c r="O3513" t="s">
        <v>10674</v>
      </c>
      <c r="AB3513" s="12" t="str">
        <f>+LISTAS[[#This Row],[Codigo]]&amp;LISTAS[[#This Row],[Fabrica]]</f>
        <v/>
      </c>
      <c r="AC3513" s="13" t="str">
        <f>+LISTAS[[#This Row],[Codigo]]</f>
        <v/>
      </c>
      <c r="AD3513" s="13" t="str">
        <f>+LISTAS[[#This Row],[ID]]</f>
        <v>CLIPS IMPORTADOS897</v>
      </c>
    </row>
    <row r="3514" spans="1:30" x14ac:dyDescent="0.35">
      <c r="A3514" s="7" t="s">
        <v>10676</v>
      </c>
      <c r="B3514" t="s">
        <v>10310</v>
      </c>
      <c r="C3514">
        <v>898</v>
      </c>
      <c r="D3514" t="s">
        <v>10677</v>
      </c>
      <c r="E3514" s="2">
        <v>1130.4348</v>
      </c>
      <c r="F3514" s="7" t="str">
        <f>+_xlfn.XLOOKUP(LISTAS[[#This Row],[ID]],_01_CODIGOS_Y_COSTOS_xlsm[Producto y N°],_01_CODIGOS_Y_COSTOS_xlsm[FABRICA],"",0,1)</f>
        <v/>
      </c>
      <c r="G3514" s="26">
        <f>LISTAS[[#This Row],[Precio]]*(1-0.46)</f>
        <v>610.43479200000002</v>
      </c>
      <c r="H3514" s="21">
        <f>+_xlfn.XLOOKUP(LISTAS[[#This Row],[ID]],_01_CODIGOS_Y_COSTOS_xlsm[Producto y N°],_01_CODIGOS_Y_COSTOS_xlsm[COSTO],0,0,1)</f>
        <v>0</v>
      </c>
      <c r="I3514" s="28">
        <f>+IFERROR(LISTAS[[#This Row],[VENTA NETA]]/LISTAS[[#This Row],[COSTO]]-1,0)</f>
        <v>0</v>
      </c>
      <c r="J3514" s="50" t="str">
        <f>IFERROR(VLOOKUP(LISTAS[[#This Row],[ID]],_01_CODIGOS_Y_COSTOS_xlsm[[Producto y N°]:[CODIGO]],2,0),"")</f>
        <v/>
      </c>
      <c r="O3514" t="s">
        <v>10676</v>
      </c>
      <c r="AB3514" s="12" t="str">
        <f>+LISTAS[[#This Row],[Codigo]]&amp;LISTAS[[#This Row],[Fabrica]]</f>
        <v/>
      </c>
      <c r="AC3514" s="13" t="str">
        <f>+LISTAS[[#This Row],[Codigo]]</f>
        <v/>
      </c>
      <c r="AD3514" s="13" t="str">
        <f>+LISTAS[[#This Row],[ID]]</f>
        <v>CLIPS IMPORTADOS898</v>
      </c>
    </row>
    <row r="3515" spans="1:30" x14ac:dyDescent="0.35">
      <c r="A3515" s="7" t="s">
        <v>10678</v>
      </c>
      <c r="B3515" t="s">
        <v>10310</v>
      </c>
      <c r="C3515">
        <v>899</v>
      </c>
      <c r="D3515" t="s">
        <v>10679</v>
      </c>
      <c r="E3515" s="2">
        <v>1130.4348</v>
      </c>
      <c r="F3515" s="7" t="str">
        <f>+_xlfn.XLOOKUP(LISTAS[[#This Row],[ID]],_01_CODIGOS_Y_COSTOS_xlsm[Producto y N°],_01_CODIGOS_Y_COSTOS_xlsm[FABRICA],"",0,1)</f>
        <v/>
      </c>
      <c r="G3515" s="26">
        <f>LISTAS[[#This Row],[Precio]]*(1-0.46)</f>
        <v>610.43479200000002</v>
      </c>
      <c r="H3515" s="21">
        <f>+_xlfn.XLOOKUP(LISTAS[[#This Row],[ID]],_01_CODIGOS_Y_COSTOS_xlsm[Producto y N°],_01_CODIGOS_Y_COSTOS_xlsm[COSTO],0,0,1)</f>
        <v>0</v>
      </c>
      <c r="I3515" s="28">
        <f>+IFERROR(LISTAS[[#This Row],[VENTA NETA]]/LISTAS[[#This Row],[COSTO]]-1,0)</f>
        <v>0</v>
      </c>
      <c r="J3515" s="50" t="str">
        <f>IFERROR(VLOOKUP(LISTAS[[#This Row],[ID]],_01_CODIGOS_Y_COSTOS_xlsm[[Producto y N°]:[CODIGO]],2,0),"")</f>
        <v/>
      </c>
      <c r="O3515" t="s">
        <v>10678</v>
      </c>
      <c r="AB3515" s="12" t="str">
        <f>+LISTAS[[#This Row],[Codigo]]&amp;LISTAS[[#This Row],[Fabrica]]</f>
        <v/>
      </c>
      <c r="AC3515" s="13" t="str">
        <f>+LISTAS[[#This Row],[Codigo]]</f>
        <v/>
      </c>
      <c r="AD3515" s="13" t="str">
        <f>+LISTAS[[#This Row],[ID]]</f>
        <v>CLIPS IMPORTADOS899</v>
      </c>
    </row>
    <row r="3516" spans="1:30" x14ac:dyDescent="0.35">
      <c r="A3516" s="7" t="s">
        <v>10680</v>
      </c>
      <c r="B3516" t="s">
        <v>10310</v>
      </c>
      <c r="C3516">
        <v>900</v>
      </c>
      <c r="D3516" t="s">
        <v>10324</v>
      </c>
      <c r="E3516" s="2">
        <v>1130.4348</v>
      </c>
      <c r="F3516" s="7" t="str">
        <f>+_xlfn.XLOOKUP(LISTAS[[#This Row],[ID]],_01_CODIGOS_Y_COSTOS_xlsm[Producto y N°],_01_CODIGOS_Y_COSTOS_xlsm[FABRICA],"",0,1)</f>
        <v/>
      </c>
      <c r="G3516" s="26">
        <f>LISTAS[[#This Row],[Precio]]*(1-0.46)</f>
        <v>610.43479200000002</v>
      </c>
      <c r="H3516" s="21">
        <f>+_xlfn.XLOOKUP(LISTAS[[#This Row],[ID]],_01_CODIGOS_Y_COSTOS_xlsm[Producto y N°],_01_CODIGOS_Y_COSTOS_xlsm[COSTO],0,0,1)</f>
        <v>0</v>
      </c>
      <c r="I3516" s="28">
        <f>+IFERROR(LISTAS[[#This Row],[VENTA NETA]]/LISTAS[[#This Row],[COSTO]]-1,0)</f>
        <v>0</v>
      </c>
      <c r="J3516" s="50" t="str">
        <f>IFERROR(VLOOKUP(LISTAS[[#This Row],[ID]],_01_CODIGOS_Y_COSTOS_xlsm[[Producto y N°]:[CODIGO]],2,0),"")</f>
        <v/>
      </c>
      <c r="O3516" t="s">
        <v>10680</v>
      </c>
      <c r="AB3516" s="12" t="str">
        <f>+LISTAS[[#This Row],[Codigo]]&amp;LISTAS[[#This Row],[Fabrica]]</f>
        <v/>
      </c>
      <c r="AC3516" s="13" t="str">
        <f>+LISTAS[[#This Row],[Codigo]]</f>
        <v/>
      </c>
      <c r="AD3516" s="13" t="str">
        <f>+LISTAS[[#This Row],[ID]]</f>
        <v>CLIPS IMPORTADOS900</v>
      </c>
    </row>
    <row r="3517" spans="1:30" x14ac:dyDescent="0.35">
      <c r="A3517" s="7" t="s">
        <v>10681</v>
      </c>
      <c r="B3517" t="s">
        <v>10310</v>
      </c>
      <c r="C3517">
        <v>901</v>
      </c>
      <c r="D3517" t="s">
        <v>10682</v>
      </c>
      <c r="E3517" s="2">
        <v>1217.3913</v>
      </c>
      <c r="F3517" s="7" t="str">
        <f>+_xlfn.XLOOKUP(LISTAS[[#This Row],[ID]],_01_CODIGOS_Y_COSTOS_xlsm[Producto y N°],_01_CODIGOS_Y_COSTOS_xlsm[FABRICA],"",0,1)</f>
        <v/>
      </c>
      <c r="G3517" s="26">
        <f>LISTAS[[#This Row],[Precio]]*(1-0.46)</f>
        <v>657.391302</v>
      </c>
      <c r="H3517" s="21">
        <f>+_xlfn.XLOOKUP(LISTAS[[#This Row],[ID]],_01_CODIGOS_Y_COSTOS_xlsm[Producto y N°],_01_CODIGOS_Y_COSTOS_xlsm[COSTO],0,0,1)</f>
        <v>0</v>
      </c>
      <c r="I3517" s="28">
        <f>+IFERROR(LISTAS[[#This Row],[VENTA NETA]]/LISTAS[[#This Row],[COSTO]]-1,0)</f>
        <v>0</v>
      </c>
      <c r="J3517" s="50" t="str">
        <f>IFERROR(VLOOKUP(LISTAS[[#This Row],[ID]],_01_CODIGOS_Y_COSTOS_xlsm[[Producto y N°]:[CODIGO]],2,0),"")</f>
        <v/>
      </c>
      <c r="O3517" t="s">
        <v>10681</v>
      </c>
      <c r="AB3517" s="12" t="str">
        <f>+LISTAS[[#This Row],[Codigo]]&amp;LISTAS[[#This Row],[Fabrica]]</f>
        <v/>
      </c>
      <c r="AC3517" s="13" t="str">
        <f>+LISTAS[[#This Row],[Codigo]]</f>
        <v/>
      </c>
      <c r="AD3517" s="13" t="str">
        <f>+LISTAS[[#This Row],[ID]]</f>
        <v>CLIPS IMPORTADOS901</v>
      </c>
    </row>
    <row r="3518" spans="1:30" x14ac:dyDescent="0.35">
      <c r="A3518" s="7" t="s">
        <v>10683</v>
      </c>
      <c r="B3518" t="s">
        <v>10310</v>
      </c>
      <c r="C3518">
        <v>902</v>
      </c>
      <c r="D3518" t="s">
        <v>10324</v>
      </c>
      <c r="E3518" s="2">
        <v>782.6087</v>
      </c>
      <c r="F3518" s="7" t="str">
        <f>+_xlfn.XLOOKUP(LISTAS[[#This Row],[ID]],_01_CODIGOS_Y_COSTOS_xlsm[Producto y N°],_01_CODIGOS_Y_COSTOS_xlsm[FABRICA],"",0,1)</f>
        <v/>
      </c>
      <c r="G3518" s="26">
        <f>LISTAS[[#This Row],[Precio]]*(1-0.46)</f>
        <v>422.608698</v>
      </c>
      <c r="H3518" s="21">
        <f>+_xlfn.XLOOKUP(LISTAS[[#This Row],[ID]],_01_CODIGOS_Y_COSTOS_xlsm[Producto y N°],_01_CODIGOS_Y_COSTOS_xlsm[COSTO],0,0,1)</f>
        <v>0</v>
      </c>
      <c r="I3518" s="28">
        <f>+IFERROR(LISTAS[[#This Row],[VENTA NETA]]/LISTAS[[#This Row],[COSTO]]-1,0)</f>
        <v>0</v>
      </c>
      <c r="J3518" s="50" t="str">
        <f>IFERROR(VLOOKUP(LISTAS[[#This Row],[ID]],_01_CODIGOS_Y_COSTOS_xlsm[[Producto y N°]:[CODIGO]],2,0),"")</f>
        <v/>
      </c>
      <c r="O3518" t="s">
        <v>10683</v>
      </c>
      <c r="AB3518" s="12" t="str">
        <f>+LISTAS[[#This Row],[Codigo]]&amp;LISTAS[[#This Row],[Fabrica]]</f>
        <v/>
      </c>
      <c r="AC3518" s="13" t="str">
        <f>+LISTAS[[#This Row],[Codigo]]</f>
        <v/>
      </c>
      <c r="AD3518" s="13" t="str">
        <f>+LISTAS[[#This Row],[ID]]</f>
        <v>CLIPS IMPORTADOS902</v>
      </c>
    </row>
    <row r="3519" spans="1:30" x14ac:dyDescent="0.35">
      <c r="A3519" s="7" t="s">
        <v>10684</v>
      </c>
      <c r="B3519" t="s">
        <v>10310</v>
      </c>
      <c r="C3519">
        <v>903</v>
      </c>
      <c r="D3519" t="s">
        <v>10583</v>
      </c>
      <c r="E3519" s="2">
        <v>1000</v>
      </c>
      <c r="F3519" s="7" t="str">
        <f>+_xlfn.XLOOKUP(LISTAS[[#This Row],[ID]],_01_CODIGOS_Y_COSTOS_xlsm[Producto y N°],_01_CODIGOS_Y_COSTOS_xlsm[FABRICA],"",0,1)</f>
        <v/>
      </c>
      <c r="G3519" s="26">
        <f>LISTAS[[#This Row],[Precio]]*(1-0.46)</f>
        <v>540</v>
      </c>
      <c r="H3519" s="21">
        <f>+_xlfn.XLOOKUP(LISTAS[[#This Row],[ID]],_01_CODIGOS_Y_COSTOS_xlsm[Producto y N°],_01_CODIGOS_Y_COSTOS_xlsm[COSTO],0,0,1)</f>
        <v>0</v>
      </c>
      <c r="I3519" s="28">
        <f>+IFERROR(LISTAS[[#This Row],[VENTA NETA]]/LISTAS[[#This Row],[COSTO]]-1,0)</f>
        <v>0</v>
      </c>
      <c r="J3519" s="50" t="str">
        <f>IFERROR(VLOOKUP(LISTAS[[#This Row],[ID]],_01_CODIGOS_Y_COSTOS_xlsm[[Producto y N°]:[CODIGO]],2,0),"")</f>
        <v/>
      </c>
      <c r="O3519" t="s">
        <v>10684</v>
      </c>
      <c r="AB3519" s="12" t="str">
        <f>+LISTAS[[#This Row],[Codigo]]&amp;LISTAS[[#This Row],[Fabrica]]</f>
        <v/>
      </c>
      <c r="AC3519" s="13" t="str">
        <f>+LISTAS[[#This Row],[Codigo]]</f>
        <v/>
      </c>
      <c r="AD3519" s="13" t="str">
        <f>+LISTAS[[#This Row],[ID]]</f>
        <v>CLIPS IMPORTADOS903</v>
      </c>
    </row>
    <row r="3520" spans="1:30" x14ac:dyDescent="0.35">
      <c r="A3520" s="7" t="s">
        <v>10685</v>
      </c>
      <c r="B3520" t="s">
        <v>10310</v>
      </c>
      <c r="C3520">
        <v>904</v>
      </c>
      <c r="D3520" t="s">
        <v>10609</v>
      </c>
      <c r="E3520" s="2">
        <v>1000</v>
      </c>
      <c r="F3520" s="7" t="str">
        <f>+_xlfn.XLOOKUP(LISTAS[[#This Row],[ID]],_01_CODIGOS_Y_COSTOS_xlsm[Producto y N°],_01_CODIGOS_Y_COSTOS_xlsm[FABRICA],"",0,1)</f>
        <v/>
      </c>
      <c r="G3520" s="26">
        <f>LISTAS[[#This Row],[Precio]]*(1-0.46)</f>
        <v>540</v>
      </c>
      <c r="H3520" s="21">
        <f>+_xlfn.XLOOKUP(LISTAS[[#This Row],[ID]],_01_CODIGOS_Y_COSTOS_xlsm[Producto y N°],_01_CODIGOS_Y_COSTOS_xlsm[COSTO],0,0,1)</f>
        <v>0</v>
      </c>
      <c r="I3520" s="28">
        <f>+IFERROR(LISTAS[[#This Row],[VENTA NETA]]/LISTAS[[#This Row],[COSTO]]-1,0)</f>
        <v>0</v>
      </c>
      <c r="J3520" s="50" t="str">
        <f>IFERROR(VLOOKUP(LISTAS[[#This Row],[ID]],_01_CODIGOS_Y_COSTOS_xlsm[[Producto y N°]:[CODIGO]],2,0),"")</f>
        <v/>
      </c>
      <c r="O3520" t="s">
        <v>10685</v>
      </c>
      <c r="AB3520" s="12" t="str">
        <f>+LISTAS[[#This Row],[Codigo]]&amp;LISTAS[[#This Row],[Fabrica]]</f>
        <v/>
      </c>
      <c r="AC3520" s="13" t="str">
        <f>+LISTAS[[#This Row],[Codigo]]</f>
        <v/>
      </c>
      <c r="AD3520" s="13" t="str">
        <f>+LISTAS[[#This Row],[ID]]</f>
        <v>CLIPS IMPORTADOS904</v>
      </c>
    </row>
    <row r="3521" spans="1:30" x14ac:dyDescent="0.35">
      <c r="A3521" s="7" t="s">
        <v>10686</v>
      </c>
      <c r="B3521" t="s">
        <v>10310</v>
      </c>
      <c r="C3521">
        <v>905</v>
      </c>
      <c r="D3521" t="s">
        <v>10687</v>
      </c>
      <c r="E3521" s="2">
        <v>913.04349999999999</v>
      </c>
      <c r="F3521" s="7" t="str">
        <f>+_xlfn.XLOOKUP(LISTAS[[#This Row],[ID]],_01_CODIGOS_Y_COSTOS_xlsm[Producto y N°],_01_CODIGOS_Y_COSTOS_xlsm[FABRICA],"",0,1)</f>
        <v/>
      </c>
      <c r="G3521" s="26">
        <f>LISTAS[[#This Row],[Precio]]*(1-0.46)</f>
        <v>493.04349000000002</v>
      </c>
      <c r="H3521" s="21">
        <f>+_xlfn.XLOOKUP(LISTAS[[#This Row],[ID]],_01_CODIGOS_Y_COSTOS_xlsm[Producto y N°],_01_CODIGOS_Y_COSTOS_xlsm[COSTO],0,0,1)</f>
        <v>0</v>
      </c>
      <c r="I3521" s="28">
        <f>+IFERROR(LISTAS[[#This Row],[VENTA NETA]]/LISTAS[[#This Row],[COSTO]]-1,0)</f>
        <v>0</v>
      </c>
      <c r="J3521" s="50" t="str">
        <f>IFERROR(VLOOKUP(LISTAS[[#This Row],[ID]],_01_CODIGOS_Y_COSTOS_xlsm[[Producto y N°]:[CODIGO]],2,0),"")</f>
        <v/>
      </c>
      <c r="O3521" t="s">
        <v>10686</v>
      </c>
      <c r="AB3521" s="12" t="str">
        <f>+LISTAS[[#This Row],[Codigo]]&amp;LISTAS[[#This Row],[Fabrica]]</f>
        <v/>
      </c>
      <c r="AC3521" s="13" t="str">
        <f>+LISTAS[[#This Row],[Codigo]]</f>
        <v/>
      </c>
      <c r="AD3521" s="13" t="str">
        <f>+LISTAS[[#This Row],[ID]]</f>
        <v>CLIPS IMPORTADOS905</v>
      </c>
    </row>
    <row r="3522" spans="1:30" x14ac:dyDescent="0.35">
      <c r="A3522" s="7" t="s">
        <v>10688</v>
      </c>
      <c r="B3522" t="s">
        <v>10310</v>
      </c>
      <c r="C3522">
        <v>906</v>
      </c>
      <c r="D3522" t="s">
        <v>10324</v>
      </c>
      <c r="E3522" s="2">
        <v>1000</v>
      </c>
      <c r="F3522" s="7" t="str">
        <f>+_xlfn.XLOOKUP(LISTAS[[#This Row],[ID]],_01_CODIGOS_Y_COSTOS_xlsm[Producto y N°],_01_CODIGOS_Y_COSTOS_xlsm[FABRICA],"",0,1)</f>
        <v/>
      </c>
      <c r="G3522" s="26">
        <f>LISTAS[[#This Row],[Precio]]*(1-0.46)</f>
        <v>540</v>
      </c>
      <c r="H3522" s="21">
        <f>+_xlfn.XLOOKUP(LISTAS[[#This Row],[ID]],_01_CODIGOS_Y_COSTOS_xlsm[Producto y N°],_01_CODIGOS_Y_COSTOS_xlsm[COSTO],0,0,1)</f>
        <v>0</v>
      </c>
      <c r="I3522" s="28">
        <f>+IFERROR(LISTAS[[#This Row],[VENTA NETA]]/LISTAS[[#This Row],[COSTO]]-1,0)</f>
        <v>0</v>
      </c>
      <c r="J3522" s="50" t="str">
        <f>IFERROR(VLOOKUP(LISTAS[[#This Row],[ID]],_01_CODIGOS_Y_COSTOS_xlsm[[Producto y N°]:[CODIGO]],2,0),"")</f>
        <v/>
      </c>
      <c r="O3522" t="s">
        <v>10688</v>
      </c>
      <c r="AB3522" s="12" t="str">
        <f>+LISTAS[[#This Row],[Codigo]]&amp;LISTAS[[#This Row],[Fabrica]]</f>
        <v/>
      </c>
      <c r="AC3522" s="13" t="str">
        <f>+LISTAS[[#This Row],[Codigo]]</f>
        <v/>
      </c>
      <c r="AD3522" s="13" t="str">
        <f>+LISTAS[[#This Row],[ID]]</f>
        <v>CLIPS IMPORTADOS906</v>
      </c>
    </row>
    <row r="3523" spans="1:30" x14ac:dyDescent="0.35">
      <c r="A3523" s="7" t="s">
        <v>10689</v>
      </c>
      <c r="B3523" t="s">
        <v>10310</v>
      </c>
      <c r="C3523">
        <v>907</v>
      </c>
      <c r="D3523" t="s">
        <v>10326</v>
      </c>
      <c r="E3523" s="2">
        <v>1217.3913</v>
      </c>
      <c r="F3523" s="7" t="str">
        <f>+_xlfn.XLOOKUP(LISTAS[[#This Row],[ID]],_01_CODIGOS_Y_COSTOS_xlsm[Producto y N°],_01_CODIGOS_Y_COSTOS_xlsm[FABRICA],"",0,1)</f>
        <v/>
      </c>
      <c r="G3523" s="26">
        <f>LISTAS[[#This Row],[Precio]]*(1-0.46)</f>
        <v>657.391302</v>
      </c>
      <c r="H3523" s="21">
        <f>+_xlfn.XLOOKUP(LISTAS[[#This Row],[ID]],_01_CODIGOS_Y_COSTOS_xlsm[Producto y N°],_01_CODIGOS_Y_COSTOS_xlsm[COSTO],0,0,1)</f>
        <v>0</v>
      </c>
      <c r="I3523" s="28">
        <f>+IFERROR(LISTAS[[#This Row],[VENTA NETA]]/LISTAS[[#This Row],[COSTO]]-1,0)</f>
        <v>0</v>
      </c>
      <c r="J3523" s="50" t="str">
        <f>IFERROR(VLOOKUP(LISTAS[[#This Row],[ID]],_01_CODIGOS_Y_COSTOS_xlsm[[Producto y N°]:[CODIGO]],2,0),"")</f>
        <v/>
      </c>
      <c r="O3523" t="s">
        <v>10689</v>
      </c>
      <c r="AB3523" s="12" t="str">
        <f>+LISTAS[[#This Row],[Codigo]]&amp;LISTAS[[#This Row],[Fabrica]]</f>
        <v/>
      </c>
      <c r="AC3523" s="13" t="str">
        <f>+LISTAS[[#This Row],[Codigo]]</f>
        <v/>
      </c>
      <c r="AD3523" s="13" t="str">
        <f>+LISTAS[[#This Row],[ID]]</f>
        <v>CLIPS IMPORTADOS907</v>
      </c>
    </row>
    <row r="3524" spans="1:30" x14ac:dyDescent="0.35">
      <c r="A3524" s="7" t="s">
        <v>10690</v>
      </c>
      <c r="B3524" t="s">
        <v>10310</v>
      </c>
      <c r="C3524">
        <v>908</v>
      </c>
      <c r="D3524" t="s">
        <v>10603</v>
      </c>
      <c r="E3524" s="2">
        <v>1217.3913</v>
      </c>
      <c r="F3524" s="7" t="str">
        <f>+_xlfn.XLOOKUP(LISTAS[[#This Row],[ID]],_01_CODIGOS_Y_COSTOS_xlsm[Producto y N°],_01_CODIGOS_Y_COSTOS_xlsm[FABRICA],"",0,1)</f>
        <v/>
      </c>
      <c r="G3524" s="26">
        <f>LISTAS[[#This Row],[Precio]]*(1-0.46)</f>
        <v>657.391302</v>
      </c>
      <c r="H3524" s="21">
        <f>+_xlfn.XLOOKUP(LISTAS[[#This Row],[ID]],_01_CODIGOS_Y_COSTOS_xlsm[Producto y N°],_01_CODIGOS_Y_COSTOS_xlsm[COSTO],0,0,1)</f>
        <v>0</v>
      </c>
      <c r="I3524" s="28">
        <f>+IFERROR(LISTAS[[#This Row],[VENTA NETA]]/LISTAS[[#This Row],[COSTO]]-1,0)</f>
        <v>0</v>
      </c>
      <c r="J3524" s="50" t="str">
        <f>IFERROR(VLOOKUP(LISTAS[[#This Row],[ID]],_01_CODIGOS_Y_COSTOS_xlsm[[Producto y N°]:[CODIGO]],2,0),"")</f>
        <v/>
      </c>
      <c r="O3524" t="s">
        <v>10690</v>
      </c>
      <c r="AB3524" s="12" t="str">
        <f>+LISTAS[[#This Row],[Codigo]]&amp;LISTAS[[#This Row],[Fabrica]]</f>
        <v/>
      </c>
      <c r="AC3524" s="13" t="str">
        <f>+LISTAS[[#This Row],[Codigo]]</f>
        <v/>
      </c>
      <c r="AD3524" s="13" t="str">
        <f>+LISTAS[[#This Row],[ID]]</f>
        <v>CLIPS IMPORTADOS908</v>
      </c>
    </row>
    <row r="3525" spans="1:30" x14ac:dyDescent="0.35">
      <c r="A3525" s="7" t="s">
        <v>10691</v>
      </c>
      <c r="B3525" t="s">
        <v>10310</v>
      </c>
      <c r="C3525">
        <v>909</v>
      </c>
      <c r="D3525" t="s">
        <v>10692</v>
      </c>
      <c r="E3525" s="2">
        <v>1217.3913</v>
      </c>
      <c r="F3525" s="7" t="str">
        <f>+_xlfn.XLOOKUP(LISTAS[[#This Row],[ID]],_01_CODIGOS_Y_COSTOS_xlsm[Producto y N°],_01_CODIGOS_Y_COSTOS_xlsm[FABRICA],"",0,1)</f>
        <v/>
      </c>
      <c r="G3525" s="26">
        <f>LISTAS[[#This Row],[Precio]]*(1-0.46)</f>
        <v>657.391302</v>
      </c>
      <c r="H3525" s="21">
        <f>+_xlfn.XLOOKUP(LISTAS[[#This Row],[ID]],_01_CODIGOS_Y_COSTOS_xlsm[Producto y N°],_01_CODIGOS_Y_COSTOS_xlsm[COSTO],0,0,1)</f>
        <v>0</v>
      </c>
      <c r="I3525" s="28">
        <f>+IFERROR(LISTAS[[#This Row],[VENTA NETA]]/LISTAS[[#This Row],[COSTO]]-1,0)</f>
        <v>0</v>
      </c>
      <c r="J3525" s="50" t="str">
        <f>IFERROR(VLOOKUP(LISTAS[[#This Row],[ID]],_01_CODIGOS_Y_COSTOS_xlsm[[Producto y N°]:[CODIGO]],2,0),"")</f>
        <v/>
      </c>
      <c r="O3525" t="s">
        <v>10691</v>
      </c>
      <c r="AB3525" s="12" t="str">
        <f>+LISTAS[[#This Row],[Codigo]]&amp;LISTAS[[#This Row],[Fabrica]]</f>
        <v/>
      </c>
      <c r="AC3525" s="13" t="str">
        <f>+LISTAS[[#This Row],[Codigo]]</f>
        <v/>
      </c>
      <c r="AD3525" s="13" t="str">
        <f>+LISTAS[[#This Row],[ID]]</f>
        <v>CLIPS IMPORTADOS909</v>
      </c>
    </row>
    <row r="3526" spans="1:30" x14ac:dyDescent="0.35">
      <c r="A3526" s="7" t="s">
        <v>10693</v>
      </c>
      <c r="B3526" t="s">
        <v>10310</v>
      </c>
      <c r="C3526">
        <v>910</v>
      </c>
      <c r="D3526" t="s">
        <v>10694</v>
      </c>
      <c r="E3526" s="2">
        <v>1217.3913</v>
      </c>
      <c r="F3526" s="7" t="str">
        <f>+_xlfn.XLOOKUP(LISTAS[[#This Row],[ID]],_01_CODIGOS_Y_COSTOS_xlsm[Producto y N°],_01_CODIGOS_Y_COSTOS_xlsm[FABRICA],"",0,1)</f>
        <v/>
      </c>
      <c r="G3526" s="26">
        <f>LISTAS[[#This Row],[Precio]]*(1-0.46)</f>
        <v>657.391302</v>
      </c>
      <c r="H3526" s="21">
        <f>+_xlfn.XLOOKUP(LISTAS[[#This Row],[ID]],_01_CODIGOS_Y_COSTOS_xlsm[Producto y N°],_01_CODIGOS_Y_COSTOS_xlsm[COSTO],0,0,1)</f>
        <v>0</v>
      </c>
      <c r="I3526" s="28">
        <f>+IFERROR(LISTAS[[#This Row],[VENTA NETA]]/LISTAS[[#This Row],[COSTO]]-1,0)</f>
        <v>0</v>
      </c>
      <c r="J3526" s="50" t="str">
        <f>IFERROR(VLOOKUP(LISTAS[[#This Row],[ID]],_01_CODIGOS_Y_COSTOS_xlsm[[Producto y N°]:[CODIGO]],2,0),"")</f>
        <v/>
      </c>
      <c r="O3526" t="s">
        <v>10693</v>
      </c>
      <c r="AB3526" s="12" t="str">
        <f>+LISTAS[[#This Row],[Codigo]]&amp;LISTAS[[#This Row],[Fabrica]]</f>
        <v/>
      </c>
      <c r="AC3526" s="13" t="str">
        <f>+LISTAS[[#This Row],[Codigo]]</f>
        <v/>
      </c>
      <c r="AD3526" s="13" t="str">
        <f>+LISTAS[[#This Row],[ID]]</f>
        <v>CLIPS IMPORTADOS910</v>
      </c>
    </row>
    <row r="3527" spans="1:30" x14ac:dyDescent="0.35">
      <c r="A3527" s="7" t="s">
        <v>10695</v>
      </c>
      <c r="B3527" t="s">
        <v>10310</v>
      </c>
      <c r="C3527">
        <v>911</v>
      </c>
      <c r="D3527" t="s">
        <v>10696</v>
      </c>
      <c r="E3527" s="2">
        <v>1217.3913</v>
      </c>
      <c r="F3527" s="7" t="str">
        <f>+_xlfn.XLOOKUP(LISTAS[[#This Row],[ID]],_01_CODIGOS_Y_COSTOS_xlsm[Producto y N°],_01_CODIGOS_Y_COSTOS_xlsm[FABRICA],"",0,1)</f>
        <v/>
      </c>
      <c r="G3527" s="26">
        <f>LISTAS[[#This Row],[Precio]]*(1-0.46)</f>
        <v>657.391302</v>
      </c>
      <c r="H3527" s="21">
        <f>+_xlfn.XLOOKUP(LISTAS[[#This Row],[ID]],_01_CODIGOS_Y_COSTOS_xlsm[Producto y N°],_01_CODIGOS_Y_COSTOS_xlsm[COSTO],0,0,1)</f>
        <v>0</v>
      </c>
      <c r="I3527" s="28">
        <f>+IFERROR(LISTAS[[#This Row],[VENTA NETA]]/LISTAS[[#This Row],[COSTO]]-1,0)</f>
        <v>0</v>
      </c>
      <c r="J3527" s="50" t="str">
        <f>IFERROR(VLOOKUP(LISTAS[[#This Row],[ID]],_01_CODIGOS_Y_COSTOS_xlsm[[Producto y N°]:[CODIGO]],2,0),"")</f>
        <v/>
      </c>
      <c r="O3527" t="s">
        <v>10695</v>
      </c>
      <c r="AB3527" s="12" t="str">
        <f>+LISTAS[[#This Row],[Codigo]]&amp;LISTAS[[#This Row],[Fabrica]]</f>
        <v/>
      </c>
      <c r="AC3527" s="13" t="str">
        <f>+LISTAS[[#This Row],[Codigo]]</f>
        <v/>
      </c>
      <c r="AD3527" s="13" t="str">
        <f>+LISTAS[[#This Row],[ID]]</f>
        <v>CLIPS IMPORTADOS911</v>
      </c>
    </row>
    <row r="3528" spans="1:30" x14ac:dyDescent="0.35">
      <c r="A3528" s="7" t="s">
        <v>10697</v>
      </c>
      <c r="B3528" t="s">
        <v>10310</v>
      </c>
      <c r="C3528">
        <v>912</v>
      </c>
      <c r="D3528" t="s">
        <v>10698</v>
      </c>
      <c r="E3528" s="2">
        <v>1130.4348</v>
      </c>
      <c r="F3528" s="7" t="str">
        <f>+_xlfn.XLOOKUP(LISTAS[[#This Row],[ID]],_01_CODIGOS_Y_COSTOS_xlsm[Producto y N°],_01_CODIGOS_Y_COSTOS_xlsm[FABRICA],"",0,1)</f>
        <v/>
      </c>
      <c r="G3528" s="26">
        <f>LISTAS[[#This Row],[Precio]]*(1-0.46)</f>
        <v>610.43479200000002</v>
      </c>
      <c r="H3528" s="21">
        <f>+_xlfn.XLOOKUP(LISTAS[[#This Row],[ID]],_01_CODIGOS_Y_COSTOS_xlsm[Producto y N°],_01_CODIGOS_Y_COSTOS_xlsm[COSTO],0,0,1)</f>
        <v>0</v>
      </c>
      <c r="I3528" s="28">
        <f>+IFERROR(LISTAS[[#This Row],[VENTA NETA]]/LISTAS[[#This Row],[COSTO]]-1,0)</f>
        <v>0</v>
      </c>
      <c r="J3528" s="50" t="str">
        <f>IFERROR(VLOOKUP(LISTAS[[#This Row],[ID]],_01_CODIGOS_Y_COSTOS_xlsm[[Producto y N°]:[CODIGO]],2,0),"")</f>
        <v/>
      </c>
      <c r="O3528" t="s">
        <v>10697</v>
      </c>
      <c r="AB3528" s="12" t="str">
        <f>+LISTAS[[#This Row],[Codigo]]&amp;LISTAS[[#This Row],[Fabrica]]</f>
        <v/>
      </c>
      <c r="AC3528" s="13" t="str">
        <f>+LISTAS[[#This Row],[Codigo]]</f>
        <v/>
      </c>
      <c r="AD3528" s="13" t="str">
        <f>+LISTAS[[#This Row],[ID]]</f>
        <v>CLIPS IMPORTADOS912</v>
      </c>
    </row>
    <row r="3529" spans="1:30" x14ac:dyDescent="0.35">
      <c r="A3529" s="7" t="s">
        <v>10699</v>
      </c>
      <c r="B3529" t="s">
        <v>10310</v>
      </c>
      <c r="C3529">
        <v>913</v>
      </c>
      <c r="D3529" t="s">
        <v>10700</v>
      </c>
      <c r="E3529" s="2">
        <v>913.04349999999999</v>
      </c>
      <c r="F3529" s="7" t="str">
        <f>+_xlfn.XLOOKUP(LISTAS[[#This Row],[ID]],_01_CODIGOS_Y_COSTOS_xlsm[Producto y N°],_01_CODIGOS_Y_COSTOS_xlsm[FABRICA],"",0,1)</f>
        <v/>
      </c>
      <c r="G3529" s="26">
        <f>LISTAS[[#This Row],[Precio]]*(1-0.46)</f>
        <v>493.04349000000002</v>
      </c>
      <c r="H3529" s="21">
        <f>+_xlfn.XLOOKUP(LISTAS[[#This Row],[ID]],_01_CODIGOS_Y_COSTOS_xlsm[Producto y N°],_01_CODIGOS_Y_COSTOS_xlsm[COSTO],0,0,1)</f>
        <v>0</v>
      </c>
      <c r="I3529" s="28">
        <f>+IFERROR(LISTAS[[#This Row],[VENTA NETA]]/LISTAS[[#This Row],[COSTO]]-1,0)</f>
        <v>0</v>
      </c>
      <c r="J3529" s="50" t="str">
        <f>IFERROR(VLOOKUP(LISTAS[[#This Row],[ID]],_01_CODIGOS_Y_COSTOS_xlsm[[Producto y N°]:[CODIGO]],2,0),"")</f>
        <v/>
      </c>
      <c r="O3529" t="s">
        <v>10699</v>
      </c>
      <c r="AB3529" s="12" t="str">
        <f>+LISTAS[[#This Row],[Codigo]]&amp;LISTAS[[#This Row],[Fabrica]]</f>
        <v/>
      </c>
      <c r="AC3529" s="13" t="str">
        <f>+LISTAS[[#This Row],[Codigo]]</f>
        <v/>
      </c>
      <c r="AD3529" s="13" t="str">
        <f>+LISTAS[[#This Row],[ID]]</f>
        <v>CLIPS IMPORTADOS913</v>
      </c>
    </row>
    <row r="3530" spans="1:30" x14ac:dyDescent="0.35">
      <c r="A3530" s="7" t="s">
        <v>10701</v>
      </c>
      <c r="B3530" t="s">
        <v>10310</v>
      </c>
      <c r="C3530">
        <v>914</v>
      </c>
      <c r="D3530" t="s">
        <v>10324</v>
      </c>
      <c r="E3530" s="2">
        <v>1500</v>
      </c>
      <c r="F3530" s="7" t="str">
        <f>+_xlfn.XLOOKUP(LISTAS[[#This Row],[ID]],_01_CODIGOS_Y_COSTOS_xlsm[Producto y N°],_01_CODIGOS_Y_COSTOS_xlsm[FABRICA],"",0,1)</f>
        <v/>
      </c>
      <c r="G3530" s="26">
        <f>LISTAS[[#This Row],[Precio]]*(1-0.46)</f>
        <v>810</v>
      </c>
      <c r="H3530" s="21">
        <f>+_xlfn.XLOOKUP(LISTAS[[#This Row],[ID]],_01_CODIGOS_Y_COSTOS_xlsm[Producto y N°],_01_CODIGOS_Y_COSTOS_xlsm[COSTO],0,0,1)</f>
        <v>0</v>
      </c>
      <c r="I3530" s="28">
        <f>+IFERROR(LISTAS[[#This Row],[VENTA NETA]]/LISTAS[[#This Row],[COSTO]]-1,0)</f>
        <v>0</v>
      </c>
      <c r="J3530" s="50" t="str">
        <f>IFERROR(VLOOKUP(LISTAS[[#This Row],[ID]],_01_CODIGOS_Y_COSTOS_xlsm[[Producto y N°]:[CODIGO]],2,0),"")</f>
        <v/>
      </c>
      <c r="O3530" t="s">
        <v>10701</v>
      </c>
      <c r="AB3530" s="12" t="str">
        <f>+LISTAS[[#This Row],[Codigo]]&amp;LISTAS[[#This Row],[Fabrica]]</f>
        <v/>
      </c>
      <c r="AC3530" s="13" t="str">
        <f>+LISTAS[[#This Row],[Codigo]]</f>
        <v/>
      </c>
      <c r="AD3530" s="13" t="str">
        <f>+LISTAS[[#This Row],[ID]]</f>
        <v>CLIPS IMPORTADOS914</v>
      </c>
    </row>
    <row r="3531" spans="1:30" x14ac:dyDescent="0.35">
      <c r="A3531" s="7" t="s">
        <v>10702</v>
      </c>
      <c r="B3531" t="s">
        <v>10310</v>
      </c>
      <c r="C3531">
        <v>915</v>
      </c>
      <c r="D3531" t="s">
        <v>10349</v>
      </c>
      <c r="E3531" s="2">
        <v>1130.4348</v>
      </c>
      <c r="F3531" s="7" t="str">
        <f>+_xlfn.XLOOKUP(LISTAS[[#This Row],[ID]],_01_CODIGOS_Y_COSTOS_xlsm[Producto y N°],_01_CODIGOS_Y_COSTOS_xlsm[FABRICA],"",0,1)</f>
        <v/>
      </c>
      <c r="G3531" s="26">
        <f>LISTAS[[#This Row],[Precio]]*(1-0.46)</f>
        <v>610.43479200000002</v>
      </c>
      <c r="H3531" s="21">
        <f>+_xlfn.XLOOKUP(LISTAS[[#This Row],[ID]],_01_CODIGOS_Y_COSTOS_xlsm[Producto y N°],_01_CODIGOS_Y_COSTOS_xlsm[COSTO],0,0,1)</f>
        <v>0</v>
      </c>
      <c r="I3531" s="28">
        <f>+IFERROR(LISTAS[[#This Row],[VENTA NETA]]/LISTAS[[#This Row],[COSTO]]-1,0)</f>
        <v>0</v>
      </c>
      <c r="J3531" s="50" t="str">
        <f>IFERROR(VLOOKUP(LISTAS[[#This Row],[ID]],_01_CODIGOS_Y_COSTOS_xlsm[[Producto y N°]:[CODIGO]],2,0),"")</f>
        <v/>
      </c>
      <c r="O3531" t="s">
        <v>10702</v>
      </c>
      <c r="AB3531" s="12" t="str">
        <f>+LISTAS[[#This Row],[Codigo]]&amp;LISTAS[[#This Row],[Fabrica]]</f>
        <v/>
      </c>
      <c r="AC3531" s="13" t="str">
        <f>+LISTAS[[#This Row],[Codigo]]</f>
        <v/>
      </c>
      <c r="AD3531" s="13" t="str">
        <f>+LISTAS[[#This Row],[ID]]</f>
        <v>CLIPS IMPORTADOS915</v>
      </c>
    </row>
    <row r="3532" spans="1:30" x14ac:dyDescent="0.35">
      <c r="A3532" s="7" t="s">
        <v>10703</v>
      </c>
      <c r="B3532" t="s">
        <v>10310</v>
      </c>
      <c r="C3532">
        <v>916</v>
      </c>
      <c r="D3532" t="s">
        <v>10324</v>
      </c>
      <c r="E3532" s="2">
        <v>1000</v>
      </c>
      <c r="F3532" s="7" t="str">
        <f>+_xlfn.XLOOKUP(LISTAS[[#This Row],[ID]],_01_CODIGOS_Y_COSTOS_xlsm[Producto y N°],_01_CODIGOS_Y_COSTOS_xlsm[FABRICA],"",0,1)</f>
        <v/>
      </c>
      <c r="G3532" s="26">
        <f>LISTAS[[#This Row],[Precio]]*(1-0.46)</f>
        <v>540</v>
      </c>
      <c r="H3532" s="21">
        <f>+_xlfn.XLOOKUP(LISTAS[[#This Row],[ID]],_01_CODIGOS_Y_COSTOS_xlsm[Producto y N°],_01_CODIGOS_Y_COSTOS_xlsm[COSTO],0,0,1)</f>
        <v>0</v>
      </c>
      <c r="I3532" s="28">
        <f>+IFERROR(LISTAS[[#This Row],[VENTA NETA]]/LISTAS[[#This Row],[COSTO]]-1,0)</f>
        <v>0</v>
      </c>
      <c r="J3532" s="50" t="str">
        <f>IFERROR(VLOOKUP(LISTAS[[#This Row],[ID]],_01_CODIGOS_Y_COSTOS_xlsm[[Producto y N°]:[CODIGO]],2,0),"")</f>
        <v/>
      </c>
      <c r="O3532" t="s">
        <v>10703</v>
      </c>
      <c r="AB3532" s="12" t="str">
        <f>+LISTAS[[#This Row],[Codigo]]&amp;LISTAS[[#This Row],[Fabrica]]</f>
        <v/>
      </c>
      <c r="AC3532" s="13" t="str">
        <f>+LISTAS[[#This Row],[Codigo]]</f>
        <v/>
      </c>
      <c r="AD3532" s="13" t="str">
        <f>+LISTAS[[#This Row],[ID]]</f>
        <v>CLIPS IMPORTADOS916</v>
      </c>
    </row>
    <row r="3533" spans="1:30" x14ac:dyDescent="0.35">
      <c r="A3533" s="7" t="s">
        <v>10704</v>
      </c>
      <c r="B3533" t="s">
        <v>10310</v>
      </c>
      <c r="C3533">
        <v>917</v>
      </c>
      <c r="D3533" t="s">
        <v>10705</v>
      </c>
      <c r="E3533" s="2">
        <v>1130.4348</v>
      </c>
      <c r="F3533" s="7" t="str">
        <f>+_xlfn.XLOOKUP(LISTAS[[#This Row],[ID]],_01_CODIGOS_Y_COSTOS_xlsm[Producto y N°],_01_CODIGOS_Y_COSTOS_xlsm[FABRICA],"",0,1)</f>
        <v/>
      </c>
      <c r="G3533" s="26">
        <f>LISTAS[[#This Row],[Precio]]*(1-0.46)</f>
        <v>610.43479200000002</v>
      </c>
      <c r="H3533" s="21">
        <f>+_xlfn.XLOOKUP(LISTAS[[#This Row],[ID]],_01_CODIGOS_Y_COSTOS_xlsm[Producto y N°],_01_CODIGOS_Y_COSTOS_xlsm[COSTO],0,0,1)</f>
        <v>0</v>
      </c>
      <c r="I3533" s="28">
        <f>+IFERROR(LISTAS[[#This Row],[VENTA NETA]]/LISTAS[[#This Row],[COSTO]]-1,0)</f>
        <v>0</v>
      </c>
      <c r="J3533" s="50" t="str">
        <f>IFERROR(VLOOKUP(LISTAS[[#This Row],[ID]],_01_CODIGOS_Y_COSTOS_xlsm[[Producto y N°]:[CODIGO]],2,0),"")</f>
        <v/>
      </c>
      <c r="O3533" t="s">
        <v>10704</v>
      </c>
      <c r="AB3533" s="12" t="str">
        <f>+LISTAS[[#This Row],[Codigo]]&amp;LISTAS[[#This Row],[Fabrica]]</f>
        <v/>
      </c>
      <c r="AC3533" s="13" t="str">
        <f>+LISTAS[[#This Row],[Codigo]]</f>
        <v/>
      </c>
      <c r="AD3533" s="13" t="str">
        <f>+LISTAS[[#This Row],[ID]]</f>
        <v>CLIPS IMPORTADOS917</v>
      </c>
    </row>
    <row r="3534" spans="1:30" x14ac:dyDescent="0.35">
      <c r="A3534" s="7" t="s">
        <v>10706</v>
      </c>
      <c r="B3534" t="s">
        <v>10310</v>
      </c>
      <c r="C3534">
        <v>918</v>
      </c>
      <c r="D3534" t="s">
        <v>10525</v>
      </c>
      <c r="E3534" s="2">
        <v>1130.4348</v>
      </c>
      <c r="F3534" s="7" t="str">
        <f>+_xlfn.XLOOKUP(LISTAS[[#This Row],[ID]],_01_CODIGOS_Y_COSTOS_xlsm[Producto y N°],_01_CODIGOS_Y_COSTOS_xlsm[FABRICA],"",0,1)</f>
        <v/>
      </c>
      <c r="G3534" s="26">
        <f>LISTAS[[#This Row],[Precio]]*(1-0.46)</f>
        <v>610.43479200000002</v>
      </c>
      <c r="H3534" s="21">
        <f>+_xlfn.XLOOKUP(LISTAS[[#This Row],[ID]],_01_CODIGOS_Y_COSTOS_xlsm[Producto y N°],_01_CODIGOS_Y_COSTOS_xlsm[COSTO],0,0,1)</f>
        <v>0</v>
      </c>
      <c r="I3534" s="28">
        <f>+IFERROR(LISTAS[[#This Row],[VENTA NETA]]/LISTAS[[#This Row],[COSTO]]-1,0)</f>
        <v>0</v>
      </c>
      <c r="J3534" s="50" t="str">
        <f>IFERROR(VLOOKUP(LISTAS[[#This Row],[ID]],_01_CODIGOS_Y_COSTOS_xlsm[[Producto y N°]:[CODIGO]],2,0),"")</f>
        <v/>
      </c>
      <c r="O3534" t="s">
        <v>10706</v>
      </c>
      <c r="AB3534" s="12" t="str">
        <f>+LISTAS[[#This Row],[Codigo]]&amp;LISTAS[[#This Row],[Fabrica]]</f>
        <v/>
      </c>
      <c r="AC3534" s="13" t="str">
        <f>+LISTAS[[#This Row],[Codigo]]</f>
        <v/>
      </c>
      <c r="AD3534" s="13" t="str">
        <f>+LISTAS[[#This Row],[ID]]</f>
        <v>CLIPS IMPORTADOS918</v>
      </c>
    </row>
    <row r="3535" spans="1:30" x14ac:dyDescent="0.35">
      <c r="A3535" s="7" t="s">
        <v>10707</v>
      </c>
      <c r="B3535" t="s">
        <v>10310</v>
      </c>
      <c r="C3535">
        <v>919</v>
      </c>
      <c r="D3535" t="s">
        <v>10708</v>
      </c>
      <c r="E3535" s="2">
        <v>1043.4783</v>
      </c>
      <c r="F3535" s="7" t="str">
        <f>+_xlfn.XLOOKUP(LISTAS[[#This Row],[ID]],_01_CODIGOS_Y_COSTOS_xlsm[Producto y N°],_01_CODIGOS_Y_COSTOS_xlsm[FABRICA],"",0,1)</f>
        <v/>
      </c>
      <c r="G3535" s="26">
        <f>LISTAS[[#This Row],[Precio]]*(1-0.46)</f>
        <v>563.47828200000004</v>
      </c>
      <c r="H3535" s="21">
        <f>+_xlfn.XLOOKUP(LISTAS[[#This Row],[ID]],_01_CODIGOS_Y_COSTOS_xlsm[Producto y N°],_01_CODIGOS_Y_COSTOS_xlsm[COSTO],0,0,1)</f>
        <v>0</v>
      </c>
      <c r="I3535" s="28">
        <f>+IFERROR(LISTAS[[#This Row],[VENTA NETA]]/LISTAS[[#This Row],[COSTO]]-1,0)</f>
        <v>0</v>
      </c>
      <c r="J3535" s="50" t="str">
        <f>IFERROR(VLOOKUP(LISTAS[[#This Row],[ID]],_01_CODIGOS_Y_COSTOS_xlsm[[Producto y N°]:[CODIGO]],2,0),"")</f>
        <v/>
      </c>
      <c r="O3535" t="s">
        <v>10707</v>
      </c>
      <c r="AB3535" s="12" t="str">
        <f>+LISTAS[[#This Row],[Codigo]]&amp;LISTAS[[#This Row],[Fabrica]]</f>
        <v/>
      </c>
      <c r="AC3535" s="13" t="str">
        <f>+LISTAS[[#This Row],[Codigo]]</f>
        <v/>
      </c>
      <c r="AD3535" s="13" t="str">
        <f>+LISTAS[[#This Row],[ID]]</f>
        <v>CLIPS IMPORTADOS919</v>
      </c>
    </row>
    <row r="3536" spans="1:30" x14ac:dyDescent="0.35">
      <c r="A3536" s="7" t="s">
        <v>10709</v>
      </c>
      <c r="B3536" t="s">
        <v>10310</v>
      </c>
      <c r="C3536">
        <v>920</v>
      </c>
      <c r="D3536" t="s">
        <v>10337</v>
      </c>
      <c r="E3536" s="2">
        <v>1043.4783</v>
      </c>
      <c r="F3536" s="7" t="str">
        <f>+_xlfn.XLOOKUP(LISTAS[[#This Row],[ID]],_01_CODIGOS_Y_COSTOS_xlsm[Producto y N°],_01_CODIGOS_Y_COSTOS_xlsm[FABRICA],"",0,1)</f>
        <v/>
      </c>
      <c r="G3536" s="26">
        <f>LISTAS[[#This Row],[Precio]]*(1-0.46)</f>
        <v>563.47828200000004</v>
      </c>
      <c r="H3536" s="21">
        <f>+_xlfn.XLOOKUP(LISTAS[[#This Row],[ID]],_01_CODIGOS_Y_COSTOS_xlsm[Producto y N°],_01_CODIGOS_Y_COSTOS_xlsm[COSTO],0,0,1)</f>
        <v>0</v>
      </c>
      <c r="I3536" s="28">
        <f>+IFERROR(LISTAS[[#This Row],[VENTA NETA]]/LISTAS[[#This Row],[COSTO]]-1,0)</f>
        <v>0</v>
      </c>
      <c r="J3536" s="50" t="str">
        <f>IFERROR(VLOOKUP(LISTAS[[#This Row],[ID]],_01_CODIGOS_Y_COSTOS_xlsm[[Producto y N°]:[CODIGO]],2,0),"")</f>
        <v/>
      </c>
      <c r="O3536" t="s">
        <v>10709</v>
      </c>
      <c r="AB3536" s="12" t="str">
        <f>+LISTAS[[#This Row],[Codigo]]&amp;LISTAS[[#This Row],[Fabrica]]</f>
        <v/>
      </c>
      <c r="AC3536" s="13" t="str">
        <f>+LISTAS[[#This Row],[Codigo]]</f>
        <v/>
      </c>
      <c r="AD3536" s="13" t="str">
        <f>+LISTAS[[#This Row],[ID]]</f>
        <v>CLIPS IMPORTADOS920</v>
      </c>
    </row>
    <row r="3537" spans="1:30" x14ac:dyDescent="0.35">
      <c r="A3537" s="7" t="s">
        <v>10710</v>
      </c>
      <c r="B3537" t="s">
        <v>10310</v>
      </c>
      <c r="C3537">
        <v>921</v>
      </c>
      <c r="D3537" t="s">
        <v>10711</v>
      </c>
      <c r="E3537" s="2">
        <v>1130.4348</v>
      </c>
      <c r="F3537" s="7" t="str">
        <f>+_xlfn.XLOOKUP(LISTAS[[#This Row],[ID]],_01_CODIGOS_Y_COSTOS_xlsm[Producto y N°],_01_CODIGOS_Y_COSTOS_xlsm[FABRICA],"",0,1)</f>
        <v/>
      </c>
      <c r="G3537" s="26">
        <f>LISTAS[[#This Row],[Precio]]*(1-0.46)</f>
        <v>610.43479200000002</v>
      </c>
      <c r="H3537" s="21">
        <f>+_xlfn.XLOOKUP(LISTAS[[#This Row],[ID]],_01_CODIGOS_Y_COSTOS_xlsm[Producto y N°],_01_CODIGOS_Y_COSTOS_xlsm[COSTO],0,0,1)</f>
        <v>0</v>
      </c>
      <c r="I3537" s="28">
        <f>+IFERROR(LISTAS[[#This Row],[VENTA NETA]]/LISTAS[[#This Row],[COSTO]]-1,0)</f>
        <v>0</v>
      </c>
      <c r="J3537" s="50" t="str">
        <f>IFERROR(VLOOKUP(LISTAS[[#This Row],[ID]],_01_CODIGOS_Y_COSTOS_xlsm[[Producto y N°]:[CODIGO]],2,0),"")</f>
        <v/>
      </c>
      <c r="O3537" t="s">
        <v>10710</v>
      </c>
      <c r="AB3537" s="12" t="str">
        <f>+LISTAS[[#This Row],[Codigo]]&amp;LISTAS[[#This Row],[Fabrica]]</f>
        <v/>
      </c>
      <c r="AC3537" s="13" t="str">
        <f>+LISTAS[[#This Row],[Codigo]]</f>
        <v/>
      </c>
      <c r="AD3537" s="13" t="str">
        <f>+LISTAS[[#This Row],[ID]]</f>
        <v>CLIPS IMPORTADOS921</v>
      </c>
    </row>
    <row r="3538" spans="1:30" x14ac:dyDescent="0.35">
      <c r="A3538" s="7" t="s">
        <v>10712</v>
      </c>
      <c r="B3538" t="s">
        <v>10310</v>
      </c>
      <c r="C3538">
        <v>922</v>
      </c>
      <c r="D3538" t="s">
        <v>10713</v>
      </c>
      <c r="E3538" s="2">
        <v>1260.8696</v>
      </c>
      <c r="F3538" s="7" t="str">
        <f>+_xlfn.XLOOKUP(LISTAS[[#This Row],[ID]],_01_CODIGOS_Y_COSTOS_xlsm[Producto y N°],_01_CODIGOS_Y_COSTOS_xlsm[FABRICA],"",0,1)</f>
        <v/>
      </c>
      <c r="G3538" s="26">
        <f>LISTAS[[#This Row],[Precio]]*(1-0.46)</f>
        <v>680.86958400000003</v>
      </c>
      <c r="H3538" s="21">
        <f>+_xlfn.XLOOKUP(LISTAS[[#This Row],[ID]],_01_CODIGOS_Y_COSTOS_xlsm[Producto y N°],_01_CODIGOS_Y_COSTOS_xlsm[COSTO],0,0,1)</f>
        <v>0</v>
      </c>
      <c r="I3538" s="28">
        <f>+IFERROR(LISTAS[[#This Row],[VENTA NETA]]/LISTAS[[#This Row],[COSTO]]-1,0)</f>
        <v>0</v>
      </c>
      <c r="J3538" s="50" t="str">
        <f>IFERROR(VLOOKUP(LISTAS[[#This Row],[ID]],_01_CODIGOS_Y_COSTOS_xlsm[[Producto y N°]:[CODIGO]],2,0),"")</f>
        <v/>
      </c>
      <c r="O3538" t="s">
        <v>10712</v>
      </c>
      <c r="AB3538" s="12" t="str">
        <f>+LISTAS[[#This Row],[Codigo]]&amp;LISTAS[[#This Row],[Fabrica]]</f>
        <v/>
      </c>
      <c r="AC3538" s="13" t="str">
        <f>+LISTAS[[#This Row],[Codigo]]</f>
        <v/>
      </c>
      <c r="AD3538" s="13" t="str">
        <f>+LISTAS[[#This Row],[ID]]</f>
        <v>CLIPS IMPORTADOS922</v>
      </c>
    </row>
    <row r="3539" spans="1:30" x14ac:dyDescent="0.35">
      <c r="A3539" s="7" t="s">
        <v>10714</v>
      </c>
      <c r="B3539" t="s">
        <v>10310</v>
      </c>
      <c r="C3539">
        <v>923</v>
      </c>
      <c r="D3539" t="s">
        <v>10715</v>
      </c>
      <c r="E3539" s="2">
        <v>1347.8261</v>
      </c>
      <c r="F3539" s="7" t="str">
        <f>+_xlfn.XLOOKUP(LISTAS[[#This Row],[ID]],_01_CODIGOS_Y_COSTOS_xlsm[Producto y N°],_01_CODIGOS_Y_COSTOS_xlsm[FABRICA],"",0,1)</f>
        <v/>
      </c>
      <c r="G3539" s="26">
        <f>LISTAS[[#This Row],[Precio]]*(1-0.46)</f>
        <v>727.82609400000001</v>
      </c>
      <c r="H3539" s="21">
        <f>+_xlfn.XLOOKUP(LISTAS[[#This Row],[ID]],_01_CODIGOS_Y_COSTOS_xlsm[Producto y N°],_01_CODIGOS_Y_COSTOS_xlsm[COSTO],0,0,1)</f>
        <v>0</v>
      </c>
      <c r="I3539" s="28">
        <f>+IFERROR(LISTAS[[#This Row],[VENTA NETA]]/LISTAS[[#This Row],[COSTO]]-1,0)</f>
        <v>0</v>
      </c>
      <c r="J3539" s="50" t="str">
        <f>IFERROR(VLOOKUP(LISTAS[[#This Row],[ID]],_01_CODIGOS_Y_COSTOS_xlsm[[Producto y N°]:[CODIGO]],2,0),"")</f>
        <v/>
      </c>
      <c r="O3539" t="s">
        <v>10714</v>
      </c>
      <c r="AB3539" s="12" t="str">
        <f>+LISTAS[[#This Row],[Codigo]]&amp;LISTAS[[#This Row],[Fabrica]]</f>
        <v/>
      </c>
      <c r="AC3539" s="13" t="str">
        <f>+LISTAS[[#This Row],[Codigo]]</f>
        <v/>
      </c>
      <c r="AD3539" s="13" t="str">
        <f>+LISTAS[[#This Row],[ID]]</f>
        <v>CLIPS IMPORTADOS923</v>
      </c>
    </row>
    <row r="3540" spans="1:30" x14ac:dyDescent="0.35">
      <c r="A3540" s="7" t="s">
        <v>10716</v>
      </c>
      <c r="B3540" t="s">
        <v>10310</v>
      </c>
      <c r="C3540">
        <v>924</v>
      </c>
      <c r="D3540" t="s">
        <v>10335</v>
      </c>
      <c r="E3540" s="2">
        <v>1500</v>
      </c>
      <c r="F3540" s="7" t="str">
        <f>+_xlfn.XLOOKUP(LISTAS[[#This Row],[ID]],_01_CODIGOS_Y_COSTOS_xlsm[Producto y N°],_01_CODIGOS_Y_COSTOS_xlsm[FABRICA],"",0,1)</f>
        <v/>
      </c>
      <c r="G3540" s="26">
        <f>LISTAS[[#This Row],[Precio]]*(1-0.46)</f>
        <v>810</v>
      </c>
      <c r="H3540" s="21">
        <f>+_xlfn.XLOOKUP(LISTAS[[#This Row],[ID]],_01_CODIGOS_Y_COSTOS_xlsm[Producto y N°],_01_CODIGOS_Y_COSTOS_xlsm[COSTO],0,0,1)</f>
        <v>0</v>
      </c>
      <c r="I3540" s="28">
        <f>+IFERROR(LISTAS[[#This Row],[VENTA NETA]]/LISTAS[[#This Row],[COSTO]]-1,0)</f>
        <v>0</v>
      </c>
      <c r="J3540" s="50" t="str">
        <f>IFERROR(VLOOKUP(LISTAS[[#This Row],[ID]],_01_CODIGOS_Y_COSTOS_xlsm[[Producto y N°]:[CODIGO]],2,0),"")</f>
        <v/>
      </c>
      <c r="O3540" t="s">
        <v>10716</v>
      </c>
      <c r="AB3540" s="12" t="str">
        <f>+LISTAS[[#This Row],[Codigo]]&amp;LISTAS[[#This Row],[Fabrica]]</f>
        <v/>
      </c>
      <c r="AC3540" s="13" t="str">
        <f>+LISTAS[[#This Row],[Codigo]]</f>
        <v/>
      </c>
      <c r="AD3540" s="13" t="str">
        <f>+LISTAS[[#This Row],[ID]]</f>
        <v>CLIPS IMPORTADOS924</v>
      </c>
    </row>
    <row r="3541" spans="1:30" x14ac:dyDescent="0.35">
      <c r="A3541" s="7" t="s">
        <v>10717</v>
      </c>
      <c r="B3541" t="s">
        <v>10310</v>
      </c>
      <c r="C3541">
        <v>925</v>
      </c>
      <c r="D3541" t="s">
        <v>10525</v>
      </c>
      <c r="E3541" s="2">
        <v>1608.6957</v>
      </c>
      <c r="F3541" s="7" t="str">
        <f>+_xlfn.XLOOKUP(LISTAS[[#This Row],[ID]],_01_CODIGOS_Y_COSTOS_xlsm[Producto y N°],_01_CODIGOS_Y_COSTOS_xlsm[FABRICA],"",0,1)</f>
        <v/>
      </c>
      <c r="G3541" s="26">
        <f>LISTAS[[#This Row],[Precio]]*(1-0.46)</f>
        <v>868.69567800000004</v>
      </c>
      <c r="H3541" s="21">
        <f>+_xlfn.XLOOKUP(LISTAS[[#This Row],[ID]],_01_CODIGOS_Y_COSTOS_xlsm[Producto y N°],_01_CODIGOS_Y_COSTOS_xlsm[COSTO],0,0,1)</f>
        <v>0</v>
      </c>
      <c r="I3541" s="28">
        <f>+IFERROR(LISTAS[[#This Row],[VENTA NETA]]/LISTAS[[#This Row],[COSTO]]-1,0)</f>
        <v>0</v>
      </c>
      <c r="J3541" s="50" t="str">
        <f>IFERROR(VLOOKUP(LISTAS[[#This Row],[ID]],_01_CODIGOS_Y_COSTOS_xlsm[[Producto y N°]:[CODIGO]],2,0),"")</f>
        <v/>
      </c>
      <c r="O3541" t="s">
        <v>10717</v>
      </c>
      <c r="AB3541" s="12" t="str">
        <f>+LISTAS[[#This Row],[Codigo]]&amp;LISTAS[[#This Row],[Fabrica]]</f>
        <v/>
      </c>
      <c r="AC3541" s="13" t="str">
        <f>+LISTAS[[#This Row],[Codigo]]</f>
        <v/>
      </c>
      <c r="AD3541" s="13" t="str">
        <f>+LISTAS[[#This Row],[ID]]</f>
        <v>CLIPS IMPORTADOS925</v>
      </c>
    </row>
    <row r="3542" spans="1:30" x14ac:dyDescent="0.35">
      <c r="A3542" s="7" t="s">
        <v>10718</v>
      </c>
      <c r="B3542" t="s">
        <v>10310</v>
      </c>
      <c r="C3542">
        <v>926</v>
      </c>
      <c r="D3542" t="s">
        <v>10719</v>
      </c>
      <c r="E3542" s="2">
        <v>1000</v>
      </c>
      <c r="F3542" s="7" t="str">
        <f>+_xlfn.XLOOKUP(LISTAS[[#This Row],[ID]],_01_CODIGOS_Y_COSTOS_xlsm[Producto y N°],_01_CODIGOS_Y_COSTOS_xlsm[FABRICA],"",0,1)</f>
        <v/>
      </c>
      <c r="G3542" s="26">
        <f>LISTAS[[#This Row],[Precio]]*(1-0.46)</f>
        <v>540</v>
      </c>
      <c r="H3542" s="21">
        <f>+_xlfn.XLOOKUP(LISTAS[[#This Row],[ID]],_01_CODIGOS_Y_COSTOS_xlsm[Producto y N°],_01_CODIGOS_Y_COSTOS_xlsm[COSTO],0,0,1)</f>
        <v>0</v>
      </c>
      <c r="I3542" s="28">
        <f>+IFERROR(LISTAS[[#This Row],[VENTA NETA]]/LISTAS[[#This Row],[COSTO]]-1,0)</f>
        <v>0</v>
      </c>
      <c r="J3542" s="50" t="str">
        <f>IFERROR(VLOOKUP(LISTAS[[#This Row],[ID]],_01_CODIGOS_Y_COSTOS_xlsm[[Producto y N°]:[CODIGO]],2,0),"")</f>
        <v/>
      </c>
      <c r="O3542" t="s">
        <v>10718</v>
      </c>
      <c r="AB3542" s="12" t="str">
        <f>+LISTAS[[#This Row],[Codigo]]&amp;LISTAS[[#This Row],[Fabrica]]</f>
        <v/>
      </c>
      <c r="AC3542" s="13" t="str">
        <f>+LISTAS[[#This Row],[Codigo]]</f>
        <v/>
      </c>
      <c r="AD3542" s="13" t="str">
        <f>+LISTAS[[#This Row],[ID]]</f>
        <v>CLIPS IMPORTADOS926</v>
      </c>
    </row>
    <row r="3543" spans="1:30" x14ac:dyDescent="0.35">
      <c r="A3543" s="7" t="s">
        <v>10720</v>
      </c>
      <c r="B3543" t="s">
        <v>10310</v>
      </c>
      <c r="C3543">
        <v>927</v>
      </c>
      <c r="D3543" t="s">
        <v>10721</v>
      </c>
      <c r="E3543" s="2">
        <v>1000</v>
      </c>
      <c r="F3543" s="7" t="str">
        <f>+_xlfn.XLOOKUP(LISTAS[[#This Row],[ID]],_01_CODIGOS_Y_COSTOS_xlsm[Producto y N°],_01_CODIGOS_Y_COSTOS_xlsm[FABRICA],"",0,1)</f>
        <v/>
      </c>
      <c r="G3543" s="26">
        <f>LISTAS[[#This Row],[Precio]]*(1-0.46)</f>
        <v>540</v>
      </c>
      <c r="H3543" s="21">
        <f>+_xlfn.XLOOKUP(LISTAS[[#This Row],[ID]],_01_CODIGOS_Y_COSTOS_xlsm[Producto y N°],_01_CODIGOS_Y_COSTOS_xlsm[COSTO],0,0,1)</f>
        <v>0</v>
      </c>
      <c r="I3543" s="28">
        <f>+IFERROR(LISTAS[[#This Row],[VENTA NETA]]/LISTAS[[#This Row],[COSTO]]-1,0)</f>
        <v>0</v>
      </c>
      <c r="J3543" s="50" t="str">
        <f>IFERROR(VLOOKUP(LISTAS[[#This Row],[ID]],_01_CODIGOS_Y_COSTOS_xlsm[[Producto y N°]:[CODIGO]],2,0),"")</f>
        <v/>
      </c>
      <c r="O3543" t="s">
        <v>10720</v>
      </c>
      <c r="AB3543" s="12" t="str">
        <f>+LISTAS[[#This Row],[Codigo]]&amp;LISTAS[[#This Row],[Fabrica]]</f>
        <v/>
      </c>
      <c r="AC3543" s="13" t="str">
        <f>+LISTAS[[#This Row],[Codigo]]</f>
        <v/>
      </c>
      <c r="AD3543" s="13" t="str">
        <f>+LISTAS[[#This Row],[ID]]</f>
        <v>CLIPS IMPORTADOS927</v>
      </c>
    </row>
    <row r="3544" spans="1:30" x14ac:dyDescent="0.35">
      <c r="A3544" s="7" t="s">
        <v>10722</v>
      </c>
      <c r="B3544" t="s">
        <v>10310</v>
      </c>
      <c r="C3544">
        <v>928</v>
      </c>
      <c r="D3544" t="s">
        <v>10324</v>
      </c>
      <c r="E3544" s="2">
        <v>1000</v>
      </c>
      <c r="F3544" s="7" t="str">
        <f>+_xlfn.XLOOKUP(LISTAS[[#This Row],[ID]],_01_CODIGOS_Y_COSTOS_xlsm[Producto y N°],_01_CODIGOS_Y_COSTOS_xlsm[FABRICA],"",0,1)</f>
        <v/>
      </c>
      <c r="G3544" s="26">
        <f>LISTAS[[#This Row],[Precio]]*(1-0.46)</f>
        <v>540</v>
      </c>
      <c r="H3544" s="21">
        <f>+_xlfn.XLOOKUP(LISTAS[[#This Row],[ID]],_01_CODIGOS_Y_COSTOS_xlsm[Producto y N°],_01_CODIGOS_Y_COSTOS_xlsm[COSTO],0,0,1)</f>
        <v>0</v>
      </c>
      <c r="I3544" s="28">
        <f>+IFERROR(LISTAS[[#This Row],[VENTA NETA]]/LISTAS[[#This Row],[COSTO]]-1,0)</f>
        <v>0</v>
      </c>
      <c r="J3544" s="50" t="str">
        <f>IFERROR(VLOOKUP(LISTAS[[#This Row],[ID]],_01_CODIGOS_Y_COSTOS_xlsm[[Producto y N°]:[CODIGO]],2,0),"")</f>
        <v/>
      </c>
      <c r="O3544" t="s">
        <v>10722</v>
      </c>
      <c r="AB3544" s="12" t="str">
        <f>+LISTAS[[#This Row],[Codigo]]&amp;LISTAS[[#This Row],[Fabrica]]</f>
        <v/>
      </c>
      <c r="AC3544" s="13" t="str">
        <f>+LISTAS[[#This Row],[Codigo]]</f>
        <v/>
      </c>
      <c r="AD3544" s="13" t="str">
        <f>+LISTAS[[#This Row],[ID]]</f>
        <v>CLIPS IMPORTADOS928</v>
      </c>
    </row>
    <row r="3545" spans="1:30" x14ac:dyDescent="0.35">
      <c r="A3545" s="7" t="s">
        <v>10723</v>
      </c>
      <c r="B3545" t="s">
        <v>10310</v>
      </c>
      <c r="C3545">
        <v>929</v>
      </c>
      <c r="D3545" t="s">
        <v>10724</v>
      </c>
      <c r="E3545" s="2">
        <v>1217.3913</v>
      </c>
      <c r="F3545" s="7" t="str">
        <f>+_xlfn.XLOOKUP(LISTAS[[#This Row],[ID]],_01_CODIGOS_Y_COSTOS_xlsm[Producto y N°],_01_CODIGOS_Y_COSTOS_xlsm[FABRICA],"",0,1)</f>
        <v/>
      </c>
      <c r="G3545" s="26">
        <f>LISTAS[[#This Row],[Precio]]*(1-0.46)</f>
        <v>657.391302</v>
      </c>
      <c r="H3545" s="21">
        <f>+_xlfn.XLOOKUP(LISTAS[[#This Row],[ID]],_01_CODIGOS_Y_COSTOS_xlsm[Producto y N°],_01_CODIGOS_Y_COSTOS_xlsm[COSTO],0,0,1)</f>
        <v>0</v>
      </c>
      <c r="I3545" s="28">
        <f>+IFERROR(LISTAS[[#This Row],[VENTA NETA]]/LISTAS[[#This Row],[COSTO]]-1,0)</f>
        <v>0</v>
      </c>
      <c r="J3545" s="50" t="str">
        <f>IFERROR(VLOOKUP(LISTAS[[#This Row],[ID]],_01_CODIGOS_Y_COSTOS_xlsm[[Producto y N°]:[CODIGO]],2,0),"")</f>
        <v/>
      </c>
      <c r="O3545" t="s">
        <v>10723</v>
      </c>
      <c r="AB3545" s="12" t="str">
        <f>+LISTAS[[#This Row],[Codigo]]&amp;LISTAS[[#This Row],[Fabrica]]</f>
        <v/>
      </c>
      <c r="AC3545" s="13" t="str">
        <f>+LISTAS[[#This Row],[Codigo]]</f>
        <v/>
      </c>
      <c r="AD3545" s="13" t="str">
        <f>+LISTAS[[#This Row],[ID]]</f>
        <v>CLIPS IMPORTADOS929</v>
      </c>
    </row>
    <row r="3546" spans="1:30" x14ac:dyDescent="0.35">
      <c r="A3546" s="7" t="s">
        <v>10725</v>
      </c>
      <c r="B3546" t="s">
        <v>10310</v>
      </c>
      <c r="C3546">
        <v>930</v>
      </c>
      <c r="D3546" t="s">
        <v>10726</v>
      </c>
      <c r="E3546" s="2">
        <v>1130.4348</v>
      </c>
      <c r="F3546" s="7" t="str">
        <f>+_xlfn.XLOOKUP(LISTAS[[#This Row],[ID]],_01_CODIGOS_Y_COSTOS_xlsm[Producto y N°],_01_CODIGOS_Y_COSTOS_xlsm[FABRICA],"",0,1)</f>
        <v/>
      </c>
      <c r="G3546" s="26">
        <f>LISTAS[[#This Row],[Precio]]*(1-0.46)</f>
        <v>610.43479200000002</v>
      </c>
      <c r="H3546" s="21">
        <f>+_xlfn.XLOOKUP(LISTAS[[#This Row],[ID]],_01_CODIGOS_Y_COSTOS_xlsm[Producto y N°],_01_CODIGOS_Y_COSTOS_xlsm[COSTO],0,0,1)</f>
        <v>0</v>
      </c>
      <c r="I3546" s="28">
        <f>+IFERROR(LISTAS[[#This Row],[VENTA NETA]]/LISTAS[[#This Row],[COSTO]]-1,0)</f>
        <v>0</v>
      </c>
      <c r="J3546" s="50" t="str">
        <f>IFERROR(VLOOKUP(LISTAS[[#This Row],[ID]],_01_CODIGOS_Y_COSTOS_xlsm[[Producto y N°]:[CODIGO]],2,0),"")</f>
        <v/>
      </c>
      <c r="O3546" t="s">
        <v>10725</v>
      </c>
      <c r="AB3546" s="12" t="str">
        <f>+LISTAS[[#This Row],[Codigo]]&amp;LISTAS[[#This Row],[Fabrica]]</f>
        <v/>
      </c>
      <c r="AC3546" s="13" t="str">
        <f>+LISTAS[[#This Row],[Codigo]]</f>
        <v/>
      </c>
      <c r="AD3546" s="13" t="str">
        <f>+LISTAS[[#This Row],[ID]]</f>
        <v>CLIPS IMPORTADOS930</v>
      </c>
    </row>
    <row r="3547" spans="1:30" x14ac:dyDescent="0.35">
      <c r="A3547" s="7" t="s">
        <v>10727</v>
      </c>
      <c r="B3547" t="s">
        <v>10310</v>
      </c>
      <c r="C3547">
        <v>931</v>
      </c>
      <c r="D3547" t="s">
        <v>10728</v>
      </c>
      <c r="E3547" s="2">
        <v>1130.4348</v>
      </c>
      <c r="F3547" s="7" t="str">
        <f>+_xlfn.XLOOKUP(LISTAS[[#This Row],[ID]],_01_CODIGOS_Y_COSTOS_xlsm[Producto y N°],_01_CODIGOS_Y_COSTOS_xlsm[FABRICA],"",0,1)</f>
        <v/>
      </c>
      <c r="G3547" s="26">
        <f>LISTAS[[#This Row],[Precio]]*(1-0.46)</f>
        <v>610.43479200000002</v>
      </c>
      <c r="H3547" s="21">
        <f>+_xlfn.XLOOKUP(LISTAS[[#This Row],[ID]],_01_CODIGOS_Y_COSTOS_xlsm[Producto y N°],_01_CODIGOS_Y_COSTOS_xlsm[COSTO],0,0,1)</f>
        <v>0</v>
      </c>
      <c r="I3547" s="28">
        <f>+IFERROR(LISTAS[[#This Row],[VENTA NETA]]/LISTAS[[#This Row],[COSTO]]-1,0)</f>
        <v>0</v>
      </c>
      <c r="J3547" s="50" t="str">
        <f>IFERROR(VLOOKUP(LISTAS[[#This Row],[ID]],_01_CODIGOS_Y_COSTOS_xlsm[[Producto y N°]:[CODIGO]],2,0),"")</f>
        <v/>
      </c>
      <c r="O3547" t="s">
        <v>10727</v>
      </c>
      <c r="AB3547" s="12" t="str">
        <f>+LISTAS[[#This Row],[Codigo]]&amp;LISTAS[[#This Row],[Fabrica]]</f>
        <v/>
      </c>
      <c r="AC3547" s="13" t="str">
        <f>+LISTAS[[#This Row],[Codigo]]</f>
        <v/>
      </c>
      <c r="AD3547" s="13" t="str">
        <f>+LISTAS[[#This Row],[ID]]</f>
        <v>CLIPS IMPORTADOS931</v>
      </c>
    </row>
    <row r="3548" spans="1:30" x14ac:dyDescent="0.35">
      <c r="A3548" s="7" t="s">
        <v>10729</v>
      </c>
      <c r="B3548" t="s">
        <v>10310</v>
      </c>
      <c r="C3548">
        <v>932</v>
      </c>
      <c r="D3548" t="s">
        <v>10324</v>
      </c>
      <c r="E3548" s="2">
        <v>1217.3913</v>
      </c>
      <c r="F3548" s="7" t="str">
        <f>+_xlfn.XLOOKUP(LISTAS[[#This Row],[ID]],_01_CODIGOS_Y_COSTOS_xlsm[Producto y N°],_01_CODIGOS_Y_COSTOS_xlsm[FABRICA],"",0,1)</f>
        <v/>
      </c>
      <c r="G3548" s="26">
        <f>LISTAS[[#This Row],[Precio]]*(1-0.46)</f>
        <v>657.391302</v>
      </c>
      <c r="H3548" s="21">
        <f>+_xlfn.XLOOKUP(LISTAS[[#This Row],[ID]],_01_CODIGOS_Y_COSTOS_xlsm[Producto y N°],_01_CODIGOS_Y_COSTOS_xlsm[COSTO],0,0,1)</f>
        <v>0</v>
      </c>
      <c r="I3548" s="28">
        <f>+IFERROR(LISTAS[[#This Row],[VENTA NETA]]/LISTAS[[#This Row],[COSTO]]-1,0)</f>
        <v>0</v>
      </c>
      <c r="J3548" s="50" t="str">
        <f>IFERROR(VLOOKUP(LISTAS[[#This Row],[ID]],_01_CODIGOS_Y_COSTOS_xlsm[[Producto y N°]:[CODIGO]],2,0),"")</f>
        <v/>
      </c>
      <c r="O3548" t="s">
        <v>10729</v>
      </c>
      <c r="AB3548" s="12" t="str">
        <f>+LISTAS[[#This Row],[Codigo]]&amp;LISTAS[[#This Row],[Fabrica]]</f>
        <v/>
      </c>
      <c r="AC3548" s="13" t="str">
        <f>+LISTAS[[#This Row],[Codigo]]</f>
        <v/>
      </c>
      <c r="AD3548" s="13" t="str">
        <f>+LISTAS[[#This Row],[ID]]</f>
        <v>CLIPS IMPORTADOS932</v>
      </c>
    </row>
    <row r="3549" spans="1:30" x14ac:dyDescent="0.35">
      <c r="A3549" s="7" t="s">
        <v>10730</v>
      </c>
      <c r="B3549" t="s">
        <v>10310</v>
      </c>
      <c r="C3549">
        <v>933</v>
      </c>
      <c r="D3549" t="s">
        <v>10731</v>
      </c>
      <c r="E3549" s="2">
        <v>1217.3913</v>
      </c>
      <c r="F3549" s="7" t="str">
        <f>+_xlfn.XLOOKUP(LISTAS[[#This Row],[ID]],_01_CODIGOS_Y_COSTOS_xlsm[Producto y N°],_01_CODIGOS_Y_COSTOS_xlsm[FABRICA],"",0,1)</f>
        <v/>
      </c>
      <c r="G3549" s="26">
        <f>LISTAS[[#This Row],[Precio]]*(1-0.46)</f>
        <v>657.391302</v>
      </c>
      <c r="H3549" s="21">
        <f>+_xlfn.XLOOKUP(LISTAS[[#This Row],[ID]],_01_CODIGOS_Y_COSTOS_xlsm[Producto y N°],_01_CODIGOS_Y_COSTOS_xlsm[COSTO],0,0,1)</f>
        <v>0</v>
      </c>
      <c r="I3549" s="28">
        <f>+IFERROR(LISTAS[[#This Row],[VENTA NETA]]/LISTAS[[#This Row],[COSTO]]-1,0)</f>
        <v>0</v>
      </c>
      <c r="J3549" s="50" t="str">
        <f>IFERROR(VLOOKUP(LISTAS[[#This Row],[ID]],_01_CODIGOS_Y_COSTOS_xlsm[[Producto y N°]:[CODIGO]],2,0),"")</f>
        <v/>
      </c>
      <c r="O3549" t="s">
        <v>10730</v>
      </c>
      <c r="AB3549" s="12" t="str">
        <f>+LISTAS[[#This Row],[Codigo]]&amp;LISTAS[[#This Row],[Fabrica]]</f>
        <v/>
      </c>
      <c r="AC3549" s="13" t="str">
        <f>+LISTAS[[#This Row],[Codigo]]</f>
        <v/>
      </c>
      <c r="AD3549" s="13" t="str">
        <f>+LISTAS[[#This Row],[ID]]</f>
        <v>CLIPS IMPORTADOS933</v>
      </c>
    </row>
    <row r="3550" spans="1:30" x14ac:dyDescent="0.35">
      <c r="A3550" s="7" t="s">
        <v>10732</v>
      </c>
      <c r="B3550" t="s">
        <v>10310</v>
      </c>
      <c r="C3550">
        <v>934</v>
      </c>
      <c r="D3550" t="s">
        <v>10733</v>
      </c>
      <c r="E3550" s="2">
        <v>913.04349999999999</v>
      </c>
      <c r="F3550" s="7" t="str">
        <f>+_xlfn.XLOOKUP(LISTAS[[#This Row],[ID]],_01_CODIGOS_Y_COSTOS_xlsm[Producto y N°],_01_CODIGOS_Y_COSTOS_xlsm[FABRICA],"",0,1)</f>
        <v/>
      </c>
      <c r="G3550" s="26">
        <f>LISTAS[[#This Row],[Precio]]*(1-0.46)</f>
        <v>493.04349000000002</v>
      </c>
      <c r="H3550" s="21">
        <f>+_xlfn.XLOOKUP(LISTAS[[#This Row],[ID]],_01_CODIGOS_Y_COSTOS_xlsm[Producto y N°],_01_CODIGOS_Y_COSTOS_xlsm[COSTO],0,0,1)</f>
        <v>0</v>
      </c>
      <c r="I3550" s="28">
        <f>+IFERROR(LISTAS[[#This Row],[VENTA NETA]]/LISTAS[[#This Row],[COSTO]]-1,0)</f>
        <v>0</v>
      </c>
      <c r="J3550" s="50" t="str">
        <f>IFERROR(VLOOKUP(LISTAS[[#This Row],[ID]],_01_CODIGOS_Y_COSTOS_xlsm[[Producto y N°]:[CODIGO]],2,0),"")</f>
        <v/>
      </c>
      <c r="O3550" t="s">
        <v>10732</v>
      </c>
      <c r="AB3550" s="12" t="str">
        <f>+LISTAS[[#This Row],[Codigo]]&amp;LISTAS[[#This Row],[Fabrica]]</f>
        <v/>
      </c>
      <c r="AC3550" s="13" t="str">
        <f>+LISTAS[[#This Row],[Codigo]]</f>
        <v/>
      </c>
      <c r="AD3550" s="13" t="str">
        <f>+LISTAS[[#This Row],[ID]]</f>
        <v>CLIPS IMPORTADOS934</v>
      </c>
    </row>
    <row r="3551" spans="1:30" x14ac:dyDescent="0.35">
      <c r="A3551" s="7" t="s">
        <v>10734</v>
      </c>
      <c r="B3551" t="s">
        <v>10310</v>
      </c>
      <c r="C3551">
        <v>935</v>
      </c>
      <c r="D3551" t="s">
        <v>10735</v>
      </c>
      <c r="E3551" s="2">
        <v>1347.8261</v>
      </c>
      <c r="F3551" s="7" t="str">
        <f>+_xlfn.XLOOKUP(LISTAS[[#This Row],[ID]],_01_CODIGOS_Y_COSTOS_xlsm[Producto y N°],_01_CODIGOS_Y_COSTOS_xlsm[FABRICA],"",0,1)</f>
        <v/>
      </c>
      <c r="G3551" s="26">
        <f>LISTAS[[#This Row],[Precio]]*(1-0.46)</f>
        <v>727.82609400000001</v>
      </c>
      <c r="H3551" s="21">
        <f>+_xlfn.XLOOKUP(LISTAS[[#This Row],[ID]],_01_CODIGOS_Y_COSTOS_xlsm[Producto y N°],_01_CODIGOS_Y_COSTOS_xlsm[COSTO],0,0,1)</f>
        <v>0</v>
      </c>
      <c r="I3551" s="28">
        <f>+IFERROR(LISTAS[[#This Row],[VENTA NETA]]/LISTAS[[#This Row],[COSTO]]-1,0)</f>
        <v>0</v>
      </c>
      <c r="J3551" s="50" t="str">
        <f>IFERROR(VLOOKUP(LISTAS[[#This Row],[ID]],_01_CODIGOS_Y_COSTOS_xlsm[[Producto y N°]:[CODIGO]],2,0),"")</f>
        <v/>
      </c>
      <c r="O3551" t="s">
        <v>10734</v>
      </c>
      <c r="AB3551" s="12" t="str">
        <f>+LISTAS[[#This Row],[Codigo]]&amp;LISTAS[[#This Row],[Fabrica]]</f>
        <v/>
      </c>
      <c r="AC3551" s="13" t="str">
        <f>+LISTAS[[#This Row],[Codigo]]</f>
        <v/>
      </c>
      <c r="AD3551" s="13" t="str">
        <f>+LISTAS[[#This Row],[ID]]</f>
        <v>CLIPS IMPORTADOS935</v>
      </c>
    </row>
    <row r="3552" spans="1:30" x14ac:dyDescent="0.35">
      <c r="A3552" s="7" t="s">
        <v>10736</v>
      </c>
      <c r="B3552" t="s">
        <v>10310</v>
      </c>
      <c r="C3552">
        <v>936</v>
      </c>
      <c r="D3552" t="s">
        <v>10737</v>
      </c>
      <c r="E3552" s="2">
        <v>1282.6087</v>
      </c>
      <c r="F3552" s="7" t="str">
        <f>+_xlfn.XLOOKUP(LISTAS[[#This Row],[ID]],_01_CODIGOS_Y_COSTOS_xlsm[Producto y N°],_01_CODIGOS_Y_COSTOS_xlsm[FABRICA],"",0,1)</f>
        <v/>
      </c>
      <c r="G3552" s="26">
        <f>LISTAS[[#This Row],[Precio]]*(1-0.46)</f>
        <v>692.608698</v>
      </c>
      <c r="H3552" s="21">
        <f>+_xlfn.XLOOKUP(LISTAS[[#This Row],[ID]],_01_CODIGOS_Y_COSTOS_xlsm[Producto y N°],_01_CODIGOS_Y_COSTOS_xlsm[COSTO],0,0,1)</f>
        <v>0</v>
      </c>
      <c r="I3552" s="28">
        <f>+IFERROR(LISTAS[[#This Row],[VENTA NETA]]/LISTAS[[#This Row],[COSTO]]-1,0)</f>
        <v>0</v>
      </c>
      <c r="J3552" s="50" t="str">
        <f>IFERROR(VLOOKUP(LISTAS[[#This Row],[ID]],_01_CODIGOS_Y_COSTOS_xlsm[[Producto y N°]:[CODIGO]],2,0),"")</f>
        <v/>
      </c>
      <c r="O3552" t="s">
        <v>10736</v>
      </c>
      <c r="AB3552" s="12" t="str">
        <f>+LISTAS[[#This Row],[Codigo]]&amp;LISTAS[[#This Row],[Fabrica]]</f>
        <v/>
      </c>
      <c r="AC3552" s="13" t="str">
        <f>+LISTAS[[#This Row],[Codigo]]</f>
        <v/>
      </c>
      <c r="AD3552" s="13" t="str">
        <f>+LISTAS[[#This Row],[ID]]</f>
        <v>CLIPS IMPORTADOS936</v>
      </c>
    </row>
    <row r="3553" spans="1:30" x14ac:dyDescent="0.35">
      <c r="A3553" s="7" t="s">
        <v>10738</v>
      </c>
      <c r="B3553" t="s">
        <v>10310</v>
      </c>
      <c r="C3553">
        <v>937</v>
      </c>
      <c r="D3553" t="s">
        <v>10739</v>
      </c>
      <c r="E3553" s="2">
        <v>1043.4783</v>
      </c>
      <c r="F3553" s="7" t="str">
        <f>+_xlfn.XLOOKUP(LISTAS[[#This Row],[ID]],_01_CODIGOS_Y_COSTOS_xlsm[Producto y N°],_01_CODIGOS_Y_COSTOS_xlsm[FABRICA],"",0,1)</f>
        <v/>
      </c>
      <c r="G3553" s="26">
        <f>LISTAS[[#This Row],[Precio]]*(1-0.46)</f>
        <v>563.47828200000004</v>
      </c>
      <c r="H3553" s="21">
        <f>+_xlfn.XLOOKUP(LISTAS[[#This Row],[ID]],_01_CODIGOS_Y_COSTOS_xlsm[Producto y N°],_01_CODIGOS_Y_COSTOS_xlsm[COSTO],0,0,1)</f>
        <v>0</v>
      </c>
      <c r="I3553" s="28">
        <f>+IFERROR(LISTAS[[#This Row],[VENTA NETA]]/LISTAS[[#This Row],[COSTO]]-1,0)</f>
        <v>0</v>
      </c>
      <c r="J3553" s="50" t="str">
        <f>IFERROR(VLOOKUP(LISTAS[[#This Row],[ID]],_01_CODIGOS_Y_COSTOS_xlsm[[Producto y N°]:[CODIGO]],2,0),"")</f>
        <v/>
      </c>
      <c r="O3553" t="s">
        <v>10738</v>
      </c>
      <c r="AB3553" s="12" t="str">
        <f>+LISTAS[[#This Row],[Codigo]]&amp;LISTAS[[#This Row],[Fabrica]]</f>
        <v/>
      </c>
      <c r="AC3553" s="13" t="str">
        <f>+LISTAS[[#This Row],[Codigo]]</f>
        <v/>
      </c>
      <c r="AD3553" s="13" t="str">
        <f>+LISTAS[[#This Row],[ID]]</f>
        <v>CLIPS IMPORTADOS937</v>
      </c>
    </row>
    <row r="3554" spans="1:30" x14ac:dyDescent="0.35">
      <c r="A3554" s="7" t="s">
        <v>10740</v>
      </c>
      <c r="B3554" t="s">
        <v>10310</v>
      </c>
      <c r="C3554">
        <v>938</v>
      </c>
      <c r="D3554" t="s">
        <v>10741</v>
      </c>
      <c r="E3554" s="2">
        <v>1000</v>
      </c>
      <c r="F3554" s="7" t="str">
        <f>+_xlfn.XLOOKUP(LISTAS[[#This Row],[ID]],_01_CODIGOS_Y_COSTOS_xlsm[Producto y N°],_01_CODIGOS_Y_COSTOS_xlsm[FABRICA],"",0,1)</f>
        <v/>
      </c>
      <c r="G3554" s="26">
        <f>LISTAS[[#This Row],[Precio]]*(1-0.46)</f>
        <v>540</v>
      </c>
      <c r="H3554" s="21">
        <f>+_xlfn.XLOOKUP(LISTAS[[#This Row],[ID]],_01_CODIGOS_Y_COSTOS_xlsm[Producto y N°],_01_CODIGOS_Y_COSTOS_xlsm[COSTO],0,0,1)</f>
        <v>0</v>
      </c>
      <c r="I3554" s="28">
        <f>+IFERROR(LISTAS[[#This Row],[VENTA NETA]]/LISTAS[[#This Row],[COSTO]]-1,0)</f>
        <v>0</v>
      </c>
      <c r="J3554" s="50" t="str">
        <f>IFERROR(VLOOKUP(LISTAS[[#This Row],[ID]],_01_CODIGOS_Y_COSTOS_xlsm[[Producto y N°]:[CODIGO]],2,0),"")</f>
        <v/>
      </c>
      <c r="O3554" t="s">
        <v>10740</v>
      </c>
      <c r="AB3554" s="12" t="str">
        <f>+LISTAS[[#This Row],[Codigo]]&amp;LISTAS[[#This Row],[Fabrica]]</f>
        <v/>
      </c>
      <c r="AC3554" s="13" t="str">
        <f>+LISTAS[[#This Row],[Codigo]]</f>
        <v/>
      </c>
      <c r="AD3554" s="13" t="str">
        <f>+LISTAS[[#This Row],[ID]]</f>
        <v>CLIPS IMPORTADOS938</v>
      </c>
    </row>
    <row r="3555" spans="1:30" x14ac:dyDescent="0.35">
      <c r="A3555" s="7" t="s">
        <v>10742</v>
      </c>
      <c r="B3555" t="s">
        <v>10310</v>
      </c>
      <c r="C3555">
        <v>939</v>
      </c>
      <c r="D3555" t="s">
        <v>10743</v>
      </c>
      <c r="E3555" s="2">
        <v>826.08699999999999</v>
      </c>
      <c r="F3555" s="7" t="str">
        <f>+_xlfn.XLOOKUP(LISTAS[[#This Row],[ID]],_01_CODIGOS_Y_COSTOS_xlsm[Producto y N°],_01_CODIGOS_Y_COSTOS_xlsm[FABRICA],"",0,1)</f>
        <v/>
      </c>
      <c r="G3555" s="26">
        <f>LISTAS[[#This Row],[Precio]]*(1-0.46)</f>
        <v>446.08698000000004</v>
      </c>
      <c r="H3555" s="21">
        <f>+_xlfn.XLOOKUP(LISTAS[[#This Row],[ID]],_01_CODIGOS_Y_COSTOS_xlsm[Producto y N°],_01_CODIGOS_Y_COSTOS_xlsm[COSTO],0,0,1)</f>
        <v>0</v>
      </c>
      <c r="I3555" s="28">
        <f>+IFERROR(LISTAS[[#This Row],[VENTA NETA]]/LISTAS[[#This Row],[COSTO]]-1,0)</f>
        <v>0</v>
      </c>
      <c r="J3555" s="50" t="str">
        <f>IFERROR(VLOOKUP(LISTAS[[#This Row],[ID]],_01_CODIGOS_Y_COSTOS_xlsm[[Producto y N°]:[CODIGO]],2,0),"")</f>
        <v/>
      </c>
      <c r="O3555" t="s">
        <v>10742</v>
      </c>
      <c r="AB3555" s="12" t="str">
        <f>+LISTAS[[#This Row],[Codigo]]&amp;LISTAS[[#This Row],[Fabrica]]</f>
        <v/>
      </c>
      <c r="AC3555" s="13" t="str">
        <f>+LISTAS[[#This Row],[Codigo]]</f>
        <v/>
      </c>
      <c r="AD3555" s="13" t="str">
        <f>+LISTAS[[#This Row],[ID]]</f>
        <v>CLIPS IMPORTADOS939</v>
      </c>
    </row>
    <row r="3556" spans="1:30" x14ac:dyDescent="0.35">
      <c r="A3556" s="7" t="s">
        <v>10744</v>
      </c>
      <c r="B3556" t="s">
        <v>10310</v>
      </c>
      <c r="C3556">
        <v>940</v>
      </c>
      <c r="D3556" t="s">
        <v>10745</v>
      </c>
      <c r="E3556" s="2">
        <v>1043.4783</v>
      </c>
      <c r="F3556" s="7" t="str">
        <f>+_xlfn.XLOOKUP(LISTAS[[#This Row],[ID]],_01_CODIGOS_Y_COSTOS_xlsm[Producto y N°],_01_CODIGOS_Y_COSTOS_xlsm[FABRICA],"",0,1)</f>
        <v/>
      </c>
      <c r="G3556" s="26">
        <f>LISTAS[[#This Row],[Precio]]*(1-0.46)</f>
        <v>563.47828200000004</v>
      </c>
      <c r="H3556" s="21">
        <f>+_xlfn.XLOOKUP(LISTAS[[#This Row],[ID]],_01_CODIGOS_Y_COSTOS_xlsm[Producto y N°],_01_CODIGOS_Y_COSTOS_xlsm[COSTO],0,0,1)</f>
        <v>0</v>
      </c>
      <c r="I3556" s="28">
        <f>+IFERROR(LISTAS[[#This Row],[VENTA NETA]]/LISTAS[[#This Row],[COSTO]]-1,0)</f>
        <v>0</v>
      </c>
      <c r="J3556" s="50" t="str">
        <f>IFERROR(VLOOKUP(LISTAS[[#This Row],[ID]],_01_CODIGOS_Y_COSTOS_xlsm[[Producto y N°]:[CODIGO]],2,0),"")</f>
        <v/>
      </c>
      <c r="O3556" t="s">
        <v>10744</v>
      </c>
      <c r="AB3556" s="12" t="str">
        <f>+LISTAS[[#This Row],[Codigo]]&amp;LISTAS[[#This Row],[Fabrica]]</f>
        <v/>
      </c>
      <c r="AC3556" s="13" t="str">
        <f>+LISTAS[[#This Row],[Codigo]]</f>
        <v/>
      </c>
      <c r="AD3556" s="13" t="str">
        <f>+LISTAS[[#This Row],[ID]]</f>
        <v>CLIPS IMPORTADOS940</v>
      </c>
    </row>
    <row r="3557" spans="1:30" x14ac:dyDescent="0.35">
      <c r="A3557" s="7" t="s">
        <v>10746</v>
      </c>
      <c r="B3557" t="s">
        <v>10310</v>
      </c>
      <c r="C3557">
        <v>941</v>
      </c>
      <c r="D3557" t="s">
        <v>10324</v>
      </c>
      <c r="E3557" s="2">
        <v>1130.4348</v>
      </c>
      <c r="F3557" s="7" t="str">
        <f>+_xlfn.XLOOKUP(LISTAS[[#This Row],[ID]],_01_CODIGOS_Y_COSTOS_xlsm[Producto y N°],_01_CODIGOS_Y_COSTOS_xlsm[FABRICA],"",0,1)</f>
        <v/>
      </c>
      <c r="G3557" s="26">
        <f>LISTAS[[#This Row],[Precio]]*(1-0.46)</f>
        <v>610.43479200000002</v>
      </c>
      <c r="H3557" s="21">
        <f>+_xlfn.XLOOKUP(LISTAS[[#This Row],[ID]],_01_CODIGOS_Y_COSTOS_xlsm[Producto y N°],_01_CODIGOS_Y_COSTOS_xlsm[COSTO],0,0,1)</f>
        <v>0</v>
      </c>
      <c r="I3557" s="28">
        <f>+IFERROR(LISTAS[[#This Row],[VENTA NETA]]/LISTAS[[#This Row],[COSTO]]-1,0)</f>
        <v>0</v>
      </c>
      <c r="J3557" s="50" t="str">
        <f>IFERROR(VLOOKUP(LISTAS[[#This Row],[ID]],_01_CODIGOS_Y_COSTOS_xlsm[[Producto y N°]:[CODIGO]],2,0),"")</f>
        <v/>
      </c>
      <c r="O3557" t="s">
        <v>10746</v>
      </c>
      <c r="AB3557" s="12" t="str">
        <f>+LISTAS[[#This Row],[Codigo]]&amp;LISTAS[[#This Row],[Fabrica]]</f>
        <v/>
      </c>
      <c r="AC3557" s="13" t="str">
        <f>+LISTAS[[#This Row],[Codigo]]</f>
        <v/>
      </c>
      <c r="AD3557" s="13" t="str">
        <f>+LISTAS[[#This Row],[ID]]</f>
        <v>CLIPS IMPORTADOS941</v>
      </c>
    </row>
    <row r="3558" spans="1:30" x14ac:dyDescent="0.35">
      <c r="A3558" s="7" t="s">
        <v>10747</v>
      </c>
      <c r="B3558" t="s">
        <v>10310</v>
      </c>
      <c r="C3558">
        <v>942</v>
      </c>
      <c r="D3558" t="s">
        <v>10748</v>
      </c>
      <c r="E3558" s="2">
        <v>1130.4348</v>
      </c>
      <c r="F3558" s="7" t="str">
        <f>+_xlfn.XLOOKUP(LISTAS[[#This Row],[ID]],_01_CODIGOS_Y_COSTOS_xlsm[Producto y N°],_01_CODIGOS_Y_COSTOS_xlsm[FABRICA],"",0,1)</f>
        <v/>
      </c>
      <c r="G3558" s="26">
        <f>LISTAS[[#This Row],[Precio]]*(1-0.46)</f>
        <v>610.43479200000002</v>
      </c>
      <c r="H3558" s="21">
        <f>+_xlfn.XLOOKUP(LISTAS[[#This Row],[ID]],_01_CODIGOS_Y_COSTOS_xlsm[Producto y N°],_01_CODIGOS_Y_COSTOS_xlsm[COSTO],0,0,1)</f>
        <v>0</v>
      </c>
      <c r="I3558" s="28">
        <f>+IFERROR(LISTAS[[#This Row],[VENTA NETA]]/LISTAS[[#This Row],[COSTO]]-1,0)</f>
        <v>0</v>
      </c>
      <c r="J3558" s="50" t="str">
        <f>IFERROR(VLOOKUP(LISTAS[[#This Row],[ID]],_01_CODIGOS_Y_COSTOS_xlsm[[Producto y N°]:[CODIGO]],2,0),"")</f>
        <v/>
      </c>
      <c r="O3558" t="s">
        <v>10747</v>
      </c>
      <c r="AB3558" s="12" t="str">
        <f>+LISTAS[[#This Row],[Codigo]]&amp;LISTAS[[#This Row],[Fabrica]]</f>
        <v/>
      </c>
      <c r="AC3558" s="13" t="str">
        <f>+LISTAS[[#This Row],[Codigo]]</f>
        <v/>
      </c>
      <c r="AD3558" s="13" t="str">
        <f>+LISTAS[[#This Row],[ID]]</f>
        <v>CLIPS IMPORTADOS942</v>
      </c>
    </row>
    <row r="3559" spans="1:30" x14ac:dyDescent="0.35">
      <c r="A3559" s="7" t="s">
        <v>10749</v>
      </c>
      <c r="B3559" t="s">
        <v>10310</v>
      </c>
      <c r="C3559">
        <v>943</v>
      </c>
      <c r="D3559" t="s">
        <v>10349</v>
      </c>
      <c r="E3559" s="2">
        <v>1260.8696</v>
      </c>
      <c r="F3559" s="7" t="str">
        <f>+_xlfn.XLOOKUP(LISTAS[[#This Row],[ID]],_01_CODIGOS_Y_COSTOS_xlsm[Producto y N°],_01_CODIGOS_Y_COSTOS_xlsm[FABRICA],"",0,1)</f>
        <v/>
      </c>
      <c r="G3559" s="26">
        <f>LISTAS[[#This Row],[Precio]]*(1-0.46)</f>
        <v>680.86958400000003</v>
      </c>
      <c r="H3559" s="21">
        <f>+_xlfn.XLOOKUP(LISTAS[[#This Row],[ID]],_01_CODIGOS_Y_COSTOS_xlsm[Producto y N°],_01_CODIGOS_Y_COSTOS_xlsm[COSTO],0,0,1)</f>
        <v>0</v>
      </c>
      <c r="I3559" s="28">
        <f>+IFERROR(LISTAS[[#This Row],[VENTA NETA]]/LISTAS[[#This Row],[COSTO]]-1,0)</f>
        <v>0</v>
      </c>
      <c r="J3559" s="50" t="str">
        <f>IFERROR(VLOOKUP(LISTAS[[#This Row],[ID]],_01_CODIGOS_Y_COSTOS_xlsm[[Producto y N°]:[CODIGO]],2,0),"")</f>
        <v/>
      </c>
      <c r="O3559" t="s">
        <v>10749</v>
      </c>
      <c r="AB3559" s="12" t="str">
        <f>+LISTAS[[#This Row],[Codigo]]&amp;LISTAS[[#This Row],[Fabrica]]</f>
        <v/>
      </c>
      <c r="AC3559" s="13" t="str">
        <f>+LISTAS[[#This Row],[Codigo]]</f>
        <v/>
      </c>
      <c r="AD3559" s="13" t="str">
        <f>+LISTAS[[#This Row],[ID]]</f>
        <v>CLIPS IMPORTADOS943</v>
      </c>
    </row>
    <row r="3560" spans="1:30" x14ac:dyDescent="0.35">
      <c r="A3560" s="7" t="s">
        <v>10750</v>
      </c>
      <c r="B3560" t="s">
        <v>10310</v>
      </c>
      <c r="C3560">
        <v>944</v>
      </c>
      <c r="D3560" t="s">
        <v>10326</v>
      </c>
      <c r="E3560" s="2">
        <v>1043.4783</v>
      </c>
      <c r="F3560" s="7" t="str">
        <f>+_xlfn.XLOOKUP(LISTAS[[#This Row],[ID]],_01_CODIGOS_Y_COSTOS_xlsm[Producto y N°],_01_CODIGOS_Y_COSTOS_xlsm[FABRICA],"",0,1)</f>
        <v/>
      </c>
      <c r="G3560" s="26">
        <f>LISTAS[[#This Row],[Precio]]*(1-0.46)</f>
        <v>563.47828200000004</v>
      </c>
      <c r="H3560" s="21">
        <f>+_xlfn.XLOOKUP(LISTAS[[#This Row],[ID]],_01_CODIGOS_Y_COSTOS_xlsm[Producto y N°],_01_CODIGOS_Y_COSTOS_xlsm[COSTO],0,0,1)</f>
        <v>0</v>
      </c>
      <c r="I3560" s="28">
        <f>+IFERROR(LISTAS[[#This Row],[VENTA NETA]]/LISTAS[[#This Row],[COSTO]]-1,0)</f>
        <v>0</v>
      </c>
      <c r="J3560" s="50" t="str">
        <f>IFERROR(VLOOKUP(LISTAS[[#This Row],[ID]],_01_CODIGOS_Y_COSTOS_xlsm[[Producto y N°]:[CODIGO]],2,0),"")</f>
        <v/>
      </c>
      <c r="O3560" t="s">
        <v>10750</v>
      </c>
      <c r="AB3560" s="12" t="str">
        <f>+LISTAS[[#This Row],[Codigo]]&amp;LISTAS[[#This Row],[Fabrica]]</f>
        <v/>
      </c>
      <c r="AC3560" s="13" t="str">
        <f>+LISTAS[[#This Row],[Codigo]]</f>
        <v/>
      </c>
      <c r="AD3560" s="13" t="str">
        <f>+LISTAS[[#This Row],[ID]]</f>
        <v>CLIPS IMPORTADOS944</v>
      </c>
    </row>
    <row r="3561" spans="1:30" x14ac:dyDescent="0.35">
      <c r="A3561" s="7" t="s">
        <v>10751</v>
      </c>
      <c r="B3561" t="s">
        <v>10310</v>
      </c>
      <c r="C3561">
        <v>945</v>
      </c>
      <c r="D3561" t="s">
        <v>10381</v>
      </c>
      <c r="E3561" s="2">
        <v>1217.3913</v>
      </c>
      <c r="F3561" s="7" t="str">
        <f>+_xlfn.XLOOKUP(LISTAS[[#This Row],[ID]],_01_CODIGOS_Y_COSTOS_xlsm[Producto y N°],_01_CODIGOS_Y_COSTOS_xlsm[FABRICA],"",0,1)</f>
        <v/>
      </c>
      <c r="G3561" s="26">
        <f>LISTAS[[#This Row],[Precio]]*(1-0.46)</f>
        <v>657.391302</v>
      </c>
      <c r="H3561" s="21">
        <f>+_xlfn.XLOOKUP(LISTAS[[#This Row],[ID]],_01_CODIGOS_Y_COSTOS_xlsm[Producto y N°],_01_CODIGOS_Y_COSTOS_xlsm[COSTO],0,0,1)</f>
        <v>0</v>
      </c>
      <c r="I3561" s="28">
        <f>+IFERROR(LISTAS[[#This Row],[VENTA NETA]]/LISTAS[[#This Row],[COSTO]]-1,0)</f>
        <v>0</v>
      </c>
      <c r="J3561" s="50" t="str">
        <f>IFERROR(VLOOKUP(LISTAS[[#This Row],[ID]],_01_CODIGOS_Y_COSTOS_xlsm[[Producto y N°]:[CODIGO]],2,0),"")</f>
        <v/>
      </c>
      <c r="O3561" t="s">
        <v>10751</v>
      </c>
      <c r="AB3561" s="12" t="str">
        <f>+LISTAS[[#This Row],[Codigo]]&amp;LISTAS[[#This Row],[Fabrica]]</f>
        <v/>
      </c>
      <c r="AC3561" s="13" t="str">
        <f>+LISTAS[[#This Row],[Codigo]]</f>
        <v/>
      </c>
      <c r="AD3561" s="13" t="str">
        <f>+LISTAS[[#This Row],[ID]]</f>
        <v>CLIPS IMPORTADOS945</v>
      </c>
    </row>
    <row r="3562" spans="1:30" x14ac:dyDescent="0.35">
      <c r="A3562" s="7" t="s">
        <v>10752</v>
      </c>
      <c r="B3562" t="s">
        <v>10310</v>
      </c>
      <c r="C3562">
        <v>946</v>
      </c>
      <c r="D3562" t="s">
        <v>10405</v>
      </c>
      <c r="E3562" s="2">
        <v>1043.4783</v>
      </c>
      <c r="F3562" s="7" t="str">
        <f>+_xlfn.XLOOKUP(LISTAS[[#This Row],[ID]],_01_CODIGOS_Y_COSTOS_xlsm[Producto y N°],_01_CODIGOS_Y_COSTOS_xlsm[FABRICA],"",0,1)</f>
        <v/>
      </c>
      <c r="G3562" s="26">
        <f>LISTAS[[#This Row],[Precio]]*(1-0.46)</f>
        <v>563.47828200000004</v>
      </c>
      <c r="H3562" s="21">
        <f>+_xlfn.XLOOKUP(LISTAS[[#This Row],[ID]],_01_CODIGOS_Y_COSTOS_xlsm[Producto y N°],_01_CODIGOS_Y_COSTOS_xlsm[COSTO],0,0,1)</f>
        <v>0</v>
      </c>
      <c r="I3562" s="28">
        <f>+IFERROR(LISTAS[[#This Row],[VENTA NETA]]/LISTAS[[#This Row],[COSTO]]-1,0)</f>
        <v>0</v>
      </c>
      <c r="J3562" s="50" t="str">
        <f>IFERROR(VLOOKUP(LISTAS[[#This Row],[ID]],_01_CODIGOS_Y_COSTOS_xlsm[[Producto y N°]:[CODIGO]],2,0),"")</f>
        <v/>
      </c>
      <c r="O3562" t="s">
        <v>10752</v>
      </c>
      <c r="AB3562" s="12" t="str">
        <f>+LISTAS[[#This Row],[Codigo]]&amp;LISTAS[[#This Row],[Fabrica]]</f>
        <v/>
      </c>
      <c r="AC3562" s="13" t="str">
        <f>+LISTAS[[#This Row],[Codigo]]</f>
        <v/>
      </c>
      <c r="AD3562" s="13" t="str">
        <f>+LISTAS[[#This Row],[ID]]</f>
        <v>CLIPS IMPORTADOS946</v>
      </c>
    </row>
    <row r="3563" spans="1:30" x14ac:dyDescent="0.35">
      <c r="A3563" s="7" t="s">
        <v>10753</v>
      </c>
      <c r="B3563" t="s">
        <v>10310</v>
      </c>
      <c r="C3563">
        <v>947</v>
      </c>
      <c r="D3563" t="s">
        <v>10754</v>
      </c>
      <c r="E3563" s="2">
        <v>1000</v>
      </c>
      <c r="F3563" s="7" t="str">
        <f>+_xlfn.XLOOKUP(LISTAS[[#This Row],[ID]],_01_CODIGOS_Y_COSTOS_xlsm[Producto y N°],_01_CODIGOS_Y_COSTOS_xlsm[FABRICA],"",0,1)</f>
        <v/>
      </c>
      <c r="G3563" s="26">
        <f>LISTAS[[#This Row],[Precio]]*(1-0.46)</f>
        <v>540</v>
      </c>
      <c r="H3563" s="21">
        <f>+_xlfn.XLOOKUP(LISTAS[[#This Row],[ID]],_01_CODIGOS_Y_COSTOS_xlsm[Producto y N°],_01_CODIGOS_Y_COSTOS_xlsm[COSTO],0,0,1)</f>
        <v>0</v>
      </c>
      <c r="I3563" s="28">
        <f>+IFERROR(LISTAS[[#This Row],[VENTA NETA]]/LISTAS[[#This Row],[COSTO]]-1,0)</f>
        <v>0</v>
      </c>
      <c r="J3563" s="50" t="str">
        <f>IFERROR(VLOOKUP(LISTAS[[#This Row],[ID]],_01_CODIGOS_Y_COSTOS_xlsm[[Producto y N°]:[CODIGO]],2,0),"")</f>
        <v/>
      </c>
      <c r="O3563" t="s">
        <v>10753</v>
      </c>
      <c r="AB3563" s="12" t="str">
        <f>+LISTAS[[#This Row],[Codigo]]&amp;LISTAS[[#This Row],[Fabrica]]</f>
        <v/>
      </c>
      <c r="AC3563" s="13" t="str">
        <f>+LISTAS[[#This Row],[Codigo]]</f>
        <v/>
      </c>
      <c r="AD3563" s="13" t="str">
        <f>+LISTAS[[#This Row],[ID]]</f>
        <v>CLIPS IMPORTADOS947</v>
      </c>
    </row>
    <row r="3564" spans="1:30" x14ac:dyDescent="0.35">
      <c r="A3564" s="7" t="s">
        <v>10755</v>
      </c>
      <c r="B3564" t="s">
        <v>10310</v>
      </c>
      <c r="C3564">
        <v>948</v>
      </c>
      <c r="D3564" t="s">
        <v>10756</v>
      </c>
      <c r="E3564" s="2">
        <v>847.8261</v>
      </c>
      <c r="F3564" s="7" t="str">
        <f>+_xlfn.XLOOKUP(LISTAS[[#This Row],[ID]],_01_CODIGOS_Y_COSTOS_xlsm[Producto y N°],_01_CODIGOS_Y_COSTOS_xlsm[FABRICA],"",0,1)</f>
        <v/>
      </c>
      <c r="G3564" s="26">
        <f>LISTAS[[#This Row],[Precio]]*(1-0.46)</f>
        <v>457.82609400000001</v>
      </c>
      <c r="H3564" s="21">
        <f>+_xlfn.XLOOKUP(LISTAS[[#This Row],[ID]],_01_CODIGOS_Y_COSTOS_xlsm[Producto y N°],_01_CODIGOS_Y_COSTOS_xlsm[COSTO],0,0,1)</f>
        <v>0</v>
      </c>
      <c r="I3564" s="28">
        <f>+IFERROR(LISTAS[[#This Row],[VENTA NETA]]/LISTAS[[#This Row],[COSTO]]-1,0)</f>
        <v>0</v>
      </c>
      <c r="J3564" s="50" t="str">
        <f>IFERROR(VLOOKUP(LISTAS[[#This Row],[ID]],_01_CODIGOS_Y_COSTOS_xlsm[[Producto y N°]:[CODIGO]],2,0),"")</f>
        <v/>
      </c>
      <c r="O3564" t="s">
        <v>10755</v>
      </c>
      <c r="AB3564" s="12" t="str">
        <f>+LISTAS[[#This Row],[Codigo]]&amp;LISTAS[[#This Row],[Fabrica]]</f>
        <v/>
      </c>
      <c r="AC3564" s="13" t="str">
        <f>+LISTAS[[#This Row],[Codigo]]</f>
        <v/>
      </c>
      <c r="AD3564" s="13" t="str">
        <f>+LISTAS[[#This Row],[ID]]</f>
        <v>CLIPS IMPORTADOS948</v>
      </c>
    </row>
    <row r="3565" spans="1:30" x14ac:dyDescent="0.35">
      <c r="A3565" s="7" t="s">
        <v>10757</v>
      </c>
      <c r="B3565" t="s">
        <v>10310</v>
      </c>
      <c r="C3565">
        <v>949</v>
      </c>
      <c r="D3565" t="s">
        <v>10758</v>
      </c>
      <c r="E3565" s="2">
        <v>913.04349999999999</v>
      </c>
      <c r="F3565" s="7" t="str">
        <f>+_xlfn.XLOOKUP(LISTAS[[#This Row],[ID]],_01_CODIGOS_Y_COSTOS_xlsm[Producto y N°],_01_CODIGOS_Y_COSTOS_xlsm[FABRICA],"",0,1)</f>
        <v/>
      </c>
      <c r="G3565" s="26">
        <f>LISTAS[[#This Row],[Precio]]*(1-0.46)</f>
        <v>493.04349000000002</v>
      </c>
      <c r="H3565" s="21">
        <f>+_xlfn.XLOOKUP(LISTAS[[#This Row],[ID]],_01_CODIGOS_Y_COSTOS_xlsm[Producto y N°],_01_CODIGOS_Y_COSTOS_xlsm[COSTO],0,0,1)</f>
        <v>0</v>
      </c>
      <c r="I3565" s="28">
        <f>+IFERROR(LISTAS[[#This Row],[VENTA NETA]]/LISTAS[[#This Row],[COSTO]]-1,0)</f>
        <v>0</v>
      </c>
      <c r="J3565" s="50" t="str">
        <f>IFERROR(VLOOKUP(LISTAS[[#This Row],[ID]],_01_CODIGOS_Y_COSTOS_xlsm[[Producto y N°]:[CODIGO]],2,0),"")</f>
        <v/>
      </c>
      <c r="O3565" t="s">
        <v>10757</v>
      </c>
      <c r="AB3565" s="12" t="str">
        <f>+LISTAS[[#This Row],[Codigo]]&amp;LISTAS[[#This Row],[Fabrica]]</f>
        <v/>
      </c>
      <c r="AC3565" s="13" t="str">
        <f>+LISTAS[[#This Row],[Codigo]]</f>
        <v/>
      </c>
      <c r="AD3565" s="13" t="str">
        <f>+LISTAS[[#This Row],[ID]]</f>
        <v>CLIPS IMPORTADOS949</v>
      </c>
    </row>
    <row r="3566" spans="1:30" x14ac:dyDescent="0.35">
      <c r="A3566" s="7" t="s">
        <v>10759</v>
      </c>
      <c r="B3566" t="s">
        <v>10310</v>
      </c>
      <c r="C3566">
        <v>950</v>
      </c>
      <c r="D3566" t="s">
        <v>10314</v>
      </c>
      <c r="E3566" s="2">
        <v>1217.3913</v>
      </c>
      <c r="F3566" s="7" t="str">
        <f>+_xlfn.XLOOKUP(LISTAS[[#This Row],[ID]],_01_CODIGOS_Y_COSTOS_xlsm[Producto y N°],_01_CODIGOS_Y_COSTOS_xlsm[FABRICA],"",0,1)</f>
        <v/>
      </c>
      <c r="G3566" s="26">
        <f>LISTAS[[#This Row],[Precio]]*(1-0.46)</f>
        <v>657.391302</v>
      </c>
      <c r="H3566" s="21">
        <f>+_xlfn.XLOOKUP(LISTAS[[#This Row],[ID]],_01_CODIGOS_Y_COSTOS_xlsm[Producto y N°],_01_CODIGOS_Y_COSTOS_xlsm[COSTO],0,0,1)</f>
        <v>0</v>
      </c>
      <c r="I3566" s="28">
        <f>+IFERROR(LISTAS[[#This Row],[VENTA NETA]]/LISTAS[[#This Row],[COSTO]]-1,0)</f>
        <v>0</v>
      </c>
      <c r="J3566" s="50" t="str">
        <f>IFERROR(VLOOKUP(LISTAS[[#This Row],[ID]],_01_CODIGOS_Y_COSTOS_xlsm[[Producto y N°]:[CODIGO]],2,0),"")</f>
        <v/>
      </c>
      <c r="O3566" t="s">
        <v>10759</v>
      </c>
      <c r="AB3566" s="12" t="str">
        <f>+LISTAS[[#This Row],[Codigo]]&amp;LISTAS[[#This Row],[Fabrica]]</f>
        <v/>
      </c>
      <c r="AC3566" s="13" t="str">
        <f>+LISTAS[[#This Row],[Codigo]]</f>
        <v/>
      </c>
      <c r="AD3566" s="13" t="str">
        <f>+LISTAS[[#This Row],[ID]]</f>
        <v>CLIPS IMPORTADOS950</v>
      </c>
    </row>
    <row r="3567" spans="1:30" x14ac:dyDescent="0.35">
      <c r="A3567" s="7" t="s">
        <v>10760</v>
      </c>
      <c r="B3567" t="s">
        <v>10310</v>
      </c>
      <c r="C3567">
        <v>951</v>
      </c>
      <c r="D3567" t="s">
        <v>10324</v>
      </c>
      <c r="E3567" s="2">
        <v>1000</v>
      </c>
      <c r="F3567" s="7" t="str">
        <f>+_xlfn.XLOOKUP(LISTAS[[#This Row],[ID]],_01_CODIGOS_Y_COSTOS_xlsm[Producto y N°],_01_CODIGOS_Y_COSTOS_xlsm[FABRICA],"",0,1)</f>
        <v/>
      </c>
      <c r="G3567" s="26">
        <f>LISTAS[[#This Row],[Precio]]*(1-0.46)</f>
        <v>540</v>
      </c>
      <c r="H3567" s="21">
        <f>+_xlfn.XLOOKUP(LISTAS[[#This Row],[ID]],_01_CODIGOS_Y_COSTOS_xlsm[Producto y N°],_01_CODIGOS_Y_COSTOS_xlsm[COSTO],0,0,1)</f>
        <v>0</v>
      </c>
      <c r="I3567" s="28">
        <f>+IFERROR(LISTAS[[#This Row],[VENTA NETA]]/LISTAS[[#This Row],[COSTO]]-1,0)</f>
        <v>0</v>
      </c>
      <c r="J3567" s="50" t="str">
        <f>IFERROR(VLOOKUP(LISTAS[[#This Row],[ID]],_01_CODIGOS_Y_COSTOS_xlsm[[Producto y N°]:[CODIGO]],2,0),"")</f>
        <v/>
      </c>
      <c r="O3567" t="s">
        <v>10760</v>
      </c>
      <c r="AB3567" s="12" t="str">
        <f>+LISTAS[[#This Row],[Codigo]]&amp;LISTAS[[#This Row],[Fabrica]]</f>
        <v/>
      </c>
      <c r="AC3567" s="13" t="str">
        <f>+LISTAS[[#This Row],[Codigo]]</f>
        <v/>
      </c>
      <c r="AD3567" s="13" t="str">
        <f>+LISTAS[[#This Row],[ID]]</f>
        <v>CLIPS IMPORTADOS951</v>
      </c>
    </row>
    <row r="3568" spans="1:30" x14ac:dyDescent="0.35">
      <c r="A3568" s="7" t="s">
        <v>10761</v>
      </c>
      <c r="B3568" t="s">
        <v>10310</v>
      </c>
      <c r="C3568">
        <v>952</v>
      </c>
      <c r="D3568" t="s">
        <v>10762</v>
      </c>
      <c r="E3568" s="2">
        <v>1217.3913</v>
      </c>
      <c r="F3568" s="7" t="str">
        <f>+_xlfn.XLOOKUP(LISTAS[[#This Row],[ID]],_01_CODIGOS_Y_COSTOS_xlsm[Producto y N°],_01_CODIGOS_Y_COSTOS_xlsm[FABRICA],"",0,1)</f>
        <v/>
      </c>
      <c r="G3568" s="26">
        <f>LISTAS[[#This Row],[Precio]]*(1-0.46)</f>
        <v>657.391302</v>
      </c>
      <c r="H3568" s="21">
        <f>+_xlfn.XLOOKUP(LISTAS[[#This Row],[ID]],_01_CODIGOS_Y_COSTOS_xlsm[Producto y N°],_01_CODIGOS_Y_COSTOS_xlsm[COSTO],0,0,1)</f>
        <v>0</v>
      </c>
      <c r="I3568" s="28">
        <f>+IFERROR(LISTAS[[#This Row],[VENTA NETA]]/LISTAS[[#This Row],[COSTO]]-1,0)</f>
        <v>0</v>
      </c>
      <c r="J3568" s="50" t="str">
        <f>IFERROR(VLOOKUP(LISTAS[[#This Row],[ID]],_01_CODIGOS_Y_COSTOS_xlsm[[Producto y N°]:[CODIGO]],2,0),"")</f>
        <v/>
      </c>
      <c r="O3568" t="s">
        <v>10761</v>
      </c>
      <c r="AB3568" s="12" t="str">
        <f>+LISTAS[[#This Row],[Codigo]]&amp;LISTAS[[#This Row],[Fabrica]]</f>
        <v/>
      </c>
      <c r="AC3568" s="13" t="str">
        <f>+LISTAS[[#This Row],[Codigo]]</f>
        <v/>
      </c>
      <c r="AD3568" s="13" t="str">
        <f>+LISTAS[[#This Row],[ID]]</f>
        <v>CLIPS IMPORTADOS952</v>
      </c>
    </row>
    <row r="3569" spans="1:30" x14ac:dyDescent="0.35">
      <c r="A3569" s="7" t="s">
        <v>10763</v>
      </c>
      <c r="B3569" t="s">
        <v>10310</v>
      </c>
      <c r="C3569">
        <v>953</v>
      </c>
      <c r="D3569" t="s">
        <v>10764</v>
      </c>
      <c r="E3569" s="2">
        <v>1282.6087</v>
      </c>
      <c r="F3569" s="7" t="str">
        <f>+_xlfn.XLOOKUP(LISTAS[[#This Row],[ID]],_01_CODIGOS_Y_COSTOS_xlsm[Producto y N°],_01_CODIGOS_Y_COSTOS_xlsm[FABRICA],"",0,1)</f>
        <v/>
      </c>
      <c r="G3569" s="26">
        <f>LISTAS[[#This Row],[Precio]]*(1-0.46)</f>
        <v>692.608698</v>
      </c>
      <c r="H3569" s="21">
        <f>+_xlfn.XLOOKUP(LISTAS[[#This Row],[ID]],_01_CODIGOS_Y_COSTOS_xlsm[Producto y N°],_01_CODIGOS_Y_COSTOS_xlsm[COSTO],0,0,1)</f>
        <v>0</v>
      </c>
      <c r="I3569" s="28">
        <f>+IFERROR(LISTAS[[#This Row],[VENTA NETA]]/LISTAS[[#This Row],[COSTO]]-1,0)</f>
        <v>0</v>
      </c>
      <c r="J3569" s="50" t="str">
        <f>IFERROR(VLOOKUP(LISTAS[[#This Row],[ID]],_01_CODIGOS_Y_COSTOS_xlsm[[Producto y N°]:[CODIGO]],2,0),"")</f>
        <v/>
      </c>
      <c r="O3569" t="s">
        <v>10763</v>
      </c>
      <c r="AB3569" s="12" t="str">
        <f>+LISTAS[[#This Row],[Codigo]]&amp;LISTAS[[#This Row],[Fabrica]]</f>
        <v/>
      </c>
      <c r="AC3569" s="13" t="str">
        <f>+LISTAS[[#This Row],[Codigo]]</f>
        <v/>
      </c>
      <c r="AD3569" s="13" t="str">
        <f>+LISTAS[[#This Row],[ID]]</f>
        <v>CLIPS IMPORTADOS953</v>
      </c>
    </row>
    <row r="3570" spans="1:30" x14ac:dyDescent="0.35">
      <c r="A3570" s="7" t="s">
        <v>10765</v>
      </c>
      <c r="B3570" t="s">
        <v>10310</v>
      </c>
      <c r="C3570">
        <v>954</v>
      </c>
      <c r="D3570" t="s">
        <v>10474</v>
      </c>
      <c r="E3570" s="2">
        <v>1413.0435</v>
      </c>
      <c r="F3570" s="7" t="str">
        <f>+_xlfn.XLOOKUP(LISTAS[[#This Row],[ID]],_01_CODIGOS_Y_COSTOS_xlsm[Producto y N°],_01_CODIGOS_Y_COSTOS_xlsm[FABRICA],"",0,1)</f>
        <v/>
      </c>
      <c r="G3570" s="26">
        <f>LISTAS[[#This Row],[Precio]]*(1-0.46)</f>
        <v>763.04349000000002</v>
      </c>
      <c r="H3570" s="21">
        <f>+_xlfn.XLOOKUP(LISTAS[[#This Row],[ID]],_01_CODIGOS_Y_COSTOS_xlsm[Producto y N°],_01_CODIGOS_Y_COSTOS_xlsm[COSTO],0,0,1)</f>
        <v>0</v>
      </c>
      <c r="I3570" s="28">
        <f>+IFERROR(LISTAS[[#This Row],[VENTA NETA]]/LISTAS[[#This Row],[COSTO]]-1,0)</f>
        <v>0</v>
      </c>
      <c r="J3570" s="50" t="str">
        <f>IFERROR(VLOOKUP(LISTAS[[#This Row],[ID]],_01_CODIGOS_Y_COSTOS_xlsm[[Producto y N°]:[CODIGO]],2,0),"")</f>
        <v/>
      </c>
      <c r="O3570" t="s">
        <v>10765</v>
      </c>
      <c r="AB3570" s="12" t="str">
        <f>+LISTAS[[#This Row],[Codigo]]&amp;LISTAS[[#This Row],[Fabrica]]</f>
        <v/>
      </c>
      <c r="AC3570" s="13" t="str">
        <f>+LISTAS[[#This Row],[Codigo]]</f>
        <v/>
      </c>
      <c r="AD3570" s="13" t="str">
        <f>+LISTAS[[#This Row],[ID]]</f>
        <v>CLIPS IMPORTADOS954</v>
      </c>
    </row>
    <row r="3571" spans="1:30" x14ac:dyDescent="0.35">
      <c r="A3571" s="7" t="s">
        <v>10766</v>
      </c>
      <c r="B3571" t="s">
        <v>10310</v>
      </c>
      <c r="C3571">
        <v>955</v>
      </c>
      <c r="D3571" t="s">
        <v>10767</v>
      </c>
      <c r="E3571" s="2">
        <v>1000</v>
      </c>
      <c r="F3571" s="7" t="str">
        <f>+_xlfn.XLOOKUP(LISTAS[[#This Row],[ID]],_01_CODIGOS_Y_COSTOS_xlsm[Producto y N°],_01_CODIGOS_Y_COSTOS_xlsm[FABRICA],"",0,1)</f>
        <v/>
      </c>
      <c r="G3571" s="26">
        <f>LISTAS[[#This Row],[Precio]]*(1-0.46)</f>
        <v>540</v>
      </c>
      <c r="H3571" s="21">
        <f>+_xlfn.XLOOKUP(LISTAS[[#This Row],[ID]],_01_CODIGOS_Y_COSTOS_xlsm[Producto y N°],_01_CODIGOS_Y_COSTOS_xlsm[COSTO],0,0,1)</f>
        <v>0</v>
      </c>
      <c r="I3571" s="28">
        <f>+IFERROR(LISTAS[[#This Row],[VENTA NETA]]/LISTAS[[#This Row],[COSTO]]-1,0)</f>
        <v>0</v>
      </c>
      <c r="J3571" s="50" t="str">
        <f>IFERROR(VLOOKUP(LISTAS[[#This Row],[ID]],_01_CODIGOS_Y_COSTOS_xlsm[[Producto y N°]:[CODIGO]],2,0),"")</f>
        <v/>
      </c>
      <c r="O3571" t="s">
        <v>10766</v>
      </c>
      <c r="AB3571" s="12" t="str">
        <f>+LISTAS[[#This Row],[Codigo]]&amp;LISTAS[[#This Row],[Fabrica]]</f>
        <v/>
      </c>
      <c r="AC3571" s="13" t="str">
        <f>+LISTAS[[#This Row],[Codigo]]</f>
        <v/>
      </c>
      <c r="AD3571" s="13" t="str">
        <f>+LISTAS[[#This Row],[ID]]</f>
        <v>CLIPS IMPORTADOS955</v>
      </c>
    </row>
    <row r="3572" spans="1:30" x14ac:dyDescent="0.35">
      <c r="A3572" s="7" t="s">
        <v>10768</v>
      </c>
      <c r="B3572" t="s">
        <v>10310</v>
      </c>
      <c r="C3572">
        <v>956</v>
      </c>
      <c r="D3572" t="s">
        <v>10769</v>
      </c>
      <c r="E3572" s="2">
        <v>1282.6087</v>
      </c>
      <c r="F3572" s="7" t="str">
        <f>+_xlfn.XLOOKUP(LISTAS[[#This Row],[ID]],_01_CODIGOS_Y_COSTOS_xlsm[Producto y N°],_01_CODIGOS_Y_COSTOS_xlsm[FABRICA],"",0,1)</f>
        <v/>
      </c>
      <c r="G3572" s="26">
        <f>LISTAS[[#This Row],[Precio]]*(1-0.46)</f>
        <v>692.608698</v>
      </c>
      <c r="H3572" s="21">
        <f>+_xlfn.XLOOKUP(LISTAS[[#This Row],[ID]],_01_CODIGOS_Y_COSTOS_xlsm[Producto y N°],_01_CODIGOS_Y_COSTOS_xlsm[COSTO],0,0,1)</f>
        <v>0</v>
      </c>
      <c r="I3572" s="28">
        <f>+IFERROR(LISTAS[[#This Row],[VENTA NETA]]/LISTAS[[#This Row],[COSTO]]-1,0)</f>
        <v>0</v>
      </c>
      <c r="J3572" s="50" t="str">
        <f>IFERROR(VLOOKUP(LISTAS[[#This Row],[ID]],_01_CODIGOS_Y_COSTOS_xlsm[[Producto y N°]:[CODIGO]],2,0),"")</f>
        <v/>
      </c>
      <c r="O3572" t="s">
        <v>10768</v>
      </c>
      <c r="AB3572" s="12" t="str">
        <f>+LISTAS[[#This Row],[Codigo]]&amp;LISTAS[[#This Row],[Fabrica]]</f>
        <v/>
      </c>
      <c r="AC3572" s="13" t="str">
        <f>+LISTAS[[#This Row],[Codigo]]</f>
        <v/>
      </c>
      <c r="AD3572" s="13" t="str">
        <f>+LISTAS[[#This Row],[ID]]</f>
        <v>CLIPS IMPORTADOS956</v>
      </c>
    </row>
    <row r="3573" spans="1:30" x14ac:dyDescent="0.35">
      <c r="A3573" s="7" t="s">
        <v>10770</v>
      </c>
      <c r="B3573" t="s">
        <v>10310</v>
      </c>
      <c r="C3573">
        <v>957</v>
      </c>
      <c r="D3573" t="s">
        <v>10771</v>
      </c>
      <c r="E3573" s="2">
        <v>913.04349999999999</v>
      </c>
      <c r="F3573" s="7" t="str">
        <f>+_xlfn.XLOOKUP(LISTAS[[#This Row],[ID]],_01_CODIGOS_Y_COSTOS_xlsm[Producto y N°],_01_CODIGOS_Y_COSTOS_xlsm[FABRICA],"",0,1)</f>
        <v/>
      </c>
      <c r="G3573" s="26">
        <f>LISTAS[[#This Row],[Precio]]*(1-0.46)</f>
        <v>493.04349000000002</v>
      </c>
      <c r="H3573" s="21">
        <f>+_xlfn.XLOOKUP(LISTAS[[#This Row],[ID]],_01_CODIGOS_Y_COSTOS_xlsm[Producto y N°],_01_CODIGOS_Y_COSTOS_xlsm[COSTO],0,0,1)</f>
        <v>0</v>
      </c>
      <c r="I3573" s="28">
        <f>+IFERROR(LISTAS[[#This Row],[VENTA NETA]]/LISTAS[[#This Row],[COSTO]]-1,0)</f>
        <v>0</v>
      </c>
      <c r="J3573" s="50" t="str">
        <f>IFERROR(VLOOKUP(LISTAS[[#This Row],[ID]],_01_CODIGOS_Y_COSTOS_xlsm[[Producto y N°]:[CODIGO]],2,0),"")</f>
        <v/>
      </c>
      <c r="O3573" t="s">
        <v>10770</v>
      </c>
      <c r="AB3573" s="12" t="str">
        <f>+LISTAS[[#This Row],[Codigo]]&amp;LISTAS[[#This Row],[Fabrica]]</f>
        <v/>
      </c>
      <c r="AC3573" s="13" t="str">
        <f>+LISTAS[[#This Row],[Codigo]]</f>
        <v/>
      </c>
      <c r="AD3573" s="13" t="str">
        <f>+LISTAS[[#This Row],[ID]]</f>
        <v>CLIPS IMPORTADOS957</v>
      </c>
    </row>
    <row r="3574" spans="1:30" x14ac:dyDescent="0.35">
      <c r="A3574" s="7" t="s">
        <v>10772</v>
      </c>
      <c r="B3574" t="s">
        <v>10310</v>
      </c>
      <c r="C3574">
        <v>958</v>
      </c>
      <c r="D3574" t="s">
        <v>10773</v>
      </c>
      <c r="E3574" s="2">
        <v>913.04349999999999</v>
      </c>
      <c r="F3574" s="7" t="str">
        <f>+_xlfn.XLOOKUP(LISTAS[[#This Row],[ID]],_01_CODIGOS_Y_COSTOS_xlsm[Producto y N°],_01_CODIGOS_Y_COSTOS_xlsm[FABRICA],"",0,1)</f>
        <v/>
      </c>
      <c r="G3574" s="26">
        <f>LISTAS[[#This Row],[Precio]]*(1-0.46)</f>
        <v>493.04349000000002</v>
      </c>
      <c r="H3574" s="21">
        <f>+_xlfn.XLOOKUP(LISTAS[[#This Row],[ID]],_01_CODIGOS_Y_COSTOS_xlsm[Producto y N°],_01_CODIGOS_Y_COSTOS_xlsm[COSTO],0,0,1)</f>
        <v>0</v>
      </c>
      <c r="I3574" s="28">
        <f>+IFERROR(LISTAS[[#This Row],[VENTA NETA]]/LISTAS[[#This Row],[COSTO]]-1,0)</f>
        <v>0</v>
      </c>
      <c r="J3574" s="50" t="str">
        <f>IFERROR(VLOOKUP(LISTAS[[#This Row],[ID]],_01_CODIGOS_Y_COSTOS_xlsm[[Producto y N°]:[CODIGO]],2,0),"")</f>
        <v/>
      </c>
      <c r="O3574" t="s">
        <v>10772</v>
      </c>
      <c r="AB3574" s="12" t="str">
        <f>+LISTAS[[#This Row],[Codigo]]&amp;LISTAS[[#This Row],[Fabrica]]</f>
        <v/>
      </c>
      <c r="AC3574" s="13" t="str">
        <f>+LISTAS[[#This Row],[Codigo]]</f>
        <v/>
      </c>
      <c r="AD3574" s="13" t="str">
        <f>+LISTAS[[#This Row],[ID]]</f>
        <v>CLIPS IMPORTADOS958</v>
      </c>
    </row>
    <row r="3575" spans="1:30" x14ac:dyDescent="0.35">
      <c r="A3575" s="7" t="s">
        <v>10774</v>
      </c>
      <c r="B3575" t="s">
        <v>10310</v>
      </c>
      <c r="C3575">
        <v>959</v>
      </c>
      <c r="D3575" t="s">
        <v>10775</v>
      </c>
      <c r="E3575" s="2">
        <v>913.04349999999999</v>
      </c>
      <c r="F3575" s="7" t="str">
        <f>+_xlfn.XLOOKUP(LISTAS[[#This Row],[ID]],_01_CODIGOS_Y_COSTOS_xlsm[Producto y N°],_01_CODIGOS_Y_COSTOS_xlsm[FABRICA],"",0,1)</f>
        <v/>
      </c>
      <c r="G3575" s="26">
        <f>LISTAS[[#This Row],[Precio]]*(1-0.46)</f>
        <v>493.04349000000002</v>
      </c>
      <c r="H3575" s="21">
        <f>+_xlfn.XLOOKUP(LISTAS[[#This Row],[ID]],_01_CODIGOS_Y_COSTOS_xlsm[Producto y N°],_01_CODIGOS_Y_COSTOS_xlsm[COSTO],0,0,1)</f>
        <v>0</v>
      </c>
      <c r="I3575" s="28">
        <f>+IFERROR(LISTAS[[#This Row],[VENTA NETA]]/LISTAS[[#This Row],[COSTO]]-1,0)</f>
        <v>0</v>
      </c>
      <c r="J3575" s="50" t="str">
        <f>IFERROR(VLOOKUP(LISTAS[[#This Row],[ID]],_01_CODIGOS_Y_COSTOS_xlsm[[Producto y N°]:[CODIGO]],2,0),"")</f>
        <v/>
      </c>
      <c r="O3575" t="s">
        <v>10774</v>
      </c>
      <c r="AB3575" s="12" t="str">
        <f>+LISTAS[[#This Row],[Codigo]]&amp;LISTAS[[#This Row],[Fabrica]]</f>
        <v/>
      </c>
      <c r="AC3575" s="13" t="str">
        <f>+LISTAS[[#This Row],[Codigo]]</f>
        <v/>
      </c>
      <c r="AD3575" s="13" t="str">
        <f>+LISTAS[[#This Row],[ID]]</f>
        <v>CLIPS IMPORTADOS959</v>
      </c>
    </row>
    <row r="3576" spans="1:30" x14ac:dyDescent="0.35">
      <c r="A3576" s="7" t="s">
        <v>10776</v>
      </c>
      <c r="B3576" t="s">
        <v>10310</v>
      </c>
      <c r="C3576">
        <v>960</v>
      </c>
      <c r="D3576" t="s">
        <v>10777</v>
      </c>
      <c r="E3576" s="2">
        <v>913.04349999999999</v>
      </c>
      <c r="F3576" s="7" t="str">
        <f>+_xlfn.XLOOKUP(LISTAS[[#This Row],[ID]],_01_CODIGOS_Y_COSTOS_xlsm[Producto y N°],_01_CODIGOS_Y_COSTOS_xlsm[FABRICA],"",0,1)</f>
        <v/>
      </c>
      <c r="G3576" s="26">
        <f>LISTAS[[#This Row],[Precio]]*(1-0.46)</f>
        <v>493.04349000000002</v>
      </c>
      <c r="H3576" s="21">
        <f>+_xlfn.XLOOKUP(LISTAS[[#This Row],[ID]],_01_CODIGOS_Y_COSTOS_xlsm[Producto y N°],_01_CODIGOS_Y_COSTOS_xlsm[COSTO],0,0,1)</f>
        <v>0</v>
      </c>
      <c r="I3576" s="28">
        <f>+IFERROR(LISTAS[[#This Row],[VENTA NETA]]/LISTAS[[#This Row],[COSTO]]-1,0)</f>
        <v>0</v>
      </c>
      <c r="J3576" s="50" t="str">
        <f>IFERROR(VLOOKUP(LISTAS[[#This Row],[ID]],_01_CODIGOS_Y_COSTOS_xlsm[[Producto y N°]:[CODIGO]],2,0),"")</f>
        <v/>
      </c>
      <c r="O3576" t="s">
        <v>10776</v>
      </c>
      <c r="AB3576" s="12" t="str">
        <f>+LISTAS[[#This Row],[Codigo]]&amp;LISTAS[[#This Row],[Fabrica]]</f>
        <v/>
      </c>
      <c r="AC3576" s="13" t="str">
        <f>+LISTAS[[#This Row],[Codigo]]</f>
        <v/>
      </c>
      <c r="AD3576" s="13" t="str">
        <f>+LISTAS[[#This Row],[ID]]</f>
        <v>CLIPS IMPORTADOS960</v>
      </c>
    </row>
    <row r="3577" spans="1:30" x14ac:dyDescent="0.35">
      <c r="A3577" s="7" t="s">
        <v>10778</v>
      </c>
      <c r="B3577" t="s">
        <v>10310</v>
      </c>
      <c r="C3577">
        <v>961</v>
      </c>
      <c r="D3577" t="s">
        <v>10779</v>
      </c>
      <c r="E3577" s="2">
        <v>1000</v>
      </c>
      <c r="F3577" s="7" t="str">
        <f>+_xlfn.XLOOKUP(LISTAS[[#This Row],[ID]],_01_CODIGOS_Y_COSTOS_xlsm[Producto y N°],_01_CODIGOS_Y_COSTOS_xlsm[FABRICA],"",0,1)</f>
        <v/>
      </c>
      <c r="G3577" s="26">
        <f>LISTAS[[#This Row],[Precio]]*(1-0.46)</f>
        <v>540</v>
      </c>
      <c r="H3577" s="21">
        <f>+_xlfn.XLOOKUP(LISTAS[[#This Row],[ID]],_01_CODIGOS_Y_COSTOS_xlsm[Producto y N°],_01_CODIGOS_Y_COSTOS_xlsm[COSTO],0,0,1)</f>
        <v>0</v>
      </c>
      <c r="I3577" s="28">
        <f>+IFERROR(LISTAS[[#This Row],[VENTA NETA]]/LISTAS[[#This Row],[COSTO]]-1,0)</f>
        <v>0</v>
      </c>
      <c r="J3577" s="50" t="str">
        <f>IFERROR(VLOOKUP(LISTAS[[#This Row],[ID]],_01_CODIGOS_Y_COSTOS_xlsm[[Producto y N°]:[CODIGO]],2,0),"")</f>
        <v/>
      </c>
      <c r="O3577" t="s">
        <v>10778</v>
      </c>
      <c r="AB3577" s="12" t="str">
        <f>+LISTAS[[#This Row],[Codigo]]&amp;LISTAS[[#This Row],[Fabrica]]</f>
        <v/>
      </c>
      <c r="AC3577" s="13" t="str">
        <f>+LISTAS[[#This Row],[Codigo]]</f>
        <v/>
      </c>
      <c r="AD3577" s="13" t="str">
        <f>+LISTAS[[#This Row],[ID]]</f>
        <v>CLIPS IMPORTADOS961</v>
      </c>
    </row>
    <row r="3578" spans="1:30" x14ac:dyDescent="0.35">
      <c r="A3578" s="7" t="s">
        <v>10780</v>
      </c>
      <c r="B3578" t="s">
        <v>10310</v>
      </c>
      <c r="C3578">
        <v>962</v>
      </c>
      <c r="D3578" t="s">
        <v>10781</v>
      </c>
      <c r="E3578" s="2">
        <v>1043.4783</v>
      </c>
      <c r="F3578" s="7" t="str">
        <f>+_xlfn.XLOOKUP(LISTAS[[#This Row],[ID]],_01_CODIGOS_Y_COSTOS_xlsm[Producto y N°],_01_CODIGOS_Y_COSTOS_xlsm[FABRICA],"",0,1)</f>
        <v/>
      </c>
      <c r="G3578" s="26">
        <f>LISTAS[[#This Row],[Precio]]*(1-0.46)</f>
        <v>563.47828200000004</v>
      </c>
      <c r="H3578" s="21">
        <f>+_xlfn.XLOOKUP(LISTAS[[#This Row],[ID]],_01_CODIGOS_Y_COSTOS_xlsm[Producto y N°],_01_CODIGOS_Y_COSTOS_xlsm[COSTO],0,0,1)</f>
        <v>0</v>
      </c>
      <c r="I3578" s="28">
        <f>+IFERROR(LISTAS[[#This Row],[VENTA NETA]]/LISTAS[[#This Row],[COSTO]]-1,0)</f>
        <v>0</v>
      </c>
      <c r="J3578" s="50" t="str">
        <f>IFERROR(VLOOKUP(LISTAS[[#This Row],[ID]],_01_CODIGOS_Y_COSTOS_xlsm[[Producto y N°]:[CODIGO]],2,0),"")</f>
        <v/>
      </c>
      <c r="O3578" t="s">
        <v>10780</v>
      </c>
      <c r="AB3578" s="12" t="str">
        <f>+LISTAS[[#This Row],[Codigo]]&amp;LISTAS[[#This Row],[Fabrica]]</f>
        <v/>
      </c>
      <c r="AC3578" s="13" t="str">
        <f>+LISTAS[[#This Row],[Codigo]]</f>
        <v/>
      </c>
      <c r="AD3578" s="13" t="str">
        <f>+LISTAS[[#This Row],[ID]]</f>
        <v>CLIPS IMPORTADOS962</v>
      </c>
    </row>
    <row r="3579" spans="1:30" x14ac:dyDescent="0.35">
      <c r="A3579" s="7" t="s">
        <v>10782</v>
      </c>
      <c r="B3579" t="s">
        <v>10310</v>
      </c>
      <c r="C3579">
        <v>963</v>
      </c>
      <c r="D3579" t="s">
        <v>10324</v>
      </c>
      <c r="E3579" s="2">
        <v>1347.8261</v>
      </c>
      <c r="F3579" s="7" t="str">
        <f>+_xlfn.XLOOKUP(LISTAS[[#This Row],[ID]],_01_CODIGOS_Y_COSTOS_xlsm[Producto y N°],_01_CODIGOS_Y_COSTOS_xlsm[FABRICA],"",0,1)</f>
        <v/>
      </c>
      <c r="G3579" s="26">
        <f>LISTAS[[#This Row],[Precio]]*(1-0.46)</f>
        <v>727.82609400000001</v>
      </c>
      <c r="H3579" s="21">
        <f>+_xlfn.XLOOKUP(LISTAS[[#This Row],[ID]],_01_CODIGOS_Y_COSTOS_xlsm[Producto y N°],_01_CODIGOS_Y_COSTOS_xlsm[COSTO],0,0,1)</f>
        <v>0</v>
      </c>
      <c r="I3579" s="28">
        <f>+IFERROR(LISTAS[[#This Row],[VENTA NETA]]/LISTAS[[#This Row],[COSTO]]-1,0)</f>
        <v>0</v>
      </c>
      <c r="J3579" s="50" t="str">
        <f>IFERROR(VLOOKUP(LISTAS[[#This Row],[ID]],_01_CODIGOS_Y_COSTOS_xlsm[[Producto y N°]:[CODIGO]],2,0),"")</f>
        <v/>
      </c>
      <c r="O3579" t="s">
        <v>10782</v>
      </c>
      <c r="AB3579" s="12" t="str">
        <f>+LISTAS[[#This Row],[Codigo]]&amp;LISTAS[[#This Row],[Fabrica]]</f>
        <v/>
      </c>
      <c r="AC3579" s="13" t="str">
        <f>+LISTAS[[#This Row],[Codigo]]</f>
        <v/>
      </c>
      <c r="AD3579" s="13" t="str">
        <f>+LISTAS[[#This Row],[ID]]</f>
        <v>CLIPS IMPORTADOS963</v>
      </c>
    </row>
    <row r="3580" spans="1:30" x14ac:dyDescent="0.35">
      <c r="A3580" s="7" t="s">
        <v>10783</v>
      </c>
      <c r="B3580" t="s">
        <v>10310</v>
      </c>
      <c r="C3580">
        <v>964</v>
      </c>
      <c r="D3580" t="s">
        <v>10324</v>
      </c>
      <c r="E3580" s="2">
        <v>1130.4348</v>
      </c>
      <c r="F3580" s="7" t="str">
        <f>+_xlfn.XLOOKUP(LISTAS[[#This Row],[ID]],_01_CODIGOS_Y_COSTOS_xlsm[Producto y N°],_01_CODIGOS_Y_COSTOS_xlsm[FABRICA],"",0,1)</f>
        <v/>
      </c>
      <c r="G3580" s="26">
        <f>LISTAS[[#This Row],[Precio]]*(1-0.46)</f>
        <v>610.43479200000002</v>
      </c>
      <c r="H3580" s="21">
        <f>+_xlfn.XLOOKUP(LISTAS[[#This Row],[ID]],_01_CODIGOS_Y_COSTOS_xlsm[Producto y N°],_01_CODIGOS_Y_COSTOS_xlsm[COSTO],0,0,1)</f>
        <v>0</v>
      </c>
      <c r="I3580" s="28">
        <f>+IFERROR(LISTAS[[#This Row],[VENTA NETA]]/LISTAS[[#This Row],[COSTO]]-1,0)</f>
        <v>0</v>
      </c>
      <c r="J3580" s="50" t="str">
        <f>IFERROR(VLOOKUP(LISTAS[[#This Row],[ID]],_01_CODIGOS_Y_COSTOS_xlsm[[Producto y N°]:[CODIGO]],2,0),"")</f>
        <v/>
      </c>
      <c r="O3580" t="s">
        <v>10783</v>
      </c>
      <c r="AB3580" s="12" t="str">
        <f>+LISTAS[[#This Row],[Codigo]]&amp;LISTAS[[#This Row],[Fabrica]]</f>
        <v/>
      </c>
      <c r="AC3580" s="13" t="str">
        <f>+LISTAS[[#This Row],[Codigo]]</f>
        <v/>
      </c>
      <c r="AD3580" s="13" t="str">
        <f>+LISTAS[[#This Row],[ID]]</f>
        <v>CLIPS IMPORTADOS964</v>
      </c>
    </row>
    <row r="3581" spans="1:30" x14ac:dyDescent="0.35">
      <c r="A3581" s="7" t="s">
        <v>10784</v>
      </c>
      <c r="B3581" t="s">
        <v>10310</v>
      </c>
      <c r="C3581">
        <v>965</v>
      </c>
      <c r="D3581" t="s">
        <v>10785</v>
      </c>
      <c r="E3581" s="2">
        <v>1130.4348</v>
      </c>
      <c r="F3581" s="7" t="str">
        <f>+_xlfn.XLOOKUP(LISTAS[[#This Row],[ID]],_01_CODIGOS_Y_COSTOS_xlsm[Producto y N°],_01_CODIGOS_Y_COSTOS_xlsm[FABRICA],"",0,1)</f>
        <v/>
      </c>
      <c r="G3581" s="26">
        <f>LISTAS[[#This Row],[Precio]]*(1-0.46)</f>
        <v>610.43479200000002</v>
      </c>
      <c r="H3581" s="21">
        <f>+_xlfn.XLOOKUP(LISTAS[[#This Row],[ID]],_01_CODIGOS_Y_COSTOS_xlsm[Producto y N°],_01_CODIGOS_Y_COSTOS_xlsm[COSTO],0,0,1)</f>
        <v>0</v>
      </c>
      <c r="I3581" s="28">
        <f>+IFERROR(LISTAS[[#This Row],[VENTA NETA]]/LISTAS[[#This Row],[COSTO]]-1,0)</f>
        <v>0</v>
      </c>
      <c r="J3581" s="50" t="str">
        <f>IFERROR(VLOOKUP(LISTAS[[#This Row],[ID]],_01_CODIGOS_Y_COSTOS_xlsm[[Producto y N°]:[CODIGO]],2,0),"")</f>
        <v/>
      </c>
      <c r="O3581" t="s">
        <v>10784</v>
      </c>
      <c r="AB3581" s="12" t="str">
        <f>+LISTAS[[#This Row],[Codigo]]&amp;LISTAS[[#This Row],[Fabrica]]</f>
        <v/>
      </c>
      <c r="AC3581" s="13" t="str">
        <f>+LISTAS[[#This Row],[Codigo]]</f>
        <v/>
      </c>
      <c r="AD3581" s="13" t="str">
        <f>+LISTAS[[#This Row],[ID]]</f>
        <v>CLIPS IMPORTADOS965</v>
      </c>
    </row>
    <row r="3582" spans="1:30" x14ac:dyDescent="0.35">
      <c r="A3582" s="7" t="s">
        <v>10786</v>
      </c>
      <c r="B3582" t="s">
        <v>10310</v>
      </c>
      <c r="C3582">
        <v>966</v>
      </c>
      <c r="D3582" t="s">
        <v>10787</v>
      </c>
      <c r="E3582" s="2">
        <v>1130.4348</v>
      </c>
      <c r="F3582" s="7" t="str">
        <f>+_xlfn.XLOOKUP(LISTAS[[#This Row],[ID]],_01_CODIGOS_Y_COSTOS_xlsm[Producto y N°],_01_CODIGOS_Y_COSTOS_xlsm[FABRICA],"",0,1)</f>
        <v/>
      </c>
      <c r="G3582" s="26">
        <f>LISTAS[[#This Row],[Precio]]*(1-0.46)</f>
        <v>610.43479200000002</v>
      </c>
      <c r="H3582" s="21">
        <f>+_xlfn.XLOOKUP(LISTAS[[#This Row],[ID]],_01_CODIGOS_Y_COSTOS_xlsm[Producto y N°],_01_CODIGOS_Y_COSTOS_xlsm[COSTO],0,0,1)</f>
        <v>0</v>
      </c>
      <c r="I3582" s="28">
        <f>+IFERROR(LISTAS[[#This Row],[VENTA NETA]]/LISTAS[[#This Row],[COSTO]]-1,0)</f>
        <v>0</v>
      </c>
      <c r="J3582" s="50" t="str">
        <f>IFERROR(VLOOKUP(LISTAS[[#This Row],[ID]],_01_CODIGOS_Y_COSTOS_xlsm[[Producto y N°]:[CODIGO]],2,0),"")</f>
        <v/>
      </c>
      <c r="O3582" t="s">
        <v>10786</v>
      </c>
      <c r="AB3582" s="12" t="str">
        <f>+LISTAS[[#This Row],[Codigo]]&amp;LISTAS[[#This Row],[Fabrica]]</f>
        <v/>
      </c>
      <c r="AC3582" s="13" t="str">
        <f>+LISTAS[[#This Row],[Codigo]]</f>
        <v/>
      </c>
      <c r="AD3582" s="13" t="str">
        <f>+LISTAS[[#This Row],[ID]]</f>
        <v>CLIPS IMPORTADOS966</v>
      </c>
    </row>
    <row r="3583" spans="1:30" x14ac:dyDescent="0.35">
      <c r="A3583" s="7" t="s">
        <v>10788</v>
      </c>
      <c r="B3583" t="s">
        <v>10310</v>
      </c>
      <c r="C3583">
        <v>967</v>
      </c>
      <c r="D3583" t="s">
        <v>10489</v>
      </c>
      <c r="E3583" s="2">
        <v>1130.4348</v>
      </c>
      <c r="F3583" s="7" t="str">
        <f>+_xlfn.XLOOKUP(LISTAS[[#This Row],[ID]],_01_CODIGOS_Y_COSTOS_xlsm[Producto y N°],_01_CODIGOS_Y_COSTOS_xlsm[FABRICA],"",0,1)</f>
        <v/>
      </c>
      <c r="G3583" s="26">
        <f>LISTAS[[#This Row],[Precio]]*(1-0.46)</f>
        <v>610.43479200000002</v>
      </c>
      <c r="H3583" s="21">
        <f>+_xlfn.XLOOKUP(LISTAS[[#This Row],[ID]],_01_CODIGOS_Y_COSTOS_xlsm[Producto y N°],_01_CODIGOS_Y_COSTOS_xlsm[COSTO],0,0,1)</f>
        <v>0</v>
      </c>
      <c r="I3583" s="28">
        <f>+IFERROR(LISTAS[[#This Row],[VENTA NETA]]/LISTAS[[#This Row],[COSTO]]-1,0)</f>
        <v>0</v>
      </c>
      <c r="J3583" s="50" t="str">
        <f>IFERROR(VLOOKUP(LISTAS[[#This Row],[ID]],_01_CODIGOS_Y_COSTOS_xlsm[[Producto y N°]:[CODIGO]],2,0),"")</f>
        <v/>
      </c>
      <c r="O3583" t="s">
        <v>10788</v>
      </c>
      <c r="AB3583" s="12" t="str">
        <f>+LISTAS[[#This Row],[Codigo]]&amp;LISTAS[[#This Row],[Fabrica]]</f>
        <v/>
      </c>
      <c r="AC3583" s="13" t="str">
        <f>+LISTAS[[#This Row],[Codigo]]</f>
        <v/>
      </c>
      <c r="AD3583" s="13" t="str">
        <f>+LISTAS[[#This Row],[ID]]</f>
        <v>CLIPS IMPORTADOS967</v>
      </c>
    </row>
    <row r="3584" spans="1:30" x14ac:dyDescent="0.35">
      <c r="A3584" s="7" t="s">
        <v>10789</v>
      </c>
      <c r="B3584" t="s">
        <v>10310</v>
      </c>
      <c r="C3584">
        <v>968</v>
      </c>
      <c r="D3584" t="s">
        <v>10790</v>
      </c>
      <c r="E3584" s="2">
        <v>1130.4348</v>
      </c>
      <c r="F3584" s="7" t="str">
        <f>+_xlfn.XLOOKUP(LISTAS[[#This Row],[ID]],_01_CODIGOS_Y_COSTOS_xlsm[Producto y N°],_01_CODIGOS_Y_COSTOS_xlsm[FABRICA],"",0,1)</f>
        <v/>
      </c>
      <c r="G3584" s="26">
        <f>LISTAS[[#This Row],[Precio]]*(1-0.46)</f>
        <v>610.43479200000002</v>
      </c>
      <c r="H3584" s="21">
        <f>+_xlfn.XLOOKUP(LISTAS[[#This Row],[ID]],_01_CODIGOS_Y_COSTOS_xlsm[Producto y N°],_01_CODIGOS_Y_COSTOS_xlsm[COSTO],0,0,1)</f>
        <v>0</v>
      </c>
      <c r="I3584" s="28">
        <f>+IFERROR(LISTAS[[#This Row],[VENTA NETA]]/LISTAS[[#This Row],[COSTO]]-1,0)</f>
        <v>0</v>
      </c>
      <c r="J3584" s="50" t="str">
        <f>IFERROR(VLOOKUP(LISTAS[[#This Row],[ID]],_01_CODIGOS_Y_COSTOS_xlsm[[Producto y N°]:[CODIGO]],2,0),"")</f>
        <v/>
      </c>
      <c r="O3584" t="s">
        <v>10789</v>
      </c>
      <c r="AB3584" s="12" t="str">
        <f>+LISTAS[[#This Row],[Codigo]]&amp;LISTAS[[#This Row],[Fabrica]]</f>
        <v/>
      </c>
      <c r="AC3584" s="13" t="str">
        <f>+LISTAS[[#This Row],[Codigo]]</f>
        <v/>
      </c>
      <c r="AD3584" s="13" t="str">
        <f>+LISTAS[[#This Row],[ID]]</f>
        <v>CLIPS IMPORTADOS968</v>
      </c>
    </row>
    <row r="3585" spans="1:30" x14ac:dyDescent="0.35">
      <c r="A3585" s="7" t="s">
        <v>10791</v>
      </c>
      <c r="B3585" t="s">
        <v>10310</v>
      </c>
      <c r="C3585">
        <v>969</v>
      </c>
      <c r="D3585" t="s">
        <v>10375</v>
      </c>
      <c r="E3585" s="2">
        <v>913.04349999999999</v>
      </c>
      <c r="F3585" s="7" t="str">
        <f>+_xlfn.XLOOKUP(LISTAS[[#This Row],[ID]],_01_CODIGOS_Y_COSTOS_xlsm[Producto y N°],_01_CODIGOS_Y_COSTOS_xlsm[FABRICA],"",0,1)</f>
        <v/>
      </c>
      <c r="G3585" s="26">
        <f>LISTAS[[#This Row],[Precio]]*(1-0.46)</f>
        <v>493.04349000000002</v>
      </c>
      <c r="H3585" s="21">
        <f>+_xlfn.XLOOKUP(LISTAS[[#This Row],[ID]],_01_CODIGOS_Y_COSTOS_xlsm[Producto y N°],_01_CODIGOS_Y_COSTOS_xlsm[COSTO],0,0,1)</f>
        <v>0</v>
      </c>
      <c r="I3585" s="28">
        <f>+IFERROR(LISTAS[[#This Row],[VENTA NETA]]/LISTAS[[#This Row],[COSTO]]-1,0)</f>
        <v>0</v>
      </c>
      <c r="J3585" s="50" t="str">
        <f>IFERROR(VLOOKUP(LISTAS[[#This Row],[ID]],_01_CODIGOS_Y_COSTOS_xlsm[[Producto y N°]:[CODIGO]],2,0),"")</f>
        <v/>
      </c>
      <c r="O3585" t="s">
        <v>10791</v>
      </c>
      <c r="AB3585" s="12" t="str">
        <f>+LISTAS[[#This Row],[Codigo]]&amp;LISTAS[[#This Row],[Fabrica]]</f>
        <v/>
      </c>
      <c r="AC3585" s="13" t="str">
        <f>+LISTAS[[#This Row],[Codigo]]</f>
        <v/>
      </c>
      <c r="AD3585" s="13" t="str">
        <f>+LISTAS[[#This Row],[ID]]</f>
        <v>CLIPS IMPORTADOS969</v>
      </c>
    </row>
    <row r="3586" spans="1:30" x14ac:dyDescent="0.35">
      <c r="A3586" s="7" t="s">
        <v>10792</v>
      </c>
      <c r="B3586" t="s">
        <v>10310</v>
      </c>
      <c r="C3586">
        <v>970</v>
      </c>
      <c r="D3586" t="s">
        <v>10474</v>
      </c>
      <c r="E3586" s="2">
        <v>913.04349999999999</v>
      </c>
      <c r="F3586" s="7" t="str">
        <f>+_xlfn.XLOOKUP(LISTAS[[#This Row],[ID]],_01_CODIGOS_Y_COSTOS_xlsm[Producto y N°],_01_CODIGOS_Y_COSTOS_xlsm[FABRICA],"",0,1)</f>
        <v/>
      </c>
      <c r="G3586" s="26">
        <f>LISTAS[[#This Row],[Precio]]*(1-0.46)</f>
        <v>493.04349000000002</v>
      </c>
      <c r="H3586" s="21">
        <f>+_xlfn.XLOOKUP(LISTAS[[#This Row],[ID]],_01_CODIGOS_Y_COSTOS_xlsm[Producto y N°],_01_CODIGOS_Y_COSTOS_xlsm[COSTO],0,0,1)</f>
        <v>0</v>
      </c>
      <c r="I3586" s="28">
        <f>+IFERROR(LISTAS[[#This Row],[VENTA NETA]]/LISTAS[[#This Row],[COSTO]]-1,0)</f>
        <v>0</v>
      </c>
      <c r="J3586" s="50" t="str">
        <f>IFERROR(VLOOKUP(LISTAS[[#This Row],[ID]],_01_CODIGOS_Y_COSTOS_xlsm[[Producto y N°]:[CODIGO]],2,0),"")</f>
        <v/>
      </c>
      <c r="O3586" t="s">
        <v>10792</v>
      </c>
      <c r="AB3586" s="12" t="str">
        <f>+LISTAS[[#This Row],[Codigo]]&amp;LISTAS[[#This Row],[Fabrica]]</f>
        <v/>
      </c>
      <c r="AC3586" s="13" t="str">
        <f>+LISTAS[[#This Row],[Codigo]]</f>
        <v/>
      </c>
      <c r="AD3586" s="13" t="str">
        <f>+LISTAS[[#This Row],[ID]]</f>
        <v>CLIPS IMPORTADOS970</v>
      </c>
    </row>
    <row r="3587" spans="1:30" x14ac:dyDescent="0.35">
      <c r="A3587" s="7" t="s">
        <v>10793</v>
      </c>
      <c r="B3587" t="s">
        <v>10310</v>
      </c>
      <c r="C3587">
        <v>971</v>
      </c>
      <c r="D3587" t="s">
        <v>10794</v>
      </c>
      <c r="E3587" s="2">
        <v>1000</v>
      </c>
      <c r="F3587" s="7" t="str">
        <f>+_xlfn.XLOOKUP(LISTAS[[#This Row],[ID]],_01_CODIGOS_Y_COSTOS_xlsm[Producto y N°],_01_CODIGOS_Y_COSTOS_xlsm[FABRICA],"",0,1)</f>
        <v/>
      </c>
      <c r="G3587" s="26">
        <f>LISTAS[[#This Row],[Precio]]*(1-0.46)</f>
        <v>540</v>
      </c>
      <c r="H3587" s="21">
        <f>+_xlfn.XLOOKUP(LISTAS[[#This Row],[ID]],_01_CODIGOS_Y_COSTOS_xlsm[Producto y N°],_01_CODIGOS_Y_COSTOS_xlsm[COSTO],0,0,1)</f>
        <v>0</v>
      </c>
      <c r="I3587" s="28">
        <f>+IFERROR(LISTAS[[#This Row],[VENTA NETA]]/LISTAS[[#This Row],[COSTO]]-1,0)</f>
        <v>0</v>
      </c>
      <c r="J3587" s="50" t="str">
        <f>IFERROR(VLOOKUP(LISTAS[[#This Row],[ID]],_01_CODIGOS_Y_COSTOS_xlsm[[Producto y N°]:[CODIGO]],2,0),"")</f>
        <v/>
      </c>
      <c r="O3587" t="s">
        <v>10793</v>
      </c>
      <c r="AB3587" s="12" t="str">
        <f>+LISTAS[[#This Row],[Codigo]]&amp;LISTAS[[#This Row],[Fabrica]]</f>
        <v/>
      </c>
      <c r="AC3587" s="13" t="str">
        <f>+LISTAS[[#This Row],[Codigo]]</f>
        <v/>
      </c>
      <c r="AD3587" s="13" t="str">
        <f>+LISTAS[[#This Row],[ID]]</f>
        <v>CLIPS IMPORTADOS971</v>
      </c>
    </row>
    <row r="3588" spans="1:30" x14ac:dyDescent="0.35">
      <c r="A3588" s="7" t="s">
        <v>10795</v>
      </c>
      <c r="B3588" t="s">
        <v>10310</v>
      </c>
      <c r="C3588">
        <v>972</v>
      </c>
      <c r="D3588" t="s">
        <v>10796</v>
      </c>
      <c r="E3588" s="2">
        <v>1130.4348</v>
      </c>
      <c r="F3588" s="7" t="str">
        <f>+_xlfn.XLOOKUP(LISTAS[[#This Row],[ID]],_01_CODIGOS_Y_COSTOS_xlsm[Producto y N°],_01_CODIGOS_Y_COSTOS_xlsm[FABRICA],"",0,1)</f>
        <v/>
      </c>
      <c r="G3588" s="26">
        <f>LISTAS[[#This Row],[Precio]]*(1-0.46)</f>
        <v>610.43479200000002</v>
      </c>
      <c r="H3588" s="21">
        <f>+_xlfn.XLOOKUP(LISTAS[[#This Row],[ID]],_01_CODIGOS_Y_COSTOS_xlsm[Producto y N°],_01_CODIGOS_Y_COSTOS_xlsm[COSTO],0,0,1)</f>
        <v>0</v>
      </c>
      <c r="I3588" s="28">
        <f>+IFERROR(LISTAS[[#This Row],[VENTA NETA]]/LISTAS[[#This Row],[COSTO]]-1,0)</f>
        <v>0</v>
      </c>
      <c r="J3588" s="50" t="str">
        <f>IFERROR(VLOOKUP(LISTAS[[#This Row],[ID]],_01_CODIGOS_Y_COSTOS_xlsm[[Producto y N°]:[CODIGO]],2,0),"")</f>
        <v/>
      </c>
      <c r="O3588" t="s">
        <v>10795</v>
      </c>
      <c r="AB3588" s="12" t="str">
        <f>+LISTAS[[#This Row],[Codigo]]&amp;LISTAS[[#This Row],[Fabrica]]</f>
        <v/>
      </c>
      <c r="AC3588" s="13" t="str">
        <f>+LISTAS[[#This Row],[Codigo]]</f>
        <v/>
      </c>
      <c r="AD3588" s="13" t="str">
        <f>+LISTAS[[#This Row],[ID]]</f>
        <v>CLIPS IMPORTADOS972</v>
      </c>
    </row>
    <row r="3589" spans="1:30" x14ac:dyDescent="0.35">
      <c r="A3589" s="7" t="s">
        <v>10797</v>
      </c>
      <c r="B3589" t="s">
        <v>10310</v>
      </c>
      <c r="C3589">
        <v>973</v>
      </c>
      <c r="D3589" t="s">
        <v>10489</v>
      </c>
      <c r="E3589" s="2">
        <v>1000</v>
      </c>
      <c r="F3589" s="7" t="str">
        <f>+_xlfn.XLOOKUP(LISTAS[[#This Row],[ID]],_01_CODIGOS_Y_COSTOS_xlsm[Producto y N°],_01_CODIGOS_Y_COSTOS_xlsm[FABRICA],"",0,1)</f>
        <v/>
      </c>
      <c r="G3589" s="26">
        <f>LISTAS[[#This Row],[Precio]]*(1-0.46)</f>
        <v>540</v>
      </c>
      <c r="H3589" s="21">
        <f>+_xlfn.XLOOKUP(LISTAS[[#This Row],[ID]],_01_CODIGOS_Y_COSTOS_xlsm[Producto y N°],_01_CODIGOS_Y_COSTOS_xlsm[COSTO],0,0,1)</f>
        <v>0</v>
      </c>
      <c r="I3589" s="28">
        <f>+IFERROR(LISTAS[[#This Row],[VENTA NETA]]/LISTAS[[#This Row],[COSTO]]-1,0)</f>
        <v>0</v>
      </c>
      <c r="J3589" s="50" t="str">
        <f>IFERROR(VLOOKUP(LISTAS[[#This Row],[ID]],_01_CODIGOS_Y_COSTOS_xlsm[[Producto y N°]:[CODIGO]],2,0),"")</f>
        <v/>
      </c>
      <c r="O3589" t="s">
        <v>10797</v>
      </c>
      <c r="AB3589" s="12" t="str">
        <f>+LISTAS[[#This Row],[Codigo]]&amp;LISTAS[[#This Row],[Fabrica]]</f>
        <v/>
      </c>
      <c r="AC3589" s="13" t="str">
        <f>+LISTAS[[#This Row],[Codigo]]</f>
        <v/>
      </c>
      <c r="AD3589" s="13" t="str">
        <f>+LISTAS[[#This Row],[ID]]</f>
        <v>CLIPS IMPORTADOS973</v>
      </c>
    </row>
    <row r="3590" spans="1:30" x14ac:dyDescent="0.35">
      <c r="A3590" s="7" t="s">
        <v>10798</v>
      </c>
      <c r="B3590" t="s">
        <v>10310</v>
      </c>
      <c r="C3590">
        <v>974</v>
      </c>
      <c r="D3590" t="s">
        <v>10799</v>
      </c>
      <c r="E3590" s="2">
        <v>1065.2174</v>
      </c>
      <c r="F3590" s="7" t="str">
        <f>+_xlfn.XLOOKUP(LISTAS[[#This Row],[ID]],_01_CODIGOS_Y_COSTOS_xlsm[Producto y N°],_01_CODIGOS_Y_COSTOS_xlsm[FABRICA],"",0,1)</f>
        <v/>
      </c>
      <c r="G3590" s="26">
        <f>LISTAS[[#This Row],[Precio]]*(1-0.46)</f>
        <v>575.21739600000001</v>
      </c>
      <c r="H3590" s="21">
        <f>+_xlfn.XLOOKUP(LISTAS[[#This Row],[ID]],_01_CODIGOS_Y_COSTOS_xlsm[Producto y N°],_01_CODIGOS_Y_COSTOS_xlsm[COSTO],0,0,1)</f>
        <v>0</v>
      </c>
      <c r="I3590" s="28">
        <f>+IFERROR(LISTAS[[#This Row],[VENTA NETA]]/LISTAS[[#This Row],[COSTO]]-1,0)</f>
        <v>0</v>
      </c>
      <c r="J3590" s="50" t="str">
        <f>IFERROR(VLOOKUP(LISTAS[[#This Row],[ID]],_01_CODIGOS_Y_COSTOS_xlsm[[Producto y N°]:[CODIGO]],2,0),"")</f>
        <v/>
      </c>
      <c r="O3590" t="s">
        <v>10798</v>
      </c>
      <c r="AB3590" s="12" t="str">
        <f>+LISTAS[[#This Row],[Codigo]]&amp;LISTAS[[#This Row],[Fabrica]]</f>
        <v/>
      </c>
      <c r="AC3590" s="13" t="str">
        <f>+LISTAS[[#This Row],[Codigo]]</f>
        <v/>
      </c>
      <c r="AD3590" s="13" t="str">
        <f>+LISTAS[[#This Row],[ID]]</f>
        <v>CLIPS IMPORTADOS974</v>
      </c>
    </row>
    <row r="3591" spans="1:30" x14ac:dyDescent="0.35">
      <c r="A3591" s="7" t="s">
        <v>10800</v>
      </c>
      <c r="B3591" t="s">
        <v>10310</v>
      </c>
      <c r="C3591">
        <v>975</v>
      </c>
      <c r="D3591" t="s">
        <v>10326</v>
      </c>
      <c r="E3591" s="2">
        <v>1130.4348</v>
      </c>
      <c r="F3591" s="7" t="str">
        <f>+_xlfn.XLOOKUP(LISTAS[[#This Row],[ID]],_01_CODIGOS_Y_COSTOS_xlsm[Producto y N°],_01_CODIGOS_Y_COSTOS_xlsm[FABRICA],"",0,1)</f>
        <v/>
      </c>
      <c r="G3591" s="26">
        <f>LISTAS[[#This Row],[Precio]]*(1-0.46)</f>
        <v>610.43479200000002</v>
      </c>
      <c r="H3591" s="21">
        <f>+_xlfn.XLOOKUP(LISTAS[[#This Row],[ID]],_01_CODIGOS_Y_COSTOS_xlsm[Producto y N°],_01_CODIGOS_Y_COSTOS_xlsm[COSTO],0,0,1)</f>
        <v>0</v>
      </c>
      <c r="I3591" s="28">
        <f>+IFERROR(LISTAS[[#This Row],[VENTA NETA]]/LISTAS[[#This Row],[COSTO]]-1,0)</f>
        <v>0</v>
      </c>
      <c r="J3591" s="50" t="str">
        <f>IFERROR(VLOOKUP(LISTAS[[#This Row],[ID]],_01_CODIGOS_Y_COSTOS_xlsm[[Producto y N°]:[CODIGO]],2,0),"")</f>
        <v/>
      </c>
      <c r="O3591" t="s">
        <v>10800</v>
      </c>
      <c r="AB3591" s="12" t="str">
        <f>+LISTAS[[#This Row],[Codigo]]&amp;LISTAS[[#This Row],[Fabrica]]</f>
        <v/>
      </c>
      <c r="AC3591" s="13" t="str">
        <f>+LISTAS[[#This Row],[Codigo]]</f>
        <v/>
      </c>
      <c r="AD3591" s="13" t="str">
        <f>+LISTAS[[#This Row],[ID]]</f>
        <v>CLIPS IMPORTADOS975</v>
      </c>
    </row>
    <row r="3592" spans="1:30" x14ac:dyDescent="0.35">
      <c r="A3592" s="7" t="s">
        <v>10801</v>
      </c>
      <c r="B3592" t="s">
        <v>10310</v>
      </c>
      <c r="C3592">
        <v>976</v>
      </c>
      <c r="D3592" t="s">
        <v>10311</v>
      </c>
      <c r="E3592" s="2">
        <v>1217.3913</v>
      </c>
      <c r="F3592" s="7" t="str">
        <f>+_xlfn.XLOOKUP(LISTAS[[#This Row],[ID]],_01_CODIGOS_Y_COSTOS_xlsm[Producto y N°],_01_CODIGOS_Y_COSTOS_xlsm[FABRICA],"",0,1)</f>
        <v/>
      </c>
      <c r="G3592" s="26">
        <f>LISTAS[[#This Row],[Precio]]*(1-0.46)</f>
        <v>657.391302</v>
      </c>
      <c r="H3592" s="21">
        <f>+_xlfn.XLOOKUP(LISTAS[[#This Row],[ID]],_01_CODIGOS_Y_COSTOS_xlsm[Producto y N°],_01_CODIGOS_Y_COSTOS_xlsm[COSTO],0,0,1)</f>
        <v>0</v>
      </c>
      <c r="I3592" s="28">
        <f>+IFERROR(LISTAS[[#This Row],[VENTA NETA]]/LISTAS[[#This Row],[COSTO]]-1,0)</f>
        <v>0</v>
      </c>
      <c r="J3592" s="50" t="str">
        <f>IFERROR(VLOOKUP(LISTAS[[#This Row],[ID]],_01_CODIGOS_Y_COSTOS_xlsm[[Producto y N°]:[CODIGO]],2,0),"")</f>
        <v/>
      </c>
      <c r="O3592" t="s">
        <v>10801</v>
      </c>
      <c r="AB3592" s="12" t="str">
        <f>+LISTAS[[#This Row],[Codigo]]&amp;LISTAS[[#This Row],[Fabrica]]</f>
        <v/>
      </c>
      <c r="AC3592" s="13" t="str">
        <f>+LISTAS[[#This Row],[Codigo]]</f>
        <v/>
      </c>
      <c r="AD3592" s="13" t="str">
        <f>+LISTAS[[#This Row],[ID]]</f>
        <v>CLIPS IMPORTADOS976</v>
      </c>
    </row>
    <row r="3593" spans="1:30" x14ac:dyDescent="0.35">
      <c r="A3593" s="7" t="s">
        <v>10802</v>
      </c>
      <c r="B3593" t="s">
        <v>10310</v>
      </c>
      <c r="C3593">
        <v>977</v>
      </c>
      <c r="D3593" t="s">
        <v>10652</v>
      </c>
      <c r="E3593" s="2">
        <v>913.04349999999999</v>
      </c>
      <c r="F3593" s="7" t="str">
        <f>+_xlfn.XLOOKUP(LISTAS[[#This Row],[ID]],_01_CODIGOS_Y_COSTOS_xlsm[Producto y N°],_01_CODIGOS_Y_COSTOS_xlsm[FABRICA],"",0,1)</f>
        <v/>
      </c>
      <c r="G3593" s="26">
        <f>LISTAS[[#This Row],[Precio]]*(1-0.46)</f>
        <v>493.04349000000002</v>
      </c>
      <c r="H3593" s="21">
        <f>+_xlfn.XLOOKUP(LISTAS[[#This Row],[ID]],_01_CODIGOS_Y_COSTOS_xlsm[Producto y N°],_01_CODIGOS_Y_COSTOS_xlsm[COSTO],0,0,1)</f>
        <v>0</v>
      </c>
      <c r="I3593" s="28">
        <f>+IFERROR(LISTAS[[#This Row],[VENTA NETA]]/LISTAS[[#This Row],[COSTO]]-1,0)</f>
        <v>0</v>
      </c>
      <c r="J3593" s="50" t="str">
        <f>IFERROR(VLOOKUP(LISTAS[[#This Row],[ID]],_01_CODIGOS_Y_COSTOS_xlsm[[Producto y N°]:[CODIGO]],2,0),"")</f>
        <v/>
      </c>
      <c r="O3593" t="s">
        <v>10802</v>
      </c>
      <c r="AB3593" s="12" t="str">
        <f>+LISTAS[[#This Row],[Codigo]]&amp;LISTAS[[#This Row],[Fabrica]]</f>
        <v/>
      </c>
      <c r="AC3593" s="13" t="str">
        <f>+LISTAS[[#This Row],[Codigo]]</f>
        <v/>
      </c>
      <c r="AD3593" s="13" t="str">
        <f>+LISTAS[[#This Row],[ID]]</f>
        <v>CLIPS IMPORTADOS977</v>
      </c>
    </row>
    <row r="3594" spans="1:30" x14ac:dyDescent="0.35">
      <c r="A3594" s="7" t="s">
        <v>10803</v>
      </c>
      <c r="B3594" t="s">
        <v>10310</v>
      </c>
      <c r="C3594">
        <v>978</v>
      </c>
      <c r="D3594" t="s">
        <v>10324</v>
      </c>
      <c r="E3594" s="2">
        <v>1130.4348</v>
      </c>
      <c r="F3594" s="7" t="str">
        <f>+_xlfn.XLOOKUP(LISTAS[[#This Row],[ID]],_01_CODIGOS_Y_COSTOS_xlsm[Producto y N°],_01_CODIGOS_Y_COSTOS_xlsm[FABRICA],"",0,1)</f>
        <v/>
      </c>
      <c r="G3594" s="26">
        <f>LISTAS[[#This Row],[Precio]]*(1-0.46)</f>
        <v>610.43479200000002</v>
      </c>
      <c r="H3594" s="21">
        <f>+_xlfn.XLOOKUP(LISTAS[[#This Row],[ID]],_01_CODIGOS_Y_COSTOS_xlsm[Producto y N°],_01_CODIGOS_Y_COSTOS_xlsm[COSTO],0,0,1)</f>
        <v>0</v>
      </c>
      <c r="I3594" s="28">
        <f>+IFERROR(LISTAS[[#This Row],[VENTA NETA]]/LISTAS[[#This Row],[COSTO]]-1,0)</f>
        <v>0</v>
      </c>
      <c r="J3594" s="50" t="str">
        <f>IFERROR(VLOOKUP(LISTAS[[#This Row],[ID]],_01_CODIGOS_Y_COSTOS_xlsm[[Producto y N°]:[CODIGO]],2,0),"")</f>
        <v/>
      </c>
      <c r="O3594" t="s">
        <v>10803</v>
      </c>
      <c r="AB3594" s="12" t="str">
        <f>+LISTAS[[#This Row],[Codigo]]&amp;LISTAS[[#This Row],[Fabrica]]</f>
        <v/>
      </c>
      <c r="AC3594" s="13" t="str">
        <f>+LISTAS[[#This Row],[Codigo]]</f>
        <v/>
      </c>
      <c r="AD3594" s="13" t="str">
        <f>+LISTAS[[#This Row],[ID]]</f>
        <v>CLIPS IMPORTADOS978</v>
      </c>
    </row>
    <row r="3595" spans="1:30" x14ac:dyDescent="0.35">
      <c r="A3595" s="7" t="s">
        <v>10804</v>
      </c>
      <c r="B3595" t="s">
        <v>10310</v>
      </c>
      <c r="C3595">
        <v>979</v>
      </c>
      <c r="D3595" t="s">
        <v>10324</v>
      </c>
      <c r="E3595" s="2">
        <v>1130.4348</v>
      </c>
      <c r="F3595" s="7" t="str">
        <f>+_xlfn.XLOOKUP(LISTAS[[#This Row],[ID]],_01_CODIGOS_Y_COSTOS_xlsm[Producto y N°],_01_CODIGOS_Y_COSTOS_xlsm[FABRICA],"",0,1)</f>
        <v/>
      </c>
      <c r="G3595" s="26">
        <f>LISTAS[[#This Row],[Precio]]*(1-0.46)</f>
        <v>610.43479200000002</v>
      </c>
      <c r="H3595" s="21">
        <f>+_xlfn.XLOOKUP(LISTAS[[#This Row],[ID]],_01_CODIGOS_Y_COSTOS_xlsm[Producto y N°],_01_CODIGOS_Y_COSTOS_xlsm[COSTO],0,0,1)</f>
        <v>0</v>
      </c>
      <c r="I3595" s="28">
        <f>+IFERROR(LISTAS[[#This Row],[VENTA NETA]]/LISTAS[[#This Row],[COSTO]]-1,0)</f>
        <v>0</v>
      </c>
      <c r="J3595" s="50" t="str">
        <f>IFERROR(VLOOKUP(LISTAS[[#This Row],[ID]],_01_CODIGOS_Y_COSTOS_xlsm[[Producto y N°]:[CODIGO]],2,0),"")</f>
        <v/>
      </c>
      <c r="O3595" t="s">
        <v>10804</v>
      </c>
      <c r="AB3595" s="12" t="str">
        <f>+LISTAS[[#This Row],[Codigo]]&amp;LISTAS[[#This Row],[Fabrica]]</f>
        <v/>
      </c>
      <c r="AC3595" s="13" t="str">
        <f>+LISTAS[[#This Row],[Codigo]]</f>
        <v/>
      </c>
      <c r="AD3595" s="13" t="str">
        <f>+LISTAS[[#This Row],[ID]]</f>
        <v>CLIPS IMPORTADOS979</v>
      </c>
    </row>
    <row r="3596" spans="1:30" x14ac:dyDescent="0.35">
      <c r="A3596" s="7" t="s">
        <v>10805</v>
      </c>
      <c r="B3596" t="s">
        <v>10310</v>
      </c>
      <c r="C3596">
        <v>980</v>
      </c>
      <c r="D3596" t="s">
        <v>10328</v>
      </c>
      <c r="E3596" s="2">
        <v>1000</v>
      </c>
      <c r="F3596" s="7" t="str">
        <f>+_xlfn.XLOOKUP(LISTAS[[#This Row],[ID]],_01_CODIGOS_Y_COSTOS_xlsm[Producto y N°],_01_CODIGOS_Y_COSTOS_xlsm[FABRICA],"",0,1)</f>
        <v/>
      </c>
      <c r="G3596" s="26">
        <f>LISTAS[[#This Row],[Precio]]*(1-0.46)</f>
        <v>540</v>
      </c>
      <c r="H3596" s="21">
        <f>+_xlfn.XLOOKUP(LISTAS[[#This Row],[ID]],_01_CODIGOS_Y_COSTOS_xlsm[Producto y N°],_01_CODIGOS_Y_COSTOS_xlsm[COSTO],0,0,1)</f>
        <v>0</v>
      </c>
      <c r="I3596" s="28">
        <f>+IFERROR(LISTAS[[#This Row],[VENTA NETA]]/LISTAS[[#This Row],[COSTO]]-1,0)</f>
        <v>0</v>
      </c>
      <c r="J3596" s="50" t="str">
        <f>IFERROR(VLOOKUP(LISTAS[[#This Row],[ID]],_01_CODIGOS_Y_COSTOS_xlsm[[Producto y N°]:[CODIGO]],2,0),"")</f>
        <v/>
      </c>
      <c r="O3596" t="s">
        <v>10805</v>
      </c>
      <c r="AB3596" s="12" t="str">
        <f>+LISTAS[[#This Row],[Codigo]]&amp;LISTAS[[#This Row],[Fabrica]]</f>
        <v/>
      </c>
      <c r="AC3596" s="13" t="str">
        <f>+LISTAS[[#This Row],[Codigo]]</f>
        <v/>
      </c>
      <c r="AD3596" s="13" t="str">
        <f>+LISTAS[[#This Row],[ID]]</f>
        <v>CLIPS IMPORTADOS980</v>
      </c>
    </row>
    <row r="3597" spans="1:30" x14ac:dyDescent="0.35">
      <c r="A3597" s="7" t="s">
        <v>10806</v>
      </c>
      <c r="B3597" t="s">
        <v>10310</v>
      </c>
      <c r="C3597">
        <v>981</v>
      </c>
      <c r="D3597" t="s">
        <v>10807</v>
      </c>
      <c r="E3597" s="2">
        <v>1456.5217</v>
      </c>
      <c r="F3597" s="7" t="str">
        <f>+_xlfn.XLOOKUP(LISTAS[[#This Row],[ID]],_01_CODIGOS_Y_COSTOS_xlsm[Producto y N°],_01_CODIGOS_Y_COSTOS_xlsm[FABRICA],"",0,1)</f>
        <v/>
      </c>
      <c r="G3597" s="26">
        <f>LISTAS[[#This Row],[Precio]]*(1-0.46)</f>
        <v>786.52171800000008</v>
      </c>
      <c r="H3597" s="21">
        <f>+_xlfn.XLOOKUP(LISTAS[[#This Row],[ID]],_01_CODIGOS_Y_COSTOS_xlsm[Producto y N°],_01_CODIGOS_Y_COSTOS_xlsm[COSTO],0,0,1)</f>
        <v>0</v>
      </c>
      <c r="I3597" s="28">
        <f>+IFERROR(LISTAS[[#This Row],[VENTA NETA]]/LISTAS[[#This Row],[COSTO]]-1,0)</f>
        <v>0</v>
      </c>
      <c r="J3597" s="50" t="str">
        <f>IFERROR(VLOOKUP(LISTAS[[#This Row],[ID]],_01_CODIGOS_Y_COSTOS_xlsm[[Producto y N°]:[CODIGO]],2,0),"")</f>
        <v/>
      </c>
      <c r="O3597" t="s">
        <v>10806</v>
      </c>
      <c r="AB3597" s="12" t="str">
        <f>+LISTAS[[#This Row],[Codigo]]&amp;LISTAS[[#This Row],[Fabrica]]</f>
        <v/>
      </c>
      <c r="AC3597" s="13" t="str">
        <f>+LISTAS[[#This Row],[Codigo]]</f>
        <v/>
      </c>
      <c r="AD3597" s="13" t="str">
        <f>+LISTAS[[#This Row],[ID]]</f>
        <v>CLIPS IMPORTADOS981</v>
      </c>
    </row>
    <row r="3598" spans="1:30" x14ac:dyDescent="0.35">
      <c r="A3598" s="7" t="s">
        <v>10808</v>
      </c>
      <c r="B3598" t="s">
        <v>10310</v>
      </c>
      <c r="C3598">
        <v>982</v>
      </c>
      <c r="D3598" t="s">
        <v>10311</v>
      </c>
      <c r="E3598" s="2">
        <v>1282.6087</v>
      </c>
      <c r="F3598" s="7" t="str">
        <f>+_xlfn.XLOOKUP(LISTAS[[#This Row],[ID]],_01_CODIGOS_Y_COSTOS_xlsm[Producto y N°],_01_CODIGOS_Y_COSTOS_xlsm[FABRICA],"",0,1)</f>
        <v/>
      </c>
      <c r="G3598" s="26">
        <f>LISTAS[[#This Row],[Precio]]*(1-0.46)</f>
        <v>692.608698</v>
      </c>
      <c r="H3598" s="21">
        <f>+_xlfn.XLOOKUP(LISTAS[[#This Row],[ID]],_01_CODIGOS_Y_COSTOS_xlsm[Producto y N°],_01_CODIGOS_Y_COSTOS_xlsm[COSTO],0,0,1)</f>
        <v>0</v>
      </c>
      <c r="I3598" s="28">
        <f>+IFERROR(LISTAS[[#This Row],[VENTA NETA]]/LISTAS[[#This Row],[COSTO]]-1,0)</f>
        <v>0</v>
      </c>
      <c r="J3598" s="50" t="str">
        <f>IFERROR(VLOOKUP(LISTAS[[#This Row],[ID]],_01_CODIGOS_Y_COSTOS_xlsm[[Producto y N°]:[CODIGO]],2,0),"")</f>
        <v/>
      </c>
      <c r="O3598" t="s">
        <v>10808</v>
      </c>
      <c r="AB3598" s="12" t="str">
        <f>+LISTAS[[#This Row],[Codigo]]&amp;LISTAS[[#This Row],[Fabrica]]</f>
        <v/>
      </c>
      <c r="AC3598" s="13" t="str">
        <f>+LISTAS[[#This Row],[Codigo]]</f>
        <v/>
      </c>
      <c r="AD3598" s="13" t="str">
        <f>+LISTAS[[#This Row],[ID]]</f>
        <v>CLIPS IMPORTADOS982</v>
      </c>
    </row>
    <row r="3599" spans="1:30" x14ac:dyDescent="0.35">
      <c r="A3599" s="7" t="s">
        <v>10809</v>
      </c>
      <c r="B3599" t="s">
        <v>10310</v>
      </c>
      <c r="C3599">
        <v>983</v>
      </c>
      <c r="D3599" t="s">
        <v>10324</v>
      </c>
      <c r="E3599" s="2">
        <v>1043.4783</v>
      </c>
      <c r="F3599" s="7" t="str">
        <f>+_xlfn.XLOOKUP(LISTAS[[#This Row],[ID]],_01_CODIGOS_Y_COSTOS_xlsm[Producto y N°],_01_CODIGOS_Y_COSTOS_xlsm[FABRICA],"",0,1)</f>
        <v/>
      </c>
      <c r="G3599" s="26">
        <f>LISTAS[[#This Row],[Precio]]*(1-0.46)</f>
        <v>563.47828200000004</v>
      </c>
      <c r="H3599" s="21">
        <f>+_xlfn.XLOOKUP(LISTAS[[#This Row],[ID]],_01_CODIGOS_Y_COSTOS_xlsm[Producto y N°],_01_CODIGOS_Y_COSTOS_xlsm[COSTO],0,0,1)</f>
        <v>0</v>
      </c>
      <c r="I3599" s="28">
        <f>+IFERROR(LISTAS[[#This Row],[VENTA NETA]]/LISTAS[[#This Row],[COSTO]]-1,0)</f>
        <v>0</v>
      </c>
      <c r="J3599" s="50" t="str">
        <f>IFERROR(VLOOKUP(LISTAS[[#This Row],[ID]],_01_CODIGOS_Y_COSTOS_xlsm[[Producto y N°]:[CODIGO]],2,0),"")</f>
        <v/>
      </c>
      <c r="O3599" t="s">
        <v>10809</v>
      </c>
      <c r="AB3599" s="12" t="str">
        <f>+LISTAS[[#This Row],[Codigo]]&amp;LISTAS[[#This Row],[Fabrica]]</f>
        <v/>
      </c>
      <c r="AC3599" s="13" t="str">
        <f>+LISTAS[[#This Row],[Codigo]]</f>
        <v/>
      </c>
      <c r="AD3599" s="13" t="str">
        <f>+LISTAS[[#This Row],[ID]]</f>
        <v>CLIPS IMPORTADOS983</v>
      </c>
    </row>
    <row r="3600" spans="1:30" x14ac:dyDescent="0.35">
      <c r="A3600" s="7" t="s">
        <v>10810</v>
      </c>
      <c r="B3600" t="s">
        <v>10310</v>
      </c>
      <c r="C3600">
        <v>984</v>
      </c>
      <c r="D3600" t="s">
        <v>10390</v>
      </c>
      <c r="E3600" s="2">
        <v>1130.4348</v>
      </c>
      <c r="F3600" s="7" t="str">
        <f>+_xlfn.XLOOKUP(LISTAS[[#This Row],[ID]],_01_CODIGOS_Y_COSTOS_xlsm[Producto y N°],_01_CODIGOS_Y_COSTOS_xlsm[FABRICA],"",0,1)</f>
        <v/>
      </c>
      <c r="G3600" s="26">
        <f>LISTAS[[#This Row],[Precio]]*(1-0.46)</f>
        <v>610.43479200000002</v>
      </c>
      <c r="H3600" s="21">
        <f>+_xlfn.XLOOKUP(LISTAS[[#This Row],[ID]],_01_CODIGOS_Y_COSTOS_xlsm[Producto y N°],_01_CODIGOS_Y_COSTOS_xlsm[COSTO],0,0,1)</f>
        <v>0</v>
      </c>
      <c r="I3600" s="28">
        <f>+IFERROR(LISTAS[[#This Row],[VENTA NETA]]/LISTAS[[#This Row],[COSTO]]-1,0)</f>
        <v>0</v>
      </c>
      <c r="J3600" s="50" t="str">
        <f>IFERROR(VLOOKUP(LISTAS[[#This Row],[ID]],_01_CODIGOS_Y_COSTOS_xlsm[[Producto y N°]:[CODIGO]],2,0),"")</f>
        <v/>
      </c>
      <c r="O3600" t="s">
        <v>10810</v>
      </c>
      <c r="AB3600" s="12" t="str">
        <f>+LISTAS[[#This Row],[Codigo]]&amp;LISTAS[[#This Row],[Fabrica]]</f>
        <v/>
      </c>
      <c r="AC3600" s="13" t="str">
        <f>+LISTAS[[#This Row],[Codigo]]</f>
        <v/>
      </c>
      <c r="AD3600" s="13" t="str">
        <f>+LISTAS[[#This Row],[ID]]</f>
        <v>CLIPS IMPORTADOS984</v>
      </c>
    </row>
    <row r="3601" spans="1:30" x14ac:dyDescent="0.35">
      <c r="A3601" s="7" t="s">
        <v>10811</v>
      </c>
      <c r="B3601" t="s">
        <v>10310</v>
      </c>
      <c r="C3601">
        <v>985</v>
      </c>
      <c r="D3601" t="s">
        <v>10375</v>
      </c>
      <c r="E3601" s="2">
        <v>1130.4348</v>
      </c>
      <c r="F3601" s="7" t="str">
        <f>+_xlfn.XLOOKUP(LISTAS[[#This Row],[ID]],_01_CODIGOS_Y_COSTOS_xlsm[Producto y N°],_01_CODIGOS_Y_COSTOS_xlsm[FABRICA],"",0,1)</f>
        <v/>
      </c>
      <c r="G3601" s="26">
        <f>LISTAS[[#This Row],[Precio]]*(1-0.46)</f>
        <v>610.43479200000002</v>
      </c>
      <c r="H3601" s="21">
        <f>+_xlfn.XLOOKUP(LISTAS[[#This Row],[ID]],_01_CODIGOS_Y_COSTOS_xlsm[Producto y N°],_01_CODIGOS_Y_COSTOS_xlsm[COSTO],0,0,1)</f>
        <v>0</v>
      </c>
      <c r="I3601" s="28">
        <f>+IFERROR(LISTAS[[#This Row],[VENTA NETA]]/LISTAS[[#This Row],[COSTO]]-1,0)</f>
        <v>0</v>
      </c>
      <c r="J3601" s="50" t="str">
        <f>IFERROR(VLOOKUP(LISTAS[[#This Row],[ID]],_01_CODIGOS_Y_COSTOS_xlsm[[Producto y N°]:[CODIGO]],2,0),"")</f>
        <v/>
      </c>
      <c r="O3601" t="s">
        <v>10811</v>
      </c>
      <c r="AB3601" s="12" t="str">
        <f>+LISTAS[[#This Row],[Codigo]]&amp;LISTAS[[#This Row],[Fabrica]]</f>
        <v/>
      </c>
      <c r="AC3601" s="13" t="str">
        <f>+LISTAS[[#This Row],[Codigo]]</f>
        <v/>
      </c>
      <c r="AD3601" s="13" t="str">
        <f>+LISTAS[[#This Row],[ID]]</f>
        <v>CLIPS IMPORTADOS985</v>
      </c>
    </row>
    <row r="3602" spans="1:30" x14ac:dyDescent="0.35">
      <c r="A3602" s="7" t="s">
        <v>10812</v>
      </c>
      <c r="B3602" t="s">
        <v>10310</v>
      </c>
      <c r="C3602">
        <v>986</v>
      </c>
      <c r="D3602" t="s">
        <v>10813</v>
      </c>
      <c r="E3602" s="2">
        <v>1217.3913</v>
      </c>
      <c r="F3602" s="7" t="str">
        <f>+_xlfn.XLOOKUP(LISTAS[[#This Row],[ID]],_01_CODIGOS_Y_COSTOS_xlsm[Producto y N°],_01_CODIGOS_Y_COSTOS_xlsm[FABRICA],"",0,1)</f>
        <v/>
      </c>
      <c r="G3602" s="26">
        <f>LISTAS[[#This Row],[Precio]]*(1-0.46)</f>
        <v>657.391302</v>
      </c>
      <c r="H3602" s="21">
        <f>+_xlfn.XLOOKUP(LISTAS[[#This Row],[ID]],_01_CODIGOS_Y_COSTOS_xlsm[Producto y N°],_01_CODIGOS_Y_COSTOS_xlsm[COSTO],0,0,1)</f>
        <v>0</v>
      </c>
      <c r="I3602" s="28">
        <f>+IFERROR(LISTAS[[#This Row],[VENTA NETA]]/LISTAS[[#This Row],[COSTO]]-1,0)</f>
        <v>0</v>
      </c>
      <c r="J3602" s="50" t="str">
        <f>IFERROR(VLOOKUP(LISTAS[[#This Row],[ID]],_01_CODIGOS_Y_COSTOS_xlsm[[Producto y N°]:[CODIGO]],2,0),"")</f>
        <v/>
      </c>
      <c r="O3602" t="s">
        <v>10812</v>
      </c>
      <c r="AB3602" s="12" t="str">
        <f>+LISTAS[[#This Row],[Codigo]]&amp;LISTAS[[#This Row],[Fabrica]]</f>
        <v/>
      </c>
      <c r="AC3602" s="13" t="str">
        <f>+LISTAS[[#This Row],[Codigo]]</f>
        <v/>
      </c>
      <c r="AD3602" s="13" t="str">
        <f>+LISTAS[[#This Row],[ID]]</f>
        <v>CLIPS IMPORTADOS986</v>
      </c>
    </row>
    <row r="3603" spans="1:30" x14ac:dyDescent="0.35">
      <c r="A3603" s="7" t="s">
        <v>10814</v>
      </c>
      <c r="B3603" t="s">
        <v>10310</v>
      </c>
      <c r="C3603">
        <v>987</v>
      </c>
      <c r="D3603" t="s">
        <v>10375</v>
      </c>
      <c r="E3603" s="2">
        <v>1217.3913</v>
      </c>
      <c r="F3603" s="7" t="str">
        <f>+_xlfn.XLOOKUP(LISTAS[[#This Row],[ID]],_01_CODIGOS_Y_COSTOS_xlsm[Producto y N°],_01_CODIGOS_Y_COSTOS_xlsm[FABRICA],"",0,1)</f>
        <v/>
      </c>
      <c r="G3603" s="26">
        <f>LISTAS[[#This Row],[Precio]]*(1-0.46)</f>
        <v>657.391302</v>
      </c>
      <c r="H3603" s="21">
        <f>+_xlfn.XLOOKUP(LISTAS[[#This Row],[ID]],_01_CODIGOS_Y_COSTOS_xlsm[Producto y N°],_01_CODIGOS_Y_COSTOS_xlsm[COSTO],0,0,1)</f>
        <v>0</v>
      </c>
      <c r="I3603" s="28">
        <f>+IFERROR(LISTAS[[#This Row],[VENTA NETA]]/LISTAS[[#This Row],[COSTO]]-1,0)</f>
        <v>0</v>
      </c>
      <c r="J3603" s="50" t="str">
        <f>IFERROR(VLOOKUP(LISTAS[[#This Row],[ID]],_01_CODIGOS_Y_COSTOS_xlsm[[Producto y N°]:[CODIGO]],2,0),"")</f>
        <v/>
      </c>
      <c r="O3603" t="s">
        <v>10814</v>
      </c>
      <c r="AB3603" s="12" t="str">
        <f>+LISTAS[[#This Row],[Codigo]]&amp;LISTAS[[#This Row],[Fabrica]]</f>
        <v/>
      </c>
      <c r="AC3603" s="13" t="str">
        <f>+LISTAS[[#This Row],[Codigo]]</f>
        <v/>
      </c>
      <c r="AD3603" s="13" t="str">
        <f>+LISTAS[[#This Row],[ID]]</f>
        <v>CLIPS IMPORTADOS987</v>
      </c>
    </row>
    <row r="3604" spans="1:30" x14ac:dyDescent="0.35">
      <c r="A3604" s="7" t="s">
        <v>10815</v>
      </c>
      <c r="B3604" t="s">
        <v>10310</v>
      </c>
      <c r="C3604">
        <v>988</v>
      </c>
      <c r="D3604" t="s">
        <v>10375</v>
      </c>
      <c r="E3604" s="2">
        <v>1000</v>
      </c>
      <c r="F3604" s="7" t="str">
        <f>+_xlfn.XLOOKUP(LISTAS[[#This Row],[ID]],_01_CODIGOS_Y_COSTOS_xlsm[Producto y N°],_01_CODIGOS_Y_COSTOS_xlsm[FABRICA],"",0,1)</f>
        <v/>
      </c>
      <c r="G3604" s="26">
        <f>LISTAS[[#This Row],[Precio]]*(1-0.46)</f>
        <v>540</v>
      </c>
      <c r="H3604" s="21">
        <f>+_xlfn.XLOOKUP(LISTAS[[#This Row],[ID]],_01_CODIGOS_Y_COSTOS_xlsm[Producto y N°],_01_CODIGOS_Y_COSTOS_xlsm[COSTO],0,0,1)</f>
        <v>0</v>
      </c>
      <c r="I3604" s="28">
        <f>+IFERROR(LISTAS[[#This Row],[VENTA NETA]]/LISTAS[[#This Row],[COSTO]]-1,0)</f>
        <v>0</v>
      </c>
      <c r="J3604" s="50" t="str">
        <f>IFERROR(VLOOKUP(LISTAS[[#This Row],[ID]],_01_CODIGOS_Y_COSTOS_xlsm[[Producto y N°]:[CODIGO]],2,0),"")</f>
        <v/>
      </c>
      <c r="O3604" t="s">
        <v>10815</v>
      </c>
      <c r="AB3604" s="12" t="str">
        <f>+LISTAS[[#This Row],[Codigo]]&amp;LISTAS[[#This Row],[Fabrica]]</f>
        <v/>
      </c>
      <c r="AC3604" s="13" t="str">
        <f>+LISTAS[[#This Row],[Codigo]]</f>
        <v/>
      </c>
      <c r="AD3604" s="13" t="str">
        <f>+LISTAS[[#This Row],[ID]]</f>
        <v>CLIPS IMPORTADOS988</v>
      </c>
    </row>
    <row r="3605" spans="1:30" x14ac:dyDescent="0.35">
      <c r="A3605" s="7" t="s">
        <v>10816</v>
      </c>
      <c r="B3605" t="s">
        <v>10310</v>
      </c>
      <c r="C3605">
        <v>989</v>
      </c>
      <c r="D3605" t="s">
        <v>10375</v>
      </c>
      <c r="E3605" s="2">
        <v>1282.6087</v>
      </c>
      <c r="F3605" s="7" t="str">
        <f>+_xlfn.XLOOKUP(LISTAS[[#This Row],[ID]],_01_CODIGOS_Y_COSTOS_xlsm[Producto y N°],_01_CODIGOS_Y_COSTOS_xlsm[FABRICA],"",0,1)</f>
        <v/>
      </c>
      <c r="G3605" s="26">
        <f>LISTAS[[#This Row],[Precio]]*(1-0.46)</f>
        <v>692.608698</v>
      </c>
      <c r="H3605" s="21">
        <f>+_xlfn.XLOOKUP(LISTAS[[#This Row],[ID]],_01_CODIGOS_Y_COSTOS_xlsm[Producto y N°],_01_CODIGOS_Y_COSTOS_xlsm[COSTO],0,0,1)</f>
        <v>0</v>
      </c>
      <c r="I3605" s="28">
        <f>+IFERROR(LISTAS[[#This Row],[VENTA NETA]]/LISTAS[[#This Row],[COSTO]]-1,0)</f>
        <v>0</v>
      </c>
      <c r="J3605" s="50" t="str">
        <f>IFERROR(VLOOKUP(LISTAS[[#This Row],[ID]],_01_CODIGOS_Y_COSTOS_xlsm[[Producto y N°]:[CODIGO]],2,0),"")</f>
        <v/>
      </c>
      <c r="O3605" t="s">
        <v>10816</v>
      </c>
      <c r="AB3605" s="12" t="str">
        <f>+LISTAS[[#This Row],[Codigo]]&amp;LISTAS[[#This Row],[Fabrica]]</f>
        <v/>
      </c>
      <c r="AC3605" s="13" t="str">
        <f>+LISTAS[[#This Row],[Codigo]]</f>
        <v/>
      </c>
      <c r="AD3605" s="13" t="str">
        <f>+LISTAS[[#This Row],[ID]]</f>
        <v>CLIPS IMPORTADOS989</v>
      </c>
    </row>
    <row r="3606" spans="1:30" x14ac:dyDescent="0.35">
      <c r="A3606" s="7" t="s">
        <v>10817</v>
      </c>
      <c r="B3606" t="s">
        <v>10310</v>
      </c>
      <c r="C3606">
        <v>990</v>
      </c>
      <c r="D3606" t="s">
        <v>10324</v>
      </c>
      <c r="E3606" s="2">
        <v>695.65219999999999</v>
      </c>
      <c r="F3606" s="7" t="str">
        <f>+_xlfn.XLOOKUP(LISTAS[[#This Row],[ID]],_01_CODIGOS_Y_COSTOS_xlsm[Producto y N°],_01_CODIGOS_Y_COSTOS_xlsm[FABRICA],"",0,1)</f>
        <v/>
      </c>
      <c r="G3606" s="26">
        <f>LISTAS[[#This Row],[Precio]]*(1-0.46)</f>
        <v>375.65218800000002</v>
      </c>
      <c r="H3606" s="21">
        <f>+_xlfn.XLOOKUP(LISTAS[[#This Row],[ID]],_01_CODIGOS_Y_COSTOS_xlsm[Producto y N°],_01_CODIGOS_Y_COSTOS_xlsm[COSTO],0,0,1)</f>
        <v>0</v>
      </c>
      <c r="I3606" s="28">
        <f>+IFERROR(LISTAS[[#This Row],[VENTA NETA]]/LISTAS[[#This Row],[COSTO]]-1,0)</f>
        <v>0</v>
      </c>
      <c r="J3606" s="50" t="str">
        <f>IFERROR(VLOOKUP(LISTAS[[#This Row],[ID]],_01_CODIGOS_Y_COSTOS_xlsm[[Producto y N°]:[CODIGO]],2,0),"")</f>
        <v/>
      </c>
      <c r="O3606" t="s">
        <v>10817</v>
      </c>
      <c r="AB3606" s="12" t="str">
        <f>+LISTAS[[#This Row],[Codigo]]&amp;LISTAS[[#This Row],[Fabrica]]</f>
        <v/>
      </c>
      <c r="AC3606" s="13" t="str">
        <f>+LISTAS[[#This Row],[Codigo]]</f>
        <v/>
      </c>
      <c r="AD3606" s="13" t="str">
        <f>+LISTAS[[#This Row],[ID]]</f>
        <v>CLIPS IMPORTADOS990</v>
      </c>
    </row>
    <row r="3607" spans="1:30" x14ac:dyDescent="0.35">
      <c r="A3607" s="7" t="s">
        <v>10818</v>
      </c>
      <c r="B3607" t="s">
        <v>10819</v>
      </c>
      <c r="C3607">
        <v>1</v>
      </c>
      <c r="D3607" t="s">
        <v>10820</v>
      </c>
      <c r="E3607" s="2">
        <v>843</v>
      </c>
      <c r="F3607" s="7" t="str">
        <f>+_xlfn.XLOOKUP(LISTAS[[#This Row],[ID]],_01_CODIGOS_Y_COSTOS_xlsm[Producto y N°],_01_CODIGOS_Y_COSTOS_xlsm[FABRICA],"",0,1)</f>
        <v/>
      </c>
      <c r="G3607" s="26">
        <f>LISTAS[[#This Row],[Precio]]*(1-0.46)</f>
        <v>455.22</v>
      </c>
      <c r="H3607" s="21">
        <f>+_xlfn.XLOOKUP(LISTAS[[#This Row],[ID]],_01_CODIGOS_Y_COSTOS_xlsm[Producto y N°],_01_CODIGOS_Y_COSTOS_xlsm[COSTO],0,0,1)</f>
        <v>0</v>
      </c>
      <c r="I3607" s="28">
        <f>+IFERROR(LISTAS[[#This Row],[VENTA NETA]]/LISTAS[[#This Row],[COSTO]]-1,0)</f>
        <v>0</v>
      </c>
      <c r="J3607" s="50" t="str">
        <f>IFERROR(VLOOKUP(LISTAS[[#This Row],[ID]],_01_CODIGOS_Y_COSTOS_xlsm[[Producto y N°]:[CODIGO]],2,0),"")</f>
        <v/>
      </c>
      <c r="O3607" t="s">
        <v>10818</v>
      </c>
      <c r="AB3607" s="12" t="str">
        <f>+LISTAS[[#This Row],[Codigo]]&amp;LISTAS[[#This Row],[Fabrica]]</f>
        <v/>
      </c>
      <c r="AC3607" s="13" t="str">
        <f>+LISTAS[[#This Row],[Codigo]]</f>
        <v/>
      </c>
      <c r="AD3607" s="13" t="str">
        <f>+LISTAS[[#This Row],[ID]]</f>
        <v>TORNILLERIA ESPECIAL1</v>
      </c>
    </row>
    <row r="3608" spans="1:30" x14ac:dyDescent="0.35">
      <c r="A3608" s="7" t="s">
        <v>10821</v>
      </c>
      <c r="B3608" t="s">
        <v>10819</v>
      </c>
      <c r="C3608">
        <v>3</v>
      </c>
      <c r="D3608" t="s">
        <v>10822</v>
      </c>
      <c r="E3608" s="2">
        <v>890</v>
      </c>
      <c r="F3608" s="7" t="str">
        <f>+_xlfn.XLOOKUP(LISTAS[[#This Row],[ID]],_01_CODIGOS_Y_COSTOS_xlsm[Producto y N°],_01_CODIGOS_Y_COSTOS_xlsm[FABRICA],"",0,1)</f>
        <v/>
      </c>
      <c r="G3608" s="26">
        <f>LISTAS[[#This Row],[Precio]]*(1-0.46)</f>
        <v>480.6</v>
      </c>
      <c r="H3608" s="21">
        <f>+_xlfn.XLOOKUP(LISTAS[[#This Row],[ID]],_01_CODIGOS_Y_COSTOS_xlsm[Producto y N°],_01_CODIGOS_Y_COSTOS_xlsm[COSTO],0,0,1)</f>
        <v>0</v>
      </c>
      <c r="I3608" s="28">
        <f>+IFERROR(LISTAS[[#This Row],[VENTA NETA]]/LISTAS[[#This Row],[COSTO]]-1,0)</f>
        <v>0</v>
      </c>
      <c r="J3608" s="50" t="str">
        <f>IFERROR(VLOOKUP(LISTAS[[#This Row],[ID]],_01_CODIGOS_Y_COSTOS_xlsm[[Producto y N°]:[CODIGO]],2,0),"")</f>
        <v/>
      </c>
      <c r="O3608" t="s">
        <v>10821</v>
      </c>
      <c r="AB3608" s="12" t="str">
        <f>+LISTAS[[#This Row],[Codigo]]&amp;LISTAS[[#This Row],[Fabrica]]</f>
        <v/>
      </c>
      <c r="AC3608" s="13" t="str">
        <f>+LISTAS[[#This Row],[Codigo]]</f>
        <v/>
      </c>
      <c r="AD3608" s="13" t="str">
        <f>+LISTAS[[#This Row],[ID]]</f>
        <v>TORNILLERIA ESPECIAL3</v>
      </c>
    </row>
    <row r="3609" spans="1:30" x14ac:dyDescent="0.35">
      <c r="A3609" s="7" t="s">
        <v>10823</v>
      </c>
      <c r="B3609" t="s">
        <v>10819</v>
      </c>
      <c r="C3609">
        <v>4</v>
      </c>
      <c r="D3609" t="s">
        <v>10824</v>
      </c>
      <c r="E3609" s="2">
        <v>843</v>
      </c>
      <c r="F3609" s="7" t="str">
        <f>+_xlfn.XLOOKUP(LISTAS[[#This Row],[ID]],_01_CODIGOS_Y_COSTOS_xlsm[Producto y N°],_01_CODIGOS_Y_COSTOS_xlsm[FABRICA],"",0,1)</f>
        <v/>
      </c>
      <c r="G3609" s="26">
        <f>LISTAS[[#This Row],[Precio]]*(1-0.46)</f>
        <v>455.22</v>
      </c>
      <c r="H3609" s="21">
        <f>+_xlfn.XLOOKUP(LISTAS[[#This Row],[ID]],_01_CODIGOS_Y_COSTOS_xlsm[Producto y N°],_01_CODIGOS_Y_COSTOS_xlsm[COSTO],0,0,1)</f>
        <v>0</v>
      </c>
      <c r="I3609" s="28">
        <f>+IFERROR(LISTAS[[#This Row],[VENTA NETA]]/LISTAS[[#This Row],[COSTO]]-1,0)</f>
        <v>0</v>
      </c>
      <c r="J3609" s="50" t="str">
        <f>IFERROR(VLOOKUP(LISTAS[[#This Row],[ID]],_01_CODIGOS_Y_COSTOS_xlsm[[Producto y N°]:[CODIGO]],2,0),"")</f>
        <v/>
      </c>
      <c r="O3609" t="s">
        <v>10823</v>
      </c>
      <c r="AB3609" s="12" t="str">
        <f>+LISTAS[[#This Row],[Codigo]]&amp;LISTAS[[#This Row],[Fabrica]]</f>
        <v/>
      </c>
      <c r="AC3609" s="13" t="str">
        <f>+LISTAS[[#This Row],[Codigo]]</f>
        <v/>
      </c>
      <c r="AD3609" s="13" t="str">
        <f>+LISTAS[[#This Row],[ID]]</f>
        <v>TORNILLERIA ESPECIAL4</v>
      </c>
    </row>
    <row r="3610" spans="1:30" x14ac:dyDescent="0.35">
      <c r="A3610" s="7" t="s">
        <v>10825</v>
      </c>
      <c r="B3610" t="s">
        <v>10819</v>
      </c>
      <c r="C3610">
        <v>5</v>
      </c>
      <c r="D3610" t="s">
        <v>10826</v>
      </c>
      <c r="E3610" s="2">
        <v>843</v>
      </c>
      <c r="F3610" s="7" t="str">
        <f>+_xlfn.XLOOKUP(LISTAS[[#This Row],[ID]],_01_CODIGOS_Y_COSTOS_xlsm[Producto y N°],_01_CODIGOS_Y_COSTOS_xlsm[FABRICA],"",0,1)</f>
        <v/>
      </c>
      <c r="G3610" s="26">
        <f>LISTAS[[#This Row],[Precio]]*(1-0.46)</f>
        <v>455.22</v>
      </c>
      <c r="H3610" s="21">
        <f>+_xlfn.XLOOKUP(LISTAS[[#This Row],[ID]],_01_CODIGOS_Y_COSTOS_xlsm[Producto y N°],_01_CODIGOS_Y_COSTOS_xlsm[COSTO],0,0,1)</f>
        <v>0</v>
      </c>
      <c r="I3610" s="28">
        <f>+IFERROR(LISTAS[[#This Row],[VENTA NETA]]/LISTAS[[#This Row],[COSTO]]-1,0)</f>
        <v>0</v>
      </c>
      <c r="J3610" s="50" t="str">
        <f>IFERROR(VLOOKUP(LISTAS[[#This Row],[ID]],_01_CODIGOS_Y_COSTOS_xlsm[[Producto y N°]:[CODIGO]],2,0),"")</f>
        <v/>
      </c>
      <c r="O3610" t="s">
        <v>10825</v>
      </c>
      <c r="AB3610" s="12" t="str">
        <f>+LISTAS[[#This Row],[Codigo]]&amp;LISTAS[[#This Row],[Fabrica]]</f>
        <v/>
      </c>
      <c r="AC3610" s="13" t="str">
        <f>+LISTAS[[#This Row],[Codigo]]</f>
        <v/>
      </c>
      <c r="AD3610" s="13" t="str">
        <f>+LISTAS[[#This Row],[ID]]</f>
        <v>TORNILLERIA ESPECIAL5</v>
      </c>
    </row>
    <row r="3611" spans="1:30" x14ac:dyDescent="0.35">
      <c r="A3611" s="7" t="s">
        <v>10827</v>
      </c>
      <c r="B3611" t="s">
        <v>10819</v>
      </c>
      <c r="C3611">
        <v>6</v>
      </c>
      <c r="D3611" t="s">
        <v>10828</v>
      </c>
      <c r="E3611" s="2">
        <v>995</v>
      </c>
      <c r="F3611" s="7" t="str">
        <f>+_xlfn.XLOOKUP(LISTAS[[#This Row],[ID]],_01_CODIGOS_Y_COSTOS_xlsm[Producto y N°],_01_CODIGOS_Y_COSTOS_xlsm[FABRICA],"",0,1)</f>
        <v/>
      </c>
      <c r="G3611" s="26">
        <f>LISTAS[[#This Row],[Precio]]*(1-0.46)</f>
        <v>537.30000000000007</v>
      </c>
      <c r="H3611" s="21">
        <f>+_xlfn.XLOOKUP(LISTAS[[#This Row],[ID]],_01_CODIGOS_Y_COSTOS_xlsm[Producto y N°],_01_CODIGOS_Y_COSTOS_xlsm[COSTO],0,0,1)</f>
        <v>0</v>
      </c>
      <c r="I3611" s="28">
        <f>+IFERROR(LISTAS[[#This Row],[VENTA NETA]]/LISTAS[[#This Row],[COSTO]]-1,0)</f>
        <v>0</v>
      </c>
      <c r="J3611" s="50" t="str">
        <f>IFERROR(VLOOKUP(LISTAS[[#This Row],[ID]],_01_CODIGOS_Y_COSTOS_xlsm[[Producto y N°]:[CODIGO]],2,0),"")</f>
        <v/>
      </c>
      <c r="O3611" t="s">
        <v>10827</v>
      </c>
      <c r="AB3611" s="12" t="str">
        <f>+LISTAS[[#This Row],[Codigo]]&amp;LISTAS[[#This Row],[Fabrica]]</f>
        <v/>
      </c>
      <c r="AC3611" s="13" t="str">
        <f>+LISTAS[[#This Row],[Codigo]]</f>
        <v/>
      </c>
      <c r="AD3611" s="13" t="str">
        <f>+LISTAS[[#This Row],[ID]]</f>
        <v>TORNILLERIA ESPECIAL6</v>
      </c>
    </row>
    <row r="3612" spans="1:30" x14ac:dyDescent="0.35">
      <c r="A3612" s="7" t="s">
        <v>10829</v>
      </c>
      <c r="B3612" t="s">
        <v>10819</v>
      </c>
      <c r="C3612">
        <v>7</v>
      </c>
      <c r="D3612" t="s">
        <v>10830</v>
      </c>
      <c r="E3612" s="2">
        <v>890</v>
      </c>
      <c r="F3612" s="7" t="str">
        <f>+_xlfn.XLOOKUP(LISTAS[[#This Row],[ID]],_01_CODIGOS_Y_COSTOS_xlsm[Producto y N°],_01_CODIGOS_Y_COSTOS_xlsm[FABRICA],"",0,1)</f>
        <v/>
      </c>
      <c r="G3612" s="26">
        <f>LISTAS[[#This Row],[Precio]]*(1-0.46)</f>
        <v>480.6</v>
      </c>
      <c r="H3612" s="21">
        <f>+_xlfn.XLOOKUP(LISTAS[[#This Row],[ID]],_01_CODIGOS_Y_COSTOS_xlsm[Producto y N°],_01_CODIGOS_Y_COSTOS_xlsm[COSTO],0,0,1)</f>
        <v>0</v>
      </c>
      <c r="I3612" s="28">
        <f>+IFERROR(LISTAS[[#This Row],[VENTA NETA]]/LISTAS[[#This Row],[COSTO]]-1,0)</f>
        <v>0</v>
      </c>
      <c r="J3612" s="50" t="str">
        <f>IFERROR(VLOOKUP(LISTAS[[#This Row],[ID]],_01_CODIGOS_Y_COSTOS_xlsm[[Producto y N°]:[CODIGO]],2,0),"")</f>
        <v/>
      </c>
      <c r="O3612" t="s">
        <v>10829</v>
      </c>
      <c r="AB3612" s="12" t="str">
        <f>+LISTAS[[#This Row],[Codigo]]&amp;LISTAS[[#This Row],[Fabrica]]</f>
        <v/>
      </c>
      <c r="AC3612" s="13" t="str">
        <f>+LISTAS[[#This Row],[Codigo]]</f>
        <v/>
      </c>
      <c r="AD3612" s="13" t="str">
        <f>+LISTAS[[#This Row],[ID]]</f>
        <v>TORNILLERIA ESPECIAL7</v>
      </c>
    </row>
    <row r="3613" spans="1:30" x14ac:dyDescent="0.35">
      <c r="A3613" s="7" t="s">
        <v>10831</v>
      </c>
      <c r="B3613" t="s">
        <v>10819</v>
      </c>
      <c r="C3613">
        <v>9</v>
      </c>
      <c r="D3613" t="s">
        <v>10832</v>
      </c>
      <c r="E3613" s="2">
        <v>890</v>
      </c>
      <c r="F3613" s="7" t="str">
        <f>+_xlfn.XLOOKUP(LISTAS[[#This Row],[ID]],_01_CODIGOS_Y_COSTOS_xlsm[Producto y N°],_01_CODIGOS_Y_COSTOS_xlsm[FABRICA],"",0,1)</f>
        <v/>
      </c>
      <c r="G3613" s="26">
        <f>LISTAS[[#This Row],[Precio]]*(1-0.46)</f>
        <v>480.6</v>
      </c>
      <c r="H3613" s="21">
        <f>+_xlfn.XLOOKUP(LISTAS[[#This Row],[ID]],_01_CODIGOS_Y_COSTOS_xlsm[Producto y N°],_01_CODIGOS_Y_COSTOS_xlsm[COSTO],0,0,1)</f>
        <v>0</v>
      </c>
      <c r="I3613" s="28">
        <f>+IFERROR(LISTAS[[#This Row],[VENTA NETA]]/LISTAS[[#This Row],[COSTO]]-1,0)</f>
        <v>0</v>
      </c>
      <c r="J3613" s="50" t="str">
        <f>IFERROR(VLOOKUP(LISTAS[[#This Row],[ID]],_01_CODIGOS_Y_COSTOS_xlsm[[Producto y N°]:[CODIGO]],2,0),"")</f>
        <v/>
      </c>
      <c r="O3613" t="s">
        <v>10831</v>
      </c>
      <c r="AB3613" s="12" t="str">
        <f>+LISTAS[[#This Row],[Codigo]]&amp;LISTAS[[#This Row],[Fabrica]]</f>
        <v/>
      </c>
      <c r="AC3613" s="13" t="str">
        <f>+LISTAS[[#This Row],[Codigo]]</f>
        <v/>
      </c>
      <c r="AD3613" s="13" t="str">
        <f>+LISTAS[[#This Row],[ID]]</f>
        <v>TORNILLERIA ESPECIAL9</v>
      </c>
    </row>
    <row r="3614" spans="1:30" x14ac:dyDescent="0.35">
      <c r="A3614" s="7" t="s">
        <v>10833</v>
      </c>
      <c r="B3614" t="s">
        <v>10819</v>
      </c>
      <c r="C3614">
        <v>13</v>
      </c>
      <c r="D3614" t="s">
        <v>10834</v>
      </c>
      <c r="E3614" s="2">
        <v>990</v>
      </c>
      <c r="F3614" s="7" t="str">
        <f>+_xlfn.XLOOKUP(LISTAS[[#This Row],[ID]],_01_CODIGOS_Y_COSTOS_xlsm[Producto y N°],_01_CODIGOS_Y_COSTOS_xlsm[FABRICA],"",0,1)</f>
        <v/>
      </c>
      <c r="G3614" s="26">
        <f>LISTAS[[#This Row],[Precio]]*(1-0.46)</f>
        <v>534.6</v>
      </c>
      <c r="H3614" s="21">
        <f>+_xlfn.XLOOKUP(LISTAS[[#This Row],[ID]],_01_CODIGOS_Y_COSTOS_xlsm[Producto y N°],_01_CODIGOS_Y_COSTOS_xlsm[COSTO],0,0,1)</f>
        <v>0</v>
      </c>
      <c r="I3614" s="28">
        <f>+IFERROR(LISTAS[[#This Row],[VENTA NETA]]/LISTAS[[#This Row],[COSTO]]-1,0)</f>
        <v>0</v>
      </c>
      <c r="J3614" s="50" t="str">
        <f>IFERROR(VLOOKUP(LISTAS[[#This Row],[ID]],_01_CODIGOS_Y_COSTOS_xlsm[[Producto y N°]:[CODIGO]],2,0),"")</f>
        <v/>
      </c>
      <c r="O3614" t="s">
        <v>10833</v>
      </c>
      <c r="AB3614" s="12" t="str">
        <f>+LISTAS[[#This Row],[Codigo]]&amp;LISTAS[[#This Row],[Fabrica]]</f>
        <v/>
      </c>
      <c r="AC3614" s="13" t="str">
        <f>+LISTAS[[#This Row],[Codigo]]</f>
        <v/>
      </c>
      <c r="AD3614" s="13" t="str">
        <f>+LISTAS[[#This Row],[ID]]</f>
        <v>TORNILLERIA ESPECIAL13</v>
      </c>
    </row>
    <row r="3615" spans="1:30" x14ac:dyDescent="0.35">
      <c r="A3615" s="7" t="s">
        <v>10835</v>
      </c>
      <c r="B3615" t="s">
        <v>10819</v>
      </c>
      <c r="C3615">
        <v>14</v>
      </c>
      <c r="D3615" t="s">
        <v>10836</v>
      </c>
      <c r="E3615" s="2">
        <v>1874.3</v>
      </c>
      <c r="F3615" s="7" t="str">
        <f>+_xlfn.XLOOKUP(LISTAS[[#This Row],[ID]],_01_CODIGOS_Y_COSTOS_xlsm[Producto y N°],_01_CODIGOS_Y_COSTOS_xlsm[FABRICA],"",0,1)</f>
        <v/>
      </c>
      <c r="G3615" s="26">
        <f>LISTAS[[#This Row],[Precio]]*(1-0.46)</f>
        <v>1012.1220000000001</v>
      </c>
      <c r="H3615" s="21">
        <f>+_xlfn.XLOOKUP(LISTAS[[#This Row],[ID]],_01_CODIGOS_Y_COSTOS_xlsm[Producto y N°],_01_CODIGOS_Y_COSTOS_xlsm[COSTO],0,0,1)</f>
        <v>0</v>
      </c>
      <c r="I3615" s="28">
        <f>+IFERROR(LISTAS[[#This Row],[VENTA NETA]]/LISTAS[[#This Row],[COSTO]]-1,0)</f>
        <v>0</v>
      </c>
      <c r="J3615" s="50" t="str">
        <f>IFERROR(VLOOKUP(LISTAS[[#This Row],[ID]],_01_CODIGOS_Y_COSTOS_xlsm[[Producto y N°]:[CODIGO]],2,0),"")</f>
        <v/>
      </c>
      <c r="O3615" t="s">
        <v>10835</v>
      </c>
      <c r="AB3615" s="12" t="str">
        <f>+LISTAS[[#This Row],[Codigo]]&amp;LISTAS[[#This Row],[Fabrica]]</f>
        <v/>
      </c>
      <c r="AC3615" s="13" t="str">
        <f>+LISTAS[[#This Row],[Codigo]]</f>
        <v/>
      </c>
      <c r="AD3615" s="13" t="str">
        <f>+LISTAS[[#This Row],[ID]]</f>
        <v>TORNILLERIA ESPECIAL14</v>
      </c>
    </row>
    <row r="3616" spans="1:30" x14ac:dyDescent="0.35">
      <c r="A3616" s="7" t="s">
        <v>10837</v>
      </c>
      <c r="B3616" t="s">
        <v>10819</v>
      </c>
      <c r="C3616">
        <v>16</v>
      </c>
      <c r="D3616" t="s">
        <v>10838</v>
      </c>
      <c r="E3616" s="2">
        <v>843</v>
      </c>
      <c r="F3616" s="7" t="str">
        <f>+_xlfn.XLOOKUP(LISTAS[[#This Row],[ID]],_01_CODIGOS_Y_COSTOS_xlsm[Producto y N°],_01_CODIGOS_Y_COSTOS_xlsm[FABRICA],"",0,1)</f>
        <v/>
      </c>
      <c r="G3616" s="26">
        <f>LISTAS[[#This Row],[Precio]]*(1-0.46)</f>
        <v>455.22</v>
      </c>
      <c r="H3616" s="21">
        <f>+_xlfn.XLOOKUP(LISTAS[[#This Row],[ID]],_01_CODIGOS_Y_COSTOS_xlsm[Producto y N°],_01_CODIGOS_Y_COSTOS_xlsm[COSTO],0,0,1)</f>
        <v>0</v>
      </c>
      <c r="I3616" s="28">
        <f>+IFERROR(LISTAS[[#This Row],[VENTA NETA]]/LISTAS[[#This Row],[COSTO]]-1,0)</f>
        <v>0</v>
      </c>
      <c r="J3616" s="50" t="str">
        <f>IFERROR(VLOOKUP(LISTAS[[#This Row],[ID]],_01_CODIGOS_Y_COSTOS_xlsm[[Producto y N°]:[CODIGO]],2,0),"")</f>
        <v/>
      </c>
      <c r="O3616" t="s">
        <v>10837</v>
      </c>
      <c r="AB3616" s="12" t="str">
        <f>+LISTAS[[#This Row],[Codigo]]&amp;LISTAS[[#This Row],[Fabrica]]</f>
        <v/>
      </c>
      <c r="AC3616" s="13" t="str">
        <f>+LISTAS[[#This Row],[Codigo]]</f>
        <v/>
      </c>
      <c r="AD3616" s="13" t="str">
        <f>+LISTAS[[#This Row],[ID]]</f>
        <v>TORNILLERIA ESPECIAL16</v>
      </c>
    </row>
    <row r="3617" spans="1:30" x14ac:dyDescent="0.35">
      <c r="A3617" s="7" t="s">
        <v>10839</v>
      </c>
      <c r="B3617" t="s">
        <v>10819</v>
      </c>
      <c r="C3617">
        <v>17</v>
      </c>
      <c r="D3617" t="s">
        <v>10840</v>
      </c>
      <c r="E3617" s="2">
        <v>843</v>
      </c>
      <c r="F3617" s="7" t="str">
        <f>+_xlfn.XLOOKUP(LISTAS[[#This Row],[ID]],_01_CODIGOS_Y_COSTOS_xlsm[Producto y N°],_01_CODIGOS_Y_COSTOS_xlsm[FABRICA],"",0,1)</f>
        <v/>
      </c>
      <c r="G3617" s="26">
        <f>LISTAS[[#This Row],[Precio]]*(1-0.46)</f>
        <v>455.22</v>
      </c>
      <c r="H3617" s="21">
        <f>+_xlfn.XLOOKUP(LISTAS[[#This Row],[ID]],_01_CODIGOS_Y_COSTOS_xlsm[Producto y N°],_01_CODIGOS_Y_COSTOS_xlsm[COSTO],0,0,1)</f>
        <v>0</v>
      </c>
      <c r="I3617" s="28">
        <f>+IFERROR(LISTAS[[#This Row],[VENTA NETA]]/LISTAS[[#This Row],[COSTO]]-1,0)</f>
        <v>0</v>
      </c>
      <c r="J3617" s="50" t="str">
        <f>IFERROR(VLOOKUP(LISTAS[[#This Row],[ID]],_01_CODIGOS_Y_COSTOS_xlsm[[Producto y N°]:[CODIGO]],2,0),"")</f>
        <v/>
      </c>
      <c r="O3617" t="s">
        <v>10839</v>
      </c>
      <c r="AB3617" s="12" t="str">
        <f>+LISTAS[[#This Row],[Codigo]]&amp;LISTAS[[#This Row],[Fabrica]]</f>
        <v/>
      </c>
      <c r="AC3617" s="13" t="str">
        <f>+LISTAS[[#This Row],[Codigo]]</f>
        <v/>
      </c>
      <c r="AD3617" s="13" t="str">
        <f>+LISTAS[[#This Row],[ID]]</f>
        <v>TORNILLERIA ESPECIAL17</v>
      </c>
    </row>
    <row r="3618" spans="1:30" x14ac:dyDescent="0.35">
      <c r="A3618" s="7" t="s">
        <v>10841</v>
      </c>
      <c r="B3618" t="s">
        <v>10819</v>
      </c>
      <c r="C3618">
        <v>18</v>
      </c>
      <c r="D3618" t="s">
        <v>10842</v>
      </c>
      <c r="E3618" s="2">
        <v>843</v>
      </c>
      <c r="F3618" s="7" t="str">
        <f>+_xlfn.XLOOKUP(LISTAS[[#This Row],[ID]],_01_CODIGOS_Y_COSTOS_xlsm[Producto y N°],_01_CODIGOS_Y_COSTOS_xlsm[FABRICA],"",0,1)</f>
        <v/>
      </c>
      <c r="G3618" s="26">
        <f>LISTAS[[#This Row],[Precio]]*(1-0.46)</f>
        <v>455.22</v>
      </c>
      <c r="H3618" s="21">
        <f>+_xlfn.XLOOKUP(LISTAS[[#This Row],[ID]],_01_CODIGOS_Y_COSTOS_xlsm[Producto y N°],_01_CODIGOS_Y_COSTOS_xlsm[COSTO],0,0,1)</f>
        <v>0</v>
      </c>
      <c r="I3618" s="28">
        <f>+IFERROR(LISTAS[[#This Row],[VENTA NETA]]/LISTAS[[#This Row],[COSTO]]-1,0)</f>
        <v>0</v>
      </c>
      <c r="J3618" s="50" t="str">
        <f>IFERROR(VLOOKUP(LISTAS[[#This Row],[ID]],_01_CODIGOS_Y_COSTOS_xlsm[[Producto y N°]:[CODIGO]],2,0),"")</f>
        <v/>
      </c>
      <c r="O3618" t="s">
        <v>10841</v>
      </c>
      <c r="AB3618" s="12" t="str">
        <f>+LISTAS[[#This Row],[Codigo]]&amp;LISTAS[[#This Row],[Fabrica]]</f>
        <v/>
      </c>
      <c r="AC3618" s="13" t="str">
        <f>+LISTAS[[#This Row],[Codigo]]</f>
        <v/>
      </c>
      <c r="AD3618" s="13" t="str">
        <f>+LISTAS[[#This Row],[ID]]</f>
        <v>TORNILLERIA ESPECIAL18</v>
      </c>
    </row>
    <row r="3619" spans="1:30" x14ac:dyDescent="0.35">
      <c r="A3619" s="7" t="s">
        <v>10843</v>
      </c>
      <c r="B3619" t="s">
        <v>10819</v>
      </c>
      <c r="C3619">
        <v>19</v>
      </c>
      <c r="D3619" t="s">
        <v>10844</v>
      </c>
      <c r="E3619" s="2">
        <v>932</v>
      </c>
      <c r="F3619" s="7" t="str">
        <f>+_xlfn.XLOOKUP(LISTAS[[#This Row],[ID]],_01_CODIGOS_Y_COSTOS_xlsm[Producto y N°],_01_CODIGOS_Y_COSTOS_xlsm[FABRICA],"",0,1)</f>
        <v/>
      </c>
      <c r="G3619" s="26">
        <f>LISTAS[[#This Row],[Precio]]*(1-0.46)</f>
        <v>503.28000000000003</v>
      </c>
      <c r="H3619" s="21">
        <f>+_xlfn.XLOOKUP(LISTAS[[#This Row],[ID]],_01_CODIGOS_Y_COSTOS_xlsm[Producto y N°],_01_CODIGOS_Y_COSTOS_xlsm[COSTO],0,0,1)</f>
        <v>0</v>
      </c>
      <c r="I3619" s="28">
        <f>+IFERROR(LISTAS[[#This Row],[VENTA NETA]]/LISTAS[[#This Row],[COSTO]]-1,0)</f>
        <v>0</v>
      </c>
      <c r="J3619" s="50" t="str">
        <f>IFERROR(VLOOKUP(LISTAS[[#This Row],[ID]],_01_CODIGOS_Y_COSTOS_xlsm[[Producto y N°]:[CODIGO]],2,0),"")</f>
        <v/>
      </c>
      <c r="O3619" t="s">
        <v>10843</v>
      </c>
      <c r="AB3619" s="12" t="str">
        <f>+LISTAS[[#This Row],[Codigo]]&amp;LISTAS[[#This Row],[Fabrica]]</f>
        <v/>
      </c>
      <c r="AC3619" s="13" t="str">
        <f>+LISTAS[[#This Row],[Codigo]]</f>
        <v/>
      </c>
      <c r="AD3619" s="13" t="str">
        <f>+LISTAS[[#This Row],[ID]]</f>
        <v>TORNILLERIA ESPECIAL19</v>
      </c>
    </row>
    <row r="3620" spans="1:30" x14ac:dyDescent="0.35">
      <c r="A3620" s="7" t="s">
        <v>10845</v>
      </c>
      <c r="B3620" t="s">
        <v>10819</v>
      </c>
      <c r="C3620">
        <v>21</v>
      </c>
      <c r="D3620" t="s">
        <v>10846</v>
      </c>
      <c r="E3620" s="2">
        <v>843</v>
      </c>
      <c r="F3620" s="7" t="str">
        <f>+_xlfn.XLOOKUP(LISTAS[[#This Row],[ID]],_01_CODIGOS_Y_COSTOS_xlsm[Producto y N°],_01_CODIGOS_Y_COSTOS_xlsm[FABRICA],"",0,1)</f>
        <v/>
      </c>
      <c r="G3620" s="26">
        <f>LISTAS[[#This Row],[Precio]]*(1-0.46)</f>
        <v>455.22</v>
      </c>
      <c r="H3620" s="21">
        <f>+_xlfn.XLOOKUP(LISTAS[[#This Row],[ID]],_01_CODIGOS_Y_COSTOS_xlsm[Producto y N°],_01_CODIGOS_Y_COSTOS_xlsm[COSTO],0,0,1)</f>
        <v>0</v>
      </c>
      <c r="I3620" s="28">
        <f>+IFERROR(LISTAS[[#This Row],[VENTA NETA]]/LISTAS[[#This Row],[COSTO]]-1,0)</f>
        <v>0</v>
      </c>
      <c r="J3620" s="50" t="str">
        <f>IFERROR(VLOOKUP(LISTAS[[#This Row],[ID]],_01_CODIGOS_Y_COSTOS_xlsm[[Producto y N°]:[CODIGO]],2,0),"")</f>
        <v/>
      </c>
      <c r="O3620" t="s">
        <v>10845</v>
      </c>
      <c r="AB3620" s="12" t="str">
        <f>+LISTAS[[#This Row],[Codigo]]&amp;LISTAS[[#This Row],[Fabrica]]</f>
        <v/>
      </c>
      <c r="AC3620" s="13" t="str">
        <f>+LISTAS[[#This Row],[Codigo]]</f>
        <v/>
      </c>
      <c r="AD3620" s="13" t="str">
        <f>+LISTAS[[#This Row],[ID]]</f>
        <v>TORNILLERIA ESPECIAL21</v>
      </c>
    </row>
    <row r="3621" spans="1:30" x14ac:dyDescent="0.35">
      <c r="A3621" s="7" t="s">
        <v>10847</v>
      </c>
      <c r="B3621" t="s">
        <v>10819</v>
      </c>
      <c r="C3621">
        <v>22</v>
      </c>
      <c r="D3621" t="s">
        <v>10848</v>
      </c>
      <c r="E3621" s="2">
        <v>1170</v>
      </c>
      <c r="F3621" s="7" t="str">
        <f>+_xlfn.XLOOKUP(LISTAS[[#This Row],[ID]],_01_CODIGOS_Y_COSTOS_xlsm[Producto y N°],_01_CODIGOS_Y_COSTOS_xlsm[FABRICA],"",0,1)</f>
        <v/>
      </c>
      <c r="G3621" s="26">
        <f>LISTAS[[#This Row],[Precio]]*(1-0.46)</f>
        <v>631.80000000000007</v>
      </c>
      <c r="H3621" s="21">
        <f>+_xlfn.XLOOKUP(LISTAS[[#This Row],[ID]],_01_CODIGOS_Y_COSTOS_xlsm[Producto y N°],_01_CODIGOS_Y_COSTOS_xlsm[COSTO],0,0,1)</f>
        <v>0</v>
      </c>
      <c r="I3621" s="28">
        <f>+IFERROR(LISTAS[[#This Row],[VENTA NETA]]/LISTAS[[#This Row],[COSTO]]-1,0)</f>
        <v>0</v>
      </c>
      <c r="J3621" s="50" t="str">
        <f>IFERROR(VLOOKUP(LISTAS[[#This Row],[ID]],_01_CODIGOS_Y_COSTOS_xlsm[[Producto y N°]:[CODIGO]],2,0),"")</f>
        <v/>
      </c>
      <c r="O3621" t="s">
        <v>10847</v>
      </c>
      <c r="AB3621" s="12" t="str">
        <f>+LISTAS[[#This Row],[Codigo]]&amp;LISTAS[[#This Row],[Fabrica]]</f>
        <v/>
      </c>
      <c r="AC3621" s="13" t="str">
        <f>+LISTAS[[#This Row],[Codigo]]</f>
        <v/>
      </c>
      <c r="AD3621" s="13" t="str">
        <f>+LISTAS[[#This Row],[ID]]</f>
        <v>TORNILLERIA ESPECIAL22</v>
      </c>
    </row>
    <row r="3622" spans="1:30" x14ac:dyDescent="0.35">
      <c r="A3622" s="7" t="s">
        <v>10849</v>
      </c>
      <c r="B3622" t="s">
        <v>10819</v>
      </c>
      <c r="C3622">
        <v>23</v>
      </c>
      <c r="D3622" t="s">
        <v>10850</v>
      </c>
      <c r="E3622" s="2">
        <v>1290</v>
      </c>
      <c r="F3622" s="7" t="str">
        <f>+_xlfn.XLOOKUP(LISTAS[[#This Row],[ID]],_01_CODIGOS_Y_COSTOS_xlsm[Producto y N°],_01_CODIGOS_Y_COSTOS_xlsm[FABRICA],"",0,1)</f>
        <v/>
      </c>
      <c r="G3622" s="26">
        <f>LISTAS[[#This Row],[Precio]]*(1-0.46)</f>
        <v>696.6</v>
      </c>
      <c r="H3622" s="21">
        <f>+_xlfn.XLOOKUP(LISTAS[[#This Row],[ID]],_01_CODIGOS_Y_COSTOS_xlsm[Producto y N°],_01_CODIGOS_Y_COSTOS_xlsm[COSTO],0,0,1)</f>
        <v>0</v>
      </c>
      <c r="I3622" s="28">
        <f>+IFERROR(LISTAS[[#This Row],[VENTA NETA]]/LISTAS[[#This Row],[COSTO]]-1,0)</f>
        <v>0</v>
      </c>
      <c r="J3622" s="50" t="str">
        <f>IFERROR(VLOOKUP(LISTAS[[#This Row],[ID]],_01_CODIGOS_Y_COSTOS_xlsm[[Producto y N°]:[CODIGO]],2,0),"")</f>
        <v/>
      </c>
      <c r="O3622" t="s">
        <v>10849</v>
      </c>
      <c r="AB3622" s="12" t="str">
        <f>+LISTAS[[#This Row],[Codigo]]&amp;LISTAS[[#This Row],[Fabrica]]</f>
        <v/>
      </c>
      <c r="AC3622" s="13" t="str">
        <f>+LISTAS[[#This Row],[Codigo]]</f>
        <v/>
      </c>
      <c r="AD3622" s="13" t="str">
        <f>+LISTAS[[#This Row],[ID]]</f>
        <v>TORNILLERIA ESPECIAL23</v>
      </c>
    </row>
    <row r="3623" spans="1:30" x14ac:dyDescent="0.35">
      <c r="A3623" s="7" t="s">
        <v>10851</v>
      </c>
      <c r="B3623" t="s">
        <v>10819</v>
      </c>
      <c r="C3623">
        <v>24</v>
      </c>
      <c r="D3623" t="s">
        <v>10852</v>
      </c>
      <c r="E3623" s="2">
        <v>843</v>
      </c>
      <c r="F3623" s="7" t="str">
        <f>+_xlfn.XLOOKUP(LISTAS[[#This Row],[ID]],_01_CODIGOS_Y_COSTOS_xlsm[Producto y N°],_01_CODIGOS_Y_COSTOS_xlsm[FABRICA],"",0,1)</f>
        <v/>
      </c>
      <c r="G3623" s="26">
        <f>LISTAS[[#This Row],[Precio]]*(1-0.46)</f>
        <v>455.22</v>
      </c>
      <c r="H3623" s="21">
        <f>+_xlfn.XLOOKUP(LISTAS[[#This Row],[ID]],_01_CODIGOS_Y_COSTOS_xlsm[Producto y N°],_01_CODIGOS_Y_COSTOS_xlsm[COSTO],0,0,1)</f>
        <v>0</v>
      </c>
      <c r="I3623" s="28">
        <f>+IFERROR(LISTAS[[#This Row],[VENTA NETA]]/LISTAS[[#This Row],[COSTO]]-1,0)</f>
        <v>0</v>
      </c>
      <c r="J3623" s="50" t="str">
        <f>IFERROR(VLOOKUP(LISTAS[[#This Row],[ID]],_01_CODIGOS_Y_COSTOS_xlsm[[Producto y N°]:[CODIGO]],2,0),"")</f>
        <v/>
      </c>
      <c r="O3623" t="s">
        <v>10851</v>
      </c>
      <c r="AB3623" s="12" t="str">
        <f>+LISTAS[[#This Row],[Codigo]]&amp;LISTAS[[#This Row],[Fabrica]]</f>
        <v/>
      </c>
      <c r="AC3623" s="13" t="str">
        <f>+LISTAS[[#This Row],[Codigo]]</f>
        <v/>
      </c>
      <c r="AD3623" s="13" t="str">
        <f>+LISTAS[[#This Row],[ID]]</f>
        <v>TORNILLERIA ESPECIAL24</v>
      </c>
    </row>
    <row r="3624" spans="1:30" x14ac:dyDescent="0.35">
      <c r="A3624" s="7" t="s">
        <v>10853</v>
      </c>
      <c r="B3624" t="s">
        <v>10819</v>
      </c>
      <c r="C3624">
        <v>25</v>
      </c>
      <c r="D3624" t="s">
        <v>10854</v>
      </c>
      <c r="E3624" s="2">
        <v>843</v>
      </c>
      <c r="F3624" s="7" t="str">
        <f>+_xlfn.XLOOKUP(LISTAS[[#This Row],[ID]],_01_CODIGOS_Y_COSTOS_xlsm[Producto y N°],_01_CODIGOS_Y_COSTOS_xlsm[FABRICA],"",0,1)</f>
        <v/>
      </c>
      <c r="G3624" s="26">
        <f>LISTAS[[#This Row],[Precio]]*(1-0.46)</f>
        <v>455.22</v>
      </c>
      <c r="H3624" s="21">
        <f>+_xlfn.XLOOKUP(LISTAS[[#This Row],[ID]],_01_CODIGOS_Y_COSTOS_xlsm[Producto y N°],_01_CODIGOS_Y_COSTOS_xlsm[COSTO],0,0,1)</f>
        <v>0</v>
      </c>
      <c r="I3624" s="28">
        <f>+IFERROR(LISTAS[[#This Row],[VENTA NETA]]/LISTAS[[#This Row],[COSTO]]-1,0)</f>
        <v>0</v>
      </c>
      <c r="J3624" s="50" t="str">
        <f>IFERROR(VLOOKUP(LISTAS[[#This Row],[ID]],_01_CODIGOS_Y_COSTOS_xlsm[[Producto y N°]:[CODIGO]],2,0),"")</f>
        <v/>
      </c>
      <c r="O3624" t="s">
        <v>10853</v>
      </c>
      <c r="AB3624" s="12" t="str">
        <f>+LISTAS[[#This Row],[Codigo]]&amp;LISTAS[[#This Row],[Fabrica]]</f>
        <v/>
      </c>
      <c r="AC3624" s="13" t="str">
        <f>+LISTAS[[#This Row],[Codigo]]</f>
        <v/>
      </c>
      <c r="AD3624" s="13" t="str">
        <f>+LISTAS[[#This Row],[ID]]</f>
        <v>TORNILLERIA ESPECIAL25</v>
      </c>
    </row>
    <row r="3625" spans="1:30" x14ac:dyDescent="0.35">
      <c r="A3625" s="7" t="s">
        <v>10855</v>
      </c>
      <c r="B3625" t="s">
        <v>10819</v>
      </c>
      <c r="C3625">
        <v>26</v>
      </c>
      <c r="D3625" t="s">
        <v>10854</v>
      </c>
      <c r="E3625" s="2">
        <v>843</v>
      </c>
      <c r="F3625" s="7" t="str">
        <f>+_xlfn.XLOOKUP(LISTAS[[#This Row],[ID]],_01_CODIGOS_Y_COSTOS_xlsm[Producto y N°],_01_CODIGOS_Y_COSTOS_xlsm[FABRICA],"",0,1)</f>
        <v/>
      </c>
      <c r="G3625" s="26">
        <f>LISTAS[[#This Row],[Precio]]*(1-0.46)</f>
        <v>455.22</v>
      </c>
      <c r="H3625" s="21">
        <f>+_xlfn.XLOOKUP(LISTAS[[#This Row],[ID]],_01_CODIGOS_Y_COSTOS_xlsm[Producto y N°],_01_CODIGOS_Y_COSTOS_xlsm[COSTO],0,0,1)</f>
        <v>0</v>
      </c>
      <c r="I3625" s="28">
        <f>+IFERROR(LISTAS[[#This Row],[VENTA NETA]]/LISTAS[[#This Row],[COSTO]]-1,0)</f>
        <v>0</v>
      </c>
      <c r="J3625" s="50" t="str">
        <f>IFERROR(VLOOKUP(LISTAS[[#This Row],[ID]],_01_CODIGOS_Y_COSTOS_xlsm[[Producto y N°]:[CODIGO]],2,0),"")</f>
        <v/>
      </c>
      <c r="O3625" t="s">
        <v>10855</v>
      </c>
      <c r="AB3625" s="12" t="str">
        <f>+LISTAS[[#This Row],[Codigo]]&amp;LISTAS[[#This Row],[Fabrica]]</f>
        <v/>
      </c>
      <c r="AC3625" s="13" t="str">
        <f>+LISTAS[[#This Row],[Codigo]]</f>
        <v/>
      </c>
      <c r="AD3625" s="13" t="str">
        <f>+LISTAS[[#This Row],[ID]]</f>
        <v>TORNILLERIA ESPECIAL26</v>
      </c>
    </row>
    <row r="3626" spans="1:30" x14ac:dyDescent="0.35">
      <c r="A3626" s="7" t="s">
        <v>10856</v>
      </c>
      <c r="B3626" t="s">
        <v>10819</v>
      </c>
      <c r="C3626">
        <v>28</v>
      </c>
      <c r="D3626" t="s">
        <v>10857</v>
      </c>
      <c r="E3626" s="2">
        <v>890</v>
      </c>
      <c r="F3626" s="7" t="str">
        <f>+_xlfn.XLOOKUP(LISTAS[[#This Row],[ID]],_01_CODIGOS_Y_COSTOS_xlsm[Producto y N°],_01_CODIGOS_Y_COSTOS_xlsm[FABRICA],"",0,1)</f>
        <v/>
      </c>
      <c r="G3626" s="26">
        <f>LISTAS[[#This Row],[Precio]]*(1-0.46)</f>
        <v>480.6</v>
      </c>
      <c r="H3626" s="21">
        <f>+_xlfn.XLOOKUP(LISTAS[[#This Row],[ID]],_01_CODIGOS_Y_COSTOS_xlsm[Producto y N°],_01_CODIGOS_Y_COSTOS_xlsm[COSTO],0,0,1)</f>
        <v>0</v>
      </c>
      <c r="I3626" s="28">
        <f>+IFERROR(LISTAS[[#This Row],[VENTA NETA]]/LISTAS[[#This Row],[COSTO]]-1,0)</f>
        <v>0</v>
      </c>
      <c r="J3626" s="50" t="str">
        <f>IFERROR(VLOOKUP(LISTAS[[#This Row],[ID]],_01_CODIGOS_Y_COSTOS_xlsm[[Producto y N°]:[CODIGO]],2,0),"")</f>
        <v/>
      </c>
      <c r="O3626" t="s">
        <v>10856</v>
      </c>
      <c r="AB3626" s="12" t="str">
        <f>+LISTAS[[#This Row],[Codigo]]&amp;LISTAS[[#This Row],[Fabrica]]</f>
        <v/>
      </c>
      <c r="AC3626" s="13" t="str">
        <f>+LISTAS[[#This Row],[Codigo]]</f>
        <v/>
      </c>
      <c r="AD3626" s="13" t="str">
        <f>+LISTAS[[#This Row],[ID]]</f>
        <v>TORNILLERIA ESPECIAL28</v>
      </c>
    </row>
    <row r="3627" spans="1:30" x14ac:dyDescent="0.35">
      <c r="A3627" s="7" t="s">
        <v>10858</v>
      </c>
      <c r="B3627" t="s">
        <v>10819</v>
      </c>
      <c r="C3627">
        <v>29</v>
      </c>
      <c r="D3627" t="s">
        <v>10859</v>
      </c>
      <c r="E3627" s="2">
        <v>890</v>
      </c>
      <c r="F3627" s="7" t="str">
        <f>+_xlfn.XLOOKUP(LISTAS[[#This Row],[ID]],_01_CODIGOS_Y_COSTOS_xlsm[Producto y N°],_01_CODIGOS_Y_COSTOS_xlsm[FABRICA],"",0,1)</f>
        <v/>
      </c>
      <c r="G3627" s="26">
        <f>LISTAS[[#This Row],[Precio]]*(1-0.46)</f>
        <v>480.6</v>
      </c>
      <c r="H3627" s="21">
        <f>+_xlfn.XLOOKUP(LISTAS[[#This Row],[ID]],_01_CODIGOS_Y_COSTOS_xlsm[Producto y N°],_01_CODIGOS_Y_COSTOS_xlsm[COSTO],0,0,1)</f>
        <v>0</v>
      </c>
      <c r="I3627" s="28">
        <f>+IFERROR(LISTAS[[#This Row],[VENTA NETA]]/LISTAS[[#This Row],[COSTO]]-1,0)</f>
        <v>0</v>
      </c>
      <c r="J3627" s="50" t="str">
        <f>IFERROR(VLOOKUP(LISTAS[[#This Row],[ID]],_01_CODIGOS_Y_COSTOS_xlsm[[Producto y N°]:[CODIGO]],2,0),"")</f>
        <v/>
      </c>
      <c r="O3627" t="s">
        <v>10858</v>
      </c>
      <c r="AB3627" s="12" t="str">
        <f>+LISTAS[[#This Row],[Codigo]]&amp;LISTAS[[#This Row],[Fabrica]]</f>
        <v/>
      </c>
      <c r="AC3627" s="13" t="str">
        <f>+LISTAS[[#This Row],[Codigo]]</f>
        <v/>
      </c>
      <c r="AD3627" s="13" t="str">
        <f>+LISTAS[[#This Row],[ID]]</f>
        <v>TORNILLERIA ESPECIAL29</v>
      </c>
    </row>
    <row r="3628" spans="1:30" x14ac:dyDescent="0.35">
      <c r="A3628" s="7" t="s">
        <v>10860</v>
      </c>
      <c r="B3628" t="s">
        <v>10819</v>
      </c>
      <c r="C3628">
        <v>31</v>
      </c>
      <c r="D3628" t="s">
        <v>10861</v>
      </c>
      <c r="E3628" s="2">
        <v>843</v>
      </c>
      <c r="F3628" s="7" t="str">
        <f>+_xlfn.XLOOKUP(LISTAS[[#This Row],[ID]],_01_CODIGOS_Y_COSTOS_xlsm[Producto y N°],_01_CODIGOS_Y_COSTOS_xlsm[FABRICA],"",0,1)</f>
        <v/>
      </c>
      <c r="G3628" s="26">
        <f>LISTAS[[#This Row],[Precio]]*(1-0.46)</f>
        <v>455.22</v>
      </c>
      <c r="H3628" s="21">
        <f>+_xlfn.XLOOKUP(LISTAS[[#This Row],[ID]],_01_CODIGOS_Y_COSTOS_xlsm[Producto y N°],_01_CODIGOS_Y_COSTOS_xlsm[COSTO],0,0,1)</f>
        <v>0</v>
      </c>
      <c r="I3628" s="28">
        <f>+IFERROR(LISTAS[[#This Row],[VENTA NETA]]/LISTAS[[#This Row],[COSTO]]-1,0)</f>
        <v>0</v>
      </c>
      <c r="J3628" s="50" t="str">
        <f>IFERROR(VLOOKUP(LISTAS[[#This Row],[ID]],_01_CODIGOS_Y_COSTOS_xlsm[[Producto y N°]:[CODIGO]],2,0),"")</f>
        <v/>
      </c>
      <c r="O3628" t="s">
        <v>10860</v>
      </c>
      <c r="AB3628" s="12" t="str">
        <f>+LISTAS[[#This Row],[Codigo]]&amp;LISTAS[[#This Row],[Fabrica]]</f>
        <v/>
      </c>
      <c r="AC3628" s="13" t="str">
        <f>+LISTAS[[#This Row],[Codigo]]</f>
        <v/>
      </c>
      <c r="AD3628" s="13" t="str">
        <f>+LISTAS[[#This Row],[ID]]</f>
        <v>TORNILLERIA ESPECIAL31</v>
      </c>
    </row>
    <row r="3629" spans="1:30" x14ac:dyDescent="0.35">
      <c r="A3629" s="7" t="s">
        <v>10862</v>
      </c>
      <c r="B3629" t="s">
        <v>10819</v>
      </c>
      <c r="C3629">
        <v>32</v>
      </c>
      <c r="D3629" t="s">
        <v>10863</v>
      </c>
      <c r="E3629" s="2">
        <v>843</v>
      </c>
      <c r="F3629" s="7" t="str">
        <f>+_xlfn.XLOOKUP(LISTAS[[#This Row],[ID]],_01_CODIGOS_Y_COSTOS_xlsm[Producto y N°],_01_CODIGOS_Y_COSTOS_xlsm[FABRICA],"",0,1)</f>
        <v/>
      </c>
      <c r="G3629" s="26">
        <f>LISTAS[[#This Row],[Precio]]*(1-0.46)</f>
        <v>455.22</v>
      </c>
      <c r="H3629" s="21">
        <f>+_xlfn.XLOOKUP(LISTAS[[#This Row],[ID]],_01_CODIGOS_Y_COSTOS_xlsm[Producto y N°],_01_CODIGOS_Y_COSTOS_xlsm[COSTO],0,0,1)</f>
        <v>0</v>
      </c>
      <c r="I3629" s="28">
        <f>+IFERROR(LISTAS[[#This Row],[VENTA NETA]]/LISTAS[[#This Row],[COSTO]]-1,0)</f>
        <v>0</v>
      </c>
      <c r="J3629" s="50" t="str">
        <f>IFERROR(VLOOKUP(LISTAS[[#This Row],[ID]],_01_CODIGOS_Y_COSTOS_xlsm[[Producto y N°]:[CODIGO]],2,0),"")</f>
        <v/>
      </c>
      <c r="O3629" t="s">
        <v>10862</v>
      </c>
      <c r="AB3629" s="12" t="str">
        <f>+LISTAS[[#This Row],[Codigo]]&amp;LISTAS[[#This Row],[Fabrica]]</f>
        <v/>
      </c>
      <c r="AC3629" s="13" t="str">
        <f>+LISTAS[[#This Row],[Codigo]]</f>
        <v/>
      </c>
      <c r="AD3629" s="13" t="str">
        <f>+LISTAS[[#This Row],[ID]]</f>
        <v>TORNILLERIA ESPECIAL32</v>
      </c>
    </row>
    <row r="3630" spans="1:30" x14ac:dyDescent="0.35">
      <c r="A3630" s="7" t="s">
        <v>10864</v>
      </c>
      <c r="B3630" t="s">
        <v>10819</v>
      </c>
      <c r="C3630">
        <v>34</v>
      </c>
      <c r="D3630" t="s">
        <v>10865</v>
      </c>
      <c r="E3630" s="2">
        <v>890</v>
      </c>
      <c r="F3630" s="7" t="str">
        <f>+_xlfn.XLOOKUP(LISTAS[[#This Row],[ID]],_01_CODIGOS_Y_COSTOS_xlsm[Producto y N°],_01_CODIGOS_Y_COSTOS_xlsm[FABRICA],"",0,1)</f>
        <v/>
      </c>
      <c r="G3630" s="26">
        <f>LISTAS[[#This Row],[Precio]]*(1-0.46)</f>
        <v>480.6</v>
      </c>
      <c r="H3630" s="21">
        <f>+_xlfn.XLOOKUP(LISTAS[[#This Row],[ID]],_01_CODIGOS_Y_COSTOS_xlsm[Producto y N°],_01_CODIGOS_Y_COSTOS_xlsm[COSTO],0,0,1)</f>
        <v>0</v>
      </c>
      <c r="I3630" s="28">
        <f>+IFERROR(LISTAS[[#This Row],[VENTA NETA]]/LISTAS[[#This Row],[COSTO]]-1,0)</f>
        <v>0</v>
      </c>
      <c r="J3630" s="50" t="str">
        <f>IFERROR(VLOOKUP(LISTAS[[#This Row],[ID]],_01_CODIGOS_Y_COSTOS_xlsm[[Producto y N°]:[CODIGO]],2,0),"")</f>
        <v/>
      </c>
      <c r="O3630" t="s">
        <v>10864</v>
      </c>
      <c r="AB3630" s="12" t="str">
        <f>+LISTAS[[#This Row],[Codigo]]&amp;LISTAS[[#This Row],[Fabrica]]</f>
        <v/>
      </c>
      <c r="AC3630" s="13" t="str">
        <f>+LISTAS[[#This Row],[Codigo]]</f>
        <v/>
      </c>
      <c r="AD3630" s="13" t="str">
        <f>+LISTAS[[#This Row],[ID]]</f>
        <v>TORNILLERIA ESPECIAL34</v>
      </c>
    </row>
    <row r="3631" spans="1:30" x14ac:dyDescent="0.35">
      <c r="A3631" s="7" t="s">
        <v>10866</v>
      </c>
      <c r="B3631" t="s">
        <v>10819</v>
      </c>
      <c r="C3631">
        <v>35</v>
      </c>
      <c r="D3631" t="s">
        <v>10867</v>
      </c>
      <c r="E3631" s="2">
        <v>890</v>
      </c>
      <c r="F3631" s="7" t="str">
        <f>+_xlfn.XLOOKUP(LISTAS[[#This Row],[ID]],_01_CODIGOS_Y_COSTOS_xlsm[Producto y N°],_01_CODIGOS_Y_COSTOS_xlsm[FABRICA],"",0,1)</f>
        <v/>
      </c>
      <c r="G3631" s="26">
        <f>LISTAS[[#This Row],[Precio]]*(1-0.46)</f>
        <v>480.6</v>
      </c>
      <c r="H3631" s="21">
        <f>+_xlfn.XLOOKUP(LISTAS[[#This Row],[ID]],_01_CODIGOS_Y_COSTOS_xlsm[Producto y N°],_01_CODIGOS_Y_COSTOS_xlsm[COSTO],0,0,1)</f>
        <v>0</v>
      </c>
      <c r="I3631" s="28">
        <f>+IFERROR(LISTAS[[#This Row],[VENTA NETA]]/LISTAS[[#This Row],[COSTO]]-1,0)</f>
        <v>0</v>
      </c>
      <c r="J3631" s="50" t="str">
        <f>IFERROR(VLOOKUP(LISTAS[[#This Row],[ID]],_01_CODIGOS_Y_COSTOS_xlsm[[Producto y N°]:[CODIGO]],2,0),"")</f>
        <v/>
      </c>
      <c r="O3631" t="s">
        <v>10866</v>
      </c>
      <c r="AB3631" s="12" t="str">
        <f>+LISTAS[[#This Row],[Codigo]]&amp;LISTAS[[#This Row],[Fabrica]]</f>
        <v/>
      </c>
      <c r="AC3631" s="13" t="str">
        <f>+LISTAS[[#This Row],[Codigo]]</f>
        <v/>
      </c>
      <c r="AD3631" s="13" t="str">
        <f>+LISTAS[[#This Row],[ID]]</f>
        <v>TORNILLERIA ESPECIAL35</v>
      </c>
    </row>
    <row r="3632" spans="1:30" x14ac:dyDescent="0.35">
      <c r="A3632" s="7" t="s">
        <v>10868</v>
      </c>
      <c r="B3632" t="s">
        <v>10819</v>
      </c>
      <c r="C3632">
        <v>36</v>
      </c>
      <c r="D3632" t="s">
        <v>10869</v>
      </c>
      <c r="E3632" s="2">
        <v>843</v>
      </c>
      <c r="F3632" s="7" t="str">
        <f>+_xlfn.XLOOKUP(LISTAS[[#This Row],[ID]],_01_CODIGOS_Y_COSTOS_xlsm[Producto y N°],_01_CODIGOS_Y_COSTOS_xlsm[FABRICA],"",0,1)</f>
        <v/>
      </c>
      <c r="G3632" s="26">
        <f>LISTAS[[#This Row],[Precio]]*(1-0.46)</f>
        <v>455.22</v>
      </c>
      <c r="H3632" s="21">
        <f>+_xlfn.XLOOKUP(LISTAS[[#This Row],[ID]],_01_CODIGOS_Y_COSTOS_xlsm[Producto y N°],_01_CODIGOS_Y_COSTOS_xlsm[COSTO],0,0,1)</f>
        <v>0</v>
      </c>
      <c r="I3632" s="28">
        <f>+IFERROR(LISTAS[[#This Row],[VENTA NETA]]/LISTAS[[#This Row],[COSTO]]-1,0)</f>
        <v>0</v>
      </c>
      <c r="J3632" s="50" t="str">
        <f>IFERROR(VLOOKUP(LISTAS[[#This Row],[ID]],_01_CODIGOS_Y_COSTOS_xlsm[[Producto y N°]:[CODIGO]],2,0),"")</f>
        <v/>
      </c>
      <c r="O3632" t="s">
        <v>10868</v>
      </c>
      <c r="AB3632" s="12" t="str">
        <f>+LISTAS[[#This Row],[Codigo]]&amp;LISTAS[[#This Row],[Fabrica]]</f>
        <v/>
      </c>
      <c r="AC3632" s="13" t="str">
        <f>+LISTAS[[#This Row],[Codigo]]</f>
        <v/>
      </c>
      <c r="AD3632" s="13" t="str">
        <f>+LISTAS[[#This Row],[ID]]</f>
        <v>TORNILLERIA ESPECIAL36</v>
      </c>
    </row>
    <row r="3633" spans="1:30" x14ac:dyDescent="0.35">
      <c r="A3633" s="7" t="s">
        <v>10870</v>
      </c>
      <c r="B3633" t="s">
        <v>10819</v>
      </c>
      <c r="C3633">
        <v>37</v>
      </c>
      <c r="D3633" t="s">
        <v>10871</v>
      </c>
      <c r="E3633" s="2">
        <v>975</v>
      </c>
      <c r="F3633" s="7" t="str">
        <f>+_xlfn.XLOOKUP(LISTAS[[#This Row],[ID]],_01_CODIGOS_Y_COSTOS_xlsm[Producto y N°],_01_CODIGOS_Y_COSTOS_xlsm[FABRICA],"",0,1)</f>
        <v/>
      </c>
      <c r="G3633" s="26">
        <f>LISTAS[[#This Row],[Precio]]*(1-0.46)</f>
        <v>526.5</v>
      </c>
      <c r="H3633" s="21">
        <f>+_xlfn.XLOOKUP(LISTAS[[#This Row],[ID]],_01_CODIGOS_Y_COSTOS_xlsm[Producto y N°],_01_CODIGOS_Y_COSTOS_xlsm[COSTO],0,0,1)</f>
        <v>0</v>
      </c>
      <c r="I3633" s="28">
        <f>+IFERROR(LISTAS[[#This Row],[VENTA NETA]]/LISTAS[[#This Row],[COSTO]]-1,0)</f>
        <v>0</v>
      </c>
      <c r="J3633" s="50" t="str">
        <f>IFERROR(VLOOKUP(LISTAS[[#This Row],[ID]],_01_CODIGOS_Y_COSTOS_xlsm[[Producto y N°]:[CODIGO]],2,0),"")</f>
        <v/>
      </c>
      <c r="O3633" t="s">
        <v>10870</v>
      </c>
      <c r="AB3633" s="12" t="str">
        <f>+LISTAS[[#This Row],[Codigo]]&amp;LISTAS[[#This Row],[Fabrica]]</f>
        <v/>
      </c>
      <c r="AC3633" s="13" t="str">
        <f>+LISTAS[[#This Row],[Codigo]]</f>
        <v/>
      </c>
      <c r="AD3633" s="13" t="str">
        <f>+LISTAS[[#This Row],[ID]]</f>
        <v>TORNILLERIA ESPECIAL37</v>
      </c>
    </row>
    <row r="3634" spans="1:30" x14ac:dyDescent="0.35">
      <c r="A3634" s="7" t="s">
        <v>10872</v>
      </c>
      <c r="B3634" t="s">
        <v>10819</v>
      </c>
      <c r="C3634">
        <v>38</v>
      </c>
      <c r="D3634" t="s">
        <v>10873</v>
      </c>
      <c r="E3634" s="2">
        <v>975</v>
      </c>
      <c r="F3634" s="7" t="str">
        <f>+_xlfn.XLOOKUP(LISTAS[[#This Row],[ID]],_01_CODIGOS_Y_COSTOS_xlsm[Producto y N°],_01_CODIGOS_Y_COSTOS_xlsm[FABRICA],"",0,1)</f>
        <v/>
      </c>
      <c r="G3634" s="26">
        <f>LISTAS[[#This Row],[Precio]]*(1-0.46)</f>
        <v>526.5</v>
      </c>
      <c r="H3634" s="21">
        <f>+_xlfn.XLOOKUP(LISTAS[[#This Row],[ID]],_01_CODIGOS_Y_COSTOS_xlsm[Producto y N°],_01_CODIGOS_Y_COSTOS_xlsm[COSTO],0,0,1)</f>
        <v>0</v>
      </c>
      <c r="I3634" s="28">
        <f>+IFERROR(LISTAS[[#This Row],[VENTA NETA]]/LISTAS[[#This Row],[COSTO]]-1,0)</f>
        <v>0</v>
      </c>
      <c r="J3634" s="50" t="str">
        <f>IFERROR(VLOOKUP(LISTAS[[#This Row],[ID]],_01_CODIGOS_Y_COSTOS_xlsm[[Producto y N°]:[CODIGO]],2,0),"")</f>
        <v/>
      </c>
      <c r="O3634" t="s">
        <v>10872</v>
      </c>
      <c r="AB3634" s="12" t="str">
        <f>+LISTAS[[#This Row],[Codigo]]&amp;LISTAS[[#This Row],[Fabrica]]</f>
        <v/>
      </c>
      <c r="AC3634" s="13" t="str">
        <f>+LISTAS[[#This Row],[Codigo]]</f>
        <v/>
      </c>
      <c r="AD3634" s="13" t="str">
        <f>+LISTAS[[#This Row],[ID]]</f>
        <v>TORNILLERIA ESPECIAL38</v>
      </c>
    </row>
    <row r="3635" spans="1:30" x14ac:dyDescent="0.35">
      <c r="A3635" s="7" t="s">
        <v>10874</v>
      </c>
      <c r="B3635" t="s">
        <v>10819</v>
      </c>
      <c r="C3635">
        <v>42</v>
      </c>
      <c r="D3635" t="s">
        <v>10875</v>
      </c>
      <c r="E3635" s="2">
        <v>975</v>
      </c>
      <c r="F3635" s="7" t="str">
        <f>+_xlfn.XLOOKUP(LISTAS[[#This Row],[ID]],_01_CODIGOS_Y_COSTOS_xlsm[Producto y N°],_01_CODIGOS_Y_COSTOS_xlsm[FABRICA],"",0,1)</f>
        <v/>
      </c>
      <c r="G3635" s="26">
        <f>LISTAS[[#This Row],[Precio]]*(1-0.46)</f>
        <v>526.5</v>
      </c>
      <c r="H3635" s="21">
        <f>+_xlfn.XLOOKUP(LISTAS[[#This Row],[ID]],_01_CODIGOS_Y_COSTOS_xlsm[Producto y N°],_01_CODIGOS_Y_COSTOS_xlsm[COSTO],0,0,1)</f>
        <v>0</v>
      </c>
      <c r="I3635" s="28">
        <f>+IFERROR(LISTAS[[#This Row],[VENTA NETA]]/LISTAS[[#This Row],[COSTO]]-1,0)</f>
        <v>0</v>
      </c>
      <c r="J3635" s="50" t="str">
        <f>IFERROR(VLOOKUP(LISTAS[[#This Row],[ID]],_01_CODIGOS_Y_COSTOS_xlsm[[Producto y N°]:[CODIGO]],2,0),"")</f>
        <v/>
      </c>
      <c r="O3635" t="s">
        <v>10874</v>
      </c>
      <c r="AB3635" s="12" t="str">
        <f>+LISTAS[[#This Row],[Codigo]]&amp;LISTAS[[#This Row],[Fabrica]]</f>
        <v/>
      </c>
      <c r="AC3635" s="13" t="str">
        <f>+LISTAS[[#This Row],[Codigo]]</f>
        <v/>
      </c>
      <c r="AD3635" s="13" t="str">
        <f>+LISTAS[[#This Row],[ID]]</f>
        <v>TORNILLERIA ESPECIAL42</v>
      </c>
    </row>
    <row r="3636" spans="1:30" x14ac:dyDescent="0.35">
      <c r="A3636" s="7" t="s">
        <v>10876</v>
      </c>
      <c r="B3636" t="s">
        <v>10819</v>
      </c>
      <c r="C3636">
        <v>63</v>
      </c>
      <c r="D3636" t="s">
        <v>10877</v>
      </c>
      <c r="E3636" s="2">
        <v>795</v>
      </c>
      <c r="F3636" s="7" t="str">
        <f>+_xlfn.XLOOKUP(LISTAS[[#This Row],[ID]],_01_CODIGOS_Y_COSTOS_xlsm[Producto y N°],_01_CODIGOS_Y_COSTOS_xlsm[FABRICA],"",0,1)</f>
        <v/>
      </c>
      <c r="G3636" s="26">
        <f>LISTAS[[#This Row],[Precio]]*(1-0.46)</f>
        <v>429.3</v>
      </c>
      <c r="H3636" s="21">
        <f>+_xlfn.XLOOKUP(LISTAS[[#This Row],[ID]],_01_CODIGOS_Y_COSTOS_xlsm[Producto y N°],_01_CODIGOS_Y_COSTOS_xlsm[COSTO],0,0,1)</f>
        <v>0</v>
      </c>
      <c r="I3636" s="28">
        <f>+IFERROR(LISTAS[[#This Row],[VENTA NETA]]/LISTAS[[#This Row],[COSTO]]-1,0)</f>
        <v>0</v>
      </c>
      <c r="J3636" s="50" t="str">
        <f>IFERROR(VLOOKUP(LISTAS[[#This Row],[ID]],_01_CODIGOS_Y_COSTOS_xlsm[[Producto y N°]:[CODIGO]],2,0),"")</f>
        <v/>
      </c>
      <c r="O3636" t="s">
        <v>10876</v>
      </c>
      <c r="AB3636" s="12" t="str">
        <f>+LISTAS[[#This Row],[Codigo]]&amp;LISTAS[[#This Row],[Fabrica]]</f>
        <v/>
      </c>
      <c r="AC3636" s="13" t="str">
        <f>+LISTAS[[#This Row],[Codigo]]</f>
        <v/>
      </c>
      <c r="AD3636" s="13" t="str">
        <f>+LISTAS[[#This Row],[ID]]</f>
        <v>TORNILLERIA ESPECIAL63</v>
      </c>
    </row>
    <row r="3637" spans="1:30" x14ac:dyDescent="0.35">
      <c r="A3637" s="7" t="s">
        <v>10878</v>
      </c>
      <c r="B3637" t="s">
        <v>10819</v>
      </c>
      <c r="C3637">
        <v>71</v>
      </c>
      <c r="D3637" t="s">
        <v>10879</v>
      </c>
      <c r="E3637" s="2">
        <v>795</v>
      </c>
      <c r="F3637" s="7" t="str">
        <f>+_xlfn.XLOOKUP(LISTAS[[#This Row],[ID]],_01_CODIGOS_Y_COSTOS_xlsm[Producto y N°],_01_CODIGOS_Y_COSTOS_xlsm[FABRICA],"",0,1)</f>
        <v/>
      </c>
      <c r="G3637" s="26">
        <f>LISTAS[[#This Row],[Precio]]*(1-0.46)</f>
        <v>429.3</v>
      </c>
      <c r="H3637" s="21">
        <f>+_xlfn.XLOOKUP(LISTAS[[#This Row],[ID]],_01_CODIGOS_Y_COSTOS_xlsm[Producto y N°],_01_CODIGOS_Y_COSTOS_xlsm[COSTO],0,0,1)</f>
        <v>0</v>
      </c>
      <c r="I3637" s="28">
        <f>+IFERROR(LISTAS[[#This Row],[VENTA NETA]]/LISTAS[[#This Row],[COSTO]]-1,0)</f>
        <v>0</v>
      </c>
      <c r="J3637" s="50" t="str">
        <f>IFERROR(VLOOKUP(LISTAS[[#This Row],[ID]],_01_CODIGOS_Y_COSTOS_xlsm[[Producto y N°]:[CODIGO]],2,0),"")</f>
        <v/>
      </c>
      <c r="O3637" t="s">
        <v>10878</v>
      </c>
      <c r="AB3637" s="12" t="str">
        <f>+LISTAS[[#This Row],[Codigo]]&amp;LISTAS[[#This Row],[Fabrica]]</f>
        <v/>
      </c>
      <c r="AC3637" s="13" t="str">
        <f>+LISTAS[[#This Row],[Codigo]]</f>
        <v/>
      </c>
      <c r="AD3637" s="13" t="str">
        <f>+LISTAS[[#This Row],[ID]]</f>
        <v>TORNILLERIA ESPECIAL71</v>
      </c>
    </row>
    <row r="3638" spans="1:30" x14ac:dyDescent="0.35">
      <c r="A3638" s="7" t="s">
        <v>10880</v>
      </c>
      <c r="B3638" t="s">
        <v>10819</v>
      </c>
      <c r="C3638">
        <v>74</v>
      </c>
      <c r="D3638" t="s">
        <v>10881</v>
      </c>
      <c r="E3638" s="2">
        <v>795</v>
      </c>
      <c r="F3638" s="7" t="str">
        <f>+_xlfn.XLOOKUP(LISTAS[[#This Row],[ID]],_01_CODIGOS_Y_COSTOS_xlsm[Producto y N°],_01_CODIGOS_Y_COSTOS_xlsm[FABRICA],"",0,1)</f>
        <v/>
      </c>
      <c r="G3638" s="26">
        <f>LISTAS[[#This Row],[Precio]]*(1-0.46)</f>
        <v>429.3</v>
      </c>
      <c r="H3638" s="21">
        <f>+_xlfn.XLOOKUP(LISTAS[[#This Row],[ID]],_01_CODIGOS_Y_COSTOS_xlsm[Producto y N°],_01_CODIGOS_Y_COSTOS_xlsm[COSTO],0,0,1)</f>
        <v>0</v>
      </c>
      <c r="I3638" s="28">
        <f>+IFERROR(LISTAS[[#This Row],[VENTA NETA]]/LISTAS[[#This Row],[COSTO]]-1,0)</f>
        <v>0</v>
      </c>
      <c r="J3638" s="50" t="str">
        <f>IFERROR(VLOOKUP(LISTAS[[#This Row],[ID]],_01_CODIGOS_Y_COSTOS_xlsm[[Producto y N°]:[CODIGO]],2,0),"")</f>
        <v/>
      </c>
      <c r="O3638" t="s">
        <v>10880</v>
      </c>
      <c r="AB3638" s="12" t="str">
        <f>+LISTAS[[#This Row],[Codigo]]&amp;LISTAS[[#This Row],[Fabrica]]</f>
        <v/>
      </c>
      <c r="AC3638" s="13" t="str">
        <f>+LISTAS[[#This Row],[Codigo]]</f>
        <v/>
      </c>
      <c r="AD3638" s="13" t="str">
        <f>+LISTAS[[#This Row],[ID]]</f>
        <v>TORNILLERIA ESPECIAL74</v>
      </c>
    </row>
    <row r="3639" spans="1:30" x14ac:dyDescent="0.35">
      <c r="A3639" s="7" t="s">
        <v>10882</v>
      </c>
      <c r="B3639" t="s">
        <v>10819</v>
      </c>
      <c r="C3639">
        <v>75</v>
      </c>
      <c r="D3639" t="s">
        <v>10883</v>
      </c>
      <c r="E3639" s="2">
        <v>855</v>
      </c>
      <c r="F3639" s="7" t="str">
        <f>+_xlfn.XLOOKUP(LISTAS[[#This Row],[ID]],_01_CODIGOS_Y_COSTOS_xlsm[Producto y N°],_01_CODIGOS_Y_COSTOS_xlsm[FABRICA],"",0,1)</f>
        <v/>
      </c>
      <c r="G3639" s="26">
        <f>LISTAS[[#This Row],[Precio]]*(1-0.46)</f>
        <v>461.70000000000005</v>
      </c>
      <c r="H3639" s="21">
        <f>+_xlfn.XLOOKUP(LISTAS[[#This Row],[ID]],_01_CODIGOS_Y_COSTOS_xlsm[Producto y N°],_01_CODIGOS_Y_COSTOS_xlsm[COSTO],0,0,1)</f>
        <v>0</v>
      </c>
      <c r="I3639" s="28">
        <f>+IFERROR(LISTAS[[#This Row],[VENTA NETA]]/LISTAS[[#This Row],[COSTO]]-1,0)</f>
        <v>0</v>
      </c>
      <c r="J3639" s="50" t="str">
        <f>IFERROR(VLOOKUP(LISTAS[[#This Row],[ID]],_01_CODIGOS_Y_COSTOS_xlsm[[Producto y N°]:[CODIGO]],2,0),"")</f>
        <v/>
      </c>
      <c r="O3639" t="s">
        <v>10882</v>
      </c>
      <c r="AB3639" s="12" t="str">
        <f>+LISTAS[[#This Row],[Codigo]]&amp;LISTAS[[#This Row],[Fabrica]]</f>
        <v/>
      </c>
      <c r="AC3639" s="13" t="str">
        <f>+LISTAS[[#This Row],[Codigo]]</f>
        <v/>
      </c>
      <c r="AD3639" s="13" t="str">
        <f>+LISTAS[[#This Row],[ID]]</f>
        <v>TORNILLERIA ESPECIAL75</v>
      </c>
    </row>
    <row r="3640" spans="1:30" x14ac:dyDescent="0.35">
      <c r="A3640" s="7" t="s">
        <v>10884</v>
      </c>
      <c r="B3640" t="s">
        <v>10819</v>
      </c>
      <c r="C3640">
        <v>81</v>
      </c>
      <c r="D3640" t="s">
        <v>10885</v>
      </c>
      <c r="E3640" s="2">
        <v>795</v>
      </c>
      <c r="F3640" s="7" t="str">
        <f>+_xlfn.XLOOKUP(LISTAS[[#This Row],[ID]],_01_CODIGOS_Y_COSTOS_xlsm[Producto y N°],_01_CODIGOS_Y_COSTOS_xlsm[FABRICA],"",0,1)</f>
        <v/>
      </c>
      <c r="G3640" s="26">
        <f>LISTAS[[#This Row],[Precio]]*(1-0.46)</f>
        <v>429.3</v>
      </c>
      <c r="H3640" s="21">
        <f>+_xlfn.XLOOKUP(LISTAS[[#This Row],[ID]],_01_CODIGOS_Y_COSTOS_xlsm[Producto y N°],_01_CODIGOS_Y_COSTOS_xlsm[COSTO],0,0,1)</f>
        <v>0</v>
      </c>
      <c r="I3640" s="28">
        <f>+IFERROR(LISTAS[[#This Row],[VENTA NETA]]/LISTAS[[#This Row],[COSTO]]-1,0)</f>
        <v>0</v>
      </c>
      <c r="J3640" s="50" t="str">
        <f>IFERROR(VLOOKUP(LISTAS[[#This Row],[ID]],_01_CODIGOS_Y_COSTOS_xlsm[[Producto y N°]:[CODIGO]],2,0),"")</f>
        <v/>
      </c>
      <c r="O3640" t="s">
        <v>10884</v>
      </c>
      <c r="AB3640" s="12" t="str">
        <f>+LISTAS[[#This Row],[Codigo]]&amp;LISTAS[[#This Row],[Fabrica]]</f>
        <v/>
      </c>
      <c r="AC3640" s="13" t="str">
        <f>+LISTAS[[#This Row],[Codigo]]</f>
        <v/>
      </c>
      <c r="AD3640" s="13" t="str">
        <f>+LISTAS[[#This Row],[ID]]</f>
        <v>TORNILLERIA ESPECIAL81</v>
      </c>
    </row>
    <row r="3641" spans="1:30" x14ac:dyDescent="0.35">
      <c r="A3641" s="7" t="s">
        <v>10886</v>
      </c>
      <c r="B3641" t="s">
        <v>10819</v>
      </c>
      <c r="C3641">
        <v>83</v>
      </c>
      <c r="D3641" t="s">
        <v>10887</v>
      </c>
      <c r="E3641" s="2">
        <v>795</v>
      </c>
      <c r="F3641" s="7" t="str">
        <f>+_xlfn.XLOOKUP(LISTAS[[#This Row],[ID]],_01_CODIGOS_Y_COSTOS_xlsm[Producto y N°],_01_CODIGOS_Y_COSTOS_xlsm[FABRICA],"",0,1)</f>
        <v/>
      </c>
      <c r="G3641" s="26">
        <f>LISTAS[[#This Row],[Precio]]*(1-0.46)</f>
        <v>429.3</v>
      </c>
      <c r="H3641" s="21">
        <f>+_xlfn.XLOOKUP(LISTAS[[#This Row],[ID]],_01_CODIGOS_Y_COSTOS_xlsm[Producto y N°],_01_CODIGOS_Y_COSTOS_xlsm[COSTO],0,0,1)</f>
        <v>0</v>
      </c>
      <c r="I3641" s="28">
        <f>+IFERROR(LISTAS[[#This Row],[VENTA NETA]]/LISTAS[[#This Row],[COSTO]]-1,0)</f>
        <v>0</v>
      </c>
      <c r="J3641" s="50" t="str">
        <f>IFERROR(VLOOKUP(LISTAS[[#This Row],[ID]],_01_CODIGOS_Y_COSTOS_xlsm[[Producto y N°]:[CODIGO]],2,0),"")</f>
        <v/>
      </c>
      <c r="O3641" t="s">
        <v>10886</v>
      </c>
      <c r="AB3641" s="12" t="str">
        <f>+LISTAS[[#This Row],[Codigo]]&amp;LISTAS[[#This Row],[Fabrica]]</f>
        <v/>
      </c>
      <c r="AC3641" s="13" t="str">
        <f>+LISTAS[[#This Row],[Codigo]]</f>
        <v/>
      </c>
      <c r="AD3641" s="13" t="str">
        <f>+LISTAS[[#This Row],[ID]]</f>
        <v>TORNILLERIA ESPECIAL83</v>
      </c>
    </row>
    <row r="3642" spans="1:30" x14ac:dyDescent="0.35">
      <c r="A3642" s="7" t="s">
        <v>10888</v>
      </c>
      <c r="B3642" t="s">
        <v>10819</v>
      </c>
      <c r="C3642">
        <v>87</v>
      </c>
      <c r="D3642" t="s">
        <v>10887</v>
      </c>
      <c r="E3642" s="2">
        <v>795</v>
      </c>
      <c r="F3642" s="7" t="str">
        <f>+_xlfn.XLOOKUP(LISTAS[[#This Row],[ID]],_01_CODIGOS_Y_COSTOS_xlsm[Producto y N°],_01_CODIGOS_Y_COSTOS_xlsm[FABRICA],"",0,1)</f>
        <v/>
      </c>
      <c r="G3642" s="26">
        <f>LISTAS[[#This Row],[Precio]]*(1-0.46)</f>
        <v>429.3</v>
      </c>
      <c r="H3642" s="21">
        <f>+_xlfn.XLOOKUP(LISTAS[[#This Row],[ID]],_01_CODIGOS_Y_COSTOS_xlsm[Producto y N°],_01_CODIGOS_Y_COSTOS_xlsm[COSTO],0,0,1)</f>
        <v>0</v>
      </c>
      <c r="I3642" s="28">
        <f>+IFERROR(LISTAS[[#This Row],[VENTA NETA]]/LISTAS[[#This Row],[COSTO]]-1,0)</f>
        <v>0</v>
      </c>
      <c r="J3642" s="50" t="str">
        <f>IFERROR(VLOOKUP(LISTAS[[#This Row],[ID]],_01_CODIGOS_Y_COSTOS_xlsm[[Producto y N°]:[CODIGO]],2,0),"")</f>
        <v/>
      </c>
      <c r="O3642" t="s">
        <v>10888</v>
      </c>
      <c r="AB3642" s="12" t="str">
        <f>+LISTAS[[#This Row],[Codigo]]&amp;LISTAS[[#This Row],[Fabrica]]</f>
        <v/>
      </c>
      <c r="AC3642" s="13" t="str">
        <f>+LISTAS[[#This Row],[Codigo]]</f>
        <v/>
      </c>
      <c r="AD3642" s="13" t="str">
        <f>+LISTAS[[#This Row],[ID]]</f>
        <v>TORNILLERIA ESPECIAL87</v>
      </c>
    </row>
    <row r="3643" spans="1:30" x14ac:dyDescent="0.35">
      <c r="A3643" s="7" t="s">
        <v>10889</v>
      </c>
      <c r="B3643" t="s">
        <v>10819</v>
      </c>
      <c r="C3643">
        <v>90</v>
      </c>
      <c r="D3643" t="s">
        <v>10890</v>
      </c>
      <c r="E3643" s="2">
        <v>795</v>
      </c>
      <c r="F3643" s="7" t="str">
        <f>+_xlfn.XLOOKUP(LISTAS[[#This Row],[ID]],_01_CODIGOS_Y_COSTOS_xlsm[Producto y N°],_01_CODIGOS_Y_COSTOS_xlsm[FABRICA],"",0,1)</f>
        <v/>
      </c>
      <c r="G3643" s="26">
        <f>LISTAS[[#This Row],[Precio]]*(1-0.46)</f>
        <v>429.3</v>
      </c>
      <c r="H3643" s="21">
        <f>+_xlfn.XLOOKUP(LISTAS[[#This Row],[ID]],_01_CODIGOS_Y_COSTOS_xlsm[Producto y N°],_01_CODIGOS_Y_COSTOS_xlsm[COSTO],0,0,1)</f>
        <v>0</v>
      </c>
      <c r="I3643" s="28">
        <f>+IFERROR(LISTAS[[#This Row],[VENTA NETA]]/LISTAS[[#This Row],[COSTO]]-1,0)</f>
        <v>0</v>
      </c>
      <c r="J3643" s="50" t="str">
        <f>IFERROR(VLOOKUP(LISTAS[[#This Row],[ID]],_01_CODIGOS_Y_COSTOS_xlsm[[Producto y N°]:[CODIGO]],2,0),"")</f>
        <v/>
      </c>
      <c r="O3643" t="s">
        <v>10889</v>
      </c>
      <c r="AB3643" s="12" t="str">
        <f>+LISTAS[[#This Row],[Codigo]]&amp;LISTAS[[#This Row],[Fabrica]]</f>
        <v/>
      </c>
      <c r="AC3643" s="13" t="str">
        <f>+LISTAS[[#This Row],[Codigo]]</f>
        <v/>
      </c>
      <c r="AD3643" s="13" t="str">
        <f>+LISTAS[[#This Row],[ID]]</f>
        <v>TORNILLERIA ESPECIAL90</v>
      </c>
    </row>
    <row r="3644" spans="1:30" x14ac:dyDescent="0.35">
      <c r="A3644" s="7" t="s">
        <v>10891</v>
      </c>
      <c r="B3644" t="s">
        <v>10819</v>
      </c>
      <c r="C3644">
        <v>92</v>
      </c>
      <c r="D3644" t="s">
        <v>10892</v>
      </c>
      <c r="E3644" s="2">
        <v>795</v>
      </c>
      <c r="F3644" s="7" t="str">
        <f>+_xlfn.XLOOKUP(LISTAS[[#This Row],[ID]],_01_CODIGOS_Y_COSTOS_xlsm[Producto y N°],_01_CODIGOS_Y_COSTOS_xlsm[FABRICA],"",0,1)</f>
        <v/>
      </c>
      <c r="G3644" s="26">
        <f>LISTAS[[#This Row],[Precio]]*(1-0.46)</f>
        <v>429.3</v>
      </c>
      <c r="H3644" s="21">
        <f>+_xlfn.XLOOKUP(LISTAS[[#This Row],[ID]],_01_CODIGOS_Y_COSTOS_xlsm[Producto y N°],_01_CODIGOS_Y_COSTOS_xlsm[COSTO],0,0,1)</f>
        <v>0</v>
      </c>
      <c r="I3644" s="28">
        <f>+IFERROR(LISTAS[[#This Row],[VENTA NETA]]/LISTAS[[#This Row],[COSTO]]-1,0)</f>
        <v>0</v>
      </c>
      <c r="J3644" s="50" t="str">
        <f>IFERROR(VLOOKUP(LISTAS[[#This Row],[ID]],_01_CODIGOS_Y_COSTOS_xlsm[[Producto y N°]:[CODIGO]],2,0),"")</f>
        <v/>
      </c>
      <c r="O3644" t="s">
        <v>10891</v>
      </c>
      <c r="AB3644" s="12" t="str">
        <f>+LISTAS[[#This Row],[Codigo]]&amp;LISTAS[[#This Row],[Fabrica]]</f>
        <v/>
      </c>
      <c r="AC3644" s="13" t="str">
        <f>+LISTAS[[#This Row],[Codigo]]</f>
        <v/>
      </c>
      <c r="AD3644" s="13" t="str">
        <f>+LISTAS[[#This Row],[ID]]</f>
        <v>TORNILLERIA ESPECIAL92</v>
      </c>
    </row>
    <row r="3645" spans="1:30" x14ac:dyDescent="0.35">
      <c r="A3645" s="7" t="s">
        <v>10893</v>
      </c>
      <c r="B3645" t="s">
        <v>10819</v>
      </c>
      <c r="C3645">
        <v>93</v>
      </c>
      <c r="D3645" t="s">
        <v>10894</v>
      </c>
      <c r="E3645" s="2">
        <v>843</v>
      </c>
      <c r="F3645" s="7" t="str">
        <f>+_xlfn.XLOOKUP(LISTAS[[#This Row],[ID]],_01_CODIGOS_Y_COSTOS_xlsm[Producto y N°],_01_CODIGOS_Y_COSTOS_xlsm[FABRICA],"",0,1)</f>
        <v/>
      </c>
      <c r="G3645" s="26">
        <f>LISTAS[[#This Row],[Precio]]*(1-0.46)</f>
        <v>455.22</v>
      </c>
      <c r="H3645" s="21">
        <f>+_xlfn.XLOOKUP(LISTAS[[#This Row],[ID]],_01_CODIGOS_Y_COSTOS_xlsm[Producto y N°],_01_CODIGOS_Y_COSTOS_xlsm[COSTO],0,0,1)</f>
        <v>0</v>
      </c>
      <c r="I3645" s="28">
        <f>+IFERROR(LISTAS[[#This Row],[VENTA NETA]]/LISTAS[[#This Row],[COSTO]]-1,0)</f>
        <v>0</v>
      </c>
      <c r="J3645" s="50" t="str">
        <f>IFERROR(VLOOKUP(LISTAS[[#This Row],[ID]],_01_CODIGOS_Y_COSTOS_xlsm[[Producto y N°]:[CODIGO]],2,0),"")</f>
        <v/>
      </c>
      <c r="O3645" t="s">
        <v>10893</v>
      </c>
      <c r="AB3645" s="12" t="str">
        <f>+LISTAS[[#This Row],[Codigo]]&amp;LISTAS[[#This Row],[Fabrica]]</f>
        <v/>
      </c>
      <c r="AC3645" s="13" t="str">
        <f>+LISTAS[[#This Row],[Codigo]]</f>
        <v/>
      </c>
      <c r="AD3645" s="13" t="str">
        <f>+LISTAS[[#This Row],[ID]]</f>
        <v>TORNILLERIA ESPECIAL93</v>
      </c>
    </row>
    <row r="3646" spans="1:30" x14ac:dyDescent="0.35">
      <c r="A3646" s="7" t="s">
        <v>10895</v>
      </c>
      <c r="B3646" t="s">
        <v>10819</v>
      </c>
      <c r="C3646">
        <v>96</v>
      </c>
      <c r="D3646" t="s">
        <v>10896</v>
      </c>
      <c r="E3646" s="2">
        <v>990</v>
      </c>
      <c r="F3646" s="7" t="str">
        <f>+_xlfn.XLOOKUP(LISTAS[[#This Row],[ID]],_01_CODIGOS_Y_COSTOS_xlsm[Producto y N°],_01_CODIGOS_Y_COSTOS_xlsm[FABRICA],"",0,1)</f>
        <v/>
      </c>
      <c r="G3646" s="26">
        <f>LISTAS[[#This Row],[Precio]]*(1-0.46)</f>
        <v>534.6</v>
      </c>
      <c r="H3646" s="21">
        <f>+_xlfn.XLOOKUP(LISTAS[[#This Row],[ID]],_01_CODIGOS_Y_COSTOS_xlsm[Producto y N°],_01_CODIGOS_Y_COSTOS_xlsm[COSTO],0,0,1)</f>
        <v>0</v>
      </c>
      <c r="I3646" s="28">
        <f>+IFERROR(LISTAS[[#This Row],[VENTA NETA]]/LISTAS[[#This Row],[COSTO]]-1,0)</f>
        <v>0</v>
      </c>
      <c r="J3646" s="50" t="str">
        <f>IFERROR(VLOOKUP(LISTAS[[#This Row],[ID]],_01_CODIGOS_Y_COSTOS_xlsm[[Producto y N°]:[CODIGO]],2,0),"")</f>
        <v/>
      </c>
      <c r="O3646" t="s">
        <v>10895</v>
      </c>
      <c r="AB3646" s="12" t="str">
        <f>+LISTAS[[#This Row],[Codigo]]&amp;LISTAS[[#This Row],[Fabrica]]</f>
        <v/>
      </c>
      <c r="AC3646" s="13" t="str">
        <f>+LISTAS[[#This Row],[Codigo]]</f>
        <v/>
      </c>
      <c r="AD3646" s="13" t="str">
        <f>+LISTAS[[#This Row],[ID]]</f>
        <v>TORNILLERIA ESPECIAL96</v>
      </c>
    </row>
    <row r="3647" spans="1:30" x14ac:dyDescent="0.35">
      <c r="A3647" s="7" t="s">
        <v>10897</v>
      </c>
      <c r="B3647" t="s">
        <v>10819</v>
      </c>
      <c r="C3647">
        <v>99</v>
      </c>
      <c r="D3647" t="s">
        <v>10898</v>
      </c>
      <c r="E3647" s="2">
        <v>990</v>
      </c>
      <c r="F3647" s="7" t="str">
        <f>+_xlfn.XLOOKUP(LISTAS[[#This Row],[ID]],_01_CODIGOS_Y_COSTOS_xlsm[Producto y N°],_01_CODIGOS_Y_COSTOS_xlsm[FABRICA],"",0,1)</f>
        <v/>
      </c>
      <c r="G3647" s="26">
        <f>LISTAS[[#This Row],[Precio]]*(1-0.46)</f>
        <v>534.6</v>
      </c>
      <c r="H3647" s="21">
        <f>+_xlfn.XLOOKUP(LISTAS[[#This Row],[ID]],_01_CODIGOS_Y_COSTOS_xlsm[Producto y N°],_01_CODIGOS_Y_COSTOS_xlsm[COSTO],0,0,1)</f>
        <v>0</v>
      </c>
      <c r="I3647" s="28">
        <f>+IFERROR(LISTAS[[#This Row],[VENTA NETA]]/LISTAS[[#This Row],[COSTO]]-1,0)</f>
        <v>0</v>
      </c>
      <c r="J3647" s="50" t="str">
        <f>IFERROR(VLOOKUP(LISTAS[[#This Row],[ID]],_01_CODIGOS_Y_COSTOS_xlsm[[Producto y N°]:[CODIGO]],2,0),"")</f>
        <v/>
      </c>
      <c r="O3647" t="s">
        <v>10897</v>
      </c>
      <c r="AB3647" s="12" t="str">
        <f>+LISTAS[[#This Row],[Codigo]]&amp;LISTAS[[#This Row],[Fabrica]]</f>
        <v/>
      </c>
      <c r="AC3647" s="13" t="str">
        <f>+LISTAS[[#This Row],[Codigo]]</f>
        <v/>
      </c>
      <c r="AD3647" s="13" t="str">
        <f>+LISTAS[[#This Row],[ID]]</f>
        <v>TORNILLERIA ESPECIAL99</v>
      </c>
    </row>
    <row r="3648" spans="1:30" x14ac:dyDescent="0.35">
      <c r="A3648" s="7" t="s">
        <v>10899</v>
      </c>
      <c r="B3648" t="s">
        <v>10819</v>
      </c>
      <c r="C3648">
        <v>102</v>
      </c>
      <c r="D3648" t="s">
        <v>10900</v>
      </c>
      <c r="E3648" s="2">
        <v>990</v>
      </c>
      <c r="F3648" s="7" t="str">
        <f>+_xlfn.XLOOKUP(LISTAS[[#This Row],[ID]],_01_CODIGOS_Y_COSTOS_xlsm[Producto y N°],_01_CODIGOS_Y_COSTOS_xlsm[FABRICA],"",0,1)</f>
        <v/>
      </c>
      <c r="G3648" s="26">
        <f>LISTAS[[#This Row],[Precio]]*(1-0.46)</f>
        <v>534.6</v>
      </c>
      <c r="H3648" s="21">
        <f>+_xlfn.XLOOKUP(LISTAS[[#This Row],[ID]],_01_CODIGOS_Y_COSTOS_xlsm[Producto y N°],_01_CODIGOS_Y_COSTOS_xlsm[COSTO],0,0,1)</f>
        <v>0</v>
      </c>
      <c r="I3648" s="28">
        <f>+IFERROR(LISTAS[[#This Row],[VENTA NETA]]/LISTAS[[#This Row],[COSTO]]-1,0)</f>
        <v>0</v>
      </c>
      <c r="J3648" s="50" t="str">
        <f>IFERROR(VLOOKUP(LISTAS[[#This Row],[ID]],_01_CODIGOS_Y_COSTOS_xlsm[[Producto y N°]:[CODIGO]],2,0),"")</f>
        <v/>
      </c>
      <c r="O3648" t="s">
        <v>10899</v>
      </c>
      <c r="AB3648" s="12" t="str">
        <f>+LISTAS[[#This Row],[Codigo]]&amp;LISTAS[[#This Row],[Fabrica]]</f>
        <v/>
      </c>
      <c r="AC3648" s="13" t="str">
        <f>+LISTAS[[#This Row],[Codigo]]</f>
        <v/>
      </c>
      <c r="AD3648" s="13" t="str">
        <f>+LISTAS[[#This Row],[ID]]</f>
        <v>TORNILLERIA ESPECIAL102</v>
      </c>
    </row>
    <row r="3649" spans="1:30" x14ac:dyDescent="0.35">
      <c r="A3649" s="7" t="s">
        <v>10901</v>
      </c>
      <c r="B3649" t="s">
        <v>10819</v>
      </c>
      <c r="C3649">
        <v>104</v>
      </c>
      <c r="D3649" t="s">
        <v>10902</v>
      </c>
      <c r="E3649" s="2">
        <v>990</v>
      </c>
      <c r="F3649" s="7" t="str">
        <f>+_xlfn.XLOOKUP(LISTAS[[#This Row],[ID]],_01_CODIGOS_Y_COSTOS_xlsm[Producto y N°],_01_CODIGOS_Y_COSTOS_xlsm[FABRICA],"",0,1)</f>
        <v/>
      </c>
      <c r="G3649" s="26">
        <f>LISTAS[[#This Row],[Precio]]*(1-0.46)</f>
        <v>534.6</v>
      </c>
      <c r="H3649" s="21">
        <f>+_xlfn.XLOOKUP(LISTAS[[#This Row],[ID]],_01_CODIGOS_Y_COSTOS_xlsm[Producto y N°],_01_CODIGOS_Y_COSTOS_xlsm[COSTO],0,0,1)</f>
        <v>0</v>
      </c>
      <c r="I3649" s="28">
        <f>+IFERROR(LISTAS[[#This Row],[VENTA NETA]]/LISTAS[[#This Row],[COSTO]]-1,0)</f>
        <v>0</v>
      </c>
      <c r="J3649" s="50" t="str">
        <f>IFERROR(VLOOKUP(LISTAS[[#This Row],[ID]],_01_CODIGOS_Y_COSTOS_xlsm[[Producto y N°]:[CODIGO]],2,0),"")</f>
        <v/>
      </c>
      <c r="O3649" t="s">
        <v>10901</v>
      </c>
      <c r="AB3649" s="12" t="str">
        <f>+LISTAS[[#This Row],[Codigo]]&amp;LISTAS[[#This Row],[Fabrica]]</f>
        <v/>
      </c>
      <c r="AC3649" s="13" t="str">
        <f>+LISTAS[[#This Row],[Codigo]]</f>
        <v/>
      </c>
      <c r="AD3649" s="13" t="str">
        <f>+LISTAS[[#This Row],[ID]]</f>
        <v>TORNILLERIA ESPECIAL104</v>
      </c>
    </row>
    <row r="3650" spans="1:30" x14ac:dyDescent="0.35">
      <c r="A3650" s="7" t="s">
        <v>10903</v>
      </c>
      <c r="B3650" t="s">
        <v>10819</v>
      </c>
      <c r="C3650">
        <v>106</v>
      </c>
      <c r="D3650" t="s">
        <v>10904</v>
      </c>
      <c r="E3650" s="2">
        <v>990</v>
      </c>
      <c r="F3650" s="7" t="str">
        <f>+_xlfn.XLOOKUP(LISTAS[[#This Row],[ID]],_01_CODIGOS_Y_COSTOS_xlsm[Producto y N°],_01_CODIGOS_Y_COSTOS_xlsm[FABRICA],"",0,1)</f>
        <v/>
      </c>
      <c r="G3650" s="26">
        <f>LISTAS[[#This Row],[Precio]]*(1-0.46)</f>
        <v>534.6</v>
      </c>
      <c r="H3650" s="21">
        <f>+_xlfn.XLOOKUP(LISTAS[[#This Row],[ID]],_01_CODIGOS_Y_COSTOS_xlsm[Producto y N°],_01_CODIGOS_Y_COSTOS_xlsm[COSTO],0,0,1)</f>
        <v>0</v>
      </c>
      <c r="I3650" s="28">
        <f>+IFERROR(LISTAS[[#This Row],[VENTA NETA]]/LISTAS[[#This Row],[COSTO]]-1,0)</f>
        <v>0</v>
      </c>
      <c r="J3650" s="50" t="str">
        <f>IFERROR(VLOOKUP(LISTAS[[#This Row],[ID]],_01_CODIGOS_Y_COSTOS_xlsm[[Producto y N°]:[CODIGO]],2,0),"")</f>
        <v/>
      </c>
      <c r="O3650" t="s">
        <v>10903</v>
      </c>
      <c r="AB3650" s="12" t="str">
        <f>+LISTAS[[#This Row],[Codigo]]&amp;LISTAS[[#This Row],[Fabrica]]</f>
        <v/>
      </c>
      <c r="AC3650" s="13" t="str">
        <f>+LISTAS[[#This Row],[Codigo]]</f>
        <v/>
      </c>
      <c r="AD3650" s="13" t="str">
        <f>+LISTAS[[#This Row],[ID]]</f>
        <v>TORNILLERIA ESPECIAL106</v>
      </c>
    </row>
    <row r="3651" spans="1:30" x14ac:dyDescent="0.35">
      <c r="A3651" s="7" t="s">
        <v>10905</v>
      </c>
      <c r="B3651" t="s">
        <v>10819</v>
      </c>
      <c r="C3651">
        <v>108</v>
      </c>
      <c r="D3651" t="s">
        <v>10906</v>
      </c>
      <c r="E3651" s="2">
        <v>990</v>
      </c>
      <c r="F3651" s="7" t="str">
        <f>+_xlfn.XLOOKUP(LISTAS[[#This Row],[ID]],_01_CODIGOS_Y_COSTOS_xlsm[Producto y N°],_01_CODIGOS_Y_COSTOS_xlsm[FABRICA],"",0,1)</f>
        <v/>
      </c>
      <c r="G3651" s="26">
        <f>LISTAS[[#This Row],[Precio]]*(1-0.46)</f>
        <v>534.6</v>
      </c>
      <c r="H3651" s="21">
        <f>+_xlfn.XLOOKUP(LISTAS[[#This Row],[ID]],_01_CODIGOS_Y_COSTOS_xlsm[Producto y N°],_01_CODIGOS_Y_COSTOS_xlsm[COSTO],0,0,1)</f>
        <v>0</v>
      </c>
      <c r="I3651" s="28">
        <f>+IFERROR(LISTAS[[#This Row],[VENTA NETA]]/LISTAS[[#This Row],[COSTO]]-1,0)</f>
        <v>0</v>
      </c>
      <c r="J3651" s="50" t="str">
        <f>IFERROR(VLOOKUP(LISTAS[[#This Row],[ID]],_01_CODIGOS_Y_COSTOS_xlsm[[Producto y N°]:[CODIGO]],2,0),"")</f>
        <v/>
      </c>
      <c r="O3651" t="s">
        <v>10905</v>
      </c>
      <c r="AB3651" s="12" t="str">
        <f>+LISTAS[[#This Row],[Codigo]]&amp;LISTAS[[#This Row],[Fabrica]]</f>
        <v/>
      </c>
      <c r="AC3651" s="13" t="str">
        <f>+LISTAS[[#This Row],[Codigo]]</f>
        <v/>
      </c>
      <c r="AD3651" s="13" t="str">
        <f>+LISTAS[[#This Row],[ID]]</f>
        <v>TORNILLERIA ESPECIAL108</v>
      </c>
    </row>
    <row r="3652" spans="1:30" x14ac:dyDescent="0.35">
      <c r="A3652" s="7" t="s">
        <v>10907</v>
      </c>
      <c r="B3652" t="s">
        <v>10819</v>
      </c>
      <c r="C3652">
        <v>109</v>
      </c>
      <c r="D3652" t="s">
        <v>10908</v>
      </c>
      <c r="E3652" s="2">
        <v>990</v>
      </c>
      <c r="F3652" s="7" t="str">
        <f>+_xlfn.XLOOKUP(LISTAS[[#This Row],[ID]],_01_CODIGOS_Y_COSTOS_xlsm[Producto y N°],_01_CODIGOS_Y_COSTOS_xlsm[FABRICA],"",0,1)</f>
        <v/>
      </c>
      <c r="G3652" s="26">
        <f>LISTAS[[#This Row],[Precio]]*(1-0.46)</f>
        <v>534.6</v>
      </c>
      <c r="H3652" s="21">
        <f>+_xlfn.XLOOKUP(LISTAS[[#This Row],[ID]],_01_CODIGOS_Y_COSTOS_xlsm[Producto y N°],_01_CODIGOS_Y_COSTOS_xlsm[COSTO],0,0,1)</f>
        <v>0</v>
      </c>
      <c r="I3652" s="28">
        <f>+IFERROR(LISTAS[[#This Row],[VENTA NETA]]/LISTAS[[#This Row],[COSTO]]-1,0)</f>
        <v>0</v>
      </c>
      <c r="J3652" s="50" t="str">
        <f>IFERROR(VLOOKUP(LISTAS[[#This Row],[ID]],_01_CODIGOS_Y_COSTOS_xlsm[[Producto y N°]:[CODIGO]],2,0),"")</f>
        <v/>
      </c>
      <c r="O3652" t="s">
        <v>10907</v>
      </c>
      <c r="AB3652" s="12" t="str">
        <f>+LISTAS[[#This Row],[Codigo]]&amp;LISTAS[[#This Row],[Fabrica]]</f>
        <v/>
      </c>
      <c r="AC3652" s="13" t="str">
        <f>+LISTAS[[#This Row],[Codigo]]</f>
        <v/>
      </c>
      <c r="AD3652" s="13" t="str">
        <f>+LISTAS[[#This Row],[ID]]</f>
        <v>TORNILLERIA ESPECIAL109</v>
      </c>
    </row>
    <row r="3653" spans="1:30" x14ac:dyDescent="0.35">
      <c r="A3653" s="7" t="s">
        <v>10909</v>
      </c>
      <c r="B3653" t="s">
        <v>10819</v>
      </c>
      <c r="C3653">
        <v>112</v>
      </c>
      <c r="D3653" t="s">
        <v>10910</v>
      </c>
      <c r="E3653" s="2">
        <v>990</v>
      </c>
      <c r="F3653" s="7" t="str">
        <f>+_xlfn.XLOOKUP(LISTAS[[#This Row],[ID]],_01_CODIGOS_Y_COSTOS_xlsm[Producto y N°],_01_CODIGOS_Y_COSTOS_xlsm[FABRICA],"",0,1)</f>
        <v/>
      </c>
      <c r="G3653" s="26">
        <f>LISTAS[[#This Row],[Precio]]*(1-0.46)</f>
        <v>534.6</v>
      </c>
      <c r="H3653" s="21">
        <f>+_xlfn.XLOOKUP(LISTAS[[#This Row],[ID]],_01_CODIGOS_Y_COSTOS_xlsm[Producto y N°],_01_CODIGOS_Y_COSTOS_xlsm[COSTO],0,0,1)</f>
        <v>0</v>
      </c>
      <c r="I3653" s="28">
        <f>+IFERROR(LISTAS[[#This Row],[VENTA NETA]]/LISTAS[[#This Row],[COSTO]]-1,0)</f>
        <v>0</v>
      </c>
      <c r="J3653" s="50" t="str">
        <f>IFERROR(VLOOKUP(LISTAS[[#This Row],[ID]],_01_CODIGOS_Y_COSTOS_xlsm[[Producto y N°]:[CODIGO]],2,0),"")</f>
        <v/>
      </c>
      <c r="O3653" t="s">
        <v>10909</v>
      </c>
      <c r="AB3653" s="12" t="str">
        <f>+LISTAS[[#This Row],[Codigo]]&amp;LISTAS[[#This Row],[Fabrica]]</f>
        <v/>
      </c>
      <c r="AC3653" s="13" t="str">
        <f>+LISTAS[[#This Row],[Codigo]]</f>
        <v/>
      </c>
      <c r="AD3653" s="13" t="str">
        <f>+LISTAS[[#This Row],[ID]]</f>
        <v>TORNILLERIA ESPECIAL112</v>
      </c>
    </row>
    <row r="3654" spans="1:30" x14ac:dyDescent="0.35">
      <c r="A3654" s="7" t="s">
        <v>10911</v>
      </c>
      <c r="B3654" t="s">
        <v>10819</v>
      </c>
      <c r="C3654">
        <v>123</v>
      </c>
      <c r="D3654" t="s">
        <v>10912</v>
      </c>
      <c r="E3654" s="2">
        <v>990</v>
      </c>
      <c r="F3654" s="7" t="str">
        <f>+_xlfn.XLOOKUP(LISTAS[[#This Row],[ID]],_01_CODIGOS_Y_COSTOS_xlsm[Producto y N°],_01_CODIGOS_Y_COSTOS_xlsm[FABRICA],"",0,1)</f>
        <v/>
      </c>
      <c r="G3654" s="26">
        <f>LISTAS[[#This Row],[Precio]]*(1-0.46)</f>
        <v>534.6</v>
      </c>
      <c r="H3654" s="21">
        <f>+_xlfn.XLOOKUP(LISTAS[[#This Row],[ID]],_01_CODIGOS_Y_COSTOS_xlsm[Producto y N°],_01_CODIGOS_Y_COSTOS_xlsm[COSTO],0,0,1)</f>
        <v>0</v>
      </c>
      <c r="I3654" s="28">
        <f>+IFERROR(LISTAS[[#This Row],[VENTA NETA]]/LISTAS[[#This Row],[COSTO]]-1,0)</f>
        <v>0</v>
      </c>
      <c r="J3654" s="50" t="str">
        <f>IFERROR(VLOOKUP(LISTAS[[#This Row],[ID]],_01_CODIGOS_Y_COSTOS_xlsm[[Producto y N°]:[CODIGO]],2,0),"")</f>
        <v/>
      </c>
      <c r="O3654" t="s">
        <v>10911</v>
      </c>
      <c r="AB3654" s="12" t="str">
        <f>+LISTAS[[#This Row],[Codigo]]&amp;LISTAS[[#This Row],[Fabrica]]</f>
        <v/>
      </c>
      <c r="AC3654" s="13" t="str">
        <f>+LISTAS[[#This Row],[Codigo]]</f>
        <v/>
      </c>
      <c r="AD3654" s="13" t="str">
        <f>+LISTAS[[#This Row],[ID]]</f>
        <v>TORNILLERIA ESPECIAL123</v>
      </c>
    </row>
    <row r="3655" spans="1:30" x14ac:dyDescent="0.35">
      <c r="A3655" s="7" t="s">
        <v>10913</v>
      </c>
      <c r="B3655" t="s">
        <v>10819</v>
      </c>
      <c r="C3655">
        <v>128</v>
      </c>
      <c r="D3655" t="s">
        <v>10914</v>
      </c>
      <c r="E3655" s="2">
        <v>1090</v>
      </c>
      <c r="F3655" s="7" t="str">
        <f>+_xlfn.XLOOKUP(LISTAS[[#This Row],[ID]],_01_CODIGOS_Y_COSTOS_xlsm[Producto y N°],_01_CODIGOS_Y_COSTOS_xlsm[FABRICA],"",0,1)</f>
        <v/>
      </c>
      <c r="G3655" s="26">
        <f>LISTAS[[#This Row],[Precio]]*(1-0.46)</f>
        <v>588.6</v>
      </c>
      <c r="H3655" s="21">
        <f>+_xlfn.XLOOKUP(LISTAS[[#This Row],[ID]],_01_CODIGOS_Y_COSTOS_xlsm[Producto y N°],_01_CODIGOS_Y_COSTOS_xlsm[COSTO],0,0,1)</f>
        <v>0</v>
      </c>
      <c r="I3655" s="28">
        <f>+IFERROR(LISTAS[[#This Row],[VENTA NETA]]/LISTAS[[#This Row],[COSTO]]-1,0)</f>
        <v>0</v>
      </c>
      <c r="J3655" s="50" t="str">
        <f>IFERROR(VLOOKUP(LISTAS[[#This Row],[ID]],_01_CODIGOS_Y_COSTOS_xlsm[[Producto y N°]:[CODIGO]],2,0),"")</f>
        <v/>
      </c>
      <c r="O3655" t="s">
        <v>10913</v>
      </c>
      <c r="AB3655" s="12" t="str">
        <f>+LISTAS[[#This Row],[Codigo]]&amp;LISTAS[[#This Row],[Fabrica]]</f>
        <v/>
      </c>
      <c r="AC3655" s="13" t="str">
        <f>+LISTAS[[#This Row],[Codigo]]</f>
        <v/>
      </c>
      <c r="AD3655" s="13" t="str">
        <f>+LISTAS[[#This Row],[ID]]</f>
        <v>TORNILLERIA ESPECIAL128</v>
      </c>
    </row>
    <row r="3656" spans="1:30" x14ac:dyDescent="0.35">
      <c r="A3656" s="7" t="s">
        <v>10915</v>
      </c>
      <c r="B3656" t="s">
        <v>10819</v>
      </c>
      <c r="C3656">
        <v>130</v>
      </c>
      <c r="D3656" t="s">
        <v>10916</v>
      </c>
      <c r="E3656" s="2">
        <v>1090</v>
      </c>
      <c r="F3656" s="7" t="str">
        <f>+_xlfn.XLOOKUP(LISTAS[[#This Row],[ID]],_01_CODIGOS_Y_COSTOS_xlsm[Producto y N°],_01_CODIGOS_Y_COSTOS_xlsm[FABRICA],"",0,1)</f>
        <v/>
      </c>
      <c r="G3656" s="26">
        <f>LISTAS[[#This Row],[Precio]]*(1-0.46)</f>
        <v>588.6</v>
      </c>
      <c r="H3656" s="21">
        <f>+_xlfn.XLOOKUP(LISTAS[[#This Row],[ID]],_01_CODIGOS_Y_COSTOS_xlsm[Producto y N°],_01_CODIGOS_Y_COSTOS_xlsm[COSTO],0,0,1)</f>
        <v>0</v>
      </c>
      <c r="I3656" s="28">
        <f>+IFERROR(LISTAS[[#This Row],[VENTA NETA]]/LISTAS[[#This Row],[COSTO]]-1,0)</f>
        <v>0</v>
      </c>
      <c r="J3656" s="50" t="str">
        <f>IFERROR(VLOOKUP(LISTAS[[#This Row],[ID]],_01_CODIGOS_Y_COSTOS_xlsm[[Producto y N°]:[CODIGO]],2,0),"")</f>
        <v/>
      </c>
      <c r="O3656" t="s">
        <v>10915</v>
      </c>
      <c r="AB3656" s="12" t="str">
        <f>+LISTAS[[#This Row],[Codigo]]&amp;LISTAS[[#This Row],[Fabrica]]</f>
        <v/>
      </c>
      <c r="AC3656" s="13" t="str">
        <f>+LISTAS[[#This Row],[Codigo]]</f>
        <v/>
      </c>
      <c r="AD3656" s="13" t="str">
        <f>+LISTAS[[#This Row],[ID]]</f>
        <v>TORNILLERIA ESPECIAL130</v>
      </c>
    </row>
    <row r="3657" spans="1:30" x14ac:dyDescent="0.35">
      <c r="A3657" s="7" t="s">
        <v>10917</v>
      </c>
      <c r="B3657" t="s">
        <v>10819</v>
      </c>
      <c r="C3657">
        <v>132</v>
      </c>
      <c r="D3657" t="s">
        <v>10914</v>
      </c>
      <c r="E3657" s="2">
        <v>1090</v>
      </c>
      <c r="F3657" s="7" t="str">
        <f>+_xlfn.XLOOKUP(LISTAS[[#This Row],[ID]],_01_CODIGOS_Y_COSTOS_xlsm[Producto y N°],_01_CODIGOS_Y_COSTOS_xlsm[FABRICA],"",0,1)</f>
        <v/>
      </c>
      <c r="G3657" s="26">
        <f>LISTAS[[#This Row],[Precio]]*(1-0.46)</f>
        <v>588.6</v>
      </c>
      <c r="H3657" s="21">
        <f>+_xlfn.XLOOKUP(LISTAS[[#This Row],[ID]],_01_CODIGOS_Y_COSTOS_xlsm[Producto y N°],_01_CODIGOS_Y_COSTOS_xlsm[COSTO],0,0,1)</f>
        <v>0</v>
      </c>
      <c r="I3657" s="28">
        <f>+IFERROR(LISTAS[[#This Row],[VENTA NETA]]/LISTAS[[#This Row],[COSTO]]-1,0)</f>
        <v>0</v>
      </c>
      <c r="J3657" s="50" t="str">
        <f>IFERROR(VLOOKUP(LISTAS[[#This Row],[ID]],_01_CODIGOS_Y_COSTOS_xlsm[[Producto y N°]:[CODIGO]],2,0),"")</f>
        <v/>
      </c>
      <c r="O3657" t="s">
        <v>10917</v>
      </c>
      <c r="AB3657" s="12" t="str">
        <f>+LISTAS[[#This Row],[Codigo]]&amp;LISTAS[[#This Row],[Fabrica]]</f>
        <v/>
      </c>
      <c r="AC3657" s="13" t="str">
        <f>+LISTAS[[#This Row],[Codigo]]</f>
        <v/>
      </c>
      <c r="AD3657" s="13" t="str">
        <f>+LISTAS[[#This Row],[ID]]</f>
        <v>TORNILLERIA ESPECIAL132</v>
      </c>
    </row>
    <row r="3658" spans="1:30" x14ac:dyDescent="0.35">
      <c r="A3658" s="7" t="s">
        <v>10918</v>
      </c>
      <c r="B3658" t="s">
        <v>10819</v>
      </c>
      <c r="C3658">
        <v>133</v>
      </c>
      <c r="D3658" t="s">
        <v>10919</v>
      </c>
      <c r="E3658" s="2">
        <v>990</v>
      </c>
      <c r="F3658" s="7" t="str">
        <f>+_xlfn.XLOOKUP(LISTAS[[#This Row],[ID]],_01_CODIGOS_Y_COSTOS_xlsm[Producto y N°],_01_CODIGOS_Y_COSTOS_xlsm[FABRICA],"",0,1)</f>
        <v/>
      </c>
      <c r="G3658" s="26">
        <f>LISTAS[[#This Row],[Precio]]*(1-0.46)</f>
        <v>534.6</v>
      </c>
      <c r="H3658" s="21">
        <f>+_xlfn.XLOOKUP(LISTAS[[#This Row],[ID]],_01_CODIGOS_Y_COSTOS_xlsm[Producto y N°],_01_CODIGOS_Y_COSTOS_xlsm[COSTO],0,0,1)</f>
        <v>0</v>
      </c>
      <c r="I3658" s="28">
        <f>+IFERROR(LISTAS[[#This Row],[VENTA NETA]]/LISTAS[[#This Row],[COSTO]]-1,0)</f>
        <v>0</v>
      </c>
      <c r="J3658" s="50" t="str">
        <f>IFERROR(VLOOKUP(LISTAS[[#This Row],[ID]],_01_CODIGOS_Y_COSTOS_xlsm[[Producto y N°]:[CODIGO]],2,0),"")</f>
        <v/>
      </c>
      <c r="O3658" t="s">
        <v>10918</v>
      </c>
      <c r="AB3658" s="12" t="str">
        <f>+LISTAS[[#This Row],[Codigo]]&amp;LISTAS[[#This Row],[Fabrica]]</f>
        <v/>
      </c>
      <c r="AC3658" s="13" t="str">
        <f>+LISTAS[[#This Row],[Codigo]]</f>
        <v/>
      </c>
      <c r="AD3658" s="13" t="str">
        <f>+LISTAS[[#This Row],[ID]]</f>
        <v>TORNILLERIA ESPECIAL133</v>
      </c>
    </row>
    <row r="3659" spans="1:30" x14ac:dyDescent="0.35">
      <c r="A3659" s="7" t="s">
        <v>10920</v>
      </c>
      <c r="B3659" t="s">
        <v>10819</v>
      </c>
      <c r="C3659">
        <v>135</v>
      </c>
      <c r="D3659" t="s">
        <v>10921</v>
      </c>
      <c r="E3659" s="2">
        <v>1090</v>
      </c>
      <c r="F3659" s="7" t="str">
        <f>+_xlfn.XLOOKUP(LISTAS[[#This Row],[ID]],_01_CODIGOS_Y_COSTOS_xlsm[Producto y N°],_01_CODIGOS_Y_COSTOS_xlsm[FABRICA],"",0,1)</f>
        <v/>
      </c>
      <c r="G3659" s="26">
        <f>LISTAS[[#This Row],[Precio]]*(1-0.46)</f>
        <v>588.6</v>
      </c>
      <c r="H3659" s="21">
        <f>+_xlfn.XLOOKUP(LISTAS[[#This Row],[ID]],_01_CODIGOS_Y_COSTOS_xlsm[Producto y N°],_01_CODIGOS_Y_COSTOS_xlsm[COSTO],0,0,1)</f>
        <v>0</v>
      </c>
      <c r="I3659" s="28">
        <f>+IFERROR(LISTAS[[#This Row],[VENTA NETA]]/LISTAS[[#This Row],[COSTO]]-1,0)</f>
        <v>0</v>
      </c>
      <c r="J3659" s="50" t="str">
        <f>IFERROR(VLOOKUP(LISTAS[[#This Row],[ID]],_01_CODIGOS_Y_COSTOS_xlsm[[Producto y N°]:[CODIGO]],2,0),"")</f>
        <v/>
      </c>
      <c r="O3659" t="s">
        <v>10920</v>
      </c>
      <c r="AB3659" s="12" t="str">
        <f>+LISTAS[[#This Row],[Codigo]]&amp;LISTAS[[#This Row],[Fabrica]]</f>
        <v/>
      </c>
      <c r="AC3659" s="13" t="str">
        <f>+LISTAS[[#This Row],[Codigo]]</f>
        <v/>
      </c>
      <c r="AD3659" s="13" t="str">
        <f>+LISTAS[[#This Row],[ID]]</f>
        <v>TORNILLERIA ESPECIAL135</v>
      </c>
    </row>
    <row r="3660" spans="1:30" x14ac:dyDescent="0.35">
      <c r="A3660" s="7" t="s">
        <v>10922</v>
      </c>
      <c r="B3660" t="s">
        <v>10819</v>
      </c>
      <c r="C3660">
        <v>136</v>
      </c>
      <c r="D3660" t="s">
        <v>10923</v>
      </c>
      <c r="E3660" s="2">
        <v>990</v>
      </c>
      <c r="F3660" s="7" t="str">
        <f>+_xlfn.XLOOKUP(LISTAS[[#This Row],[ID]],_01_CODIGOS_Y_COSTOS_xlsm[Producto y N°],_01_CODIGOS_Y_COSTOS_xlsm[FABRICA],"",0,1)</f>
        <v/>
      </c>
      <c r="G3660" s="26">
        <f>LISTAS[[#This Row],[Precio]]*(1-0.46)</f>
        <v>534.6</v>
      </c>
      <c r="H3660" s="21">
        <f>+_xlfn.XLOOKUP(LISTAS[[#This Row],[ID]],_01_CODIGOS_Y_COSTOS_xlsm[Producto y N°],_01_CODIGOS_Y_COSTOS_xlsm[COSTO],0,0,1)</f>
        <v>0</v>
      </c>
      <c r="I3660" s="28">
        <f>+IFERROR(LISTAS[[#This Row],[VENTA NETA]]/LISTAS[[#This Row],[COSTO]]-1,0)</f>
        <v>0</v>
      </c>
      <c r="J3660" s="50" t="str">
        <f>IFERROR(VLOOKUP(LISTAS[[#This Row],[ID]],_01_CODIGOS_Y_COSTOS_xlsm[[Producto y N°]:[CODIGO]],2,0),"")</f>
        <v/>
      </c>
      <c r="O3660" t="s">
        <v>10922</v>
      </c>
      <c r="AB3660" s="12" t="str">
        <f>+LISTAS[[#This Row],[Codigo]]&amp;LISTAS[[#This Row],[Fabrica]]</f>
        <v/>
      </c>
      <c r="AC3660" s="13" t="str">
        <f>+LISTAS[[#This Row],[Codigo]]</f>
        <v/>
      </c>
      <c r="AD3660" s="13" t="str">
        <f>+LISTAS[[#This Row],[ID]]</f>
        <v>TORNILLERIA ESPECIAL136</v>
      </c>
    </row>
    <row r="3661" spans="1:30" x14ac:dyDescent="0.35">
      <c r="A3661" s="7" t="s">
        <v>10924</v>
      </c>
      <c r="B3661" t="s">
        <v>10819</v>
      </c>
      <c r="C3661">
        <v>137</v>
      </c>
      <c r="D3661" t="s">
        <v>10834</v>
      </c>
      <c r="E3661" s="2">
        <v>990</v>
      </c>
      <c r="F3661" s="7" t="str">
        <f>+_xlfn.XLOOKUP(LISTAS[[#This Row],[ID]],_01_CODIGOS_Y_COSTOS_xlsm[Producto y N°],_01_CODIGOS_Y_COSTOS_xlsm[FABRICA],"",0,1)</f>
        <v/>
      </c>
      <c r="G3661" s="26">
        <f>LISTAS[[#This Row],[Precio]]*(1-0.46)</f>
        <v>534.6</v>
      </c>
      <c r="H3661" s="21">
        <f>+_xlfn.XLOOKUP(LISTAS[[#This Row],[ID]],_01_CODIGOS_Y_COSTOS_xlsm[Producto y N°],_01_CODIGOS_Y_COSTOS_xlsm[COSTO],0,0,1)</f>
        <v>0</v>
      </c>
      <c r="I3661" s="28">
        <f>+IFERROR(LISTAS[[#This Row],[VENTA NETA]]/LISTAS[[#This Row],[COSTO]]-1,0)</f>
        <v>0</v>
      </c>
      <c r="J3661" s="50" t="str">
        <f>IFERROR(VLOOKUP(LISTAS[[#This Row],[ID]],_01_CODIGOS_Y_COSTOS_xlsm[[Producto y N°]:[CODIGO]],2,0),"")</f>
        <v/>
      </c>
      <c r="O3661" t="s">
        <v>10924</v>
      </c>
      <c r="AB3661" s="12" t="str">
        <f>+LISTAS[[#This Row],[Codigo]]&amp;LISTAS[[#This Row],[Fabrica]]</f>
        <v/>
      </c>
      <c r="AC3661" s="13" t="str">
        <f>+LISTAS[[#This Row],[Codigo]]</f>
        <v/>
      </c>
      <c r="AD3661" s="13" t="str">
        <f>+LISTAS[[#This Row],[ID]]</f>
        <v>TORNILLERIA ESPECIAL137</v>
      </c>
    </row>
    <row r="3662" spans="1:30" x14ac:dyDescent="0.35">
      <c r="A3662" s="7" t="s">
        <v>10925</v>
      </c>
      <c r="B3662" t="s">
        <v>10819</v>
      </c>
      <c r="C3662">
        <v>138</v>
      </c>
      <c r="D3662" t="s">
        <v>10834</v>
      </c>
      <c r="E3662" s="2">
        <v>1080</v>
      </c>
      <c r="F3662" s="7" t="str">
        <f>+_xlfn.XLOOKUP(LISTAS[[#This Row],[ID]],_01_CODIGOS_Y_COSTOS_xlsm[Producto y N°],_01_CODIGOS_Y_COSTOS_xlsm[FABRICA],"",0,1)</f>
        <v/>
      </c>
      <c r="G3662" s="26">
        <f>LISTAS[[#This Row],[Precio]]*(1-0.46)</f>
        <v>583.20000000000005</v>
      </c>
      <c r="H3662" s="21">
        <f>+_xlfn.XLOOKUP(LISTAS[[#This Row],[ID]],_01_CODIGOS_Y_COSTOS_xlsm[Producto y N°],_01_CODIGOS_Y_COSTOS_xlsm[COSTO],0,0,1)</f>
        <v>0</v>
      </c>
      <c r="I3662" s="28">
        <f>+IFERROR(LISTAS[[#This Row],[VENTA NETA]]/LISTAS[[#This Row],[COSTO]]-1,0)</f>
        <v>0</v>
      </c>
      <c r="J3662" s="50" t="str">
        <f>IFERROR(VLOOKUP(LISTAS[[#This Row],[ID]],_01_CODIGOS_Y_COSTOS_xlsm[[Producto y N°]:[CODIGO]],2,0),"")</f>
        <v/>
      </c>
      <c r="O3662" t="s">
        <v>10925</v>
      </c>
      <c r="AB3662" s="12" t="str">
        <f>+LISTAS[[#This Row],[Codigo]]&amp;LISTAS[[#This Row],[Fabrica]]</f>
        <v/>
      </c>
      <c r="AC3662" s="13" t="str">
        <f>+LISTAS[[#This Row],[Codigo]]</f>
        <v/>
      </c>
      <c r="AD3662" s="13" t="str">
        <f>+LISTAS[[#This Row],[ID]]</f>
        <v>TORNILLERIA ESPECIAL138</v>
      </c>
    </row>
    <row r="3663" spans="1:30" x14ac:dyDescent="0.35">
      <c r="A3663" s="7" t="s">
        <v>10926</v>
      </c>
      <c r="B3663" t="s">
        <v>10819</v>
      </c>
      <c r="C3663">
        <v>139</v>
      </c>
      <c r="D3663" t="s">
        <v>10914</v>
      </c>
      <c r="E3663" s="2">
        <v>1080</v>
      </c>
      <c r="F3663" s="7" t="str">
        <f>+_xlfn.XLOOKUP(LISTAS[[#This Row],[ID]],_01_CODIGOS_Y_COSTOS_xlsm[Producto y N°],_01_CODIGOS_Y_COSTOS_xlsm[FABRICA],"",0,1)</f>
        <v/>
      </c>
      <c r="G3663" s="26">
        <f>LISTAS[[#This Row],[Precio]]*(1-0.46)</f>
        <v>583.20000000000005</v>
      </c>
      <c r="H3663" s="21">
        <f>+_xlfn.XLOOKUP(LISTAS[[#This Row],[ID]],_01_CODIGOS_Y_COSTOS_xlsm[Producto y N°],_01_CODIGOS_Y_COSTOS_xlsm[COSTO],0,0,1)</f>
        <v>0</v>
      </c>
      <c r="I3663" s="28">
        <f>+IFERROR(LISTAS[[#This Row],[VENTA NETA]]/LISTAS[[#This Row],[COSTO]]-1,0)</f>
        <v>0</v>
      </c>
      <c r="J3663" s="50" t="str">
        <f>IFERROR(VLOOKUP(LISTAS[[#This Row],[ID]],_01_CODIGOS_Y_COSTOS_xlsm[[Producto y N°]:[CODIGO]],2,0),"")</f>
        <v/>
      </c>
      <c r="O3663" t="s">
        <v>10926</v>
      </c>
      <c r="AB3663" s="12" t="str">
        <f>+LISTAS[[#This Row],[Codigo]]&amp;LISTAS[[#This Row],[Fabrica]]</f>
        <v/>
      </c>
      <c r="AC3663" s="13" t="str">
        <f>+LISTAS[[#This Row],[Codigo]]</f>
        <v/>
      </c>
      <c r="AD3663" s="13" t="str">
        <f>+LISTAS[[#This Row],[ID]]</f>
        <v>TORNILLERIA ESPECIAL139</v>
      </c>
    </row>
    <row r="3664" spans="1:30" x14ac:dyDescent="0.35">
      <c r="A3664" s="7" t="s">
        <v>10927</v>
      </c>
      <c r="B3664" t="s">
        <v>10819</v>
      </c>
      <c r="C3664">
        <v>142</v>
      </c>
      <c r="D3664" t="s">
        <v>10928</v>
      </c>
      <c r="E3664" s="2">
        <v>990</v>
      </c>
      <c r="F3664" s="7" t="str">
        <f>+_xlfn.XLOOKUP(LISTAS[[#This Row],[ID]],_01_CODIGOS_Y_COSTOS_xlsm[Producto y N°],_01_CODIGOS_Y_COSTOS_xlsm[FABRICA],"",0,1)</f>
        <v/>
      </c>
      <c r="G3664" s="26">
        <f>LISTAS[[#This Row],[Precio]]*(1-0.46)</f>
        <v>534.6</v>
      </c>
      <c r="H3664" s="21">
        <f>+_xlfn.XLOOKUP(LISTAS[[#This Row],[ID]],_01_CODIGOS_Y_COSTOS_xlsm[Producto y N°],_01_CODIGOS_Y_COSTOS_xlsm[COSTO],0,0,1)</f>
        <v>0</v>
      </c>
      <c r="I3664" s="28">
        <f>+IFERROR(LISTAS[[#This Row],[VENTA NETA]]/LISTAS[[#This Row],[COSTO]]-1,0)</f>
        <v>0</v>
      </c>
      <c r="J3664" s="50" t="str">
        <f>IFERROR(VLOOKUP(LISTAS[[#This Row],[ID]],_01_CODIGOS_Y_COSTOS_xlsm[[Producto y N°]:[CODIGO]],2,0),"")</f>
        <v/>
      </c>
      <c r="O3664" t="s">
        <v>10927</v>
      </c>
      <c r="AB3664" s="12" t="str">
        <f>+LISTAS[[#This Row],[Codigo]]&amp;LISTAS[[#This Row],[Fabrica]]</f>
        <v/>
      </c>
      <c r="AC3664" s="13" t="str">
        <f>+LISTAS[[#This Row],[Codigo]]</f>
        <v/>
      </c>
      <c r="AD3664" s="13" t="str">
        <f>+LISTAS[[#This Row],[ID]]</f>
        <v>TORNILLERIA ESPECIAL142</v>
      </c>
    </row>
    <row r="3665" spans="1:30" x14ac:dyDescent="0.35">
      <c r="A3665" s="7" t="s">
        <v>10929</v>
      </c>
      <c r="B3665" t="s">
        <v>10819</v>
      </c>
      <c r="C3665">
        <v>147</v>
      </c>
      <c r="D3665" t="s">
        <v>10930</v>
      </c>
      <c r="E3665" s="2">
        <v>1250</v>
      </c>
      <c r="F3665" s="7" t="str">
        <f>+_xlfn.XLOOKUP(LISTAS[[#This Row],[ID]],_01_CODIGOS_Y_COSTOS_xlsm[Producto y N°],_01_CODIGOS_Y_COSTOS_xlsm[FABRICA],"",0,1)</f>
        <v/>
      </c>
      <c r="G3665" s="26">
        <f>LISTAS[[#This Row],[Precio]]*(1-0.46)</f>
        <v>675</v>
      </c>
      <c r="H3665" s="21">
        <f>+_xlfn.XLOOKUP(LISTAS[[#This Row],[ID]],_01_CODIGOS_Y_COSTOS_xlsm[Producto y N°],_01_CODIGOS_Y_COSTOS_xlsm[COSTO],0,0,1)</f>
        <v>0</v>
      </c>
      <c r="I3665" s="28">
        <f>+IFERROR(LISTAS[[#This Row],[VENTA NETA]]/LISTAS[[#This Row],[COSTO]]-1,0)</f>
        <v>0</v>
      </c>
      <c r="J3665" s="50" t="str">
        <f>IFERROR(VLOOKUP(LISTAS[[#This Row],[ID]],_01_CODIGOS_Y_COSTOS_xlsm[[Producto y N°]:[CODIGO]],2,0),"")</f>
        <v/>
      </c>
      <c r="O3665" t="s">
        <v>10929</v>
      </c>
      <c r="AB3665" s="12" t="str">
        <f>+LISTAS[[#This Row],[Codigo]]&amp;LISTAS[[#This Row],[Fabrica]]</f>
        <v/>
      </c>
      <c r="AC3665" s="13" t="str">
        <f>+LISTAS[[#This Row],[Codigo]]</f>
        <v/>
      </c>
      <c r="AD3665" s="13" t="str">
        <f>+LISTAS[[#This Row],[ID]]</f>
        <v>TORNILLERIA ESPECIAL147</v>
      </c>
    </row>
    <row r="3666" spans="1:30" x14ac:dyDescent="0.35">
      <c r="A3666" s="7" t="s">
        <v>10931</v>
      </c>
      <c r="B3666" t="s">
        <v>10819</v>
      </c>
      <c r="C3666">
        <v>149</v>
      </c>
      <c r="D3666" t="s">
        <v>10932</v>
      </c>
      <c r="E3666" s="2">
        <v>1250</v>
      </c>
      <c r="F3666" s="7" t="str">
        <f>+_xlfn.XLOOKUP(LISTAS[[#This Row],[ID]],_01_CODIGOS_Y_COSTOS_xlsm[Producto y N°],_01_CODIGOS_Y_COSTOS_xlsm[FABRICA],"",0,1)</f>
        <v/>
      </c>
      <c r="G3666" s="26">
        <f>LISTAS[[#This Row],[Precio]]*(1-0.46)</f>
        <v>675</v>
      </c>
      <c r="H3666" s="21">
        <f>+_xlfn.XLOOKUP(LISTAS[[#This Row],[ID]],_01_CODIGOS_Y_COSTOS_xlsm[Producto y N°],_01_CODIGOS_Y_COSTOS_xlsm[COSTO],0,0,1)</f>
        <v>0</v>
      </c>
      <c r="I3666" s="28">
        <f>+IFERROR(LISTAS[[#This Row],[VENTA NETA]]/LISTAS[[#This Row],[COSTO]]-1,0)</f>
        <v>0</v>
      </c>
      <c r="J3666" s="50" t="str">
        <f>IFERROR(VLOOKUP(LISTAS[[#This Row],[ID]],_01_CODIGOS_Y_COSTOS_xlsm[[Producto y N°]:[CODIGO]],2,0),"")</f>
        <v/>
      </c>
      <c r="O3666" t="s">
        <v>10931</v>
      </c>
      <c r="AB3666" s="12" t="str">
        <f>+LISTAS[[#This Row],[Codigo]]&amp;LISTAS[[#This Row],[Fabrica]]</f>
        <v/>
      </c>
      <c r="AC3666" s="13" t="str">
        <f>+LISTAS[[#This Row],[Codigo]]</f>
        <v/>
      </c>
      <c r="AD3666" s="13" t="str">
        <f>+LISTAS[[#This Row],[ID]]</f>
        <v>TORNILLERIA ESPECIAL149</v>
      </c>
    </row>
    <row r="3667" spans="1:30" x14ac:dyDescent="0.35">
      <c r="A3667" s="7" t="s">
        <v>10933</v>
      </c>
      <c r="B3667" t="s">
        <v>10819</v>
      </c>
      <c r="C3667">
        <v>150</v>
      </c>
      <c r="D3667" t="s">
        <v>10932</v>
      </c>
      <c r="E3667" s="2">
        <v>1250</v>
      </c>
      <c r="F3667" s="7" t="str">
        <f>+_xlfn.XLOOKUP(LISTAS[[#This Row],[ID]],_01_CODIGOS_Y_COSTOS_xlsm[Producto y N°],_01_CODIGOS_Y_COSTOS_xlsm[FABRICA],"",0,1)</f>
        <v/>
      </c>
      <c r="G3667" s="26">
        <f>LISTAS[[#This Row],[Precio]]*(1-0.46)</f>
        <v>675</v>
      </c>
      <c r="H3667" s="21">
        <f>+_xlfn.XLOOKUP(LISTAS[[#This Row],[ID]],_01_CODIGOS_Y_COSTOS_xlsm[Producto y N°],_01_CODIGOS_Y_COSTOS_xlsm[COSTO],0,0,1)</f>
        <v>0</v>
      </c>
      <c r="I3667" s="28">
        <f>+IFERROR(LISTAS[[#This Row],[VENTA NETA]]/LISTAS[[#This Row],[COSTO]]-1,0)</f>
        <v>0</v>
      </c>
      <c r="J3667" s="50" t="str">
        <f>IFERROR(VLOOKUP(LISTAS[[#This Row],[ID]],_01_CODIGOS_Y_COSTOS_xlsm[[Producto y N°]:[CODIGO]],2,0),"")</f>
        <v/>
      </c>
      <c r="O3667" t="s">
        <v>10933</v>
      </c>
      <c r="AB3667" s="12" t="str">
        <f>+LISTAS[[#This Row],[Codigo]]&amp;LISTAS[[#This Row],[Fabrica]]</f>
        <v/>
      </c>
      <c r="AC3667" s="13" t="str">
        <f>+LISTAS[[#This Row],[Codigo]]</f>
        <v/>
      </c>
      <c r="AD3667" s="13" t="str">
        <f>+LISTAS[[#This Row],[ID]]</f>
        <v>TORNILLERIA ESPECIAL150</v>
      </c>
    </row>
    <row r="3668" spans="1:30" x14ac:dyDescent="0.35">
      <c r="A3668" s="7" t="s">
        <v>10934</v>
      </c>
      <c r="B3668" t="s">
        <v>10819</v>
      </c>
      <c r="C3668">
        <v>152</v>
      </c>
      <c r="D3668" t="s">
        <v>10935</v>
      </c>
      <c r="E3668" s="2">
        <v>995</v>
      </c>
      <c r="F3668" s="7" t="str">
        <f>+_xlfn.XLOOKUP(LISTAS[[#This Row],[ID]],_01_CODIGOS_Y_COSTOS_xlsm[Producto y N°],_01_CODIGOS_Y_COSTOS_xlsm[FABRICA],"",0,1)</f>
        <v/>
      </c>
      <c r="G3668" s="26">
        <f>LISTAS[[#This Row],[Precio]]*(1-0.46)</f>
        <v>537.30000000000007</v>
      </c>
      <c r="H3668" s="21">
        <f>+_xlfn.XLOOKUP(LISTAS[[#This Row],[ID]],_01_CODIGOS_Y_COSTOS_xlsm[Producto y N°],_01_CODIGOS_Y_COSTOS_xlsm[COSTO],0,0,1)</f>
        <v>0</v>
      </c>
      <c r="I3668" s="28">
        <f>+IFERROR(LISTAS[[#This Row],[VENTA NETA]]/LISTAS[[#This Row],[COSTO]]-1,0)</f>
        <v>0</v>
      </c>
      <c r="J3668" s="50" t="str">
        <f>IFERROR(VLOOKUP(LISTAS[[#This Row],[ID]],_01_CODIGOS_Y_COSTOS_xlsm[[Producto y N°]:[CODIGO]],2,0),"")</f>
        <v/>
      </c>
      <c r="O3668" t="s">
        <v>10934</v>
      </c>
      <c r="AB3668" s="12" t="str">
        <f>+LISTAS[[#This Row],[Codigo]]&amp;LISTAS[[#This Row],[Fabrica]]</f>
        <v/>
      </c>
      <c r="AC3668" s="13" t="str">
        <f>+LISTAS[[#This Row],[Codigo]]</f>
        <v/>
      </c>
      <c r="AD3668" s="13" t="str">
        <f>+LISTAS[[#This Row],[ID]]</f>
        <v>TORNILLERIA ESPECIAL152</v>
      </c>
    </row>
    <row r="3669" spans="1:30" x14ac:dyDescent="0.35">
      <c r="A3669" s="7" t="s">
        <v>10936</v>
      </c>
      <c r="B3669" t="s">
        <v>10819</v>
      </c>
      <c r="C3669">
        <v>155</v>
      </c>
      <c r="D3669" t="s">
        <v>10937</v>
      </c>
      <c r="E3669" s="2">
        <v>995</v>
      </c>
      <c r="F3669" s="7" t="str">
        <f>+_xlfn.XLOOKUP(LISTAS[[#This Row],[ID]],_01_CODIGOS_Y_COSTOS_xlsm[Producto y N°],_01_CODIGOS_Y_COSTOS_xlsm[FABRICA],"",0,1)</f>
        <v/>
      </c>
      <c r="G3669" s="26">
        <f>LISTAS[[#This Row],[Precio]]*(1-0.46)</f>
        <v>537.30000000000007</v>
      </c>
      <c r="H3669" s="21">
        <f>+_xlfn.XLOOKUP(LISTAS[[#This Row],[ID]],_01_CODIGOS_Y_COSTOS_xlsm[Producto y N°],_01_CODIGOS_Y_COSTOS_xlsm[COSTO],0,0,1)</f>
        <v>0</v>
      </c>
      <c r="I3669" s="28">
        <f>+IFERROR(LISTAS[[#This Row],[VENTA NETA]]/LISTAS[[#This Row],[COSTO]]-1,0)</f>
        <v>0</v>
      </c>
      <c r="J3669" s="50" t="str">
        <f>IFERROR(VLOOKUP(LISTAS[[#This Row],[ID]],_01_CODIGOS_Y_COSTOS_xlsm[[Producto y N°]:[CODIGO]],2,0),"")</f>
        <v/>
      </c>
      <c r="O3669" t="s">
        <v>10936</v>
      </c>
      <c r="AB3669" s="12" t="str">
        <f>+LISTAS[[#This Row],[Codigo]]&amp;LISTAS[[#This Row],[Fabrica]]</f>
        <v/>
      </c>
      <c r="AC3669" s="13" t="str">
        <f>+LISTAS[[#This Row],[Codigo]]</f>
        <v/>
      </c>
      <c r="AD3669" s="13" t="str">
        <f>+LISTAS[[#This Row],[ID]]</f>
        <v>TORNILLERIA ESPECIAL155</v>
      </c>
    </row>
    <row r="3670" spans="1:30" x14ac:dyDescent="0.35">
      <c r="A3670" s="7" t="s">
        <v>10938</v>
      </c>
      <c r="B3670" t="s">
        <v>10819</v>
      </c>
      <c r="C3670">
        <v>161</v>
      </c>
      <c r="D3670" t="s">
        <v>10939</v>
      </c>
      <c r="E3670" s="2">
        <v>995</v>
      </c>
      <c r="F3670" s="7" t="str">
        <f>+_xlfn.XLOOKUP(LISTAS[[#This Row],[ID]],_01_CODIGOS_Y_COSTOS_xlsm[Producto y N°],_01_CODIGOS_Y_COSTOS_xlsm[FABRICA],"",0,1)</f>
        <v/>
      </c>
      <c r="G3670" s="26">
        <f>LISTAS[[#This Row],[Precio]]*(1-0.46)</f>
        <v>537.30000000000007</v>
      </c>
      <c r="H3670" s="21">
        <f>+_xlfn.XLOOKUP(LISTAS[[#This Row],[ID]],_01_CODIGOS_Y_COSTOS_xlsm[Producto y N°],_01_CODIGOS_Y_COSTOS_xlsm[COSTO],0,0,1)</f>
        <v>0</v>
      </c>
      <c r="I3670" s="28">
        <f>+IFERROR(LISTAS[[#This Row],[VENTA NETA]]/LISTAS[[#This Row],[COSTO]]-1,0)</f>
        <v>0</v>
      </c>
      <c r="J3670" s="50" t="str">
        <f>IFERROR(VLOOKUP(LISTAS[[#This Row],[ID]],_01_CODIGOS_Y_COSTOS_xlsm[[Producto y N°]:[CODIGO]],2,0),"")</f>
        <v/>
      </c>
      <c r="O3670" t="s">
        <v>10938</v>
      </c>
      <c r="AB3670" s="12" t="str">
        <f>+LISTAS[[#This Row],[Codigo]]&amp;LISTAS[[#This Row],[Fabrica]]</f>
        <v/>
      </c>
      <c r="AC3670" s="13" t="str">
        <f>+LISTAS[[#This Row],[Codigo]]</f>
        <v/>
      </c>
      <c r="AD3670" s="13" t="str">
        <f>+LISTAS[[#This Row],[ID]]</f>
        <v>TORNILLERIA ESPECIAL161</v>
      </c>
    </row>
    <row r="3671" spans="1:30" x14ac:dyDescent="0.35">
      <c r="A3671" s="7" t="s">
        <v>10940</v>
      </c>
      <c r="B3671" t="s">
        <v>10819</v>
      </c>
      <c r="C3671">
        <v>162</v>
      </c>
      <c r="D3671" t="s">
        <v>10887</v>
      </c>
      <c r="E3671" s="2">
        <v>995</v>
      </c>
      <c r="F3671" s="7" t="str">
        <f>+_xlfn.XLOOKUP(LISTAS[[#This Row],[ID]],_01_CODIGOS_Y_COSTOS_xlsm[Producto y N°],_01_CODIGOS_Y_COSTOS_xlsm[FABRICA],"",0,1)</f>
        <v/>
      </c>
      <c r="G3671" s="26">
        <f>LISTAS[[#This Row],[Precio]]*(1-0.46)</f>
        <v>537.30000000000007</v>
      </c>
      <c r="H3671" s="21">
        <f>+_xlfn.XLOOKUP(LISTAS[[#This Row],[ID]],_01_CODIGOS_Y_COSTOS_xlsm[Producto y N°],_01_CODIGOS_Y_COSTOS_xlsm[COSTO],0,0,1)</f>
        <v>0</v>
      </c>
      <c r="I3671" s="28">
        <f>+IFERROR(LISTAS[[#This Row],[VENTA NETA]]/LISTAS[[#This Row],[COSTO]]-1,0)</f>
        <v>0</v>
      </c>
      <c r="J3671" s="50" t="str">
        <f>IFERROR(VLOOKUP(LISTAS[[#This Row],[ID]],_01_CODIGOS_Y_COSTOS_xlsm[[Producto y N°]:[CODIGO]],2,0),"")</f>
        <v/>
      </c>
      <c r="O3671" t="s">
        <v>10940</v>
      </c>
      <c r="AB3671" s="12" t="str">
        <f>+LISTAS[[#This Row],[Codigo]]&amp;LISTAS[[#This Row],[Fabrica]]</f>
        <v/>
      </c>
      <c r="AC3671" s="13" t="str">
        <f>+LISTAS[[#This Row],[Codigo]]</f>
        <v/>
      </c>
      <c r="AD3671" s="13" t="str">
        <f>+LISTAS[[#This Row],[ID]]</f>
        <v>TORNILLERIA ESPECIAL162</v>
      </c>
    </row>
    <row r="3672" spans="1:30" x14ac:dyDescent="0.35">
      <c r="A3672" s="7" t="s">
        <v>10941</v>
      </c>
      <c r="B3672" t="s">
        <v>10819</v>
      </c>
      <c r="C3672">
        <v>163</v>
      </c>
      <c r="D3672" t="s">
        <v>10937</v>
      </c>
      <c r="E3672" s="2">
        <v>1090</v>
      </c>
      <c r="F3672" s="7" t="str">
        <f>+_xlfn.XLOOKUP(LISTAS[[#This Row],[ID]],_01_CODIGOS_Y_COSTOS_xlsm[Producto y N°],_01_CODIGOS_Y_COSTOS_xlsm[FABRICA],"",0,1)</f>
        <v/>
      </c>
      <c r="G3672" s="26">
        <f>LISTAS[[#This Row],[Precio]]*(1-0.46)</f>
        <v>588.6</v>
      </c>
      <c r="H3672" s="21">
        <f>+_xlfn.XLOOKUP(LISTAS[[#This Row],[ID]],_01_CODIGOS_Y_COSTOS_xlsm[Producto y N°],_01_CODIGOS_Y_COSTOS_xlsm[COSTO],0,0,1)</f>
        <v>0</v>
      </c>
      <c r="I3672" s="28">
        <f>+IFERROR(LISTAS[[#This Row],[VENTA NETA]]/LISTAS[[#This Row],[COSTO]]-1,0)</f>
        <v>0</v>
      </c>
      <c r="J3672" s="50" t="str">
        <f>IFERROR(VLOOKUP(LISTAS[[#This Row],[ID]],_01_CODIGOS_Y_COSTOS_xlsm[[Producto y N°]:[CODIGO]],2,0),"")</f>
        <v/>
      </c>
      <c r="O3672" t="s">
        <v>10941</v>
      </c>
      <c r="AB3672" s="12" t="str">
        <f>+LISTAS[[#This Row],[Codigo]]&amp;LISTAS[[#This Row],[Fabrica]]</f>
        <v/>
      </c>
      <c r="AC3672" s="13" t="str">
        <f>+LISTAS[[#This Row],[Codigo]]</f>
        <v/>
      </c>
      <c r="AD3672" s="13" t="str">
        <f>+LISTAS[[#This Row],[ID]]</f>
        <v>TORNILLERIA ESPECIAL163</v>
      </c>
    </row>
    <row r="3673" spans="1:30" x14ac:dyDescent="0.35">
      <c r="A3673" s="7" t="s">
        <v>10942</v>
      </c>
      <c r="B3673" t="s">
        <v>10819</v>
      </c>
      <c r="C3673">
        <v>165</v>
      </c>
      <c r="D3673" t="s">
        <v>10943</v>
      </c>
      <c r="E3673" s="2">
        <v>995</v>
      </c>
      <c r="F3673" s="7" t="str">
        <f>+_xlfn.XLOOKUP(LISTAS[[#This Row],[ID]],_01_CODIGOS_Y_COSTOS_xlsm[Producto y N°],_01_CODIGOS_Y_COSTOS_xlsm[FABRICA],"",0,1)</f>
        <v/>
      </c>
      <c r="G3673" s="26">
        <f>LISTAS[[#This Row],[Precio]]*(1-0.46)</f>
        <v>537.30000000000007</v>
      </c>
      <c r="H3673" s="21">
        <f>+_xlfn.XLOOKUP(LISTAS[[#This Row],[ID]],_01_CODIGOS_Y_COSTOS_xlsm[Producto y N°],_01_CODIGOS_Y_COSTOS_xlsm[COSTO],0,0,1)</f>
        <v>0</v>
      </c>
      <c r="I3673" s="28">
        <f>+IFERROR(LISTAS[[#This Row],[VENTA NETA]]/LISTAS[[#This Row],[COSTO]]-1,0)</f>
        <v>0</v>
      </c>
      <c r="J3673" s="50" t="str">
        <f>IFERROR(VLOOKUP(LISTAS[[#This Row],[ID]],_01_CODIGOS_Y_COSTOS_xlsm[[Producto y N°]:[CODIGO]],2,0),"")</f>
        <v/>
      </c>
      <c r="O3673" t="s">
        <v>10942</v>
      </c>
      <c r="AB3673" s="12" t="str">
        <f>+LISTAS[[#This Row],[Codigo]]&amp;LISTAS[[#This Row],[Fabrica]]</f>
        <v/>
      </c>
      <c r="AC3673" s="13" t="str">
        <f>+LISTAS[[#This Row],[Codigo]]</f>
        <v/>
      </c>
      <c r="AD3673" s="13" t="str">
        <f>+LISTAS[[#This Row],[ID]]</f>
        <v>TORNILLERIA ESPECIAL165</v>
      </c>
    </row>
    <row r="3674" spans="1:30" x14ac:dyDescent="0.35">
      <c r="A3674" s="7" t="s">
        <v>10944</v>
      </c>
      <c r="B3674" t="s">
        <v>10819</v>
      </c>
      <c r="C3674">
        <v>168</v>
      </c>
      <c r="D3674" t="s">
        <v>10887</v>
      </c>
      <c r="E3674" s="2">
        <v>995</v>
      </c>
      <c r="F3674" s="7" t="str">
        <f>+_xlfn.XLOOKUP(LISTAS[[#This Row],[ID]],_01_CODIGOS_Y_COSTOS_xlsm[Producto y N°],_01_CODIGOS_Y_COSTOS_xlsm[FABRICA],"",0,1)</f>
        <v/>
      </c>
      <c r="G3674" s="26">
        <f>LISTAS[[#This Row],[Precio]]*(1-0.46)</f>
        <v>537.30000000000007</v>
      </c>
      <c r="H3674" s="21">
        <f>+_xlfn.XLOOKUP(LISTAS[[#This Row],[ID]],_01_CODIGOS_Y_COSTOS_xlsm[Producto y N°],_01_CODIGOS_Y_COSTOS_xlsm[COSTO],0,0,1)</f>
        <v>0</v>
      </c>
      <c r="I3674" s="28">
        <f>+IFERROR(LISTAS[[#This Row],[VENTA NETA]]/LISTAS[[#This Row],[COSTO]]-1,0)</f>
        <v>0</v>
      </c>
      <c r="J3674" s="50" t="str">
        <f>IFERROR(VLOOKUP(LISTAS[[#This Row],[ID]],_01_CODIGOS_Y_COSTOS_xlsm[[Producto y N°]:[CODIGO]],2,0),"")</f>
        <v/>
      </c>
      <c r="O3674" t="s">
        <v>10944</v>
      </c>
      <c r="AB3674" s="12" t="str">
        <f>+LISTAS[[#This Row],[Codigo]]&amp;LISTAS[[#This Row],[Fabrica]]</f>
        <v/>
      </c>
      <c r="AC3674" s="13" t="str">
        <f>+LISTAS[[#This Row],[Codigo]]</f>
        <v/>
      </c>
      <c r="AD3674" s="13" t="str">
        <f>+LISTAS[[#This Row],[ID]]</f>
        <v>TORNILLERIA ESPECIAL168</v>
      </c>
    </row>
    <row r="3675" spans="1:30" x14ac:dyDescent="0.35">
      <c r="A3675" s="7" t="s">
        <v>10945</v>
      </c>
      <c r="B3675" t="s">
        <v>10819</v>
      </c>
      <c r="C3675">
        <v>172</v>
      </c>
      <c r="D3675" t="s">
        <v>10946</v>
      </c>
      <c r="E3675" s="2">
        <v>1115</v>
      </c>
      <c r="F3675" s="7" t="str">
        <f>+_xlfn.XLOOKUP(LISTAS[[#This Row],[ID]],_01_CODIGOS_Y_COSTOS_xlsm[Producto y N°],_01_CODIGOS_Y_COSTOS_xlsm[FABRICA],"",0,1)</f>
        <v/>
      </c>
      <c r="G3675" s="26">
        <f>LISTAS[[#This Row],[Precio]]*(1-0.46)</f>
        <v>602.1</v>
      </c>
      <c r="H3675" s="21">
        <f>+_xlfn.XLOOKUP(LISTAS[[#This Row],[ID]],_01_CODIGOS_Y_COSTOS_xlsm[Producto y N°],_01_CODIGOS_Y_COSTOS_xlsm[COSTO],0,0,1)</f>
        <v>0</v>
      </c>
      <c r="I3675" s="28">
        <f>+IFERROR(LISTAS[[#This Row],[VENTA NETA]]/LISTAS[[#This Row],[COSTO]]-1,0)</f>
        <v>0</v>
      </c>
      <c r="J3675" s="50" t="str">
        <f>IFERROR(VLOOKUP(LISTAS[[#This Row],[ID]],_01_CODIGOS_Y_COSTOS_xlsm[[Producto y N°]:[CODIGO]],2,0),"")</f>
        <v/>
      </c>
      <c r="O3675" t="s">
        <v>10945</v>
      </c>
      <c r="AB3675" s="12" t="str">
        <f>+LISTAS[[#This Row],[Codigo]]&amp;LISTAS[[#This Row],[Fabrica]]</f>
        <v/>
      </c>
      <c r="AC3675" s="13" t="str">
        <f>+LISTAS[[#This Row],[Codigo]]</f>
        <v/>
      </c>
      <c r="AD3675" s="13" t="str">
        <f>+LISTAS[[#This Row],[ID]]</f>
        <v>TORNILLERIA ESPECIAL172</v>
      </c>
    </row>
    <row r="3676" spans="1:30" x14ac:dyDescent="0.35">
      <c r="A3676" s="7" t="s">
        <v>10947</v>
      </c>
      <c r="B3676" t="s">
        <v>10819</v>
      </c>
      <c r="C3676">
        <v>173</v>
      </c>
      <c r="D3676" t="s">
        <v>10948</v>
      </c>
      <c r="E3676" s="2">
        <v>1115</v>
      </c>
      <c r="F3676" s="7" t="str">
        <f>+_xlfn.XLOOKUP(LISTAS[[#This Row],[ID]],_01_CODIGOS_Y_COSTOS_xlsm[Producto y N°],_01_CODIGOS_Y_COSTOS_xlsm[FABRICA],"",0,1)</f>
        <v/>
      </c>
      <c r="G3676" s="26">
        <f>LISTAS[[#This Row],[Precio]]*(1-0.46)</f>
        <v>602.1</v>
      </c>
      <c r="H3676" s="21">
        <f>+_xlfn.XLOOKUP(LISTAS[[#This Row],[ID]],_01_CODIGOS_Y_COSTOS_xlsm[Producto y N°],_01_CODIGOS_Y_COSTOS_xlsm[COSTO],0,0,1)</f>
        <v>0</v>
      </c>
      <c r="I3676" s="28">
        <f>+IFERROR(LISTAS[[#This Row],[VENTA NETA]]/LISTAS[[#This Row],[COSTO]]-1,0)</f>
        <v>0</v>
      </c>
      <c r="J3676" s="50" t="str">
        <f>IFERROR(VLOOKUP(LISTAS[[#This Row],[ID]],_01_CODIGOS_Y_COSTOS_xlsm[[Producto y N°]:[CODIGO]],2,0),"")</f>
        <v/>
      </c>
      <c r="O3676" t="s">
        <v>10947</v>
      </c>
      <c r="AB3676" s="12" t="str">
        <f>+LISTAS[[#This Row],[Codigo]]&amp;LISTAS[[#This Row],[Fabrica]]</f>
        <v/>
      </c>
      <c r="AC3676" s="13" t="str">
        <f>+LISTAS[[#This Row],[Codigo]]</f>
        <v/>
      </c>
      <c r="AD3676" s="13" t="str">
        <f>+LISTAS[[#This Row],[ID]]</f>
        <v>TORNILLERIA ESPECIAL173</v>
      </c>
    </row>
    <row r="3677" spans="1:30" x14ac:dyDescent="0.35">
      <c r="A3677" s="7" t="s">
        <v>10949</v>
      </c>
      <c r="B3677" t="s">
        <v>10819</v>
      </c>
      <c r="C3677">
        <v>182</v>
      </c>
      <c r="D3677" t="s">
        <v>10950</v>
      </c>
      <c r="E3677" s="2">
        <v>1290</v>
      </c>
      <c r="F3677" s="7" t="str">
        <f>+_xlfn.XLOOKUP(LISTAS[[#This Row],[ID]],_01_CODIGOS_Y_COSTOS_xlsm[Producto y N°],_01_CODIGOS_Y_COSTOS_xlsm[FABRICA],"",0,1)</f>
        <v/>
      </c>
      <c r="G3677" s="26">
        <f>LISTAS[[#This Row],[Precio]]*(1-0.46)</f>
        <v>696.6</v>
      </c>
      <c r="H3677" s="21">
        <f>+_xlfn.XLOOKUP(LISTAS[[#This Row],[ID]],_01_CODIGOS_Y_COSTOS_xlsm[Producto y N°],_01_CODIGOS_Y_COSTOS_xlsm[COSTO],0,0,1)</f>
        <v>0</v>
      </c>
      <c r="I3677" s="28">
        <f>+IFERROR(LISTAS[[#This Row],[VENTA NETA]]/LISTAS[[#This Row],[COSTO]]-1,0)</f>
        <v>0</v>
      </c>
      <c r="J3677" s="50" t="str">
        <f>IFERROR(VLOOKUP(LISTAS[[#This Row],[ID]],_01_CODIGOS_Y_COSTOS_xlsm[[Producto y N°]:[CODIGO]],2,0),"")</f>
        <v/>
      </c>
      <c r="O3677" t="s">
        <v>10949</v>
      </c>
      <c r="AB3677" s="12" t="str">
        <f>+LISTAS[[#This Row],[Codigo]]&amp;LISTAS[[#This Row],[Fabrica]]</f>
        <v/>
      </c>
      <c r="AC3677" s="13" t="str">
        <f>+LISTAS[[#This Row],[Codigo]]</f>
        <v/>
      </c>
      <c r="AD3677" s="13" t="str">
        <f>+LISTAS[[#This Row],[ID]]</f>
        <v>TORNILLERIA ESPECIAL182</v>
      </c>
    </row>
    <row r="3678" spans="1:30" x14ac:dyDescent="0.35">
      <c r="A3678" s="7" t="s">
        <v>10951</v>
      </c>
      <c r="B3678" t="s">
        <v>10819</v>
      </c>
      <c r="C3678">
        <v>183</v>
      </c>
      <c r="D3678" t="s">
        <v>10952</v>
      </c>
      <c r="E3678" s="2">
        <v>1290</v>
      </c>
      <c r="F3678" s="7" t="str">
        <f>+_xlfn.XLOOKUP(LISTAS[[#This Row],[ID]],_01_CODIGOS_Y_COSTOS_xlsm[Producto y N°],_01_CODIGOS_Y_COSTOS_xlsm[FABRICA],"",0,1)</f>
        <v/>
      </c>
      <c r="G3678" s="26">
        <f>LISTAS[[#This Row],[Precio]]*(1-0.46)</f>
        <v>696.6</v>
      </c>
      <c r="H3678" s="21">
        <f>+_xlfn.XLOOKUP(LISTAS[[#This Row],[ID]],_01_CODIGOS_Y_COSTOS_xlsm[Producto y N°],_01_CODIGOS_Y_COSTOS_xlsm[COSTO],0,0,1)</f>
        <v>0</v>
      </c>
      <c r="I3678" s="28">
        <f>+IFERROR(LISTAS[[#This Row],[VENTA NETA]]/LISTAS[[#This Row],[COSTO]]-1,0)</f>
        <v>0</v>
      </c>
      <c r="J3678" s="50" t="str">
        <f>IFERROR(VLOOKUP(LISTAS[[#This Row],[ID]],_01_CODIGOS_Y_COSTOS_xlsm[[Producto y N°]:[CODIGO]],2,0),"")</f>
        <v/>
      </c>
      <c r="O3678" t="s">
        <v>10951</v>
      </c>
      <c r="AB3678" s="12" t="str">
        <f>+LISTAS[[#This Row],[Codigo]]&amp;LISTAS[[#This Row],[Fabrica]]</f>
        <v/>
      </c>
      <c r="AC3678" s="13" t="str">
        <f>+LISTAS[[#This Row],[Codigo]]</f>
        <v/>
      </c>
      <c r="AD3678" s="13" t="str">
        <f>+LISTAS[[#This Row],[ID]]</f>
        <v>TORNILLERIA ESPECIAL183</v>
      </c>
    </row>
    <row r="3679" spans="1:30" x14ac:dyDescent="0.35">
      <c r="A3679" s="7" t="s">
        <v>10953</v>
      </c>
      <c r="B3679" t="s">
        <v>10819</v>
      </c>
      <c r="C3679">
        <v>184</v>
      </c>
      <c r="D3679" t="s">
        <v>10954</v>
      </c>
      <c r="E3679" s="2">
        <v>1390</v>
      </c>
      <c r="F3679" s="7" t="str">
        <f>+_xlfn.XLOOKUP(LISTAS[[#This Row],[ID]],_01_CODIGOS_Y_COSTOS_xlsm[Producto y N°],_01_CODIGOS_Y_COSTOS_xlsm[FABRICA],"",0,1)</f>
        <v/>
      </c>
      <c r="G3679" s="26">
        <f>LISTAS[[#This Row],[Precio]]*(1-0.46)</f>
        <v>750.6</v>
      </c>
      <c r="H3679" s="21">
        <f>+_xlfn.XLOOKUP(LISTAS[[#This Row],[ID]],_01_CODIGOS_Y_COSTOS_xlsm[Producto y N°],_01_CODIGOS_Y_COSTOS_xlsm[COSTO],0,0,1)</f>
        <v>0</v>
      </c>
      <c r="I3679" s="28">
        <f>+IFERROR(LISTAS[[#This Row],[VENTA NETA]]/LISTAS[[#This Row],[COSTO]]-1,0)</f>
        <v>0</v>
      </c>
      <c r="J3679" s="50" t="str">
        <f>IFERROR(VLOOKUP(LISTAS[[#This Row],[ID]],_01_CODIGOS_Y_COSTOS_xlsm[[Producto y N°]:[CODIGO]],2,0),"")</f>
        <v/>
      </c>
      <c r="O3679" t="s">
        <v>10953</v>
      </c>
      <c r="AB3679" s="12" t="str">
        <f>+LISTAS[[#This Row],[Codigo]]&amp;LISTAS[[#This Row],[Fabrica]]</f>
        <v/>
      </c>
      <c r="AC3679" s="13" t="str">
        <f>+LISTAS[[#This Row],[Codigo]]</f>
        <v/>
      </c>
      <c r="AD3679" s="13" t="str">
        <f>+LISTAS[[#This Row],[ID]]</f>
        <v>TORNILLERIA ESPECIAL184</v>
      </c>
    </row>
    <row r="3680" spans="1:30" x14ac:dyDescent="0.35">
      <c r="A3680" s="7" t="s">
        <v>10955</v>
      </c>
      <c r="B3680" t="s">
        <v>10819</v>
      </c>
      <c r="C3680">
        <v>200</v>
      </c>
      <c r="D3680" t="s">
        <v>10956</v>
      </c>
      <c r="E3680" s="2">
        <v>890</v>
      </c>
      <c r="F3680" s="7" t="str">
        <f>+_xlfn.XLOOKUP(LISTAS[[#This Row],[ID]],_01_CODIGOS_Y_COSTOS_xlsm[Producto y N°],_01_CODIGOS_Y_COSTOS_xlsm[FABRICA],"",0,1)</f>
        <v/>
      </c>
      <c r="G3680" s="26">
        <f>LISTAS[[#This Row],[Precio]]*(1-0.46)</f>
        <v>480.6</v>
      </c>
      <c r="H3680" s="21">
        <f>+_xlfn.XLOOKUP(LISTAS[[#This Row],[ID]],_01_CODIGOS_Y_COSTOS_xlsm[Producto y N°],_01_CODIGOS_Y_COSTOS_xlsm[COSTO],0,0,1)</f>
        <v>0</v>
      </c>
      <c r="I3680" s="28">
        <f>+IFERROR(LISTAS[[#This Row],[VENTA NETA]]/LISTAS[[#This Row],[COSTO]]-1,0)</f>
        <v>0</v>
      </c>
      <c r="J3680" s="50" t="str">
        <f>IFERROR(VLOOKUP(LISTAS[[#This Row],[ID]],_01_CODIGOS_Y_COSTOS_xlsm[[Producto y N°]:[CODIGO]],2,0),"")</f>
        <v/>
      </c>
      <c r="O3680" t="s">
        <v>10955</v>
      </c>
      <c r="AB3680" s="12" t="str">
        <f>+LISTAS[[#This Row],[Codigo]]&amp;LISTAS[[#This Row],[Fabrica]]</f>
        <v/>
      </c>
      <c r="AC3680" s="13" t="str">
        <f>+LISTAS[[#This Row],[Codigo]]</f>
        <v/>
      </c>
      <c r="AD3680" s="13" t="str">
        <f>+LISTAS[[#This Row],[ID]]</f>
        <v>TORNILLERIA ESPECIAL200</v>
      </c>
    </row>
    <row r="3681" spans="1:30" x14ac:dyDescent="0.35">
      <c r="A3681" s="7" t="s">
        <v>10957</v>
      </c>
      <c r="B3681" t="s">
        <v>10819</v>
      </c>
      <c r="C3681">
        <v>202</v>
      </c>
      <c r="D3681" t="s">
        <v>10958</v>
      </c>
      <c r="E3681" s="2">
        <v>1090</v>
      </c>
      <c r="F3681" s="7" t="str">
        <f>+_xlfn.XLOOKUP(LISTAS[[#This Row],[ID]],_01_CODIGOS_Y_COSTOS_xlsm[Producto y N°],_01_CODIGOS_Y_COSTOS_xlsm[FABRICA],"",0,1)</f>
        <v/>
      </c>
      <c r="G3681" s="26">
        <f>LISTAS[[#This Row],[Precio]]*(1-0.46)</f>
        <v>588.6</v>
      </c>
      <c r="H3681" s="21">
        <f>+_xlfn.XLOOKUP(LISTAS[[#This Row],[ID]],_01_CODIGOS_Y_COSTOS_xlsm[Producto y N°],_01_CODIGOS_Y_COSTOS_xlsm[COSTO],0,0,1)</f>
        <v>0</v>
      </c>
      <c r="I3681" s="28">
        <f>+IFERROR(LISTAS[[#This Row],[VENTA NETA]]/LISTAS[[#This Row],[COSTO]]-1,0)</f>
        <v>0</v>
      </c>
      <c r="J3681" s="50" t="str">
        <f>IFERROR(VLOOKUP(LISTAS[[#This Row],[ID]],_01_CODIGOS_Y_COSTOS_xlsm[[Producto y N°]:[CODIGO]],2,0),"")</f>
        <v/>
      </c>
      <c r="O3681" t="s">
        <v>10957</v>
      </c>
      <c r="AB3681" s="12" t="str">
        <f>+LISTAS[[#This Row],[Codigo]]&amp;LISTAS[[#This Row],[Fabrica]]</f>
        <v/>
      </c>
      <c r="AC3681" s="13" t="str">
        <f>+LISTAS[[#This Row],[Codigo]]</f>
        <v/>
      </c>
      <c r="AD3681" s="13" t="str">
        <f>+LISTAS[[#This Row],[ID]]</f>
        <v>TORNILLERIA ESPECIAL202</v>
      </c>
    </row>
    <row r="3682" spans="1:30" x14ac:dyDescent="0.35">
      <c r="A3682" s="7" t="s">
        <v>10959</v>
      </c>
      <c r="B3682" t="s">
        <v>10819</v>
      </c>
      <c r="C3682">
        <v>203</v>
      </c>
      <c r="D3682" t="s">
        <v>10960</v>
      </c>
      <c r="E3682" s="2">
        <v>890</v>
      </c>
      <c r="F3682" s="7" t="str">
        <f>+_xlfn.XLOOKUP(LISTAS[[#This Row],[ID]],_01_CODIGOS_Y_COSTOS_xlsm[Producto y N°],_01_CODIGOS_Y_COSTOS_xlsm[FABRICA],"",0,1)</f>
        <v/>
      </c>
      <c r="G3682" s="26">
        <f>LISTAS[[#This Row],[Precio]]*(1-0.46)</f>
        <v>480.6</v>
      </c>
      <c r="H3682" s="21">
        <f>+_xlfn.XLOOKUP(LISTAS[[#This Row],[ID]],_01_CODIGOS_Y_COSTOS_xlsm[Producto y N°],_01_CODIGOS_Y_COSTOS_xlsm[COSTO],0,0,1)</f>
        <v>0</v>
      </c>
      <c r="I3682" s="28">
        <f>+IFERROR(LISTAS[[#This Row],[VENTA NETA]]/LISTAS[[#This Row],[COSTO]]-1,0)</f>
        <v>0</v>
      </c>
      <c r="J3682" s="50" t="str">
        <f>IFERROR(VLOOKUP(LISTAS[[#This Row],[ID]],_01_CODIGOS_Y_COSTOS_xlsm[[Producto y N°]:[CODIGO]],2,0),"")</f>
        <v/>
      </c>
      <c r="O3682" t="s">
        <v>10959</v>
      </c>
      <c r="AB3682" s="12" t="str">
        <f>+LISTAS[[#This Row],[Codigo]]&amp;LISTAS[[#This Row],[Fabrica]]</f>
        <v/>
      </c>
      <c r="AC3682" s="13" t="str">
        <f>+LISTAS[[#This Row],[Codigo]]</f>
        <v/>
      </c>
      <c r="AD3682" s="13" t="str">
        <f>+LISTAS[[#This Row],[ID]]</f>
        <v>TORNILLERIA ESPECIAL203</v>
      </c>
    </row>
    <row r="3683" spans="1:30" x14ac:dyDescent="0.35">
      <c r="A3683" s="7" t="s">
        <v>10961</v>
      </c>
      <c r="B3683" t="s">
        <v>10819</v>
      </c>
      <c r="C3683">
        <v>204</v>
      </c>
      <c r="D3683" t="s">
        <v>10962</v>
      </c>
      <c r="E3683" s="2">
        <v>890</v>
      </c>
      <c r="F3683" s="7" t="str">
        <f>+_xlfn.XLOOKUP(LISTAS[[#This Row],[ID]],_01_CODIGOS_Y_COSTOS_xlsm[Producto y N°],_01_CODIGOS_Y_COSTOS_xlsm[FABRICA],"",0,1)</f>
        <v/>
      </c>
      <c r="G3683" s="26">
        <f>LISTAS[[#This Row],[Precio]]*(1-0.46)</f>
        <v>480.6</v>
      </c>
      <c r="H3683" s="21">
        <f>+_xlfn.XLOOKUP(LISTAS[[#This Row],[ID]],_01_CODIGOS_Y_COSTOS_xlsm[Producto y N°],_01_CODIGOS_Y_COSTOS_xlsm[COSTO],0,0,1)</f>
        <v>0</v>
      </c>
      <c r="I3683" s="28">
        <f>+IFERROR(LISTAS[[#This Row],[VENTA NETA]]/LISTAS[[#This Row],[COSTO]]-1,0)</f>
        <v>0</v>
      </c>
      <c r="J3683" s="50" t="str">
        <f>IFERROR(VLOOKUP(LISTAS[[#This Row],[ID]],_01_CODIGOS_Y_COSTOS_xlsm[[Producto y N°]:[CODIGO]],2,0),"")</f>
        <v/>
      </c>
      <c r="O3683" t="s">
        <v>10961</v>
      </c>
      <c r="AB3683" s="12" t="str">
        <f>+LISTAS[[#This Row],[Codigo]]&amp;LISTAS[[#This Row],[Fabrica]]</f>
        <v/>
      </c>
      <c r="AC3683" s="13" t="str">
        <f>+LISTAS[[#This Row],[Codigo]]</f>
        <v/>
      </c>
      <c r="AD3683" s="13" t="str">
        <f>+LISTAS[[#This Row],[ID]]</f>
        <v>TORNILLERIA ESPECIAL204</v>
      </c>
    </row>
    <row r="3684" spans="1:30" x14ac:dyDescent="0.35">
      <c r="A3684" s="7" t="s">
        <v>10963</v>
      </c>
      <c r="B3684" t="s">
        <v>10819</v>
      </c>
      <c r="C3684">
        <v>210</v>
      </c>
      <c r="D3684" t="s">
        <v>10964</v>
      </c>
      <c r="E3684" s="2">
        <v>1860</v>
      </c>
      <c r="F3684" s="7" t="str">
        <f>+_xlfn.XLOOKUP(LISTAS[[#This Row],[ID]],_01_CODIGOS_Y_COSTOS_xlsm[Producto y N°],_01_CODIGOS_Y_COSTOS_xlsm[FABRICA],"",0,1)</f>
        <v/>
      </c>
      <c r="G3684" s="26">
        <f>LISTAS[[#This Row],[Precio]]*(1-0.46)</f>
        <v>1004.4000000000001</v>
      </c>
      <c r="H3684" s="21">
        <f>+_xlfn.XLOOKUP(LISTAS[[#This Row],[ID]],_01_CODIGOS_Y_COSTOS_xlsm[Producto y N°],_01_CODIGOS_Y_COSTOS_xlsm[COSTO],0,0,1)</f>
        <v>0</v>
      </c>
      <c r="I3684" s="28">
        <f>+IFERROR(LISTAS[[#This Row],[VENTA NETA]]/LISTAS[[#This Row],[COSTO]]-1,0)</f>
        <v>0</v>
      </c>
      <c r="J3684" s="50" t="str">
        <f>IFERROR(VLOOKUP(LISTAS[[#This Row],[ID]],_01_CODIGOS_Y_COSTOS_xlsm[[Producto y N°]:[CODIGO]],2,0),"")</f>
        <v/>
      </c>
      <c r="O3684" t="s">
        <v>10963</v>
      </c>
      <c r="AB3684" s="12" t="str">
        <f>+LISTAS[[#This Row],[Codigo]]&amp;LISTAS[[#This Row],[Fabrica]]</f>
        <v/>
      </c>
      <c r="AC3684" s="13" t="str">
        <f>+LISTAS[[#This Row],[Codigo]]</f>
        <v/>
      </c>
      <c r="AD3684" s="13" t="str">
        <f>+LISTAS[[#This Row],[ID]]</f>
        <v>TORNILLERIA ESPECIAL210</v>
      </c>
    </row>
    <row r="3685" spans="1:30" x14ac:dyDescent="0.35">
      <c r="A3685" s="7" t="s">
        <v>10965</v>
      </c>
      <c r="B3685" t="s">
        <v>10966</v>
      </c>
      <c r="C3685">
        <v>75</v>
      </c>
      <c r="D3685" t="s">
        <v>10967</v>
      </c>
      <c r="E3685" s="2">
        <v>1350</v>
      </c>
      <c r="F3685" s="7" t="str">
        <f>+_xlfn.XLOOKUP(LISTAS[[#This Row],[ID]],_01_CODIGOS_Y_COSTOS_xlsm[Producto y N°],_01_CODIGOS_Y_COSTOS_xlsm[FABRICA],"",0,1)</f>
        <v/>
      </c>
      <c r="G3685" s="26">
        <f>LISTAS[[#This Row],[Precio]]*(1-0.46)</f>
        <v>729</v>
      </c>
      <c r="H3685" s="21">
        <f>+_xlfn.XLOOKUP(LISTAS[[#This Row],[ID]],_01_CODIGOS_Y_COSTOS_xlsm[Producto y N°],_01_CODIGOS_Y_COSTOS_xlsm[COSTO],0,0,1)</f>
        <v>0</v>
      </c>
      <c r="I3685" s="28">
        <f>+IFERROR(LISTAS[[#This Row],[VENTA NETA]]/LISTAS[[#This Row],[COSTO]]-1,0)</f>
        <v>0</v>
      </c>
      <c r="J3685" s="50" t="str">
        <f>IFERROR(VLOOKUP(LISTAS[[#This Row],[ID]],_01_CODIGOS_Y_COSTOS_xlsm[[Producto y N°]:[CODIGO]],2,0),"")</f>
        <v/>
      </c>
      <c r="O3685" t="s">
        <v>10965</v>
      </c>
      <c r="AB3685" s="12" t="str">
        <f>+LISTAS[[#This Row],[Codigo]]&amp;LISTAS[[#This Row],[Fabrica]]</f>
        <v/>
      </c>
      <c r="AC3685" s="13" t="str">
        <f>+LISTAS[[#This Row],[Codigo]]</f>
        <v/>
      </c>
      <c r="AD3685" s="13" t="str">
        <f>+LISTAS[[#This Row],[ID]]</f>
        <v>TUERCAS RAPIDAS NUEVAS75</v>
      </c>
    </row>
    <row r="3686" spans="1:30" x14ac:dyDescent="0.35">
      <c r="A3686" s="7" t="s">
        <v>10968</v>
      </c>
      <c r="B3686" t="s">
        <v>10966</v>
      </c>
      <c r="C3686">
        <v>76</v>
      </c>
      <c r="D3686" t="s">
        <v>10969</v>
      </c>
      <c r="E3686" s="2">
        <v>1720</v>
      </c>
      <c r="F3686" s="7" t="str">
        <f>+_xlfn.XLOOKUP(LISTAS[[#This Row],[ID]],_01_CODIGOS_Y_COSTOS_xlsm[Producto y N°],_01_CODIGOS_Y_COSTOS_xlsm[FABRICA],"",0,1)</f>
        <v/>
      </c>
      <c r="G3686" s="26">
        <f>LISTAS[[#This Row],[Precio]]*(1-0.46)</f>
        <v>928.80000000000007</v>
      </c>
      <c r="H3686" s="21">
        <f>+_xlfn.XLOOKUP(LISTAS[[#This Row],[ID]],_01_CODIGOS_Y_COSTOS_xlsm[Producto y N°],_01_CODIGOS_Y_COSTOS_xlsm[COSTO],0,0,1)</f>
        <v>0</v>
      </c>
      <c r="I3686" s="28">
        <f>+IFERROR(LISTAS[[#This Row],[VENTA NETA]]/LISTAS[[#This Row],[COSTO]]-1,0)</f>
        <v>0</v>
      </c>
      <c r="J3686" s="50" t="str">
        <f>IFERROR(VLOOKUP(LISTAS[[#This Row],[ID]],_01_CODIGOS_Y_COSTOS_xlsm[[Producto y N°]:[CODIGO]],2,0),"")</f>
        <v/>
      </c>
      <c r="O3686" t="s">
        <v>10968</v>
      </c>
      <c r="AB3686" s="12" t="str">
        <f>+LISTAS[[#This Row],[Codigo]]&amp;LISTAS[[#This Row],[Fabrica]]</f>
        <v/>
      </c>
      <c r="AC3686" s="13" t="str">
        <f>+LISTAS[[#This Row],[Codigo]]</f>
        <v/>
      </c>
      <c r="AD3686" s="13" t="str">
        <f>+LISTAS[[#This Row],[ID]]</f>
        <v>TUERCAS RAPIDAS NUEVAS76</v>
      </c>
    </row>
    <row r="3687" spans="1:30" x14ac:dyDescent="0.35">
      <c r="A3687" s="7" t="s">
        <v>10970</v>
      </c>
      <c r="B3687" t="s">
        <v>10966</v>
      </c>
      <c r="C3687">
        <v>77</v>
      </c>
      <c r="D3687" t="s">
        <v>10971</v>
      </c>
      <c r="E3687" s="2">
        <v>1350</v>
      </c>
      <c r="F3687" s="7" t="str">
        <f>+_xlfn.XLOOKUP(LISTAS[[#This Row],[ID]],_01_CODIGOS_Y_COSTOS_xlsm[Producto y N°],_01_CODIGOS_Y_COSTOS_xlsm[FABRICA],"",0,1)</f>
        <v/>
      </c>
      <c r="G3687" s="26">
        <f>LISTAS[[#This Row],[Precio]]*(1-0.46)</f>
        <v>729</v>
      </c>
      <c r="H3687" s="21">
        <f>+_xlfn.XLOOKUP(LISTAS[[#This Row],[ID]],_01_CODIGOS_Y_COSTOS_xlsm[Producto y N°],_01_CODIGOS_Y_COSTOS_xlsm[COSTO],0,0,1)</f>
        <v>0</v>
      </c>
      <c r="I3687" s="28">
        <f>+IFERROR(LISTAS[[#This Row],[VENTA NETA]]/LISTAS[[#This Row],[COSTO]]-1,0)</f>
        <v>0</v>
      </c>
      <c r="J3687" s="50" t="str">
        <f>IFERROR(VLOOKUP(LISTAS[[#This Row],[ID]],_01_CODIGOS_Y_COSTOS_xlsm[[Producto y N°]:[CODIGO]],2,0),"")</f>
        <v/>
      </c>
      <c r="O3687" t="s">
        <v>10970</v>
      </c>
      <c r="AB3687" s="12" t="str">
        <f>+LISTAS[[#This Row],[Codigo]]&amp;LISTAS[[#This Row],[Fabrica]]</f>
        <v/>
      </c>
      <c r="AC3687" s="13" t="str">
        <f>+LISTAS[[#This Row],[Codigo]]</f>
        <v/>
      </c>
      <c r="AD3687" s="13" t="str">
        <f>+LISTAS[[#This Row],[ID]]</f>
        <v>TUERCAS RAPIDAS NUEVAS77</v>
      </c>
    </row>
    <row r="3688" spans="1:30" x14ac:dyDescent="0.35">
      <c r="A3688" s="7" t="s">
        <v>10972</v>
      </c>
      <c r="B3688" t="s">
        <v>10966</v>
      </c>
      <c r="C3688">
        <v>78</v>
      </c>
      <c r="D3688" t="s">
        <v>10973</v>
      </c>
      <c r="E3688" s="2">
        <v>1350</v>
      </c>
      <c r="F3688" s="7" t="str">
        <f>+_xlfn.XLOOKUP(LISTAS[[#This Row],[ID]],_01_CODIGOS_Y_COSTOS_xlsm[Producto y N°],_01_CODIGOS_Y_COSTOS_xlsm[FABRICA],"",0,1)</f>
        <v/>
      </c>
      <c r="G3688" s="26">
        <f>LISTAS[[#This Row],[Precio]]*(1-0.46)</f>
        <v>729</v>
      </c>
      <c r="H3688" s="21">
        <f>+_xlfn.XLOOKUP(LISTAS[[#This Row],[ID]],_01_CODIGOS_Y_COSTOS_xlsm[Producto y N°],_01_CODIGOS_Y_COSTOS_xlsm[COSTO],0,0,1)</f>
        <v>0</v>
      </c>
      <c r="I3688" s="28">
        <f>+IFERROR(LISTAS[[#This Row],[VENTA NETA]]/LISTAS[[#This Row],[COSTO]]-1,0)</f>
        <v>0</v>
      </c>
      <c r="J3688" s="50" t="str">
        <f>IFERROR(VLOOKUP(LISTAS[[#This Row],[ID]],_01_CODIGOS_Y_COSTOS_xlsm[[Producto y N°]:[CODIGO]],2,0),"")</f>
        <v/>
      </c>
      <c r="O3688" t="s">
        <v>10972</v>
      </c>
      <c r="AB3688" s="12" t="str">
        <f>+LISTAS[[#This Row],[Codigo]]&amp;LISTAS[[#This Row],[Fabrica]]</f>
        <v/>
      </c>
      <c r="AC3688" s="13" t="str">
        <f>+LISTAS[[#This Row],[Codigo]]</f>
        <v/>
      </c>
      <c r="AD3688" s="13" t="str">
        <f>+LISTAS[[#This Row],[ID]]</f>
        <v>TUERCAS RAPIDAS NUEVAS78</v>
      </c>
    </row>
    <row r="3689" spans="1:30" x14ac:dyDescent="0.35">
      <c r="A3689" s="7" t="s">
        <v>10974</v>
      </c>
      <c r="B3689" t="s">
        <v>10966</v>
      </c>
      <c r="C3689">
        <v>79</v>
      </c>
      <c r="D3689" t="s">
        <v>10975</v>
      </c>
      <c r="E3689" s="2">
        <v>1350</v>
      </c>
      <c r="F3689" s="7" t="str">
        <f>+_xlfn.XLOOKUP(LISTAS[[#This Row],[ID]],_01_CODIGOS_Y_COSTOS_xlsm[Producto y N°],_01_CODIGOS_Y_COSTOS_xlsm[FABRICA],"",0,1)</f>
        <v/>
      </c>
      <c r="G3689" s="26">
        <f>LISTAS[[#This Row],[Precio]]*(1-0.46)</f>
        <v>729</v>
      </c>
      <c r="H3689" s="21">
        <f>+_xlfn.XLOOKUP(LISTAS[[#This Row],[ID]],_01_CODIGOS_Y_COSTOS_xlsm[Producto y N°],_01_CODIGOS_Y_COSTOS_xlsm[COSTO],0,0,1)</f>
        <v>0</v>
      </c>
      <c r="I3689" s="28">
        <f>+IFERROR(LISTAS[[#This Row],[VENTA NETA]]/LISTAS[[#This Row],[COSTO]]-1,0)</f>
        <v>0</v>
      </c>
      <c r="J3689" s="50" t="str">
        <f>IFERROR(VLOOKUP(LISTAS[[#This Row],[ID]],_01_CODIGOS_Y_COSTOS_xlsm[[Producto y N°]:[CODIGO]],2,0),"")</f>
        <v/>
      </c>
      <c r="O3689" t="s">
        <v>10974</v>
      </c>
      <c r="AB3689" s="12" t="str">
        <f>+LISTAS[[#This Row],[Codigo]]&amp;LISTAS[[#This Row],[Fabrica]]</f>
        <v/>
      </c>
      <c r="AC3689" s="13" t="str">
        <f>+LISTAS[[#This Row],[Codigo]]</f>
        <v/>
      </c>
      <c r="AD3689" s="13" t="str">
        <f>+LISTAS[[#This Row],[ID]]</f>
        <v>TUERCAS RAPIDAS NUEVAS79</v>
      </c>
    </row>
    <row r="3690" spans="1:30" x14ac:dyDescent="0.35">
      <c r="A3690" s="7" t="s">
        <v>10976</v>
      </c>
      <c r="B3690" t="s">
        <v>10966</v>
      </c>
      <c r="C3690">
        <v>80</v>
      </c>
      <c r="D3690" t="s">
        <v>10977</v>
      </c>
      <c r="E3690" s="2">
        <v>1720</v>
      </c>
      <c r="F3690" s="7" t="str">
        <f>+_xlfn.XLOOKUP(LISTAS[[#This Row],[ID]],_01_CODIGOS_Y_COSTOS_xlsm[Producto y N°],_01_CODIGOS_Y_COSTOS_xlsm[FABRICA],"",0,1)</f>
        <v/>
      </c>
      <c r="G3690" s="26">
        <f>LISTAS[[#This Row],[Precio]]*(1-0.46)</f>
        <v>928.80000000000007</v>
      </c>
      <c r="H3690" s="21">
        <f>+_xlfn.XLOOKUP(LISTAS[[#This Row],[ID]],_01_CODIGOS_Y_COSTOS_xlsm[Producto y N°],_01_CODIGOS_Y_COSTOS_xlsm[COSTO],0,0,1)</f>
        <v>0</v>
      </c>
      <c r="I3690" s="28">
        <f>+IFERROR(LISTAS[[#This Row],[VENTA NETA]]/LISTAS[[#This Row],[COSTO]]-1,0)</f>
        <v>0</v>
      </c>
      <c r="J3690" s="50" t="str">
        <f>IFERROR(VLOOKUP(LISTAS[[#This Row],[ID]],_01_CODIGOS_Y_COSTOS_xlsm[[Producto y N°]:[CODIGO]],2,0),"")</f>
        <v/>
      </c>
      <c r="O3690" t="s">
        <v>10976</v>
      </c>
      <c r="AB3690" s="12" t="str">
        <f>+LISTAS[[#This Row],[Codigo]]&amp;LISTAS[[#This Row],[Fabrica]]</f>
        <v/>
      </c>
      <c r="AC3690" s="13" t="str">
        <f>+LISTAS[[#This Row],[Codigo]]</f>
        <v/>
      </c>
      <c r="AD3690" s="13" t="str">
        <f>+LISTAS[[#This Row],[ID]]</f>
        <v>TUERCAS RAPIDAS NUEVAS80</v>
      </c>
    </row>
    <row r="3691" spans="1:30" x14ac:dyDescent="0.35">
      <c r="A3691" s="7" t="s">
        <v>10978</v>
      </c>
      <c r="B3691" t="s">
        <v>10966</v>
      </c>
      <c r="C3691">
        <v>81</v>
      </c>
      <c r="D3691" t="s">
        <v>10979</v>
      </c>
      <c r="E3691" s="2">
        <v>1350</v>
      </c>
      <c r="F3691" s="7" t="str">
        <f>+_xlfn.XLOOKUP(LISTAS[[#This Row],[ID]],_01_CODIGOS_Y_COSTOS_xlsm[Producto y N°],_01_CODIGOS_Y_COSTOS_xlsm[FABRICA],"",0,1)</f>
        <v/>
      </c>
      <c r="G3691" s="26">
        <f>LISTAS[[#This Row],[Precio]]*(1-0.46)</f>
        <v>729</v>
      </c>
      <c r="H3691" s="21">
        <f>+_xlfn.XLOOKUP(LISTAS[[#This Row],[ID]],_01_CODIGOS_Y_COSTOS_xlsm[Producto y N°],_01_CODIGOS_Y_COSTOS_xlsm[COSTO],0,0,1)</f>
        <v>0</v>
      </c>
      <c r="I3691" s="28">
        <f>+IFERROR(LISTAS[[#This Row],[VENTA NETA]]/LISTAS[[#This Row],[COSTO]]-1,0)</f>
        <v>0</v>
      </c>
      <c r="J3691" s="50" t="str">
        <f>IFERROR(VLOOKUP(LISTAS[[#This Row],[ID]],_01_CODIGOS_Y_COSTOS_xlsm[[Producto y N°]:[CODIGO]],2,0),"")</f>
        <v/>
      </c>
      <c r="O3691" t="s">
        <v>10978</v>
      </c>
      <c r="AB3691" s="12" t="str">
        <f>+LISTAS[[#This Row],[Codigo]]&amp;LISTAS[[#This Row],[Fabrica]]</f>
        <v/>
      </c>
      <c r="AC3691" s="13" t="str">
        <f>+LISTAS[[#This Row],[Codigo]]</f>
        <v/>
      </c>
      <c r="AD3691" s="13" t="str">
        <f>+LISTAS[[#This Row],[ID]]</f>
        <v>TUERCAS RAPIDAS NUEVAS81</v>
      </c>
    </row>
    <row r="3692" spans="1:30" x14ac:dyDescent="0.35">
      <c r="A3692" s="7" t="s">
        <v>10980</v>
      </c>
      <c r="B3692" t="s">
        <v>10966</v>
      </c>
      <c r="C3692">
        <v>82</v>
      </c>
      <c r="D3692" t="s">
        <v>10981</v>
      </c>
      <c r="E3692" s="2">
        <v>750</v>
      </c>
      <c r="F3692" s="7" t="str">
        <f>+_xlfn.XLOOKUP(LISTAS[[#This Row],[ID]],_01_CODIGOS_Y_COSTOS_xlsm[Producto y N°],_01_CODIGOS_Y_COSTOS_xlsm[FABRICA],"",0,1)</f>
        <v/>
      </c>
      <c r="G3692" s="26">
        <f>LISTAS[[#This Row],[Precio]]*(1-0.46)</f>
        <v>405</v>
      </c>
      <c r="H3692" s="21">
        <f>+_xlfn.XLOOKUP(LISTAS[[#This Row],[ID]],_01_CODIGOS_Y_COSTOS_xlsm[Producto y N°],_01_CODIGOS_Y_COSTOS_xlsm[COSTO],0,0,1)</f>
        <v>0</v>
      </c>
      <c r="I3692" s="28">
        <f>+IFERROR(LISTAS[[#This Row],[VENTA NETA]]/LISTAS[[#This Row],[COSTO]]-1,0)</f>
        <v>0</v>
      </c>
      <c r="J3692" s="50" t="str">
        <f>IFERROR(VLOOKUP(LISTAS[[#This Row],[ID]],_01_CODIGOS_Y_COSTOS_xlsm[[Producto y N°]:[CODIGO]],2,0),"")</f>
        <v/>
      </c>
      <c r="O3692" t="s">
        <v>10980</v>
      </c>
      <c r="AB3692" s="12" t="str">
        <f>+LISTAS[[#This Row],[Codigo]]&amp;LISTAS[[#This Row],[Fabrica]]</f>
        <v/>
      </c>
      <c r="AC3692" s="13" t="str">
        <f>+LISTAS[[#This Row],[Codigo]]</f>
        <v/>
      </c>
      <c r="AD3692" s="13" t="str">
        <f>+LISTAS[[#This Row],[ID]]</f>
        <v>TUERCAS RAPIDAS NUEVAS82</v>
      </c>
    </row>
    <row r="3693" spans="1:30" x14ac:dyDescent="0.35">
      <c r="A3693" s="7" t="s">
        <v>10982</v>
      </c>
      <c r="B3693" t="s">
        <v>10966</v>
      </c>
      <c r="C3693">
        <v>83</v>
      </c>
      <c r="D3693" t="s">
        <v>10983</v>
      </c>
      <c r="E3693" s="2">
        <v>950</v>
      </c>
      <c r="F3693" s="7" t="str">
        <f>+_xlfn.XLOOKUP(LISTAS[[#This Row],[ID]],_01_CODIGOS_Y_COSTOS_xlsm[Producto y N°],_01_CODIGOS_Y_COSTOS_xlsm[FABRICA],"",0,1)</f>
        <v/>
      </c>
      <c r="G3693" s="26">
        <f>LISTAS[[#This Row],[Precio]]*(1-0.46)</f>
        <v>513</v>
      </c>
      <c r="H3693" s="21">
        <f>+_xlfn.XLOOKUP(LISTAS[[#This Row],[ID]],_01_CODIGOS_Y_COSTOS_xlsm[Producto y N°],_01_CODIGOS_Y_COSTOS_xlsm[COSTO],0,0,1)</f>
        <v>0</v>
      </c>
      <c r="I3693" s="28">
        <f>+IFERROR(LISTAS[[#This Row],[VENTA NETA]]/LISTAS[[#This Row],[COSTO]]-1,0)</f>
        <v>0</v>
      </c>
      <c r="J3693" s="50" t="str">
        <f>IFERROR(VLOOKUP(LISTAS[[#This Row],[ID]],_01_CODIGOS_Y_COSTOS_xlsm[[Producto y N°]:[CODIGO]],2,0),"")</f>
        <v/>
      </c>
      <c r="O3693" t="s">
        <v>10982</v>
      </c>
      <c r="AB3693" s="12" t="str">
        <f>+LISTAS[[#This Row],[Codigo]]&amp;LISTAS[[#This Row],[Fabrica]]</f>
        <v/>
      </c>
      <c r="AC3693" s="13" t="str">
        <f>+LISTAS[[#This Row],[Codigo]]</f>
        <v/>
      </c>
      <c r="AD3693" s="13" t="str">
        <f>+LISTAS[[#This Row],[ID]]</f>
        <v>TUERCAS RAPIDAS NUEVAS83</v>
      </c>
    </row>
    <row r="3694" spans="1:30" x14ac:dyDescent="0.35">
      <c r="A3694" s="7" t="s">
        <v>10984</v>
      </c>
      <c r="B3694" t="s">
        <v>10966</v>
      </c>
      <c r="C3694">
        <v>84</v>
      </c>
      <c r="D3694" t="s">
        <v>10985</v>
      </c>
      <c r="E3694" s="2">
        <v>920</v>
      </c>
      <c r="F3694" s="7" t="str">
        <f>+_xlfn.XLOOKUP(LISTAS[[#This Row],[ID]],_01_CODIGOS_Y_COSTOS_xlsm[Producto y N°],_01_CODIGOS_Y_COSTOS_xlsm[FABRICA],"",0,1)</f>
        <v/>
      </c>
      <c r="G3694" s="26">
        <f>LISTAS[[#This Row],[Precio]]*(1-0.46)</f>
        <v>496.8</v>
      </c>
      <c r="H3694" s="21">
        <f>+_xlfn.XLOOKUP(LISTAS[[#This Row],[ID]],_01_CODIGOS_Y_COSTOS_xlsm[Producto y N°],_01_CODIGOS_Y_COSTOS_xlsm[COSTO],0,0,1)</f>
        <v>0</v>
      </c>
      <c r="I3694" s="28">
        <f>+IFERROR(LISTAS[[#This Row],[VENTA NETA]]/LISTAS[[#This Row],[COSTO]]-1,0)</f>
        <v>0</v>
      </c>
      <c r="J3694" s="50" t="str">
        <f>IFERROR(VLOOKUP(LISTAS[[#This Row],[ID]],_01_CODIGOS_Y_COSTOS_xlsm[[Producto y N°]:[CODIGO]],2,0),"")</f>
        <v/>
      </c>
      <c r="O3694" t="s">
        <v>10984</v>
      </c>
      <c r="AB3694" s="12" t="str">
        <f>+LISTAS[[#This Row],[Codigo]]&amp;LISTAS[[#This Row],[Fabrica]]</f>
        <v/>
      </c>
      <c r="AC3694" s="13" t="str">
        <f>+LISTAS[[#This Row],[Codigo]]</f>
        <v/>
      </c>
      <c r="AD3694" s="13" t="str">
        <f>+LISTAS[[#This Row],[ID]]</f>
        <v>TUERCAS RAPIDAS NUEVAS84</v>
      </c>
    </row>
    <row r="3695" spans="1:30" x14ac:dyDescent="0.35">
      <c r="A3695" s="7" t="s">
        <v>10986</v>
      </c>
      <c r="B3695" t="s">
        <v>10966</v>
      </c>
      <c r="C3695">
        <v>85</v>
      </c>
      <c r="D3695" t="s">
        <v>10987</v>
      </c>
      <c r="E3695" s="2">
        <v>1000</v>
      </c>
      <c r="F3695" s="7" t="str">
        <f>+_xlfn.XLOOKUP(LISTAS[[#This Row],[ID]],_01_CODIGOS_Y_COSTOS_xlsm[Producto y N°],_01_CODIGOS_Y_COSTOS_xlsm[FABRICA],"",0,1)</f>
        <v/>
      </c>
      <c r="G3695" s="26">
        <f>LISTAS[[#This Row],[Precio]]*(1-0.46)</f>
        <v>540</v>
      </c>
      <c r="H3695" s="21">
        <f>+_xlfn.XLOOKUP(LISTAS[[#This Row],[ID]],_01_CODIGOS_Y_COSTOS_xlsm[Producto y N°],_01_CODIGOS_Y_COSTOS_xlsm[COSTO],0,0,1)</f>
        <v>0</v>
      </c>
      <c r="I3695" s="28">
        <f>+IFERROR(LISTAS[[#This Row],[VENTA NETA]]/LISTAS[[#This Row],[COSTO]]-1,0)</f>
        <v>0</v>
      </c>
      <c r="J3695" s="50" t="str">
        <f>IFERROR(VLOOKUP(LISTAS[[#This Row],[ID]],_01_CODIGOS_Y_COSTOS_xlsm[[Producto y N°]:[CODIGO]],2,0),"")</f>
        <v/>
      </c>
      <c r="O3695" t="s">
        <v>10986</v>
      </c>
      <c r="AB3695" s="12" t="str">
        <f>+LISTAS[[#This Row],[Codigo]]&amp;LISTAS[[#This Row],[Fabrica]]</f>
        <v/>
      </c>
      <c r="AC3695" s="13" t="str">
        <f>+LISTAS[[#This Row],[Codigo]]</f>
        <v/>
      </c>
      <c r="AD3695" s="13" t="str">
        <f>+LISTAS[[#This Row],[ID]]</f>
        <v>TUERCAS RAPIDAS NUEVAS85</v>
      </c>
    </row>
    <row r="3696" spans="1:30" x14ac:dyDescent="0.35">
      <c r="A3696" s="7" t="s">
        <v>10988</v>
      </c>
      <c r="B3696" t="s">
        <v>10966</v>
      </c>
      <c r="C3696">
        <v>86</v>
      </c>
      <c r="D3696" t="s">
        <v>10989</v>
      </c>
      <c r="E3696" s="2">
        <v>1000</v>
      </c>
      <c r="F3696" s="7" t="str">
        <f>+_xlfn.XLOOKUP(LISTAS[[#This Row],[ID]],_01_CODIGOS_Y_COSTOS_xlsm[Producto y N°],_01_CODIGOS_Y_COSTOS_xlsm[FABRICA],"",0,1)</f>
        <v/>
      </c>
      <c r="G3696" s="26">
        <f>LISTAS[[#This Row],[Precio]]*(1-0.46)</f>
        <v>540</v>
      </c>
      <c r="H3696" s="21">
        <f>+_xlfn.XLOOKUP(LISTAS[[#This Row],[ID]],_01_CODIGOS_Y_COSTOS_xlsm[Producto y N°],_01_CODIGOS_Y_COSTOS_xlsm[COSTO],0,0,1)</f>
        <v>0</v>
      </c>
      <c r="I3696" s="28">
        <f>+IFERROR(LISTAS[[#This Row],[VENTA NETA]]/LISTAS[[#This Row],[COSTO]]-1,0)</f>
        <v>0</v>
      </c>
      <c r="J3696" s="50" t="str">
        <f>IFERROR(VLOOKUP(LISTAS[[#This Row],[ID]],_01_CODIGOS_Y_COSTOS_xlsm[[Producto y N°]:[CODIGO]],2,0),"")</f>
        <v/>
      </c>
      <c r="O3696" t="s">
        <v>10988</v>
      </c>
      <c r="AB3696" s="12" t="str">
        <f>+LISTAS[[#This Row],[Codigo]]&amp;LISTAS[[#This Row],[Fabrica]]</f>
        <v/>
      </c>
      <c r="AC3696" s="13" t="str">
        <f>+LISTAS[[#This Row],[Codigo]]</f>
        <v/>
      </c>
      <c r="AD3696" s="13" t="str">
        <f>+LISTAS[[#This Row],[ID]]</f>
        <v>TUERCAS RAPIDAS NUEVAS86</v>
      </c>
    </row>
    <row r="3697" spans="1:30" x14ac:dyDescent="0.35">
      <c r="A3697" s="7" t="s">
        <v>10990</v>
      </c>
      <c r="B3697" t="s">
        <v>10966</v>
      </c>
      <c r="C3697">
        <v>87</v>
      </c>
      <c r="D3697" t="s">
        <v>10991</v>
      </c>
      <c r="E3697" s="2">
        <v>1030</v>
      </c>
      <c r="F3697" s="7" t="str">
        <f>+_xlfn.XLOOKUP(LISTAS[[#This Row],[ID]],_01_CODIGOS_Y_COSTOS_xlsm[Producto y N°],_01_CODIGOS_Y_COSTOS_xlsm[FABRICA],"",0,1)</f>
        <v/>
      </c>
      <c r="G3697" s="26">
        <f>LISTAS[[#This Row],[Precio]]*(1-0.46)</f>
        <v>556.20000000000005</v>
      </c>
      <c r="H3697" s="21">
        <f>+_xlfn.XLOOKUP(LISTAS[[#This Row],[ID]],_01_CODIGOS_Y_COSTOS_xlsm[Producto y N°],_01_CODIGOS_Y_COSTOS_xlsm[COSTO],0,0,1)</f>
        <v>0</v>
      </c>
      <c r="I3697" s="28">
        <f>+IFERROR(LISTAS[[#This Row],[VENTA NETA]]/LISTAS[[#This Row],[COSTO]]-1,0)</f>
        <v>0</v>
      </c>
      <c r="J3697" s="50" t="str">
        <f>IFERROR(VLOOKUP(LISTAS[[#This Row],[ID]],_01_CODIGOS_Y_COSTOS_xlsm[[Producto y N°]:[CODIGO]],2,0),"")</f>
        <v/>
      </c>
      <c r="O3697" t="s">
        <v>10990</v>
      </c>
      <c r="AB3697" s="12" t="str">
        <f>+LISTAS[[#This Row],[Codigo]]&amp;LISTAS[[#This Row],[Fabrica]]</f>
        <v/>
      </c>
      <c r="AC3697" s="13" t="str">
        <f>+LISTAS[[#This Row],[Codigo]]</f>
        <v/>
      </c>
      <c r="AD3697" s="13" t="str">
        <f>+LISTAS[[#This Row],[ID]]</f>
        <v>TUERCAS RAPIDAS NUEVAS87</v>
      </c>
    </row>
    <row r="3698" spans="1:30" x14ac:dyDescent="0.35">
      <c r="A3698" s="7" t="s">
        <v>10992</v>
      </c>
      <c r="B3698" t="s">
        <v>10966</v>
      </c>
      <c r="C3698">
        <v>88</v>
      </c>
      <c r="D3698" t="s">
        <v>10993</v>
      </c>
      <c r="E3698" s="2">
        <v>1090</v>
      </c>
      <c r="F3698" s="7" t="str">
        <f>+_xlfn.XLOOKUP(LISTAS[[#This Row],[ID]],_01_CODIGOS_Y_COSTOS_xlsm[Producto y N°],_01_CODIGOS_Y_COSTOS_xlsm[FABRICA],"",0,1)</f>
        <v/>
      </c>
      <c r="G3698" s="26">
        <f>LISTAS[[#This Row],[Precio]]*(1-0.46)</f>
        <v>588.6</v>
      </c>
      <c r="H3698" s="21">
        <f>+_xlfn.XLOOKUP(LISTAS[[#This Row],[ID]],_01_CODIGOS_Y_COSTOS_xlsm[Producto y N°],_01_CODIGOS_Y_COSTOS_xlsm[COSTO],0,0,1)</f>
        <v>0</v>
      </c>
      <c r="I3698" s="28">
        <f>+IFERROR(LISTAS[[#This Row],[VENTA NETA]]/LISTAS[[#This Row],[COSTO]]-1,0)</f>
        <v>0</v>
      </c>
      <c r="J3698" s="50" t="str">
        <f>IFERROR(VLOOKUP(LISTAS[[#This Row],[ID]],_01_CODIGOS_Y_COSTOS_xlsm[[Producto y N°]:[CODIGO]],2,0),"")</f>
        <v/>
      </c>
      <c r="O3698" t="s">
        <v>10992</v>
      </c>
      <c r="AB3698" s="12" t="str">
        <f>+LISTAS[[#This Row],[Codigo]]&amp;LISTAS[[#This Row],[Fabrica]]</f>
        <v/>
      </c>
      <c r="AC3698" s="13" t="str">
        <f>+LISTAS[[#This Row],[Codigo]]</f>
        <v/>
      </c>
      <c r="AD3698" s="13" t="str">
        <f>+LISTAS[[#This Row],[ID]]</f>
        <v>TUERCAS RAPIDAS NUEVAS88</v>
      </c>
    </row>
    <row r="3699" spans="1:30" x14ac:dyDescent="0.35">
      <c r="A3699" s="7" t="s">
        <v>10994</v>
      </c>
      <c r="B3699" t="s">
        <v>10966</v>
      </c>
      <c r="C3699">
        <v>89</v>
      </c>
      <c r="D3699" t="s">
        <v>10995</v>
      </c>
      <c r="E3699" s="2">
        <v>840</v>
      </c>
      <c r="F3699" s="7" t="str">
        <f>+_xlfn.XLOOKUP(LISTAS[[#This Row],[ID]],_01_CODIGOS_Y_COSTOS_xlsm[Producto y N°],_01_CODIGOS_Y_COSTOS_xlsm[FABRICA],"",0,1)</f>
        <v/>
      </c>
      <c r="G3699" s="26">
        <f>LISTAS[[#This Row],[Precio]]*(1-0.46)</f>
        <v>453.6</v>
      </c>
      <c r="H3699" s="21">
        <f>+_xlfn.XLOOKUP(LISTAS[[#This Row],[ID]],_01_CODIGOS_Y_COSTOS_xlsm[Producto y N°],_01_CODIGOS_Y_COSTOS_xlsm[COSTO],0,0,1)</f>
        <v>0</v>
      </c>
      <c r="I3699" s="28">
        <f>+IFERROR(LISTAS[[#This Row],[VENTA NETA]]/LISTAS[[#This Row],[COSTO]]-1,0)</f>
        <v>0</v>
      </c>
      <c r="J3699" s="50" t="str">
        <f>IFERROR(VLOOKUP(LISTAS[[#This Row],[ID]],_01_CODIGOS_Y_COSTOS_xlsm[[Producto y N°]:[CODIGO]],2,0),"")</f>
        <v/>
      </c>
      <c r="O3699" t="s">
        <v>10994</v>
      </c>
      <c r="AB3699" s="12" t="str">
        <f>+LISTAS[[#This Row],[Codigo]]&amp;LISTAS[[#This Row],[Fabrica]]</f>
        <v/>
      </c>
      <c r="AC3699" s="13" t="str">
        <f>+LISTAS[[#This Row],[Codigo]]</f>
        <v/>
      </c>
      <c r="AD3699" s="13" t="str">
        <f>+LISTAS[[#This Row],[ID]]</f>
        <v>TUERCAS RAPIDAS NUEVAS89</v>
      </c>
    </row>
    <row r="3700" spans="1:30" x14ac:dyDescent="0.35">
      <c r="A3700" s="7" t="s">
        <v>10996</v>
      </c>
      <c r="B3700" t="s">
        <v>10966</v>
      </c>
      <c r="C3700">
        <v>90</v>
      </c>
      <c r="D3700" t="s">
        <v>10997</v>
      </c>
      <c r="E3700" s="2">
        <v>1040</v>
      </c>
      <c r="F3700" s="7" t="str">
        <f>+_xlfn.XLOOKUP(LISTAS[[#This Row],[ID]],_01_CODIGOS_Y_COSTOS_xlsm[Producto y N°],_01_CODIGOS_Y_COSTOS_xlsm[FABRICA],"",0,1)</f>
        <v/>
      </c>
      <c r="G3700" s="26">
        <f>LISTAS[[#This Row],[Precio]]*(1-0.46)</f>
        <v>561.6</v>
      </c>
      <c r="H3700" s="21">
        <f>+_xlfn.XLOOKUP(LISTAS[[#This Row],[ID]],_01_CODIGOS_Y_COSTOS_xlsm[Producto y N°],_01_CODIGOS_Y_COSTOS_xlsm[COSTO],0,0,1)</f>
        <v>0</v>
      </c>
      <c r="I3700" s="28">
        <f>+IFERROR(LISTAS[[#This Row],[VENTA NETA]]/LISTAS[[#This Row],[COSTO]]-1,0)</f>
        <v>0</v>
      </c>
      <c r="J3700" s="50" t="str">
        <f>IFERROR(VLOOKUP(LISTAS[[#This Row],[ID]],_01_CODIGOS_Y_COSTOS_xlsm[[Producto y N°]:[CODIGO]],2,0),"")</f>
        <v/>
      </c>
      <c r="O3700" t="s">
        <v>10996</v>
      </c>
      <c r="AB3700" s="12" t="str">
        <f>+LISTAS[[#This Row],[Codigo]]&amp;LISTAS[[#This Row],[Fabrica]]</f>
        <v/>
      </c>
      <c r="AC3700" s="13" t="str">
        <f>+LISTAS[[#This Row],[Codigo]]</f>
        <v/>
      </c>
      <c r="AD3700" s="13" t="str">
        <f>+LISTAS[[#This Row],[ID]]</f>
        <v>TUERCAS RAPIDAS NUEVAS90</v>
      </c>
    </row>
    <row r="3701" spans="1:30" x14ac:dyDescent="0.35">
      <c r="A3701" s="7" t="s">
        <v>10998</v>
      </c>
      <c r="B3701" t="s">
        <v>10966</v>
      </c>
      <c r="C3701">
        <v>91</v>
      </c>
      <c r="D3701" t="s">
        <v>10999</v>
      </c>
      <c r="E3701" s="2">
        <v>1420</v>
      </c>
      <c r="F3701" s="7" t="str">
        <f>+_xlfn.XLOOKUP(LISTAS[[#This Row],[ID]],_01_CODIGOS_Y_COSTOS_xlsm[Producto y N°],_01_CODIGOS_Y_COSTOS_xlsm[FABRICA],"",0,1)</f>
        <v/>
      </c>
      <c r="G3701" s="26">
        <f>LISTAS[[#This Row],[Precio]]*(1-0.46)</f>
        <v>766.80000000000007</v>
      </c>
      <c r="H3701" s="21">
        <f>+_xlfn.XLOOKUP(LISTAS[[#This Row],[ID]],_01_CODIGOS_Y_COSTOS_xlsm[Producto y N°],_01_CODIGOS_Y_COSTOS_xlsm[COSTO],0,0,1)</f>
        <v>0</v>
      </c>
      <c r="I3701" s="28">
        <f>+IFERROR(LISTAS[[#This Row],[VENTA NETA]]/LISTAS[[#This Row],[COSTO]]-1,0)</f>
        <v>0</v>
      </c>
      <c r="J3701" s="50" t="str">
        <f>IFERROR(VLOOKUP(LISTAS[[#This Row],[ID]],_01_CODIGOS_Y_COSTOS_xlsm[[Producto y N°]:[CODIGO]],2,0),"")</f>
        <v/>
      </c>
      <c r="O3701" t="s">
        <v>10998</v>
      </c>
      <c r="AB3701" s="12" t="str">
        <f>+LISTAS[[#This Row],[Codigo]]&amp;LISTAS[[#This Row],[Fabrica]]</f>
        <v/>
      </c>
      <c r="AC3701" s="13" t="str">
        <f>+LISTAS[[#This Row],[Codigo]]</f>
        <v/>
      </c>
      <c r="AD3701" s="13" t="str">
        <f>+LISTAS[[#This Row],[ID]]</f>
        <v>TUERCAS RAPIDAS NUEVAS91</v>
      </c>
    </row>
    <row r="3702" spans="1:30" x14ac:dyDescent="0.35">
      <c r="A3702" s="7" t="s">
        <v>11000</v>
      </c>
      <c r="B3702" t="s">
        <v>10966</v>
      </c>
      <c r="C3702">
        <v>92</v>
      </c>
      <c r="D3702" t="s">
        <v>11001</v>
      </c>
      <c r="E3702" s="2">
        <v>1715</v>
      </c>
      <c r="F3702" s="7" t="str">
        <f>+_xlfn.XLOOKUP(LISTAS[[#This Row],[ID]],_01_CODIGOS_Y_COSTOS_xlsm[Producto y N°],_01_CODIGOS_Y_COSTOS_xlsm[FABRICA],"",0,1)</f>
        <v/>
      </c>
      <c r="G3702" s="26">
        <f>LISTAS[[#This Row],[Precio]]*(1-0.46)</f>
        <v>926.1</v>
      </c>
      <c r="H3702" s="21">
        <f>+_xlfn.XLOOKUP(LISTAS[[#This Row],[ID]],_01_CODIGOS_Y_COSTOS_xlsm[Producto y N°],_01_CODIGOS_Y_COSTOS_xlsm[COSTO],0,0,1)</f>
        <v>0</v>
      </c>
      <c r="I3702" s="28">
        <f>+IFERROR(LISTAS[[#This Row],[VENTA NETA]]/LISTAS[[#This Row],[COSTO]]-1,0)</f>
        <v>0</v>
      </c>
      <c r="J3702" s="50" t="str">
        <f>IFERROR(VLOOKUP(LISTAS[[#This Row],[ID]],_01_CODIGOS_Y_COSTOS_xlsm[[Producto y N°]:[CODIGO]],2,0),"")</f>
        <v/>
      </c>
      <c r="O3702" t="s">
        <v>11000</v>
      </c>
      <c r="AB3702" s="12" t="str">
        <f>+LISTAS[[#This Row],[Codigo]]&amp;LISTAS[[#This Row],[Fabrica]]</f>
        <v/>
      </c>
      <c r="AC3702" s="13" t="str">
        <f>+LISTAS[[#This Row],[Codigo]]</f>
        <v/>
      </c>
      <c r="AD3702" s="13" t="str">
        <f>+LISTAS[[#This Row],[ID]]</f>
        <v>TUERCAS RAPIDAS NUEVAS92</v>
      </c>
    </row>
    <row r="3703" spans="1:30" x14ac:dyDescent="0.35">
      <c r="A3703" s="7" t="s">
        <v>11002</v>
      </c>
      <c r="B3703" t="s">
        <v>10966</v>
      </c>
      <c r="C3703">
        <v>93</v>
      </c>
      <c r="D3703" t="s">
        <v>11003</v>
      </c>
      <c r="E3703" s="2">
        <v>1715</v>
      </c>
      <c r="F3703" s="7" t="str">
        <f>+_xlfn.XLOOKUP(LISTAS[[#This Row],[ID]],_01_CODIGOS_Y_COSTOS_xlsm[Producto y N°],_01_CODIGOS_Y_COSTOS_xlsm[FABRICA],"",0,1)</f>
        <v/>
      </c>
      <c r="G3703" s="26">
        <f>LISTAS[[#This Row],[Precio]]*(1-0.46)</f>
        <v>926.1</v>
      </c>
      <c r="H3703" s="21">
        <f>+_xlfn.XLOOKUP(LISTAS[[#This Row],[ID]],_01_CODIGOS_Y_COSTOS_xlsm[Producto y N°],_01_CODIGOS_Y_COSTOS_xlsm[COSTO],0,0,1)</f>
        <v>0</v>
      </c>
      <c r="I3703" s="28">
        <f>+IFERROR(LISTAS[[#This Row],[VENTA NETA]]/LISTAS[[#This Row],[COSTO]]-1,0)</f>
        <v>0</v>
      </c>
      <c r="J3703" s="50" t="str">
        <f>IFERROR(VLOOKUP(LISTAS[[#This Row],[ID]],_01_CODIGOS_Y_COSTOS_xlsm[[Producto y N°]:[CODIGO]],2,0),"")</f>
        <v/>
      </c>
      <c r="O3703" t="s">
        <v>11002</v>
      </c>
      <c r="AB3703" s="12" t="str">
        <f>+LISTAS[[#This Row],[Codigo]]&amp;LISTAS[[#This Row],[Fabrica]]</f>
        <v/>
      </c>
      <c r="AC3703" s="13" t="str">
        <f>+LISTAS[[#This Row],[Codigo]]</f>
        <v/>
      </c>
      <c r="AD3703" s="13" t="str">
        <f>+LISTAS[[#This Row],[ID]]</f>
        <v>TUERCAS RAPIDAS NUEVAS93</v>
      </c>
    </row>
    <row r="3704" spans="1:30" x14ac:dyDescent="0.35">
      <c r="A3704" s="7" t="s">
        <v>11004</v>
      </c>
      <c r="B3704" t="s">
        <v>10966</v>
      </c>
      <c r="C3704">
        <v>94</v>
      </c>
      <c r="D3704" t="s">
        <v>11005</v>
      </c>
      <c r="E3704" s="2">
        <v>1715</v>
      </c>
      <c r="F3704" s="7" t="str">
        <f>+_xlfn.XLOOKUP(LISTAS[[#This Row],[ID]],_01_CODIGOS_Y_COSTOS_xlsm[Producto y N°],_01_CODIGOS_Y_COSTOS_xlsm[FABRICA],"",0,1)</f>
        <v/>
      </c>
      <c r="G3704" s="26">
        <f>LISTAS[[#This Row],[Precio]]*(1-0.46)</f>
        <v>926.1</v>
      </c>
      <c r="H3704" s="21">
        <f>+_xlfn.XLOOKUP(LISTAS[[#This Row],[ID]],_01_CODIGOS_Y_COSTOS_xlsm[Producto y N°],_01_CODIGOS_Y_COSTOS_xlsm[COSTO],0,0,1)</f>
        <v>0</v>
      </c>
      <c r="I3704" s="28">
        <f>+IFERROR(LISTAS[[#This Row],[VENTA NETA]]/LISTAS[[#This Row],[COSTO]]-1,0)</f>
        <v>0</v>
      </c>
      <c r="J3704" s="50" t="str">
        <f>IFERROR(VLOOKUP(LISTAS[[#This Row],[ID]],_01_CODIGOS_Y_COSTOS_xlsm[[Producto y N°]:[CODIGO]],2,0),"")</f>
        <v/>
      </c>
      <c r="O3704" t="s">
        <v>11004</v>
      </c>
      <c r="AB3704" s="12" t="str">
        <f>+LISTAS[[#This Row],[Codigo]]&amp;LISTAS[[#This Row],[Fabrica]]</f>
        <v/>
      </c>
      <c r="AC3704" s="13" t="str">
        <f>+LISTAS[[#This Row],[Codigo]]</f>
        <v/>
      </c>
      <c r="AD3704" s="13" t="str">
        <f>+LISTAS[[#This Row],[ID]]</f>
        <v>TUERCAS RAPIDAS NUEVAS94</v>
      </c>
    </row>
    <row r="3705" spans="1:30" x14ac:dyDescent="0.35">
      <c r="A3705" s="7" t="s">
        <v>11006</v>
      </c>
      <c r="B3705" t="s">
        <v>10966</v>
      </c>
      <c r="C3705">
        <v>95</v>
      </c>
      <c r="D3705" t="s">
        <v>11007</v>
      </c>
      <c r="E3705" s="2">
        <v>1715</v>
      </c>
      <c r="F3705" s="7" t="str">
        <f>+_xlfn.XLOOKUP(LISTAS[[#This Row],[ID]],_01_CODIGOS_Y_COSTOS_xlsm[Producto y N°],_01_CODIGOS_Y_COSTOS_xlsm[FABRICA],"",0,1)</f>
        <v/>
      </c>
      <c r="G3705" s="26">
        <f>LISTAS[[#This Row],[Precio]]*(1-0.46)</f>
        <v>926.1</v>
      </c>
      <c r="H3705" s="21">
        <f>+_xlfn.XLOOKUP(LISTAS[[#This Row],[ID]],_01_CODIGOS_Y_COSTOS_xlsm[Producto y N°],_01_CODIGOS_Y_COSTOS_xlsm[COSTO],0,0,1)</f>
        <v>0</v>
      </c>
      <c r="I3705" s="28">
        <f>+IFERROR(LISTAS[[#This Row],[VENTA NETA]]/LISTAS[[#This Row],[COSTO]]-1,0)</f>
        <v>0</v>
      </c>
      <c r="J3705" s="50" t="str">
        <f>IFERROR(VLOOKUP(LISTAS[[#This Row],[ID]],_01_CODIGOS_Y_COSTOS_xlsm[[Producto y N°]:[CODIGO]],2,0),"")</f>
        <v/>
      </c>
      <c r="O3705" t="s">
        <v>11006</v>
      </c>
      <c r="AB3705" s="12" t="str">
        <f>+LISTAS[[#This Row],[Codigo]]&amp;LISTAS[[#This Row],[Fabrica]]</f>
        <v/>
      </c>
      <c r="AC3705" s="13" t="str">
        <f>+LISTAS[[#This Row],[Codigo]]</f>
        <v/>
      </c>
      <c r="AD3705" s="13" t="str">
        <f>+LISTAS[[#This Row],[ID]]</f>
        <v>TUERCAS RAPIDAS NUEVAS95</v>
      </c>
    </row>
    <row r="3706" spans="1:30" x14ac:dyDescent="0.35">
      <c r="A3706" s="7" t="s">
        <v>11008</v>
      </c>
      <c r="B3706" t="s">
        <v>10966</v>
      </c>
      <c r="C3706">
        <v>96</v>
      </c>
      <c r="D3706" t="s">
        <v>11009</v>
      </c>
      <c r="E3706" s="2">
        <v>1930</v>
      </c>
      <c r="F3706" s="7" t="str">
        <f>+_xlfn.XLOOKUP(LISTAS[[#This Row],[ID]],_01_CODIGOS_Y_COSTOS_xlsm[Producto y N°],_01_CODIGOS_Y_COSTOS_xlsm[FABRICA],"",0,1)</f>
        <v/>
      </c>
      <c r="G3706" s="26">
        <f>LISTAS[[#This Row],[Precio]]*(1-0.46)</f>
        <v>1042.2</v>
      </c>
      <c r="H3706" s="21">
        <f>+_xlfn.XLOOKUP(LISTAS[[#This Row],[ID]],_01_CODIGOS_Y_COSTOS_xlsm[Producto y N°],_01_CODIGOS_Y_COSTOS_xlsm[COSTO],0,0,1)</f>
        <v>0</v>
      </c>
      <c r="I3706" s="28">
        <f>+IFERROR(LISTAS[[#This Row],[VENTA NETA]]/LISTAS[[#This Row],[COSTO]]-1,0)</f>
        <v>0</v>
      </c>
      <c r="J3706" s="50" t="str">
        <f>IFERROR(VLOOKUP(LISTAS[[#This Row],[ID]],_01_CODIGOS_Y_COSTOS_xlsm[[Producto y N°]:[CODIGO]],2,0),"")</f>
        <v/>
      </c>
      <c r="O3706" t="s">
        <v>11008</v>
      </c>
      <c r="AB3706" s="12" t="str">
        <f>+LISTAS[[#This Row],[Codigo]]&amp;LISTAS[[#This Row],[Fabrica]]</f>
        <v/>
      </c>
      <c r="AC3706" s="13" t="str">
        <f>+LISTAS[[#This Row],[Codigo]]</f>
        <v/>
      </c>
      <c r="AD3706" s="13" t="str">
        <f>+LISTAS[[#This Row],[ID]]</f>
        <v>TUERCAS RAPIDAS NUEVAS96</v>
      </c>
    </row>
    <row r="3707" spans="1:30" x14ac:dyDescent="0.35">
      <c r="A3707" s="7" t="s">
        <v>11010</v>
      </c>
      <c r="B3707" t="s">
        <v>10966</v>
      </c>
      <c r="C3707">
        <v>97</v>
      </c>
      <c r="D3707" t="s">
        <v>11011</v>
      </c>
      <c r="E3707" s="2">
        <v>1930</v>
      </c>
      <c r="F3707" s="7" t="str">
        <f>+_xlfn.XLOOKUP(LISTAS[[#This Row],[ID]],_01_CODIGOS_Y_COSTOS_xlsm[Producto y N°],_01_CODIGOS_Y_COSTOS_xlsm[FABRICA],"",0,1)</f>
        <v/>
      </c>
      <c r="G3707" s="26">
        <f>LISTAS[[#This Row],[Precio]]*(1-0.46)</f>
        <v>1042.2</v>
      </c>
      <c r="H3707" s="21">
        <f>+_xlfn.XLOOKUP(LISTAS[[#This Row],[ID]],_01_CODIGOS_Y_COSTOS_xlsm[Producto y N°],_01_CODIGOS_Y_COSTOS_xlsm[COSTO],0,0,1)</f>
        <v>0</v>
      </c>
      <c r="I3707" s="28">
        <f>+IFERROR(LISTAS[[#This Row],[VENTA NETA]]/LISTAS[[#This Row],[COSTO]]-1,0)</f>
        <v>0</v>
      </c>
      <c r="J3707" s="50" t="str">
        <f>IFERROR(VLOOKUP(LISTAS[[#This Row],[ID]],_01_CODIGOS_Y_COSTOS_xlsm[[Producto y N°]:[CODIGO]],2,0),"")</f>
        <v/>
      </c>
      <c r="O3707" t="s">
        <v>11010</v>
      </c>
      <c r="AB3707" s="12" t="str">
        <f>+LISTAS[[#This Row],[Codigo]]&amp;LISTAS[[#This Row],[Fabrica]]</f>
        <v/>
      </c>
      <c r="AC3707" s="13" t="str">
        <f>+LISTAS[[#This Row],[Codigo]]</f>
        <v/>
      </c>
      <c r="AD3707" s="13" t="str">
        <f>+LISTAS[[#This Row],[ID]]</f>
        <v>TUERCAS RAPIDAS NUEVAS97</v>
      </c>
    </row>
    <row r="3708" spans="1:30" x14ac:dyDescent="0.35">
      <c r="A3708" s="7" t="s">
        <v>11012</v>
      </c>
      <c r="B3708" t="s">
        <v>10966</v>
      </c>
      <c r="C3708">
        <v>98</v>
      </c>
      <c r="D3708" t="s">
        <v>11013</v>
      </c>
      <c r="E3708" s="2">
        <v>920</v>
      </c>
      <c r="F3708" s="7" t="str">
        <f>+_xlfn.XLOOKUP(LISTAS[[#This Row],[ID]],_01_CODIGOS_Y_COSTOS_xlsm[Producto y N°],_01_CODIGOS_Y_COSTOS_xlsm[FABRICA],"",0,1)</f>
        <v/>
      </c>
      <c r="G3708" s="26">
        <f>LISTAS[[#This Row],[Precio]]*(1-0.46)</f>
        <v>496.8</v>
      </c>
      <c r="H3708" s="21">
        <f>+_xlfn.XLOOKUP(LISTAS[[#This Row],[ID]],_01_CODIGOS_Y_COSTOS_xlsm[Producto y N°],_01_CODIGOS_Y_COSTOS_xlsm[COSTO],0,0,1)</f>
        <v>0</v>
      </c>
      <c r="I3708" s="28">
        <f>+IFERROR(LISTAS[[#This Row],[VENTA NETA]]/LISTAS[[#This Row],[COSTO]]-1,0)</f>
        <v>0</v>
      </c>
      <c r="J3708" s="50" t="str">
        <f>IFERROR(VLOOKUP(LISTAS[[#This Row],[ID]],_01_CODIGOS_Y_COSTOS_xlsm[[Producto y N°]:[CODIGO]],2,0),"")</f>
        <v/>
      </c>
      <c r="O3708" t="s">
        <v>11012</v>
      </c>
      <c r="AB3708" s="12" t="str">
        <f>+LISTAS[[#This Row],[Codigo]]&amp;LISTAS[[#This Row],[Fabrica]]</f>
        <v/>
      </c>
      <c r="AC3708" s="13" t="str">
        <f>+LISTAS[[#This Row],[Codigo]]</f>
        <v/>
      </c>
      <c r="AD3708" s="13" t="str">
        <f>+LISTAS[[#This Row],[ID]]</f>
        <v>TUERCAS RAPIDAS NUEVAS98</v>
      </c>
    </row>
    <row r="3709" spans="1:30" x14ac:dyDescent="0.35">
      <c r="A3709" s="7" t="s">
        <v>11014</v>
      </c>
      <c r="B3709" t="s">
        <v>10966</v>
      </c>
      <c r="C3709">
        <v>99</v>
      </c>
      <c r="D3709" t="s">
        <v>11015</v>
      </c>
      <c r="E3709" s="2">
        <v>1715</v>
      </c>
      <c r="F3709" s="7" t="str">
        <f>+_xlfn.XLOOKUP(LISTAS[[#This Row],[ID]],_01_CODIGOS_Y_COSTOS_xlsm[Producto y N°],_01_CODIGOS_Y_COSTOS_xlsm[FABRICA],"",0,1)</f>
        <v/>
      </c>
      <c r="G3709" s="26">
        <f>LISTAS[[#This Row],[Precio]]*(1-0.46)</f>
        <v>926.1</v>
      </c>
      <c r="H3709" s="21">
        <f>+_xlfn.XLOOKUP(LISTAS[[#This Row],[ID]],_01_CODIGOS_Y_COSTOS_xlsm[Producto y N°],_01_CODIGOS_Y_COSTOS_xlsm[COSTO],0,0,1)</f>
        <v>0</v>
      </c>
      <c r="I3709" s="28">
        <f>+IFERROR(LISTAS[[#This Row],[VENTA NETA]]/LISTAS[[#This Row],[COSTO]]-1,0)</f>
        <v>0</v>
      </c>
      <c r="J3709" s="50" t="str">
        <f>IFERROR(VLOOKUP(LISTAS[[#This Row],[ID]],_01_CODIGOS_Y_COSTOS_xlsm[[Producto y N°]:[CODIGO]],2,0),"")</f>
        <v/>
      </c>
      <c r="O3709" t="s">
        <v>11014</v>
      </c>
      <c r="AB3709" s="12" t="str">
        <f>+LISTAS[[#This Row],[Codigo]]&amp;LISTAS[[#This Row],[Fabrica]]</f>
        <v/>
      </c>
      <c r="AC3709" s="13" t="str">
        <f>+LISTAS[[#This Row],[Codigo]]</f>
        <v/>
      </c>
      <c r="AD3709" s="13" t="str">
        <f>+LISTAS[[#This Row],[ID]]</f>
        <v>TUERCAS RAPIDAS NUEVAS99</v>
      </c>
    </row>
    <row r="3710" spans="1:30" x14ac:dyDescent="0.35">
      <c r="A3710" s="7" t="s">
        <v>11016</v>
      </c>
      <c r="B3710" t="s">
        <v>10966</v>
      </c>
      <c r="C3710">
        <v>100</v>
      </c>
      <c r="D3710" t="s">
        <v>11017</v>
      </c>
      <c r="E3710" s="2">
        <v>750</v>
      </c>
      <c r="F3710" s="7" t="str">
        <f>+_xlfn.XLOOKUP(LISTAS[[#This Row],[ID]],_01_CODIGOS_Y_COSTOS_xlsm[Producto y N°],_01_CODIGOS_Y_COSTOS_xlsm[FABRICA],"",0,1)</f>
        <v/>
      </c>
      <c r="G3710" s="26">
        <f>LISTAS[[#This Row],[Precio]]*(1-0.46)</f>
        <v>405</v>
      </c>
      <c r="H3710" s="21">
        <f>+_xlfn.XLOOKUP(LISTAS[[#This Row],[ID]],_01_CODIGOS_Y_COSTOS_xlsm[Producto y N°],_01_CODIGOS_Y_COSTOS_xlsm[COSTO],0,0,1)</f>
        <v>0</v>
      </c>
      <c r="I3710" s="28">
        <f>+IFERROR(LISTAS[[#This Row],[VENTA NETA]]/LISTAS[[#This Row],[COSTO]]-1,0)</f>
        <v>0</v>
      </c>
      <c r="J3710" s="50" t="str">
        <f>IFERROR(VLOOKUP(LISTAS[[#This Row],[ID]],_01_CODIGOS_Y_COSTOS_xlsm[[Producto y N°]:[CODIGO]],2,0),"")</f>
        <v/>
      </c>
      <c r="O3710" t="s">
        <v>11016</v>
      </c>
      <c r="AB3710" s="12" t="str">
        <f>+LISTAS[[#This Row],[Codigo]]&amp;LISTAS[[#This Row],[Fabrica]]</f>
        <v/>
      </c>
      <c r="AC3710" s="13" t="str">
        <f>+LISTAS[[#This Row],[Codigo]]</f>
        <v/>
      </c>
      <c r="AD3710" s="13" t="str">
        <f>+LISTAS[[#This Row],[ID]]</f>
        <v>TUERCAS RAPIDAS NUEVAS100</v>
      </c>
    </row>
    <row r="3711" spans="1:30" x14ac:dyDescent="0.35">
      <c r="A3711" s="7" t="s">
        <v>11018</v>
      </c>
      <c r="B3711" t="s">
        <v>10966</v>
      </c>
      <c r="C3711">
        <v>104</v>
      </c>
      <c r="D3711" t="s">
        <v>11019</v>
      </c>
      <c r="E3711" s="2">
        <v>1250</v>
      </c>
      <c r="F3711" s="7" t="str">
        <f>+_xlfn.XLOOKUP(LISTAS[[#This Row],[ID]],_01_CODIGOS_Y_COSTOS_xlsm[Producto y N°],_01_CODIGOS_Y_COSTOS_xlsm[FABRICA],"",0,1)</f>
        <v/>
      </c>
      <c r="G3711" s="26">
        <f>LISTAS[[#This Row],[Precio]]*(1-0.46)</f>
        <v>675</v>
      </c>
      <c r="H3711" s="21">
        <f>+_xlfn.XLOOKUP(LISTAS[[#This Row],[ID]],_01_CODIGOS_Y_COSTOS_xlsm[Producto y N°],_01_CODIGOS_Y_COSTOS_xlsm[COSTO],0,0,1)</f>
        <v>0</v>
      </c>
      <c r="I3711" s="28">
        <f>+IFERROR(LISTAS[[#This Row],[VENTA NETA]]/LISTAS[[#This Row],[COSTO]]-1,0)</f>
        <v>0</v>
      </c>
      <c r="J3711" s="50" t="str">
        <f>IFERROR(VLOOKUP(LISTAS[[#This Row],[ID]],_01_CODIGOS_Y_COSTOS_xlsm[[Producto y N°]:[CODIGO]],2,0),"")</f>
        <v/>
      </c>
      <c r="O3711" t="s">
        <v>11018</v>
      </c>
      <c r="AB3711" s="12" t="str">
        <f>+LISTAS[[#This Row],[Codigo]]&amp;LISTAS[[#This Row],[Fabrica]]</f>
        <v/>
      </c>
      <c r="AC3711" s="13" t="str">
        <f>+LISTAS[[#This Row],[Codigo]]</f>
        <v/>
      </c>
      <c r="AD3711" s="13" t="str">
        <f>+LISTAS[[#This Row],[ID]]</f>
        <v>TUERCAS RAPIDAS NUEVAS104</v>
      </c>
    </row>
    <row r="3712" spans="1:30" x14ac:dyDescent="0.35">
      <c r="A3712" s="7" t="s">
        <v>11020</v>
      </c>
      <c r="B3712" t="s">
        <v>10966</v>
      </c>
      <c r="C3712">
        <v>105</v>
      </c>
      <c r="D3712" t="s">
        <v>11021</v>
      </c>
      <c r="E3712" s="2">
        <v>1250</v>
      </c>
      <c r="F3712" s="7" t="str">
        <f>+_xlfn.XLOOKUP(LISTAS[[#This Row],[ID]],_01_CODIGOS_Y_COSTOS_xlsm[Producto y N°],_01_CODIGOS_Y_COSTOS_xlsm[FABRICA],"",0,1)</f>
        <v/>
      </c>
      <c r="G3712" s="26">
        <f>LISTAS[[#This Row],[Precio]]*(1-0.46)</f>
        <v>675</v>
      </c>
      <c r="H3712" s="21">
        <f>+_xlfn.XLOOKUP(LISTAS[[#This Row],[ID]],_01_CODIGOS_Y_COSTOS_xlsm[Producto y N°],_01_CODIGOS_Y_COSTOS_xlsm[COSTO],0,0,1)</f>
        <v>0</v>
      </c>
      <c r="I3712" s="28">
        <f>+IFERROR(LISTAS[[#This Row],[VENTA NETA]]/LISTAS[[#This Row],[COSTO]]-1,0)</f>
        <v>0</v>
      </c>
      <c r="J3712" s="50" t="str">
        <f>IFERROR(VLOOKUP(LISTAS[[#This Row],[ID]],_01_CODIGOS_Y_COSTOS_xlsm[[Producto y N°]:[CODIGO]],2,0),"")</f>
        <v/>
      </c>
      <c r="O3712" t="s">
        <v>11020</v>
      </c>
      <c r="AB3712" s="12" t="str">
        <f>+LISTAS[[#This Row],[Codigo]]&amp;LISTAS[[#This Row],[Fabrica]]</f>
        <v/>
      </c>
      <c r="AC3712" s="13" t="str">
        <f>+LISTAS[[#This Row],[Codigo]]</f>
        <v/>
      </c>
      <c r="AD3712" s="13" t="str">
        <f>+LISTAS[[#This Row],[ID]]</f>
        <v>TUERCAS RAPIDAS NUEVAS105</v>
      </c>
    </row>
    <row r="3713" spans="1:30" x14ac:dyDescent="0.35">
      <c r="A3713" s="7" t="s">
        <v>11022</v>
      </c>
      <c r="B3713" t="s">
        <v>10966</v>
      </c>
      <c r="C3713">
        <v>108</v>
      </c>
      <c r="D3713" t="s">
        <v>11023</v>
      </c>
      <c r="E3713" s="2">
        <v>1150</v>
      </c>
      <c r="F3713" s="7" t="str">
        <f>+_xlfn.XLOOKUP(LISTAS[[#This Row],[ID]],_01_CODIGOS_Y_COSTOS_xlsm[Producto y N°],_01_CODIGOS_Y_COSTOS_xlsm[FABRICA],"",0,1)</f>
        <v/>
      </c>
      <c r="G3713" s="26">
        <f>LISTAS[[#This Row],[Precio]]*(1-0.46)</f>
        <v>621</v>
      </c>
      <c r="H3713" s="21">
        <f>+_xlfn.XLOOKUP(LISTAS[[#This Row],[ID]],_01_CODIGOS_Y_COSTOS_xlsm[Producto y N°],_01_CODIGOS_Y_COSTOS_xlsm[COSTO],0,0,1)</f>
        <v>0</v>
      </c>
      <c r="I3713" s="28">
        <f>+IFERROR(LISTAS[[#This Row],[VENTA NETA]]/LISTAS[[#This Row],[COSTO]]-1,0)</f>
        <v>0</v>
      </c>
      <c r="J3713" s="50" t="str">
        <f>IFERROR(VLOOKUP(LISTAS[[#This Row],[ID]],_01_CODIGOS_Y_COSTOS_xlsm[[Producto y N°]:[CODIGO]],2,0),"")</f>
        <v/>
      </c>
      <c r="O3713" t="s">
        <v>11022</v>
      </c>
      <c r="AB3713" s="12" t="str">
        <f>+LISTAS[[#This Row],[Codigo]]&amp;LISTAS[[#This Row],[Fabrica]]</f>
        <v/>
      </c>
      <c r="AC3713" s="13" t="str">
        <f>+LISTAS[[#This Row],[Codigo]]</f>
        <v/>
      </c>
      <c r="AD3713" s="13" t="str">
        <f>+LISTAS[[#This Row],[ID]]</f>
        <v>TUERCAS RAPIDAS NUEVAS108</v>
      </c>
    </row>
    <row r="3714" spans="1:30" x14ac:dyDescent="0.35">
      <c r="A3714" s="7" t="s">
        <v>11024</v>
      </c>
      <c r="B3714" t="s">
        <v>10966</v>
      </c>
      <c r="C3714">
        <v>112</v>
      </c>
      <c r="D3714" t="s">
        <v>11025</v>
      </c>
      <c r="E3714" s="2">
        <v>3875</v>
      </c>
      <c r="F3714" s="7" t="str">
        <f>+_xlfn.XLOOKUP(LISTAS[[#This Row],[ID]],_01_CODIGOS_Y_COSTOS_xlsm[Producto y N°],_01_CODIGOS_Y_COSTOS_xlsm[FABRICA],"",0,1)</f>
        <v/>
      </c>
      <c r="G3714" s="26">
        <f>LISTAS[[#This Row],[Precio]]*(1-0.46)</f>
        <v>2092.5</v>
      </c>
      <c r="H3714" s="21">
        <f>+_xlfn.XLOOKUP(LISTAS[[#This Row],[ID]],_01_CODIGOS_Y_COSTOS_xlsm[Producto y N°],_01_CODIGOS_Y_COSTOS_xlsm[COSTO],0,0,1)</f>
        <v>0</v>
      </c>
      <c r="I3714" s="28">
        <f>+IFERROR(LISTAS[[#This Row],[VENTA NETA]]/LISTAS[[#This Row],[COSTO]]-1,0)</f>
        <v>0</v>
      </c>
      <c r="J3714" s="50" t="str">
        <f>IFERROR(VLOOKUP(LISTAS[[#This Row],[ID]],_01_CODIGOS_Y_COSTOS_xlsm[[Producto y N°]:[CODIGO]],2,0),"")</f>
        <v/>
      </c>
      <c r="O3714" t="s">
        <v>11024</v>
      </c>
      <c r="AB3714" s="12" t="str">
        <f>+LISTAS[[#This Row],[Codigo]]&amp;LISTAS[[#This Row],[Fabrica]]</f>
        <v/>
      </c>
      <c r="AC3714" s="13" t="str">
        <f>+LISTAS[[#This Row],[Codigo]]</f>
        <v/>
      </c>
      <c r="AD3714" s="13" t="str">
        <f>+LISTAS[[#This Row],[ID]]</f>
        <v>TUERCAS RAPIDAS NUEVAS112</v>
      </c>
    </row>
    <row r="3715" spans="1:30" x14ac:dyDescent="0.35">
      <c r="A3715" s="7" t="s">
        <v>11026</v>
      </c>
      <c r="B3715" t="s">
        <v>10966</v>
      </c>
      <c r="C3715">
        <v>115</v>
      </c>
      <c r="D3715" t="s">
        <v>11027</v>
      </c>
      <c r="E3715" s="2">
        <v>1750</v>
      </c>
      <c r="F3715" s="7" t="str">
        <f>+_xlfn.XLOOKUP(LISTAS[[#This Row],[ID]],_01_CODIGOS_Y_COSTOS_xlsm[Producto y N°],_01_CODIGOS_Y_COSTOS_xlsm[FABRICA],"",0,1)</f>
        <v/>
      </c>
      <c r="G3715" s="26">
        <f>LISTAS[[#This Row],[Precio]]*(1-0.46)</f>
        <v>945.00000000000011</v>
      </c>
      <c r="H3715" s="21">
        <f>+_xlfn.XLOOKUP(LISTAS[[#This Row],[ID]],_01_CODIGOS_Y_COSTOS_xlsm[Producto y N°],_01_CODIGOS_Y_COSTOS_xlsm[COSTO],0,0,1)</f>
        <v>0</v>
      </c>
      <c r="I3715" s="28">
        <f>+IFERROR(LISTAS[[#This Row],[VENTA NETA]]/LISTAS[[#This Row],[COSTO]]-1,0)</f>
        <v>0</v>
      </c>
      <c r="J3715" s="50" t="str">
        <f>IFERROR(VLOOKUP(LISTAS[[#This Row],[ID]],_01_CODIGOS_Y_COSTOS_xlsm[[Producto y N°]:[CODIGO]],2,0),"")</f>
        <v/>
      </c>
      <c r="O3715" t="s">
        <v>11026</v>
      </c>
      <c r="AB3715" s="12" t="str">
        <f>+LISTAS[[#This Row],[Codigo]]&amp;LISTAS[[#This Row],[Fabrica]]</f>
        <v/>
      </c>
      <c r="AC3715" s="13" t="str">
        <f>+LISTAS[[#This Row],[Codigo]]</f>
        <v/>
      </c>
      <c r="AD3715" s="13" t="str">
        <f>+LISTAS[[#This Row],[ID]]</f>
        <v>TUERCAS RAPIDAS NUEVAS115</v>
      </c>
    </row>
    <row r="3716" spans="1:30" x14ac:dyDescent="0.35">
      <c r="A3716" s="7" t="s">
        <v>11028</v>
      </c>
      <c r="B3716" t="s">
        <v>10966</v>
      </c>
      <c r="C3716">
        <v>120</v>
      </c>
      <c r="D3716" t="s">
        <v>11029</v>
      </c>
      <c r="E3716" s="2">
        <v>1650</v>
      </c>
      <c r="F3716" s="7" t="str">
        <f>+_xlfn.XLOOKUP(LISTAS[[#This Row],[ID]],_01_CODIGOS_Y_COSTOS_xlsm[Producto y N°],_01_CODIGOS_Y_COSTOS_xlsm[FABRICA],"",0,1)</f>
        <v/>
      </c>
      <c r="G3716" s="26">
        <f>LISTAS[[#This Row],[Precio]]*(1-0.46)</f>
        <v>891.00000000000011</v>
      </c>
      <c r="H3716" s="21">
        <f>+_xlfn.XLOOKUP(LISTAS[[#This Row],[ID]],_01_CODIGOS_Y_COSTOS_xlsm[Producto y N°],_01_CODIGOS_Y_COSTOS_xlsm[COSTO],0,0,1)</f>
        <v>0</v>
      </c>
      <c r="I3716" s="28">
        <f>+IFERROR(LISTAS[[#This Row],[VENTA NETA]]/LISTAS[[#This Row],[COSTO]]-1,0)</f>
        <v>0</v>
      </c>
      <c r="J3716" s="50" t="str">
        <f>IFERROR(VLOOKUP(LISTAS[[#This Row],[ID]],_01_CODIGOS_Y_COSTOS_xlsm[[Producto y N°]:[CODIGO]],2,0),"")</f>
        <v/>
      </c>
      <c r="O3716" t="s">
        <v>11028</v>
      </c>
      <c r="AB3716" s="12" t="str">
        <f>+LISTAS[[#This Row],[Codigo]]&amp;LISTAS[[#This Row],[Fabrica]]</f>
        <v/>
      </c>
      <c r="AC3716" s="13" t="str">
        <f>+LISTAS[[#This Row],[Codigo]]</f>
        <v/>
      </c>
      <c r="AD3716" s="13" t="str">
        <f>+LISTAS[[#This Row],[ID]]</f>
        <v>TUERCAS RAPIDAS NUEVAS120</v>
      </c>
    </row>
    <row r="3717" spans="1:30" x14ac:dyDescent="0.35">
      <c r="A3717" s="7" t="s">
        <v>11030</v>
      </c>
      <c r="B3717" t="s">
        <v>10966</v>
      </c>
      <c r="C3717">
        <v>123</v>
      </c>
      <c r="D3717" t="s">
        <v>11031</v>
      </c>
      <c r="E3717" s="2">
        <v>1650</v>
      </c>
      <c r="F3717" s="7" t="str">
        <f>+_xlfn.XLOOKUP(LISTAS[[#This Row],[ID]],_01_CODIGOS_Y_COSTOS_xlsm[Producto y N°],_01_CODIGOS_Y_COSTOS_xlsm[FABRICA],"",0,1)</f>
        <v/>
      </c>
      <c r="G3717" s="26">
        <f>LISTAS[[#This Row],[Precio]]*(1-0.46)</f>
        <v>891.00000000000011</v>
      </c>
      <c r="H3717" s="21">
        <f>+_xlfn.XLOOKUP(LISTAS[[#This Row],[ID]],_01_CODIGOS_Y_COSTOS_xlsm[Producto y N°],_01_CODIGOS_Y_COSTOS_xlsm[COSTO],0,0,1)</f>
        <v>0</v>
      </c>
      <c r="I3717" s="28">
        <f>+IFERROR(LISTAS[[#This Row],[VENTA NETA]]/LISTAS[[#This Row],[COSTO]]-1,0)</f>
        <v>0</v>
      </c>
      <c r="J3717" s="50" t="str">
        <f>IFERROR(VLOOKUP(LISTAS[[#This Row],[ID]],_01_CODIGOS_Y_COSTOS_xlsm[[Producto y N°]:[CODIGO]],2,0),"")</f>
        <v/>
      </c>
      <c r="O3717" t="s">
        <v>11030</v>
      </c>
      <c r="AB3717" s="12" t="str">
        <f>+LISTAS[[#This Row],[Codigo]]&amp;LISTAS[[#This Row],[Fabrica]]</f>
        <v/>
      </c>
      <c r="AC3717" s="13" t="str">
        <f>+LISTAS[[#This Row],[Codigo]]</f>
        <v/>
      </c>
      <c r="AD3717" s="13" t="str">
        <f>+LISTAS[[#This Row],[ID]]</f>
        <v>TUERCAS RAPIDAS NUEVAS123</v>
      </c>
    </row>
    <row r="3718" spans="1:30" x14ac:dyDescent="0.35">
      <c r="A3718" s="7" t="s">
        <v>11032</v>
      </c>
      <c r="B3718" t="s">
        <v>10966</v>
      </c>
      <c r="C3718">
        <v>126</v>
      </c>
      <c r="D3718" t="s">
        <v>11033</v>
      </c>
      <c r="E3718" s="2">
        <v>1750</v>
      </c>
      <c r="F3718" s="7" t="str">
        <f>+_xlfn.XLOOKUP(LISTAS[[#This Row],[ID]],_01_CODIGOS_Y_COSTOS_xlsm[Producto y N°],_01_CODIGOS_Y_COSTOS_xlsm[FABRICA],"",0,1)</f>
        <v/>
      </c>
      <c r="G3718" s="26">
        <f>LISTAS[[#This Row],[Precio]]*(1-0.46)</f>
        <v>945.00000000000011</v>
      </c>
      <c r="H3718" s="21">
        <f>+_xlfn.XLOOKUP(LISTAS[[#This Row],[ID]],_01_CODIGOS_Y_COSTOS_xlsm[Producto y N°],_01_CODIGOS_Y_COSTOS_xlsm[COSTO],0,0,1)</f>
        <v>0</v>
      </c>
      <c r="I3718" s="28">
        <f>+IFERROR(LISTAS[[#This Row],[VENTA NETA]]/LISTAS[[#This Row],[COSTO]]-1,0)</f>
        <v>0</v>
      </c>
      <c r="J3718" s="50" t="str">
        <f>IFERROR(VLOOKUP(LISTAS[[#This Row],[ID]],_01_CODIGOS_Y_COSTOS_xlsm[[Producto y N°]:[CODIGO]],2,0),"")</f>
        <v/>
      </c>
      <c r="O3718" t="s">
        <v>11032</v>
      </c>
      <c r="AB3718" s="12" t="str">
        <f>+LISTAS[[#This Row],[Codigo]]&amp;LISTAS[[#This Row],[Fabrica]]</f>
        <v/>
      </c>
      <c r="AC3718" s="13" t="str">
        <f>+LISTAS[[#This Row],[Codigo]]</f>
        <v/>
      </c>
      <c r="AD3718" s="13" t="str">
        <f>+LISTAS[[#This Row],[ID]]</f>
        <v>TUERCAS RAPIDAS NUEVAS126</v>
      </c>
    </row>
    <row r="3719" spans="1:30" x14ac:dyDescent="0.35">
      <c r="A3719" s="7" t="s">
        <v>11034</v>
      </c>
      <c r="B3719" t="s">
        <v>10966</v>
      </c>
      <c r="C3719">
        <v>127</v>
      </c>
      <c r="D3719" t="s">
        <v>11035</v>
      </c>
      <c r="E3719" s="2">
        <v>1750</v>
      </c>
      <c r="F3719" s="7" t="str">
        <f>+_xlfn.XLOOKUP(LISTAS[[#This Row],[ID]],_01_CODIGOS_Y_COSTOS_xlsm[Producto y N°],_01_CODIGOS_Y_COSTOS_xlsm[FABRICA],"",0,1)</f>
        <v/>
      </c>
      <c r="G3719" s="26">
        <f>LISTAS[[#This Row],[Precio]]*(1-0.46)</f>
        <v>945.00000000000011</v>
      </c>
      <c r="H3719" s="21">
        <f>+_xlfn.XLOOKUP(LISTAS[[#This Row],[ID]],_01_CODIGOS_Y_COSTOS_xlsm[Producto y N°],_01_CODIGOS_Y_COSTOS_xlsm[COSTO],0,0,1)</f>
        <v>0</v>
      </c>
      <c r="I3719" s="28">
        <f>+IFERROR(LISTAS[[#This Row],[VENTA NETA]]/LISTAS[[#This Row],[COSTO]]-1,0)</f>
        <v>0</v>
      </c>
      <c r="J3719" s="50" t="str">
        <f>IFERROR(VLOOKUP(LISTAS[[#This Row],[ID]],_01_CODIGOS_Y_COSTOS_xlsm[[Producto y N°]:[CODIGO]],2,0),"")</f>
        <v/>
      </c>
      <c r="O3719" t="s">
        <v>11034</v>
      </c>
      <c r="AB3719" s="12" t="str">
        <f>+LISTAS[[#This Row],[Codigo]]&amp;LISTAS[[#This Row],[Fabrica]]</f>
        <v/>
      </c>
      <c r="AC3719" s="13" t="str">
        <f>+LISTAS[[#This Row],[Codigo]]</f>
        <v/>
      </c>
      <c r="AD3719" s="13" t="str">
        <f>+LISTAS[[#This Row],[ID]]</f>
        <v>TUERCAS RAPIDAS NUEVAS127</v>
      </c>
    </row>
    <row r="3720" spans="1:30" x14ac:dyDescent="0.35">
      <c r="A3720" s="7" t="s">
        <v>9853</v>
      </c>
      <c r="B3720" t="s">
        <v>11036</v>
      </c>
      <c r="C3720">
        <v>1</v>
      </c>
      <c r="D3720" t="s">
        <v>9855</v>
      </c>
      <c r="E3720" s="2">
        <v>9300</v>
      </c>
      <c r="F3720" s="7" t="str">
        <f>+_xlfn.XLOOKUP(LISTAS[[#This Row],[ID]],_01_CODIGOS_Y_COSTOS_xlsm[Producto y N°],_01_CODIGOS_Y_COSTOS_xlsm[FABRICA],"",0,1)</f>
        <v>ALNAT</v>
      </c>
      <c r="G3720" s="26">
        <f>LISTAS[[#This Row],[Precio]]*(1-0.46)</f>
        <v>5022</v>
      </c>
      <c r="H3720" s="21">
        <f>+_xlfn.XLOOKUP(LISTAS[[#This Row],[ID]],_01_CODIGOS_Y_COSTOS_xlsm[Producto y N°],_01_CODIGOS_Y_COSTOS_xlsm[COSTO],0,0,1)</f>
        <v>0</v>
      </c>
      <c r="I3720" s="28">
        <f>+IFERROR(LISTAS[[#This Row],[VENTA NETA]]/LISTAS[[#This Row],[COSTO]]-1,0)</f>
        <v>0</v>
      </c>
      <c r="J3720" s="50" t="str">
        <f>IFERROR(VLOOKUP(LISTAS[[#This Row],[ID]],_01_CODIGOS_Y_COSTOS_xlsm[[Producto y N°]:[CODIGO]],2,0),"")</f>
        <v>B12</v>
      </c>
      <c r="O3720" t="s">
        <v>9853</v>
      </c>
      <c r="AB3720" s="12" t="str">
        <f>+LISTAS[[#This Row],[Codigo]]&amp;LISTAS[[#This Row],[Fabrica]]</f>
        <v>B12ALNAT</v>
      </c>
      <c r="AC3720" s="13" t="str">
        <f>+LISTAS[[#This Row],[Codigo]]</f>
        <v>B12</v>
      </c>
      <c r="AD3720" s="13" t="str">
        <f>+LISTAS[[#This Row],[ID]]</f>
        <v>CONECTORES DE COMBUSTIBLE1</v>
      </c>
    </row>
    <row r="3721" spans="1:30" x14ac:dyDescent="0.35">
      <c r="A3721" s="7" t="s">
        <v>9856</v>
      </c>
      <c r="B3721" t="s">
        <v>11036</v>
      </c>
      <c r="C3721">
        <v>2</v>
      </c>
      <c r="D3721" t="s">
        <v>9912</v>
      </c>
      <c r="E3721" s="2">
        <v>9300</v>
      </c>
      <c r="F3721" s="7" t="str">
        <f>+_xlfn.XLOOKUP(LISTAS[[#This Row],[ID]],_01_CODIGOS_Y_COSTOS_xlsm[Producto y N°],_01_CODIGOS_Y_COSTOS_xlsm[FABRICA],"",0,1)</f>
        <v>ALNAT</v>
      </c>
      <c r="G3721" s="26">
        <f>LISTAS[[#This Row],[Precio]]*(1-0.46)</f>
        <v>5022</v>
      </c>
      <c r="H3721" s="21">
        <f>+_xlfn.XLOOKUP(LISTAS[[#This Row],[ID]],_01_CODIGOS_Y_COSTOS_xlsm[Producto y N°],_01_CODIGOS_Y_COSTOS_xlsm[COSTO],0,0,1)</f>
        <v>1984.92</v>
      </c>
      <c r="I3721" s="28">
        <f>+IFERROR(LISTAS[[#This Row],[VENTA NETA]]/LISTAS[[#This Row],[COSTO]]-1,0)</f>
        <v>1.5300767789130041</v>
      </c>
      <c r="J3721" s="50" t="str">
        <f>IFERROR(VLOOKUP(LISTAS[[#This Row],[ID]],_01_CODIGOS_Y_COSTOS_xlsm[[Producto y N°]:[CODIGO]],2,0),"")</f>
        <v>B11</v>
      </c>
      <c r="O3721" t="s">
        <v>9856</v>
      </c>
      <c r="AB3721" s="12" t="str">
        <f>+LISTAS[[#This Row],[Codigo]]&amp;LISTAS[[#This Row],[Fabrica]]</f>
        <v>B11ALNAT</v>
      </c>
      <c r="AC3721" s="13" t="str">
        <f>+LISTAS[[#This Row],[Codigo]]</f>
        <v>B11</v>
      </c>
      <c r="AD3721" s="13" t="str">
        <f>+LISTAS[[#This Row],[ID]]</f>
        <v>CONECTORES DE COMBUSTIBLE2</v>
      </c>
    </row>
    <row r="3722" spans="1:30" x14ac:dyDescent="0.35">
      <c r="A3722" s="7" t="s">
        <v>9858</v>
      </c>
      <c r="B3722" t="s">
        <v>11036</v>
      </c>
      <c r="C3722">
        <v>3</v>
      </c>
      <c r="D3722" t="s">
        <v>9860</v>
      </c>
      <c r="E3722" s="2">
        <v>9300</v>
      </c>
      <c r="F3722" s="7" t="str">
        <f>+_xlfn.XLOOKUP(LISTAS[[#This Row],[ID]],_01_CODIGOS_Y_COSTOS_xlsm[Producto y N°],_01_CODIGOS_Y_COSTOS_xlsm[FABRICA],"",0,1)</f>
        <v>ALNAT</v>
      </c>
      <c r="G3722" s="26">
        <f>LISTAS[[#This Row],[Precio]]*(1-0.46)</f>
        <v>5022</v>
      </c>
      <c r="H3722" s="21">
        <f>+_xlfn.XLOOKUP(LISTAS[[#This Row],[ID]],_01_CODIGOS_Y_COSTOS_xlsm[Producto y N°],_01_CODIGOS_Y_COSTOS_xlsm[COSTO],0,0,1)</f>
        <v>1984.92</v>
      </c>
      <c r="I3722" s="28">
        <f>+IFERROR(LISTAS[[#This Row],[VENTA NETA]]/LISTAS[[#This Row],[COSTO]]-1,0)</f>
        <v>1.5300767789130041</v>
      </c>
      <c r="J3722" s="50" t="str">
        <f>IFERROR(VLOOKUP(LISTAS[[#This Row],[ID]],_01_CODIGOS_Y_COSTOS_xlsm[[Producto y N°]:[CODIGO]],2,0),"")</f>
        <v>B1</v>
      </c>
      <c r="O3722" t="s">
        <v>9858</v>
      </c>
      <c r="AB3722" s="12" t="str">
        <f>+LISTAS[[#This Row],[Codigo]]&amp;LISTAS[[#This Row],[Fabrica]]</f>
        <v>B1ALNAT</v>
      </c>
      <c r="AC3722" s="13" t="str">
        <f>+LISTAS[[#This Row],[Codigo]]</f>
        <v>B1</v>
      </c>
      <c r="AD3722" s="13" t="str">
        <f>+LISTAS[[#This Row],[ID]]</f>
        <v>CONECTORES DE COMBUSTIBLE3</v>
      </c>
    </row>
    <row r="3723" spans="1:30" x14ac:dyDescent="0.35">
      <c r="A3723" s="7" t="s">
        <v>9861</v>
      </c>
      <c r="B3723" t="s">
        <v>11036</v>
      </c>
      <c r="C3723">
        <v>4</v>
      </c>
      <c r="D3723" t="s">
        <v>9863</v>
      </c>
      <c r="E3723" s="2">
        <v>9300</v>
      </c>
      <c r="F3723" s="7" t="str">
        <f>+_xlfn.XLOOKUP(LISTAS[[#This Row],[ID]],_01_CODIGOS_Y_COSTOS_xlsm[Producto y N°],_01_CODIGOS_Y_COSTOS_xlsm[FABRICA],"",0,1)</f>
        <v>ALNAT</v>
      </c>
      <c r="G3723" s="26">
        <f>LISTAS[[#This Row],[Precio]]*(1-0.46)</f>
        <v>5022</v>
      </c>
      <c r="H3723" s="21">
        <f>+_xlfn.XLOOKUP(LISTAS[[#This Row],[ID]],_01_CODIGOS_Y_COSTOS_xlsm[Producto y N°],_01_CODIGOS_Y_COSTOS_xlsm[COSTO],0,0,1)</f>
        <v>1984.92</v>
      </c>
      <c r="I3723" s="28">
        <f>+IFERROR(LISTAS[[#This Row],[VENTA NETA]]/LISTAS[[#This Row],[COSTO]]-1,0)</f>
        <v>1.5300767789130041</v>
      </c>
      <c r="J3723" s="50" t="str">
        <f>IFERROR(VLOOKUP(LISTAS[[#This Row],[ID]],_01_CODIGOS_Y_COSTOS_xlsm[[Producto y N°]:[CODIGO]],2,0),"")</f>
        <v>B2</v>
      </c>
      <c r="O3723" t="s">
        <v>9861</v>
      </c>
      <c r="AB3723" s="12" t="str">
        <f>+LISTAS[[#This Row],[Codigo]]&amp;LISTAS[[#This Row],[Fabrica]]</f>
        <v>B2ALNAT</v>
      </c>
      <c r="AC3723" s="13" t="str">
        <f>+LISTAS[[#This Row],[Codigo]]</f>
        <v>B2</v>
      </c>
      <c r="AD3723" s="13" t="str">
        <f>+LISTAS[[#This Row],[ID]]</f>
        <v>CONECTORES DE COMBUSTIBLE4</v>
      </c>
    </row>
    <row r="3724" spans="1:30" x14ac:dyDescent="0.35">
      <c r="A3724" s="7" t="s">
        <v>9864</v>
      </c>
      <c r="B3724" t="s">
        <v>11036</v>
      </c>
      <c r="C3724">
        <v>5</v>
      </c>
      <c r="D3724" t="s">
        <v>9866</v>
      </c>
      <c r="E3724" s="2">
        <v>11160</v>
      </c>
      <c r="F3724" s="7" t="str">
        <f>+_xlfn.XLOOKUP(LISTAS[[#This Row],[ID]],_01_CODIGOS_Y_COSTOS_xlsm[Producto y N°],_01_CODIGOS_Y_COSTOS_xlsm[FABRICA],"",0,1)</f>
        <v>ALNAT</v>
      </c>
      <c r="G3724" s="26">
        <f>LISTAS[[#This Row],[Precio]]*(1-0.46)</f>
        <v>6026.4000000000005</v>
      </c>
      <c r="H3724" s="21">
        <f>+_xlfn.XLOOKUP(LISTAS[[#This Row],[ID]],_01_CODIGOS_Y_COSTOS_xlsm[Producto y N°],_01_CODIGOS_Y_COSTOS_xlsm[COSTO],0,0,1)</f>
        <v>1984.92</v>
      </c>
      <c r="I3724" s="28">
        <f>+IFERROR(LISTAS[[#This Row],[VENTA NETA]]/LISTAS[[#This Row],[COSTO]]-1,0)</f>
        <v>2.0360921346956049</v>
      </c>
      <c r="J3724" s="50" t="str">
        <f>IFERROR(VLOOKUP(LISTAS[[#This Row],[ID]],_01_CODIGOS_Y_COSTOS_xlsm[[Producto y N°]:[CODIGO]],2,0),"")</f>
        <v>B36</v>
      </c>
      <c r="O3724" t="s">
        <v>9864</v>
      </c>
      <c r="AB3724" s="12" t="str">
        <f>+LISTAS[[#This Row],[Codigo]]&amp;LISTAS[[#This Row],[Fabrica]]</f>
        <v>B36ALNAT</v>
      </c>
      <c r="AC3724" s="13" t="str">
        <f>+LISTAS[[#This Row],[Codigo]]</f>
        <v>B36</v>
      </c>
      <c r="AD3724" s="13" t="str">
        <f>+LISTAS[[#This Row],[ID]]</f>
        <v>CONECTORES DE COMBUSTIBLE5</v>
      </c>
    </row>
    <row r="3725" spans="1:30" x14ac:dyDescent="0.35">
      <c r="A3725" s="7" t="s">
        <v>9867</v>
      </c>
      <c r="B3725" t="s">
        <v>11036</v>
      </c>
      <c r="C3725">
        <v>6</v>
      </c>
      <c r="D3725" t="s">
        <v>11037</v>
      </c>
      <c r="E3725" s="2">
        <v>13020</v>
      </c>
      <c r="F3725" s="7" t="str">
        <f>+_xlfn.XLOOKUP(LISTAS[[#This Row],[ID]],_01_CODIGOS_Y_COSTOS_xlsm[Producto y N°],_01_CODIGOS_Y_COSTOS_xlsm[FABRICA],"",0,1)</f>
        <v>ALNAT</v>
      </c>
      <c r="G3725" s="26">
        <f>LISTAS[[#This Row],[Precio]]*(1-0.46)</f>
        <v>7030.8</v>
      </c>
      <c r="H3725" s="21">
        <f>+_xlfn.XLOOKUP(LISTAS[[#This Row],[ID]],_01_CODIGOS_Y_COSTOS_xlsm[Producto y N°],_01_CODIGOS_Y_COSTOS_xlsm[COSTO],0,0,1)</f>
        <v>2835.6</v>
      </c>
      <c r="I3725" s="28">
        <f>+IFERROR(LISTAS[[#This Row],[VENTA NETA]]/LISTAS[[#This Row],[COSTO]]-1,0)</f>
        <v>1.4794752433347442</v>
      </c>
      <c r="J3725" s="50" t="str">
        <f>IFERROR(VLOOKUP(LISTAS[[#This Row],[ID]],_01_CODIGOS_Y_COSTOS_xlsm[[Producto y N°]:[CODIGO]],2,0),"")</f>
        <v>B19</v>
      </c>
      <c r="O3725" t="s">
        <v>9867</v>
      </c>
      <c r="AB3725" s="12" t="str">
        <f>+LISTAS[[#This Row],[Codigo]]&amp;LISTAS[[#This Row],[Fabrica]]</f>
        <v>B19ALNAT</v>
      </c>
      <c r="AC3725" s="13" t="str">
        <f>+LISTAS[[#This Row],[Codigo]]</f>
        <v>B19</v>
      </c>
      <c r="AD3725" s="13" t="str">
        <f>+LISTAS[[#This Row],[ID]]</f>
        <v>CONECTORES DE COMBUSTIBLE6</v>
      </c>
    </row>
    <row r="3726" spans="1:30" x14ac:dyDescent="0.35">
      <c r="A3726" s="7" t="s">
        <v>9868</v>
      </c>
      <c r="B3726" t="s">
        <v>11036</v>
      </c>
      <c r="C3726">
        <v>7</v>
      </c>
      <c r="D3726" t="s">
        <v>9870</v>
      </c>
      <c r="E3726" s="2">
        <v>9300</v>
      </c>
      <c r="F3726" s="7" t="str">
        <f>+_xlfn.XLOOKUP(LISTAS[[#This Row],[ID]],_01_CODIGOS_Y_COSTOS_xlsm[Producto y N°],_01_CODIGOS_Y_COSTOS_xlsm[FABRICA],"",0,1)</f>
        <v>ALNAT</v>
      </c>
      <c r="G3726" s="26">
        <f>LISTAS[[#This Row],[Precio]]*(1-0.46)</f>
        <v>5022</v>
      </c>
      <c r="H3726" s="21">
        <f>+_xlfn.XLOOKUP(LISTAS[[#This Row],[ID]],_01_CODIGOS_Y_COSTOS_xlsm[Producto y N°],_01_CODIGOS_Y_COSTOS_xlsm[COSTO],0,0,1)</f>
        <v>1984.92</v>
      </c>
      <c r="I3726" s="28">
        <f>+IFERROR(LISTAS[[#This Row],[VENTA NETA]]/LISTAS[[#This Row],[COSTO]]-1,0)</f>
        <v>1.5300767789130041</v>
      </c>
      <c r="J3726" s="50" t="str">
        <f>IFERROR(VLOOKUP(LISTAS[[#This Row],[ID]],_01_CODIGOS_Y_COSTOS_xlsm[[Producto y N°]:[CODIGO]],2,0),"")</f>
        <v>B9</v>
      </c>
      <c r="O3726" t="s">
        <v>9868</v>
      </c>
      <c r="AB3726" s="12" t="str">
        <f>+LISTAS[[#This Row],[Codigo]]&amp;LISTAS[[#This Row],[Fabrica]]</f>
        <v>B9ALNAT</v>
      </c>
      <c r="AC3726" s="13" t="str">
        <f>+LISTAS[[#This Row],[Codigo]]</f>
        <v>B9</v>
      </c>
      <c r="AD3726" s="13" t="str">
        <f>+LISTAS[[#This Row],[ID]]</f>
        <v>CONECTORES DE COMBUSTIBLE7</v>
      </c>
    </row>
    <row r="3727" spans="1:30" x14ac:dyDescent="0.35">
      <c r="A3727" s="7" t="s">
        <v>9871</v>
      </c>
      <c r="B3727" t="s">
        <v>11036</v>
      </c>
      <c r="C3727">
        <v>8</v>
      </c>
      <c r="D3727" t="s">
        <v>11038</v>
      </c>
      <c r="E3727" s="2">
        <v>10483</v>
      </c>
      <c r="F3727" s="7" t="str">
        <f>+_xlfn.XLOOKUP(LISTAS[[#This Row],[ID]],_01_CODIGOS_Y_COSTOS_xlsm[Producto y N°],_01_CODIGOS_Y_COSTOS_xlsm[FABRICA],"",0,1)</f>
        <v>ALNAT</v>
      </c>
      <c r="G3727" s="26">
        <f>LISTAS[[#This Row],[Precio]]*(1-0.46)</f>
        <v>5660.8200000000006</v>
      </c>
      <c r="H3727" s="21">
        <f>+_xlfn.XLOOKUP(LISTAS[[#This Row],[ID]],_01_CODIGOS_Y_COSTOS_xlsm[Producto y N°],_01_CODIGOS_Y_COSTOS_xlsm[COSTO],0,0,1)</f>
        <v>1984.92</v>
      </c>
      <c r="I3727" s="28">
        <f>+IFERROR(LISTAS[[#This Row],[VENTA NETA]]/LISTAS[[#This Row],[COSTO]]-1,0)</f>
        <v>1.8519134272414002</v>
      </c>
      <c r="J3727" s="50" t="str">
        <f>IFERROR(VLOOKUP(LISTAS[[#This Row],[ID]],_01_CODIGOS_Y_COSTOS_xlsm[[Producto y N°]:[CODIGO]],2,0),"")</f>
        <v>B10</v>
      </c>
      <c r="O3727" t="s">
        <v>9871</v>
      </c>
      <c r="AB3727" s="12" t="str">
        <f>+LISTAS[[#This Row],[Codigo]]&amp;LISTAS[[#This Row],[Fabrica]]</f>
        <v>B10ALNAT</v>
      </c>
      <c r="AC3727" s="13" t="str">
        <f>+LISTAS[[#This Row],[Codigo]]</f>
        <v>B10</v>
      </c>
      <c r="AD3727" s="13" t="str">
        <f>+LISTAS[[#This Row],[ID]]</f>
        <v>CONECTORES DE COMBUSTIBLE8</v>
      </c>
    </row>
    <row r="3728" spans="1:30" x14ac:dyDescent="0.35">
      <c r="A3728" s="7" t="s">
        <v>9873</v>
      </c>
      <c r="B3728" t="s">
        <v>11036</v>
      </c>
      <c r="C3728">
        <v>9</v>
      </c>
      <c r="D3728" t="s">
        <v>9874</v>
      </c>
      <c r="E3728" s="2">
        <v>10483</v>
      </c>
      <c r="F3728" s="7" t="str">
        <f>+_xlfn.XLOOKUP(LISTAS[[#This Row],[ID]],_01_CODIGOS_Y_COSTOS_xlsm[Producto y N°],_01_CODIGOS_Y_COSTOS_xlsm[FABRICA],"",0,1)</f>
        <v>ALNAT</v>
      </c>
      <c r="G3728" s="26">
        <f>LISTAS[[#This Row],[Precio]]*(1-0.46)</f>
        <v>5660.8200000000006</v>
      </c>
      <c r="H3728" s="21">
        <f>+_xlfn.XLOOKUP(LISTAS[[#This Row],[ID]],_01_CODIGOS_Y_COSTOS_xlsm[Producto y N°],_01_CODIGOS_Y_COSTOS_xlsm[COSTO],0,0,1)</f>
        <v>0</v>
      </c>
      <c r="I3728" s="28">
        <f>+IFERROR(LISTAS[[#This Row],[VENTA NETA]]/LISTAS[[#This Row],[COSTO]]-1,0)</f>
        <v>0</v>
      </c>
      <c r="J3728" s="50" t="str">
        <f>IFERROR(VLOOKUP(LISTAS[[#This Row],[ID]],_01_CODIGOS_Y_COSTOS_xlsm[[Producto y N°]:[CODIGO]],2,0),"")</f>
        <v>0</v>
      </c>
      <c r="O3728" t="s">
        <v>9873</v>
      </c>
      <c r="AB3728" s="12" t="str">
        <f>+LISTAS[[#This Row],[Codigo]]&amp;LISTAS[[#This Row],[Fabrica]]</f>
        <v>0ALNAT</v>
      </c>
      <c r="AC3728" s="13" t="str">
        <f>+LISTAS[[#This Row],[Codigo]]</f>
        <v>0</v>
      </c>
      <c r="AD3728" s="13" t="str">
        <f>+LISTAS[[#This Row],[ID]]</f>
        <v>CONECTORES DE COMBUSTIBLE9</v>
      </c>
    </row>
    <row r="3729" spans="1:30" x14ac:dyDescent="0.35">
      <c r="A3729" s="7" t="s">
        <v>9875</v>
      </c>
      <c r="B3729" t="s">
        <v>11036</v>
      </c>
      <c r="C3729">
        <v>13</v>
      </c>
      <c r="D3729" t="s">
        <v>9877</v>
      </c>
      <c r="E3729" s="2">
        <v>13020</v>
      </c>
      <c r="F3729" s="7" t="str">
        <f>+_xlfn.XLOOKUP(LISTAS[[#This Row],[ID]],_01_CODIGOS_Y_COSTOS_xlsm[Producto y N°],_01_CODIGOS_Y_COSTOS_xlsm[FABRICA],"",0,1)</f>
        <v>ALNAT</v>
      </c>
      <c r="G3729" s="26">
        <f>LISTAS[[#This Row],[Precio]]*(1-0.46)</f>
        <v>7030.8</v>
      </c>
      <c r="H3729" s="21">
        <f>+_xlfn.XLOOKUP(LISTAS[[#This Row],[ID]],_01_CODIGOS_Y_COSTOS_xlsm[Producto y N°],_01_CODIGOS_Y_COSTOS_xlsm[COSTO],0,0,1)</f>
        <v>2835.6</v>
      </c>
      <c r="I3729" s="28">
        <f>+IFERROR(LISTAS[[#This Row],[VENTA NETA]]/LISTAS[[#This Row],[COSTO]]-1,0)</f>
        <v>1.4794752433347442</v>
      </c>
      <c r="J3729" s="50" t="str">
        <f>IFERROR(VLOOKUP(LISTAS[[#This Row],[ID]],_01_CODIGOS_Y_COSTOS_xlsm[[Producto y N°]:[CODIGO]],2,0),"")</f>
        <v>B19</v>
      </c>
      <c r="O3729" t="s">
        <v>9875</v>
      </c>
      <c r="AB3729" s="12" t="str">
        <f>+LISTAS[[#This Row],[Codigo]]&amp;LISTAS[[#This Row],[Fabrica]]</f>
        <v>B19ALNAT</v>
      </c>
      <c r="AC3729" s="13" t="str">
        <f>+LISTAS[[#This Row],[Codigo]]</f>
        <v>B19</v>
      </c>
      <c r="AD3729" s="13" t="str">
        <f>+LISTAS[[#This Row],[ID]]</f>
        <v>CONECTORES DE COMBUSTIBLE13</v>
      </c>
    </row>
    <row r="3730" spans="1:30" x14ac:dyDescent="0.35">
      <c r="A3730" s="7" t="s">
        <v>9878</v>
      </c>
      <c r="B3730" t="s">
        <v>11036</v>
      </c>
      <c r="C3730">
        <v>14</v>
      </c>
      <c r="D3730" t="s">
        <v>9879</v>
      </c>
      <c r="E3730" s="2">
        <v>13020</v>
      </c>
      <c r="F3730" s="7" t="str">
        <f>+_xlfn.XLOOKUP(LISTAS[[#This Row],[ID]],_01_CODIGOS_Y_COSTOS_xlsm[Producto y N°],_01_CODIGOS_Y_COSTOS_xlsm[FABRICA],"",0,1)</f>
        <v>ALNAT</v>
      </c>
      <c r="G3730" s="26">
        <f>LISTAS[[#This Row],[Precio]]*(1-0.46)</f>
        <v>7030.8</v>
      </c>
      <c r="H3730" s="21">
        <f>+_xlfn.XLOOKUP(LISTAS[[#This Row],[ID]],_01_CODIGOS_Y_COSTOS_xlsm[Producto y N°],_01_CODIGOS_Y_COSTOS_xlsm[COSTO],0,0,1)</f>
        <v>2835.6</v>
      </c>
      <c r="I3730" s="28">
        <f>+IFERROR(LISTAS[[#This Row],[VENTA NETA]]/LISTAS[[#This Row],[COSTO]]-1,0)</f>
        <v>1.4794752433347442</v>
      </c>
      <c r="J3730" s="50" t="str">
        <f>IFERROR(VLOOKUP(LISTAS[[#This Row],[ID]],_01_CODIGOS_Y_COSTOS_xlsm[[Producto y N°]:[CODIGO]],2,0),"")</f>
        <v>B19</v>
      </c>
      <c r="O3730" t="s">
        <v>9878</v>
      </c>
      <c r="AB3730" s="12" t="str">
        <f>+LISTAS[[#This Row],[Codigo]]&amp;LISTAS[[#This Row],[Fabrica]]</f>
        <v>B19ALNAT</v>
      </c>
      <c r="AC3730" s="13" t="str">
        <f>+LISTAS[[#This Row],[Codigo]]</f>
        <v>B19</v>
      </c>
      <c r="AD3730" s="13" t="str">
        <f>+LISTAS[[#This Row],[ID]]</f>
        <v>CONECTORES DE COMBUSTIBLE14</v>
      </c>
    </row>
    <row r="3731" spans="1:30" x14ac:dyDescent="0.35">
      <c r="A3731" s="7" t="s">
        <v>9880</v>
      </c>
      <c r="B3731" t="s">
        <v>11036</v>
      </c>
      <c r="C3731">
        <v>15</v>
      </c>
      <c r="D3731" t="s">
        <v>9882</v>
      </c>
      <c r="E3731" s="2">
        <v>13020</v>
      </c>
      <c r="F3731" s="7" t="str">
        <f>+_xlfn.XLOOKUP(LISTAS[[#This Row],[ID]],_01_CODIGOS_Y_COSTOS_xlsm[Producto y N°],_01_CODIGOS_Y_COSTOS_xlsm[FABRICA],"",0,1)</f>
        <v>ALNAT</v>
      </c>
      <c r="G3731" s="26">
        <f>LISTAS[[#This Row],[Precio]]*(1-0.46)</f>
        <v>7030.8</v>
      </c>
      <c r="H3731" s="21">
        <f>+_xlfn.XLOOKUP(LISTAS[[#This Row],[ID]],_01_CODIGOS_Y_COSTOS_xlsm[Producto y N°],_01_CODIGOS_Y_COSTOS_xlsm[COSTO],0,0,1)</f>
        <v>2835.6</v>
      </c>
      <c r="I3731" s="28">
        <f>+IFERROR(LISTAS[[#This Row],[VENTA NETA]]/LISTAS[[#This Row],[COSTO]]-1,0)</f>
        <v>1.4794752433347442</v>
      </c>
      <c r="J3731" s="50" t="str">
        <f>IFERROR(VLOOKUP(LISTAS[[#This Row],[ID]],_01_CODIGOS_Y_COSTOS_xlsm[[Producto y N°]:[CODIGO]],2,0),"")</f>
        <v>B21</v>
      </c>
      <c r="O3731" t="s">
        <v>9880</v>
      </c>
      <c r="AB3731" s="12" t="str">
        <f>+LISTAS[[#This Row],[Codigo]]&amp;LISTAS[[#This Row],[Fabrica]]</f>
        <v>B21ALNAT</v>
      </c>
      <c r="AC3731" s="13" t="str">
        <f>+LISTAS[[#This Row],[Codigo]]</f>
        <v>B21</v>
      </c>
      <c r="AD3731" s="13" t="str">
        <f>+LISTAS[[#This Row],[ID]]</f>
        <v>CONECTORES DE COMBUSTIBLE15</v>
      </c>
    </row>
    <row r="3732" spans="1:30" x14ac:dyDescent="0.35">
      <c r="A3732" s="7" t="s">
        <v>9883</v>
      </c>
      <c r="B3732" t="s">
        <v>11036</v>
      </c>
      <c r="C3732">
        <v>16</v>
      </c>
      <c r="D3732" t="s">
        <v>9885</v>
      </c>
      <c r="E3732" s="2">
        <v>13020</v>
      </c>
      <c r="F3732" s="7" t="str">
        <f>+_xlfn.XLOOKUP(LISTAS[[#This Row],[ID]],_01_CODIGOS_Y_COSTOS_xlsm[Producto y N°],_01_CODIGOS_Y_COSTOS_xlsm[FABRICA],"",0,1)</f>
        <v>ALNAT</v>
      </c>
      <c r="G3732" s="26">
        <f>LISTAS[[#This Row],[Precio]]*(1-0.46)</f>
        <v>7030.8</v>
      </c>
      <c r="H3732" s="21">
        <f>+_xlfn.XLOOKUP(LISTAS[[#This Row],[ID]],_01_CODIGOS_Y_COSTOS_xlsm[Producto y N°],_01_CODIGOS_Y_COSTOS_xlsm[COSTO],0,0,1)</f>
        <v>2835.6</v>
      </c>
      <c r="I3732" s="28">
        <f>+IFERROR(LISTAS[[#This Row],[VENTA NETA]]/LISTAS[[#This Row],[COSTO]]-1,0)</f>
        <v>1.4794752433347442</v>
      </c>
      <c r="J3732" s="50" t="str">
        <f>IFERROR(VLOOKUP(LISTAS[[#This Row],[ID]],_01_CODIGOS_Y_COSTOS_xlsm[[Producto y N°]:[CODIGO]],2,0),"")</f>
        <v>B22</v>
      </c>
      <c r="O3732" t="s">
        <v>9883</v>
      </c>
      <c r="AB3732" s="12" t="str">
        <f>+LISTAS[[#This Row],[Codigo]]&amp;LISTAS[[#This Row],[Fabrica]]</f>
        <v>B22ALNAT</v>
      </c>
      <c r="AC3732" s="13" t="str">
        <f>+LISTAS[[#This Row],[Codigo]]</f>
        <v>B22</v>
      </c>
      <c r="AD3732" s="13" t="str">
        <f>+LISTAS[[#This Row],[ID]]</f>
        <v>CONECTORES DE COMBUSTIBLE16</v>
      </c>
    </row>
    <row r="3733" spans="1:30" x14ac:dyDescent="0.35">
      <c r="A3733" s="7" t="s">
        <v>9886</v>
      </c>
      <c r="B3733" t="s">
        <v>11036</v>
      </c>
      <c r="C3733">
        <v>17</v>
      </c>
      <c r="D3733" t="s">
        <v>9888</v>
      </c>
      <c r="E3733" s="2">
        <v>9638</v>
      </c>
      <c r="F3733" s="7" t="str">
        <f>+_xlfn.XLOOKUP(LISTAS[[#This Row],[ID]],_01_CODIGOS_Y_COSTOS_xlsm[Producto y N°],_01_CODIGOS_Y_COSTOS_xlsm[FABRICA],"",0,1)</f>
        <v>ALNAT</v>
      </c>
      <c r="G3733" s="26">
        <f>LISTAS[[#This Row],[Precio]]*(1-0.46)</f>
        <v>5204.5200000000004</v>
      </c>
      <c r="H3733" s="21">
        <f>+_xlfn.XLOOKUP(LISTAS[[#This Row],[ID]],_01_CODIGOS_Y_COSTOS_xlsm[Producto y N°],_01_CODIGOS_Y_COSTOS_xlsm[COSTO],0,0,1)</f>
        <v>1984.92</v>
      </c>
      <c r="I3733" s="28">
        <f>+IFERROR(LISTAS[[#This Row],[VENTA NETA]]/LISTAS[[#This Row],[COSTO]]-1,0)</f>
        <v>1.6220301070068315</v>
      </c>
      <c r="J3733" s="50" t="str">
        <f>IFERROR(VLOOKUP(LISTAS[[#This Row],[ID]],_01_CODIGOS_Y_COSTOS_xlsm[[Producto y N°]:[CODIGO]],2,0),"")</f>
        <v>B3</v>
      </c>
      <c r="O3733" t="s">
        <v>9886</v>
      </c>
      <c r="AB3733" s="12" t="str">
        <f>+LISTAS[[#This Row],[Codigo]]&amp;LISTAS[[#This Row],[Fabrica]]</f>
        <v>B3ALNAT</v>
      </c>
      <c r="AC3733" s="13" t="str">
        <f>+LISTAS[[#This Row],[Codigo]]</f>
        <v>B3</v>
      </c>
      <c r="AD3733" s="13" t="str">
        <f>+LISTAS[[#This Row],[ID]]</f>
        <v>CONECTORES DE COMBUSTIBLE17</v>
      </c>
    </row>
    <row r="3734" spans="1:30" x14ac:dyDescent="0.35">
      <c r="A3734" s="7" t="s">
        <v>9889</v>
      </c>
      <c r="B3734" t="s">
        <v>11036</v>
      </c>
      <c r="C3734">
        <v>18</v>
      </c>
      <c r="D3734" t="s">
        <v>9891</v>
      </c>
      <c r="E3734" s="2">
        <v>9638</v>
      </c>
      <c r="F3734" s="7" t="str">
        <f>+_xlfn.XLOOKUP(LISTAS[[#This Row],[ID]],_01_CODIGOS_Y_COSTOS_xlsm[Producto y N°],_01_CODIGOS_Y_COSTOS_xlsm[FABRICA],"",0,1)</f>
        <v>ALNAT</v>
      </c>
      <c r="G3734" s="26">
        <f>LISTAS[[#This Row],[Precio]]*(1-0.46)</f>
        <v>5204.5200000000004</v>
      </c>
      <c r="H3734" s="21">
        <f>+_xlfn.XLOOKUP(LISTAS[[#This Row],[ID]],_01_CODIGOS_Y_COSTOS_xlsm[Producto y N°],_01_CODIGOS_Y_COSTOS_xlsm[COSTO],0,0,1)</f>
        <v>0</v>
      </c>
      <c r="I3734" s="28">
        <f>+IFERROR(LISTAS[[#This Row],[VENTA NETA]]/LISTAS[[#This Row],[COSTO]]-1,0)</f>
        <v>0</v>
      </c>
      <c r="J3734" s="50" t="str">
        <f>IFERROR(VLOOKUP(LISTAS[[#This Row],[ID]],_01_CODIGOS_Y_COSTOS_xlsm[[Producto y N°]:[CODIGO]],2,0),"")</f>
        <v>B04</v>
      </c>
      <c r="O3734" t="s">
        <v>9889</v>
      </c>
      <c r="AB3734" s="12" t="str">
        <f>+LISTAS[[#This Row],[Codigo]]&amp;LISTAS[[#This Row],[Fabrica]]</f>
        <v>B04ALNAT</v>
      </c>
      <c r="AC3734" s="13" t="str">
        <f>+LISTAS[[#This Row],[Codigo]]</f>
        <v>B04</v>
      </c>
      <c r="AD3734" s="13" t="str">
        <f>+LISTAS[[#This Row],[ID]]</f>
        <v>CONECTORES DE COMBUSTIBLE18</v>
      </c>
    </row>
    <row r="3735" spans="1:30" x14ac:dyDescent="0.35">
      <c r="A3735" s="7" t="s">
        <v>9892</v>
      </c>
      <c r="B3735" t="s">
        <v>11036</v>
      </c>
      <c r="C3735">
        <v>19</v>
      </c>
      <c r="D3735" t="s">
        <v>9894</v>
      </c>
      <c r="E3735" s="2">
        <v>10483</v>
      </c>
      <c r="F3735" s="7" t="str">
        <f>+_xlfn.XLOOKUP(LISTAS[[#This Row],[ID]],_01_CODIGOS_Y_COSTOS_xlsm[Producto y N°],_01_CODIGOS_Y_COSTOS_xlsm[FABRICA],"",0,1)</f>
        <v>ALNAT</v>
      </c>
      <c r="G3735" s="26">
        <f>LISTAS[[#This Row],[Precio]]*(1-0.46)</f>
        <v>5660.8200000000006</v>
      </c>
      <c r="H3735" s="21">
        <f>+_xlfn.XLOOKUP(LISTAS[[#This Row],[ID]],_01_CODIGOS_Y_COSTOS_xlsm[Producto y N°],_01_CODIGOS_Y_COSTOS_xlsm[COSTO],0,0,1)</f>
        <v>1984.92</v>
      </c>
      <c r="I3735" s="28">
        <f>+IFERROR(LISTAS[[#This Row],[VENTA NETA]]/LISTAS[[#This Row],[COSTO]]-1,0)</f>
        <v>1.8519134272414002</v>
      </c>
      <c r="J3735" s="50" t="str">
        <f>IFERROR(VLOOKUP(LISTAS[[#This Row],[ID]],_01_CODIGOS_Y_COSTOS_xlsm[[Producto y N°]:[CODIGO]],2,0),"")</f>
        <v>B25</v>
      </c>
      <c r="O3735" t="s">
        <v>9892</v>
      </c>
      <c r="AB3735" s="12" t="str">
        <f>+LISTAS[[#This Row],[Codigo]]&amp;LISTAS[[#This Row],[Fabrica]]</f>
        <v>B25ALNAT</v>
      </c>
      <c r="AC3735" s="13" t="str">
        <f>+LISTAS[[#This Row],[Codigo]]</f>
        <v>B25</v>
      </c>
      <c r="AD3735" s="13" t="str">
        <f>+LISTAS[[#This Row],[ID]]</f>
        <v>CONECTORES DE COMBUSTIBLE19</v>
      </c>
    </row>
    <row r="3736" spans="1:30" x14ac:dyDescent="0.35">
      <c r="A3736" s="7" t="s">
        <v>9895</v>
      </c>
      <c r="B3736" t="s">
        <v>11036</v>
      </c>
      <c r="C3736">
        <v>20</v>
      </c>
      <c r="D3736" t="s">
        <v>9897</v>
      </c>
      <c r="E3736" s="2">
        <v>10483</v>
      </c>
      <c r="F3736" s="7" t="str">
        <f>+_xlfn.XLOOKUP(LISTAS[[#This Row],[ID]],_01_CODIGOS_Y_COSTOS_xlsm[Producto y N°],_01_CODIGOS_Y_COSTOS_xlsm[FABRICA],"",0,1)</f>
        <v>ALNAT</v>
      </c>
      <c r="G3736" s="26">
        <f>LISTAS[[#This Row],[Precio]]*(1-0.46)</f>
        <v>5660.8200000000006</v>
      </c>
      <c r="H3736" s="21">
        <f>+_xlfn.XLOOKUP(LISTAS[[#This Row],[ID]],_01_CODIGOS_Y_COSTOS_xlsm[Producto y N°],_01_CODIGOS_Y_COSTOS_xlsm[COSTO],0,0,1)</f>
        <v>1984.92</v>
      </c>
      <c r="I3736" s="28">
        <f>+IFERROR(LISTAS[[#This Row],[VENTA NETA]]/LISTAS[[#This Row],[COSTO]]-1,0)</f>
        <v>1.8519134272414002</v>
      </c>
      <c r="J3736" s="50" t="str">
        <f>IFERROR(VLOOKUP(LISTAS[[#This Row],[ID]],_01_CODIGOS_Y_COSTOS_xlsm[[Producto y N°]:[CODIGO]],2,0),"")</f>
        <v>B26</v>
      </c>
      <c r="O3736" t="s">
        <v>9895</v>
      </c>
      <c r="AB3736" s="12" t="str">
        <f>+LISTAS[[#This Row],[Codigo]]&amp;LISTAS[[#This Row],[Fabrica]]</f>
        <v>B26ALNAT</v>
      </c>
      <c r="AC3736" s="13" t="str">
        <f>+LISTAS[[#This Row],[Codigo]]</f>
        <v>B26</v>
      </c>
      <c r="AD3736" s="13" t="str">
        <f>+LISTAS[[#This Row],[ID]]</f>
        <v>CONECTORES DE COMBUSTIBLE20</v>
      </c>
    </row>
    <row r="3737" spans="1:30" x14ac:dyDescent="0.35">
      <c r="A3737" s="7" t="s">
        <v>9898</v>
      </c>
      <c r="B3737" t="s">
        <v>11036</v>
      </c>
      <c r="C3737">
        <v>21</v>
      </c>
      <c r="D3737" t="s">
        <v>9899</v>
      </c>
      <c r="E3737" s="2">
        <v>12681</v>
      </c>
      <c r="F3737" s="7" t="str">
        <f>+_xlfn.XLOOKUP(LISTAS[[#This Row],[ID]],_01_CODIGOS_Y_COSTOS_xlsm[Producto y N°],_01_CODIGOS_Y_COSTOS_xlsm[FABRICA],"",0,1)</f>
        <v>ALNAT</v>
      </c>
      <c r="G3737" s="26">
        <f>LISTAS[[#This Row],[Precio]]*(1-0.46)</f>
        <v>6847.7400000000007</v>
      </c>
      <c r="H3737" s="21">
        <f>+_xlfn.XLOOKUP(LISTAS[[#This Row],[ID]],_01_CODIGOS_Y_COSTOS_xlsm[Producto y N°],_01_CODIGOS_Y_COSTOS_xlsm[COSTO],0,0,1)</f>
        <v>0</v>
      </c>
      <c r="I3737" s="28">
        <f>+IFERROR(LISTAS[[#This Row],[VENTA NETA]]/LISTAS[[#This Row],[COSTO]]-1,0)</f>
        <v>0</v>
      </c>
      <c r="J3737" s="50" t="str">
        <f>IFERROR(VLOOKUP(LISTAS[[#This Row],[ID]],_01_CODIGOS_Y_COSTOS_xlsm[[Producto y N°]:[CODIGO]],2,0),"")</f>
        <v>0</v>
      </c>
      <c r="O3737" t="s">
        <v>9898</v>
      </c>
      <c r="AB3737" s="12" t="str">
        <f>+LISTAS[[#This Row],[Codigo]]&amp;LISTAS[[#This Row],[Fabrica]]</f>
        <v>0ALNAT</v>
      </c>
      <c r="AC3737" s="13" t="str">
        <f>+LISTAS[[#This Row],[Codigo]]</f>
        <v>0</v>
      </c>
      <c r="AD3737" s="13" t="str">
        <f>+LISTAS[[#This Row],[ID]]</f>
        <v>CONECTORES DE COMBUSTIBLE21</v>
      </c>
    </row>
    <row r="3738" spans="1:30" x14ac:dyDescent="0.35">
      <c r="A3738" s="7" t="s">
        <v>9900</v>
      </c>
      <c r="B3738" t="s">
        <v>11036</v>
      </c>
      <c r="C3738">
        <v>22</v>
      </c>
      <c r="D3738" t="s">
        <v>9902</v>
      </c>
      <c r="E3738" s="2">
        <v>13020</v>
      </c>
      <c r="F3738" s="7" t="str">
        <f>+_xlfn.XLOOKUP(LISTAS[[#This Row],[ID]],_01_CODIGOS_Y_COSTOS_xlsm[Producto y N°],_01_CODIGOS_Y_COSTOS_xlsm[FABRICA],"",0,1)</f>
        <v>ALNAT</v>
      </c>
      <c r="G3738" s="26">
        <f>LISTAS[[#This Row],[Precio]]*(1-0.46)</f>
        <v>7030.8</v>
      </c>
      <c r="H3738" s="21">
        <f>+_xlfn.XLOOKUP(LISTAS[[#This Row],[ID]],_01_CODIGOS_Y_COSTOS_xlsm[Producto y N°],_01_CODIGOS_Y_COSTOS_xlsm[COSTO],0,0,1)</f>
        <v>2835.6</v>
      </c>
      <c r="I3738" s="28">
        <f>+IFERROR(LISTAS[[#This Row],[VENTA NETA]]/LISTAS[[#This Row],[COSTO]]-1,0)</f>
        <v>1.4794752433347442</v>
      </c>
      <c r="J3738" s="50" t="str">
        <f>IFERROR(VLOOKUP(LISTAS[[#This Row],[ID]],_01_CODIGOS_Y_COSTOS_xlsm[[Producto y N°]:[CODIGO]],2,0),"")</f>
        <v>B6</v>
      </c>
      <c r="O3738" t="s">
        <v>9900</v>
      </c>
      <c r="AB3738" s="12" t="str">
        <f>+LISTAS[[#This Row],[Codigo]]&amp;LISTAS[[#This Row],[Fabrica]]</f>
        <v>B6ALNAT</v>
      </c>
      <c r="AC3738" s="13" t="str">
        <f>+LISTAS[[#This Row],[Codigo]]</f>
        <v>B6</v>
      </c>
      <c r="AD3738" s="13" t="str">
        <f>+LISTAS[[#This Row],[ID]]</f>
        <v>CONECTORES DE COMBUSTIBLE22</v>
      </c>
    </row>
    <row r="3739" spans="1:30" x14ac:dyDescent="0.35">
      <c r="A3739" s="7" t="s">
        <v>9903</v>
      </c>
      <c r="B3739" t="s">
        <v>11036</v>
      </c>
      <c r="C3739">
        <v>23</v>
      </c>
      <c r="D3739" t="s">
        <v>9905</v>
      </c>
      <c r="E3739" s="2">
        <v>12681</v>
      </c>
      <c r="F3739" s="7" t="str">
        <f>+_xlfn.XLOOKUP(LISTAS[[#This Row],[ID]],_01_CODIGOS_Y_COSTOS_xlsm[Producto y N°],_01_CODIGOS_Y_COSTOS_xlsm[FABRICA],"",0,1)</f>
        <v>ALNAT</v>
      </c>
      <c r="G3739" s="26">
        <f>LISTAS[[#This Row],[Precio]]*(1-0.46)</f>
        <v>6847.7400000000007</v>
      </c>
      <c r="H3739" s="21">
        <f>+_xlfn.XLOOKUP(LISTAS[[#This Row],[ID]],_01_CODIGOS_Y_COSTOS_xlsm[Producto y N°],_01_CODIGOS_Y_COSTOS_xlsm[COSTO],0,0,1)</f>
        <v>1984.92</v>
      </c>
      <c r="I3739" s="28">
        <f>+IFERROR(LISTAS[[#This Row],[VENTA NETA]]/LISTAS[[#This Row],[COSTO]]-1,0)</f>
        <v>2.4498821111178288</v>
      </c>
      <c r="J3739" s="50" t="str">
        <f>IFERROR(VLOOKUP(LISTAS[[#This Row],[ID]],_01_CODIGOS_Y_COSTOS_xlsm[[Producto y N°]:[CODIGO]],2,0),"")</f>
        <v>B16</v>
      </c>
      <c r="O3739" t="s">
        <v>9903</v>
      </c>
      <c r="AB3739" s="12" t="str">
        <f>+LISTAS[[#This Row],[Codigo]]&amp;LISTAS[[#This Row],[Fabrica]]</f>
        <v>B16ALNAT</v>
      </c>
      <c r="AC3739" s="13" t="str">
        <f>+LISTAS[[#This Row],[Codigo]]</f>
        <v>B16</v>
      </c>
      <c r="AD3739" s="13" t="str">
        <f>+LISTAS[[#This Row],[ID]]</f>
        <v>CONECTORES DE COMBUSTIBLE23</v>
      </c>
    </row>
    <row r="3740" spans="1:30" x14ac:dyDescent="0.35">
      <c r="A3740" s="7" t="s">
        <v>9906</v>
      </c>
      <c r="B3740" t="s">
        <v>11036</v>
      </c>
      <c r="C3740">
        <v>24</v>
      </c>
      <c r="D3740" t="s">
        <v>9908</v>
      </c>
      <c r="E3740" s="2">
        <v>12005</v>
      </c>
      <c r="F3740" s="7" t="str">
        <f>+_xlfn.XLOOKUP(LISTAS[[#This Row],[ID]],_01_CODIGOS_Y_COSTOS_xlsm[Producto y N°],_01_CODIGOS_Y_COSTOS_xlsm[FABRICA],"",0,1)</f>
        <v>ALNAT</v>
      </c>
      <c r="G3740" s="26">
        <f>LISTAS[[#This Row],[Precio]]*(1-0.46)</f>
        <v>6482.7000000000007</v>
      </c>
      <c r="H3740" s="21">
        <f>+_xlfn.XLOOKUP(LISTAS[[#This Row],[ID]],_01_CODIGOS_Y_COSTOS_xlsm[Producto y N°],_01_CODIGOS_Y_COSTOS_xlsm[COSTO],0,0,1)</f>
        <v>2835.6</v>
      </c>
      <c r="I3740" s="28">
        <f>+IFERROR(LISTAS[[#This Row],[VENTA NETA]]/LISTAS[[#This Row],[COSTO]]-1,0)</f>
        <v>1.2861828184511217</v>
      </c>
      <c r="J3740" s="50" t="str">
        <f>IFERROR(VLOOKUP(LISTAS[[#This Row],[ID]],_01_CODIGOS_Y_COSTOS_xlsm[[Producto y N°]:[CODIGO]],2,0),"")</f>
        <v>B7</v>
      </c>
      <c r="O3740" t="s">
        <v>9906</v>
      </c>
      <c r="AB3740" s="12" t="str">
        <f>+LISTAS[[#This Row],[Codigo]]&amp;LISTAS[[#This Row],[Fabrica]]</f>
        <v>B7ALNAT</v>
      </c>
      <c r="AC3740" s="13" t="str">
        <f>+LISTAS[[#This Row],[Codigo]]</f>
        <v>B7</v>
      </c>
      <c r="AD3740" s="13" t="str">
        <f>+LISTAS[[#This Row],[ID]]</f>
        <v>CONECTORES DE COMBUSTIBLE24</v>
      </c>
    </row>
    <row r="3741" spans="1:30" x14ac:dyDescent="0.35">
      <c r="A3741" s="7" t="s">
        <v>9909</v>
      </c>
      <c r="B3741" t="s">
        <v>11036</v>
      </c>
      <c r="C3741">
        <v>25</v>
      </c>
      <c r="D3741" t="s">
        <v>9855</v>
      </c>
      <c r="E3741" s="2">
        <v>9300</v>
      </c>
      <c r="F3741" s="7" t="str">
        <f>+_xlfn.XLOOKUP(LISTAS[[#This Row],[ID]],_01_CODIGOS_Y_COSTOS_xlsm[Producto y N°],_01_CODIGOS_Y_COSTOS_xlsm[FABRICA],"",0,1)</f>
        <v>ALNAT</v>
      </c>
      <c r="G3741" s="26">
        <f>LISTAS[[#This Row],[Precio]]*(1-0.46)</f>
        <v>5022</v>
      </c>
      <c r="H3741" s="21">
        <f>+_xlfn.XLOOKUP(LISTAS[[#This Row],[ID]],_01_CODIGOS_Y_COSTOS_xlsm[Producto y N°],_01_CODIGOS_Y_COSTOS_xlsm[COSTO],0,0,1)</f>
        <v>0</v>
      </c>
      <c r="I3741" s="28">
        <f>+IFERROR(LISTAS[[#This Row],[VENTA NETA]]/LISTAS[[#This Row],[COSTO]]-1,0)</f>
        <v>0</v>
      </c>
      <c r="J3741" s="50" t="str">
        <f>IFERROR(VLOOKUP(LISTAS[[#This Row],[ID]],_01_CODIGOS_Y_COSTOS_xlsm[[Producto y N°]:[CODIGO]],2,0),"")</f>
        <v>0</v>
      </c>
      <c r="O3741" t="s">
        <v>9909</v>
      </c>
      <c r="AB3741" s="12" t="str">
        <f>+LISTAS[[#This Row],[Codigo]]&amp;LISTAS[[#This Row],[Fabrica]]</f>
        <v>0ALNAT</v>
      </c>
      <c r="AC3741" s="13" t="str">
        <f>+LISTAS[[#This Row],[Codigo]]</f>
        <v>0</v>
      </c>
      <c r="AD3741" s="13" t="str">
        <f>+LISTAS[[#This Row],[ID]]</f>
        <v>CONECTORES DE COMBUSTIBLE25</v>
      </c>
    </row>
    <row r="3742" spans="1:30" x14ac:dyDescent="0.35">
      <c r="A3742" s="7" t="s">
        <v>9910</v>
      </c>
      <c r="B3742" t="s">
        <v>11036</v>
      </c>
      <c r="C3742">
        <v>26</v>
      </c>
      <c r="D3742" t="s">
        <v>9912</v>
      </c>
      <c r="E3742" s="2">
        <v>9300</v>
      </c>
      <c r="F3742" s="7" t="str">
        <f>+_xlfn.XLOOKUP(LISTAS[[#This Row],[ID]],_01_CODIGOS_Y_COSTOS_xlsm[Producto y N°],_01_CODIGOS_Y_COSTOS_xlsm[FABRICA],"",0,1)</f>
        <v>ALNAT</v>
      </c>
      <c r="G3742" s="26">
        <f>LISTAS[[#This Row],[Precio]]*(1-0.46)</f>
        <v>5022</v>
      </c>
      <c r="H3742" s="21">
        <f>+_xlfn.XLOOKUP(LISTAS[[#This Row],[ID]],_01_CODIGOS_Y_COSTOS_xlsm[Producto y N°],_01_CODIGOS_Y_COSTOS_xlsm[COSTO],0,0,1)</f>
        <v>0</v>
      </c>
      <c r="I3742" s="28">
        <f>+IFERROR(LISTAS[[#This Row],[VENTA NETA]]/LISTAS[[#This Row],[COSTO]]-1,0)</f>
        <v>0</v>
      </c>
      <c r="J3742" s="50" t="str">
        <f>IFERROR(VLOOKUP(LISTAS[[#This Row],[ID]],_01_CODIGOS_Y_COSTOS_xlsm[[Producto y N°]:[CODIGO]],2,0),"")</f>
        <v>BU4</v>
      </c>
      <c r="O3742" t="s">
        <v>9910</v>
      </c>
      <c r="AB3742" s="12" t="str">
        <f>+LISTAS[[#This Row],[Codigo]]&amp;LISTAS[[#This Row],[Fabrica]]</f>
        <v>BU4ALNAT</v>
      </c>
      <c r="AC3742" s="13" t="str">
        <f>+LISTAS[[#This Row],[Codigo]]</f>
        <v>BU4</v>
      </c>
      <c r="AD3742" s="13" t="str">
        <f>+LISTAS[[#This Row],[ID]]</f>
        <v>CONECTORES DE COMBUSTIBLE26</v>
      </c>
    </row>
    <row r="3743" spans="1:30" x14ac:dyDescent="0.35">
      <c r="A3743" s="7" t="s">
        <v>9913</v>
      </c>
      <c r="B3743" t="s">
        <v>11036</v>
      </c>
      <c r="C3743">
        <v>27</v>
      </c>
      <c r="D3743" t="s">
        <v>9915</v>
      </c>
      <c r="E3743" s="2">
        <v>11160</v>
      </c>
      <c r="F3743" s="7" t="str">
        <f>+_xlfn.XLOOKUP(LISTAS[[#This Row],[ID]],_01_CODIGOS_Y_COSTOS_xlsm[Producto y N°],_01_CODIGOS_Y_COSTOS_xlsm[FABRICA],"",0,1)</f>
        <v>ALNAT</v>
      </c>
      <c r="G3743" s="26">
        <f>LISTAS[[#This Row],[Precio]]*(1-0.46)</f>
        <v>6026.4000000000005</v>
      </c>
      <c r="H3743" s="21">
        <f>+_xlfn.XLOOKUP(LISTAS[[#This Row],[ID]],_01_CODIGOS_Y_COSTOS_xlsm[Producto y N°],_01_CODIGOS_Y_COSTOS_xlsm[COSTO],0,0,1)</f>
        <v>1984.92</v>
      </c>
      <c r="I3743" s="28">
        <f>+IFERROR(LISTAS[[#This Row],[VENTA NETA]]/LISTAS[[#This Row],[COSTO]]-1,0)</f>
        <v>2.0360921346956049</v>
      </c>
      <c r="J3743" s="50" t="str">
        <f>IFERROR(VLOOKUP(LISTAS[[#This Row],[ID]],_01_CODIGOS_Y_COSTOS_xlsm[[Producto y N°]:[CODIGO]],2,0),"")</f>
        <v>B35</v>
      </c>
      <c r="O3743" t="s">
        <v>9913</v>
      </c>
      <c r="AB3743" s="12" t="str">
        <f>+LISTAS[[#This Row],[Codigo]]&amp;LISTAS[[#This Row],[Fabrica]]</f>
        <v>B35ALNAT</v>
      </c>
      <c r="AC3743" s="13" t="str">
        <f>+LISTAS[[#This Row],[Codigo]]</f>
        <v>B35</v>
      </c>
      <c r="AD3743" s="13" t="str">
        <f>+LISTAS[[#This Row],[ID]]</f>
        <v>CONECTORES DE COMBUSTIBLE27</v>
      </c>
    </row>
    <row r="3744" spans="1:30" x14ac:dyDescent="0.35">
      <c r="A3744" s="7" t="s">
        <v>9916</v>
      </c>
      <c r="B3744" t="s">
        <v>11036</v>
      </c>
      <c r="C3744">
        <v>28</v>
      </c>
      <c r="D3744" t="s">
        <v>9918</v>
      </c>
      <c r="E3744" s="2">
        <v>8285</v>
      </c>
      <c r="F3744" s="7" t="str">
        <f>+_xlfn.XLOOKUP(LISTAS[[#This Row],[ID]],_01_CODIGOS_Y_COSTOS_xlsm[Producto y N°],_01_CODIGOS_Y_COSTOS_xlsm[FABRICA],"",0,1)</f>
        <v>ALNAT</v>
      </c>
      <c r="G3744" s="26">
        <f>LISTAS[[#This Row],[Precio]]*(1-0.46)</f>
        <v>4473.9000000000005</v>
      </c>
      <c r="H3744" s="21">
        <f>+_xlfn.XLOOKUP(LISTAS[[#This Row],[ID]],_01_CODIGOS_Y_COSTOS_xlsm[Producto y N°],_01_CODIGOS_Y_COSTOS_xlsm[COSTO],0,0,1)</f>
        <v>964.10400000000004</v>
      </c>
      <c r="I3744" s="28">
        <f>+IFERROR(LISTAS[[#This Row],[VENTA NETA]]/LISTAS[[#This Row],[COSTO]]-1,0)</f>
        <v>3.640474471633766</v>
      </c>
      <c r="J3744" s="50" t="str">
        <f>IFERROR(VLOOKUP(LISTAS[[#This Row],[ID]],_01_CODIGOS_Y_COSTOS_xlsm[[Producto y N°]:[CODIGO]],2,0),"")</f>
        <v>B56</v>
      </c>
      <c r="O3744" t="s">
        <v>9916</v>
      </c>
      <c r="AB3744" s="12" t="str">
        <f>+LISTAS[[#This Row],[Codigo]]&amp;LISTAS[[#This Row],[Fabrica]]</f>
        <v>B56ALNAT</v>
      </c>
      <c r="AC3744" s="13" t="str">
        <f>+LISTAS[[#This Row],[Codigo]]</f>
        <v>B56</v>
      </c>
      <c r="AD3744" s="13" t="str">
        <f>+LISTAS[[#This Row],[ID]]</f>
        <v>CONECTORES DE COMBUSTIBLE28</v>
      </c>
    </row>
    <row r="3745" spans="1:30" x14ac:dyDescent="0.35">
      <c r="A3745" s="7" t="s">
        <v>9919</v>
      </c>
      <c r="B3745" t="s">
        <v>11036</v>
      </c>
      <c r="C3745">
        <v>29</v>
      </c>
      <c r="D3745" t="s">
        <v>9921</v>
      </c>
      <c r="E3745" s="2">
        <v>8285</v>
      </c>
      <c r="F3745" s="7" t="str">
        <f>+_xlfn.XLOOKUP(LISTAS[[#This Row],[ID]],_01_CODIGOS_Y_COSTOS_xlsm[Producto y N°],_01_CODIGOS_Y_COSTOS_xlsm[FABRICA],"",0,1)</f>
        <v>ALNAT</v>
      </c>
      <c r="G3745" s="26">
        <f>LISTAS[[#This Row],[Precio]]*(1-0.46)</f>
        <v>4473.9000000000005</v>
      </c>
      <c r="H3745" s="21">
        <f>+_xlfn.XLOOKUP(LISTAS[[#This Row],[ID]],_01_CODIGOS_Y_COSTOS_xlsm[Producto y N°],_01_CODIGOS_Y_COSTOS_xlsm[COSTO],0,0,1)</f>
        <v>964.10400000000004</v>
      </c>
      <c r="I3745" s="28">
        <f>+IFERROR(LISTAS[[#This Row],[VENTA NETA]]/LISTAS[[#This Row],[COSTO]]-1,0)</f>
        <v>3.640474471633766</v>
      </c>
      <c r="J3745" s="50" t="str">
        <f>IFERROR(VLOOKUP(LISTAS[[#This Row],[ID]],_01_CODIGOS_Y_COSTOS_xlsm[[Producto y N°]:[CODIGO]],2,0),"")</f>
        <v>B50</v>
      </c>
      <c r="O3745" t="s">
        <v>9919</v>
      </c>
      <c r="AB3745" s="12" t="str">
        <f>+LISTAS[[#This Row],[Codigo]]&amp;LISTAS[[#This Row],[Fabrica]]</f>
        <v>B50ALNAT</v>
      </c>
      <c r="AC3745" s="13" t="str">
        <f>+LISTAS[[#This Row],[Codigo]]</f>
        <v>B50</v>
      </c>
      <c r="AD3745" s="13" t="str">
        <f>+LISTAS[[#This Row],[ID]]</f>
        <v>CONECTORES DE COMBUSTIBLE29</v>
      </c>
    </row>
    <row r="3746" spans="1:30" x14ac:dyDescent="0.35">
      <c r="A3746" s="7" t="s">
        <v>9922</v>
      </c>
      <c r="B3746" t="s">
        <v>11036</v>
      </c>
      <c r="C3746">
        <v>30</v>
      </c>
      <c r="D3746" t="s">
        <v>9924</v>
      </c>
      <c r="E3746" s="2">
        <v>8285</v>
      </c>
      <c r="F3746" s="7" t="str">
        <f>+_xlfn.XLOOKUP(LISTAS[[#This Row],[ID]],_01_CODIGOS_Y_COSTOS_xlsm[Producto y N°],_01_CODIGOS_Y_COSTOS_xlsm[FABRICA],"",0,1)</f>
        <v>ALNAT</v>
      </c>
      <c r="G3746" s="26">
        <f>LISTAS[[#This Row],[Precio]]*(1-0.46)</f>
        <v>4473.9000000000005</v>
      </c>
      <c r="H3746" s="21">
        <f>+_xlfn.XLOOKUP(LISTAS[[#This Row],[ID]],_01_CODIGOS_Y_COSTOS_xlsm[Producto y N°],_01_CODIGOS_Y_COSTOS_xlsm[COSTO],0,0,1)</f>
        <v>964.10400000000004</v>
      </c>
      <c r="I3746" s="28">
        <f>+IFERROR(LISTAS[[#This Row],[VENTA NETA]]/LISTAS[[#This Row],[COSTO]]-1,0)</f>
        <v>3.640474471633766</v>
      </c>
      <c r="J3746" s="50" t="str">
        <f>IFERROR(VLOOKUP(LISTAS[[#This Row],[ID]],_01_CODIGOS_Y_COSTOS_xlsm[[Producto y N°]:[CODIGO]],2,0),"")</f>
        <v>B63</v>
      </c>
      <c r="O3746" t="s">
        <v>9922</v>
      </c>
      <c r="AB3746" s="12" t="str">
        <f>+LISTAS[[#This Row],[Codigo]]&amp;LISTAS[[#This Row],[Fabrica]]</f>
        <v>B63ALNAT</v>
      </c>
      <c r="AC3746" s="13" t="str">
        <f>+LISTAS[[#This Row],[Codigo]]</f>
        <v>B63</v>
      </c>
      <c r="AD3746" s="13" t="str">
        <f>+LISTAS[[#This Row],[ID]]</f>
        <v>CONECTORES DE COMBUSTIBLE30</v>
      </c>
    </row>
    <row r="3747" spans="1:30" x14ac:dyDescent="0.35">
      <c r="A3747" s="7" t="s">
        <v>9925</v>
      </c>
      <c r="B3747" t="s">
        <v>11036</v>
      </c>
      <c r="C3747">
        <v>31</v>
      </c>
      <c r="D3747" t="s">
        <v>9927</v>
      </c>
      <c r="E3747" s="2">
        <v>8285</v>
      </c>
      <c r="F3747" s="7" t="str">
        <f>+_xlfn.XLOOKUP(LISTAS[[#This Row],[ID]],_01_CODIGOS_Y_COSTOS_xlsm[Producto y N°],_01_CODIGOS_Y_COSTOS_xlsm[FABRICA],"",0,1)</f>
        <v>ALNAT</v>
      </c>
      <c r="G3747" s="26">
        <f>LISTAS[[#This Row],[Precio]]*(1-0.46)</f>
        <v>4473.9000000000005</v>
      </c>
      <c r="H3747" s="21">
        <f>+_xlfn.XLOOKUP(LISTAS[[#This Row],[ID]],_01_CODIGOS_Y_COSTOS_xlsm[Producto y N°],_01_CODIGOS_Y_COSTOS_xlsm[COSTO],0,0,1)</f>
        <v>964.10400000000004</v>
      </c>
      <c r="I3747" s="28">
        <f>+IFERROR(LISTAS[[#This Row],[VENTA NETA]]/LISTAS[[#This Row],[COSTO]]-1,0)</f>
        <v>3.640474471633766</v>
      </c>
      <c r="J3747" s="50" t="str">
        <f>IFERROR(VLOOKUP(LISTAS[[#This Row],[ID]],_01_CODIGOS_Y_COSTOS_xlsm[[Producto y N°]:[CODIGO]],2,0),"")</f>
        <v>B51</v>
      </c>
      <c r="O3747" t="s">
        <v>9925</v>
      </c>
      <c r="AB3747" s="12" t="str">
        <f>+LISTAS[[#This Row],[Codigo]]&amp;LISTAS[[#This Row],[Fabrica]]</f>
        <v>B51ALNAT</v>
      </c>
      <c r="AC3747" s="13" t="str">
        <f>+LISTAS[[#This Row],[Codigo]]</f>
        <v>B51</v>
      </c>
      <c r="AD3747" s="13" t="str">
        <f>+LISTAS[[#This Row],[ID]]</f>
        <v>CONECTORES DE COMBUSTIBLE31</v>
      </c>
    </row>
    <row r="3748" spans="1:30" x14ac:dyDescent="0.35">
      <c r="A3748" s="7" t="s">
        <v>9928</v>
      </c>
      <c r="B3748" t="s">
        <v>11036</v>
      </c>
      <c r="C3748">
        <v>32</v>
      </c>
      <c r="D3748" t="s">
        <v>9929</v>
      </c>
      <c r="E3748" s="2">
        <v>8285</v>
      </c>
      <c r="F3748" s="7" t="str">
        <f>+_xlfn.XLOOKUP(LISTAS[[#This Row],[ID]],_01_CODIGOS_Y_COSTOS_xlsm[Producto y N°],_01_CODIGOS_Y_COSTOS_xlsm[FABRICA],"",0,1)</f>
        <v>ALNAT</v>
      </c>
      <c r="G3748" s="26">
        <f>LISTAS[[#This Row],[Precio]]*(1-0.46)</f>
        <v>4473.9000000000005</v>
      </c>
      <c r="H3748" s="21">
        <f>+_xlfn.XLOOKUP(LISTAS[[#This Row],[ID]],_01_CODIGOS_Y_COSTOS_xlsm[Producto y N°],_01_CODIGOS_Y_COSTOS_xlsm[COSTO],0,0,1)</f>
        <v>0</v>
      </c>
      <c r="I3748" s="28">
        <f>+IFERROR(LISTAS[[#This Row],[VENTA NETA]]/LISTAS[[#This Row],[COSTO]]-1,0)</f>
        <v>0</v>
      </c>
      <c r="J3748" s="50" t="str">
        <f>IFERROR(VLOOKUP(LISTAS[[#This Row],[ID]],_01_CODIGOS_Y_COSTOS_xlsm[[Producto y N°]:[CODIGO]],2,0),"")</f>
        <v>0</v>
      </c>
      <c r="O3748" t="s">
        <v>9928</v>
      </c>
      <c r="AB3748" s="12" t="str">
        <f>+LISTAS[[#This Row],[Codigo]]&amp;LISTAS[[#This Row],[Fabrica]]</f>
        <v>0ALNAT</v>
      </c>
      <c r="AC3748" s="13" t="str">
        <f>+LISTAS[[#This Row],[Codigo]]</f>
        <v>0</v>
      </c>
      <c r="AD3748" s="13" t="str">
        <f>+LISTAS[[#This Row],[ID]]</f>
        <v>CONECTORES DE COMBUSTIBLE32</v>
      </c>
    </row>
    <row r="3749" spans="1:30" x14ac:dyDescent="0.35">
      <c r="A3749" s="7" t="s">
        <v>9930</v>
      </c>
      <c r="B3749" t="s">
        <v>11036</v>
      </c>
      <c r="C3749">
        <v>35</v>
      </c>
      <c r="D3749" t="s">
        <v>9855</v>
      </c>
      <c r="E3749" s="2">
        <v>8285</v>
      </c>
      <c r="F3749" s="7" t="str">
        <f>+_xlfn.XLOOKUP(LISTAS[[#This Row],[ID]],_01_CODIGOS_Y_COSTOS_xlsm[Producto y N°],_01_CODIGOS_Y_COSTOS_xlsm[FABRICA],"",0,1)</f>
        <v>ALNAT</v>
      </c>
      <c r="G3749" s="26">
        <f>LISTAS[[#This Row],[Precio]]*(1-0.46)</f>
        <v>4473.9000000000005</v>
      </c>
      <c r="H3749" s="21">
        <f>+_xlfn.XLOOKUP(LISTAS[[#This Row],[ID]],_01_CODIGOS_Y_COSTOS_xlsm[Producto y N°],_01_CODIGOS_Y_COSTOS_xlsm[COSTO],0,0,1)</f>
        <v>0</v>
      </c>
      <c r="I3749" s="28">
        <f>+IFERROR(LISTAS[[#This Row],[VENTA NETA]]/LISTAS[[#This Row],[COSTO]]-1,0)</f>
        <v>0</v>
      </c>
      <c r="J3749" s="50" t="str">
        <f>IFERROR(VLOOKUP(LISTAS[[#This Row],[ID]],_01_CODIGOS_Y_COSTOS_xlsm[[Producto y N°]:[CODIGO]],2,0),"")</f>
        <v>0</v>
      </c>
      <c r="O3749" t="s">
        <v>9930</v>
      </c>
      <c r="AB3749" s="12" t="str">
        <f>+LISTAS[[#This Row],[Codigo]]&amp;LISTAS[[#This Row],[Fabrica]]</f>
        <v>0ALNAT</v>
      </c>
      <c r="AC3749" s="13" t="str">
        <f>+LISTAS[[#This Row],[Codigo]]</f>
        <v>0</v>
      </c>
      <c r="AD3749" s="13" t="str">
        <f>+LISTAS[[#This Row],[ID]]</f>
        <v>CONECTORES DE COMBUSTIBLE35</v>
      </c>
    </row>
    <row r="3750" spans="1:30" x14ac:dyDescent="0.35">
      <c r="A3750" s="7" t="s">
        <v>9931</v>
      </c>
      <c r="B3750" t="s">
        <v>11036</v>
      </c>
      <c r="C3750">
        <v>36</v>
      </c>
      <c r="D3750" t="s">
        <v>9932</v>
      </c>
      <c r="E3750" s="2">
        <v>8285</v>
      </c>
      <c r="F3750" s="7" t="str">
        <f>+_xlfn.XLOOKUP(LISTAS[[#This Row],[ID]],_01_CODIGOS_Y_COSTOS_xlsm[Producto y N°],_01_CODIGOS_Y_COSTOS_xlsm[FABRICA],"",0,1)</f>
        <v>ALNAT</v>
      </c>
      <c r="G3750" s="26">
        <f>LISTAS[[#This Row],[Precio]]*(1-0.46)</f>
        <v>4473.9000000000005</v>
      </c>
      <c r="H3750" s="21">
        <f>+_xlfn.XLOOKUP(LISTAS[[#This Row],[ID]],_01_CODIGOS_Y_COSTOS_xlsm[Producto y N°],_01_CODIGOS_Y_COSTOS_xlsm[COSTO],0,0,1)</f>
        <v>0</v>
      </c>
      <c r="I3750" s="28">
        <f>+IFERROR(LISTAS[[#This Row],[VENTA NETA]]/LISTAS[[#This Row],[COSTO]]-1,0)</f>
        <v>0</v>
      </c>
      <c r="J3750" s="50" t="str">
        <f>IFERROR(VLOOKUP(LISTAS[[#This Row],[ID]],_01_CODIGOS_Y_COSTOS_xlsm[[Producto y N°]:[CODIGO]],2,0),"")</f>
        <v>0</v>
      </c>
      <c r="O3750" t="s">
        <v>9931</v>
      </c>
      <c r="AB3750" s="12" t="str">
        <f>+LISTAS[[#This Row],[Codigo]]&amp;LISTAS[[#This Row],[Fabrica]]</f>
        <v>0ALNAT</v>
      </c>
      <c r="AC3750" s="13" t="str">
        <f>+LISTAS[[#This Row],[Codigo]]</f>
        <v>0</v>
      </c>
      <c r="AD3750" s="13" t="str">
        <f>+LISTAS[[#This Row],[ID]]</f>
        <v>CONECTORES DE COMBUSTIBLE36</v>
      </c>
    </row>
    <row r="3751" spans="1:30" x14ac:dyDescent="0.35">
      <c r="A3751" s="7" t="s">
        <v>9933</v>
      </c>
      <c r="B3751" t="s">
        <v>11036</v>
      </c>
      <c r="C3751">
        <v>37</v>
      </c>
      <c r="D3751" t="s">
        <v>9935</v>
      </c>
      <c r="E3751" s="2">
        <v>8285</v>
      </c>
      <c r="F3751" s="7" t="str">
        <f>+_xlfn.XLOOKUP(LISTAS[[#This Row],[ID]],_01_CODIGOS_Y_COSTOS_xlsm[Producto y N°],_01_CODIGOS_Y_COSTOS_xlsm[FABRICA],"",0,1)</f>
        <v>ALNAT</v>
      </c>
      <c r="G3751" s="26">
        <f>LISTAS[[#This Row],[Precio]]*(1-0.46)</f>
        <v>4473.9000000000005</v>
      </c>
      <c r="H3751" s="21">
        <f>+_xlfn.XLOOKUP(LISTAS[[#This Row],[ID]],_01_CODIGOS_Y_COSTOS_xlsm[Producto y N°],_01_CODIGOS_Y_COSTOS_xlsm[COSTO],0,0,1)</f>
        <v>1984.92</v>
      </c>
      <c r="I3751" s="28">
        <f>+IFERROR(LISTAS[[#This Row],[VENTA NETA]]/LISTAS[[#This Row],[COSTO]]-1,0)</f>
        <v>1.253944743364972</v>
      </c>
      <c r="J3751" s="50" t="str">
        <f>IFERROR(VLOOKUP(LISTAS[[#This Row],[ID]],_01_CODIGOS_Y_COSTOS_xlsm[[Producto y N°]:[CODIGO]],2,0),"")</f>
        <v>BU1</v>
      </c>
      <c r="O3751" t="s">
        <v>9933</v>
      </c>
      <c r="AB3751" s="12" t="str">
        <f>+LISTAS[[#This Row],[Codigo]]&amp;LISTAS[[#This Row],[Fabrica]]</f>
        <v>BU1ALNAT</v>
      </c>
      <c r="AC3751" s="13" t="str">
        <f>+LISTAS[[#This Row],[Codigo]]</f>
        <v>BU1</v>
      </c>
      <c r="AD3751" s="13" t="str">
        <f>+LISTAS[[#This Row],[ID]]</f>
        <v>CONECTORES DE COMBUSTIBLE37</v>
      </c>
    </row>
    <row r="3752" spans="1:30" x14ac:dyDescent="0.35">
      <c r="A3752" s="7" t="s">
        <v>9936</v>
      </c>
      <c r="B3752" t="s">
        <v>11036</v>
      </c>
      <c r="C3752">
        <v>38</v>
      </c>
      <c r="D3752" t="s">
        <v>9938</v>
      </c>
      <c r="E3752" s="2">
        <v>8285</v>
      </c>
      <c r="F3752" s="7" t="str">
        <f>+_xlfn.XLOOKUP(LISTAS[[#This Row],[ID]],_01_CODIGOS_Y_COSTOS_xlsm[Producto y N°],_01_CODIGOS_Y_COSTOS_xlsm[FABRICA],"",0,1)</f>
        <v>ALNAT</v>
      </c>
      <c r="G3752" s="26">
        <f>LISTAS[[#This Row],[Precio]]*(1-0.46)</f>
        <v>4473.9000000000005</v>
      </c>
      <c r="H3752" s="21">
        <f>+_xlfn.XLOOKUP(LISTAS[[#This Row],[ID]],_01_CODIGOS_Y_COSTOS_xlsm[Producto y N°],_01_CODIGOS_Y_COSTOS_xlsm[COSTO],0,0,1)</f>
        <v>1984.92</v>
      </c>
      <c r="I3752" s="28">
        <f>+IFERROR(LISTAS[[#This Row],[VENTA NETA]]/LISTAS[[#This Row],[COSTO]]-1,0)</f>
        <v>1.253944743364972</v>
      </c>
      <c r="J3752" s="50" t="str">
        <f>IFERROR(VLOOKUP(LISTAS[[#This Row],[ID]],_01_CODIGOS_Y_COSTOS_xlsm[[Producto y N°]:[CODIGO]],2,0),"")</f>
        <v>BU2</v>
      </c>
      <c r="O3752" t="s">
        <v>9936</v>
      </c>
      <c r="AB3752" s="12" t="str">
        <f>+LISTAS[[#This Row],[Codigo]]&amp;LISTAS[[#This Row],[Fabrica]]</f>
        <v>BU2ALNAT</v>
      </c>
      <c r="AC3752" s="13" t="str">
        <f>+LISTAS[[#This Row],[Codigo]]</f>
        <v>BU2</v>
      </c>
      <c r="AD3752" s="13" t="str">
        <f>+LISTAS[[#This Row],[ID]]</f>
        <v>CONECTORES DE COMBUSTIBLE38</v>
      </c>
    </row>
    <row r="3753" spans="1:30" x14ac:dyDescent="0.35">
      <c r="A3753" s="7" t="s">
        <v>9939</v>
      </c>
      <c r="B3753" t="s">
        <v>11036</v>
      </c>
      <c r="C3753">
        <v>39</v>
      </c>
      <c r="D3753" t="s">
        <v>9940</v>
      </c>
      <c r="E3753" s="2">
        <v>12473</v>
      </c>
      <c r="F3753" s="7" t="str">
        <f>+_xlfn.XLOOKUP(LISTAS[[#This Row],[ID]],_01_CODIGOS_Y_COSTOS_xlsm[Producto y N°],_01_CODIGOS_Y_COSTOS_xlsm[FABRICA],"",0,1)</f>
        <v>ALNAT</v>
      </c>
      <c r="G3753" s="26">
        <f>LISTAS[[#This Row],[Precio]]*(1-0.46)</f>
        <v>6735.42</v>
      </c>
      <c r="H3753" s="21">
        <f>+_xlfn.XLOOKUP(LISTAS[[#This Row],[ID]],_01_CODIGOS_Y_COSTOS_xlsm[Producto y N°],_01_CODIGOS_Y_COSTOS_xlsm[COSTO],0,0,1)</f>
        <v>2098.3440000000001</v>
      </c>
      <c r="I3753" s="28">
        <f>+IFERROR(LISTAS[[#This Row],[VENTA NETA]]/LISTAS[[#This Row],[COSTO]]-1,0)</f>
        <v>2.2098740721254475</v>
      </c>
      <c r="J3753" s="50" t="str">
        <f>IFERROR(VLOOKUP(LISTAS[[#This Row],[ID]],_01_CODIGOS_Y_COSTOS_xlsm[[Producto y N°]:[CODIGO]],2,0),"")</f>
        <v>D1</v>
      </c>
      <c r="O3753" t="s">
        <v>9939</v>
      </c>
      <c r="AB3753" s="12" t="str">
        <f>+LISTAS[[#This Row],[Codigo]]&amp;LISTAS[[#This Row],[Fabrica]]</f>
        <v>D1ALNAT</v>
      </c>
      <c r="AC3753" s="13" t="str">
        <f>+LISTAS[[#This Row],[Codigo]]</f>
        <v>D1</v>
      </c>
      <c r="AD3753" s="13" t="str">
        <f>+LISTAS[[#This Row],[ID]]</f>
        <v>CONECTORES DE COMBUSTIBLE39</v>
      </c>
    </row>
    <row r="3754" spans="1:30" x14ac:dyDescent="0.35">
      <c r="A3754" s="7" t="s">
        <v>9941</v>
      </c>
      <c r="B3754" t="s">
        <v>11036</v>
      </c>
      <c r="C3754">
        <v>40</v>
      </c>
      <c r="D3754" t="s">
        <v>9942</v>
      </c>
      <c r="E3754" s="2">
        <v>12473</v>
      </c>
      <c r="F3754" s="7" t="str">
        <f>+_xlfn.XLOOKUP(LISTAS[[#This Row],[ID]],_01_CODIGOS_Y_COSTOS_xlsm[Producto y N°],_01_CODIGOS_Y_COSTOS_xlsm[FABRICA],"",0,1)</f>
        <v>ALNAT</v>
      </c>
      <c r="G3754" s="26">
        <f>LISTAS[[#This Row],[Precio]]*(1-0.46)</f>
        <v>6735.42</v>
      </c>
      <c r="H3754" s="21">
        <f>+_xlfn.XLOOKUP(LISTAS[[#This Row],[ID]],_01_CODIGOS_Y_COSTOS_xlsm[Producto y N°],_01_CODIGOS_Y_COSTOS_xlsm[COSTO],0,0,1)</f>
        <v>2098.3440000000001</v>
      </c>
      <c r="I3754" s="28">
        <f>+IFERROR(LISTAS[[#This Row],[VENTA NETA]]/LISTAS[[#This Row],[COSTO]]-1,0)</f>
        <v>2.2098740721254475</v>
      </c>
      <c r="J3754" s="50" t="str">
        <f>IFERROR(VLOOKUP(LISTAS[[#This Row],[ID]],_01_CODIGOS_Y_COSTOS_xlsm[[Producto y N°]:[CODIGO]],2,0),"")</f>
        <v>D2</v>
      </c>
      <c r="O3754" t="s">
        <v>9941</v>
      </c>
      <c r="AB3754" s="12" t="str">
        <f>+LISTAS[[#This Row],[Codigo]]&amp;LISTAS[[#This Row],[Fabrica]]</f>
        <v>D2ALNAT</v>
      </c>
      <c r="AC3754" s="13" t="str">
        <f>+LISTAS[[#This Row],[Codigo]]</f>
        <v>D2</v>
      </c>
      <c r="AD3754" s="13" t="str">
        <f>+LISTAS[[#This Row],[ID]]</f>
        <v>CONECTORES DE COMBUSTIBLE40</v>
      </c>
    </row>
    <row r="3755" spans="1:30" x14ac:dyDescent="0.35">
      <c r="A3755" s="7" t="s">
        <v>9943</v>
      </c>
      <c r="B3755" t="s">
        <v>11036</v>
      </c>
      <c r="C3755">
        <v>41</v>
      </c>
      <c r="D3755" t="s">
        <v>9945</v>
      </c>
      <c r="E3755" s="2">
        <v>14442</v>
      </c>
      <c r="F3755" s="7" t="str">
        <f>+_xlfn.XLOOKUP(LISTAS[[#This Row],[ID]],_01_CODIGOS_Y_COSTOS_xlsm[Producto y N°],_01_CODIGOS_Y_COSTOS_xlsm[FABRICA],"",0,1)</f>
        <v>ALNAT</v>
      </c>
      <c r="G3755" s="26">
        <f>LISTAS[[#This Row],[Precio]]*(1-0.46)</f>
        <v>7798.68</v>
      </c>
      <c r="H3755" s="21">
        <f>+_xlfn.XLOOKUP(LISTAS[[#This Row],[ID]],_01_CODIGOS_Y_COSTOS_xlsm[Producto y N°],_01_CODIGOS_Y_COSTOS_xlsm[COSTO],0,0,1)</f>
        <v>2211.768</v>
      </c>
      <c r="I3755" s="28">
        <f>+IFERROR(LISTAS[[#This Row],[VENTA NETA]]/LISTAS[[#This Row],[COSTO]]-1,0)</f>
        <v>2.5259936846902571</v>
      </c>
      <c r="J3755" s="50" t="str">
        <f>IFERROR(VLOOKUP(LISTAS[[#This Row],[ID]],_01_CODIGOS_Y_COSTOS_xlsm[[Producto y N°]:[CODIGO]],2,0),"")</f>
        <v>D20</v>
      </c>
      <c r="O3755" t="s">
        <v>9943</v>
      </c>
      <c r="AB3755" s="12" t="str">
        <f>+LISTAS[[#This Row],[Codigo]]&amp;LISTAS[[#This Row],[Fabrica]]</f>
        <v>D20ALNAT</v>
      </c>
      <c r="AC3755" s="13" t="str">
        <f>+LISTAS[[#This Row],[Codigo]]</f>
        <v>D20</v>
      </c>
      <c r="AD3755" s="13" t="str">
        <f>+LISTAS[[#This Row],[ID]]</f>
        <v>CONECTORES DE COMBUSTIBLE41</v>
      </c>
    </row>
    <row r="3756" spans="1:30" x14ac:dyDescent="0.35">
      <c r="A3756" s="7" t="s">
        <v>9946</v>
      </c>
      <c r="B3756" t="s">
        <v>11036</v>
      </c>
      <c r="C3756">
        <v>42</v>
      </c>
      <c r="D3756" t="s">
        <v>9948</v>
      </c>
      <c r="E3756" s="2">
        <v>12473</v>
      </c>
      <c r="F3756" s="7" t="str">
        <f>+_xlfn.XLOOKUP(LISTAS[[#This Row],[ID]],_01_CODIGOS_Y_COSTOS_xlsm[Producto y N°],_01_CODIGOS_Y_COSTOS_xlsm[FABRICA],"",0,1)</f>
        <v>ALNAT</v>
      </c>
      <c r="G3756" s="26">
        <f>LISTAS[[#This Row],[Precio]]*(1-0.46)</f>
        <v>6735.42</v>
      </c>
      <c r="H3756" s="21">
        <f>+_xlfn.XLOOKUP(LISTAS[[#This Row],[ID]],_01_CODIGOS_Y_COSTOS_xlsm[Producto y N°],_01_CODIGOS_Y_COSTOS_xlsm[COSTO],0,0,1)</f>
        <v>2098.3440000000001</v>
      </c>
      <c r="I3756" s="28">
        <f>+IFERROR(LISTAS[[#This Row],[VENTA NETA]]/LISTAS[[#This Row],[COSTO]]-1,0)</f>
        <v>2.2098740721254475</v>
      </c>
      <c r="J3756" s="50" t="str">
        <f>IFERROR(VLOOKUP(LISTAS[[#This Row],[ID]],_01_CODIGOS_Y_COSTOS_xlsm[[Producto y N°]:[CODIGO]],2,0),"")</f>
        <v>D12</v>
      </c>
      <c r="O3756" t="s">
        <v>9946</v>
      </c>
      <c r="AB3756" s="12" t="str">
        <f>+LISTAS[[#This Row],[Codigo]]&amp;LISTAS[[#This Row],[Fabrica]]</f>
        <v>D12ALNAT</v>
      </c>
      <c r="AC3756" s="13" t="str">
        <f>+LISTAS[[#This Row],[Codigo]]</f>
        <v>D12</v>
      </c>
      <c r="AD3756" s="13" t="str">
        <f>+LISTAS[[#This Row],[ID]]</f>
        <v>CONECTORES DE COMBUSTIBLE42</v>
      </c>
    </row>
    <row r="3757" spans="1:30" x14ac:dyDescent="0.35">
      <c r="A3757" s="7" t="s">
        <v>9949</v>
      </c>
      <c r="B3757" t="s">
        <v>11036</v>
      </c>
      <c r="C3757">
        <v>43</v>
      </c>
      <c r="D3757" t="s">
        <v>9951</v>
      </c>
      <c r="E3757" s="2">
        <v>11160</v>
      </c>
      <c r="F3757" s="7" t="str">
        <f>+_xlfn.XLOOKUP(LISTAS[[#This Row],[ID]],_01_CODIGOS_Y_COSTOS_xlsm[Producto y N°],_01_CODIGOS_Y_COSTOS_xlsm[FABRICA],"",0,1)</f>
        <v>ALNAT</v>
      </c>
      <c r="G3757" s="26">
        <f>LISTAS[[#This Row],[Precio]]*(1-0.46)</f>
        <v>6026.4000000000005</v>
      </c>
      <c r="H3757" s="21">
        <f>+_xlfn.XLOOKUP(LISTAS[[#This Row],[ID]],_01_CODIGOS_Y_COSTOS_xlsm[Producto y N°],_01_CODIGOS_Y_COSTOS_xlsm[COSTO],0,0,1)</f>
        <v>0</v>
      </c>
      <c r="I3757" s="28">
        <f>+IFERROR(LISTAS[[#This Row],[VENTA NETA]]/LISTAS[[#This Row],[COSTO]]-1,0)</f>
        <v>0</v>
      </c>
      <c r="J3757" s="50" t="str">
        <f>IFERROR(VLOOKUP(LISTAS[[#This Row],[ID]],_01_CODIGOS_Y_COSTOS_xlsm[[Producto y N°]:[CODIGO]],2,0),"")</f>
        <v>DU06</v>
      </c>
      <c r="O3757" t="s">
        <v>9949</v>
      </c>
      <c r="AB3757" s="12" t="str">
        <f>+LISTAS[[#This Row],[Codigo]]&amp;LISTAS[[#This Row],[Fabrica]]</f>
        <v>DU06ALNAT</v>
      </c>
      <c r="AC3757" s="13" t="str">
        <f>+LISTAS[[#This Row],[Codigo]]</f>
        <v>DU06</v>
      </c>
      <c r="AD3757" s="13" t="str">
        <f>+LISTAS[[#This Row],[ID]]</f>
        <v>CONECTORES DE COMBUSTIBLE43</v>
      </c>
    </row>
    <row r="3758" spans="1:30" x14ac:dyDescent="0.35">
      <c r="A3758" s="7" t="s">
        <v>9952</v>
      </c>
      <c r="B3758" t="s">
        <v>11036</v>
      </c>
      <c r="C3758">
        <v>44</v>
      </c>
      <c r="D3758" t="s">
        <v>9954</v>
      </c>
      <c r="E3758" s="2">
        <v>11160</v>
      </c>
      <c r="F3758" s="7" t="str">
        <f>+_xlfn.XLOOKUP(LISTAS[[#This Row],[ID]],_01_CODIGOS_Y_COSTOS_xlsm[Producto y N°],_01_CODIGOS_Y_COSTOS_xlsm[FABRICA],"",0,1)</f>
        <v>ALNAT</v>
      </c>
      <c r="G3758" s="26">
        <f>LISTAS[[#This Row],[Precio]]*(1-0.46)</f>
        <v>6026.4000000000005</v>
      </c>
      <c r="H3758" s="21">
        <f>+_xlfn.XLOOKUP(LISTAS[[#This Row],[ID]],_01_CODIGOS_Y_COSTOS_xlsm[Producto y N°],_01_CODIGOS_Y_COSTOS_xlsm[COSTO],0,0,1)</f>
        <v>2098.3440000000001</v>
      </c>
      <c r="I3758" s="28">
        <f>+IFERROR(LISTAS[[#This Row],[VENTA NETA]]/LISTAS[[#This Row],[COSTO]]-1,0)</f>
        <v>1.8719790463336805</v>
      </c>
      <c r="J3758" s="50" t="str">
        <f>IFERROR(VLOOKUP(LISTAS[[#This Row],[ID]],_01_CODIGOS_Y_COSTOS_xlsm[[Producto y N°]:[CODIGO]],2,0),"")</f>
        <v>DU7</v>
      </c>
      <c r="O3758" t="s">
        <v>9952</v>
      </c>
      <c r="AB3758" s="12" t="str">
        <f>+LISTAS[[#This Row],[Codigo]]&amp;LISTAS[[#This Row],[Fabrica]]</f>
        <v>DU7ALNAT</v>
      </c>
      <c r="AC3758" s="13" t="str">
        <f>+LISTAS[[#This Row],[Codigo]]</f>
        <v>DU7</v>
      </c>
      <c r="AD3758" s="13" t="str">
        <f>+LISTAS[[#This Row],[ID]]</f>
        <v>CONECTORES DE COMBUSTIBLE44</v>
      </c>
    </row>
    <row r="3759" spans="1:30" x14ac:dyDescent="0.35">
      <c r="A3759" s="7" t="s">
        <v>9955</v>
      </c>
      <c r="B3759" t="s">
        <v>11036</v>
      </c>
      <c r="C3759">
        <v>45</v>
      </c>
      <c r="D3759" t="s">
        <v>9956</v>
      </c>
      <c r="E3759" s="2">
        <v>11160</v>
      </c>
      <c r="F3759" s="7" t="str">
        <f>+_xlfn.XLOOKUP(LISTAS[[#This Row],[ID]],_01_CODIGOS_Y_COSTOS_xlsm[Producto y N°],_01_CODIGOS_Y_COSTOS_xlsm[FABRICA],"",0,1)</f>
        <v>ALNAT</v>
      </c>
      <c r="G3759" s="26">
        <f>LISTAS[[#This Row],[Precio]]*(1-0.46)</f>
        <v>6026.4000000000005</v>
      </c>
      <c r="H3759" s="21">
        <f>+_xlfn.XLOOKUP(LISTAS[[#This Row],[ID]],_01_CODIGOS_Y_COSTOS_xlsm[Producto y N°],_01_CODIGOS_Y_COSTOS_xlsm[COSTO],0,0,1)</f>
        <v>0</v>
      </c>
      <c r="I3759" s="28">
        <f>+IFERROR(LISTAS[[#This Row],[VENTA NETA]]/LISTAS[[#This Row],[COSTO]]-1,0)</f>
        <v>0</v>
      </c>
      <c r="J3759" s="50" t="str">
        <f>IFERROR(VLOOKUP(LISTAS[[#This Row],[ID]],_01_CODIGOS_Y_COSTOS_xlsm[[Producto y N°]:[CODIGO]],2,0),"")</f>
        <v>0</v>
      </c>
      <c r="O3759" t="s">
        <v>9955</v>
      </c>
      <c r="AB3759" s="12" t="str">
        <f>+LISTAS[[#This Row],[Codigo]]&amp;LISTAS[[#This Row],[Fabrica]]</f>
        <v>0ALNAT</v>
      </c>
      <c r="AC3759" s="13" t="str">
        <f>+LISTAS[[#This Row],[Codigo]]</f>
        <v>0</v>
      </c>
      <c r="AD3759" s="13" t="str">
        <f>+LISTAS[[#This Row],[ID]]</f>
        <v>CONECTORES DE COMBUSTIBLE45</v>
      </c>
    </row>
    <row r="3760" spans="1:30" x14ac:dyDescent="0.35">
      <c r="A3760" s="7" t="s">
        <v>9957</v>
      </c>
      <c r="B3760" t="s">
        <v>11036</v>
      </c>
      <c r="C3760">
        <v>46</v>
      </c>
      <c r="D3760" t="s">
        <v>9959</v>
      </c>
      <c r="E3760" s="2">
        <v>11160</v>
      </c>
      <c r="F3760" s="7" t="str">
        <f>+_xlfn.XLOOKUP(LISTAS[[#This Row],[ID]],_01_CODIGOS_Y_COSTOS_xlsm[Producto y N°],_01_CODIGOS_Y_COSTOS_xlsm[FABRICA],"",0,1)</f>
        <v>ALNAT</v>
      </c>
      <c r="G3760" s="26">
        <f>LISTAS[[#This Row],[Precio]]*(1-0.46)</f>
        <v>6026.4000000000005</v>
      </c>
      <c r="H3760" s="21">
        <f>+_xlfn.XLOOKUP(LISTAS[[#This Row],[ID]],_01_CODIGOS_Y_COSTOS_xlsm[Producto y N°],_01_CODIGOS_Y_COSTOS_xlsm[COSTO],0,0,1)</f>
        <v>2098.3440000000001</v>
      </c>
      <c r="I3760" s="28">
        <f>+IFERROR(LISTAS[[#This Row],[VENTA NETA]]/LISTAS[[#This Row],[COSTO]]-1,0)</f>
        <v>1.8719790463336805</v>
      </c>
      <c r="J3760" s="50" t="str">
        <f>IFERROR(VLOOKUP(LISTAS[[#This Row],[ID]],_01_CODIGOS_Y_COSTOS_xlsm[[Producto y N°]:[CODIGO]],2,0),"")</f>
        <v>DU14A</v>
      </c>
      <c r="O3760" t="s">
        <v>9957</v>
      </c>
      <c r="AB3760" s="12" t="str">
        <f>+LISTAS[[#This Row],[Codigo]]&amp;LISTAS[[#This Row],[Fabrica]]</f>
        <v>DU14AALNAT</v>
      </c>
      <c r="AC3760" s="13" t="str">
        <f>+LISTAS[[#This Row],[Codigo]]</f>
        <v>DU14A</v>
      </c>
      <c r="AD3760" s="13" t="str">
        <f>+LISTAS[[#This Row],[ID]]</f>
        <v>CONECTORES DE COMBUSTIBLE46</v>
      </c>
    </row>
    <row r="3761" spans="1:30" x14ac:dyDescent="0.35">
      <c r="A3761" s="7" t="s">
        <v>9960</v>
      </c>
      <c r="B3761" t="s">
        <v>11036</v>
      </c>
      <c r="C3761">
        <v>47</v>
      </c>
      <c r="D3761" t="s">
        <v>9962</v>
      </c>
      <c r="E3761" s="2">
        <v>11160</v>
      </c>
      <c r="F3761" s="7" t="str">
        <f>+_xlfn.XLOOKUP(LISTAS[[#This Row],[ID]],_01_CODIGOS_Y_COSTOS_xlsm[Producto y N°],_01_CODIGOS_Y_COSTOS_xlsm[FABRICA],"",0,1)</f>
        <v>ALNAT</v>
      </c>
      <c r="G3761" s="26">
        <f>LISTAS[[#This Row],[Precio]]*(1-0.46)</f>
        <v>6026.4000000000005</v>
      </c>
      <c r="H3761" s="21">
        <f>+_xlfn.XLOOKUP(LISTAS[[#This Row],[ID]],_01_CODIGOS_Y_COSTOS_xlsm[Producto y N°],_01_CODIGOS_Y_COSTOS_xlsm[COSTO],0,0,1)</f>
        <v>2098.3440000000001</v>
      </c>
      <c r="I3761" s="28">
        <f>+IFERROR(LISTAS[[#This Row],[VENTA NETA]]/LISTAS[[#This Row],[COSTO]]-1,0)</f>
        <v>1.8719790463336805</v>
      </c>
      <c r="J3761" s="50" t="str">
        <f>IFERROR(VLOOKUP(LISTAS[[#This Row],[ID]],_01_CODIGOS_Y_COSTOS_xlsm[[Producto y N°]:[CODIGO]],2,0),"")</f>
        <v>DU15A</v>
      </c>
      <c r="O3761" t="s">
        <v>9960</v>
      </c>
      <c r="AB3761" s="12" t="str">
        <f>+LISTAS[[#This Row],[Codigo]]&amp;LISTAS[[#This Row],[Fabrica]]</f>
        <v>DU15AALNAT</v>
      </c>
      <c r="AC3761" s="13" t="str">
        <f>+LISTAS[[#This Row],[Codigo]]</f>
        <v>DU15A</v>
      </c>
      <c r="AD3761" s="13" t="str">
        <f>+LISTAS[[#This Row],[ID]]</f>
        <v>CONECTORES DE COMBUSTIBLE47</v>
      </c>
    </row>
    <row r="3762" spans="1:30" x14ac:dyDescent="0.35">
      <c r="A3762" s="7" t="s">
        <v>9963</v>
      </c>
      <c r="B3762" t="s">
        <v>11036</v>
      </c>
      <c r="C3762">
        <v>48</v>
      </c>
      <c r="D3762" t="s">
        <v>9965</v>
      </c>
      <c r="E3762" s="2">
        <v>11597</v>
      </c>
      <c r="F3762" s="7" t="str">
        <f>+_xlfn.XLOOKUP(LISTAS[[#This Row],[ID]],_01_CODIGOS_Y_COSTOS_xlsm[Producto y N°],_01_CODIGOS_Y_COSTOS_xlsm[FABRICA],"",0,1)</f>
        <v>ALNAT</v>
      </c>
      <c r="G3762" s="26">
        <f>LISTAS[[#This Row],[Precio]]*(1-0.46)</f>
        <v>6262.38</v>
      </c>
      <c r="H3762" s="21">
        <f>+_xlfn.XLOOKUP(LISTAS[[#This Row],[ID]],_01_CODIGOS_Y_COSTOS_xlsm[Producto y N°],_01_CODIGOS_Y_COSTOS_xlsm[COSTO],0,0,1)</f>
        <v>2098.3440000000001</v>
      </c>
      <c r="I3762" s="28">
        <f>+IFERROR(LISTAS[[#This Row],[VENTA NETA]]/LISTAS[[#This Row],[COSTO]]-1,0)</f>
        <v>1.9844391577358147</v>
      </c>
      <c r="J3762" s="50" t="str">
        <f>IFERROR(VLOOKUP(LISTAS[[#This Row],[ID]],_01_CODIGOS_Y_COSTOS_xlsm[[Producto y N°]:[CODIGO]],2,0),"")</f>
        <v>DU3</v>
      </c>
      <c r="O3762" t="s">
        <v>9963</v>
      </c>
      <c r="AB3762" s="12" t="str">
        <f>+LISTAS[[#This Row],[Codigo]]&amp;LISTAS[[#This Row],[Fabrica]]</f>
        <v>DU3ALNAT</v>
      </c>
      <c r="AC3762" s="13" t="str">
        <f>+LISTAS[[#This Row],[Codigo]]</f>
        <v>DU3</v>
      </c>
      <c r="AD3762" s="13" t="str">
        <f>+LISTAS[[#This Row],[ID]]</f>
        <v>CONECTORES DE COMBUSTIBLE48</v>
      </c>
    </row>
    <row r="3763" spans="1:30" x14ac:dyDescent="0.35">
      <c r="A3763" s="7" t="s">
        <v>9966</v>
      </c>
      <c r="B3763" t="s">
        <v>11036</v>
      </c>
      <c r="C3763">
        <v>49</v>
      </c>
      <c r="D3763" t="s">
        <v>9968</v>
      </c>
      <c r="E3763" s="2">
        <v>11597</v>
      </c>
      <c r="F3763" s="7" t="str">
        <f>+_xlfn.XLOOKUP(LISTAS[[#This Row],[ID]],_01_CODIGOS_Y_COSTOS_xlsm[Producto y N°],_01_CODIGOS_Y_COSTOS_xlsm[FABRICA],"",0,1)</f>
        <v>ALNAT</v>
      </c>
      <c r="G3763" s="26">
        <f>LISTAS[[#This Row],[Precio]]*(1-0.46)</f>
        <v>6262.38</v>
      </c>
      <c r="H3763" s="21">
        <f>+_xlfn.XLOOKUP(LISTAS[[#This Row],[ID]],_01_CODIGOS_Y_COSTOS_xlsm[Producto y N°],_01_CODIGOS_Y_COSTOS_xlsm[COSTO],0,0,1)</f>
        <v>2098.3440000000001</v>
      </c>
      <c r="I3763" s="28">
        <f>+IFERROR(LISTAS[[#This Row],[VENTA NETA]]/LISTAS[[#This Row],[COSTO]]-1,0)</f>
        <v>1.9844391577358147</v>
      </c>
      <c r="J3763" s="50" t="str">
        <f>IFERROR(VLOOKUP(LISTAS[[#This Row],[ID]],_01_CODIGOS_Y_COSTOS_xlsm[[Producto y N°]:[CODIGO]],2,0),"")</f>
        <v>DU4</v>
      </c>
      <c r="O3763" t="s">
        <v>9966</v>
      </c>
      <c r="AB3763" s="12" t="str">
        <f>+LISTAS[[#This Row],[Codigo]]&amp;LISTAS[[#This Row],[Fabrica]]</f>
        <v>DU4ALNAT</v>
      </c>
      <c r="AC3763" s="13" t="str">
        <f>+LISTAS[[#This Row],[Codigo]]</f>
        <v>DU4</v>
      </c>
      <c r="AD3763" s="13" t="str">
        <f>+LISTAS[[#This Row],[ID]]</f>
        <v>CONECTORES DE COMBUSTIBLE49</v>
      </c>
    </row>
    <row r="3764" spans="1:30" x14ac:dyDescent="0.35">
      <c r="A3764" s="7" t="s">
        <v>9969</v>
      </c>
      <c r="B3764" t="s">
        <v>11036</v>
      </c>
      <c r="C3764">
        <v>50</v>
      </c>
      <c r="D3764" t="s">
        <v>9970</v>
      </c>
      <c r="E3764" s="2">
        <v>12473</v>
      </c>
      <c r="F3764" s="7" t="str">
        <f>+_xlfn.XLOOKUP(LISTAS[[#This Row],[ID]],_01_CODIGOS_Y_COSTOS_xlsm[Producto y N°],_01_CODIGOS_Y_COSTOS_xlsm[FABRICA],"",0,1)</f>
        <v>ALNAT</v>
      </c>
      <c r="G3764" s="26">
        <f>LISTAS[[#This Row],[Precio]]*(1-0.46)</f>
        <v>6735.42</v>
      </c>
      <c r="H3764" s="21">
        <f>+_xlfn.XLOOKUP(LISTAS[[#This Row],[ID]],_01_CODIGOS_Y_COSTOS_xlsm[Producto y N°],_01_CODIGOS_Y_COSTOS_xlsm[COSTO],0,0,1)</f>
        <v>0</v>
      </c>
      <c r="I3764" s="28">
        <f>+IFERROR(LISTAS[[#This Row],[VENTA NETA]]/LISTAS[[#This Row],[COSTO]]-1,0)</f>
        <v>0</v>
      </c>
      <c r="J3764" s="50" t="str">
        <f>IFERROR(VLOOKUP(LISTAS[[#This Row],[ID]],_01_CODIGOS_Y_COSTOS_xlsm[[Producto y N°]:[CODIGO]],2,0),"")</f>
        <v>0</v>
      </c>
      <c r="O3764" t="s">
        <v>9969</v>
      </c>
      <c r="AB3764" s="12" t="str">
        <f>+LISTAS[[#This Row],[Codigo]]&amp;LISTAS[[#This Row],[Fabrica]]</f>
        <v>0ALNAT</v>
      </c>
      <c r="AC3764" s="13" t="str">
        <f>+LISTAS[[#This Row],[Codigo]]</f>
        <v>0</v>
      </c>
      <c r="AD3764" s="13" t="str">
        <f>+LISTAS[[#This Row],[ID]]</f>
        <v>CONECTORES DE COMBUSTIBLE50</v>
      </c>
    </row>
    <row r="3765" spans="1:30" x14ac:dyDescent="0.35">
      <c r="A3765" s="7" t="s">
        <v>9971</v>
      </c>
      <c r="B3765" t="s">
        <v>11036</v>
      </c>
      <c r="C3765">
        <v>51</v>
      </c>
      <c r="D3765" t="s">
        <v>9972</v>
      </c>
      <c r="E3765" s="2">
        <v>12473</v>
      </c>
      <c r="F3765" s="7" t="str">
        <f>+_xlfn.XLOOKUP(LISTAS[[#This Row],[ID]],_01_CODIGOS_Y_COSTOS_xlsm[Producto y N°],_01_CODIGOS_Y_COSTOS_xlsm[FABRICA],"",0,1)</f>
        <v>ALNAT</v>
      </c>
      <c r="G3765" s="26">
        <f>LISTAS[[#This Row],[Precio]]*(1-0.46)</f>
        <v>6735.42</v>
      </c>
      <c r="H3765" s="21">
        <f>+_xlfn.XLOOKUP(LISTAS[[#This Row],[ID]],_01_CODIGOS_Y_COSTOS_xlsm[Producto y N°],_01_CODIGOS_Y_COSTOS_xlsm[COSTO],0,0,1)</f>
        <v>0</v>
      </c>
      <c r="I3765" s="28">
        <f>+IFERROR(LISTAS[[#This Row],[VENTA NETA]]/LISTAS[[#This Row],[COSTO]]-1,0)</f>
        <v>0</v>
      </c>
      <c r="J3765" s="50" t="str">
        <f>IFERROR(VLOOKUP(LISTAS[[#This Row],[ID]],_01_CODIGOS_Y_COSTOS_xlsm[[Producto y N°]:[CODIGO]],2,0),"")</f>
        <v>0</v>
      </c>
      <c r="O3765" t="s">
        <v>9971</v>
      </c>
      <c r="AB3765" s="12" t="str">
        <f>+LISTAS[[#This Row],[Codigo]]&amp;LISTAS[[#This Row],[Fabrica]]</f>
        <v>0ALNAT</v>
      </c>
      <c r="AC3765" s="13" t="str">
        <f>+LISTAS[[#This Row],[Codigo]]</f>
        <v>0</v>
      </c>
      <c r="AD3765" s="13" t="str">
        <f>+LISTAS[[#This Row],[ID]]</f>
        <v>CONECTORES DE COMBUSTIBLE51</v>
      </c>
    </row>
    <row r="3766" spans="1:30" x14ac:dyDescent="0.35">
      <c r="A3766" s="7" t="s">
        <v>9973</v>
      </c>
      <c r="B3766" t="s">
        <v>11036</v>
      </c>
      <c r="C3766">
        <v>52</v>
      </c>
      <c r="D3766" t="s">
        <v>9974</v>
      </c>
      <c r="E3766" s="2">
        <v>14442</v>
      </c>
      <c r="F3766" s="7" t="str">
        <f>+_xlfn.XLOOKUP(LISTAS[[#This Row],[ID]],_01_CODIGOS_Y_COSTOS_xlsm[Producto y N°],_01_CODIGOS_Y_COSTOS_xlsm[FABRICA],"",0,1)</f>
        <v>ALNAT</v>
      </c>
      <c r="G3766" s="26">
        <f>LISTAS[[#This Row],[Precio]]*(1-0.46)</f>
        <v>7798.68</v>
      </c>
      <c r="H3766" s="21">
        <f>+_xlfn.XLOOKUP(LISTAS[[#This Row],[ID]],_01_CODIGOS_Y_COSTOS_xlsm[Producto y N°],_01_CODIGOS_Y_COSTOS_xlsm[COSTO],0,0,1)</f>
        <v>0</v>
      </c>
      <c r="I3766" s="28">
        <f>+IFERROR(LISTAS[[#This Row],[VENTA NETA]]/LISTAS[[#This Row],[COSTO]]-1,0)</f>
        <v>0</v>
      </c>
      <c r="J3766" s="50" t="str">
        <f>IFERROR(VLOOKUP(LISTAS[[#This Row],[ID]],_01_CODIGOS_Y_COSTOS_xlsm[[Producto y N°]:[CODIGO]],2,0),"")</f>
        <v>0</v>
      </c>
      <c r="O3766" t="s">
        <v>9973</v>
      </c>
      <c r="AB3766" s="12" t="str">
        <f>+LISTAS[[#This Row],[Codigo]]&amp;LISTAS[[#This Row],[Fabrica]]</f>
        <v>0ALNAT</v>
      </c>
      <c r="AC3766" s="13" t="str">
        <f>+LISTAS[[#This Row],[Codigo]]</f>
        <v>0</v>
      </c>
      <c r="AD3766" s="13" t="str">
        <f>+LISTAS[[#This Row],[ID]]</f>
        <v>CONECTORES DE COMBUSTIBLE52</v>
      </c>
    </row>
    <row r="3767" spans="1:30" x14ac:dyDescent="0.35">
      <c r="A3767" s="7" t="s">
        <v>9975</v>
      </c>
      <c r="B3767" t="s">
        <v>11036</v>
      </c>
      <c r="C3767">
        <v>53</v>
      </c>
      <c r="D3767" t="s">
        <v>9976</v>
      </c>
      <c r="E3767" s="2">
        <v>14442</v>
      </c>
      <c r="F3767" s="7" t="str">
        <f>+_xlfn.XLOOKUP(LISTAS[[#This Row],[ID]],_01_CODIGOS_Y_COSTOS_xlsm[Producto y N°],_01_CODIGOS_Y_COSTOS_xlsm[FABRICA],"",0,1)</f>
        <v>ALNAT</v>
      </c>
      <c r="G3767" s="26">
        <f>LISTAS[[#This Row],[Precio]]*(1-0.46)</f>
        <v>7798.68</v>
      </c>
      <c r="H3767" s="21">
        <f>+_xlfn.XLOOKUP(LISTAS[[#This Row],[ID]],_01_CODIGOS_Y_COSTOS_xlsm[Producto y N°],_01_CODIGOS_Y_COSTOS_xlsm[COSTO],0,0,1)</f>
        <v>0</v>
      </c>
      <c r="I3767" s="28">
        <f>+IFERROR(LISTAS[[#This Row],[VENTA NETA]]/LISTAS[[#This Row],[COSTO]]-1,0)</f>
        <v>0</v>
      </c>
      <c r="J3767" s="50" t="str">
        <f>IFERROR(VLOOKUP(LISTAS[[#This Row],[ID]],_01_CODIGOS_Y_COSTOS_xlsm[[Producto y N°]:[CODIGO]],2,0),"")</f>
        <v>0</v>
      </c>
      <c r="O3767" t="s">
        <v>9975</v>
      </c>
      <c r="AB3767" s="12" t="str">
        <f>+LISTAS[[#This Row],[Codigo]]&amp;LISTAS[[#This Row],[Fabrica]]</f>
        <v>0ALNAT</v>
      </c>
      <c r="AC3767" s="13" t="str">
        <f>+LISTAS[[#This Row],[Codigo]]</f>
        <v>0</v>
      </c>
      <c r="AD3767" s="13" t="str">
        <f>+LISTAS[[#This Row],[ID]]</f>
        <v>CONECTORES DE COMBUSTIBLE53</v>
      </c>
    </row>
    <row r="3768" spans="1:30" x14ac:dyDescent="0.35">
      <c r="A3768" s="7" t="s">
        <v>9977</v>
      </c>
      <c r="B3768" t="s">
        <v>11036</v>
      </c>
      <c r="C3768">
        <v>54</v>
      </c>
      <c r="D3768" t="s">
        <v>9979</v>
      </c>
      <c r="E3768" s="2">
        <v>16411</v>
      </c>
      <c r="F3768" s="7" t="str">
        <f>+_xlfn.XLOOKUP(LISTAS[[#This Row],[ID]],_01_CODIGOS_Y_COSTOS_xlsm[Producto y N°],_01_CODIGOS_Y_COSTOS_xlsm[FABRICA],"",0,1)</f>
        <v>ALNAT</v>
      </c>
      <c r="G3768" s="26">
        <f>LISTAS[[#This Row],[Precio]]*(1-0.46)</f>
        <v>8861.94</v>
      </c>
      <c r="H3768" s="21">
        <f>+_xlfn.XLOOKUP(LISTAS[[#This Row],[ID]],_01_CODIGOS_Y_COSTOS_xlsm[Producto y N°],_01_CODIGOS_Y_COSTOS_xlsm[COSTO],0,0,1)</f>
        <v>2211.768</v>
      </c>
      <c r="I3768" s="28">
        <f>+IFERROR(LISTAS[[#This Row],[VENTA NETA]]/LISTAS[[#This Row],[COSTO]]-1,0)</f>
        <v>3.0067222240307308</v>
      </c>
      <c r="J3768" s="50" t="str">
        <f>IFERROR(VLOOKUP(LISTAS[[#This Row],[ID]],_01_CODIGOS_Y_COSTOS_xlsm[[Producto y N°]:[CODIGO]],2,0),"")</f>
        <v>E7</v>
      </c>
      <c r="O3768" t="s">
        <v>9977</v>
      </c>
      <c r="AB3768" s="12" t="str">
        <f>+LISTAS[[#This Row],[Codigo]]&amp;LISTAS[[#This Row],[Fabrica]]</f>
        <v>E7ALNAT</v>
      </c>
      <c r="AC3768" s="13" t="str">
        <f>+LISTAS[[#This Row],[Codigo]]</f>
        <v>E7</v>
      </c>
      <c r="AD3768" s="13" t="str">
        <f>+LISTAS[[#This Row],[ID]]</f>
        <v>CONECTORES DE COMBUSTIBLE54</v>
      </c>
    </row>
    <row r="3769" spans="1:30" x14ac:dyDescent="0.35">
      <c r="A3769" s="7" t="s">
        <v>9980</v>
      </c>
      <c r="B3769" t="s">
        <v>11036</v>
      </c>
      <c r="C3769">
        <v>55</v>
      </c>
      <c r="D3769" t="s">
        <v>9982</v>
      </c>
      <c r="E3769" s="2">
        <v>16411</v>
      </c>
      <c r="F3769" s="7" t="str">
        <f>+_xlfn.XLOOKUP(LISTAS[[#This Row],[ID]],_01_CODIGOS_Y_COSTOS_xlsm[Producto y N°],_01_CODIGOS_Y_COSTOS_xlsm[FABRICA],"",0,1)</f>
        <v>ALNAT</v>
      </c>
      <c r="G3769" s="26">
        <f>LISTAS[[#This Row],[Precio]]*(1-0.46)</f>
        <v>8861.94</v>
      </c>
      <c r="H3769" s="21">
        <f>+_xlfn.XLOOKUP(LISTAS[[#This Row],[ID]],_01_CODIGOS_Y_COSTOS_xlsm[Producto y N°],_01_CODIGOS_Y_COSTOS_xlsm[COSTO],0,0,1)</f>
        <v>2211.768</v>
      </c>
      <c r="I3769" s="28">
        <f>+IFERROR(LISTAS[[#This Row],[VENTA NETA]]/LISTAS[[#This Row],[COSTO]]-1,0)</f>
        <v>3.0067222240307308</v>
      </c>
      <c r="J3769" s="50" t="str">
        <f>IFERROR(VLOOKUP(LISTAS[[#This Row],[ID]],_01_CODIGOS_Y_COSTOS_xlsm[[Producto y N°]:[CODIGO]],2,0),"")</f>
        <v>E8</v>
      </c>
      <c r="O3769" t="s">
        <v>9980</v>
      </c>
      <c r="AB3769" s="12" t="str">
        <f>+LISTAS[[#This Row],[Codigo]]&amp;LISTAS[[#This Row],[Fabrica]]</f>
        <v>E8ALNAT</v>
      </c>
      <c r="AC3769" s="13" t="str">
        <f>+LISTAS[[#This Row],[Codigo]]</f>
        <v>E8</v>
      </c>
      <c r="AD3769" s="13" t="str">
        <f>+LISTAS[[#This Row],[ID]]</f>
        <v>CONECTORES DE COMBUSTIBLE55</v>
      </c>
    </row>
    <row r="3770" spans="1:30" x14ac:dyDescent="0.35">
      <c r="A3770" s="7" t="s">
        <v>9983</v>
      </c>
      <c r="B3770" t="s">
        <v>11036</v>
      </c>
      <c r="C3770">
        <v>56</v>
      </c>
      <c r="D3770" t="s">
        <v>9985</v>
      </c>
      <c r="E3770" s="2">
        <v>20350</v>
      </c>
      <c r="F3770" s="7" t="str">
        <f>+_xlfn.XLOOKUP(LISTAS[[#This Row],[ID]],_01_CODIGOS_Y_COSTOS_xlsm[Producto y N°],_01_CODIGOS_Y_COSTOS_xlsm[FABRICA],"",0,1)</f>
        <v>ALNAT</v>
      </c>
      <c r="G3770" s="26">
        <f>LISTAS[[#This Row],[Precio]]*(1-0.46)</f>
        <v>10989</v>
      </c>
      <c r="H3770" s="21">
        <f>+_xlfn.XLOOKUP(LISTAS[[#This Row],[ID]],_01_CODIGOS_Y_COSTOS_xlsm[Producto y N°],_01_CODIGOS_Y_COSTOS_xlsm[COSTO],0,0,1)</f>
        <v>2211.768</v>
      </c>
      <c r="I3770" s="28">
        <f>+IFERROR(LISTAS[[#This Row],[VENTA NETA]]/LISTAS[[#This Row],[COSTO]]-1,0)</f>
        <v>3.9684234512842211</v>
      </c>
      <c r="J3770" s="50" t="str">
        <f>IFERROR(VLOOKUP(LISTAS[[#This Row],[ID]],_01_CODIGOS_Y_COSTOS_xlsm[[Producto y N°]:[CODIGO]],2,0),"")</f>
        <v>E9</v>
      </c>
      <c r="O3770" t="s">
        <v>9983</v>
      </c>
      <c r="AB3770" s="12" t="str">
        <f>+LISTAS[[#This Row],[Codigo]]&amp;LISTAS[[#This Row],[Fabrica]]</f>
        <v>E9ALNAT</v>
      </c>
      <c r="AC3770" s="13" t="str">
        <f>+LISTAS[[#This Row],[Codigo]]</f>
        <v>E9</v>
      </c>
      <c r="AD3770" s="13" t="str">
        <f>+LISTAS[[#This Row],[ID]]</f>
        <v>CONECTORES DE COMBUSTIBLE56</v>
      </c>
    </row>
    <row r="3771" spans="1:30" x14ac:dyDescent="0.35">
      <c r="A3771" s="7" t="s">
        <v>9986</v>
      </c>
      <c r="B3771" t="s">
        <v>11036</v>
      </c>
      <c r="C3771">
        <v>57</v>
      </c>
      <c r="D3771" t="s">
        <v>9988</v>
      </c>
      <c r="E3771" s="2">
        <v>20350</v>
      </c>
      <c r="F3771" s="7" t="str">
        <f>+_xlfn.XLOOKUP(LISTAS[[#This Row],[ID]],_01_CODIGOS_Y_COSTOS_xlsm[Producto y N°],_01_CODIGOS_Y_COSTOS_xlsm[FABRICA],"",0,1)</f>
        <v>ALNAT</v>
      </c>
      <c r="G3771" s="26">
        <f>LISTAS[[#This Row],[Precio]]*(1-0.46)</f>
        <v>10989</v>
      </c>
      <c r="H3771" s="21">
        <f>+_xlfn.XLOOKUP(LISTAS[[#This Row],[ID]],_01_CODIGOS_Y_COSTOS_xlsm[Producto y N°],_01_CODIGOS_Y_COSTOS_xlsm[COSTO],0,0,1)</f>
        <v>2211.768</v>
      </c>
      <c r="I3771" s="28">
        <f>+IFERROR(LISTAS[[#This Row],[VENTA NETA]]/LISTAS[[#This Row],[COSTO]]-1,0)</f>
        <v>3.9684234512842211</v>
      </c>
      <c r="J3771" s="50" t="str">
        <f>IFERROR(VLOOKUP(LISTAS[[#This Row],[ID]],_01_CODIGOS_Y_COSTOS_xlsm[[Producto y N°]:[CODIGO]],2,0),"")</f>
        <v>E10</v>
      </c>
      <c r="O3771" t="s">
        <v>9986</v>
      </c>
      <c r="AB3771" s="12" t="str">
        <f>+LISTAS[[#This Row],[Codigo]]&amp;LISTAS[[#This Row],[Fabrica]]</f>
        <v>E10ALNAT</v>
      </c>
      <c r="AC3771" s="13" t="str">
        <f>+LISTAS[[#This Row],[Codigo]]</f>
        <v>E10</v>
      </c>
      <c r="AD3771" s="13" t="str">
        <f>+LISTAS[[#This Row],[ID]]</f>
        <v>CONECTORES DE COMBUSTIBLE57</v>
      </c>
    </row>
    <row r="3772" spans="1:30" x14ac:dyDescent="0.35">
      <c r="A3772" s="7" t="s">
        <v>9989</v>
      </c>
      <c r="B3772" t="s">
        <v>11036</v>
      </c>
      <c r="C3772">
        <v>58</v>
      </c>
      <c r="D3772" t="s">
        <v>9991</v>
      </c>
      <c r="E3772" s="2">
        <v>7221</v>
      </c>
      <c r="F3772" s="7" t="str">
        <f>+_xlfn.XLOOKUP(LISTAS[[#This Row],[ID]],_01_CODIGOS_Y_COSTOS_xlsm[Producto y N°],_01_CODIGOS_Y_COSTOS_xlsm[FABRICA],"",0,1)</f>
        <v>ALNAT</v>
      </c>
      <c r="G3772" s="26">
        <f>LISTAS[[#This Row],[Precio]]*(1-0.46)</f>
        <v>3899.34</v>
      </c>
      <c r="H3772" s="21">
        <f>+_xlfn.XLOOKUP(LISTAS[[#This Row],[ID]],_01_CODIGOS_Y_COSTOS_xlsm[Producto y N°],_01_CODIGOS_Y_COSTOS_xlsm[COSTO],0,0,1)</f>
        <v>1190.952</v>
      </c>
      <c r="I3772" s="28">
        <f>+IFERROR(LISTAS[[#This Row],[VENTA NETA]]/LISTAS[[#This Row],[COSTO]]-1,0)</f>
        <v>2.274136992926667</v>
      </c>
      <c r="J3772" s="50" t="str">
        <f>IFERROR(VLOOKUP(LISTAS[[#This Row],[ID]],_01_CODIGOS_Y_COSTOS_xlsm[[Producto y N°]:[CODIGO]],2,0),"")</f>
        <v>E51</v>
      </c>
      <c r="O3772" t="s">
        <v>9989</v>
      </c>
      <c r="AB3772" s="12" t="str">
        <f>+LISTAS[[#This Row],[Codigo]]&amp;LISTAS[[#This Row],[Fabrica]]</f>
        <v>E51ALNAT</v>
      </c>
      <c r="AC3772" s="13" t="str">
        <f>+LISTAS[[#This Row],[Codigo]]</f>
        <v>E51</v>
      </c>
      <c r="AD3772" s="13" t="str">
        <f>+LISTAS[[#This Row],[ID]]</f>
        <v>CONECTORES DE COMBUSTIBLE58</v>
      </c>
    </row>
    <row r="3773" spans="1:30" x14ac:dyDescent="0.35">
      <c r="A3773" s="7" t="s">
        <v>9992</v>
      </c>
      <c r="B3773" t="s">
        <v>11036</v>
      </c>
      <c r="C3773">
        <v>59</v>
      </c>
      <c r="D3773" t="s">
        <v>9993</v>
      </c>
      <c r="E3773" s="2">
        <v>7221</v>
      </c>
      <c r="F3773" s="7" t="str">
        <f>+_xlfn.XLOOKUP(LISTAS[[#This Row],[ID]],_01_CODIGOS_Y_COSTOS_xlsm[Producto y N°],_01_CODIGOS_Y_COSTOS_xlsm[FABRICA],"",0,1)</f>
        <v>ALNAT</v>
      </c>
      <c r="G3773" s="26">
        <f>LISTAS[[#This Row],[Precio]]*(1-0.46)</f>
        <v>3899.34</v>
      </c>
      <c r="H3773" s="21">
        <f>+_xlfn.XLOOKUP(LISTAS[[#This Row],[ID]],_01_CODIGOS_Y_COSTOS_xlsm[Producto y N°],_01_CODIGOS_Y_COSTOS_xlsm[COSTO],0,0,1)</f>
        <v>0</v>
      </c>
      <c r="I3773" s="28">
        <f>+IFERROR(LISTAS[[#This Row],[VENTA NETA]]/LISTAS[[#This Row],[COSTO]]-1,0)</f>
        <v>0</v>
      </c>
      <c r="J3773" s="50" t="str">
        <f>IFERROR(VLOOKUP(LISTAS[[#This Row],[ID]],_01_CODIGOS_Y_COSTOS_xlsm[[Producto y N°]:[CODIGO]],2,0),"")</f>
        <v>0</v>
      </c>
      <c r="O3773" t="s">
        <v>9992</v>
      </c>
      <c r="AB3773" s="12" t="str">
        <f>+LISTAS[[#This Row],[Codigo]]&amp;LISTAS[[#This Row],[Fabrica]]</f>
        <v>0ALNAT</v>
      </c>
      <c r="AC3773" s="13" t="str">
        <f>+LISTAS[[#This Row],[Codigo]]</f>
        <v>0</v>
      </c>
      <c r="AD3773" s="13" t="str">
        <f>+LISTAS[[#This Row],[ID]]</f>
        <v>CONECTORES DE COMBUSTIBLE59</v>
      </c>
    </row>
    <row r="3774" spans="1:30" x14ac:dyDescent="0.35">
      <c r="A3774" s="7" t="s">
        <v>9994</v>
      </c>
      <c r="B3774" t="s">
        <v>11036</v>
      </c>
      <c r="C3774">
        <v>60</v>
      </c>
      <c r="D3774" t="s">
        <v>9996</v>
      </c>
      <c r="E3774" s="2">
        <v>7221</v>
      </c>
      <c r="F3774" s="7" t="str">
        <f>+_xlfn.XLOOKUP(LISTAS[[#This Row],[ID]],_01_CODIGOS_Y_COSTOS_xlsm[Producto y N°],_01_CODIGOS_Y_COSTOS_xlsm[FABRICA],"",0,1)</f>
        <v>ALNAT</v>
      </c>
      <c r="G3774" s="26">
        <f>LISTAS[[#This Row],[Precio]]*(1-0.46)</f>
        <v>3899.34</v>
      </c>
      <c r="H3774" s="21">
        <f>+_xlfn.XLOOKUP(LISTAS[[#This Row],[ID]],_01_CODIGOS_Y_COSTOS_xlsm[Producto y N°],_01_CODIGOS_Y_COSTOS_xlsm[COSTO],0,0,1)</f>
        <v>1190.952</v>
      </c>
      <c r="I3774" s="28">
        <f>+IFERROR(LISTAS[[#This Row],[VENTA NETA]]/LISTAS[[#This Row],[COSTO]]-1,0)</f>
        <v>2.274136992926667</v>
      </c>
      <c r="J3774" s="50" t="str">
        <f>IFERROR(VLOOKUP(LISTAS[[#This Row],[ID]],_01_CODIGOS_Y_COSTOS_xlsm[[Producto y N°]:[CODIGO]],2,0),"")</f>
        <v>E50</v>
      </c>
      <c r="O3774" t="s">
        <v>9994</v>
      </c>
      <c r="AB3774" s="12" t="str">
        <f>+LISTAS[[#This Row],[Codigo]]&amp;LISTAS[[#This Row],[Fabrica]]</f>
        <v>E50ALNAT</v>
      </c>
      <c r="AC3774" s="13" t="str">
        <f>+LISTAS[[#This Row],[Codigo]]</f>
        <v>E50</v>
      </c>
      <c r="AD3774" s="13" t="str">
        <f>+LISTAS[[#This Row],[ID]]</f>
        <v>CONECTORES DE COMBUSTIBLE60</v>
      </c>
    </row>
    <row r="3775" spans="1:30" x14ac:dyDescent="0.35">
      <c r="A3775" s="7" t="s">
        <v>11039</v>
      </c>
      <c r="B3775" t="s">
        <v>1917</v>
      </c>
      <c r="C3775">
        <v>100</v>
      </c>
      <c r="D3775" t="s">
        <v>11040</v>
      </c>
      <c r="E3775" s="2">
        <v>630</v>
      </c>
      <c r="F3775" s="7" t="str">
        <f>+_xlfn.XLOOKUP(LISTAS[[#This Row],[ID]],_01_CODIGOS_Y_COSTOS_xlsm[Producto y N°],_01_CODIGOS_Y_COSTOS_xlsm[FABRICA],"",0,1)</f>
        <v/>
      </c>
      <c r="G3775" s="26">
        <f>LISTAS[[#This Row],[Precio]]*(1-0.46)</f>
        <v>340.20000000000005</v>
      </c>
      <c r="H3775" s="21">
        <f>+_xlfn.XLOOKUP(LISTAS[[#This Row],[ID]],_01_CODIGOS_Y_COSTOS_xlsm[Producto y N°],_01_CODIGOS_Y_COSTOS_xlsm[COSTO],0,0,1)</f>
        <v>0</v>
      </c>
      <c r="I3775" s="28">
        <f>+IFERROR(LISTAS[[#This Row],[VENTA NETA]]/LISTAS[[#This Row],[COSTO]]-1,0)</f>
        <v>0</v>
      </c>
      <c r="J3775" s="50" t="str">
        <f>IFERROR(VLOOKUP(LISTAS[[#This Row],[ID]],_01_CODIGOS_Y_COSTOS_xlsm[[Producto y N°]:[CODIGO]],2,0),"")</f>
        <v/>
      </c>
      <c r="O3775" t="s">
        <v>11039</v>
      </c>
      <c r="AB3775" s="12" t="str">
        <f>+LISTAS[[#This Row],[Codigo]]&amp;LISTAS[[#This Row],[Fabrica]]</f>
        <v/>
      </c>
      <c r="AC3775" s="13" t="str">
        <f>+LISTAS[[#This Row],[Codigo]]</f>
        <v/>
      </c>
      <c r="AD3775" s="13" t="str">
        <f>+LISTAS[[#This Row],[ID]]</f>
        <v>CONECTORES PLASTICOS MANGUERAS100</v>
      </c>
    </row>
    <row r="3776" spans="1:30" x14ac:dyDescent="0.35">
      <c r="A3776" s="7" t="s">
        <v>11041</v>
      </c>
      <c r="B3776" t="s">
        <v>1917</v>
      </c>
      <c r="C3776">
        <v>101</v>
      </c>
      <c r="D3776" t="s">
        <v>11042</v>
      </c>
      <c r="E3776" s="2">
        <v>710</v>
      </c>
      <c r="F3776" s="7" t="str">
        <f>+_xlfn.XLOOKUP(LISTAS[[#This Row],[ID]],_01_CODIGOS_Y_COSTOS_xlsm[Producto y N°],_01_CODIGOS_Y_COSTOS_xlsm[FABRICA],"",0,1)</f>
        <v/>
      </c>
      <c r="G3776" s="26">
        <f>LISTAS[[#This Row],[Precio]]*(1-0.46)</f>
        <v>383.40000000000003</v>
      </c>
      <c r="H3776" s="21">
        <f>+_xlfn.XLOOKUP(LISTAS[[#This Row],[ID]],_01_CODIGOS_Y_COSTOS_xlsm[Producto y N°],_01_CODIGOS_Y_COSTOS_xlsm[COSTO],0,0,1)</f>
        <v>0</v>
      </c>
      <c r="I3776" s="28">
        <f>+IFERROR(LISTAS[[#This Row],[VENTA NETA]]/LISTAS[[#This Row],[COSTO]]-1,0)</f>
        <v>0</v>
      </c>
      <c r="J3776" s="50" t="str">
        <f>IFERROR(VLOOKUP(LISTAS[[#This Row],[ID]],_01_CODIGOS_Y_COSTOS_xlsm[[Producto y N°]:[CODIGO]],2,0),"")</f>
        <v/>
      </c>
      <c r="O3776" t="s">
        <v>11041</v>
      </c>
      <c r="AB3776" s="12" t="str">
        <f>+LISTAS[[#This Row],[Codigo]]&amp;LISTAS[[#This Row],[Fabrica]]</f>
        <v/>
      </c>
      <c r="AC3776" s="13" t="str">
        <f>+LISTAS[[#This Row],[Codigo]]</f>
        <v/>
      </c>
      <c r="AD3776" s="13" t="str">
        <f>+LISTAS[[#This Row],[ID]]</f>
        <v>CONECTORES PLASTICOS MANGUERAS101</v>
      </c>
    </row>
    <row r="3777" spans="1:30" x14ac:dyDescent="0.35">
      <c r="A3777" s="7" t="s">
        <v>11043</v>
      </c>
      <c r="B3777" t="s">
        <v>1917</v>
      </c>
      <c r="C3777">
        <v>102</v>
      </c>
      <c r="D3777" t="s">
        <v>11044</v>
      </c>
      <c r="E3777" s="2">
        <v>750</v>
      </c>
      <c r="F3777" s="7" t="str">
        <f>+_xlfn.XLOOKUP(LISTAS[[#This Row],[ID]],_01_CODIGOS_Y_COSTOS_xlsm[Producto y N°],_01_CODIGOS_Y_COSTOS_xlsm[FABRICA],"",0,1)</f>
        <v/>
      </c>
      <c r="G3777" s="26">
        <f>LISTAS[[#This Row],[Precio]]*(1-0.46)</f>
        <v>405</v>
      </c>
      <c r="H3777" s="21">
        <f>+_xlfn.XLOOKUP(LISTAS[[#This Row],[ID]],_01_CODIGOS_Y_COSTOS_xlsm[Producto y N°],_01_CODIGOS_Y_COSTOS_xlsm[COSTO],0,0,1)</f>
        <v>0</v>
      </c>
      <c r="I3777" s="28">
        <f>+IFERROR(LISTAS[[#This Row],[VENTA NETA]]/LISTAS[[#This Row],[COSTO]]-1,0)</f>
        <v>0</v>
      </c>
      <c r="J3777" s="50" t="str">
        <f>IFERROR(VLOOKUP(LISTAS[[#This Row],[ID]],_01_CODIGOS_Y_COSTOS_xlsm[[Producto y N°]:[CODIGO]],2,0),"")</f>
        <v/>
      </c>
      <c r="O3777" t="s">
        <v>11043</v>
      </c>
      <c r="AB3777" s="12" t="str">
        <f>+LISTAS[[#This Row],[Codigo]]&amp;LISTAS[[#This Row],[Fabrica]]</f>
        <v/>
      </c>
      <c r="AC3777" s="13" t="str">
        <f>+LISTAS[[#This Row],[Codigo]]</f>
        <v/>
      </c>
      <c r="AD3777" s="13" t="str">
        <f>+LISTAS[[#This Row],[ID]]</f>
        <v>CONECTORES PLASTICOS MANGUERAS102</v>
      </c>
    </row>
    <row r="3778" spans="1:30" x14ac:dyDescent="0.35">
      <c r="A3778" s="7" t="s">
        <v>11045</v>
      </c>
      <c r="B3778" t="s">
        <v>1917</v>
      </c>
      <c r="C3778">
        <v>103</v>
      </c>
      <c r="D3778" t="s">
        <v>11046</v>
      </c>
      <c r="E3778" s="2">
        <v>845</v>
      </c>
      <c r="F3778" s="7" t="str">
        <f>+_xlfn.XLOOKUP(LISTAS[[#This Row],[ID]],_01_CODIGOS_Y_COSTOS_xlsm[Producto y N°],_01_CODIGOS_Y_COSTOS_xlsm[FABRICA],"",0,1)</f>
        <v/>
      </c>
      <c r="G3778" s="26">
        <f>LISTAS[[#This Row],[Precio]]*(1-0.46)</f>
        <v>456.3</v>
      </c>
      <c r="H3778" s="21">
        <f>+_xlfn.XLOOKUP(LISTAS[[#This Row],[ID]],_01_CODIGOS_Y_COSTOS_xlsm[Producto y N°],_01_CODIGOS_Y_COSTOS_xlsm[COSTO],0,0,1)</f>
        <v>0</v>
      </c>
      <c r="I3778" s="28">
        <f>+IFERROR(LISTAS[[#This Row],[VENTA NETA]]/LISTAS[[#This Row],[COSTO]]-1,0)</f>
        <v>0</v>
      </c>
      <c r="J3778" s="50" t="str">
        <f>IFERROR(VLOOKUP(LISTAS[[#This Row],[ID]],_01_CODIGOS_Y_COSTOS_xlsm[[Producto y N°]:[CODIGO]],2,0),"")</f>
        <v/>
      </c>
      <c r="O3778" t="s">
        <v>11045</v>
      </c>
      <c r="AB3778" s="12" t="str">
        <f>+LISTAS[[#This Row],[Codigo]]&amp;LISTAS[[#This Row],[Fabrica]]</f>
        <v/>
      </c>
      <c r="AC3778" s="13" t="str">
        <f>+LISTAS[[#This Row],[Codigo]]</f>
        <v/>
      </c>
      <c r="AD3778" s="13" t="str">
        <f>+LISTAS[[#This Row],[ID]]</f>
        <v>CONECTORES PLASTICOS MANGUERAS103</v>
      </c>
    </row>
    <row r="3779" spans="1:30" x14ac:dyDescent="0.35">
      <c r="A3779" s="7" t="s">
        <v>11047</v>
      </c>
      <c r="B3779" t="s">
        <v>1917</v>
      </c>
      <c r="C3779">
        <v>104</v>
      </c>
      <c r="D3779" t="s">
        <v>11048</v>
      </c>
      <c r="E3779" s="2">
        <v>935</v>
      </c>
      <c r="F3779" s="7" t="str">
        <f>+_xlfn.XLOOKUP(LISTAS[[#This Row],[ID]],_01_CODIGOS_Y_COSTOS_xlsm[Producto y N°],_01_CODIGOS_Y_COSTOS_xlsm[FABRICA],"",0,1)</f>
        <v/>
      </c>
      <c r="G3779" s="26">
        <f>LISTAS[[#This Row],[Precio]]*(1-0.46)</f>
        <v>504.90000000000003</v>
      </c>
      <c r="H3779" s="21">
        <f>+_xlfn.XLOOKUP(LISTAS[[#This Row],[ID]],_01_CODIGOS_Y_COSTOS_xlsm[Producto y N°],_01_CODIGOS_Y_COSTOS_xlsm[COSTO],0,0,1)</f>
        <v>0</v>
      </c>
      <c r="I3779" s="28">
        <f>+IFERROR(LISTAS[[#This Row],[VENTA NETA]]/LISTAS[[#This Row],[COSTO]]-1,0)</f>
        <v>0</v>
      </c>
      <c r="J3779" s="50" t="str">
        <f>IFERROR(VLOOKUP(LISTAS[[#This Row],[ID]],_01_CODIGOS_Y_COSTOS_xlsm[[Producto y N°]:[CODIGO]],2,0),"")</f>
        <v/>
      </c>
      <c r="O3779" t="s">
        <v>11047</v>
      </c>
      <c r="AB3779" s="12" t="str">
        <f>+LISTAS[[#This Row],[Codigo]]&amp;LISTAS[[#This Row],[Fabrica]]</f>
        <v/>
      </c>
      <c r="AC3779" s="13" t="str">
        <f>+LISTAS[[#This Row],[Codigo]]</f>
        <v/>
      </c>
      <c r="AD3779" s="13" t="str">
        <f>+LISTAS[[#This Row],[ID]]</f>
        <v>CONECTORES PLASTICOS MANGUERAS104</v>
      </c>
    </row>
    <row r="3780" spans="1:30" x14ac:dyDescent="0.35">
      <c r="A3780" s="7" t="s">
        <v>11049</v>
      </c>
      <c r="B3780" t="s">
        <v>1917</v>
      </c>
      <c r="C3780">
        <v>105</v>
      </c>
      <c r="D3780" t="s">
        <v>11050</v>
      </c>
      <c r="E3780" s="2">
        <v>945</v>
      </c>
      <c r="F3780" s="7" t="str">
        <f>+_xlfn.XLOOKUP(LISTAS[[#This Row],[ID]],_01_CODIGOS_Y_COSTOS_xlsm[Producto y N°],_01_CODIGOS_Y_COSTOS_xlsm[FABRICA],"",0,1)</f>
        <v/>
      </c>
      <c r="G3780" s="26">
        <f>LISTAS[[#This Row],[Precio]]*(1-0.46)</f>
        <v>510.3</v>
      </c>
      <c r="H3780" s="21">
        <f>+_xlfn.XLOOKUP(LISTAS[[#This Row],[ID]],_01_CODIGOS_Y_COSTOS_xlsm[Producto y N°],_01_CODIGOS_Y_COSTOS_xlsm[COSTO],0,0,1)</f>
        <v>0</v>
      </c>
      <c r="I3780" s="28">
        <f>+IFERROR(LISTAS[[#This Row],[VENTA NETA]]/LISTAS[[#This Row],[COSTO]]-1,0)</f>
        <v>0</v>
      </c>
      <c r="J3780" s="50" t="str">
        <f>IFERROR(VLOOKUP(LISTAS[[#This Row],[ID]],_01_CODIGOS_Y_COSTOS_xlsm[[Producto y N°]:[CODIGO]],2,0),"")</f>
        <v/>
      </c>
      <c r="O3780" t="s">
        <v>11049</v>
      </c>
      <c r="AB3780" s="12" t="str">
        <f>+LISTAS[[#This Row],[Codigo]]&amp;LISTAS[[#This Row],[Fabrica]]</f>
        <v/>
      </c>
      <c r="AC3780" s="13" t="str">
        <f>+LISTAS[[#This Row],[Codigo]]</f>
        <v/>
      </c>
      <c r="AD3780" s="13" t="str">
        <f>+LISTAS[[#This Row],[ID]]</f>
        <v>CONECTORES PLASTICOS MANGUERAS105</v>
      </c>
    </row>
    <row r="3781" spans="1:30" x14ac:dyDescent="0.35">
      <c r="A3781" s="7" t="s">
        <v>11051</v>
      </c>
      <c r="B3781" t="s">
        <v>1917</v>
      </c>
      <c r="C3781">
        <v>106</v>
      </c>
      <c r="D3781" t="s">
        <v>11052</v>
      </c>
      <c r="E3781" s="2">
        <v>945</v>
      </c>
      <c r="F3781" s="7" t="str">
        <f>+_xlfn.XLOOKUP(LISTAS[[#This Row],[ID]],_01_CODIGOS_Y_COSTOS_xlsm[Producto y N°],_01_CODIGOS_Y_COSTOS_xlsm[FABRICA],"",0,1)</f>
        <v/>
      </c>
      <c r="G3781" s="26">
        <f>LISTAS[[#This Row],[Precio]]*(1-0.46)</f>
        <v>510.3</v>
      </c>
      <c r="H3781" s="21">
        <f>+_xlfn.XLOOKUP(LISTAS[[#This Row],[ID]],_01_CODIGOS_Y_COSTOS_xlsm[Producto y N°],_01_CODIGOS_Y_COSTOS_xlsm[COSTO],0,0,1)</f>
        <v>0</v>
      </c>
      <c r="I3781" s="28">
        <f>+IFERROR(LISTAS[[#This Row],[VENTA NETA]]/LISTAS[[#This Row],[COSTO]]-1,0)</f>
        <v>0</v>
      </c>
      <c r="J3781" s="50" t="str">
        <f>IFERROR(VLOOKUP(LISTAS[[#This Row],[ID]],_01_CODIGOS_Y_COSTOS_xlsm[[Producto y N°]:[CODIGO]],2,0),"")</f>
        <v/>
      </c>
      <c r="O3781" t="s">
        <v>11051</v>
      </c>
      <c r="AB3781" s="12" t="str">
        <f>+LISTAS[[#This Row],[Codigo]]&amp;LISTAS[[#This Row],[Fabrica]]</f>
        <v/>
      </c>
      <c r="AC3781" s="13" t="str">
        <f>+LISTAS[[#This Row],[Codigo]]</f>
        <v/>
      </c>
      <c r="AD3781" s="13" t="str">
        <f>+LISTAS[[#This Row],[ID]]</f>
        <v>CONECTORES PLASTICOS MANGUERAS106</v>
      </c>
    </row>
    <row r="3782" spans="1:30" x14ac:dyDescent="0.35">
      <c r="A3782" s="7" t="s">
        <v>11053</v>
      </c>
      <c r="B3782" t="s">
        <v>1917</v>
      </c>
      <c r="C3782">
        <v>107</v>
      </c>
      <c r="D3782" t="s">
        <v>11054</v>
      </c>
      <c r="E3782" s="2">
        <v>990</v>
      </c>
      <c r="F3782" s="7" t="str">
        <f>+_xlfn.XLOOKUP(LISTAS[[#This Row],[ID]],_01_CODIGOS_Y_COSTOS_xlsm[Producto y N°],_01_CODIGOS_Y_COSTOS_xlsm[FABRICA],"",0,1)</f>
        <v/>
      </c>
      <c r="G3782" s="26">
        <f>LISTAS[[#This Row],[Precio]]*(1-0.46)</f>
        <v>534.6</v>
      </c>
      <c r="H3782" s="21">
        <f>+_xlfn.XLOOKUP(LISTAS[[#This Row],[ID]],_01_CODIGOS_Y_COSTOS_xlsm[Producto y N°],_01_CODIGOS_Y_COSTOS_xlsm[COSTO],0,0,1)</f>
        <v>0</v>
      </c>
      <c r="I3782" s="28">
        <f>+IFERROR(LISTAS[[#This Row],[VENTA NETA]]/LISTAS[[#This Row],[COSTO]]-1,0)</f>
        <v>0</v>
      </c>
      <c r="J3782" s="50" t="str">
        <f>IFERROR(VLOOKUP(LISTAS[[#This Row],[ID]],_01_CODIGOS_Y_COSTOS_xlsm[[Producto y N°]:[CODIGO]],2,0),"")</f>
        <v/>
      </c>
      <c r="O3782" t="s">
        <v>11053</v>
      </c>
      <c r="AB3782" s="12" t="str">
        <f>+LISTAS[[#This Row],[Codigo]]&amp;LISTAS[[#This Row],[Fabrica]]</f>
        <v/>
      </c>
      <c r="AC3782" s="13" t="str">
        <f>+LISTAS[[#This Row],[Codigo]]</f>
        <v/>
      </c>
      <c r="AD3782" s="13" t="str">
        <f>+LISTAS[[#This Row],[ID]]</f>
        <v>CONECTORES PLASTICOS MANGUERAS107</v>
      </c>
    </row>
    <row r="3783" spans="1:30" x14ac:dyDescent="0.35">
      <c r="A3783" s="7" t="s">
        <v>11055</v>
      </c>
      <c r="B3783" t="s">
        <v>1917</v>
      </c>
      <c r="C3783">
        <v>108</v>
      </c>
      <c r="D3783" t="s">
        <v>11056</v>
      </c>
      <c r="E3783" s="2">
        <v>1167</v>
      </c>
      <c r="F3783" s="7" t="str">
        <f>+_xlfn.XLOOKUP(LISTAS[[#This Row],[ID]],_01_CODIGOS_Y_COSTOS_xlsm[Producto y N°],_01_CODIGOS_Y_COSTOS_xlsm[FABRICA],"",0,1)</f>
        <v/>
      </c>
      <c r="G3783" s="26">
        <f>LISTAS[[#This Row],[Precio]]*(1-0.46)</f>
        <v>630.18000000000006</v>
      </c>
      <c r="H3783" s="21">
        <f>+_xlfn.XLOOKUP(LISTAS[[#This Row],[ID]],_01_CODIGOS_Y_COSTOS_xlsm[Producto y N°],_01_CODIGOS_Y_COSTOS_xlsm[COSTO],0,0,1)</f>
        <v>0</v>
      </c>
      <c r="I3783" s="28">
        <f>+IFERROR(LISTAS[[#This Row],[VENTA NETA]]/LISTAS[[#This Row],[COSTO]]-1,0)</f>
        <v>0</v>
      </c>
      <c r="J3783" s="50" t="str">
        <f>IFERROR(VLOOKUP(LISTAS[[#This Row],[ID]],_01_CODIGOS_Y_COSTOS_xlsm[[Producto y N°]:[CODIGO]],2,0),"")</f>
        <v/>
      </c>
      <c r="O3783" t="s">
        <v>11055</v>
      </c>
      <c r="AB3783" s="12" t="str">
        <f>+LISTAS[[#This Row],[Codigo]]&amp;LISTAS[[#This Row],[Fabrica]]</f>
        <v/>
      </c>
      <c r="AC3783" s="13" t="str">
        <f>+LISTAS[[#This Row],[Codigo]]</f>
        <v/>
      </c>
      <c r="AD3783" s="13" t="str">
        <f>+LISTAS[[#This Row],[ID]]</f>
        <v>CONECTORES PLASTICOS MANGUERAS108</v>
      </c>
    </row>
    <row r="3784" spans="1:30" x14ac:dyDescent="0.35">
      <c r="A3784" s="7" t="s">
        <v>11057</v>
      </c>
      <c r="B3784" t="s">
        <v>1917</v>
      </c>
      <c r="C3784">
        <v>109</v>
      </c>
      <c r="D3784" t="s">
        <v>11058</v>
      </c>
      <c r="E3784" s="2">
        <v>1260</v>
      </c>
      <c r="F3784" s="7" t="str">
        <f>+_xlfn.XLOOKUP(LISTAS[[#This Row],[ID]],_01_CODIGOS_Y_COSTOS_xlsm[Producto y N°],_01_CODIGOS_Y_COSTOS_xlsm[FABRICA],"",0,1)</f>
        <v/>
      </c>
      <c r="G3784" s="26">
        <f>LISTAS[[#This Row],[Precio]]*(1-0.46)</f>
        <v>680.40000000000009</v>
      </c>
      <c r="H3784" s="21">
        <f>+_xlfn.XLOOKUP(LISTAS[[#This Row],[ID]],_01_CODIGOS_Y_COSTOS_xlsm[Producto y N°],_01_CODIGOS_Y_COSTOS_xlsm[COSTO],0,0,1)</f>
        <v>0</v>
      </c>
      <c r="I3784" s="28">
        <f>+IFERROR(LISTAS[[#This Row],[VENTA NETA]]/LISTAS[[#This Row],[COSTO]]-1,0)</f>
        <v>0</v>
      </c>
      <c r="J3784" s="50" t="str">
        <f>IFERROR(VLOOKUP(LISTAS[[#This Row],[ID]],_01_CODIGOS_Y_COSTOS_xlsm[[Producto y N°]:[CODIGO]],2,0),"")</f>
        <v/>
      </c>
      <c r="O3784" t="s">
        <v>11057</v>
      </c>
      <c r="AB3784" s="12" t="str">
        <f>+LISTAS[[#This Row],[Codigo]]&amp;LISTAS[[#This Row],[Fabrica]]</f>
        <v/>
      </c>
      <c r="AC3784" s="13" t="str">
        <f>+LISTAS[[#This Row],[Codigo]]</f>
        <v/>
      </c>
      <c r="AD3784" s="13" t="str">
        <f>+LISTAS[[#This Row],[ID]]</f>
        <v>CONECTORES PLASTICOS MANGUERAS109</v>
      </c>
    </row>
    <row r="3785" spans="1:30" x14ac:dyDescent="0.35">
      <c r="A3785" s="7" t="s">
        <v>11059</v>
      </c>
      <c r="B3785" t="s">
        <v>1917</v>
      </c>
      <c r="C3785">
        <v>110</v>
      </c>
      <c r="D3785" t="s">
        <v>11060</v>
      </c>
      <c r="E3785" s="2">
        <v>1167</v>
      </c>
      <c r="F3785" s="7" t="str">
        <f>+_xlfn.XLOOKUP(LISTAS[[#This Row],[ID]],_01_CODIGOS_Y_COSTOS_xlsm[Producto y N°],_01_CODIGOS_Y_COSTOS_xlsm[FABRICA],"",0,1)</f>
        <v/>
      </c>
      <c r="G3785" s="26">
        <f>LISTAS[[#This Row],[Precio]]*(1-0.46)</f>
        <v>630.18000000000006</v>
      </c>
      <c r="H3785" s="21">
        <f>+_xlfn.XLOOKUP(LISTAS[[#This Row],[ID]],_01_CODIGOS_Y_COSTOS_xlsm[Producto y N°],_01_CODIGOS_Y_COSTOS_xlsm[COSTO],0,0,1)</f>
        <v>0</v>
      </c>
      <c r="I3785" s="28">
        <f>+IFERROR(LISTAS[[#This Row],[VENTA NETA]]/LISTAS[[#This Row],[COSTO]]-1,0)</f>
        <v>0</v>
      </c>
      <c r="J3785" s="50" t="str">
        <f>IFERROR(VLOOKUP(LISTAS[[#This Row],[ID]],_01_CODIGOS_Y_COSTOS_xlsm[[Producto y N°]:[CODIGO]],2,0),"")</f>
        <v/>
      </c>
      <c r="O3785" t="s">
        <v>11059</v>
      </c>
      <c r="AB3785" s="12" t="str">
        <f>+LISTAS[[#This Row],[Codigo]]&amp;LISTAS[[#This Row],[Fabrica]]</f>
        <v/>
      </c>
      <c r="AC3785" s="13" t="str">
        <f>+LISTAS[[#This Row],[Codigo]]</f>
        <v/>
      </c>
      <c r="AD3785" s="13" t="str">
        <f>+LISTAS[[#This Row],[ID]]</f>
        <v>CONECTORES PLASTICOS MANGUERAS110</v>
      </c>
    </row>
    <row r="3786" spans="1:30" x14ac:dyDescent="0.35">
      <c r="A3786" s="7" t="s">
        <v>11061</v>
      </c>
      <c r="B3786" t="s">
        <v>1917</v>
      </c>
      <c r="C3786">
        <v>111</v>
      </c>
      <c r="D3786" t="s">
        <v>11062</v>
      </c>
      <c r="E3786" s="2">
        <v>1260</v>
      </c>
      <c r="F3786" s="7" t="str">
        <f>+_xlfn.XLOOKUP(LISTAS[[#This Row],[ID]],_01_CODIGOS_Y_COSTOS_xlsm[Producto y N°],_01_CODIGOS_Y_COSTOS_xlsm[FABRICA],"",0,1)</f>
        <v/>
      </c>
      <c r="G3786" s="26">
        <f>LISTAS[[#This Row],[Precio]]*(1-0.46)</f>
        <v>680.40000000000009</v>
      </c>
      <c r="H3786" s="21">
        <f>+_xlfn.XLOOKUP(LISTAS[[#This Row],[ID]],_01_CODIGOS_Y_COSTOS_xlsm[Producto y N°],_01_CODIGOS_Y_COSTOS_xlsm[COSTO],0,0,1)</f>
        <v>0</v>
      </c>
      <c r="I3786" s="28">
        <f>+IFERROR(LISTAS[[#This Row],[VENTA NETA]]/LISTAS[[#This Row],[COSTO]]-1,0)</f>
        <v>0</v>
      </c>
      <c r="J3786" s="50" t="str">
        <f>IFERROR(VLOOKUP(LISTAS[[#This Row],[ID]],_01_CODIGOS_Y_COSTOS_xlsm[[Producto y N°]:[CODIGO]],2,0),"")</f>
        <v/>
      </c>
      <c r="O3786" t="s">
        <v>11061</v>
      </c>
      <c r="AB3786" s="12" t="str">
        <f>+LISTAS[[#This Row],[Codigo]]&amp;LISTAS[[#This Row],[Fabrica]]</f>
        <v/>
      </c>
      <c r="AC3786" s="13" t="str">
        <f>+LISTAS[[#This Row],[Codigo]]</f>
        <v/>
      </c>
      <c r="AD3786" s="13" t="str">
        <f>+LISTAS[[#This Row],[ID]]</f>
        <v>CONECTORES PLASTICOS MANGUERAS111</v>
      </c>
    </row>
    <row r="3787" spans="1:30" x14ac:dyDescent="0.35">
      <c r="A3787" s="7" t="s">
        <v>11063</v>
      </c>
      <c r="B3787" t="s">
        <v>1917</v>
      </c>
      <c r="C3787">
        <v>112</v>
      </c>
      <c r="D3787" t="s">
        <v>11064</v>
      </c>
      <c r="E3787" s="2">
        <v>1740</v>
      </c>
      <c r="F3787" s="7" t="str">
        <f>+_xlfn.XLOOKUP(LISTAS[[#This Row],[ID]],_01_CODIGOS_Y_COSTOS_xlsm[Producto y N°],_01_CODIGOS_Y_COSTOS_xlsm[FABRICA],"",0,1)</f>
        <v/>
      </c>
      <c r="G3787" s="26">
        <f>LISTAS[[#This Row],[Precio]]*(1-0.46)</f>
        <v>939.6</v>
      </c>
      <c r="H3787" s="21">
        <f>+_xlfn.XLOOKUP(LISTAS[[#This Row],[ID]],_01_CODIGOS_Y_COSTOS_xlsm[Producto y N°],_01_CODIGOS_Y_COSTOS_xlsm[COSTO],0,0,1)</f>
        <v>0</v>
      </c>
      <c r="I3787" s="28">
        <f>+IFERROR(LISTAS[[#This Row],[VENTA NETA]]/LISTAS[[#This Row],[COSTO]]-1,0)</f>
        <v>0</v>
      </c>
      <c r="J3787" s="50" t="str">
        <f>IFERROR(VLOOKUP(LISTAS[[#This Row],[ID]],_01_CODIGOS_Y_COSTOS_xlsm[[Producto y N°]:[CODIGO]],2,0),"")</f>
        <v/>
      </c>
      <c r="O3787" t="s">
        <v>11063</v>
      </c>
      <c r="AB3787" s="12" t="str">
        <f>+LISTAS[[#This Row],[Codigo]]&amp;LISTAS[[#This Row],[Fabrica]]</f>
        <v/>
      </c>
      <c r="AC3787" s="13" t="str">
        <f>+LISTAS[[#This Row],[Codigo]]</f>
        <v/>
      </c>
      <c r="AD3787" s="13" t="str">
        <f>+LISTAS[[#This Row],[ID]]</f>
        <v>CONECTORES PLASTICOS MANGUERAS112</v>
      </c>
    </row>
    <row r="3788" spans="1:30" x14ac:dyDescent="0.35">
      <c r="A3788" s="7" t="s">
        <v>11065</v>
      </c>
      <c r="B3788" t="s">
        <v>1917</v>
      </c>
      <c r="C3788">
        <v>113</v>
      </c>
      <c r="D3788" t="s">
        <v>11066</v>
      </c>
      <c r="E3788" s="2">
        <v>1950</v>
      </c>
      <c r="F3788" s="7" t="str">
        <f>+_xlfn.XLOOKUP(LISTAS[[#This Row],[ID]],_01_CODIGOS_Y_COSTOS_xlsm[Producto y N°],_01_CODIGOS_Y_COSTOS_xlsm[FABRICA],"",0,1)</f>
        <v/>
      </c>
      <c r="G3788" s="26">
        <f>LISTAS[[#This Row],[Precio]]*(1-0.46)</f>
        <v>1053</v>
      </c>
      <c r="H3788" s="21">
        <f>+_xlfn.XLOOKUP(LISTAS[[#This Row],[ID]],_01_CODIGOS_Y_COSTOS_xlsm[Producto y N°],_01_CODIGOS_Y_COSTOS_xlsm[COSTO],0,0,1)</f>
        <v>0</v>
      </c>
      <c r="I3788" s="28">
        <f>+IFERROR(LISTAS[[#This Row],[VENTA NETA]]/LISTAS[[#This Row],[COSTO]]-1,0)</f>
        <v>0</v>
      </c>
      <c r="J3788" s="50" t="str">
        <f>IFERROR(VLOOKUP(LISTAS[[#This Row],[ID]],_01_CODIGOS_Y_COSTOS_xlsm[[Producto y N°]:[CODIGO]],2,0),"")</f>
        <v/>
      </c>
      <c r="O3788" t="s">
        <v>11065</v>
      </c>
      <c r="AB3788" s="12" t="str">
        <f>+LISTAS[[#This Row],[Codigo]]&amp;LISTAS[[#This Row],[Fabrica]]</f>
        <v/>
      </c>
      <c r="AC3788" s="13" t="str">
        <f>+LISTAS[[#This Row],[Codigo]]</f>
        <v/>
      </c>
      <c r="AD3788" s="13" t="str">
        <f>+LISTAS[[#This Row],[ID]]</f>
        <v>CONECTORES PLASTICOS MANGUERAS113</v>
      </c>
    </row>
    <row r="3789" spans="1:30" x14ac:dyDescent="0.35">
      <c r="A3789" s="7" t="s">
        <v>11067</v>
      </c>
      <c r="B3789" t="s">
        <v>1917</v>
      </c>
      <c r="C3789">
        <v>114</v>
      </c>
      <c r="D3789" t="s">
        <v>11068</v>
      </c>
      <c r="E3789" s="2">
        <v>1167</v>
      </c>
      <c r="F3789" s="7" t="str">
        <f>+_xlfn.XLOOKUP(LISTAS[[#This Row],[ID]],_01_CODIGOS_Y_COSTOS_xlsm[Producto y N°],_01_CODIGOS_Y_COSTOS_xlsm[FABRICA],"",0,1)</f>
        <v/>
      </c>
      <c r="G3789" s="26">
        <f>LISTAS[[#This Row],[Precio]]*(1-0.46)</f>
        <v>630.18000000000006</v>
      </c>
      <c r="H3789" s="21">
        <f>+_xlfn.XLOOKUP(LISTAS[[#This Row],[ID]],_01_CODIGOS_Y_COSTOS_xlsm[Producto y N°],_01_CODIGOS_Y_COSTOS_xlsm[COSTO],0,0,1)</f>
        <v>0</v>
      </c>
      <c r="I3789" s="28">
        <f>+IFERROR(LISTAS[[#This Row],[VENTA NETA]]/LISTAS[[#This Row],[COSTO]]-1,0)</f>
        <v>0</v>
      </c>
      <c r="J3789" s="50" t="str">
        <f>IFERROR(VLOOKUP(LISTAS[[#This Row],[ID]],_01_CODIGOS_Y_COSTOS_xlsm[[Producto y N°]:[CODIGO]],2,0),"")</f>
        <v/>
      </c>
      <c r="O3789" t="s">
        <v>11067</v>
      </c>
      <c r="AB3789" s="12" t="str">
        <f>+LISTAS[[#This Row],[Codigo]]&amp;LISTAS[[#This Row],[Fabrica]]</f>
        <v/>
      </c>
      <c r="AC3789" s="13" t="str">
        <f>+LISTAS[[#This Row],[Codigo]]</f>
        <v/>
      </c>
      <c r="AD3789" s="13" t="str">
        <f>+LISTAS[[#This Row],[ID]]</f>
        <v>CONECTORES PLASTICOS MANGUERAS114</v>
      </c>
    </row>
    <row r="3790" spans="1:30" x14ac:dyDescent="0.35">
      <c r="A3790" s="7" t="s">
        <v>11069</v>
      </c>
      <c r="B3790" t="s">
        <v>1917</v>
      </c>
      <c r="C3790">
        <v>115</v>
      </c>
      <c r="D3790" t="s">
        <v>11070</v>
      </c>
      <c r="E3790" s="2">
        <v>1260</v>
      </c>
      <c r="F3790" s="7" t="str">
        <f>+_xlfn.XLOOKUP(LISTAS[[#This Row],[ID]],_01_CODIGOS_Y_COSTOS_xlsm[Producto y N°],_01_CODIGOS_Y_COSTOS_xlsm[FABRICA],"",0,1)</f>
        <v/>
      </c>
      <c r="G3790" s="26">
        <f>LISTAS[[#This Row],[Precio]]*(1-0.46)</f>
        <v>680.40000000000009</v>
      </c>
      <c r="H3790" s="21">
        <f>+_xlfn.XLOOKUP(LISTAS[[#This Row],[ID]],_01_CODIGOS_Y_COSTOS_xlsm[Producto y N°],_01_CODIGOS_Y_COSTOS_xlsm[COSTO],0,0,1)</f>
        <v>0</v>
      </c>
      <c r="I3790" s="28">
        <f>+IFERROR(LISTAS[[#This Row],[VENTA NETA]]/LISTAS[[#This Row],[COSTO]]-1,0)</f>
        <v>0</v>
      </c>
      <c r="J3790" s="50" t="str">
        <f>IFERROR(VLOOKUP(LISTAS[[#This Row],[ID]],_01_CODIGOS_Y_COSTOS_xlsm[[Producto y N°]:[CODIGO]],2,0),"")</f>
        <v/>
      </c>
      <c r="O3790" t="s">
        <v>11069</v>
      </c>
      <c r="AB3790" s="12" t="str">
        <f>+LISTAS[[#This Row],[Codigo]]&amp;LISTAS[[#This Row],[Fabrica]]</f>
        <v/>
      </c>
      <c r="AC3790" s="13" t="str">
        <f>+LISTAS[[#This Row],[Codigo]]</f>
        <v/>
      </c>
      <c r="AD3790" s="13" t="str">
        <f>+LISTAS[[#This Row],[ID]]</f>
        <v>CONECTORES PLASTICOS MANGUERAS115</v>
      </c>
    </row>
    <row r="3791" spans="1:30" x14ac:dyDescent="0.35">
      <c r="A3791" s="7" t="s">
        <v>11071</v>
      </c>
      <c r="B3791" t="s">
        <v>1917</v>
      </c>
      <c r="C3791">
        <v>116</v>
      </c>
      <c r="D3791" t="s">
        <v>11072</v>
      </c>
      <c r="E3791" s="2">
        <v>1260</v>
      </c>
      <c r="F3791" s="7" t="str">
        <f>+_xlfn.XLOOKUP(LISTAS[[#This Row],[ID]],_01_CODIGOS_Y_COSTOS_xlsm[Producto y N°],_01_CODIGOS_Y_COSTOS_xlsm[FABRICA],"",0,1)</f>
        <v/>
      </c>
      <c r="G3791" s="26">
        <f>LISTAS[[#This Row],[Precio]]*(1-0.46)</f>
        <v>680.40000000000009</v>
      </c>
      <c r="H3791" s="21">
        <f>+_xlfn.XLOOKUP(LISTAS[[#This Row],[ID]],_01_CODIGOS_Y_COSTOS_xlsm[Producto y N°],_01_CODIGOS_Y_COSTOS_xlsm[COSTO],0,0,1)</f>
        <v>0</v>
      </c>
      <c r="I3791" s="28">
        <f>+IFERROR(LISTAS[[#This Row],[VENTA NETA]]/LISTAS[[#This Row],[COSTO]]-1,0)</f>
        <v>0</v>
      </c>
      <c r="J3791" s="50" t="str">
        <f>IFERROR(VLOOKUP(LISTAS[[#This Row],[ID]],_01_CODIGOS_Y_COSTOS_xlsm[[Producto y N°]:[CODIGO]],2,0),"")</f>
        <v/>
      </c>
      <c r="O3791" t="s">
        <v>11071</v>
      </c>
      <c r="AB3791" s="12" t="str">
        <f>+LISTAS[[#This Row],[Codigo]]&amp;LISTAS[[#This Row],[Fabrica]]</f>
        <v/>
      </c>
      <c r="AC3791" s="13" t="str">
        <f>+LISTAS[[#This Row],[Codigo]]</f>
        <v/>
      </c>
      <c r="AD3791" s="13" t="str">
        <f>+LISTAS[[#This Row],[ID]]</f>
        <v>CONECTORES PLASTICOS MANGUERAS116</v>
      </c>
    </row>
    <row r="3792" spans="1:30" x14ac:dyDescent="0.35">
      <c r="A3792" s="7" t="s">
        <v>11073</v>
      </c>
      <c r="B3792" t="s">
        <v>1917</v>
      </c>
      <c r="C3792">
        <v>117</v>
      </c>
      <c r="D3792" t="s">
        <v>11074</v>
      </c>
      <c r="E3792" s="2">
        <v>1260</v>
      </c>
      <c r="F3792" s="7" t="str">
        <f>+_xlfn.XLOOKUP(LISTAS[[#This Row],[ID]],_01_CODIGOS_Y_COSTOS_xlsm[Producto y N°],_01_CODIGOS_Y_COSTOS_xlsm[FABRICA],"",0,1)</f>
        <v/>
      </c>
      <c r="G3792" s="26">
        <f>LISTAS[[#This Row],[Precio]]*(1-0.46)</f>
        <v>680.40000000000009</v>
      </c>
      <c r="H3792" s="21">
        <f>+_xlfn.XLOOKUP(LISTAS[[#This Row],[ID]],_01_CODIGOS_Y_COSTOS_xlsm[Producto y N°],_01_CODIGOS_Y_COSTOS_xlsm[COSTO],0,0,1)</f>
        <v>0</v>
      </c>
      <c r="I3792" s="28">
        <f>+IFERROR(LISTAS[[#This Row],[VENTA NETA]]/LISTAS[[#This Row],[COSTO]]-1,0)</f>
        <v>0</v>
      </c>
      <c r="J3792" s="50" t="str">
        <f>IFERROR(VLOOKUP(LISTAS[[#This Row],[ID]],_01_CODIGOS_Y_COSTOS_xlsm[[Producto y N°]:[CODIGO]],2,0),"")</f>
        <v/>
      </c>
      <c r="O3792" t="s">
        <v>11073</v>
      </c>
      <c r="AB3792" s="12" t="str">
        <f>+LISTAS[[#This Row],[Codigo]]&amp;LISTAS[[#This Row],[Fabrica]]</f>
        <v/>
      </c>
      <c r="AC3792" s="13" t="str">
        <f>+LISTAS[[#This Row],[Codigo]]</f>
        <v/>
      </c>
      <c r="AD3792" s="13" t="str">
        <f>+LISTAS[[#This Row],[ID]]</f>
        <v>CONECTORES PLASTICOS MANGUERAS117</v>
      </c>
    </row>
    <row r="3793" spans="1:30" x14ac:dyDescent="0.35">
      <c r="A3793" s="7" t="s">
        <v>11075</v>
      </c>
      <c r="B3793" t="s">
        <v>1917</v>
      </c>
      <c r="C3793">
        <v>118</v>
      </c>
      <c r="D3793" t="s">
        <v>11076</v>
      </c>
      <c r="E3793" s="2">
        <v>1260</v>
      </c>
      <c r="F3793" s="7" t="str">
        <f>+_xlfn.XLOOKUP(LISTAS[[#This Row],[ID]],_01_CODIGOS_Y_COSTOS_xlsm[Producto y N°],_01_CODIGOS_Y_COSTOS_xlsm[FABRICA],"",0,1)</f>
        <v/>
      </c>
      <c r="G3793" s="26">
        <f>LISTAS[[#This Row],[Precio]]*(1-0.46)</f>
        <v>680.40000000000009</v>
      </c>
      <c r="H3793" s="21">
        <f>+_xlfn.XLOOKUP(LISTAS[[#This Row],[ID]],_01_CODIGOS_Y_COSTOS_xlsm[Producto y N°],_01_CODIGOS_Y_COSTOS_xlsm[COSTO],0,0,1)</f>
        <v>0</v>
      </c>
      <c r="I3793" s="28">
        <f>+IFERROR(LISTAS[[#This Row],[VENTA NETA]]/LISTAS[[#This Row],[COSTO]]-1,0)</f>
        <v>0</v>
      </c>
      <c r="J3793" s="50" t="str">
        <f>IFERROR(VLOOKUP(LISTAS[[#This Row],[ID]],_01_CODIGOS_Y_COSTOS_xlsm[[Producto y N°]:[CODIGO]],2,0),"")</f>
        <v/>
      </c>
      <c r="O3793" t="s">
        <v>11075</v>
      </c>
      <c r="AB3793" s="12" t="str">
        <f>+LISTAS[[#This Row],[Codigo]]&amp;LISTAS[[#This Row],[Fabrica]]</f>
        <v/>
      </c>
      <c r="AC3793" s="13" t="str">
        <f>+LISTAS[[#This Row],[Codigo]]</f>
        <v/>
      </c>
      <c r="AD3793" s="13" t="str">
        <f>+LISTAS[[#This Row],[ID]]</f>
        <v>CONECTORES PLASTICOS MANGUERAS118</v>
      </c>
    </row>
    <row r="3794" spans="1:30" x14ac:dyDescent="0.35">
      <c r="A3794" s="7" t="s">
        <v>11077</v>
      </c>
      <c r="B3794" t="s">
        <v>1917</v>
      </c>
      <c r="C3794">
        <v>119</v>
      </c>
      <c r="D3794" t="s">
        <v>11078</v>
      </c>
      <c r="E3794" s="2">
        <v>1374</v>
      </c>
      <c r="F3794" s="7" t="str">
        <f>+_xlfn.XLOOKUP(LISTAS[[#This Row],[ID]],_01_CODIGOS_Y_COSTOS_xlsm[Producto y N°],_01_CODIGOS_Y_COSTOS_xlsm[FABRICA],"",0,1)</f>
        <v/>
      </c>
      <c r="G3794" s="26">
        <f>LISTAS[[#This Row],[Precio]]*(1-0.46)</f>
        <v>741.96</v>
      </c>
      <c r="H3794" s="21">
        <f>+_xlfn.XLOOKUP(LISTAS[[#This Row],[ID]],_01_CODIGOS_Y_COSTOS_xlsm[Producto y N°],_01_CODIGOS_Y_COSTOS_xlsm[COSTO],0,0,1)</f>
        <v>0</v>
      </c>
      <c r="I3794" s="28">
        <f>+IFERROR(LISTAS[[#This Row],[VENTA NETA]]/LISTAS[[#This Row],[COSTO]]-1,0)</f>
        <v>0</v>
      </c>
      <c r="J3794" s="50" t="str">
        <f>IFERROR(VLOOKUP(LISTAS[[#This Row],[ID]],_01_CODIGOS_Y_COSTOS_xlsm[[Producto y N°]:[CODIGO]],2,0),"")</f>
        <v/>
      </c>
      <c r="O3794" t="s">
        <v>11077</v>
      </c>
      <c r="AB3794" s="12" t="str">
        <f>+LISTAS[[#This Row],[Codigo]]&amp;LISTAS[[#This Row],[Fabrica]]</f>
        <v/>
      </c>
      <c r="AC3794" s="13" t="str">
        <f>+LISTAS[[#This Row],[Codigo]]</f>
        <v/>
      </c>
      <c r="AD3794" s="13" t="str">
        <f>+LISTAS[[#This Row],[ID]]</f>
        <v>CONECTORES PLASTICOS MANGUERAS119</v>
      </c>
    </row>
    <row r="3795" spans="1:30" x14ac:dyDescent="0.35">
      <c r="A3795" s="7" t="s">
        <v>11079</v>
      </c>
      <c r="B3795" t="s">
        <v>1917</v>
      </c>
      <c r="C3795">
        <v>120</v>
      </c>
      <c r="D3795" t="s">
        <v>11080</v>
      </c>
      <c r="E3795" s="2">
        <v>1167</v>
      </c>
      <c r="F3795" s="7" t="str">
        <f>+_xlfn.XLOOKUP(LISTAS[[#This Row],[ID]],_01_CODIGOS_Y_COSTOS_xlsm[Producto y N°],_01_CODIGOS_Y_COSTOS_xlsm[FABRICA],"",0,1)</f>
        <v/>
      </c>
      <c r="G3795" s="26">
        <f>LISTAS[[#This Row],[Precio]]*(1-0.46)</f>
        <v>630.18000000000006</v>
      </c>
      <c r="H3795" s="21">
        <f>+_xlfn.XLOOKUP(LISTAS[[#This Row],[ID]],_01_CODIGOS_Y_COSTOS_xlsm[Producto y N°],_01_CODIGOS_Y_COSTOS_xlsm[COSTO],0,0,1)</f>
        <v>0</v>
      </c>
      <c r="I3795" s="28">
        <f>+IFERROR(LISTAS[[#This Row],[VENTA NETA]]/LISTAS[[#This Row],[COSTO]]-1,0)</f>
        <v>0</v>
      </c>
      <c r="J3795" s="50" t="str">
        <f>IFERROR(VLOOKUP(LISTAS[[#This Row],[ID]],_01_CODIGOS_Y_COSTOS_xlsm[[Producto y N°]:[CODIGO]],2,0),"")</f>
        <v/>
      </c>
      <c r="O3795" t="s">
        <v>11079</v>
      </c>
      <c r="AB3795" s="12" t="str">
        <f>+LISTAS[[#This Row],[Codigo]]&amp;LISTAS[[#This Row],[Fabrica]]</f>
        <v/>
      </c>
      <c r="AC3795" s="13" t="str">
        <f>+LISTAS[[#This Row],[Codigo]]</f>
        <v/>
      </c>
      <c r="AD3795" s="13" t="str">
        <f>+LISTAS[[#This Row],[ID]]</f>
        <v>CONECTORES PLASTICOS MANGUERAS120</v>
      </c>
    </row>
    <row r="3796" spans="1:30" x14ac:dyDescent="0.35">
      <c r="A3796" s="7" t="s">
        <v>11081</v>
      </c>
      <c r="B3796" t="s">
        <v>1917</v>
      </c>
      <c r="C3796">
        <v>121</v>
      </c>
      <c r="D3796" t="s">
        <v>11082</v>
      </c>
      <c r="E3796" s="2">
        <v>1260</v>
      </c>
      <c r="F3796" s="7" t="str">
        <f>+_xlfn.XLOOKUP(LISTAS[[#This Row],[ID]],_01_CODIGOS_Y_COSTOS_xlsm[Producto y N°],_01_CODIGOS_Y_COSTOS_xlsm[FABRICA],"",0,1)</f>
        <v/>
      </c>
      <c r="G3796" s="26">
        <f>LISTAS[[#This Row],[Precio]]*(1-0.46)</f>
        <v>680.40000000000009</v>
      </c>
      <c r="H3796" s="21">
        <f>+_xlfn.XLOOKUP(LISTAS[[#This Row],[ID]],_01_CODIGOS_Y_COSTOS_xlsm[Producto y N°],_01_CODIGOS_Y_COSTOS_xlsm[COSTO],0,0,1)</f>
        <v>0</v>
      </c>
      <c r="I3796" s="28">
        <f>+IFERROR(LISTAS[[#This Row],[VENTA NETA]]/LISTAS[[#This Row],[COSTO]]-1,0)</f>
        <v>0</v>
      </c>
      <c r="J3796" s="50" t="str">
        <f>IFERROR(VLOOKUP(LISTAS[[#This Row],[ID]],_01_CODIGOS_Y_COSTOS_xlsm[[Producto y N°]:[CODIGO]],2,0),"")</f>
        <v/>
      </c>
      <c r="O3796" t="s">
        <v>11081</v>
      </c>
      <c r="AB3796" s="12" t="str">
        <f>+LISTAS[[#This Row],[Codigo]]&amp;LISTAS[[#This Row],[Fabrica]]</f>
        <v/>
      </c>
      <c r="AC3796" s="13" t="str">
        <f>+LISTAS[[#This Row],[Codigo]]</f>
        <v/>
      </c>
      <c r="AD3796" s="13" t="str">
        <f>+LISTAS[[#This Row],[ID]]</f>
        <v>CONECTORES PLASTICOS MANGUERAS121</v>
      </c>
    </row>
    <row r="3797" spans="1:30" x14ac:dyDescent="0.35">
      <c r="A3797" s="7" t="s">
        <v>11083</v>
      </c>
      <c r="B3797" t="s">
        <v>1917</v>
      </c>
      <c r="C3797">
        <v>122</v>
      </c>
      <c r="D3797" t="s">
        <v>11084</v>
      </c>
      <c r="E3797" s="2">
        <v>1374</v>
      </c>
      <c r="F3797" s="7" t="str">
        <f>+_xlfn.XLOOKUP(LISTAS[[#This Row],[ID]],_01_CODIGOS_Y_COSTOS_xlsm[Producto y N°],_01_CODIGOS_Y_COSTOS_xlsm[FABRICA],"",0,1)</f>
        <v/>
      </c>
      <c r="G3797" s="26">
        <f>LISTAS[[#This Row],[Precio]]*(1-0.46)</f>
        <v>741.96</v>
      </c>
      <c r="H3797" s="21">
        <f>+_xlfn.XLOOKUP(LISTAS[[#This Row],[ID]],_01_CODIGOS_Y_COSTOS_xlsm[Producto y N°],_01_CODIGOS_Y_COSTOS_xlsm[COSTO],0,0,1)</f>
        <v>0</v>
      </c>
      <c r="I3797" s="28">
        <f>+IFERROR(LISTAS[[#This Row],[VENTA NETA]]/LISTAS[[#This Row],[COSTO]]-1,0)</f>
        <v>0</v>
      </c>
      <c r="J3797" s="50" t="str">
        <f>IFERROR(VLOOKUP(LISTAS[[#This Row],[ID]],_01_CODIGOS_Y_COSTOS_xlsm[[Producto y N°]:[CODIGO]],2,0),"")</f>
        <v/>
      </c>
      <c r="O3797" t="s">
        <v>11083</v>
      </c>
      <c r="AB3797" s="12" t="str">
        <f>+LISTAS[[#This Row],[Codigo]]&amp;LISTAS[[#This Row],[Fabrica]]</f>
        <v/>
      </c>
      <c r="AC3797" s="13" t="str">
        <f>+LISTAS[[#This Row],[Codigo]]</f>
        <v/>
      </c>
      <c r="AD3797" s="13" t="str">
        <f>+LISTAS[[#This Row],[ID]]</f>
        <v>CONECTORES PLASTICOS MANGUERAS122</v>
      </c>
    </row>
    <row r="3798" spans="1:30" x14ac:dyDescent="0.35">
      <c r="A3798" s="7" t="s">
        <v>11085</v>
      </c>
      <c r="B3798" t="s">
        <v>1917</v>
      </c>
      <c r="C3798">
        <v>123</v>
      </c>
      <c r="D3798" t="s">
        <v>11086</v>
      </c>
      <c r="E3798" s="2">
        <v>1374</v>
      </c>
      <c r="F3798" s="7" t="str">
        <f>+_xlfn.XLOOKUP(LISTAS[[#This Row],[ID]],_01_CODIGOS_Y_COSTOS_xlsm[Producto y N°],_01_CODIGOS_Y_COSTOS_xlsm[FABRICA],"",0,1)</f>
        <v/>
      </c>
      <c r="G3798" s="26">
        <f>LISTAS[[#This Row],[Precio]]*(1-0.46)</f>
        <v>741.96</v>
      </c>
      <c r="H3798" s="21">
        <f>+_xlfn.XLOOKUP(LISTAS[[#This Row],[ID]],_01_CODIGOS_Y_COSTOS_xlsm[Producto y N°],_01_CODIGOS_Y_COSTOS_xlsm[COSTO],0,0,1)</f>
        <v>0</v>
      </c>
      <c r="I3798" s="28">
        <f>+IFERROR(LISTAS[[#This Row],[VENTA NETA]]/LISTAS[[#This Row],[COSTO]]-1,0)</f>
        <v>0</v>
      </c>
      <c r="J3798" s="50" t="str">
        <f>IFERROR(VLOOKUP(LISTAS[[#This Row],[ID]],_01_CODIGOS_Y_COSTOS_xlsm[[Producto y N°]:[CODIGO]],2,0),"")</f>
        <v/>
      </c>
      <c r="O3798" t="s">
        <v>11085</v>
      </c>
      <c r="AB3798" s="12" t="str">
        <f>+LISTAS[[#This Row],[Codigo]]&amp;LISTAS[[#This Row],[Fabrica]]</f>
        <v/>
      </c>
      <c r="AC3798" s="13" t="str">
        <f>+LISTAS[[#This Row],[Codigo]]</f>
        <v/>
      </c>
      <c r="AD3798" s="13" t="str">
        <f>+LISTAS[[#This Row],[ID]]</f>
        <v>CONECTORES PLASTICOS MANGUERAS123</v>
      </c>
    </row>
    <row r="3799" spans="1:30" x14ac:dyDescent="0.35">
      <c r="A3799" s="7" t="s">
        <v>11087</v>
      </c>
      <c r="B3799" t="s">
        <v>1917</v>
      </c>
      <c r="C3799">
        <v>124</v>
      </c>
      <c r="D3799" t="s">
        <v>11088</v>
      </c>
      <c r="E3799" s="2">
        <v>1374</v>
      </c>
      <c r="F3799" s="7" t="str">
        <f>+_xlfn.XLOOKUP(LISTAS[[#This Row],[ID]],_01_CODIGOS_Y_COSTOS_xlsm[Producto y N°],_01_CODIGOS_Y_COSTOS_xlsm[FABRICA],"",0,1)</f>
        <v/>
      </c>
      <c r="G3799" s="26">
        <f>LISTAS[[#This Row],[Precio]]*(1-0.46)</f>
        <v>741.96</v>
      </c>
      <c r="H3799" s="21">
        <f>+_xlfn.XLOOKUP(LISTAS[[#This Row],[ID]],_01_CODIGOS_Y_COSTOS_xlsm[Producto y N°],_01_CODIGOS_Y_COSTOS_xlsm[COSTO],0,0,1)</f>
        <v>0</v>
      </c>
      <c r="I3799" s="28">
        <f>+IFERROR(LISTAS[[#This Row],[VENTA NETA]]/LISTAS[[#This Row],[COSTO]]-1,0)</f>
        <v>0</v>
      </c>
      <c r="J3799" s="50" t="str">
        <f>IFERROR(VLOOKUP(LISTAS[[#This Row],[ID]],_01_CODIGOS_Y_COSTOS_xlsm[[Producto y N°]:[CODIGO]],2,0),"")</f>
        <v/>
      </c>
      <c r="O3799" t="s">
        <v>11087</v>
      </c>
      <c r="AB3799" s="12" t="str">
        <f>+LISTAS[[#This Row],[Codigo]]&amp;LISTAS[[#This Row],[Fabrica]]</f>
        <v/>
      </c>
      <c r="AC3799" s="13" t="str">
        <f>+LISTAS[[#This Row],[Codigo]]</f>
        <v/>
      </c>
      <c r="AD3799" s="13" t="str">
        <f>+LISTAS[[#This Row],[ID]]</f>
        <v>CONECTORES PLASTICOS MANGUERAS124</v>
      </c>
    </row>
    <row r="3800" spans="1:30" x14ac:dyDescent="0.35">
      <c r="A3800" s="7" t="s">
        <v>11089</v>
      </c>
      <c r="B3800" t="s">
        <v>1917</v>
      </c>
      <c r="C3800">
        <v>125</v>
      </c>
      <c r="D3800" t="s">
        <v>11090</v>
      </c>
      <c r="E3800" s="2">
        <v>1680</v>
      </c>
      <c r="F3800" s="7" t="str">
        <f>+_xlfn.XLOOKUP(LISTAS[[#This Row],[ID]],_01_CODIGOS_Y_COSTOS_xlsm[Producto y N°],_01_CODIGOS_Y_COSTOS_xlsm[FABRICA],"",0,1)</f>
        <v/>
      </c>
      <c r="G3800" s="26">
        <f>LISTAS[[#This Row],[Precio]]*(1-0.46)</f>
        <v>907.2</v>
      </c>
      <c r="H3800" s="21">
        <f>+_xlfn.XLOOKUP(LISTAS[[#This Row],[ID]],_01_CODIGOS_Y_COSTOS_xlsm[Producto y N°],_01_CODIGOS_Y_COSTOS_xlsm[COSTO],0,0,1)</f>
        <v>0</v>
      </c>
      <c r="I3800" s="28">
        <f>+IFERROR(LISTAS[[#This Row],[VENTA NETA]]/LISTAS[[#This Row],[COSTO]]-1,0)</f>
        <v>0</v>
      </c>
      <c r="J3800" s="50" t="str">
        <f>IFERROR(VLOOKUP(LISTAS[[#This Row],[ID]],_01_CODIGOS_Y_COSTOS_xlsm[[Producto y N°]:[CODIGO]],2,0),"")</f>
        <v/>
      </c>
      <c r="O3800" t="s">
        <v>11089</v>
      </c>
      <c r="AB3800" s="12" t="str">
        <f>+LISTAS[[#This Row],[Codigo]]&amp;LISTAS[[#This Row],[Fabrica]]</f>
        <v/>
      </c>
      <c r="AC3800" s="13" t="str">
        <f>+LISTAS[[#This Row],[Codigo]]</f>
        <v/>
      </c>
      <c r="AD3800" s="13" t="str">
        <f>+LISTAS[[#This Row],[ID]]</f>
        <v>CONECTORES PLASTICOS MANGUERAS125</v>
      </c>
    </row>
    <row r="3801" spans="1:30" x14ac:dyDescent="0.35">
      <c r="A3801" s="7" t="s">
        <v>11091</v>
      </c>
      <c r="B3801" t="s">
        <v>1917</v>
      </c>
      <c r="C3801">
        <v>126</v>
      </c>
      <c r="D3801" t="s">
        <v>11092</v>
      </c>
      <c r="E3801" s="2">
        <v>1750</v>
      </c>
      <c r="F3801" s="7" t="str">
        <f>+_xlfn.XLOOKUP(LISTAS[[#This Row],[ID]],_01_CODIGOS_Y_COSTOS_xlsm[Producto y N°],_01_CODIGOS_Y_COSTOS_xlsm[FABRICA],"",0,1)</f>
        <v/>
      </c>
      <c r="G3801" s="26">
        <f>LISTAS[[#This Row],[Precio]]*(1-0.46)</f>
        <v>945.00000000000011</v>
      </c>
      <c r="H3801" s="21">
        <f>+_xlfn.XLOOKUP(LISTAS[[#This Row],[ID]],_01_CODIGOS_Y_COSTOS_xlsm[Producto y N°],_01_CODIGOS_Y_COSTOS_xlsm[COSTO],0,0,1)</f>
        <v>0</v>
      </c>
      <c r="I3801" s="28">
        <f>+IFERROR(LISTAS[[#This Row],[VENTA NETA]]/LISTAS[[#This Row],[COSTO]]-1,0)</f>
        <v>0</v>
      </c>
      <c r="J3801" s="50" t="str">
        <f>IFERROR(VLOOKUP(LISTAS[[#This Row],[ID]],_01_CODIGOS_Y_COSTOS_xlsm[[Producto y N°]:[CODIGO]],2,0),"")</f>
        <v/>
      </c>
      <c r="O3801" t="s">
        <v>11091</v>
      </c>
      <c r="AB3801" s="12" t="str">
        <f>+LISTAS[[#This Row],[Codigo]]&amp;LISTAS[[#This Row],[Fabrica]]</f>
        <v/>
      </c>
      <c r="AC3801" s="13" t="str">
        <f>+LISTAS[[#This Row],[Codigo]]</f>
        <v/>
      </c>
      <c r="AD3801" s="13" t="str">
        <f>+LISTAS[[#This Row],[ID]]</f>
        <v>CONECTORES PLASTICOS MANGUERAS126</v>
      </c>
    </row>
    <row r="3802" spans="1:30" x14ac:dyDescent="0.35">
      <c r="A3802" s="7" t="s">
        <v>11093</v>
      </c>
      <c r="B3802" t="s">
        <v>1917</v>
      </c>
      <c r="C3802">
        <v>127</v>
      </c>
      <c r="D3802" t="s">
        <v>11094</v>
      </c>
      <c r="E3802" s="2">
        <v>1950</v>
      </c>
      <c r="F3802" s="7" t="str">
        <f>+_xlfn.XLOOKUP(LISTAS[[#This Row],[ID]],_01_CODIGOS_Y_COSTOS_xlsm[Producto y N°],_01_CODIGOS_Y_COSTOS_xlsm[FABRICA],"",0,1)</f>
        <v/>
      </c>
      <c r="G3802" s="26">
        <f>LISTAS[[#This Row],[Precio]]*(1-0.46)</f>
        <v>1053</v>
      </c>
      <c r="H3802" s="21">
        <f>+_xlfn.XLOOKUP(LISTAS[[#This Row],[ID]],_01_CODIGOS_Y_COSTOS_xlsm[Producto y N°],_01_CODIGOS_Y_COSTOS_xlsm[COSTO],0,0,1)</f>
        <v>0</v>
      </c>
      <c r="I3802" s="28">
        <f>+IFERROR(LISTAS[[#This Row],[VENTA NETA]]/LISTAS[[#This Row],[COSTO]]-1,0)</f>
        <v>0</v>
      </c>
      <c r="J3802" s="50" t="str">
        <f>IFERROR(VLOOKUP(LISTAS[[#This Row],[ID]],_01_CODIGOS_Y_COSTOS_xlsm[[Producto y N°]:[CODIGO]],2,0),"")</f>
        <v/>
      </c>
      <c r="O3802" t="s">
        <v>11093</v>
      </c>
      <c r="AB3802" s="12" t="str">
        <f>+LISTAS[[#This Row],[Codigo]]&amp;LISTAS[[#This Row],[Fabrica]]</f>
        <v/>
      </c>
      <c r="AC3802" s="13" t="str">
        <f>+LISTAS[[#This Row],[Codigo]]</f>
        <v/>
      </c>
      <c r="AD3802" s="13" t="str">
        <f>+LISTAS[[#This Row],[ID]]</f>
        <v>CONECTORES PLASTICOS MANGUERAS127</v>
      </c>
    </row>
    <row r="3803" spans="1:30" x14ac:dyDescent="0.35">
      <c r="A3803" s="7" t="s">
        <v>11095</v>
      </c>
      <c r="B3803" t="s">
        <v>1917</v>
      </c>
      <c r="C3803">
        <v>128</v>
      </c>
      <c r="D3803" t="s">
        <v>11096</v>
      </c>
      <c r="E3803" s="2">
        <v>1750</v>
      </c>
      <c r="F3803" s="7" t="str">
        <f>+_xlfn.XLOOKUP(LISTAS[[#This Row],[ID]],_01_CODIGOS_Y_COSTOS_xlsm[Producto y N°],_01_CODIGOS_Y_COSTOS_xlsm[FABRICA],"",0,1)</f>
        <v/>
      </c>
      <c r="G3803" s="26">
        <f>LISTAS[[#This Row],[Precio]]*(1-0.46)</f>
        <v>945.00000000000011</v>
      </c>
      <c r="H3803" s="21">
        <f>+_xlfn.XLOOKUP(LISTAS[[#This Row],[ID]],_01_CODIGOS_Y_COSTOS_xlsm[Producto y N°],_01_CODIGOS_Y_COSTOS_xlsm[COSTO],0,0,1)</f>
        <v>0</v>
      </c>
      <c r="I3803" s="28">
        <f>+IFERROR(LISTAS[[#This Row],[VENTA NETA]]/LISTAS[[#This Row],[COSTO]]-1,0)</f>
        <v>0</v>
      </c>
      <c r="J3803" s="50" t="str">
        <f>IFERROR(VLOOKUP(LISTAS[[#This Row],[ID]],_01_CODIGOS_Y_COSTOS_xlsm[[Producto y N°]:[CODIGO]],2,0),"")</f>
        <v/>
      </c>
      <c r="O3803" t="s">
        <v>11095</v>
      </c>
      <c r="AB3803" s="12" t="str">
        <f>+LISTAS[[#This Row],[Codigo]]&amp;LISTAS[[#This Row],[Fabrica]]</f>
        <v/>
      </c>
      <c r="AC3803" s="13" t="str">
        <f>+LISTAS[[#This Row],[Codigo]]</f>
        <v/>
      </c>
      <c r="AD3803" s="13" t="str">
        <f>+LISTAS[[#This Row],[ID]]</f>
        <v>CONECTORES PLASTICOS MANGUERAS128</v>
      </c>
    </row>
    <row r="3804" spans="1:30" x14ac:dyDescent="0.35">
      <c r="A3804" s="7" t="s">
        <v>11097</v>
      </c>
      <c r="B3804" t="s">
        <v>1917</v>
      </c>
      <c r="C3804">
        <v>129</v>
      </c>
      <c r="D3804" t="s">
        <v>11098</v>
      </c>
      <c r="E3804" s="2">
        <v>1950</v>
      </c>
      <c r="F3804" s="7" t="str">
        <f>+_xlfn.XLOOKUP(LISTAS[[#This Row],[ID]],_01_CODIGOS_Y_COSTOS_xlsm[Producto y N°],_01_CODIGOS_Y_COSTOS_xlsm[FABRICA],"",0,1)</f>
        <v/>
      </c>
      <c r="G3804" s="26">
        <f>LISTAS[[#This Row],[Precio]]*(1-0.46)</f>
        <v>1053</v>
      </c>
      <c r="H3804" s="21">
        <f>+_xlfn.XLOOKUP(LISTAS[[#This Row],[ID]],_01_CODIGOS_Y_COSTOS_xlsm[Producto y N°],_01_CODIGOS_Y_COSTOS_xlsm[COSTO],0,0,1)</f>
        <v>0</v>
      </c>
      <c r="I3804" s="28">
        <f>+IFERROR(LISTAS[[#This Row],[VENTA NETA]]/LISTAS[[#This Row],[COSTO]]-1,0)</f>
        <v>0</v>
      </c>
      <c r="J3804" s="50" t="str">
        <f>IFERROR(VLOOKUP(LISTAS[[#This Row],[ID]],_01_CODIGOS_Y_COSTOS_xlsm[[Producto y N°]:[CODIGO]],2,0),"")</f>
        <v/>
      </c>
      <c r="O3804" t="s">
        <v>11097</v>
      </c>
      <c r="AB3804" s="12" t="str">
        <f>+LISTAS[[#This Row],[Codigo]]&amp;LISTAS[[#This Row],[Fabrica]]</f>
        <v/>
      </c>
      <c r="AC3804" s="13" t="str">
        <f>+LISTAS[[#This Row],[Codigo]]</f>
        <v/>
      </c>
      <c r="AD3804" s="13" t="str">
        <f>+LISTAS[[#This Row],[ID]]</f>
        <v>CONECTORES PLASTICOS MANGUERAS129</v>
      </c>
    </row>
    <row r="3806" spans="1:30" ht="13.15" x14ac:dyDescent="0.4">
      <c r="D3806" s="69" t="s">
        <v>11102</v>
      </c>
      <c r="E3806" s="95" t="s">
        <v>4921</v>
      </c>
      <c r="F3806" s="95"/>
    </row>
    <row r="3807" spans="1:30" ht="13.15" x14ac:dyDescent="0.4">
      <c r="D3807" s="69" t="s">
        <v>11103</v>
      </c>
      <c r="E3807" s="95" t="s">
        <v>4922</v>
      </c>
      <c r="F3807" s="95"/>
    </row>
    <row r="3809" spans="1:42" ht="13.15" x14ac:dyDescent="0.4">
      <c r="D3809" s="53" t="s">
        <v>9826</v>
      </c>
      <c r="E3809" s="72"/>
      <c r="G3809" t="s">
        <v>2</v>
      </c>
      <c r="H3809" s="53"/>
      <c r="I3809" s="53" t="s">
        <v>9829</v>
      </c>
      <c r="J3809" s="70"/>
      <c r="AH3809" s="70">
        <v>0</v>
      </c>
      <c r="AJ3809" s="70">
        <v>-1</v>
      </c>
    </row>
    <row r="3810" spans="1:42" ht="13.15" x14ac:dyDescent="0.4">
      <c r="B3810" s="69" t="s">
        <v>11101</v>
      </c>
      <c r="C3810" t="s">
        <v>4760</v>
      </c>
      <c r="D3810" s="53" t="s">
        <v>9827</v>
      </c>
      <c r="E3810" s="72" t="s">
        <v>4809</v>
      </c>
      <c r="G3810" t="s">
        <v>4273</v>
      </c>
      <c r="I3810" s="53" t="s">
        <v>9830</v>
      </c>
      <c r="J3810" s="70"/>
      <c r="AJ3810" s="70">
        <v>0.8</v>
      </c>
    </row>
    <row r="3811" spans="1:42" ht="13.15" x14ac:dyDescent="0.4">
      <c r="D3811" s="53" t="s">
        <v>9828</v>
      </c>
      <c r="E3811" s="72"/>
      <c r="G3811" t="s">
        <v>1</v>
      </c>
      <c r="I3811" s="69" t="s">
        <v>9831</v>
      </c>
      <c r="J3811" s="71" t="s">
        <v>9833</v>
      </c>
      <c r="K3811" s="52" t="s">
        <v>9832</v>
      </c>
    </row>
    <row r="3812" spans="1:42" ht="13.5" thickBot="1" x14ac:dyDescent="0.45">
      <c r="AH3812" s="51">
        <v>1</v>
      </c>
      <c r="AM3812" s="53" t="s">
        <v>11099</v>
      </c>
      <c r="AO3812" s="53" t="s">
        <v>11100</v>
      </c>
      <c r="AP3812" s="53" t="s">
        <v>9836</v>
      </c>
    </row>
    <row r="3813" spans="1:42" ht="30" x14ac:dyDescent="0.35">
      <c r="A3813" s="57" t="s">
        <v>0</v>
      </c>
      <c r="B3813" s="58" t="s">
        <v>1</v>
      </c>
      <c r="C3813" s="58" t="s">
        <v>2</v>
      </c>
      <c r="D3813" s="58" t="s">
        <v>3</v>
      </c>
      <c r="E3813" s="59" t="s">
        <v>5726</v>
      </c>
      <c r="F3813" s="60" t="s">
        <v>4273</v>
      </c>
      <c r="G3813" s="55" t="s">
        <v>5639</v>
      </c>
      <c r="H3813" s="56" t="s">
        <v>4758</v>
      </c>
      <c r="I3813" s="61" t="s">
        <v>4760</v>
      </c>
      <c r="J3813" s="60" t="s">
        <v>4294</v>
      </c>
      <c r="AK3813" s="33"/>
      <c r="AM3813" t="str" cm="1">
        <f t="array" ref="AM3813:AM3890">+_xlfn.UNIQUE(LISTAS[Producto])</f>
        <v>PLASTICOS</v>
      </c>
      <c r="AO3813" s="33" t="str" cm="1">
        <f t="array" ref="AO3813:AO3846">+_xlfn.UNIQUE(LISTAS[Fabrica])</f>
        <v>FADER</v>
      </c>
      <c r="AP3813" t="e" cm="1" vm="1">
        <f t="array" ref="AP3813">+_xlfn._xlws.FILTER(LISTAS[Numero],LISTAS[Producto]=E3811)</f>
        <v>#VALUE!</v>
      </c>
    </row>
    <row r="3814" spans="1:42" x14ac:dyDescent="0.35">
      <c r="A3814" s="62" t="str" cm="1">
        <f t="array" aca="1" ref="A3814:J3821" ca="1">IF(
  J3811="SI",
  _xlfn._xlws.SORT(
    _xlfn._xlws.FILTER(LISTAS[],
      ((E3809="") + (INDIRECT("LISTAS["&amp;G3809&amp;"]")=E3809)) *
      ((E3810="") + (INDIRECT("LISTAS["&amp;G3810&amp;"]")=E3810)) *
      ((E3811="") + ISNUMBER(SEARCH(E3811,INDIRECT("LISTAS["&amp;G3811&amp;"]")&amp;""))) *
      ((J3809="") + (INDIRECT("LISTAS["&amp;C3810&amp;"]") &gt; J3809)) *
      ((J3810="") + (INDIRECT("LISTAS["&amp;C3810&amp;"]") &lt; J3810)) *
      ((AH3809&lt;&gt;0) + (INDIRECT("LISTAS["&amp;C3810&amp;"]") &lt;&gt; 0)) *
      ((E3806="") + (INDIRECT("LISTAS[Producto]")&lt;&gt;E3806)) *
      ((E3807="") + (INDIRECT("LISTAS[Producto]")&lt;&gt;E3807))
    ),
    MATCH(C3810, LISTAS[#Headers], 0),
    AH3812
  ),
  _xlfn._xlws.FILTER(LISTAS[],
    ((E3809="") + (INDIRECT("LISTAS["&amp;G3809&amp;"]")=E3809)) *
    ((E3810="") + (INDIRECT("LISTAS["&amp;G3810&amp;"]")=E3810)) *
    ((E3811="") + ISNUMBER(SEARCH(E3811,INDIRECT("LISTAS["&amp;G3811&amp;"]")&amp;""))) *
    ((J3809="") + (INDIRECT("LISTAS["&amp;C3810&amp;"]") &gt; J3809)) *
    ((J3810="") + (INDIRECT("LISTAS["&amp;C3810&amp;"]") &lt; J3810)) *
    ((AH3809&lt;&gt;0) + (INDIRECT("LISTAS["&amp;C3810&amp;"]") &lt;&gt; 0)) *
    ((E3806="") + (INDIRECT("LISTAS[Producto]")&lt;&gt;E3806)) *
    ((E3807="") + (INDIRECT("LISTAS[Producto]")&lt;&gt;E3807))
  )
)</f>
        <v>Gavetas7 - 25x49x7 - Esp. 40</v>
      </c>
      <c r="B3814" s="63" t="str">
        <f ca="1"/>
        <v>Gavetas</v>
      </c>
      <c r="C3814" s="63" t="str">
        <f ca="1"/>
        <v>7 - 25x49x7 - Esp. 40</v>
      </c>
      <c r="D3814" s="63" t="str">
        <f ca="1"/>
        <v>Gaveta de 40</v>
      </c>
      <c r="E3814" s="64">
        <f ca="1"/>
        <v>15000</v>
      </c>
      <c r="F3814" s="62" t="str">
        <f ca="1"/>
        <v>WALTER</v>
      </c>
      <c r="G3814" s="65">
        <f ca="1"/>
        <v>8100.0000000000009</v>
      </c>
      <c r="H3814" s="66">
        <f ca="1"/>
        <v>7721</v>
      </c>
      <c r="I3814" s="67">
        <f ca="1"/>
        <v>4.9086905841212447E-2</v>
      </c>
      <c r="J3814" s="68" t="str">
        <f ca="1"/>
        <v>7 - 25x49x7 - Esp. 40</v>
      </c>
      <c r="AI3814" s="96"/>
      <c r="AM3814" t="str">
        <v>RESORTES LINEA FERRETERIA</v>
      </c>
      <c r="AO3814" s="33" t="str">
        <v>RESORTES</v>
      </c>
    </row>
    <row r="3815" spans="1:42" x14ac:dyDescent="0.35">
      <c r="A3815" s="62" t="str">
        <f ca="1"/>
        <v>Gavetas1 - 30x49x10 - Esp. 20</v>
      </c>
      <c r="B3815" s="63" t="str">
        <f ca="1"/>
        <v>Gavetas</v>
      </c>
      <c r="C3815" s="63" t="str">
        <f ca="1"/>
        <v>1 - 30x49x10 - Esp. 20</v>
      </c>
      <c r="D3815" s="63" t="str">
        <f ca="1"/>
        <v>Gaveta de 20 (grande)</v>
      </c>
      <c r="E3815" s="64">
        <f ca="1"/>
        <v>16000</v>
      </c>
      <c r="F3815" s="62" t="str">
        <f ca="1"/>
        <v>WALTER</v>
      </c>
      <c r="G3815" s="65">
        <f ca="1"/>
        <v>8640</v>
      </c>
      <c r="H3815" s="66">
        <f ca="1"/>
        <v>8012</v>
      </c>
      <c r="I3815" s="67">
        <f ca="1"/>
        <v>7.8382426360459334E-2</v>
      </c>
      <c r="J3815" s="68" t="str">
        <f ca="1"/>
        <v>1 - 30x49x10 - Esp. 20</v>
      </c>
      <c r="AM3815" t="str">
        <v>RESORTES LINEA COMPLEMENTARIA</v>
      </c>
      <c r="AO3815" s="33" t="str">
        <v>ResortesGenerales</v>
      </c>
    </row>
    <row r="3816" spans="1:42" x14ac:dyDescent="0.35">
      <c r="A3816" s="62" t="str">
        <f ca="1"/>
        <v>Gavetas2 - 25x42x8 - Esp. 20</v>
      </c>
      <c r="B3816" s="63" t="str">
        <f ca="1"/>
        <v>Gavetas</v>
      </c>
      <c r="C3816" s="63" t="str">
        <f ca="1"/>
        <v>2 - 25x42x8 - Esp. 20</v>
      </c>
      <c r="D3816" s="63" t="str">
        <f ca="1"/>
        <v>Gaveta de 20</v>
      </c>
      <c r="E3816" s="64">
        <f ca="1"/>
        <v>15000</v>
      </c>
      <c r="F3816" s="62" t="str">
        <f ca="1"/>
        <v>WALTER</v>
      </c>
      <c r="G3816" s="65">
        <f ca="1"/>
        <v>8100.0000000000009</v>
      </c>
      <c r="H3816" s="66">
        <f ca="1"/>
        <v>6810</v>
      </c>
      <c r="I3816" s="67">
        <f ca="1"/>
        <v>0.18942731277533054</v>
      </c>
      <c r="J3816" s="68" t="str">
        <f ca="1"/>
        <v>2 - 25x42x8 - Esp. 20</v>
      </c>
      <c r="AM3816" t="str">
        <v>RESORTES LINEA PESADA</v>
      </c>
      <c r="AO3816" s="33" t="str">
        <v>OTIA</v>
      </c>
    </row>
    <row r="3817" spans="1:42" x14ac:dyDescent="0.35">
      <c r="A3817" s="62" t="str">
        <f ca="1"/>
        <v>Gavetas3 - 25x42x8 - Esp. 24</v>
      </c>
      <c r="B3817" s="63" t="str">
        <f ca="1"/>
        <v>Gavetas</v>
      </c>
      <c r="C3817" s="63" t="str">
        <f ca="1"/>
        <v>3 - 25x42x8 - Esp. 24</v>
      </c>
      <c r="D3817" s="63" t="str">
        <f ca="1"/>
        <v>Gaveta de 24</v>
      </c>
      <c r="E3817" s="64">
        <f ca="1"/>
        <v>15000</v>
      </c>
      <c r="F3817" s="62" t="str">
        <f ca="1"/>
        <v>WALTER</v>
      </c>
      <c r="G3817" s="65">
        <f ca="1"/>
        <v>8100.0000000000009</v>
      </c>
      <c r="H3817" s="66">
        <f ca="1"/>
        <v>6810</v>
      </c>
      <c r="I3817" s="67">
        <f ca="1"/>
        <v>0.18942731277533054</v>
      </c>
      <c r="J3817" s="68" t="str">
        <f ca="1"/>
        <v>3 - 25x42x8 - Esp. 24</v>
      </c>
      <c r="AM3817" t="str">
        <v>RESORTES LINEA AUTOMOTOR</v>
      </c>
      <c r="AO3817" s="33" t="str">
        <v>OVNISA</v>
      </c>
    </row>
    <row r="3818" spans="1:42" x14ac:dyDescent="0.35">
      <c r="A3818" s="62" t="str">
        <f ca="1"/>
        <v>Gavetas5 - 25x42x7 - Esp. 35</v>
      </c>
      <c r="B3818" s="63" t="str">
        <f ca="1"/>
        <v>Gavetas</v>
      </c>
      <c r="C3818" s="63" t="str">
        <f ca="1"/>
        <v>5 - 25x42x7 - Esp. 35</v>
      </c>
      <c r="D3818" s="63" t="str">
        <f ca="1"/>
        <v>Gaveta de 35</v>
      </c>
      <c r="E3818" s="64">
        <f ca="1"/>
        <v>15000</v>
      </c>
      <c r="F3818" s="62" t="str">
        <f ca="1"/>
        <v>WALTER</v>
      </c>
      <c r="G3818" s="65">
        <f ca="1"/>
        <v>8100.0000000000009</v>
      </c>
      <c r="H3818" s="66">
        <f ca="1"/>
        <v>6750</v>
      </c>
      <c r="I3818" s="67">
        <f ca="1"/>
        <v>0.20000000000000018</v>
      </c>
      <c r="J3818" s="68" t="str">
        <f ca="1"/>
        <v>5 - 25x42x7 - Esp. 35</v>
      </c>
      <c r="AM3818" t="str">
        <v>RESORTES LINEA HORNO</v>
      </c>
      <c r="AO3818" s="33" t="str">
        <v>INSERTOS</v>
      </c>
    </row>
    <row r="3819" spans="1:42" x14ac:dyDescent="0.35">
      <c r="A3819" s="62" t="str">
        <f ca="1"/>
        <v>Gavetas6 - 25x42x5 - Esp. 35</v>
      </c>
      <c r="B3819" s="63" t="str">
        <f ca="1"/>
        <v>Gavetas</v>
      </c>
      <c r="C3819" s="63" t="str">
        <f ca="1"/>
        <v>6 - 25x42x5 - Esp. 35</v>
      </c>
      <c r="D3819" s="63" t="str">
        <f ca="1"/>
        <v>Gaveta de 35 (chica)</v>
      </c>
      <c r="E3819" s="64">
        <f ca="1"/>
        <v>14000</v>
      </c>
      <c r="F3819" s="62" t="str">
        <f ca="1"/>
        <v>WALTER</v>
      </c>
      <c r="G3819" s="65">
        <f ca="1"/>
        <v>7560.0000000000009</v>
      </c>
      <c r="H3819" s="66">
        <f ca="1"/>
        <v>5990</v>
      </c>
      <c r="I3819" s="67">
        <f ca="1"/>
        <v>0.26210350584307185</v>
      </c>
      <c r="J3819" s="68" t="str">
        <f ca="1"/>
        <v>6 - 25x42x5 - Esp. 35</v>
      </c>
      <c r="AM3819" t="str">
        <v>RESORTES LINEA BULONERA</v>
      </c>
      <c r="AO3819" s="33" t="str">
        <v>GUSTAVO</v>
      </c>
    </row>
    <row r="3820" spans="1:42" x14ac:dyDescent="0.35">
      <c r="A3820" s="62" t="str">
        <f ca="1"/>
        <v>Gavetas4 - 25x42x7 - Esp. 30</v>
      </c>
      <c r="B3820" s="63" t="str">
        <f ca="1"/>
        <v>Gavetas</v>
      </c>
      <c r="C3820" s="63" t="str">
        <f ca="1"/>
        <v>4 - 25x42x7 - Esp. 30</v>
      </c>
      <c r="D3820" s="63" t="str">
        <f ca="1"/>
        <v>Gaveta de 30</v>
      </c>
      <c r="E3820" s="64">
        <f ca="1"/>
        <v>15000</v>
      </c>
      <c r="F3820" s="62" t="str">
        <f ca="1"/>
        <v>WALTER</v>
      </c>
      <c r="G3820" s="65">
        <f ca="1"/>
        <v>8100.0000000000009</v>
      </c>
      <c r="H3820" s="66">
        <f ca="1"/>
        <v>6220</v>
      </c>
      <c r="I3820" s="67">
        <f ca="1"/>
        <v>0.30225080385852099</v>
      </c>
      <c r="J3820" s="68" t="str">
        <f ca="1"/>
        <v>4 - 25x42x7 - Esp. 30</v>
      </c>
      <c r="AM3820" t="str">
        <v>SEEGER DIN 471</v>
      </c>
      <c r="AO3820" s="33" t="str">
        <v>DQAUTOPARTES</v>
      </c>
    </row>
    <row r="3821" spans="1:42" x14ac:dyDescent="0.35">
      <c r="A3821" s="62" t="str">
        <f ca="1"/>
        <v>MUEBLESMueble P/Gav grande</v>
      </c>
      <c r="B3821" s="63" t="str">
        <f ca="1"/>
        <v>MUEBLES</v>
      </c>
      <c r="C3821" s="63" t="str">
        <f ca="1"/>
        <v>Mueble P/Gav grande</v>
      </c>
      <c r="D3821" s="63" t="str">
        <f ca="1"/>
        <v>Mueble Para gavetas Grandes</v>
      </c>
      <c r="E3821" s="64">
        <f ca="1"/>
        <v>88400</v>
      </c>
      <c r="F3821" s="62" t="str">
        <f ca="1"/>
        <v>WALTER</v>
      </c>
      <c r="G3821" s="65">
        <f ca="1"/>
        <v>47736</v>
      </c>
      <c r="H3821" s="66">
        <f ca="1"/>
        <v>26900</v>
      </c>
      <c r="I3821" s="67">
        <f ca="1"/>
        <v>0.77457249070631962</v>
      </c>
      <c r="J3821" s="68" t="str">
        <f ca="1"/>
        <v>Mueble P/Gav grande</v>
      </c>
      <c r="AM3821" t="str">
        <v>SEEGER DIN 472</v>
      </c>
      <c r="AO3821" s="33" t="str">
        <v>JorgeManguera</v>
      </c>
    </row>
    <row r="3822" spans="1:42" x14ac:dyDescent="0.35">
      <c r="A3822" s="62"/>
      <c r="B3822" s="63"/>
      <c r="C3822" s="63"/>
      <c r="D3822" s="63"/>
      <c r="E3822" s="64"/>
      <c r="F3822" s="62"/>
      <c r="G3822" s="65"/>
      <c r="H3822" s="66"/>
      <c r="I3822" s="67"/>
      <c r="J3822" s="68"/>
      <c r="AM3822" t="str">
        <v>ORING</v>
      </c>
      <c r="AO3822" s="33" t="str">
        <v>CASERGOM</v>
      </c>
    </row>
    <row r="3823" spans="1:42" x14ac:dyDescent="0.35">
      <c r="A3823" s="62"/>
      <c r="B3823" s="63"/>
      <c r="C3823" s="63"/>
      <c r="D3823" s="63"/>
      <c r="E3823" s="64"/>
      <c r="F3823" s="62"/>
      <c r="G3823" s="65"/>
      <c r="H3823" s="66"/>
      <c r="I3823" s="67"/>
      <c r="J3823" s="68"/>
      <c r="AM3823" t="str">
        <v>INSERTOS</v>
      </c>
      <c r="AO3823" s="33" t="str">
        <v>TOBAR</v>
      </c>
    </row>
    <row r="3824" spans="1:42" x14ac:dyDescent="0.35">
      <c r="A3824" s="62"/>
      <c r="B3824" s="63"/>
      <c r="C3824" s="63"/>
      <c r="D3824" s="63"/>
      <c r="E3824" s="64"/>
      <c r="F3824" s="62"/>
      <c r="G3824" s="65"/>
      <c r="H3824" s="66"/>
      <c r="I3824" s="67"/>
      <c r="J3824" s="68"/>
      <c r="AM3824" t="str">
        <v>CONEXIÓN DE CHAPA</v>
      </c>
      <c r="AO3824" s="33" t="str">
        <v>VARIOS</v>
      </c>
    </row>
    <row r="3825" spans="1:41" x14ac:dyDescent="0.35">
      <c r="A3825" s="62"/>
      <c r="B3825" s="63"/>
      <c r="C3825" s="63"/>
      <c r="D3825" s="63"/>
      <c r="E3825" s="64"/>
      <c r="F3825" s="62"/>
      <c r="G3825" s="65"/>
      <c r="H3825" s="66"/>
      <c r="I3825" s="67"/>
      <c r="J3825" s="68"/>
      <c r="AM3825" t="str">
        <v>TOPES Y TAPONES DE GOMA</v>
      </c>
      <c r="AO3825" s="33" t="str">
        <v>KLOSTER</v>
      </c>
    </row>
    <row r="3826" spans="1:41" x14ac:dyDescent="0.35">
      <c r="A3826" s="62"/>
      <c r="B3826" s="63"/>
      <c r="C3826" s="63"/>
      <c r="D3826" s="63"/>
      <c r="E3826" s="64"/>
      <c r="F3826" s="62"/>
      <c r="G3826" s="65"/>
      <c r="H3826" s="66"/>
      <c r="I3826" s="67"/>
      <c r="J3826" s="68"/>
      <c r="AM3826" t="str">
        <v>CONECTORES PLASTICOS MANGUERAS</v>
      </c>
      <c r="AO3826" s="33" t="str">
        <v>SKOTNICA</v>
      </c>
    </row>
    <row r="3827" spans="1:41" x14ac:dyDescent="0.35">
      <c r="A3827" s="62"/>
      <c r="B3827" s="63"/>
      <c r="C3827" s="63"/>
      <c r="D3827" s="63"/>
      <c r="E3827" s="64"/>
      <c r="F3827" s="62"/>
      <c r="G3827" s="65"/>
      <c r="H3827" s="66"/>
      <c r="I3827" s="67"/>
      <c r="J3827" s="68"/>
      <c r="AM3827" t="str">
        <v>TUERCAS RAPIDAS</v>
      </c>
      <c r="AO3827" s="33" t="str">
        <v>ALNAT</v>
      </c>
    </row>
    <row r="3828" spans="1:41" x14ac:dyDescent="0.35">
      <c r="A3828" s="62"/>
      <c r="B3828" s="63"/>
      <c r="C3828" s="63"/>
      <c r="D3828" s="63"/>
      <c r="E3828" s="64"/>
      <c r="F3828" s="62"/>
      <c r="G3828" s="65"/>
      <c r="H3828" s="66"/>
      <c r="I3828" s="67"/>
      <c r="J3828" s="68"/>
      <c r="AM3828" t="str">
        <v>ARANDELAS PLANAS DE TAPAS</v>
      </c>
      <c r="AO3828" s="33" t="str">
        <v>METALGRAB</v>
      </c>
    </row>
    <row r="3829" spans="1:41" x14ac:dyDescent="0.35">
      <c r="A3829" s="62"/>
      <c r="B3829" s="63"/>
      <c r="C3829" s="63"/>
      <c r="D3829" s="63"/>
      <c r="E3829" s="64"/>
      <c r="F3829" s="62"/>
      <c r="G3829" s="65"/>
      <c r="H3829" s="66"/>
      <c r="I3829" s="67"/>
      <c r="J3829" s="68"/>
      <c r="AM3829" t="str">
        <v>ARANDELAS DE COBRE</v>
      </c>
      <c r="AO3829" s="33" t="str">
        <v>MAXIFER</v>
      </c>
    </row>
    <row r="3830" spans="1:41" x14ac:dyDescent="0.35">
      <c r="A3830" s="62"/>
      <c r="B3830" s="63"/>
      <c r="C3830" s="63"/>
      <c r="D3830" s="63"/>
      <c r="E3830" s="64"/>
      <c r="F3830" s="62"/>
      <c r="G3830" s="65"/>
      <c r="H3830" s="66"/>
      <c r="I3830" s="67"/>
      <c r="J3830" s="68"/>
      <c r="AM3830" t="str">
        <v>ARANDELAS DE ALUMINIO</v>
      </c>
      <c r="AO3830" s="33" t="str">
        <v>LCT</v>
      </c>
    </row>
    <row r="3831" spans="1:41" x14ac:dyDescent="0.35">
      <c r="A3831" s="62"/>
      <c r="B3831" s="63"/>
      <c r="C3831" s="63"/>
      <c r="D3831" s="63"/>
      <c r="E3831" s="64"/>
      <c r="F3831" s="62"/>
      <c r="G3831" s="65"/>
      <c r="H3831" s="66"/>
      <c r="I3831" s="67"/>
      <c r="J3831" s="68"/>
      <c r="AM3831" t="str">
        <v>ARANDELAS DE FIBRA</v>
      </c>
      <c r="AO3831" s="33" t="str">
        <v>JORGE.CARBON</v>
      </c>
    </row>
    <row r="3832" spans="1:41" x14ac:dyDescent="0.35">
      <c r="A3832" s="62"/>
      <c r="B3832" s="63"/>
      <c r="C3832" s="63"/>
      <c r="D3832" s="63"/>
      <c r="E3832" s="64"/>
      <c r="F3832" s="62"/>
      <c r="G3832" s="65"/>
      <c r="H3832" s="66"/>
      <c r="I3832" s="67"/>
      <c r="J3832" s="68"/>
      <c r="AM3832" t="str">
        <v>ARANDELAS DE POLIPROPILENO</v>
      </c>
      <c r="AO3832" s="33" t="str">
        <v>TUDANCA</v>
      </c>
    </row>
    <row r="3833" spans="1:41" x14ac:dyDescent="0.35">
      <c r="A3833" s="62"/>
      <c r="B3833" s="63"/>
      <c r="C3833" s="63"/>
      <c r="D3833" s="63"/>
      <c r="E3833" s="64"/>
      <c r="F3833" s="62"/>
      <c r="G3833" s="65"/>
      <c r="H3833" s="66"/>
      <c r="I3833" s="67"/>
      <c r="J3833" s="68"/>
      <c r="AM3833" t="str">
        <v>SUPLEMENTO 0,2</v>
      </c>
      <c r="AO3833" s="33" t="str">
        <v>BAIGORRIA</v>
      </c>
    </row>
    <row r="3834" spans="1:41" x14ac:dyDescent="0.35">
      <c r="A3834" s="62"/>
      <c r="B3834" s="63"/>
      <c r="C3834" s="63"/>
      <c r="D3834" s="63"/>
      <c r="E3834" s="64"/>
      <c r="F3834" s="62"/>
      <c r="G3834" s="65"/>
      <c r="H3834" s="66"/>
      <c r="I3834" s="67"/>
      <c r="J3834" s="68"/>
      <c r="AM3834" t="str">
        <v>SUPLEMENTO 0,8</v>
      </c>
      <c r="AO3834" s="33" t="str">
        <v>KAZ</v>
      </c>
    </row>
    <row r="3835" spans="1:41" x14ac:dyDescent="0.35">
      <c r="A3835" s="62"/>
      <c r="B3835" s="63"/>
      <c r="C3835" s="63"/>
      <c r="D3835" s="63"/>
      <c r="E3835" s="64"/>
      <c r="F3835" s="62"/>
      <c r="G3835" s="65"/>
      <c r="H3835" s="66"/>
      <c r="I3835" s="67"/>
      <c r="J3835" s="68"/>
      <c r="AM3835" t="str">
        <v>RACORD - ACOPLES - REDUCCIONES - ENTREROSCAS</v>
      </c>
      <c r="AO3835" s="33" t="str">
        <v>MIGUEL.ALEMITES</v>
      </c>
    </row>
    <row r="3836" spans="1:41" x14ac:dyDescent="0.35">
      <c r="A3836" s="62"/>
      <c r="B3836" s="63"/>
      <c r="C3836" s="63"/>
      <c r="D3836" s="63"/>
      <c r="E3836" s="64"/>
      <c r="F3836" s="62"/>
      <c r="G3836" s="65"/>
      <c r="H3836" s="66"/>
      <c r="I3836" s="67"/>
      <c r="J3836" s="68"/>
      <c r="AM3836" t="str">
        <v>TERMINALES</v>
      </c>
      <c r="AO3836" s="33" t="str">
        <v>INYECTGAS</v>
      </c>
    </row>
    <row r="3837" spans="1:41" x14ac:dyDescent="0.35">
      <c r="A3837" s="62"/>
      <c r="B3837" s="63"/>
      <c r="C3837" s="63"/>
      <c r="D3837" s="63"/>
      <c r="E3837" s="64"/>
      <c r="F3837" s="62"/>
      <c r="G3837" s="65"/>
      <c r="H3837" s="66"/>
      <c r="I3837" s="67"/>
      <c r="J3837" s="68"/>
      <c r="AM3837" t="str">
        <v>ARANDELAS DE GOMA</v>
      </c>
      <c r="AO3837" s="33" t="str">
        <v>REGATONES</v>
      </c>
    </row>
    <row r="3838" spans="1:41" x14ac:dyDescent="0.35">
      <c r="A3838" s="62"/>
      <c r="B3838" s="63"/>
      <c r="C3838" s="63"/>
      <c r="D3838" s="63"/>
      <c r="E3838" s="64"/>
      <c r="F3838" s="62"/>
      <c r="G3838" s="65"/>
      <c r="H3838" s="66"/>
      <c r="I3838" s="67"/>
      <c r="J3838" s="68"/>
      <c r="AM3838" t="str">
        <v>ARANDELAS DE GOMA LINEA PESADA</v>
      </c>
      <c r="AO3838" s="33" t="str">
        <v>JUCAP</v>
      </c>
    </row>
    <row r="3839" spans="1:41" x14ac:dyDescent="0.35">
      <c r="A3839" s="62"/>
      <c r="B3839" s="63"/>
      <c r="C3839" s="63"/>
      <c r="D3839" s="63"/>
      <c r="E3839" s="64"/>
      <c r="F3839" s="62"/>
      <c r="G3839" s="65"/>
      <c r="H3839" s="66"/>
      <c r="I3839" s="67"/>
      <c r="J3839" s="68"/>
      <c r="AM3839" t="str">
        <v>CHAVETAS</v>
      </c>
      <c r="AO3839" s="33" t="str">
        <v>MINOLI</v>
      </c>
    </row>
    <row r="3840" spans="1:41" x14ac:dyDescent="0.35">
      <c r="A3840" s="62"/>
      <c r="B3840" s="63"/>
      <c r="C3840" s="63"/>
      <c r="D3840" s="63"/>
      <c r="E3840" s="64"/>
      <c r="F3840" s="62"/>
      <c r="G3840" s="65"/>
      <c r="H3840" s="66"/>
      <c r="I3840" s="67"/>
      <c r="J3840" s="68"/>
      <c r="AM3840" t="str">
        <v>GANCHOS - CHAVETAS</v>
      </c>
      <c r="AO3840" s="33" t="str">
        <v>WALTER</v>
      </c>
    </row>
    <row r="3841" spans="1:41" x14ac:dyDescent="0.35">
      <c r="A3841" s="62"/>
      <c r="B3841" s="63"/>
      <c r="C3841" s="63"/>
      <c r="D3841" s="63"/>
      <c r="E3841" s="64"/>
      <c r="F3841" s="62"/>
      <c r="G3841" s="65"/>
      <c r="H3841" s="66"/>
      <c r="I3841" s="67"/>
      <c r="J3841" s="68"/>
      <c r="AM3841" t="str">
        <v>CARBONES</v>
      </c>
      <c r="AO3841" s="33" t="str">
        <v>CECATO</v>
      </c>
    </row>
    <row r="3842" spans="1:41" x14ac:dyDescent="0.35">
      <c r="A3842" s="62"/>
      <c r="B3842" s="63"/>
      <c r="C3842" s="63"/>
      <c r="D3842" s="63"/>
      <c r="E3842" s="64"/>
      <c r="F3842" s="62"/>
      <c r="G3842" s="65"/>
      <c r="H3842" s="66"/>
      <c r="I3842" s="67"/>
      <c r="J3842" s="68"/>
      <c r="AM3842" t="str">
        <v>KIT RIFLE</v>
      </c>
      <c r="AO3842" s="33" t="str">
        <v>SELFLEX</v>
      </c>
    </row>
    <row r="3843" spans="1:41" x14ac:dyDescent="0.35">
      <c r="A3843" s="62"/>
      <c r="B3843" s="63"/>
      <c r="C3843" s="63"/>
      <c r="D3843" s="63"/>
      <c r="E3843" s="64"/>
      <c r="F3843" s="62"/>
      <c r="G3843" s="65"/>
      <c r="H3843" s="66"/>
      <c r="I3843" s="67"/>
      <c r="J3843" s="68"/>
      <c r="AM3843" t="str">
        <v>ESPINAS ELASTICAS</v>
      </c>
      <c r="AO3843" s="33" t="str">
        <v>NEPLASTIC</v>
      </c>
    </row>
    <row r="3844" spans="1:41" x14ac:dyDescent="0.35">
      <c r="A3844" s="62"/>
      <c r="B3844" s="63"/>
      <c r="C3844" s="63"/>
      <c r="D3844" s="63"/>
      <c r="E3844" s="64"/>
      <c r="F3844" s="62"/>
      <c r="G3844" s="65"/>
      <c r="H3844" s="66"/>
      <c r="I3844" s="67"/>
      <c r="J3844" s="68"/>
      <c r="AM3844" t="str">
        <v>TARUGOS ESTRIADOS</v>
      </c>
      <c r="AO3844" s="33" t="str">
        <v/>
      </c>
    </row>
    <row r="3845" spans="1:41" x14ac:dyDescent="0.35">
      <c r="A3845" s="62"/>
      <c r="B3845" s="63"/>
      <c r="C3845" s="63"/>
      <c r="D3845" s="63"/>
      <c r="E3845" s="64"/>
      <c r="F3845" s="62"/>
      <c r="G3845" s="65"/>
      <c r="H3845" s="66"/>
      <c r="I3845" s="67"/>
      <c r="J3845" s="68"/>
      <c r="AM3845" t="str">
        <v>RETENES SEGURIDAD</v>
      </c>
      <c r="AO3845" s="33" t="str">
        <v>DAHE.DIESEL</v>
      </c>
    </row>
    <row r="3846" spans="1:41" x14ac:dyDescent="0.35">
      <c r="A3846" s="62"/>
      <c r="B3846" s="63"/>
      <c r="C3846" s="63"/>
      <c r="D3846" s="63"/>
      <c r="E3846" s="64"/>
      <c r="F3846" s="62"/>
      <c r="G3846" s="65"/>
      <c r="H3846" s="66"/>
      <c r="I3846" s="67"/>
      <c r="J3846" s="68"/>
      <c r="AM3846" t="str">
        <v>ARANLOCK</v>
      </c>
      <c r="AO3846" s="33" t="str">
        <v>ALCIDES.TESSA</v>
      </c>
    </row>
    <row r="3847" spans="1:41" x14ac:dyDescent="0.35">
      <c r="A3847" s="62"/>
      <c r="B3847" s="63"/>
      <c r="C3847" s="63"/>
      <c r="D3847" s="63"/>
      <c r="E3847" s="64"/>
      <c r="F3847" s="62"/>
      <c r="G3847" s="65"/>
      <c r="H3847" s="66"/>
      <c r="I3847" s="67"/>
      <c r="J3847" s="68"/>
      <c r="AM3847" t="str">
        <v>ESPARRAGOS DE ACERO</v>
      </c>
    </row>
    <row r="3848" spans="1:41" x14ac:dyDescent="0.35">
      <c r="A3848" s="62"/>
      <c r="B3848" s="63"/>
      <c r="C3848" s="63"/>
      <c r="D3848" s="63"/>
      <c r="E3848" s="64"/>
      <c r="F3848" s="62"/>
      <c r="G3848" s="65"/>
      <c r="H3848" s="66"/>
      <c r="I3848" s="67"/>
      <c r="J3848" s="68"/>
      <c r="AM3848" t="str">
        <v>PASACABLES DE GOMA</v>
      </c>
    </row>
    <row r="3849" spans="1:41" x14ac:dyDescent="0.35">
      <c r="A3849" s="62"/>
      <c r="B3849" s="63"/>
      <c r="C3849" s="63"/>
      <c r="D3849" s="63"/>
      <c r="E3849" s="64"/>
      <c r="F3849" s="62"/>
      <c r="G3849" s="65"/>
      <c r="H3849" s="66"/>
      <c r="I3849" s="67"/>
      <c r="J3849" s="68"/>
      <c r="AM3849" t="str">
        <v>TORNILLOS ALLEN</v>
      </c>
    </row>
    <row r="3850" spans="1:41" x14ac:dyDescent="0.35">
      <c r="A3850" s="62"/>
      <c r="B3850" s="63"/>
      <c r="C3850" s="63"/>
      <c r="D3850" s="63"/>
      <c r="E3850" s="64"/>
      <c r="F3850" s="62"/>
      <c r="G3850" s="65"/>
      <c r="H3850" s="66"/>
      <c r="I3850" s="67"/>
      <c r="J3850" s="68"/>
      <c r="AM3850" t="str">
        <v>BULON DE RUEDA</v>
      </c>
    </row>
    <row r="3851" spans="1:41" x14ac:dyDescent="0.35">
      <c r="A3851" s="62"/>
      <c r="B3851" s="63"/>
      <c r="C3851" s="63"/>
      <c r="D3851" s="63"/>
      <c r="E3851" s="64"/>
      <c r="F3851" s="62"/>
      <c r="G3851" s="65"/>
      <c r="H3851" s="66"/>
      <c r="I3851" s="67"/>
      <c r="J3851" s="68"/>
      <c r="AM3851" t="str">
        <v>CHAVETAS PARTIDAS</v>
      </c>
    </row>
    <row r="3852" spans="1:41" x14ac:dyDescent="0.35">
      <c r="A3852" s="62"/>
      <c r="B3852" s="63"/>
      <c r="C3852" s="63"/>
      <c r="D3852" s="63"/>
      <c r="E3852" s="64"/>
      <c r="F3852" s="62"/>
      <c r="G3852" s="65"/>
      <c r="H3852" s="66"/>
      <c r="I3852" s="67"/>
      <c r="J3852" s="68"/>
      <c r="AM3852" t="str">
        <v>ALEMITES</v>
      </c>
    </row>
    <row r="3853" spans="1:41" x14ac:dyDescent="0.35">
      <c r="A3853" s="62"/>
      <c r="B3853" s="63"/>
      <c r="C3853" s="63"/>
      <c r="D3853" s="63"/>
      <c r="E3853" s="64"/>
      <c r="F3853" s="62"/>
      <c r="G3853" s="65"/>
      <c r="H3853" s="66"/>
      <c r="I3853" s="67"/>
      <c r="J3853" s="68"/>
      <c r="AM3853" t="str">
        <v>CONECTORES NEUMÁTICOS</v>
      </c>
    </row>
    <row r="3854" spans="1:41" x14ac:dyDescent="0.35">
      <c r="A3854" s="62"/>
      <c r="B3854" s="63"/>
      <c r="C3854" s="63"/>
      <c r="D3854" s="63"/>
      <c r="E3854" s="64"/>
      <c r="F3854" s="62"/>
      <c r="G3854" s="65"/>
      <c r="H3854" s="66"/>
      <c r="I3854" s="67"/>
      <c r="J3854" s="68"/>
      <c r="AM3854" t="str">
        <v>CONECTORES NUEVA INCORPORACION</v>
      </c>
    </row>
    <row r="3855" spans="1:41" x14ac:dyDescent="0.35">
      <c r="A3855" s="62"/>
      <c r="B3855" s="63"/>
      <c r="C3855" s="63"/>
      <c r="D3855" s="63"/>
      <c r="E3855" s="64"/>
      <c r="F3855" s="62"/>
      <c r="G3855" s="65"/>
      <c r="H3855" s="66"/>
      <c r="I3855" s="67"/>
      <c r="J3855" s="68"/>
      <c r="AM3855" t="str">
        <v>PICOS PARA GAS</v>
      </c>
    </row>
    <row r="3856" spans="1:41" x14ac:dyDescent="0.35">
      <c r="A3856" s="62"/>
      <c r="B3856" s="63"/>
      <c r="C3856" s="63"/>
      <c r="D3856" s="63"/>
      <c r="E3856" s="64"/>
      <c r="F3856" s="62"/>
      <c r="G3856" s="65"/>
      <c r="H3856" s="66"/>
      <c r="I3856" s="67"/>
      <c r="J3856" s="68"/>
      <c r="AM3856" t="str">
        <v>REGATONES</v>
      </c>
    </row>
    <row r="3857" spans="1:39" x14ac:dyDescent="0.35">
      <c r="A3857" s="62"/>
      <c r="B3857" s="63"/>
      <c r="C3857" s="63"/>
      <c r="D3857" s="63"/>
      <c r="E3857" s="64"/>
      <c r="F3857" s="62"/>
      <c r="G3857" s="65"/>
      <c r="H3857" s="66"/>
      <c r="I3857" s="67"/>
      <c r="J3857" s="68"/>
      <c r="AM3857" t="str">
        <v>TAPONES DE CARTER</v>
      </c>
    </row>
    <row r="3858" spans="1:39" x14ac:dyDescent="0.35">
      <c r="A3858" s="62"/>
      <c r="B3858" s="63"/>
      <c r="C3858" s="63"/>
      <c r="D3858" s="63"/>
      <c r="E3858" s="64"/>
      <c r="F3858" s="62"/>
      <c r="G3858" s="65"/>
      <c r="H3858" s="66"/>
      <c r="I3858" s="67"/>
      <c r="J3858" s="68"/>
      <c r="AM3858" t="str">
        <v>ABRAZADERAS GRAMPAS U</v>
      </c>
    </row>
    <row r="3859" spans="1:39" x14ac:dyDescent="0.35">
      <c r="A3859" s="62"/>
      <c r="B3859" s="63"/>
      <c r="C3859" s="63"/>
      <c r="D3859" s="63"/>
      <c r="E3859" s="64"/>
      <c r="F3859" s="62"/>
      <c r="G3859" s="65"/>
      <c r="H3859" s="66"/>
      <c r="I3859" s="67"/>
      <c r="J3859" s="68"/>
      <c r="AM3859" t="str">
        <v>BORNES PARA BATERIA</v>
      </c>
    </row>
    <row r="3860" spans="1:39" x14ac:dyDescent="0.35">
      <c r="A3860" s="62"/>
      <c r="B3860" s="63"/>
      <c r="C3860" s="63"/>
      <c r="D3860" s="63"/>
      <c r="E3860" s="64"/>
      <c r="F3860" s="62"/>
      <c r="G3860" s="65"/>
      <c r="H3860" s="66"/>
      <c r="I3860" s="67"/>
      <c r="J3860" s="68"/>
      <c r="AM3860" t="str">
        <v>ARANDELAS DE AMORTIGUACIÓN Y SUSPENSIÓN</v>
      </c>
    </row>
    <row r="3861" spans="1:39" x14ac:dyDescent="0.35">
      <c r="A3861" s="62"/>
      <c r="B3861" s="63"/>
      <c r="C3861" s="63"/>
      <c r="D3861" s="63"/>
      <c r="E3861" s="64"/>
      <c r="F3861" s="62"/>
      <c r="G3861" s="65"/>
      <c r="H3861" s="66"/>
      <c r="I3861" s="67"/>
      <c r="J3861" s="68"/>
      <c r="AM3861" t="str">
        <v>ABRAZADERAS C/ GOMA - AC INOXIDABLE</v>
      </c>
    </row>
    <row r="3862" spans="1:39" x14ac:dyDescent="0.35">
      <c r="A3862" s="62"/>
      <c r="B3862" s="63"/>
      <c r="C3862" s="63"/>
      <c r="D3862" s="63"/>
      <c r="E3862" s="64"/>
      <c r="F3862" s="62"/>
      <c r="G3862" s="65"/>
      <c r="H3862" s="66"/>
      <c r="I3862" s="67"/>
      <c r="J3862" s="68"/>
      <c r="AM3862" t="str">
        <v>ABRAZADERAS C/ GOMA - ALUMINIO</v>
      </c>
    </row>
    <row r="3863" spans="1:39" x14ac:dyDescent="0.35">
      <c r="A3863" s="62"/>
      <c r="B3863" s="63"/>
      <c r="C3863" s="63"/>
      <c r="D3863" s="63"/>
      <c r="E3863" s="64"/>
      <c r="F3863" s="62"/>
      <c r="G3863" s="65"/>
      <c r="H3863" s="66"/>
      <c r="I3863" s="67"/>
      <c r="J3863" s="68"/>
      <c r="AM3863" t="str">
        <v>RACORDS</v>
      </c>
    </row>
    <row r="3864" spans="1:39" x14ac:dyDescent="0.35">
      <c r="A3864" s="62"/>
      <c r="B3864" s="63"/>
      <c r="C3864" s="63"/>
      <c r="D3864" s="63"/>
      <c r="E3864" s="64"/>
      <c r="F3864" s="62"/>
      <c r="G3864" s="65"/>
      <c r="H3864" s="66"/>
      <c r="I3864" s="67"/>
      <c r="J3864" s="68"/>
      <c r="AM3864" t="str">
        <v>Varios Ch</v>
      </c>
    </row>
    <row r="3865" spans="1:39" x14ac:dyDescent="0.35">
      <c r="A3865" s="62"/>
      <c r="B3865" s="63"/>
      <c r="C3865" s="63"/>
      <c r="D3865" s="63"/>
      <c r="E3865" s="64"/>
      <c r="F3865" s="62"/>
      <c r="G3865" s="65"/>
      <c r="H3865" s="66"/>
      <c r="I3865" s="67"/>
      <c r="J3865" s="68"/>
      <c r="AM3865" t="str">
        <v>Varios Gr</v>
      </c>
    </row>
    <row r="3866" spans="1:39" x14ac:dyDescent="0.35">
      <c r="A3866" s="62"/>
      <c r="B3866" s="63"/>
      <c r="C3866" s="63"/>
      <c r="D3866" s="63"/>
      <c r="E3866" s="64"/>
      <c r="F3866" s="62"/>
      <c r="G3866" s="65"/>
      <c r="H3866" s="66"/>
      <c r="I3866" s="67"/>
      <c r="J3866" s="68"/>
      <c r="AM3866" t="str">
        <v>Gavetas</v>
      </c>
    </row>
    <row r="3867" spans="1:39" x14ac:dyDescent="0.35">
      <c r="A3867" s="62"/>
      <c r="B3867" s="63"/>
      <c r="C3867" s="63"/>
      <c r="D3867" s="63"/>
      <c r="E3867" s="64"/>
      <c r="F3867" s="62"/>
      <c r="G3867" s="65"/>
      <c r="H3867" s="66"/>
      <c r="I3867" s="67"/>
      <c r="J3867" s="68"/>
      <c r="AM3867" t="str">
        <v>VARIOS</v>
      </c>
    </row>
    <row r="3868" spans="1:39" x14ac:dyDescent="0.35">
      <c r="A3868" s="62"/>
      <c r="B3868" s="63"/>
      <c r="C3868" s="63"/>
      <c r="D3868" s="63"/>
      <c r="E3868" s="64"/>
      <c r="F3868" s="62"/>
      <c r="G3868" s="65"/>
      <c r="H3868" s="66"/>
      <c r="I3868" s="67"/>
      <c r="J3868" s="68"/>
      <c r="AM3868" t="str">
        <v>SUELDO</v>
      </c>
    </row>
    <row r="3869" spans="1:39" x14ac:dyDescent="0.35">
      <c r="A3869" s="62"/>
      <c r="B3869" s="63"/>
      <c r="C3869" s="63"/>
      <c r="D3869" s="63"/>
      <c r="E3869" s="64"/>
      <c r="F3869" s="62"/>
      <c r="G3869" s="65"/>
      <c r="H3869" s="66"/>
      <c r="I3869" s="67"/>
      <c r="J3869" s="68"/>
      <c r="AM3869" t="str">
        <v>Suplementos de Acero</v>
      </c>
    </row>
    <row r="3870" spans="1:39" x14ac:dyDescent="0.35">
      <c r="A3870" s="62"/>
      <c r="B3870" s="63"/>
      <c r="C3870" s="63"/>
      <c r="D3870" s="63"/>
      <c r="E3870" s="64"/>
      <c r="F3870" s="62"/>
      <c r="G3870" s="65"/>
      <c r="H3870" s="66"/>
      <c r="I3870" s="67"/>
      <c r="J3870" s="68"/>
      <c r="AM3870" t="str">
        <v>JUNTAS MILIMÉTRICAS DE ALUMINIO</v>
      </c>
    </row>
    <row r="3871" spans="1:39" x14ac:dyDescent="0.35">
      <c r="A3871" s="62"/>
      <c r="B3871" s="63"/>
      <c r="C3871" s="63"/>
      <c r="D3871" s="63"/>
      <c r="E3871" s="64"/>
      <c r="F3871" s="62"/>
      <c r="G3871" s="65"/>
      <c r="H3871" s="66"/>
      <c r="I3871" s="67"/>
      <c r="J3871" s="68"/>
      <c r="AM3871" t="str">
        <v>ARANDELAS Y SEGURO DE CAÑONERA</v>
      </c>
    </row>
    <row r="3872" spans="1:39" x14ac:dyDescent="0.35">
      <c r="A3872" s="62"/>
      <c r="B3872" s="63"/>
      <c r="C3872" s="63"/>
      <c r="D3872" s="63"/>
      <c r="E3872" s="64"/>
      <c r="F3872" s="62"/>
      <c r="G3872" s="65"/>
      <c r="H3872" s="66"/>
      <c r="I3872" s="67"/>
      <c r="J3872" s="68"/>
      <c r="AM3872" t="str">
        <v>AMORTIGUACIÓN Y SUSPENSIÓN</v>
      </c>
    </row>
    <row r="3873" spans="1:39" x14ac:dyDescent="0.35">
      <c r="A3873" s="62"/>
      <c r="B3873" s="63"/>
      <c r="C3873" s="63"/>
      <c r="D3873" s="63"/>
      <c r="E3873" s="64"/>
      <c r="F3873" s="62"/>
      <c r="G3873" s="65"/>
      <c r="H3873" s="66"/>
      <c r="I3873" s="67"/>
      <c r="J3873" s="68"/>
      <c r="AM3873" t="str">
        <v>PUNTA EJE Y SEMIEJE -COCHE Y CAMIÓN</v>
      </c>
    </row>
    <row r="3874" spans="1:39" x14ac:dyDescent="0.35">
      <c r="A3874" s="62"/>
      <c r="B3874" s="63"/>
      <c r="C3874" s="63"/>
      <c r="D3874" s="63"/>
      <c r="E3874" s="64"/>
      <c r="F3874" s="62"/>
      <c r="G3874" s="65"/>
      <c r="H3874" s="66"/>
      <c r="I3874" s="67"/>
      <c r="J3874" s="68"/>
      <c r="AM3874" t="str">
        <v>ARANDELAS PUNTA EJE CAMIÓN</v>
      </c>
    </row>
    <row r="3875" spans="1:39" x14ac:dyDescent="0.35">
      <c r="A3875" s="62"/>
      <c r="B3875" s="63"/>
      <c r="C3875" s="63"/>
      <c r="D3875" s="63"/>
      <c r="E3875" s="64"/>
      <c r="F3875" s="62"/>
      <c r="G3875" s="65"/>
      <c r="H3875" s="66"/>
      <c r="I3875" s="67"/>
      <c r="J3875" s="68"/>
      <c r="AM3875" t="str">
        <v>ARANDELAS  PLANAS  DE  HIERRO</v>
      </c>
    </row>
    <row r="3876" spans="1:39" x14ac:dyDescent="0.35">
      <c r="A3876" s="62"/>
      <c r="B3876" s="63"/>
      <c r="C3876" s="63"/>
      <c r="D3876" s="63"/>
      <c r="E3876" s="64"/>
      <c r="F3876" s="62"/>
      <c r="G3876" s="65"/>
      <c r="H3876" s="66"/>
      <c r="I3876" s="67"/>
      <c r="J3876" s="68"/>
      <c r="AM3876" t="str">
        <v>LIBRERÍA</v>
      </c>
    </row>
    <row r="3877" spans="1:39" x14ac:dyDescent="0.35">
      <c r="A3877" s="62"/>
      <c r="B3877" s="63"/>
      <c r="C3877" s="63"/>
      <c r="D3877" s="63"/>
      <c r="E3877" s="64"/>
      <c r="F3877" s="62"/>
      <c r="G3877" s="65"/>
      <c r="H3877" s="66"/>
      <c r="I3877" s="67"/>
      <c r="J3877" s="68"/>
      <c r="AM3877" t="str">
        <v>PLUS PERFORADO</v>
      </c>
    </row>
    <row r="3878" spans="1:39" x14ac:dyDescent="0.35">
      <c r="A3878" s="62"/>
      <c r="B3878" s="63"/>
      <c r="C3878" s="63"/>
      <c r="D3878" s="63"/>
      <c r="E3878" s="64"/>
      <c r="F3878" s="62"/>
      <c r="G3878" s="65"/>
      <c r="H3878" s="66"/>
      <c r="I3878" s="67"/>
      <c r="J3878" s="68"/>
      <c r="AM3878" t="str">
        <v>MUEBLES</v>
      </c>
    </row>
    <row r="3879" spans="1:39" x14ac:dyDescent="0.35">
      <c r="A3879" s="62"/>
      <c r="B3879" s="63"/>
      <c r="C3879" s="63"/>
      <c r="D3879" s="63"/>
      <c r="E3879" s="64"/>
      <c r="F3879" s="62"/>
      <c r="G3879" s="65"/>
      <c r="H3879" s="66"/>
      <c r="I3879" s="67"/>
      <c r="J3879" s="68"/>
      <c r="AM3879" t="str">
        <v>TUERCAS REMACHES</v>
      </c>
    </row>
    <row r="3880" spans="1:39" x14ac:dyDescent="0.35">
      <c r="A3880" s="62"/>
      <c r="B3880" s="63"/>
      <c r="C3880" s="63"/>
      <c r="D3880" s="63"/>
      <c r="E3880" s="64"/>
      <c r="F3880" s="62"/>
      <c r="G3880" s="65"/>
      <c r="H3880" s="66"/>
      <c r="I3880" s="67"/>
      <c r="J3880" s="68"/>
      <c r="AM3880" t="str">
        <v>PERILLAS DE COCINA</v>
      </c>
    </row>
    <row r="3881" spans="1:39" x14ac:dyDescent="0.35">
      <c r="A3881" s="62"/>
      <c r="B3881" s="63"/>
      <c r="C3881" s="63"/>
      <c r="D3881" s="63"/>
      <c r="E3881" s="64"/>
      <c r="F3881" s="62"/>
      <c r="G3881" s="65"/>
      <c r="H3881" s="66"/>
      <c r="I3881" s="67"/>
      <c r="J3881" s="68"/>
      <c r="AM3881" t="str">
        <v>CONEXIÓN DE ALUMINIO</v>
      </c>
    </row>
    <row r="3882" spans="1:39" x14ac:dyDescent="0.35">
      <c r="A3882" s="62"/>
      <c r="B3882" s="63"/>
      <c r="C3882" s="63"/>
      <c r="D3882" s="63"/>
      <c r="E3882" s="64"/>
      <c r="F3882" s="62"/>
      <c r="G3882" s="65"/>
      <c r="H3882" s="66"/>
      <c r="I3882" s="67"/>
      <c r="J3882" s="68"/>
      <c r="AM3882" t="str">
        <v>CONEXIONES T EN ALUMINIO</v>
      </c>
    </row>
    <row r="3883" spans="1:39" x14ac:dyDescent="0.35">
      <c r="A3883" s="62"/>
      <c r="B3883" s="63"/>
      <c r="C3883" s="63"/>
      <c r="D3883" s="63"/>
      <c r="E3883" s="64"/>
      <c r="F3883" s="62"/>
      <c r="G3883" s="65"/>
      <c r="H3883" s="66"/>
      <c r="I3883" s="67"/>
      <c r="J3883" s="68"/>
      <c r="AM3883" t="str">
        <v>ARANDELAS DE INYECCION</v>
      </c>
    </row>
    <row r="3884" spans="1:39" x14ac:dyDescent="0.35">
      <c r="A3884" s="62"/>
      <c r="B3884" s="63"/>
      <c r="C3884" s="63"/>
      <c r="D3884" s="63"/>
      <c r="E3884" s="64"/>
      <c r="F3884" s="62"/>
      <c r="G3884" s="65"/>
      <c r="H3884" s="66"/>
      <c r="I3884" s="67"/>
      <c r="J3884" s="68"/>
      <c r="AM3884" t="str">
        <v>UNIONES ORIENTABLES</v>
      </c>
    </row>
    <row r="3885" spans="1:39" x14ac:dyDescent="0.35">
      <c r="A3885" s="62"/>
      <c r="B3885" s="63"/>
      <c r="C3885" s="63"/>
      <c r="D3885" s="63"/>
      <c r="E3885" s="64"/>
      <c r="F3885" s="62"/>
      <c r="G3885" s="65"/>
      <c r="H3885" s="66"/>
      <c r="I3885" s="67"/>
      <c r="J3885" s="68"/>
      <c r="AM3885" t="str">
        <v>ACCESORIOS DE BRONCE UNION POLIAMIDA</v>
      </c>
    </row>
    <row r="3886" spans="1:39" x14ac:dyDescent="0.35">
      <c r="A3886" s="62"/>
      <c r="B3886" s="63"/>
      <c r="C3886" s="63"/>
      <c r="D3886" s="63"/>
      <c r="E3886" s="64"/>
      <c r="F3886" s="62"/>
      <c r="G3886" s="65"/>
      <c r="H3886" s="66"/>
      <c r="I3886" s="67"/>
      <c r="J3886" s="68"/>
      <c r="AM3886" t="str">
        <v>INTERRUPTORES Y PULSADORES</v>
      </c>
    </row>
    <row r="3887" spans="1:39" x14ac:dyDescent="0.35">
      <c r="A3887" s="62"/>
      <c r="B3887" s="63"/>
      <c r="C3887" s="63"/>
      <c r="D3887" s="63"/>
      <c r="E3887" s="64"/>
      <c r="F3887" s="62"/>
      <c r="G3887" s="65"/>
      <c r="H3887" s="66"/>
      <c r="I3887" s="67"/>
      <c r="J3887" s="68"/>
      <c r="AM3887" t="str">
        <v>CLIPS IMPORTADOS</v>
      </c>
    </row>
    <row r="3888" spans="1:39" x14ac:dyDescent="0.35">
      <c r="A3888" s="62"/>
      <c r="B3888" s="63"/>
      <c r="C3888" s="63"/>
      <c r="D3888" s="63"/>
      <c r="E3888" s="64"/>
      <c r="F3888" s="62"/>
      <c r="G3888" s="65"/>
      <c r="H3888" s="66"/>
      <c r="I3888" s="67"/>
      <c r="J3888" s="68"/>
      <c r="AM3888" t="str">
        <v>TORNILLERIA ESPECIAL</v>
      </c>
    </row>
    <row r="3889" spans="1:39" x14ac:dyDescent="0.35">
      <c r="A3889" s="62"/>
      <c r="B3889" s="63"/>
      <c r="C3889" s="63"/>
      <c r="D3889" s="63"/>
      <c r="E3889" s="64"/>
      <c r="F3889" s="62"/>
      <c r="G3889" s="65"/>
      <c r="H3889" s="66"/>
      <c r="I3889" s="67"/>
      <c r="J3889" s="68"/>
      <c r="AM3889" t="str">
        <v>TUERCAS RAPIDAS NUEVAS</v>
      </c>
    </row>
    <row r="3890" spans="1:39" x14ac:dyDescent="0.35">
      <c r="A3890" s="62"/>
      <c r="B3890" s="63"/>
      <c r="C3890" s="63"/>
      <c r="D3890" s="63"/>
      <c r="E3890" s="64"/>
      <c r="F3890" s="62"/>
      <c r="G3890" s="65"/>
      <c r="H3890" s="66"/>
      <c r="I3890" s="67"/>
      <c r="J3890" s="68"/>
      <c r="AM3890" t="str">
        <v>CONECTORES DE COMBUSTIBLE</v>
      </c>
    </row>
    <row r="3891" spans="1:39" x14ac:dyDescent="0.35">
      <c r="A3891" s="62"/>
      <c r="B3891" s="63"/>
      <c r="C3891" s="63"/>
      <c r="D3891" s="63"/>
      <c r="E3891" s="64"/>
      <c r="F3891" s="62"/>
      <c r="G3891" s="65"/>
      <c r="H3891" s="66"/>
      <c r="I3891" s="67"/>
      <c r="J3891" s="68"/>
    </row>
    <row r="3892" spans="1:39" x14ac:dyDescent="0.35">
      <c r="A3892" s="62"/>
      <c r="B3892" s="63"/>
      <c r="C3892" s="63"/>
      <c r="D3892" s="63"/>
      <c r="E3892" s="64"/>
      <c r="F3892" s="62"/>
      <c r="G3892" s="65"/>
      <c r="H3892" s="66"/>
      <c r="I3892" s="67"/>
      <c r="J3892" s="68"/>
    </row>
    <row r="3893" spans="1:39" x14ac:dyDescent="0.35">
      <c r="A3893" s="62"/>
      <c r="B3893" s="63"/>
      <c r="C3893" s="63"/>
      <c r="D3893" s="63"/>
      <c r="E3893" s="64"/>
      <c r="F3893" s="62"/>
      <c r="G3893" s="65"/>
      <c r="H3893" s="66"/>
      <c r="I3893" s="67"/>
      <c r="J3893" s="68"/>
    </row>
    <row r="3894" spans="1:39" x14ac:dyDescent="0.35">
      <c r="A3894" s="62"/>
      <c r="B3894" s="63"/>
      <c r="C3894" s="63"/>
      <c r="D3894" s="63"/>
      <c r="E3894" s="64"/>
      <c r="F3894" s="62"/>
      <c r="G3894" s="65"/>
      <c r="H3894" s="66"/>
      <c r="I3894" s="67"/>
      <c r="J3894" s="68"/>
    </row>
    <row r="3895" spans="1:39" x14ac:dyDescent="0.35">
      <c r="A3895" s="62"/>
      <c r="B3895" s="63"/>
      <c r="C3895" s="63"/>
      <c r="D3895" s="63"/>
      <c r="E3895" s="64"/>
      <c r="F3895" s="62"/>
      <c r="G3895" s="65"/>
      <c r="H3895" s="66"/>
      <c r="I3895" s="67"/>
      <c r="J3895" s="68"/>
    </row>
    <row r="3896" spans="1:39" x14ac:dyDescent="0.35">
      <c r="A3896" s="62"/>
      <c r="B3896" s="63"/>
      <c r="C3896" s="63"/>
      <c r="D3896" s="63"/>
      <c r="E3896" s="64"/>
      <c r="F3896" s="62"/>
      <c r="G3896" s="65"/>
      <c r="H3896" s="66"/>
      <c r="I3896" s="67"/>
      <c r="J3896" s="68"/>
    </row>
    <row r="3897" spans="1:39" x14ac:dyDescent="0.35">
      <c r="A3897" s="62"/>
      <c r="B3897" s="63"/>
      <c r="C3897" s="63"/>
      <c r="D3897" s="63"/>
      <c r="E3897" s="64"/>
      <c r="F3897" s="62"/>
      <c r="G3897" s="65"/>
      <c r="H3897" s="66"/>
      <c r="I3897" s="67"/>
      <c r="J3897" s="68"/>
    </row>
    <row r="3898" spans="1:39" x14ac:dyDescent="0.35">
      <c r="A3898" s="62"/>
      <c r="B3898" s="63"/>
      <c r="C3898" s="63"/>
      <c r="D3898" s="63"/>
      <c r="E3898" s="64"/>
      <c r="F3898" s="62"/>
      <c r="G3898" s="65"/>
      <c r="H3898" s="66"/>
      <c r="I3898" s="67"/>
      <c r="J3898" s="68"/>
    </row>
    <row r="3899" spans="1:39" x14ac:dyDescent="0.35">
      <c r="A3899" s="62"/>
      <c r="B3899" s="63"/>
      <c r="C3899" s="63"/>
      <c r="D3899" s="63"/>
      <c r="E3899" s="64"/>
      <c r="F3899" s="62"/>
      <c r="G3899" s="65"/>
      <c r="H3899" s="66"/>
      <c r="I3899" s="67"/>
      <c r="J3899" s="68"/>
    </row>
    <row r="3900" spans="1:39" x14ac:dyDescent="0.35">
      <c r="A3900" s="62"/>
      <c r="B3900" s="63"/>
      <c r="C3900" s="63"/>
      <c r="D3900" s="63"/>
      <c r="E3900" s="64"/>
      <c r="F3900" s="62"/>
      <c r="G3900" s="65"/>
      <c r="H3900" s="66"/>
      <c r="I3900" s="67"/>
      <c r="J3900" s="68"/>
    </row>
    <row r="3901" spans="1:39" x14ac:dyDescent="0.35">
      <c r="A3901" s="62"/>
      <c r="B3901" s="63"/>
      <c r="C3901" s="63"/>
      <c r="D3901" s="63"/>
      <c r="E3901" s="64"/>
      <c r="F3901" s="62"/>
      <c r="G3901" s="65"/>
      <c r="H3901" s="66"/>
      <c r="I3901" s="67"/>
      <c r="J3901" s="68"/>
    </row>
    <row r="3902" spans="1:39" x14ac:dyDescent="0.35">
      <c r="A3902" s="62"/>
      <c r="B3902" s="63"/>
      <c r="C3902" s="63"/>
      <c r="D3902" s="63"/>
      <c r="E3902" s="64"/>
      <c r="F3902" s="62"/>
      <c r="G3902" s="65"/>
      <c r="H3902" s="66"/>
      <c r="I3902" s="67"/>
      <c r="J3902" s="68"/>
    </row>
    <row r="3903" spans="1:39" x14ac:dyDescent="0.35">
      <c r="A3903" s="62"/>
      <c r="B3903" s="63"/>
      <c r="C3903" s="63"/>
      <c r="D3903" s="63"/>
      <c r="E3903" s="64"/>
      <c r="F3903" s="62"/>
      <c r="G3903" s="65"/>
      <c r="H3903" s="66"/>
      <c r="I3903" s="67"/>
      <c r="J3903" s="68"/>
    </row>
    <row r="3904" spans="1:39" x14ac:dyDescent="0.35">
      <c r="A3904" s="62"/>
      <c r="B3904" s="63"/>
      <c r="C3904" s="63"/>
      <c r="D3904" s="63"/>
      <c r="E3904" s="64"/>
      <c r="F3904" s="62"/>
      <c r="G3904" s="65"/>
      <c r="H3904" s="66"/>
      <c r="I3904" s="67"/>
      <c r="J3904" s="68"/>
    </row>
    <row r="3905" spans="1:10" x14ac:dyDescent="0.35">
      <c r="A3905" s="62"/>
      <c r="B3905" s="63"/>
      <c r="C3905" s="63"/>
      <c r="D3905" s="63"/>
      <c r="E3905" s="64"/>
      <c r="F3905" s="62"/>
      <c r="G3905" s="65"/>
      <c r="H3905" s="66"/>
      <c r="I3905" s="67"/>
      <c r="J3905" s="68"/>
    </row>
    <row r="3906" spans="1:10" x14ac:dyDescent="0.35">
      <c r="A3906" s="62"/>
      <c r="B3906" s="63"/>
      <c r="C3906" s="63"/>
      <c r="D3906" s="63"/>
      <c r="E3906" s="64"/>
      <c r="F3906" s="62"/>
      <c r="G3906" s="65"/>
      <c r="H3906" s="66"/>
      <c r="I3906" s="67"/>
      <c r="J3906" s="68"/>
    </row>
    <row r="3907" spans="1:10" x14ac:dyDescent="0.35">
      <c r="A3907" s="62"/>
      <c r="B3907" s="63"/>
      <c r="C3907" s="63"/>
      <c r="D3907" s="63"/>
      <c r="E3907" s="64"/>
      <c r="F3907" s="62"/>
      <c r="G3907" s="65"/>
      <c r="H3907" s="66"/>
      <c r="I3907" s="67"/>
      <c r="J3907" s="68"/>
    </row>
    <row r="3908" spans="1:10" x14ac:dyDescent="0.35">
      <c r="A3908" s="62"/>
      <c r="B3908" s="63"/>
      <c r="C3908" s="63"/>
      <c r="D3908" s="63"/>
      <c r="E3908" s="64"/>
      <c r="F3908" s="62"/>
      <c r="G3908" s="65"/>
      <c r="H3908" s="66"/>
      <c r="I3908" s="67"/>
      <c r="J3908" s="68"/>
    </row>
    <row r="3909" spans="1:10" x14ac:dyDescent="0.35">
      <c r="A3909" s="62"/>
      <c r="B3909" s="63"/>
      <c r="C3909" s="63"/>
      <c r="D3909" s="63"/>
      <c r="E3909" s="64"/>
      <c r="F3909" s="62"/>
      <c r="G3909" s="65"/>
      <c r="H3909" s="66"/>
      <c r="I3909" s="67"/>
      <c r="J3909" s="68"/>
    </row>
    <row r="3910" spans="1:10" x14ac:dyDescent="0.35">
      <c r="A3910" s="62"/>
      <c r="B3910" s="63"/>
      <c r="C3910" s="63"/>
      <c r="D3910" s="63"/>
      <c r="E3910" s="64"/>
      <c r="F3910" s="62"/>
      <c r="G3910" s="65"/>
      <c r="H3910" s="66"/>
      <c r="I3910" s="67"/>
      <c r="J3910" s="68"/>
    </row>
    <row r="3911" spans="1:10" x14ac:dyDescent="0.35">
      <c r="A3911" s="62"/>
      <c r="B3911" s="63"/>
      <c r="C3911" s="63"/>
      <c r="D3911" s="63"/>
      <c r="E3911" s="64"/>
      <c r="F3911" s="62"/>
      <c r="G3911" s="65"/>
      <c r="H3911" s="66"/>
      <c r="I3911" s="67"/>
      <c r="J3911" s="68"/>
    </row>
    <row r="3912" spans="1:10" x14ac:dyDescent="0.35">
      <c r="A3912" s="62"/>
      <c r="B3912" s="63"/>
      <c r="C3912" s="63"/>
      <c r="D3912" s="63"/>
      <c r="E3912" s="64"/>
      <c r="F3912" s="62"/>
      <c r="G3912" s="65"/>
      <c r="H3912" s="66"/>
      <c r="I3912" s="67"/>
      <c r="J3912" s="68"/>
    </row>
    <row r="3913" spans="1:10" x14ac:dyDescent="0.35">
      <c r="A3913" s="62"/>
      <c r="B3913" s="63"/>
      <c r="C3913" s="63"/>
      <c r="D3913" s="63"/>
      <c r="E3913" s="64"/>
      <c r="F3913" s="62"/>
      <c r="G3913" s="65"/>
      <c r="H3913" s="66"/>
      <c r="I3913" s="67"/>
      <c r="J3913" s="68"/>
    </row>
    <row r="3914" spans="1:10" x14ac:dyDescent="0.35">
      <c r="A3914" s="62"/>
      <c r="B3914" s="63"/>
      <c r="C3914" s="63"/>
      <c r="D3914" s="63"/>
      <c r="E3914" s="64"/>
      <c r="F3914" s="62"/>
      <c r="G3914" s="65"/>
      <c r="H3914" s="66"/>
      <c r="I3914" s="67"/>
      <c r="J3914" s="68"/>
    </row>
    <row r="3915" spans="1:10" x14ac:dyDescent="0.35">
      <c r="A3915" s="62"/>
      <c r="B3915" s="63"/>
      <c r="C3915" s="63"/>
      <c r="D3915" s="63"/>
      <c r="E3915" s="64"/>
      <c r="F3915" s="62"/>
      <c r="G3915" s="65"/>
      <c r="H3915" s="66"/>
      <c r="I3915" s="67"/>
      <c r="J3915" s="68"/>
    </row>
    <row r="3916" spans="1:10" x14ac:dyDescent="0.35">
      <c r="A3916" s="62"/>
      <c r="B3916" s="63"/>
      <c r="C3916" s="63"/>
      <c r="D3916" s="63"/>
      <c r="E3916" s="64"/>
      <c r="F3916" s="62"/>
      <c r="G3916" s="65"/>
      <c r="H3916" s="66"/>
      <c r="I3916" s="67"/>
      <c r="J3916" s="68"/>
    </row>
    <row r="3917" spans="1:10" x14ac:dyDescent="0.35">
      <c r="A3917" s="62"/>
      <c r="B3917" s="63"/>
      <c r="C3917" s="63"/>
      <c r="D3917" s="63"/>
      <c r="E3917" s="64"/>
      <c r="F3917" s="62"/>
      <c r="G3917" s="65"/>
      <c r="H3917" s="66"/>
      <c r="I3917" s="67"/>
      <c r="J3917" s="68"/>
    </row>
    <row r="3918" spans="1:10" x14ac:dyDescent="0.35">
      <c r="A3918" s="62"/>
      <c r="B3918" s="63"/>
      <c r="C3918" s="63"/>
      <c r="D3918" s="63"/>
      <c r="E3918" s="64"/>
      <c r="F3918" s="62"/>
      <c r="G3918" s="65"/>
      <c r="H3918" s="66"/>
      <c r="I3918" s="67"/>
      <c r="J3918" s="68"/>
    </row>
    <row r="3919" spans="1:10" x14ac:dyDescent="0.35">
      <c r="A3919" s="62"/>
      <c r="B3919" s="63"/>
      <c r="C3919" s="63"/>
      <c r="D3919" s="63"/>
      <c r="E3919" s="64"/>
      <c r="F3919" s="62"/>
      <c r="G3919" s="65"/>
      <c r="H3919" s="66"/>
      <c r="I3919" s="67"/>
      <c r="J3919" s="68"/>
    </row>
    <row r="3920" spans="1:10" x14ac:dyDescent="0.35">
      <c r="A3920" s="62"/>
      <c r="B3920" s="63"/>
      <c r="C3920" s="63"/>
      <c r="D3920" s="63"/>
      <c r="E3920" s="64"/>
      <c r="F3920" s="62"/>
      <c r="G3920" s="65"/>
      <c r="H3920" s="66"/>
      <c r="I3920" s="67"/>
      <c r="J3920" s="68"/>
    </row>
    <row r="3921" spans="1:10" x14ac:dyDescent="0.35">
      <c r="A3921" s="62"/>
      <c r="B3921" s="63"/>
      <c r="C3921" s="63"/>
      <c r="D3921" s="63"/>
      <c r="E3921" s="64"/>
      <c r="F3921" s="62"/>
      <c r="G3921" s="65"/>
      <c r="H3921" s="66"/>
      <c r="I3921" s="67"/>
      <c r="J3921" s="68"/>
    </row>
    <row r="3922" spans="1:10" x14ac:dyDescent="0.35">
      <c r="A3922" s="62"/>
      <c r="B3922" s="63"/>
      <c r="C3922" s="63"/>
      <c r="D3922" s="63"/>
      <c r="E3922" s="64"/>
      <c r="F3922" s="62"/>
      <c r="G3922" s="65"/>
      <c r="H3922" s="66"/>
      <c r="I3922" s="67"/>
      <c r="J3922" s="68"/>
    </row>
    <row r="3923" spans="1:10" x14ac:dyDescent="0.35">
      <c r="A3923" s="62"/>
      <c r="B3923" s="63"/>
      <c r="C3923" s="63"/>
      <c r="D3923" s="63"/>
      <c r="E3923" s="64"/>
      <c r="F3923" s="62"/>
      <c r="G3923" s="65"/>
      <c r="H3923" s="66"/>
      <c r="I3923" s="67"/>
      <c r="J3923" s="68"/>
    </row>
    <row r="3924" spans="1:10" x14ac:dyDescent="0.35">
      <c r="A3924" s="62"/>
      <c r="B3924" s="63"/>
      <c r="C3924" s="63"/>
      <c r="D3924" s="63"/>
      <c r="E3924" s="64"/>
      <c r="F3924" s="62"/>
      <c r="G3924" s="65"/>
      <c r="H3924" s="66"/>
      <c r="I3924" s="67"/>
      <c r="J3924" s="68"/>
    </row>
    <row r="3925" spans="1:10" x14ac:dyDescent="0.35">
      <c r="A3925" s="62"/>
      <c r="B3925" s="63"/>
      <c r="C3925" s="63"/>
      <c r="D3925" s="63"/>
      <c r="E3925" s="64"/>
      <c r="F3925" s="62"/>
      <c r="G3925" s="65"/>
      <c r="H3925" s="66"/>
      <c r="I3925" s="67"/>
      <c r="J3925" s="68"/>
    </row>
    <row r="3926" spans="1:10" x14ac:dyDescent="0.35">
      <c r="A3926" s="62"/>
      <c r="B3926" s="63"/>
      <c r="C3926" s="63"/>
      <c r="D3926" s="63"/>
      <c r="E3926" s="64"/>
      <c r="F3926" s="62"/>
      <c r="G3926" s="65"/>
      <c r="H3926" s="66"/>
      <c r="I3926" s="67"/>
      <c r="J3926" s="68"/>
    </row>
    <row r="3927" spans="1:10" x14ac:dyDescent="0.35">
      <c r="A3927" s="62"/>
      <c r="B3927" s="63"/>
      <c r="C3927" s="63"/>
      <c r="D3927" s="63"/>
      <c r="E3927" s="64"/>
      <c r="F3927" s="62"/>
      <c r="G3927" s="65"/>
      <c r="H3927" s="66"/>
      <c r="I3927" s="67"/>
      <c r="J3927" s="68"/>
    </row>
    <row r="3928" spans="1:10" x14ac:dyDescent="0.35">
      <c r="A3928" s="62"/>
      <c r="B3928" s="63"/>
      <c r="C3928" s="63"/>
      <c r="D3928" s="63"/>
      <c r="E3928" s="64"/>
      <c r="F3928" s="62"/>
      <c r="G3928" s="65"/>
      <c r="H3928" s="66"/>
      <c r="I3928" s="67"/>
      <c r="J3928" s="68"/>
    </row>
    <row r="3929" spans="1:10" x14ac:dyDescent="0.35">
      <c r="A3929" s="62"/>
      <c r="B3929" s="63"/>
      <c r="C3929" s="63"/>
      <c r="D3929" s="63"/>
      <c r="E3929" s="64"/>
      <c r="F3929" s="62"/>
      <c r="G3929" s="65"/>
      <c r="H3929" s="66"/>
      <c r="I3929" s="67"/>
      <c r="J3929" s="68"/>
    </row>
    <row r="3930" spans="1:10" x14ac:dyDescent="0.35">
      <c r="A3930" s="62"/>
      <c r="B3930" s="63"/>
      <c r="C3930" s="63"/>
      <c r="D3930" s="63"/>
      <c r="E3930" s="64"/>
      <c r="F3930" s="62"/>
      <c r="G3930" s="65"/>
      <c r="H3930" s="66"/>
      <c r="I3930" s="67"/>
      <c r="J3930" s="68"/>
    </row>
    <row r="3931" spans="1:10" x14ac:dyDescent="0.35">
      <c r="A3931" s="62"/>
      <c r="B3931" s="63"/>
      <c r="C3931" s="63"/>
      <c r="D3931" s="63"/>
      <c r="E3931" s="64"/>
      <c r="F3931" s="62"/>
      <c r="G3931" s="65"/>
      <c r="H3931" s="66"/>
      <c r="I3931" s="67"/>
      <c r="J3931" s="68"/>
    </row>
    <row r="3932" spans="1:10" x14ac:dyDescent="0.35">
      <c r="A3932" s="62"/>
      <c r="B3932" s="63"/>
      <c r="C3932" s="63"/>
      <c r="D3932" s="63"/>
      <c r="E3932" s="64"/>
      <c r="F3932" s="62"/>
      <c r="G3932" s="65"/>
      <c r="H3932" s="66"/>
      <c r="I3932" s="67"/>
      <c r="J3932" s="68"/>
    </row>
    <row r="3933" spans="1:10" x14ac:dyDescent="0.35">
      <c r="A3933" s="62"/>
      <c r="B3933" s="63"/>
      <c r="C3933" s="63"/>
      <c r="D3933" s="63"/>
      <c r="E3933" s="64"/>
      <c r="F3933" s="62"/>
      <c r="G3933" s="65"/>
      <c r="H3933" s="66"/>
      <c r="I3933" s="67"/>
      <c r="J3933" s="68"/>
    </row>
    <row r="3934" spans="1:10" x14ac:dyDescent="0.35">
      <c r="A3934" s="62"/>
      <c r="B3934" s="63"/>
      <c r="C3934" s="63"/>
      <c r="D3934" s="63"/>
      <c r="E3934" s="64"/>
      <c r="F3934" s="62"/>
      <c r="G3934" s="65"/>
      <c r="H3934" s="66"/>
      <c r="I3934" s="67"/>
      <c r="J3934" s="68"/>
    </row>
    <row r="3935" spans="1:10" x14ac:dyDescent="0.35">
      <c r="A3935" s="62"/>
      <c r="B3935" s="63"/>
      <c r="C3935" s="63"/>
      <c r="D3935" s="63"/>
      <c r="E3935" s="64"/>
      <c r="F3935" s="62"/>
      <c r="G3935" s="65"/>
      <c r="H3935" s="66"/>
      <c r="I3935" s="67"/>
      <c r="J3935" s="68"/>
    </row>
    <row r="3936" spans="1:10" x14ac:dyDescent="0.35">
      <c r="A3936" s="62"/>
      <c r="B3936" s="63"/>
      <c r="C3936" s="63"/>
      <c r="D3936" s="63"/>
      <c r="E3936" s="64"/>
      <c r="F3936" s="62"/>
      <c r="G3936" s="65"/>
      <c r="H3936" s="66"/>
      <c r="I3936" s="67"/>
      <c r="J3936" s="68"/>
    </row>
    <row r="3937" spans="1:10" x14ac:dyDescent="0.35">
      <c r="A3937" s="62"/>
      <c r="B3937" s="63"/>
      <c r="C3937" s="63"/>
      <c r="D3937" s="63"/>
      <c r="E3937" s="64"/>
      <c r="F3937" s="62"/>
      <c r="G3937" s="65"/>
      <c r="H3937" s="66"/>
      <c r="I3937" s="67"/>
      <c r="J3937" s="68"/>
    </row>
    <row r="3938" spans="1:10" x14ac:dyDescent="0.35">
      <c r="A3938" s="62"/>
      <c r="B3938" s="63"/>
      <c r="C3938" s="63"/>
      <c r="D3938" s="63"/>
      <c r="E3938" s="64"/>
      <c r="F3938" s="62"/>
      <c r="G3938" s="65"/>
      <c r="H3938" s="66"/>
      <c r="I3938" s="67"/>
      <c r="J3938" s="68"/>
    </row>
    <row r="3939" spans="1:10" x14ac:dyDescent="0.35">
      <c r="A3939" s="62"/>
      <c r="B3939" s="63"/>
      <c r="C3939" s="63"/>
      <c r="D3939" s="63"/>
      <c r="E3939" s="64"/>
      <c r="F3939" s="62"/>
      <c r="G3939" s="65"/>
      <c r="H3939" s="66"/>
      <c r="I3939" s="67"/>
      <c r="J3939" s="68"/>
    </row>
    <row r="3940" spans="1:10" x14ac:dyDescent="0.35">
      <c r="A3940" s="62"/>
      <c r="B3940" s="63"/>
      <c r="C3940" s="63"/>
      <c r="D3940" s="63"/>
      <c r="E3940" s="64"/>
      <c r="F3940" s="62"/>
      <c r="G3940" s="65"/>
      <c r="H3940" s="66"/>
      <c r="I3940" s="67"/>
      <c r="J3940" s="68"/>
    </row>
    <row r="3941" spans="1:10" x14ac:dyDescent="0.35">
      <c r="A3941" s="62"/>
      <c r="B3941" s="63"/>
      <c r="C3941" s="63"/>
      <c r="D3941" s="63"/>
      <c r="E3941" s="64"/>
      <c r="F3941" s="62"/>
      <c r="G3941" s="65"/>
      <c r="H3941" s="66"/>
      <c r="I3941" s="67"/>
      <c r="J3941" s="68"/>
    </row>
    <row r="3942" spans="1:10" x14ac:dyDescent="0.35">
      <c r="A3942" s="62"/>
      <c r="B3942" s="63"/>
      <c r="C3942" s="63"/>
      <c r="D3942" s="63"/>
      <c r="E3942" s="64"/>
      <c r="F3942" s="62"/>
      <c r="G3942" s="65"/>
      <c r="H3942" s="66"/>
      <c r="I3942" s="67"/>
      <c r="J3942" s="68"/>
    </row>
    <row r="3943" spans="1:10" x14ac:dyDescent="0.35">
      <c r="A3943" s="62"/>
      <c r="B3943" s="63"/>
      <c r="C3943" s="63"/>
      <c r="D3943" s="63"/>
      <c r="E3943" s="64"/>
      <c r="F3943" s="62"/>
      <c r="G3943" s="65"/>
      <c r="H3943" s="66"/>
      <c r="I3943" s="67"/>
      <c r="J3943" s="68"/>
    </row>
    <row r="3944" spans="1:10" x14ac:dyDescent="0.35">
      <c r="A3944" s="62"/>
      <c r="B3944" s="63"/>
      <c r="C3944" s="63"/>
      <c r="D3944" s="63"/>
      <c r="E3944" s="64"/>
      <c r="F3944" s="62"/>
      <c r="G3944" s="65"/>
      <c r="H3944" s="66"/>
      <c r="I3944" s="67"/>
      <c r="J3944" s="68"/>
    </row>
    <row r="3945" spans="1:10" x14ac:dyDescent="0.35">
      <c r="A3945" s="62"/>
      <c r="B3945" s="63"/>
      <c r="C3945" s="63"/>
      <c r="D3945" s="63"/>
      <c r="E3945" s="64"/>
      <c r="F3945" s="62"/>
      <c r="G3945" s="65"/>
      <c r="H3945" s="66"/>
      <c r="I3945" s="67"/>
      <c r="J3945" s="68"/>
    </row>
    <row r="3946" spans="1:10" x14ac:dyDescent="0.35">
      <c r="A3946" s="62"/>
      <c r="B3946" s="63"/>
      <c r="C3946" s="63"/>
      <c r="D3946" s="63"/>
      <c r="E3946" s="64"/>
      <c r="F3946" s="62"/>
      <c r="G3946" s="65"/>
      <c r="H3946" s="66"/>
      <c r="I3946" s="67"/>
      <c r="J3946" s="68"/>
    </row>
    <row r="3947" spans="1:10" x14ac:dyDescent="0.35">
      <c r="A3947" s="62"/>
      <c r="B3947" s="63"/>
      <c r="C3947" s="63"/>
      <c r="D3947" s="63"/>
      <c r="E3947" s="64"/>
      <c r="F3947" s="62"/>
      <c r="G3947" s="65"/>
      <c r="H3947" s="66"/>
      <c r="I3947" s="67"/>
      <c r="J3947" s="68"/>
    </row>
    <row r="3948" spans="1:10" x14ac:dyDescent="0.35">
      <c r="A3948" s="62"/>
      <c r="B3948" s="63"/>
      <c r="C3948" s="63"/>
      <c r="D3948" s="63"/>
      <c r="E3948" s="64"/>
      <c r="F3948" s="62"/>
      <c r="G3948" s="65"/>
      <c r="H3948" s="66"/>
      <c r="I3948" s="67"/>
      <c r="J3948" s="68"/>
    </row>
    <row r="3949" spans="1:10" x14ac:dyDescent="0.35">
      <c r="A3949" s="62"/>
      <c r="B3949" s="63"/>
      <c r="C3949" s="63"/>
      <c r="D3949" s="63"/>
      <c r="E3949" s="64"/>
      <c r="F3949" s="62"/>
      <c r="G3949" s="65"/>
      <c r="H3949" s="66"/>
      <c r="I3949" s="67"/>
      <c r="J3949" s="68"/>
    </row>
    <row r="3950" spans="1:10" x14ac:dyDescent="0.35">
      <c r="A3950" s="62"/>
      <c r="B3950" s="63"/>
      <c r="C3950" s="63"/>
      <c r="D3950" s="63"/>
      <c r="E3950" s="64"/>
      <c r="F3950" s="62"/>
      <c r="G3950" s="65"/>
      <c r="H3950" s="66"/>
      <c r="I3950" s="67"/>
      <c r="J3950" s="68"/>
    </row>
    <row r="3951" spans="1:10" x14ac:dyDescent="0.35">
      <c r="A3951" s="62"/>
      <c r="B3951" s="63"/>
      <c r="C3951" s="63"/>
      <c r="D3951" s="63"/>
      <c r="E3951" s="64"/>
      <c r="F3951" s="62"/>
      <c r="G3951" s="65"/>
      <c r="H3951" s="66"/>
      <c r="I3951" s="67"/>
      <c r="J3951" s="68"/>
    </row>
    <row r="3952" spans="1:10" x14ac:dyDescent="0.35">
      <c r="A3952" s="62"/>
      <c r="B3952" s="63"/>
      <c r="C3952" s="63"/>
      <c r="D3952" s="63"/>
      <c r="E3952" s="64"/>
      <c r="F3952" s="62"/>
      <c r="G3952" s="65"/>
      <c r="H3952" s="66"/>
      <c r="I3952" s="67"/>
      <c r="J3952" s="68"/>
    </row>
    <row r="3953" spans="1:10" x14ac:dyDescent="0.35">
      <c r="A3953" s="62"/>
      <c r="B3953" s="63"/>
      <c r="C3953" s="63"/>
      <c r="D3953" s="63"/>
      <c r="E3953" s="64"/>
      <c r="F3953" s="62"/>
      <c r="G3953" s="65"/>
      <c r="H3953" s="66"/>
      <c r="I3953" s="67"/>
      <c r="J3953" s="68"/>
    </row>
    <row r="3954" spans="1:10" x14ac:dyDescent="0.35">
      <c r="A3954" s="62"/>
      <c r="B3954" s="63"/>
      <c r="C3954" s="63"/>
      <c r="D3954" s="63"/>
      <c r="E3954" s="64"/>
      <c r="F3954" s="62"/>
      <c r="G3954" s="65"/>
      <c r="H3954" s="66"/>
      <c r="I3954" s="67"/>
      <c r="J3954" s="68"/>
    </row>
    <row r="3955" spans="1:10" x14ac:dyDescent="0.35">
      <c r="A3955" s="62"/>
      <c r="B3955" s="63"/>
      <c r="C3955" s="63"/>
      <c r="D3955" s="63"/>
      <c r="E3955" s="64"/>
      <c r="F3955" s="62"/>
      <c r="G3955" s="65"/>
      <c r="H3955" s="66"/>
      <c r="I3955" s="67"/>
      <c r="J3955" s="68"/>
    </row>
    <row r="3956" spans="1:10" x14ac:dyDescent="0.35">
      <c r="A3956" s="62"/>
      <c r="B3956" s="63"/>
      <c r="C3956" s="63"/>
      <c r="D3956" s="63"/>
      <c r="E3956" s="64"/>
      <c r="F3956" s="62"/>
      <c r="G3956" s="65"/>
      <c r="H3956" s="66"/>
      <c r="I3956" s="67"/>
      <c r="J3956" s="68"/>
    </row>
    <row r="3957" spans="1:10" x14ac:dyDescent="0.35">
      <c r="A3957" s="62"/>
      <c r="B3957" s="63"/>
      <c r="C3957" s="63"/>
      <c r="D3957" s="63"/>
      <c r="E3957" s="64"/>
      <c r="F3957" s="62"/>
      <c r="G3957" s="65"/>
      <c r="H3957" s="66"/>
      <c r="I3957" s="67"/>
      <c r="J3957" s="68"/>
    </row>
    <row r="3958" spans="1:10" x14ac:dyDescent="0.35">
      <c r="A3958" s="62"/>
      <c r="B3958" s="63"/>
      <c r="C3958" s="63"/>
      <c r="D3958" s="63"/>
      <c r="E3958" s="64"/>
      <c r="F3958" s="62"/>
      <c r="G3958" s="65"/>
      <c r="H3958" s="66"/>
      <c r="I3958" s="67"/>
      <c r="J3958" s="68"/>
    </row>
    <row r="3959" spans="1:10" x14ac:dyDescent="0.35">
      <c r="A3959" s="62"/>
      <c r="B3959" s="63"/>
      <c r="C3959" s="63"/>
      <c r="D3959" s="63"/>
      <c r="E3959" s="64"/>
      <c r="F3959" s="62"/>
      <c r="G3959" s="65"/>
      <c r="H3959" s="66"/>
      <c r="I3959" s="67"/>
      <c r="J3959" s="68"/>
    </row>
    <row r="3960" spans="1:10" x14ac:dyDescent="0.35">
      <c r="A3960" s="62"/>
      <c r="B3960" s="63"/>
      <c r="C3960" s="63"/>
      <c r="D3960" s="63"/>
      <c r="E3960" s="64"/>
      <c r="F3960" s="62"/>
      <c r="G3960" s="65"/>
      <c r="H3960" s="66"/>
      <c r="I3960" s="67"/>
      <c r="J3960" s="68"/>
    </row>
    <row r="3961" spans="1:10" x14ac:dyDescent="0.35">
      <c r="A3961" s="62"/>
      <c r="B3961" s="63"/>
      <c r="C3961" s="63"/>
      <c r="D3961" s="63"/>
      <c r="E3961" s="64"/>
      <c r="F3961" s="62"/>
      <c r="G3961" s="65"/>
      <c r="H3961" s="66"/>
      <c r="I3961" s="67"/>
      <c r="J3961" s="68"/>
    </row>
    <row r="3962" spans="1:10" x14ac:dyDescent="0.35">
      <c r="A3962" s="62"/>
      <c r="B3962" s="63"/>
      <c r="C3962" s="63"/>
      <c r="D3962" s="63"/>
      <c r="E3962" s="64"/>
      <c r="F3962" s="62"/>
      <c r="G3962" s="65"/>
      <c r="H3962" s="66"/>
      <c r="I3962" s="67"/>
      <c r="J3962" s="68"/>
    </row>
    <row r="3963" spans="1:10" x14ac:dyDescent="0.35">
      <c r="A3963" s="62"/>
      <c r="B3963" s="63"/>
      <c r="C3963" s="63"/>
      <c r="D3963" s="63"/>
      <c r="E3963" s="64"/>
      <c r="F3963" s="62"/>
      <c r="G3963" s="65"/>
      <c r="H3963" s="66"/>
      <c r="I3963" s="67"/>
      <c r="J3963" s="68"/>
    </row>
    <row r="3964" spans="1:10" x14ac:dyDescent="0.35">
      <c r="A3964" s="62"/>
      <c r="B3964" s="63"/>
      <c r="C3964" s="63"/>
      <c r="D3964" s="63"/>
      <c r="E3964" s="64"/>
      <c r="F3964" s="62"/>
      <c r="G3964" s="65"/>
      <c r="H3964" s="66"/>
      <c r="I3964" s="67"/>
      <c r="J3964" s="68"/>
    </row>
    <row r="3965" spans="1:10" x14ac:dyDescent="0.35">
      <c r="A3965" s="62"/>
      <c r="B3965" s="63"/>
      <c r="C3965" s="63"/>
      <c r="D3965" s="63"/>
      <c r="E3965" s="64"/>
      <c r="F3965" s="62"/>
      <c r="G3965" s="65"/>
      <c r="H3965" s="66"/>
      <c r="I3965" s="67"/>
      <c r="J3965" s="68"/>
    </row>
    <row r="3966" spans="1:10" x14ac:dyDescent="0.35">
      <c r="A3966" s="62"/>
      <c r="B3966" s="63"/>
      <c r="C3966" s="63"/>
      <c r="D3966" s="63"/>
      <c r="E3966" s="64"/>
      <c r="F3966" s="62"/>
      <c r="G3966" s="65"/>
      <c r="H3966" s="66"/>
      <c r="I3966" s="67"/>
      <c r="J3966" s="68"/>
    </row>
    <row r="3967" spans="1:10" x14ac:dyDescent="0.35">
      <c r="A3967" s="62"/>
      <c r="B3967" s="63"/>
      <c r="C3967" s="63"/>
      <c r="D3967" s="63"/>
      <c r="E3967" s="64"/>
      <c r="F3967" s="62"/>
      <c r="G3967" s="65"/>
      <c r="H3967" s="66"/>
      <c r="I3967" s="67"/>
      <c r="J3967" s="68"/>
    </row>
    <row r="3968" spans="1:10" x14ac:dyDescent="0.35">
      <c r="A3968" s="62"/>
      <c r="B3968" s="63"/>
      <c r="C3968" s="63"/>
      <c r="D3968" s="63"/>
      <c r="E3968" s="64"/>
      <c r="F3968" s="62"/>
      <c r="G3968" s="65"/>
      <c r="H3968" s="66"/>
      <c r="I3968" s="67"/>
      <c r="J3968" s="68"/>
    </row>
    <row r="3969" spans="1:10" x14ac:dyDescent="0.35">
      <c r="A3969" s="62"/>
      <c r="B3969" s="63"/>
      <c r="C3969" s="63"/>
      <c r="D3969" s="63"/>
      <c r="E3969" s="64"/>
      <c r="F3969" s="62"/>
      <c r="G3969" s="65"/>
      <c r="H3969" s="66"/>
      <c r="I3969" s="67"/>
      <c r="J3969" s="68"/>
    </row>
    <row r="3970" spans="1:10" x14ac:dyDescent="0.35">
      <c r="A3970" s="62"/>
      <c r="B3970" s="63"/>
      <c r="C3970" s="63"/>
      <c r="D3970" s="63"/>
      <c r="E3970" s="64"/>
      <c r="F3970" s="62"/>
      <c r="G3970" s="65"/>
      <c r="H3970" s="66"/>
      <c r="I3970" s="67"/>
      <c r="J3970" s="68"/>
    </row>
    <row r="3971" spans="1:10" x14ac:dyDescent="0.35">
      <c r="A3971" s="62"/>
      <c r="B3971" s="63"/>
      <c r="C3971" s="63"/>
      <c r="D3971" s="63"/>
      <c r="E3971" s="64"/>
      <c r="F3971" s="62"/>
      <c r="G3971" s="65"/>
      <c r="H3971" s="66"/>
      <c r="I3971" s="67"/>
      <c r="J3971" s="68"/>
    </row>
    <row r="3972" spans="1:10" x14ac:dyDescent="0.35">
      <c r="A3972" s="62"/>
      <c r="B3972" s="63"/>
      <c r="C3972" s="63"/>
      <c r="D3972" s="63"/>
      <c r="E3972" s="64"/>
      <c r="F3972" s="62"/>
      <c r="G3972" s="65"/>
      <c r="H3972" s="66"/>
      <c r="I3972" s="67"/>
      <c r="J3972" s="68"/>
    </row>
    <row r="3973" spans="1:10" x14ac:dyDescent="0.35">
      <c r="A3973" s="62"/>
      <c r="B3973" s="63"/>
      <c r="C3973" s="63"/>
      <c r="D3973" s="63"/>
      <c r="E3973" s="64"/>
      <c r="F3973" s="62"/>
      <c r="G3973" s="65"/>
      <c r="H3973" s="66"/>
      <c r="I3973" s="67"/>
      <c r="J3973" s="68"/>
    </row>
    <row r="3974" spans="1:10" x14ac:dyDescent="0.35">
      <c r="A3974" s="62"/>
      <c r="B3974" s="63"/>
      <c r="C3974" s="63"/>
      <c r="D3974" s="63"/>
      <c r="E3974" s="64"/>
      <c r="F3974" s="62"/>
      <c r="G3974" s="65"/>
      <c r="H3974" s="66"/>
      <c r="I3974" s="67"/>
      <c r="J3974" s="68"/>
    </row>
    <row r="3975" spans="1:10" x14ac:dyDescent="0.35">
      <c r="A3975" s="62"/>
      <c r="B3975" s="63"/>
      <c r="C3975" s="63"/>
      <c r="D3975" s="63"/>
      <c r="E3975" s="64"/>
      <c r="F3975" s="62"/>
      <c r="G3975" s="65"/>
      <c r="H3975" s="66"/>
      <c r="I3975" s="67"/>
      <c r="J3975" s="68"/>
    </row>
    <row r="3976" spans="1:10" x14ac:dyDescent="0.35">
      <c r="A3976" s="62"/>
      <c r="B3976" s="63"/>
      <c r="C3976" s="63"/>
      <c r="D3976" s="63"/>
      <c r="E3976" s="64"/>
      <c r="F3976" s="62"/>
      <c r="G3976" s="65"/>
      <c r="H3976" s="66"/>
      <c r="I3976" s="67"/>
      <c r="J3976" s="68"/>
    </row>
    <row r="3977" spans="1:10" x14ac:dyDescent="0.35">
      <c r="A3977" s="62"/>
      <c r="B3977" s="63"/>
      <c r="C3977" s="63"/>
      <c r="D3977" s="63"/>
      <c r="E3977" s="64"/>
      <c r="F3977" s="62"/>
      <c r="G3977" s="65"/>
      <c r="H3977" s="66"/>
      <c r="I3977" s="67"/>
      <c r="J3977" s="68"/>
    </row>
    <row r="3978" spans="1:10" x14ac:dyDescent="0.35">
      <c r="A3978" s="62"/>
      <c r="B3978" s="63"/>
      <c r="C3978" s="63"/>
      <c r="D3978" s="63"/>
      <c r="E3978" s="64"/>
      <c r="F3978" s="62"/>
      <c r="G3978" s="65"/>
      <c r="H3978" s="66"/>
      <c r="I3978" s="67"/>
      <c r="J3978" s="68"/>
    </row>
    <row r="3979" spans="1:10" x14ac:dyDescent="0.35">
      <c r="A3979" s="62"/>
      <c r="B3979" s="63"/>
      <c r="C3979" s="63"/>
      <c r="D3979" s="63"/>
      <c r="E3979" s="64"/>
      <c r="F3979" s="62"/>
      <c r="G3979" s="65"/>
      <c r="H3979" s="66"/>
      <c r="I3979" s="67"/>
      <c r="J3979" s="68"/>
    </row>
    <row r="3980" spans="1:10" x14ac:dyDescent="0.35">
      <c r="A3980" s="62"/>
      <c r="B3980" s="63"/>
      <c r="C3980" s="63"/>
      <c r="D3980" s="63"/>
      <c r="E3980" s="64"/>
      <c r="F3980" s="62"/>
      <c r="G3980" s="65"/>
      <c r="H3980" s="66"/>
      <c r="I3980" s="67"/>
      <c r="J3980" s="68"/>
    </row>
    <row r="3981" spans="1:10" x14ac:dyDescent="0.35">
      <c r="A3981" s="62"/>
      <c r="B3981" s="63"/>
      <c r="C3981" s="63"/>
      <c r="D3981" s="63"/>
      <c r="E3981" s="64"/>
      <c r="F3981" s="62"/>
      <c r="G3981" s="65"/>
      <c r="H3981" s="66"/>
      <c r="I3981" s="67"/>
      <c r="J3981" s="68"/>
    </row>
    <row r="3982" spans="1:10" x14ac:dyDescent="0.35">
      <c r="A3982" s="62"/>
      <c r="B3982" s="63"/>
      <c r="C3982" s="63"/>
      <c r="D3982" s="63"/>
      <c r="E3982" s="64"/>
      <c r="F3982" s="62"/>
      <c r="G3982" s="65"/>
      <c r="H3982" s="66"/>
      <c r="I3982" s="67"/>
      <c r="J3982" s="68"/>
    </row>
    <row r="3983" spans="1:10" x14ac:dyDescent="0.35">
      <c r="A3983" s="62"/>
      <c r="B3983" s="63"/>
      <c r="C3983" s="63"/>
      <c r="D3983" s="63"/>
      <c r="E3983" s="64"/>
      <c r="F3983" s="62"/>
      <c r="G3983" s="65"/>
      <c r="H3983" s="66"/>
      <c r="I3983" s="67"/>
      <c r="J3983" s="68"/>
    </row>
    <row r="3984" spans="1:10" x14ac:dyDescent="0.35">
      <c r="A3984" s="62"/>
      <c r="B3984" s="63"/>
      <c r="C3984" s="63"/>
      <c r="D3984" s="63"/>
      <c r="E3984" s="64"/>
      <c r="F3984" s="62"/>
      <c r="G3984" s="65"/>
      <c r="H3984" s="66"/>
      <c r="I3984" s="67"/>
      <c r="J3984" s="68"/>
    </row>
    <row r="3985" spans="1:10" x14ac:dyDescent="0.35">
      <c r="A3985" s="62"/>
      <c r="B3985" s="63"/>
      <c r="C3985" s="63"/>
      <c r="D3985" s="63"/>
      <c r="E3985" s="64"/>
      <c r="F3985" s="62"/>
      <c r="G3985" s="65"/>
      <c r="H3985" s="66"/>
      <c r="I3985" s="67"/>
      <c r="J3985" s="68"/>
    </row>
    <row r="3986" spans="1:10" x14ac:dyDescent="0.35">
      <c r="A3986" s="62"/>
      <c r="B3986" s="63"/>
      <c r="C3986" s="63"/>
      <c r="D3986" s="63"/>
      <c r="E3986" s="64"/>
      <c r="F3986" s="62"/>
      <c r="G3986" s="65"/>
      <c r="H3986" s="66"/>
      <c r="I3986" s="67"/>
      <c r="J3986" s="68"/>
    </row>
    <row r="3987" spans="1:10" x14ac:dyDescent="0.35">
      <c r="A3987" s="62"/>
      <c r="B3987" s="63"/>
      <c r="C3987" s="63"/>
      <c r="D3987" s="63"/>
      <c r="E3987" s="64"/>
      <c r="F3987" s="62"/>
      <c r="G3987" s="65"/>
      <c r="H3987" s="66"/>
      <c r="I3987" s="67"/>
      <c r="J3987" s="68"/>
    </row>
    <row r="3988" spans="1:10" x14ac:dyDescent="0.35">
      <c r="A3988" s="62"/>
      <c r="B3988" s="63"/>
      <c r="C3988" s="63"/>
      <c r="D3988" s="63"/>
      <c r="E3988" s="64"/>
      <c r="F3988" s="62"/>
      <c r="G3988" s="65"/>
      <c r="H3988" s="66"/>
      <c r="I3988" s="67"/>
      <c r="J3988" s="68"/>
    </row>
    <row r="3989" spans="1:10" x14ac:dyDescent="0.35">
      <c r="A3989" s="62"/>
      <c r="B3989" s="63"/>
      <c r="C3989" s="63"/>
      <c r="D3989" s="63"/>
      <c r="E3989" s="64"/>
      <c r="F3989" s="62"/>
      <c r="G3989" s="65"/>
      <c r="H3989" s="66"/>
      <c r="I3989" s="67"/>
      <c r="J3989" s="68"/>
    </row>
    <row r="3990" spans="1:10" x14ac:dyDescent="0.35">
      <c r="A3990" s="62"/>
      <c r="B3990" s="63"/>
      <c r="C3990" s="63"/>
      <c r="D3990" s="63"/>
      <c r="E3990" s="64"/>
      <c r="F3990" s="62"/>
      <c r="G3990" s="65"/>
      <c r="H3990" s="66"/>
      <c r="I3990" s="67"/>
      <c r="J3990" s="68"/>
    </row>
    <row r="3991" spans="1:10" x14ac:dyDescent="0.35">
      <c r="A3991" s="62"/>
      <c r="B3991" s="63"/>
      <c r="C3991" s="63"/>
      <c r="D3991" s="63"/>
      <c r="E3991" s="64"/>
      <c r="F3991" s="62"/>
      <c r="G3991" s="65"/>
      <c r="H3991" s="66"/>
      <c r="I3991" s="67"/>
      <c r="J3991" s="68"/>
    </row>
    <row r="3992" spans="1:10" x14ac:dyDescent="0.35">
      <c r="A3992" s="62"/>
      <c r="B3992" s="63"/>
      <c r="C3992" s="63"/>
      <c r="D3992" s="63"/>
      <c r="E3992" s="64"/>
      <c r="F3992" s="62"/>
      <c r="G3992" s="65"/>
      <c r="H3992" s="66"/>
      <c r="I3992" s="67"/>
      <c r="J3992" s="68"/>
    </row>
    <row r="3993" spans="1:10" x14ac:dyDescent="0.35">
      <c r="A3993" s="62"/>
      <c r="B3993" s="63"/>
      <c r="C3993" s="63"/>
      <c r="D3993" s="63"/>
      <c r="E3993" s="64"/>
      <c r="F3993" s="62"/>
      <c r="G3993" s="65"/>
      <c r="H3993" s="66"/>
      <c r="I3993" s="67"/>
      <c r="J3993" s="68"/>
    </row>
    <row r="3994" spans="1:10" x14ac:dyDescent="0.35">
      <c r="A3994" s="62"/>
      <c r="B3994" s="63"/>
      <c r="C3994" s="63"/>
      <c r="D3994" s="63"/>
      <c r="E3994" s="64"/>
      <c r="F3994" s="62"/>
      <c r="G3994" s="65"/>
      <c r="H3994" s="66"/>
      <c r="I3994" s="67"/>
      <c r="J3994" s="68"/>
    </row>
    <row r="3995" spans="1:10" x14ac:dyDescent="0.35">
      <c r="A3995" s="62"/>
      <c r="B3995" s="63"/>
      <c r="C3995" s="63"/>
      <c r="D3995" s="63"/>
      <c r="E3995" s="64"/>
      <c r="F3995" s="62"/>
      <c r="G3995" s="65"/>
      <c r="H3995" s="66"/>
      <c r="I3995" s="67"/>
      <c r="J3995" s="68"/>
    </row>
    <row r="3996" spans="1:10" x14ac:dyDescent="0.35">
      <c r="A3996" s="62"/>
      <c r="B3996" s="63"/>
      <c r="C3996" s="63"/>
      <c r="D3996" s="63"/>
      <c r="E3996" s="64"/>
      <c r="F3996" s="62"/>
      <c r="G3996" s="65"/>
      <c r="H3996" s="66"/>
      <c r="I3996" s="67"/>
      <c r="J3996" s="68"/>
    </row>
    <row r="3997" spans="1:10" x14ac:dyDescent="0.35">
      <c r="A3997" s="62"/>
      <c r="B3997" s="63"/>
      <c r="C3997" s="63"/>
      <c r="D3997" s="63"/>
      <c r="E3997" s="64"/>
      <c r="F3997" s="62"/>
      <c r="G3997" s="65"/>
      <c r="H3997" s="66"/>
      <c r="I3997" s="67"/>
      <c r="J3997" s="68"/>
    </row>
    <row r="3998" spans="1:10" x14ac:dyDescent="0.35">
      <c r="A3998" s="62"/>
      <c r="B3998" s="63"/>
      <c r="C3998" s="63"/>
      <c r="D3998" s="63"/>
      <c r="E3998" s="64"/>
      <c r="F3998" s="62"/>
      <c r="G3998" s="65"/>
      <c r="H3998" s="66"/>
      <c r="I3998" s="67"/>
      <c r="J3998" s="68"/>
    </row>
    <row r="3999" spans="1:10" x14ac:dyDescent="0.35">
      <c r="A3999" s="62"/>
      <c r="B3999" s="63"/>
      <c r="C3999" s="63"/>
      <c r="D3999" s="63"/>
      <c r="E3999" s="64"/>
      <c r="F3999" s="62"/>
      <c r="G3999" s="65"/>
      <c r="H3999" s="66"/>
      <c r="I3999" s="67"/>
      <c r="J3999" s="68"/>
    </row>
    <row r="4000" spans="1:10" x14ac:dyDescent="0.35">
      <c r="A4000" s="62"/>
      <c r="B4000" s="63"/>
      <c r="C4000" s="63"/>
      <c r="D4000" s="63"/>
      <c r="E4000" s="64"/>
      <c r="F4000" s="62"/>
      <c r="G4000" s="65"/>
      <c r="H4000" s="66"/>
      <c r="I4000" s="67"/>
      <c r="J4000" s="68"/>
    </row>
    <row r="4001" spans="1:10" x14ac:dyDescent="0.35">
      <c r="A4001" s="62"/>
      <c r="B4001" s="63"/>
      <c r="C4001" s="63"/>
      <c r="D4001" s="63"/>
      <c r="E4001" s="64"/>
      <c r="F4001" s="62"/>
      <c r="G4001" s="65"/>
      <c r="H4001" s="66"/>
      <c r="I4001" s="67"/>
      <c r="J4001" s="68"/>
    </row>
    <row r="4002" spans="1:10" x14ac:dyDescent="0.35">
      <c r="A4002" s="62"/>
      <c r="B4002" s="63"/>
      <c r="C4002" s="63"/>
      <c r="D4002" s="63"/>
      <c r="E4002" s="64"/>
      <c r="F4002" s="62"/>
      <c r="G4002" s="65"/>
      <c r="H4002" s="66"/>
      <c r="I4002" s="67"/>
      <c r="J4002" s="68"/>
    </row>
    <row r="4003" spans="1:10" x14ac:dyDescent="0.35">
      <c r="A4003" s="62"/>
      <c r="B4003" s="63"/>
      <c r="C4003" s="63"/>
      <c r="D4003" s="63"/>
      <c r="E4003" s="64"/>
      <c r="F4003" s="62"/>
      <c r="G4003" s="65"/>
      <c r="H4003" s="66"/>
      <c r="I4003" s="67"/>
      <c r="J4003" s="68"/>
    </row>
    <row r="4004" spans="1:10" x14ac:dyDescent="0.35">
      <c r="A4004" s="62"/>
      <c r="B4004" s="63"/>
      <c r="C4004" s="63"/>
      <c r="D4004" s="63"/>
      <c r="E4004" s="64"/>
      <c r="F4004" s="62"/>
      <c r="G4004" s="65"/>
      <c r="H4004" s="66"/>
      <c r="I4004" s="67"/>
      <c r="J4004" s="68"/>
    </row>
    <row r="4005" spans="1:10" x14ac:dyDescent="0.35">
      <c r="A4005" s="62"/>
      <c r="B4005" s="63"/>
      <c r="C4005" s="63"/>
      <c r="D4005" s="63"/>
      <c r="E4005" s="64"/>
      <c r="F4005" s="62"/>
      <c r="G4005" s="65"/>
      <c r="H4005" s="66"/>
      <c r="I4005" s="67"/>
      <c r="J4005" s="68"/>
    </row>
    <row r="4006" spans="1:10" x14ac:dyDescent="0.35">
      <c r="A4006" s="62"/>
      <c r="B4006" s="63"/>
      <c r="C4006" s="63"/>
      <c r="D4006" s="63"/>
      <c r="E4006" s="64"/>
      <c r="F4006" s="62"/>
      <c r="G4006" s="65"/>
      <c r="H4006" s="66"/>
      <c r="I4006" s="67"/>
      <c r="J4006" s="68"/>
    </row>
    <row r="4007" spans="1:10" x14ac:dyDescent="0.35">
      <c r="A4007" s="62"/>
      <c r="B4007" s="63"/>
      <c r="C4007" s="63"/>
      <c r="D4007" s="63"/>
      <c r="E4007" s="64"/>
      <c r="F4007" s="62"/>
      <c r="G4007" s="65"/>
      <c r="H4007" s="66"/>
      <c r="I4007" s="67"/>
      <c r="J4007" s="68"/>
    </row>
    <row r="4008" spans="1:10" x14ac:dyDescent="0.35">
      <c r="A4008" s="62"/>
      <c r="B4008" s="63"/>
      <c r="C4008" s="63"/>
      <c r="D4008" s="63"/>
      <c r="E4008" s="64"/>
      <c r="F4008" s="62"/>
      <c r="G4008" s="65"/>
      <c r="H4008" s="66"/>
      <c r="I4008" s="67"/>
      <c r="J4008" s="68"/>
    </row>
    <row r="4009" spans="1:10" x14ac:dyDescent="0.35">
      <c r="A4009" s="62"/>
      <c r="B4009" s="63"/>
      <c r="C4009" s="63"/>
      <c r="D4009" s="63"/>
      <c r="E4009" s="64"/>
      <c r="F4009" s="62"/>
      <c r="G4009" s="65"/>
      <c r="H4009" s="66"/>
      <c r="I4009" s="67"/>
      <c r="J4009" s="68"/>
    </row>
    <row r="4010" spans="1:10" x14ac:dyDescent="0.35">
      <c r="A4010" s="62"/>
      <c r="B4010" s="63"/>
      <c r="C4010" s="63"/>
      <c r="D4010" s="63"/>
      <c r="E4010" s="64"/>
      <c r="F4010" s="62"/>
      <c r="G4010" s="65"/>
      <c r="H4010" s="66"/>
      <c r="I4010" s="67"/>
      <c r="J4010" s="68"/>
    </row>
    <row r="4011" spans="1:10" x14ac:dyDescent="0.35">
      <c r="A4011" s="62"/>
      <c r="B4011" s="63"/>
      <c r="C4011" s="63"/>
      <c r="D4011" s="63"/>
      <c r="E4011" s="64"/>
      <c r="F4011" s="62"/>
      <c r="G4011" s="65"/>
      <c r="H4011" s="66"/>
      <c r="I4011" s="67"/>
      <c r="J4011" s="68"/>
    </row>
    <row r="4012" spans="1:10" x14ac:dyDescent="0.35">
      <c r="A4012" s="62"/>
      <c r="B4012" s="63"/>
      <c r="C4012" s="63"/>
      <c r="D4012" s="63"/>
      <c r="E4012" s="64"/>
      <c r="F4012" s="62"/>
      <c r="G4012" s="65"/>
      <c r="H4012" s="66"/>
      <c r="I4012" s="67"/>
      <c r="J4012" s="68"/>
    </row>
    <row r="4013" spans="1:10" x14ac:dyDescent="0.35">
      <c r="A4013" s="62"/>
      <c r="B4013" s="63"/>
      <c r="C4013" s="63"/>
      <c r="D4013" s="63"/>
      <c r="E4013" s="64"/>
      <c r="F4013" s="62"/>
      <c r="G4013" s="65"/>
      <c r="H4013" s="66"/>
      <c r="I4013" s="67"/>
      <c r="J4013" s="68"/>
    </row>
    <row r="4014" spans="1:10" x14ac:dyDescent="0.35">
      <c r="A4014" s="62"/>
      <c r="B4014" s="63"/>
      <c r="C4014" s="63"/>
      <c r="D4014" s="63"/>
      <c r="E4014" s="64"/>
      <c r="F4014" s="62"/>
      <c r="G4014" s="65"/>
      <c r="H4014" s="66"/>
      <c r="I4014" s="67"/>
      <c r="J4014" s="68"/>
    </row>
    <row r="4015" spans="1:10" x14ac:dyDescent="0.35">
      <c r="A4015" s="62"/>
      <c r="B4015" s="63"/>
      <c r="C4015" s="63"/>
      <c r="D4015" s="63"/>
      <c r="E4015" s="64"/>
      <c r="F4015" s="62"/>
      <c r="G4015" s="65"/>
      <c r="H4015" s="66"/>
      <c r="I4015" s="67"/>
      <c r="J4015" s="68"/>
    </row>
    <row r="4016" spans="1:10" x14ac:dyDescent="0.35">
      <c r="A4016" s="62"/>
      <c r="B4016" s="63"/>
      <c r="C4016" s="63"/>
      <c r="D4016" s="63"/>
      <c r="E4016" s="64"/>
      <c r="F4016" s="62"/>
      <c r="G4016" s="65"/>
      <c r="H4016" s="66"/>
      <c r="I4016" s="67"/>
      <c r="J4016" s="68"/>
    </row>
    <row r="4017" spans="1:10" x14ac:dyDescent="0.35">
      <c r="A4017" s="62"/>
      <c r="B4017" s="63"/>
      <c r="C4017" s="63"/>
      <c r="D4017" s="63"/>
      <c r="E4017" s="64"/>
      <c r="F4017" s="62"/>
      <c r="G4017" s="65"/>
      <c r="H4017" s="66"/>
      <c r="I4017" s="67"/>
      <c r="J4017" s="68"/>
    </row>
    <row r="4018" spans="1:10" x14ac:dyDescent="0.35">
      <c r="A4018" s="62"/>
      <c r="B4018" s="63"/>
      <c r="C4018" s="63"/>
      <c r="D4018" s="63"/>
      <c r="E4018" s="64"/>
      <c r="F4018" s="62"/>
      <c r="G4018" s="65"/>
      <c r="H4018" s="66"/>
      <c r="I4018" s="67"/>
      <c r="J4018" s="68"/>
    </row>
    <row r="4019" spans="1:10" x14ac:dyDescent="0.35">
      <c r="A4019" s="62"/>
      <c r="B4019" s="63"/>
      <c r="C4019" s="63"/>
      <c r="D4019" s="63"/>
      <c r="E4019" s="64"/>
      <c r="F4019" s="62"/>
      <c r="G4019" s="65"/>
      <c r="H4019" s="66"/>
      <c r="I4019" s="67"/>
      <c r="J4019" s="68"/>
    </row>
    <row r="4020" spans="1:10" x14ac:dyDescent="0.35">
      <c r="A4020" s="62"/>
      <c r="B4020" s="63"/>
      <c r="C4020" s="63"/>
      <c r="D4020" s="63"/>
      <c r="E4020" s="64"/>
      <c r="F4020" s="62"/>
      <c r="G4020" s="65"/>
      <c r="H4020" s="66"/>
      <c r="I4020" s="67"/>
      <c r="J4020" s="68"/>
    </row>
    <row r="4021" spans="1:10" x14ac:dyDescent="0.35">
      <c r="A4021" s="62"/>
      <c r="B4021" s="63"/>
      <c r="C4021" s="63"/>
      <c r="D4021" s="63"/>
      <c r="E4021" s="64"/>
      <c r="F4021" s="62"/>
      <c r="G4021" s="65"/>
      <c r="H4021" s="66"/>
      <c r="I4021" s="67"/>
      <c r="J4021" s="68"/>
    </row>
    <row r="4022" spans="1:10" x14ac:dyDescent="0.35">
      <c r="A4022" s="62"/>
      <c r="B4022" s="63"/>
      <c r="C4022" s="63"/>
      <c r="D4022" s="63"/>
      <c r="E4022" s="64"/>
      <c r="F4022" s="62"/>
      <c r="G4022" s="65"/>
      <c r="H4022" s="66"/>
      <c r="I4022" s="67"/>
      <c r="J4022" s="68"/>
    </row>
    <row r="4023" spans="1:10" x14ac:dyDescent="0.35">
      <c r="A4023" s="62"/>
      <c r="B4023" s="63"/>
      <c r="C4023" s="63"/>
      <c r="D4023" s="63"/>
      <c r="E4023" s="64"/>
      <c r="F4023" s="62"/>
      <c r="G4023" s="65"/>
      <c r="H4023" s="66"/>
      <c r="I4023" s="67"/>
      <c r="J4023" s="68"/>
    </row>
    <row r="4024" spans="1:10" x14ac:dyDescent="0.35">
      <c r="A4024" s="62"/>
      <c r="B4024" s="63"/>
      <c r="C4024" s="63"/>
      <c r="D4024" s="63"/>
      <c r="E4024" s="64"/>
      <c r="F4024" s="62"/>
      <c r="G4024" s="65"/>
      <c r="H4024" s="66"/>
      <c r="I4024" s="67"/>
      <c r="J4024" s="68"/>
    </row>
    <row r="4025" spans="1:10" x14ac:dyDescent="0.35">
      <c r="A4025" s="62"/>
      <c r="B4025" s="63"/>
      <c r="C4025" s="63"/>
      <c r="D4025" s="63"/>
      <c r="E4025" s="64"/>
      <c r="F4025" s="62"/>
      <c r="G4025" s="65"/>
      <c r="H4025" s="66"/>
      <c r="I4025" s="67"/>
      <c r="J4025" s="68"/>
    </row>
    <row r="4026" spans="1:10" x14ac:dyDescent="0.35">
      <c r="A4026" s="62"/>
      <c r="B4026" s="63"/>
      <c r="C4026" s="63"/>
      <c r="D4026" s="63"/>
      <c r="E4026" s="64"/>
      <c r="F4026" s="62"/>
      <c r="G4026" s="65"/>
      <c r="H4026" s="66"/>
      <c r="I4026" s="67"/>
      <c r="J4026" s="68"/>
    </row>
    <row r="4027" spans="1:10" x14ac:dyDescent="0.35">
      <c r="A4027" s="62"/>
      <c r="B4027" s="63"/>
      <c r="C4027" s="63"/>
      <c r="D4027" s="63"/>
      <c r="E4027" s="64"/>
      <c r="F4027" s="62"/>
      <c r="G4027" s="65"/>
      <c r="H4027" s="66"/>
      <c r="I4027" s="67"/>
      <c r="J4027" s="68"/>
    </row>
    <row r="4028" spans="1:10" x14ac:dyDescent="0.35">
      <c r="A4028" s="62"/>
      <c r="B4028" s="63"/>
      <c r="C4028" s="63"/>
      <c r="D4028" s="63"/>
      <c r="E4028" s="64"/>
      <c r="F4028" s="62"/>
      <c r="G4028" s="65"/>
      <c r="H4028" s="66"/>
      <c r="I4028" s="67"/>
      <c r="J4028" s="68"/>
    </row>
    <row r="4029" spans="1:10" x14ac:dyDescent="0.35">
      <c r="A4029" s="62"/>
      <c r="B4029" s="63"/>
      <c r="C4029" s="63"/>
      <c r="D4029" s="63"/>
      <c r="E4029" s="64"/>
      <c r="F4029" s="62"/>
      <c r="G4029" s="65"/>
      <c r="H4029" s="66"/>
      <c r="I4029" s="67"/>
      <c r="J4029" s="68"/>
    </row>
    <row r="4030" spans="1:10" x14ac:dyDescent="0.35">
      <c r="A4030" s="62"/>
      <c r="B4030" s="63"/>
      <c r="C4030" s="63"/>
      <c r="D4030" s="63"/>
      <c r="E4030" s="64"/>
      <c r="F4030" s="62"/>
      <c r="G4030" s="65"/>
      <c r="H4030" s="66"/>
      <c r="I4030" s="67"/>
      <c r="J4030" s="68"/>
    </row>
    <row r="4031" spans="1:10" x14ac:dyDescent="0.35">
      <c r="A4031" s="62"/>
      <c r="B4031" s="63"/>
      <c r="C4031" s="63"/>
      <c r="D4031" s="63"/>
      <c r="E4031" s="64"/>
      <c r="F4031" s="62"/>
      <c r="G4031" s="65"/>
      <c r="H4031" s="66"/>
      <c r="I4031" s="67"/>
      <c r="J4031" s="68"/>
    </row>
    <row r="4032" spans="1:10" x14ac:dyDescent="0.35">
      <c r="A4032" s="62"/>
      <c r="B4032" s="63"/>
      <c r="C4032" s="63"/>
      <c r="D4032" s="63"/>
      <c r="E4032" s="64"/>
      <c r="F4032" s="62"/>
      <c r="G4032" s="65"/>
      <c r="H4032" s="66"/>
      <c r="I4032" s="67"/>
      <c r="J4032" s="68"/>
    </row>
    <row r="4033" spans="1:10" x14ac:dyDescent="0.35">
      <c r="A4033" s="62"/>
      <c r="B4033" s="63"/>
      <c r="C4033" s="63"/>
      <c r="D4033" s="63"/>
      <c r="E4033" s="64"/>
      <c r="F4033" s="62"/>
      <c r="G4033" s="65"/>
      <c r="H4033" s="66"/>
      <c r="I4033" s="67"/>
      <c r="J4033" s="68"/>
    </row>
    <row r="4034" spans="1:10" x14ac:dyDescent="0.35">
      <c r="A4034" s="62"/>
      <c r="B4034" s="63"/>
      <c r="C4034" s="63"/>
      <c r="D4034" s="63"/>
      <c r="E4034" s="64"/>
      <c r="F4034" s="62"/>
      <c r="G4034" s="65"/>
      <c r="H4034" s="66"/>
      <c r="I4034" s="67"/>
      <c r="J4034" s="68"/>
    </row>
    <row r="4035" spans="1:10" x14ac:dyDescent="0.35">
      <c r="A4035" s="62"/>
      <c r="B4035" s="63"/>
      <c r="C4035" s="63"/>
      <c r="D4035" s="63"/>
      <c r="E4035" s="64"/>
      <c r="F4035" s="62"/>
      <c r="G4035" s="65"/>
      <c r="H4035" s="66"/>
      <c r="I4035" s="67"/>
      <c r="J4035" s="68"/>
    </row>
    <row r="4036" spans="1:10" x14ac:dyDescent="0.35">
      <c r="A4036" s="62"/>
      <c r="B4036" s="63"/>
      <c r="C4036" s="63"/>
      <c r="D4036" s="63"/>
      <c r="E4036" s="64"/>
      <c r="F4036" s="62"/>
      <c r="G4036" s="65"/>
      <c r="H4036" s="66"/>
      <c r="I4036" s="67"/>
      <c r="J4036" s="68"/>
    </row>
    <row r="4037" spans="1:10" x14ac:dyDescent="0.35">
      <c r="A4037" s="62"/>
      <c r="B4037" s="63"/>
      <c r="C4037" s="63"/>
      <c r="D4037" s="63"/>
      <c r="E4037" s="64"/>
      <c r="F4037" s="62"/>
      <c r="G4037" s="65"/>
      <c r="H4037" s="66"/>
      <c r="I4037" s="67"/>
      <c r="J4037" s="68"/>
    </row>
    <row r="4038" spans="1:10" x14ac:dyDescent="0.35">
      <c r="A4038" s="62"/>
      <c r="B4038" s="63"/>
      <c r="C4038" s="63"/>
      <c r="D4038" s="63"/>
      <c r="E4038" s="64"/>
      <c r="F4038" s="62"/>
      <c r="G4038" s="65"/>
      <c r="H4038" s="66"/>
      <c r="I4038" s="67"/>
      <c r="J4038" s="68"/>
    </row>
    <row r="4039" spans="1:10" x14ac:dyDescent="0.35">
      <c r="A4039" s="62"/>
      <c r="B4039" s="63"/>
      <c r="C4039" s="63"/>
      <c r="D4039" s="63"/>
      <c r="E4039" s="64"/>
      <c r="F4039" s="62"/>
      <c r="G4039" s="65"/>
      <c r="H4039" s="66"/>
      <c r="I4039" s="67"/>
      <c r="J4039" s="68"/>
    </row>
    <row r="4040" spans="1:10" x14ac:dyDescent="0.35">
      <c r="A4040" s="62"/>
      <c r="B4040" s="63"/>
      <c r="C4040" s="63"/>
      <c r="D4040" s="63"/>
      <c r="E4040" s="64"/>
      <c r="F4040" s="62"/>
      <c r="G4040" s="65"/>
      <c r="H4040" s="66"/>
      <c r="I4040" s="67"/>
      <c r="J4040" s="68"/>
    </row>
    <row r="4041" spans="1:10" x14ac:dyDescent="0.35">
      <c r="A4041" s="62"/>
      <c r="B4041" s="63"/>
      <c r="C4041" s="63"/>
      <c r="D4041" s="63"/>
      <c r="E4041" s="64"/>
      <c r="F4041" s="62"/>
      <c r="G4041" s="65"/>
      <c r="H4041" s="66"/>
      <c r="I4041" s="67"/>
      <c r="J4041" s="68"/>
    </row>
    <row r="4042" spans="1:10" x14ac:dyDescent="0.35">
      <c r="A4042" s="62"/>
      <c r="B4042" s="63"/>
      <c r="C4042" s="63"/>
      <c r="D4042" s="63"/>
      <c r="E4042" s="64"/>
      <c r="F4042" s="62"/>
      <c r="G4042" s="65"/>
      <c r="H4042" s="66"/>
      <c r="I4042" s="67"/>
      <c r="J4042" s="68"/>
    </row>
    <row r="4043" spans="1:10" x14ac:dyDescent="0.35">
      <c r="A4043" s="62"/>
      <c r="B4043" s="63"/>
      <c r="C4043" s="63"/>
      <c r="D4043" s="63"/>
      <c r="E4043" s="64"/>
      <c r="F4043" s="62"/>
      <c r="G4043" s="65"/>
      <c r="H4043" s="66"/>
      <c r="I4043" s="67"/>
      <c r="J4043" s="68"/>
    </row>
    <row r="4044" spans="1:10" x14ac:dyDescent="0.35">
      <c r="A4044" s="62"/>
      <c r="B4044" s="63"/>
      <c r="C4044" s="63"/>
      <c r="D4044" s="63"/>
      <c r="E4044" s="64"/>
      <c r="F4044" s="62"/>
      <c r="G4044" s="65"/>
      <c r="H4044" s="66"/>
      <c r="I4044" s="67"/>
      <c r="J4044" s="68"/>
    </row>
    <row r="4045" spans="1:10" x14ac:dyDescent="0.35">
      <c r="A4045" s="62"/>
      <c r="B4045" s="63"/>
      <c r="C4045" s="63"/>
      <c r="D4045" s="63"/>
      <c r="E4045" s="64"/>
      <c r="F4045" s="62"/>
      <c r="G4045" s="65"/>
      <c r="H4045" s="66"/>
      <c r="I4045" s="67"/>
      <c r="J4045" s="68"/>
    </row>
    <row r="4046" spans="1:10" x14ac:dyDescent="0.35">
      <c r="A4046" s="62"/>
      <c r="B4046" s="63"/>
      <c r="C4046" s="63"/>
      <c r="D4046" s="63"/>
      <c r="E4046" s="64"/>
      <c r="F4046" s="62"/>
      <c r="G4046" s="65"/>
      <c r="H4046" s="66"/>
      <c r="I4046" s="67"/>
      <c r="J4046" s="68"/>
    </row>
    <row r="4047" spans="1:10" x14ac:dyDescent="0.35">
      <c r="A4047" s="62"/>
      <c r="B4047" s="63"/>
      <c r="C4047" s="63"/>
      <c r="D4047" s="63"/>
      <c r="E4047" s="64"/>
      <c r="F4047" s="62"/>
      <c r="G4047" s="65"/>
      <c r="H4047" s="66"/>
      <c r="I4047" s="67"/>
      <c r="J4047" s="68"/>
    </row>
    <row r="4048" spans="1:10" x14ac:dyDescent="0.35">
      <c r="A4048" s="62"/>
      <c r="B4048" s="63"/>
      <c r="C4048" s="63"/>
      <c r="D4048" s="63"/>
      <c r="E4048" s="64"/>
      <c r="F4048" s="62"/>
      <c r="G4048" s="65"/>
      <c r="H4048" s="66"/>
      <c r="I4048" s="67"/>
      <c r="J4048" s="68"/>
    </row>
    <row r="4049" spans="1:10" x14ac:dyDescent="0.35">
      <c r="A4049" s="62"/>
      <c r="B4049" s="63"/>
      <c r="C4049" s="63"/>
      <c r="D4049" s="63"/>
      <c r="E4049" s="64"/>
      <c r="F4049" s="62"/>
      <c r="G4049" s="65"/>
      <c r="H4049" s="66"/>
      <c r="I4049" s="67"/>
      <c r="J4049" s="68"/>
    </row>
    <row r="4050" spans="1:10" x14ac:dyDescent="0.35">
      <c r="A4050" s="62"/>
      <c r="B4050" s="63"/>
      <c r="C4050" s="63"/>
      <c r="D4050" s="63"/>
      <c r="E4050" s="64"/>
      <c r="F4050" s="62"/>
      <c r="G4050" s="65"/>
      <c r="H4050" s="66"/>
      <c r="I4050" s="67"/>
      <c r="J4050" s="68"/>
    </row>
    <row r="4051" spans="1:10" x14ac:dyDescent="0.35">
      <c r="A4051" s="62"/>
      <c r="B4051" s="63"/>
      <c r="C4051" s="63"/>
      <c r="D4051" s="63"/>
      <c r="E4051" s="64"/>
      <c r="F4051" s="62"/>
      <c r="G4051" s="65"/>
      <c r="H4051" s="66"/>
      <c r="I4051" s="67"/>
      <c r="J4051" s="68"/>
    </row>
    <row r="4052" spans="1:10" x14ac:dyDescent="0.35">
      <c r="A4052" s="62"/>
      <c r="B4052" s="63"/>
      <c r="C4052" s="63"/>
      <c r="D4052" s="63"/>
      <c r="E4052" s="64"/>
      <c r="F4052" s="62"/>
      <c r="G4052" s="65"/>
      <c r="H4052" s="66"/>
      <c r="I4052" s="67"/>
      <c r="J4052" s="68"/>
    </row>
    <row r="4053" spans="1:10" x14ac:dyDescent="0.35">
      <c r="A4053" s="62"/>
      <c r="B4053" s="63"/>
      <c r="C4053" s="63"/>
      <c r="D4053" s="63"/>
      <c r="E4053" s="64"/>
      <c r="F4053" s="62"/>
      <c r="G4053" s="65"/>
      <c r="H4053" s="66"/>
      <c r="I4053" s="67"/>
      <c r="J4053" s="68"/>
    </row>
    <row r="4054" spans="1:10" x14ac:dyDescent="0.35">
      <c r="A4054" s="62"/>
      <c r="B4054" s="63"/>
      <c r="C4054" s="63"/>
      <c r="D4054" s="63"/>
      <c r="E4054" s="64"/>
      <c r="F4054" s="62"/>
      <c r="G4054" s="65"/>
      <c r="H4054" s="66"/>
      <c r="I4054" s="67"/>
      <c r="J4054" s="68"/>
    </row>
    <row r="4055" spans="1:10" x14ac:dyDescent="0.35">
      <c r="A4055" s="62"/>
      <c r="B4055" s="63"/>
      <c r="C4055" s="63"/>
      <c r="D4055" s="63"/>
      <c r="E4055" s="64"/>
      <c r="F4055" s="62"/>
      <c r="G4055" s="65"/>
      <c r="H4055" s="66"/>
      <c r="I4055" s="67"/>
      <c r="J4055" s="68"/>
    </row>
    <row r="4056" spans="1:10" x14ac:dyDescent="0.35">
      <c r="A4056" s="62"/>
      <c r="B4056" s="63"/>
      <c r="C4056" s="63"/>
      <c r="D4056" s="63"/>
      <c r="E4056" s="64"/>
      <c r="F4056" s="62"/>
      <c r="G4056" s="65"/>
      <c r="H4056" s="66"/>
      <c r="I4056" s="67"/>
      <c r="J4056" s="68"/>
    </row>
    <row r="4057" spans="1:10" x14ac:dyDescent="0.35">
      <c r="A4057" s="62"/>
      <c r="B4057" s="63"/>
      <c r="C4057" s="63"/>
      <c r="D4057" s="63"/>
      <c r="E4057" s="64"/>
      <c r="F4057" s="62"/>
      <c r="G4057" s="65"/>
      <c r="H4057" s="66"/>
      <c r="I4057" s="67"/>
      <c r="J4057" s="68"/>
    </row>
    <row r="4058" spans="1:10" x14ac:dyDescent="0.35">
      <c r="A4058" s="62"/>
      <c r="B4058" s="63"/>
      <c r="C4058" s="63"/>
      <c r="D4058" s="63"/>
      <c r="E4058" s="64"/>
      <c r="F4058" s="62"/>
      <c r="G4058" s="65"/>
      <c r="H4058" s="66"/>
      <c r="I4058" s="67"/>
      <c r="J4058" s="68"/>
    </row>
    <row r="4059" spans="1:10" x14ac:dyDescent="0.35">
      <c r="A4059" s="62"/>
      <c r="B4059" s="63"/>
      <c r="C4059" s="63"/>
      <c r="D4059" s="63"/>
      <c r="E4059" s="64"/>
      <c r="F4059" s="62"/>
      <c r="G4059" s="65"/>
      <c r="H4059" s="66"/>
      <c r="I4059" s="67"/>
      <c r="J4059" s="68"/>
    </row>
    <row r="4060" spans="1:10" x14ac:dyDescent="0.35">
      <c r="A4060" s="62"/>
      <c r="B4060" s="63"/>
      <c r="C4060" s="63"/>
      <c r="D4060" s="63"/>
      <c r="E4060" s="64"/>
      <c r="F4060" s="62"/>
      <c r="G4060" s="65"/>
      <c r="H4060" s="66"/>
      <c r="I4060" s="67"/>
      <c r="J4060" s="68"/>
    </row>
    <row r="4061" spans="1:10" x14ac:dyDescent="0.35">
      <c r="A4061" s="62"/>
      <c r="B4061" s="63"/>
      <c r="C4061" s="63"/>
      <c r="D4061" s="63"/>
      <c r="E4061" s="64"/>
      <c r="F4061" s="62"/>
      <c r="G4061" s="65"/>
      <c r="H4061" s="66"/>
      <c r="I4061" s="67"/>
      <c r="J4061" s="68"/>
    </row>
    <row r="4062" spans="1:10" x14ac:dyDescent="0.35">
      <c r="A4062" s="62"/>
      <c r="B4062" s="63"/>
      <c r="C4062" s="63"/>
      <c r="D4062" s="63"/>
      <c r="E4062" s="64"/>
      <c r="F4062" s="62"/>
      <c r="G4062" s="65"/>
      <c r="H4062" s="66"/>
      <c r="I4062" s="67"/>
      <c r="J4062" s="68"/>
    </row>
    <row r="4063" spans="1:10" x14ac:dyDescent="0.35">
      <c r="A4063" s="62"/>
      <c r="B4063" s="63"/>
      <c r="C4063" s="63"/>
      <c r="D4063" s="63"/>
      <c r="E4063" s="64"/>
      <c r="F4063" s="62"/>
      <c r="G4063" s="65"/>
      <c r="H4063" s="66"/>
      <c r="I4063" s="67"/>
      <c r="J4063" s="68"/>
    </row>
    <row r="4064" spans="1:10" x14ac:dyDescent="0.35">
      <c r="A4064" s="62"/>
      <c r="B4064" s="63"/>
      <c r="C4064" s="63"/>
      <c r="D4064" s="63"/>
      <c r="E4064" s="64"/>
      <c r="F4064" s="62"/>
      <c r="G4064" s="65"/>
      <c r="H4064" s="66"/>
      <c r="I4064" s="67"/>
      <c r="J4064" s="68"/>
    </row>
    <row r="4065" spans="1:10" x14ac:dyDescent="0.35">
      <c r="A4065" s="62"/>
      <c r="B4065" s="63"/>
      <c r="C4065" s="63"/>
      <c r="D4065" s="63"/>
      <c r="E4065" s="64"/>
      <c r="F4065" s="62"/>
      <c r="G4065" s="65"/>
      <c r="H4065" s="66"/>
      <c r="I4065" s="67"/>
      <c r="J4065" s="68"/>
    </row>
    <row r="4066" spans="1:10" x14ac:dyDescent="0.35">
      <c r="A4066" s="62"/>
      <c r="B4066" s="63"/>
      <c r="C4066" s="63"/>
      <c r="D4066" s="63"/>
      <c r="E4066" s="64"/>
      <c r="F4066" s="62"/>
      <c r="G4066" s="65"/>
      <c r="H4066" s="66"/>
      <c r="I4066" s="67"/>
      <c r="J4066" s="68"/>
    </row>
    <row r="4067" spans="1:10" x14ac:dyDescent="0.35">
      <c r="A4067" s="62"/>
      <c r="B4067" s="63"/>
      <c r="C4067" s="63"/>
      <c r="D4067" s="63"/>
      <c r="E4067" s="64"/>
      <c r="F4067" s="62"/>
      <c r="G4067" s="65"/>
      <c r="H4067" s="66"/>
      <c r="I4067" s="67"/>
      <c r="J4067" s="68"/>
    </row>
    <row r="4068" spans="1:10" x14ac:dyDescent="0.35">
      <c r="A4068" s="62"/>
      <c r="B4068" s="63"/>
      <c r="C4068" s="63"/>
      <c r="D4068" s="63"/>
      <c r="E4068" s="64"/>
      <c r="F4068" s="62"/>
      <c r="G4068" s="65"/>
      <c r="H4068" s="66"/>
      <c r="I4068" s="67"/>
      <c r="J4068" s="68"/>
    </row>
    <row r="4069" spans="1:10" x14ac:dyDescent="0.35">
      <c r="A4069" s="62"/>
      <c r="B4069" s="63"/>
      <c r="C4069" s="63"/>
      <c r="D4069" s="63"/>
      <c r="E4069" s="64"/>
      <c r="F4069" s="62"/>
      <c r="G4069" s="65"/>
      <c r="H4069" s="66"/>
      <c r="I4069" s="67"/>
      <c r="J4069" s="68"/>
    </row>
    <row r="4070" spans="1:10" x14ac:dyDescent="0.35">
      <c r="A4070" s="62"/>
      <c r="B4070" s="63"/>
      <c r="C4070" s="63"/>
      <c r="D4070" s="63"/>
      <c r="E4070" s="64"/>
      <c r="F4070" s="62"/>
      <c r="G4070" s="65"/>
      <c r="H4070" s="66"/>
      <c r="I4070" s="67"/>
      <c r="J4070" s="68"/>
    </row>
    <row r="4071" spans="1:10" x14ac:dyDescent="0.35">
      <c r="A4071" s="62"/>
      <c r="B4071" s="63"/>
      <c r="C4071" s="63"/>
      <c r="D4071" s="63"/>
      <c r="E4071" s="64"/>
      <c r="F4071" s="62"/>
      <c r="G4071" s="65"/>
      <c r="H4071" s="66"/>
      <c r="I4071" s="67"/>
      <c r="J4071" s="68"/>
    </row>
    <row r="4072" spans="1:10" x14ac:dyDescent="0.35">
      <c r="A4072" s="62"/>
      <c r="B4072" s="63"/>
      <c r="C4072" s="63"/>
      <c r="D4072" s="63"/>
      <c r="E4072" s="64"/>
      <c r="F4072" s="62"/>
      <c r="G4072" s="65"/>
      <c r="H4072" s="66"/>
      <c r="I4072" s="67"/>
      <c r="J4072" s="68"/>
    </row>
    <row r="4073" spans="1:10" x14ac:dyDescent="0.35">
      <c r="A4073" s="62"/>
      <c r="B4073" s="63"/>
      <c r="C4073" s="63"/>
      <c r="D4073" s="63"/>
      <c r="E4073" s="64"/>
      <c r="F4073" s="62"/>
      <c r="G4073" s="65"/>
      <c r="H4073" s="66"/>
      <c r="I4073" s="67"/>
      <c r="J4073" s="68"/>
    </row>
    <row r="4074" spans="1:10" x14ac:dyDescent="0.35">
      <c r="A4074" s="62"/>
      <c r="B4074" s="63"/>
      <c r="C4074" s="63"/>
      <c r="D4074" s="63"/>
      <c r="E4074" s="64"/>
      <c r="F4074" s="62"/>
      <c r="G4074" s="65"/>
      <c r="H4074" s="66"/>
      <c r="I4074" s="67"/>
      <c r="J4074" s="68"/>
    </row>
    <row r="4075" spans="1:10" x14ac:dyDescent="0.35">
      <c r="A4075" s="62"/>
      <c r="B4075" s="63"/>
      <c r="C4075" s="63"/>
      <c r="D4075" s="63"/>
      <c r="E4075" s="64"/>
      <c r="F4075" s="62"/>
      <c r="G4075" s="65"/>
      <c r="H4075" s="66"/>
      <c r="I4075" s="67"/>
      <c r="J4075" s="68"/>
    </row>
    <row r="4076" spans="1:10" x14ac:dyDescent="0.35">
      <c r="A4076" s="62"/>
      <c r="B4076" s="63"/>
      <c r="C4076" s="63"/>
      <c r="D4076" s="63"/>
      <c r="E4076" s="64"/>
      <c r="F4076" s="62"/>
      <c r="G4076" s="65"/>
      <c r="H4076" s="66"/>
      <c r="I4076" s="67"/>
      <c r="J4076" s="68"/>
    </row>
    <row r="4077" spans="1:10" x14ac:dyDescent="0.35">
      <c r="A4077" s="62"/>
      <c r="B4077" s="63"/>
      <c r="C4077" s="63"/>
      <c r="D4077" s="63"/>
      <c r="E4077" s="64"/>
      <c r="F4077" s="62"/>
      <c r="G4077" s="65"/>
      <c r="H4077" s="66"/>
      <c r="I4077" s="67"/>
      <c r="J4077" s="68"/>
    </row>
    <row r="4078" spans="1:10" x14ac:dyDescent="0.35">
      <c r="A4078" s="62"/>
      <c r="B4078" s="63"/>
      <c r="C4078" s="63"/>
      <c r="D4078" s="63"/>
      <c r="E4078" s="64"/>
      <c r="F4078" s="62"/>
      <c r="G4078" s="65"/>
      <c r="H4078" s="66"/>
      <c r="I4078" s="67"/>
      <c r="J4078" s="68"/>
    </row>
    <row r="4079" spans="1:10" x14ac:dyDescent="0.35">
      <c r="A4079" s="62"/>
      <c r="B4079" s="63"/>
      <c r="C4079" s="63"/>
      <c r="D4079" s="63"/>
      <c r="E4079" s="64"/>
      <c r="F4079" s="62"/>
      <c r="G4079" s="65"/>
      <c r="H4079" s="66"/>
      <c r="I4079" s="67"/>
      <c r="J4079" s="68"/>
    </row>
    <row r="4080" spans="1:10" x14ac:dyDescent="0.35">
      <c r="A4080" s="62"/>
      <c r="B4080" s="63"/>
      <c r="C4080" s="63"/>
      <c r="D4080" s="63"/>
      <c r="E4080" s="64"/>
      <c r="F4080" s="62"/>
      <c r="G4080" s="65"/>
      <c r="H4080" s="66"/>
      <c r="I4080" s="67"/>
      <c r="J4080" s="68"/>
    </row>
    <row r="4081" spans="1:10" x14ac:dyDescent="0.35">
      <c r="A4081" s="62"/>
      <c r="B4081" s="63"/>
      <c r="C4081" s="63"/>
      <c r="D4081" s="63"/>
      <c r="E4081" s="64"/>
      <c r="F4081" s="62"/>
      <c r="G4081" s="65"/>
      <c r="H4081" s="66"/>
      <c r="I4081" s="67"/>
      <c r="J4081" s="68"/>
    </row>
    <row r="4082" spans="1:10" x14ac:dyDescent="0.35">
      <c r="A4082" s="62"/>
      <c r="B4082" s="63"/>
      <c r="C4082" s="63"/>
      <c r="D4082" s="63"/>
      <c r="E4082" s="64"/>
      <c r="F4082" s="62"/>
      <c r="G4082" s="65"/>
      <c r="H4082" s="66"/>
      <c r="I4082" s="67"/>
      <c r="J4082" s="68"/>
    </row>
    <row r="4083" spans="1:10" x14ac:dyDescent="0.35">
      <c r="A4083" s="62"/>
      <c r="B4083" s="63"/>
      <c r="C4083" s="63"/>
      <c r="D4083" s="63"/>
      <c r="E4083" s="64"/>
      <c r="F4083" s="62"/>
      <c r="G4083" s="65"/>
      <c r="H4083" s="66"/>
      <c r="I4083" s="67"/>
      <c r="J4083" s="68"/>
    </row>
    <row r="4084" spans="1:10" x14ac:dyDescent="0.35">
      <c r="A4084" s="62"/>
      <c r="B4084" s="63"/>
      <c r="C4084" s="63"/>
      <c r="D4084" s="63"/>
      <c r="E4084" s="64"/>
      <c r="F4084" s="62"/>
      <c r="G4084" s="65"/>
      <c r="H4084" s="66"/>
      <c r="I4084" s="67"/>
      <c r="J4084" s="68"/>
    </row>
    <row r="4085" spans="1:10" x14ac:dyDescent="0.35">
      <c r="A4085" s="62"/>
      <c r="B4085" s="63"/>
      <c r="C4085" s="63"/>
      <c r="D4085" s="63"/>
      <c r="E4085" s="64"/>
      <c r="F4085" s="62"/>
      <c r="G4085" s="65"/>
      <c r="H4085" s="66"/>
      <c r="I4085" s="67"/>
      <c r="J4085" s="68"/>
    </row>
    <row r="4086" spans="1:10" x14ac:dyDescent="0.35">
      <c r="A4086" s="62"/>
      <c r="B4086" s="63"/>
      <c r="C4086" s="63"/>
      <c r="D4086" s="63"/>
      <c r="E4086" s="64"/>
      <c r="F4086" s="62"/>
      <c r="G4086" s="65"/>
      <c r="H4086" s="66"/>
      <c r="I4086" s="67"/>
      <c r="J4086" s="68"/>
    </row>
    <row r="4087" spans="1:10" x14ac:dyDescent="0.35">
      <c r="A4087" s="62"/>
      <c r="B4087" s="63"/>
      <c r="C4087" s="63"/>
      <c r="D4087" s="63"/>
      <c r="E4087" s="64"/>
      <c r="F4087" s="62"/>
      <c r="G4087" s="65"/>
      <c r="H4087" s="66"/>
      <c r="I4087" s="67"/>
      <c r="J4087" s="68"/>
    </row>
    <row r="4088" spans="1:10" x14ac:dyDescent="0.35">
      <c r="A4088" s="62"/>
      <c r="B4088" s="63"/>
      <c r="C4088" s="63"/>
      <c r="D4088" s="63"/>
      <c r="E4088" s="64"/>
      <c r="F4088" s="62"/>
      <c r="G4088" s="65"/>
      <c r="H4088" s="66"/>
      <c r="I4088" s="67"/>
      <c r="J4088" s="68"/>
    </row>
    <row r="4089" spans="1:10" x14ac:dyDescent="0.35">
      <c r="A4089" s="62"/>
      <c r="B4089" s="63"/>
      <c r="C4089" s="63"/>
      <c r="D4089" s="63"/>
      <c r="E4089" s="64"/>
      <c r="F4089" s="62"/>
      <c r="G4089" s="65"/>
      <c r="H4089" s="66"/>
      <c r="I4089" s="67"/>
      <c r="J4089" s="68"/>
    </row>
    <row r="4090" spans="1:10" x14ac:dyDescent="0.35">
      <c r="A4090" s="62"/>
      <c r="B4090" s="63"/>
      <c r="C4090" s="63"/>
      <c r="D4090" s="63"/>
      <c r="E4090" s="64"/>
      <c r="F4090" s="62"/>
      <c r="G4090" s="65"/>
      <c r="H4090" s="66"/>
      <c r="I4090" s="67"/>
      <c r="J4090" s="68"/>
    </row>
    <row r="4091" spans="1:10" x14ac:dyDescent="0.35">
      <c r="A4091" s="62"/>
      <c r="B4091" s="63"/>
      <c r="C4091" s="63"/>
      <c r="D4091" s="63"/>
      <c r="E4091" s="64"/>
      <c r="F4091" s="62"/>
      <c r="G4091" s="65"/>
      <c r="H4091" s="66"/>
      <c r="I4091" s="67"/>
      <c r="J4091" s="68"/>
    </row>
    <row r="4092" spans="1:10" x14ac:dyDescent="0.35">
      <c r="A4092" s="62"/>
      <c r="B4092" s="63"/>
      <c r="C4092" s="63"/>
      <c r="D4092" s="63"/>
      <c r="E4092" s="64"/>
      <c r="F4092" s="62"/>
      <c r="G4092" s="65"/>
      <c r="H4092" s="66"/>
      <c r="I4092" s="67"/>
      <c r="J4092" s="68"/>
    </row>
    <row r="4093" spans="1:10" x14ac:dyDescent="0.35">
      <c r="A4093" s="62"/>
      <c r="B4093" s="63"/>
      <c r="C4093" s="63"/>
      <c r="D4093" s="63"/>
      <c r="E4093" s="64"/>
      <c r="F4093" s="62"/>
      <c r="G4093" s="65"/>
      <c r="H4093" s="66"/>
      <c r="I4093" s="67"/>
      <c r="J4093" s="68"/>
    </row>
    <row r="4094" spans="1:10" x14ac:dyDescent="0.35">
      <c r="A4094" s="62"/>
      <c r="B4094" s="63"/>
      <c r="C4094" s="63"/>
      <c r="D4094" s="63"/>
      <c r="E4094" s="64"/>
      <c r="F4094" s="62"/>
      <c r="G4094" s="65"/>
      <c r="H4094" s="66"/>
      <c r="I4094" s="67"/>
      <c r="J4094" s="68"/>
    </row>
    <row r="4095" spans="1:10" x14ac:dyDescent="0.35">
      <c r="A4095" s="62"/>
      <c r="B4095" s="63"/>
      <c r="C4095" s="63"/>
      <c r="D4095" s="63"/>
      <c r="E4095" s="64"/>
      <c r="F4095" s="62"/>
      <c r="G4095" s="65"/>
      <c r="H4095" s="66"/>
      <c r="I4095" s="67"/>
      <c r="J4095" s="68"/>
    </row>
    <row r="4096" spans="1:10" x14ac:dyDescent="0.35">
      <c r="A4096" s="62"/>
      <c r="B4096" s="63"/>
      <c r="C4096" s="63"/>
      <c r="D4096" s="63"/>
      <c r="E4096" s="64"/>
      <c r="F4096" s="62"/>
      <c r="G4096" s="65"/>
      <c r="H4096" s="66"/>
      <c r="I4096" s="67"/>
      <c r="J4096" s="68"/>
    </row>
    <row r="4097" spans="1:10" x14ac:dyDescent="0.35">
      <c r="A4097" s="62"/>
      <c r="B4097" s="63"/>
      <c r="C4097" s="63"/>
      <c r="D4097" s="63"/>
      <c r="E4097" s="64"/>
      <c r="F4097" s="62"/>
      <c r="G4097" s="65"/>
      <c r="H4097" s="66"/>
      <c r="I4097" s="67"/>
      <c r="J4097" s="68"/>
    </row>
    <row r="4098" spans="1:10" x14ac:dyDescent="0.35">
      <c r="A4098" s="62"/>
      <c r="B4098" s="63"/>
      <c r="C4098" s="63"/>
      <c r="D4098" s="63"/>
      <c r="E4098" s="64"/>
      <c r="F4098" s="62"/>
      <c r="G4098" s="65"/>
      <c r="H4098" s="66"/>
      <c r="I4098" s="67"/>
      <c r="J4098" s="68"/>
    </row>
    <row r="4099" spans="1:10" x14ac:dyDescent="0.35">
      <c r="A4099" s="62"/>
      <c r="B4099" s="63"/>
      <c r="C4099" s="63"/>
      <c r="D4099" s="63"/>
      <c r="E4099" s="64"/>
      <c r="F4099" s="62"/>
      <c r="G4099" s="65"/>
      <c r="H4099" s="66"/>
      <c r="I4099" s="67"/>
      <c r="J4099" s="68"/>
    </row>
    <row r="4100" spans="1:10" x14ac:dyDescent="0.35">
      <c r="A4100" s="62"/>
      <c r="B4100" s="63"/>
      <c r="C4100" s="63"/>
      <c r="D4100" s="63"/>
      <c r="E4100" s="64"/>
      <c r="F4100" s="62"/>
      <c r="G4100" s="65"/>
      <c r="H4100" s="66"/>
      <c r="I4100" s="67"/>
      <c r="J4100" s="68"/>
    </row>
    <row r="4101" spans="1:10" x14ac:dyDescent="0.35">
      <c r="A4101" s="62"/>
      <c r="B4101" s="63"/>
      <c r="C4101" s="63"/>
      <c r="D4101" s="63"/>
      <c r="E4101" s="64"/>
      <c r="F4101" s="62"/>
      <c r="G4101" s="65"/>
      <c r="H4101" s="66"/>
      <c r="I4101" s="67"/>
      <c r="J4101" s="68"/>
    </row>
    <row r="4102" spans="1:10" x14ac:dyDescent="0.35">
      <c r="A4102" s="62"/>
      <c r="B4102" s="63"/>
      <c r="C4102" s="63"/>
      <c r="D4102" s="63"/>
      <c r="E4102" s="64"/>
      <c r="F4102" s="62"/>
      <c r="G4102" s="65"/>
      <c r="H4102" s="66"/>
      <c r="I4102" s="67"/>
      <c r="J4102" s="68"/>
    </row>
    <row r="4103" spans="1:10" x14ac:dyDescent="0.35">
      <c r="A4103" s="62"/>
      <c r="B4103" s="63"/>
      <c r="C4103" s="63"/>
      <c r="D4103" s="63"/>
      <c r="E4103" s="64"/>
      <c r="F4103" s="62"/>
      <c r="G4103" s="65"/>
      <c r="H4103" s="66"/>
      <c r="I4103" s="67"/>
      <c r="J4103" s="68"/>
    </row>
    <row r="4104" spans="1:10" x14ac:dyDescent="0.35">
      <c r="A4104" s="62"/>
      <c r="B4104" s="63"/>
      <c r="C4104" s="63"/>
      <c r="D4104" s="63"/>
      <c r="E4104" s="64"/>
      <c r="F4104" s="62"/>
      <c r="G4104" s="65"/>
      <c r="H4104" s="66"/>
      <c r="I4104" s="67"/>
      <c r="J4104" s="68"/>
    </row>
    <row r="4105" spans="1:10" x14ac:dyDescent="0.35">
      <c r="A4105" s="62"/>
      <c r="B4105" s="63"/>
      <c r="C4105" s="63"/>
      <c r="D4105" s="63"/>
      <c r="E4105" s="64"/>
      <c r="F4105" s="62"/>
      <c r="G4105" s="65"/>
      <c r="H4105" s="66"/>
      <c r="I4105" s="67"/>
      <c r="J4105" s="68"/>
    </row>
    <row r="4106" spans="1:10" x14ac:dyDescent="0.35">
      <c r="A4106" s="62"/>
      <c r="B4106" s="63"/>
      <c r="C4106" s="63"/>
      <c r="D4106" s="63"/>
      <c r="E4106" s="64"/>
      <c r="F4106" s="62"/>
      <c r="G4106" s="65"/>
      <c r="H4106" s="66"/>
      <c r="I4106" s="67"/>
      <c r="J4106" s="68"/>
    </row>
    <row r="4107" spans="1:10" x14ac:dyDescent="0.35">
      <c r="A4107" s="62"/>
      <c r="B4107" s="63"/>
      <c r="C4107" s="63"/>
      <c r="D4107" s="63"/>
      <c r="E4107" s="64"/>
      <c r="F4107" s="62"/>
      <c r="G4107" s="65"/>
      <c r="H4107" s="66"/>
      <c r="I4107" s="67"/>
      <c r="J4107" s="68"/>
    </row>
    <row r="4108" spans="1:10" x14ac:dyDescent="0.35">
      <c r="A4108" s="62"/>
      <c r="B4108" s="63"/>
      <c r="C4108" s="63"/>
      <c r="D4108" s="63"/>
      <c r="E4108" s="64"/>
      <c r="F4108" s="62"/>
      <c r="G4108" s="65"/>
      <c r="H4108" s="66"/>
      <c r="I4108" s="67"/>
      <c r="J4108" s="68"/>
    </row>
    <row r="4109" spans="1:10" x14ac:dyDescent="0.35">
      <c r="A4109" s="62"/>
      <c r="B4109" s="63"/>
      <c r="C4109" s="63"/>
      <c r="D4109" s="63"/>
      <c r="E4109" s="64"/>
      <c r="F4109" s="62"/>
      <c r="G4109" s="65"/>
      <c r="H4109" s="66"/>
      <c r="I4109" s="67"/>
      <c r="J4109" s="68"/>
    </row>
    <row r="4110" spans="1:10" x14ac:dyDescent="0.35">
      <c r="A4110" s="62"/>
      <c r="B4110" s="63"/>
      <c r="C4110" s="63"/>
      <c r="D4110" s="63"/>
      <c r="E4110" s="64"/>
      <c r="F4110" s="62"/>
      <c r="G4110" s="65"/>
      <c r="H4110" s="66"/>
      <c r="I4110" s="67"/>
      <c r="J4110" s="68"/>
    </row>
    <row r="4111" spans="1:10" x14ac:dyDescent="0.35">
      <c r="A4111" s="62"/>
      <c r="B4111" s="63"/>
      <c r="C4111" s="63"/>
      <c r="D4111" s="63"/>
      <c r="E4111" s="64"/>
      <c r="F4111" s="62"/>
      <c r="G4111" s="65"/>
      <c r="H4111" s="66"/>
      <c r="I4111" s="67"/>
      <c r="J4111" s="68"/>
    </row>
    <row r="4112" spans="1:10" x14ac:dyDescent="0.35">
      <c r="A4112" s="62"/>
      <c r="B4112" s="63"/>
      <c r="C4112" s="63"/>
      <c r="D4112" s="63"/>
      <c r="E4112" s="64"/>
      <c r="F4112" s="62"/>
      <c r="G4112" s="65"/>
      <c r="H4112" s="66"/>
      <c r="I4112" s="67"/>
      <c r="J4112" s="68"/>
    </row>
    <row r="4113" spans="1:10" x14ac:dyDescent="0.35">
      <c r="A4113" s="62"/>
      <c r="B4113" s="63"/>
      <c r="C4113" s="63"/>
      <c r="D4113" s="63"/>
      <c r="E4113" s="64"/>
      <c r="F4113" s="62"/>
      <c r="G4113" s="65"/>
      <c r="H4113" s="66"/>
      <c r="I4113" s="67"/>
      <c r="J4113" s="68"/>
    </row>
    <row r="4114" spans="1:10" x14ac:dyDescent="0.35">
      <c r="A4114" s="62"/>
      <c r="B4114" s="63"/>
      <c r="C4114" s="63"/>
      <c r="D4114" s="63"/>
      <c r="E4114" s="64"/>
      <c r="F4114" s="62"/>
      <c r="G4114" s="65"/>
      <c r="H4114" s="66"/>
      <c r="I4114" s="67"/>
      <c r="J4114" s="68"/>
    </row>
    <row r="4115" spans="1:10" x14ac:dyDescent="0.35">
      <c r="A4115" s="62"/>
      <c r="B4115" s="63"/>
      <c r="C4115" s="63"/>
      <c r="D4115" s="63"/>
      <c r="E4115" s="64"/>
      <c r="F4115" s="62"/>
      <c r="G4115" s="65"/>
      <c r="H4115" s="66"/>
      <c r="I4115" s="67"/>
      <c r="J4115" s="68"/>
    </row>
    <row r="4116" spans="1:10" x14ac:dyDescent="0.35">
      <c r="A4116" s="62"/>
      <c r="B4116" s="63"/>
      <c r="C4116" s="63"/>
      <c r="D4116" s="63"/>
      <c r="E4116" s="64"/>
      <c r="F4116" s="62"/>
      <c r="G4116" s="65"/>
      <c r="H4116" s="66"/>
      <c r="I4116" s="67"/>
      <c r="J4116" s="68"/>
    </row>
    <row r="4117" spans="1:10" x14ac:dyDescent="0.35">
      <c r="A4117" s="62"/>
      <c r="B4117" s="63"/>
      <c r="C4117" s="63"/>
      <c r="D4117" s="63"/>
      <c r="E4117" s="64"/>
      <c r="F4117" s="62"/>
      <c r="G4117" s="65"/>
      <c r="H4117" s="66"/>
      <c r="I4117" s="67"/>
      <c r="J4117" s="68"/>
    </row>
    <row r="4118" spans="1:10" x14ac:dyDescent="0.35">
      <c r="A4118" s="62"/>
      <c r="B4118" s="63"/>
      <c r="C4118" s="63"/>
      <c r="D4118" s="63"/>
      <c r="E4118" s="64"/>
      <c r="F4118" s="62"/>
      <c r="G4118" s="65"/>
      <c r="H4118" s="66"/>
      <c r="I4118" s="67"/>
      <c r="J4118" s="68"/>
    </row>
    <row r="4119" spans="1:10" x14ac:dyDescent="0.35">
      <c r="A4119" s="62"/>
      <c r="B4119" s="63"/>
      <c r="C4119" s="63"/>
      <c r="D4119" s="63"/>
      <c r="E4119" s="64"/>
      <c r="F4119" s="62"/>
      <c r="G4119" s="65"/>
      <c r="H4119" s="66"/>
      <c r="I4119" s="67"/>
      <c r="J4119" s="68"/>
    </row>
    <row r="4120" spans="1:10" x14ac:dyDescent="0.35">
      <c r="A4120" s="62"/>
      <c r="B4120" s="63"/>
      <c r="C4120" s="63"/>
      <c r="D4120" s="63"/>
      <c r="E4120" s="64"/>
      <c r="F4120" s="62"/>
      <c r="G4120" s="65"/>
      <c r="H4120" s="66"/>
      <c r="I4120" s="67"/>
      <c r="J4120" s="68"/>
    </row>
    <row r="4121" spans="1:10" x14ac:dyDescent="0.35">
      <c r="A4121" s="62"/>
      <c r="B4121" s="63"/>
      <c r="C4121" s="63"/>
      <c r="D4121" s="63"/>
      <c r="E4121" s="64"/>
      <c r="F4121" s="62"/>
      <c r="G4121" s="65"/>
      <c r="H4121" s="66"/>
      <c r="I4121" s="67"/>
      <c r="J4121" s="68"/>
    </row>
    <row r="4122" spans="1:10" x14ac:dyDescent="0.35">
      <c r="A4122" s="62"/>
      <c r="B4122" s="63"/>
      <c r="C4122" s="63"/>
      <c r="D4122" s="63"/>
      <c r="E4122" s="64"/>
      <c r="F4122" s="62"/>
      <c r="G4122" s="65"/>
      <c r="H4122" s="66"/>
      <c r="I4122" s="67"/>
      <c r="J4122" s="68"/>
    </row>
    <row r="4123" spans="1:10" x14ac:dyDescent="0.35">
      <c r="A4123" s="62"/>
      <c r="B4123" s="63"/>
      <c r="C4123" s="63"/>
      <c r="D4123" s="63"/>
      <c r="E4123" s="64"/>
      <c r="F4123" s="62"/>
      <c r="G4123" s="65"/>
      <c r="H4123" s="66"/>
      <c r="I4123" s="67"/>
      <c r="J4123" s="68"/>
    </row>
    <row r="4124" spans="1:10" x14ac:dyDescent="0.35">
      <c r="A4124" s="62"/>
      <c r="B4124" s="63"/>
      <c r="C4124" s="63"/>
      <c r="D4124" s="63"/>
      <c r="E4124" s="64"/>
      <c r="F4124" s="62"/>
      <c r="G4124" s="65"/>
      <c r="H4124" s="66"/>
      <c r="I4124" s="67"/>
      <c r="J4124" s="68"/>
    </row>
    <row r="4125" spans="1:10" x14ac:dyDescent="0.35">
      <c r="A4125" s="62"/>
      <c r="B4125" s="63"/>
      <c r="C4125" s="63"/>
      <c r="D4125" s="63"/>
      <c r="E4125" s="64"/>
      <c r="F4125" s="62"/>
      <c r="G4125" s="65"/>
      <c r="H4125" s="66"/>
      <c r="I4125" s="67"/>
      <c r="J4125" s="68"/>
    </row>
    <row r="4126" spans="1:10" x14ac:dyDescent="0.35">
      <c r="A4126" s="62"/>
      <c r="B4126" s="63"/>
      <c r="C4126" s="63"/>
      <c r="D4126" s="63"/>
      <c r="E4126" s="64"/>
      <c r="F4126" s="62"/>
      <c r="G4126" s="65"/>
      <c r="H4126" s="66"/>
      <c r="I4126" s="67"/>
      <c r="J4126" s="68"/>
    </row>
    <row r="4127" spans="1:10" x14ac:dyDescent="0.35">
      <c r="A4127" s="62"/>
      <c r="B4127" s="63"/>
      <c r="C4127" s="63"/>
      <c r="D4127" s="63"/>
      <c r="E4127" s="64"/>
      <c r="F4127" s="62"/>
      <c r="G4127" s="65"/>
      <c r="H4127" s="66"/>
      <c r="I4127" s="67"/>
      <c r="J4127" s="68"/>
    </row>
    <row r="4128" spans="1:10" x14ac:dyDescent="0.35">
      <c r="A4128" s="62"/>
      <c r="B4128" s="63"/>
      <c r="C4128" s="63"/>
      <c r="D4128" s="63"/>
      <c r="E4128" s="64"/>
      <c r="F4128" s="62"/>
      <c r="G4128" s="65"/>
      <c r="H4128" s="66"/>
      <c r="I4128" s="67"/>
      <c r="J4128" s="68"/>
    </row>
    <row r="4129" spans="1:10" x14ac:dyDescent="0.35">
      <c r="A4129" s="62"/>
      <c r="B4129" s="63"/>
      <c r="C4129" s="63"/>
      <c r="D4129" s="63"/>
      <c r="E4129" s="64"/>
      <c r="F4129" s="62"/>
      <c r="G4129" s="65"/>
      <c r="H4129" s="66"/>
      <c r="I4129" s="67"/>
      <c r="J4129" s="68"/>
    </row>
    <row r="4130" spans="1:10" x14ac:dyDescent="0.35">
      <c r="A4130" s="62"/>
      <c r="B4130" s="63"/>
      <c r="C4130" s="63"/>
      <c r="D4130" s="63"/>
      <c r="E4130" s="64"/>
      <c r="F4130" s="62"/>
      <c r="G4130" s="65"/>
      <c r="H4130" s="66"/>
      <c r="I4130" s="67"/>
      <c r="J4130" s="68"/>
    </row>
    <row r="4131" spans="1:10" x14ac:dyDescent="0.35">
      <c r="A4131" s="62"/>
      <c r="B4131" s="63"/>
      <c r="C4131" s="63"/>
      <c r="D4131" s="63"/>
      <c r="E4131" s="64"/>
      <c r="F4131" s="62"/>
      <c r="G4131" s="65"/>
      <c r="H4131" s="66"/>
      <c r="I4131" s="67"/>
      <c r="J4131" s="68"/>
    </row>
    <row r="4132" spans="1:10" x14ac:dyDescent="0.35">
      <c r="A4132" s="62"/>
      <c r="B4132" s="63"/>
      <c r="C4132" s="63"/>
      <c r="D4132" s="63"/>
      <c r="E4132" s="64"/>
      <c r="F4132" s="62"/>
      <c r="G4132" s="65"/>
      <c r="H4132" s="66"/>
      <c r="I4132" s="67"/>
      <c r="J4132" s="68"/>
    </row>
    <row r="4133" spans="1:10" x14ac:dyDescent="0.35">
      <c r="A4133" s="62"/>
      <c r="B4133" s="63"/>
      <c r="C4133" s="63"/>
      <c r="D4133" s="63"/>
      <c r="E4133" s="64"/>
      <c r="F4133" s="62"/>
      <c r="G4133" s="65"/>
      <c r="H4133" s="66"/>
      <c r="I4133" s="67"/>
      <c r="J4133" s="68"/>
    </row>
    <row r="4134" spans="1:10" x14ac:dyDescent="0.35">
      <c r="A4134" s="62"/>
      <c r="B4134" s="63"/>
      <c r="C4134" s="63"/>
      <c r="D4134" s="63"/>
      <c r="E4134" s="64"/>
      <c r="F4134" s="62"/>
      <c r="G4134" s="65"/>
      <c r="H4134" s="66"/>
      <c r="I4134" s="67"/>
      <c r="J4134" s="68"/>
    </row>
    <row r="4135" spans="1:10" x14ac:dyDescent="0.35">
      <c r="A4135" s="62"/>
      <c r="B4135" s="63"/>
      <c r="C4135" s="63"/>
      <c r="D4135" s="63"/>
      <c r="E4135" s="64"/>
      <c r="F4135" s="62"/>
      <c r="G4135" s="65"/>
      <c r="H4135" s="66"/>
      <c r="I4135" s="67"/>
      <c r="J4135" s="68"/>
    </row>
    <row r="4136" spans="1:10" x14ac:dyDescent="0.35">
      <c r="A4136" s="62"/>
      <c r="B4136" s="63"/>
      <c r="C4136" s="63"/>
      <c r="D4136" s="63"/>
      <c r="E4136" s="64"/>
      <c r="F4136" s="62"/>
      <c r="G4136" s="65"/>
      <c r="H4136" s="66"/>
      <c r="I4136" s="67"/>
      <c r="J4136" s="68"/>
    </row>
    <row r="4137" spans="1:10" x14ac:dyDescent="0.35">
      <c r="A4137" s="62"/>
      <c r="B4137" s="63"/>
      <c r="C4137" s="63"/>
      <c r="D4137" s="63"/>
      <c r="E4137" s="64"/>
      <c r="F4137" s="62"/>
      <c r="G4137" s="65"/>
      <c r="H4137" s="66"/>
      <c r="I4137" s="67"/>
      <c r="J4137" s="68"/>
    </row>
    <row r="4138" spans="1:10" x14ac:dyDescent="0.35">
      <c r="A4138" s="62"/>
      <c r="B4138" s="63"/>
      <c r="C4138" s="63"/>
      <c r="D4138" s="63"/>
      <c r="E4138" s="64"/>
      <c r="F4138" s="62"/>
      <c r="G4138" s="65"/>
      <c r="H4138" s="66"/>
      <c r="I4138" s="67"/>
      <c r="J4138" s="68"/>
    </row>
    <row r="4139" spans="1:10" x14ac:dyDescent="0.35">
      <c r="A4139" s="62"/>
      <c r="B4139" s="63"/>
      <c r="C4139" s="63"/>
      <c r="D4139" s="63"/>
      <c r="E4139" s="64"/>
      <c r="F4139" s="62"/>
      <c r="G4139" s="65"/>
      <c r="H4139" s="66"/>
      <c r="I4139" s="67"/>
      <c r="J4139" s="68"/>
    </row>
    <row r="4140" spans="1:10" x14ac:dyDescent="0.35">
      <c r="A4140" s="62"/>
      <c r="B4140" s="63"/>
      <c r="C4140" s="63"/>
      <c r="D4140" s="63"/>
      <c r="E4140" s="64"/>
      <c r="F4140" s="62"/>
      <c r="G4140" s="65"/>
      <c r="H4140" s="66"/>
      <c r="I4140" s="67"/>
      <c r="J4140" s="68"/>
    </row>
    <row r="4141" spans="1:10" x14ac:dyDescent="0.35">
      <c r="A4141" s="62"/>
      <c r="B4141" s="63"/>
      <c r="C4141" s="63"/>
      <c r="D4141" s="63"/>
      <c r="E4141" s="64"/>
      <c r="F4141" s="62"/>
      <c r="G4141" s="65"/>
      <c r="H4141" s="66"/>
      <c r="I4141" s="67"/>
      <c r="J4141" s="68"/>
    </row>
    <row r="4142" spans="1:10" x14ac:dyDescent="0.35">
      <c r="A4142" s="62"/>
      <c r="B4142" s="63"/>
      <c r="C4142" s="63"/>
      <c r="D4142" s="63"/>
      <c r="E4142" s="64"/>
      <c r="F4142" s="62"/>
      <c r="G4142" s="65"/>
      <c r="H4142" s="66"/>
      <c r="I4142" s="67"/>
      <c r="J4142" s="68"/>
    </row>
    <row r="4143" spans="1:10" x14ac:dyDescent="0.35">
      <c r="A4143" s="62"/>
      <c r="B4143" s="63"/>
      <c r="C4143" s="63"/>
      <c r="D4143" s="63"/>
      <c r="E4143" s="64"/>
      <c r="F4143" s="62"/>
      <c r="G4143" s="65"/>
      <c r="H4143" s="66"/>
      <c r="I4143" s="67"/>
      <c r="J4143" s="68"/>
    </row>
    <row r="4144" spans="1:10" x14ac:dyDescent="0.35">
      <c r="A4144" s="62"/>
      <c r="B4144" s="63"/>
      <c r="C4144" s="63"/>
      <c r="D4144" s="63"/>
      <c r="E4144" s="64"/>
      <c r="F4144" s="62"/>
      <c r="G4144" s="65"/>
      <c r="H4144" s="66"/>
      <c r="I4144" s="67"/>
      <c r="J4144" s="68"/>
    </row>
    <row r="4145" spans="1:10" x14ac:dyDescent="0.35">
      <c r="A4145" s="62"/>
      <c r="B4145" s="63"/>
      <c r="C4145" s="63"/>
      <c r="D4145" s="63"/>
      <c r="E4145" s="64"/>
      <c r="F4145" s="62"/>
      <c r="G4145" s="65"/>
      <c r="H4145" s="66"/>
      <c r="I4145" s="67"/>
      <c r="J4145" s="68"/>
    </row>
    <row r="4146" spans="1:10" x14ac:dyDescent="0.35">
      <c r="A4146" s="62"/>
      <c r="B4146" s="63"/>
      <c r="C4146" s="63"/>
      <c r="D4146" s="63"/>
      <c r="E4146" s="64"/>
      <c r="F4146" s="62"/>
      <c r="G4146" s="65"/>
      <c r="H4146" s="66"/>
      <c r="I4146" s="67"/>
      <c r="J4146" s="68"/>
    </row>
    <row r="4147" spans="1:10" x14ac:dyDescent="0.35">
      <c r="A4147" s="62"/>
      <c r="B4147" s="63"/>
      <c r="C4147" s="63"/>
      <c r="D4147" s="63"/>
      <c r="E4147" s="64"/>
      <c r="F4147" s="62"/>
      <c r="G4147" s="65"/>
      <c r="H4147" s="66"/>
      <c r="I4147" s="67"/>
      <c r="J4147" s="68"/>
    </row>
    <row r="4148" spans="1:10" x14ac:dyDescent="0.35">
      <c r="A4148" s="62"/>
      <c r="B4148" s="63"/>
      <c r="C4148" s="63"/>
      <c r="D4148" s="63"/>
      <c r="E4148" s="64"/>
      <c r="F4148" s="62"/>
      <c r="G4148" s="65"/>
      <c r="H4148" s="66"/>
      <c r="I4148" s="67"/>
      <c r="J4148" s="68"/>
    </row>
    <row r="4149" spans="1:10" x14ac:dyDescent="0.35">
      <c r="A4149" s="62"/>
      <c r="B4149" s="63"/>
      <c r="C4149" s="63"/>
      <c r="D4149" s="63"/>
      <c r="E4149" s="64"/>
      <c r="F4149" s="62"/>
      <c r="G4149" s="65"/>
      <c r="H4149" s="66"/>
      <c r="I4149" s="67"/>
      <c r="J4149" s="68"/>
    </row>
    <row r="4150" spans="1:10" x14ac:dyDescent="0.35">
      <c r="A4150" s="62"/>
      <c r="B4150" s="63"/>
      <c r="C4150" s="63"/>
      <c r="D4150" s="63"/>
      <c r="E4150" s="64"/>
      <c r="F4150" s="62"/>
      <c r="G4150" s="65"/>
      <c r="H4150" s="66"/>
      <c r="I4150" s="67"/>
      <c r="J4150" s="68"/>
    </row>
    <row r="4151" spans="1:10" x14ac:dyDescent="0.35">
      <c r="A4151" s="62"/>
      <c r="B4151" s="63"/>
      <c r="C4151" s="63"/>
      <c r="D4151" s="63"/>
      <c r="E4151" s="64"/>
      <c r="F4151" s="62"/>
      <c r="G4151" s="65"/>
      <c r="H4151" s="66"/>
      <c r="I4151" s="67"/>
      <c r="J4151" s="68"/>
    </row>
    <row r="4152" spans="1:10" x14ac:dyDescent="0.35">
      <c r="A4152" s="62"/>
      <c r="B4152" s="63"/>
      <c r="C4152" s="63"/>
      <c r="D4152" s="63"/>
      <c r="E4152" s="64"/>
      <c r="F4152" s="62"/>
      <c r="G4152" s="65"/>
      <c r="H4152" s="66"/>
      <c r="I4152" s="67"/>
      <c r="J4152" s="68"/>
    </row>
    <row r="4153" spans="1:10" x14ac:dyDescent="0.35">
      <c r="A4153" s="62"/>
      <c r="B4153" s="63"/>
      <c r="C4153" s="63"/>
      <c r="D4153" s="63"/>
      <c r="E4153" s="64"/>
      <c r="F4153" s="62"/>
      <c r="G4153" s="65"/>
      <c r="H4153" s="66"/>
      <c r="I4153" s="67"/>
      <c r="J4153" s="68"/>
    </row>
    <row r="4154" spans="1:10" x14ac:dyDescent="0.35">
      <c r="A4154" s="62"/>
      <c r="B4154" s="63"/>
      <c r="C4154" s="63"/>
      <c r="D4154" s="63"/>
      <c r="E4154" s="64"/>
      <c r="F4154" s="62"/>
      <c r="G4154" s="65"/>
      <c r="H4154" s="66"/>
      <c r="I4154" s="67"/>
      <c r="J4154" s="68"/>
    </row>
    <row r="4155" spans="1:10" x14ac:dyDescent="0.35">
      <c r="A4155" s="62"/>
      <c r="B4155" s="63"/>
      <c r="C4155" s="63"/>
      <c r="D4155" s="63"/>
      <c r="E4155" s="64"/>
      <c r="F4155" s="62"/>
      <c r="G4155" s="65"/>
      <c r="H4155" s="66"/>
      <c r="I4155" s="67"/>
      <c r="J4155" s="68"/>
    </row>
    <row r="4156" spans="1:10" x14ac:dyDescent="0.35">
      <c r="A4156" s="62"/>
      <c r="B4156" s="63"/>
      <c r="C4156" s="63"/>
      <c r="D4156" s="63"/>
      <c r="E4156" s="64"/>
      <c r="F4156" s="62"/>
      <c r="G4156" s="65"/>
      <c r="H4156" s="66"/>
      <c r="I4156" s="67"/>
      <c r="J4156" s="68"/>
    </row>
    <row r="4157" spans="1:10" x14ac:dyDescent="0.35">
      <c r="A4157" s="62"/>
      <c r="B4157" s="63"/>
      <c r="C4157" s="63"/>
      <c r="D4157" s="63"/>
      <c r="E4157" s="64"/>
      <c r="F4157" s="62"/>
      <c r="G4157" s="65"/>
      <c r="H4157" s="66"/>
      <c r="I4157" s="67"/>
      <c r="J4157" s="68"/>
    </row>
    <row r="4158" spans="1:10" x14ac:dyDescent="0.35">
      <c r="A4158" s="62"/>
      <c r="B4158" s="63"/>
      <c r="C4158" s="63"/>
      <c r="D4158" s="63"/>
      <c r="E4158" s="64"/>
      <c r="F4158" s="62"/>
      <c r="G4158" s="65"/>
      <c r="H4158" s="66"/>
      <c r="I4158" s="67"/>
      <c r="J4158" s="68"/>
    </row>
    <row r="4159" spans="1:10" x14ac:dyDescent="0.35">
      <c r="A4159" s="62"/>
      <c r="B4159" s="63"/>
      <c r="C4159" s="63"/>
      <c r="D4159" s="63"/>
      <c r="E4159" s="64"/>
      <c r="F4159" s="62"/>
      <c r="G4159" s="65"/>
      <c r="H4159" s="66"/>
      <c r="I4159" s="67"/>
      <c r="J4159" s="68"/>
    </row>
    <row r="4160" spans="1:10" x14ac:dyDescent="0.35">
      <c r="A4160" s="62"/>
      <c r="B4160" s="63"/>
      <c r="C4160" s="63"/>
      <c r="D4160" s="63"/>
      <c r="E4160" s="64"/>
      <c r="F4160" s="62"/>
      <c r="G4160" s="65"/>
      <c r="H4160" s="66"/>
      <c r="I4160" s="67"/>
      <c r="J4160" s="68"/>
    </row>
    <row r="4161" spans="1:34" x14ac:dyDescent="0.35">
      <c r="A4161" s="62"/>
      <c r="B4161" s="63"/>
      <c r="C4161" s="63"/>
      <c r="D4161" s="63"/>
      <c r="E4161" s="64"/>
      <c r="F4161" s="62"/>
      <c r="G4161" s="65"/>
      <c r="H4161" s="66"/>
      <c r="I4161" s="67"/>
      <c r="J4161" s="68"/>
    </row>
    <row r="4162" spans="1:34" x14ac:dyDescent="0.35">
      <c r="A4162" s="62"/>
      <c r="B4162" s="63"/>
      <c r="C4162" s="63"/>
      <c r="D4162" s="63"/>
      <c r="E4162" s="64"/>
      <c r="F4162" s="62"/>
      <c r="G4162" s="65"/>
      <c r="H4162" s="66"/>
      <c r="I4162" s="67"/>
      <c r="J4162" s="68"/>
    </row>
    <row r="4163" spans="1:34" x14ac:dyDescent="0.35">
      <c r="A4163" s="62"/>
      <c r="B4163" s="63"/>
      <c r="C4163" s="63"/>
      <c r="D4163" s="63"/>
      <c r="E4163" s="64"/>
      <c r="F4163" s="62"/>
      <c r="G4163" s="65"/>
      <c r="H4163" s="66"/>
      <c r="I4163" s="67"/>
      <c r="J4163" s="68"/>
    </row>
    <row r="4164" spans="1:34" x14ac:dyDescent="0.35">
      <c r="A4164" s="62"/>
      <c r="B4164" s="63"/>
      <c r="C4164" s="63"/>
      <c r="D4164" s="63"/>
      <c r="E4164" s="64"/>
      <c r="F4164" s="62"/>
      <c r="G4164" s="65"/>
      <c r="H4164" s="66"/>
      <c r="I4164" s="67"/>
      <c r="J4164" s="68"/>
    </row>
    <row r="4165" spans="1:34" x14ac:dyDescent="0.35">
      <c r="A4165" s="62"/>
      <c r="B4165" s="63"/>
      <c r="C4165" s="63"/>
      <c r="D4165" s="63"/>
      <c r="E4165" s="64"/>
      <c r="F4165" s="62"/>
      <c r="G4165" s="65"/>
      <c r="H4165" s="66"/>
      <c r="I4165" s="67"/>
      <c r="J4165" s="68"/>
    </row>
    <row r="4166" spans="1:34" x14ac:dyDescent="0.35">
      <c r="A4166" s="62"/>
      <c r="B4166" s="63"/>
      <c r="C4166" s="63"/>
      <c r="D4166" s="63"/>
      <c r="E4166" s="64"/>
      <c r="F4166" s="62"/>
      <c r="G4166" s="65"/>
      <c r="H4166" s="66"/>
      <c r="I4166" s="67"/>
      <c r="J4166" s="68"/>
    </row>
    <row r="4167" spans="1:34" x14ac:dyDescent="0.35">
      <c r="A4167" s="62"/>
      <c r="B4167" s="63"/>
      <c r="C4167" s="63"/>
      <c r="D4167" s="63"/>
      <c r="E4167" s="64"/>
      <c r="F4167" s="62"/>
      <c r="G4167" s="65"/>
      <c r="H4167" s="66"/>
      <c r="I4167" s="67"/>
      <c r="J4167" s="68"/>
    </row>
    <row r="4168" spans="1:34" x14ac:dyDescent="0.35">
      <c r="A4168" s="62"/>
      <c r="B4168" s="63"/>
      <c r="C4168" s="63"/>
      <c r="D4168" s="63"/>
      <c r="E4168" s="64"/>
      <c r="F4168" s="62"/>
      <c r="G4168" s="65"/>
      <c r="H4168" s="66"/>
      <c r="I4168" s="67"/>
      <c r="J4168" s="68"/>
    </row>
    <row r="4169" spans="1:34" x14ac:dyDescent="0.35">
      <c r="A4169" s="62"/>
      <c r="B4169" s="63"/>
      <c r="C4169" s="63"/>
      <c r="D4169" s="63"/>
      <c r="E4169" s="64"/>
      <c r="F4169" s="62"/>
      <c r="G4169" s="65"/>
      <c r="H4169" s="66"/>
      <c r="I4169" s="67"/>
      <c r="J4169" s="68"/>
    </row>
    <row r="4170" spans="1:34" x14ac:dyDescent="0.35">
      <c r="A4170" s="62"/>
      <c r="B4170" s="63"/>
      <c r="C4170" s="63"/>
      <c r="D4170" s="63"/>
      <c r="E4170" s="64"/>
      <c r="F4170" s="62"/>
      <c r="G4170" s="65"/>
      <c r="H4170" s="66"/>
      <c r="I4170" s="67"/>
      <c r="J4170" s="68"/>
    </row>
    <row r="4171" spans="1:34" x14ac:dyDescent="0.35">
      <c r="A4171" s="62"/>
      <c r="B4171" s="63"/>
      <c r="C4171" s="63"/>
      <c r="D4171" s="63"/>
      <c r="E4171" s="64"/>
      <c r="F4171" s="62"/>
      <c r="G4171" s="65"/>
      <c r="H4171" s="66"/>
      <c r="I4171" s="67"/>
      <c r="J4171" s="68"/>
    </row>
    <row r="4172" spans="1:34" x14ac:dyDescent="0.35">
      <c r="A4172" s="62"/>
      <c r="B4172" s="63"/>
      <c r="C4172" s="63"/>
      <c r="D4172" s="63"/>
      <c r="E4172" s="64"/>
      <c r="F4172" s="62"/>
      <c r="G4172" s="65"/>
      <c r="H4172" s="66"/>
      <c r="I4172" s="67"/>
      <c r="J4172" s="68"/>
    </row>
    <row r="4173" spans="1:34" x14ac:dyDescent="0.35">
      <c r="A4173" s="62"/>
      <c r="B4173" s="63"/>
      <c r="C4173" s="63"/>
      <c r="D4173" s="63"/>
      <c r="E4173" s="64"/>
      <c r="F4173" s="62"/>
      <c r="G4173" s="65"/>
      <c r="H4173" s="66"/>
      <c r="I4173" s="67"/>
      <c r="J4173" s="68"/>
    </row>
    <row r="4174" spans="1:34" x14ac:dyDescent="0.35">
      <c r="A4174" s="62"/>
      <c r="B4174" s="63"/>
      <c r="C4174" s="63"/>
      <c r="D4174" s="63"/>
      <c r="E4174" s="64"/>
      <c r="F4174" s="62"/>
      <c r="G4174" s="65"/>
      <c r="H4174" s="66"/>
      <c r="I4174" s="67"/>
      <c r="J4174" s="68"/>
      <c r="AH4174" s="97"/>
    </row>
    <row r="4175" spans="1:34" x14ac:dyDescent="0.35">
      <c r="A4175" s="62"/>
      <c r="B4175" s="63"/>
      <c r="C4175" s="63"/>
      <c r="D4175" s="63"/>
      <c r="E4175" s="64"/>
      <c r="F4175" s="62"/>
      <c r="G4175" s="65"/>
      <c r="H4175" s="66"/>
      <c r="I4175" s="67"/>
      <c r="J4175" s="68"/>
    </row>
    <row r="4176" spans="1:34" x14ac:dyDescent="0.35">
      <c r="A4176" s="62"/>
      <c r="B4176" s="63"/>
      <c r="C4176" s="63"/>
      <c r="D4176" s="63"/>
      <c r="E4176" s="64"/>
      <c r="F4176" s="62"/>
      <c r="G4176" s="65"/>
      <c r="H4176" s="66"/>
      <c r="I4176" s="67"/>
      <c r="J4176" s="68"/>
    </row>
    <row r="4177" spans="1:10" x14ac:dyDescent="0.35">
      <c r="A4177" s="62"/>
      <c r="B4177" s="63"/>
      <c r="C4177" s="63"/>
      <c r="D4177" s="63"/>
      <c r="E4177" s="64"/>
      <c r="F4177" s="62"/>
      <c r="G4177" s="65"/>
      <c r="H4177" s="66"/>
      <c r="I4177" s="67"/>
      <c r="J4177" s="68"/>
    </row>
    <row r="4178" spans="1:10" x14ac:dyDescent="0.35">
      <c r="A4178" s="62"/>
      <c r="B4178" s="63"/>
      <c r="C4178" s="63"/>
      <c r="D4178" s="63"/>
      <c r="E4178" s="64"/>
      <c r="F4178" s="62"/>
      <c r="G4178" s="65"/>
      <c r="H4178" s="66"/>
      <c r="I4178" s="67"/>
      <c r="J4178" s="68"/>
    </row>
    <row r="4179" spans="1:10" x14ac:dyDescent="0.35">
      <c r="A4179" s="62"/>
      <c r="B4179" s="63"/>
      <c r="C4179" s="63"/>
      <c r="D4179" s="63"/>
      <c r="E4179" s="64"/>
      <c r="F4179" s="62"/>
      <c r="G4179" s="65"/>
      <c r="H4179" s="66"/>
      <c r="I4179" s="67"/>
      <c r="J4179" s="68"/>
    </row>
    <row r="4180" spans="1:10" x14ac:dyDescent="0.35">
      <c r="A4180" s="62"/>
      <c r="B4180" s="63"/>
      <c r="C4180" s="63"/>
      <c r="D4180" s="63"/>
      <c r="E4180" s="64"/>
      <c r="F4180" s="62"/>
      <c r="G4180" s="65"/>
      <c r="H4180" s="66"/>
      <c r="I4180" s="67"/>
      <c r="J4180" s="68"/>
    </row>
    <row r="4181" spans="1:10" x14ac:dyDescent="0.35">
      <c r="A4181" s="62"/>
      <c r="B4181" s="63"/>
      <c r="C4181" s="63"/>
      <c r="D4181" s="63"/>
      <c r="E4181" s="64"/>
      <c r="F4181" s="62"/>
      <c r="G4181" s="65"/>
      <c r="H4181" s="66"/>
      <c r="I4181" s="67"/>
      <c r="J4181" s="68"/>
    </row>
    <row r="4182" spans="1:10" x14ac:dyDescent="0.35">
      <c r="A4182" s="62"/>
      <c r="B4182" s="63"/>
      <c r="C4182" s="63"/>
      <c r="D4182" s="63"/>
      <c r="E4182" s="64"/>
      <c r="F4182" s="62"/>
      <c r="G4182" s="65"/>
      <c r="H4182" s="66"/>
      <c r="I4182" s="67"/>
      <c r="J4182" s="68"/>
    </row>
    <row r="4183" spans="1:10" x14ac:dyDescent="0.35">
      <c r="A4183" s="62"/>
      <c r="B4183" s="63"/>
      <c r="C4183" s="63"/>
      <c r="D4183" s="63"/>
      <c r="E4183" s="64"/>
      <c r="F4183" s="62"/>
      <c r="G4183" s="65"/>
      <c r="H4183" s="66"/>
      <c r="I4183" s="67"/>
      <c r="J4183" s="68"/>
    </row>
    <row r="4184" spans="1:10" x14ac:dyDescent="0.35">
      <c r="A4184" s="62"/>
      <c r="B4184" s="63"/>
      <c r="C4184" s="63"/>
      <c r="D4184" s="63"/>
      <c r="E4184" s="64"/>
      <c r="F4184" s="62"/>
      <c r="G4184" s="65"/>
      <c r="H4184" s="66"/>
      <c r="I4184" s="67"/>
      <c r="J4184" s="68"/>
    </row>
    <row r="4185" spans="1:10" x14ac:dyDescent="0.35">
      <c r="A4185" s="62"/>
      <c r="B4185" s="63"/>
      <c r="C4185" s="63"/>
      <c r="D4185" s="63"/>
      <c r="E4185" s="64"/>
      <c r="F4185" s="62"/>
      <c r="G4185" s="65"/>
      <c r="H4185" s="66"/>
      <c r="I4185" s="67"/>
      <c r="J4185" s="68"/>
    </row>
    <row r="4186" spans="1:10" x14ac:dyDescent="0.35">
      <c r="A4186" s="62"/>
      <c r="B4186" s="63"/>
      <c r="C4186" s="63"/>
      <c r="D4186" s="63"/>
      <c r="E4186" s="64"/>
      <c r="F4186" s="62"/>
      <c r="G4186" s="65"/>
      <c r="H4186" s="66"/>
      <c r="I4186" s="67"/>
      <c r="J4186" s="68"/>
    </row>
    <row r="4187" spans="1:10" x14ac:dyDescent="0.35">
      <c r="A4187" s="62"/>
      <c r="B4187" s="63"/>
      <c r="C4187" s="63"/>
      <c r="D4187" s="63"/>
      <c r="E4187" s="64"/>
      <c r="F4187" s="62"/>
      <c r="G4187" s="65"/>
      <c r="H4187" s="66"/>
      <c r="I4187" s="67"/>
      <c r="J4187" s="68"/>
    </row>
    <row r="4188" spans="1:10" x14ac:dyDescent="0.35">
      <c r="A4188" s="62"/>
      <c r="B4188" s="63"/>
      <c r="C4188" s="63"/>
      <c r="D4188" s="63"/>
      <c r="E4188" s="64"/>
      <c r="F4188" s="62"/>
      <c r="G4188" s="65"/>
      <c r="H4188" s="66"/>
      <c r="I4188" s="67"/>
      <c r="J4188" s="68"/>
    </row>
    <row r="4189" spans="1:10" x14ac:dyDescent="0.35">
      <c r="A4189" s="62"/>
      <c r="B4189" s="63"/>
      <c r="C4189" s="63"/>
      <c r="D4189" s="63"/>
      <c r="E4189" s="64"/>
      <c r="F4189" s="62"/>
      <c r="G4189" s="65"/>
      <c r="H4189" s="66"/>
      <c r="I4189" s="67"/>
      <c r="J4189" s="68"/>
    </row>
    <row r="4190" spans="1:10" x14ac:dyDescent="0.35">
      <c r="A4190" s="62"/>
      <c r="B4190" s="63"/>
      <c r="C4190" s="63"/>
      <c r="D4190" s="63"/>
      <c r="E4190" s="64"/>
      <c r="F4190" s="62"/>
      <c r="G4190" s="65"/>
      <c r="H4190" s="66"/>
      <c r="I4190" s="67"/>
      <c r="J4190" s="68"/>
    </row>
    <row r="4191" spans="1:10" x14ac:dyDescent="0.35">
      <c r="A4191" s="62"/>
      <c r="B4191" s="63"/>
      <c r="C4191" s="63"/>
      <c r="D4191" s="63"/>
      <c r="E4191" s="64"/>
      <c r="F4191" s="62"/>
      <c r="G4191" s="65"/>
      <c r="H4191" s="66"/>
      <c r="I4191" s="67"/>
      <c r="J4191" s="68"/>
    </row>
    <row r="4192" spans="1:10" x14ac:dyDescent="0.35">
      <c r="A4192" s="62"/>
      <c r="B4192" s="63"/>
      <c r="C4192" s="63"/>
      <c r="D4192" s="63"/>
      <c r="E4192" s="64"/>
      <c r="F4192" s="62"/>
      <c r="G4192" s="65"/>
      <c r="H4192" s="66"/>
      <c r="I4192" s="67"/>
      <c r="J4192" s="68"/>
    </row>
    <row r="4193" spans="1:10" x14ac:dyDescent="0.35">
      <c r="A4193" s="62"/>
      <c r="B4193" s="63"/>
      <c r="C4193" s="63"/>
      <c r="D4193" s="63"/>
      <c r="E4193" s="64"/>
      <c r="F4193" s="62"/>
      <c r="G4193" s="65"/>
      <c r="H4193" s="66"/>
      <c r="I4193" s="67"/>
      <c r="J4193" s="68"/>
    </row>
    <row r="4194" spans="1:10" x14ac:dyDescent="0.35">
      <c r="A4194" s="62"/>
      <c r="B4194" s="63"/>
      <c r="C4194" s="63"/>
      <c r="D4194" s="63"/>
      <c r="E4194" s="64"/>
      <c r="F4194" s="62"/>
      <c r="G4194" s="65"/>
      <c r="H4194" s="66"/>
      <c r="I4194" s="67"/>
      <c r="J4194" s="68"/>
    </row>
    <row r="4195" spans="1:10" x14ac:dyDescent="0.35">
      <c r="A4195" s="62"/>
      <c r="B4195" s="63"/>
      <c r="C4195" s="63"/>
      <c r="D4195" s="63"/>
      <c r="E4195" s="64"/>
      <c r="F4195" s="62"/>
      <c r="G4195" s="65"/>
      <c r="H4195" s="66"/>
      <c r="I4195" s="67"/>
      <c r="J4195" s="68"/>
    </row>
    <row r="4196" spans="1:10" x14ac:dyDescent="0.35">
      <c r="A4196" s="62"/>
      <c r="B4196" s="63"/>
      <c r="C4196" s="63"/>
      <c r="D4196" s="63"/>
      <c r="E4196" s="64"/>
      <c r="F4196" s="62"/>
      <c r="G4196" s="65"/>
      <c r="H4196" s="66"/>
      <c r="I4196" s="67"/>
      <c r="J4196" s="68"/>
    </row>
    <row r="4197" spans="1:10" x14ac:dyDescent="0.35">
      <c r="A4197" s="62"/>
      <c r="B4197" s="63"/>
      <c r="C4197" s="63"/>
      <c r="D4197" s="63"/>
      <c r="E4197" s="64"/>
      <c r="F4197" s="62"/>
      <c r="G4197" s="65"/>
      <c r="H4197" s="66"/>
      <c r="I4197" s="67"/>
      <c r="J4197" s="68"/>
    </row>
    <row r="4198" spans="1:10" x14ac:dyDescent="0.35">
      <c r="A4198" s="62"/>
      <c r="B4198" s="63"/>
      <c r="C4198" s="63"/>
      <c r="D4198" s="63"/>
      <c r="E4198" s="64"/>
      <c r="F4198" s="62"/>
      <c r="G4198" s="65"/>
      <c r="H4198" s="66"/>
      <c r="I4198" s="67"/>
      <c r="J4198" s="68"/>
    </row>
    <row r="4199" spans="1:10" x14ac:dyDescent="0.35">
      <c r="A4199" s="62"/>
      <c r="B4199" s="63"/>
      <c r="C4199" s="63"/>
      <c r="D4199" s="63"/>
      <c r="E4199" s="64"/>
      <c r="F4199" s="62"/>
      <c r="G4199" s="65"/>
      <c r="H4199" s="66"/>
      <c r="I4199" s="67"/>
      <c r="J4199" s="68"/>
    </row>
    <row r="4200" spans="1:10" x14ac:dyDescent="0.35">
      <c r="A4200" s="62"/>
      <c r="B4200" s="63"/>
      <c r="C4200" s="63"/>
      <c r="D4200" s="63"/>
      <c r="E4200" s="64"/>
      <c r="F4200" s="62"/>
      <c r="G4200" s="65"/>
      <c r="H4200" s="66"/>
      <c r="I4200" s="67"/>
      <c r="J4200" s="68"/>
    </row>
    <row r="4201" spans="1:10" x14ac:dyDescent="0.35">
      <c r="A4201" s="62"/>
      <c r="B4201" s="63"/>
      <c r="C4201" s="63"/>
      <c r="D4201" s="63"/>
      <c r="E4201" s="64"/>
      <c r="F4201" s="62"/>
      <c r="G4201" s="65"/>
      <c r="H4201" s="66"/>
      <c r="I4201" s="67"/>
      <c r="J4201" s="68"/>
    </row>
    <row r="4202" spans="1:10" x14ac:dyDescent="0.35">
      <c r="A4202" s="62"/>
      <c r="B4202" s="63"/>
      <c r="C4202" s="63"/>
      <c r="D4202" s="63"/>
      <c r="E4202" s="64"/>
      <c r="F4202" s="62"/>
      <c r="G4202" s="65"/>
      <c r="H4202" s="66"/>
      <c r="I4202" s="67"/>
      <c r="J4202" s="68"/>
    </row>
    <row r="4203" spans="1:10" x14ac:dyDescent="0.35">
      <c r="A4203" s="62"/>
      <c r="B4203" s="63"/>
      <c r="C4203" s="63"/>
      <c r="D4203" s="63"/>
      <c r="E4203" s="64"/>
      <c r="F4203" s="62"/>
      <c r="G4203" s="65"/>
      <c r="H4203" s="66"/>
      <c r="I4203" s="67"/>
      <c r="J4203" s="68"/>
    </row>
    <row r="4204" spans="1:10" x14ac:dyDescent="0.35">
      <c r="A4204" s="62"/>
      <c r="B4204" s="63"/>
      <c r="C4204" s="63"/>
      <c r="D4204" s="63"/>
      <c r="E4204" s="64"/>
      <c r="F4204" s="62"/>
      <c r="G4204" s="65"/>
      <c r="H4204" s="66"/>
      <c r="I4204" s="67"/>
      <c r="J4204" s="68"/>
    </row>
    <row r="4205" spans="1:10" x14ac:dyDescent="0.35">
      <c r="A4205" s="62"/>
      <c r="B4205" s="63"/>
      <c r="C4205" s="63"/>
      <c r="D4205" s="63"/>
      <c r="E4205" s="64"/>
      <c r="F4205" s="62"/>
      <c r="G4205" s="65"/>
      <c r="H4205" s="66"/>
      <c r="I4205" s="67"/>
      <c r="J4205" s="68"/>
    </row>
    <row r="4206" spans="1:10" x14ac:dyDescent="0.35">
      <c r="A4206" s="62"/>
      <c r="B4206" s="63"/>
      <c r="C4206" s="63"/>
      <c r="D4206" s="63"/>
      <c r="E4206" s="64"/>
      <c r="F4206" s="62"/>
      <c r="G4206" s="65"/>
      <c r="H4206" s="66"/>
      <c r="I4206" s="67"/>
      <c r="J4206" s="68"/>
    </row>
    <row r="4207" spans="1:10" x14ac:dyDescent="0.35">
      <c r="A4207" s="62"/>
      <c r="B4207" s="63"/>
      <c r="C4207" s="63"/>
      <c r="D4207" s="63"/>
      <c r="E4207" s="64"/>
      <c r="F4207" s="62"/>
      <c r="G4207" s="65"/>
      <c r="H4207" s="66"/>
      <c r="I4207" s="67"/>
      <c r="J4207" s="68"/>
    </row>
    <row r="4208" spans="1:10" x14ac:dyDescent="0.35">
      <c r="A4208" s="62"/>
      <c r="B4208" s="63"/>
      <c r="C4208" s="63"/>
      <c r="D4208" s="63"/>
      <c r="E4208" s="64"/>
      <c r="F4208" s="62"/>
      <c r="G4208" s="65"/>
      <c r="H4208" s="66"/>
      <c r="I4208" s="67"/>
      <c r="J4208" s="68"/>
    </row>
    <row r="4209" spans="1:10" x14ac:dyDescent="0.35">
      <c r="A4209" s="62"/>
      <c r="B4209" s="63"/>
      <c r="C4209" s="63"/>
      <c r="D4209" s="63"/>
      <c r="E4209" s="64"/>
      <c r="F4209" s="62"/>
      <c r="G4209" s="65"/>
      <c r="H4209" s="66"/>
      <c r="I4209" s="67"/>
      <c r="J4209" s="68"/>
    </row>
    <row r="4210" spans="1:10" x14ac:dyDescent="0.35">
      <c r="A4210" s="62"/>
      <c r="B4210" s="63"/>
      <c r="C4210" s="63"/>
      <c r="D4210" s="63"/>
      <c r="E4210" s="64"/>
      <c r="F4210" s="62"/>
      <c r="G4210" s="65"/>
      <c r="H4210" s="66"/>
      <c r="I4210" s="67"/>
      <c r="J4210" s="68"/>
    </row>
    <row r="4211" spans="1:10" x14ac:dyDescent="0.35">
      <c r="A4211" s="62"/>
      <c r="B4211" s="63"/>
      <c r="C4211" s="63"/>
      <c r="D4211" s="63"/>
      <c r="E4211" s="64"/>
      <c r="F4211" s="62"/>
      <c r="G4211" s="65"/>
      <c r="H4211" s="66"/>
      <c r="I4211" s="67"/>
      <c r="J4211" s="68"/>
    </row>
    <row r="4212" spans="1:10" x14ac:dyDescent="0.35">
      <c r="A4212" s="62"/>
      <c r="B4212" s="63"/>
      <c r="C4212" s="63"/>
      <c r="D4212" s="63"/>
      <c r="E4212" s="64"/>
      <c r="F4212" s="62"/>
      <c r="G4212" s="65"/>
      <c r="H4212" s="66"/>
      <c r="I4212" s="67"/>
      <c r="J4212" s="68"/>
    </row>
    <row r="4213" spans="1:10" x14ac:dyDescent="0.35">
      <c r="A4213" s="62"/>
      <c r="B4213" s="63"/>
      <c r="C4213" s="63"/>
      <c r="D4213" s="63"/>
      <c r="E4213" s="64"/>
      <c r="F4213" s="62"/>
      <c r="G4213" s="65"/>
      <c r="H4213" s="66"/>
      <c r="I4213" s="67"/>
      <c r="J4213" s="68"/>
    </row>
    <row r="4214" spans="1:10" x14ac:dyDescent="0.35">
      <c r="A4214" s="62"/>
      <c r="B4214" s="63"/>
      <c r="C4214" s="63"/>
      <c r="D4214" s="63"/>
      <c r="E4214" s="64"/>
      <c r="F4214" s="62"/>
      <c r="G4214" s="65"/>
      <c r="H4214" s="66"/>
      <c r="I4214" s="67"/>
      <c r="J4214" s="68"/>
    </row>
    <row r="4215" spans="1:10" x14ac:dyDescent="0.35">
      <c r="A4215" s="62"/>
      <c r="B4215" s="63"/>
      <c r="C4215" s="63"/>
      <c r="D4215" s="63"/>
      <c r="E4215" s="64"/>
      <c r="F4215" s="62"/>
      <c r="G4215" s="65"/>
      <c r="H4215" s="66"/>
      <c r="I4215" s="67"/>
      <c r="J4215" s="68"/>
    </row>
    <row r="4216" spans="1:10" x14ac:dyDescent="0.35">
      <c r="A4216" s="62"/>
      <c r="B4216" s="63"/>
      <c r="C4216" s="63"/>
      <c r="D4216" s="63"/>
      <c r="E4216" s="64"/>
      <c r="F4216" s="62"/>
      <c r="G4216" s="65"/>
      <c r="H4216" s="66"/>
      <c r="I4216" s="67"/>
      <c r="J4216" s="68"/>
    </row>
    <row r="4217" spans="1:10" x14ac:dyDescent="0.35">
      <c r="A4217" s="62"/>
      <c r="B4217" s="63"/>
      <c r="C4217" s="63"/>
      <c r="D4217" s="63"/>
      <c r="E4217" s="64"/>
      <c r="F4217" s="62"/>
      <c r="G4217" s="65"/>
      <c r="H4217" s="66"/>
      <c r="I4217" s="67"/>
      <c r="J4217" s="68"/>
    </row>
    <row r="4218" spans="1:10" x14ac:dyDescent="0.35">
      <c r="A4218" s="62"/>
      <c r="B4218" s="63"/>
      <c r="C4218" s="63"/>
      <c r="D4218" s="63"/>
      <c r="E4218" s="64"/>
      <c r="F4218" s="62"/>
      <c r="G4218" s="65"/>
      <c r="H4218" s="66"/>
      <c r="I4218" s="67"/>
      <c r="J4218" s="68"/>
    </row>
    <row r="4219" spans="1:10" x14ac:dyDescent="0.35">
      <c r="A4219" s="62"/>
      <c r="B4219" s="63"/>
      <c r="C4219" s="63"/>
      <c r="D4219" s="63"/>
      <c r="E4219" s="64"/>
      <c r="F4219" s="62"/>
      <c r="G4219" s="65"/>
      <c r="H4219" s="66"/>
      <c r="I4219" s="67"/>
      <c r="J4219" s="68"/>
    </row>
    <row r="4220" spans="1:10" x14ac:dyDescent="0.35">
      <c r="A4220" s="62"/>
      <c r="B4220" s="63"/>
      <c r="C4220" s="63"/>
      <c r="D4220" s="63"/>
      <c r="E4220" s="64"/>
      <c r="F4220" s="62"/>
      <c r="G4220" s="65"/>
      <c r="H4220" s="66"/>
      <c r="I4220" s="67"/>
      <c r="J4220" s="68"/>
    </row>
    <row r="4221" spans="1:10" x14ac:dyDescent="0.35">
      <c r="A4221" s="62"/>
      <c r="B4221" s="63"/>
      <c r="C4221" s="63"/>
      <c r="D4221" s="63"/>
      <c r="E4221" s="64"/>
      <c r="F4221" s="62"/>
      <c r="G4221" s="65"/>
      <c r="H4221" s="66"/>
      <c r="I4221" s="67"/>
      <c r="J4221" s="68"/>
    </row>
    <row r="4222" spans="1:10" x14ac:dyDescent="0.35">
      <c r="A4222" s="62"/>
      <c r="B4222" s="63"/>
      <c r="C4222" s="63"/>
      <c r="D4222" s="63"/>
      <c r="E4222" s="64"/>
      <c r="F4222" s="62"/>
      <c r="G4222" s="65"/>
      <c r="H4222" s="66"/>
      <c r="I4222" s="67"/>
      <c r="J4222" s="68"/>
    </row>
    <row r="4223" spans="1:10" x14ac:dyDescent="0.35">
      <c r="A4223" s="62"/>
      <c r="B4223" s="63"/>
      <c r="C4223" s="63"/>
      <c r="D4223" s="63"/>
      <c r="E4223" s="64"/>
      <c r="F4223" s="62"/>
      <c r="G4223" s="65"/>
      <c r="H4223" s="66"/>
      <c r="I4223" s="67"/>
      <c r="J4223" s="68"/>
    </row>
    <row r="4224" spans="1:10" x14ac:dyDescent="0.35">
      <c r="A4224" s="62"/>
      <c r="B4224" s="63"/>
      <c r="C4224" s="63"/>
      <c r="D4224" s="63"/>
      <c r="E4224" s="64"/>
      <c r="F4224" s="62"/>
      <c r="G4224" s="65"/>
      <c r="H4224" s="66"/>
      <c r="I4224" s="67"/>
      <c r="J4224" s="68"/>
    </row>
    <row r="4225" spans="1:10" x14ac:dyDescent="0.35">
      <c r="A4225" s="62"/>
      <c r="B4225" s="63"/>
      <c r="C4225" s="63"/>
      <c r="D4225" s="63"/>
      <c r="E4225" s="64"/>
      <c r="F4225" s="62"/>
      <c r="G4225" s="65"/>
      <c r="H4225" s="66"/>
      <c r="I4225" s="67"/>
      <c r="J4225" s="68"/>
    </row>
    <row r="4226" spans="1:10" x14ac:dyDescent="0.35">
      <c r="A4226" s="62"/>
      <c r="B4226" s="63"/>
      <c r="C4226" s="63"/>
      <c r="D4226" s="63"/>
      <c r="E4226" s="64"/>
      <c r="F4226" s="62"/>
      <c r="G4226" s="65"/>
      <c r="H4226" s="66"/>
      <c r="I4226" s="67"/>
      <c r="J4226" s="68"/>
    </row>
    <row r="4227" spans="1:10" x14ac:dyDescent="0.35">
      <c r="A4227" s="62"/>
      <c r="B4227" s="63"/>
      <c r="C4227" s="63"/>
      <c r="D4227" s="63"/>
      <c r="E4227" s="64"/>
      <c r="F4227" s="62"/>
      <c r="G4227" s="65"/>
      <c r="H4227" s="66"/>
      <c r="I4227" s="67"/>
      <c r="J4227" s="68"/>
    </row>
    <row r="4228" spans="1:10" x14ac:dyDescent="0.35">
      <c r="A4228" s="62"/>
      <c r="B4228" s="63"/>
      <c r="C4228" s="63"/>
      <c r="D4228" s="63"/>
      <c r="E4228" s="64"/>
      <c r="F4228" s="62"/>
      <c r="G4228" s="65"/>
      <c r="H4228" s="66"/>
      <c r="I4228" s="67"/>
      <c r="J4228" s="68"/>
    </row>
    <row r="4229" spans="1:10" x14ac:dyDescent="0.35">
      <c r="A4229" s="62"/>
      <c r="B4229" s="63"/>
      <c r="C4229" s="63"/>
      <c r="D4229" s="63"/>
      <c r="E4229" s="64"/>
      <c r="F4229" s="62"/>
      <c r="G4229" s="65"/>
      <c r="H4229" s="66"/>
      <c r="I4229" s="67"/>
      <c r="J4229" s="68"/>
    </row>
    <row r="4230" spans="1:10" x14ac:dyDescent="0.35">
      <c r="A4230" s="62"/>
      <c r="B4230" s="63"/>
      <c r="C4230" s="63"/>
      <c r="D4230" s="63"/>
      <c r="E4230" s="64"/>
      <c r="F4230" s="62"/>
      <c r="G4230" s="65"/>
      <c r="H4230" s="66"/>
      <c r="I4230" s="67"/>
      <c r="J4230" s="68"/>
    </row>
    <row r="4231" spans="1:10" x14ac:dyDescent="0.35">
      <c r="A4231" s="62"/>
      <c r="B4231" s="63"/>
      <c r="C4231" s="63"/>
      <c r="D4231" s="63"/>
      <c r="E4231" s="64"/>
      <c r="F4231" s="62"/>
      <c r="G4231" s="65"/>
      <c r="H4231" s="66"/>
      <c r="I4231" s="67"/>
      <c r="J4231" s="68"/>
    </row>
    <row r="4232" spans="1:10" x14ac:dyDescent="0.35">
      <c r="A4232" s="62"/>
      <c r="B4232" s="63"/>
      <c r="C4232" s="63"/>
      <c r="D4232" s="63"/>
      <c r="E4232" s="64"/>
      <c r="F4232" s="62"/>
      <c r="G4232" s="65"/>
      <c r="H4232" s="66"/>
      <c r="I4232" s="67"/>
      <c r="J4232" s="68"/>
    </row>
    <row r="4233" spans="1:10" x14ac:dyDescent="0.35">
      <c r="A4233" s="62"/>
      <c r="B4233" s="63"/>
      <c r="C4233" s="63"/>
      <c r="D4233" s="63"/>
      <c r="E4233" s="64"/>
      <c r="F4233" s="62"/>
      <c r="G4233" s="65"/>
      <c r="H4233" s="66"/>
      <c r="I4233" s="67"/>
      <c r="J4233" s="68"/>
    </row>
    <row r="4234" spans="1:10" x14ac:dyDescent="0.35">
      <c r="A4234" s="62"/>
      <c r="B4234" s="63"/>
      <c r="C4234" s="63"/>
      <c r="D4234" s="63"/>
      <c r="E4234" s="64"/>
      <c r="F4234" s="62"/>
      <c r="G4234" s="65"/>
      <c r="H4234" s="66"/>
      <c r="I4234" s="67"/>
      <c r="J4234" s="68"/>
    </row>
    <row r="4235" spans="1:10" x14ac:dyDescent="0.35">
      <c r="A4235" s="62"/>
      <c r="B4235" s="63"/>
      <c r="C4235" s="63"/>
      <c r="D4235" s="63"/>
      <c r="E4235" s="64"/>
      <c r="F4235" s="62"/>
      <c r="G4235" s="65"/>
      <c r="H4235" s="66"/>
      <c r="I4235" s="67"/>
      <c r="J4235" s="68"/>
    </row>
    <row r="4236" spans="1:10" x14ac:dyDescent="0.35">
      <c r="A4236" s="62"/>
      <c r="B4236" s="63"/>
      <c r="C4236" s="63"/>
      <c r="D4236" s="63"/>
      <c r="E4236" s="64"/>
      <c r="F4236" s="62"/>
      <c r="G4236" s="65"/>
      <c r="H4236" s="66"/>
      <c r="I4236" s="67"/>
      <c r="J4236" s="68"/>
    </row>
    <row r="4237" spans="1:10" x14ac:dyDescent="0.35">
      <c r="A4237" s="62"/>
      <c r="B4237" s="63"/>
      <c r="C4237" s="63"/>
      <c r="D4237" s="63"/>
      <c r="E4237" s="64"/>
      <c r="F4237" s="62"/>
      <c r="G4237" s="65"/>
      <c r="H4237" s="66"/>
      <c r="I4237" s="67"/>
      <c r="J4237" s="68"/>
    </row>
    <row r="4238" spans="1:10" x14ac:dyDescent="0.35">
      <c r="A4238" s="62"/>
      <c r="B4238" s="63"/>
      <c r="C4238" s="63"/>
      <c r="D4238" s="63"/>
      <c r="E4238" s="64"/>
      <c r="F4238" s="62"/>
      <c r="G4238" s="65"/>
      <c r="H4238" s="66"/>
      <c r="I4238" s="67"/>
      <c r="J4238" s="68"/>
    </row>
    <row r="4239" spans="1:10" x14ac:dyDescent="0.35">
      <c r="A4239" s="62"/>
      <c r="B4239" s="63"/>
      <c r="C4239" s="63"/>
      <c r="D4239" s="63"/>
      <c r="E4239" s="64"/>
      <c r="F4239" s="62"/>
      <c r="G4239" s="65"/>
      <c r="H4239" s="66"/>
      <c r="I4239" s="67"/>
      <c r="J4239" s="68"/>
    </row>
    <row r="4240" spans="1:10" x14ac:dyDescent="0.35">
      <c r="A4240" s="62"/>
      <c r="B4240" s="63"/>
      <c r="C4240" s="63"/>
      <c r="D4240" s="63"/>
      <c r="E4240" s="64"/>
      <c r="F4240" s="62"/>
      <c r="G4240" s="65"/>
      <c r="H4240" s="66"/>
      <c r="I4240" s="67"/>
      <c r="J4240" s="68"/>
    </row>
    <row r="4241" spans="1:10" x14ac:dyDescent="0.35">
      <c r="A4241" s="62"/>
      <c r="B4241" s="63"/>
      <c r="C4241" s="63"/>
      <c r="D4241" s="63"/>
      <c r="E4241" s="64"/>
      <c r="F4241" s="62"/>
      <c r="G4241" s="65"/>
      <c r="H4241" s="66"/>
      <c r="I4241" s="67"/>
      <c r="J4241" s="68"/>
    </row>
    <row r="4242" spans="1:10" x14ac:dyDescent="0.35">
      <c r="A4242" s="62"/>
      <c r="B4242" s="63"/>
      <c r="C4242" s="63"/>
      <c r="D4242" s="63"/>
      <c r="E4242" s="64"/>
      <c r="F4242" s="62"/>
      <c r="G4242" s="65"/>
      <c r="H4242" s="66"/>
      <c r="I4242" s="67"/>
      <c r="J4242" s="68"/>
    </row>
    <row r="4243" spans="1:10" x14ac:dyDescent="0.35">
      <c r="A4243" s="62"/>
      <c r="B4243" s="63"/>
      <c r="C4243" s="63"/>
      <c r="D4243" s="63"/>
      <c r="E4243" s="64"/>
      <c r="F4243" s="62"/>
      <c r="G4243" s="65"/>
      <c r="H4243" s="66"/>
      <c r="I4243" s="67"/>
      <c r="J4243" s="68"/>
    </row>
    <row r="4244" spans="1:10" x14ac:dyDescent="0.35">
      <c r="A4244" s="62"/>
      <c r="B4244" s="63"/>
      <c r="C4244" s="63"/>
      <c r="D4244" s="63"/>
      <c r="E4244" s="64"/>
      <c r="F4244" s="62"/>
      <c r="G4244" s="65"/>
      <c r="H4244" s="66"/>
      <c r="I4244" s="67"/>
      <c r="J4244" s="68"/>
    </row>
    <row r="4245" spans="1:10" x14ac:dyDescent="0.35">
      <c r="A4245" s="62"/>
      <c r="B4245" s="63"/>
      <c r="C4245" s="63"/>
      <c r="D4245" s="63"/>
      <c r="E4245" s="64"/>
      <c r="F4245" s="62"/>
      <c r="G4245" s="65"/>
      <c r="H4245" s="66"/>
      <c r="I4245" s="67"/>
      <c r="J4245" s="68"/>
    </row>
    <row r="4246" spans="1:10" x14ac:dyDescent="0.35">
      <c r="A4246" s="62"/>
      <c r="B4246" s="63"/>
      <c r="C4246" s="63"/>
      <c r="D4246" s="63"/>
      <c r="E4246" s="64"/>
      <c r="F4246" s="62"/>
      <c r="G4246" s="65"/>
      <c r="H4246" s="66"/>
      <c r="I4246" s="67"/>
      <c r="J4246" s="68"/>
    </row>
    <row r="4247" spans="1:10" x14ac:dyDescent="0.35">
      <c r="A4247" s="62"/>
      <c r="B4247" s="63"/>
      <c r="C4247" s="63"/>
      <c r="D4247" s="63"/>
      <c r="E4247" s="64"/>
      <c r="F4247" s="62"/>
      <c r="G4247" s="65"/>
      <c r="H4247" s="66"/>
      <c r="I4247" s="67"/>
      <c r="J4247" s="68"/>
    </row>
    <row r="4248" spans="1:10" x14ac:dyDescent="0.35">
      <c r="A4248" s="62"/>
      <c r="B4248" s="63"/>
      <c r="C4248" s="63"/>
      <c r="D4248" s="63"/>
      <c r="E4248" s="64"/>
      <c r="F4248" s="62"/>
      <c r="G4248" s="65"/>
      <c r="H4248" s="66"/>
      <c r="I4248" s="67"/>
      <c r="J4248" s="68"/>
    </row>
    <row r="4249" spans="1:10" x14ac:dyDescent="0.35">
      <c r="A4249" s="62"/>
      <c r="B4249" s="63"/>
      <c r="C4249" s="63"/>
      <c r="D4249" s="63"/>
      <c r="E4249" s="64"/>
      <c r="F4249" s="62"/>
      <c r="G4249" s="65"/>
      <c r="H4249" s="66"/>
      <c r="I4249" s="67"/>
      <c r="J4249" s="68"/>
    </row>
    <row r="4250" spans="1:10" x14ac:dyDescent="0.35">
      <c r="A4250" s="62"/>
      <c r="B4250" s="63"/>
      <c r="C4250" s="63"/>
      <c r="D4250" s="63"/>
      <c r="E4250" s="64"/>
      <c r="F4250" s="62"/>
      <c r="G4250" s="65"/>
      <c r="H4250" s="66"/>
      <c r="I4250" s="67"/>
      <c r="J4250" s="68"/>
    </row>
    <row r="4251" spans="1:10" x14ac:dyDescent="0.35">
      <c r="A4251" s="62"/>
      <c r="B4251" s="63"/>
      <c r="C4251" s="63"/>
      <c r="D4251" s="63"/>
      <c r="E4251" s="64"/>
      <c r="F4251" s="62"/>
      <c r="G4251" s="65"/>
      <c r="H4251" s="66"/>
      <c r="I4251" s="67"/>
      <c r="J4251" s="68"/>
    </row>
    <row r="4252" spans="1:10" x14ac:dyDescent="0.35">
      <c r="A4252" s="62"/>
      <c r="B4252" s="63"/>
      <c r="C4252" s="63"/>
      <c r="D4252" s="63"/>
      <c r="E4252" s="64"/>
      <c r="F4252" s="62"/>
      <c r="G4252" s="65"/>
      <c r="H4252" s="66"/>
      <c r="I4252" s="67"/>
      <c r="J4252" s="68"/>
    </row>
    <row r="4253" spans="1:10" x14ac:dyDescent="0.35">
      <c r="A4253" s="62"/>
      <c r="B4253" s="63"/>
      <c r="C4253" s="63"/>
      <c r="D4253" s="63"/>
      <c r="E4253" s="64"/>
      <c r="F4253" s="62"/>
      <c r="G4253" s="65"/>
      <c r="H4253" s="66"/>
      <c r="I4253" s="67"/>
      <c r="J4253" s="68"/>
    </row>
    <row r="4254" spans="1:10" x14ac:dyDescent="0.35">
      <c r="A4254" s="62"/>
      <c r="B4254" s="63"/>
      <c r="C4254" s="63"/>
      <c r="D4254" s="63"/>
      <c r="E4254" s="64"/>
      <c r="F4254" s="62"/>
      <c r="G4254" s="65"/>
      <c r="H4254" s="66"/>
      <c r="I4254" s="67"/>
      <c r="J4254" s="68"/>
    </row>
    <row r="4255" spans="1:10" x14ac:dyDescent="0.35">
      <c r="A4255" s="62"/>
      <c r="B4255" s="63"/>
      <c r="C4255" s="63"/>
      <c r="D4255" s="63"/>
      <c r="E4255" s="64"/>
      <c r="F4255" s="62"/>
      <c r="G4255" s="65"/>
      <c r="H4255" s="66"/>
      <c r="I4255" s="67"/>
      <c r="J4255" s="68"/>
    </row>
    <row r="4256" spans="1:10" x14ac:dyDescent="0.35">
      <c r="A4256" s="62"/>
      <c r="B4256" s="63"/>
      <c r="C4256" s="63"/>
      <c r="D4256" s="63"/>
      <c r="E4256" s="64"/>
      <c r="F4256" s="62"/>
      <c r="G4256" s="65"/>
      <c r="H4256" s="66"/>
      <c r="I4256" s="67"/>
      <c r="J4256" s="68"/>
    </row>
    <row r="4257" spans="1:10" x14ac:dyDescent="0.35">
      <c r="A4257" s="62"/>
      <c r="B4257" s="63"/>
      <c r="C4257" s="63"/>
      <c r="D4257" s="63"/>
      <c r="E4257" s="64"/>
      <c r="F4257" s="62"/>
      <c r="G4257" s="65"/>
      <c r="H4257" s="66"/>
      <c r="I4257" s="67"/>
      <c r="J4257" s="68"/>
    </row>
    <row r="4258" spans="1:10" x14ac:dyDescent="0.35">
      <c r="A4258" s="62"/>
      <c r="B4258" s="63"/>
      <c r="C4258" s="63"/>
      <c r="D4258" s="63"/>
      <c r="E4258" s="64"/>
      <c r="F4258" s="62"/>
      <c r="G4258" s="65"/>
      <c r="H4258" s="66"/>
      <c r="I4258" s="67"/>
      <c r="J4258" s="68"/>
    </row>
    <row r="4259" spans="1:10" x14ac:dyDescent="0.35">
      <c r="A4259" s="62"/>
      <c r="B4259" s="63"/>
      <c r="C4259" s="63"/>
      <c r="D4259" s="63"/>
      <c r="E4259" s="64"/>
      <c r="F4259" s="62"/>
      <c r="G4259" s="65"/>
      <c r="H4259" s="66"/>
      <c r="I4259" s="67"/>
      <c r="J4259" s="68"/>
    </row>
    <row r="4260" spans="1:10" x14ac:dyDescent="0.35">
      <c r="A4260" s="62"/>
      <c r="B4260" s="63"/>
      <c r="C4260" s="63"/>
      <c r="D4260" s="63"/>
      <c r="E4260" s="64"/>
      <c r="F4260" s="62"/>
      <c r="G4260" s="65"/>
      <c r="H4260" s="66"/>
      <c r="I4260" s="67"/>
      <c r="J4260" s="68"/>
    </row>
    <row r="4261" spans="1:10" x14ac:dyDescent="0.35">
      <c r="A4261" s="62"/>
      <c r="B4261" s="63"/>
      <c r="C4261" s="63"/>
      <c r="D4261" s="63"/>
      <c r="E4261" s="64"/>
      <c r="F4261" s="62"/>
      <c r="G4261" s="65"/>
      <c r="H4261" s="66"/>
      <c r="I4261" s="67"/>
      <c r="J4261" s="68"/>
    </row>
    <row r="4262" spans="1:10" x14ac:dyDescent="0.35">
      <c r="A4262" s="62"/>
      <c r="B4262" s="63"/>
      <c r="C4262" s="63"/>
      <c r="D4262" s="63"/>
      <c r="E4262" s="64"/>
      <c r="F4262" s="62"/>
      <c r="G4262" s="65"/>
      <c r="H4262" s="66"/>
      <c r="I4262" s="67"/>
      <c r="J4262" s="68"/>
    </row>
    <row r="4263" spans="1:10" x14ac:dyDescent="0.35">
      <c r="A4263" s="62"/>
      <c r="B4263" s="63"/>
      <c r="C4263" s="63"/>
      <c r="D4263" s="63"/>
      <c r="E4263" s="64"/>
      <c r="F4263" s="62"/>
      <c r="G4263" s="65"/>
      <c r="H4263" s="66"/>
      <c r="I4263" s="67"/>
      <c r="J4263" s="68"/>
    </row>
    <row r="4264" spans="1:10" x14ac:dyDescent="0.35">
      <c r="A4264" s="62"/>
      <c r="B4264" s="63"/>
      <c r="C4264" s="63"/>
      <c r="D4264" s="63"/>
      <c r="E4264" s="64"/>
      <c r="F4264" s="62"/>
      <c r="G4264" s="65"/>
      <c r="H4264" s="66"/>
      <c r="I4264" s="67"/>
      <c r="J4264" s="68"/>
    </row>
    <row r="4265" spans="1:10" x14ac:dyDescent="0.35">
      <c r="A4265" s="62"/>
      <c r="B4265" s="63"/>
      <c r="C4265" s="63"/>
      <c r="D4265" s="63"/>
      <c r="E4265" s="64"/>
      <c r="F4265" s="62"/>
      <c r="G4265" s="65"/>
      <c r="H4265" s="66"/>
      <c r="I4265" s="67"/>
      <c r="J4265" s="68"/>
    </row>
    <row r="4266" spans="1:10" x14ac:dyDescent="0.35">
      <c r="A4266" s="62"/>
      <c r="B4266" s="63"/>
      <c r="C4266" s="63"/>
      <c r="D4266" s="63"/>
      <c r="E4266" s="64"/>
      <c r="F4266" s="62"/>
      <c r="G4266" s="65"/>
      <c r="H4266" s="66"/>
      <c r="I4266" s="67"/>
      <c r="J4266" s="68"/>
    </row>
    <row r="4267" spans="1:10" x14ac:dyDescent="0.35">
      <c r="A4267" s="62"/>
      <c r="B4267" s="63"/>
      <c r="C4267" s="63"/>
      <c r="D4267" s="63"/>
      <c r="E4267" s="64"/>
      <c r="F4267" s="62"/>
      <c r="G4267" s="65"/>
      <c r="H4267" s="66"/>
      <c r="I4267" s="67"/>
      <c r="J4267" s="68"/>
    </row>
    <row r="4268" spans="1:10" x14ac:dyDescent="0.35">
      <c r="A4268" s="62"/>
      <c r="B4268" s="63"/>
      <c r="C4268" s="63"/>
      <c r="D4268" s="63"/>
      <c r="E4268" s="64"/>
      <c r="F4268" s="62"/>
      <c r="G4268" s="65"/>
      <c r="H4268" s="66"/>
      <c r="I4268" s="67"/>
      <c r="J4268" s="68"/>
    </row>
    <row r="4269" spans="1:10" x14ac:dyDescent="0.35">
      <c r="A4269" s="62"/>
      <c r="B4269" s="63"/>
      <c r="C4269" s="63"/>
      <c r="D4269" s="63"/>
      <c r="E4269" s="64"/>
      <c r="F4269" s="62"/>
      <c r="G4269" s="65"/>
      <c r="H4269" s="66"/>
      <c r="I4269" s="67"/>
      <c r="J4269" s="68"/>
    </row>
    <row r="4270" spans="1:10" x14ac:dyDescent="0.35">
      <c r="A4270" s="62"/>
      <c r="B4270" s="63"/>
      <c r="C4270" s="63"/>
      <c r="D4270" s="63"/>
      <c r="E4270" s="64"/>
      <c r="F4270" s="62"/>
      <c r="G4270" s="65"/>
      <c r="H4270" s="66"/>
      <c r="I4270" s="67"/>
      <c r="J4270" s="68"/>
    </row>
    <row r="4271" spans="1:10" x14ac:dyDescent="0.35">
      <c r="A4271" s="62"/>
      <c r="B4271" s="63"/>
      <c r="C4271" s="63"/>
      <c r="D4271" s="63"/>
      <c r="E4271" s="64"/>
      <c r="F4271" s="62"/>
      <c r="G4271" s="65"/>
      <c r="H4271" s="66"/>
      <c r="I4271" s="67"/>
      <c r="J4271" s="68"/>
    </row>
    <row r="4272" spans="1:10" x14ac:dyDescent="0.35">
      <c r="A4272" s="62"/>
      <c r="B4272" s="63"/>
      <c r="C4272" s="63"/>
      <c r="D4272" s="63"/>
      <c r="E4272" s="64"/>
      <c r="F4272" s="62"/>
      <c r="G4272" s="65"/>
      <c r="H4272" s="66"/>
      <c r="I4272" s="67"/>
      <c r="J4272" s="68"/>
    </row>
    <row r="4273" spans="1:10" x14ac:dyDescent="0.35">
      <c r="A4273" s="62"/>
      <c r="B4273" s="63"/>
      <c r="C4273" s="63"/>
      <c r="D4273" s="63"/>
      <c r="E4273" s="64"/>
      <c r="F4273" s="62"/>
      <c r="G4273" s="65"/>
      <c r="H4273" s="66"/>
      <c r="I4273" s="67"/>
      <c r="J4273" s="68"/>
    </row>
    <row r="4274" spans="1:10" x14ac:dyDescent="0.35">
      <c r="A4274" s="62"/>
      <c r="B4274" s="63"/>
      <c r="C4274" s="63"/>
      <c r="D4274" s="63"/>
      <c r="E4274" s="64"/>
      <c r="F4274" s="62"/>
      <c r="G4274" s="65"/>
      <c r="H4274" s="66"/>
      <c r="I4274" s="67"/>
      <c r="J4274" s="68"/>
    </row>
    <row r="4275" spans="1:10" x14ac:dyDescent="0.35">
      <c r="A4275" s="62"/>
      <c r="B4275" s="63"/>
      <c r="C4275" s="63"/>
      <c r="D4275" s="63"/>
      <c r="E4275" s="64"/>
      <c r="F4275" s="62"/>
      <c r="G4275" s="65"/>
      <c r="H4275" s="66"/>
      <c r="I4275" s="67"/>
      <c r="J4275" s="68"/>
    </row>
    <row r="4276" spans="1:10" x14ac:dyDescent="0.35">
      <c r="A4276" s="62"/>
      <c r="B4276" s="63"/>
      <c r="C4276" s="63"/>
      <c r="D4276" s="63"/>
      <c r="E4276" s="64"/>
      <c r="F4276" s="62"/>
      <c r="G4276" s="65"/>
      <c r="H4276" s="66"/>
      <c r="I4276" s="67"/>
      <c r="J4276" s="68"/>
    </row>
    <row r="4277" spans="1:10" x14ac:dyDescent="0.35">
      <c r="A4277" s="62"/>
      <c r="B4277" s="63"/>
      <c r="C4277" s="63"/>
      <c r="D4277" s="63"/>
      <c r="E4277" s="64"/>
      <c r="F4277" s="62"/>
      <c r="G4277" s="65"/>
      <c r="H4277" s="66"/>
      <c r="I4277" s="67"/>
      <c r="J4277" s="68"/>
    </row>
    <row r="4278" spans="1:10" x14ac:dyDescent="0.35">
      <c r="A4278" s="62"/>
      <c r="B4278" s="63"/>
      <c r="C4278" s="63"/>
      <c r="D4278" s="63"/>
      <c r="E4278" s="64"/>
      <c r="F4278" s="62"/>
      <c r="G4278" s="65"/>
      <c r="H4278" s="66"/>
      <c r="I4278" s="67"/>
      <c r="J4278" s="68"/>
    </row>
    <row r="4279" spans="1:10" x14ac:dyDescent="0.35">
      <c r="A4279" s="62"/>
      <c r="B4279" s="63"/>
      <c r="C4279" s="63"/>
      <c r="D4279" s="63"/>
      <c r="E4279" s="64"/>
      <c r="F4279" s="62"/>
      <c r="G4279" s="65"/>
      <c r="H4279" s="66"/>
      <c r="I4279" s="67"/>
      <c r="J4279" s="68"/>
    </row>
    <row r="4280" spans="1:10" x14ac:dyDescent="0.35">
      <c r="A4280" s="62"/>
      <c r="B4280" s="63"/>
      <c r="C4280" s="63"/>
      <c r="D4280" s="63"/>
      <c r="E4280" s="64"/>
      <c r="F4280" s="62"/>
      <c r="G4280" s="65"/>
      <c r="H4280" s="66"/>
      <c r="I4280" s="67"/>
      <c r="J4280" s="68"/>
    </row>
    <row r="4281" spans="1:10" x14ac:dyDescent="0.35">
      <c r="A4281" s="62"/>
      <c r="B4281" s="63"/>
      <c r="C4281" s="63"/>
      <c r="D4281" s="63"/>
      <c r="E4281" s="64"/>
      <c r="F4281" s="62"/>
      <c r="G4281" s="65"/>
      <c r="H4281" s="66"/>
      <c r="I4281" s="67"/>
      <c r="J4281" s="68"/>
    </row>
    <row r="4282" spans="1:10" x14ac:dyDescent="0.35">
      <c r="A4282" s="62"/>
      <c r="B4282" s="63"/>
      <c r="C4282" s="63"/>
      <c r="D4282" s="63"/>
      <c r="E4282" s="64"/>
      <c r="F4282" s="62"/>
      <c r="G4282" s="65"/>
      <c r="H4282" s="66"/>
      <c r="I4282" s="67"/>
      <c r="J4282" s="68"/>
    </row>
    <row r="4283" spans="1:10" x14ac:dyDescent="0.35">
      <c r="A4283" s="62"/>
      <c r="B4283" s="63"/>
      <c r="C4283" s="63"/>
      <c r="D4283" s="63"/>
      <c r="E4283" s="64"/>
      <c r="F4283" s="62"/>
      <c r="G4283" s="65"/>
      <c r="H4283" s="66"/>
      <c r="I4283" s="67"/>
      <c r="J4283" s="68"/>
    </row>
    <row r="4284" spans="1:10" x14ac:dyDescent="0.35">
      <c r="A4284" s="62"/>
      <c r="B4284" s="63"/>
      <c r="C4284" s="63"/>
      <c r="D4284" s="63"/>
      <c r="E4284" s="64"/>
      <c r="F4284" s="62"/>
      <c r="G4284" s="65"/>
      <c r="H4284" s="66"/>
      <c r="I4284" s="67"/>
      <c r="J4284" s="68"/>
    </row>
    <row r="4285" spans="1:10" x14ac:dyDescent="0.35">
      <c r="A4285" s="62"/>
      <c r="B4285" s="63"/>
      <c r="C4285" s="63"/>
      <c r="D4285" s="63"/>
      <c r="E4285" s="64"/>
      <c r="F4285" s="62"/>
      <c r="G4285" s="65"/>
      <c r="H4285" s="66"/>
      <c r="I4285" s="67"/>
      <c r="J4285" s="68"/>
    </row>
    <row r="4286" spans="1:10" x14ac:dyDescent="0.35">
      <c r="A4286" s="62"/>
      <c r="B4286" s="63"/>
      <c r="C4286" s="63"/>
      <c r="D4286" s="63"/>
      <c r="E4286" s="64"/>
      <c r="F4286" s="62"/>
      <c r="G4286" s="65"/>
      <c r="H4286" s="66"/>
      <c r="I4286" s="67"/>
      <c r="J4286" s="68"/>
    </row>
    <row r="4287" spans="1:10" x14ac:dyDescent="0.35">
      <c r="A4287" s="62"/>
      <c r="B4287" s="63"/>
      <c r="C4287" s="63"/>
      <c r="D4287" s="63"/>
      <c r="E4287" s="64"/>
      <c r="F4287" s="62"/>
      <c r="G4287" s="65"/>
      <c r="H4287" s="66"/>
      <c r="I4287" s="67"/>
      <c r="J4287" s="68"/>
    </row>
    <row r="4288" spans="1:10" x14ac:dyDescent="0.35">
      <c r="A4288" s="62"/>
      <c r="B4288" s="63"/>
      <c r="C4288" s="63"/>
      <c r="D4288" s="63"/>
      <c r="E4288" s="64"/>
      <c r="F4288" s="62"/>
      <c r="G4288" s="65"/>
      <c r="H4288" s="66"/>
      <c r="I4288" s="67"/>
      <c r="J4288" s="68"/>
    </row>
    <row r="4289" spans="1:10" x14ac:dyDescent="0.35">
      <c r="A4289" s="62"/>
      <c r="B4289" s="63"/>
      <c r="C4289" s="63"/>
      <c r="D4289" s="63"/>
      <c r="E4289" s="64"/>
      <c r="F4289" s="62"/>
      <c r="G4289" s="65"/>
      <c r="H4289" s="66"/>
      <c r="I4289" s="67"/>
      <c r="J4289" s="68"/>
    </row>
    <row r="4290" spans="1:10" x14ac:dyDescent="0.35">
      <c r="A4290" s="62"/>
      <c r="B4290" s="63"/>
      <c r="C4290" s="63"/>
      <c r="D4290" s="63"/>
      <c r="E4290" s="64"/>
      <c r="F4290" s="62"/>
      <c r="G4290" s="65"/>
      <c r="H4290" s="66"/>
      <c r="I4290" s="67"/>
      <c r="J4290" s="68"/>
    </row>
    <row r="4291" spans="1:10" x14ac:dyDescent="0.35">
      <c r="A4291" s="62"/>
      <c r="B4291" s="63"/>
      <c r="C4291" s="63"/>
      <c r="D4291" s="63"/>
      <c r="E4291" s="64"/>
      <c r="F4291" s="62"/>
      <c r="G4291" s="65"/>
      <c r="H4291" s="66"/>
      <c r="I4291" s="67"/>
      <c r="J4291" s="68"/>
    </row>
    <row r="4292" spans="1:10" x14ac:dyDescent="0.35">
      <c r="A4292" s="62"/>
      <c r="B4292" s="63"/>
      <c r="C4292" s="63"/>
      <c r="D4292" s="63"/>
      <c r="E4292" s="64"/>
      <c r="F4292" s="62"/>
      <c r="G4292" s="65"/>
      <c r="H4292" s="66"/>
      <c r="I4292" s="67"/>
      <c r="J4292" s="68"/>
    </row>
    <row r="4293" spans="1:10" x14ac:dyDescent="0.35">
      <c r="A4293" s="62"/>
      <c r="B4293" s="63"/>
      <c r="C4293" s="63"/>
      <c r="D4293" s="63"/>
      <c r="E4293" s="64"/>
      <c r="F4293" s="62"/>
      <c r="G4293" s="65"/>
      <c r="H4293" s="66"/>
      <c r="I4293" s="67"/>
      <c r="J4293" s="68"/>
    </row>
    <row r="4294" spans="1:10" x14ac:dyDescent="0.35">
      <c r="A4294" s="62"/>
      <c r="B4294" s="63"/>
      <c r="C4294" s="63"/>
      <c r="D4294" s="63"/>
      <c r="E4294" s="64"/>
      <c r="F4294" s="62"/>
      <c r="G4294" s="65"/>
      <c r="H4294" s="66"/>
      <c r="I4294" s="67"/>
      <c r="J4294" s="68"/>
    </row>
    <row r="4295" spans="1:10" x14ac:dyDescent="0.35">
      <c r="A4295" s="62"/>
      <c r="B4295" s="63"/>
      <c r="C4295" s="63"/>
      <c r="D4295" s="63"/>
      <c r="E4295" s="64"/>
      <c r="F4295" s="62"/>
      <c r="G4295" s="65"/>
      <c r="H4295" s="66"/>
      <c r="I4295" s="67"/>
      <c r="J4295" s="68"/>
    </row>
    <row r="4296" spans="1:10" x14ac:dyDescent="0.35">
      <c r="A4296" s="62"/>
      <c r="B4296" s="63"/>
      <c r="C4296" s="63"/>
      <c r="D4296" s="63"/>
      <c r="E4296" s="64"/>
      <c r="F4296" s="62"/>
      <c r="G4296" s="65"/>
      <c r="H4296" s="66"/>
      <c r="I4296" s="67"/>
      <c r="J4296" s="68"/>
    </row>
    <row r="4297" spans="1:10" x14ac:dyDescent="0.35">
      <c r="A4297" s="62"/>
      <c r="B4297" s="63"/>
      <c r="C4297" s="63"/>
      <c r="D4297" s="63"/>
      <c r="E4297" s="64"/>
      <c r="F4297" s="62"/>
      <c r="G4297" s="65"/>
      <c r="H4297" s="66"/>
      <c r="I4297" s="67"/>
      <c r="J4297" s="68"/>
    </row>
    <row r="4298" spans="1:10" x14ac:dyDescent="0.35">
      <c r="A4298" s="62"/>
      <c r="B4298" s="63"/>
      <c r="C4298" s="63"/>
      <c r="D4298" s="63"/>
      <c r="E4298" s="64"/>
      <c r="F4298" s="62"/>
      <c r="G4298" s="65"/>
      <c r="H4298" s="66"/>
      <c r="I4298" s="67"/>
      <c r="J4298" s="68"/>
    </row>
    <row r="4299" spans="1:10" x14ac:dyDescent="0.35">
      <c r="A4299" s="62"/>
      <c r="B4299" s="63"/>
      <c r="C4299" s="63"/>
      <c r="D4299" s="63"/>
      <c r="E4299" s="64"/>
      <c r="F4299" s="62"/>
      <c r="G4299" s="65"/>
      <c r="H4299" s="66"/>
      <c r="I4299" s="67"/>
      <c r="J4299" s="68"/>
    </row>
    <row r="4300" spans="1:10" x14ac:dyDescent="0.35">
      <c r="A4300" s="62"/>
      <c r="B4300" s="63"/>
      <c r="C4300" s="63"/>
      <c r="D4300" s="63"/>
      <c r="E4300" s="64"/>
      <c r="F4300" s="62"/>
      <c r="G4300" s="65"/>
      <c r="H4300" s="66"/>
      <c r="I4300" s="67"/>
      <c r="J4300" s="68"/>
    </row>
    <row r="4301" spans="1:10" x14ac:dyDescent="0.35">
      <c r="A4301" s="62"/>
      <c r="B4301" s="63"/>
      <c r="C4301" s="63"/>
      <c r="D4301" s="63"/>
      <c r="E4301" s="64"/>
      <c r="F4301" s="62"/>
      <c r="G4301" s="65"/>
      <c r="H4301" s="66"/>
      <c r="I4301" s="67"/>
      <c r="J4301" s="68"/>
    </row>
    <row r="4302" spans="1:10" x14ac:dyDescent="0.35">
      <c r="A4302" s="62"/>
      <c r="B4302" s="63"/>
      <c r="C4302" s="63"/>
      <c r="D4302" s="63"/>
      <c r="E4302" s="64"/>
      <c r="F4302" s="62"/>
      <c r="G4302" s="65"/>
      <c r="H4302" s="66"/>
      <c r="I4302" s="67"/>
      <c r="J4302" s="68"/>
    </row>
    <row r="4303" spans="1:10" x14ac:dyDescent="0.35">
      <c r="A4303" s="62"/>
      <c r="B4303" s="63"/>
      <c r="C4303" s="63"/>
      <c r="D4303" s="63"/>
      <c r="E4303" s="64"/>
      <c r="F4303" s="62"/>
      <c r="G4303" s="65"/>
      <c r="H4303" s="66"/>
      <c r="I4303" s="67"/>
      <c r="J4303" s="68"/>
    </row>
    <row r="4304" spans="1:10" x14ac:dyDescent="0.35">
      <c r="A4304" s="62"/>
      <c r="B4304" s="63"/>
      <c r="C4304" s="63"/>
      <c r="D4304" s="63"/>
      <c r="E4304" s="64"/>
      <c r="F4304" s="62"/>
      <c r="G4304" s="65"/>
      <c r="H4304" s="66"/>
      <c r="I4304" s="67"/>
      <c r="J4304" s="68"/>
    </row>
    <row r="4305" spans="1:10" x14ac:dyDescent="0.35">
      <c r="A4305" s="62"/>
      <c r="B4305" s="63"/>
      <c r="C4305" s="63"/>
      <c r="D4305" s="63"/>
      <c r="E4305" s="64"/>
      <c r="F4305" s="62"/>
      <c r="G4305" s="65"/>
      <c r="H4305" s="66"/>
      <c r="I4305" s="67"/>
      <c r="J4305" s="68"/>
    </row>
    <row r="4306" spans="1:10" x14ac:dyDescent="0.35">
      <c r="A4306" s="62"/>
      <c r="B4306" s="63"/>
      <c r="C4306" s="63"/>
      <c r="D4306" s="63"/>
      <c r="E4306" s="64"/>
      <c r="F4306" s="62"/>
      <c r="G4306" s="65"/>
      <c r="H4306" s="66"/>
      <c r="I4306" s="67"/>
      <c r="J4306" s="68"/>
    </row>
    <row r="4307" spans="1:10" x14ac:dyDescent="0.35">
      <c r="A4307" s="62"/>
      <c r="B4307" s="63"/>
      <c r="C4307" s="63"/>
      <c r="D4307" s="63"/>
      <c r="E4307" s="64"/>
      <c r="F4307" s="62"/>
      <c r="G4307" s="65"/>
      <c r="H4307" s="66"/>
      <c r="I4307" s="67"/>
      <c r="J4307" s="68"/>
    </row>
    <row r="4308" spans="1:10" x14ac:dyDescent="0.35">
      <c r="A4308" s="62"/>
      <c r="B4308" s="63"/>
      <c r="C4308" s="63"/>
      <c r="D4308" s="63"/>
      <c r="E4308" s="64"/>
      <c r="F4308" s="62"/>
      <c r="G4308" s="65"/>
      <c r="H4308" s="66"/>
      <c r="I4308" s="67"/>
      <c r="J4308" s="68"/>
    </row>
    <row r="4309" spans="1:10" x14ac:dyDescent="0.35">
      <c r="A4309" s="62"/>
      <c r="B4309" s="63"/>
      <c r="C4309" s="63"/>
      <c r="D4309" s="63"/>
      <c r="E4309" s="64"/>
      <c r="F4309" s="62"/>
      <c r="G4309" s="65"/>
      <c r="H4309" s="66"/>
      <c r="I4309" s="67"/>
      <c r="J4309" s="68"/>
    </row>
    <row r="4310" spans="1:10" x14ac:dyDescent="0.35">
      <c r="A4310" s="62"/>
      <c r="B4310" s="63"/>
      <c r="C4310" s="63"/>
      <c r="D4310" s="63"/>
      <c r="E4310" s="64"/>
      <c r="F4310" s="62"/>
      <c r="G4310" s="65"/>
      <c r="H4310" s="66"/>
      <c r="I4310" s="67"/>
      <c r="J4310" s="68"/>
    </row>
    <row r="4311" spans="1:10" x14ac:dyDescent="0.35">
      <c r="A4311" s="62"/>
      <c r="B4311" s="63"/>
      <c r="C4311" s="63"/>
      <c r="D4311" s="63"/>
      <c r="E4311" s="64"/>
      <c r="F4311" s="62"/>
      <c r="G4311" s="65"/>
      <c r="H4311" s="66"/>
      <c r="I4311" s="67"/>
      <c r="J4311" s="68"/>
    </row>
    <row r="4312" spans="1:10" x14ac:dyDescent="0.35">
      <c r="A4312" s="62"/>
      <c r="B4312" s="63"/>
      <c r="C4312" s="63"/>
      <c r="D4312" s="63"/>
      <c r="E4312" s="64"/>
      <c r="F4312" s="62"/>
      <c r="G4312" s="65"/>
      <c r="H4312" s="66"/>
      <c r="I4312" s="67"/>
      <c r="J4312" s="68"/>
    </row>
    <row r="4313" spans="1:10" x14ac:dyDescent="0.35">
      <c r="A4313" s="62"/>
      <c r="B4313" s="63"/>
      <c r="C4313" s="63"/>
      <c r="D4313" s="63"/>
      <c r="E4313" s="64"/>
      <c r="F4313" s="62"/>
      <c r="G4313" s="65"/>
      <c r="H4313" s="66"/>
      <c r="I4313" s="67"/>
      <c r="J4313" s="68"/>
    </row>
    <row r="4314" spans="1:10" x14ac:dyDescent="0.35">
      <c r="A4314" s="62"/>
      <c r="B4314" s="63"/>
      <c r="C4314" s="63"/>
      <c r="D4314" s="63"/>
      <c r="E4314" s="64"/>
      <c r="F4314" s="62"/>
      <c r="G4314" s="65"/>
      <c r="H4314" s="66"/>
      <c r="I4314" s="67"/>
      <c r="J4314" s="68"/>
    </row>
    <row r="4315" spans="1:10" x14ac:dyDescent="0.35">
      <c r="A4315" s="62"/>
      <c r="B4315" s="63"/>
      <c r="C4315" s="63"/>
      <c r="D4315" s="63"/>
      <c r="E4315" s="64"/>
      <c r="F4315" s="62"/>
      <c r="G4315" s="65"/>
      <c r="H4315" s="66"/>
      <c r="I4315" s="67"/>
      <c r="J4315" s="68"/>
    </row>
    <row r="4316" spans="1:10" x14ac:dyDescent="0.35">
      <c r="A4316" s="62"/>
      <c r="B4316" s="63"/>
      <c r="C4316" s="63"/>
      <c r="D4316" s="63"/>
      <c r="E4316" s="64"/>
      <c r="F4316" s="62"/>
      <c r="G4316" s="65"/>
      <c r="H4316" s="66"/>
      <c r="I4316" s="67"/>
      <c r="J4316" s="68"/>
    </row>
    <row r="4317" spans="1:10" x14ac:dyDescent="0.35">
      <c r="A4317" s="62"/>
      <c r="B4317" s="63"/>
      <c r="C4317" s="63"/>
      <c r="D4317" s="63"/>
      <c r="E4317" s="64"/>
      <c r="F4317" s="62"/>
      <c r="G4317" s="65"/>
      <c r="H4317" s="66"/>
      <c r="I4317" s="67"/>
      <c r="J4317" s="68"/>
    </row>
    <row r="4318" spans="1:10" x14ac:dyDescent="0.35">
      <c r="A4318" s="62"/>
      <c r="B4318" s="63"/>
      <c r="C4318" s="63"/>
      <c r="D4318" s="63"/>
      <c r="E4318" s="64"/>
      <c r="F4318" s="62"/>
      <c r="G4318" s="65"/>
      <c r="H4318" s="66"/>
      <c r="I4318" s="67"/>
      <c r="J4318" s="68"/>
    </row>
    <row r="4319" spans="1:10" x14ac:dyDescent="0.35">
      <c r="A4319" s="62"/>
      <c r="B4319" s="63"/>
      <c r="C4319" s="63"/>
      <c r="D4319" s="63"/>
      <c r="E4319" s="64"/>
      <c r="F4319" s="62"/>
      <c r="G4319" s="65"/>
      <c r="H4319" s="66"/>
      <c r="I4319" s="67"/>
      <c r="J4319" s="68"/>
    </row>
    <row r="4320" spans="1:10" x14ac:dyDescent="0.35">
      <c r="A4320" s="62"/>
      <c r="B4320" s="63"/>
      <c r="C4320" s="63"/>
      <c r="D4320" s="63"/>
      <c r="E4320" s="64"/>
      <c r="F4320" s="62"/>
      <c r="G4320" s="65"/>
      <c r="H4320" s="66"/>
      <c r="I4320" s="67"/>
      <c r="J4320" s="68"/>
    </row>
    <row r="4321" spans="1:10" x14ac:dyDescent="0.35">
      <c r="A4321" s="62"/>
      <c r="B4321" s="63"/>
      <c r="C4321" s="63"/>
      <c r="D4321" s="63"/>
      <c r="E4321" s="64"/>
      <c r="F4321" s="62"/>
      <c r="G4321" s="65"/>
      <c r="H4321" s="66"/>
      <c r="I4321" s="67"/>
      <c r="J4321" s="68"/>
    </row>
    <row r="4322" spans="1:10" x14ac:dyDescent="0.35">
      <c r="A4322" s="62"/>
      <c r="B4322" s="63"/>
      <c r="C4322" s="63"/>
      <c r="D4322" s="63"/>
      <c r="E4322" s="64"/>
      <c r="F4322" s="62"/>
      <c r="G4322" s="65"/>
      <c r="H4322" s="66"/>
      <c r="I4322" s="67"/>
      <c r="J4322" s="68"/>
    </row>
    <row r="4323" spans="1:10" x14ac:dyDescent="0.35">
      <c r="A4323" s="62"/>
      <c r="B4323" s="63"/>
      <c r="C4323" s="63"/>
      <c r="D4323" s="63"/>
      <c r="E4323" s="64"/>
      <c r="F4323" s="62"/>
      <c r="G4323" s="65"/>
      <c r="H4323" s="66"/>
      <c r="I4323" s="67"/>
      <c r="J4323" s="68"/>
    </row>
    <row r="4324" spans="1:10" x14ac:dyDescent="0.35">
      <c r="A4324" s="62"/>
      <c r="B4324" s="63"/>
      <c r="C4324" s="63"/>
      <c r="D4324" s="63"/>
      <c r="E4324" s="64"/>
      <c r="F4324" s="62"/>
      <c r="G4324" s="65"/>
      <c r="H4324" s="66"/>
      <c r="I4324" s="67"/>
      <c r="J4324" s="68"/>
    </row>
    <row r="4325" spans="1:10" x14ac:dyDescent="0.35">
      <c r="A4325" s="62"/>
      <c r="B4325" s="63"/>
      <c r="C4325" s="63"/>
      <c r="D4325" s="63"/>
      <c r="E4325" s="64"/>
      <c r="F4325" s="62"/>
      <c r="G4325" s="65"/>
      <c r="H4325" s="66"/>
      <c r="I4325" s="67"/>
      <c r="J4325" s="68"/>
    </row>
    <row r="4326" spans="1:10" x14ac:dyDescent="0.35">
      <c r="A4326" s="62"/>
      <c r="B4326" s="63"/>
      <c r="C4326" s="63"/>
      <c r="D4326" s="63"/>
      <c r="E4326" s="64"/>
      <c r="F4326" s="62"/>
      <c r="G4326" s="65"/>
      <c r="H4326" s="66"/>
      <c r="I4326" s="67"/>
      <c r="J4326" s="68"/>
    </row>
    <row r="4327" spans="1:10" x14ac:dyDescent="0.35">
      <c r="A4327" s="62"/>
      <c r="B4327" s="63"/>
      <c r="C4327" s="63"/>
      <c r="D4327" s="63"/>
      <c r="E4327" s="64"/>
      <c r="F4327" s="62"/>
      <c r="G4327" s="65"/>
      <c r="H4327" s="66"/>
      <c r="I4327" s="67"/>
      <c r="J4327" s="68"/>
    </row>
    <row r="4328" spans="1:10" x14ac:dyDescent="0.35">
      <c r="A4328" s="62"/>
      <c r="B4328" s="63"/>
      <c r="C4328" s="63"/>
      <c r="D4328" s="63"/>
      <c r="E4328" s="64"/>
      <c r="F4328" s="62"/>
      <c r="G4328" s="65"/>
      <c r="H4328" s="66"/>
      <c r="I4328" s="67"/>
      <c r="J4328" s="68"/>
    </row>
    <row r="4329" spans="1:10" x14ac:dyDescent="0.35">
      <c r="A4329" s="62"/>
      <c r="B4329" s="63"/>
      <c r="C4329" s="63"/>
      <c r="D4329" s="63"/>
      <c r="E4329" s="64"/>
      <c r="F4329" s="62"/>
      <c r="G4329" s="65"/>
      <c r="H4329" s="66"/>
      <c r="I4329" s="67"/>
      <c r="J4329" s="68"/>
    </row>
    <row r="4330" spans="1:10" x14ac:dyDescent="0.35">
      <c r="A4330" s="62"/>
      <c r="B4330" s="63"/>
      <c r="C4330" s="63"/>
      <c r="D4330" s="63"/>
      <c r="E4330" s="64"/>
      <c r="F4330" s="62"/>
      <c r="G4330" s="65"/>
      <c r="H4330" s="66"/>
      <c r="I4330" s="67"/>
      <c r="J4330" s="68"/>
    </row>
    <row r="4331" spans="1:10" x14ac:dyDescent="0.35">
      <c r="A4331" s="62"/>
      <c r="B4331" s="63"/>
      <c r="C4331" s="63"/>
      <c r="D4331" s="63"/>
      <c r="E4331" s="64"/>
      <c r="F4331" s="62"/>
      <c r="G4331" s="65"/>
      <c r="H4331" s="66"/>
      <c r="I4331" s="67"/>
      <c r="J4331" s="68"/>
    </row>
    <row r="4332" spans="1:10" x14ac:dyDescent="0.35">
      <c r="A4332" s="62"/>
      <c r="B4332" s="63"/>
      <c r="C4332" s="63"/>
      <c r="D4332" s="63"/>
      <c r="E4332" s="64"/>
      <c r="F4332" s="62"/>
      <c r="G4332" s="65"/>
      <c r="H4332" s="66"/>
      <c r="I4332" s="67"/>
      <c r="J4332" s="68"/>
    </row>
    <row r="4333" spans="1:10" x14ac:dyDescent="0.35">
      <c r="A4333" s="62"/>
      <c r="B4333" s="63"/>
      <c r="C4333" s="63"/>
      <c r="D4333" s="63"/>
      <c r="E4333" s="64"/>
      <c r="F4333" s="62"/>
      <c r="G4333" s="65"/>
      <c r="H4333" s="66"/>
      <c r="I4333" s="67"/>
      <c r="J4333" s="68"/>
    </row>
    <row r="4334" spans="1:10" x14ac:dyDescent="0.35">
      <c r="A4334" s="62"/>
      <c r="B4334" s="63"/>
      <c r="C4334" s="63"/>
      <c r="D4334" s="63"/>
      <c r="E4334" s="64"/>
      <c r="F4334" s="62"/>
      <c r="G4334" s="65"/>
      <c r="H4334" s="66"/>
      <c r="I4334" s="67"/>
      <c r="J4334" s="68"/>
    </row>
    <row r="4335" spans="1:10" x14ac:dyDescent="0.35">
      <c r="A4335" s="62"/>
      <c r="B4335" s="63"/>
      <c r="C4335" s="63"/>
      <c r="D4335" s="63"/>
      <c r="E4335" s="64"/>
      <c r="F4335" s="62"/>
      <c r="G4335" s="65"/>
      <c r="H4335" s="66"/>
      <c r="I4335" s="67"/>
      <c r="J4335" s="68"/>
    </row>
    <row r="4336" spans="1:10" x14ac:dyDescent="0.35">
      <c r="A4336" s="62"/>
      <c r="B4336" s="63"/>
      <c r="C4336" s="63"/>
      <c r="D4336" s="63"/>
      <c r="E4336" s="64"/>
      <c r="F4336" s="62"/>
      <c r="G4336" s="65"/>
      <c r="H4336" s="66"/>
      <c r="I4336" s="67"/>
      <c r="J4336" s="68"/>
    </row>
    <row r="4337" spans="1:10" x14ac:dyDescent="0.35">
      <c r="A4337" s="62"/>
      <c r="B4337" s="63"/>
      <c r="C4337" s="63"/>
      <c r="D4337" s="63"/>
      <c r="E4337" s="64"/>
      <c r="F4337" s="62"/>
      <c r="G4337" s="65"/>
      <c r="H4337" s="66"/>
      <c r="I4337" s="67"/>
      <c r="J4337" s="68"/>
    </row>
    <row r="4338" spans="1:10" x14ac:dyDescent="0.35">
      <c r="A4338" s="62"/>
      <c r="B4338" s="63"/>
      <c r="C4338" s="63"/>
      <c r="D4338" s="63"/>
      <c r="E4338" s="64"/>
      <c r="F4338" s="62"/>
      <c r="G4338" s="65"/>
      <c r="H4338" s="66"/>
      <c r="I4338" s="67"/>
      <c r="J4338" s="68"/>
    </row>
    <row r="4339" spans="1:10" x14ac:dyDescent="0.35">
      <c r="A4339" s="62"/>
      <c r="B4339" s="63"/>
      <c r="C4339" s="63"/>
      <c r="D4339" s="63"/>
      <c r="E4339" s="64"/>
      <c r="F4339" s="62"/>
      <c r="G4339" s="65"/>
      <c r="H4339" s="66"/>
      <c r="I4339" s="67"/>
      <c r="J4339" s="68"/>
    </row>
    <row r="4340" spans="1:10" x14ac:dyDescent="0.35">
      <c r="A4340" s="62"/>
      <c r="B4340" s="63"/>
      <c r="C4340" s="63"/>
      <c r="D4340" s="63"/>
      <c r="E4340" s="64"/>
      <c r="F4340" s="62"/>
      <c r="G4340" s="65"/>
      <c r="H4340" s="66"/>
      <c r="I4340" s="67"/>
      <c r="J4340" s="68"/>
    </row>
    <row r="4341" spans="1:10" x14ac:dyDescent="0.35">
      <c r="A4341" s="62"/>
      <c r="B4341" s="63"/>
      <c r="C4341" s="63"/>
      <c r="D4341" s="63"/>
      <c r="E4341" s="64"/>
      <c r="F4341" s="62"/>
      <c r="G4341" s="65"/>
      <c r="H4341" s="66"/>
      <c r="I4341" s="67"/>
      <c r="J4341" s="68"/>
    </row>
    <row r="4342" spans="1:10" x14ac:dyDescent="0.35">
      <c r="A4342" s="62"/>
      <c r="B4342" s="63"/>
      <c r="C4342" s="63"/>
      <c r="D4342" s="63"/>
      <c r="E4342" s="64"/>
      <c r="F4342" s="62"/>
      <c r="G4342" s="65"/>
      <c r="H4342" s="66"/>
      <c r="I4342" s="67"/>
      <c r="J4342" s="68"/>
    </row>
    <row r="4343" spans="1:10" x14ac:dyDescent="0.35">
      <c r="A4343" s="62"/>
      <c r="B4343" s="63"/>
      <c r="C4343" s="63"/>
      <c r="D4343" s="63"/>
      <c r="E4343" s="64"/>
      <c r="F4343" s="62"/>
      <c r="G4343" s="65"/>
      <c r="H4343" s="66"/>
      <c r="I4343" s="67"/>
      <c r="J4343" s="68"/>
    </row>
    <row r="4344" spans="1:10" x14ac:dyDescent="0.35">
      <c r="A4344" s="62"/>
      <c r="B4344" s="63"/>
      <c r="C4344" s="63"/>
      <c r="D4344" s="63"/>
      <c r="E4344" s="64"/>
      <c r="F4344" s="62"/>
      <c r="G4344" s="65"/>
      <c r="H4344" s="66"/>
      <c r="I4344" s="67"/>
      <c r="J4344" s="68"/>
    </row>
    <row r="4345" spans="1:10" x14ac:dyDescent="0.35">
      <c r="A4345" s="62"/>
      <c r="B4345" s="63"/>
      <c r="C4345" s="63"/>
      <c r="D4345" s="63"/>
      <c r="E4345" s="64"/>
      <c r="F4345" s="62"/>
      <c r="G4345" s="65"/>
      <c r="H4345" s="66"/>
      <c r="I4345" s="67"/>
      <c r="J4345" s="68"/>
    </row>
    <row r="4346" spans="1:10" x14ac:dyDescent="0.35">
      <c r="A4346" s="62"/>
      <c r="B4346" s="63"/>
      <c r="C4346" s="63"/>
      <c r="D4346" s="63"/>
      <c r="E4346" s="64"/>
      <c r="F4346" s="62"/>
      <c r="G4346" s="65"/>
      <c r="H4346" s="66"/>
      <c r="I4346" s="67"/>
      <c r="J4346" s="68"/>
    </row>
    <row r="4347" spans="1:10" x14ac:dyDescent="0.35">
      <c r="A4347" s="62"/>
      <c r="B4347" s="63"/>
      <c r="C4347" s="63"/>
      <c r="D4347" s="63"/>
      <c r="E4347" s="64"/>
      <c r="F4347" s="62"/>
      <c r="G4347" s="65"/>
      <c r="H4347" s="66"/>
      <c r="I4347" s="67"/>
      <c r="J4347" s="68"/>
    </row>
    <row r="4348" spans="1:10" x14ac:dyDescent="0.35">
      <c r="A4348" s="62"/>
      <c r="B4348" s="63"/>
      <c r="C4348" s="63"/>
      <c r="D4348" s="63"/>
      <c r="E4348" s="64"/>
      <c r="F4348" s="62"/>
      <c r="G4348" s="65"/>
      <c r="H4348" s="66"/>
      <c r="I4348" s="67"/>
      <c r="J4348" s="68"/>
    </row>
    <row r="4349" spans="1:10" x14ac:dyDescent="0.35">
      <c r="A4349" s="62"/>
      <c r="B4349" s="63"/>
      <c r="C4349" s="63"/>
      <c r="D4349" s="63"/>
      <c r="E4349" s="64"/>
      <c r="F4349" s="62"/>
      <c r="G4349" s="65"/>
      <c r="H4349" s="66"/>
      <c r="I4349" s="67"/>
      <c r="J4349" s="68"/>
    </row>
    <row r="4350" spans="1:10" x14ac:dyDescent="0.35">
      <c r="A4350" s="62"/>
      <c r="B4350" s="63"/>
      <c r="C4350" s="63"/>
      <c r="D4350" s="63"/>
      <c r="E4350" s="64"/>
      <c r="F4350" s="62"/>
      <c r="G4350" s="65"/>
      <c r="H4350" s="66"/>
      <c r="I4350" s="67"/>
      <c r="J4350" s="68"/>
    </row>
    <row r="4351" spans="1:10" x14ac:dyDescent="0.35">
      <c r="A4351" s="62"/>
      <c r="B4351" s="63"/>
      <c r="C4351" s="63"/>
      <c r="D4351" s="63"/>
      <c r="E4351" s="64"/>
      <c r="F4351" s="62"/>
      <c r="G4351" s="65"/>
      <c r="H4351" s="66"/>
      <c r="I4351" s="67"/>
      <c r="J4351" s="68"/>
    </row>
    <row r="4352" spans="1:10" x14ac:dyDescent="0.35">
      <c r="A4352" s="62"/>
      <c r="B4352" s="63"/>
      <c r="C4352" s="63"/>
      <c r="D4352" s="63"/>
      <c r="E4352" s="64"/>
      <c r="F4352" s="62"/>
      <c r="G4352" s="65"/>
      <c r="H4352" s="66"/>
      <c r="I4352" s="67"/>
      <c r="J4352" s="68"/>
    </row>
    <row r="4353" spans="1:10" x14ac:dyDescent="0.35">
      <c r="A4353" s="62"/>
      <c r="B4353" s="63"/>
      <c r="C4353" s="63"/>
      <c r="D4353" s="63"/>
      <c r="E4353" s="64"/>
      <c r="F4353" s="62"/>
      <c r="G4353" s="65"/>
      <c r="H4353" s="66"/>
      <c r="I4353" s="67"/>
      <c r="J4353" s="68"/>
    </row>
    <row r="4354" spans="1:10" x14ac:dyDescent="0.35">
      <c r="A4354" s="62"/>
      <c r="B4354" s="63"/>
      <c r="C4354" s="63"/>
      <c r="D4354" s="63"/>
      <c r="E4354" s="64"/>
      <c r="F4354" s="62"/>
      <c r="G4354" s="65"/>
      <c r="H4354" s="66"/>
      <c r="I4354" s="67"/>
      <c r="J4354" s="68"/>
    </row>
    <row r="4355" spans="1:10" x14ac:dyDescent="0.35">
      <c r="A4355" s="62"/>
      <c r="B4355" s="63"/>
      <c r="C4355" s="63"/>
      <c r="D4355" s="63"/>
      <c r="E4355" s="64"/>
      <c r="F4355" s="62"/>
      <c r="G4355" s="65"/>
      <c r="H4355" s="66"/>
      <c r="I4355" s="67"/>
      <c r="J4355" s="68"/>
    </row>
    <row r="4356" spans="1:10" x14ac:dyDescent="0.35">
      <c r="A4356" s="62"/>
      <c r="B4356" s="63"/>
      <c r="C4356" s="63"/>
      <c r="D4356" s="63"/>
      <c r="E4356" s="64"/>
      <c r="F4356" s="62"/>
      <c r="G4356" s="65"/>
      <c r="H4356" s="66"/>
      <c r="I4356" s="67"/>
      <c r="J4356" s="68"/>
    </row>
    <row r="4357" spans="1:10" x14ac:dyDescent="0.35">
      <c r="A4357" s="62"/>
      <c r="B4357" s="63"/>
      <c r="C4357" s="63"/>
      <c r="D4357" s="63"/>
      <c r="E4357" s="64"/>
      <c r="F4357" s="62"/>
      <c r="G4357" s="65"/>
      <c r="H4357" s="66"/>
      <c r="I4357" s="67"/>
      <c r="J4357" s="68"/>
    </row>
    <row r="4358" spans="1:10" x14ac:dyDescent="0.35">
      <c r="A4358" s="62"/>
      <c r="B4358" s="63"/>
      <c r="C4358" s="63"/>
      <c r="D4358" s="63"/>
      <c r="E4358" s="64"/>
      <c r="F4358" s="62"/>
      <c r="G4358" s="65"/>
      <c r="H4358" s="66"/>
      <c r="I4358" s="67"/>
      <c r="J4358" s="68"/>
    </row>
    <row r="4359" spans="1:10" x14ac:dyDescent="0.35">
      <c r="A4359" s="62"/>
      <c r="B4359" s="63"/>
      <c r="C4359" s="63"/>
      <c r="D4359" s="63"/>
      <c r="E4359" s="64"/>
      <c r="F4359" s="62"/>
      <c r="G4359" s="65"/>
      <c r="H4359" s="66"/>
      <c r="I4359" s="67"/>
      <c r="J4359" s="68"/>
    </row>
    <row r="4360" spans="1:10" x14ac:dyDescent="0.35">
      <c r="A4360" s="62"/>
      <c r="B4360" s="63"/>
      <c r="C4360" s="63"/>
      <c r="D4360" s="63"/>
      <c r="E4360" s="64"/>
      <c r="F4360" s="62"/>
      <c r="G4360" s="65"/>
      <c r="H4360" s="66"/>
      <c r="I4360" s="67"/>
      <c r="J4360" s="68"/>
    </row>
    <row r="4361" spans="1:10" x14ac:dyDescent="0.35">
      <c r="A4361" s="62"/>
      <c r="B4361" s="63"/>
      <c r="C4361" s="63"/>
      <c r="D4361" s="63"/>
      <c r="E4361" s="64"/>
      <c r="F4361" s="62"/>
      <c r="G4361" s="65"/>
      <c r="H4361" s="66"/>
      <c r="I4361" s="67"/>
      <c r="J4361" s="68"/>
    </row>
    <row r="4362" spans="1:10" x14ac:dyDescent="0.35">
      <c r="A4362" s="62"/>
      <c r="B4362" s="63"/>
      <c r="C4362" s="63"/>
      <c r="D4362" s="63"/>
      <c r="E4362" s="64"/>
      <c r="F4362" s="62"/>
      <c r="G4362" s="65"/>
      <c r="H4362" s="66"/>
      <c r="I4362" s="67"/>
      <c r="J4362" s="68"/>
    </row>
    <row r="4363" spans="1:10" x14ac:dyDescent="0.35">
      <c r="A4363" s="62"/>
      <c r="B4363" s="63"/>
      <c r="C4363" s="63"/>
      <c r="D4363" s="63"/>
      <c r="E4363" s="64"/>
      <c r="F4363" s="62"/>
      <c r="G4363" s="65"/>
      <c r="H4363" s="66"/>
      <c r="I4363" s="67"/>
      <c r="J4363" s="68"/>
    </row>
    <row r="4364" spans="1:10" x14ac:dyDescent="0.35">
      <c r="A4364" s="62"/>
      <c r="B4364" s="63"/>
      <c r="C4364" s="63"/>
      <c r="D4364" s="63"/>
      <c r="E4364" s="64"/>
      <c r="F4364" s="62"/>
      <c r="G4364" s="65"/>
      <c r="H4364" s="66"/>
      <c r="I4364" s="67"/>
      <c r="J4364" s="68"/>
    </row>
    <row r="4365" spans="1:10" x14ac:dyDescent="0.35">
      <c r="A4365" s="62"/>
      <c r="B4365" s="63"/>
      <c r="C4365" s="63"/>
      <c r="D4365" s="63"/>
      <c r="E4365" s="64"/>
      <c r="F4365" s="62"/>
      <c r="G4365" s="65"/>
      <c r="H4365" s="66"/>
      <c r="I4365" s="67"/>
      <c r="J4365" s="68"/>
    </row>
    <row r="4366" spans="1:10" x14ac:dyDescent="0.35">
      <c r="A4366" s="62"/>
      <c r="B4366" s="63"/>
      <c r="C4366" s="63"/>
      <c r="D4366" s="63"/>
      <c r="E4366" s="64"/>
      <c r="F4366" s="62"/>
      <c r="G4366" s="65"/>
      <c r="H4366" s="66"/>
      <c r="I4366" s="67"/>
      <c r="J4366" s="68"/>
    </row>
    <row r="4367" spans="1:10" x14ac:dyDescent="0.35">
      <c r="A4367" s="62"/>
      <c r="B4367" s="63"/>
      <c r="C4367" s="63"/>
      <c r="D4367" s="63"/>
      <c r="E4367" s="64"/>
      <c r="F4367" s="62"/>
      <c r="G4367" s="65"/>
      <c r="H4367" s="66"/>
      <c r="I4367" s="67"/>
      <c r="J4367" s="68"/>
    </row>
    <row r="4368" spans="1:10" x14ac:dyDescent="0.35">
      <c r="A4368" s="62"/>
      <c r="B4368" s="63"/>
      <c r="C4368" s="63"/>
      <c r="D4368" s="63"/>
      <c r="E4368" s="64"/>
      <c r="F4368" s="62"/>
      <c r="G4368" s="65"/>
      <c r="H4368" s="66"/>
      <c r="I4368" s="67"/>
      <c r="J4368" s="68"/>
    </row>
    <row r="4369" spans="1:10" x14ac:dyDescent="0.35">
      <c r="A4369" s="62"/>
      <c r="B4369" s="63"/>
      <c r="C4369" s="63"/>
      <c r="D4369" s="63"/>
      <c r="E4369" s="64"/>
      <c r="F4369" s="62"/>
      <c r="G4369" s="65"/>
      <c r="H4369" s="66"/>
      <c r="I4369" s="67"/>
      <c r="J4369" s="68"/>
    </row>
    <row r="4370" spans="1:10" x14ac:dyDescent="0.35">
      <c r="A4370" s="62"/>
      <c r="B4370" s="63"/>
      <c r="C4370" s="63"/>
      <c r="D4370" s="63"/>
      <c r="E4370" s="64"/>
      <c r="F4370" s="62"/>
      <c r="G4370" s="65"/>
      <c r="H4370" s="66"/>
      <c r="I4370" s="67"/>
      <c r="J4370" s="68"/>
    </row>
    <row r="4371" spans="1:10" x14ac:dyDescent="0.35">
      <c r="A4371" s="62"/>
      <c r="B4371" s="63"/>
      <c r="C4371" s="63"/>
      <c r="D4371" s="63"/>
      <c r="E4371" s="64"/>
      <c r="F4371" s="62"/>
      <c r="G4371" s="65"/>
      <c r="H4371" s="66"/>
      <c r="I4371" s="67"/>
      <c r="J4371" s="68"/>
    </row>
    <row r="4372" spans="1:10" x14ac:dyDescent="0.35">
      <c r="A4372" s="62"/>
      <c r="B4372" s="63"/>
      <c r="C4372" s="63"/>
      <c r="D4372" s="63"/>
      <c r="E4372" s="64"/>
      <c r="F4372" s="62"/>
      <c r="G4372" s="65"/>
      <c r="H4372" s="66"/>
      <c r="I4372" s="67"/>
      <c r="J4372" s="68"/>
    </row>
    <row r="4373" spans="1:10" x14ac:dyDescent="0.35">
      <c r="A4373" s="62"/>
      <c r="B4373" s="63"/>
      <c r="C4373" s="63"/>
      <c r="D4373" s="63"/>
      <c r="E4373" s="64"/>
      <c r="F4373" s="62"/>
      <c r="G4373" s="65"/>
      <c r="H4373" s="66"/>
      <c r="I4373" s="67"/>
      <c r="J4373" s="68"/>
    </row>
    <row r="4374" spans="1:10" x14ac:dyDescent="0.35">
      <c r="A4374" s="62"/>
      <c r="B4374" s="63"/>
      <c r="C4374" s="63"/>
      <c r="D4374" s="63"/>
      <c r="E4374" s="64"/>
      <c r="F4374" s="62"/>
      <c r="G4374" s="65"/>
      <c r="H4374" s="66"/>
      <c r="I4374" s="67"/>
      <c r="J4374" s="68"/>
    </row>
    <row r="4375" spans="1:10" x14ac:dyDescent="0.35">
      <c r="A4375" s="62"/>
      <c r="B4375" s="63"/>
      <c r="C4375" s="63"/>
      <c r="D4375" s="63"/>
      <c r="E4375" s="64"/>
      <c r="F4375" s="62"/>
      <c r="G4375" s="65"/>
      <c r="H4375" s="66"/>
      <c r="I4375" s="67"/>
      <c r="J4375" s="68"/>
    </row>
    <row r="4376" spans="1:10" x14ac:dyDescent="0.35">
      <c r="A4376" s="62"/>
      <c r="B4376" s="63"/>
      <c r="C4376" s="63"/>
      <c r="D4376" s="63"/>
      <c r="E4376" s="64"/>
      <c r="F4376" s="62"/>
      <c r="G4376" s="65"/>
      <c r="H4376" s="66"/>
      <c r="I4376" s="67"/>
      <c r="J4376" s="68"/>
    </row>
    <row r="4377" spans="1:10" x14ac:dyDescent="0.35">
      <c r="A4377" s="62"/>
      <c r="B4377" s="63"/>
      <c r="C4377" s="63"/>
      <c r="D4377" s="63"/>
      <c r="E4377" s="64"/>
      <c r="F4377" s="62"/>
      <c r="G4377" s="65"/>
      <c r="H4377" s="66"/>
      <c r="I4377" s="67"/>
      <c r="J4377" s="68"/>
    </row>
    <row r="4378" spans="1:10" x14ac:dyDescent="0.35">
      <c r="A4378" s="62"/>
      <c r="B4378" s="63"/>
      <c r="C4378" s="63"/>
      <c r="D4378" s="63"/>
      <c r="E4378" s="64"/>
      <c r="F4378" s="62"/>
      <c r="G4378" s="65"/>
      <c r="H4378" s="66"/>
      <c r="I4378" s="67"/>
      <c r="J4378" s="68"/>
    </row>
    <row r="4379" spans="1:10" x14ac:dyDescent="0.35">
      <c r="A4379" s="62"/>
      <c r="B4379" s="63"/>
      <c r="C4379" s="63"/>
      <c r="D4379" s="63"/>
      <c r="E4379" s="64"/>
      <c r="F4379" s="62"/>
      <c r="G4379" s="65"/>
      <c r="H4379" s="66"/>
      <c r="I4379" s="67"/>
      <c r="J4379" s="68"/>
    </row>
    <row r="4380" spans="1:10" x14ac:dyDescent="0.35">
      <c r="A4380" s="62"/>
      <c r="B4380" s="63"/>
      <c r="C4380" s="63"/>
      <c r="D4380" s="63"/>
      <c r="E4380" s="64"/>
      <c r="F4380" s="62"/>
      <c r="G4380" s="65"/>
      <c r="H4380" s="66"/>
      <c r="I4380" s="67"/>
      <c r="J4380" s="68"/>
    </row>
    <row r="4381" spans="1:10" x14ac:dyDescent="0.35">
      <c r="A4381" s="62"/>
      <c r="B4381" s="63"/>
      <c r="C4381" s="63"/>
      <c r="D4381" s="63"/>
      <c r="E4381" s="64"/>
      <c r="F4381" s="62"/>
      <c r="G4381" s="65"/>
      <c r="H4381" s="66"/>
      <c r="I4381" s="67"/>
      <c r="J4381" s="68"/>
    </row>
    <row r="4382" spans="1:10" x14ac:dyDescent="0.35">
      <c r="A4382" s="62"/>
      <c r="B4382" s="63"/>
      <c r="C4382" s="63"/>
      <c r="D4382" s="63"/>
      <c r="E4382" s="64"/>
      <c r="F4382" s="62"/>
      <c r="G4382" s="65"/>
      <c r="H4382" s="66"/>
      <c r="I4382" s="67"/>
      <c r="J4382" s="68"/>
    </row>
    <row r="4383" spans="1:10" x14ac:dyDescent="0.35">
      <c r="A4383" s="62"/>
      <c r="B4383" s="63"/>
      <c r="C4383" s="63"/>
      <c r="D4383" s="63"/>
      <c r="E4383" s="64"/>
      <c r="F4383" s="62"/>
      <c r="G4383" s="65"/>
      <c r="H4383" s="66"/>
      <c r="I4383" s="67"/>
      <c r="J4383" s="68"/>
    </row>
    <row r="4384" spans="1:10" x14ac:dyDescent="0.35">
      <c r="A4384" s="62"/>
      <c r="B4384" s="63"/>
      <c r="C4384" s="63"/>
      <c r="D4384" s="63"/>
      <c r="E4384" s="64"/>
      <c r="F4384" s="62"/>
      <c r="G4384" s="65"/>
      <c r="H4384" s="66"/>
      <c r="I4384" s="67"/>
      <c r="J4384" s="68"/>
    </row>
    <row r="4385" spans="1:10" x14ac:dyDescent="0.35">
      <c r="A4385" s="62"/>
      <c r="B4385" s="63"/>
      <c r="C4385" s="63"/>
      <c r="D4385" s="63"/>
      <c r="E4385" s="64"/>
      <c r="F4385" s="62"/>
      <c r="G4385" s="65"/>
      <c r="H4385" s="66"/>
      <c r="I4385" s="67"/>
      <c r="J4385" s="68"/>
    </row>
    <row r="4386" spans="1:10" x14ac:dyDescent="0.35">
      <c r="A4386" s="62"/>
      <c r="B4386" s="63"/>
      <c r="C4386" s="63"/>
      <c r="D4386" s="63"/>
      <c r="E4386" s="64"/>
      <c r="F4386" s="62"/>
      <c r="G4386" s="65"/>
      <c r="H4386" s="66"/>
      <c r="I4386" s="67"/>
      <c r="J4386" s="68"/>
    </row>
    <row r="4387" spans="1:10" x14ac:dyDescent="0.35">
      <c r="A4387" s="62"/>
      <c r="B4387" s="63"/>
      <c r="C4387" s="63"/>
      <c r="D4387" s="63"/>
      <c r="E4387" s="64"/>
      <c r="F4387" s="62"/>
      <c r="G4387" s="65"/>
      <c r="H4387" s="66"/>
      <c r="I4387" s="67"/>
      <c r="J4387" s="68"/>
    </row>
    <row r="4388" spans="1:10" x14ac:dyDescent="0.35">
      <c r="A4388" s="62"/>
      <c r="B4388" s="63"/>
      <c r="C4388" s="63"/>
      <c r="D4388" s="63"/>
      <c r="E4388" s="64"/>
      <c r="F4388" s="62"/>
      <c r="G4388" s="65"/>
      <c r="H4388" s="66"/>
      <c r="I4388" s="67"/>
      <c r="J4388" s="68"/>
    </row>
    <row r="4389" spans="1:10" x14ac:dyDescent="0.35">
      <c r="A4389" s="62"/>
      <c r="B4389" s="63"/>
      <c r="C4389" s="63"/>
      <c r="D4389" s="63"/>
      <c r="E4389" s="64"/>
      <c r="F4389" s="62"/>
      <c r="G4389" s="65"/>
      <c r="H4389" s="66"/>
      <c r="I4389" s="67"/>
      <c r="J4389" s="68"/>
    </row>
    <row r="4390" spans="1:10" x14ac:dyDescent="0.35">
      <c r="A4390" s="62"/>
      <c r="B4390" s="63"/>
      <c r="C4390" s="63"/>
      <c r="D4390" s="63"/>
      <c r="E4390" s="64"/>
      <c r="F4390" s="62"/>
      <c r="G4390" s="65"/>
      <c r="H4390" s="66"/>
      <c r="I4390" s="67"/>
      <c r="J4390" s="68"/>
    </row>
    <row r="4391" spans="1:10" x14ac:dyDescent="0.35">
      <c r="A4391" s="62"/>
      <c r="B4391" s="63"/>
      <c r="C4391" s="63"/>
      <c r="D4391" s="63"/>
      <c r="E4391" s="64"/>
      <c r="F4391" s="62"/>
      <c r="G4391" s="65"/>
      <c r="H4391" s="66"/>
      <c r="I4391" s="67"/>
      <c r="J4391" s="68"/>
    </row>
    <row r="4392" spans="1:10" x14ac:dyDescent="0.35">
      <c r="A4392" s="62"/>
      <c r="B4392" s="63"/>
      <c r="C4392" s="63"/>
      <c r="D4392" s="63"/>
      <c r="E4392" s="64"/>
      <c r="F4392" s="62"/>
      <c r="G4392" s="65"/>
      <c r="H4392" s="66"/>
      <c r="I4392" s="67"/>
      <c r="J4392" s="68"/>
    </row>
    <row r="4393" spans="1:10" x14ac:dyDescent="0.35">
      <c r="A4393" s="62"/>
      <c r="B4393" s="63"/>
      <c r="C4393" s="63"/>
      <c r="D4393" s="63"/>
      <c r="E4393" s="64"/>
      <c r="F4393" s="62"/>
      <c r="G4393" s="65"/>
      <c r="H4393" s="66"/>
      <c r="I4393" s="67"/>
      <c r="J4393" s="68"/>
    </row>
    <row r="4394" spans="1:10" x14ac:dyDescent="0.35">
      <c r="A4394" s="62"/>
      <c r="B4394" s="63"/>
      <c r="C4394" s="63"/>
      <c r="D4394" s="63"/>
      <c r="E4394" s="64"/>
      <c r="F4394" s="62"/>
      <c r="G4394" s="65"/>
      <c r="H4394" s="66"/>
      <c r="I4394" s="67"/>
      <c r="J4394" s="68"/>
    </row>
    <row r="4395" spans="1:10" x14ac:dyDescent="0.35">
      <c r="A4395" s="62"/>
      <c r="B4395" s="63"/>
      <c r="C4395" s="63"/>
      <c r="D4395" s="63"/>
      <c r="E4395" s="64"/>
      <c r="F4395" s="62"/>
      <c r="G4395" s="65"/>
      <c r="H4395" s="66"/>
      <c r="I4395" s="67"/>
      <c r="J4395" s="68"/>
    </row>
    <row r="4396" spans="1:10" x14ac:dyDescent="0.35">
      <c r="A4396" s="62"/>
      <c r="B4396" s="63"/>
      <c r="C4396" s="63"/>
      <c r="D4396" s="63"/>
      <c r="E4396" s="64"/>
      <c r="F4396" s="62"/>
      <c r="G4396" s="65"/>
      <c r="H4396" s="66"/>
      <c r="I4396" s="67"/>
      <c r="J4396" s="68"/>
    </row>
    <row r="4397" spans="1:10" x14ac:dyDescent="0.35">
      <c r="A4397" s="62"/>
      <c r="B4397" s="63"/>
      <c r="C4397" s="63"/>
      <c r="D4397" s="63"/>
      <c r="E4397" s="64"/>
      <c r="F4397" s="62"/>
      <c r="G4397" s="65"/>
      <c r="H4397" s="66"/>
      <c r="I4397" s="67"/>
      <c r="J4397" s="68"/>
    </row>
    <row r="4398" spans="1:10" x14ac:dyDescent="0.35">
      <c r="A4398" s="62"/>
      <c r="B4398" s="63"/>
      <c r="C4398" s="63"/>
      <c r="D4398" s="63"/>
      <c r="E4398" s="64"/>
      <c r="F4398" s="62"/>
      <c r="G4398" s="65"/>
      <c r="H4398" s="66"/>
      <c r="I4398" s="67"/>
      <c r="J4398" s="68"/>
    </row>
    <row r="4399" spans="1:10" x14ac:dyDescent="0.35">
      <c r="A4399" s="62"/>
      <c r="B4399" s="63"/>
      <c r="C4399" s="63"/>
      <c r="D4399" s="63"/>
      <c r="E4399" s="64"/>
      <c r="F4399" s="62"/>
      <c r="G4399" s="65"/>
      <c r="H4399" s="66"/>
      <c r="I4399" s="67"/>
      <c r="J4399" s="68"/>
    </row>
    <row r="4400" spans="1:10" x14ac:dyDescent="0.35">
      <c r="A4400" s="62"/>
      <c r="B4400" s="63"/>
      <c r="C4400" s="63"/>
      <c r="D4400" s="63"/>
      <c r="E4400" s="64"/>
      <c r="F4400" s="62"/>
      <c r="G4400" s="65"/>
      <c r="H4400" s="66"/>
      <c r="I4400" s="67"/>
      <c r="J4400" s="68"/>
    </row>
    <row r="4401" spans="1:10" x14ac:dyDescent="0.35">
      <c r="A4401" s="62"/>
      <c r="B4401" s="63"/>
      <c r="C4401" s="63"/>
      <c r="D4401" s="63"/>
      <c r="E4401" s="64"/>
      <c r="F4401" s="62"/>
      <c r="G4401" s="65"/>
      <c r="H4401" s="66"/>
      <c r="I4401" s="67"/>
      <c r="J4401" s="68"/>
    </row>
    <row r="4402" spans="1:10" x14ac:dyDescent="0.35">
      <c r="A4402" s="62"/>
      <c r="B4402" s="63"/>
      <c r="C4402" s="63"/>
      <c r="D4402" s="63"/>
      <c r="E4402" s="64"/>
      <c r="F4402" s="62"/>
      <c r="G4402" s="65"/>
      <c r="H4402" s="66"/>
      <c r="I4402" s="67"/>
      <c r="J4402" s="68"/>
    </row>
    <row r="4403" spans="1:10" x14ac:dyDescent="0.35">
      <c r="A4403" s="62"/>
      <c r="B4403" s="63"/>
      <c r="C4403" s="63"/>
      <c r="D4403" s="63"/>
      <c r="E4403" s="64"/>
      <c r="F4403" s="62"/>
      <c r="G4403" s="65"/>
      <c r="H4403" s="66"/>
      <c r="I4403" s="67"/>
      <c r="J4403" s="68"/>
    </row>
    <row r="4404" spans="1:10" x14ac:dyDescent="0.35">
      <c r="A4404" s="62"/>
      <c r="B4404" s="63"/>
      <c r="C4404" s="63"/>
      <c r="D4404" s="63"/>
      <c r="E4404" s="64"/>
      <c r="F4404" s="62"/>
      <c r="G4404" s="65"/>
      <c r="H4404" s="66"/>
      <c r="I4404" s="67"/>
      <c r="J4404" s="68"/>
    </row>
    <row r="4405" spans="1:10" x14ac:dyDescent="0.35">
      <c r="A4405" s="62"/>
      <c r="B4405" s="63"/>
      <c r="C4405" s="63"/>
      <c r="D4405" s="63"/>
      <c r="E4405" s="64"/>
      <c r="F4405" s="62"/>
      <c r="G4405" s="65"/>
      <c r="H4405" s="66"/>
      <c r="I4405" s="67"/>
      <c r="J4405" s="68"/>
    </row>
    <row r="4406" spans="1:10" x14ac:dyDescent="0.35">
      <c r="A4406" s="62"/>
      <c r="B4406" s="63"/>
      <c r="C4406" s="63"/>
      <c r="D4406" s="63"/>
      <c r="E4406" s="64"/>
      <c r="F4406" s="62"/>
      <c r="G4406" s="65"/>
      <c r="H4406" s="66"/>
      <c r="I4406" s="67"/>
      <c r="J4406" s="68"/>
    </row>
    <row r="4407" spans="1:10" x14ac:dyDescent="0.35">
      <c r="A4407" s="62"/>
      <c r="B4407" s="63"/>
      <c r="C4407" s="63"/>
      <c r="D4407" s="63"/>
      <c r="E4407" s="64"/>
      <c r="F4407" s="62"/>
      <c r="G4407" s="65"/>
      <c r="H4407" s="66"/>
      <c r="I4407" s="67"/>
      <c r="J4407" s="68"/>
    </row>
    <row r="4408" spans="1:10" x14ac:dyDescent="0.35">
      <c r="A4408" s="62"/>
      <c r="B4408" s="63"/>
      <c r="C4408" s="63"/>
      <c r="D4408" s="63"/>
      <c r="E4408" s="64"/>
      <c r="F4408" s="62"/>
      <c r="G4408" s="65"/>
      <c r="H4408" s="66"/>
      <c r="I4408" s="67"/>
      <c r="J4408" s="68"/>
    </row>
    <row r="4409" spans="1:10" x14ac:dyDescent="0.35">
      <c r="A4409" s="62"/>
      <c r="B4409" s="63"/>
      <c r="C4409" s="63"/>
      <c r="D4409" s="63"/>
      <c r="E4409" s="64"/>
      <c r="F4409" s="62"/>
      <c r="G4409" s="65"/>
      <c r="H4409" s="66"/>
      <c r="I4409" s="67"/>
      <c r="J4409" s="68"/>
    </row>
    <row r="4410" spans="1:10" x14ac:dyDescent="0.35">
      <c r="A4410" s="62"/>
      <c r="B4410" s="63"/>
      <c r="C4410" s="63"/>
      <c r="D4410" s="63"/>
      <c r="E4410" s="64"/>
      <c r="F4410" s="62"/>
      <c r="G4410" s="65"/>
      <c r="H4410" s="66"/>
      <c r="I4410" s="67"/>
      <c r="J4410" s="68"/>
    </row>
    <row r="4411" spans="1:10" x14ac:dyDescent="0.35">
      <c r="A4411" s="62"/>
      <c r="B4411" s="63"/>
      <c r="C4411" s="63"/>
      <c r="D4411" s="63"/>
      <c r="E4411" s="64"/>
      <c r="F4411" s="62"/>
      <c r="G4411" s="65"/>
      <c r="H4411" s="66"/>
      <c r="I4411" s="67"/>
      <c r="J4411" s="68"/>
    </row>
    <row r="4412" spans="1:10" x14ac:dyDescent="0.35">
      <c r="A4412" s="62"/>
      <c r="B4412" s="63"/>
      <c r="C4412" s="63"/>
      <c r="D4412" s="63"/>
      <c r="E4412" s="64"/>
      <c r="F4412" s="62"/>
      <c r="G4412" s="65"/>
      <c r="H4412" s="66"/>
      <c r="I4412" s="67"/>
      <c r="J4412" s="68"/>
    </row>
    <row r="4413" spans="1:10" x14ac:dyDescent="0.35">
      <c r="A4413" s="62"/>
      <c r="B4413" s="63"/>
      <c r="C4413" s="63"/>
      <c r="D4413" s="63"/>
      <c r="E4413" s="64"/>
      <c r="F4413" s="62"/>
      <c r="G4413" s="65"/>
      <c r="H4413" s="66"/>
      <c r="I4413" s="67"/>
      <c r="J4413" s="68"/>
    </row>
    <row r="4414" spans="1:10" x14ac:dyDescent="0.35">
      <c r="A4414" s="62"/>
      <c r="B4414" s="63"/>
      <c r="C4414" s="63"/>
      <c r="D4414" s="63"/>
      <c r="E4414" s="64"/>
      <c r="F4414" s="62"/>
      <c r="G4414" s="65"/>
      <c r="H4414" s="66"/>
      <c r="I4414" s="67"/>
      <c r="J4414" s="68"/>
    </row>
    <row r="4415" spans="1:10" x14ac:dyDescent="0.35">
      <c r="A4415" s="62"/>
      <c r="B4415" s="63"/>
      <c r="C4415" s="63"/>
      <c r="D4415" s="63"/>
      <c r="E4415" s="64"/>
      <c r="F4415" s="62"/>
      <c r="G4415" s="65"/>
      <c r="H4415" s="66"/>
      <c r="I4415" s="67"/>
      <c r="J4415" s="68"/>
    </row>
    <row r="4416" spans="1:10" x14ac:dyDescent="0.35">
      <c r="A4416" s="62"/>
      <c r="B4416" s="63"/>
      <c r="C4416" s="63"/>
      <c r="D4416" s="63"/>
      <c r="E4416" s="64"/>
      <c r="F4416" s="62"/>
      <c r="G4416" s="65"/>
      <c r="H4416" s="66"/>
      <c r="I4416" s="67"/>
      <c r="J4416" s="68"/>
    </row>
    <row r="4417" spans="1:10" x14ac:dyDescent="0.35">
      <c r="A4417" s="62"/>
      <c r="B4417" s="63"/>
      <c r="C4417" s="63"/>
      <c r="D4417" s="63"/>
      <c r="E4417" s="64"/>
      <c r="F4417" s="62"/>
      <c r="G4417" s="65"/>
      <c r="H4417" s="66"/>
      <c r="I4417" s="67"/>
      <c r="J4417" s="68"/>
    </row>
    <row r="4418" spans="1:10" x14ac:dyDescent="0.35">
      <c r="A4418" s="62"/>
      <c r="B4418" s="63"/>
      <c r="C4418" s="63"/>
      <c r="D4418" s="63"/>
      <c r="E4418" s="64"/>
      <c r="F4418" s="62"/>
      <c r="G4418" s="65"/>
      <c r="H4418" s="66"/>
      <c r="I4418" s="67"/>
      <c r="J4418" s="68"/>
    </row>
    <row r="4419" spans="1:10" x14ac:dyDescent="0.35">
      <c r="A4419" s="62"/>
      <c r="B4419" s="63"/>
      <c r="C4419" s="63"/>
      <c r="D4419" s="63"/>
      <c r="E4419" s="64"/>
      <c r="F4419" s="62"/>
      <c r="G4419" s="65"/>
      <c r="H4419" s="66"/>
      <c r="I4419" s="67"/>
      <c r="J4419" s="68"/>
    </row>
    <row r="4420" spans="1:10" x14ac:dyDescent="0.35">
      <c r="A4420" s="62"/>
      <c r="B4420" s="63"/>
      <c r="C4420" s="63"/>
      <c r="D4420" s="63"/>
      <c r="E4420" s="64"/>
      <c r="F4420" s="62"/>
      <c r="G4420" s="65"/>
      <c r="H4420" s="66"/>
      <c r="I4420" s="67"/>
      <c r="J4420" s="68"/>
    </row>
    <row r="4421" spans="1:10" x14ac:dyDescent="0.35">
      <c r="A4421" s="62"/>
      <c r="B4421" s="63"/>
      <c r="C4421" s="63"/>
      <c r="D4421" s="63"/>
      <c r="E4421" s="64"/>
      <c r="F4421" s="62"/>
      <c r="G4421" s="65"/>
      <c r="H4421" s="66"/>
      <c r="I4421" s="67"/>
      <c r="J4421" s="68"/>
    </row>
    <row r="4422" spans="1:10" x14ac:dyDescent="0.35">
      <c r="A4422" s="62"/>
      <c r="B4422" s="63"/>
      <c r="C4422" s="63"/>
      <c r="D4422" s="63"/>
      <c r="E4422" s="64"/>
      <c r="F4422" s="62"/>
      <c r="G4422" s="65"/>
      <c r="H4422" s="66"/>
      <c r="I4422" s="67"/>
      <c r="J4422" s="68"/>
    </row>
    <row r="4423" spans="1:10" x14ac:dyDescent="0.35">
      <c r="A4423" s="62"/>
      <c r="B4423" s="63"/>
      <c r="C4423" s="63"/>
      <c r="D4423" s="63"/>
      <c r="E4423" s="64"/>
      <c r="F4423" s="62"/>
      <c r="G4423" s="65"/>
      <c r="H4423" s="66"/>
      <c r="I4423" s="67"/>
      <c r="J4423" s="68"/>
    </row>
    <row r="4424" spans="1:10" x14ac:dyDescent="0.35">
      <c r="A4424" s="62"/>
      <c r="B4424" s="63"/>
      <c r="C4424" s="63"/>
      <c r="D4424" s="63"/>
      <c r="E4424" s="64"/>
      <c r="F4424" s="62"/>
      <c r="G4424" s="65"/>
      <c r="H4424" s="66"/>
      <c r="I4424" s="67"/>
      <c r="J4424" s="68"/>
    </row>
    <row r="4425" spans="1:10" x14ac:dyDescent="0.35">
      <c r="A4425" s="62"/>
      <c r="B4425" s="63"/>
      <c r="C4425" s="63"/>
      <c r="D4425" s="63"/>
      <c r="E4425" s="64"/>
      <c r="F4425" s="62"/>
      <c r="G4425" s="65"/>
      <c r="H4425" s="66"/>
      <c r="I4425" s="67"/>
      <c r="J4425" s="68"/>
    </row>
    <row r="4426" spans="1:10" x14ac:dyDescent="0.35">
      <c r="A4426" s="62"/>
      <c r="B4426" s="63"/>
      <c r="C4426" s="63"/>
      <c r="D4426" s="63"/>
      <c r="E4426" s="64"/>
      <c r="F4426" s="62"/>
      <c r="G4426" s="65"/>
      <c r="H4426" s="66"/>
      <c r="I4426" s="67"/>
      <c r="J4426" s="68"/>
    </row>
    <row r="4427" spans="1:10" x14ac:dyDescent="0.35">
      <c r="A4427" s="62"/>
      <c r="B4427" s="63"/>
      <c r="C4427" s="63"/>
      <c r="D4427" s="63"/>
      <c r="E4427" s="64"/>
      <c r="F4427" s="62"/>
      <c r="G4427" s="65"/>
      <c r="H4427" s="66"/>
      <c r="I4427" s="67"/>
      <c r="J4427" s="68"/>
    </row>
    <row r="4428" spans="1:10" x14ac:dyDescent="0.35">
      <c r="A4428" s="62"/>
      <c r="B4428" s="63"/>
      <c r="C4428" s="63"/>
      <c r="D4428" s="63"/>
      <c r="E4428" s="64"/>
      <c r="F4428" s="62"/>
      <c r="G4428" s="65"/>
      <c r="H4428" s="66"/>
      <c r="I4428" s="67"/>
      <c r="J4428" s="68"/>
    </row>
    <row r="4429" spans="1:10" x14ac:dyDescent="0.35">
      <c r="A4429" s="62"/>
      <c r="B4429" s="63"/>
      <c r="C4429" s="63"/>
      <c r="D4429" s="63"/>
      <c r="E4429" s="64"/>
      <c r="F4429" s="62"/>
      <c r="G4429" s="65"/>
      <c r="H4429" s="66"/>
      <c r="I4429" s="67"/>
      <c r="J4429" s="68"/>
    </row>
    <row r="4430" spans="1:10" x14ac:dyDescent="0.35">
      <c r="A4430" s="62"/>
      <c r="B4430" s="63"/>
      <c r="C4430" s="63"/>
      <c r="D4430" s="63"/>
      <c r="E4430" s="64"/>
      <c r="F4430" s="62"/>
      <c r="G4430" s="65"/>
      <c r="H4430" s="66"/>
      <c r="I4430" s="67"/>
      <c r="J4430" s="68"/>
    </row>
    <row r="4431" spans="1:10" x14ac:dyDescent="0.35">
      <c r="A4431" s="62"/>
      <c r="B4431" s="63"/>
      <c r="C4431" s="63"/>
      <c r="D4431" s="63"/>
      <c r="E4431" s="64"/>
      <c r="F4431" s="62"/>
      <c r="G4431" s="65"/>
      <c r="H4431" s="66"/>
      <c r="I4431" s="67"/>
      <c r="J4431" s="68"/>
    </row>
    <row r="4432" spans="1:10" x14ac:dyDescent="0.35">
      <c r="A4432" s="62"/>
      <c r="B4432" s="63"/>
      <c r="C4432" s="63"/>
      <c r="D4432" s="63"/>
      <c r="E4432" s="64"/>
      <c r="F4432" s="62"/>
      <c r="G4432" s="65"/>
      <c r="H4432" s="66"/>
      <c r="I4432" s="67"/>
      <c r="J4432" s="68"/>
    </row>
    <row r="4433" spans="1:10" x14ac:dyDescent="0.35">
      <c r="A4433" s="62"/>
      <c r="B4433" s="63"/>
      <c r="C4433" s="63"/>
      <c r="D4433" s="63"/>
      <c r="E4433" s="64"/>
      <c r="F4433" s="62"/>
      <c r="G4433" s="65"/>
      <c r="H4433" s="66"/>
      <c r="I4433" s="67"/>
      <c r="J4433" s="68"/>
    </row>
    <row r="4434" spans="1:10" x14ac:dyDescent="0.35">
      <c r="A4434" s="62"/>
      <c r="B4434" s="63"/>
      <c r="C4434" s="63"/>
      <c r="D4434" s="63"/>
      <c r="E4434" s="64"/>
      <c r="F4434" s="62"/>
      <c r="G4434" s="65"/>
      <c r="H4434" s="66"/>
      <c r="I4434" s="67"/>
      <c r="J4434" s="68"/>
    </row>
    <row r="4435" spans="1:10" x14ac:dyDescent="0.35">
      <c r="A4435" s="62"/>
      <c r="B4435" s="63"/>
      <c r="C4435" s="63"/>
      <c r="D4435" s="63"/>
      <c r="E4435" s="64"/>
      <c r="F4435" s="62"/>
      <c r="G4435" s="65"/>
      <c r="H4435" s="66"/>
      <c r="I4435" s="67"/>
      <c r="J4435" s="68"/>
    </row>
    <row r="4436" spans="1:10" x14ac:dyDescent="0.35">
      <c r="A4436" s="62"/>
      <c r="B4436" s="63"/>
      <c r="C4436" s="63"/>
      <c r="D4436" s="63"/>
      <c r="E4436" s="64"/>
      <c r="F4436" s="62"/>
      <c r="G4436" s="65"/>
      <c r="H4436" s="66"/>
      <c r="I4436" s="67"/>
      <c r="J4436" s="68"/>
    </row>
    <row r="4437" spans="1:10" x14ac:dyDescent="0.35">
      <c r="A4437" s="62"/>
      <c r="B4437" s="63"/>
      <c r="C4437" s="63"/>
      <c r="D4437" s="63"/>
      <c r="E4437" s="64"/>
      <c r="F4437" s="62"/>
      <c r="G4437" s="65"/>
      <c r="H4437" s="66"/>
      <c r="I4437" s="67"/>
      <c r="J4437" s="68"/>
    </row>
    <row r="4438" spans="1:10" x14ac:dyDescent="0.35">
      <c r="A4438" s="62"/>
      <c r="B4438" s="63"/>
      <c r="C4438" s="63"/>
      <c r="D4438" s="63"/>
      <c r="E4438" s="64"/>
      <c r="F4438" s="62"/>
      <c r="G4438" s="65"/>
      <c r="H4438" s="66"/>
      <c r="I4438" s="67"/>
      <c r="J4438" s="68"/>
    </row>
    <row r="4439" spans="1:10" x14ac:dyDescent="0.35">
      <c r="A4439" s="62"/>
      <c r="B4439" s="63"/>
      <c r="C4439" s="63"/>
      <c r="D4439" s="63"/>
      <c r="E4439" s="64"/>
      <c r="F4439" s="62"/>
      <c r="G4439" s="65"/>
      <c r="H4439" s="66"/>
      <c r="I4439" s="67"/>
      <c r="J4439" s="68"/>
    </row>
    <row r="4440" spans="1:10" x14ac:dyDescent="0.35">
      <c r="A4440" s="62"/>
      <c r="B4440" s="63"/>
      <c r="C4440" s="63"/>
      <c r="D4440" s="63"/>
      <c r="E4440" s="64"/>
      <c r="F4440" s="62"/>
      <c r="G4440" s="65"/>
      <c r="H4440" s="66"/>
      <c r="I4440" s="67"/>
      <c r="J4440" s="68"/>
    </row>
    <row r="4441" spans="1:10" x14ac:dyDescent="0.35">
      <c r="A4441" s="62"/>
      <c r="B4441" s="63"/>
      <c r="C4441" s="63"/>
      <c r="D4441" s="63"/>
      <c r="E4441" s="64"/>
      <c r="F4441" s="62"/>
      <c r="G4441" s="65"/>
      <c r="H4441" s="66"/>
      <c r="I4441" s="67"/>
      <c r="J4441" s="68"/>
    </row>
    <row r="4442" spans="1:10" x14ac:dyDescent="0.35">
      <c r="A4442" s="62"/>
      <c r="B4442" s="63"/>
      <c r="C4442" s="63"/>
      <c r="D4442" s="63"/>
      <c r="E4442" s="64"/>
      <c r="F4442" s="62"/>
      <c r="G4442" s="65"/>
      <c r="H4442" s="66"/>
      <c r="I4442" s="67"/>
      <c r="J4442" s="68"/>
    </row>
    <row r="4443" spans="1:10" x14ac:dyDescent="0.35">
      <c r="A4443" s="62"/>
      <c r="B4443" s="63"/>
      <c r="C4443" s="63"/>
      <c r="D4443" s="63"/>
      <c r="E4443" s="64"/>
      <c r="F4443" s="62"/>
      <c r="G4443" s="65"/>
      <c r="H4443" s="66"/>
      <c r="I4443" s="67"/>
      <c r="J4443" s="68"/>
    </row>
    <row r="4444" spans="1:10" x14ac:dyDescent="0.35">
      <c r="A4444" s="62"/>
      <c r="B4444" s="63"/>
      <c r="C4444" s="63"/>
      <c r="D4444" s="63"/>
      <c r="E4444" s="64"/>
      <c r="F4444" s="62"/>
      <c r="G4444" s="65"/>
      <c r="H4444" s="66"/>
      <c r="I4444" s="67"/>
      <c r="J4444" s="68"/>
    </row>
    <row r="4445" spans="1:10" x14ac:dyDescent="0.35">
      <c r="A4445" s="62"/>
      <c r="B4445" s="63"/>
      <c r="C4445" s="63"/>
      <c r="D4445" s="63"/>
      <c r="E4445" s="64"/>
      <c r="F4445" s="62"/>
      <c r="G4445" s="65"/>
      <c r="H4445" s="66"/>
      <c r="I4445" s="67"/>
      <c r="J4445" s="68"/>
    </row>
    <row r="4446" spans="1:10" x14ac:dyDescent="0.35">
      <c r="A4446" s="62"/>
      <c r="B4446" s="63"/>
      <c r="C4446" s="63"/>
      <c r="D4446" s="63"/>
      <c r="E4446" s="64"/>
      <c r="F4446" s="62"/>
      <c r="G4446" s="65"/>
      <c r="H4446" s="66"/>
      <c r="I4446" s="67"/>
      <c r="J4446" s="68"/>
    </row>
    <row r="4447" spans="1:10" x14ac:dyDescent="0.35">
      <c r="A4447" s="62"/>
      <c r="B4447" s="63"/>
      <c r="C4447" s="63"/>
      <c r="D4447" s="63"/>
      <c r="E4447" s="64"/>
      <c r="F4447" s="62"/>
      <c r="G4447" s="65"/>
      <c r="H4447" s="66"/>
      <c r="I4447" s="67"/>
      <c r="J4447" s="68"/>
    </row>
    <row r="4448" spans="1:10" x14ac:dyDescent="0.35">
      <c r="A4448" s="62"/>
      <c r="B4448" s="63"/>
      <c r="C4448" s="63"/>
      <c r="D4448" s="63"/>
      <c r="E4448" s="64"/>
      <c r="F4448" s="62"/>
      <c r="G4448" s="65"/>
      <c r="H4448" s="66"/>
      <c r="I4448" s="67"/>
      <c r="J4448" s="68"/>
    </row>
    <row r="4449" spans="1:10" x14ac:dyDescent="0.35">
      <c r="A4449" s="62"/>
      <c r="B4449" s="63"/>
      <c r="C4449" s="63"/>
      <c r="D4449" s="63"/>
      <c r="E4449" s="64"/>
      <c r="F4449" s="62"/>
      <c r="G4449" s="65"/>
      <c r="H4449" s="66"/>
      <c r="I4449" s="67"/>
      <c r="J4449" s="68"/>
    </row>
    <row r="4450" spans="1:10" x14ac:dyDescent="0.35">
      <c r="A4450" s="62"/>
      <c r="B4450" s="63"/>
      <c r="C4450" s="63"/>
      <c r="D4450" s="63"/>
      <c r="E4450" s="64"/>
      <c r="F4450" s="62"/>
      <c r="G4450" s="65"/>
      <c r="H4450" s="66"/>
      <c r="I4450" s="67"/>
      <c r="J4450" s="68"/>
    </row>
    <row r="4451" spans="1:10" x14ac:dyDescent="0.35">
      <c r="A4451" s="62"/>
      <c r="B4451" s="63"/>
      <c r="C4451" s="63"/>
      <c r="D4451" s="63"/>
      <c r="E4451" s="64"/>
      <c r="F4451" s="62"/>
      <c r="G4451" s="65"/>
      <c r="H4451" s="66"/>
      <c r="I4451" s="67"/>
      <c r="J4451" s="68"/>
    </row>
    <row r="4452" spans="1:10" x14ac:dyDescent="0.35">
      <c r="A4452" s="62"/>
      <c r="B4452" s="63"/>
      <c r="C4452" s="63"/>
      <c r="D4452" s="63"/>
      <c r="E4452" s="64"/>
      <c r="F4452" s="62"/>
      <c r="G4452" s="65"/>
      <c r="H4452" s="66"/>
      <c r="I4452" s="67"/>
      <c r="J4452" s="68"/>
    </row>
    <row r="4453" spans="1:10" x14ac:dyDescent="0.35">
      <c r="A4453" s="62"/>
      <c r="B4453" s="63"/>
      <c r="C4453" s="63"/>
      <c r="D4453" s="63"/>
      <c r="E4453" s="64"/>
      <c r="F4453" s="62"/>
      <c r="G4453" s="65"/>
      <c r="H4453" s="66"/>
      <c r="I4453" s="67"/>
      <c r="J4453" s="68"/>
    </row>
    <row r="4454" spans="1:10" x14ac:dyDescent="0.35">
      <c r="A4454" s="62"/>
      <c r="B4454" s="63"/>
      <c r="C4454" s="63"/>
      <c r="D4454" s="63"/>
      <c r="E4454" s="64"/>
      <c r="F4454" s="62"/>
      <c r="G4454" s="65"/>
      <c r="H4454" s="66"/>
      <c r="I4454" s="67"/>
      <c r="J4454" s="68"/>
    </row>
    <row r="4455" spans="1:10" x14ac:dyDescent="0.35">
      <c r="A4455" s="62"/>
      <c r="B4455" s="63"/>
      <c r="C4455" s="63"/>
      <c r="D4455" s="63"/>
      <c r="E4455" s="64"/>
      <c r="F4455" s="62"/>
      <c r="G4455" s="65"/>
      <c r="H4455" s="66"/>
      <c r="I4455" s="67"/>
      <c r="J4455" s="68"/>
    </row>
    <row r="4456" spans="1:10" x14ac:dyDescent="0.35">
      <c r="A4456" s="62"/>
      <c r="B4456" s="63"/>
      <c r="C4456" s="63"/>
      <c r="D4456" s="63"/>
      <c r="E4456" s="64"/>
      <c r="F4456" s="62"/>
      <c r="G4456" s="65"/>
      <c r="H4456" s="66"/>
      <c r="I4456" s="67"/>
      <c r="J4456" s="68"/>
    </row>
    <row r="4457" spans="1:10" x14ac:dyDescent="0.35">
      <c r="A4457" s="62"/>
      <c r="B4457" s="63"/>
      <c r="C4457" s="63"/>
      <c r="D4457" s="63"/>
      <c r="E4457" s="64"/>
      <c r="F4457" s="62"/>
      <c r="G4457" s="65"/>
      <c r="H4457" s="66"/>
      <c r="I4457" s="67"/>
      <c r="J4457" s="68"/>
    </row>
    <row r="4458" spans="1:10" x14ac:dyDescent="0.35">
      <c r="A4458" s="62"/>
      <c r="B4458" s="63"/>
      <c r="C4458" s="63"/>
      <c r="D4458" s="63"/>
      <c r="E4458" s="64"/>
      <c r="F4458" s="62"/>
      <c r="G4458" s="65"/>
      <c r="H4458" s="66"/>
      <c r="I4458" s="67"/>
      <c r="J4458" s="68"/>
    </row>
    <row r="4459" spans="1:10" x14ac:dyDescent="0.35">
      <c r="A4459" s="62"/>
      <c r="B4459" s="63"/>
      <c r="C4459" s="63"/>
      <c r="D4459" s="63"/>
      <c r="E4459" s="64"/>
      <c r="F4459" s="62"/>
      <c r="G4459" s="65"/>
      <c r="H4459" s="66"/>
      <c r="I4459" s="67"/>
      <c r="J4459" s="68"/>
    </row>
    <row r="4460" spans="1:10" x14ac:dyDescent="0.35">
      <c r="A4460" s="62"/>
      <c r="B4460" s="63"/>
      <c r="C4460" s="63"/>
      <c r="D4460" s="63"/>
      <c r="E4460" s="64"/>
      <c r="F4460" s="62"/>
      <c r="G4460" s="65"/>
      <c r="H4460" s="66"/>
      <c r="I4460" s="67"/>
      <c r="J4460" s="68"/>
    </row>
    <row r="4461" spans="1:10" x14ac:dyDescent="0.35">
      <c r="A4461" s="62"/>
      <c r="B4461" s="63"/>
      <c r="C4461" s="63"/>
      <c r="D4461" s="63"/>
      <c r="E4461" s="64"/>
      <c r="F4461" s="62"/>
      <c r="G4461" s="65"/>
      <c r="H4461" s="66"/>
      <c r="I4461" s="67"/>
      <c r="J4461" s="68"/>
    </row>
    <row r="4462" spans="1:10" x14ac:dyDescent="0.35">
      <c r="A4462" s="62"/>
      <c r="B4462" s="63"/>
      <c r="C4462" s="63"/>
      <c r="D4462" s="63"/>
      <c r="E4462" s="64"/>
      <c r="F4462" s="62"/>
      <c r="G4462" s="65"/>
      <c r="H4462" s="66"/>
      <c r="I4462" s="67"/>
      <c r="J4462" s="68"/>
    </row>
    <row r="4463" spans="1:10" x14ac:dyDescent="0.35">
      <c r="A4463" s="62"/>
      <c r="B4463" s="63"/>
      <c r="C4463" s="63"/>
      <c r="D4463" s="63"/>
      <c r="E4463" s="64"/>
      <c r="F4463" s="62"/>
      <c r="G4463" s="65"/>
      <c r="H4463" s="66"/>
      <c r="I4463" s="67"/>
      <c r="J4463" s="68"/>
    </row>
    <row r="4464" spans="1:10" x14ac:dyDescent="0.35">
      <c r="A4464" s="62"/>
      <c r="B4464" s="63"/>
      <c r="C4464" s="63"/>
      <c r="D4464" s="63"/>
      <c r="E4464" s="64"/>
      <c r="F4464" s="62"/>
      <c r="G4464" s="65"/>
      <c r="H4464" s="66"/>
      <c r="I4464" s="67"/>
      <c r="J4464" s="68"/>
    </row>
    <row r="4465" spans="1:10" x14ac:dyDescent="0.35">
      <c r="A4465" s="62"/>
      <c r="B4465" s="63"/>
      <c r="C4465" s="63"/>
      <c r="D4465" s="63"/>
      <c r="E4465" s="64"/>
      <c r="F4465" s="62"/>
      <c r="G4465" s="65"/>
      <c r="H4465" s="66"/>
      <c r="I4465" s="67"/>
      <c r="J4465" s="68"/>
    </row>
    <row r="4466" spans="1:10" x14ac:dyDescent="0.35">
      <c r="A4466" s="62"/>
      <c r="B4466" s="63"/>
      <c r="C4466" s="63"/>
      <c r="D4466" s="63"/>
      <c r="E4466" s="64"/>
      <c r="F4466" s="62"/>
      <c r="G4466" s="65"/>
      <c r="H4466" s="66"/>
      <c r="I4466" s="67"/>
      <c r="J4466" s="68"/>
    </row>
    <row r="4467" spans="1:10" x14ac:dyDescent="0.35">
      <c r="A4467" s="62"/>
      <c r="B4467" s="63"/>
      <c r="C4467" s="63"/>
      <c r="D4467" s="63"/>
      <c r="E4467" s="64"/>
      <c r="F4467" s="62"/>
      <c r="G4467" s="65"/>
      <c r="H4467" s="66"/>
      <c r="I4467" s="67"/>
      <c r="J4467" s="68"/>
    </row>
    <row r="4468" spans="1:10" x14ac:dyDescent="0.35">
      <c r="A4468" s="62"/>
      <c r="B4468" s="63"/>
      <c r="C4468" s="63"/>
      <c r="D4468" s="63"/>
      <c r="E4468" s="64"/>
      <c r="F4468" s="62"/>
      <c r="G4468" s="65"/>
      <c r="H4468" s="66"/>
      <c r="I4468" s="67"/>
      <c r="J4468" s="68"/>
    </row>
    <row r="4469" spans="1:10" x14ac:dyDescent="0.35">
      <c r="A4469" s="62"/>
      <c r="B4469" s="63"/>
      <c r="C4469" s="63"/>
      <c r="D4469" s="63"/>
      <c r="E4469" s="64"/>
      <c r="F4469" s="62"/>
      <c r="G4469" s="65"/>
      <c r="H4469" s="66"/>
      <c r="I4469" s="67"/>
      <c r="J4469" s="68"/>
    </row>
    <row r="4470" spans="1:10" x14ac:dyDescent="0.35">
      <c r="A4470" s="62"/>
      <c r="B4470" s="63"/>
      <c r="C4470" s="63"/>
      <c r="D4470" s="63"/>
      <c r="E4470" s="64"/>
      <c r="F4470" s="62"/>
      <c r="G4470" s="65"/>
      <c r="H4470" s="66"/>
      <c r="I4470" s="67"/>
      <c r="J4470" s="68"/>
    </row>
    <row r="4471" spans="1:10" x14ac:dyDescent="0.35">
      <c r="A4471" s="62"/>
      <c r="B4471" s="63"/>
      <c r="C4471" s="63"/>
      <c r="D4471" s="63"/>
      <c r="E4471" s="64"/>
      <c r="F4471" s="62"/>
      <c r="G4471" s="65"/>
      <c r="H4471" s="66"/>
      <c r="I4471" s="67"/>
      <c r="J4471" s="68"/>
    </row>
    <row r="4472" spans="1:10" x14ac:dyDescent="0.35">
      <c r="A4472" s="62"/>
      <c r="B4472" s="63"/>
      <c r="C4472" s="63"/>
      <c r="D4472" s="63"/>
      <c r="E4472" s="64"/>
      <c r="F4472" s="62"/>
      <c r="G4472" s="65"/>
      <c r="H4472" s="66"/>
      <c r="I4472" s="67"/>
      <c r="J4472" s="68"/>
    </row>
    <row r="4473" spans="1:10" x14ac:dyDescent="0.35">
      <c r="A4473" s="62"/>
      <c r="B4473" s="63"/>
      <c r="C4473" s="63"/>
      <c r="D4473" s="63"/>
      <c r="E4473" s="64"/>
      <c r="F4473" s="62"/>
      <c r="G4473" s="65"/>
      <c r="H4473" s="66"/>
      <c r="I4473" s="67"/>
      <c r="J4473" s="68"/>
    </row>
    <row r="4474" spans="1:10" x14ac:dyDescent="0.35">
      <c r="A4474" s="62"/>
      <c r="B4474" s="63"/>
      <c r="C4474" s="63"/>
      <c r="D4474" s="63"/>
      <c r="E4474" s="64"/>
      <c r="F4474" s="62"/>
      <c r="G4474" s="65"/>
      <c r="H4474" s="66"/>
      <c r="I4474" s="67"/>
      <c r="J4474" s="68"/>
    </row>
    <row r="4475" spans="1:10" x14ac:dyDescent="0.35">
      <c r="A4475" s="62"/>
      <c r="B4475" s="63"/>
      <c r="C4475" s="63"/>
      <c r="D4475" s="63"/>
      <c r="E4475" s="64"/>
      <c r="F4475" s="62"/>
      <c r="G4475" s="65"/>
      <c r="H4475" s="66"/>
      <c r="I4475" s="67"/>
      <c r="J4475" s="68"/>
    </row>
    <row r="4476" spans="1:10" x14ac:dyDescent="0.35">
      <c r="A4476" s="62"/>
      <c r="B4476" s="63"/>
      <c r="C4476" s="63"/>
      <c r="D4476" s="63"/>
      <c r="E4476" s="64"/>
      <c r="F4476" s="62"/>
      <c r="G4476" s="65"/>
      <c r="H4476" s="66"/>
      <c r="I4476" s="67"/>
      <c r="J4476" s="68"/>
    </row>
    <row r="4477" spans="1:10" x14ac:dyDescent="0.35">
      <c r="A4477" s="62"/>
      <c r="B4477" s="63"/>
      <c r="C4477" s="63"/>
      <c r="D4477" s="63"/>
      <c r="E4477" s="64"/>
      <c r="F4477" s="62"/>
      <c r="G4477" s="65"/>
      <c r="H4477" s="66"/>
      <c r="I4477" s="67"/>
      <c r="J4477" s="68"/>
    </row>
    <row r="4478" spans="1:10" x14ac:dyDescent="0.35">
      <c r="A4478" s="62"/>
      <c r="B4478" s="63"/>
      <c r="C4478" s="63"/>
      <c r="D4478" s="63"/>
      <c r="E4478" s="64"/>
      <c r="F4478" s="62"/>
      <c r="G4478" s="65"/>
      <c r="H4478" s="66"/>
      <c r="I4478" s="67"/>
      <c r="J4478" s="68"/>
    </row>
    <row r="4479" spans="1:10" x14ac:dyDescent="0.35">
      <c r="A4479" s="62"/>
      <c r="B4479" s="63"/>
      <c r="C4479" s="63"/>
      <c r="D4479" s="63"/>
      <c r="E4479" s="64"/>
      <c r="F4479" s="62"/>
      <c r="G4479" s="65"/>
      <c r="H4479" s="66"/>
      <c r="I4479" s="67"/>
      <c r="J4479" s="68"/>
    </row>
    <row r="4480" spans="1:10" x14ac:dyDescent="0.35">
      <c r="A4480" s="62"/>
      <c r="B4480" s="63"/>
      <c r="C4480" s="63"/>
      <c r="D4480" s="63"/>
      <c r="E4480" s="64"/>
      <c r="F4480" s="62"/>
      <c r="G4480" s="65"/>
      <c r="H4480" s="66"/>
      <c r="I4480" s="67"/>
      <c r="J4480" s="68"/>
    </row>
    <row r="4481" spans="1:10" x14ac:dyDescent="0.35">
      <c r="A4481" s="62"/>
      <c r="B4481" s="63"/>
      <c r="C4481" s="63"/>
      <c r="D4481" s="63"/>
      <c r="E4481" s="64"/>
      <c r="F4481" s="62"/>
      <c r="G4481" s="65"/>
      <c r="H4481" s="66"/>
      <c r="I4481" s="67"/>
      <c r="J4481" s="68"/>
    </row>
    <row r="4482" spans="1:10" x14ac:dyDescent="0.35">
      <c r="A4482" s="62"/>
      <c r="B4482" s="63"/>
      <c r="C4482" s="63"/>
      <c r="D4482" s="63"/>
      <c r="E4482" s="64"/>
      <c r="F4482" s="62"/>
      <c r="G4482" s="65"/>
      <c r="H4482" s="66"/>
      <c r="I4482" s="67"/>
      <c r="J4482" s="68"/>
    </row>
    <row r="4483" spans="1:10" x14ac:dyDescent="0.35">
      <c r="A4483" s="62"/>
      <c r="B4483" s="63"/>
      <c r="C4483" s="63"/>
      <c r="D4483" s="63"/>
      <c r="E4483" s="64"/>
      <c r="F4483" s="62"/>
      <c r="G4483" s="65"/>
      <c r="H4483" s="66"/>
      <c r="I4483" s="67"/>
      <c r="J4483" s="68"/>
    </row>
    <row r="4484" spans="1:10" x14ac:dyDescent="0.35">
      <c r="A4484" s="62"/>
      <c r="B4484" s="63"/>
      <c r="C4484" s="63"/>
      <c r="D4484" s="63"/>
      <c r="E4484" s="64"/>
      <c r="F4484" s="62"/>
      <c r="G4484" s="65"/>
      <c r="H4484" s="66"/>
      <c r="I4484" s="67"/>
      <c r="J4484" s="68"/>
    </row>
    <row r="4485" spans="1:10" x14ac:dyDescent="0.35">
      <c r="A4485" s="62"/>
      <c r="B4485" s="63"/>
      <c r="C4485" s="63"/>
      <c r="D4485" s="63"/>
      <c r="E4485" s="64"/>
      <c r="F4485" s="62"/>
      <c r="G4485" s="65"/>
      <c r="H4485" s="66"/>
      <c r="I4485" s="67"/>
      <c r="J4485" s="68"/>
    </row>
    <row r="4486" spans="1:10" x14ac:dyDescent="0.35">
      <c r="A4486" s="62"/>
      <c r="B4486" s="63"/>
      <c r="C4486" s="63"/>
      <c r="D4486" s="63"/>
      <c r="E4486" s="64"/>
      <c r="F4486" s="62"/>
      <c r="G4486" s="65"/>
      <c r="H4486" s="66"/>
      <c r="I4486" s="67"/>
      <c r="J4486" s="68"/>
    </row>
    <row r="4487" spans="1:10" x14ac:dyDescent="0.35">
      <c r="A4487" s="62"/>
      <c r="B4487" s="63"/>
      <c r="C4487" s="63"/>
      <c r="D4487" s="63"/>
      <c r="E4487" s="64"/>
      <c r="F4487" s="62"/>
      <c r="G4487" s="65"/>
      <c r="H4487" s="66"/>
      <c r="I4487" s="67"/>
      <c r="J4487" s="68"/>
    </row>
    <row r="4488" spans="1:10" x14ac:dyDescent="0.35">
      <c r="A4488" s="62"/>
      <c r="B4488" s="63"/>
      <c r="C4488" s="63"/>
      <c r="D4488" s="63"/>
      <c r="E4488" s="64"/>
      <c r="F4488" s="62"/>
      <c r="G4488" s="65"/>
      <c r="H4488" s="66"/>
      <c r="I4488" s="67"/>
      <c r="J4488" s="68"/>
    </row>
    <row r="4489" spans="1:10" x14ac:dyDescent="0.35">
      <c r="A4489" s="62"/>
      <c r="B4489" s="63"/>
      <c r="C4489" s="63"/>
      <c r="D4489" s="63"/>
      <c r="E4489" s="64"/>
      <c r="F4489" s="62"/>
      <c r="G4489" s="65"/>
      <c r="H4489" s="66"/>
      <c r="I4489" s="67"/>
      <c r="J4489" s="68"/>
    </row>
    <row r="4490" spans="1:10" x14ac:dyDescent="0.35">
      <c r="A4490" s="62"/>
      <c r="B4490" s="63"/>
      <c r="C4490" s="63"/>
      <c r="D4490" s="63"/>
      <c r="E4490" s="64"/>
      <c r="F4490" s="62"/>
      <c r="G4490" s="65"/>
      <c r="H4490" s="66"/>
      <c r="I4490" s="67"/>
      <c r="J4490" s="68"/>
    </row>
    <row r="4491" spans="1:10" x14ac:dyDescent="0.35">
      <c r="A4491" s="62"/>
      <c r="B4491" s="63"/>
      <c r="C4491" s="63"/>
      <c r="D4491" s="63"/>
      <c r="E4491" s="64"/>
      <c r="F4491" s="62"/>
      <c r="G4491" s="65"/>
      <c r="H4491" s="66"/>
      <c r="I4491" s="67"/>
      <c r="J4491" s="68"/>
    </row>
    <row r="4492" spans="1:10" x14ac:dyDescent="0.35">
      <c r="A4492" s="62"/>
      <c r="B4492" s="63"/>
      <c r="C4492" s="63"/>
      <c r="D4492" s="63"/>
      <c r="E4492" s="64"/>
      <c r="F4492" s="62"/>
      <c r="G4492" s="65"/>
      <c r="H4492" s="66"/>
      <c r="I4492" s="67"/>
      <c r="J4492" s="68"/>
    </row>
    <row r="4493" spans="1:10" x14ac:dyDescent="0.35">
      <c r="A4493" s="62"/>
      <c r="B4493" s="63"/>
      <c r="C4493" s="63"/>
      <c r="D4493" s="63"/>
      <c r="E4493" s="64"/>
      <c r="F4493" s="62"/>
      <c r="G4493" s="65"/>
      <c r="H4493" s="66"/>
      <c r="I4493" s="67"/>
      <c r="J4493" s="68"/>
    </row>
    <row r="4494" spans="1:10" x14ac:dyDescent="0.35">
      <c r="A4494" s="62"/>
      <c r="B4494" s="63"/>
      <c r="C4494" s="63"/>
      <c r="D4494" s="63"/>
      <c r="E4494" s="64"/>
      <c r="F4494" s="62"/>
      <c r="G4494" s="65"/>
      <c r="H4494" s="66"/>
      <c r="I4494" s="67"/>
      <c r="J4494" s="68"/>
    </row>
    <row r="4495" spans="1:10" x14ac:dyDescent="0.35">
      <c r="A4495" s="62"/>
      <c r="B4495" s="63"/>
      <c r="C4495" s="63"/>
      <c r="D4495" s="63"/>
      <c r="E4495" s="64"/>
      <c r="F4495" s="62"/>
      <c r="G4495" s="65"/>
      <c r="H4495" s="66"/>
      <c r="I4495" s="67"/>
      <c r="J4495" s="68"/>
    </row>
    <row r="4496" spans="1:10" x14ac:dyDescent="0.35">
      <c r="A4496" s="62"/>
      <c r="B4496" s="63"/>
      <c r="C4496" s="63"/>
      <c r="D4496" s="63"/>
      <c r="E4496" s="64"/>
      <c r="F4496" s="62"/>
      <c r="G4496" s="65"/>
      <c r="H4496" s="66"/>
      <c r="I4496" s="67"/>
      <c r="J4496" s="68"/>
    </row>
    <row r="4497" spans="1:10" x14ac:dyDescent="0.35">
      <c r="A4497" s="62"/>
      <c r="B4497" s="63"/>
      <c r="C4497" s="63"/>
      <c r="D4497" s="63"/>
      <c r="E4497" s="64"/>
      <c r="F4497" s="62"/>
      <c r="G4497" s="65"/>
      <c r="H4497" s="66"/>
      <c r="I4497" s="67"/>
      <c r="J4497" s="68"/>
    </row>
    <row r="4498" spans="1:10" x14ac:dyDescent="0.35">
      <c r="A4498" s="62"/>
      <c r="B4498" s="63"/>
      <c r="C4498" s="63"/>
      <c r="D4498" s="63"/>
      <c r="E4498" s="64"/>
      <c r="F4498" s="62"/>
      <c r="G4498" s="65"/>
      <c r="H4498" s="66"/>
      <c r="I4498" s="67"/>
      <c r="J4498" s="68"/>
    </row>
    <row r="4499" spans="1:10" x14ac:dyDescent="0.35">
      <c r="A4499" s="62"/>
      <c r="B4499" s="63"/>
      <c r="C4499" s="63"/>
      <c r="D4499" s="63"/>
      <c r="E4499" s="64"/>
      <c r="F4499" s="62"/>
      <c r="G4499" s="65"/>
      <c r="H4499" s="66"/>
      <c r="I4499" s="67"/>
      <c r="J4499" s="68"/>
    </row>
    <row r="4500" spans="1:10" x14ac:dyDescent="0.35">
      <c r="A4500" s="62"/>
      <c r="B4500" s="63"/>
      <c r="C4500" s="63"/>
      <c r="D4500" s="63"/>
      <c r="E4500" s="64"/>
      <c r="F4500" s="62"/>
      <c r="G4500" s="65"/>
      <c r="H4500" s="66"/>
      <c r="I4500" s="67"/>
      <c r="J4500" s="68"/>
    </row>
    <row r="4501" spans="1:10" x14ac:dyDescent="0.35">
      <c r="A4501" s="62"/>
      <c r="B4501" s="63"/>
      <c r="C4501" s="63"/>
      <c r="D4501" s="63"/>
      <c r="E4501" s="64"/>
      <c r="F4501" s="62"/>
      <c r="G4501" s="65"/>
      <c r="H4501" s="66"/>
      <c r="I4501" s="67"/>
      <c r="J4501" s="68"/>
    </row>
    <row r="4502" spans="1:10" x14ac:dyDescent="0.35">
      <c r="A4502" s="62"/>
      <c r="B4502" s="63"/>
      <c r="C4502" s="63"/>
      <c r="D4502" s="63"/>
      <c r="E4502" s="64"/>
      <c r="F4502" s="62"/>
      <c r="G4502" s="65"/>
      <c r="H4502" s="66"/>
      <c r="I4502" s="67"/>
      <c r="J4502" s="68"/>
    </row>
    <row r="4503" spans="1:10" x14ac:dyDescent="0.35">
      <c r="A4503" s="62"/>
      <c r="B4503" s="63"/>
      <c r="C4503" s="63"/>
      <c r="D4503" s="63"/>
      <c r="E4503" s="64"/>
      <c r="F4503" s="62"/>
      <c r="G4503" s="65"/>
      <c r="H4503" s="66"/>
      <c r="I4503" s="67"/>
      <c r="J4503" s="68"/>
    </row>
    <row r="4504" spans="1:10" x14ac:dyDescent="0.35">
      <c r="A4504" s="62"/>
      <c r="B4504" s="63"/>
      <c r="C4504" s="63"/>
      <c r="D4504" s="63"/>
      <c r="E4504" s="64"/>
      <c r="F4504" s="62"/>
      <c r="G4504" s="65"/>
      <c r="H4504" s="66"/>
      <c r="I4504" s="67"/>
      <c r="J4504" s="68"/>
    </row>
    <row r="4505" spans="1:10" x14ac:dyDescent="0.35">
      <c r="A4505" s="62"/>
      <c r="B4505" s="63"/>
      <c r="C4505" s="63"/>
      <c r="D4505" s="63"/>
      <c r="E4505" s="64"/>
      <c r="F4505" s="62"/>
      <c r="G4505" s="65"/>
      <c r="H4505" s="66"/>
      <c r="I4505" s="67"/>
      <c r="J4505" s="68"/>
    </row>
    <row r="4506" spans="1:10" x14ac:dyDescent="0.35">
      <c r="A4506" s="62"/>
      <c r="B4506" s="63"/>
      <c r="C4506" s="63"/>
      <c r="D4506" s="63"/>
      <c r="E4506" s="64"/>
      <c r="F4506" s="62"/>
      <c r="G4506" s="65"/>
      <c r="H4506" s="66"/>
      <c r="I4506" s="67"/>
      <c r="J4506" s="68"/>
    </row>
    <row r="4507" spans="1:10" x14ac:dyDescent="0.35">
      <c r="A4507" s="62"/>
      <c r="B4507" s="63"/>
      <c r="C4507" s="63"/>
      <c r="D4507" s="63"/>
      <c r="E4507" s="64"/>
      <c r="F4507" s="62"/>
      <c r="G4507" s="65"/>
      <c r="H4507" s="66"/>
      <c r="I4507" s="67"/>
      <c r="J4507" s="68"/>
    </row>
    <row r="4508" spans="1:10" x14ac:dyDescent="0.35">
      <c r="A4508" s="62"/>
      <c r="B4508" s="63"/>
      <c r="C4508" s="63"/>
      <c r="D4508" s="63"/>
      <c r="E4508" s="64"/>
      <c r="F4508" s="62"/>
      <c r="G4508" s="65"/>
      <c r="H4508" s="66"/>
      <c r="I4508" s="67"/>
      <c r="J4508" s="68"/>
    </row>
    <row r="4509" spans="1:10" x14ac:dyDescent="0.35">
      <c r="A4509" s="62"/>
      <c r="B4509" s="63"/>
      <c r="C4509" s="63"/>
      <c r="D4509" s="63"/>
      <c r="E4509" s="64"/>
      <c r="F4509" s="62"/>
      <c r="G4509" s="65"/>
      <c r="H4509" s="66"/>
      <c r="I4509" s="67"/>
      <c r="J4509" s="68"/>
    </row>
    <row r="4510" spans="1:10" x14ac:dyDescent="0.35">
      <c r="A4510" s="62"/>
      <c r="B4510" s="63"/>
      <c r="C4510" s="63"/>
      <c r="D4510" s="63"/>
      <c r="E4510" s="64"/>
      <c r="F4510" s="62"/>
      <c r="G4510" s="65"/>
      <c r="H4510" s="66"/>
      <c r="I4510" s="67"/>
      <c r="J4510" s="68"/>
    </row>
    <row r="4511" spans="1:10" x14ac:dyDescent="0.35">
      <c r="A4511" s="62"/>
      <c r="B4511" s="63"/>
      <c r="C4511" s="63"/>
      <c r="D4511" s="63"/>
      <c r="E4511" s="64"/>
      <c r="F4511" s="62"/>
      <c r="G4511" s="65"/>
      <c r="H4511" s="66"/>
      <c r="I4511" s="67"/>
      <c r="J4511" s="68"/>
    </row>
    <row r="4512" spans="1:10" x14ac:dyDescent="0.35">
      <c r="A4512" s="62"/>
      <c r="B4512" s="63"/>
      <c r="C4512" s="63"/>
      <c r="D4512" s="63"/>
      <c r="E4512" s="64"/>
      <c r="F4512" s="62"/>
      <c r="G4512" s="65"/>
      <c r="H4512" s="66"/>
      <c r="I4512" s="67"/>
      <c r="J4512" s="68"/>
    </row>
    <row r="4513" spans="1:10" x14ac:dyDescent="0.35">
      <c r="A4513" s="62"/>
      <c r="B4513" s="63"/>
      <c r="C4513" s="63"/>
      <c r="D4513" s="63"/>
      <c r="E4513" s="64"/>
      <c r="F4513" s="62"/>
      <c r="G4513" s="65"/>
      <c r="H4513" s="66"/>
      <c r="I4513" s="67"/>
      <c r="J4513" s="68"/>
    </row>
    <row r="4514" spans="1:10" x14ac:dyDescent="0.35">
      <c r="A4514" s="62"/>
      <c r="B4514" s="63"/>
      <c r="C4514" s="63"/>
      <c r="D4514" s="63"/>
      <c r="E4514" s="64"/>
      <c r="F4514" s="62"/>
      <c r="G4514" s="65"/>
      <c r="H4514" s="66"/>
      <c r="I4514" s="67"/>
      <c r="J4514" s="68"/>
    </row>
    <row r="4515" spans="1:10" x14ac:dyDescent="0.35">
      <c r="A4515" s="62"/>
      <c r="B4515" s="63"/>
      <c r="C4515" s="63"/>
      <c r="D4515" s="63"/>
      <c r="E4515" s="64"/>
      <c r="F4515" s="62"/>
      <c r="G4515" s="65"/>
      <c r="H4515" s="66"/>
      <c r="I4515" s="67"/>
      <c r="J4515" s="68"/>
    </row>
    <row r="4516" spans="1:10" x14ac:dyDescent="0.35">
      <c r="A4516" s="62"/>
      <c r="B4516" s="63"/>
      <c r="C4516" s="63"/>
      <c r="D4516" s="63"/>
      <c r="E4516" s="64"/>
      <c r="F4516" s="62"/>
      <c r="G4516" s="65"/>
      <c r="H4516" s="66"/>
      <c r="I4516" s="67"/>
      <c r="J4516" s="68"/>
    </row>
    <row r="4517" spans="1:10" x14ac:dyDescent="0.35">
      <c r="A4517" s="62"/>
      <c r="B4517" s="63"/>
      <c r="C4517" s="63"/>
      <c r="D4517" s="63"/>
      <c r="E4517" s="64"/>
      <c r="F4517" s="62"/>
      <c r="G4517" s="65"/>
      <c r="H4517" s="66"/>
      <c r="I4517" s="67"/>
      <c r="J4517" s="68"/>
    </row>
    <row r="4518" spans="1:10" x14ac:dyDescent="0.35">
      <c r="A4518" s="62"/>
      <c r="B4518" s="63"/>
      <c r="C4518" s="63"/>
      <c r="D4518" s="63"/>
      <c r="E4518" s="64"/>
      <c r="F4518" s="62"/>
      <c r="G4518" s="65"/>
      <c r="H4518" s="66"/>
      <c r="I4518" s="67"/>
      <c r="J4518" s="68"/>
    </row>
    <row r="4519" spans="1:10" x14ac:dyDescent="0.35">
      <c r="A4519" s="62"/>
      <c r="B4519" s="63"/>
      <c r="C4519" s="63"/>
      <c r="D4519" s="63"/>
      <c r="E4519" s="64"/>
      <c r="F4519" s="62"/>
      <c r="G4519" s="65"/>
      <c r="H4519" s="66"/>
      <c r="I4519" s="67"/>
      <c r="J4519" s="68"/>
    </row>
    <row r="4520" spans="1:10" x14ac:dyDescent="0.35">
      <c r="A4520" s="62"/>
      <c r="B4520" s="63"/>
      <c r="C4520" s="63"/>
      <c r="D4520" s="63"/>
      <c r="E4520" s="64"/>
      <c r="F4520" s="62"/>
      <c r="G4520" s="65"/>
      <c r="H4520" s="66"/>
      <c r="I4520" s="67"/>
      <c r="J4520" s="68"/>
    </row>
    <row r="4521" spans="1:10" x14ac:dyDescent="0.35">
      <c r="A4521" s="62"/>
      <c r="B4521" s="63"/>
      <c r="C4521" s="63"/>
      <c r="D4521" s="63"/>
      <c r="E4521" s="64"/>
      <c r="F4521" s="62"/>
      <c r="G4521" s="65"/>
      <c r="H4521" s="66"/>
      <c r="I4521" s="67"/>
      <c r="J4521" s="68"/>
    </row>
    <row r="4522" spans="1:10" x14ac:dyDescent="0.35">
      <c r="A4522" s="62"/>
      <c r="B4522" s="63"/>
      <c r="C4522" s="63"/>
      <c r="D4522" s="63"/>
      <c r="E4522" s="64"/>
      <c r="F4522" s="62"/>
      <c r="G4522" s="65"/>
      <c r="H4522" s="66"/>
      <c r="I4522" s="67"/>
      <c r="J4522" s="68"/>
    </row>
    <row r="4523" spans="1:10" x14ac:dyDescent="0.35">
      <c r="A4523" s="62"/>
      <c r="B4523" s="63"/>
      <c r="C4523" s="63"/>
      <c r="D4523" s="63"/>
      <c r="E4523" s="64"/>
      <c r="F4523" s="62"/>
      <c r="G4523" s="65"/>
      <c r="H4523" s="66"/>
      <c r="I4523" s="67"/>
      <c r="J4523" s="68"/>
    </row>
    <row r="4524" spans="1:10" x14ac:dyDescent="0.35">
      <c r="A4524" s="62"/>
      <c r="B4524" s="63"/>
      <c r="C4524" s="63"/>
      <c r="D4524" s="63"/>
      <c r="E4524" s="64"/>
      <c r="F4524" s="62"/>
      <c r="G4524" s="65"/>
      <c r="H4524" s="66"/>
      <c r="I4524" s="67"/>
      <c r="J4524" s="68"/>
    </row>
    <row r="4525" spans="1:10" x14ac:dyDescent="0.35">
      <c r="A4525" s="62"/>
      <c r="B4525" s="63"/>
      <c r="C4525" s="63"/>
      <c r="D4525" s="63"/>
      <c r="E4525" s="64"/>
      <c r="F4525" s="62"/>
      <c r="G4525" s="65"/>
      <c r="H4525" s="66"/>
      <c r="I4525" s="67"/>
      <c r="J4525" s="68"/>
    </row>
    <row r="4526" spans="1:10" x14ac:dyDescent="0.35">
      <c r="A4526" s="62"/>
      <c r="B4526" s="63"/>
      <c r="C4526" s="63"/>
      <c r="D4526" s="63"/>
      <c r="E4526" s="64"/>
      <c r="F4526" s="62"/>
      <c r="G4526" s="65"/>
      <c r="H4526" s="66"/>
      <c r="I4526" s="67"/>
      <c r="J4526" s="68"/>
    </row>
    <row r="4527" spans="1:10" x14ac:dyDescent="0.35">
      <c r="A4527" s="62"/>
      <c r="B4527" s="63"/>
      <c r="C4527" s="63"/>
      <c r="D4527" s="63"/>
      <c r="E4527" s="64"/>
      <c r="F4527" s="62"/>
      <c r="G4527" s="65"/>
      <c r="H4527" s="66"/>
      <c r="I4527" s="67"/>
      <c r="J4527" s="68"/>
    </row>
    <row r="4528" spans="1:10" x14ac:dyDescent="0.35">
      <c r="A4528" s="62"/>
      <c r="B4528" s="63"/>
      <c r="C4528" s="63"/>
      <c r="D4528" s="63"/>
      <c r="E4528" s="64"/>
      <c r="F4528" s="62"/>
      <c r="G4528" s="65"/>
      <c r="H4528" s="66"/>
      <c r="I4528" s="67"/>
      <c r="J4528" s="68"/>
    </row>
    <row r="4529" spans="1:10" x14ac:dyDescent="0.35">
      <c r="A4529" s="62"/>
      <c r="B4529" s="63"/>
      <c r="C4529" s="63"/>
      <c r="D4529" s="63"/>
      <c r="E4529" s="64"/>
      <c r="F4529" s="62"/>
      <c r="G4529" s="65"/>
      <c r="H4529" s="66"/>
      <c r="I4529" s="67"/>
      <c r="J4529" s="68"/>
    </row>
    <row r="4530" spans="1:10" x14ac:dyDescent="0.35">
      <c r="A4530" s="62"/>
      <c r="B4530" s="63"/>
      <c r="C4530" s="63"/>
      <c r="D4530" s="63"/>
      <c r="E4530" s="64"/>
      <c r="F4530" s="62"/>
      <c r="G4530" s="65"/>
      <c r="H4530" s="66"/>
      <c r="I4530" s="67"/>
      <c r="J4530" s="68"/>
    </row>
    <row r="4531" spans="1:10" x14ac:dyDescent="0.35">
      <c r="A4531" s="62"/>
      <c r="B4531" s="63"/>
      <c r="C4531" s="63"/>
      <c r="D4531" s="63"/>
      <c r="E4531" s="64"/>
      <c r="F4531" s="62"/>
      <c r="G4531" s="65"/>
      <c r="H4531" s="66"/>
      <c r="I4531" s="67"/>
      <c r="J4531" s="68"/>
    </row>
    <row r="4532" spans="1:10" x14ac:dyDescent="0.35">
      <c r="A4532" s="62"/>
      <c r="B4532" s="63"/>
      <c r="C4532" s="63"/>
      <c r="D4532" s="63"/>
      <c r="E4532" s="64"/>
      <c r="F4532" s="62"/>
      <c r="G4532" s="65"/>
      <c r="H4532" s="66"/>
      <c r="I4532" s="67"/>
      <c r="J4532" s="68"/>
    </row>
    <row r="4533" spans="1:10" x14ac:dyDescent="0.35">
      <c r="A4533" s="62"/>
      <c r="B4533" s="63"/>
      <c r="C4533" s="63"/>
      <c r="D4533" s="63"/>
      <c r="E4533" s="64"/>
      <c r="F4533" s="62"/>
      <c r="G4533" s="65"/>
      <c r="H4533" s="66"/>
      <c r="I4533" s="67"/>
      <c r="J4533" s="68"/>
    </row>
    <row r="4534" spans="1:10" x14ac:dyDescent="0.35">
      <c r="A4534" s="62"/>
      <c r="B4534" s="63"/>
      <c r="C4534" s="63"/>
      <c r="D4534" s="63"/>
      <c r="E4534" s="64"/>
      <c r="F4534" s="62"/>
      <c r="G4534" s="65"/>
      <c r="H4534" s="66"/>
      <c r="I4534" s="67"/>
      <c r="J4534" s="68"/>
    </row>
    <row r="4535" spans="1:10" x14ac:dyDescent="0.35">
      <c r="A4535" s="62"/>
      <c r="B4535" s="63"/>
      <c r="C4535" s="63"/>
      <c r="D4535" s="63"/>
      <c r="E4535" s="64"/>
      <c r="F4535" s="62"/>
      <c r="G4535" s="65"/>
      <c r="H4535" s="66"/>
      <c r="I4535" s="67"/>
      <c r="J4535" s="68"/>
    </row>
    <row r="4536" spans="1:10" x14ac:dyDescent="0.35">
      <c r="A4536" s="62"/>
      <c r="B4536" s="63"/>
      <c r="C4536" s="63"/>
      <c r="D4536" s="63"/>
      <c r="E4536" s="64"/>
      <c r="F4536" s="62"/>
      <c r="G4536" s="65"/>
      <c r="H4536" s="66"/>
      <c r="I4536" s="67"/>
      <c r="J4536" s="68"/>
    </row>
    <row r="4537" spans="1:10" x14ac:dyDescent="0.35">
      <c r="A4537" s="62"/>
      <c r="B4537" s="63"/>
      <c r="C4537" s="63"/>
      <c r="D4537" s="63"/>
      <c r="E4537" s="64"/>
      <c r="F4537" s="62"/>
      <c r="G4537" s="65"/>
      <c r="H4537" s="66"/>
      <c r="I4537" s="67"/>
      <c r="J4537" s="68"/>
    </row>
    <row r="4538" spans="1:10" x14ac:dyDescent="0.35">
      <c r="A4538" s="62"/>
      <c r="B4538" s="63"/>
      <c r="C4538" s="63"/>
      <c r="D4538" s="63"/>
      <c r="E4538" s="64"/>
      <c r="F4538" s="62"/>
      <c r="G4538" s="65"/>
      <c r="H4538" s="66"/>
      <c r="I4538" s="67"/>
      <c r="J4538" s="68"/>
    </row>
    <row r="4539" spans="1:10" x14ac:dyDescent="0.35">
      <c r="A4539" s="62"/>
      <c r="B4539" s="63"/>
      <c r="C4539" s="63"/>
      <c r="D4539" s="63"/>
      <c r="E4539" s="64"/>
      <c r="F4539" s="62"/>
      <c r="G4539" s="65"/>
      <c r="H4539" s="66"/>
      <c r="I4539" s="67"/>
      <c r="J4539" s="68"/>
    </row>
    <row r="4540" spans="1:10" x14ac:dyDescent="0.35">
      <c r="A4540" s="62"/>
      <c r="B4540" s="63"/>
      <c r="C4540" s="63"/>
      <c r="D4540" s="63"/>
      <c r="E4540" s="64"/>
      <c r="F4540" s="62"/>
      <c r="G4540" s="65"/>
      <c r="H4540" s="66"/>
      <c r="I4540" s="67"/>
      <c r="J4540" s="68"/>
    </row>
    <row r="4541" spans="1:10" x14ac:dyDescent="0.35">
      <c r="A4541" s="62"/>
      <c r="B4541" s="63"/>
      <c r="C4541" s="63"/>
      <c r="D4541" s="63"/>
      <c r="E4541" s="64"/>
      <c r="F4541" s="62"/>
      <c r="G4541" s="65"/>
      <c r="H4541" s="66"/>
      <c r="I4541" s="67"/>
      <c r="J4541" s="68"/>
    </row>
    <row r="4542" spans="1:10" x14ac:dyDescent="0.35">
      <c r="A4542" s="62"/>
      <c r="B4542" s="63"/>
      <c r="C4542" s="63"/>
      <c r="D4542" s="63"/>
      <c r="E4542" s="64"/>
      <c r="F4542" s="62"/>
      <c r="G4542" s="65"/>
      <c r="H4542" s="66"/>
      <c r="I4542" s="67"/>
      <c r="J4542" s="68"/>
    </row>
    <row r="4543" spans="1:10" x14ac:dyDescent="0.35">
      <c r="A4543" s="62"/>
      <c r="B4543" s="63"/>
      <c r="C4543" s="63"/>
      <c r="D4543" s="63"/>
      <c r="E4543" s="64"/>
      <c r="F4543" s="62"/>
      <c r="G4543" s="65"/>
      <c r="H4543" s="66"/>
      <c r="I4543" s="67"/>
      <c r="J4543" s="68"/>
    </row>
    <row r="4544" spans="1:10" x14ac:dyDescent="0.35">
      <c r="A4544" s="62"/>
      <c r="B4544" s="63"/>
      <c r="C4544" s="63"/>
      <c r="D4544" s="63"/>
      <c r="E4544" s="64"/>
      <c r="F4544" s="62"/>
      <c r="G4544" s="65"/>
      <c r="H4544" s="66"/>
      <c r="I4544" s="67"/>
      <c r="J4544" s="68"/>
    </row>
    <row r="4545" spans="1:10" x14ac:dyDescent="0.35">
      <c r="A4545" s="62"/>
      <c r="B4545" s="63"/>
      <c r="C4545" s="63"/>
      <c r="D4545" s="63"/>
      <c r="E4545" s="64"/>
      <c r="F4545" s="62"/>
      <c r="G4545" s="65"/>
      <c r="H4545" s="66"/>
      <c r="I4545" s="67"/>
      <c r="J4545" s="68"/>
    </row>
    <row r="4546" spans="1:10" x14ac:dyDescent="0.35">
      <c r="A4546" s="62"/>
      <c r="B4546" s="63"/>
      <c r="C4546" s="63"/>
      <c r="D4546" s="63"/>
      <c r="E4546" s="64"/>
      <c r="F4546" s="62"/>
      <c r="G4546" s="65"/>
      <c r="H4546" s="66"/>
      <c r="I4546" s="67"/>
      <c r="J4546" s="68"/>
    </row>
    <row r="4547" spans="1:10" x14ac:dyDescent="0.35">
      <c r="A4547" s="62"/>
      <c r="B4547" s="63"/>
      <c r="C4547" s="63"/>
      <c r="D4547" s="63"/>
      <c r="E4547" s="64"/>
      <c r="F4547" s="62"/>
      <c r="G4547" s="65"/>
      <c r="H4547" s="66"/>
      <c r="I4547" s="67"/>
      <c r="J4547" s="68"/>
    </row>
    <row r="4548" spans="1:10" x14ac:dyDescent="0.35">
      <c r="A4548" s="62"/>
      <c r="B4548" s="63"/>
      <c r="C4548" s="63"/>
      <c r="D4548" s="63"/>
      <c r="E4548" s="64"/>
      <c r="F4548" s="62"/>
      <c r="G4548" s="65"/>
      <c r="H4548" s="66"/>
      <c r="I4548" s="67"/>
      <c r="J4548" s="68"/>
    </row>
    <row r="4549" spans="1:10" x14ac:dyDescent="0.35">
      <c r="A4549" s="62"/>
      <c r="B4549" s="63"/>
      <c r="C4549" s="63"/>
      <c r="D4549" s="63"/>
      <c r="E4549" s="64"/>
      <c r="F4549" s="62"/>
      <c r="G4549" s="65"/>
      <c r="H4549" s="66"/>
      <c r="I4549" s="67"/>
      <c r="J4549" s="68"/>
    </row>
    <row r="4550" spans="1:10" x14ac:dyDescent="0.35">
      <c r="A4550" s="62"/>
      <c r="B4550" s="63"/>
      <c r="C4550" s="63"/>
      <c r="D4550" s="63"/>
      <c r="E4550" s="64"/>
      <c r="F4550" s="62"/>
      <c r="G4550" s="65"/>
      <c r="H4550" s="66"/>
      <c r="I4550" s="67"/>
      <c r="J4550" s="68"/>
    </row>
    <row r="4551" spans="1:10" x14ac:dyDescent="0.35">
      <c r="A4551" s="62"/>
      <c r="B4551" s="63"/>
      <c r="C4551" s="63"/>
      <c r="D4551" s="63"/>
      <c r="E4551" s="64"/>
      <c r="F4551" s="62"/>
      <c r="G4551" s="65"/>
      <c r="H4551" s="66"/>
      <c r="I4551" s="67"/>
      <c r="J4551" s="68"/>
    </row>
    <row r="4552" spans="1:10" x14ac:dyDescent="0.35">
      <c r="A4552" s="62"/>
      <c r="B4552" s="63"/>
      <c r="C4552" s="63"/>
      <c r="D4552" s="63"/>
      <c r="E4552" s="64"/>
      <c r="F4552" s="62"/>
      <c r="G4552" s="65"/>
      <c r="H4552" s="66"/>
      <c r="I4552" s="67"/>
      <c r="J4552" s="68"/>
    </row>
    <row r="4553" spans="1:10" x14ac:dyDescent="0.35">
      <c r="A4553" s="62"/>
      <c r="B4553" s="63"/>
      <c r="C4553" s="63"/>
      <c r="D4553" s="63"/>
      <c r="E4553" s="64"/>
      <c r="F4553" s="62"/>
      <c r="G4553" s="65"/>
      <c r="H4553" s="66"/>
      <c r="I4553" s="67"/>
      <c r="J4553" s="68"/>
    </row>
    <row r="4554" spans="1:10" x14ac:dyDescent="0.35">
      <c r="A4554" s="62"/>
      <c r="B4554" s="63"/>
      <c r="C4554" s="63"/>
      <c r="D4554" s="63"/>
      <c r="E4554" s="64"/>
      <c r="F4554" s="62"/>
      <c r="G4554" s="65"/>
      <c r="H4554" s="66"/>
      <c r="I4554" s="67"/>
      <c r="J4554" s="68"/>
    </row>
    <row r="4555" spans="1:10" x14ac:dyDescent="0.35">
      <c r="A4555" s="62"/>
      <c r="B4555" s="63"/>
      <c r="C4555" s="63"/>
      <c r="D4555" s="63"/>
      <c r="E4555" s="64"/>
      <c r="F4555" s="62"/>
      <c r="G4555" s="65"/>
      <c r="H4555" s="66"/>
      <c r="I4555" s="67"/>
      <c r="J4555" s="68"/>
    </row>
    <row r="4556" spans="1:10" x14ac:dyDescent="0.35">
      <c r="A4556" s="62"/>
      <c r="B4556" s="63"/>
      <c r="C4556" s="63"/>
      <c r="D4556" s="63"/>
      <c r="E4556" s="64"/>
      <c r="F4556" s="62"/>
      <c r="G4556" s="65"/>
      <c r="H4556" s="66"/>
      <c r="I4556" s="67"/>
      <c r="J4556" s="68"/>
    </row>
    <row r="4557" spans="1:10" x14ac:dyDescent="0.35">
      <c r="A4557" s="62"/>
      <c r="B4557" s="63"/>
      <c r="C4557" s="63"/>
      <c r="D4557" s="63"/>
      <c r="E4557" s="64"/>
      <c r="F4557" s="62"/>
      <c r="G4557" s="65"/>
      <c r="H4557" s="66"/>
      <c r="I4557" s="67"/>
      <c r="J4557" s="68"/>
    </row>
    <row r="4558" spans="1:10" x14ac:dyDescent="0.35">
      <c r="A4558" s="62"/>
      <c r="B4558" s="63"/>
      <c r="C4558" s="63"/>
      <c r="D4558" s="63"/>
      <c r="E4558" s="64"/>
      <c r="F4558" s="62"/>
      <c r="G4558" s="65"/>
      <c r="H4558" s="66"/>
      <c r="I4558" s="67"/>
      <c r="J4558" s="68"/>
    </row>
    <row r="4559" spans="1:10" x14ac:dyDescent="0.35">
      <c r="A4559" s="62"/>
      <c r="B4559" s="63"/>
      <c r="C4559" s="63"/>
      <c r="D4559" s="63"/>
      <c r="E4559" s="64"/>
      <c r="F4559" s="62"/>
      <c r="G4559" s="65"/>
      <c r="H4559" s="66"/>
      <c r="I4559" s="67"/>
      <c r="J4559" s="68"/>
    </row>
    <row r="4560" spans="1:10" x14ac:dyDescent="0.35">
      <c r="A4560" s="62"/>
      <c r="B4560" s="63"/>
      <c r="C4560" s="63"/>
      <c r="D4560" s="63"/>
      <c r="E4560" s="64"/>
      <c r="F4560" s="62"/>
      <c r="G4560" s="65"/>
      <c r="H4560" s="66"/>
      <c r="I4560" s="67"/>
      <c r="J4560" s="68"/>
    </row>
    <row r="4561" spans="1:10" x14ac:dyDescent="0.35">
      <c r="A4561" s="62"/>
      <c r="B4561" s="63"/>
      <c r="C4561" s="63"/>
      <c r="D4561" s="63"/>
      <c r="E4561" s="64"/>
      <c r="F4561" s="62"/>
      <c r="G4561" s="65"/>
      <c r="H4561" s="66"/>
      <c r="I4561" s="67"/>
      <c r="J4561" s="68"/>
    </row>
    <row r="4562" spans="1:10" x14ac:dyDescent="0.35">
      <c r="A4562" s="62"/>
      <c r="B4562" s="63"/>
      <c r="C4562" s="63"/>
      <c r="D4562" s="63"/>
      <c r="E4562" s="64"/>
      <c r="F4562" s="62"/>
      <c r="G4562" s="65"/>
      <c r="H4562" s="66"/>
      <c r="I4562" s="67"/>
      <c r="J4562" s="68"/>
    </row>
    <row r="4563" spans="1:10" x14ac:dyDescent="0.35">
      <c r="A4563" s="62"/>
      <c r="B4563" s="63"/>
      <c r="C4563" s="63"/>
      <c r="D4563" s="63"/>
      <c r="E4563" s="64"/>
      <c r="F4563" s="62"/>
      <c r="G4563" s="65"/>
      <c r="H4563" s="66"/>
      <c r="I4563" s="67"/>
      <c r="J4563" s="68"/>
    </row>
    <row r="4564" spans="1:10" x14ac:dyDescent="0.35">
      <c r="A4564" s="62"/>
      <c r="B4564" s="63"/>
      <c r="C4564" s="63"/>
      <c r="D4564" s="63"/>
      <c r="E4564" s="64"/>
      <c r="F4564" s="62"/>
      <c r="G4564" s="65"/>
      <c r="H4564" s="66"/>
      <c r="I4564" s="67"/>
      <c r="J4564" s="68"/>
    </row>
    <row r="4565" spans="1:10" x14ac:dyDescent="0.35">
      <c r="A4565" s="62"/>
      <c r="B4565" s="63"/>
      <c r="C4565" s="63"/>
      <c r="D4565" s="63"/>
      <c r="E4565" s="64"/>
      <c r="F4565" s="62"/>
      <c r="G4565" s="65"/>
      <c r="H4565" s="66"/>
      <c r="I4565" s="67"/>
      <c r="J4565" s="68"/>
    </row>
    <row r="4566" spans="1:10" x14ac:dyDescent="0.35">
      <c r="A4566" s="62"/>
      <c r="B4566" s="63"/>
      <c r="C4566" s="63"/>
      <c r="D4566" s="63"/>
      <c r="E4566" s="64"/>
      <c r="F4566" s="62"/>
      <c r="G4566" s="65"/>
      <c r="H4566" s="66"/>
      <c r="I4566" s="67"/>
      <c r="J4566" s="68"/>
    </row>
    <row r="4567" spans="1:10" x14ac:dyDescent="0.35">
      <c r="A4567" s="62"/>
      <c r="B4567" s="63"/>
      <c r="C4567" s="63"/>
      <c r="D4567" s="63"/>
      <c r="E4567" s="64"/>
      <c r="F4567" s="62"/>
      <c r="G4567" s="65"/>
      <c r="H4567" s="66"/>
      <c r="I4567" s="67"/>
      <c r="J4567" s="68"/>
    </row>
    <row r="4568" spans="1:10" x14ac:dyDescent="0.35">
      <c r="A4568" s="62"/>
      <c r="B4568" s="63"/>
      <c r="C4568" s="63"/>
      <c r="D4568" s="63"/>
      <c r="E4568" s="64"/>
      <c r="F4568" s="62"/>
      <c r="G4568" s="65"/>
      <c r="H4568" s="66"/>
      <c r="I4568" s="67"/>
      <c r="J4568" s="68"/>
    </row>
    <row r="4569" spans="1:10" x14ac:dyDescent="0.35">
      <c r="A4569" s="62"/>
      <c r="B4569" s="63"/>
      <c r="C4569" s="63"/>
      <c r="D4569" s="63"/>
      <c r="E4569" s="64"/>
      <c r="F4569" s="62"/>
      <c r="G4569" s="65"/>
      <c r="H4569" s="66"/>
      <c r="I4569" s="67"/>
      <c r="J4569" s="68"/>
    </row>
    <row r="4570" spans="1:10" x14ac:dyDescent="0.35">
      <c r="A4570" s="62"/>
      <c r="B4570" s="63"/>
      <c r="C4570" s="63"/>
      <c r="D4570" s="63"/>
      <c r="E4570" s="64"/>
      <c r="F4570" s="62"/>
      <c r="G4570" s="65"/>
      <c r="H4570" s="66"/>
      <c r="I4570" s="67"/>
      <c r="J4570" s="68"/>
    </row>
    <row r="4571" spans="1:10" x14ac:dyDescent="0.35">
      <c r="A4571" s="62"/>
      <c r="B4571" s="63"/>
      <c r="C4571" s="63"/>
      <c r="D4571" s="63"/>
      <c r="E4571" s="64"/>
      <c r="F4571" s="62"/>
      <c r="G4571" s="65"/>
      <c r="H4571" s="66"/>
      <c r="I4571" s="67"/>
      <c r="J4571" s="68"/>
    </row>
    <row r="4572" spans="1:10" x14ac:dyDescent="0.35">
      <c r="A4572" s="62"/>
      <c r="B4572" s="63"/>
      <c r="C4572" s="63"/>
      <c r="D4572" s="63"/>
      <c r="E4572" s="64"/>
      <c r="F4572" s="62"/>
      <c r="G4572" s="65"/>
      <c r="H4572" s="66"/>
      <c r="I4572" s="67"/>
      <c r="J4572" s="68"/>
    </row>
    <row r="4573" spans="1:10" x14ac:dyDescent="0.35">
      <c r="A4573" s="62"/>
      <c r="B4573" s="63"/>
      <c r="C4573" s="63"/>
      <c r="D4573" s="63"/>
      <c r="E4573" s="64"/>
      <c r="F4573" s="62"/>
      <c r="G4573" s="65"/>
      <c r="H4573" s="66"/>
      <c r="I4573" s="67"/>
      <c r="J4573" s="68"/>
    </row>
    <row r="4574" spans="1:10" x14ac:dyDescent="0.35">
      <c r="A4574" s="62"/>
      <c r="B4574" s="63"/>
      <c r="C4574" s="63"/>
      <c r="D4574" s="63"/>
      <c r="E4574" s="64"/>
      <c r="F4574" s="62"/>
      <c r="G4574" s="65"/>
      <c r="H4574" s="66"/>
      <c r="I4574" s="67"/>
      <c r="J4574" s="68"/>
    </row>
    <row r="4575" spans="1:10" x14ac:dyDescent="0.35">
      <c r="A4575" s="62"/>
      <c r="B4575" s="63"/>
      <c r="C4575" s="63"/>
      <c r="D4575" s="63"/>
      <c r="E4575" s="64"/>
      <c r="F4575" s="62"/>
      <c r="G4575" s="65"/>
      <c r="H4575" s="66"/>
      <c r="I4575" s="67"/>
      <c r="J4575" s="68"/>
    </row>
    <row r="4576" spans="1:10" x14ac:dyDescent="0.35">
      <c r="A4576" s="62"/>
      <c r="B4576" s="63"/>
      <c r="C4576" s="63"/>
      <c r="D4576" s="63"/>
      <c r="E4576" s="64"/>
      <c r="F4576" s="62"/>
      <c r="G4576" s="65"/>
      <c r="H4576" s="66"/>
      <c r="I4576" s="67"/>
      <c r="J4576" s="68"/>
    </row>
    <row r="4577" spans="1:10" x14ac:dyDescent="0.35">
      <c r="A4577" s="62"/>
      <c r="B4577" s="63"/>
      <c r="C4577" s="63"/>
      <c r="D4577" s="63"/>
      <c r="E4577" s="64"/>
      <c r="F4577" s="62"/>
      <c r="G4577" s="65"/>
      <c r="H4577" s="66"/>
      <c r="I4577" s="67"/>
      <c r="J4577" s="68"/>
    </row>
    <row r="4578" spans="1:10" x14ac:dyDescent="0.35">
      <c r="A4578" s="62"/>
      <c r="B4578" s="63"/>
      <c r="C4578" s="63"/>
      <c r="D4578" s="63"/>
      <c r="E4578" s="64"/>
      <c r="F4578" s="62"/>
      <c r="G4578" s="65"/>
      <c r="H4578" s="66"/>
      <c r="I4578" s="67"/>
      <c r="J4578" s="68"/>
    </row>
    <row r="4579" spans="1:10" x14ac:dyDescent="0.35">
      <c r="A4579" s="62"/>
      <c r="B4579" s="63"/>
      <c r="C4579" s="63"/>
      <c r="D4579" s="63"/>
      <c r="E4579" s="64"/>
      <c r="F4579" s="62"/>
      <c r="G4579" s="65"/>
      <c r="H4579" s="66"/>
      <c r="I4579" s="67"/>
      <c r="J4579" s="68"/>
    </row>
    <row r="4580" spans="1:10" x14ac:dyDescent="0.35">
      <c r="A4580" s="62"/>
      <c r="B4580" s="63"/>
      <c r="C4580" s="63"/>
      <c r="D4580" s="63"/>
      <c r="E4580" s="64"/>
      <c r="F4580" s="62"/>
      <c r="G4580" s="65"/>
      <c r="H4580" s="66"/>
      <c r="I4580" s="67"/>
      <c r="J4580" s="68"/>
    </row>
    <row r="4581" spans="1:10" x14ac:dyDescent="0.35">
      <c r="A4581" s="62"/>
      <c r="B4581" s="63"/>
      <c r="C4581" s="63"/>
      <c r="D4581" s="63"/>
      <c r="E4581" s="64"/>
      <c r="F4581" s="62"/>
      <c r="G4581" s="65"/>
      <c r="H4581" s="66"/>
      <c r="I4581" s="67"/>
      <c r="J4581" s="68"/>
    </row>
    <row r="4582" spans="1:10" x14ac:dyDescent="0.35">
      <c r="A4582" s="62"/>
      <c r="B4582" s="63"/>
      <c r="C4582" s="63"/>
      <c r="D4582" s="63"/>
      <c r="E4582" s="64"/>
      <c r="F4582" s="62"/>
      <c r="G4582" s="65"/>
      <c r="H4582" s="66"/>
      <c r="I4582" s="67"/>
      <c r="J4582" s="68"/>
    </row>
    <row r="4583" spans="1:10" x14ac:dyDescent="0.35">
      <c r="A4583" s="62"/>
      <c r="B4583" s="63"/>
      <c r="C4583" s="63"/>
      <c r="D4583" s="63"/>
      <c r="E4583" s="64"/>
      <c r="F4583" s="62"/>
      <c r="G4583" s="65"/>
      <c r="H4583" s="66"/>
      <c r="I4583" s="67"/>
      <c r="J4583" s="68"/>
    </row>
    <row r="4584" spans="1:10" x14ac:dyDescent="0.35">
      <c r="A4584" s="62"/>
      <c r="B4584" s="63"/>
      <c r="C4584" s="63"/>
      <c r="D4584" s="63"/>
      <c r="E4584" s="64"/>
      <c r="F4584" s="62"/>
      <c r="G4584" s="65"/>
      <c r="H4584" s="66"/>
      <c r="I4584" s="67"/>
      <c r="J4584" s="68"/>
    </row>
    <row r="4585" spans="1:10" x14ac:dyDescent="0.35">
      <c r="A4585" s="62"/>
      <c r="B4585" s="63"/>
      <c r="C4585" s="63"/>
      <c r="D4585" s="63"/>
      <c r="E4585" s="64"/>
      <c r="F4585" s="62"/>
      <c r="G4585" s="65"/>
      <c r="H4585" s="66"/>
      <c r="I4585" s="67"/>
      <c r="J4585" s="68"/>
    </row>
    <row r="4586" spans="1:10" x14ac:dyDescent="0.35">
      <c r="A4586" s="62"/>
      <c r="B4586" s="63"/>
      <c r="C4586" s="63"/>
      <c r="D4586" s="63"/>
      <c r="E4586" s="64"/>
      <c r="F4586" s="62"/>
      <c r="G4586" s="65"/>
      <c r="H4586" s="66"/>
      <c r="I4586" s="67"/>
      <c r="J4586" s="68"/>
    </row>
    <row r="4587" spans="1:10" x14ac:dyDescent="0.35">
      <c r="A4587" s="62"/>
      <c r="B4587" s="63"/>
      <c r="C4587" s="63"/>
      <c r="D4587" s="63"/>
      <c r="E4587" s="64"/>
      <c r="F4587" s="62"/>
      <c r="G4587" s="65"/>
      <c r="H4587" s="66"/>
      <c r="I4587" s="67"/>
      <c r="J4587" s="68"/>
    </row>
    <row r="4588" spans="1:10" x14ac:dyDescent="0.35">
      <c r="A4588" s="62"/>
      <c r="B4588" s="63"/>
      <c r="C4588" s="63"/>
      <c r="D4588" s="63"/>
      <c r="E4588" s="64"/>
      <c r="F4588" s="62"/>
      <c r="G4588" s="65"/>
      <c r="H4588" s="66"/>
      <c r="I4588" s="67"/>
      <c r="J4588" s="68"/>
    </row>
    <row r="4589" spans="1:10" x14ac:dyDescent="0.35">
      <c r="A4589" s="62"/>
      <c r="B4589" s="63"/>
      <c r="C4589" s="63"/>
      <c r="D4589" s="63"/>
      <c r="E4589" s="64"/>
      <c r="F4589" s="62"/>
      <c r="G4589" s="65"/>
      <c r="H4589" s="66"/>
      <c r="I4589" s="67"/>
      <c r="J4589" s="68"/>
    </row>
    <row r="4590" spans="1:10" x14ac:dyDescent="0.35">
      <c r="A4590" s="62"/>
      <c r="B4590" s="63"/>
      <c r="C4590" s="63"/>
      <c r="D4590" s="63"/>
      <c r="E4590" s="64"/>
      <c r="F4590" s="62"/>
      <c r="G4590" s="65"/>
      <c r="H4590" s="66"/>
      <c r="I4590" s="67"/>
      <c r="J4590" s="68"/>
    </row>
    <row r="4591" spans="1:10" x14ac:dyDescent="0.35">
      <c r="A4591" s="62"/>
      <c r="B4591" s="63"/>
      <c r="C4591" s="63"/>
      <c r="D4591" s="63"/>
      <c r="E4591" s="64"/>
      <c r="F4591" s="62"/>
      <c r="G4591" s="65"/>
      <c r="H4591" s="66"/>
      <c r="I4591" s="67"/>
      <c r="J4591" s="68"/>
    </row>
    <row r="4592" spans="1:10" x14ac:dyDescent="0.35">
      <c r="A4592" s="62"/>
      <c r="B4592" s="63"/>
      <c r="C4592" s="63"/>
      <c r="D4592" s="63"/>
      <c r="E4592" s="64"/>
      <c r="F4592" s="62"/>
      <c r="G4592" s="65"/>
      <c r="H4592" s="66"/>
      <c r="I4592" s="67"/>
      <c r="J4592" s="68"/>
    </row>
    <row r="4593" spans="1:10" x14ac:dyDescent="0.35">
      <c r="A4593" s="62"/>
      <c r="B4593" s="63"/>
      <c r="C4593" s="63"/>
      <c r="D4593" s="63"/>
      <c r="E4593" s="64"/>
      <c r="F4593" s="62"/>
      <c r="G4593" s="65"/>
      <c r="H4593" s="66"/>
      <c r="I4593" s="67"/>
      <c r="J4593" s="68"/>
    </row>
    <row r="4594" spans="1:10" x14ac:dyDescent="0.35">
      <c r="A4594" s="62"/>
      <c r="B4594" s="63"/>
      <c r="C4594" s="63"/>
      <c r="D4594" s="63"/>
      <c r="E4594" s="64"/>
      <c r="F4594" s="62"/>
      <c r="G4594" s="65"/>
      <c r="H4594" s="66"/>
      <c r="I4594" s="67"/>
      <c r="J4594" s="68"/>
    </row>
    <row r="4595" spans="1:10" x14ac:dyDescent="0.35">
      <c r="A4595" s="62"/>
      <c r="B4595" s="63"/>
      <c r="C4595" s="63"/>
      <c r="D4595" s="63"/>
      <c r="E4595" s="64"/>
      <c r="F4595" s="62"/>
      <c r="G4595" s="65"/>
      <c r="H4595" s="66"/>
      <c r="I4595" s="67"/>
      <c r="J4595" s="68"/>
    </row>
    <row r="4596" spans="1:10" x14ac:dyDescent="0.35">
      <c r="A4596" s="62"/>
      <c r="B4596" s="63"/>
      <c r="C4596" s="63"/>
      <c r="D4596" s="63"/>
      <c r="E4596" s="64"/>
      <c r="F4596" s="62"/>
      <c r="G4596" s="65"/>
      <c r="H4596" s="66"/>
      <c r="I4596" s="67"/>
      <c r="J4596" s="68"/>
    </row>
    <row r="4597" spans="1:10" x14ac:dyDescent="0.35">
      <c r="A4597" s="62"/>
      <c r="B4597" s="63"/>
      <c r="C4597" s="63"/>
      <c r="D4597" s="63"/>
      <c r="E4597" s="64"/>
      <c r="F4597" s="62"/>
      <c r="G4597" s="65"/>
      <c r="H4597" s="66"/>
      <c r="I4597" s="67"/>
      <c r="J4597" s="68"/>
    </row>
    <row r="4598" spans="1:10" x14ac:dyDescent="0.35">
      <c r="A4598" s="62"/>
      <c r="B4598" s="63"/>
      <c r="C4598" s="63"/>
      <c r="D4598" s="63"/>
      <c r="E4598" s="64"/>
      <c r="F4598" s="62"/>
      <c r="G4598" s="65"/>
      <c r="H4598" s="66"/>
      <c r="I4598" s="67"/>
      <c r="J4598" s="68"/>
    </row>
    <row r="4599" spans="1:10" x14ac:dyDescent="0.35">
      <c r="A4599" s="62"/>
      <c r="B4599" s="63"/>
      <c r="C4599" s="63"/>
      <c r="D4599" s="63"/>
      <c r="E4599" s="64"/>
      <c r="F4599" s="62"/>
      <c r="G4599" s="65"/>
      <c r="H4599" s="66"/>
      <c r="I4599" s="67"/>
      <c r="J4599" s="68"/>
    </row>
    <row r="4600" spans="1:10" x14ac:dyDescent="0.35">
      <c r="A4600" s="62"/>
      <c r="B4600" s="63"/>
      <c r="C4600" s="63"/>
      <c r="D4600" s="63"/>
      <c r="E4600" s="64"/>
      <c r="F4600" s="62"/>
      <c r="G4600" s="65"/>
      <c r="H4600" s="66"/>
      <c r="I4600" s="67"/>
      <c r="J4600" s="68"/>
    </row>
    <row r="4601" spans="1:10" x14ac:dyDescent="0.35">
      <c r="A4601" s="62"/>
      <c r="B4601" s="63"/>
      <c r="C4601" s="63"/>
      <c r="D4601" s="63"/>
      <c r="E4601" s="64"/>
      <c r="F4601" s="62"/>
      <c r="G4601" s="65"/>
      <c r="H4601" s="66"/>
      <c r="I4601" s="67"/>
      <c r="J4601" s="68"/>
    </row>
    <row r="4602" spans="1:10" x14ac:dyDescent="0.35">
      <c r="A4602" s="62"/>
      <c r="B4602" s="63"/>
      <c r="C4602" s="63"/>
      <c r="D4602" s="63"/>
      <c r="E4602" s="64"/>
      <c r="F4602" s="62"/>
      <c r="G4602" s="65"/>
      <c r="H4602" s="66"/>
      <c r="I4602" s="67"/>
      <c r="J4602" s="68"/>
    </row>
    <row r="4603" spans="1:10" x14ac:dyDescent="0.35">
      <c r="A4603" s="62"/>
      <c r="B4603" s="63"/>
      <c r="C4603" s="63"/>
      <c r="D4603" s="63"/>
      <c r="E4603" s="64"/>
      <c r="F4603" s="62"/>
      <c r="G4603" s="65"/>
      <c r="H4603" s="66"/>
      <c r="I4603" s="67"/>
      <c r="J4603" s="68"/>
    </row>
    <row r="4604" spans="1:10" x14ac:dyDescent="0.35">
      <c r="A4604" s="62"/>
      <c r="B4604" s="63"/>
      <c r="C4604" s="63"/>
      <c r="D4604" s="63"/>
      <c r="E4604" s="64"/>
      <c r="F4604" s="62"/>
      <c r="G4604" s="65"/>
      <c r="H4604" s="66"/>
      <c r="I4604" s="67"/>
      <c r="J4604" s="68"/>
    </row>
    <row r="4605" spans="1:10" x14ac:dyDescent="0.35">
      <c r="A4605" s="62"/>
      <c r="B4605" s="63"/>
      <c r="C4605" s="63"/>
      <c r="D4605" s="63"/>
      <c r="E4605" s="64"/>
      <c r="F4605" s="62"/>
      <c r="G4605" s="65"/>
      <c r="H4605" s="66"/>
      <c r="I4605" s="67"/>
      <c r="J4605" s="68"/>
    </row>
    <row r="4606" spans="1:10" x14ac:dyDescent="0.35">
      <c r="A4606" s="62"/>
      <c r="B4606" s="63"/>
      <c r="C4606" s="63"/>
      <c r="D4606" s="63"/>
      <c r="E4606" s="64"/>
      <c r="F4606" s="62"/>
      <c r="G4606" s="65"/>
      <c r="H4606" s="66"/>
      <c r="I4606" s="67"/>
      <c r="J4606" s="68"/>
    </row>
    <row r="4607" spans="1:10" x14ac:dyDescent="0.35">
      <c r="A4607" s="62"/>
      <c r="B4607" s="63"/>
      <c r="C4607" s="63"/>
      <c r="D4607" s="63"/>
      <c r="E4607" s="64"/>
      <c r="F4607" s="62"/>
      <c r="G4607" s="65"/>
      <c r="H4607" s="66"/>
      <c r="I4607" s="67"/>
      <c r="J4607" s="68"/>
    </row>
    <row r="4608" spans="1:10" x14ac:dyDescent="0.35">
      <c r="A4608" s="62"/>
      <c r="B4608" s="63"/>
      <c r="C4608" s="63"/>
      <c r="D4608" s="63"/>
      <c r="E4608" s="64"/>
      <c r="F4608" s="62"/>
      <c r="G4608" s="65"/>
      <c r="H4608" s="66"/>
      <c r="I4608" s="67"/>
      <c r="J4608" s="68"/>
    </row>
    <row r="4609" spans="1:10" x14ac:dyDescent="0.35">
      <c r="A4609" s="62"/>
      <c r="B4609" s="63"/>
      <c r="C4609" s="63"/>
      <c r="D4609" s="63"/>
      <c r="E4609" s="64"/>
      <c r="F4609" s="62"/>
      <c r="G4609" s="65"/>
      <c r="H4609" s="66"/>
      <c r="I4609" s="67"/>
      <c r="J4609" s="68"/>
    </row>
    <row r="4610" spans="1:10" x14ac:dyDescent="0.35">
      <c r="A4610" s="62"/>
      <c r="B4610" s="63"/>
      <c r="C4610" s="63"/>
      <c r="D4610" s="63"/>
      <c r="E4610" s="64"/>
      <c r="F4610" s="62"/>
      <c r="G4610" s="65"/>
      <c r="H4610" s="66"/>
      <c r="I4610" s="67"/>
      <c r="J4610" s="68"/>
    </row>
    <row r="4611" spans="1:10" x14ac:dyDescent="0.35">
      <c r="A4611" s="62"/>
      <c r="B4611" s="63"/>
      <c r="C4611" s="63"/>
      <c r="D4611" s="63"/>
      <c r="E4611" s="64"/>
      <c r="F4611" s="62"/>
      <c r="G4611" s="65"/>
      <c r="H4611" s="66"/>
      <c r="I4611" s="67"/>
      <c r="J4611" s="68"/>
    </row>
    <row r="4612" spans="1:10" x14ac:dyDescent="0.35">
      <c r="A4612" s="62"/>
      <c r="B4612" s="63"/>
      <c r="C4612" s="63"/>
      <c r="D4612" s="63"/>
      <c r="E4612" s="64"/>
      <c r="F4612" s="62"/>
      <c r="G4612" s="65"/>
      <c r="H4612" s="66"/>
      <c r="I4612" s="67"/>
      <c r="J4612" s="68"/>
    </row>
    <row r="4613" spans="1:10" x14ac:dyDescent="0.35">
      <c r="A4613" s="62"/>
      <c r="B4613" s="63"/>
      <c r="C4613" s="63"/>
      <c r="D4613" s="63"/>
      <c r="E4613" s="64"/>
      <c r="F4613" s="62"/>
      <c r="G4613" s="65"/>
      <c r="H4613" s="66"/>
      <c r="I4613" s="67"/>
      <c r="J4613" s="68"/>
    </row>
    <row r="4614" spans="1:10" x14ac:dyDescent="0.35">
      <c r="A4614" s="62"/>
      <c r="B4614" s="63"/>
      <c r="C4614" s="63"/>
      <c r="D4614" s="63"/>
      <c r="E4614" s="64"/>
      <c r="F4614" s="62"/>
      <c r="G4614" s="65"/>
      <c r="H4614" s="66"/>
      <c r="I4614" s="67"/>
      <c r="J4614" s="68"/>
    </row>
    <row r="4615" spans="1:10" x14ac:dyDescent="0.35">
      <c r="A4615" s="62"/>
      <c r="B4615" s="63"/>
      <c r="C4615" s="63"/>
      <c r="D4615" s="63"/>
      <c r="E4615" s="64"/>
      <c r="F4615" s="62"/>
      <c r="G4615" s="65"/>
      <c r="H4615" s="66"/>
      <c r="I4615" s="67"/>
      <c r="J4615" s="68"/>
    </row>
    <row r="4616" spans="1:10" x14ac:dyDescent="0.35">
      <c r="A4616" s="62"/>
      <c r="B4616" s="63"/>
      <c r="C4616" s="63"/>
      <c r="D4616" s="63"/>
      <c r="E4616" s="64"/>
      <c r="F4616" s="62"/>
      <c r="G4616" s="65"/>
      <c r="H4616" s="66"/>
      <c r="I4616" s="67"/>
      <c r="J4616" s="68"/>
    </row>
    <row r="4617" spans="1:10" x14ac:dyDescent="0.35">
      <c r="A4617" s="62"/>
      <c r="B4617" s="63"/>
      <c r="C4617" s="63"/>
      <c r="D4617" s="63"/>
      <c r="E4617" s="64"/>
      <c r="F4617" s="62"/>
      <c r="G4617" s="65"/>
      <c r="H4617" s="66"/>
      <c r="I4617" s="67"/>
      <c r="J4617" s="68"/>
    </row>
    <row r="4618" spans="1:10" x14ac:dyDescent="0.35">
      <c r="A4618" s="62"/>
      <c r="B4618" s="63"/>
      <c r="C4618" s="63"/>
      <c r="D4618" s="63"/>
      <c r="E4618" s="64"/>
      <c r="F4618" s="62"/>
      <c r="G4618" s="65"/>
      <c r="H4618" s="66"/>
      <c r="I4618" s="67"/>
      <c r="J4618" s="68"/>
    </row>
    <row r="4619" spans="1:10" x14ac:dyDescent="0.35">
      <c r="A4619" s="62"/>
      <c r="B4619" s="63"/>
      <c r="C4619" s="63"/>
      <c r="D4619" s="63"/>
      <c r="E4619" s="64"/>
      <c r="F4619" s="62"/>
      <c r="G4619" s="65"/>
      <c r="H4619" s="66"/>
      <c r="I4619" s="67"/>
      <c r="J4619" s="68"/>
    </row>
    <row r="4620" spans="1:10" x14ac:dyDescent="0.35">
      <c r="A4620" s="62"/>
      <c r="B4620" s="63"/>
      <c r="C4620" s="63"/>
      <c r="D4620" s="63"/>
      <c r="E4620" s="64"/>
      <c r="F4620" s="62"/>
      <c r="G4620" s="65"/>
      <c r="H4620" s="66"/>
      <c r="I4620" s="67"/>
      <c r="J4620" s="68"/>
    </row>
    <row r="4621" spans="1:10" x14ac:dyDescent="0.35">
      <c r="A4621" s="62"/>
      <c r="B4621" s="63"/>
      <c r="C4621" s="63"/>
      <c r="D4621" s="63"/>
      <c r="E4621" s="64"/>
      <c r="F4621" s="62"/>
      <c r="G4621" s="65"/>
      <c r="H4621" s="66"/>
      <c r="I4621" s="67"/>
      <c r="J4621" s="68"/>
    </row>
    <row r="4622" spans="1:10" x14ac:dyDescent="0.35">
      <c r="A4622" s="62"/>
      <c r="B4622" s="63"/>
      <c r="C4622" s="63"/>
      <c r="D4622" s="63"/>
      <c r="E4622" s="64"/>
      <c r="F4622" s="62"/>
      <c r="G4622" s="65"/>
      <c r="H4622" s="66"/>
      <c r="I4622" s="67"/>
      <c r="J4622" s="68"/>
    </row>
    <row r="4623" spans="1:10" x14ac:dyDescent="0.35">
      <c r="A4623" s="62"/>
      <c r="B4623" s="63"/>
      <c r="C4623" s="63"/>
      <c r="D4623" s="63"/>
      <c r="E4623" s="64"/>
      <c r="F4623" s="62"/>
      <c r="G4623" s="65"/>
      <c r="H4623" s="66"/>
      <c r="I4623" s="67"/>
      <c r="J4623" s="68"/>
    </row>
    <row r="4624" spans="1:10" x14ac:dyDescent="0.35">
      <c r="A4624" s="62"/>
      <c r="B4624" s="63"/>
      <c r="C4624" s="63"/>
      <c r="D4624" s="63"/>
      <c r="E4624" s="64"/>
      <c r="F4624" s="62"/>
      <c r="G4624" s="65"/>
      <c r="H4624" s="66"/>
      <c r="I4624" s="67"/>
      <c r="J4624" s="68"/>
    </row>
    <row r="4625" spans="1:10" x14ac:dyDescent="0.35">
      <c r="A4625" s="62"/>
      <c r="B4625" s="63"/>
      <c r="C4625" s="63"/>
      <c r="D4625" s="63"/>
      <c r="E4625" s="64"/>
      <c r="F4625" s="62"/>
      <c r="G4625" s="65"/>
      <c r="H4625" s="66"/>
      <c r="I4625" s="67"/>
      <c r="J4625" s="68"/>
    </row>
    <row r="4626" spans="1:10" x14ac:dyDescent="0.35">
      <c r="A4626" s="62"/>
      <c r="B4626" s="63"/>
      <c r="C4626" s="63"/>
      <c r="D4626" s="63"/>
      <c r="E4626" s="64"/>
      <c r="F4626" s="62"/>
      <c r="G4626" s="65"/>
      <c r="H4626" s="66"/>
      <c r="I4626" s="67"/>
      <c r="J4626" s="68"/>
    </row>
    <row r="4627" spans="1:10" x14ac:dyDescent="0.35">
      <c r="A4627" s="62"/>
      <c r="B4627" s="63"/>
      <c r="C4627" s="63"/>
      <c r="D4627" s="63"/>
      <c r="E4627" s="64"/>
      <c r="F4627" s="62"/>
      <c r="G4627" s="65"/>
      <c r="H4627" s="66"/>
      <c r="I4627" s="67"/>
      <c r="J4627" s="68"/>
    </row>
    <row r="4628" spans="1:10" x14ac:dyDescent="0.35">
      <c r="A4628" s="62"/>
      <c r="B4628" s="63"/>
      <c r="C4628" s="63"/>
      <c r="D4628" s="63"/>
      <c r="E4628" s="64"/>
      <c r="F4628" s="62"/>
      <c r="G4628" s="65"/>
      <c r="H4628" s="66"/>
      <c r="I4628" s="67"/>
      <c r="J4628" s="68"/>
    </row>
    <row r="4629" spans="1:10" x14ac:dyDescent="0.35">
      <c r="A4629" s="62"/>
      <c r="B4629" s="63"/>
      <c r="C4629" s="63"/>
      <c r="D4629" s="63"/>
      <c r="E4629" s="64"/>
      <c r="F4629" s="62"/>
      <c r="G4629" s="65"/>
      <c r="H4629" s="66"/>
      <c r="I4629" s="67"/>
      <c r="J4629" s="68"/>
    </row>
    <row r="4630" spans="1:10" x14ac:dyDescent="0.35">
      <c r="A4630" s="62"/>
      <c r="B4630" s="63"/>
      <c r="C4630" s="63"/>
      <c r="D4630" s="63"/>
      <c r="E4630" s="64"/>
      <c r="F4630" s="62"/>
      <c r="G4630" s="65"/>
      <c r="H4630" s="66"/>
      <c r="I4630" s="67"/>
      <c r="J4630" s="68"/>
    </row>
    <row r="4631" spans="1:10" x14ac:dyDescent="0.35">
      <c r="A4631" s="62"/>
      <c r="B4631" s="63"/>
      <c r="C4631" s="63"/>
      <c r="D4631" s="63"/>
      <c r="E4631" s="64"/>
      <c r="F4631" s="62"/>
      <c r="G4631" s="65"/>
      <c r="H4631" s="66"/>
      <c r="I4631" s="67"/>
      <c r="J4631" s="68"/>
    </row>
    <row r="4632" spans="1:10" x14ac:dyDescent="0.35">
      <c r="A4632" s="62"/>
      <c r="B4632" s="63"/>
      <c r="C4632" s="63"/>
      <c r="D4632" s="63"/>
      <c r="E4632" s="64"/>
      <c r="F4632" s="62"/>
      <c r="G4632" s="65"/>
      <c r="H4632" s="66"/>
      <c r="I4632" s="67"/>
      <c r="J4632" s="68"/>
    </row>
    <row r="4633" spans="1:10" x14ac:dyDescent="0.35">
      <c r="A4633" s="62"/>
      <c r="B4633" s="63"/>
      <c r="C4633" s="63"/>
      <c r="D4633" s="63"/>
      <c r="E4633" s="64"/>
      <c r="F4633" s="62"/>
      <c r="G4633" s="65"/>
      <c r="H4633" s="66"/>
      <c r="I4633" s="67"/>
      <c r="J4633" s="68"/>
    </row>
    <row r="4634" spans="1:10" x14ac:dyDescent="0.35">
      <c r="A4634" s="62"/>
      <c r="B4634" s="63"/>
      <c r="C4634" s="63"/>
      <c r="D4634" s="63"/>
      <c r="E4634" s="64"/>
      <c r="F4634" s="62"/>
      <c r="G4634" s="65"/>
      <c r="H4634" s="66"/>
      <c r="I4634" s="67"/>
      <c r="J4634" s="68"/>
    </row>
    <row r="4635" spans="1:10" x14ac:dyDescent="0.35">
      <c r="A4635" s="62"/>
      <c r="B4635" s="63"/>
      <c r="C4635" s="63"/>
      <c r="D4635" s="63"/>
      <c r="E4635" s="64"/>
      <c r="F4635" s="62"/>
      <c r="G4635" s="65"/>
      <c r="H4635" s="66"/>
      <c r="I4635" s="67"/>
      <c r="J4635" s="68"/>
    </row>
    <row r="4636" spans="1:10" x14ac:dyDescent="0.35">
      <c r="A4636" s="62"/>
      <c r="B4636" s="63"/>
      <c r="C4636" s="63"/>
      <c r="D4636" s="63"/>
      <c r="E4636" s="64"/>
      <c r="F4636" s="62"/>
      <c r="G4636" s="65"/>
      <c r="H4636" s="66"/>
      <c r="I4636" s="67"/>
      <c r="J4636" s="68"/>
    </row>
    <row r="4637" spans="1:10" x14ac:dyDescent="0.35">
      <c r="A4637" s="62"/>
      <c r="B4637" s="63"/>
      <c r="C4637" s="63"/>
      <c r="D4637" s="63"/>
      <c r="E4637" s="64"/>
      <c r="F4637" s="62"/>
      <c r="G4637" s="65"/>
      <c r="H4637" s="66"/>
      <c r="I4637" s="67"/>
      <c r="J4637" s="68"/>
    </row>
    <row r="4638" spans="1:10" x14ac:dyDescent="0.35">
      <c r="A4638" s="62"/>
      <c r="B4638" s="63"/>
      <c r="C4638" s="63"/>
      <c r="D4638" s="63"/>
      <c r="E4638" s="64"/>
      <c r="F4638" s="62"/>
      <c r="G4638" s="65"/>
      <c r="H4638" s="66"/>
      <c r="I4638" s="67"/>
      <c r="J4638" s="68"/>
    </row>
    <row r="4639" spans="1:10" x14ac:dyDescent="0.35">
      <c r="A4639" s="62"/>
      <c r="B4639" s="63"/>
      <c r="C4639" s="63"/>
      <c r="D4639" s="63"/>
      <c r="E4639" s="64"/>
      <c r="F4639" s="62"/>
      <c r="G4639" s="65"/>
      <c r="H4639" s="66"/>
      <c r="I4639" s="67"/>
      <c r="J4639" s="68"/>
    </row>
    <row r="4640" spans="1:10" x14ac:dyDescent="0.35">
      <c r="A4640" s="62"/>
      <c r="B4640" s="63"/>
      <c r="C4640" s="63"/>
      <c r="D4640" s="63"/>
      <c r="E4640" s="64"/>
      <c r="F4640" s="62"/>
      <c r="G4640" s="65"/>
      <c r="H4640" s="66"/>
      <c r="I4640" s="67"/>
      <c r="J4640" s="68"/>
    </row>
    <row r="4641" spans="1:10" x14ac:dyDescent="0.35">
      <c r="A4641" s="62"/>
      <c r="B4641" s="63"/>
      <c r="C4641" s="63"/>
      <c r="D4641" s="63"/>
      <c r="E4641" s="64"/>
      <c r="F4641" s="62"/>
      <c r="G4641" s="65"/>
      <c r="H4641" s="66"/>
      <c r="I4641" s="67"/>
      <c r="J4641" s="68"/>
    </row>
    <row r="4642" spans="1:10" x14ac:dyDescent="0.35">
      <c r="A4642" s="62"/>
      <c r="B4642" s="63"/>
      <c r="C4642" s="63"/>
      <c r="D4642" s="63"/>
      <c r="E4642" s="64"/>
      <c r="F4642" s="62"/>
      <c r="G4642" s="65"/>
      <c r="H4642" s="66"/>
      <c r="I4642" s="67"/>
      <c r="J4642" s="68"/>
    </row>
    <row r="4643" spans="1:10" x14ac:dyDescent="0.35">
      <c r="A4643" s="62"/>
      <c r="B4643" s="63"/>
      <c r="C4643" s="63"/>
      <c r="D4643" s="63"/>
      <c r="E4643" s="64"/>
      <c r="F4643" s="62"/>
      <c r="G4643" s="65"/>
      <c r="H4643" s="66"/>
      <c r="I4643" s="67"/>
      <c r="J4643" s="68"/>
    </row>
    <row r="4644" spans="1:10" x14ac:dyDescent="0.35">
      <c r="A4644" s="62"/>
      <c r="B4644" s="63"/>
      <c r="C4644" s="63"/>
      <c r="D4644" s="63"/>
      <c r="E4644" s="64"/>
      <c r="F4644" s="62"/>
      <c r="G4644" s="65"/>
      <c r="H4644" s="66"/>
      <c r="I4644" s="67"/>
      <c r="J4644" s="68"/>
    </row>
    <row r="4645" spans="1:10" x14ac:dyDescent="0.35">
      <c r="A4645" s="62"/>
      <c r="B4645" s="63"/>
      <c r="C4645" s="63"/>
      <c r="D4645" s="63"/>
      <c r="E4645" s="64"/>
      <c r="F4645" s="62"/>
      <c r="G4645" s="65"/>
      <c r="H4645" s="66"/>
      <c r="I4645" s="67"/>
      <c r="J4645" s="68"/>
    </row>
    <row r="4646" spans="1:10" x14ac:dyDescent="0.35">
      <c r="A4646" s="62"/>
      <c r="B4646" s="63"/>
      <c r="C4646" s="63"/>
      <c r="D4646" s="63"/>
      <c r="E4646" s="64"/>
      <c r="F4646" s="62"/>
      <c r="G4646" s="65"/>
      <c r="H4646" s="66"/>
      <c r="I4646" s="67"/>
      <c r="J4646" s="68"/>
    </row>
    <row r="4647" spans="1:10" x14ac:dyDescent="0.35">
      <c r="A4647" s="62"/>
      <c r="B4647" s="63"/>
      <c r="C4647" s="63"/>
      <c r="D4647" s="63"/>
      <c r="E4647" s="64"/>
      <c r="F4647" s="62"/>
      <c r="G4647" s="65"/>
      <c r="H4647" s="66"/>
      <c r="I4647" s="67"/>
      <c r="J4647" s="68"/>
    </row>
    <row r="4648" spans="1:10" x14ac:dyDescent="0.35">
      <c r="A4648" s="62"/>
      <c r="B4648" s="63"/>
      <c r="C4648" s="63"/>
      <c r="D4648" s="63"/>
      <c r="E4648" s="64"/>
      <c r="F4648" s="62"/>
      <c r="G4648" s="65"/>
      <c r="H4648" s="66"/>
      <c r="I4648" s="67"/>
      <c r="J4648" s="68"/>
    </row>
    <row r="4649" spans="1:10" x14ac:dyDescent="0.35">
      <c r="A4649" s="62"/>
      <c r="B4649" s="63"/>
      <c r="C4649" s="63"/>
      <c r="D4649" s="63"/>
      <c r="E4649" s="64"/>
      <c r="F4649" s="62"/>
      <c r="G4649" s="65"/>
      <c r="H4649" s="66"/>
      <c r="I4649" s="67"/>
      <c r="J4649" s="68"/>
    </row>
    <row r="4650" spans="1:10" x14ac:dyDescent="0.35">
      <c r="A4650" s="62"/>
      <c r="B4650" s="63"/>
      <c r="C4650" s="63"/>
      <c r="D4650" s="63"/>
      <c r="E4650" s="64"/>
      <c r="F4650" s="62"/>
      <c r="G4650" s="65"/>
      <c r="H4650" s="66"/>
      <c r="I4650" s="67"/>
      <c r="J4650" s="68"/>
    </row>
    <row r="4651" spans="1:10" x14ac:dyDescent="0.35">
      <c r="A4651" s="62"/>
      <c r="B4651" s="63"/>
      <c r="C4651" s="63"/>
      <c r="D4651" s="63"/>
      <c r="E4651" s="64"/>
      <c r="F4651" s="62"/>
      <c r="G4651" s="65"/>
      <c r="H4651" s="66"/>
      <c r="I4651" s="67"/>
      <c r="J4651" s="68"/>
    </row>
    <row r="4652" spans="1:10" x14ac:dyDescent="0.35">
      <c r="A4652" s="62"/>
      <c r="B4652" s="63"/>
      <c r="C4652" s="63"/>
      <c r="D4652" s="63"/>
      <c r="E4652" s="64"/>
      <c r="F4652" s="62"/>
      <c r="G4652" s="65"/>
      <c r="H4652" s="66"/>
      <c r="I4652" s="67"/>
      <c r="J4652" s="68"/>
    </row>
    <row r="4653" spans="1:10" x14ac:dyDescent="0.35">
      <c r="A4653" s="62"/>
      <c r="B4653" s="63"/>
      <c r="C4653" s="63"/>
      <c r="D4653" s="63"/>
      <c r="E4653" s="64"/>
      <c r="F4653" s="62"/>
      <c r="G4653" s="65"/>
      <c r="H4653" s="66"/>
      <c r="I4653" s="67"/>
      <c r="J4653" s="68"/>
    </row>
    <row r="4654" spans="1:10" x14ac:dyDescent="0.35">
      <c r="A4654" s="62"/>
      <c r="B4654" s="63"/>
      <c r="C4654" s="63"/>
      <c r="D4654" s="63"/>
      <c r="E4654" s="64"/>
      <c r="F4654" s="62"/>
      <c r="G4654" s="65"/>
      <c r="H4654" s="66"/>
      <c r="I4654" s="67"/>
      <c r="J4654" s="68"/>
    </row>
    <row r="4655" spans="1:10" x14ac:dyDescent="0.35">
      <c r="A4655" s="62"/>
      <c r="B4655" s="63"/>
      <c r="C4655" s="63"/>
      <c r="D4655" s="63"/>
      <c r="E4655" s="64"/>
      <c r="F4655" s="62"/>
      <c r="G4655" s="65"/>
      <c r="H4655" s="66"/>
      <c r="I4655" s="67"/>
      <c r="J4655" s="68"/>
    </row>
    <row r="4656" spans="1:10" x14ac:dyDescent="0.35">
      <c r="A4656" s="62"/>
      <c r="B4656" s="63"/>
      <c r="C4656" s="63"/>
      <c r="D4656" s="63"/>
      <c r="E4656" s="64"/>
      <c r="F4656" s="62"/>
      <c r="G4656" s="65"/>
      <c r="H4656" s="66"/>
      <c r="I4656" s="67"/>
      <c r="J4656" s="68"/>
    </row>
    <row r="4657" spans="1:10" x14ac:dyDescent="0.35">
      <c r="A4657" s="62"/>
      <c r="B4657" s="63"/>
      <c r="C4657" s="63"/>
      <c r="D4657" s="63"/>
      <c r="E4657" s="64"/>
      <c r="F4657" s="62"/>
      <c r="G4657" s="65"/>
      <c r="H4657" s="66"/>
      <c r="I4657" s="67"/>
      <c r="J4657" s="68"/>
    </row>
    <row r="4658" spans="1:10" x14ac:dyDescent="0.35">
      <c r="A4658" s="62"/>
      <c r="B4658" s="63"/>
      <c r="C4658" s="63"/>
      <c r="D4658" s="63"/>
      <c r="E4658" s="64"/>
      <c r="F4658" s="62"/>
      <c r="G4658" s="65"/>
      <c r="H4658" s="66"/>
      <c r="I4658" s="67"/>
      <c r="J4658" s="68"/>
    </row>
    <row r="4659" spans="1:10" x14ac:dyDescent="0.35">
      <c r="A4659" s="62"/>
      <c r="B4659" s="63"/>
      <c r="C4659" s="63"/>
      <c r="D4659" s="63"/>
      <c r="E4659" s="64"/>
      <c r="F4659" s="62"/>
      <c r="G4659" s="65"/>
      <c r="H4659" s="66"/>
      <c r="I4659" s="67"/>
      <c r="J4659" s="68"/>
    </row>
    <row r="4660" spans="1:10" x14ac:dyDescent="0.35">
      <c r="A4660" s="62"/>
      <c r="B4660" s="63"/>
      <c r="C4660" s="63"/>
      <c r="D4660" s="63"/>
      <c r="E4660" s="64"/>
      <c r="F4660" s="62"/>
      <c r="G4660" s="65"/>
      <c r="H4660" s="66"/>
      <c r="I4660" s="67"/>
      <c r="J4660" s="68"/>
    </row>
    <row r="4661" spans="1:10" x14ac:dyDescent="0.35">
      <c r="A4661" s="62"/>
      <c r="B4661" s="63"/>
      <c r="C4661" s="63"/>
      <c r="D4661" s="63"/>
      <c r="E4661" s="64"/>
      <c r="F4661" s="62"/>
      <c r="G4661" s="65"/>
      <c r="H4661" s="66"/>
      <c r="I4661" s="67"/>
      <c r="J4661" s="68"/>
    </row>
    <row r="4662" spans="1:10" x14ac:dyDescent="0.35">
      <c r="A4662" s="62"/>
      <c r="B4662" s="63"/>
      <c r="C4662" s="63"/>
      <c r="D4662" s="63"/>
      <c r="E4662" s="64"/>
      <c r="F4662" s="62"/>
      <c r="G4662" s="65"/>
      <c r="H4662" s="66"/>
      <c r="I4662" s="67"/>
      <c r="J4662" s="68"/>
    </row>
    <row r="4663" spans="1:10" x14ac:dyDescent="0.35">
      <c r="A4663" s="62"/>
      <c r="B4663" s="63"/>
      <c r="C4663" s="63"/>
      <c r="D4663" s="63"/>
      <c r="E4663" s="64"/>
      <c r="F4663" s="62"/>
      <c r="G4663" s="65"/>
      <c r="H4663" s="66"/>
      <c r="I4663" s="67"/>
      <c r="J4663" s="68"/>
    </row>
    <row r="4664" spans="1:10" x14ac:dyDescent="0.35">
      <c r="A4664" s="62"/>
      <c r="B4664" s="63"/>
      <c r="C4664" s="63"/>
      <c r="D4664" s="63"/>
      <c r="E4664" s="64"/>
      <c r="F4664" s="62"/>
      <c r="G4664" s="65"/>
      <c r="H4664" s="66"/>
      <c r="I4664" s="67"/>
      <c r="J4664" s="68"/>
    </row>
    <row r="4665" spans="1:10" x14ac:dyDescent="0.35">
      <c r="A4665" s="62"/>
      <c r="B4665" s="63"/>
      <c r="C4665" s="63"/>
      <c r="D4665" s="63"/>
      <c r="E4665" s="64"/>
      <c r="F4665" s="62"/>
      <c r="G4665" s="65"/>
      <c r="H4665" s="66"/>
      <c r="I4665" s="67"/>
      <c r="J4665" s="68"/>
    </row>
    <row r="4666" spans="1:10" x14ac:dyDescent="0.35">
      <c r="A4666" s="62"/>
      <c r="B4666" s="63"/>
      <c r="C4666" s="63"/>
      <c r="D4666" s="63"/>
      <c r="E4666" s="64"/>
      <c r="F4666" s="62"/>
      <c r="G4666" s="65"/>
      <c r="H4666" s="66"/>
      <c r="I4666" s="67"/>
      <c r="J4666" s="68"/>
    </row>
    <row r="4667" spans="1:10" x14ac:dyDescent="0.35">
      <c r="A4667" s="62"/>
      <c r="B4667" s="63"/>
      <c r="C4667" s="63"/>
      <c r="D4667" s="63"/>
      <c r="E4667" s="64"/>
      <c r="F4667" s="62"/>
      <c r="G4667" s="65"/>
      <c r="H4667" s="66"/>
      <c r="I4667" s="67"/>
      <c r="J4667" s="68"/>
    </row>
    <row r="4668" spans="1:10" x14ac:dyDescent="0.35">
      <c r="A4668" s="62"/>
      <c r="B4668" s="63"/>
      <c r="C4668" s="63"/>
      <c r="D4668" s="63"/>
      <c r="E4668" s="64"/>
      <c r="F4668" s="62"/>
      <c r="G4668" s="65"/>
      <c r="H4668" s="66"/>
      <c r="I4668" s="67"/>
      <c r="J4668" s="68"/>
    </row>
    <row r="4669" spans="1:10" x14ac:dyDescent="0.35">
      <c r="A4669" s="62"/>
      <c r="B4669" s="63"/>
      <c r="C4669" s="63"/>
      <c r="D4669" s="63"/>
      <c r="E4669" s="64"/>
      <c r="F4669" s="62"/>
      <c r="G4669" s="65"/>
      <c r="H4669" s="66"/>
      <c r="I4669" s="67"/>
      <c r="J4669" s="68"/>
    </row>
    <row r="4670" spans="1:10" x14ac:dyDescent="0.35">
      <c r="A4670" s="62"/>
      <c r="B4670" s="63"/>
      <c r="C4670" s="63"/>
      <c r="D4670" s="63"/>
      <c r="E4670" s="64"/>
      <c r="F4670" s="62"/>
      <c r="G4670" s="65"/>
      <c r="H4670" s="66"/>
      <c r="I4670" s="67"/>
      <c r="J4670" s="68"/>
    </row>
    <row r="4671" spans="1:10" x14ac:dyDescent="0.35">
      <c r="A4671" s="62"/>
      <c r="B4671" s="63"/>
      <c r="C4671" s="63"/>
      <c r="D4671" s="63"/>
      <c r="E4671" s="64"/>
      <c r="F4671" s="62"/>
      <c r="G4671" s="65"/>
      <c r="H4671" s="66"/>
      <c r="I4671" s="67"/>
      <c r="J4671" s="68"/>
    </row>
    <row r="4672" spans="1:10" x14ac:dyDescent="0.35">
      <c r="A4672" s="62"/>
      <c r="B4672" s="63"/>
      <c r="C4672" s="63"/>
      <c r="D4672" s="63"/>
      <c r="E4672" s="64"/>
      <c r="F4672" s="62"/>
      <c r="G4672" s="65"/>
      <c r="H4672" s="66"/>
      <c r="I4672" s="67"/>
      <c r="J4672" s="68"/>
    </row>
    <row r="4673" spans="1:10" x14ac:dyDescent="0.35">
      <c r="A4673" s="62"/>
      <c r="B4673" s="63"/>
      <c r="C4673" s="63"/>
      <c r="D4673" s="63"/>
      <c r="E4673" s="64"/>
      <c r="F4673" s="62"/>
      <c r="G4673" s="65"/>
      <c r="H4673" s="66"/>
      <c r="I4673" s="67"/>
      <c r="J4673" s="68"/>
    </row>
    <row r="4674" spans="1:10" x14ac:dyDescent="0.35">
      <c r="A4674" s="62"/>
      <c r="B4674" s="63"/>
      <c r="C4674" s="63"/>
      <c r="D4674" s="63"/>
      <c r="E4674" s="64"/>
      <c r="F4674" s="62"/>
      <c r="G4674" s="65"/>
      <c r="H4674" s="66"/>
      <c r="I4674" s="67"/>
      <c r="J4674" s="68"/>
    </row>
    <row r="4675" spans="1:10" x14ac:dyDescent="0.35">
      <c r="A4675" s="62"/>
      <c r="B4675" s="63"/>
      <c r="C4675" s="63"/>
      <c r="D4675" s="63"/>
      <c r="E4675" s="64"/>
      <c r="F4675" s="62"/>
      <c r="G4675" s="65"/>
      <c r="H4675" s="66"/>
      <c r="I4675" s="67"/>
      <c r="J4675" s="68"/>
    </row>
    <row r="4676" spans="1:10" x14ac:dyDescent="0.35">
      <c r="A4676" s="62"/>
      <c r="B4676" s="63"/>
      <c r="C4676" s="63"/>
      <c r="D4676" s="63"/>
      <c r="E4676" s="64"/>
      <c r="F4676" s="62"/>
      <c r="G4676" s="65"/>
      <c r="H4676" s="66"/>
      <c r="I4676" s="67"/>
      <c r="J4676" s="68"/>
    </row>
    <row r="4677" spans="1:10" x14ac:dyDescent="0.35">
      <c r="A4677" s="62"/>
      <c r="B4677" s="63"/>
      <c r="C4677" s="63"/>
      <c r="D4677" s="63"/>
      <c r="E4677" s="64"/>
      <c r="F4677" s="62"/>
      <c r="G4677" s="65"/>
      <c r="H4677" s="66"/>
      <c r="I4677" s="67"/>
      <c r="J4677" s="68"/>
    </row>
    <row r="4678" spans="1:10" x14ac:dyDescent="0.35">
      <c r="A4678" s="62"/>
      <c r="B4678" s="63"/>
      <c r="C4678" s="63"/>
      <c r="D4678" s="63"/>
      <c r="E4678" s="64"/>
      <c r="F4678" s="62"/>
      <c r="G4678" s="65"/>
      <c r="H4678" s="66"/>
      <c r="I4678" s="67"/>
      <c r="J4678" s="68"/>
    </row>
    <row r="4679" spans="1:10" x14ac:dyDescent="0.35">
      <c r="A4679" s="62"/>
      <c r="B4679" s="63"/>
      <c r="C4679" s="63"/>
      <c r="D4679" s="63"/>
      <c r="E4679" s="64"/>
      <c r="F4679" s="62"/>
      <c r="G4679" s="65"/>
      <c r="H4679" s="66"/>
      <c r="I4679" s="67"/>
      <c r="J4679" s="68"/>
    </row>
    <row r="4680" spans="1:10" x14ac:dyDescent="0.35">
      <c r="A4680" s="62"/>
      <c r="B4680" s="63"/>
      <c r="C4680" s="63"/>
      <c r="D4680" s="63"/>
      <c r="E4680" s="64"/>
      <c r="F4680" s="62"/>
      <c r="G4680" s="65"/>
      <c r="H4680" s="66"/>
      <c r="I4680" s="67"/>
      <c r="J4680" s="68"/>
    </row>
    <row r="4681" spans="1:10" x14ac:dyDescent="0.35">
      <c r="A4681" s="62"/>
      <c r="B4681" s="63"/>
      <c r="C4681" s="63"/>
      <c r="D4681" s="63"/>
      <c r="E4681" s="64"/>
      <c r="F4681" s="62"/>
      <c r="G4681" s="65"/>
      <c r="H4681" s="66"/>
      <c r="I4681" s="67"/>
      <c r="J4681" s="68"/>
    </row>
    <row r="4682" spans="1:10" x14ac:dyDescent="0.35">
      <c r="A4682" s="62"/>
      <c r="B4682" s="63"/>
      <c r="C4682" s="63"/>
      <c r="D4682" s="63"/>
      <c r="E4682" s="64"/>
      <c r="F4682" s="62"/>
      <c r="G4682" s="65"/>
      <c r="H4682" s="66"/>
      <c r="I4682" s="67"/>
      <c r="J4682" s="68"/>
    </row>
    <row r="4683" spans="1:10" x14ac:dyDescent="0.35">
      <c r="A4683" s="62"/>
      <c r="B4683" s="63"/>
      <c r="C4683" s="63"/>
      <c r="D4683" s="63"/>
      <c r="E4683" s="64"/>
      <c r="F4683" s="62"/>
      <c r="G4683" s="65"/>
      <c r="H4683" s="66"/>
      <c r="I4683" s="67"/>
      <c r="J4683" s="68"/>
    </row>
    <row r="4684" spans="1:10" x14ac:dyDescent="0.35">
      <c r="A4684" s="62"/>
      <c r="B4684" s="63"/>
      <c r="C4684" s="63"/>
      <c r="D4684" s="63"/>
      <c r="E4684" s="64"/>
      <c r="F4684" s="62"/>
      <c r="G4684" s="65"/>
      <c r="H4684" s="66"/>
      <c r="I4684" s="67"/>
      <c r="J4684" s="68"/>
    </row>
    <row r="4685" spans="1:10" x14ac:dyDescent="0.35">
      <c r="A4685" s="62"/>
      <c r="B4685" s="63"/>
      <c r="C4685" s="63"/>
      <c r="D4685" s="63"/>
      <c r="E4685" s="64"/>
      <c r="F4685" s="62"/>
      <c r="G4685" s="65"/>
      <c r="H4685" s="66"/>
      <c r="I4685" s="67"/>
      <c r="J4685" s="68"/>
    </row>
    <row r="4686" spans="1:10" x14ac:dyDescent="0.35">
      <c r="A4686" s="62"/>
      <c r="B4686" s="63"/>
      <c r="C4686" s="63"/>
      <c r="D4686" s="63"/>
      <c r="E4686" s="64"/>
      <c r="F4686" s="62"/>
      <c r="G4686" s="65"/>
      <c r="H4686" s="66"/>
      <c r="I4686" s="67"/>
      <c r="J4686" s="68"/>
    </row>
    <row r="4687" spans="1:10" x14ac:dyDescent="0.35">
      <c r="A4687" s="62"/>
      <c r="B4687" s="63"/>
      <c r="C4687" s="63"/>
      <c r="D4687" s="63"/>
      <c r="E4687" s="64"/>
      <c r="F4687" s="62"/>
      <c r="G4687" s="65"/>
      <c r="H4687" s="66"/>
      <c r="I4687" s="67"/>
      <c r="J4687" s="68"/>
    </row>
    <row r="4688" spans="1:10" x14ac:dyDescent="0.35">
      <c r="A4688" s="62"/>
      <c r="B4688" s="63"/>
      <c r="C4688" s="63"/>
      <c r="D4688" s="63"/>
      <c r="E4688" s="64"/>
      <c r="F4688" s="62"/>
      <c r="G4688" s="65"/>
      <c r="H4688" s="66"/>
      <c r="I4688" s="67"/>
      <c r="J4688" s="68"/>
    </row>
    <row r="4689" spans="1:10" x14ac:dyDescent="0.35">
      <c r="A4689" s="62"/>
      <c r="B4689" s="63"/>
      <c r="C4689" s="63"/>
      <c r="D4689" s="63"/>
      <c r="E4689" s="64"/>
      <c r="F4689" s="62"/>
      <c r="G4689" s="65"/>
      <c r="H4689" s="66"/>
      <c r="I4689" s="67"/>
      <c r="J4689" s="68"/>
    </row>
    <row r="4690" spans="1:10" x14ac:dyDescent="0.35">
      <c r="A4690" s="62"/>
      <c r="B4690" s="63"/>
      <c r="C4690" s="63"/>
      <c r="D4690" s="63"/>
      <c r="E4690" s="64"/>
      <c r="F4690" s="62"/>
      <c r="G4690" s="65"/>
      <c r="H4690" s="66"/>
      <c r="I4690" s="67"/>
      <c r="J4690" s="68"/>
    </row>
    <row r="4691" spans="1:10" x14ac:dyDescent="0.35">
      <c r="A4691" s="62"/>
      <c r="B4691" s="63"/>
      <c r="C4691" s="63"/>
      <c r="D4691" s="63"/>
      <c r="E4691" s="64"/>
      <c r="F4691" s="62"/>
      <c r="G4691" s="65"/>
      <c r="H4691" s="66"/>
      <c r="I4691" s="67"/>
      <c r="J4691" s="68"/>
    </row>
    <row r="4692" spans="1:10" x14ac:dyDescent="0.35">
      <c r="A4692" s="62"/>
      <c r="B4692" s="63"/>
      <c r="C4692" s="63"/>
      <c r="D4692" s="63"/>
      <c r="E4692" s="64"/>
      <c r="F4692" s="62"/>
      <c r="G4692" s="65"/>
      <c r="H4692" s="66"/>
      <c r="I4692" s="67"/>
      <c r="J4692" s="68"/>
    </row>
    <row r="4693" spans="1:10" x14ac:dyDescent="0.35">
      <c r="A4693" s="62"/>
      <c r="B4693" s="63"/>
      <c r="C4693" s="63"/>
      <c r="D4693" s="63"/>
      <c r="E4693" s="64"/>
      <c r="F4693" s="62"/>
      <c r="G4693" s="65"/>
      <c r="H4693" s="66"/>
      <c r="I4693" s="67"/>
      <c r="J4693" s="68"/>
    </row>
    <row r="4694" spans="1:10" x14ac:dyDescent="0.35">
      <c r="A4694" s="62"/>
      <c r="B4694" s="63"/>
      <c r="C4694" s="63"/>
      <c r="D4694" s="63"/>
      <c r="E4694" s="64"/>
      <c r="F4694" s="62"/>
      <c r="G4694" s="65"/>
      <c r="H4694" s="66"/>
      <c r="I4694" s="67"/>
      <c r="J4694" s="68"/>
    </row>
    <row r="4695" spans="1:10" x14ac:dyDescent="0.35">
      <c r="A4695" s="62"/>
      <c r="B4695" s="63"/>
      <c r="C4695" s="63"/>
      <c r="D4695" s="63"/>
      <c r="E4695" s="64"/>
      <c r="F4695" s="62"/>
      <c r="G4695" s="65"/>
      <c r="H4695" s="66"/>
      <c r="I4695" s="67"/>
      <c r="J4695" s="68"/>
    </row>
    <row r="4696" spans="1:10" x14ac:dyDescent="0.35">
      <c r="A4696" s="62"/>
      <c r="B4696" s="63"/>
      <c r="C4696" s="63"/>
      <c r="D4696" s="63"/>
      <c r="E4696" s="64"/>
      <c r="F4696" s="62"/>
      <c r="G4696" s="65"/>
      <c r="H4696" s="66"/>
      <c r="I4696" s="67"/>
      <c r="J4696" s="68"/>
    </row>
    <row r="4697" spans="1:10" x14ac:dyDescent="0.35">
      <c r="A4697" s="62"/>
      <c r="B4697" s="63"/>
      <c r="C4697" s="63"/>
      <c r="D4697" s="63"/>
      <c r="E4697" s="64"/>
      <c r="F4697" s="62"/>
      <c r="G4697" s="65"/>
      <c r="H4697" s="66"/>
      <c r="I4697" s="67"/>
      <c r="J4697" s="68"/>
    </row>
    <row r="4698" spans="1:10" x14ac:dyDescent="0.35">
      <c r="A4698" s="62"/>
      <c r="B4698" s="63"/>
      <c r="C4698" s="63"/>
      <c r="D4698" s="63"/>
      <c r="E4698" s="64"/>
      <c r="F4698" s="62"/>
      <c r="G4698" s="65"/>
      <c r="H4698" s="66"/>
      <c r="I4698" s="67"/>
      <c r="J4698" s="68"/>
    </row>
    <row r="4699" spans="1:10" x14ac:dyDescent="0.35">
      <c r="A4699" s="62"/>
      <c r="B4699" s="63"/>
      <c r="C4699" s="63"/>
      <c r="D4699" s="63"/>
      <c r="E4699" s="64"/>
      <c r="F4699" s="62"/>
      <c r="G4699" s="65"/>
      <c r="H4699" s="66"/>
      <c r="I4699" s="67"/>
      <c r="J4699" s="68"/>
    </row>
    <row r="4700" spans="1:10" x14ac:dyDescent="0.35">
      <c r="A4700" s="62"/>
      <c r="B4700" s="63"/>
      <c r="C4700" s="63"/>
      <c r="D4700" s="63"/>
      <c r="E4700" s="64"/>
      <c r="F4700" s="62"/>
      <c r="G4700" s="65"/>
      <c r="H4700" s="66"/>
      <c r="I4700" s="67"/>
      <c r="J4700" s="68"/>
    </row>
    <row r="4701" spans="1:10" x14ac:dyDescent="0.35">
      <c r="A4701" s="62"/>
      <c r="B4701" s="63"/>
      <c r="C4701" s="63"/>
      <c r="D4701" s="63"/>
      <c r="E4701" s="64"/>
      <c r="F4701" s="62"/>
      <c r="G4701" s="65"/>
      <c r="H4701" s="66"/>
      <c r="I4701" s="67"/>
      <c r="J4701" s="68"/>
    </row>
    <row r="4702" spans="1:10" x14ac:dyDescent="0.35">
      <c r="A4702" s="62"/>
      <c r="B4702" s="63"/>
      <c r="C4702" s="63"/>
      <c r="D4702" s="63"/>
      <c r="E4702" s="64"/>
      <c r="F4702" s="62"/>
      <c r="G4702" s="65"/>
      <c r="H4702" s="66"/>
      <c r="I4702" s="67"/>
      <c r="J4702" s="68"/>
    </row>
    <row r="4703" spans="1:10" x14ac:dyDescent="0.35">
      <c r="A4703" s="62"/>
      <c r="B4703" s="63"/>
      <c r="C4703" s="63"/>
      <c r="D4703" s="63"/>
      <c r="E4703" s="64"/>
      <c r="F4703" s="62"/>
      <c r="G4703" s="65"/>
      <c r="H4703" s="66"/>
      <c r="I4703" s="67"/>
      <c r="J4703" s="68"/>
    </row>
    <row r="4704" spans="1:10" x14ac:dyDescent="0.35">
      <c r="A4704" s="62"/>
      <c r="B4704" s="63"/>
      <c r="C4704" s="63"/>
      <c r="D4704" s="63"/>
      <c r="E4704" s="64"/>
      <c r="F4704" s="62"/>
      <c r="G4704" s="65"/>
      <c r="H4704" s="66"/>
      <c r="I4704" s="67"/>
      <c r="J4704" s="68"/>
    </row>
    <row r="4705" spans="1:10" x14ac:dyDescent="0.35">
      <c r="A4705" s="62"/>
      <c r="B4705" s="63"/>
      <c r="C4705" s="63"/>
      <c r="D4705" s="63"/>
      <c r="E4705" s="64"/>
      <c r="F4705" s="62"/>
      <c r="G4705" s="65"/>
      <c r="H4705" s="66"/>
      <c r="I4705" s="67"/>
      <c r="J4705" s="68"/>
    </row>
    <row r="4706" spans="1:10" x14ac:dyDescent="0.35">
      <c r="A4706" s="62"/>
      <c r="B4706" s="63"/>
      <c r="C4706" s="63"/>
      <c r="D4706" s="63"/>
      <c r="E4706" s="64"/>
      <c r="F4706" s="62"/>
      <c r="G4706" s="65"/>
      <c r="H4706" s="66"/>
      <c r="I4706" s="67"/>
      <c r="J4706" s="68"/>
    </row>
    <row r="4707" spans="1:10" x14ac:dyDescent="0.35">
      <c r="A4707" s="62"/>
      <c r="B4707" s="63"/>
      <c r="C4707" s="63"/>
      <c r="D4707" s="63"/>
      <c r="E4707" s="64"/>
      <c r="F4707" s="62"/>
      <c r="G4707" s="65"/>
      <c r="H4707" s="66"/>
      <c r="I4707" s="67"/>
      <c r="J4707" s="68"/>
    </row>
    <row r="4708" spans="1:10" x14ac:dyDescent="0.35">
      <c r="A4708" s="62"/>
      <c r="B4708" s="63"/>
      <c r="C4708" s="63"/>
      <c r="D4708" s="63"/>
      <c r="E4708" s="64"/>
      <c r="F4708" s="62"/>
      <c r="G4708" s="65"/>
      <c r="H4708" s="66"/>
      <c r="I4708" s="67"/>
      <c r="J4708" s="68"/>
    </row>
    <row r="4709" spans="1:10" x14ac:dyDescent="0.35">
      <c r="A4709" s="62"/>
      <c r="B4709" s="63"/>
      <c r="C4709" s="63"/>
      <c r="D4709" s="63"/>
      <c r="E4709" s="64"/>
      <c r="F4709" s="62"/>
      <c r="G4709" s="65"/>
      <c r="H4709" s="66"/>
      <c r="I4709" s="67"/>
      <c r="J4709" s="68"/>
    </row>
    <row r="4710" spans="1:10" x14ac:dyDescent="0.35">
      <c r="A4710" s="62"/>
      <c r="B4710" s="63"/>
      <c r="C4710" s="63"/>
      <c r="D4710" s="63"/>
      <c r="E4710" s="64"/>
      <c r="F4710" s="62"/>
      <c r="G4710" s="65"/>
      <c r="H4710" s="66"/>
      <c r="I4710" s="67"/>
      <c r="J4710" s="68"/>
    </row>
    <row r="4711" spans="1:10" x14ac:dyDescent="0.35">
      <c r="A4711" s="62"/>
      <c r="B4711" s="63"/>
      <c r="C4711" s="63"/>
      <c r="D4711" s="63"/>
      <c r="E4711" s="64"/>
      <c r="F4711" s="62"/>
      <c r="G4711" s="65"/>
      <c r="H4711" s="66"/>
      <c r="I4711" s="67"/>
      <c r="J4711" s="68"/>
    </row>
    <row r="4712" spans="1:10" x14ac:dyDescent="0.35">
      <c r="A4712" s="62"/>
      <c r="B4712" s="63"/>
      <c r="C4712" s="63"/>
      <c r="D4712" s="63"/>
      <c r="E4712" s="64"/>
      <c r="F4712" s="62"/>
      <c r="G4712" s="65"/>
      <c r="H4712" s="66"/>
      <c r="I4712" s="67"/>
      <c r="J4712" s="68"/>
    </row>
    <row r="4713" spans="1:10" x14ac:dyDescent="0.35">
      <c r="A4713" s="62"/>
      <c r="B4713" s="63"/>
      <c r="C4713" s="63"/>
      <c r="D4713" s="63"/>
      <c r="E4713" s="64"/>
      <c r="F4713" s="62"/>
      <c r="G4713" s="65"/>
      <c r="H4713" s="66"/>
      <c r="I4713" s="67"/>
      <c r="J4713" s="68"/>
    </row>
    <row r="4714" spans="1:10" x14ac:dyDescent="0.35">
      <c r="A4714" s="62"/>
      <c r="B4714" s="63"/>
      <c r="C4714" s="63"/>
      <c r="D4714" s="63"/>
      <c r="E4714" s="64"/>
      <c r="F4714" s="62"/>
      <c r="G4714" s="65"/>
      <c r="H4714" s="66"/>
      <c r="I4714" s="67"/>
      <c r="J4714" s="68"/>
    </row>
    <row r="4715" spans="1:10" x14ac:dyDescent="0.35">
      <c r="A4715" s="62"/>
      <c r="B4715" s="63"/>
      <c r="C4715" s="63"/>
      <c r="D4715" s="63"/>
      <c r="E4715" s="64"/>
      <c r="F4715" s="62"/>
      <c r="G4715" s="65"/>
      <c r="H4715" s="66"/>
      <c r="I4715" s="67"/>
      <c r="J4715" s="68"/>
    </row>
    <row r="4716" spans="1:10" x14ac:dyDescent="0.35">
      <c r="A4716" s="62"/>
      <c r="B4716" s="63"/>
      <c r="C4716" s="63"/>
      <c r="D4716" s="63"/>
      <c r="E4716" s="64"/>
      <c r="F4716" s="62"/>
      <c r="G4716" s="65"/>
      <c r="H4716" s="66"/>
      <c r="I4716" s="67"/>
      <c r="J4716" s="68"/>
    </row>
    <row r="4717" spans="1:10" x14ac:dyDescent="0.35">
      <c r="A4717" s="62"/>
      <c r="B4717" s="63"/>
      <c r="C4717" s="63"/>
      <c r="D4717" s="63"/>
      <c r="E4717" s="64"/>
      <c r="F4717" s="62"/>
      <c r="G4717" s="65"/>
      <c r="H4717" s="66"/>
      <c r="I4717" s="67"/>
      <c r="J4717" s="68"/>
    </row>
    <row r="4718" spans="1:10" x14ac:dyDescent="0.35">
      <c r="A4718" s="62"/>
      <c r="B4718" s="63"/>
      <c r="C4718" s="63"/>
      <c r="D4718" s="63"/>
      <c r="E4718" s="64"/>
      <c r="F4718" s="62"/>
      <c r="G4718" s="65"/>
      <c r="H4718" s="66"/>
      <c r="I4718" s="67"/>
      <c r="J4718" s="68"/>
    </row>
    <row r="4719" spans="1:10" x14ac:dyDescent="0.35">
      <c r="A4719" s="62"/>
      <c r="B4719" s="63"/>
      <c r="C4719" s="63"/>
      <c r="D4719" s="63"/>
      <c r="E4719" s="64"/>
      <c r="F4719" s="62"/>
      <c r="G4719" s="65"/>
      <c r="H4719" s="66"/>
      <c r="I4719" s="67"/>
      <c r="J4719" s="68"/>
    </row>
    <row r="4720" spans="1:10" x14ac:dyDescent="0.35">
      <c r="A4720" s="62"/>
      <c r="B4720" s="63"/>
      <c r="C4720" s="63"/>
      <c r="D4720" s="63"/>
      <c r="E4720" s="64"/>
      <c r="F4720" s="62"/>
      <c r="G4720" s="65"/>
      <c r="H4720" s="66"/>
      <c r="I4720" s="67"/>
      <c r="J4720" s="68"/>
    </row>
    <row r="4721" spans="1:10" x14ac:dyDescent="0.35">
      <c r="A4721" s="62"/>
      <c r="B4721" s="63"/>
      <c r="C4721" s="63"/>
      <c r="D4721" s="63"/>
      <c r="E4721" s="64"/>
      <c r="F4721" s="62"/>
      <c r="G4721" s="65"/>
      <c r="H4721" s="66"/>
      <c r="I4721" s="67"/>
      <c r="J4721" s="68"/>
    </row>
    <row r="4722" spans="1:10" x14ac:dyDescent="0.35">
      <c r="A4722" s="62"/>
      <c r="B4722" s="63"/>
      <c r="C4722" s="63"/>
      <c r="D4722" s="63"/>
      <c r="E4722" s="64"/>
      <c r="F4722" s="62"/>
      <c r="G4722" s="65"/>
      <c r="H4722" s="66"/>
      <c r="I4722" s="67"/>
      <c r="J4722" s="68"/>
    </row>
    <row r="4723" spans="1:10" x14ac:dyDescent="0.35">
      <c r="A4723" s="62"/>
      <c r="B4723" s="63"/>
      <c r="C4723" s="63"/>
      <c r="D4723" s="63"/>
      <c r="E4723" s="64"/>
      <c r="F4723" s="62"/>
      <c r="G4723" s="65"/>
      <c r="H4723" s="66"/>
      <c r="I4723" s="67"/>
      <c r="J4723" s="68"/>
    </row>
    <row r="4724" spans="1:10" x14ac:dyDescent="0.35">
      <c r="A4724" s="62"/>
      <c r="B4724" s="63"/>
      <c r="C4724" s="63"/>
      <c r="D4724" s="63"/>
      <c r="E4724" s="64"/>
      <c r="F4724" s="62"/>
      <c r="G4724" s="65"/>
      <c r="H4724" s="66"/>
      <c r="I4724" s="67"/>
      <c r="J4724" s="68"/>
    </row>
    <row r="4725" spans="1:10" x14ac:dyDescent="0.35">
      <c r="A4725" s="62"/>
      <c r="B4725" s="63"/>
      <c r="C4725" s="63"/>
      <c r="D4725" s="63"/>
      <c r="E4725" s="64"/>
      <c r="F4725" s="62"/>
      <c r="G4725" s="65"/>
      <c r="H4725" s="66"/>
      <c r="I4725" s="67"/>
      <c r="J4725" s="68"/>
    </row>
    <row r="4726" spans="1:10" x14ac:dyDescent="0.35">
      <c r="A4726" s="62"/>
      <c r="B4726" s="63"/>
      <c r="C4726" s="63"/>
      <c r="D4726" s="63"/>
      <c r="E4726" s="64"/>
      <c r="F4726" s="62"/>
      <c r="G4726" s="65"/>
      <c r="H4726" s="66"/>
      <c r="I4726" s="67"/>
      <c r="J4726" s="68"/>
    </row>
    <row r="4727" spans="1:10" x14ac:dyDescent="0.35">
      <c r="A4727" s="62"/>
      <c r="B4727" s="63"/>
      <c r="C4727" s="63"/>
      <c r="D4727" s="63"/>
      <c r="E4727" s="64"/>
      <c r="F4727" s="62"/>
      <c r="G4727" s="65"/>
      <c r="H4727" s="66"/>
      <c r="I4727" s="67"/>
      <c r="J4727" s="68"/>
    </row>
    <row r="4728" spans="1:10" x14ac:dyDescent="0.35">
      <c r="A4728" s="62"/>
      <c r="B4728" s="63"/>
      <c r="C4728" s="63"/>
      <c r="D4728" s="63"/>
      <c r="E4728" s="64"/>
      <c r="F4728" s="62"/>
      <c r="G4728" s="65"/>
      <c r="H4728" s="66"/>
      <c r="I4728" s="67"/>
      <c r="J4728" s="68"/>
    </row>
    <row r="4729" spans="1:10" x14ac:dyDescent="0.35">
      <c r="A4729" s="62"/>
      <c r="B4729" s="63"/>
      <c r="C4729" s="63"/>
      <c r="D4729" s="63"/>
      <c r="E4729" s="64"/>
      <c r="F4729" s="62"/>
      <c r="G4729" s="65"/>
      <c r="H4729" s="66"/>
      <c r="I4729" s="67"/>
      <c r="J4729" s="68"/>
    </row>
    <row r="4730" spans="1:10" x14ac:dyDescent="0.35">
      <c r="A4730" s="62"/>
      <c r="B4730" s="63"/>
      <c r="C4730" s="63"/>
      <c r="D4730" s="63"/>
      <c r="E4730" s="64"/>
      <c r="F4730" s="62"/>
      <c r="G4730" s="65"/>
      <c r="H4730" s="66"/>
      <c r="I4730" s="67"/>
      <c r="J4730" s="68"/>
    </row>
    <row r="4731" spans="1:10" x14ac:dyDescent="0.35">
      <c r="A4731" s="62"/>
      <c r="B4731" s="63"/>
      <c r="C4731" s="63"/>
      <c r="D4731" s="63"/>
      <c r="E4731" s="64"/>
      <c r="F4731" s="62"/>
      <c r="G4731" s="65"/>
      <c r="H4731" s="66"/>
      <c r="I4731" s="67"/>
      <c r="J4731" s="68"/>
    </row>
    <row r="4732" spans="1:10" x14ac:dyDescent="0.35">
      <c r="A4732" s="62"/>
      <c r="B4732" s="63"/>
      <c r="C4732" s="63"/>
      <c r="D4732" s="63"/>
      <c r="E4732" s="64"/>
      <c r="F4732" s="62"/>
      <c r="G4732" s="65"/>
      <c r="H4732" s="66"/>
      <c r="I4732" s="67"/>
      <c r="J4732" s="68"/>
    </row>
    <row r="4733" spans="1:10" x14ac:dyDescent="0.35">
      <c r="A4733" s="62"/>
      <c r="B4733" s="63"/>
      <c r="C4733" s="63"/>
      <c r="D4733" s="63"/>
      <c r="E4733" s="64"/>
      <c r="F4733" s="62"/>
      <c r="G4733" s="65"/>
      <c r="H4733" s="66"/>
      <c r="I4733" s="67"/>
      <c r="J4733" s="68"/>
    </row>
    <row r="4734" spans="1:10" x14ac:dyDescent="0.35">
      <c r="A4734" s="62"/>
      <c r="B4734" s="63"/>
      <c r="C4734" s="63"/>
      <c r="D4734" s="63"/>
      <c r="E4734" s="64"/>
      <c r="F4734" s="62"/>
      <c r="G4734" s="65"/>
      <c r="H4734" s="66"/>
      <c r="I4734" s="67"/>
      <c r="J4734" s="68"/>
    </row>
    <row r="4735" spans="1:10" x14ac:dyDescent="0.35">
      <c r="A4735" s="62"/>
      <c r="B4735" s="63"/>
      <c r="C4735" s="63"/>
      <c r="D4735" s="63"/>
      <c r="E4735" s="64"/>
      <c r="F4735" s="62"/>
      <c r="G4735" s="65"/>
      <c r="H4735" s="66"/>
      <c r="I4735" s="67"/>
      <c r="J4735" s="68"/>
    </row>
    <row r="4736" spans="1:10" x14ac:dyDescent="0.35">
      <c r="A4736" s="62"/>
      <c r="B4736" s="63"/>
      <c r="C4736" s="63"/>
      <c r="D4736" s="63"/>
      <c r="E4736" s="64"/>
      <c r="F4736" s="62"/>
      <c r="G4736" s="65"/>
      <c r="H4736" s="66"/>
      <c r="I4736" s="67"/>
      <c r="J4736" s="68"/>
    </row>
    <row r="4737" spans="1:10" x14ac:dyDescent="0.35">
      <c r="A4737" s="62"/>
      <c r="B4737" s="63"/>
      <c r="C4737" s="63"/>
      <c r="D4737" s="63"/>
      <c r="E4737" s="64"/>
      <c r="F4737" s="62"/>
      <c r="G4737" s="65"/>
      <c r="H4737" s="66"/>
      <c r="I4737" s="67"/>
      <c r="J4737" s="68"/>
    </row>
    <row r="4738" spans="1:10" x14ac:dyDescent="0.35">
      <c r="A4738" s="62"/>
      <c r="B4738" s="63"/>
      <c r="C4738" s="63"/>
      <c r="D4738" s="63"/>
      <c r="E4738" s="64"/>
      <c r="F4738" s="62"/>
      <c r="G4738" s="65"/>
      <c r="H4738" s="66"/>
      <c r="I4738" s="67"/>
      <c r="J4738" s="68"/>
    </row>
    <row r="4739" spans="1:10" x14ac:dyDescent="0.35">
      <c r="A4739" s="62"/>
      <c r="B4739" s="63"/>
      <c r="C4739" s="63"/>
      <c r="D4739" s="63"/>
      <c r="E4739" s="64"/>
      <c r="F4739" s="62"/>
      <c r="G4739" s="65"/>
      <c r="H4739" s="66"/>
      <c r="I4739" s="67"/>
      <c r="J4739" s="68"/>
    </row>
    <row r="4740" spans="1:10" x14ac:dyDescent="0.35">
      <c r="A4740" s="62"/>
      <c r="B4740" s="63"/>
      <c r="C4740" s="63"/>
      <c r="D4740" s="63"/>
      <c r="E4740" s="64"/>
      <c r="F4740" s="62"/>
      <c r="G4740" s="65"/>
      <c r="H4740" s="66"/>
      <c r="I4740" s="67"/>
      <c r="J4740" s="68"/>
    </row>
    <row r="4741" spans="1:10" x14ac:dyDescent="0.35">
      <c r="A4741" s="62"/>
      <c r="B4741" s="63"/>
      <c r="C4741" s="63"/>
      <c r="D4741" s="63"/>
      <c r="E4741" s="64"/>
      <c r="F4741" s="62"/>
      <c r="G4741" s="65"/>
      <c r="H4741" s="66"/>
      <c r="I4741" s="67"/>
      <c r="J4741" s="68"/>
    </row>
    <row r="4742" spans="1:10" x14ac:dyDescent="0.35">
      <c r="A4742" s="62"/>
      <c r="B4742" s="63"/>
      <c r="C4742" s="63"/>
      <c r="D4742" s="63"/>
      <c r="E4742" s="64"/>
      <c r="F4742" s="62"/>
      <c r="G4742" s="65"/>
      <c r="H4742" s="66"/>
      <c r="I4742" s="67"/>
      <c r="J4742" s="68"/>
    </row>
    <row r="4743" spans="1:10" x14ac:dyDescent="0.35">
      <c r="A4743" s="62"/>
      <c r="B4743" s="63"/>
      <c r="C4743" s="63"/>
      <c r="D4743" s="63"/>
      <c r="E4743" s="64"/>
      <c r="F4743" s="62"/>
      <c r="G4743" s="65"/>
      <c r="H4743" s="66"/>
      <c r="I4743" s="67"/>
      <c r="J4743" s="68"/>
    </row>
    <row r="4744" spans="1:10" x14ac:dyDescent="0.35">
      <c r="A4744" s="62"/>
      <c r="B4744" s="63"/>
      <c r="C4744" s="63"/>
      <c r="D4744" s="63"/>
      <c r="E4744" s="64"/>
      <c r="F4744" s="62"/>
      <c r="G4744" s="65"/>
      <c r="H4744" s="66"/>
      <c r="I4744" s="67"/>
      <c r="J4744" s="68"/>
    </row>
    <row r="4745" spans="1:10" x14ac:dyDescent="0.35">
      <c r="A4745" s="62"/>
      <c r="B4745" s="63"/>
      <c r="C4745" s="63"/>
      <c r="D4745" s="63"/>
      <c r="E4745" s="64"/>
      <c r="F4745" s="62"/>
      <c r="G4745" s="65"/>
      <c r="H4745" s="66"/>
      <c r="I4745" s="67"/>
      <c r="J4745" s="68"/>
    </row>
    <row r="4746" spans="1:10" x14ac:dyDescent="0.35">
      <c r="A4746" s="62"/>
      <c r="B4746" s="63"/>
      <c r="C4746" s="63"/>
      <c r="D4746" s="63"/>
      <c r="E4746" s="64"/>
      <c r="F4746" s="62"/>
      <c r="G4746" s="65"/>
      <c r="H4746" s="66"/>
      <c r="I4746" s="67"/>
      <c r="J4746" s="68"/>
    </row>
    <row r="4747" spans="1:10" x14ac:dyDescent="0.35">
      <c r="A4747" s="62"/>
      <c r="B4747" s="63"/>
      <c r="C4747" s="63"/>
      <c r="D4747" s="63"/>
      <c r="E4747" s="64"/>
      <c r="F4747" s="62"/>
      <c r="G4747" s="65"/>
      <c r="H4747" s="66"/>
      <c r="I4747" s="67"/>
      <c r="J4747" s="68"/>
    </row>
    <row r="4748" spans="1:10" x14ac:dyDescent="0.35">
      <c r="A4748" s="62"/>
      <c r="B4748" s="63"/>
      <c r="C4748" s="63"/>
      <c r="D4748" s="63"/>
      <c r="E4748" s="64"/>
      <c r="F4748" s="62"/>
      <c r="G4748" s="65"/>
      <c r="H4748" s="66"/>
      <c r="I4748" s="67"/>
      <c r="J4748" s="68"/>
    </row>
    <row r="4749" spans="1:10" x14ac:dyDescent="0.35">
      <c r="A4749" s="62"/>
      <c r="B4749" s="63"/>
      <c r="C4749" s="63"/>
      <c r="D4749" s="63"/>
      <c r="E4749" s="64"/>
      <c r="F4749" s="62"/>
      <c r="G4749" s="65"/>
      <c r="H4749" s="66"/>
      <c r="I4749" s="67"/>
      <c r="J4749" s="68"/>
    </row>
    <row r="4750" spans="1:10" x14ac:dyDescent="0.35">
      <c r="A4750" s="62"/>
      <c r="B4750" s="63"/>
      <c r="C4750" s="63"/>
      <c r="D4750" s="63"/>
      <c r="E4750" s="64"/>
      <c r="F4750" s="62"/>
      <c r="G4750" s="65"/>
      <c r="H4750" s="66"/>
      <c r="I4750" s="67"/>
      <c r="J4750" s="68"/>
    </row>
    <row r="4751" spans="1:10" x14ac:dyDescent="0.35">
      <c r="A4751" s="62"/>
      <c r="B4751" s="63"/>
      <c r="C4751" s="63"/>
      <c r="D4751" s="63"/>
      <c r="E4751" s="64"/>
      <c r="F4751" s="62"/>
      <c r="G4751" s="65"/>
      <c r="H4751" s="66"/>
      <c r="I4751" s="67"/>
      <c r="J4751" s="68"/>
    </row>
    <row r="4752" spans="1:10" x14ac:dyDescent="0.35">
      <c r="A4752" s="62"/>
      <c r="B4752" s="63"/>
      <c r="C4752" s="63"/>
      <c r="D4752" s="63"/>
      <c r="E4752" s="64"/>
      <c r="F4752" s="62"/>
      <c r="G4752" s="65"/>
      <c r="H4752" s="66"/>
      <c r="I4752" s="67"/>
      <c r="J4752" s="68"/>
    </row>
    <row r="4753" spans="1:10" x14ac:dyDescent="0.35">
      <c r="A4753" s="62"/>
      <c r="B4753" s="63"/>
      <c r="C4753" s="63"/>
      <c r="D4753" s="63"/>
      <c r="E4753" s="64"/>
      <c r="F4753" s="62"/>
      <c r="G4753" s="65"/>
      <c r="H4753" s="66"/>
      <c r="I4753" s="67"/>
      <c r="J4753" s="68"/>
    </row>
    <row r="4754" spans="1:10" x14ac:dyDescent="0.35">
      <c r="A4754" s="62"/>
      <c r="B4754" s="63"/>
      <c r="C4754" s="63"/>
      <c r="D4754" s="63"/>
      <c r="E4754" s="64"/>
      <c r="F4754" s="62"/>
      <c r="G4754" s="65"/>
      <c r="H4754" s="66"/>
      <c r="I4754" s="67"/>
      <c r="J4754" s="68"/>
    </row>
    <row r="4755" spans="1:10" x14ac:dyDescent="0.35">
      <c r="A4755" s="62"/>
      <c r="B4755" s="63"/>
      <c r="C4755" s="63"/>
      <c r="D4755" s="63"/>
      <c r="E4755" s="64"/>
      <c r="F4755" s="62"/>
      <c r="G4755" s="65"/>
      <c r="H4755" s="66"/>
      <c r="I4755" s="67"/>
      <c r="J4755" s="68"/>
    </row>
    <row r="4756" spans="1:10" x14ac:dyDescent="0.35">
      <c r="A4756" s="62"/>
      <c r="B4756" s="63"/>
      <c r="C4756" s="63"/>
      <c r="D4756" s="63"/>
      <c r="E4756" s="64"/>
      <c r="F4756" s="62"/>
      <c r="G4756" s="65"/>
      <c r="H4756" s="66"/>
      <c r="I4756" s="67"/>
      <c r="J4756" s="68"/>
    </row>
    <row r="4757" spans="1:10" x14ac:dyDescent="0.35">
      <c r="A4757" s="62"/>
      <c r="B4757" s="63"/>
      <c r="C4757" s="63"/>
      <c r="D4757" s="63"/>
      <c r="E4757" s="64"/>
      <c r="F4757" s="62"/>
      <c r="G4757" s="65"/>
      <c r="H4757" s="66"/>
      <c r="I4757" s="67"/>
      <c r="J4757" s="68"/>
    </row>
    <row r="4758" spans="1:10" x14ac:dyDescent="0.35">
      <c r="A4758" s="62"/>
      <c r="B4758" s="63"/>
      <c r="C4758" s="63"/>
      <c r="D4758" s="63"/>
      <c r="E4758" s="64"/>
      <c r="F4758" s="62"/>
      <c r="G4758" s="65"/>
      <c r="H4758" s="66"/>
      <c r="I4758" s="67"/>
      <c r="J4758" s="68"/>
    </row>
    <row r="4759" spans="1:10" x14ac:dyDescent="0.35">
      <c r="A4759" s="62"/>
      <c r="B4759" s="63"/>
      <c r="C4759" s="63"/>
      <c r="D4759" s="63"/>
      <c r="E4759" s="64"/>
      <c r="F4759" s="62"/>
      <c r="G4759" s="65"/>
      <c r="H4759" s="66"/>
      <c r="I4759" s="67"/>
      <c r="J4759" s="68"/>
    </row>
    <row r="4760" spans="1:10" x14ac:dyDescent="0.35">
      <c r="A4760" s="62"/>
      <c r="B4760" s="63"/>
      <c r="C4760" s="63"/>
      <c r="D4760" s="63"/>
      <c r="E4760" s="64"/>
      <c r="F4760" s="62"/>
      <c r="G4760" s="65"/>
      <c r="H4760" s="66"/>
      <c r="I4760" s="67"/>
      <c r="J4760" s="68"/>
    </row>
    <row r="4761" spans="1:10" x14ac:dyDescent="0.35">
      <c r="A4761" s="62"/>
      <c r="B4761" s="63"/>
      <c r="C4761" s="63"/>
      <c r="D4761" s="63"/>
      <c r="E4761" s="64"/>
      <c r="F4761" s="62"/>
      <c r="G4761" s="65"/>
      <c r="H4761" s="66"/>
      <c r="I4761" s="67"/>
      <c r="J4761" s="68"/>
    </row>
    <row r="4762" spans="1:10" x14ac:dyDescent="0.35">
      <c r="A4762" s="62"/>
      <c r="B4762" s="63"/>
      <c r="C4762" s="63"/>
      <c r="D4762" s="63"/>
      <c r="E4762" s="64"/>
      <c r="F4762" s="62"/>
      <c r="G4762" s="65"/>
      <c r="H4762" s="66"/>
      <c r="I4762" s="67"/>
      <c r="J4762" s="68"/>
    </row>
    <row r="4763" spans="1:10" x14ac:dyDescent="0.35">
      <c r="A4763" s="62"/>
      <c r="B4763" s="63"/>
      <c r="C4763" s="63"/>
      <c r="D4763" s="63"/>
      <c r="E4763" s="64"/>
      <c r="F4763" s="62"/>
      <c r="G4763" s="65"/>
      <c r="H4763" s="66"/>
      <c r="I4763" s="67"/>
      <c r="J4763" s="68"/>
    </row>
    <row r="4764" spans="1:10" x14ac:dyDescent="0.35">
      <c r="A4764" s="62"/>
      <c r="B4764" s="63"/>
      <c r="C4764" s="63"/>
      <c r="D4764" s="63"/>
      <c r="E4764" s="64"/>
      <c r="F4764" s="62"/>
      <c r="G4764" s="65"/>
      <c r="H4764" s="66"/>
      <c r="I4764" s="67"/>
      <c r="J4764" s="68"/>
    </row>
    <row r="4765" spans="1:10" x14ac:dyDescent="0.35">
      <c r="A4765" s="62"/>
      <c r="B4765" s="63"/>
      <c r="C4765" s="63"/>
      <c r="D4765" s="63"/>
      <c r="E4765" s="64"/>
      <c r="F4765" s="62"/>
      <c r="G4765" s="65"/>
      <c r="H4765" s="66"/>
      <c r="I4765" s="67"/>
      <c r="J4765" s="68"/>
    </row>
    <row r="4766" spans="1:10" x14ac:dyDescent="0.35">
      <c r="A4766" s="62"/>
      <c r="B4766" s="63"/>
      <c r="C4766" s="63"/>
      <c r="D4766" s="63"/>
      <c r="E4766" s="64"/>
      <c r="F4766" s="62"/>
      <c r="G4766" s="65"/>
      <c r="H4766" s="66"/>
      <c r="I4766" s="67"/>
      <c r="J4766" s="68"/>
    </row>
    <row r="4767" spans="1:10" x14ac:dyDescent="0.35">
      <c r="A4767" s="62"/>
      <c r="B4767" s="63"/>
      <c r="C4767" s="63"/>
      <c r="D4767" s="63"/>
      <c r="E4767" s="64"/>
      <c r="F4767" s="62"/>
      <c r="G4767" s="65"/>
      <c r="H4767" s="66"/>
      <c r="I4767" s="67"/>
      <c r="J4767" s="68"/>
    </row>
    <row r="4768" spans="1:10" x14ac:dyDescent="0.35">
      <c r="A4768" s="62"/>
      <c r="B4768" s="63"/>
      <c r="C4768" s="63"/>
      <c r="D4768" s="63"/>
      <c r="E4768" s="64"/>
      <c r="F4768" s="62"/>
      <c r="G4768" s="65"/>
      <c r="H4768" s="66"/>
      <c r="I4768" s="67"/>
      <c r="J4768" s="68"/>
    </row>
    <row r="4769" spans="1:10" x14ac:dyDescent="0.35">
      <c r="A4769" s="62"/>
      <c r="B4769" s="63"/>
      <c r="C4769" s="63"/>
      <c r="D4769" s="63"/>
      <c r="E4769" s="64"/>
      <c r="F4769" s="62"/>
      <c r="G4769" s="65"/>
      <c r="H4769" s="66"/>
      <c r="I4769" s="67"/>
      <c r="J4769" s="68"/>
    </row>
    <row r="4770" spans="1:10" x14ac:dyDescent="0.35">
      <c r="A4770" s="62"/>
      <c r="B4770" s="63"/>
      <c r="C4770" s="63"/>
      <c r="D4770" s="63"/>
      <c r="E4770" s="64"/>
      <c r="F4770" s="62"/>
      <c r="G4770" s="65"/>
      <c r="H4770" s="66"/>
      <c r="I4770" s="67"/>
      <c r="J4770" s="68"/>
    </row>
    <row r="4771" spans="1:10" x14ac:dyDescent="0.35">
      <c r="A4771" s="62"/>
      <c r="B4771" s="63"/>
      <c r="C4771" s="63"/>
      <c r="D4771" s="63"/>
      <c r="E4771" s="64"/>
      <c r="F4771" s="62"/>
      <c r="G4771" s="65"/>
      <c r="H4771" s="66"/>
      <c r="I4771" s="67"/>
      <c r="J4771" s="68"/>
    </row>
    <row r="4772" spans="1:10" x14ac:dyDescent="0.35">
      <c r="A4772" s="62"/>
      <c r="B4772" s="63"/>
      <c r="C4772" s="63"/>
      <c r="D4772" s="63"/>
      <c r="E4772" s="64"/>
      <c r="F4772" s="62"/>
      <c r="G4772" s="65"/>
      <c r="H4772" s="66"/>
      <c r="I4772" s="67"/>
      <c r="J4772" s="68"/>
    </row>
    <row r="4773" spans="1:10" x14ac:dyDescent="0.35">
      <c r="A4773" s="62"/>
      <c r="B4773" s="63"/>
      <c r="C4773" s="63"/>
      <c r="D4773" s="63"/>
      <c r="E4773" s="64"/>
      <c r="F4773" s="62"/>
      <c r="G4773" s="65"/>
      <c r="H4773" s="66"/>
      <c r="I4773" s="67"/>
      <c r="J4773" s="68"/>
    </row>
    <row r="4774" spans="1:10" x14ac:dyDescent="0.35">
      <c r="A4774" s="62"/>
      <c r="B4774" s="63"/>
      <c r="C4774" s="63"/>
      <c r="D4774" s="63"/>
      <c r="E4774" s="64"/>
      <c r="F4774" s="62"/>
      <c r="G4774" s="65"/>
      <c r="H4774" s="66"/>
      <c r="I4774" s="67"/>
      <c r="J4774" s="68"/>
    </row>
    <row r="4775" spans="1:10" x14ac:dyDescent="0.35">
      <c r="A4775" s="62"/>
      <c r="B4775" s="63"/>
      <c r="C4775" s="63"/>
      <c r="D4775" s="63"/>
      <c r="E4775" s="64"/>
      <c r="F4775" s="62"/>
      <c r="G4775" s="65"/>
      <c r="H4775" s="66"/>
      <c r="I4775" s="67"/>
      <c r="J4775" s="68"/>
    </row>
    <row r="4776" spans="1:10" x14ac:dyDescent="0.35">
      <c r="A4776" s="62"/>
      <c r="B4776" s="63"/>
      <c r="C4776" s="63"/>
      <c r="D4776" s="63"/>
      <c r="E4776" s="64"/>
      <c r="F4776" s="62"/>
      <c r="G4776" s="65"/>
      <c r="H4776" s="66"/>
      <c r="I4776" s="67"/>
      <c r="J4776" s="68"/>
    </row>
    <row r="4777" spans="1:10" x14ac:dyDescent="0.35">
      <c r="A4777" s="62"/>
      <c r="B4777" s="63"/>
      <c r="C4777" s="63"/>
      <c r="D4777" s="63"/>
      <c r="E4777" s="64"/>
      <c r="F4777" s="62"/>
      <c r="G4777" s="65"/>
      <c r="H4777" s="66"/>
      <c r="I4777" s="67"/>
      <c r="J4777" s="68"/>
    </row>
    <row r="4778" spans="1:10" x14ac:dyDescent="0.35">
      <c r="A4778" s="62"/>
      <c r="B4778" s="63"/>
      <c r="C4778" s="63"/>
      <c r="D4778" s="63"/>
      <c r="E4778" s="64"/>
      <c r="F4778" s="62"/>
      <c r="G4778" s="65"/>
      <c r="H4778" s="66"/>
      <c r="I4778" s="67"/>
      <c r="J4778" s="68"/>
    </row>
    <row r="4779" spans="1:10" x14ac:dyDescent="0.35">
      <c r="A4779" s="62"/>
      <c r="B4779" s="63"/>
      <c r="C4779" s="63"/>
      <c r="D4779" s="63"/>
      <c r="E4779" s="64"/>
      <c r="F4779" s="62"/>
      <c r="G4779" s="65"/>
      <c r="H4779" s="66"/>
      <c r="I4779" s="67"/>
      <c r="J4779" s="68"/>
    </row>
    <row r="4780" spans="1:10" x14ac:dyDescent="0.35">
      <c r="A4780" s="62"/>
      <c r="B4780" s="63"/>
      <c r="C4780" s="63"/>
      <c r="D4780" s="63"/>
      <c r="E4780" s="64"/>
      <c r="F4780" s="62"/>
      <c r="G4780" s="65"/>
      <c r="H4780" s="66"/>
      <c r="I4780" s="67"/>
      <c r="J4780" s="68"/>
    </row>
    <row r="4781" spans="1:10" x14ac:dyDescent="0.35">
      <c r="A4781" s="62"/>
      <c r="B4781" s="63"/>
      <c r="C4781" s="63"/>
      <c r="D4781" s="63"/>
      <c r="E4781" s="64"/>
      <c r="F4781" s="62"/>
      <c r="G4781" s="65"/>
      <c r="H4781" s="66"/>
      <c r="I4781" s="67"/>
      <c r="J4781" s="68"/>
    </row>
    <row r="4782" spans="1:10" x14ac:dyDescent="0.35">
      <c r="A4782" s="62"/>
      <c r="B4782" s="63"/>
      <c r="C4782" s="63"/>
      <c r="D4782" s="63"/>
      <c r="E4782" s="64"/>
      <c r="F4782" s="62"/>
      <c r="G4782" s="65"/>
      <c r="H4782" s="66"/>
      <c r="I4782" s="67"/>
      <c r="J4782" s="68"/>
    </row>
    <row r="4783" spans="1:10" x14ac:dyDescent="0.35">
      <c r="A4783" s="62"/>
      <c r="B4783" s="63"/>
      <c r="C4783" s="63"/>
      <c r="D4783" s="63"/>
      <c r="E4783" s="64"/>
      <c r="F4783" s="62"/>
      <c r="G4783" s="65"/>
      <c r="H4783" s="66"/>
      <c r="I4783" s="67"/>
      <c r="J4783" s="68"/>
    </row>
    <row r="4784" spans="1:10" x14ac:dyDescent="0.35">
      <c r="A4784" s="62"/>
      <c r="B4784" s="63"/>
      <c r="C4784" s="63"/>
      <c r="D4784" s="63"/>
      <c r="E4784" s="64"/>
      <c r="F4784" s="62"/>
      <c r="G4784" s="65"/>
      <c r="H4784" s="66"/>
      <c r="I4784" s="67"/>
      <c r="J4784" s="68"/>
    </row>
    <row r="4785" spans="1:10" x14ac:dyDescent="0.35">
      <c r="A4785" s="62"/>
      <c r="B4785" s="63"/>
      <c r="C4785" s="63"/>
      <c r="D4785" s="63"/>
      <c r="E4785" s="64"/>
      <c r="F4785" s="62"/>
      <c r="G4785" s="65"/>
      <c r="H4785" s="66"/>
      <c r="I4785" s="67"/>
      <c r="J4785" s="68"/>
    </row>
    <row r="4786" spans="1:10" x14ac:dyDescent="0.35">
      <c r="A4786" s="62"/>
      <c r="B4786" s="63"/>
      <c r="C4786" s="63"/>
      <c r="D4786" s="63"/>
      <c r="E4786" s="64"/>
      <c r="F4786" s="62"/>
      <c r="G4786" s="65"/>
      <c r="H4786" s="66"/>
      <c r="I4786" s="67"/>
      <c r="J4786" s="68"/>
    </row>
    <row r="4787" spans="1:10" x14ac:dyDescent="0.35">
      <c r="A4787" s="62"/>
      <c r="B4787" s="63"/>
      <c r="C4787" s="63"/>
      <c r="D4787" s="63"/>
      <c r="E4787" s="64"/>
      <c r="F4787" s="62"/>
      <c r="G4787" s="65"/>
      <c r="H4787" s="66"/>
      <c r="I4787" s="67"/>
      <c r="J4787" s="68"/>
    </row>
    <row r="4788" spans="1:10" x14ac:dyDescent="0.35">
      <c r="A4788" s="62"/>
      <c r="B4788" s="63"/>
      <c r="C4788" s="63"/>
      <c r="D4788" s="63"/>
      <c r="E4788" s="64"/>
      <c r="F4788" s="62"/>
      <c r="G4788" s="65"/>
      <c r="H4788" s="66"/>
      <c r="I4788" s="67"/>
      <c r="J4788" s="68"/>
    </row>
    <row r="4789" spans="1:10" x14ac:dyDescent="0.35">
      <c r="A4789" s="62"/>
      <c r="B4789" s="63"/>
      <c r="C4789" s="63"/>
      <c r="D4789" s="63"/>
      <c r="E4789" s="64"/>
      <c r="F4789" s="62"/>
      <c r="G4789" s="65"/>
      <c r="H4789" s="66"/>
      <c r="I4789" s="67"/>
      <c r="J4789" s="68"/>
    </row>
    <row r="4790" spans="1:10" x14ac:dyDescent="0.35">
      <c r="A4790" s="62"/>
      <c r="B4790" s="63"/>
      <c r="C4790" s="63"/>
      <c r="D4790" s="63"/>
      <c r="E4790" s="64"/>
      <c r="F4790" s="62"/>
      <c r="G4790" s="65"/>
      <c r="H4790" s="66"/>
      <c r="I4790" s="67"/>
      <c r="J4790" s="68"/>
    </row>
    <row r="4791" spans="1:10" x14ac:dyDescent="0.35">
      <c r="A4791" s="62"/>
      <c r="B4791" s="63"/>
      <c r="C4791" s="63"/>
      <c r="D4791" s="63"/>
      <c r="E4791" s="64"/>
      <c r="F4791" s="62"/>
      <c r="G4791" s="65"/>
      <c r="H4791" s="66"/>
      <c r="I4791" s="67"/>
      <c r="J4791" s="68"/>
    </row>
    <row r="4792" spans="1:10" x14ac:dyDescent="0.35">
      <c r="A4792" s="62"/>
      <c r="B4792" s="63"/>
      <c r="C4792" s="63"/>
      <c r="D4792" s="63"/>
      <c r="E4792" s="64"/>
      <c r="F4792" s="62"/>
      <c r="G4792" s="65"/>
      <c r="H4792" s="66"/>
      <c r="I4792" s="67"/>
      <c r="J4792" s="68"/>
    </row>
    <row r="4793" spans="1:10" x14ac:dyDescent="0.35">
      <c r="A4793" s="62"/>
      <c r="B4793" s="63"/>
      <c r="C4793" s="63"/>
      <c r="D4793" s="63"/>
      <c r="E4793" s="64"/>
      <c r="F4793" s="62"/>
      <c r="G4793" s="65"/>
      <c r="H4793" s="66"/>
      <c r="I4793" s="67"/>
      <c r="J4793" s="68"/>
    </row>
    <row r="4794" spans="1:10" x14ac:dyDescent="0.35">
      <c r="A4794" s="62"/>
      <c r="B4794" s="63"/>
      <c r="C4794" s="63"/>
      <c r="D4794" s="63"/>
      <c r="E4794" s="64"/>
      <c r="F4794" s="62"/>
      <c r="G4794" s="65"/>
      <c r="H4794" s="66"/>
      <c r="I4794" s="67"/>
      <c r="J4794" s="68"/>
    </row>
    <row r="4795" spans="1:10" x14ac:dyDescent="0.35">
      <c r="A4795" s="62"/>
      <c r="B4795" s="63"/>
      <c r="C4795" s="63"/>
      <c r="D4795" s="63"/>
      <c r="E4795" s="64"/>
      <c r="F4795" s="62"/>
      <c r="G4795" s="65"/>
      <c r="H4795" s="66"/>
      <c r="I4795" s="67"/>
      <c r="J4795" s="68"/>
    </row>
    <row r="4796" spans="1:10" x14ac:dyDescent="0.35">
      <c r="A4796" s="62"/>
      <c r="B4796" s="63"/>
      <c r="C4796" s="63"/>
      <c r="D4796" s="63"/>
      <c r="E4796" s="64"/>
      <c r="F4796" s="62"/>
      <c r="G4796" s="65"/>
      <c r="H4796" s="66"/>
      <c r="I4796" s="67"/>
      <c r="J4796" s="68"/>
    </row>
    <row r="4797" spans="1:10" x14ac:dyDescent="0.35">
      <c r="A4797" s="62"/>
      <c r="B4797" s="63"/>
      <c r="C4797" s="63"/>
      <c r="D4797" s="63"/>
      <c r="E4797" s="64"/>
      <c r="F4797" s="62"/>
      <c r="G4797" s="65"/>
      <c r="H4797" s="66"/>
      <c r="I4797" s="67"/>
      <c r="J4797" s="68"/>
    </row>
    <row r="4798" spans="1:10" x14ac:dyDescent="0.35">
      <c r="A4798" s="62"/>
      <c r="B4798" s="63"/>
      <c r="C4798" s="63"/>
      <c r="D4798" s="63"/>
      <c r="E4798" s="64"/>
      <c r="F4798" s="62"/>
      <c r="G4798" s="65"/>
      <c r="H4798" s="66"/>
      <c r="I4798" s="67"/>
      <c r="J4798" s="68"/>
    </row>
    <row r="4799" spans="1:10" x14ac:dyDescent="0.35">
      <c r="A4799" s="62"/>
      <c r="B4799" s="63"/>
      <c r="C4799" s="63"/>
      <c r="D4799" s="63"/>
      <c r="E4799" s="64"/>
      <c r="F4799" s="62"/>
      <c r="G4799" s="65"/>
      <c r="H4799" s="66"/>
      <c r="I4799" s="67"/>
      <c r="J4799" s="68"/>
    </row>
    <row r="4800" spans="1:10" x14ac:dyDescent="0.35">
      <c r="A4800" s="62"/>
      <c r="B4800" s="63"/>
      <c r="C4800" s="63"/>
      <c r="D4800" s="63"/>
      <c r="E4800" s="64"/>
      <c r="F4800" s="62"/>
      <c r="G4800" s="65"/>
      <c r="H4800" s="66"/>
      <c r="I4800" s="67"/>
      <c r="J4800" s="68"/>
    </row>
    <row r="4801" spans="1:10" x14ac:dyDescent="0.35">
      <c r="A4801" s="62"/>
      <c r="B4801" s="63"/>
      <c r="C4801" s="63"/>
      <c r="D4801" s="63"/>
      <c r="E4801" s="64"/>
      <c r="F4801" s="62"/>
      <c r="G4801" s="65"/>
      <c r="H4801" s="66"/>
      <c r="I4801" s="67"/>
      <c r="J4801" s="68"/>
    </row>
    <row r="4802" spans="1:10" x14ac:dyDescent="0.35">
      <c r="A4802" s="62"/>
      <c r="B4802" s="63"/>
      <c r="C4802" s="63"/>
      <c r="D4802" s="63"/>
      <c r="E4802" s="64"/>
      <c r="F4802" s="62"/>
      <c r="G4802" s="65"/>
      <c r="H4802" s="66"/>
      <c r="I4802" s="67"/>
      <c r="J4802" s="68"/>
    </row>
    <row r="4803" spans="1:10" x14ac:dyDescent="0.35">
      <c r="A4803" s="62"/>
      <c r="B4803" s="63"/>
      <c r="C4803" s="63"/>
      <c r="D4803" s="63"/>
      <c r="E4803" s="64"/>
      <c r="F4803" s="62"/>
      <c r="G4803" s="65"/>
      <c r="H4803" s="66"/>
      <c r="I4803" s="67"/>
      <c r="J4803" s="68"/>
    </row>
    <row r="4804" spans="1:10" x14ac:dyDescent="0.35">
      <c r="A4804" s="62"/>
      <c r="B4804" s="63"/>
      <c r="C4804" s="63"/>
      <c r="D4804" s="63"/>
      <c r="E4804" s="64"/>
      <c r="F4804" s="62"/>
      <c r="G4804" s="65"/>
      <c r="H4804" s="66"/>
      <c r="I4804" s="67"/>
      <c r="J4804" s="68"/>
    </row>
    <row r="4805" spans="1:10" x14ac:dyDescent="0.35">
      <c r="A4805" s="62"/>
      <c r="B4805" s="63"/>
      <c r="C4805" s="63"/>
      <c r="D4805" s="63"/>
      <c r="E4805" s="64"/>
      <c r="F4805" s="62"/>
      <c r="G4805" s="65"/>
      <c r="H4805" s="66"/>
      <c r="I4805" s="67"/>
      <c r="J4805" s="68"/>
    </row>
    <row r="4806" spans="1:10" x14ac:dyDescent="0.35">
      <c r="A4806" s="62"/>
      <c r="B4806" s="63"/>
      <c r="C4806" s="63"/>
      <c r="D4806" s="63"/>
      <c r="E4806" s="64"/>
      <c r="F4806" s="62"/>
      <c r="G4806" s="65"/>
      <c r="H4806" s="66"/>
      <c r="I4806" s="67"/>
      <c r="J4806" s="68"/>
    </row>
    <row r="4807" spans="1:10" x14ac:dyDescent="0.35">
      <c r="A4807" s="62"/>
      <c r="B4807" s="63"/>
      <c r="C4807" s="63"/>
      <c r="D4807" s="63"/>
      <c r="E4807" s="64"/>
      <c r="F4807" s="62"/>
      <c r="G4807" s="65"/>
      <c r="H4807" s="66"/>
      <c r="I4807" s="67"/>
      <c r="J4807" s="68"/>
    </row>
    <row r="4808" spans="1:10" x14ac:dyDescent="0.35">
      <c r="A4808" s="62"/>
      <c r="B4808" s="63"/>
      <c r="C4808" s="63"/>
      <c r="D4808" s="63"/>
      <c r="E4808" s="64"/>
      <c r="F4808" s="62"/>
      <c r="G4808" s="65"/>
      <c r="H4808" s="66"/>
      <c r="I4808" s="67"/>
      <c r="J4808" s="68"/>
    </row>
    <row r="4809" spans="1:10" x14ac:dyDescent="0.35">
      <c r="A4809" s="62"/>
      <c r="B4809" s="63"/>
      <c r="C4809" s="63"/>
      <c r="D4809" s="63"/>
      <c r="E4809" s="64"/>
      <c r="F4809" s="62"/>
      <c r="G4809" s="65"/>
      <c r="H4809" s="66"/>
      <c r="I4809" s="67"/>
      <c r="J4809" s="68"/>
    </row>
    <row r="4810" spans="1:10" x14ac:dyDescent="0.35">
      <c r="A4810" s="62"/>
      <c r="B4810" s="63"/>
      <c r="C4810" s="63"/>
      <c r="D4810" s="63"/>
      <c r="E4810" s="64"/>
      <c r="F4810" s="62"/>
      <c r="G4810" s="65"/>
      <c r="H4810" s="66"/>
      <c r="I4810" s="67"/>
      <c r="J4810" s="68"/>
    </row>
    <row r="4811" spans="1:10" x14ac:dyDescent="0.35">
      <c r="A4811" s="62"/>
      <c r="B4811" s="63"/>
      <c r="C4811" s="63"/>
      <c r="D4811" s="63"/>
      <c r="E4811" s="64"/>
      <c r="F4811" s="62"/>
      <c r="G4811" s="65"/>
      <c r="H4811" s="66"/>
      <c r="I4811" s="67"/>
      <c r="J4811" s="68"/>
    </row>
    <row r="4812" spans="1:10" x14ac:dyDescent="0.35">
      <c r="A4812" s="62"/>
      <c r="B4812" s="63"/>
      <c r="C4812" s="63"/>
      <c r="D4812" s="63"/>
      <c r="E4812" s="64"/>
      <c r="F4812" s="62"/>
      <c r="G4812" s="65"/>
      <c r="H4812" s="66"/>
      <c r="I4812" s="67"/>
      <c r="J4812" s="68"/>
    </row>
    <row r="4813" spans="1:10" x14ac:dyDescent="0.35">
      <c r="A4813" s="62"/>
      <c r="B4813" s="63"/>
      <c r="C4813" s="63"/>
      <c r="D4813" s="63"/>
      <c r="E4813" s="64"/>
      <c r="F4813" s="62"/>
      <c r="G4813" s="65"/>
      <c r="H4813" s="66"/>
      <c r="I4813" s="67"/>
      <c r="J4813" s="68"/>
    </row>
    <row r="4814" spans="1:10" x14ac:dyDescent="0.35">
      <c r="A4814" s="62"/>
      <c r="B4814" s="63"/>
      <c r="C4814" s="63"/>
      <c r="D4814" s="63"/>
      <c r="E4814" s="64"/>
      <c r="F4814" s="62"/>
      <c r="G4814" s="65"/>
      <c r="H4814" s="66"/>
      <c r="I4814" s="67"/>
      <c r="J4814" s="68"/>
    </row>
    <row r="4815" spans="1:10" x14ac:dyDescent="0.35">
      <c r="A4815" s="62"/>
      <c r="B4815" s="63"/>
      <c r="C4815" s="63"/>
      <c r="D4815" s="63"/>
      <c r="E4815" s="64"/>
      <c r="F4815" s="62"/>
      <c r="G4815" s="65"/>
      <c r="H4815" s="66"/>
      <c r="I4815" s="67"/>
      <c r="J4815" s="68"/>
    </row>
    <row r="4816" spans="1:10" x14ac:dyDescent="0.35">
      <c r="A4816" s="62"/>
      <c r="B4816" s="63"/>
      <c r="C4816" s="63"/>
      <c r="D4816" s="63"/>
      <c r="E4816" s="64"/>
      <c r="F4816" s="62"/>
      <c r="G4816" s="65"/>
      <c r="H4816" s="66"/>
      <c r="I4816" s="67"/>
      <c r="J4816" s="68"/>
    </row>
    <row r="4817" spans="1:10" x14ac:dyDescent="0.35">
      <c r="A4817" s="62"/>
      <c r="B4817" s="63"/>
      <c r="C4817" s="63"/>
      <c r="D4817" s="63"/>
      <c r="E4817" s="64"/>
      <c r="F4817" s="62"/>
      <c r="G4817" s="65"/>
      <c r="H4817" s="66"/>
      <c r="I4817" s="67"/>
      <c r="J4817" s="68"/>
    </row>
    <row r="4818" spans="1:10" x14ac:dyDescent="0.35">
      <c r="A4818" s="62"/>
      <c r="B4818" s="63"/>
      <c r="C4818" s="63"/>
      <c r="D4818" s="63"/>
      <c r="E4818" s="64"/>
      <c r="F4818" s="62"/>
      <c r="G4818" s="65"/>
      <c r="H4818" s="66"/>
      <c r="I4818" s="67"/>
      <c r="J4818" s="68"/>
    </row>
    <row r="4819" spans="1:10" x14ac:dyDescent="0.35">
      <c r="A4819" s="62"/>
      <c r="B4819" s="63"/>
      <c r="C4819" s="63"/>
      <c r="D4819" s="63"/>
      <c r="E4819" s="64"/>
      <c r="F4819" s="62"/>
      <c r="G4819" s="65"/>
      <c r="H4819" s="66"/>
      <c r="I4819" s="67"/>
      <c r="J4819" s="68"/>
    </row>
    <row r="4820" spans="1:10" x14ac:dyDescent="0.35">
      <c r="A4820" s="62"/>
      <c r="B4820" s="63"/>
      <c r="C4820" s="63"/>
      <c r="D4820" s="63"/>
      <c r="E4820" s="64"/>
      <c r="F4820" s="62"/>
      <c r="G4820" s="65"/>
      <c r="H4820" s="66"/>
      <c r="I4820" s="67"/>
      <c r="J4820" s="68"/>
    </row>
    <row r="4821" spans="1:10" x14ac:dyDescent="0.35">
      <c r="A4821" s="62"/>
      <c r="B4821" s="63"/>
      <c r="C4821" s="63"/>
      <c r="D4821" s="63"/>
      <c r="E4821" s="64"/>
      <c r="F4821" s="62"/>
      <c r="G4821" s="65"/>
      <c r="H4821" s="66"/>
      <c r="I4821" s="67"/>
      <c r="J4821" s="68"/>
    </row>
    <row r="4822" spans="1:10" x14ac:dyDescent="0.35">
      <c r="A4822" s="62"/>
      <c r="B4822" s="63"/>
      <c r="C4822" s="63"/>
      <c r="D4822" s="63"/>
      <c r="E4822" s="64"/>
      <c r="F4822" s="62"/>
      <c r="G4822" s="65"/>
      <c r="H4822" s="66"/>
      <c r="I4822" s="67"/>
      <c r="J4822" s="68"/>
    </row>
    <row r="4823" spans="1:10" x14ac:dyDescent="0.35">
      <c r="A4823" s="62"/>
      <c r="B4823" s="63"/>
      <c r="C4823" s="63"/>
      <c r="D4823" s="63"/>
      <c r="E4823" s="64"/>
      <c r="F4823" s="62"/>
      <c r="G4823" s="65"/>
      <c r="H4823" s="66"/>
      <c r="I4823" s="67"/>
      <c r="J4823" s="68"/>
    </row>
    <row r="4824" spans="1:10" x14ac:dyDescent="0.35">
      <c r="A4824" s="62"/>
      <c r="B4824" s="63"/>
      <c r="C4824" s="63"/>
      <c r="D4824" s="63"/>
      <c r="E4824" s="64"/>
      <c r="F4824" s="62"/>
      <c r="G4824" s="65"/>
      <c r="H4824" s="66"/>
      <c r="I4824" s="67"/>
      <c r="J4824" s="68"/>
    </row>
    <row r="4825" spans="1:10" x14ac:dyDescent="0.35">
      <c r="A4825" s="62"/>
      <c r="B4825" s="63"/>
      <c r="C4825" s="63"/>
      <c r="D4825" s="63"/>
      <c r="E4825" s="64"/>
      <c r="F4825" s="62"/>
      <c r="G4825" s="65"/>
      <c r="H4825" s="66"/>
      <c r="I4825" s="67"/>
      <c r="J4825" s="68"/>
    </row>
    <row r="4826" spans="1:10" x14ac:dyDescent="0.35">
      <c r="A4826" s="62"/>
      <c r="B4826" s="63"/>
      <c r="C4826" s="63"/>
      <c r="D4826" s="63"/>
      <c r="E4826" s="64"/>
      <c r="F4826" s="62"/>
      <c r="G4826" s="65"/>
      <c r="H4826" s="66"/>
      <c r="I4826" s="67"/>
      <c r="J4826" s="68"/>
    </row>
    <row r="4827" spans="1:10" x14ac:dyDescent="0.35">
      <c r="A4827" s="62"/>
      <c r="B4827" s="63"/>
      <c r="C4827" s="63"/>
      <c r="D4827" s="63"/>
      <c r="E4827" s="64"/>
      <c r="F4827" s="62"/>
      <c r="G4827" s="65"/>
      <c r="H4827" s="66"/>
      <c r="I4827" s="67"/>
      <c r="J4827" s="68"/>
    </row>
    <row r="4828" spans="1:10" x14ac:dyDescent="0.35">
      <c r="A4828" s="62"/>
      <c r="B4828" s="63"/>
      <c r="C4828" s="63"/>
      <c r="D4828" s="63"/>
      <c r="E4828" s="64"/>
      <c r="F4828" s="62"/>
      <c r="G4828" s="65"/>
      <c r="H4828" s="66"/>
      <c r="I4828" s="67"/>
      <c r="J4828" s="68"/>
    </row>
    <row r="4829" spans="1:10" x14ac:dyDescent="0.35">
      <c r="A4829" s="62"/>
      <c r="B4829" s="63"/>
      <c r="C4829" s="63"/>
      <c r="D4829" s="63"/>
      <c r="E4829" s="64"/>
      <c r="F4829" s="62"/>
      <c r="G4829" s="65"/>
      <c r="H4829" s="66"/>
      <c r="I4829" s="67"/>
      <c r="J4829" s="68"/>
    </row>
    <row r="4830" spans="1:10" x14ac:dyDescent="0.35">
      <c r="A4830" s="62"/>
      <c r="B4830" s="63"/>
      <c r="C4830" s="63"/>
      <c r="D4830" s="63"/>
      <c r="E4830" s="64"/>
      <c r="F4830" s="62"/>
      <c r="G4830" s="65"/>
      <c r="H4830" s="66"/>
      <c r="I4830" s="67"/>
      <c r="J4830" s="68"/>
    </row>
    <row r="4831" spans="1:10" x14ac:dyDescent="0.35">
      <c r="A4831" s="62"/>
      <c r="B4831" s="63"/>
      <c r="C4831" s="63"/>
      <c r="D4831" s="63"/>
      <c r="E4831" s="64"/>
      <c r="F4831" s="62"/>
      <c r="G4831" s="65"/>
      <c r="H4831" s="66"/>
      <c r="I4831" s="67"/>
      <c r="J4831" s="68"/>
    </row>
    <row r="4832" spans="1:10" x14ac:dyDescent="0.35">
      <c r="A4832" s="62"/>
      <c r="B4832" s="63"/>
      <c r="C4832" s="63"/>
      <c r="D4832" s="63"/>
      <c r="E4832" s="64"/>
      <c r="F4832" s="62"/>
      <c r="G4832" s="65"/>
      <c r="H4832" s="66"/>
      <c r="I4832" s="67"/>
      <c r="J4832" s="68"/>
    </row>
    <row r="4833" spans="1:10" x14ac:dyDescent="0.35">
      <c r="A4833" s="62"/>
      <c r="B4833" s="63"/>
      <c r="C4833" s="63"/>
      <c r="D4833" s="63"/>
      <c r="E4833" s="64"/>
      <c r="F4833" s="62"/>
      <c r="G4833" s="65"/>
      <c r="H4833" s="66"/>
      <c r="I4833" s="67"/>
      <c r="J4833" s="68"/>
    </row>
    <row r="4834" spans="1:10" x14ac:dyDescent="0.35">
      <c r="A4834" s="62"/>
      <c r="B4834" s="63"/>
      <c r="C4834" s="63"/>
      <c r="D4834" s="63"/>
      <c r="E4834" s="64"/>
      <c r="F4834" s="62"/>
      <c r="G4834" s="65"/>
      <c r="H4834" s="66"/>
      <c r="I4834" s="67"/>
      <c r="J4834" s="68"/>
    </row>
    <row r="4835" spans="1:10" x14ac:dyDescent="0.35">
      <c r="A4835" s="62"/>
      <c r="B4835" s="63"/>
      <c r="C4835" s="63"/>
      <c r="D4835" s="63"/>
      <c r="E4835" s="64"/>
      <c r="F4835" s="62"/>
      <c r="G4835" s="65"/>
      <c r="H4835" s="66"/>
      <c r="I4835" s="67"/>
      <c r="J4835" s="68"/>
    </row>
    <row r="4836" spans="1:10" x14ac:dyDescent="0.35">
      <c r="A4836" s="62"/>
      <c r="B4836" s="63"/>
      <c r="C4836" s="63"/>
      <c r="D4836" s="63"/>
      <c r="E4836" s="64"/>
      <c r="F4836" s="62"/>
      <c r="G4836" s="65"/>
      <c r="H4836" s="66"/>
      <c r="I4836" s="67"/>
      <c r="J4836" s="68"/>
    </row>
    <row r="4837" spans="1:10" x14ac:dyDescent="0.35">
      <c r="A4837" s="62"/>
      <c r="B4837" s="63"/>
      <c r="C4837" s="63"/>
      <c r="D4837" s="63"/>
      <c r="E4837" s="64"/>
      <c r="F4837" s="62"/>
      <c r="G4837" s="65"/>
      <c r="H4837" s="66"/>
      <c r="I4837" s="67"/>
      <c r="J4837" s="68"/>
    </row>
    <row r="4838" spans="1:10" x14ac:dyDescent="0.35">
      <c r="A4838" s="62"/>
      <c r="B4838" s="63"/>
      <c r="C4838" s="63"/>
      <c r="D4838" s="63"/>
      <c r="E4838" s="64"/>
      <c r="F4838" s="62"/>
      <c r="G4838" s="65"/>
      <c r="H4838" s="66"/>
      <c r="I4838" s="67"/>
      <c r="J4838" s="68"/>
    </row>
    <row r="4839" spans="1:10" x14ac:dyDescent="0.35">
      <c r="A4839" s="62"/>
      <c r="B4839" s="63"/>
      <c r="C4839" s="63"/>
      <c r="D4839" s="63"/>
      <c r="E4839" s="64"/>
      <c r="F4839" s="62"/>
      <c r="G4839" s="65"/>
      <c r="H4839" s="66"/>
      <c r="I4839" s="67"/>
      <c r="J4839" s="68"/>
    </row>
    <row r="4840" spans="1:10" x14ac:dyDescent="0.35">
      <c r="A4840" s="62"/>
      <c r="B4840" s="63"/>
      <c r="C4840" s="63"/>
      <c r="D4840" s="63"/>
      <c r="E4840" s="64"/>
      <c r="F4840" s="62"/>
      <c r="G4840" s="65"/>
      <c r="H4840" s="66"/>
      <c r="I4840" s="67"/>
      <c r="J4840" s="68"/>
    </row>
    <row r="4841" spans="1:10" x14ac:dyDescent="0.35">
      <c r="A4841" s="62"/>
      <c r="B4841" s="63"/>
      <c r="C4841" s="63"/>
      <c r="D4841" s="63"/>
      <c r="E4841" s="64"/>
      <c r="F4841" s="62"/>
      <c r="G4841" s="65"/>
      <c r="H4841" s="66"/>
      <c r="I4841" s="67"/>
      <c r="J4841" s="68"/>
    </row>
    <row r="4842" spans="1:10" x14ac:dyDescent="0.35">
      <c r="A4842" s="62"/>
      <c r="B4842" s="63"/>
      <c r="C4842" s="63"/>
      <c r="D4842" s="63"/>
      <c r="E4842" s="64"/>
      <c r="F4842" s="62"/>
      <c r="G4842" s="65"/>
      <c r="H4842" s="66"/>
      <c r="I4842" s="67"/>
      <c r="J4842" s="68"/>
    </row>
    <row r="4843" spans="1:10" x14ac:dyDescent="0.35">
      <c r="A4843" s="62"/>
      <c r="B4843" s="63"/>
      <c r="C4843" s="63"/>
      <c r="D4843" s="63"/>
      <c r="E4843" s="64"/>
      <c r="F4843" s="62"/>
      <c r="G4843" s="65"/>
      <c r="H4843" s="66"/>
      <c r="I4843" s="67"/>
      <c r="J4843" s="68"/>
    </row>
    <row r="4844" spans="1:10" x14ac:dyDescent="0.35">
      <c r="A4844" s="62"/>
      <c r="B4844" s="63"/>
      <c r="C4844" s="63"/>
      <c r="D4844" s="63"/>
      <c r="E4844" s="64"/>
      <c r="F4844" s="62"/>
      <c r="G4844" s="65"/>
      <c r="H4844" s="66"/>
      <c r="I4844" s="67"/>
      <c r="J4844" s="68"/>
    </row>
    <row r="4845" spans="1:10" x14ac:dyDescent="0.35">
      <c r="A4845" s="62"/>
      <c r="B4845" s="63"/>
      <c r="C4845" s="63"/>
      <c r="D4845" s="63"/>
      <c r="E4845" s="64"/>
      <c r="F4845" s="62"/>
      <c r="G4845" s="65"/>
      <c r="H4845" s="66"/>
      <c r="I4845" s="67"/>
      <c r="J4845" s="68"/>
    </row>
    <row r="4846" spans="1:10" x14ac:dyDescent="0.35">
      <c r="A4846" s="62"/>
      <c r="B4846" s="63"/>
      <c r="C4846" s="63"/>
      <c r="D4846" s="63"/>
      <c r="E4846" s="64"/>
      <c r="F4846" s="62"/>
      <c r="G4846" s="65"/>
      <c r="H4846" s="66"/>
      <c r="I4846" s="67"/>
      <c r="J4846" s="68"/>
    </row>
    <row r="4847" spans="1:10" x14ac:dyDescent="0.35">
      <c r="A4847" s="62"/>
      <c r="B4847" s="63"/>
      <c r="C4847" s="63"/>
      <c r="D4847" s="63"/>
      <c r="E4847" s="64"/>
      <c r="F4847" s="62"/>
      <c r="G4847" s="65"/>
      <c r="H4847" s="66"/>
      <c r="I4847" s="67"/>
      <c r="J4847" s="68"/>
    </row>
    <row r="4848" spans="1:10" x14ac:dyDescent="0.35">
      <c r="A4848" s="62"/>
      <c r="B4848" s="63"/>
      <c r="C4848" s="63"/>
      <c r="D4848" s="63"/>
      <c r="E4848" s="64"/>
      <c r="F4848" s="62"/>
      <c r="G4848" s="65"/>
      <c r="H4848" s="66"/>
      <c r="I4848" s="67"/>
      <c r="J4848" s="68"/>
    </row>
    <row r="4849" spans="1:10" x14ac:dyDescent="0.35">
      <c r="A4849" s="62"/>
      <c r="B4849" s="63"/>
      <c r="C4849" s="63"/>
      <c r="D4849" s="63"/>
      <c r="E4849" s="64"/>
      <c r="F4849" s="62"/>
      <c r="G4849" s="65"/>
      <c r="H4849" s="66"/>
      <c r="I4849" s="67"/>
      <c r="J4849" s="68"/>
    </row>
    <row r="4850" spans="1:10" x14ac:dyDescent="0.35">
      <c r="A4850" s="62"/>
      <c r="B4850" s="63"/>
      <c r="C4850" s="63"/>
      <c r="D4850" s="63"/>
      <c r="E4850" s="64"/>
      <c r="F4850" s="62"/>
      <c r="G4850" s="65"/>
      <c r="H4850" s="66"/>
      <c r="I4850" s="67"/>
      <c r="J4850" s="68"/>
    </row>
    <row r="4851" spans="1:10" x14ac:dyDescent="0.35">
      <c r="A4851" s="62"/>
      <c r="B4851" s="63"/>
      <c r="C4851" s="63"/>
      <c r="D4851" s="63"/>
      <c r="E4851" s="64"/>
      <c r="F4851" s="62"/>
      <c r="G4851" s="65"/>
      <c r="H4851" s="66"/>
      <c r="I4851" s="67"/>
      <c r="J4851" s="68"/>
    </row>
    <row r="4852" spans="1:10" x14ac:dyDescent="0.35">
      <c r="A4852" s="62"/>
      <c r="B4852" s="63"/>
      <c r="C4852" s="63"/>
      <c r="D4852" s="63"/>
      <c r="E4852" s="64"/>
      <c r="F4852" s="62"/>
      <c r="G4852" s="65"/>
      <c r="H4852" s="66"/>
      <c r="I4852" s="67"/>
      <c r="J4852" s="68"/>
    </row>
    <row r="4853" spans="1:10" x14ac:dyDescent="0.35">
      <c r="A4853" s="62"/>
      <c r="B4853" s="63"/>
      <c r="C4853" s="63"/>
      <c r="D4853" s="63"/>
      <c r="E4853" s="64"/>
      <c r="F4853" s="62"/>
      <c r="G4853" s="65"/>
      <c r="H4853" s="66"/>
      <c r="I4853" s="67"/>
      <c r="J4853" s="68"/>
    </row>
    <row r="4854" spans="1:10" x14ac:dyDescent="0.35">
      <c r="A4854" s="62"/>
      <c r="B4854" s="63"/>
      <c r="C4854" s="63"/>
      <c r="D4854" s="63"/>
      <c r="E4854" s="64"/>
      <c r="F4854" s="62"/>
      <c r="G4854" s="65"/>
      <c r="H4854" s="66"/>
      <c r="I4854" s="67"/>
      <c r="J4854" s="68"/>
    </row>
    <row r="4855" spans="1:10" x14ac:dyDescent="0.35">
      <c r="A4855" s="62"/>
      <c r="B4855" s="63"/>
      <c r="C4855" s="63"/>
      <c r="D4855" s="63"/>
      <c r="E4855" s="64"/>
      <c r="F4855" s="62"/>
      <c r="G4855" s="65"/>
      <c r="H4855" s="66"/>
      <c r="I4855" s="67"/>
      <c r="J4855" s="68"/>
    </row>
    <row r="4856" spans="1:10" x14ac:dyDescent="0.35">
      <c r="A4856" s="62"/>
      <c r="B4856" s="63"/>
      <c r="C4856" s="63"/>
      <c r="D4856" s="63"/>
      <c r="E4856" s="64"/>
      <c r="F4856" s="62"/>
      <c r="G4856" s="65"/>
      <c r="H4856" s="66"/>
      <c r="I4856" s="67"/>
      <c r="J4856" s="68"/>
    </row>
    <row r="4857" spans="1:10" x14ac:dyDescent="0.35">
      <c r="A4857" s="62"/>
      <c r="B4857" s="63"/>
      <c r="C4857" s="63"/>
      <c r="D4857" s="63"/>
      <c r="E4857" s="64"/>
      <c r="F4857" s="62"/>
      <c r="G4857" s="65"/>
      <c r="H4857" s="66"/>
      <c r="I4857" s="67"/>
      <c r="J4857" s="68"/>
    </row>
    <row r="4858" spans="1:10" x14ac:dyDescent="0.35">
      <c r="A4858" s="62"/>
      <c r="B4858" s="63"/>
      <c r="C4858" s="63"/>
      <c r="D4858" s="63"/>
      <c r="E4858" s="64"/>
      <c r="F4858" s="62"/>
      <c r="G4858" s="65"/>
      <c r="H4858" s="66"/>
      <c r="I4858" s="67"/>
      <c r="J4858" s="68"/>
    </row>
    <row r="4859" spans="1:10" x14ac:dyDescent="0.35">
      <c r="A4859" s="62"/>
      <c r="B4859" s="63"/>
      <c r="C4859" s="63"/>
      <c r="D4859" s="63"/>
      <c r="E4859" s="64"/>
      <c r="F4859" s="62"/>
      <c r="G4859" s="65"/>
      <c r="H4859" s="66"/>
      <c r="I4859" s="67"/>
      <c r="J4859" s="68"/>
    </row>
    <row r="4860" spans="1:10" x14ac:dyDescent="0.35">
      <c r="A4860" s="62"/>
      <c r="B4860" s="63"/>
      <c r="C4860" s="63"/>
      <c r="D4860" s="63"/>
      <c r="E4860" s="64"/>
      <c r="F4860" s="62"/>
      <c r="G4860" s="65"/>
      <c r="H4860" s="66"/>
      <c r="I4860" s="67"/>
      <c r="J4860" s="68"/>
    </row>
    <row r="4861" spans="1:10" x14ac:dyDescent="0.35">
      <c r="A4861" s="62"/>
      <c r="B4861" s="63"/>
      <c r="C4861" s="63"/>
      <c r="D4861" s="63"/>
      <c r="E4861" s="64"/>
      <c r="F4861" s="62"/>
      <c r="G4861" s="65"/>
      <c r="H4861" s="66"/>
      <c r="I4861" s="67"/>
      <c r="J4861" s="68"/>
    </row>
    <row r="4862" spans="1:10" x14ac:dyDescent="0.35">
      <c r="A4862" s="62"/>
      <c r="B4862" s="63"/>
      <c r="C4862" s="63"/>
      <c r="D4862" s="63"/>
      <c r="E4862" s="64"/>
      <c r="F4862" s="62"/>
      <c r="G4862" s="65"/>
      <c r="H4862" s="66"/>
      <c r="I4862" s="67"/>
      <c r="J4862" s="68"/>
    </row>
    <row r="4863" spans="1:10" x14ac:dyDescent="0.35">
      <c r="A4863" s="62"/>
      <c r="B4863" s="63"/>
      <c r="C4863" s="63"/>
      <c r="D4863" s="63"/>
      <c r="E4863" s="64"/>
      <c r="F4863" s="62"/>
      <c r="G4863" s="65"/>
      <c r="H4863" s="66"/>
      <c r="I4863" s="67"/>
      <c r="J4863" s="68"/>
    </row>
    <row r="4864" spans="1:10" x14ac:dyDescent="0.35">
      <c r="A4864" s="62"/>
      <c r="B4864" s="63"/>
      <c r="C4864" s="63"/>
      <c r="D4864" s="63"/>
      <c r="E4864" s="64"/>
      <c r="F4864" s="62"/>
      <c r="G4864" s="65"/>
      <c r="H4864" s="66"/>
      <c r="I4864" s="67"/>
      <c r="J4864" s="68"/>
    </row>
    <row r="4865" spans="1:10" x14ac:dyDescent="0.35">
      <c r="A4865" s="62"/>
      <c r="B4865" s="63"/>
      <c r="C4865" s="63"/>
      <c r="D4865" s="63"/>
      <c r="E4865" s="64"/>
      <c r="F4865" s="62"/>
      <c r="G4865" s="65"/>
      <c r="H4865" s="66"/>
      <c r="I4865" s="67"/>
      <c r="J4865" s="68"/>
    </row>
    <row r="4866" spans="1:10" x14ac:dyDescent="0.35">
      <c r="A4866" s="62"/>
      <c r="B4866" s="63"/>
      <c r="C4866" s="63"/>
      <c r="D4866" s="63"/>
      <c r="E4866" s="64"/>
      <c r="F4866" s="62"/>
      <c r="G4866" s="65"/>
      <c r="H4866" s="66"/>
      <c r="I4866" s="67"/>
      <c r="J4866" s="68"/>
    </row>
    <row r="4867" spans="1:10" x14ac:dyDescent="0.35">
      <c r="A4867" s="62"/>
      <c r="B4867" s="63"/>
      <c r="C4867" s="63"/>
      <c r="D4867" s="63"/>
      <c r="E4867" s="64"/>
      <c r="F4867" s="62"/>
      <c r="G4867" s="65"/>
      <c r="H4867" s="66"/>
      <c r="I4867" s="67"/>
      <c r="J4867" s="68"/>
    </row>
    <row r="4868" spans="1:10" x14ac:dyDescent="0.35">
      <c r="A4868" s="62"/>
      <c r="B4868" s="63"/>
      <c r="C4868" s="63"/>
      <c r="D4868" s="63"/>
      <c r="E4868" s="64"/>
      <c r="F4868" s="62"/>
      <c r="G4868" s="65"/>
      <c r="H4868" s="66"/>
      <c r="I4868" s="67"/>
      <c r="J4868" s="68"/>
    </row>
    <row r="4869" spans="1:10" x14ac:dyDescent="0.35">
      <c r="A4869" s="62"/>
      <c r="B4869" s="63"/>
      <c r="C4869" s="63"/>
      <c r="D4869" s="63"/>
      <c r="E4869" s="64"/>
      <c r="F4869" s="62"/>
      <c r="G4869" s="65"/>
      <c r="H4869" s="66"/>
      <c r="I4869" s="67"/>
      <c r="J4869" s="68"/>
    </row>
    <row r="4870" spans="1:10" x14ac:dyDescent="0.35">
      <c r="A4870" s="62"/>
      <c r="B4870" s="63"/>
      <c r="C4870" s="63"/>
      <c r="D4870" s="63"/>
      <c r="E4870" s="64"/>
      <c r="F4870" s="62"/>
      <c r="G4870" s="65"/>
      <c r="H4870" s="66"/>
      <c r="I4870" s="67"/>
      <c r="J4870" s="68"/>
    </row>
    <row r="4871" spans="1:10" x14ac:dyDescent="0.35">
      <c r="A4871" s="62"/>
      <c r="B4871" s="63"/>
      <c r="C4871" s="63"/>
      <c r="D4871" s="63"/>
      <c r="E4871" s="64"/>
      <c r="F4871" s="62"/>
      <c r="G4871" s="65"/>
      <c r="H4871" s="66"/>
      <c r="I4871" s="67"/>
      <c r="J4871" s="68"/>
    </row>
    <row r="4872" spans="1:10" x14ac:dyDescent="0.35">
      <c r="A4872" s="62"/>
      <c r="B4872" s="63"/>
      <c r="C4872" s="63"/>
      <c r="D4872" s="63"/>
      <c r="E4872" s="64"/>
      <c r="F4872" s="62"/>
      <c r="G4872" s="65"/>
      <c r="H4872" s="66"/>
      <c r="I4872" s="67"/>
      <c r="J4872" s="68"/>
    </row>
    <row r="4873" spans="1:10" x14ac:dyDescent="0.35">
      <c r="A4873" s="62"/>
      <c r="B4873" s="63"/>
      <c r="C4873" s="63"/>
      <c r="D4873" s="63"/>
      <c r="E4873" s="64"/>
      <c r="F4873" s="62"/>
      <c r="G4873" s="65"/>
      <c r="H4873" s="66"/>
      <c r="I4873" s="67"/>
      <c r="J4873" s="68"/>
    </row>
    <row r="4874" spans="1:10" x14ac:dyDescent="0.35">
      <c r="A4874" s="62"/>
      <c r="B4874" s="63"/>
      <c r="C4874" s="63"/>
      <c r="D4874" s="63"/>
      <c r="E4874" s="64"/>
      <c r="F4874" s="62"/>
      <c r="G4874" s="65"/>
      <c r="H4874" s="66"/>
      <c r="I4874" s="67"/>
      <c r="J4874" s="68"/>
    </row>
    <row r="4875" spans="1:10" x14ac:dyDescent="0.35">
      <c r="A4875" s="62"/>
      <c r="B4875" s="63"/>
      <c r="C4875" s="63"/>
      <c r="D4875" s="63"/>
      <c r="E4875" s="64"/>
      <c r="F4875" s="62"/>
      <c r="G4875" s="65"/>
      <c r="H4875" s="66"/>
      <c r="I4875" s="67"/>
      <c r="J4875" s="68"/>
    </row>
    <row r="4876" spans="1:10" x14ac:dyDescent="0.35">
      <c r="A4876" s="62"/>
      <c r="B4876" s="63"/>
      <c r="C4876" s="63"/>
      <c r="D4876" s="63"/>
      <c r="E4876" s="64"/>
      <c r="F4876" s="62"/>
      <c r="G4876" s="65"/>
      <c r="H4876" s="66"/>
      <c r="I4876" s="67"/>
      <c r="J4876" s="68"/>
    </row>
    <row r="4877" spans="1:10" x14ac:dyDescent="0.35">
      <c r="A4877" s="62"/>
      <c r="B4877" s="63"/>
      <c r="C4877" s="63"/>
      <c r="D4877" s="63"/>
      <c r="E4877" s="64"/>
      <c r="F4877" s="62"/>
      <c r="G4877" s="65"/>
      <c r="H4877" s="66"/>
      <c r="I4877" s="67"/>
      <c r="J4877" s="68"/>
    </row>
    <row r="4878" spans="1:10" x14ac:dyDescent="0.35">
      <c r="A4878" s="62"/>
      <c r="B4878" s="63"/>
      <c r="C4878" s="63"/>
      <c r="D4878" s="63"/>
      <c r="E4878" s="64"/>
      <c r="F4878" s="62"/>
      <c r="G4878" s="65"/>
      <c r="H4878" s="66"/>
      <c r="I4878" s="67"/>
      <c r="J4878" s="68"/>
    </row>
    <row r="4879" spans="1:10" x14ac:dyDescent="0.35">
      <c r="A4879" s="62"/>
      <c r="B4879" s="63"/>
      <c r="C4879" s="63"/>
      <c r="D4879" s="63"/>
      <c r="E4879" s="64"/>
      <c r="F4879" s="62"/>
      <c r="G4879" s="65"/>
      <c r="H4879" s="66"/>
      <c r="I4879" s="67"/>
      <c r="J4879" s="68"/>
    </row>
    <row r="4880" spans="1:10" x14ac:dyDescent="0.35">
      <c r="A4880" s="62"/>
      <c r="B4880" s="63"/>
      <c r="C4880" s="63"/>
      <c r="D4880" s="63"/>
      <c r="E4880" s="64"/>
      <c r="F4880" s="62"/>
      <c r="G4880" s="65"/>
      <c r="H4880" s="66"/>
      <c r="I4880" s="67"/>
      <c r="J4880" s="68"/>
    </row>
    <row r="4881" spans="1:10" x14ac:dyDescent="0.35">
      <c r="A4881" s="62"/>
      <c r="B4881" s="63"/>
      <c r="C4881" s="63"/>
      <c r="D4881" s="63"/>
      <c r="E4881" s="64"/>
      <c r="F4881" s="62"/>
      <c r="G4881" s="65"/>
      <c r="H4881" s="66"/>
      <c r="I4881" s="67"/>
      <c r="J4881" s="68"/>
    </row>
    <row r="4882" spans="1:10" x14ac:dyDescent="0.35">
      <c r="A4882" s="62"/>
      <c r="B4882" s="63"/>
      <c r="C4882" s="63"/>
      <c r="D4882" s="63"/>
      <c r="E4882" s="64"/>
      <c r="F4882" s="62"/>
      <c r="G4882" s="65"/>
      <c r="H4882" s="66"/>
      <c r="I4882" s="67"/>
      <c r="J4882" s="68"/>
    </row>
    <row r="4883" spans="1:10" x14ac:dyDescent="0.35">
      <c r="A4883" s="62"/>
      <c r="B4883" s="63"/>
      <c r="C4883" s="63"/>
      <c r="D4883" s="63"/>
      <c r="E4883" s="64"/>
      <c r="F4883" s="62"/>
      <c r="G4883" s="65"/>
      <c r="H4883" s="66"/>
      <c r="I4883" s="67"/>
      <c r="J4883" s="68"/>
    </row>
    <row r="4884" spans="1:10" x14ac:dyDescent="0.35">
      <c r="A4884" s="62"/>
      <c r="B4884" s="63"/>
      <c r="C4884" s="63"/>
      <c r="D4884" s="63"/>
      <c r="E4884" s="64"/>
      <c r="F4884" s="62"/>
      <c r="G4884" s="65"/>
      <c r="H4884" s="66"/>
      <c r="I4884" s="67"/>
      <c r="J4884" s="68"/>
    </row>
    <row r="4885" spans="1:10" x14ac:dyDescent="0.35">
      <c r="A4885" s="62"/>
      <c r="B4885" s="63"/>
      <c r="C4885" s="63"/>
      <c r="D4885" s="63"/>
      <c r="E4885" s="64"/>
      <c r="F4885" s="62"/>
      <c r="G4885" s="65"/>
      <c r="H4885" s="66"/>
      <c r="I4885" s="67"/>
      <c r="J4885" s="68"/>
    </row>
    <row r="4886" spans="1:10" x14ac:dyDescent="0.35">
      <c r="A4886" s="62"/>
      <c r="B4886" s="63"/>
      <c r="C4886" s="63"/>
      <c r="D4886" s="63"/>
      <c r="E4886" s="64"/>
      <c r="F4886" s="62"/>
      <c r="G4886" s="65"/>
      <c r="H4886" s="66"/>
      <c r="I4886" s="67"/>
      <c r="J4886" s="68"/>
    </row>
    <row r="4887" spans="1:10" x14ac:dyDescent="0.35">
      <c r="A4887" s="62"/>
      <c r="B4887" s="63"/>
      <c r="C4887" s="63"/>
      <c r="D4887" s="63"/>
      <c r="E4887" s="64"/>
      <c r="F4887" s="62"/>
      <c r="G4887" s="65"/>
      <c r="H4887" s="66"/>
      <c r="I4887" s="67"/>
      <c r="J4887" s="68"/>
    </row>
    <row r="4888" spans="1:10" x14ac:dyDescent="0.35">
      <c r="A4888" s="62"/>
      <c r="B4888" s="63"/>
      <c r="C4888" s="63"/>
      <c r="D4888" s="63"/>
      <c r="E4888" s="64"/>
      <c r="F4888" s="62"/>
      <c r="G4888" s="65"/>
      <c r="H4888" s="66"/>
      <c r="I4888" s="67"/>
      <c r="J4888" s="68"/>
    </row>
    <row r="4889" spans="1:10" x14ac:dyDescent="0.35">
      <c r="A4889" s="62"/>
      <c r="B4889" s="63"/>
      <c r="C4889" s="63"/>
      <c r="D4889" s="63"/>
      <c r="E4889" s="64"/>
      <c r="F4889" s="62"/>
      <c r="G4889" s="65"/>
      <c r="H4889" s="66"/>
      <c r="I4889" s="67"/>
      <c r="J4889" s="68"/>
    </row>
    <row r="4890" spans="1:10" x14ac:dyDescent="0.35">
      <c r="A4890" s="62"/>
      <c r="B4890" s="63"/>
      <c r="C4890" s="63"/>
      <c r="D4890" s="63"/>
      <c r="E4890" s="64"/>
      <c r="F4890" s="62"/>
      <c r="G4890" s="65"/>
      <c r="H4890" s="66"/>
      <c r="I4890" s="67"/>
      <c r="J4890" s="68"/>
    </row>
    <row r="4891" spans="1:10" x14ac:dyDescent="0.35">
      <c r="A4891" s="62"/>
      <c r="B4891" s="63"/>
      <c r="C4891" s="63"/>
      <c r="D4891" s="63"/>
      <c r="E4891" s="64"/>
      <c r="F4891" s="62"/>
      <c r="G4891" s="65"/>
      <c r="H4891" s="66"/>
      <c r="I4891" s="67"/>
      <c r="J4891" s="68"/>
    </row>
    <row r="4892" spans="1:10" x14ac:dyDescent="0.35">
      <c r="A4892" s="62"/>
      <c r="B4892" s="63"/>
      <c r="C4892" s="63"/>
      <c r="D4892" s="63"/>
      <c r="E4892" s="64"/>
      <c r="F4892" s="62"/>
      <c r="G4892" s="65"/>
      <c r="H4892" s="66"/>
      <c r="I4892" s="67"/>
      <c r="J4892" s="68"/>
    </row>
    <row r="4893" spans="1:10" x14ac:dyDescent="0.35">
      <c r="A4893" s="62"/>
      <c r="B4893" s="63"/>
      <c r="C4893" s="63"/>
      <c r="D4893" s="63"/>
      <c r="E4893" s="64"/>
      <c r="F4893" s="62"/>
      <c r="G4893" s="65"/>
      <c r="H4893" s="66"/>
      <c r="I4893" s="67"/>
      <c r="J4893" s="68"/>
    </row>
    <row r="4894" spans="1:10" x14ac:dyDescent="0.35">
      <c r="A4894" s="62"/>
      <c r="B4894" s="63"/>
      <c r="C4894" s="63"/>
      <c r="D4894" s="63"/>
      <c r="E4894" s="64"/>
      <c r="F4894" s="62"/>
      <c r="G4894" s="65"/>
      <c r="H4894" s="66"/>
      <c r="I4894" s="67"/>
      <c r="J4894" s="68"/>
    </row>
    <row r="4895" spans="1:10" x14ac:dyDescent="0.35">
      <c r="A4895" s="62"/>
      <c r="B4895" s="63"/>
      <c r="C4895" s="63"/>
      <c r="D4895" s="63"/>
      <c r="E4895" s="64"/>
      <c r="F4895" s="62"/>
      <c r="G4895" s="65"/>
      <c r="H4895" s="66"/>
      <c r="I4895" s="67"/>
      <c r="J4895" s="68"/>
    </row>
    <row r="4896" spans="1:10" x14ac:dyDescent="0.35">
      <c r="A4896" s="62"/>
      <c r="B4896" s="63"/>
      <c r="C4896" s="63"/>
      <c r="D4896" s="63"/>
      <c r="E4896" s="64"/>
      <c r="F4896" s="62"/>
      <c r="G4896" s="65"/>
      <c r="H4896" s="66"/>
      <c r="I4896" s="67"/>
      <c r="J4896" s="68"/>
    </row>
    <row r="4897" spans="1:10" x14ac:dyDescent="0.35">
      <c r="A4897" s="62"/>
      <c r="B4897" s="63"/>
      <c r="C4897" s="63"/>
      <c r="D4897" s="63"/>
      <c r="E4897" s="64"/>
      <c r="F4897" s="62"/>
      <c r="G4897" s="65"/>
      <c r="H4897" s="66"/>
      <c r="I4897" s="67"/>
      <c r="J4897" s="68"/>
    </row>
    <row r="4898" spans="1:10" x14ac:dyDescent="0.35">
      <c r="A4898" s="62"/>
      <c r="B4898" s="63"/>
      <c r="C4898" s="63"/>
      <c r="D4898" s="63"/>
      <c r="E4898" s="64"/>
      <c r="F4898" s="62"/>
      <c r="G4898" s="65"/>
      <c r="H4898" s="66"/>
      <c r="I4898" s="67"/>
      <c r="J4898" s="68"/>
    </row>
    <row r="4899" spans="1:10" x14ac:dyDescent="0.35">
      <c r="A4899" s="62"/>
      <c r="B4899" s="63"/>
      <c r="C4899" s="63"/>
      <c r="D4899" s="63"/>
      <c r="E4899" s="64"/>
      <c r="F4899" s="62"/>
      <c r="G4899" s="65"/>
      <c r="H4899" s="66"/>
      <c r="I4899" s="67"/>
      <c r="J4899" s="68"/>
    </row>
    <row r="4900" spans="1:10" x14ac:dyDescent="0.35">
      <c r="A4900" s="62"/>
      <c r="B4900" s="63"/>
      <c r="C4900" s="63"/>
      <c r="D4900" s="63"/>
      <c r="E4900" s="64"/>
      <c r="F4900" s="62"/>
      <c r="G4900" s="65"/>
      <c r="H4900" s="66"/>
      <c r="I4900" s="67"/>
      <c r="J4900" s="68"/>
    </row>
    <row r="4901" spans="1:10" x14ac:dyDescent="0.35">
      <c r="A4901" s="62"/>
      <c r="B4901" s="63"/>
      <c r="C4901" s="63"/>
      <c r="D4901" s="63"/>
      <c r="E4901" s="64"/>
      <c r="F4901" s="62"/>
      <c r="G4901" s="65"/>
      <c r="H4901" s="66"/>
      <c r="I4901" s="67"/>
      <c r="J4901" s="68"/>
    </row>
    <row r="4902" spans="1:10" x14ac:dyDescent="0.35">
      <c r="A4902" s="62"/>
      <c r="B4902" s="63"/>
      <c r="C4902" s="63"/>
      <c r="D4902" s="63"/>
      <c r="E4902" s="64"/>
      <c r="F4902" s="62"/>
      <c r="G4902" s="65"/>
      <c r="H4902" s="66"/>
      <c r="I4902" s="67"/>
      <c r="J4902" s="68"/>
    </row>
    <row r="4903" spans="1:10" x14ac:dyDescent="0.35">
      <c r="A4903" s="62"/>
      <c r="B4903" s="63"/>
      <c r="C4903" s="63"/>
      <c r="D4903" s="63"/>
      <c r="E4903" s="64"/>
      <c r="F4903" s="62"/>
      <c r="G4903" s="65"/>
      <c r="H4903" s="66"/>
      <c r="I4903" s="67"/>
      <c r="J4903" s="68"/>
    </row>
    <row r="4904" spans="1:10" x14ac:dyDescent="0.35">
      <c r="A4904" s="62"/>
      <c r="B4904" s="63"/>
      <c r="C4904" s="63"/>
      <c r="D4904" s="63"/>
      <c r="E4904" s="64"/>
      <c r="F4904" s="62"/>
      <c r="G4904" s="65"/>
      <c r="H4904" s="66"/>
      <c r="I4904" s="67"/>
      <c r="J4904" s="68"/>
    </row>
    <row r="4905" spans="1:10" x14ac:dyDescent="0.35">
      <c r="A4905" s="62"/>
      <c r="B4905" s="63"/>
      <c r="C4905" s="63"/>
      <c r="D4905" s="63"/>
      <c r="E4905" s="64"/>
      <c r="F4905" s="62"/>
      <c r="G4905" s="65"/>
      <c r="H4905" s="66"/>
      <c r="I4905" s="67"/>
      <c r="J4905" s="68"/>
    </row>
    <row r="4906" spans="1:10" x14ac:dyDescent="0.35">
      <c r="A4906" s="62"/>
      <c r="B4906" s="63"/>
      <c r="C4906" s="63"/>
      <c r="D4906" s="63"/>
      <c r="E4906" s="64"/>
      <c r="F4906" s="62"/>
      <c r="G4906" s="65"/>
      <c r="H4906" s="66"/>
      <c r="I4906" s="67"/>
      <c r="J4906" s="68"/>
    </row>
    <row r="4907" spans="1:10" x14ac:dyDescent="0.35">
      <c r="A4907" s="62"/>
      <c r="B4907" s="63"/>
      <c r="C4907" s="63"/>
      <c r="D4907" s="63"/>
      <c r="E4907" s="64"/>
      <c r="F4907" s="62"/>
      <c r="G4907" s="65"/>
      <c r="H4907" s="66"/>
      <c r="I4907" s="67"/>
      <c r="J4907" s="68"/>
    </row>
    <row r="4908" spans="1:10" x14ac:dyDescent="0.35">
      <c r="A4908" s="62"/>
      <c r="B4908" s="63"/>
      <c r="C4908" s="63"/>
      <c r="D4908" s="63"/>
      <c r="E4908" s="64"/>
      <c r="F4908" s="62"/>
      <c r="G4908" s="65"/>
      <c r="H4908" s="66"/>
      <c r="I4908" s="67"/>
      <c r="J4908" s="68"/>
    </row>
    <row r="4909" spans="1:10" x14ac:dyDescent="0.35">
      <c r="A4909" s="62"/>
      <c r="B4909" s="63"/>
      <c r="C4909" s="63"/>
      <c r="D4909" s="63"/>
      <c r="E4909" s="64"/>
      <c r="F4909" s="62"/>
      <c r="G4909" s="65"/>
      <c r="H4909" s="66"/>
      <c r="I4909" s="67"/>
      <c r="J4909" s="68"/>
    </row>
    <row r="4910" spans="1:10" x14ac:dyDescent="0.35">
      <c r="A4910" s="62"/>
      <c r="B4910" s="63"/>
      <c r="C4910" s="63"/>
      <c r="D4910" s="63"/>
      <c r="E4910" s="64"/>
      <c r="F4910" s="62"/>
      <c r="G4910" s="65"/>
      <c r="H4910" s="66"/>
      <c r="I4910" s="67"/>
      <c r="J4910" s="68"/>
    </row>
    <row r="4911" spans="1:10" x14ac:dyDescent="0.35">
      <c r="A4911" s="62"/>
      <c r="B4911" s="63"/>
      <c r="C4911" s="63"/>
      <c r="D4911" s="63"/>
      <c r="E4911" s="64"/>
      <c r="F4911" s="62"/>
      <c r="G4911" s="65"/>
      <c r="H4911" s="66"/>
      <c r="I4911" s="67"/>
      <c r="J4911" s="68"/>
    </row>
    <row r="4912" spans="1:10" x14ac:dyDescent="0.35">
      <c r="A4912" s="62"/>
      <c r="B4912" s="63"/>
      <c r="C4912" s="63"/>
      <c r="D4912" s="63"/>
      <c r="E4912" s="64"/>
      <c r="F4912" s="62"/>
      <c r="G4912" s="65"/>
      <c r="H4912" s="66"/>
      <c r="I4912" s="67"/>
      <c r="J4912" s="68"/>
    </row>
    <row r="4913" spans="1:10" x14ac:dyDescent="0.35">
      <c r="A4913" s="62"/>
      <c r="B4913" s="63"/>
      <c r="C4913" s="63"/>
      <c r="D4913" s="63"/>
      <c r="E4913" s="64"/>
      <c r="F4913" s="62"/>
      <c r="G4913" s="65"/>
      <c r="H4913" s="66"/>
      <c r="I4913" s="67"/>
      <c r="J4913" s="68"/>
    </row>
    <row r="4914" spans="1:10" x14ac:dyDescent="0.35">
      <c r="A4914" s="62"/>
      <c r="B4914" s="63"/>
      <c r="C4914" s="63"/>
      <c r="D4914" s="63"/>
      <c r="E4914" s="64"/>
      <c r="F4914" s="62"/>
      <c r="G4914" s="65"/>
      <c r="H4914" s="66"/>
      <c r="I4914" s="67"/>
      <c r="J4914" s="68"/>
    </row>
    <row r="4915" spans="1:10" x14ac:dyDescent="0.35">
      <c r="A4915" s="62"/>
      <c r="B4915" s="63"/>
      <c r="C4915" s="63"/>
      <c r="D4915" s="63"/>
      <c r="E4915" s="64"/>
      <c r="F4915" s="62"/>
      <c r="G4915" s="65"/>
      <c r="H4915" s="66"/>
      <c r="I4915" s="67"/>
      <c r="J4915" s="68"/>
    </row>
    <row r="4916" spans="1:10" x14ac:dyDescent="0.35">
      <c r="A4916" s="62"/>
      <c r="B4916" s="63"/>
      <c r="C4916" s="63"/>
      <c r="D4916" s="63"/>
      <c r="E4916" s="64"/>
      <c r="F4916" s="62"/>
      <c r="G4916" s="65"/>
      <c r="H4916" s="66"/>
      <c r="I4916" s="67"/>
      <c r="J4916" s="68"/>
    </row>
    <row r="4917" spans="1:10" x14ac:dyDescent="0.35">
      <c r="A4917" s="62"/>
      <c r="B4917" s="63"/>
      <c r="C4917" s="63"/>
      <c r="D4917" s="63"/>
      <c r="E4917" s="64"/>
      <c r="F4917" s="62"/>
      <c r="G4917" s="65"/>
      <c r="H4917" s="66"/>
      <c r="I4917" s="67"/>
      <c r="J4917" s="68"/>
    </row>
    <row r="4918" spans="1:10" x14ac:dyDescent="0.35">
      <c r="A4918" s="62"/>
      <c r="B4918" s="63"/>
      <c r="C4918" s="63"/>
      <c r="D4918" s="63"/>
      <c r="E4918" s="64"/>
      <c r="F4918" s="62"/>
      <c r="G4918" s="65"/>
      <c r="H4918" s="66"/>
      <c r="I4918" s="67"/>
      <c r="J4918" s="68"/>
    </row>
    <row r="4919" spans="1:10" x14ac:dyDescent="0.35">
      <c r="A4919" s="62"/>
      <c r="B4919" s="63"/>
      <c r="C4919" s="63"/>
      <c r="D4919" s="63"/>
      <c r="E4919" s="64"/>
      <c r="F4919" s="62"/>
      <c r="G4919" s="65"/>
      <c r="H4919" s="66"/>
      <c r="I4919" s="67"/>
      <c r="J4919" s="68"/>
    </row>
    <row r="4920" spans="1:10" x14ac:dyDescent="0.35">
      <c r="A4920" s="62"/>
      <c r="B4920" s="63"/>
      <c r="C4920" s="63"/>
      <c r="D4920" s="63"/>
      <c r="E4920" s="64"/>
      <c r="F4920" s="62"/>
      <c r="G4920" s="65"/>
      <c r="H4920" s="66"/>
      <c r="I4920" s="67"/>
      <c r="J4920" s="68"/>
    </row>
    <row r="4921" spans="1:10" x14ac:dyDescent="0.35">
      <c r="A4921" s="62"/>
      <c r="B4921" s="63"/>
      <c r="C4921" s="63"/>
      <c r="D4921" s="63"/>
      <c r="E4921" s="64"/>
      <c r="F4921" s="62"/>
      <c r="G4921" s="65"/>
      <c r="H4921" s="66"/>
      <c r="I4921" s="67"/>
      <c r="J4921" s="68"/>
    </row>
    <row r="4922" spans="1:10" x14ac:dyDescent="0.35">
      <c r="A4922" s="62"/>
      <c r="B4922" s="63"/>
      <c r="C4922" s="63"/>
      <c r="D4922" s="63"/>
      <c r="E4922" s="64"/>
      <c r="F4922" s="62"/>
      <c r="G4922" s="65"/>
      <c r="H4922" s="66"/>
      <c r="I4922" s="67"/>
      <c r="J4922" s="68"/>
    </row>
    <row r="4923" spans="1:10" x14ac:dyDescent="0.35">
      <c r="A4923" s="62"/>
      <c r="B4923" s="63"/>
      <c r="C4923" s="63"/>
      <c r="D4923" s="63"/>
      <c r="E4923" s="64"/>
      <c r="F4923" s="62"/>
      <c r="G4923" s="65"/>
      <c r="H4923" s="66"/>
      <c r="I4923" s="67"/>
      <c r="J4923" s="68"/>
    </row>
    <row r="4924" spans="1:10" x14ac:dyDescent="0.35">
      <c r="A4924" s="62"/>
      <c r="B4924" s="63"/>
      <c r="C4924" s="63"/>
      <c r="D4924" s="63"/>
      <c r="E4924" s="64"/>
      <c r="F4924" s="62"/>
      <c r="G4924" s="65"/>
      <c r="H4924" s="66"/>
      <c r="I4924" s="67"/>
      <c r="J4924" s="68"/>
    </row>
    <row r="4925" spans="1:10" x14ac:dyDescent="0.35">
      <c r="A4925" s="62"/>
      <c r="B4925" s="63"/>
      <c r="C4925" s="63"/>
      <c r="D4925" s="63"/>
      <c r="E4925" s="64"/>
      <c r="F4925" s="62"/>
      <c r="G4925" s="65"/>
      <c r="H4925" s="66"/>
      <c r="I4925" s="67"/>
      <c r="J4925" s="68"/>
    </row>
    <row r="4926" spans="1:10" x14ac:dyDescent="0.35">
      <c r="A4926" s="62"/>
      <c r="B4926" s="63"/>
      <c r="C4926" s="63"/>
      <c r="D4926" s="63"/>
      <c r="E4926" s="64"/>
      <c r="F4926" s="62"/>
      <c r="G4926" s="65"/>
      <c r="H4926" s="66"/>
      <c r="I4926" s="67"/>
      <c r="J4926" s="68"/>
    </row>
    <row r="4927" spans="1:10" x14ac:dyDescent="0.35">
      <c r="A4927" s="62"/>
      <c r="B4927" s="63"/>
      <c r="C4927" s="63"/>
      <c r="D4927" s="63"/>
      <c r="E4927" s="64"/>
      <c r="F4927" s="62"/>
      <c r="G4927" s="65"/>
      <c r="H4927" s="66"/>
      <c r="I4927" s="67"/>
      <c r="J4927" s="68"/>
    </row>
    <row r="4928" spans="1:10" x14ac:dyDescent="0.35">
      <c r="A4928" s="62"/>
      <c r="B4928" s="63"/>
      <c r="C4928" s="63"/>
      <c r="D4928" s="63"/>
      <c r="E4928" s="64"/>
      <c r="F4928" s="62"/>
      <c r="G4928" s="65"/>
      <c r="H4928" s="66"/>
      <c r="I4928" s="67"/>
      <c r="J4928" s="68"/>
    </row>
    <row r="4929" spans="1:10" x14ac:dyDescent="0.35">
      <c r="A4929" s="62"/>
      <c r="B4929" s="63"/>
      <c r="C4929" s="63"/>
      <c r="D4929" s="63"/>
      <c r="E4929" s="64"/>
      <c r="F4929" s="62"/>
      <c r="G4929" s="65"/>
      <c r="H4929" s="66"/>
      <c r="I4929" s="67"/>
      <c r="J4929" s="68"/>
    </row>
    <row r="4930" spans="1:10" x14ac:dyDescent="0.35">
      <c r="A4930" s="62"/>
      <c r="B4930" s="63"/>
      <c r="C4930" s="63"/>
      <c r="D4930" s="63"/>
      <c r="E4930" s="64"/>
      <c r="F4930" s="62"/>
      <c r="G4930" s="65"/>
      <c r="H4930" s="66"/>
      <c r="I4930" s="67"/>
      <c r="J4930" s="68"/>
    </row>
    <row r="4931" spans="1:10" x14ac:dyDescent="0.35">
      <c r="A4931" s="62"/>
      <c r="B4931" s="63"/>
      <c r="C4931" s="63"/>
      <c r="D4931" s="63"/>
      <c r="E4931" s="64"/>
      <c r="F4931" s="62"/>
      <c r="G4931" s="65"/>
      <c r="H4931" s="66"/>
      <c r="I4931" s="67"/>
      <c r="J4931" s="68"/>
    </row>
    <row r="4932" spans="1:10" x14ac:dyDescent="0.35">
      <c r="A4932" s="62"/>
      <c r="B4932" s="63"/>
      <c r="C4932" s="63"/>
      <c r="D4932" s="63"/>
      <c r="E4932" s="64"/>
      <c r="F4932" s="62"/>
      <c r="G4932" s="65"/>
      <c r="H4932" s="66"/>
      <c r="I4932" s="67"/>
      <c r="J4932" s="68"/>
    </row>
    <row r="4933" spans="1:10" x14ac:dyDescent="0.35">
      <c r="A4933" s="62"/>
      <c r="B4933" s="63"/>
      <c r="C4933" s="63"/>
      <c r="D4933" s="63"/>
      <c r="E4933" s="64"/>
      <c r="F4933" s="62"/>
      <c r="G4933" s="65"/>
      <c r="H4933" s="66"/>
      <c r="I4933" s="67"/>
      <c r="J4933" s="68"/>
    </row>
    <row r="4934" spans="1:10" x14ac:dyDescent="0.35">
      <c r="A4934" s="62"/>
      <c r="B4934" s="63"/>
      <c r="C4934" s="63"/>
      <c r="D4934" s="63"/>
      <c r="E4934" s="64"/>
      <c r="F4934" s="62"/>
      <c r="G4934" s="65"/>
      <c r="H4934" s="66"/>
      <c r="I4934" s="67"/>
      <c r="J4934" s="68"/>
    </row>
    <row r="4935" spans="1:10" x14ac:dyDescent="0.35">
      <c r="A4935" s="62"/>
      <c r="B4935" s="63"/>
      <c r="C4935" s="63"/>
      <c r="D4935" s="63"/>
      <c r="E4935" s="64"/>
      <c r="F4935" s="62"/>
      <c r="G4935" s="65"/>
      <c r="H4935" s="66"/>
      <c r="I4935" s="67"/>
      <c r="J4935" s="68"/>
    </row>
    <row r="4936" spans="1:10" x14ac:dyDescent="0.35">
      <c r="A4936" s="62"/>
      <c r="B4936" s="63"/>
      <c r="C4936" s="63"/>
      <c r="D4936" s="63"/>
      <c r="E4936" s="64"/>
      <c r="F4936" s="62"/>
      <c r="G4936" s="65"/>
      <c r="H4936" s="66"/>
      <c r="I4936" s="67"/>
      <c r="J4936" s="68"/>
    </row>
    <row r="4937" spans="1:10" x14ac:dyDescent="0.35">
      <c r="A4937" s="62"/>
      <c r="B4937" s="63"/>
      <c r="C4937" s="63"/>
      <c r="D4937" s="63"/>
      <c r="E4937" s="64"/>
      <c r="F4937" s="62"/>
      <c r="G4937" s="65"/>
      <c r="H4937" s="66"/>
      <c r="I4937" s="67"/>
      <c r="J4937" s="68"/>
    </row>
    <row r="4938" spans="1:10" x14ac:dyDescent="0.35">
      <c r="A4938" s="62"/>
      <c r="B4938" s="63"/>
      <c r="C4938" s="63"/>
      <c r="D4938" s="63"/>
      <c r="E4938" s="64"/>
      <c r="F4938" s="62"/>
      <c r="G4938" s="65"/>
      <c r="H4938" s="66"/>
      <c r="I4938" s="67"/>
      <c r="J4938" s="68"/>
    </row>
    <row r="4939" spans="1:10" x14ac:dyDescent="0.35">
      <c r="A4939" s="62"/>
      <c r="B4939" s="63"/>
      <c r="C4939" s="63"/>
      <c r="D4939" s="63"/>
      <c r="E4939" s="64"/>
      <c r="F4939" s="62"/>
      <c r="G4939" s="65"/>
      <c r="H4939" s="66"/>
      <c r="I4939" s="67"/>
      <c r="J4939" s="68"/>
    </row>
    <row r="4940" spans="1:10" x14ac:dyDescent="0.35">
      <c r="A4940" s="62"/>
      <c r="B4940" s="63"/>
      <c r="C4940" s="63"/>
      <c r="D4940" s="63"/>
      <c r="E4940" s="64"/>
      <c r="F4940" s="62"/>
      <c r="G4940" s="65"/>
      <c r="H4940" s="66"/>
      <c r="I4940" s="67"/>
      <c r="J4940" s="68"/>
    </row>
    <row r="4941" spans="1:10" x14ac:dyDescent="0.35">
      <c r="A4941" s="62"/>
      <c r="B4941" s="63"/>
      <c r="C4941" s="63"/>
      <c r="D4941" s="63"/>
      <c r="E4941" s="64"/>
      <c r="F4941" s="62"/>
      <c r="G4941" s="65"/>
      <c r="H4941" s="66"/>
      <c r="I4941" s="67"/>
      <c r="J4941" s="68"/>
    </row>
    <row r="4942" spans="1:10" x14ac:dyDescent="0.35">
      <c r="A4942" s="62"/>
      <c r="B4942" s="63"/>
      <c r="C4942" s="63"/>
      <c r="D4942" s="63"/>
      <c r="E4942" s="64"/>
      <c r="F4942" s="62"/>
      <c r="G4942" s="65"/>
      <c r="H4942" s="66"/>
      <c r="I4942" s="67"/>
      <c r="J4942" s="68"/>
    </row>
    <row r="4943" spans="1:10" x14ac:dyDescent="0.35">
      <c r="A4943" s="62"/>
      <c r="B4943" s="63"/>
      <c r="C4943" s="63"/>
      <c r="D4943" s="63"/>
      <c r="E4943" s="64"/>
      <c r="F4943" s="62"/>
      <c r="G4943" s="65"/>
      <c r="H4943" s="66"/>
      <c r="I4943" s="67"/>
      <c r="J4943" s="68"/>
    </row>
    <row r="4944" spans="1:10" x14ac:dyDescent="0.35">
      <c r="A4944" s="62"/>
      <c r="B4944" s="63"/>
      <c r="C4944" s="63"/>
      <c r="D4944" s="63"/>
      <c r="E4944" s="64"/>
      <c r="F4944" s="62"/>
      <c r="G4944" s="65"/>
      <c r="H4944" s="66"/>
      <c r="I4944" s="67"/>
      <c r="J4944" s="68"/>
    </row>
    <row r="4945" spans="1:10" x14ac:dyDescent="0.35">
      <c r="A4945" s="62"/>
      <c r="B4945" s="63"/>
      <c r="C4945" s="63"/>
      <c r="D4945" s="63"/>
      <c r="E4945" s="64"/>
      <c r="F4945" s="62"/>
      <c r="G4945" s="65"/>
      <c r="H4945" s="66"/>
      <c r="I4945" s="67"/>
      <c r="J4945" s="68"/>
    </row>
    <row r="4946" spans="1:10" x14ac:dyDescent="0.35">
      <c r="A4946" s="62"/>
      <c r="B4946" s="63"/>
      <c r="C4946" s="63"/>
      <c r="D4946" s="63"/>
      <c r="E4946" s="64"/>
      <c r="F4946" s="62"/>
      <c r="G4946" s="65"/>
      <c r="H4946" s="66"/>
      <c r="I4946" s="67"/>
      <c r="J4946" s="68"/>
    </row>
    <row r="4947" spans="1:10" x14ac:dyDescent="0.35">
      <c r="A4947" s="62"/>
      <c r="B4947" s="63"/>
      <c r="C4947" s="63"/>
      <c r="D4947" s="63"/>
      <c r="E4947" s="64"/>
      <c r="F4947" s="62"/>
      <c r="G4947" s="65"/>
      <c r="H4947" s="66"/>
      <c r="I4947" s="67"/>
      <c r="J4947" s="68"/>
    </row>
    <row r="4948" spans="1:10" x14ac:dyDescent="0.35">
      <c r="A4948" s="62"/>
      <c r="B4948" s="63"/>
      <c r="C4948" s="63"/>
      <c r="D4948" s="63"/>
      <c r="E4948" s="64"/>
      <c r="F4948" s="62"/>
      <c r="G4948" s="65"/>
      <c r="H4948" s="66"/>
      <c r="I4948" s="67"/>
      <c r="J4948" s="68"/>
    </row>
    <row r="4949" spans="1:10" x14ac:dyDescent="0.35">
      <c r="A4949" s="62"/>
      <c r="B4949" s="63"/>
      <c r="C4949" s="63"/>
      <c r="D4949" s="63"/>
      <c r="E4949" s="64"/>
      <c r="F4949" s="62"/>
      <c r="G4949" s="65"/>
      <c r="H4949" s="66"/>
      <c r="I4949" s="67"/>
      <c r="J4949" s="68"/>
    </row>
    <row r="4950" spans="1:10" x14ac:dyDescent="0.35">
      <c r="A4950" s="62"/>
      <c r="B4950" s="63"/>
      <c r="C4950" s="63"/>
      <c r="D4950" s="63"/>
      <c r="E4950" s="64"/>
      <c r="F4950" s="62"/>
      <c r="G4950" s="65"/>
      <c r="H4950" s="66"/>
      <c r="I4950" s="67"/>
      <c r="J4950" s="68"/>
    </row>
    <row r="4951" spans="1:10" x14ac:dyDescent="0.35">
      <c r="A4951" s="62"/>
      <c r="B4951" s="63"/>
      <c r="C4951" s="63"/>
      <c r="D4951" s="63"/>
      <c r="E4951" s="64"/>
      <c r="F4951" s="62"/>
      <c r="G4951" s="65"/>
      <c r="H4951" s="66"/>
      <c r="I4951" s="67"/>
      <c r="J4951" s="68"/>
    </row>
    <row r="4952" spans="1:10" x14ac:dyDescent="0.35">
      <c r="A4952" s="62"/>
      <c r="B4952" s="63"/>
      <c r="C4952" s="63"/>
      <c r="D4952" s="63"/>
      <c r="E4952" s="64"/>
      <c r="F4952" s="62"/>
      <c r="G4952" s="65"/>
      <c r="H4952" s="66"/>
      <c r="I4952" s="67"/>
      <c r="J4952" s="68"/>
    </row>
    <row r="4953" spans="1:10" x14ac:dyDescent="0.35">
      <c r="A4953" s="62"/>
      <c r="B4953" s="63"/>
      <c r="C4953" s="63"/>
      <c r="D4953" s="63"/>
      <c r="E4953" s="64"/>
      <c r="F4953" s="62"/>
      <c r="G4953" s="65"/>
      <c r="H4953" s="66"/>
      <c r="I4953" s="67"/>
      <c r="J4953" s="68"/>
    </row>
    <row r="4954" spans="1:10" x14ac:dyDescent="0.35">
      <c r="A4954" s="62"/>
      <c r="B4954" s="63"/>
      <c r="C4954" s="63"/>
      <c r="D4954" s="63"/>
      <c r="E4954" s="64"/>
      <c r="F4954" s="62"/>
      <c r="G4954" s="65"/>
      <c r="H4954" s="66"/>
      <c r="I4954" s="67"/>
      <c r="J4954" s="68"/>
    </row>
    <row r="4955" spans="1:10" x14ac:dyDescent="0.35">
      <c r="A4955" s="62"/>
      <c r="B4955" s="63"/>
      <c r="C4955" s="63"/>
      <c r="D4955" s="63"/>
      <c r="E4955" s="64"/>
      <c r="F4955" s="62"/>
      <c r="G4955" s="65"/>
      <c r="H4955" s="66"/>
      <c r="I4955" s="67"/>
      <c r="J4955" s="68"/>
    </row>
    <row r="4956" spans="1:10" x14ac:dyDescent="0.35">
      <c r="A4956" s="62"/>
      <c r="B4956" s="63"/>
      <c r="C4956" s="63"/>
      <c r="D4956" s="63"/>
      <c r="E4956" s="64"/>
      <c r="F4956" s="62"/>
      <c r="G4956" s="65"/>
      <c r="H4956" s="66"/>
      <c r="I4956" s="67"/>
      <c r="J4956" s="68"/>
    </row>
    <row r="4957" spans="1:10" x14ac:dyDescent="0.35">
      <c r="A4957" s="62"/>
      <c r="B4957" s="63"/>
      <c r="C4957" s="63"/>
      <c r="D4957" s="63"/>
      <c r="E4957" s="64"/>
      <c r="F4957" s="62"/>
      <c r="G4957" s="65"/>
      <c r="H4957" s="66"/>
      <c r="I4957" s="67"/>
      <c r="J4957" s="68"/>
    </row>
    <row r="4958" spans="1:10" x14ac:dyDescent="0.35">
      <c r="A4958" s="62"/>
      <c r="B4958" s="63"/>
      <c r="C4958" s="63"/>
      <c r="D4958" s="63"/>
      <c r="E4958" s="64"/>
      <c r="F4958" s="62"/>
      <c r="G4958" s="65"/>
      <c r="H4958" s="66"/>
      <c r="I4958" s="67"/>
      <c r="J4958" s="68"/>
    </row>
    <row r="4959" spans="1:10" x14ac:dyDescent="0.35">
      <c r="A4959" s="62"/>
      <c r="B4959" s="63"/>
      <c r="C4959" s="63"/>
      <c r="D4959" s="63"/>
      <c r="E4959" s="64"/>
      <c r="F4959" s="62"/>
      <c r="G4959" s="65"/>
      <c r="H4959" s="66"/>
      <c r="I4959" s="67"/>
      <c r="J4959" s="68"/>
    </row>
    <row r="4960" spans="1:10" x14ac:dyDescent="0.35">
      <c r="A4960" s="62"/>
      <c r="B4960" s="63"/>
      <c r="C4960" s="63"/>
      <c r="D4960" s="63"/>
      <c r="E4960" s="64"/>
      <c r="F4960" s="62"/>
      <c r="G4960" s="65"/>
      <c r="H4960" s="66"/>
      <c r="I4960" s="67"/>
      <c r="J4960" s="68"/>
    </row>
    <row r="4961" spans="1:10" x14ac:dyDescent="0.35">
      <c r="A4961" s="62"/>
      <c r="B4961" s="63"/>
      <c r="C4961" s="63"/>
      <c r="D4961" s="63"/>
      <c r="E4961" s="64"/>
      <c r="F4961" s="62"/>
      <c r="G4961" s="65"/>
      <c r="H4961" s="66"/>
      <c r="I4961" s="67"/>
      <c r="J4961" s="68"/>
    </row>
    <row r="4962" spans="1:10" x14ac:dyDescent="0.35">
      <c r="A4962" s="62"/>
      <c r="B4962" s="63"/>
      <c r="C4962" s="63"/>
      <c r="D4962" s="63"/>
      <c r="E4962" s="64"/>
      <c r="F4962" s="62"/>
      <c r="G4962" s="65"/>
      <c r="H4962" s="66"/>
      <c r="I4962" s="67"/>
      <c r="J4962" s="68"/>
    </row>
    <row r="4963" spans="1:10" x14ac:dyDescent="0.35">
      <c r="A4963" s="62"/>
      <c r="B4963" s="63"/>
      <c r="C4963" s="63"/>
      <c r="D4963" s="63"/>
      <c r="E4963" s="64"/>
      <c r="F4963" s="62"/>
      <c r="G4963" s="65"/>
      <c r="H4963" s="66"/>
      <c r="I4963" s="67"/>
      <c r="J4963" s="68"/>
    </row>
    <row r="4964" spans="1:10" x14ac:dyDescent="0.35">
      <c r="A4964" s="62"/>
      <c r="B4964" s="63"/>
      <c r="C4964" s="63"/>
      <c r="D4964" s="63"/>
      <c r="E4964" s="64"/>
      <c r="F4964" s="62"/>
      <c r="G4964" s="65"/>
      <c r="H4964" s="66"/>
      <c r="I4964" s="67"/>
      <c r="J4964" s="68"/>
    </row>
    <row r="4965" spans="1:10" x14ac:dyDescent="0.35">
      <c r="A4965" s="62"/>
      <c r="B4965" s="63"/>
      <c r="C4965" s="63"/>
      <c r="D4965" s="63"/>
      <c r="E4965" s="64"/>
      <c r="F4965" s="62"/>
      <c r="G4965" s="65"/>
      <c r="H4965" s="66"/>
      <c r="I4965" s="67"/>
      <c r="J4965" s="68"/>
    </row>
    <row r="4966" spans="1:10" x14ac:dyDescent="0.35">
      <c r="A4966" s="62"/>
      <c r="B4966" s="63"/>
      <c r="C4966" s="63"/>
      <c r="D4966" s="63"/>
      <c r="E4966" s="64"/>
      <c r="F4966" s="62"/>
      <c r="G4966" s="65"/>
      <c r="H4966" s="66"/>
      <c r="I4966" s="67"/>
      <c r="J4966" s="68"/>
    </row>
    <row r="4967" spans="1:10" x14ac:dyDescent="0.35">
      <c r="A4967" s="62"/>
      <c r="B4967" s="63"/>
      <c r="C4967" s="63"/>
      <c r="D4967" s="63"/>
      <c r="E4967" s="64"/>
      <c r="F4967" s="62"/>
      <c r="G4967" s="65"/>
      <c r="H4967" s="66"/>
      <c r="I4967" s="67"/>
      <c r="J4967" s="68"/>
    </row>
    <row r="4968" spans="1:10" x14ac:dyDescent="0.35">
      <c r="A4968" s="62"/>
      <c r="B4968" s="63"/>
      <c r="C4968" s="63"/>
      <c r="D4968" s="63"/>
      <c r="E4968" s="64"/>
      <c r="F4968" s="62"/>
      <c r="G4968" s="65"/>
      <c r="H4968" s="66"/>
      <c r="I4968" s="67"/>
      <c r="J4968" s="68"/>
    </row>
    <row r="4969" spans="1:10" x14ac:dyDescent="0.35">
      <c r="A4969" s="62"/>
      <c r="B4969" s="63"/>
      <c r="C4969" s="63"/>
      <c r="D4969" s="63"/>
      <c r="E4969" s="64"/>
      <c r="F4969" s="62"/>
      <c r="G4969" s="65"/>
      <c r="H4969" s="66"/>
      <c r="I4969" s="67"/>
      <c r="J4969" s="68"/>
    </row>
    <row r="4970" spans="1:10" x14ac:dyDescent="0.35">
      <c r="A4970" s="62"/>
      <c r="B4970" s="63"/>
      <c r="C4970" s="63"/>
      <c r="D4970" s="63"/>
      <c r="E4970" s="64"/>
      <c r="F4970" s="62"/>
      <c r="G4970" s="65"/>
      <c r="H4970" s="66"/>
      <c r="I4970" s="67"/>
      <c r="J4970" s="68"/>
    </row>
    <row r="4971" spans="1:10" x14ac:dyDescent="0.35">
      <c r="A4971" s="62"/>
      <c r="B4971" s="63"/>
      <c r="C4971" s="63"/>
      <c r="D4971" s="63"/>
      <c r="E4971" s="64"/>
      <c r="F4971" s="62"/>
      <c r="G4971" s="65"/>
      <c r="H4971" s="66"/>
      <c r="I4971" s="67"/>
      <c r="J4971" s="68"/>
    </row>
    <row r="4972" spans="1:10" x14ac:dyDescent="0.35">
      <c r="A4972" s="62"/>
      <c r="B4972" s="63"/>
      <c r="C4972" s="63"/>
      <c r="D4972" s="63"/>
      <c r="E4972" s="64"/>
      <c r="F4972" s="62"/>
      <c r="G4972" s="65"/>
      <c r="H4972" s="66"/>
      <c r="I4972" s="67"/>
      <c r="J4972" s="68"/>
    </row>
    <row r="4973" spans="1:10" x14ac:dyDescent="0.35">
      <c r="A4973" s="62"/>
      <c r="B4973" s="63"/>
      <c r="C4973" s="63"/>
      <c r="D4973" s="63"/>
      <c r="E4973" s="64"/>
      <c r="F4973" s="62"/>
      <c r="G4973" s="65"/>
      <c r="H4973" s="66"/>
      <c r="I4973" s="67"/>
      <c r="J4973" s="68"/>
    </row>
    <row r="4974" spans="1:10" x14ac:dyDescent="0.35">
      <c r="A4974" s="62"/>
      <c r="B4974" s="63"/>
      <c r="C4974" s="63"/>
      <c r="D4974" s="63"/>
      <c r="E4974" s="64"/>
      <c r="F4974" s="62"/>
      <c r="G4974" s="65"/>
      <c r="H4974" s="66"/>
      <c r="I4974" s="67"/>
      <c r="J4974" s="68"/>
    </row>
    <row r="4975" spans="1:10" x14ac:dyDescent="0.35">
      <c r="A4975" s="62"/>
      <c r="B4975" s="63"/>
      <c r="C4975" s="63"/>
      <c r="D4975" s="63"/>
      <c r="E4975" s="64"/>
      <c r="F4975" s="62"/>
      <c r="G4975" s="65"/>
      <c r="H4975" s="66"/>
      <c r="I4975" s="67"/>
      <c r="J4975" s="68"/>
    </row>
    <row r="4976" spans="1:10" x14ac:dyDescent="0.35">
      <c r="A4976" s="62"/>
      <c r="B4976" s="63"/>
      <c r="C4976" s="63"/>
      <c r="D4976" s="63"/>
      <c r="E4976" s="64"/>
      <c r="F4976" s="62"/>
      <c r="G4976" s="65"/>
      <c r="H4976" s="66"/>
      <c r="I4976" s="67"/>
      <c r="J4976" s="68"/>
    </row>
    <row r="4977" spans="1:10" x14ac:dyDescent="0.35">
      <c r="A4977" s="62"/>
      <c r="B4977" s="63"/>
      <c r="C4977" s="63"/>
      <c r="D4977" s="63"/>
      <c r="E4977" s="64"/>
      <c r="F4977" s="62"/>
      <c r="G4977" s="65"/>
      <c r="H4977" s="66"/>
      <c r="I4977" s="67"/>
      <c r="J4977" s="68"/>
    </row>
    <row r="4978" spans="1:10" x14ac:dyDescent="0.35">
      <c r="A4978" s="62"/>
      <c r="B4978" s="63"/>
      <c r="C4978" s="63"/>
      <c r="D4978" s="63"/>
      <c r="E4978" s="64"/>
      <c r="F4978" s="62"/>
      <c r="G4978" s="65"/>
      <c r="H4978" s="66"/>
      <c r="I4978" s="67"/>
      <c r="J4978" s="68"/>
    </row>
    <row r="4979" spans="1:10" x14ac:dyDescent="0.35">
      <c r="A4979" s="62"/>
      <c r="B4979" s="63"/>
      <c r="C4979" s="63"/>
      <c r="D4979" s="63"/>
      <c r="E4979" s="64"/>
      <c r="F4979" s="62"/>
      <c r="G4979" s="65"/>
      <c r="H4979" s="66"/>
      <c r="I4979" s="67"/>
      <c r="J4979" s="68"/>
    </row>
    <row r="4980" spans="1:10" x14ac:dyDescent="0.35">
      <c r="A4980" s="62"/>
      <c r="B4980" s="63"/>
      <c r="C4980" s="63"/>
      <c r="D4980" s="63"/>
      <c r="E4980" s="64"/>
      <c r="F4980" s="62"/>
      <c r="G4980" s="65"/>
      <c r="H4980" s="66"/>
      <c r="I4980" s="67"/>
      <c r="J4980" s="68"/>
    </row>
    <row r="4981" spans="1:10" x14ac:dyDescent="0.35">
      <c r="A4981" s="62"/>
      <c r="B4981" s="63"/>
      <c r="C4981" s="63"/>
      <c r="D4981" s="63"/>
      <c r="E4981" s="64"/>
      <c r="F4981" s="62"/>
      <c r="G4981" s="65"/>
      <c r="H4981" s="66"/>
      <c r="I4981" s="67"/>
      <c r="J4981" s="68"/>
    </row>
    <row r="4982" spans="1:10" x14ac:dyDescent="0.35">
      <c r="A4982" s="62"/>
      <c r="B4982" s="63"/>
      <c r="C4982" s="63"/>
      <c r="D4982" s="63"/>
      <c r="E4982" s="64"/>
      <c r="F4982" s="62"/>
      <c r="G4982" s="65"/>
      <c r="H4982" s="66"/>
      <c r="I4982" s="67"/>
      <c r="J4982" s="68"/>
    </row>
    <row r="4983" spans="1:10" x14ac:dyDescent="0.35">
      <c r="A4983" s="62"/>
      <c r="B4983" s="63"/>
      <c r="C4983" s="63"/>
      <c r="D4983" s="63"/>
      <c r="E4983" s="64"/>
      <c r="F4983" s="62"/>
      <c r="G4983" s="65"/>
      <c r="H4983" s="66"/>
      <c r="I4983" s="67"/>
      <c r="J4983" s="68"/>
    </row>
    <row r="4984" spans="1:10" x14ac:dyDescent="0.35">
      <c r="A4984" s="62"/>
      <c r="B4984" s="63"/>
      <c r="C4984" s="63"/>
      <c r="D4984" s="63"/>
      <c r="E4984" s="64"/>
      <c r="F4984" s="62"/>
      <c r="G4984" s="65"/>
      <c r="H4984" s="66"/>
      <c r="I4984" s="67"/>
      <c r="J4984" s="68"/>
    </row>
    <row r="4985" spans="1:10" x14ac:dyDescent="0.35">
      <c r="A4985" s="62"/>
      <c r="B4985" s="63"/>
      <c r="C4985" s="63"/>
      <c r="D4985" s="63"/>
      <c r="E4985" s="64"/>
      <c r="F4985" s="62"/>
      <c r="G4985" s="65"/>
      <c r="H4985" s="66"/>
      <c r="I4985" s="67"/>
      <c r="J4985" s="68"/>
    </row>
    <row r="4986" spans="1:10" x14ac:dyDescent="0.35">
      <c r="A4986" s="62"/>
      <c r="B4986" s="63"/>
      <c r="C4986" s="63"/>
      <c r="D4986" s="63"/>
      <c r="E4986" s="64"/>
      <c r="F4986" s="62"/>
      <c r="G4986" s="65"/>
      <c r="H4986" s="66"/>
      <c r="I4986" s="67"/>
      <c r="J4986" s="68"/>
    </row>
    <row r="4987" spans="1:10" x14ac:dyDescent="0.35">
      <c r="A4987" s="62"/>
      <c r="B4987" s="63"/>
      <c r="C4987" s="63"/>
      <c r="D4987" s="63"/>
      <c r="E4987" s="64"/>
      <c r="F4987" s="62"/>
      <c r="G4987" s="65"/>
      <c r="H4987" s="66"/>
      <c r="I4987" s="67"/>
      <c r="J4987" s="68"/>
    </row>
    <row r="4988" spans="1:10" x14ac:dyDescent="0.35">
      <c r="A4988" s="62"/>
      <c r="B4988" s="63"/>
      <c r="C4988" s="63"/>
      <c r="D4988" s="63"/>
      <c r="E4988" s="64"/>
      <c r="F4988" s="62"/>
      <c r="G4988" s="65"/>
      <c r="H4988" s="66"/>
      <c r="I4988" s="67"/>
      <c r="J4988" s="68"/>
    </row>
    <row r="4989" spans="1:10" x14ac:dyDescent="0.35">
      <c r="A4989" s="62"/>
      <c r="B4989" s="63"/>
      <c r="C4989" s="63"/>
      <c r="D4989" s="63"/>
      <c r="E4989" s="64"/>
      <c r="F4989" s="62"/>
      <c r="G4989" s="65"/>
      <c r="H4989" s="66"/>
      <c r="I4989" s="67"/>
      <c r="J4989" s="68"/>
    </row>
    <row r="4990" spans="1:10" x14ac:dyDescent="0.35">
      <c r="A4990" s="62"/>
      <c r="B4990" s="63"/>
      <c r="C4990" s="63"/>
      <c r="D4990" s="63"/>
      <c r="E4990" s="64"/>
      <c r="F4990" s="62"/>
      <c r="G4990" s="65"/>
      <c r="H4990" s="66"/>
      <c r="I4990" s="67"/>
      <c r="J4990" s="68"/>
    </row>
    <row r="4991" spans="1:10" x14ac:dyDescent="0.35">
      <c r="A4991" s="62"/>
      <c r="B4991" s="63"/>
      <c r="C4991" s="63"/>
      <c r="D4991" s="63"/>
      <c r="E4991" s="64"/>
      <c r="F4991" s="62"/>
      <c r="G4991" s="65"/>
      <c r="H4991" s="66"/>
      <c r="I4991" s="67"/>
      <c r="J4991" s="68"/>
    </row>
    <row r="4992" spans="1:10" x14ac:dyDescent="0.35">
      <c r="A4992" s="62"/>
      <c r="B4992" s="63"/>
      <c r="C4992" s="63"/>
      <c r="D4992" s="63"/>
      <c r="E4992" s="64"/>
      <c r="F4992" s="62"/>
      <c r="G4992" s="65"/>
      <c r="H4992" s="66"/>
      <c r="I4992" s="67"/>
      <c r="J4992" s="68"/>
    </row>
    <row r="4993" spans="1:10" x14ac:dyDescent="0.35">
      <c r="A4993" s="62"/>
      <c r="B4993" s="63"/>
      <c r="C4993" s="63"/>
      <c r="D4993" s="63"/>
      <c r="E4993" s="64"/>
      <c r="F4993" s="62"/>
      <c r="G4993" s="65"/>
      <c r="H4993" s="66"/>
      <c r="I4993" s="67"/>
      <c r="J4993" s="68"/>
    </row>
    <row r="4994" spans="1:10" x14ac:dyDescent="0.35">
      <c r="A4994" s="62"/>
      <c r="B4994" s="63"/>
      <c r="C4994" s="63"/>
      <c r="D4994" s="63"/>
      <c r="E4994" s="64"/>
      <c r="F4994" s="62"/>
      <c r="G4994" s="65"/>
      <c r="H4994" s="66"/>
      <c r="I4994" s="67"/>
      <c r="J4994" s="68"/>
    </row>
    <row r="4995" spans="1:10" x14ac:dyDescent="0.35">
      <c r="A4995" s="62"/>
      <c r="B4995" s="63"/>
      <c r="C4995" s="63"/>
      <c r="D4995" s="63"/>
      <c r="E4995" s="64"/>
      <c r="F4995" s="62"/>
      <c r="G4995" s="65"/>
      <c r="H4995" s="66"/>
      <c r="I4995" s="67"/>
      <c r="J4995" s="68"/>
    </row>
    <row r="4996" spans="1:10" x14ac:dyDescent="0.35">
      <c r="A4996" s="62"/>
      <c r="B4996" s="63"/>
      <c r="C4996" s="63"/>
      <c r="D4996" s="63"/>
      <c r="E4996" s="64"/>
      <c r="F4996" s="62"/>
      <c r="G4996" s="65"/>
      <c r="H4996" s="66"/>
      <c r="I4996" s="67"/>
      <c r="J4996" s="68"/>
    </row>
    <row r="4997" spans="1:10" x14ac:dyDescent="0.35">
      <c r="A4997" s="62"/>
      <c r="B4997" s="63"/>
      <c r="C4997" s="63"/>
      <c r="D4997" s="63"/>
      <c r="E4997" s="64"/>
      <c r="F4997" s="62"/>
      <c r="G4997" s="65"/>
      <c r="H4997" s="66"/>
      <c r="I4997" s="67"/>
      <c r="J4997" s="68"/>
    </row>
    <row r="4998" spans="1:10" x14ac:dyDescent="0.35">
      <c r="A4998" s="62"/>
      <c r="B4998" s="63"/>
      <c r="C4998" s="63"/>
      <c r="D4998" s="63"/>
      <c r="E4998" s="64"/>
      <c r="F4998" s="62"/>
      <c r="G4998" s="65"/>
      <c r="H4998" s="66"/>
      <c r="I4998" s="67"/>
      <c r="J4998" s="68"/>
    </row>
    <row r="4999" spans="1:10" x14ac:dyDescent="0.35">
      <c r="A4999" s="62"/>
      <c r="B4999" s="63"/>
      <c r="C4999" s="63"/>
      <c r="D4999" s="63"/>
      <c r="E4999" s="64"/>
      <c r="F4999" s="62"/>
      <c r="G4999" s="65"/>
      <c r="H4999" s="66"/>
      <c r="I4999" s="67"/>
      <c r="J4999" s="68"/>
    </row>
    <row r="5000" spans="1:10" x14ac:dyDescent="0.35">
      <c r="A5000" s="62"/>
      <c r="B5000" s="63"/>
      <c r="C5000" s="63"/>
      <c r="D5000" s="63"/>
      <c r="E5000" s="64"/>
      <c r="F5000" s="62"/>
      <c r="G5000" s="65"/>
      <c r="H5000" s="66"/>
      <c r="I5000" s="67"/>
      <c r="J5000" s="68"/>
    </row>
    <row r="5001" spans="1:10" x14ac:dyDescent="0.35">
      <c r="A5001" s="62"/>
      <c r="B5001" s="63"/>
      <c r="C5001" s="63"/>
      <c r="D5001" s="63"/>
      <c r="E5001" s="64"/>
      <c r="F5001" s="62"/>
      <c r="G5001" s="65"/>
      <c r="H5001" s="66"/>
      <c r="I5001" s="67"/>
      <c r="J5001" s="68"/>
    </row>
    <row r="5002" spans="1:10" x14ac:dyDescent="0.35">
      <c r="A5002" s="62"/>
      <c r="B5002" s="63"/>
      <c r="C5002" s="63"/>
      <c r="D5002" s="63"/>
      <c r="E5002" s="64"/>
      <c r="F5002" s="62"/>
      <c r="G5002" s="65"/>
      <c r="H5002" s="66"/>
      <c r="I5002" s="67"/>
      <c r="J5002" s="68"/>
    </row>
    <row r="5003" spans="1:10" x14ac:dyDescent="0.35">
      <c r="A5003" s="62"/>
      <c r="B5003" s="63"/>
      <c r="C5003" s="63"/>
      <c r="D5003" s="63"/>
      <c r="E5003" s="64"/>
      <c r="F5003" s="62"/>
      <c r="G5003" s="65"/>
      <c r="H5003" s="66"/>
      <c r="I5003" s="67"/>
      <c r="J5003" s="68"/>
    </row>
    <row r="5004" spans="1:10" x14ac:dyDescent="0.35">
      <c r="A5004" s="62"/>
      <c r="B5004" s="63"/>
      <c r="C5004" s="63"/>
      <c r="D5004" s="63"/>
      <c r="E5004" s="64"/>
      <c r="F5004" s="62"/>
      <c r="G5004" s="65"/>
      <c r="H5004" s="66"/>
      <c r="I5004" s="67"/>
      <c r="J5004" s="68"/>
    </row>
    <row r="5005" spans="1:10" x14ac:dyDescent="0.35">
      <c r="A5005" s="62"/>
      <c r="B5005" s="63"/>
      <c r="C5005" s="63"/>
      <c r="D5005" s="63"/>
      <c r="E5005" s="64"/>
      <c r="F5005" s="62"/>
      <c r="G5005" s="65"/>
      <c r="H5005" s="66"/>
      <c r="I5005" s="67"/>
      <c r="J5005" s="68"/>
    </row>
    <row r="5006" spans="1:10" x14ac:dyDescent="0.35">
      <c r="A5006" s="62"/>
      <c r="B5006" s="63"/>
      <c r="C5006" s="63"/>
      <c r="D5006" s="63"/>
      <c r="E5006" s="64"/>
      <c r="F5006" s="62"/>
      <c r="G5006" s="65"/>
      <c r="H5006" s="66"/>
      <c r="I5006" s="67"/>
      <c r="J5006" s="68"/>
    </row>
    <row r="5007" spans="1:10" x14ac:dyDescent="0.35">
      <c r="A5007" s="62"/>
      <c r="B5007" s="63"/>
      <c r="C5007" s="63"/>
      <c r="D5007" s="63"/>
      <c r="E5007" s="64"/>
      <c r="F5007" s="62"/>
      <c r="G5007" s="65"/>
      <c r="H5007" s="66"/>
      <c r="I5007" s="67"/>
      <c r="J5007" s="68"/>
    </row>
    <row r="5008" spans="1:10" x14ac:dyDescent="0.35">
      <c r="A5008" s="62"/>
      <c r="B5008" s="63"/>
      <c r="C5008" s="63"/>
      <c r="D5008" s="63"/>
      <c r="E5008" s="64"/>
      <c r="F5008" s="62"/>
      <c r="G5008" s="65"/>
      <c r="H5008" s="66"/>
      <c r="I5008" s="67"/>
      <c r="J5008" s="68"/>
    </row>
    <row r="5009" spans="1:10" x14ac:dyDescent="0.35">
      <c r="A5009" s="62"/>
      <c r="B5009" s="63"/>
      <c r="C5009" s="63"/>
      <c r="D5009" s="63"/>
      <c r="E5009" s="64"/>
      <c r="F5009" s="62"/>
      <c r="G5009" s="65"/>
      <c r="H5009" s="66"/>
      <c r="I5009" s="67"/>
      <c r="J5009" s="68"/>
    </row>
    <row r="5010" spans="1:10" x14ac:dyDescent="0.35">
      <c r="A5010" s="62"/>
      <c r="B5010" s="63"/>
      <c r="C5010" s="63"/>
      <c r="D5010" s="63"/>
      <c r="E5010" s="64"/>
      <c r="F5010" s="62"/>
      <c r="G5010" s="65"/>
      <c r="H5010" s="66"/>
      <c r="I5010" s="67"/>
      <c r="J5010" s="68"/>
    </row>
    <row r="5011" spans="1:10" x14ac:dyDescent="0.35">
      <c r="A5011" s="62"/>
      <c r="B5011" s="63"/>
      <c r="C5011" s="63"/>
      <c r="D5011" s="63"/>
      <c r="E5011" s="64"/>
      <c r="F5011" s="62"/>
      <c r="G5011" s="65"/>
      <c r="H5011" s="66"/>
      <c r="I5011" s="67"/>
      <c r="J5011" s="68"/>
    </row>
    <row r="5012" spans="1:10" x14ac:dyDescent="0.35">
      <c r="A5012" s="62"/>
      <c r="B5012" s="63"/>
      <c r="C5012" s="63"/>
      <c r="D5012" s="63"/>
      <c r="E5012" s="64"/>
      <c r="F5012" s="62"/>
      <c r="G5012" s="65"/>
      <c r="H5012" s="66"/>
      <c r="I5012" s="67"/>
      <c r="J5012" s="68"/>
    </row>
    <row r="5013" spans="1:10" x14ac:dyDescent="0.35">
      <c r="A5013" s="62"/>
      <c r="B5013" s="63"/>
      <c r="C5013" s="63"/>
      <c r="D5013" s="63"/>
      <c r="E5013" s="64"/>
      <c r="F5013" s="62"/>
      <c r="G5013" s="65"/>
      <c r="H5013" s="66"/>
      <c r="I5013" s="67"/>
      <c r="J5013" s="68"/>
    </row>
    <row r="5014" spans="1:10" x14ac:dyDescent="0.35">
      <c r="A5014" s="62"/>
      <c r="B5014" s="63"/>
      <c r="C5014" s="63"/>
      <c r="D5014" s="63"/>
      <c r="E5014" s="64"/>
      <c r="F5014" s="62"/>
      <c r="G5014" s="65"/>
      <c r="H5014" s="66"/>
      <c r="I5014" s="67"/>
      <c r="J5014" s="68"/>
    </row>
    <row r="5015" spans="1:10" x14ac:dyDescent="0.35">
      <c r="A5015" s="62"/>
      <c r="B5015" s="63"/>
      <c r="C5015" s="63"/>
      <c r="D5015" s="63"/>
      <c r="E5015" s="64"/>
      <c r="F5015" s="62"/>
      <c r="G5015" s="65"/>
      <c r="H5015" s="66"/>
      <c r="I5015" s="67"/>
      <c r="J5015" s="68"/>
    </row>
    <row r="5016" spans="1:10" x14ac:dyDescent="0.35">
      <c r="A5016" s="62"/>
      <c r="B5016" s="63"/>
      <c r="C5016" s="63"/>
      <c r="D5016" s="63"/>
      <c r="E5016" s="64"/>
      <c r="F5016" s="62"/>
      <c r="G5016" s="65"/>
      <c r="H5016" s="66"/>
      <c r="I5016" s="67"/>
      <c r="J5016" s="68"/>
    </row>
    <row r="5017" spans="1:10" x14ac:dyDescent="0.35">
      <c r="A5017" s="62"/>
      <c r="B5017" s="63"/>
      <c r="C5017" s="63"/>
      <c r="D5017" s="63"/>
      <c r="E5017" s="64"/>
      <c r="F5017" s="62"/>
      <c r="G5017" s="65"/>
      <c r="H5017" s="66"/>
      <c r="I5017" s="67"/>
      <c r="J5017" s="68"/>
    </row>
    <row r="5018" spans="1:10" x14ac:dyDescent="0.35">
      <c r="A5018" s="62"/>
      <c r="B5018" s="63"/>
      <c r="C5018" s="63"/>
      <c r="D5018" s="63"/>
      <c r="E5018" s="64"/>
      <c r="F5018" s="62"/>
      <c r="G5018" s="65"/>
      <c r="H5018" s="66"/>
      <c r="I5018" s="67"/>
      <c r="J5018" s="68"/>
    </row>
    <row r="5019" spans="1:10" x14ac:dyDescent="0.35">
      <c r="A5019" s="62"/>
      <c r="B5019" s="63"/>
      <c r="C5019" s="63"/>
      <c r="D5019" s="63"/>
      <c r="E5019" s="64"/>
      <c r="F5019" s="62"/>
      <c r="G5019" s="65"/>
      <c r="H5019" s="66"/>
      <c r="I5019" s="67"/>
      <c r="J5019" s="68"/>
    </row>
    <row r="5020" spans="1:10" x14ac:dyDescent="0.35">
      <c r="A5020" s="62"/>
      <c r="B5020" s="63"/>
      <c r="C5020" s="63"/>
      <c r="D5020" s="63"/>
      <c r="E5020" s="64"/>
      <c r="F5020" s="62"/>
      <c r="G5020" s="65"/>
      <c r="H5020" s="66"/>
      <c r="I5020" s="67"/>
      <c r="J5020" s="68"/>
    </row>
    <row r="5021" spans="1:10" x14ac:dyDescent="0.35">
      <c r="A5021" s="62"/>
      <c r="B5021" s="63"/>
      <c r="C5021" s="63"/>
      <c r="D5021" s="63"/>
      <c r="E5021" s="64"/>
      <c r="F5021" s="62"/>
      <c r="G5021" s="65"/>
      <c r="H5021" s="66"/>
      <c r="I5021" s="67"/>
      <c r="J5021" s="68"/>
    </row>
    <row r="5022" spans="1:10" x14ac:dyDescent="0.35">
      <c r="A5022" s="62"/>
      <c r="B5022" s="63"/>
      <c r="C5022" s="63"/>
      <c r="D5022" s="63"/>
      <c r="E5022" s="64"/>
      <c r="F5022" s="62"/>
      <c r="G5022" s="65"/>
      <c r="H5022" s="66"/>
      <c r="I5022" s="67"/>
      <c r="J5022" s="68"/>
    </row>
    <row r="5023" spans="1:10" x14ac:dyDescent="0.35">
      <c r="A5023" s="62"/>
      <c r="B5023" s="63"/>
      <c r="C5023" s="63"/>
      <c r="D5023" s="63"/>
      <c r="E5023" s="64"/>
      <c r="F5023" s="62"/>
      <c r="G5023" s="65"/>
      <c r="H5023" s="66"/>
      <c r="I5023" s="67"/>
      <c r="J5023" s="68"/>
    </row>
    <row r="5024" spans="1:10" x14ac:dyDescent="0.35">
      <c r="A5024" s="62"/>
      <c r="B5024" s="63"/>
      <c r="C5024" s="63"/>
      <c r="D5024" s="63"/>
      <c r="E5024" s="64"/>
      <c r="F5024" s="62"/>
      <c r="G5024" s="65"/>
      <c r="H5024" s="66"/>
      <c r="I5024" s="67"/>
      <c r="J5024" s="68"/>
    </row>
    <row r="5025" spans="1:10" x14ac:dyDescent="0.35">
      <c r="A5025" s="62"/>
      <c r="B5025" s="63"/>
      <c r="C5025" s="63"/>
      <c r="D5025" s="63"/>
      <c r="E5025" s="64"/>
      <c r="F5025" s="62"/>
      <c r="G5025" s="65"/>
      <c r="H5025" s="66"/>
      <c r="I5025" s="67"/>
      <c r="J5025" s="68"/>
    </row>
    <row r="5026" spans="1:10" x14ac:dyDescent="0.35">
      <c r="A5026" s="62"/>
      <c r="B5026" s="63"/>
      <c r="C5026" s="63"/>
      <c r="D5026" s="63"/>
      <c r="E5026" s="64"/>
      <c r="F5026" s="62"/>
      <c r="G5026" s="65"/>
      <c r="H5026" s="66"/>
      <c r="I5026" s="67"/>
      <c r="J5026" s="68"/>
    </row>
    <row r="5027" spans="1:10" x14ac:dyDescent="0.35">
      <c r="A5027" s="62"/>
      <c r="B5027" s="63"/>
      <c r="C5027" s="63"/>
      <c r="D5027" s="63"/>
      <c r="E5027" s="64"/>
      <c r="F5027" s="62"/>
      <c r="G5027" s="65"/>
      <c r="H5027" s="66"/>
      <c r="I5027" s="67"/>
      <c r="J5027" s="68"/>
    </row>
    <row r="5028" spans="1:10" x14ac:dyDescent="0.35">
      <c r="A5028" s="62"/>
      <c r="B5028" s="63"/>
      <c r="C5028" s="63"/>
      <c r="D5028" s="63"/>
      <c r="E5028" s="64"/>
      <c r="F5028" s="62"/>
      <c r="G5028" s="65"/>
      <c r="H5028" s="66"/>
      <c r="I5028" s="67"/>
      <c r="J5028" s="68"/>
    </row>
    <row r="5029" spans="1:10" x14ac:dyDescent="0.35">
      <c r="A5029" s="62"/>
      <c r="B5029" s="63"/>
      <c r="C5029" s="63"/>
      <c r="D5029" s="63"/>
      <c r="E5029" s="64"/>
      <c r="F5029" s="62"/>
      <c r="G5029" s="65"/>
      <c r="H5029" s="66"/>
      <c r="I5029" s="67"/>
      <c r="J5029" s="68"/>
    </row>
    <row r="5030" spans="1:10" x14ac:dyDescent="0.35">
      <c r="A5030" s="62"/>
      <c r="B5030" s="63"/>
      <c r="C5030" s="63"/>
      <c r="D5030" s="63"/>
      <c r="E5030" s="64"/>
      <c r="F5030" s="62"/>
      <c r="G5030" s="65"/>
      <c r="H5030" s="66"/>
      <c r="I5030" s="67"/>
      <c r="J5030" s="68"/>
    </row>
    <row r="5031" spans="1:10" x14ac:dyDescent="0.35">
      <c r="A5031" s="62"/>
      <c r="B5031" s="63"/>
      <c r="C5031" s="63"/>
      <c r="D5031" s="63"/>
      <c r="E5031" s="64"/>
      <c r="F5031" s="62"/>
      <c r="G5031" s="65"/>
      <c r="H5031" s="66"/>
      <c r="I5031" s="67"/>
      <c r="J5031" s="68"/>
    </row>
    <row r="5032" spans="1:10" x14ac:dyDescent="0.35">
      <c r="A5032" s="62"/>
      <c r="B5032" s="63"/>
      <c r="C5032" s="63"/>
      <c r="D5032" s="63"/>
      <c r="E5032" s="64"/>
      <c r="F5032" s="62"/>
      <c r="G5032" s="65"/>
      <c r="H5032" s="66"/>
      <c r="I5032" s="67"/>
      <c r="J5032" s="68"/>
    </row>
    <row r="5033" spans="1:10" x14ac:dyDescent="0.35">
      <c r="A5033" s="62"/>
      <c r="B5033" s="63"/>
      <c r="C5033" s="63"/>
      <c r="D5033" s="63"/>
      <c r="E5033" s="64"/>
      <c r="F5033" s="62"/>
      <c r="G5033" s="65"/>
      <c r="H5033" s="66"/>
      <c r="I5033" s="67"/>
      <c r="J5033" s="68"/>
    </row>
    <row r="5034" spans="1:10" x14ac:dyDescent="0.35">
      <c r="A5034" s="62"/>
      <c r="B5034" s="63"/>
      <c r="C5034" s="63"/>
      <c r="D5034" s="63"/>
      <c r="E5034" s="64"/>
      <c r="F5034" s="62"/>
      <c r="G5034" s="65"/>
      <c r="H5034" s="66"/>
      <c r="I5034" s="67"/>
      <c r="J5034" s="68"/>
    </row>
    <row r="5035" spans="1:10" x14ac:dyDescent="0.35">
      <c r="A5035" s="62"/>
      <c r="B5035" s="63"/>
      <c r="C5035" s="63"/>
      <c r="D5035" s="63"/>
      <c r="E5035" s="64"/>
      <c r="F5035" s="62"/>
      <c r="G5035" s="65"/>
      <c r="H5035" s="66"/>
      <c r="I5035" s="67"/>
      <c r="J5035" s="68"/>
    </row>
    <row r="5036" spans="1:10" x14ac:dyDescent="0.35">
      <c r="A5036" s="62"/>
      <c r="B5036" s="63"/>
      <c r="C5036" s="63"/>
      <c r="D5036" s="63"/>
      <c r="E5036" s="64"/>
      <c r="F5036" s="62"/>
      <c r="G5036" s="65"/>
      <c r="H5036" s="66"/>
      <c r="I5036" s="67"/>
      <c r="J5036" s="68"/>
    </row>
    <row r="5037" spans="1:10" x14ac:dyDescent="0.35">
      <c r="A5037" s="62"/>
      <c r="B5037" s="63"/>
      <c r="C5037" s="63"/>
      <c r="D5037" s="63"/>
      <c r="E5037" s="64"/>
      <c r="F5037" s="62"/>
      <c r="G5037" s="65"/>
      <c r="H5037" s="66"/>
      <c r="I5037" s="67"/>
      <c r="J5037" s="68"/>
    </row>
    <row r="5038" spans="1:10" x14ac:dyDescent="0.35">
      <c r="A5038" s="62"/>
      <c r="B5038" s="63"/>
      <c r="C5038" s="63"/>
      <c r="D5038" s="63"/>
      <c r="E5038" s="64"/>
      <c r="F5038" s="62"/>
      <c r="G5038" s="65"/>
      <c r="H5038" s="66"/>
      <c r="I5038" s="67"/>
      <c r="J5038" s="68"/>
    </row>
    <row r="5039" spans="1:10" x14ac:dyDescent="0.35">
      <c r="A5039" s="62"/>
      <c r="B5039" s="63"/>
      <c r="C5039" s="63"/>
      <c r="D5039" s="63"/>
      <c r="E5039" s="64"/>
      <c r="F5039" s="62"/>
      <c r="G5039" s="65"/>
      <c r="H5039" s="66"/>
      <c r="I5039" s="67"/>
      <c r="J5039" s="68"/>
    </row>
    <row r="5040" spans="1:10" x14ac:dyDescent="0.35">
      <c r="A5040" s="62"/>
      <c r="B5040" s="63"/>
      <c r="C5040" s="63"/>
      <c r="D5040" s="63"/>
      <c r="E5040" s="64"/>
      <c r="F5040" s="62"/>
      <c r="G5040" s="65"/>
      <c r="H5040" s="66"/>
      <c r="I5040" s="67"/>
      <c r="J5040" s="68"/>
    </row>
    <row r="5041" spans="1:10" x14ac:dyDescent="0.35">
      <c r="A5041" s="62"/>
      <c r="B5041" s="63"/>
      <c r="C5041" s="63"/>
      <c r="D5041" s="63"/>
      <c r="E5041" s="64"/>
      <c r="F5041" s="62"/>
      <c r="G5041" s="65"/>
      <c r="H5041" s="66"/>
      <c r="I5041" s="67"/>
      <c r="J5041" s="68"/>
    </row>
    <row r="5042" spans="1:10" x14ac:dyDescent="0.35">
      <c r="A5042" s="62"/>
      <c r="B5042" s="63"/>
      <c r="C5042" s="63"/>
      <c r="D5042" s="63"/>
      <c r="E5042" s="64"/>
      <c r="F5042" s="62"/>
      <c r="G5042" s="65"/>
      <c r="H5042" s="66"/>
      <c r="I5042" s="67"/>
      <c r="J5042" s="68"/>
    </row>
    <row r="5043" spans="1:10" x14ac:dyDescent="0.35">
      <c r="A5043" s="62"/>
      <c r="B5043" s="63"/>
      <c r="C5043" s="63"/>
      <c r="D5043" s="63"/>
      <c r="E5043" s="64"/>
      <c r="F5043" s="62"/>
      <c r="G5043" s="65"/>
      <c r="H5043" s="66"/>
      <c r="I5043" s="67"/>
      <c r="J5043" s="68"/>
    </row>
    <row r="5044" spans="1:10" x14ac:dyDescent="0.35">
      <c r="A5044" s="62"/>
      <c r="B5044" s="63"/>
      <c r="C5044" s="63"/>
      <c r="D5044" s="63"/>
      <c r="E5044" s="64"/>
      <c r="F5044" s="62"/>
      <c r="G5044" s="65"/>
      <c r="H5044" s="66"/>
      <c r="I5044" s="67"/>
      <c r="J5044" s="68"/>
    </row>
    <row r="5045" spans="1:10" x14ac:dyDescent="0.35">
      <c r="A5045" s="62"/>
      <c r="B5045" s="63"/>
      <c r="C5045" s="63"/>
      <c r="D5045" s="63"/>
      <c r="E5045" s="64"/>
      <c r="F5045" s="62"/>
      <c r="G5045" s="65"/>
      <c r="H5045" s="66"/>
      <c r="I5045" s="67"/>
      <c r="J5045" s="68"/>
    </row>
    <row r="5046" spans="1:10" x14ac:dyDescent="0.35">
      <c r="A5046" s="62"/>
      <c r="B5046" s="63"/>
      <c r="C5046" s="63"/>
      <c r="D5046" s="63"/>
      <c r="E5046" s="64"/>
      <c r="F5046" s="62"/>
      <c r="G5046" s="65"/>
      <c r="H5046" s="66"/>
      <c r="I5046" s="67"/>
      <c r="J5046" s="68"/>
    </row>
    <row r="5047" spans="1:10" x14ac:dyDescent="0.35">
      <c r="A5047" s="62"/>
      <c r="B5047" s="63"/>
      <c r="C5047" s="63"/>
      <c r="D5047" s="63"/>
      <c r="E5047" s="64"/>
      <c r="F5047" s="62"/>
      <c r="G5047" s="65"/>
      <c r="H5047" s="66"/>
      <c r="I5047" s="67"/>
      <c r="J5047" s="68"/>
    </row>
    <row r="5048" spans="1:10" x14ac:dyDescent="0.35">
      <c r="A5048" s="62"/>
      <c r="B5048" s="63"/>
      <c r="C5048" s="63"/>
      <c r="D5048" s="63"/>
      <c r="E5048" s="64"/>
      <c r="F5048" s="62"/>
      <c r="G5048" s="65"/>
      <c r="H5048" s="66"/>
      <c r="I5048" s="67"/>
      <c r="J5048" s="68"/>
    </row>
    <row r="5049" spans="1:10" x14ac:dyDescent="0.35">
      <c r="A5049" s="62"/>
      <c r="B5049" s="63"/>
      <c r="C5049" s="63"/>
      <c r="D5049" s="63"/>
      <c r="E5049" s="64"/>
      <c r="F5049" s="62"/>
      <c r="G5049" s="65"/>
      <c r="H5049" s="66"/>
      <c r="I5049" s="67"/>
      <c r="J5049" s="68"/>
    </row>
    <row r="5050" spans="1:10" x14ac:dyDescent="0.35">
      <c r="A5050" s="62"/>
      <c r="B5050" s="63"/>
      <c r="C5050" s="63"/>
      <c r="D5050" s="63"/>
      <c r="E5050" s="64"/>
      <c r="F5050" s="62"/>
      <c r="G5050" s="65"/>
      <c r="H5050" s="66"/>
      <c r="I5050" s="67"/>
      <c r="J5050" s="68"/>
    </row>
    <row r="5051" spans="1:10" x14ac:dyDescent="0.35">
      <c r="A5051" s="62"/>
      <c r="B5051" s="63"/>
      <c r="C5051" s="63"/>
      <c r="D5051" s="63"/>
      <c r="E5051" s="64"/>
      <c r="F5051" s="62"/>
      <c r="G5051" s="65"/>
      <c r="H5051" s="66"/>
      <c r="I5051" s="67"/>
      <c r="J5051" s="68"/>
    </row>
    <row r="5052" spans="1:10" x14ac:dyDescent="0.35">
      <c r="A5052" s="62"/>
      <c r="B5052" s="63"/>
      <c r="C5052" s="63"/>
      <c r="D5052" s="63"/>
      <c r="E5052" s="64"/>
      <c r="F5052" s="62"/>
      <c r="G5052" s="65"/>
      <c r="H5052" s="66"/>
      <c r="I5052" s="67"/>
      <c r="J5052" s="68"/>
    </row>
    <row r="5053" spans="1:10" x14ac:dyDescent="0.35">
      <c r="A5053" s="62"/>
      <c r="B5053" s="63"/>
      <c r="C5053" s="63"/>
      <c r="D5053" s="63"/>
      <c r="E5053" s="64"/>
      <c r="F5053" s="62"/>
      <c r="G5053" s="65"/>
      <c r="H5053" s="66"/>
      <c r="I5053" s="67"/>
      <c r="J5053" s="68"/>
    </row>
    <row r="5054" spans="1:10" x14ac:dyDescent="0.35">
      <c r="A5054" s="62"/>
      <c r="B5054" s="63"/>
      <c r="C5054" s="63"/>
      <c r="D5054" s="63"/>
      <c r="E5054" s="64"/>
      <c r="F5054" s="62"/>
      <c r="G5054" s="65"/>
      <c r="H5054" s="66"/>
      <c r="I5054" s="67"/>
      <c r="J5054" s="68"/>
    </row>
    <row r="5055" spans="1:10" x14ac:dyDescent="0.35">
      <c r="A5055" s="62"/>
      <c r="B5055" s="63"/>
      <c r="C5055" s="63"/>
      <c r="D5055" s="63"/>
      <c r="E5055" s="64"/>
      <c r="F5055" s="62"/>
      <c r="G5055" s="65"/>
      <c r="H5055" s="66"/>
      <c r="I5055" s="67"/>
      <c r="J5055" s="68"/>
    </row>
    <row r="5056" spans="1:10" x14ac:dyDescent="0.35">
      <c r="A5056" s="62"/>
      <c r="B5056" s="63"/>
      <c r="C5056" s="63"/>
      <c r="D5056" s="63"/>
      <c r="E5056" s="64"/>
      <c r="F5056" s="62"/>
      <c r="G5056" s="65"/>
      <c r="H5056" s="66"/>
      <c r="I5056" s="67"/>
      <c r="J5056" s="68"/>
    </row>
    <row r="5057" spans="1:10" x14ac:dyDescent="0.35">
      <c r="A5057" s="62"/>
      <c r="B5057" s="63"/>
      <c r="C5057" s="63"/>
      <c r="D5057" s="63"/>
      <c r="E5057" s="64"/>
      <c r="F5057" s="62"/>
      <c r="G5057" s="65"/>
      <c r="H5057" s="66"/>
      <c r="I5057" s="67"/>
      <c r="J5057" s="68"/>
    </row>
    <row r="5058" spans="1:10" x14ac:dyDescent="0.35">
      <c r="A5058" s="62"/>
      <c r="B5058" s="63"/>
      <c r="C5058" s="63"/>
      <c r="D5058" s="63"/>
      <c r="E5058" s="64"/>
      <c r="F5058" s="62"/>
      <c r="G5058" s="65"/>
      <c r="H5058" s="66"/>
      <c r="I5058" s="67"/>
      <c r="J5058" s="68"/>
    </row>
    <row r="5059" spans="1:10" x14ac:dyDescent="0.35">
      <c r="A5059" s="62"/>
      <c r="B5059" s="63"/>
      <c r="C5059" s="63"/>
      <c r="D5059" s="63"/>
      <c r="E5059" s="64"/>
      <c r="F5059" s="62"/>
      <c r="G5059" s="65"/>
      <c r="H5059" s="66"/>
      <c r="I5059" s="67"/>
      <c r="J5059" s="68"/>
    </row>
    <row r="5060" spans="1:10" x14ac:dyDescent="0.35">
      <c r="A5060" s="62"/>
      <c r="B5060" s="63"/>
      <c r="C5060" s="63"/>
      <c r="D5060" s="63"/>
      <c r="E5060" s="64"/>
      <c r="F5060" s="62"/>
      <c r="G5060" s="65"/>
      <c r="H5060" s="66"/>
      <c r="I5060" s="67"/>
      <c r="J5060" s="68"/>
    </row>
    <row r="5061" spans="1:10" x14ac:dyDescent="0.35">
      <c r="A5061" s="62"/>
      <c r="B5061" s="63"/>
      <c r="C5061" s="63"/>
      <c r="D5061" s="63"/>
      <c r="E5061" s="64"/>
      <c r="F5061" s="62"/>
      <c r="G5061" s="65"/>
      <c r="H5061" s="66"/>
      <c r="I5061" s="67"/>
      <c r="J5061" s="68"/>
    </row>
    <row r="5062" spans="1:10" x14ac:dyDescent="0.35">
      <c r="A5062" s="62"/>
      <c r="B5062" s="63"/>
      <c r="C5062" s="63"/>
      <c r="D5062" s="63"/>
      <c r="E5062" s="64"/>
      <c r="F5062" s="62"/>
      <c r="G5062" s="65"/>
      <c r="H5062" s="66"/>
      <c r="I5062" s="67"/>
      <c r="J5062" s="68"/>
    </row>
    <row r="5063" spans="1:10" x14ac:dyDescent="0.35">
      <c r="A5063" s="62"/>
      <c r="B5063" s="63"/>
      <c r="C5063" s="63"/>
      <c r="D5063" s="63"/>
      <c r="E5063" s="64"/>
      <c r="F5063" s="62"/>
      <c r="G5063" s="65"/>
      <c r="H5063" s="66"/>
      <c r="I5063" s="67"/>
      <c r="J5063" s="68"/>
    </row>
    <row r="5064" spans="1:10" x14ac:dyDescent="0.35">
      <c r="A5064" s="62"/>
      <c r="B5064" s="63"/>
      <c r="C5064" s="63"/>
      <c r="D5064" s="63"/>
      <c r="E5064" s="64"/>
      <c r="F5064" s="62"/>
      <c r="G5064" s="65"/>
      <c r="H5064" s="66"/>
      <c r="I5064" s="67"/>
      <c r="J5064" s="68"/>
    </row>
    <row r="5065" spans="1:10" x14ac:dyDescent="0.35">
      <c r="A5065" s="62"/>
      <c r="B5065" s="63"/>
      <c r="C5065" s="63"/>
      <c r="D5065" s="63"/>
      <c r="E5065" s="64"/>
      <c r="F5065" s="62"/>
      <c r="G5065" s="65"/>
      <c r="H5065" s="66"/>
      <c r="I5065" s="67"/>
      <c r="J5065" s="68"/>
    </row>
    <row r="5066" spans="1:10" x14ac:dyDescent="0.35">
      <c r="A5066" s="62"/>
      <c r="B5066" s="63"/>
      <c r="C5066" s="63"/>
      <c r="D5066" s="63"/>
      <c r="E5066" s="64"/>
      <c r="F5066" s="62"/>
      <c r="G5066" s="65"/>
      <c r="H5066" s="66"/>
      <c r="I5066" s="67"/>
      <c r="J5066" s="68"/>
    </row>
    <row r="5067" spans="1:10" x14ac:dyDescent="0.35">
      <c r="A5067" s="62"/>
      <c r="B5067" s="63"/>
      <c r="C5067" s="63"/>
      <c r="D5067" s="63"/>
      <c r="E5067" s="64"/>
      <c r="F5067" s="62"/>
      <c r="G5067" s="65"/>
      <c r="H5067" s="66"/>
      <c r="I5067" s="67"/>
      <c r="J5067" s="68"/>
    </row>
    <row r="5068" spans="1:10" x14ac:dyDescent="0.35">
      <c r="A5068" s="62"/>
      <c r="B5068" s="63"/>
      <c r="C5068" s="63"/>
      <c r="D5068" s="63"/>
      <c r="E5068" s="64"/>
      <c r="F5068" s="62"/>
      <c r="G5068" s="65"/>
      <c r="H5068" s="66"/>
      <c r="I5068" s="67"/>
      <c r="J5068" s="68"/>
    </row>
    <row r="5069" spans="1:10" x14ac:dyDescent="0.35">
      <c r="A5069" s="62"/>
      <c r="B5069" s="63"/>
      <c r="C5069" s="63"/>
      <c r="D5069" s="63"/>
      <c r="E5069" s="64"/>
      <c r="F5069" s="62"/>
      <c r="G5069" s="65"/>
      <c r="H5069" s="66"/>
      <c r="I5069" s="67"/>
      <c r="J5069" s="68"/>
    </row>
    <row r="5070" spans="1:10" x14ac:dyDescent="0.35">
      <c r="A5070" s="62"/>
      <c r="B5070" s="63"/>
      <c r="C5070" s="63"/>
      <c r="D5070" s="63"/>
      <c r="E5070" s="64"/>
      <c r="F5070" s="62"/>
      <c r="G5070" s="65"/>
      <c r="H5070" s="66"/>
      <c r="I5070" s="67"/>
      <c r="J5070" s="68"/>
    </row>
    <row r="5071" spans="1:10" x14ac:dyDescent="0.35">
      <c r="A5071" s="62"/>
      <c r="B5071" s="63"/>
      <c r="C5071" s="63"/>
      <c r="D5071" s="63"/>
      <c r="E5071" s="64"/>
      <c r="F5071" s="62"/>
      <c r="G5071" s="65"/>
      <c r="H5071" s="66"/>
      <c r="I5071" s="67"/>
      <c r="J5071" s="68"/>
    </row>
    <row r="5072" spans="1:10" x14ac:dyDescent="0.35">
      <c r="A5072" s="62"/>
      <c r="B5072" s="63"/>
      <c r="C5072" s="63"/>
      <c r="D5072" s="63"/>
      <c r="E5072" s="64"/>
      <c r="F5072" s="62"/>
      <c r="G5072" s="65"/>
      <c r="H5072" s="66"/>
      <c r="I5072" s="67"/>
      <c r="J5072" s="68"/>
    </row>
    <row r="5073" spans="1:10" x14ac:dyDescent="0.35">
      <c r="A5073" s="62"/>
      <c r="B5073" s="63"/>
      <c r="C5073" s="63"/>
      <c r="D5073" s="63"/>
      <c r="E5073" s="64"/>
      <c r="F5073" s="62"/>
      <c r="G5073" s="65"/>
      <c r="H5073" s="66"/>
      <c r="I5073" s="67"/>
      <c r="J5073" s="68"/>
    </row>
    <row r="5074" spans="1:10" x14ac:dyDescent="0.35">
      <c r="A5074" s="62"/>
      <c r="B5074" s="63"/>
      <c r="C5074" s="63"/>
      <c r="D5074" s="63"/>
      <c r="E5074" s="64"/>
      <c r="F5074" s="62"/>
      <c r="G5074" s="65"/>
      <c r="H5074" s="66"/>
      <c r="I5074" s="67"/>
      <c r="J5074" s="68"/>
    </row>
    <row r="5075" spans="1:10" x14ac:dyDescent="0.35">
      <c r="A5075" s="62"/>
      <c r="B5075" s="63"/>
      <c r="C5075" s="63"/>
      <c r="D5075" s="63"/>
      <c r="E5075" s="64"/>
      <c r="F5075" s="62"/>
      <c r="G5075" s="65"/>
      <c r="H5075" s="66"/>
      <c r="I5075" s="67"/>
      <c r="J5075" s="68"/>
    </row>
    <row r="5076" spans="1:10" x14ac:dyDescent="0.35">
      <c r="A5076" s="62"/>
      <c r="B5076" s="63"/>
      <c r="C5076" s="63"/>
      <c r="D5076" s="63"/>
      <c r="E5076" s="64"/>
      <c r="F5076" s="62"/>
      <c r="G5076" s="65"/>
      <c r="H5076" s="66"/>
      <c r="I5076" s="67"/>
      <c r="J5076" s="68"/>
    </row>
    <row r="5077" spans="1:10" x14ac:dyDescent="0.35">
      <c r="A5077" s="62"/>
      <c r="B5077" s="63"/>
      <c r="C5077" s="63"/>
      <c r="D5077" s="63"/>
      <c r="E5077" s="64"/>
      <c r="F5077" s="62"/>
      <c r="G5077" s="65"/>
      <c r="H5077" s="66"/>
      <c r="I5077" s="67"/>
      <c r="J5077" s="68"/>
    </row>
    <row r="5078" spans="1:10" x14ac:dyDescent="0.35">
      <c r="A5078" s="62"/>
      <c r="B5078" s="63"/>
      <c r="C5078" s="63"/>
      <c r="D5078" s="63"/>
      <c r="E5078" s="64"/>
      <c r="F5078" s="62"/>
      <c r="G5078" s="65"/>
      <c r="H5078" s="66"/>
      <c r="I5078" s="67"/>
      <c r="J5078" s="68"/>
    </row>
    <row r="5079" spans="1:10" x14ac:dyDescent="0.35">
      <c r="A5079" s="62"/>
      <c r="B5079" s="63"/>
      <c r="C5079" s="63"/>
      <c r="D5079" s="63"/>
      <c r="E5079" s="64"/>
      <c r="F5079" s="62"/>
      <c r="G5079" s="65"/>
      <c r="H5079" s="66"/>
      <c r="I5079" s="67"/>
      <c r="J5079" s="68"/>
    </row>
    <row r="5080" spans="1:10" x14ac:dyDescent="0.35">
      <c r="A5080" s="62"/>
      <c r="B5080" s="63"/>
      <c r="C5080" s="63"/>
      <c r="D5080" s="63"/>
      <c r="E5080" s="64"/>
      <c r="F5080" s="62"/>
      <c r="G5080" s="65"/>
      <c r="H5080" s="66"/>
      <c r="I5080" s="67"/>
      <c r="J5080" s="68"/>
    </row>
    <row r="5081" spans="1:10" x14ac:dyDescent="0.35">
      <c r="A5081" s="62"/>
      <c r="B5081" s="63"/>
      <c r="C5081" s="63"/>
      <c r="D5081" s="63"/>
      <c r="E5081" s="64"/>
      <c r="F5081" s="62"/>
      <c r="G5081" s="65"/>
      <c r="H5081" s="66"/>
      <c r="I5081" s="67"/>
      <c r="J5081" s="68"/>
    </row>
    <row r="5082" spans="1:10" x14ac:dyDescent="0.35">
      <c r="A5082" s="62"/>
      <c r="B5082" s="63"/>
      <c r="C5082" s="63"/>
      <c r="D5082" s="63"/>
      <c r="E5082" s="64"/>
      <c r="F5082" s="62"/>
      <c r="G5082" s="65"/>
      <c r="H5082" s="66"/>
      <c r="I5082" s="67"/>
      <c r="J5082" s="68"/>
    </row>
    <row r="5083" spans="1:10" x14ac:dyDescent="0.35">
      <c r="A5083" s="62"/>
      <c r="B5083" s="63"/>
      <c r="C5083" s="63"/>
      <c r="D5083" s="63"/>
      <c r="E5083" s="64"/>
      <c r="F5083" s="62"/>
      <c r="G5083" s="65"/>
      <c r="H5083" s="66"/>
      <c r="I5083" s="67"/>
      <c r="J5083" s="68"/>
    </row>
    <row r="5084" spans="1:10" x14ac:dyDescent="0.35">
      <c r="A5084" s="62"/>
      <c r="B5084" s="63"/>
      <c r="C5084" s="63"/>
      <c r="D5084" s="63"/>
      <c r="E5084" s="64"/>
      <c r="F5084" s="62"/>
      <c r="G5084" s="65"/>
      <c r="H5084" s="66"/>
      <c r="I5084" s="67"/>
      <c r="J5084" s="68"/>
    </row>
    <row r="5085" spans="1:10" x14ac:dyDescent="0.35">
      <c r="A5085" s="62"/>
      <c r="B5085" s="63"/>
      <c r="C5085" s="63"/>
      <c r="D5085" s="63"/>
      <c r="E5085" s="64"/>
      <c r="F5085" s="62"/>
      <c r="G5085" s="65"/>
      <c r="H5085" s="66"/>
      <c r="I5085" s="67"/>
      <c r="J5085" s="68"/>
    </row>
    <row r="5086" spans="1:10" x14ac:dyDescent="0.35">
      <c r="A5086" s="62"/>
      <c r="B5086" s="63"/>
      <c r="C5086" s="63"/>
      <c r="D5086" s="63"/>
      <c r="E5086" s="64"/>
      <c r="F5086" s="62"/>
      <c r="G5086" s="65"/>
      <c r="H5086" s="66"/>
      <c r="I5086" s="67"/>
      <c r="J5086" s="68"/>
    </row>
    <row r="5087" spans="1:10" x14ac:dyDescent="0.35">
      <c r="A5087" s="62"/>
      <c r="B5087" s="63"/>
      <c r="C5087" s="63"/>
      <c r="D5087" s="63"/>
      <c r="E5087" s="64"/>
      <c r="F5087" s="62"/>
      <c r="G5087" s="65"/>
      <c r="H5087" s="66"/>
      <c r="I5087" s="67"/>
      <c r="J5087" s="68"/>
    </row>
    <row r="5088" spans="1:10" x14ac:dyDescent="0.35">
      <c r="A5088" s="62"/>
      <c r="B5088" s="63"/>
      <c r="C5088" s="63"/>
      <c r="D5088" s="63"/>
      <c r="E5088" s="64"/>
      <c r="F5088" s="62"/>
      <c r="G5088" s="65"/>
      <c r="H5088" s="66"/>
      <c r="I5088" s="67"/>
      <c r="J5088" s="68"/>
    </row>
    <row r="5089" spans="1:10" x14ac:dyDescent="0.35">
      <c r="A5089" s="62"/>
      <c r="B5089" s="63"/>
      <c r="C5089" s="63"/>
      <c r="D5089" s="63"/>
      <c r="E5089" s="64"/>
      <c r="F5089" s="62"/>
      <c r="G5089" s="65"/>
      <c r="H5089" s="66"/>
      <c r="I5089" s="67"/>
      <c r="J5089" s="68"/>
    </row>
    <row r="5090" spans="1:10" x14ac:dyDescent="0.35">
      <c r="A5090" s="62"/>
      <c r="B5090" s="63"/>
      <c r="C5090" s="63"/>
      <c r="D5090" s="63"/>
      <c r="E5090" s="64"/>
      <c r="F5090" s="62"/>
      <c r="G5090" s="65"/>
      <c r="H5090" s="66"/>
      <c r="I5090" s="67"/>
      <c r="J5090" s="68"/>
    </row>
    <row r="5091" spans="1:10" x14ac:dyDescent="0.35">
      <c r="A5091" s="62"/>
      <c r="B5091" s="63"/>
      <c r="C5091" s="63"/>
      <c r="D5091" s="63"/>
      <c r="E5091" s="64"/>
      <c r="F5091" s="62"/>
      <c r="G5091" s="65"/>
      <c r="H5091" s="66"/>
      <c r="I5091" s="67"/>
      <c r="J5091" s="68"/>
    </row>
    <row r="5092" spans="1:10" x14ac:dyDescent="0.35">
      <c r="A5092" s="62"/>
      <c r="B5092" s="63"/>
      <c r="C5092" s="63"/>
      <c r="D5092" s="63"/>
      <c r="E5092" s="64"/>
      <c r="F5092" s="62"/>
      <c r="G5092" s="65"/>
      <c r="H5092" s="66"/>
      <c r="I5092" s="67"/>
      <c r="J5092" s="68"/>
    </row>
    <row r="5093" spans="1:10" x14ac:dyDescent="0.35">
      <c r="A5093" s="62"/>
      <c r="B5093" s="63"/>
      <c r="C5093" s="63"/>
      <c r="D5093" s="63"/>
      <c r="E5093" s="64"/>
      <c r="F5093" s="62"/>
      <c r="G5093" s="65"/>
      <c r="H5093" s="66"/>
      <c r="I5093" s="67"/>
      <c r="J5093" s="68"/>
    </row>
    <row r="5094" spans="1:10" x14ac:dyDescent="0.35">
      <c r="A5094" s="62"/>
      <c r="B5094" s="63"/>
      <c r="C5094" s="63"/>
      <c r="D5094" s="63"/>
      <c r="E5094" s="64"/>
      <c r="F5094" s="62"/>
      <c r="G5094" s="65"/>
      <c r="H5094" s="66"/>
      <c r="I5094" s="67"/>
      <c r="J5094" s="68"/>
    </row>
    <row r="5095" spans="1:10" x14ac:dyDescent="0.35">
      <c r="A5095" s="62"/>
      <c r="B5095" s="63"/>
      <c r="C5095" s="63"/>
      <c r="D5095" s="63"/>
      <c r="E5095" s="64"/>
      <c r="F5095" s="62"/>
      <c r="G5095" s="65"/>
      <c r="H5095" s="66"/>
      <c r="I5095" s="67"/>
      <c r="J5095" s="68"/>
    </row>
    <row r="5096" spans="1:10" x14ac:dyDescent="0.35">
      <c r="A5096" s="62"/>
      <c r="B5096" s="63"/>
      <c r="C5096" s="63"/>
      <c r="D5096" s="63"/>
      <c r="E5096" s="64"/>
      <c r="F5096" s="62"/>
      <c r="G5096" s="65"/>
      <c r="H5096" s="66"/>
      <c r="I5096" s="67"/>
      <c r="J5096" s="68"/>
    </row>
    <row r="5097" spans="1:10" x14ac:dyDescent="0.35">
      <c r="A5097" s="62"/>
      <c r="B5097" s="63"/>
      <c r="C5097" s="63"/>
      <c r="D5097" s="63"/>
      <c r="E5097" s="64"/>
      <c r="F5097" s="62"/>
      <c r="G5097" s="65"/>
      <c r="H5097" s="66"/>
      <c r="I5097" s="67"/>
      <c r="J5097" s="68"/>
    </row>
    <row r="5098" spans="1:10" x14ac:dyDescent="0.35">
      <c r="A5098" s="62"/>
      <c r="B5098" s="63"/>
      <c r="C5098" s="63"/>
      <c r="D5098" s="63"/>
      <c r="E5098" s="64"/>
      <c r="F5098" s="62"/>
      <c r="G5098" s="65"/>
      <c r="H5098" s="66"/>
      <c r="I5098" s="67"/>
      <c r="J5098" s="68"/>
    </row>
    <row r="5099" spans="1:10" x14ac:dyDescent="0.35">
      <c r="A5099" s="62"/>
      <c r="B5099" s="63"/>
      <c r="C5099" s="63"/>
      <c r="D5099" s="63"/>
      <c r="E5099" s="64"/>
      <c r="F5099" s="62"/>
      <c r="G5099" s="65"/>
      <c r="H5099" s="66"/>
      <c r="I5099" s="67"/>
      <c r="J5099" s="68"/>
    </row>
    <row r="5100" spans="1:10" x14ac:dyDescent="0.35">
      <c r="A5100" s="62"/>
      <c r="B5100" s="63"/>
      <c r="C5100" s="63"/>
      <c r="D5100" s="63"/>
      <c r="E5100" s="64"/>
      <c r="F5100" s="62"/>
      <c r="G5100" s="65"/>
      <c r="H5100" s="66"/>
      <c r="I5100" s="67"/>
      <c r="J5100" s="68"/>
    </row>
    <row r="5101" spans="1:10" x14ac:dyDescent="0.35">
      <c r="A5101" s="62"/>
      <c r="B5101" s="63"/>
      <c r="C5101" s="63"/>
      <c r="D5101" s="63"/>
      <c r="E5101" s="64"/>
      <c r="F5101" s="62"/>
      <c r="G5101" s="65"/>
      <c r="H5101" s="66"/>
      <c r="I5101" s="67"/>
      <c r="J5101" s="68"/>
    </row>
    <row r="5102" spans="1:10" x14ac:dyDescent="0.35">
      <c r="A5102" s="62"/>
      <c r="B5102" s="63"/>
      <c r="C5102" s="63"/>
      <c r="D5102" s="63"/>
      <c r="E5102" s="64"/>
      <c r="F5102" s="62"/>
      <c r="G5102" s="65"/>
      <c r="H5102" s="66"/>
      <c r="I5102" s="67"/>
      <c r="J5102" s="68"/>
    </row>
    <row r="5103" spans="1:10" x14ac:dyDescent="0.35">
      <c r="A5103" s="62"/>
      <c r="B5103" s="63"/>
      <c r="C5103" s="63"/>
      <c r="D5103" s="63"/>
      <c r="E5103" s="64"/>
      <c r="F5103" s="62"/>
      <c r="G5103" s="65"/>
      <c r="H5103" s="66"/>
      <c r="I5103" s="67"/>
      <c r="J5103" s="68"/>
    </row>
    <row r="5104" spans="1:10" x14ac:dyDescent="0.35">
      <c r="A5104" s="62"/>
      <c r="B5104" s="63"/>
      <c r="C5104" s="63"/>
      <c r="D5104" s="63"/>
      <c r="E5104" s="64"/>
      <c r="F5104" s="62"/>
      <c r="G5104" s="65"/>
      <c r="H5104" s="66"/>
      <c r="I5104" s="67"/>
      <c r="J5104" s="68"/>
    </row>
    <row r="5105" spans="1:10" x14ac:dyDescent="0.35">
      <c r="A5105" s="62"/>
      <c r="B5105" s="63"/>
      <c r="C5105" s="63"/>
      <c r="D5105" s="63"/>
      <c r="E5105" s="64"/>
      <c r="F5105" s="62"/>
      <c r="G5105" s="65"/>
      <c r="H5105" s="66"/>
      <c r="I5105" s="67"/>
      <c r="J5105" s="68"/>
    </row>
    <row r="5106" spans="1:10" x14ac:dyDescent="0.35">
      <c r="A5106" s="62"/>
      <c r="B5106" s="63"/>
      <c r="C5106" s="63"/>
      <c r="D5106" s="63"/>
      <c r="E5106" s="64"/>
      <c r="F5106" s="62"/>
      <c r="G5106" s="65"/>
      <c r="H5106" s="66"/>
      <c r="I5106" s="67"/>
      <c r="J5106" s="68"/>
    </row>
    <row r="5107" spans="1:10" x14ac:dyDescent="0.35">
      <c r="A5107" s="62"/>
      <c r="B5107" s="63"/>
      <c r="C5107" s="63"/>
      <c r="D5107" s="63"/>
      <c r="E5107" s="64"/>
      <c r="F5107" s="62"/>
      <c r="G5107" s="65"/>
      <c r="H5107" s="66"/>
      <c r="I5107" s="67"/>
      <c r="J5107" s="68"/>
    </row>
    <row r="5108" spans="1:10" x14ac:dyDescent="0.35">
      <c r="A5108" s="62"/>
      <c r="B5108" s="63"/>
      <c r="C5108" s="63"/>
      <c r="D5108" s="63"/>
      <c r="E5108" s="64"/>
      <c r="F5108" s="62"/>
      <c r="G5108" s="65"/>
      <c r="H5108" s="66"/>
      <c r="I5108" s="67"/>
      <c r="J5108" s="68"/>
    </row>
    <row r="5109" spans="1:10" x14ac:dyDescent="0.35">
      <c r="A5109" s="62"/>
      <c r="B5109" s="63"/>
      <c r="C5109" s="63"/>
      <c r="D5109" s="63"/>
      <c r="E5109" s="64"/>
      <c r="F5109" s="62"/>
      <c r="G5109" s="65"/>
      <c r="H5109" s="66"/>
      <c r="I5109" s="67"/>
      <c r="J5109" s="68"/>
    </row>
    <row r="5110" spans="1:10" x14ac:dyDescent="0.35">
      <c r="A5110" s="62"/>
      <c r="B5110" s="63"/>
      <c r="C5110" s="63"/>
      <c r="D5110" s="63"/>
      <c r="E5110" s="64"/>
      <c r="F5110" s="62"/>
      <c r="G5110" s="65"/>
      <c r="H5110" s="66"/>
      <c r="I5110" s="67"/>
      <c r="J5110" s="68"/>
    </row>
    <row r="5111" spans="1:10" x14ac:dyDescent="0.35">
      <c r="A5111" s="62"/>
      <c r="B5111" s="63"/>
      <c r="C5111" s="63"/>
      <c r="D5111" s="63"/>
      <c r="E5111" s="64"/>
      <c r="F5111" s="62"/>
      <c r="G5111" s="65"/>
      <c r="H5111" s="66"/>
      <c r="I5111" s="67"/>
      <c r="J5111" s="68"/>
    </row>
    <row r="5112" spans="1:10" x14ac:dyDescent="0.35">
      <c r="A5112" s="62"/>
      <c r="B5112" s="63"/>
      <c r="C5112" s="63"/>
      <c r="D5112" s="63"/>
      <c r="E5112" s="64"/>
      <c r="F5112" s="62"/>
      <c r="G5112" s="65"/>
      <c r="H5112" s="66"/>
      <c r="I5112" s="67"/>
      <c r="J5112" s="68"/>
    </row>
    <row r="5113" spans="1:10" x14ac:dyDescent="0.35">
      <c r="A5113" s="62"/>
      <c r="B5113" s="63"/>
      <c r="C5113" s="63"/>
      <c r="D5113" s="63"/>
      <c r="E5113" s="64"/>
      <c r="F5113" s="62"/>
      <c r="G5113" s="65"/>
      <c r="H5113" s="66"/>
      <c r="I5113" s="67"/>
      <c r="J5113" s="68"/>
    </row>
    <row r="5114" spans="1:10" x14ac:dyDescent="0.35">
      <c r="A5114" s="62"/>
      <c r="B5114" s="63"/>
      <c r="C5114" s="63"/>
      <c r="D5114" s="63"/>
      <c r="E5114" s="64"/>
      <c r="F5114" s="62"/>
      <c r="G5114" s="65"/>
      <c r="H5114" s="66"/>
      <c r="I5114" s="67"/>
      <c r="J5114" s="68"/>
    </row>
    <row r="5115" spans="1:10" x14ac:dyDescent="0.35">
      <c r="A5115" s="62"/>
      <c r="B5115" s="63"/>
      <c r="C5115" s="63"/>
      <c r="D5115" s="63"/>
      <c r="E5115" s="64"/>
      <c r="F5115" s="62"/>
      <c r="G5115" s="65"/>
      <c r="H5115" s="66"/>
      <c r="I5115" s="67"/>
      <c r="J5115" s="68"/>
    </row>
    <row r="5116" spans="1:10" x14ac:dyDescent="0.35">
      <c r="A5116" s="62"/>
      <c r="B5116" s="63"/>
      <c r="C5116" s="63"/>
      <c r="D5116" s="63"/>
      <c r="E5116" s="64"/>
      <c r="F5116" s="62"/>
      <c r="G5116" s="65"/>
      <c r="H5116" s="66"/>
      <c r="I5116" s="67"/>
      <c r="J5116" s="68"/>
    </row>
    <row r="5117" spans="1:10" x14ac:dyDescent="0.35">
      <c r="A5117" s="62"/>
      <c r="B5117" s="63"/>
      <c r="C5117" s="63"/>
      <c r="D5117" s="63"/>
      <c r="E5117" s="64"/>
      <c r="F5117" s="62"/>
      <c r="G5117" s="65"/>
      <c r="H5117" s="66"/>
      <c r="I5117" s="67"/>
      <c r="J5117" s="68"/>
    </row>
    <row r="5118" spans="1:10" x14ac:dyDescent="0.35">
      <c r="A5118" s="62"/>
      <c r="B5118" s="63"/>
      <c r="C5118" s="63"/>
      <c r="D5118" s="63"/>
      <c r="E5118" s="64"/>
      <c r="F5118" s="62"/>
      <c r="G5118" s="65"/>
      <c r="H5118" s="66"/>
      <c r="I5118" s="67"/>
      <c r="J5118" s="68"/>
    </row>
    <row r="5119" spans="1:10" x14ac:dyDescent="0.35">
      <c r="A5119" s="62"/>
      <c r="B5119" s="63"/>
      <c r="C5119" s="63"/>
      <c r="D5119" s="63"/>
      <c r="E5119" s="64"/>
      <c r="F5119" s="62"/>
      <c r="G5119" s="65"/>
      <c r="H5119" s="66"/>
      <c r="I5119" s="67"/>
      <c r="J5119" s="68"/>
    </row>
    <row r="5120" spans="1:10" x14ac:dyDescent="0.35">
      <c r="A5120" s="62"/>
      <c r="B5120" s="63"/>
      <c r="C5120" s="63"/>
      <c r="D5120" s="63"/>
      <c r="E5120" s="64"/>
      <c r="F5120" s="62"/>
      <c r="G5120" s="65"/>
      <c r="H5120" s="66"/>
      <c r="I5120" s="67"/>
      <c r="J5120" s="68"/>
    </row>
    <row r="5121" spans="1:10" x14ac:dyDescent="0.35">
      <c r="A5121" s="62"/>
      <c r="B5121" s="63"/>
      <c r="C5121" s="63"/>
      <c r="D5121" s="63"/>
      <c r="E5121" s="64"/>
      <c r="F5121" s="62"/>
      <c r="G5121" s="65"/>
      <c r="H5121" s="66"/>
      <c r="I5121" s="67"/>
      <c r="J5121" s="68"/>
    </row>
    <row r="5122" spans="1:10" x14ac:dyDescent="0.35">
      <c r="A5122" s="62"/>
      <c r="B5122" s="63"/>
      <c r="C5122" s="63"/>
      <c r="D5122" s="63"/>
      <c r="E5122" s="64"/>
      <c r="F5122" s="62"/>
      <c r="G5122" s="65"/>
      <c r="H5122" s="66"/>
      <c r="I5122" s="67"/>
      <c r="J5122" s="68"/>
    </row>
    <row r="5123" spans="1:10" x14ac:dyDescent="0.35">
      <c r="A5123" s="62"/>
      <c r="B5123" s="63"/>
      <c r="C5123" s="63"/>
      <c r="D5123" s="63"/>
      <c r="E5123" s="64"/>
      <c r="F5123" s="62"/>
      <c r="G5123" s="65"/>
      <c r="H5123" s="66"/>
      <c r="I5123" s="67"/>
      <c r="J5123" s="68"/>
    </row>
    <row r="5124" spans="1:10" x14ac:dyDescent="0.35">
      <c r="A5124" s="62"/>
      <c r="B5124" s="63"/>
      <c r="C5124" s="63"/>
      <c r="D5124" s="63"/>
      <c r="E5124" s="64"/>
      <c r="F5124" s="62"/>
      <c r="G5124" s="65"/>
      <c r="H5124" s="66"/>
      <c r="I5124" s="67"/>
      <c r="J5124" s="68"/>
    </row>
    <row r="5125" spans="1:10" x14ac:dyDescent="0.35">
      <c r="A5125" s="62"/>
      <c r="B5125" s="63"/>
      <c r="C5125" s="63"/>
      <c r="D5125" s="63"/>
      <c r="E5125" s="64"/>
      <c r="F5125" s="62"/>
      <c r="G5125" s="65"/>
      <c r="H5125" s="66"/>
      <c r="I5125" s="67"/>
      <c r="J5125" s="68"/>
    </row>
    <row r="5126" spans="1:10" x14ac:dyDescent="0.35">
      <c r="A5126" s="62"/>
      <c r="B5126" s="63"/>
      <c r="C5126" s="63"/>
      <c r="D5126" s="63"/>
      <c r="E5126" s="64"/>
      <c r="F5126" s="62"/>
      <c r="G5126" s="65"/>
      <c r="H5126" s="66"/>
      <c r="I5126" s="67"/>
      <c r="J5126" s="68"/>
    </row>
    <row r="5127" spans="1:10" x14ac:dyDescent="0.35">
      <c r="A5127" s="62"/>
      <c r="B5127" s="63"/>
      <c r="C5127" s="63"/>
      <c r="D5127" s="63"/>
      <c r="E5127" s="64"/>
      <c r="F5127" s="62"/>
      <c r="G5127" s="65"/>
      <c r="H5127" s="66"/>
      <c r="I5127" s="67"/>
      <c r="J5127" s="68"/>
    </row>
    <row r="5128" spans="1:10" x14ac:dyDescent="0.35">
      <c r="A5128" s="62"/>
      <c r="B5128" s="63"/>
      <c r="C5128" s="63"/>
      <c r="D5128" s="63"/>
      <c r="E5128" s="64"/>
      <c r="F5128" s="62"/>
      <c r="G5128" s="65"/>
      <c r="H5128" s="66"/>
      <c r="I5128" s="67"/>
      <c r="J5128" s="68"/>
    </row>
    <row r="5129" spans="1:10" x14ac:dyDescent="0.35">
      <c r="A5129" s="62"/>
      <c r="B5129" s="63"/>
      <c r="C5129" s="63"/>
      <c r="D5129" s="63"/>
      <c r="E5129" s="64"/>
      <c r="F5129" s="62"/>
      <c r="G5129" s="65"/>
      <c r="H5129" s="66"/>
      <c r="I5129" s="67"/>
      <c r="J5129" s="68"/>
    </row>
    <row r="5130" spans="1:10" x14ac:dyDescent="0.35">
      <c r="A5130" s="62"/>
      <c r="B5130" s="63"/>
      <c r="C5130" s="63"/>
      <c r="D5130" s="63"/>
      <c r="E5130" s="64"/>
      <c r="F5130" s="62"/>
      <c r="G5130" s="65"/>
      <c r="H5130" s="66"/>
      <c r="I5130" s="67"/>
      <c r="J5130" s="68"/>
    </row>
    <row r="5131" spans="1:10" x14ac:dyDescent="0.35">
      <c r="A5131" s="62"/>
      <c r="B5131" s="63"/>
      <c r="C5131" s="63"/>
      <c r="D5131" s="63"/>
      <c r="E5131" s="64"/>
      <c r="F5131" s="62"/>
      <c r="G5131" s="65"/>
      <c r="H5131" s="66"/>
      <c r="I5131" s="67"/>
      <c r="J5131" s="68"/>
    </row>
    <row r="5132" spans="1:10" x14ac:dyDescent="0.35">
      <c r="A5132" s="62"/>
      <c r="B5132" s="63"/>
      <c r="C5132" s="63"/>
      <c r="D5132" s="63"/>
      <c r="E5132" s="64"/>
      <c r="F5132" s="62"/>
      <c r="G5132" s="65"/>
      <c r="H5132" s="66"/>
      <c r="I5132" s="67"/>
      <c r="J5132" s="68"/>
    </row>
    <row r="5133" spans="1:10" x14ac:dyDescent="0.35">
      <c r="A5133" s="62"/>
      <c r="B5133" s="63"/>
      <c r="C5133" s="63"/>
      <c r="D5133" s="63"/>
      <c r="E5133" s="64"/>
      <c r="F5133" s="62"/>
      <c r="G5133" s="65"/>
      <c r="H5133" s="66"/>
      <c r="I5133" s="67"/>
      <c r="J5133" s="68"/>
    </row>
    <row r="5134" spans="1:10" x14ac:dyDescent="0.35">
      <c r="A5134" s="62"/>
      <c r="B5134" s="63"/>
      <c r="C5134" s="63"/>
      <c r="D5134" s="63"/>
      <c r="E5134" s="64"/>
      <c r="F5134" s="62"/>
      <c r="G5134" s="65"/>
      <c r="H5134" s="66"/>
      <c r="I5134" s="67"/>
      <c r="J5134" s="68"/>
    </row>
    <row r="5135" spans="1:10" x14ac:dyDescent="0.35">
      <c r="A5135" s="62"/>
      <c r="B5135" s="63"/>
      <c r="C5135" s="63"/>
      <c r="D5135" s="63"/>
      <c r="E5135" s="64"/>
      <c r="F5135" s="62"/>
      <c r="G5135" s="65"/>
      <c r="H5135" s="66"/>
      <c r="I5135" s="67"/>
      <c r="J5135" s="68"/>
    </row>
    <row r="5136" spans="1:10" x14ac:dyDescent="0.35">
      <c r="A5136" s="62"/>
      <c r="B5136" s="63"/>
      <c r="C5136" s="63"/>
      <c r="D5136" s="63"/>
      <c r="E5136" s="64"/>
      <c r="F5136" s="62"/>
      <c r="G5136" s="65"/>
      <c r="H5136" s="66"/>
      <c r="I5136" s="67"/>
      <c r="J5136" s="68"/>
    </row>
    <row r="5137" spans="1:10" x14ac:dyDescent="0.35">
      <c r="A5137" s="62"/>
      <c r="B5137" s="63"/>
      <c r="C5137" s="63"/>
      <c r="D5137" s="63"/>
      <c r="E5137" s="64"/>
      <c r="F5137" s="62"/>
      <c r="G5137" s="65"/>
      <c r="H5137" s="66"/>
      <c r="I5137" s="67"/>
      <c r="J5137" s="68"/>
    </row>
    <row r="5138" spans="1:10" x14ac:dyDescent="0.35">
      <c r="A5138" s="62"/>
      <c r="B5138" s="63"/>
      <c r="C5138" s="63"/>
      <c r="D5138" s="63"/>
      <c r="E5138" s="64"/>
      <c r="F5138" s="62"/>
      <c r="G5138" s="65"/>
      <c r="H5138" s="66"/>
      <c r="I5138" s="67"/>
      <c r="J5138" s="68"/>
    </row>
    <row r="5139" spans="1:10" x14ac:dyDescent="0.35">
      <c r="A5139" s="62"/>
      <c r="B5139" s="63"/>
      <c r="C5139" s="63"/>
      <c r="D5139" s="63"/>
      <c r="E5139" s="64"/>
      <c r="F5139" s="62"/>
      <c r="G5139" s="65"/>
      <c r="H5139" s="66"/>
      <c r="I5139" s="67"/>
      <c r="J5139" s="68"/>
    </row>
    <row r="5140" spans="1:10" x14ac:dyDescent="0.35">
      <c r="A5140" s="62"/>
      <c r="B5140" s="63"/>
      <c r="C5140" s="63"/>
      <c r="D5140" s="63"/>
      <c r="E5140" s="64"/>
      <c r="F5140" s="62"/>
      <c r="G5140" s="65"/>
      <c r="H5140" s="66"/>
      <c r="I5140" s="67"/>
      <c r="J5140" s="68"/>
    </row>
    <row r="5141" spans="1:10" x14ac:dyDescent="0.35">
      <c r="A5141" s="62"/>
      <c r="B5141" s="63"/>
      <c r="C5141" s="63"/>
      <c r="D5141" s="63"/>
      <c r="E5141" s="64"/>
      <c r="F5141" s="62"/>
      <c r="G5141" s="65"/>
      <c r="H5141" s="66"/>
      <c r="I5141" s="67"/>
      <c r="J5141" s="68"/>
    </row>
    <row r="5142" spans="1:10" x14ac:dyDescent="0.35">
      <c r="A5142" s="62"/>
      <c r="B5142" s="63"/>
      <c r="C5142" s="63"/>
      <c r="D5142" s="63"/>
      <c r="E5142" s="64"/>
      <c r="F5142" s="62"/>
      <c r="G5142" s="65"/>
      <c r="H5142" s="66"/>
      <c r="I5142" s="67"/>
      <c r="J5142" s="68"/>
    </row>
    <row r="5143" spans="1:10" x14ac:dyDescent="0.35">
      <c r="A5143" s="62"/>
      <c r="B5143" s="63"/>
      <c r="C5143" s="63"/>
      <c r="D5143" s="63"/>
      <c r="E5143" s="64"/>
      <c r="F5143" s="62"/>
      <c r="G5143" s="65"/>
      <c r="H5143" s="66"/>
      <c r="I5143" s="67"/>
      <c r="J5143" s="68"/>
    </row>
    <row r="5144" spans="1:10" x14ac:dyDescent="0.35">
      <c r="A5144" s="62"/>
      <c r="B5144" s="63"/>
      <c r="C5144" s="63"/>
      <c r="D5144" s="63"/>
      <c r="E5144" s="64"/>
      <c r="F5144" s="62"/>
      <c r="G5144" s="65"/>
      <c r="H5144" s="66"/>
      <c r="I5144" s="67"/>
      <c r="J5144" s="68"/>
    </row>
    <row r="5145" spans="1:10" x14ac:dyDescent="0.35">
      <c r="A5145" s="62"/>
      <c r="B5145" s="63"/>
      <c r="C5145" s="63"/>
      <c r="D5145" s="63"/>
      <c r="E5145" s="64"/>
      <c r="F5145" s="62"/>
      <c r="G5145" s="65"/>
      <c r="H5145" s="66"/>
      <c r="I5145" s="67"/>
      <c r="J5145" s="68"/>
    </row>
    <row r="5146" spans="1:10" x14ac:dyDescent="0.35">
      <c r="A5146" s="62"/>
      <c r="B5146" s="63"/>
      <c r="C5146" s="63"/>
      <c r="D5146" s="63"/>
      <c r="E5146" s="64"/>
      <c r="F5146" s="62"/>
      <c r="G5146" s="65"/>
      <c r="H5146" s="66"/>
      <c r="I5146" s="67"/>
      <c r="J5146" s="68"/>
    </row>
    <row r="5147" spans="1:10" x14ac:dyDescent="0.35">
      <c r="A5147" s="62"/>
      <c r="B5147" s="63"/>
      <c r="C5147" s="63"/>
      <c r="D5147" s="63"/>
      <c r="E5147" s="64"/>
      <c r="F5147" s="62"/>
      <c r="G5147" s="65"/>
      <c r="H5147" s="66"/>
      <c r="I5147" s="67"/>
      <c r="J5147" s="68"/>
    </row>
    <row r="5148" spans="1:10" x14ac:dyDescent="0.35">
      <c r="A5148" s="62"/>
      <c r="B5148" s="63"/>
      <c r="C5148" s="63"/>
      <c r="D5148" s="63"/>
      <c r="E5148" s="64"/>
      <c r="F5148" s="62"/>
      <c r="G5148" s="65"/>
      <c r="H5148" s="66"/>
      <c r="I5148" s="67"/>
      <c r="J5148" s="68"/>
    </row>
    <row r="5149" spans="1:10" x14ac:dyDescent="0.35">
      <c r="A5149" s="62"/>
      <c r="B5149" s="63"/>
      <c r="C5149" s="63"/>
      <c r="D5149" s="63"/>
      <c r="E5149" s="64"/>
      <c r="F5149" s="62"/>
      <c r="G5149" s="65"/>
      <c r="H5149" s="66"/>
      <c r="I5149" s="67"/>
      <c r="J5149" s="68"/>
    </row>
    <row r="5150" spans="1:10" x14ac:dyDescent="0.35">
      <c r="A5150" s="62"/>
      <c r="B5150" s="63"/>
      <c r="C5150" s="63"/>
      <c r="D5150" s="63"/>
      <c r="E5150" s="64"/>
      <c r="F5150" s="62"/>
      <c r="G5150" s="65"/>
      <c r="H5150" s="66"/>
      <c r="I5150" s="67"/>
      <c r="J5150" s="68"/>
    </row>
    <row r="5151" spans="1:10" x14ac:dyDescent="0.35">
      <c r="A5151" s="62"/>
      <c r="B5151" s="63"/>
      <c r="C5151" s="63"/>
      <c r="D5151" s="63"/>
      <c r="E5151" s="64"/>
      <c r="F5151" s="62"/>
      <c r="G5151" s="65"/>
      <c r="H5151" s="66"/>
      <c r="I5151" s="67"/>
      <c r="J5151" s="68"/>
    </row>
    <row r="5152" spans="1:10" x14ac:dyDescent="0.35">
      <c r="A5152" s="62"/>
      <c r="B5152" s="63"/>
      <c r="C5152" s="63"/>
      <c r="D5152" s="63"/>
      <c r="E5152" s="64"/>
      <c r="F5152" s="62"/>
      <c r="G5152" s="65"/>
      <c r="H5152" s="66"/>
      <c r="I5152" s="67"/>
      <c r="J5152" s="68"/>
    </row>
    <row r="5153" spans="1:10" x14ac:dyDescent="0.35">
      <c r="A5153" s="62"/>
      <c r="B5153" s="63"/>
      <c r="C5153" s="63"/>
      <c r="D5153" s="63"/>
      <c r="E5153" s="64"/>
      <c r="F5153" s="62"/>
      <c r="G5153" s="65"/>
      <c r="H5153" s="66"/>
      <c r="I5153" s="67"/>
      <c r="J5153" s="68"/>
    </row>
    <row r="5154" spans="1:10" x14ac:dyDescent="0.35">
      <c r="A5154" s="62"/>
      <c r="B5154" s="63"/>
      <c r="C5154" s="63"/>
      <c r="D5154" s="63"/>
      <c r="E5154" s="64"/>
      <c r="F5154" s="62"/>
      <c r="G5154" s="65"/>
      <c r="H5154" s="66"/>
      <c r="I5154" s="67"/>
      <c r="J5154" s="68"/>
    </row>
    <row r="5155" spans="1:10" x14ac:dyDescent="0.35">
      <c r="A5155" s="62"/>
      <c r="B5155" s="63"/>
      <c r="C5155" s="63"/>
      <c r="D5155" s="63"/>
      <c r="E5155" s="64"/>
      <c r="F5155" s="62"/>
      <c r="G5155" s="65"/>
      <c r="H5155" s="66"/>
      <c r="I5155" s="67"/>
      <c r="J5155" s="68"/>
    </row>
    <row r="5156" spans="1:10" x14ac:dyDescent="0.35">
      <c r="A5156" s="62"/>
      <c r="B5156" s="63"/>
      <c r="C5156" s="63"/>
      <c r="D5156" s="63"/>
      <c r="E5156" s="64"/>
      <c r="F5156" s="62"/>
      <c r="G5156" s="65"/>
      <c r="H5156" s="66"/>
      <c r="I5156" s="67"/>
      <c r="J5156" s="68"/>
    </row>
    <row r="5157" spans="1:10" x14ac:dyDescent="0.35">
      <c r="A5157" s="62"/>
      <c r="B5157" s="63"/>
      <c r="C5157" s="63"/>
      <c r="D5157" s="63"/>
      <c r="E5157" s="64"/>
      <c r="F5157" s="62"/>
      <c r="G5157" s="65"/>
      <c r="H5157" s="66"/>
      <c r="I5157" s="67"/>
      <c r="J5157" s="68"/>
    </row>
    <row r="5158" spans="1:10" x14ac:dyDescent="0.35">
      <c r="A5158" s="62"/>
      <c r="B5158" s="63"/>
      <c r="C5158" s="63"/>
      <c r="D5158" s="63"/>
      <c r="E5158" s="64"/>
      <c r="F5158" s="62"/>
      <c r="G5158" s="65"/>
      <c r="H5158" s="66"/>
      <c r="I5158" s="67"/>
      <c r="J5158" s="68"/>
    </row>
    <row r="5159" spans="1:10" x14ac:dyDescent="0.35">
      <c r="A5159" s="62"/>
      <c r="B5159" s="63"/>
      <c r="C5159" s="63"/>
      <c r="D5159" s="63"/>
      <c r="E5159" s="64"/>
      <c r="F5159" s="62"/>
      <c r="G5159" s="65"/>
      <c r="H5159" s="66"/>
      <c r="I5159" s="67"/>
      <c r="J5159" s="68"/>
    </row>
    <row r="5160" spans="1:10" x14ac:dyDescent="0.35">
      <c r="A5160" s="62"/>
      <c r="B5160" s="63"/>
      <c r="C5160" s="63"/>
      <c r="D5160" s="63"/>
      <c r="E5160" s="64"/>
      <c r="F5160" s="62"/>
      <c r="G5160" s="65"/>
      <c r="H5160" s="66"/>
      <c r="I5160" s="67"/>
      <c r="J5160" s="68"/>
    </row>
    <row r="5161" spans="1:10" x14ac:dyDescent="0.35">
      <c r="A5161" s="62"/>
      <c r="B5161" s="63"/>
      <c r="C5161" s="63"/>
      <c r="D5161" s="63"/>
      <c r="E5161" s="64"/>
      <c r="F5161" s="62"/>
      <c r="G5161" s="65"/>
      <c r="H5161" s="66"/>
      <c r="I5161" s="67"/>
      <c r="J5161" s="68"/>
    </row>
    <row r="5162" spans="1:10" x14ac:dyDescent="0.35">
      <c r="A5162" s="62"/>
      <c r="B5162" s="63"/>
      <c r="C5162" s="63"/>
      <c r="D5162" s="63"/>
      <c r="E5162" s="64"/>
      <c r="F5162" s="62"/>
      <c r="G5162" s="65"/>
      <c r="H5162" s="66"/>
      <c r="I5162" s="67"/>
      <c r="J5162" s="68"/>
    </row>
    <row r="5163" spans="1:10" x14ac:dyDescent="0.35">
      <c r="A5163" s="62"/>
      <c r="B5163" s="63"/>
      <c r="C5163" s="63"/>
      <c r="D5163" s="63"/>
      <c r="E5163" s="64"/>
      <c r="F5163" s="62"/>
      <c r="G5163" s="65"/>
      <c r="H5163" s="66"/>
      <c r="I5163" s="67"/>
      <c r="J5163" s="68"/>
    </row>
    <row r="5164" spans="1:10" x14ac:dyDescent="0.35">
      <c r="A5164" s="62"/>
      <c r="B5164" s="63"/>
      <c r="C5164" s="63"/>
      <c r="D5164" s="63"/>
      <c r="E5164" s="64"/>
      <c r="F5164" s="62"/>
      <c r="G5164" s="65"/>
      <c r="H5164" s="66"/>
      <c r="I5164" s="67"/>
      <c r="J5164" s="68"/>
    </row>
    <row r="5165" spans="1:10" x14ac:dyDescent="0.35">
      <c r="A5165" s="62"/>
      <c r="B5165" s="63"/>
      <c r="C5165" s="63"/>
      <c r="D5165" s="63"/>
      <c r="E5165" s="64"/>
      <c r="F5165" s="62"/>
      <c r="G5165" s="65"/>
      <c r="H5165" s="66"/>
      <c r="I5165" s="67"/>
      <c r="J5165" s="68"/>
    </row>
    <row r="5166" spans="1:10" x14ac:dyDescent="0.35">
      <c r="A5166" s="62"/>
      <c r="B5166" s="63"/>
      <c r="C5166" s="63"/>
      <c r="D5166" s="63"/>
      <c r="E5166" s="64"/>
      <c r="F5166" s="62"/>
      <c r="G5166" s="65"/>
      <c r="H5166" s="66"/>
      <c r="I5166" s="67"/>
      <c r="J5166" s="68"/>
    </row>
    <row r="5167" spans="1:10" x14ac:dyDescent="0.35">
      <c r="A5167" s="62"/>
      <c r="B5167" s="63"/>
      <c r="C5167" s="63"/>
      <c r="D5167" s="63"/>
      <c r="E5167" s="64"/>
      <c r="F5167" s="62"/>
      <c r="G5167" s="65"/>
      <c r="H5167" s="66"/>
      <c r="I5167" s="67"/>
      <c r="J5167" s="68"/>
    </row>
    <row r="5168" spans="1:10" x14ac:dyDescent="0.35">
      <c r="A5168" s="62"/>
      <c r="B5168" s="63"/>
      <c r="C5168" s="63"/>
      <c r="D5168" s="63"/>
      <c r="E5168" s="64"/>
      <c r="F5168" s="62"/>
      <c r="G5168" s="65"/>
      <c r="H5168" s="66"/>
      <c r="I5168" s="67"/>
      <c r="J5168" s="68"/>
    </row>
    <row r="5169" spans="1:10" x14ac:dyDescent="0.35">
      <c r="A5169" s="62"/>
      <c r="B5169" s="63"/>
      <c r="C5169" s="63"/>
      <c r="D5169" s="63"/>
      <c r="E5169" s="64"/>
      <c r="F5169" s="62"/>
      <c r="G5169" s="65"/>
      <c r="H5169" s="66"/>
      <c r="I5169" s="67"/>
      <c r="J5169" s="68"/>
    </row>
    <row r="5170" spans="1:10" x14ac:dyDescent="0.35">
      <c r="A5170" s="62"/>
      <c r="B5170" s="63"/>
      <c r="C5170" s="63"/>
      <c r="D5170" s="63"/>
      <c r="E5170" s="64"/>
      <c r="F5170" s="62"/>
      <c r="G5170" s="65"/>
      <c r="H5170" s="66"/>
      <c r="I5170" s="67"/>
      <c r="J5170" s="68"/>
    </row>
    <row r="5171" spans="1:10" x14ac:dyDescent="0.35">
      <c r="A5171" s="62"/>
      <c r="B5171" s="63"/>
      <c r="C5171" s="63"/>
      <c r="D5171" s="63"/>
      <c r="E5171" s="64"/>
      <c r="F5171" s="62"/>
      <c r="G5171" s="65"/>
      <c r="H5171" s="66"/>
      <c r="I5171" s="67"/>
      <c r="J5171" s="68"/>
    </row>
    <row r="5172" spans="1:10" x14ac:dyDescent="0.35">
      <c r="A5172" s="62"/>
      <c r="B5172" s="63"/>
      <c r="C5172" s="63"/>
      <c r="D5172" s="63"/>
      <c r="E5172" s="64"/>
      <c r="F5172" s="62"/>
      <c r="G5172" s="65"/>
      <c r="H5172" s="66"/>
      <c r="I5172" s="67"/>
      <c r="J5172" s="68"/>
    </row>
    <row r="5173" spans="1:10" x14ac:dyDescent="0.35">
      <c r="A5173" s="62"/>
      <c r="B5173" s="63"/>
      <c r="C5173" s="63"/>
      <c r="D5173" s="63"/>
      <c r="E5173" s="64"/>
      <c r="F5173" s="62"/>
      <c r="G5173" s="65"/>
      <c r="H5173" s="66"/>
      <c r="I5173" s="67"/>
      <c r="J5173" s="68"/>
    </row>
    <row r="5174" spans="1:10" x14ac:dyDescent="0.35">
      <c r="A5174" s="62"/>
      <c r="B5174" s="63"/>
      <c r="C5174" s="63"/>
      <c r="D5174" s="63"/>
      <c r="E5174" s="64"/>
      <c r="F5174" s="62"/>
      <c r="G5174" s="65"/>
      <c r="H5174" s="66"/>
      <c r="I5174" s="67"/>
      <c r="J5174" s="68"/>
    </row>
    <row r="5175" spans="1:10" x14ac:dyDescent="0.35">
      <c r="A5175" s="62"/>
      <c r="B5175" s="63"/>
      <c r="C5175" s="63"/>
      <c r="D5175" s="63"/>
      <c r="E5175" s="64"/>
      <c r="F5175" s="62"/>
      <c r="G5175" s="65"/>
      <c r="H5175" s="66"/>
      <c r="I5175" s="67"/>
      <c r="J5175" s="68"/>
    </row>
    <row r="5176" spans="1:10" x14ac:dyDescent="0.35">
      <c r="A5176" s="62"/>
      <c r="B5176" s="63"/>
      <c r="C5176" s="63"/>
      <c r="D5176" s="63"/>
      <c r="E5176" s="64"/>
      <c r="F5176" s="62"/>
      <c r="G5176" s="65"/>
      <c r="H5176" s="66"/>
      <c r="I5176" s="67"/>
      <c r="J5176" s="68"/>
    </row>
    <row r="5177" spans="1:10" x14ac:dyDescent="0.35">
      <c r="A5177" s="62"/>
      <c r="B5177" s="63"/>
      <c r="C5177" s="63"/>
      <c r="D5177" s="63"/>
      <c r="E5177" s="64"/>
      <c r="F5177" s="62"/>
      <c r="G5177" s="65"/>
      <c r="H5177" s="66"/>
      <c r="I5177" s="67"/>
      <c r="J5177" s="68"/>
    </row>
    <row r="5178" spans="1:10" x14ac:dyDescent="0.35">
      <c r="A5178" s="62"/>
      <c r="B5178" s="63"/>
      <c r="C5178" s="63"/>
      <c r="D5178" s="63"/>
      <c r="E5178" s="64"/>
      <c r="F5178" s="62"/>
      <c r="G5178" s="65"/>
      <c r="H5178" s="66"/>
      <c r="I5178" s="67"/>
      <c r="J5178" s="68"/>
    </row>
    <row r="5179" spans="1:10" x14ac:dyDescent="0.35">
      <c r="A5179" s="62"/>
      <c r="B5179" s="63"/>
      <c r="C5179" s="63"/>
      <c r="D5179" s="63"/>
      <c r="E5179" s="64"/>
      <c r="F5179" s="62"/>
      <c r="G5179" s="65"/>
      <c r="H5179" s="66"/>
      <c r="I5179" s="67"/>
      <c r="J5179" s="68"/>
    </row>
    <row r="5180" spans="1:10" x14ac:dyDescent="0.35">
      <c r="A5180" s="62"/>
      <c r="B5180" s="63"/>
      <c r="C5180" s="63"/>
      <c r="D5180" s="63"/>
      <c r="E5180" s="64"/>
      <c r="F5180" s="62"/>
      <c r="G5180" s="65"/>
      <c r="H5180" s="66"/>
      <c r="I5180" s="67"/>
      <c r="J5180" s="68"/>
    </row>
    <row r="5181" spans="1:10" x14ac:dyDescent="0.35">
      <c r="A5181" s="62"/>
      <c r="B5181" s="63"/>
      <c r="C5181" s="63"/>
      <c r="D5181" s="63"/>
      <c r="E5181" s="64"/>
      <c r="F5181" s="62"/>
      <c r="G5181" s="65"/>
      <c r="H5181" s="66"/>
      <c r="I5181" s="67"/>
      <c r="J5181" s="68"/>
    </row>
    <row r="5182" spans="1:10" x14ac:dyDescent="0.35">
      <c r="A5182" s="62"/>
      <c r="B5182" s="63"/>
      <c r="C5182" s="63"/>
      <c r="D5182" s="63"/>
      <c r="E5182" s="64"/>
      <c r="F5182" s="62"/>
      <c r="G5182" s="65"/>
      <c r="H5182" s="66"/>
      <c r="I5182" s="67"/>
      <c r="J5182" s="68"/>
    </row>
    <row r="5183" spans="1:10" x14ac:dyDescent="0.35">
      <c r="A5183" s="62"/>
      <c r="B5183" s="63"/>
      <c r="C5183" s="63"/>
      <c r="D5183" s="63"/>
      <c r="E5183" s="64"/>
      <c r="F5183" s="62"/>
      <c r="G5183" s="65"/>
      <c r="H5183" s="66"/>
      <c r="I5183" s="67"/>
      <c r="J5183" s="68"/>
    </row>
    <row r="5184" spans="1:10" x14ac:dyDescent="0.35">
      <c r="A5184" s="62"/>
      <c r="B5184" s="63"/>
      <c r="C5184" s="63"/>
      <c r="D5184" s="63"/>
      <c r="E5184" s="64"/>
      <c r="F5184" s="62"/>
      <c r="G5184" s="65"/>
      <c r="H5184" s="66"/>
      <c r="I5184" s="67"/>
      <c r="J5184" s="68"/>
    </row>
    <row r="5185" spans="1:10" x14ac:dyDescent="0.35">
      <c r="A5185" s="62"/>
      <c r="B5185" s="63"/>
      <c r="C5185" s="63"/>
      <c r="D5185" s="63"/>
      <c r="E5185" s="64"/>
      <c r="F5185" s="62"/>
      <c r="G5185" s="65"/>
      <c r="H5185" s="66"/>
      <c r="I5185" s="67"/>
      <c r="J5185" s="68"/>
    </row>
    <row r="5186" spans="1:10" x14ac:dyDescent="0.35">
      <c r="A5186" s="62"/>
      <c r="B5186" s="63"/>
      <c r="C5186" s="63"/>
      <c r="D5186" s="63"/>
      <c r="E5186" s="64"/>
      <c r="F5186" s="62"/>
      <c r="G5186" s="65"/>
      <c r="H5186" s="66"/>
      <c r="I5186" s="67"/>
      <c r="J5186" s="68"/>
    </row>
    <row r="5187" spans="1:10" x14ac:dyDescent="0.35">
      <c r="A5187" s="62"/>
      <c r="B5187" s="63"/>
      <c r="C5187" s="63"/>
      <c r="D5187" s="63"/>
      <c r="E5187" s="64"/>
      <c r="F5187" s="62"/>
      <c r="G5187" s="65"/>
      <c r="H5187" s="66"/>
      <c r="I5187" s="67"/>
      <c r="J5187" s="68"/>
    </row>
    <row r="5188" spans="1:10" x14ac:dyDescent="0.35">
      <c r="A5188" s="62"/>
      <c r="B5188" s="63"/>
      <c r="C5188" s="63"/>
      <c r="D5188" s="63"/>
      <c r="E5188" s="64"/>
      <c r="F5188" s="62"/>
      <c r="G5188" s="65"/>
      <c r="H5188" s="66"/>
      <c r="I5188" s="67"/>
      <c r="J5188" s="68"/>
    </row>
    <row r="5189" spans="1:10" x14ac:dyDescent="0.35">
      <c r="A5189" s="62"/>
      <c r="B5189" s="63"/>
      <c r="C5189" s="63"/>
      <c r="D5189" s="63"/>
      <c r="E5189" s="64"/>
      <c r="F5189" s="62"/>
      <c r="G5189" s="65"/>
      <c r="H5189" s="66"/>
      <c r="I5189" s="67"/>
      <c r="J5189" s="68"/>
    </row>
    <row r="5190" spans="1:10" x14ac:dyDescent="0.35">
      <c r="A5190" s="62"/>
      <c r="B5190" s="63"/>
      <c r="C5190" s="63"/>
      <c r="D5190" s="63"/>
      <c r="E5190" s="64"/>
      <c r="F5190" s="62"/>
      <c r="G5190" s="65"/>
      <c r="H5190" s="66"/>
      <c r="I5190" s="67"/>
      <c r="J5190" s="68"/>
    </row>
    <row r="5191" spans="1:10" x14ac:dyDescent="0.35">
      <c r="A5191" s="62"/>
      <c r="B5191" s="63"/>
      <c r="C5191" s="63"/>
      <c r="D5191" s="63"/>
      <c r="E5191" s="64"/>
      <c r="F5191" s="62"/>
      <c r="G5191" s="65"/>
      <c r="H5191" s="66"/>
      <c r="I5191" s="67"/>
      <c r="J5191" s="68"/>
    </row>
    <row r="5192" spans="1:10" x14ac:dyDescent="0.35">
      <c r="A5192" s="62"/>
      <c r="B5192" s="63"/>
      <c r="C5192" s="63"/>
      <c r="D5192" s="63"/>
      <c r="E5192" s="64"/>
      <c r="F5192" s="62"/>
      <c r="G5192" s="65"/>
      <c r="H5192" s="66"/>
      <c r="I5192" s="67"/>
      <c r="J5192" s="68"/>
    </row>
    <row r="5193" spans="1:10" x14ac:dyDescent="0.35">
      <c r="A5193" s="62"/>
      <c r="B5193" s="63"/>
      <c r="C5193" s="63"/>
      <c r="D5193" s="63"/>
      <c r="E5193" s="64"/>
      <c r="F5193" s="62"/>
      <c r="G5193" s="65"/>
      <c r="H5193" s="66"/>
      <c r="I5193" s="67"/>
      <c r="J5193" s="68"/>
    </row>
    <row r="5194" spans="1:10" x14ac:dyDescent="0.35">
      <c r="A5194" s="62"/>
      <c r="B5194" s="63"/>
      <c r="C5194" s="63"/>
      <c r="D5194" s="63"/>
      <c r="E5194" s="64"/>
      <c r="F5194" s="62"/>
      <c r="G5194" s="65"/>
      <c r="H5194" s="66"/>
      <c r="I5194" s="67"/>
      <c r="J5194" s="68"/>
    </row>
    <row r="5195" spans="1:10" x14ac:dyDescent="0.35">
      <c r="A5195" s="62"/>
      <c r="B5195" s="63"/>
      <c r="C5195" s="63"/>
      <c r="D5195" s="63"/>
      <c r="E5195" s="64"/>
      <c r="F5195" s="62"/>
      <c r="G5195" s="65"/>
      <c r="H5195" s="66"/>
      <c r="I5195" s="67"/>
      <c r="J5195" s="68"/>
    </row>
    <row r="5196" spans="1:10" x14ac:dyDescent="0.35">
      <c r="A5196" s="62"/>
      <c r="B5196" s="63"/>
      <c r="C5196" s="63"/>
      <c r="D5196" s="63"/>
      <c r="E5196" s="64"/>
      <c r="F5196" s="62"/>
      <c r="G5196" s="65"/>
      <c r="H5196" s="66"/>
      <c r="I5196" s="67"/>
      <c r="J5196" s="68"/>
    </row>
    <row r="5197" spans="1:10" x14ac:dyDescent="0.35">
      <c r="A5197" s="62"/>
      <c r="B5197" s="63"/>
      <c r="C5197" s="63"/>
      <c r="D5197" s="63"/>
      <c r="E5197" s="64"/>
      <c r="F5197" s="62"/>
      <c r="G5197" s="65"/>
      <c r="H5197" s="66"/>
      <c r="I5197" s="67"/>
      <c r="J5197" s="68"/>
    </row>
    <row r="5198" spans="1:10" x14ac:dyDescent="0.35">
      <c r="A5198" s="62"/>
      <c r="B5198" s="63"/>
      <c r="C5198" s="63"/>
      <c r="D5198" s="63"/>
      <c r="E5198" s="64"/>
      <c r="F5198" s="62"/>
      <c r="G5198" s="65"/>
      <c r="H5198" s="66"/>
      <c r="I5198" s="67"/>
      <c r="J5198" s="68"/>
    </row>
    <row r="5199" spans="1:10" x14ac:dyDescent="0.35">
      <c r="A5199" s="62"/>
      <c r="B5199" s="63"/>
      <c r="C5199" s="63"/>
      <c r="D5199" s="63"/>
      <c r="E5199" s="64"/>
      <c r="F5199" s="62"/>
      <c r="G5199" s="65"/>
      <c r="H5199" s="66"/>
      <c r="I5199" s="67"/>
      <c r="J5199" s="68"/>
    </row>
    <row r="5200" spans="1:10" x14ac:dyDescent="0.35">
      <c r="A5200" s="62"/>
      <c r="B5200" s="63"/>
      <c r="C5200" s="63"/>
      <c r="D5200" s="63"/>
      <c r="E5200" s="64"/>
      <c r="F5200" s="62"/>
      <c r="G5200" s="65"/>
      <c r="H5200" s="66"/>
      <c r="I5200" s="67"/>
      <c r="J5200" s="68"/>
    </row>
    <row r="5201" spans="1:10" x14ac:dyDescent="0.35">
      <c r="A5201" s="62"/>
      <c r="B5201" s="63"/>
      <c r="C5201" s="63"/>
      <c r="D5201" s="63"/>
      <c r="E5201" s="64"/>
      <c r="F5201" s="62"/>
      <c r="G5201" s="65"/>
      <c r="H5201" s="66"/>
      <c r="I5201" s="67"/>
      <c r="J5201" s="68"/>
    </row>
    <row r="5202" spans="1:10" x14ac:dyDescent="0.35">
      <c r="A5202" s="62"/>
      <c r="B5202" s="63"/>
      <c r="C5202" s="63"/>
      <c r="D5202" s="63"/>
      <c r="E5202" s="64"/>
      <c r="F5202" s="62"/>
      <c r="G5202" s="65"/>
      <c r="H5202" s="66"/>
      <c r="I5202" s="67"/>
      <c r="J5202" s="68"/>
    </row>
    <row r="5203" spans="1:10" x14ac:dyDescent="0.35">
      <c r="A5203" s="62"/>
      <c r="B5203" s="63"/>
      <c r="C5203" s="63"/>
      <c r="D5203" s="63"/>
      <c r="E5203" s="64"/>
      <c r="F5203" s="62"/>
      <c r="G5203" s="65"/>
      <c r="H5203" s="66"/>
      <c r="I5203" s="67"/>
      <c r="J5203" s="68"/>
    </row>
    <row r="5204" spans="1:10" x14ac:dyDescent="0.35">
      <c r="A5204" s="62"/>
      <c r="B5204" s="63"/>
      <c r="C5204" s="63"/>
      <c r="D5204" s="63"/>
      <c r="E5204" s="64"/>
      <c r="F5204" s="62"/>
      <c r="G5204" s="65"/>
      <c r="H5204" s="66"/>
      <c r="I5204" s="67"/>
      <c r="J5204" s="68"/>
    </row>
    <row r="5205" spans="1:10" x14ac:dyDescent="0.35">
      <c r="A5205" s="62"/>
      <c r="B5205" s="63"/>
      <c r="C5205" s="63"/>
      <c r="D5205" s="63"/>
      <c r="E5205" s="64"/>
      <c r="F5205" s="62"/>
      <c r="G5205" s="65"/>
      <c r="H5205" s="66"/>
      <c r="I5205" s="67"/>
      <c r="J5205" s="68"/>
    </row>
    <row r="5206" spans="1:10" x14ac:dyDescent="0.35">
      <c r="A5206" s="62"/>
      <c r="B5206" s="63"/>
      <c r="C5206" s="63"/>
      <c r="D5206" s="63"/>
      <c r="E5206" s="64"/>
      <c r="F5206" s="62"/>
      <c r="G5206" s="65"/>
      <c r="H5206" s="66"/>
      <c r="I5206" s="67"/>
      <c r="J5206" s="68"/>
    </row>
    <row r="5207" spans="1:10" x14ac:dyDescent="0.35">
      <c r="A5207" s="62"/>
      <c r="B5207" s="63"/>
      <c r="C5207" s="63"/>
      <c r="D5207" s="63"/>
      <c r="E5207" s="64"/>
      <c r="F5207" s="62"/>
      <c r="G5207" s="65"/>
      <c r="H5207" s="66"/>
      <c r="I5207" s="67"/>
      <c r="J5207" s="68"/>
    </row>
    <row r="5208" spans="1:10" x14ac:dyDescent="0.35">
      <c r="A5208" s="62"/>
      <c r="B5208" s="63"/>
      <c r="C5208" s="63"/>
      <c r="D5208" s="63"/>
      <c r="E5208" s="64"/>
      <c r="F5208" s="62"/>
      <c r="G5208" s="65"/>
      <c r="H5208" s="66"/>
      <c r="I5208" s="67"/>
      <c r="J5208" s="68"/>
    </row>
    <row r="5209" spans="1:10" x14ac:dyDescent="0.35">
      <c r="A5209" s="62"/>
      <c r="B5209" s="63"/>
      <c r="C5209" s="63"/>
      <c r="D5209" s="63"/>
      <c r="E5209" s="64"/>
      <c r="F5209" s="62"/>
      <c r="G5209" s="65"/>
      <c r="H5209" s="66"/>
      <c r="I5209" s="67"/>
      <c r="J5209" s="68"/>
    </row>
    <row r="5210" spans="1:10" x14ac:dyDescent="0.35">
      <c r="A5210" s="62"/>
      <c r="B5210" s="63"/>
      <c r="C5210" s="63"/>
      <c r="D5210" s="63"/>
      <c r="E5210" s="64"/>
      <c r="F5210" s="62"/>
      <c r="G5210" s="65"/>
      <c r="H5210" s="66"/>
      <c r="I5210" s="67"/>
      <c r="J5210" s="68"/>
    </row>
    <row r="5211" spans="1:10" x14ac:dyDescent="0.35">
      <c r="A5211" s="62"/>
      <c r="B5211" s="63"/>
      <c r="C5211" s="63"/>
      <c r="D5211" s="63"/>
      <c r="E5211" s="64"/>
      <c r="F5211" s="62"/>
      <c r="G5211" s="65"/>
      <c r="H5211" s="66"/>
      <c r="I5211" s="67"/>
      <c r="J5211" s="68"/>
    </row>
    <row r="5212" spans="1:10" x14ac:dyDescent="0.35">
      <c r="A5212" s="62"/>
      <c r="B5212" s="63"/>
      <c r="C5212" s="63"/>
      <c r="D5212" s="63"/>
      <c r="E5212" s="64"/>
      <c r="F5212" s="62"/>
      <c r="G5212" s="65"/>
      <c r="H5212" s="66"/>
      <c r="I5212" s="67"/>
      <c r="J5212" s="68"/>
    </row>
    <row r="5213" spans="1:10" x14ac:dyDescent="0.35">
      <c r="A5213" s="62"/>
      <c r="B5213" s="63"/>
      <c r="C5213" s="63"/>
      <c r="D5213" s="63"/>
      <c r="E5213" s="64"/>
      <c r="F5213" s="62"/>
      <c r="G5213" s="65"/>
      <c r="H5213" s="66"/>
      <c r="I5213" s="67"/>
      <c r="J5213" s="68"/>
    </row>
    <row r="5214" spans="1:10" x14ac:dyDescent="0.35">
      <c r="A5214" s="62"/>
      <c r="B5214" s="63"/>
      <c r="C5214" s="63"/>
      <c r="D5214" s="63"/>
      <c r="E5214" s="64"/>
      <c r="F5214" s="62"/>
      <c r="G5214" s="65"/>
      <c r="H5214" s="66"/>
      <c r="I5214" s="67"/>
      <c r="J5214" s="68"/>
    </row>
    <row r="5215" spans="1:10" x14ac:dyDescent="0.35">
      <c r="A5215" s="62"/>
      <c r="B5215" s="63"/>
      <c r="C5215" s="63"/>
      <c r="D5215" s="63"/>
      <c r="E5215" s="64"/>
      <c r="F5215" s="62"/>
      <c r="G5215" s="65"/>
      <c r="H5215" s="66"/>
      <c r="I5215" s="67"/>
      <c r="J5215" s="68"/>
    </row>
    <row r="5216" spans="1:10" x14ac:dyDescent="0.35">
      <c r="A5216" s="62"/>
      <c r="B5216" s="63"/>
      <c r="C5216" s="63"/>
      <c r="D5216" s="63"/>
      <c r="E5216" s="64"/>
      <c r="F5216" s="62"/>
      <c r="G5216" s="65"/>
      <c r="H5216" s="66"/>
      <c r="I5216" s="67"/>
      <c r="J5216" s="68"/>
    </row>
    <row r="5217" spans="1:10" x14ac:dyDescent="0.35">
      <c r="A5217" s="62"/>
      <c r="B5217" s="63"/>
      <c r="C5217" s="63"/>
      <c r="D5217" s="63"/>
      <c r="E5217" s="64"/>
      <c r="F5217" s="62"/>
      <c r="G5217" s="65"/>
      <c r="H5217" s="66"/>
      <c r="I5217" s="67"/>
      <c r="J5217" s="68"/>
    </row>
    <row r="5218" spans="1:10" x14ac:dyDescent="0.35">
      <c r="A5218" s="62"/>
      <c r="B5218" s="63"/>
      <c r="C5218" s="63"/>
      <c r="D5218" s="63"/>
      <c r="E5218" s="64"/>
      <c r="F5218" s="62"/>
      <c r="G5218" s="65"/>
      <c r="H5218" s="66"/>
      <c r="I5218" s="67"/>
      <c r="J5218" s="68"/>
    </row>
    <row r="5219" spans="1:10" x14ac:dyDescent="0.35">
      <c r="A5219" s="62"/>
      <c r="B5219" s="63"/>
      <c r="C5219" s="63"/>
      <c r="D5219" s="63"/>
      <c r="E5219" s="64"/>
      <c r="F5219" s="62"/>
      <c r="G5219" s="65"/>
      <c r="H5219" s="66"/>
      <c r="I5219" s="67"/>
      <c r="J5219" s="68"/>
    </row>
    <row r="5220" spans="1:10" x14ac:dyDescent="0.35">
      <c r="A5220" s="62"/>
      <c r="B5220" s="63"/>
      <c r="C5220" s="63"/>
      <c r="D5220" s="63"/>
      <c r="E5220" s="64"/>
      <c r="F5220" s="62"/>
      <c r="G5220" s="65"/>
      <c r="H5220" s="66"/>
      <c r="I5220" s="67"/>
      <c r="J5220" s="68"/>
    </row>
    <row r="5221" spans="1:10" x14ac:dyDescent="0.35">
      <c r="A5221" s="62"/>
      <c r="B5221" s="63"/>
      <c r="C5221" s="63"/>
      <c r="D5221" s="63"/>
      <c r="E5221" s="64"/>
      <c r="F5221" s="62"/>
      <c r="G5221" s="65"/>
      <c r="H5221" s="66"/>
      <c r="I5221" s="67"/>
      <c r="J5221" s="68"/>
    </row>
    <row r="5222" spans="1:10" x14ac:dyDescent="0.35">
      <c r="A5222" s="62"/>
      <c r="B5222" s="63"/>
      <c r="C5222" s="63"/>
      <c r="D5222" s="63"/>
      <c r="E5222" s="64"/>
      <c r="F5222" s="62"/>
      <c r="G5222" s="65"/>
      <c r="H5222" s="66"/>
      <c r="I5222" s="67"/>
      <c r="J5222" s="68"/>
    </row>
    <row r="5223" spans="1:10" x14ac:dyDescent="0.35">
      <c r="A5223" s="62"/>
      <c r="B5223" s="63"/>
      <c r="C5223" s="63"/>
      <c r="D5223" s="63"/>
      <c r="E5223" s="64"/>
      <c r="F5223" s="62"/>
      <c r="G5223" s="65"/>
      <c r="H5223" s="66"/>
      <c r="I5223" s="67"/>
      <c r="J5223" s="68"/>
    </row>
    <row r="5224" spans="1:10" x14ac:dyDescent="0.35">
      <c r="A5224" s="62"/>
      <c r="B5224" s="63"/>
      <c r="C5224" s="63"/>
      <c r="D5224" s="63"/>
      <c r="E5224" s="64"/>
      <c r="F5224" s="62"/>
      <c r="G5224" s="65"/>
      <c r="H5224" s="66"/>
      <c r="I5224" s="67"/>
      <c r="J5224" s="68"/>
    </row>
    <row r="5225" spans="1:10" x14ac:dyDescent="0.35">
      <c r="A5225" s="62"/>
      <c r="B5225" s="63"/>
      <c r="C5225" s="63"/>
      <c r="D5225" s="63"/>
      <c r="E5225" s="64"/>
      <c r="F5225" s="62"/>
      <c r="G5225" s="65"/>
      <c r="H5225" s="66"/>
      <c r="I5225" s="67"/>
      <c r="J5225" s="68"/>
    </row>
    <row r="5226" spans="1:10" x14ac:dyDescent="0.35">
      <c r="A5226" s="62"/>
      <c r="B5226" s="63"/>
      <c r="C5226" s="63"/>
      <c r="D5226" s="63"/>
      <c r="E5226" s="64"/>
      <c r="F5226" s="62"/>
      <c r="G5226" s="65"/>
      <c r="H5226" s="66"/>
      <c r="I5226" s="67"/>
      <c r="J5226" s="68"/>
    </row>
    <row r="5227" spans="1:10" x14ac:dyDescent="0.35">
      <c r="A5227" s="62"/>
      <c r="B5227" s="63"/>
      <c r="C5227" s="63"/>
      <c r="D5227" s="63"/>
      <c r="E5227" s="64"/>
      <c r="F5227" s="62"/>
      <c r="G5227" s="65"/>
      <c r="H5227" s="66"/>
      <c r="I5227" s="67"/>
      <c r="J5227" s="68"/>
    </row>
    <row r="5228" spans="1:10" x14ac:dyDescent="0.35">
      <c r="A5228" s="62"/>
      <c r="B5228" s="63"/>
      <c r="C5228" s="63"/>
      <c r="D5228" s="63"/>
      <c r="E5228" s="64"/>
      <c r="F5228" s="62"/>
      <c r="G5228" s="65"/>
      <c r="H5228" s="66"/>
      <c r="I5228" s="67"/>
      <c r="J5228" s="68"/>
    </row>
    <row r="5229" spans="1:10" x14ac:dyDescent="0.35">
      <c r="A5229" s="62"/>
      <c r="B5229" s="63"/>
      <c r="C5229" s="63"/>
      <c r="D5229" s="63"/>
      <c r="E5229" s="64"/>
      <c r="F5229" s="62"/>
      <c r="G5229" s="65"/>
      <c r="H5229" s="66"/>
      <c r="I5229" s="67"/>
      <c r="J5229" s="68"/>
    </row>
    <row r="5230" spans="1:10" x14ac:dyDescent="0.35">
      <c r="A5230" s="62"/>
      <c r="B5230" s="63"/>
      <c r="C5230" s="63"/>
      <c r="D5230" s="63"/>
      <c r="E5230" s="64"/>
      <c r="F5230" s="62"/>
      <c r="G5230" s="65"/>
      <c r="H5230" s="66"/>
      <c r="I5230" s="67"/>
      <c r="J5230" s="68"/>
    </row>
    <row r="5231" spans="1:10" x14ac:dyDescent="0.35">
      <c r="A5231" s="62"/>
      <c r="B5231" s="63"/>
      <c r="C5231" s="63"/>
      <c r="D5231" s="63"/>
      <c r="E5231" s="64"/>
      <c r="F5231" s="62"/>
      <c r="G5231" s="65"/>
      <c r="H5231" s="66"/>
      <c r="I5231" s="67"/>
      <c r="J5231" s="68"/>
    </row>
    <row r="5232" spans="1:10" x14ac:dyDescent="0.35">
      <c r="A5232" s="62"/>
      <c r="B5232" s="63"/>
      <c r="C5232" s="63"/>
      <c r="D5232" s="63"/>
      <c r="E5232" s="64"/>
      <c r="F5232" s="62"/>
      <c r="G5232" s="65"/>
      <c r="H5232" s="66"/>
      <c r="I5232" s="67"/>
      <c r="J5232" s="68"/>
    </row>
    <row r="5233" spans="1:10" x14ac:dyDescent="0.35">
      <c r="A5233" s="62"/>
      <c r="B5233" s="63"/>
      <c r="C5233" s="63"/>
      <c r="D5233" s="63"/>
      <c r="E5233" s="64"/>
      <c r="F5233" s="62"/>
      <c r="G5233" s="65"/>
      <c r="H5233" s="66"/>
      <c r="I5233" s="67"/>
      <c r="J5233" s="68"/>
    </row>
    <row r="5234" spans="1:10" x14ac:dyDescent="0.35">
      <c r="A5234" s="62"/>
      <c r="B5234" s="63"/>
      <c r="C5234" s="63"/>
      <c r="D5234" s="63"/>
      <c r="E5234" s="64"/>
      <c r="F5234" s="62"/>
      <c r="G5234" s="65"/>
      <c r="H5234" s="66"/>
      <c r="I5234" s="67"/>
      <c r="J5234" s="68"/>
    </row>
    <row r="5235" spans="1:10" x14ac:dyDescent="0.35">
      <c r="A5235" s="62"/>
      <c r="B5235" s="63"/>
      <c r="C5235" s="63"/>
      <c r="D5235" s="63"/>
      <c r="E5235" s="64"/>
      <c r="F5235" s="62"/>
      <c r="G5235" s="65"/>
      <c r="H5235" s="66"/>
      <c r="I5235" s="67"/>
      <c r="J5235" s="68"/>
    </row>
    <row r="5236" spans="1:10" x14ac:dyDescent="0.35">
      <c r="A5236" s="62"/>
      <c r="B5236" s="63"/>
      <c r="C5236" s="63"/>
      <c r="D5236" s="63"/>
      <c r="E5236" s="64"/>
      <c r="F5236" s="62"/>
      <c r="G5236" s="65"/>
      <c r="H5236" s="66"/>
      <c r="I5236" s="67"/>
      <c r="J5236" s="68"/>
    </row>
    <row r="5237" spans="1:10" x14ac:dyDescent="0.35">
      <c r="A5237" s="62"/>
      <c r="B5237" s="63"/>
      <c r="C5237" s="63"/>
      <c r="D5237" s="63"/>
      <c r="E5237" s="64"/>
      <c r="F5237" s="62"/>
      <c r="G5237" s="65"/>
      <c r="H5237" s="66"/>
      <c r="I5237" s="67"/>
      <c r="J5237" s="68"/>
    </row>
    <row r="5238" spans="1:10" x14ac:dyDescent="0.35">
      <c r="A5238" s="62"/>
      <c r="B5238" s="63"/>
      <c r="C5238" s="63"/>
      <c r="D5238" s="63"/>
      <c r="E5238" s="64"/>
      <c r="F5238" s="62"/>
      <c r="G5238" s="65"/>
      <c r="H5238" s="66"/>
      <c r="I5238" s="67"/>
      <c r="J5238" s="68"/>
    </row>
    <row r="5239" spans="1:10" x14ac:dyDescent="0.35">
      <c r="A5239" s="62"/>
      <c r="B5239" s="63"/>
      <c r="C5239" s="63"/>
      <c r="D5239" s="63"/>
      <c r="E5239" s="64"/>
      <c r="F5239" s="62"/>
      <c r="G5239" s="65"/>
      <c r="H5239" s="66"/>
      <c r="I5239" s="67"/>
      <c r="J5239" s="68"/>
    </row>
    <row r="5240" spans="1:10" x14ac:dyDescent="0.35">
      <c r="A5240" s="62"/>
      <c r="B5240" s="63"/>
      <c r="C5240" s="63"/>
      <c r="D5240" s="63"/>
      <c r="E5240" s="64"/>
      <c r="F5240" s="62"/>
      <c r="G5240" s="65"/>
      <c r="H5240" s="66"/>
      <c r="I5240" s="67"/>
      <c r="J5240" s="68"/>
    </row>
    <row r="5241" spans="1:10" x14ac:dyDescent="0.35">
      <c r="A5241" s="62"/>
      <c r="B5241" s="63"/>
      <c r="C5241" s="63"/>
      <c r="D5241" s="63"/>
      <c r="E5241" s="64"/>
      <c r="F5241" s="62"/>
      <c r="G5241" s="65"/>
      <c r="H5241" s="66"/>
      <c r="I5241" s="67"/>
      <c r="J5241" s="68"/>
    </row>
    <row r="5242" spans="1:10" x14ac:dyDescent="0.35">
      <c r="A5242" s="62"/>
      <c r="B5242" s="63"/>
      <c r="C5242" s="63"/>
      <c r="D5242" s="63"/>
      <c r="E5242" s="64"/>
      <c r="F5242" s="62"/>
      <c r="G5242" s="65"/>
      <c r="H5242" s="66"/>
      <c r="I5242" s="67"/>
      <c r="J5242" s="68"/>
    </row>
    <row r="5243" spans="1:10" x14ac:dyDescent="0.35">
      <c r="A5243" s="62"/>
      <c r="B5243" s="63"/>
      <c r="C5243" s="63"/>
      <c r="D5243" s="63"/>
      <c r="E5243" s="64"/>
      <c r="F5243" s="62"/>
      <c r="G5243" s="65"/>
      <c r="H5243" s="66"/>
      <c r="I5243" s="67"/>
      <c r="J5243" s="68"/>
    </row>
    <row r="5244" spans="1:10" x14ac:dyDescent="0.35">
      <c r="A5244" s="62"/>
      <c r="B5244" s="63"/>
      <c r="C5244" s="63"/>
      <c r="D5244" s="63"/>
      <c r="E5244" s="64"/>
      <c r="F5244" s="62"/>
      <c r="G5244" s="65"/>
      <c r="H5244" s="66"/>
      <c r="I5244" s="67"/>
      <c r="J5244" s="68"/>
    </row>
    <row r="5245" spans="1:10" x14ac:dyDescent="0.35">
      <c r="A5245" s="62"/>
      <c r="B5245" s="63"/>
      <c r="C5245" s="63"/>
      <c r="D5245" s="63"/>
      <c r="E5245" s="64"/>
      <c r="F5245" s="62"/>
      <c r="G5245" s="65"/>
      <c r="H5245" s="66"/>
      <c r="I5245" s="67"/>
      <c r="J5245" s="68"/>
    </row>
    <row r="5246" spans="1:10" x14ac:dyDescent="0.35">
      <c r="A5246" s="62"/>
      <c r="B5246" s="63"/>
      <c r="C5246" s="63"/>
      <c r="D5246" s="63"/>
      <c r="E5246" s="64"/>
      <c r="F5246" s="62"/>
      <c r="G5246" s="65"/>
      <c r="H5246" s="66"/>
      <c r="I5246" s="67"/>
      <c r="J5246" s="68"/>
    </row>
    <row r="5247" spans="1:10" x14ac:dyDescent="0.35">
      <c r="A5247" s="62"/>
      <c r="B5247" s="63"/>
      <c r="C5247" s="63"/>
      <c r="D5247" s="63"/>
      <c r="E5247" s="64"/>
      <c r="F5247" s="62"/>
      <c r="G5247" s="65"/>
      <c r="H5247" s="66"/>
      <c r="I5247" s="67"/>
      <c r="J5247" s="68"/>
    </row>
    <row r="5248" spans="1:10" x14ac:dyDescent="0.35">
      <c r="A5248" s="62"/>
      <c r="B5248" s="63"/>
      <c r="C5248" s="63"/>
      <c r="D5248" s="63"/>
      <c r="E5248" s="64"/>
      <c r="F5248" s="62"/>
      <c r="G5248" s="65"/>
      <c r="H5248" s="66"/>
      <c r="I5248" s="67"/>
      <c r="J5248" s="68"/>
    </row>
    <row r="5249" spans="1:10" x14ac:dyDescent="0.35">
      <c r="A5249" s="62"/>
      <c r="B5249" s="63"/>
      <c r="C5249" s="63"/>
      <c r="D5249" s="63"/>
      <c r="E5249" s="64"/>
      <c r="F5249" s="62"/>
      <c r="G5249" s="65"/>
      <c r="H5249" s="66"/>
      <c r="I5249" s="67"/>
      <c r="J5249" s="68"/>
    </row>
    <row r="5250" spans="1:10" x14ac:dyDescent="0.35">
      <c r="A5250" s="62"/>
      <c r="B5250" s="63"/>
      <c r="C5250" s="63"/>
      <c r="D5250" s="63"/>
      <c r="E5250" s="64"/>
      <c r="F5250" s="62"/>
      <c r="G5250" s="65"/>
      <c r="H5250" s="66"/>
      <c r="I5250" s="67"/>
      <c r="J5250" s="68"/>
    </row>
    <row r="5251" spans="1:10" x14ac:dyDescent="0.35">
      <c r="A5251" s="62"/>
      <c r="B5251" s="63"/>
      <c r="C5251" s="63"/>
      <c r="D5251" s="63"/>
      <c r="E5251" s="64"/>
      <c r="F5251" s="62"/>
      <c r="G5251" s="65"/>
      <c r="H5251" s="66"/>
      <c r="I5251" s="67"/>
      <c r="J5251" s="68"/>
    </row>
    <row r="5252" spans="1:10" x14ac:dyDescent="0.35">
      <c r="A5252" s="62"/>
      <c r="B5252" s="63"/>
      <c r="C5252" s="63"/>
      <c r="D5252" s="63"/>
      <c r="E5252" s="64"/>
      <c r="F5252" s="62"/>
      <c r="G5252" s="65"/>
      <c r="H5252" s="66"/>
      <c r="I5252" s="67"/>
      <c r="J5252" s="68"/>
    </row>
    <row r="5253" spans="1:10" x14ac:dyDescent="0.35">
      <c r="A5253" s="62"/>
      <c r="B5253" s="63"/>
      <c r="C5253" s="63"/>
      <c r="D5253" s="63"/>
      <c r="E5253" s="64"/>
      <c r="F5253" s="62"/>
      <c r="G5253" s="65"/>
      <c r="H5253" s="66"/>
      <c r="I5253" s="67"/>
      <c r="J5253" s="68"/>
    </row>
    <row r="5254" spans="1:10" x14ac:dyDescent="0.35">
      <c r="A5254" s="62"/>
      <c r="B5254" s="63"/>
      <c r="C5254" s="63"/>
      <c r="D5254" s="63"/>
      <c r="E5254" s="64"/>
      <c r="F5254" s="62"/>
      <c r="G5254" s="65"/>
      <c r="H5254" s="66"/>
      <c r="I5254" s="67"/>
      <c r="J5254" s="68"/>
    </row>
    <row r="5255" spans="1:10" x14ac:dyDescent="0.35">
      <c r="A5255" s="62"/>
      <c r="B5255" s="63"/>
      <c r="C5255" s="63"/>
      <c r="D5255" s="63"/>
      <c r="E5255" s="64"/>
      <c r="F5255" s="62"/>
      <c r="G5255" s="65"/>
      <c r="H5255" s="66"/>
      <c r="I5255" s="67"/>
      <c r="J5255" s="68"/>
    </row>
    <row r="5256" spans="1:10" x14ac:dyDescent="0.35">
      <c r="A5256" s="62"/>
      <c r="B5256" s="63"/>
      <c r="C5256" s="63"/>
      <c r="D5256" s="63"/>
      <c r="E5256" s="64"/>
      <c r="F5256" s="62"/>
      <c r="G5256" s="65"/>
      <c r="H5256" s="66"/>
      <c r="I5256" s="67"/>
      <c r="J5256" s="68"/>
    </row>
    <row r="5257" spans="1:10" x14ac:dyDescent="0.35">
      <c r="A5257" s="62"/>
      <c r="B5257" s="63"/>
      <c r="C5257" s="63"/>
      <c r="D5257" s="63"/>
      <c r="E5257" s="64"/>
      <c r="F5257" s="62"/>
      <c r="G5257" s="65"/>
      <c r="H5257" s="66"/>
      <c r="I5257" s="67"/>
      <c r="J5257" s="68"/>
    </row>
    <row r="5258" spans="1:10" x14ac:dyDescent="0.35">
      <c r="A5258" s="62"/>
      <c r="B5258" s="63"/>
      <c r="C5258" s="63"/>
      <c r="D5258" s="63"/>
      <c r="E5258" s="64"/>
      <c r="F5258" s="62"/>
      <c r="G5258" s="65"/>
      <c r="H5258" s="66"/>
      <c r="I5258" s="67"/>
      <c r="J5258" s="68"/>
    </row>
    <row r="5259" spans="1:10" x14ac:dyDescent="0.35">
      <c r="A5259" s="62"/>
      <c r="B5259" s="63"/>
      <c r="C5259" s="63"/>
      <c r="D5259" s="63"/>
      <c r="E5259" s="64"/>
      <c r="F5259" s="62"/>
      <c r="G5259" s="65"/>
      <c r="H5259" s="66"/>
      <c r="I5259" s="67"/>
      <c r="J5259" s="68"/>
    </row>
    <row r="5260" spans="1:10" x14ac:dyDescent="0.35">
      <c r="A5260" s="62"/>
      <c r="B5260" s="63"/>
      <c r="C5260" s="63"/>
      <c r="D5260" s="63"/>
      <c r="E5260" s="64"/>
      <c r="F5260" s="62"/>
      <c r="G5260" s="65"/>
      <c r="H5260" s="66"/>
      <c r="I5260" s="67"/>
      <c r="J5260" s="68"/>
    </row>
    <row r="5261" spans="1:10" x14ac:dyDescent="0.35">
      <c r="A5261" s="62"/>
      <c r="B5261" s="63"/>
      <c r="C5261" s="63"/>
      <c r="D5261" s="63"/>
      <c r="E5261" s="64"/>
      <c r="F5261" s="62"/>
      <c r="G5261" s="65"/>
      <c r="H5261" s="66"/>
      <c r="I5261" s="67"/>
      <c r="J5261" s="68"/>
    </row>
    <row r="5262" spans="1:10" x14ac:dyDescent="0.35">
      <c r="A5262" s="62"/>
      <c r="B5262" s="63"/>
      <c r="C5262" s="63"/>
      <c r="D5262" s="63"/>
      <c r="E5262" s="64"/>
      <c r="F5262" s="62"/>
      <c r="G5262" s="65"/>
      <c r="H5262" s="66"/>
      <c r="I5262" s="67"/>
      <c r="J5262" s="68"/>
    </row>
    <row r="5263" spans="1:10" x14ac:dyDescent="0.35">
      <c r="A5263" s="62"/>
      <c r="B5263" s="63"/>
      <c r="C5263" s="63"/>
      <c r="D5263" s="63"/>
      <c r="E5263" s="64"/>
      <c r="F5263" s="62"/>
      <c r="G5263" s="65"/>
      <c r="H5263" s="66"/>
      <c r="I5263" s="67"/>
      <c r="J5263" s="68"/>
    </row>
    <row r="5264" spans="1:10" x14ac:dyDescent="0.35">
      <c r="A5264" s="62"/>
      <c r="B5264" s="63"/>
      <c r="C5264" s="63"/>
      <c r="D5264" s="63"/>
      <c r="E5264" s="64"/>
      <c r="F5264" s="62"/>
      <c r="G5264" s="65"/>
      <c r="H5264" s="66"/>
      <c r="I5264" s="67"/>
      <c r="J5264" s="68"/>
    </row>
    <row r="5265" spans="1:10" x14ac:dyDescent="0.35">
      <c r="A5265" s="62"/>
      <c r="B5265" s="63"/>
      <c r="C5265" s="63"/>
      <c r="D5265" s="63"/>
      <c r="E5265" s="64"/>
      <c r="F5265" s="62"/>
      <c r="G5265" s="65"/>
      <c r="H5265" s="66"/>
      <c r="I5265" s="67"/>
      <c r="J5265" s="68"/>
    </row>
    <row r="5266" spans="1:10" x14ac:dyDescent="0.35">
      <c r="A5266" s="62"/>
      <c r="B5266" s="63"/>
      <c r="C5266" s="63"/>
      <c r="D5266" s="63"/>
      <c r="E5266" s="64"/>
      <c r="F5266" s="62"/>
      <c r="G5266" s="65"/>
      <c r="H5266" s="66"/>
      <c r="I5266" s="67"/>
      <c r="J5266" s="68"/>
    </row>
    <row r="5267" spans="1:10" x14ac:dyDescent="0.35">
      <c r="A5267" s="62"/>
      <c r="B5267" s="63"/>
      <c r="C5267" s="63"/>
      <c r="D5267" s="63"/>
      <c r="E5267" s="64"/>
      <c r="F5267" s="62"/>
      <c r="G5267" s="65"/>
      <c r="H5267" s="66"/>
      <c r="I5267" s="67"/>
      <c r="J5267" s="68"/>
    </row>
    <row r="5268" spans="1:10" x14ac:dyDescent="0.35">
      <c r="A5268" s="62"/>
      <c r="B5268" s="63"/>
      <c r="C5268" s="63"/>
      <c r="D5268" s="63"/>
      <c r="E5268" s="64"/>
      <c r="F5268" s="62"/>
      <c r="G5268" s="65"/>
      <c r="H5268" s="66"/>
      <c r="I5268" s="67"/>
      <c r="J5268" s="68"/>
    </row>
    <row r="5269" spans="1:10" x14ac:dyDescent="0.35">
      <c r="A5269" s="62"/>
      <c r="B5269" s="63"/>
      <c r="C5269" s="63"/>
      <c r="D5269" s="63"/>
      <c r="E5269" s="64"/>
      <c r="F5269" s="62"/>
      <c r="G5269" s="65"/>
      <c r="H5269" s="66"/>
      <c r="I5269" s="67"/>
      <c r="J5269" s="68"/>
    </row>
    <row r="5270" spans="1:10" x14ac:dyDescent="0.35">
      <c r="A5270" s="62"/>
      <c r="B5270" s="63"/>
      <c r="C5270" s="63"/>
      <c r="D5270" s="63"/>
      <c r="E5270" s="64"/>
      <c r="F5270" s="62"/>
      <c r="G5270" s="65"/>
      <c r="H5270" s="66"/>
      <c r="I5270" s="67"/>
      <c r="J5270" s="68"/>
    </row>
    <row r="5271" spans="1:10" x14ac:dyDescent="0.35">
      <c r="A5271" s="62"/>
      <c r="B5271" s="63"/>
      <c r="C5271" s="63"/>
      <c r="D5271" s="63"/>
      <c r="E5271" s="64"/>
      <c r="F5271" s="62"/>
      <c r="G5271" s="65"/>
      <c r="H5271" s="66"/>
      <c r="I5271" s="67"/>
      <c r="J5271" s="68"/>
    </row>
    <row r="5272" spans="1:10" x14ac:dyDescent="0.35">
      <c r="A5272" s="62"/>
      <c r="B5272" s="63"/>
      <c r="C5272" s="63"/>
      <c r="D5272" s="63"/>
      <c r="E5272" s="64"/>
      <c r="F5272" s="62"/>
      <c r="G5272" s="65"/>
      <c r="H5272" s="66"/>
      <c r="I5272" s="67"/>
      <c r="J5272" s="68"/>
    </row>
    <row r="5273" spans="1:10" x14ac:dyDescent="0.35">
      <c r="A5273" s="62"/>
      <c r="B5273" s="63"/>
      <c r="C5273" s="63"/>
      <c r="D5273" s="63"/>
      <c r="E5273" s="64"/>
      <c r="F5273" s="62"/>
      <c r="G5273" s="65"/>
      <c r="H5273" s="66"/>
      <c r="I5273" s="67"/>
      <c r="J5273" s="68"/>
    </row>
    <row r="5274" spans="1:10" x14ac:dyDescent="0.35">
      <c r="A5274" s="62"/>
      <c r="B5274" s="63"/>
      <c r="C5274" s="63"/>
      <c r="D5274" s="63"/>
      <c r="E5274" s="64"/>
      <c r="F5274" s="62"/>
      <c r="G5274" s="65"/>
      <c r="H5274" s="66"/>
      <c r="I5274" s="67"/>
      <c r="J5274" s="68"/>
    </row>
    <row r="5275" spans="1:10" x14ac:dyDescent="0.35">
      <c r="A5275" s="62"/>
      <c r="B5275" s="63"/>
      <c r="C5275" s="63"/>
      <c r="D5275" s="63"/>
      <c r="E5275" s="64"/>
      <c r="F5275" s="62"/>
      <c r="G5275" s="65"/>
      <c r="H5275" s="66"/>
      <c r="I5275" s="67"/>
      <c r="J5275" s="68"/>
    </row>
    <row r="5276" spans="1:10" x14ac:dyDescent="0.35">
      <c r="A5276" s="62"/>
      <c r="B5276" s="63"/>
      <c r="C5276" s="63"/>
      <c r="D5276" s="63"/>
      <c r="E5276" s="64"/>
      <c r="F5276" s="62"/>
      <c r="G5276" s="65"/>
      <c r="H5276" s="66"/>
      <c r="I5276" s="67"/>
      <c r="J5276" s="68"/>
    </row>
    <row r="5277" spans="1:10" x14ac:dyDescent="0.35">
      <c r="A5277" s="62"/>
      <c r="B5277" s="63"/>
      <c r="C5277" s="63"/>
      <c r="D5277" s="63"/>
      <c r="E5277" s="64"/>
      <c r="F5277" s="62"/>
      <c r="G5277" s="65"/>
      <c r="H5277" s="66"/>
      <c r="I5277" s="67"/>
      <c r="J5277" s="68"/>
    </row>
    <row r="5278" spans="1:10" x14ac:dyDescent="0.35">
      <c r="A5278" s="62"/>
      <c r="B5278" s="63"/>
      <c r="C5278" s="63"/>
      <c r="D5278" s="63"/>
      <c r="E5278" s="64"/>
      <c r="F5278" s="62"/>
      <c r="G5278" s="65"/>
      <c r="H5278" s="66"/>
      <c r="I5278" s="67"/>
      <c r="J5278" s="68"/>
    </row>
    <row r="5279" spans="1:10" x14ac:dyDescent="0.35">
      <c r="A5279" s="62"/>
      <c r="B5279" s="63"/>
      <c r="C5279" s="63"/>
      <c r="D5279" s="63"/>
      <c r="E5279" s="64"/>
      <c r="F5279" s="62"/>
      <c r="G5279" s="65"/>
      <c r="H5279" s="66"/>
      <c r="I5279" s="67"/>
      <c r="J5279" s="68"/>
    </row>
    <row r="5280" spans="1:10" x14ac:dyDescent="0.35">
      <c r="A5280" s="62"/>
      <c r="B5280" s="63"/>
      <c r="C5280" s="63"/>
      <c r="D5280" s="63"/>
      <c r="E5280" s="64"/>
      <c r="F5280" s="62"/>
      <c r="G5280" s="65"/>
      <c r="H5280" s="66"/>
      <c r="I5280" s="67"/>
      <c r="J5280" s="68"/>
    </row>
    <row r="5281" spans="1:10" x14ac:dyDescent="0.35">
      <c r="A5281" s="62"/>
      <c r="B5281" s="63"/>
      <c r="C5281" s="63"/>
      <c r="D5281" s="63"/>
      <c r="E5281" s="64"/>
      <c r="F5281" s="62"/>
      <c r="G5281" s="65"/>
      <c r="H5281" s="66"/>
      <c r="I5281" s="67"/>
      <c r="J5281" s="68"/>
    </row>
    <row r="5282" spans="1:10" x14ac:dyDescent="0.35">
      <c r="A5282" s="62"/>
      <c r="B5282" s="63"/>
      <c r="C5282" s="63"/>
      <c r="D5282" s="63"/>
      <c r="E5282" s="64"/>
      <c r="F5282" s="62"/>
      <c r="G5282" s="65"/>
      <c r="H5282" s="66"/>
      <c r="I5282" s="67"/>
      <c r="J5282" s="68"/>
    </row>
    <row r="5283" spans="1:10" x14ac:dyDescent="0.35">
      <c r="A5283" s="62"/>
      <c r="B5283" s="63"/>
      <c r="C5283" s="63"/>
      <c r="D5283" s="63"/>
      <c r="E5283" s="64"/>
      <c r="F5283" s="62"/>
      <c r="G5283" s="65"/>
      <c r="H5283" s="66"/>
      <c r="I5283" s="67"/>
      <c r="J5283" s="68"/>
    </row>
    <row r="5284" spans="1:10" x14ac:dyDescent="0.35">
      <c r="A5284" s="62"/>
      <c r="B5284" s="63"/>
      <c r="C5284" s="63"/>
      <c r="D5284" s="63"/>
      <c r="E5284" s="64"/>
      <c r="F5284" s="62"/>
      <c r="G5284" s="65"/>
      <c r="H5284" s="66"/>
      <c r="I5284" s="67"/>
      <c r="J5284" s="68"/>
    </row>
    <row r="5285" spans="1:10" x14ac:dyDescent="0.35">
      <c r="A5285" s="62"/>
      <c r="B5285" s="63"/>
      <c r="C5285" s="63"/>
      <c r="D5285" s="63"/>
      <c r="E5285" s="64"/>
      <c r="F5285" s="62"/>
      <c r="G5285" s="65"/>
      <c r="H5285" s="66"/>
      <c r="I5285" s="67"/>
      <c r="J5285" s="68"/>
    </row>
    <row r="5286" spans="1:10" x14ac:dyDescent="0.35">
      <c r="A5286" s="62"/>
      <c r="B5286" s="63"/>
      <c r="C5286" s="63"/>
      <c r="D5286" s="63"/>
      <c r="E5286" s="64"/>
      <c r="F5286" s="62"/>
      <c r="G5286" s="65"/>
      <c r="H5286" s="66"/>
      <c r="I5286" s="67"/>
      <c r="J5286" s="68"/>
    </row>
    <row r="5287" spans="1:10" x14ac:dyDescent="0.35">
      <c r="A5287" s="62"/>
      <c r="B5287" s="63"/>
      <c r="C5287" s="63"/>
      <c r="D5287" s="63"/>
      <c r="E5287" s="64"/>
      <c r="F5287" s="62"/>
      <c r="G5287" s="65"/>
      <c r="H5287" s="66"/>
      <c r="I5287" s="67"/>
      <c r="J5287" s="68"/>
    </row>
    <row r="5288" spans="1:10" x14ac:dyDescent="0.35">
      <c r="A5288" s="62"/>
      <c r="B5288" s="63"/>
      <c r="C5288" s="63"/>
      <c r="D5288" s="63"/>
      <c r="E5288" s="64"/>
      <c r="F5288" s="62"/>
      <c r="G5288" s="65"/>
      <c r="H5288" s="66"/>
      <c r="I5288" s="67"/>
      <c r="J5288" s="68"/>
    </row>
    <row r="5289" spans="1:10" x14ac:dyDescent="0.35">
      <c r="A5289" s="62"/>
      <c r="B5289" s="63"/>
      <c r="C5289" s="63"/>
      <c r="D5289" s="63"/>
      <c r="E5289" s="64"/>
      <c r="F5289" s="62"/>
      <c r="G5289" s="65"/>
      <c r="H5289" s="66"/>
      <c r="I5289" s="67"/>
      <c r="J5289" s="68"/>
    </row>
    <row r="5290" spans="1:10" x14ac:dyDescent="0.35">
      <c r="A5290" s="62"/>
      <c r="B5290" s="63"/>
      <c r="C5290" s="63"/>
      <c r="D5290" s="63"/>
      <c r="E5290" s="64"/>
      <c r="F5290" s="62"/>
      <c r="G5290" s="65"/>
      <c r="H5290" s="66"/>
      <c r="I5290" s="67"/>
      <c r="J5290" s="68"/>
    </row>
    <row r="5291" spans="1:10" x14ac:dyDescent="0.35">
      <c r="A5291" s="62"/>
      <c r="B5291" s="63"/>
      <c r="C5291" s="63"/>
      <c r="D5291" s="63"/>
      <c r="E5291" s="64"/>
      <c r="F5291" s="62"/>
      <c r="G5291" s="65"/>
      <c r="H5291" s="66"/>
      <c r="I5291" s="67"/>
      <c r="J5291" s="68"/>
    </row>
    <row r="5292" spans="1:10" x14ac:dyDescent="0.35">
      <c r="A5292" s="62"/>
      <c r="B5292" s="63"/>
      <c r="C5292" s="63"/>
      <c r="D5292" s="63"/>
      <c r="E5292" s="64"/>
      <c r="F5292" s="62"/>
      <c r="G5292" s="65"/>
      <c r="H5292" s="66"/>
      <c r="I5292" s="67"/>
      <c r="J5292" s="68"/>
    </row>
    <row r="5293" spans="1:10" x14ac:dyDescent="0.35">
      <c r="A5293" s="62"/>
      <c r="B5293" s="63"/>
      <c r="C5293" s="63"/>
      <c r="D5293" s="63"/>
      <c r="E5293" s="64"/>
      <c r="F5293" s="62"/>
      <c r="G5293" s="65"/>
      <c r="H5293" s="66"/>
      <c r="I5293" s="67"/>
      <c r="J5293" s="68"/>
    </row>
    <row r="5294" spans="1:10" x14ac:dyDescent="0.35">
      <c r="A5294" s="62"/>
      <c r="B5294" s="63"/>
      <c r="C5294" s="63"/>
      <c r="D5294" s="63"/>
      <c r="E5294" s="64"/>
      <c r="F5294" s="62"/>
      <c r="G5294" s="65"/>
      <c r="H5294" s="66"/>
      <c r="I5294" s="67"/>
      <c r="J5294" s="68"/>
    </row>
    <row r="5295" spans="1:10" x14ac:dyDescent="0.35">
      <c r="A5295" s="62"/>
      <c r="B5295" s="63"/>
      <c r="C5295" s="63"/>
      <c r="D5295" s="63"/>
      <c r="E5295" s="64"/>
      <c r="F5295" s="62"/>
      <c r="G5295" s="65"/>
      <c r="H5295" s="66"/>
      <c r="I5295" s="67"/>
      <c r="J5295" s="68"/>
    </row>
    <row r="5296" spans="1:10" x14ac:dyDescent="0.35">
      <c r="A5296" s="62"/>
      <c r="B5296" s="63"/>
      <c r="C5296" s="63"/>
      <c r="D5296" s="63"/>
      <c r="E5296" s="64"/>
      <c r="F5296" s="62"/>
      <c r="G5296" s="65"/>
      <c r="H5296" s="66"/>
      <c r="I5296" s="67"/>
      <c r="J5296" s="68"/>
    </row>
    <row r="5297" spans="1:10" x14ac:dyDescent="0.35">
      <c r="A5297" s="62"/>
      <c r="B5297" s="63"/>
      <c r="C5297" s="63"/>
      <c r="D5297" s="63"/>
      <c r="E5297" s="64"/>
      <c r="F5297" s="62"/>
      <c r="G5297" s="65"/>
      <c r="H5297" s="66"/>
      <c r="I5297" s="67"/>
      <c r="J5297" s="68"/>
    </row>
    <row r="5298" spans="1:10" x14ac:dyDescent="0.35">
      <c r="A5298" s="62"/>
      <c r="B5298" s="63"/>
      <c r="C5298" s="63"/>
      <c r="D5298" s="63"/>
      <c r="E5298" s="64"/>
      <c r="F5298" s="62"/>
      <c r="G5298" s="65"/>
      <c r="H5298" s="66"/>
      <c r="I5298" s="67"/>
      <c r="J5298" s="68"/>
    </row>
    <row r="5299" spans="1:10" x14ac:dyDescent="0.35">
      <c r="A5299" s="62"/>
      <c r="B5299" s="63"/>
      <c r="C5299" s="63"/>
      <c r="D5299" s="63"/>
      <c r="E5299" s="64"/>
      <c r="F5299" s="62"/>
      <c r="G5299" s="65"/>
      <c r="H5299" s="66"/>
      <c r="I5299" s="67"/>
      <c r="J5299" s="68"/>
    </row>
    <row r="5300" spans="1:10" x14ac:dyDescent="0.35">
      <c r="A5300" s="62"/>
      <c r="B5300" s="63"/>
      <c r="C5300" s="63"/>
      <c r="D5300" s="63"/>
      <c r="E5300" s="64"/>
      <c r="F5300" s="62"/>
      <c r="G5300" s="65"/>
      <c r="H5300" s="66"/>
      <c r="I5300" s="67"/>
      <c r="J5300" s="68"/>
    </row>
    <row r="5301" spans="1:10" x14ac:dyDescent="0.35">
      <c r="A5301" s="62"/>
      <c r="B5301" s="63"/>
      <c r="C5301" s="63"/>
      <c r="D5301" s="63"/>
      <c r="E5301" s="64"/>
      <c r="F5301" s="62"/>
      <c r="G5301" s="65"/>
      <c r="H5301" s="66"/>
      <c r="I5301" s="67"/>
      <c r="J5301" s="68"/>
    </row>
    <row r="5302" spans="1:10" x14ac:dyDescent="0.35">
      <c r="A5302" s="62"/>
      <c r="B5302" s="63"/>
      <c r="C5302" s="63"/>
      <c r="D5302" s="63"/>
      <c r="E5302" s="64"/>
      <c r="F5302" s="62"/>
      <c r="G5302" s="65"/>
      <c r="H5302" s="66"/>
      <c r="I5302" s="67"/>
      <c r="J5302" s="68"/>
    </row>
    <row r="5303" spans="1:10" x14ac:dyDescent="0.35">
      <c r="A5303" s="62"/>
      <c r="B5303" s="63"/>
      <c r="C5303" s="63"/>
      <c r="D5303" s="63"/>
      <c r="E5303" s="64"/>
      <c r="F5303" s="62"/>
      <c r="G5303" s="65"/>
      <c r="H5303" s="66"/>
      <c r="I5303" s="67"/>
      <c r="J5303" s="68"/>
    </row>
    <row r="5304" spans="1:10" x14ac:dyDescent="0.35">
      <c r="A5304" s="62"/>
      <c r="B5304" s="63"/>
      <c r="C5304" s="63"/>
      <c r="D5304" s="63"/>
      <c r="E5304" s="64"/>
      <c r="F5304" s="62"/>
      <c r="G5304" s="65"/>
      <c r="H5304" s="66"/>
      <c r="I5304" s="67"/>
      <c r="J5304" s="68"/>
    </row>
    <row r="5305" spans="1:10" x14ac:dyDescent="0.35">
      <c r="A5305" s="62"/>
      <c r="B5305" s="63"/>
      <c r="C5305" s="63"/>
      <c r="D5305" s="63"/>
      <c r="E5305" s="64"/>
      <c r="F5305" s="62"/>
      <c r="G5305" s="65"/>
      <c r="H5305" s="66"/>
      <c r="I5305" s="67"/>
      <c r="J5305" s="68"/>
    </row>
    <row r="5306" spans="1:10" x14ac:dyDescent="0.35">
      <c r="A5306" s="62"/>
      <c r="B5306" s="63"/>
      <c r="C5306" s="63"/>
      <c r="D5306" s="63"/>
      <c r="E5306" s="64"/>
      <c r="F5306" s="62"/>
      <c r="G5306" s="65"/>
      <c r="H5306" s="66"/>
      <c r="I5306" s="67"/>
      <c r="J5306" s="68"/>
    </row>
    <row r="5307" spans="1:10" x14ac:dyDescent="0.35">
      <c r="A5307" s="62"/>
      <c r="B5307" s="63"/>
      <c r="C5307" s="63"/>
      <c r="D5307" s="63"/>
      <c r="E5307" s="64"/>
      <c r="F5307" s="62"/>
      <c r="G5307" s="65"/>
      <c r="H5307" s="66"/>
      <c r="I5307" s="67"/>
      <c r="J5307" s="68"/>
    </row>
    <row r="5308" spans="1:10" x14ac:dyDescent="0.35">
      <c r="A5308" s="62"/>
      <c r="B5308" s="63"/>
      <c r="C5308" s="63"/>
      <c r="D5308" s="63"/>
      <c r="E5308" s="64"/>
      <c r="F5308" s="62"/>
      <c r="G5308" s="65"/>
      <c r="H5308" s="66"/>
      <c r="I5308" s="67"/>
      <c r="J5308" s="68"/>
    </row>
    <row r="5309" spans="1:10" x14ac:dyDescent="0.35">
      <c r="A5309" s="62"/>
      <c r="B5309" s="63"/>
      <c r="C5309" s="63"/>
      <c r="D5309" s="63"/>
      <c r="E5309" s="64"/>
      <c r="F5309" s="62"/>
      <c r="G5309" s="65"/>
      <c r="H5309" s="66"/>
      <c r="I5309" s="67"/>
      <c r="J5309" s="68"/>
    </row>
    <row r="5310" spans="1:10" x14ac:dyDescent="0.35">
      <c r="A5310" s="62"/>
      <c r="B5310" s="63"/>
      <c r="C5310" s="63"/>
      <c r="D5310" s="63"/>
      <c r="E5310" s="64"/>
      <c r="F5310" s="62"/>
      <c r="G5310" s="65"/>
      <c r="H5310" s="66"/>
      <c r="I5310" s="67"/>
      <c r="J5310" s="68"/>
    </row>
    <row r="5311" spans="1:10" x14ac:dyDescent="0.35">
      <c r="A5311" s="62"/>
      <c r="B5311" s="63"/>
      <c r="C5311" s="63"/>
      <c r="D5311" s="63"/>
      <c r="E5311" s="64"/>
      <c r="F5311" s="62"/>
      <c r="G5311" s="65"/>
      <c r="H5311" s="66"/>
      <c r="I5311" s="67"/>
      <c r="J5311" s="68"/>
    </row>
    <row r="5312" spans="1:10" x14ac:dyDescent="0.35">
      <c r="A5312" s="62"/>
      <c r="B5312" s="63"/>
      <c r="C5312" s="63"/>
      <c r="D5312" s="63"/>
      <c r="E5312" s="64"/>
      <c r="F5312" s="62"/>
      <c r="G5312" s="65"/>
      <c r="H5312" s="66"/>
      <c r="I5312" s="67"/>
      <c r="J5312" s="68"/>
    </row>
    <row r="5313" spans="1:10" x14ac:dyDescent="0.35">
      <c r="A5313" s="62"/>
      <c r="B5313" s="63"/>
      <c r="C5313" s="63"/>
      <c r="D5313" s="63"/>
      <c r="E5313" s="64"/>
      <c r="F5313" s="62"/>
      <c r="G5313" s="65"/>
      <c r="H5313" s="66"/>
      <c r="I5313" s="67"/>
      <c r="J5313" s="68"/>
    </row>
    <row r="5314" spans="1:10" x14ac:dyDescent="0.35">
      <c r="A5314" s="62"/>
      <c r="B5314" s="63"/>
      <c r="C5314" s="63"/>
      <c r="D5314" s="63"/>
      <c r="E5314" s="64"/>
      <c r="F5314" s="62"/>
      <c r="G5314" s="65"/>
      <c r="H5314" s="66"/>
      <c r="I5314" s="67"/>
      <c r="J5314" s="68"/>
    </row>
    <row r="5315" spans="1:10" x14ac:dyDescent="0.35">
      <c r="A5315" s="62"/>
      <c r="B5315" s="63"/>
      <c r="C5315" s="63"/>
      <c r="D5315" s="63"/>
      <c r="E5315" s="64"/>
      <c r="F5315" s="62"/>
      <c r="G5315" s="65"/>
      <c r="H5315" s="66"/>
      <c r="I5315" s="67"/>
      <c r="J5315" s="68"/>
    </row>
    <row r="5316" spans="1:10" x14ac:dyDescent="0.35">
      <c r="A5316" s="62"/>
      <c r="B5316" s="63"/>
      <c r="C5316" s="63"/>
      <c r="D5316" s="63"/>
      <c r="E5316" s="64"/>
      <c r="F5316" s="62"/>
      <c r="G5316" s="65"/>
      <c r="H5316" s="66"/>
      <c r="I5316" s="67"/>
      <c r="J5316" s="68"/>
    </row>
    <row r="5317" spans="1:10" x14ac:dyDescent="0.35">
      <c r="A5317" s="62"/>
      <c r="B5317" s="63"/>
      <c r="C5317" s="63"/>
      <c r="D5317" s="63"/>
      <c r="E5317" s="64"/>
      <c r="F5317" s="62"/>
      <c r="G5317" s="65"/>
      <c r="H5317" s="66"/>
      <c r="I5317" s="67"/>
      <c r="J5317" s="68"/>
    </row>
    <row r="5318" spans="1:10" x14ac:dyDescent="0.35">
      <c r="A5318" s="62"/>
      <c r="B5318" s="63"/>
      <c r="C5318" s="63"/>
      <c r="D5318" s="63"/>
      <c r="E5318" s="64"/>
      <c r="F5318" s="62"/>
      <c r="G5318" s="65"/>
      <c r="H5318" s="66"/>
      <c r="I5318" s="67"/>
      <c r="J5318" s="68"/>
    </row>
    <row r="5319" spans="1:10" x14ac:dyDescent="0.35">
      <c r="A5319" s="62"/>
      <c r="B5319" s="63"/>
      <c r="C5319" s="63"/>
      <c r="D5319" s="63"/>
      <c r="E5319" s="64"/>
      <c r="F5319" s="62"/>
      <c r="G5319" s="65"/>
      <c r="H5319" s="66"/>
      <c r="I5319" s="67"/>
      <c r="J5319" s="68"/>
    </row>
    <row r="5320" spans="1:10" x14ac:dyDescent="0.35">
      <c r="A5320" s="62"/>
      <c r="B5320" s="63"/>
      <c r="C5320" s="63"/>
      <c r="D5320" s="63"/>
      <c r="E5320" s="64"/>
      <c r="F5320" s="62"/>
      <c r="G5320" s="65"/>
      <c r="H5320" s="66"/>
      <c r="I5320" s="67"/>
      <c r="J5320" s="68"/>
    </row>
    <row r="5321" spans="1:10" x14ac:dyDescent="0.35">
      <c r="A5321" s="62"/>
      <c r="B5321" s="63"/>
      <c r="C5321" s="63"/>
      <c r="D5321" s="63"/>
      <c r="E5321" s="64"/>
      <c r="F5321" s="62"/>
      <c r="G5321" s="65"/>
      <c r="H5321" s="66"/>
      <c r="I5321" s="67"/>
      <c r="J5321" s="68"/>
    </row>
    <row r="5322" spans="1:10" x14ac:dyDescent="0.35">
      <c r="A5322" s="62"/>
      <c r="B5322" s="63"/>
      <c r="C5322" s="63"/>
      <c r="D5322" s="63"/>
      <c r="E5322" s="64"/>
      <c r="F5322" s="62"/>
      <c r="G5322" s="65"/>
      <c r="H5322" s="66"/>
      <c r="I5322" s="67"/>
      <c r="J5322" s="68"/>
    </row>
    <row r="5323" spans="1:10" x14ac:dyDescent="0.35">
      <c r="A5323" s="62"/>
      <c r="B5323" s="63"/>
      <c r="C5323" s="63"/>
      <c r="D5323" s="63"/>
      <c r="E5323" s="64"/>
      <c r="F5323" s="62"/>
      <c r="G5323" s="65"/>
      <c r="H5323" s="66"/>
      <c r="I5323" s="67"/>
      <c r="J5323" s="68"/>
    </row>
    <row r="5324" spans="1:10" x14ac:dyDescent="0.35">
      <c r="A5324" s="62"/>
      <c r="B5324" s="63"/>
      <c r="C5324" s="63"/>
      <c r="D5324" s="63"/>
      <c r="E5324" s="64"/>
      <c r="F5324" s="62"/>
      <c r="G5324" s="65"/>
      <c r="H5324" s="66"/>
      <c r="I5324" s="67"/>
      <c r="J5324" s="68"/>
    </row>
    <row r="5325" spans="1:10" x14ac:dyDescent="0.35">
      <c r="A5325" s="62"/>
      <c r="B5325" s="63"/>
      <c r="C5325" s="63"/>
      <c r="D5325" s="63"/>
      <c r="E5325" s="64"/>
      <c r="F5325" s="62"/>
      <c r="G5325" s="65"/>
      <c r="H5325" s="66"/>
      <c r="I5325" s="67"/>
      <c r="J5325" s="68"/>
    </row>
    <row r="5326" spans="1:10" x14ac:dyDescent="0.35">
      <c r="A5326" s="62"/>
      <c r="B5326" s="63"/>
      <c r="C5326" s="63"/>
      <c r="D5326" s="63"/>
      <c r="E5326" s="64"/>
      <c r="F5326" s="62"/>
      <c r="G5326" s="65"/>
      <c r="H5326" s="66"/>
      <c r="I5326" s="67"/>
      <c r="J5326" s="68"/>
    </row>
    <row r="5327" spans="1:10" x14ac:dyDescent="0.35">
      <c r="A5327" s="62"/>
      <c r="B5327" s="63"/>
      <c r="C5327" s="63"/>
      <c r="D5327" s="63"/>
      <c r="E5327" s="64"/>
      <c r="F5327" s="62"/>
      <c r="G5327" s="65"/>
      <c r="H5327" s="66"/>
      <c r="I5327" s="67"/>
      <c r="J5327" s="68"/>
    </row>
    <row r="5328" spans="1:10" x14ac:dyDescent="0.35">
      <c r="A5328" s="62"/>
      <c r="B5328" s="63"/>
      <c r="C5328" s="63"/>
      <c r="D5328" s="63"/>
      <c r="E5328" s="64"/>
      <c r="F5328" s="62"/>
      <c r="G5328" s="65"/>
      <c r="H5328" s="66"/>
      <c r="I5328" s="67"/>
      <c r="J5328" s="68"/>
    </row>
    <row r="5329" spans="1:10" x14ac:dyDescent="0.35">
      <c r="A5329" s="62"/>
      <c r="B5329" s="63"/>
      <c r="C5329" s="63"/>
      <c r="D5329" s="63"/>
      <c r="E5329" s="64"/>
      <c r="F5329" s="62"/>
      <c r="G5329" s="65"/>
      <c r="H5329" s="66"/>
      <c r="I5329" s="67"/>
      <c r="J5329" s="68"/>
    </row>
    <row r="5330" spans="1:10" x14ac:dyDescent="0.35">
      <c r="A5330" s="62"/>
      <c r="B5330" s="63"/>
      <c r="C5330" s="63"/>
      <c r="D5330" s="63"/>
      <c r="E5330" s="64"/>
      <c r="F5330" s="62"/>
      <c r="G5330" s="65"/>
      <c r="H5330" s="66"/>
      <c r="I5330" s="67"/>
      <c r="J5330" s="68"/>
    </row>
    <row r="5331" spans="1:10" x14ac:dyDescent="0.35">
      <c r="A5331" s="62"/>
      <c r="B5331" s="63"/>
      <c r="C5331" s="63"/>
      <c r="D5331" s="63"/>
      <c r="E5331" s="64"/>
      <c r="F5331" s="62"/>
      <c r="G5331" s="65"/>
      <c r="H5331" s="66"/>
      <c r="I5331" s="67"/>
      <c r="J5331" s="68"/>
    </row>
    <row r="5332" spans="1:10" x14ac:dyDescent="0.35">
      <c r="A5332" s="62"/>
      <c r="B5332" s="63"/>
      <c r="C5332" s="63"/>
      <c r="D5332" s="63"/>
      <c r="E5332" s="64"/>
      <c r="F5332" s="62"/>
      <c r="G5332" s="65"/>
      <c r="H5332" s="66"/>
      <c r="I5332" s="67"/>
      <c r="J5332" s="68"/>
    </row>
    <row r="5333" spans="1:10" x14ac:dyDescent="0.35">
      <c r="A5333" s="62"/>
      <c r="B5333" s="63"/>
      <c r="C5333" s="63"/>
      <c r="D5333" s="63"/>
      <c r="E5333" s="64"/>
      <c r="F5333" s="62"/>
      <c r="G5333" s="65"/>
      <c r="H5333" s="66"/>
      <c r="I5333" s="67"/>
      <c r="J5333" s="68"/>
    </row>
    <row r="5334" spans="1:10" x14ac:dyDescent="0.35">
      <c r="A5334" s="62"/>
      <c r="B5334" s="63"/>
      <c r="C5334" s="63"/>
      <c r="D5334" s="63"/>
      <c r="E5334" s="64"/>
      <c r="F5334" s="62"/>
      <c r="G5334" s="65"/>
      <c r="H5334" s="66"/>
      <c r="I5334" s="67"/>
      <c r="J5334" s="68"/>
    </row>
    <row r="5335" spans="1:10" x14ac:dyDescent="0.35">
      <c r="A5335" s="62"/>
      <c r="B5335" s="63"/>
      <c r="C5335" s="63"/>
      <c r="D5335" s="63"/>
      <c r="E5335" s="64"/>
      <c r="F5335" s="62"/>
      <c r="G5335" s="65"/>
      <c r="H5335" s="66"/>
      <c r="I5335" s="67"/>
      <c r="J5335" s="68"/>
    </row>
    <row r="5336" spans="1:10" x14ac:dyDescent="0.35">
      <c r="A5336" s="62"/>
      <c r="B5336" s="63"/>
      <c r="C5336" s="63"/>
      <c r="D5336" s="63"/>
      <c r="E5336" s="64"/>
      <c r="F5336" s="62"/>
      <c r="G5336" s="65"/>
      <c r="H5336" s="66"/>
      <c r="I5336" s="67"/>
      <c r="J5336" s="68"/>
    </row>
    <row r="5337" spans="1:10" x14ac:dyDescent="0.35">
      <c r="A5337" s="62"/>
      <c r="B5337" s="63"/>
      <c r="C5337" s="63"/>
      <c r="D5337" s="63"/>
      <c r="E5337" s="64"/>
      <c r="F5337" s="62"/>
      <c r="G5337" s="65"/>
      <c r="H5337" s="66"/>
      <c r="I5337" s="67"/>
      <c r="J5337" s="68"/>
    </row>
    <row r="5338" spans="1:10" x14ac:dyDescent="0.35">
      <c r="A5338" s="62"/>
      <c r="B5338" s="63"/>
      <c r="C5338" s="63"/>
      <c r="D5338" s="63"/>
      <c r="E5338" s="64"/>
      <c r="F5338" s="62"/>
      <c r="G5338" s="65"/>
      <c r="H5338" s="66"/>
      <c r="I5338" s="67"/>
      <c r="J5338" s="68"/>
    </row>
    <row r="5339" spans="1:10" x14ac:dyDescent="0.35">
      <c r="A5339" s="62"/>
      <c r="B5339" s="63"/>
      <c r="C5339" s="63"/>
      <c r="D5339" s="63"/>
      <c r="E5339" s="64"/>
      <c r="F5339" s="62"/>
      <c r="G5339" s="65"/>
      <c r="H5339" s="66"/>
      <c r="I5339" s="67"/>
      <c r="J5339" s="68"/>
    </row>
    <row r="5340" spans="1:10" x14ac:dyDescent="0.35">
      <c r="A5340" s="62"/>
      <c r="B5340" s="63"/>
      <c r="C5340" s="63"/>
      <c r="D5340" s="63"/>
      <c r="E5340" s="64"/>
      <c r="F5340" s="62"/>
      <c r="G5340" s="65"/>
      <c r="H5340" s="66"/>
      <c r="I5340" s="67"/>
      <c r="J5340" s="68"/>
    </row>
    <row r="5341" spans="1:10" x14ac:dyDescent="0.35">
      <c r="A5341" s="62"/>
      <c r="B5341" s="63"/>
      <c r="C5341" s="63"/>
      <c r="D5341" s="63"/>
      <c r="E5341" s="64"/>
      <c r="F5341" s="62"/>
      <c r="G5341" s="65"/>
      <c r="H5341" s="66"/>
      <c r="I5341" s="67"/>
      <c r="J5341" s="68"/>
    </row>
    <row r="5342" spans="1:10" x14ac:dyDescent="0.35">
      <c r="A5342" s="62"/>
      <c r="B5342" s="63"/>
      <c r="C5342" s="63"/>
      <c r="D5342" s="63"/>
      <c r="E5342" s="64"/>
      <c r="F5342" s="62"/>
      <c r="G5342" s="65"/>
      <c r="H5342" s="66"/>
      <c r="I5342" s="67"/>
      <c r="J5342" s="68"/>
    </row>
    <row r="5343" spans="1:10" x14ac:dyDescent="0.35">
      <c r="A5343" s="62"/>
      <c r="B5343" s="63"/>
      <c r="C5343" s="63"/>
      <c r="D5343" s="63"/>
      <c r="E5343" s="64"/>
      <c r="F5343" s="62"/>
      <c r="G5343" s="65"/>
      <c r="H5343" s="66"/>
      <c r="I5343" s="67"/>
      <c r="J5343" s="68"/>
    </row>
    <row r="5344" spans="1:10" x14ac:dyDescent="0.35">
      <c r="A5344" s="62"/>
      <c r="B5344" s="63"/>
      <c r="C5344" s="63"/>
      <c r="D5344" s="63"/>
      <c r="E5344" s="64"/>
      <c r="F5344" s="62"/>
      <c r="G5344" s="65"/>
      <c r="H5344" s="66"/>
      <c r="I5344" s="67"/>
      <c r="J5344" s="68"/>
    </row>
    <row r="5345" spans="1:10" x14ac:dyDescent="0.35">
      <c r="A5345" s="62"/>
      <c r="B5345" s="63"/>
      <c r="C5345" s="63"/>
      <c r="D5345" s="63"/>
      <c r="E5345" s="64"/>
      <c r="F5345" s="62"/>
      <c r="G5345" s="65"/>
      <c r="H5345" s="66"/>
      <c r="I5345" s="67"/>
      <c r="J5345" s="68"/>
    </row>
    <row r="5346" spans="1:10" x14ac:dyDescent="0.35">
      <c r="A5346" s="62"/>
      <c r="B5346" s="63"/>
      <c r="C5346" s="63"/>
      <c r="D5346" s="63"/>
      <c r="E5346" s="64"/>
      <c r="F5346" s="62"/>
      <c r="G5346" s="65"/>
      <c r="H5346" s="66"/>
      <c r="I5346" s="67"/>
      <c r="J5346" s="68"/>
    </row>
    <row r="5347" spans="1:10" x14ac:dyDescent="0.35">
      <c r="A5347" s="62"/>
      <c r="B5347" s="63"/>
      <c r="C5347" s="63"/>
      <c r="D5347" s="63"/>
      <c r="E5347" s="64"/>
      <c r="F5347" s="62"/>
      <c r="G5347" s="65"/>
      <c r="H5347" s="66"/>
      <c r="I5347" s="67"/>
      <c r="J5347" s="68"/>
    </row>
    <row r="5348" spans="1:10" x14ac:dyDescent="0.35">
      <c r="A5348" s="62"/>
      <c r="B5348" s="63"/>
      <c r="C5348" s="63"/>
      <c r="D5348" s="63"/>
      <c r="E5348" s="64"/>
      <c r="F5348" s="62"/>
      <c r="G5348" s="65"/>
      <c r="H5348" s="66"/>
      <c r="I5348" s="67"/>
      <c r="J5348" s="68"/>
    </row>
    <row r="5349" spans="1:10" x14ac:dyDescent="0.35">
      <c r="A5349" s="62"/>
      <c r="B5349" s="63"/>
      <c r="C5349" s="63"/>
      <c r="D5349" s="63"/>
      <c r="E5349" s="64"/>
      <c r="F5349" s="62"/>
      <c r="G5349" s="65"/>
      <c r="H5349" s="66"/>
      <c r="I5349" s="67"/>
      <c r="J5349" s="68"/>
    </row>
    <row r="5350" spans="1:10" x14ac:dyDescent="0.35">
      <c r="A5350" s="62"/>
      <c r="B5350" s="63"/>
      <c r="C5350" s="63"/>
      <c r="D5350" s="63"/>
      <c r="E5350" s="64"/>
      <c r="F5350" s="62"/>
      <c r="G5350" s="65"/>
      <c r="H5350" s="66"/>
      <c r="I5350" s="67"/>
      <c r="J5350" s="68"/>
    </row>
    <row r="5351" spans="1:10" x14ac:dyDescent="0.35">
      <c r="A5351" s="62"/>
      <c r="B5351" s="63"/>
      <c r="C5351" s="63"/>
      <c r="D5351" s="63"/>
      <c r="E5351" s="64"/>
      <c r="F5351" s="62"/>
      <c r="G5351" s="65"/>
      <c r="H5351" s="66"/>
      <c r="I5351" s="67"/>
      <c r="J5351" s="68"/>
    </row>
    <row r="5352" spans="1:10" x14ac:dyDescent="0.35">
      <c r="A5352" s="62"/>
      <c r="B5352" s="63"/>
      <c r="C5352" s="63"/>
      <c r="D5352" s="63"/>
      <c r="E5352" s="64"/>
      <c r="F5352" s="62"/>
      <c r="G5352" s="65"/>
      <c r="H5352" s="66"/>
      <c r="I5352" s="67"/>
      <c r="J5352" s="68"/>
    </row>
    <row r="5353" spans="1:10" x14ac:dyDescent="0.35">
      <c r="A5353" s="62"/>
      <c r="B5353" s="63"/>
      <c r="C5353" s="63"/>
      <c r="D5353" s="63"/>
      <c r="E5353" s="64"/>
      <c r="F5353" s="62"/>
      <c r="G5353" s="65"/>
      <c r="H5353" s="66"/>
      <c r="I5353" s="67"/>
      <c r="J5353" s="68"/>
    </row>
    <row r="5354" spans="1:10" x14ac:dyDescent="0.35">
      <c r="A5354" s="62"/>
      <c r="B5354" s="63"/>
      <c r="C5354" s="63"/>
      <c r="D5354" s="63"/>
      <c r="E5354" s="64"/>
      <c r="F5354" s="62"/>
      <c r="G5354" s="65"/>
      <c r="H5354" s="66"/>
      <c r="I5354" s="67"/>
      <c r="J5354" s="68"/>
    </row>
    <row r="5355" spans="1:10" x14ac:dyDescent="0.35">
      <c r="A5355" s="62"/>
      <c r="B5355" s="63"/>
      <c r="C5355" s="63"/>
      <c r="D5355" s="63"/>
      <c r="E5355" s="64"/>
      <c r="F5355" s="62"/>
      <c r="G5355" s="65"/>
      <c r="H5355" s="66"/>
      <c r="I5355" s="67"/>
      <c r="J5355" s="68"/>
    </row>
    <row r="5356" spans="1:10" x14ac:dyDescent="0.35">
      <c r="A5356" s="62"/>
      <c r="B5356" s="63"/>
      <c r="C5356" s="63"/>
      <c r="D5356" s="63"/>
      <c r="E5356" s="64"/>
      <c r="F5356" s="62"/>
      <c r="G5356" s="65"/>
      <c r="H5356" s="66"/>
      <c r="I5356" s="67"/>
      <c r="J5356" s="68"/>
    </row>
    <row r="5357" spans="1:10" x14ac:dyDescent="0.35">
      <c r="A5357" s="62"/>
      <c r="B5357" s="63"/>
      <c r="C5357" s="63"/>
      <c r="D5357" s="63"/>
      <c r="E5357" s="64"/>
      <c r="F5357" s="62"/>
      <c r="G5357" s="65"/>
      <c r="H5357" s="66"/>
      <c r="I5357" s="67"/>
      <c r="J5357" s="68"/>
    </row>
    <row r="5358" spans="1:10" x14ac:dyDescent="0.35">
      <c r="A5358" s="62"/>
      <c r="B5358" s="63"/>
      <c r="C5358" s="63"/>
      <c r="D5358" s="63"/>
      <c r="E5358" s="64"/>
      <c r="F5358" s="62"/>
      <c r="G5358" s="65"/>
      <c r="H5358" s="66"/>
      <c r="I5358" s="67"/>
      <c r="J5358" s="68"/>
    </row>
    <row r="5359" spans="1:10" x14ac:dyDescent="0.35">
      <c r="A5359" s="62"/>
      <c r="B5359" s="63"/>
      <c r="C5359" s="63"/>
      <c r="D5359" s="63"/>
      <c r="E5359" s="64"/>
      <c r="F5359" s="62"/>
      <c r="G5359" s="65"/>
      <c r="H5359" s="66"/>
      <c r="I5359" s="67"/>
      <c r="J5359" s="68"/>
    </row>
    <row r="5360" spans="1:10" x14ac:dyDescent="0.35">
      <c r="A5360" s="62"/>
      <c r="B5360" s="63"/>
      <c r="C5360" s="63"/>
      <c r="D5360" s="63"/>
      <c r="E5360" s="64"/>
      <c r="F5360" s="62"/>
      <c r="G5360" s="65"/>
      <c r="H5360" s="66"/>
      <c r="I5360" s="67"/>
      <c r="J5360" s="68"/>
    </row>
    <row r="5361" spans="1:10" x14ac:dyDescent="0.35">
      <c r="A5361" s="62"/>
      <c r="B5361" s="63"/>
      <c r="C5361" s="63"/>
      <c r="D5361" s="63"/>
      <c r="E5361" s="64"/>
      <c r="F5361" s="62"/>
      <c r="G5361" s="65"/>
      <c r="H5361" s="66"/>
      <c r="I5361" s="67"/>
      <c r="J5361" s="68"/>
    </row>
    <row r="5362" spans="1:10" x14ac:dyDescent="0.35">
      <c r="A5362" s="62"/>
      <c r="B5362" s="63"/>
      <c r="C5362" s="63"/>
      <c r="D5362" s="63"/>
      <c r="E5362" s="64"/>
      <c r="F5362" s="62"/>
      <c r="G5362" s="65"/>
      <c r="H5362" s="66"/>
      <c r="I5362" s="67"/>
      <c r="J5362" s="68"/>
    </row>
    <row r="5363" spans="1:10" x14ac:dyDescent="0.35">
      <c r="A5363" s="62"/>
      <c r="B5363" s="63"/>
      <c r="C5363" s="63"/>
      <c r="D5363" s="63"/>
      <c r="E5363" s="64"/>
      <c r="F5363" s="62"/>
      <c r="G5363" s="65"/>
      <c r="H5363" s="66"/>
      <c r="I5363" s="67"/>
      <c r="J5363" s="68"/>
    </row>
    <row r="5364" spans="1:10" x14ac:dyDescent="0.35">
      <c r="A5364" s="62"/>
      <c r="B5364" s="63"/>
      <c r="C5364" s="63"/>
      <c r="D5364" s="63"/>
      <c r="E5364" s="64"/>
      <c r="F5364" s="62"/>
      <c r="G5364" s="65"/>
      <c r="H5364" s="66"/>
      <c r="I5364" s="67"/>
      <c r="J5364" s="68"/>
    </row>
    <row r="5365" spans="1:10" x14ac:dyDescent="0.35">
      <c r="A5365" s="62"/>
      <c r="B5365" s="63"/>
      <c r="C5365" s="63"/>
      <c r="D5365" s="63"/>
      <c r="E5365" s="64"/>
      <c r="F5365" s="62"/>
      <c r="G5365" s="65"/>
      <c r="H5365" s="66"/>
      <c r="I5365" s="67"/>
      <c r="J5365" s="68"/>
    </row>
    <row r="5366" spans="1:10" x14ac:dyDescent="0.35">
      <c r="A5366" s="62"/>
      <c r="B5366" s="63"/>
      <c r="C5366" s="63"/>
      <c r="D5366" s="63"/>
      <c r="E5366" s="64"/>
      <c r="F5366" s="62"/>
      <c r="G5366" s="65"/>
      <c r="H5366" s="66"/>
      <c r="I5366" s="67"/>
      <c r="J5366" s="68"/>
    </row>
    <row r="5367" spans="1:10" x14ac:dyDescent="0.35">
      <c r="A5367" s="62"/>
      <c r="B5367" s="63"/>
      <c r="C5367" s="63"/>
      <c r="D5367" s="63"/>
      <c r="E5367" s="64"/>
      <c r="F5367" s="62"/>
      <c r="G5367" s="65"/>
      <c r="H5367" s="66"/>
      <c r="I5367" s="67"/>
      <c r="J5367" s="68"/>
    </row>
    <row r="5368" spans="1:10" x14ac:dyDescent="0.35">
      <c r="A5368" s="62"/>
      <c r="B5368" s="63"/>
      <c r="C5368" s="63"/>
      <c r="D5368" s="63"/>
      <c r="E5368" s="64"/>
      <c r="F5368" s="62"/>
      <c r="G5368" s="65"/>
      <c r="H5368" s="66"/>
      <c r="I5368" s="67"/>
      <c r="J5368" s="68"/>
    </row>
    <row r="5369" spans="1:10" x14ac:dyDescent="0.35">
      <c r="A5369" s="62"/>
      <c r="B5369" s="63"/>
      <c r="C5369" s="63"/>
      <c r="D5369" s="63"/>
      <c r="E5369" s="64"/>
      <c r="F5369" s="62"/>
      <c r="G5369" s="65"/>
      <c r="H5369" s="66"/>
      <c r="I5369" s="67"/>
      <c r="J5369" s="68"/>
    </row>
    <row r="5370" spans="1:10" x14ac:dyDescent="0.35">
      <c r="A5370" s="62"/>
      <c r="B5370" s="63"/>
      <c r="C5370" s="63"/>
      <c r="D5370" s="63"/>
      <c r="E5370" s="64"/>
      <c r="F5370" s="62"/>
      <c r="G5370" s="65"/>
      <c r="H5370" s="66"/>
      <c r="I5370" s="67"/>
      <c r="J5370" s="68"/>
    </row>
    <row r="5371" spans="1:10" x14ac:dyDescent="0.35">
      <c r="A5371" s="62"/>
      <c r="B5371" s="63"/>
      <c r="C5371" s="63"/>
      <c r="D5371" s="63"/>
      <c r="E5371" s="64"/>
      <c r="F5371" s="62"/>
      <c r="G5371" s="65"/>
      <c r="H5371" s="66"/>
      <c r="I5371" s="67"/>
      <c r="J5371" s="68"/>
    </row>
    <row r="5372" spans="1:10" x14ac:dyDescent="0.35">
      <c r="A5372" s="62"/>
      <c r="B5372" s="63"/>
      <c r="C5372" s="63"/>
      <c r="D5372" s="63"/>
      <c r="E5372" s="64"/>
      <c r="F5372" s="62"/>
      <c r="G5372" s="65"/>
      <c r="H5372" s="66"/>
      <c r="I5372" s="67"/>
      <c r="J5372" s="68"/>
    </row>
    <row r="5373" spans="1:10" x14ac:dyDescent="0.35">
      <c r="A5373" s="62"/>
      <c r="B5373" s="63"/>
      <c r="C5373" s="63"/>
      <c r="D5373" s="63"/>
      <c r="E5373" s="64"/>
      <c r="F5373" s="62"/>
      <c r="G5373" s="65"/>
      <c r="H5373" s="66"/>
      <c r="I5373" s="67"/>
      <c r="J5373" s="68"/>
    </row>
    <row r="5374" spans="1:10" x14ac:dyDescent="0.35">
      <c r="A5374" s="62"/>
      <c r="B5374" s="63"/>
      <c r="C5374" s="63"/>
      <c r="D5374" s="63"/>
      <c r="E5374" s="64"/>
      <c r="F5374" s="62"/>
      <c r="G5374" s="65"/>
      <c r="H5374" s="66"/>
      <c r="I5374" s="67"/>
      <c r="J5374" s="68"/>
    </row>
    <row r="5375" spans="1:10" x14ac:dyDescent="0.35">
      <c r="A5375" s="62"/>
      <c r="B5375" s="63"/>
      <c r="C5375" s="63"/>
      <c r="D5375" s="63"/>
      <c r="E5375" s="64"/>
      <c r="F5375" s="62"/>
      <c r="G5375" s="65"/>
      <c r="H5375" s="66"/>
      <c r="I5375" s="67"/>
      <c r="J5375" s="68"/>
    </row>
    <row r="5376" spans="1:10" x14ac:dyDescent="0.35">
      <c r="A5376" s="62"/>
      <c r="B5376" s="63"/>
      <c r="C5376" s="63"/>
      <c r="D5376" s="63"/>
      <c r="E5376" s="64"/>
      <c r="F5376" s="62"/>
      <c r="G5376" s="65"/>
      <c r="H5376" s="66"/>
      <c r="I5376" s="67"/>
      <c r="J5376" s="68"/>
    </row>
    <row r="5377" spans="1:10" x14ac:dyDescent="0.35">
      <c r="A5377" s="62"/>
      <c r="B5377" s="63"/>
      <c r="C5377" s="63"/>
      <c r="D5377" s="63"/>
      <c r="E5377" s="64"/>
      <c r="F5377" s="62"/>
      <c r="G5377" s="65"/>
      <c r="H5377" s="66"/>
      <c r="I5377" s="67"/>
      <c r="J5377" s="68"/>
    </row>
    <row r="5378" spans="1:10" x14ac:dyDescent="0.35">
      <c r="A5378" s="62"/>
      <c r="B5378" s="63"/>
      <c r="C5378" s="63"/>
      <c r="D5378" s="63"/>
      <c r="E5378" s="64"/>
      <c r="F5378" s="62"/>
      <c r="G5378" s="65"/>
      <c r="H5378" s="66"/>
      <c r="I5378" s="67"/>
      <c r="J5378" s="68"/>
    </row>
    <row r="5379" spans="1:10" x14ac:dyDescent="0.35">
      <c r="A5379" s="62"/>
      <c r="B5379" s="63"/>
      <c r="C5379" s="63"/>
      <c r="D5379" s="63"/>
      <c r="E5379" s="64"/>
      <c r="F5379" s="62"/>
      <c r="G5379" s="65"/>
      <c r="H5379" s="66"/>
      <c r="I5379" s="67"/>
      <c r="J5379" s="68"/>
    </row>
    <row r="5380" spans="1:10" x14ac:dyDescent="0.35">
      <c r="A5380" s="62"/>
      <c r="B5380" s="63"/>
      <c r="C5380" s="63"/>
      <c r="D5380" s="63"/>
      <c r="E5380" s="64"/>
      <c r="F5380" s="62"/>
      <c r="G5380" s="65"/>
      <c r="H5380" s="66"/>
      <c r="I5380" s="67"/>
      <c r="J5380" s="68"/>
    </row>
    <row r="5381" spans="1:10" x14ac:dyDescent="0.35">
      <c r="A5381" s="62"/>
      <c r="B5381" s="63"/>
      <c r="C5381" s="63"/>
      <c r="D5381" s="63"/>
      <c r="E5381" s="64"/>
      <c r="F5381" s="62"/>
      <c r="G5381" s="65"/>
      <c r="H5381" s="66"/>
      <c r="I5381" s="67"/>
      <c r="J5381" s="68"/>
    </row>
    <row r="5382" spans="1:10" x14ac:dyDescent="0.35">
      <c r="A5382" s="62"/>
      <c r="B5382" s="63"/>
      <c r="C5382" s="63"/>
      <c r="D5382" s="63"/>
      <c r="E5382" s="64"/>
      <c r="F5382" s="62"/>
      <c r="G5382" s="65"/>
      <c r="H5382" s="66"/>
      <c r="I5382" s="67"/>
      <c r="J5382" s="68"/>
    </row>
    <row r="5383" spans="1:10" x14ac:dyDescent="0.35">
      <c r="A5383" s="62"/>
      <c r="B5383" s="63"/>
      <c r="C5383" s="63"/>
      <c r="D5383" s="63"/>
      <c r="E5383" s="64"/>
      <c r="F5383" s="62"/>
      <c r="G5383" s="65"/>
      <c r="H5383" s="66"/>
      <c r="I5383" s="67"/>
      <c r="J5383" s="68"/>
    </row>
    <row r="5384" spans="1:10" x14ac:dyDescent="0.35">
      <c r="A5384" s="62"/>
      <c r="B5384" s="63"/>
      <c r="C5384" s="63"/>
      <c r="D5384" s="63"/>
      <c r="E5384" s="64"/>
      <c r="F5384" s="62"/>
      <c r="G5384" s="65"/>
      <c r="H5384" s="66"/>
      <c r="I5384" s="67"/>
      <c r="J5384" s="68"/>
    </row>
    <row r="5385" spans="1:10" x14ac:dyDescent="0.35">
      <c r="A5385" s="62"/>
      <c r="B5385" s="63"/>
      <c r="C5385" s="63"/>
      <c r="D5385" s="63"/>
      <c r="E5385" s="64"/>
      <c r="F5385" s="62"/>
      <c r="G5385" s="65"/>
      <c r="H5385" s="66"/>
      <c r="I5385" s="67"/>
      <c r="J5385" s="68"/>
    </row>
    <row r="5386" spans="1:10" x14ac:dyDescent="0.35">
      <c r="A5386" s="62"/>
      <c r="B5386" s="63"/>
      <c r="C5386" s="63"/>
      <c r="D5386" s="63"/>
      <c r="E5386" s="64"/>
      <c r="F5386" s="62"/>
      <c r="G5386" s="65"/>
      <c r="H5386" s="66"/>
      <c r="I5386" s="67"/>
      <c r="J5386" s="68"/>
    </row>
    <row r="5387" spans="1:10" x14ac:dyDescent="0.35">
      <c r="A5387" s="62"/>
      <c r="B5387" s="63"/>
      <c r="C5387" s="63"/>
      <c r="D5387" s="63"/>
      <c r="E5387" s="64"/>
      <c r="F5387" s="62"/>
      <c r="G5387" s="65"/>
      <c r="H5387" s="66"/>
      <c r="I5387" s="67"/>
      <c r="J5387" s="68"/>
    </row>
    <row r="5388" spans="1:10" x14ac:dyDescent="0.35">
      <c r="A5388" s="62"/>
      <c r="B5388" s="63"/>
      <c r="C5388" s="63"/>
      <c r="D5388" s="63"/>
      <c r="E5388" s="64"/>
      <c r="F5388" s="62"/>
      <c r="G5388" s="65"/>
      <c r="H5388" s="66"/>
      <c r="I5388" s="67"/>
      <c r="J5388" s="68"/>
    </row>
    <row r="5389" spans="1:10" x14ac:dyDescent="0.35">
      <c r="A5389" s="62"/>
      <c r="B5389" s="63"/>
      <c r="C5389" s="63"/>
      <c r="D5389" s="63"/>
      <c r="E5389" s="64"/>
      <c r="F5389" s="62"/>
      <c r="G5389" s="65"/>
      <c r="H5389" s="66"/>
      <c r="I5389" s="67"/>
      <c r="J5389" s="68"/>
    </row>
    <row r="5390" spans="1:10" x14ac:dyDescent="0.35">
      <c r="A5390" s="62"/>
      <c r="B5390" s="63"/>
      <c r="C5390" s="63"/>
      <c r="D5390" s="63"/>
      <c r="E5390" s="64"/>
      <c r="F5390" s="62"/>
      <c r="G5390" s="65"/>
      <c r="H5390" s="66"/>
      <c r="I5390" s="67"/>
      <c r="J5390" s="68"/>
    </row>
    <row r="5391" spans="1:10" x14ac:dyDescent="0.35">
      <c r="A5391" s="62"/>
      <c r="B5391" s="63"/>
      <c r="C5391" s="63"/>
      <c r="D5391" s="63"/>
      <c r="E5391" s="64"/>
      <c r="F5391" s="62"/>
      <c r="G5391" s="65"/>
      <c r="H5391" s="66"/>
      <c r="I5391" s="67"/>
      <c r="J5391" s="68"/>
    </row>
    <row r="5392" spans="1:10" x14ac:dyDescent="0.35">
      <c r="A5392" s="62"/>
      <c r="B5392" s="63"/>
      <c r="C5392" s="63"/>
      <c r="D5392" s="63"/>
      <c r="E5392" s="64"/>
      <c r="F5392" s="62"/>
      <c r="G5392" s="65"/>
      <c r="H5392" s="66"/>
      <c r="I5392" s="67"/>
      <c r="J5392" s="68"/>
    </row>
    <row r="5393" spans="1:10" x14ac:dyDescent="0.35">
      <c r="A5393" s="62"/>
      <c r="B5393" s="63"/>
      <c r="C5393" s="63"/>
      <c r="D5393" s="63"/>
      <c r="E5393" s="64"/>
      <c r="F5393" s="62"/>
      <c r="G5393" s="65"/>
      <c r="H5393" s="66"/>
      <c r="I5393" s="67"/>
      <c r="J5393" s="68"/>
    </row>
    <row r="5394" spans="1:10" x14ac:dyDescent="0.35">
      <c r="A5394" s="62"/>
      <c r="B5394" s="63"/>
      <c r="C5394" s="63"/>
      <c r="D5394" s="63"/>
      <c r="E5394" s="64"/>
      <c r="F5394" s="62"/>
      <c r="G5394" s="65"/>
      <c r="H5394" s="66"/>
      <c r="I5394" s="67"/>
      <c r="J5394" s="68"/>
    </row>
    <row r="5395" spans="1:10" x14ac:dyDescent="0.35">
      <c r="A5395" s="62"/>
      <c r="B5395" s="63"/>
      <c r="C5395" s="63"/>
      <c r="D5395" s="63"/>
      <c r="E5395" s="64"/>
      <c r="F5395" s="62"/>
      <c r="G5395" s="65"/>
      <c r="H5395" s="66"/>
      <c r="I5395" s="67"/>
      <c r="J5395" s="68"/>
    </row>
    <row r="5396" spans="1:10" x14ac:dyDescent="0.35">
      <c r="A5396" s="62"/>
      <c r="B5396" s="63"/>
      <c r="C5396" s="63"/>
      <c r="D5396" s="63"/>
      <c r="E5396" s="64"/>
      <c r="F5396" s="62"/>
      <c r="G5396" s="65"/>
      <c r="H5396" s="66"/>
      <c r="I5396" s="67"/>
      <c r="J5396" s="68"/>
    </row>
    <row r="5397" spans="1:10" x14ac:dyDescent="0.35">
      <c r="A5397" s="62"/>
      <c r="B5397" s="63"/>
      <c r="C5397" s="63"/>
      <c r="D5397" s="63"/>
      <c r="E5397" s="64"/>
      <c r="F5397" s="62"/>
      <c r="G5397" s="65"/>
      <c r="H5397" s="66"/>
      <c r="I5397" s="67"/>
      <c r="J5397" s="68"/>
    </row>
    <row r="5398" spans="1:10" x14ac:dyDescent="0.35">
      <c r="A5398" s="62"/>
      <c r="B5398" s="63"/>
      <c r="C5398" s="63"/>
      <c r="D5398" s="63"/>
      <c r="E5398" s="64"/>
      <c r="F5398" s="62"/>
      <c r="G5398" s="65"/>
      <c r="H5398" s="66"/>
      <c r="I5398" s="67"/>
      <c r="J5398" s="68"/>
    </row>
    <row r="5399" spans="1:10" x14ac:dyDescent="0.35">
      <c r="A5399" s="62"/>
      <c r="B5399" s="63"/>
      <c r="C5399" s="63"/>
      <c r="D5399" s="63"/>
      <c r="E5399" s="64"/>
      <c r="F5399" s="62"/>
      <c r="G5399" s="65"/>
      <c r="H5399" s="66"/>
      <c r="I5399" s="67"/>
      <c r="J5399" s="68"/>
    </row>
    <row r="5400" spans="1:10" x14ac:dyDescent="0.35">
      <c r="A5400" s="62"/>
      <c r="B5400" s="63"/>
      <c r="C5400" s="63"/>
      <c r="D5400" s="63"/>
      <c r="E5400" s="64"/>
      <c r="F5400" s="62"/>
      <c r="G5400" s="65"/>
      <c r="H5400" s="66"/>
      <c r="I5400" s="67"/>
      <c r="J5400" s="68"/>
    </row>
    <row r="5401" spans="1:10" x14ac:dyDescent="0.35">
      <c r="A5401" s="62"/>
      <c r="B5401" s="63"/>
      <c r="C5401" s="63"/>
      <c r="D5401" s="63"/>
      <c r="E5401" s="64"/>
      <c r="F5401" s="62"/>
      <c r="G5401" s="65"/>
      <c r="H5401" s="66"/>
      <c r="I5401" s="67"/>
      <c r="J5401" s="68"/>
    </row>
    <row r="5402" spans="1:10" x14ac:dyDescent="0.35">
      <c r="A5402" s="62"/>
      <c r="B5402" s="63"/>
      <c r="C5402" s="63"/>
      <c r="D5402" s="63"/>
      <c r="E5402" s="64"/>
      <c r="F5402" s="62"/>
      <c r="G5402" s="65"/>
      <c r="H5402" s="66"/>
      <c r="I5402" s="67"/>
      <c r="J5402" s="68"/>
    </row>
    <row r="5403" spans="1:10" x14ac:dyDescent="0.35">
      <c r="A5403" s="62"/>
      <c r="B5403" s="63"/>
      <c r="C5403" s="63"/>
      <c r="D5403" s="63"/>
      <c r="E5403" s="64"/>
      <c r="F5403" s="62"/>
      <c r="G5403" s="65"/>
      <c r="H5403" s="66"/>
      <c r="I5403" s="67"/>
      <c r="J5403" s="68"/>
    </row>
    <row r="5404" spans="1:10" x14ac:dyDescent="0.35">
      <c r="A5404" s="62"/>
      <c r="B5404" s="63"/>
      <c r="C5404" s="63"/>
      <c r="D5404" s="63"/>
      <c r="E5404" s="64"/>
      <c r="F5404" s="62"/>
      <c r="G5404" s="65"/>
      <c r="H5404" s="66"/>
      <c r="I5404" s="67"/>
      <c r="J5404" s="68"/>
    </row>
    <row r="5405" spans="1:10" x14ac:dyDescent="0.35">
      <c r="A5405" s="62"/>
      <c r="B5405" s="63"/>
      <c r="C5405" s="63"/>
      <c r="D5405" s="63"/>
      <c r="E5405" s="64"/>
      <c r="F5405" s="62"/>
      <c r="G5405" s="65"/>
      <c r="H5405" s="66"/>
      <c r="I5405" s="67"/>
      <c r="J5405" s="68"/>
    </row>
    <row r="5406" spans="1:10" x14ac:dyDescent="0.35">
      <c r="A5406" s="62"/>
      <c r="B5406" s="63"/>
      <c r="C5406" s="63"/>
      <c r="D5406" s="63"/>
      <c r="E5406" s="64"/>
      <c r="F5406" s="62"/>
      <c r="G5406" s="65"/>
      <c r="H5406" s="66"/>
      <c r="I5406" s="67"/>
      <c r="J5406" s="68"/>
    </row>
    <row r="5407" spans="1:10" x14ac:dyDescent="0.35">
      <c r="A5407" s="62"/>
      <c r="B5407" s="63"/>
      <c r="C5407" s="63"/>
      <c r="D5407" s="63"/>
      <c r="E5407" s="64"/>
      <c r="F5407" s="62"/>
      <c r="G5407" s="65"/>
      <c r="H5407" s="66"/>
      <c r="I5407" s="67"/>
      <c r="J5407" s="68"/>
    </row>
    <row r="5408" spans="1:10" x14ac:dyDescent="0.35">
      <c r="A5408" s="62"/>
      <c r="B5408" s="63"/>
      <c r="C5408" s="63"/>
      <c r="D5408" s="63"/>
      <c r="E5408" s="64"/>
      <c r="F5408" s="62"/>
      <c r="G5408" s="65"/>
      <c r="H5408" s="66"/>
      <c r="I5408" s="67"/>
      <c r="J5408" s="68"/>
    </row>
    <row r="5409" spans="1:10" x14ac:dyDescent="0.35">
      <c r="A5409" s="62"/>
      <c r="B5409" s="63"/>
      <c r="C5409" s="63"/>
      <c r="D5409" s="63"/>
      <c r="E5409" s="64"/>
      <c r="F5409" s="62"/>
      <c r="G5409" s="65"/>
      <c r="H5409" s="66"/>
      <c r="I5409" s="67"/>
      <c r="J5409" s="68"/>
    </row>
    <row r="5410" spans="1:10" x14ac:dyDescent="0.35">
      <c r="A5410" s="62"/>
      <c r="B5410" s="63"/>
      <c r="C5410" s="63"/>
      <c r="D5410" s="63"/>
      <c r="E5410" s="64"/>
      <c r="F5410" s="62"/>
      <c r="G5410" s="65"/>
      <c r="H5410" s="66"/>
      <c r="I5410" s="67"/>
      <c r="J5410" s="68"/>
    </row>
    <row r="5411" spans="1:10" x14ac:dyDescent="0.35">
      <c r="A5411" s="62"/>
      <c r="B5411" s="63"/>
      <c r="C5411" s="63"/>
      <c r="D5411" s="63"/>
      <c r="E5411" s="64"/>
      <c r="F5411" s="62"/>
      <c r="G5411" s="65"/>
      <c r="H5411" s="66"/>
      <c r="I5411" s="67"/>
      <c r="J5411" s="68"/>
    </row>
    <row r="5412" spans="1:10" x14ac:dyDescent="0.35">
      <c r="A5412" s="62"/>
      <c r="B5412" s="63"/>
      <c r="C5412" s="63"/>
      <c r="D5412" s="63"/>
      <c r="E5412" s="64"/>
      <c r="F5412" s="62"/>
      <c r="G5412" s="65"/>
      <c r="H5412" s="66"/>
      <c r="I5412" s="67"/>
      <c r="J5412" s="68"/>
    </row>
    <row r="5413" spans="1:10" x14ac:dyDescent="0.35">
      <c r="A5413" s="62"/>
      <c r="B5413" s="63"/>
      <c r="C5413" s="63"/>
      <c r="D5413" s="63"/>
      <c r="E5413" s="64"/>
      <c r="F5413" s="62"/>
      <c r="G5413" s="65"/>
      <c r="H5413" s="66"/>
      <c r="I5413" s="67"/>
      <c r="J5413" s="68"/>
    </row>
    <row r="5414" spans="1:10" x14ac:dyDescent="0.35">
      <c r="A5414" s="62"/>
      <c r="B5414" s="63"/>
      <c r="C5414" s="63"/>
      <c r="D5414" s="63"/>
      <c r="E5414" s="64"/>
      <c r="F5414" s="62"/>
      <c r="G5414" s="65"/>
      <c r="H5414" s="66"/>
      <c r="I5414" s="67"/>
      <c r="J5414" s="68"/>
    </row>
    <row r="5415" spans="1:10" x14ac:dyDescent="0.35">
      <c r="A5415" s="62"/>
      <c r="B5415" s="63"/>
      <c r="C5415" s="63"/>
      <c r="D5415" s="63"/>
      <c r="E5415" s="64"/>
      <c r="F5415" s="62"/>
      <c r="G5415" s="65"/>
      <c r="H5415" s="66"/>
      <c r="I5415" s="67"/>
      <c r="J5415" s="68"/>
    </row>
    <row r="5416" spans="1:10" x14ac:dyDescent="0.35">
      <c r="A5416" s="62"/>
      <c r="B5416" s="63"/>
      <c r="C5416" s="63"/>
      <c r="D5416" s="63"/>
      <c r="E5416" s="64"/>
      <c r="F5416" s="62"/>
      <c r="G5416" s="65"/>
      <c r="H5416" s="66"/>
      <c r="I5416" s="67"/>
      <c r="J5416" s="68"/>
    </row>
    <row r="5417" spans="1:10" x14ac:dyDescent="0.35">
      <c r="A5417" s="62"/>
      <c r="B5417" s="63"/>
      <c r="C5417" s="63"/>
      <c r="D5417" s="63"/>
      <c r="E5417" s="64"/>
      <c r="F5417" s="62"/>
      <c r="G5417" s="65"/>
      <c r="H5417" s="66"/>
      <c r="I5417" s="67"/>
      <c r="J5417" s="68"/>
    </row>
    <row r="5418" spans="1:10" x14ac:dyDescent="0.35">
      <c r="A5418" s="62"/>
      <c r="B5418" s="63"/>
      <c r="C5418" s="63"/>
      <c r="D5418" s="63"/>
      <c r="E5418" s="64"/>
      <c r="F5418" s="62"/>
      <c r="G5418" s="65"/>
      <c r="H5418" s="66"/>
      <c r="I5418" s="67"/>
      <c r="J5418" s="68"/>
    </row>
    <row r="5419" spans="1:10" x14ac:dyDescent="0.35">
      <c r="A5419" s="62"/>
      <c r="B5419" s="63"/>
      <c r="C5419" s="63"/>
      <c r="D5419" s="63"/>
      <c r="E5419" s="64"/>
      <c r="F5419" s="62"/>
      <c r="G5419" s="65"/>
      <c r="H5419" s="66"/>
      <c r="I5419" s="67"/>
      <c r="J5419" s="68"/>
    </row>
    <row r="5420" spans="1:10" x14ac:dyDescent="0.35">
      <c r="A5420" s="62"/>
      <c r="B5420" s="63"/>
      <c r="C5420" s="63"/>
      <c r="D5420" s="63"/>
      <c r="E5420" s="64"/>
      <c r="F5420" s="62"/>
      <c r="G5420" s="65"/>
      <c r="H5420" s="66"/>
      <c r="I5420" s="67"/>
      <c r="J5420" s="68"/>
    </row>
    <row r="5421" spans="1:10" x14ac:dyDescent="0.35">
      <c r="A5421" s="62"/>
      <c r="B5421" s="63"/>
      <c r="C5421" s="63"/>
      <c r="D5421" s="63"/>
      <c r="E5421" s="64"/>
      <c r="F5421" s="62"/>
      <c r="G5421" s="65"/>
      <c r="H5421" s="66"/>
      <c r="I5421" s="67"/>
      <c r="J5421" s="68"/>
    </row>
    <row r="5422" spans="1:10" x14ac:dyDescent="0.35">
      <c r="A5422" s="62"/>
      <c r="B5422" s="63"/>
      <c r="C5422" s="63"/>
      <c r="D5422" s="63"/>
      <c r="E5422" s="64"/>
      <c r="F5422" s="62"/>
      <c r="G5422" s="65"/>
      <c r="H5422" s="66"/>
      <c r="I5422" s="67"/>
      <c r="J5422" s="68"/>
    </row>
    <row r="5423" spans="1:10" x14ac:dyDescent="0.35">
      <c r="A5423" s="62"/>
      <c r="B5423" s="63"/>
      <c r="C5423" s="63"/>
      <c r="D5423" s="63"/>
      <c r="E5423" s="64"/>
      <c r="F5423" s="62"/>
      <c r="G5423" s="65"/>
      <c r="H5423" s="66"/>
      <c r="I5423" s="67"/>
      <c r="J5423" s="68"/>
    </row>
    <row r="5424" spans="1:10" x14ac:dyDescent="0.35">
      <c r="A5424" s="62"/>
      <c r="B5424" s="63"/>
      <c r="C5424" s="63"/>
      <c r="D5424" s="63"/>
      <c r="E5424" s="64"/>
      <c r="F5424" s="62"/>
      <c r="G5424" s="65"/>
      <c r="H5424" s="66"/>
      <c r="I5424" s="67"/>
      <c r="J5424" s="68"/>
    </row>
    <row r="5425" spans="1:10" x14ac:dyDescent="0.35">
      <c r="A5425" s="62"/>
      <c r="B5425" s="63"/>
      <c r="C5425" s="63"/>
      <c r="D5425" s="63"/>
      <c r="E5425" s="64"/>
      <c r="F5425" s="62"/>
      <c r="G5425" s="65"/>
      <c r="H5425" s="66"/>
      <c r="I5425" s="67"/>
      <c r="J5425" s="68"/>
    </row>
    <row r="5426" spans="1:10" x14ac:dyDescent="0.35">
      <c r="A5426" s="62"/>
      <c r="B5426" s="63"/>
      <c r="C5426" s="63"/>
      <c r="D5426" s="63"/>
      <c r="E5426" s="64"/>
      <c r="F5426" s="62"/>
      <c r="G5426" s="65"/>
      <c r="H5426" s="66"/>
      <c r="I5426" s="67"/>
      <c r="J5426" s="68"/>
    </row>
    <row r="5427" spans="1:10" x14ac:dyDescent="0.35">
      <c r="A5427" s="62"/>
      <c r="B5427" s="63"/>
      <c r="C5427" s="63"/>
      <c r="D5427" s="63"/>
      <c r="E5427" s="64"/>
      <c r="F5427" s="62"/>
      <c r="G5427" s="65"/>
      <c r="H5427" s="66"/>
      <c r="I5427" s="67"/>
      <c r="J5427" s="68"/>
    </row>
    <row r="5428" spans="1:10" x14ac:dyDescent="0.35">
      <c r="A5428" s="62"/>
      <c r="B5428" s="63"/>
      <c r="C5428" s="63"/>
      <c r="D5428" s="63"/>
      <c r="E5428" s="64"/>
      <c r="F5428" s="62"/>
      <c r="G5428" s="65"/>
      <c r="H5428" s="66"/>
      <c r="I5428" s="67"/>
      <c r="J5428" s="68"/>
    </row>
    <row r="5429" spans="1:10" x14ac:dyDescent="0.35">
      <c r="A5429" s="62"/>
      <c r="B5429" s="63"/>
      <c r="C5429" s="63"/>
      <c r="D5429" s="63"/>
      <c r="E5429" s="64"/>
      <c r="F5429" s="62"/>
      <c r="G5429" s="65"/>
      <c r="H5429" s="66"/>
      <c r="I5429" s="67"/>
      <c r="J5429" s="68"/>
    </row>
    <row r="5430" spans="1:10" x14ac:dyDescent="0.35">
      <c r="A5430" s="62"/>
      <c r="B5430" s="63"/>
      <c r="C5430" s="63"/>
      <c r="D5430" s="63"/>
      <c r="E5430" s="64"/>
      <c r="F5430" s="62"/>
      <c r="G5430" s="65"/>
      <c r="H5430" s="66"/>
      <c r="I5430" s="67"/>
      <c r="J5430" s="68"/>
    </row>
    <row r="5431" spans="1:10" x14ac:dyDescent="0.35">
      <c r="A5431" s="62"/>
      <c r="B5431" s="63"/>
      <c r="C5431" s="63"/>
      <c r="D5431" s="63"/>
      <c r="E5431" s="64"/>
      <c r="F5431" s="62"/>
      <c r="G5431" s="65"/>
      <c r="H5431" s="66"/>
      <c r="I5431" s="67"/>
      <c r="J5431" s="68"/>
    </row>
    <row r="5432" spans="1:10" x14ac:dyDescent="0.35">
      <c r="A5432" s="62"/>
      <c r="B5432" s="63"/>
      <c r="C5432" s="63"/>
      <c r="D5432" s="63"/>
      <c r="E5432" s="64"/>
      <c r="F5432" s="62"/>
      <c r="G5432" s="65"/>
      <c r="H5432" s="66"/>
      <c r="I5432" s="67"/>
      <c r="J5432" s="68"/>
    </row>
    <row r="5433" spans="1:10" x14ac:dyDescent="0.35">
      <c r="A5433" s="62"/>
      <c r="B5433" s="63"/>
      <c r="C5433" s="63"/>
      <c r="D5433" s="63"/>
      <c r="E5433" s="64"/>
      <c r="F5433" s="62"/>
      <c r="G5433" s="65"/>
      <c r="H5433" s="66"/>
      <c r="I5433" s="67"/>
      <c r="J5433" s="68"/>
    </row>
    <row r="5434" spans="1:10" x14ac:dyDescent="0.35">
      <c r="A5434" s="62"/>
      <c r="B5434" s="63"/>
      <c r="C5434" s="63"/>
      <c r="D5434" s="63"/>
      <c r="E5434" s="64"/>
      <c r="F5434" s="62"/>
      <c r="G5434" s="65"/>
      <c r="H5434" s="66"/>
      <c r="I5434" s="67"/>
      <c r="J5434" s="68"/>
    </row>
    <row r="5435" spans="1:10" x14ac:dyDescent="0.35">
      <c r="A5435" s="62"/>
      <c r="B5435" s="63"/>
      <c r="C5435" s="63"/>
      <c r="D5435" s="63"/>
      <c r="E5435" s="64"/>
      <c r="F5435" s="62"/>
      <c r="G5435" s="65"/>
      <c r="H5435" s="66"/>
      <c r="I5435" s="67"/>
      <c r="J5435" s="68"/>
    </row>
    <row r="5436" spans="1:10" x14ac:dyDescent="0.35">
      <c r="A5436" s="62"/>
      <c r="B5436" s="63"/>
      <c r="C5436" s="63"/>
      <c r="D5436" s="63"/>
      <c r="E5436" s="64"/>
      <c r="F5436" s="62"/>
      <c r="G5436" s="65"/>
      <c r="H5436" s="66"/>
      <c r="I5436" s="67"/>
      <c r="J5436" s="68"/>
    </row>
    <row r="5437" spans="1:10" x14ac:dyDescent="0.35">
      <c r="A5437" s="62"/>
      <c r="B5437" s="63"/>
      <c r="C5437" s="63"/>
      <c r="D5437" s="63"/>
      <c r="E5437" s="64"/>
      <c r="F5437" s="62"/>
      <c r="G5437" s="65"/>
      <c r="H5437" s="66"/>
      <c r="I5437" s="67"/>
      <c r="J5437" s="68"/>
    </row>
    <row r="5438" spans="1:10" x14ac:dyDescent="0.35">
      <c r="A5438" s="62"/>
      <c r="B5438" s="63"/>
      <c r="C5438" s="63"/>
      <c r="D5438" s="63"/>
      <c r="E5438" s="64"/>
      <c r="F5438" s="62"/>
      <c r="G5438" s="65"/>
      <c r="H5438" s="66"/>
      <c r="I5438" s="67"/>
      <c r="J5438" s="68"/>
    </row>
    <row r="5439" spans="1:10" x14ac:dyDescent="0.35">
      <c r="A5439" s="62"/>
      <c r="B5439" s="63"/>
      <c r="C5439" s="63"/>
      <c r="D5439" s="63"/>
      <c r="E5439" s="64"/>
      <c r="F5439" s="62"/>
      <c r="G5439" s="65"/>
      <c r="H5439" s="66"/>
      <c r="I5439" s="67"/>
      <c r="J5439" s="68"/>
    </row>
    <row r="5440" spans="1:10" x14ac:dyDescent="0.35">
      <c r="A5440" s="62"/>
      <c r="B5440" s="63"/>
      <c r="C5440" s="63"/>
      <c r="D5440" s="63"/>
      <c r="E5440" s="64"/>
      <c r="F5440" s="62"/>
      <c r="G5440" s="65"/>
      <c r="H5440" s="66"/>
      <c r="I5440" s="67"/>
      <c r="J5440" s="68"/>
    </row>
    <row r="5441" spans="1:10" x14ac:dyDescent="0.35">
      <c r="A5441" s="62"/>
      <c r="B5441" s="63"/>
      <c r="C5441" s="63"/>
      <c r="D5441" s="63"/>
      <c r="E5441" s="64"/>
      <c r="F5441" s="62"/>
      <c r="G5441" s="65"/>
      <c r="H5441" s="66"/>
      <c r="I5441" s="67"/>
      <c r="J5441" s="68"/>
    </row>
    <row r="5442" spans="1:10" x14ac:dyDescent="0.35">
      <c r="A5442" s="62"/>
      <c r="B5442" s="63"/>
      <c r="C5442" s="63"/>
      <c r="D5442" s="63"/>
      <c r="E5442" s="64"/>
      <c r="F5442" s="62"/>
      <c r="G5442" s="65"/>
      <c r="H5442" s="66"/>
      <c r="I5442" s="67"/>
      <c r="J5442" s="68"/>
    </row>
    <row r="5443" spans="1:10" x14ac:dyDescent="0.35">
      <c r="A5443" s="62"/>
      <c r="B5443" s="63"/>
      <c r="C5443" s="63"/>
      <c r="D5443" s="63"/>
      <c r="E5443" s="64"/>
      <c r="F5443" s="62"/>
      <c r="G5443" s="65"/>
      <c r="H5443" s="66"/>
      <c r="I5443" s="67"/>
      <c r="J5443" s="68"/>
    </row>
    <row r="5444" spans="1:10" x14ac:dyDescent="0.35">
      <c r="A5444" s="62"/>
      <c r="B5444" s="63"/>
      <c r="C5444" s="63"/>
      <c r="D5444" s="63"/>
      <c r="E5444" s="64"/>
      <c r="F5444" s="62"/>
      <c r="G5444" s="65"/>
      <c r="H5444" s="66"/>
      <c r="I5444" s="67"/>
      <c r="J5444" s="68"/>
    </row>
    <row r="5445" spans="1:10" x14ac:dyDescent="0.35">
      <c r="A5445" s="62"/>
      <c r="B5445" s="63"/>
      <c r="C5445" s="63"/>
      <c r="D5445" s="63"/>
      <c r="E5445" s="64"/>
      <c r="F5445" s="62"/>
      <c r="G5445" s="65"/>
      <c r="H5445" s="66"/>
      <c r="I5445" s="67"/>
      <c r="J5445" s="68"/>
    </row>
    <row r="5446" spans="1:10" x14ac:dyDescent="0.35">
      <c r="A5446" s="62"/>
      <c r="B5446" s="63"/>
      <c r="C5446" s="63"/>
      <c r="D5446" s="63"/>
      <c r="E5446" s="64"/>
      <c r="F5446" s="62"/>
      <c r="G5446" s="65"/>
      <c r="H5446" s="66"/>
      <c r="I5446" s="67"/>
      <c r="J5446" s="68"/>
    </row>
    <row r="5447" spans="1:10" x14ac:dyDescent="0.35">
      <c r="A5447" s="62"/>
      <c r="B5447" s="63"/>
      <c r="C5447" s="63"/>
      <c r="D5447" s="63"/>
      <c r="E5447" s="64"/>
      <c r="F5447" s="62"/>
      <c r="G5447" s="65"/>
      <c r="H5447" s="66"/>
      <c r="I5447" s="67"/>
      <c r="J5447" s="68"/>
    </row>
    <row r="5448" spans="1:10" x14ac:dyDescent="0.35">
      <c r="A5448" s="62"/>
      <c r="B5448" s="63"/>
      <c r="C5448" s="63"/>
      <c r="D5448" s="63"/>
      <c r="E5448" s="64"/>
      <c r="F5448" s="62"/>
      <c r="G5448" s="65"/>
      <c r="H5448" s="66"/>
      <c r="I5448" s="67"/>
      <c r="J5448" s="68"/>
    </row>
    <row r="5449" spans="1:10" x14ac:dyDescent="0.35">
      <c r="A5449" s="62"/>
      <c r="B5449" s="63"/>
      <c r="C5449" s="63"/>
      <c r="D5449" s="63"/>
      <c r="E5449" s="64"/>
      <c r="F5449" s="62"/>
      <c r="G5449" s="65"/>
      <c r="H5449" s="66"/>
      <c r="I5449" s="67"/>
      <c r="J5449" s="68"/>
    </row>
    <row r="5450" spans="1:10" x14ac:dyDescent="0.35">
      <c r="A5450" s="62"/>
      <c r="B5450" s="63"/>
      <c r="C5450" s="63"/>
      <c r="D5450" s="63"/>
      <c r="E5450" s="64"/>
      <c r="F5450" s="62"/>
      <c r="G5450" s="65"/>
      <c r="H5450" s="66"/>
      <c r="I5450" s="67"/>
      <c r="J5450" s="68"/>
    </row>
    <row r="5451" spans="1:10" x14ac:dyDescent="0.35">
      <c r="A5451" s="62"/>
      <c r="B5451" s="63"/>
      <c r="C5451" s="63"/>
      <c r="D5451" s="63"/>
      <c r="E5451" s="64"/>
      <c r="F5451" s="62"/>
      <c r="G5451" s="65"/>
      <c r="H5451" s="66"/>
      <c r="I5451" s="67"/>
      <c r="J5451" s="68"/>
    </row>
    <row r="5452" spans="1:10" x14ac:dyDescent="0.35">
      <c r="A5452" s="62"/>
      <c r="B5452" s="63"/>
      <c r="C5452" s="63"/>
      <c r="D5452" s="63"/>
      <c r="E5452" s="64"/>
      <c r="F5452" s="62"/>
      <c r="G5452" s="65"/>
      <c r="H5452" s="66"/>
      <c r="I5452" s="67"/>
      <c r="J5452" s="68"/>
    </row>
    <row r="5453" spans="1:10" x14ac:dyDescent="0.35">
      <c r="A5453" s="62"/>
      <c r="B5453" s="63"/>
      <c r="C5453" s="63"/>
      <c r="D5453" s="63"/>
      <c r="E5453" s="64"/>
      <c r="F5453" s="62"/>
      <c r="G5453" s="65"/>
      <c r="H5453" s="66"/>
      <c r="I5453" s="67"/>
      <c r="J5453" s="68"/>
    </row>
    <row r="5454" spans="1:10" x14ac:dyDescent="0.35">
      <c r="A5454" s="62"/>
      <c r="B5454" s="63"/>
      <c r="C5454" s="63"/>
      <c r="D5454" s="63"/>
      <c r="E5454" s="64"/>
      <c r="F5454" s="62"/>
      <c r="G5454" s="65"/>
      <c r="H5454" s="66"/>
      <c r="I5454" s="67"/>
      <c r="J5454" s="68"/>
    </row>
    <row r="5455" spans="1:10" x14ac:dyDescent="0.35">
      <c r="A5455" s="62"/>
      <c r="B5455" s="63"/>
      <c r="C5455" s="63"/>
      <c r="D5455" s="63"/>
      <c r="E5455" s="64"/>
      <c r="F5455" s="62"/>
      <c r="G5455" s="65"/>
      <c r="H5455" s="66"/>
      <c r="I5455" s="67"/>
      <c r="J5455" s="68"/>
    </row>
    <row r="5456" spans="1:10" x14ac:dyDescent="0.35">
      <c r="A5456" s="62"/>
      <c r="B5456" s="63"/>
      <c r="C5456" s="63"/>
      <c r="D5456" s="63"/>
      <c r="E5456" s="64"/>
      <c r="F5456" s="62"/>
      <c r="G5456" s="65"/>
      <c r="H5456" s="66"/>
      <c r="I5456" s="67"/>
      <c r="J5456" s="68"/>
    </row>
    <row r="5457" spans="1:10" x14ac:dyDescent="0.35">
      <c r="A5457" s="62"/>
      <c r="B5457" s="63"/>
      <c r="C5457" s="63"/>
      <c r="D5457" s="63"/>
      <c r="E5457" s="64"/>
      <c r="F5457" s="62"/>
      <c r="G5457" s="65"/>
      <c r="H5457" s="66"/>
      <c r="I5457" s="67"/>
      <c r="J5457" s="68"/>
    </row>
    <row r="5458" spans="1:10" x14ac:dyDescent="0.35">
      <c r="A5458" s="62"/>
      <c r="B5458" s="63"/>
      <c r="C5458" s="63"/>
      <c r="D5458" s="63"/>
      <c r="E5458" s="64"/>
      <c r="F5458" s="62"/>
      <c r="G5458" s="65"/>
      <c r="H5458" s="66"/>
      <c r="I5458" s="67"/>
      <c r="J5458" s="68"/>
    </row>
    <row r="5459" spans="1:10" x14ac:dyDescent="0.35">
      <c r="A5459" s="62"/>
      <c r="B5459" s="63"/>
      <c r="C5459" s="63"/>
      <c r="D5459" s="63"/>
      <c r="E5459" s="64"/>
      <c r="F5459" s="62"/>
      <c r="G5459" s="65"/>
      <c r="H5459" s="66"/>
      <c r="I5459" s="67"/>
      <c r="J5459" s="68"/>
    </row>
    <row r="5460" spans="1:10" x14ac:dyDescent="0.35">
      <c r="A5460" s="62"/>
      <c r="B5460" s="63"/>
      <c r="C5460" s="63"/>
      <c r="D5460" s="63"/>
      <c r="E5460" s="64"/>
      <c r="F5460" s="62"/>
      <c r="G5460" s="65"/>
      <c r="H5460" s="66"/>
      <c r="I5460" s="67"/>
      <c r="J5460" s="68"/>
    </row>
    <row r="5461" spans="1:10" x14ac:dyDescent="0.35">
      <c r="A5461" s="62"/>
      <c r="B5461" s="63"/>
      <c r="C5461" s="63"/>
      <c r="D5461" s="63"/>
      <c r="E5461" s="64"/>
      <c r="F5461" s="62"/>
      <c r="G5461" s="65"/>
      <c r="H5461" s="66"/>
      <c r="I5461" s="67"/>
      <c r="J5461" s="68"/>
    </row>
    <row r="5462" spans="1:10" x14ac:dyDescent="0.35">
      <c r="A5462" s="62"/>
      <c r="B5462" s="63"/>
      <c r="C5462" s="63"/>
      <c r="D5462" s="63"/>
      <c r="E5462" s="64"/>
      <c r="F5462" s="62"/>
      <c r="G5462" s="65"/>
      <c r="H5462" s="66"/>
      <c r="I5462" s="67"/>
      <c r="J5462" s="68"/>
    </row>
    <row r="5463" spans="1:10" x14ac:dyDescent="0.35">
      <c r="A5463" s="62"/>
      <c r="B5463" s="63"/>
      <c r="C5463" s="63"/>
      <c r="D5463" s="63"/>
      <c r="E5463" s="64"/>
      <c r="F5463" s="62"/>
      <c r="G5463" s="65"/>
      <c r="H5463" s="66"/>
      <c r="I5463" s="67"/>
      <c r="J5463" s="68"/>
    </row>
    <row r="5464" spans="1:10" x14ac:dyDescent="0.35">
      <c r="A5464" s="62"/>
      <c r="B5464" s="63"/>
      <c r="C5464" s="63"/>
      <c r="D5464" s="63"/>
      <c r="E5464" s="64"/>
      <c r="F5464" s="62"/>
      <c r="G5464" s="65"/>
      <c r="H5464" s="66"/>
      <c r="I5464" s="67"/>
      <c r="J5464" s="68"/>
    </row>
    <row r="5465" spans="1:10" x14ac:dyDescent="0.35">
      <c r="A5465" s="62"/>
      <c r="B5465" s="63"/>
      <c r="C5465" s="63"/>
      <c r="D5465" s="63"/>
      <c r="E5465" s="64"/>
      <c r="F5465" s="62"/>
      <c r="G5465" s="65"/>
      <c r="H5465" s="66"/>
      <c r="I5465" s="67"/>
      <c r="J5465" s="68"/>
    </row>
    <row r="5466" spans="1:10" x14ac:dyDescent="0.35">
      <c r="A5466" s="62"/>
      <c r="B5466" s="63"/>
      <c r="C5466" s="63"/>
      <c r="D5466" s="63"/>
      <c r="E5466" s="64"/>
      <c r="F5466" s="62"/>
      <c r="G5466" s="65"/>
      <c r="H5466" s="66"/>
      <c r="I5466" s="67"/>
      <c r="J5466" s="68"/>
    </row>
    <row r="5467" spans="1:10" x14ac:dyDescent="0.35">
      <c r="A5467" s="62"/>
      <c r="B5467" s="63"/>
      <c r="C5467" s="63"/>
      <c r="D5467" s="63"/>
      <c r="E5467" s="64"/>
      <c r="F5467" s="62"/>
      <c r="G5467" s="65"/>
      <c r="H5467" s="66"/>
      <c r="I5467" s="67"/>
      <c r="J5467" s="68"/>
    </row>
    <row r="5468" spans="1:10" x14ac:dyDescent="0.35">
      <c r="A5468" s="62"/>
      <c r="B5468" s="63"/>
      <c r="C5468" s="63"/>
      <c r="D5468" s="63"/>
      <c r="E5468" s="64"/>
      <c r="F5468" s="62"/>
      <c r="G5468" s="65"/>
      <c r="H5468" s="66"/>
      <c r="I5468" s="67"/>
      <c r="J5468" s="68"/>
    </row>
    <row r="5469" spans="1:10" x14ac:dyDescent="0.35">
      <c r="A5469" s="62"/>
      <c r="B5469" s="63"/>
      <c r="C5469" s="63"/>
      <c r="D5469" s="63"/>
      <c r="E5469" s="64"/>
      <c r="F5469" s="62"/>
      <c r="G5469" s="65"/>
      <c r="H5469" s="66"/>
      <c r="I5469" s="67"/>
      <c r="J5469" s="68"/>
    </row>
    <row r="5470" spans="1:10" x14ac:dyDescent="0.35">
      <c r="A5470" s="62"/>
      <c r="B5470" s="63"/>
      <c r="C5470" s="63"/>
      <c r="D5470" s="63"/>
      <c r="E5470" s="64"/>
      <c r="F5470" s="62"/>
      <c r="G5470" s="65"/>
      <c r="H5470" s="66"/>
      <c r="I5470" s="67"/>
      <c r="J5470" s="68"/>
    </row>
    <row r="5471" spans="1:10" x14ac:dyDescent="0.35">
      <c r="A5471" s="62"/>
      <c r="B5471" s="63"/>
      <c r="C5471" s="63"/>
      <c r="D5471" s="63"/>
      <c r="E5471" s="64"/>
      <c r="F5471" s="62"/>
      <c r="G5471" s="65"/>
      <c r="H5471" s="66"/>
      <c r="I5471" s="67"/>
      <c r="J5471" s="68"/>
    </row>
    <row r="5472" spans="1:10" x14ac:dyDescent="0.35">
      <c r="A5472" s="62"/>
      <c r="B5472" s="63"/>
      <c r="C5472" s="63"/>
      <c r="D5472" s="63"/>
      <c r="E5472" s="64"/>
      <c r="F5472" s="62"/>
      <c r="G5472" s="65"/>
      <c r="H5472" s="66"/>
      <c r="I5472" s="67"/>
      <c r="J5472" s="68"/>
    </row>
    <row r="5473" spans="1:10" x14ac:dyDescent="0.35">
      <c r="A5473" s="62"/>
      <c r="B5473" s="63"/>
      <c r="C5473" s="63"/>
      <c r="D5473" s="63"/>
      <c r="E5473" s="64"/>
      <c r="F5473" s="62"/>
      <c r="G5473" s="65"/>
      <c r="H5473" s="66"/>
      <c r="I5473" s="67"/>
      <c r="J5473" s="68"/>
    </row>
    <row r="5474" spans="1:10" x14ac:dyDescent="0.35">
      <c r="A5474" s="62"/>
      <c r="B5474" s="63"/>
      <c r="C5474" s="63"/>
      <c r="D5474" s="63"/>
      <c r="E5474" s="64"/>
      <c r="F5474" s="62"/>
      <c r="G5474" s="65"/>
      <c r="H5474" s="66"/>
      <c r="I5474" s="67"/>
      <c r="J5474" s="68"/>
    </row>
    <row r="5475" spans="1:10" x14ac:dyDescent="0.35">
      <c r="A5475" s="62"/>
      <c r="B5475" s="63"/>
      <c r="C5475" s="63"/>
      <c r="D5475" s="63"/>
      <c r="E5475" s="64"/>
      <c r="F5475" s="62"/>
      <c r="G5475" s="65"/>
      <c r="H5475" s="66"/>
      <c r="I5475" s="67"/>
      <c r="J5475" s="68"/>
    </row>
    <row r="5476" spans="1:10" x14ac:dyDescent="0.35">
      <c r="A5476" s="62"/>
      <c r="B5476" s="63"/>
      <c r="C5476" s="63"/>
      <c r="D5476" s="63"/>
      <c r="E5476" s="64"/>
      <c r="F5476" s="62"/>
      <c r="G5476" s="65"/>
      <c r="H5476" s="66"/>
      <c r="I5476" s="67"/>
      <c r="J5476" s="68"/>
    </row>
    <row r="5477" spans="1:10" x14ac:dyDescent="0.35">
      <c r="A5477" s="62"/>
      <c r="B5477" s="63"/>
      <c r="C5477" s="63"/>
      <c r="D5477" s="63"/>
      <c r="E5477" s="64"/>
      <c r="F5477" s="62"/>
      <c r="G5477" s="65"/>
      <c r="H5477" s="66"/>
      <c r="I5477" s="67"/>
      <c r="J5477" s="68"/>
    </row>
    <row r="5478" spans="1:10" x14ac:dyDescent="0.35">
      <c r="A5478" s="62"/>
      <c r="B5478" s="63"/>
      <c r="C5478" s="63"/>
      <c r="D5478" s="63"/>
      <c r="E5478" s="64"/>
      <c r="F5478" s="62"/>
      <c r="G5478" s="65"/>
      <c r="H5478" s="66"/>
      <c r="I5478" s="67"/>
      <c r="J5478" s="68"/>
    </row>
    <row r="5479" spans="1:10" x14ac:dyDescent="0.35">
      <c r="A5479" s="62"/>
      <c r="B5479" s="63"/>
      <c r="C5479" s="63"/>
      <c r="D5479" s="63"/>
      <c r="E5479" s="64"/>
      <c r="F5479" s="62"/>
      <c r="G5479" s="65"/>
      <c r="H5479" s="66"/>
      <c r="I5479" s="67"/>
      <c r="J5479" s="68"/>
    </row>
    <row r="5480" spans="1:10" x14ac:dyDescent="0.35">
      <c r="A5480" s="62"/>
      <c r="B5480" s="63"/>
      <c r="C5480" s="63"/>
      <c r="D5480" s="63"/>
      <c r="E5480" s="64"/>
      <c r="F5480" s="62"/>
      <c r="G5480" s="65"/>
      <c r="H5480" s="66"/>
      <c r="I5480" s="67"/>
      <c r="J5480" s="68"/>
    </row>
    <row r="5481" spans="1:10" x14ac:dyDescent="0.35">
      <c r="A5481" s="62"/>
      <c r="B5481" s="63"/>
      <c r="C5481" s="63"/>
      <c r="D5481" s="63"/>
      <c r="E5481" s="64"/>
      <c r="F5481" s="62"/>
      <c r="G5481" s="65"/>
      <c r="H5481" s="66"/>
      <c r="I5481" s="67"/>
      <c r="J5481" s="68"/>
    </row>
    <row r="5482" spans="1:10" x14ac:dyDescent="0.35">
      <c r="A5482" s="62"/>
      <c r="B5482" s="63"/>
      <c r="C5482" s="63"/>
      <c r="D5482" s="63"/>
      <c r="E5482" s="64"/>
      <c r="F5482" s="62"/>
      <c r="G5482" s="65"/>
      <c r="H5482" s="66"/>
      <c r="I5482" s="67"/>
      <c r="J5482" s="68"/>
    </row>
    <row r="5483" spans="1:10" x14ac:dyDescent="0.35">
      <c r="A5483" s="62"/>
      <c r="B5483" s="63"/>
      <c r="C5483" s="63"/>
      <c r="D5483" s="63"/>
      <c r="E5483" s="64"/>
      <c r="F5483" s="62"/>
      <c r="G5483" s="65"/>
      <c r="H5483" s="66"/>
      <c r="I5483" s="67"/>
      <c r="J5483" s="68"/>
    </row>
    <row r="5484" spans="1:10" x14ac:dyDescent="0.35">
      <c r="A5484" s="62"/>
      <c r="B5484" s="63"/>
      <c r="C5484" s="63"/>
      <c r="D5484" s="63"/>
      <c r="E5484" s="64"/>
      <c r="F5484" s="62"/>
      <c r="G5484" s="65"/>
      <c r="H5484" s="66"/>
      <c r="I5484" s="67"/>
      <c r="J5484" s="68"/>
    </row>
    <row r="5485" spans="1:10" x14ac:dyDescent="0.35">
      <c r="A5485" s="62"/>
      <c r="B5485" s="63"/>
      <c r="C5485" s="63"/>
      <c r="D5485" s="63"/>
      <c r="E5485" s="64"/>
      <c r="F5485" s="62"/>
      <c r="G5485" s="65"/>
      <c r="H5485" s="66"/>
      <c r="I5485" s="67"/>
      <c r="J5485" s="68"/>
    </row>
    <row r="5486" spans="1:10" x14ac:dyDescent="0.35">
      <c r="A5486" s="62"/>
      <c r="B5486" s="63"/>
      <c r="C5486" s="63"/>
      <c r="D5486" s="63"/>
      <c r="E5486" s="64"/>
      <c r="F5486" s="62"/>
      <c r="G5486" s="65"/>
      <c r="H5486" s="66"/>
      <c r="I5486" s="67"/>
      <c r="J5486" s="68"/>
    </row>
    <row r="5487" spans="1:10" x14ac:dyDescent="0.35">
      <c r="A5487" s="62"/>
      <c r="B5487" s="63"/>
      <c r="C5487" s="63"/>
      <c r="D5487" s="63"/>
      <c r="E5487" s="64"/>
      <c r="F5487" s="62"/>
      <c r="G5487" s="65"/>
      <c r="H5487" s="66"/>
      <c r="I5487" s="67"/>
      <c r="J5487" s="68"/>
    </row>
    <row r="5488" spans="1:10" x14ac:dyDescent="0.35">
      <c r="A5488" s="62"/>
      <c r="B5488" s="63"/>
      <c r="C5488" s="63"/>
      <c r="D5488" s="63"/>
      <c r="E5488" s="64"/>
      <c r="F5488" s="62"/>
      <c r="G5488" s="65"/>
      <c r="H5488" s="66"/>
      <c r="I5488" s="67"/>
      <c r="J5488" s="68"/>
    </row>
    <row r="5489" spans="1:10" x14ac:dyDescent="0.35">
      <c r="A5489" s="62"/>
      <c r="B5489" s="63"/>
      <c r="C5489" s="63"/>
      <c r="D5489" s="63"/>
      <c r="E5489" s="64"/>
      <c r="F5489" s="62"/>
      <c r="G5489" s="65"/>
      <c r="H5489" s="66"/>
      <c r="I5489" s="67"/>
      <c r="J5489" s="68"/>
    </row>
    <row r="5490" spans="1:10" x14ac:dyDescent="0.35">
      <c r="A5490" s="62"/>
      <c r="B5490" s="63"/>
      <c r="C5490" s="63"/>
      <c r="D5490" s="63"/>
      <c r="E5490" s="64"/>
      <c r="F5490" s="62"/>
      <c r="G5490" s="65"/>
      <c r="H5490" s="66"/>
      <c r="I5490" s="67"/>
      <c r="J5490" s="68"/>
    </row>
    <row r="5491" spans="1:10" x14ac:dyDescent="0.35">
      <c r="A5491" s="62"/>
      <c r="B5491" s="63"/>
      <c r="C5491" s="63"/>
      <c r="D5491" s="63"/>
      <c r="E5491" s="64"/>
      <c r="F5491" s="62"/>
      <c r="G5491" s="65"/>
      <c r="H5491" s="66"/>
      <c r="I5491" s="67"/>
      <c r="J5491" s="68"/>
    </row>
    <row r="5492" spans="1:10" x14ac:dyDescent="0.35">
      <c r="A5492" s="62"/>
      <c r="B5492" s="63"/>
      <c r="C5492" s="63"/>
      <c r="D5492" s="63"/>
      <c r="E5492" s="64"/>
      <c r="F5492" s="62"/>
      <c r="G5492" s="65"/>
      <c r="H5492" s="66"/>
      <c r="I5492" s="67"/>
      <c r="J5492" s="68"/>
    </row>
    <row r="5493" spans="1:10" x14ac:dyDescent="0.35">
      <c r="A5493" s="62"/>
      <c r="B5493" s="63"/>
      <c r="C5493" s="63"/>
      <c r="D5493" s="63"/>
      <c r="E5493" s="64"/>
      <c r="F5493" s="62"/>
      <c r="G5493" s="65"/>
      <c r="H5493" s="66"/>
      <c r="I5493" s="67"/>
      <c r="J5493" s="68"/>
    </row>
    <row r="5494" spans="1:10" x14ac:dyDescent="0.35">
      <c r="A5494" s="62"/>
      <c r="B5494" s="63"/>
      <c r="C5494" s="63"/>
      <c r="D5494" s="63"/>
      <c r="E5494" s="64"/>
      <c r="F5494" s="62"/>
      <c r="G5494" s="65"/>
      <c r="H5494" s="66"/>
      <c r="I5494" s="67"/>
      <c r="J5494" s="68"/>
    </row>
    <row r="5495" spans="1:10" x14ac:dyDescent="0.35">
      <c r="A5495" s="62"/>
      <c r="B5495" s="63"/>
      <c r="C5495" s="63"/>
      <c r="D5495" s="63"/>
      <c r="E5495" s="64"/>
      <c r="F5495" s="62"/>
      <c r="G5495" s="65"/>
      <c r="H5495" s="66"/>
      <c r="I5495" s="67"/>
      <c r="J5495" s="68"/>
    </row>
    <row r="5496" spans="1:10" x14ac:dyDescent="0.35">
      <c r="A5496" s="62"/>
      <c r="B5496" s="63"/>
      <c r="C5496" s="63"/>
      <c r="D5496" s="63"/>
      <c r="E5496" s="64"/>
      <c r="F5496" s="62"/>
      <c r="G5496" s="65"/>
      <c r="H5496" s="66"/>
      <c r="I5496" s="67"/>
      <c r="J5496" s="68"/>
    </row>
    <row r="5497" spans="1:10" x14ac:dyDescent="0.35">
      <c r="A5497" s="62"/>
      <c r="B5497" s="63"/>
      <c r="C5497" s="63"/>
      <c r="D5497" s="63"/>
      <c r="E5497" s="64"/>
      <c r="F5497" s="62"/>
      <c r="G5497" s="65"/>
      <c r="H5497" s="66"/>
      <c r="I5497" s="67"/>
      <c r="J5497" s="68"/>
    </row>
    <row r="5498" spans="1:10" x14ac:dyDescent="0.35">
      <c r="A5498" s="62"/>
      <c r="B5498" s="63"/>
      <c r="C5498" s="63"/>
      <c r="D5498" s="63"/>
      <c r="E5498" s="64"/>
      <c r="F5498" s="62"/>
      <c r="G5498" s="65"/>
      <c r="H5498" s="66"/>
      <c r="I5498" s="67"/>
      <c r="J5498" s="68"/>
    </row>
    <row r="5499" spans="1:10" x14ac:dyDescent="0.35">
      <c r="A5499" s="62"/>
      <c r="B5499" s="63"/>
      <c r="C5499" s="63"/>
      <c r="D5499" s="63"/>
      <c r="E5499" s="64"/>
      <c r="F5499" s="62"/>
      <c r="G5499" s="65"/>
      <c r="H5499" s="66"/>
      <c r="I5499" s="67"/>
      <c r="J5499" s="68"/>
    </row>
    <row r="5500" spans="1:10" x14ac:dyDescent="0.35">
      <c r="A5500" s="62"/>
      <c r="B5500" s="63"/>
      <c r="C5500" s="63"/>
      <c r="D5500" s="63"/>
      <c r="E5500" s="64"/>
      <c r="F5500" s="62"/>
      <c r="G5500" s="65"/>
      <c r="H5500" s="66"/>
      <c r="I5500" s="67"/>
      <c r="J5500" s="68"/>
    </row>
    <row r="5501" spans="1:10" x14ac:dyDescent="0.35">
      <c r="A5501" s="62"/>
      <c r="B5501" s="63"/>
      <c r="C5501" s="63"/>
      <c r="D5501" s="63"/>
      <c r="E5501" s="64"/>
      <c r="F5501" s="62"/>
      <c r="G5501" s="65"/>
      <c r="H5501" s="66"/>
      <c r="I5501" s="67"/>
      <c r="J5501" s="68"/>
    </row>
    <row r="5502" spans="1:10" x14ac:dyDescent="0.35">
      <c r="A5502" s="62"/>
      <c r="B5502" s="63"/>
      <c r="C5502" s="63"/>
      <c r="D5502" s="63"/>
      <c r="E5502" s="64"/>
      <c r="F5502" s="62"/>
      <c r="G5502" s="65"/>
      <c r="H5502" s="66"/>
      <c r="I5502" s="67"/>
      <c r="J5502" s="68"/>
    </row>
    <row r="5503" spans="1:10" x14ac:dyDescent="0.35">
      <c r="A5503" s="62"/>
      <c r="B5503" s="63"/>
      <c r="C5503" s="63"/>
      <c r="D5503" s="63"/>
      <c r="E5503" s="64"/>
      <c r="F5503" s="62"/>
      <c r="G5503" s="65"/>
      <c r="H5503" s="66"/>
      <c r="I5503" s="67"/>
      <c r="J5503" s="68"/>
    </row>
    <row r="5504" spans="1:10" x14ac:dyDescent="0.35">
      <c r="A5504" s="62"/>
      <c r="B5504" s="63"/>
      <c r="C5504" s="63"/>
      <c r="D5504" s="63"/>
      <c r="E5504" s="64"/>
      <c r="F5504" s="62"/>
      <c r="G5504" s="65"/>
      <c r="H5504" s="66"/>
      <c r="I5504" s="67"/>
      <c r="J5504" s="68"/>
    </row>
    <row r="5505" spans="1:10" x14ac:dyDescent="0.35">
      <c r="A5505" s="62"/>
      <c r="B5505" s="63"/>
      <c r="C5505" s="63"/>
      <c r="D5505" s="63"/>
      <c r="E5505" s="64"/>
      <c r="F5505" s="62"/>
      <c r="G5505" s="65"/>
      <c r="H5505" s="66"/>
      <c r="I5505" s="67"/>
      <c r="J5505" s="68"/>
    </row>
    <row r="5506" spans="1:10" x14ac:dyDescent="0.35">
      <c r="A5506" s="62"/>
      <c r="B5506" s="63"/>
      <c r="C5506" s="63"/>
      <c r="D5506" s="63"/>
      <c r="E5506" s="64"/>
      <c r="F5506" s="62"/>
      <c r="G5506" s="65"/>
      <c r="H5506" s="66"/>
      <c r="I5506" s="67"/>
      <c r="J5506" s="68"/>
    </row>
    <row r="5507" spans="1:10" x14ac:dyDescent="0.35">
      <c r="A5507" s="62"/>
      <c r="B5507" s="63"/>
      <c r="C5507" s="63"/>
      <c r="D5507" s="63"/>
      <c r="E5507" s="64"/>
      <c r="F5507" s="62"/>
      <c r="G5507" s="65"/>
      <c r="H5507" s="66"/>
      <c r="I5507" s="67"/>
      <c r="J5507" s="68"/>
    </row>
    <row r="5508" spans="1:10" x14ac:dyDescent="0.35">
      <c r="A5508" s="62"/>
      <c r="B5508" s="63"/>
      <c r="C5508" s="63"/>
      <c r="D5508" s="63"/>
      <c r="E5508" s="64"/>
      <c r="F5508" s="62"/>
      <c r="G5508" s="65"/>
      <c r="H5508" s="66"/>
      <c r="I5508" s="67"/>
      <c r="J5508" s="68"/>
    </row>
    <row r="5509" spans="1:10" x14ac:dyDescent="0.35">
      <c r="A5509" s="62"/>
      <c r="B5509" s="63"/>
      <c r="C5509" s="63"/>
      <c r="D5509" s="63"/>
      <c r="E5509" s="64"/>
      <c r="F5509" s="62"/>
      <c r="G5509" s="65"/>
      <c r="H5509" s="66"/>
      <c r="I5509" s="67"/>
      <c r="J5509" s="68"/>
    </row>
    <row r="5510" spans="1:10" x14ac:dyDescent="0.35">
      <c r="A5510" s="62"/>
      <c r="B5510" s="63"/>
      <c r="C5510" s="63"/>
      <c r="D5510" s="63"/>
      <c r="E5510" s="64"/>
      <c r="F5510" s="62"/>
      <c r="G5510" s="65"/>
      <c r="H5510" s="66"/>
      <c r="I5510" s="67"/>
      <c r="J5510" s="68"/>
    </row>
    <row r="5511" spans="1:10" x14ac:dyDescent="0.35">
      <c r="A5511" s="62"/>
      <c r="B5511" s="63"/>
      <c r="C5511" s="63"/>
      <c r="D5511" s="63"/>
      <c r="E5511" s="64"/>
      <c r="F5511" s="62"/>
      <c r="G5511" s="65"/>
      <c r="H5511" s="66"/>
      <c r="I5511" s="67"/>
      <c r="J5511" s="68"/>
    </row>
    <row r="5512" spans="1:10" x14ac:dyDescent="0.35">
      <c r="A5512" s="62"/>
      <c r="B5512" s="63"/>
      <c r="C5512" s="63"/>
      <c r="D5512" s="63"/>
      <c r="E5512" s="64"/>
      <c r="F5512" s="62"/>
      <c r="G5512" s="65"/>
      <c r="H5512" s="66"/>
      <c r="I5512" s="67"/>
      <c r="J5512" s="68"/>
    </row>
    <row r="5513" spans="1:10" x14ac:dyDescent="0.35">
      <c r="A5513" s="62"/>
      <c r="B5513" s="63"/>
      <c r="C5513" s="63"/>
      <c r="D5513" s="63"/>
      <c r="E5513" s="64"/>
      <c r="F5513" s="62"/>
      <c r="G5513" s="65"/>
      <c r="H5513" s="66"/>
      <c r="I5513" s="67"/>
      <c r="J5513" s="68"/>
    </row>
    <row r="5514" spans="1:10" x14ac:dyDescent="0.35">
      <c r="A5514" s="62"/>
      <c r="B5514" s="63"/>
      <c r="C5514" s="63"/>
      <c r="D5514" s="63"/>
      <c r="E5514" s="64"/>
      <c r="F5514" s="62"/>
      <c r="G5514" s="65"/>
      <c r="H5514" s="66"/>
      <c r="I5514" s="67"/>
      <c r="J5514" s="68"/>
    </row>
    <row r="5515" spans="1:10" x14ac:dyDescent="0.35">
      <c r="A5515" s="62"/>
      <c r="B5515" s="63"/>
      <c r="C5515" s="63"/>
      <c r="D5515" s="63"/>
      <c r="E5515" s="64"/>
      <c r="F5515" s="62"/>
      <c r="G5515" s="65"/>
      <c r="H5515" s="66"/>
      <c r="I5515" s="67"/>
      <c r="J5515" s="68"/>
    </row>
    <row r="5516" spans="1:10" x14ac:dyDescent="0.35">
      <c r="A5516" s="62"/>
      <c r="B5516" s="63"/>
      <c r="C5516" s="63"/>
      <c r="D5516" s="63"/>
      <c r="E5516" s="64"/>
      <c r="F5516" s="62"/>
      <c r="G5516" s="65"/>
      <c r="H5516" s="66"/>
      <c r="I5516" s="67"/>
      <c r="J5516" s="68"/>
    </row>
    <row r="5517" spans="1:10" x14ac:dyDescent="0.35">
      <c r="A5517" s="62"/>
      <c r="B5517" s="63"/>
      <c r="C5517" s="63"/>
      <c r="D5517" s="63"/>
      <c r="E5517" s="64"/>
      <c r="F5517" s="62"/>
      <c r="G5517" s="65"/>
      <c r="H5517" s="66"/>
      <c r="I5517" s="67"/>
      <c r="J5517" s="68"/>
    </row>
    <row r="5518" spans="1:10" x14ac:dyDescent="0.35">
      <c r="A5518" s="62"/>
      <c r="B5518" s="63"/>
      <c r="C5518" s="63"/>
      <c r="D5518" s="63"/>
      <c r="E5518" s="64"/>
      <c r="F5518" s="62"/>
      <c r="G5518" s="65"/>
      <c r="H5518" s="66"/>
      <c r="I5518" s="67"/>
      <c r="J5518" s="68"/>
    </row>
    <row r="5519" spans="1:10" x14ac:dyDescent="0.35">
      <c r="A5519" s="62"/>
      <c r="B5519" s="63"/>
      <c r="C5519" s="63"/>
      <c r="D5519" s="63"/>
      <c r="E5519" s="64"/>
      <c r="F5519" s="62"/>
      <c r="G5519" s="65"/>
      <c r="H5519" s="66"/>
      <c r="I5519" s="67"/>
      <c r="J5519" s="68"/>
    </row>
    <row r="5520" spans="1:10" x14ac:dyDescent="0.35">
      <c r="A5520" s="62"/>
      <c r="B5520" s="63"/>
      <c r="C5520" s="63"/>
      <c r="D5520" s="63"/>
      <c r="E5520" s="64"/>
      <c r="F5520" s="62"/>
      <c r="G5520" s="65"/>
      <c r="H5520" s="66"/>
      <c r="I5520" s="67"/>
      <c r="J5520" s="68"/>
    </row>
    <row r="5521" spans="1:10" x14ac:dyDescent="0.35">
      <c r="A5521" s="62"/>
      <c r="B5521" s="63"/>
      <c r="C5521" s="63"/>
      <c r="D5521" s="63"/>
      <c r="E5521" s="64"/>
      <c r="F5521" s="62"/>
      <c r="G5521" s="65"/>
      <c r="H5521" s="66"/>
      <c r="I5521" s="67"/>
      <c r="J5521" s="68"/>
    </row>
    <row r="5522" spans="1:10" x14ac:dyDescent="0.35">
      <c r="A5522" s="62"/>
      <c r="B5522" s="63"/>
      <c r="C5522" s="63"/>
      <c r="D5522" s="63"/>
      <c r="E5522" s="64"/>
      <c r="F5522" s="62"/>
      <c r="G5522" s="65"/>
      <c r="H5522" s="66"/>
      <c r="I5522" s="67"/>
      <c r="J5522" s="68"/>
    </row>
    <row r="5523" spans="1:10" x14ac:dyDescent="0.35">
      <c r="A5523" s="62"/>
      <c r="B5523" s="63"/>
      <c r="C5523" s="63"/>
      <c r="D5523" s="63"/>
      <c r="E5523" s="64"/>
      <c r="F5523" s="62"/>
      <c r="G5523" s="65"/>
      <c r="H5523" s="66"/>
      <c r="I5523" s="67"/>
      <c r="J5523" s="68"/>
    </row>
    <row r="5524" spans="1:10" x14ac:dyDescent="0.35">
      <c r="A5524" s="62"/>
      <c r="B5524" s="63"/>
      <c r="C5524" s="63"/>
      <c r="D5524" s="63"/>
      <c r="E5524" s="64"/>
      <c r="F5524" s="62"/>
      <c r="G5524" s="65"/>
      <c r="H5524" s="66"/>
      <c r="I5524" s="67"/>
      <c r="J5524" s="68"/>
    </row>
    <row r="5525" spans="1:10" x14ac:dyDescent="0.35">
      <c r="A5525" s="62"/>
      <c r="B5525" s="63"/>
      <c r="C5525" s="63"/>
      <c r="D5525" s="63"/>
      <c r="E5525" s="64"/>
      <c r="F5525" s="62"/>
      <c r="G5525" s="65"/>
      <c r="H5525" s="66"/>
      <c r="I5525" s="67"/>
      <c r="J5525" s="68"/>
    </row>
    <row r="5526" spans="1:10" x14ac:dyDescent="0.35">
      <c r="A5526" s="62"/>
      <c r="B5526" s="63"/>
      <c r="C5526" s="63"/>
      <c r="D5526" s="63"/>
      <c r="E5526" s="64"/>
      <c r="F5526" s="62"/>
      <c r="G5526" s="65"/>
      <c r="H5526" s="66"/>
      <c r="I5526" s="67"/>
      <c r="J5526" s="68"/>
    </row>
    <row r="5527" spans="1:10" x14ac:dyDescent="0.35">
      <c r="A5527" s="62"/>
      <c r="B5527" s="63"/>
      <c r="C5527" s="63"/>
      <c r="D5527" s="63"/>
      <c r="E5527" s="64"/>
      <c r="F5527" s="62"/>
      <c r="G5527" s="65"/>
      <c r="H5527" s="66"/>
      <c r="I5527" s="67"/>
      <c r="J5527" s="68"/>
    </row>
    <row r="5528" spans="1:10" x14ac:dyDescent="0.35">
      <c r="A5528" s="62"/>
      <c r="B5528" s="63"/>
      <c r="C5528" s="63"/>
      <c r="D5528" s="63"/>
      <c r="E5528" s="64"/>
      <c r="F5528" s="62"/>
      <c r="G5528" s="65"/>
      <c r="H5528" s="66"/>
      <c r="I5528" s="67"/>
      <c r="J5528" s="68"/>
    </row>
    <row r="5529" spans="1:10" x14ac:dyDescent="0.35">
      <c r="A5529" s="62"/>
      <c r="B5529" s="63"/>
      <c r="C5529" s="63"/>
      <c r="D5529" s="63"/>
      <c r="E5529" s="64"/>
      <c r="F5529" s="62"/>
      <c r="G5529" s="65"/>
      <c r="H5529" s="66"/>
      <c r="I5529" s="67"/>
      <c r="J5529" s="68"/>
    </row>
    <row r="5530" spans="1:10" x14ac:dyDescent="0.35">
      <c r="A5530" s="62"/>
      <c r="B5530" s="63"/>
      <c r="C5530" s="63"/>
      <c r="D5530" s="63"/>
      <c r="E5530" s="64"/>
      <c r="F5530" s="62"/>
      <c r="G5530" s="65"/>
      <c r="H5530" s="66"/>
      <c r="I5530" s="67"/>
      <c r="J5530" s="68"/>
    </row>
    <row r="5531" spans="1:10" x14ac:dyDescent="0.35">
      <c r="A5531" s="62"/>
      <c r="B5531" s="63"/>
      <c r="C5531" s="63"/>
      <c r="D5531" s="63"/>
      <c r="E5531" s="64"/>
      <c r="F5531" s="62"/>
      <c r="G5531" s="65"/>
      <c r="H5531" s="66"/>
      <c r="I5531" s="67"/>
      <c r="J5531" s="68"/>
    </row>
    <row r="5532" spans="1:10" x14ac:dyDescent="0.35">
      <c r="A5532" s="62"/>
      <c r="B5532" s="63"/>
      <c r="C5532" s="63"/>
      <c r="D5532" s="63"/>
      <c r="E5532" s="64"/>
      <c r="F5532" s="62"/>
      <c r="G5532" s="65"/>
      <c r="H5532" s="66"/>
      <c r="I5532" s="67"/>
      <c r="J5532" s="68"/>
    </row>
    <row r="5533" spans="1:10" x14ac:dyDescent="0.35">
      <c r="A5533" s="62"/>
      <c r="B5533" s="63"/>
      <c r="C5533" s="63"/>
      <c r="D5533" s="63"/>
      <c r="E5533" s="64"/>
      <c r="F5533" s="62"/>
      <c r="G5533" s="65"/>
      <c r="H5533" s="66"/>
      <c r="I5533" s="67"/>
      <c r="J5533" s="68"/>
    </row>
    <row r="5534" spans="1:10" x14ac:dyDescent="0.35">
      <c r="A5534" s="62"/>
      <c r="B5534" s="63"/>
      <c r="C5534" s="63"/>
      <c r="D5534" s="63"/>
      <c r="E5534" s="64"/>
      <c r="F5534" s="62"/>
      <c r="G5534" s="65"/>
      <c r="H5534" s="66"/>
      <c r="I5534" s="67"/>
      <c r="J5534" s="68"/>
    </row>
    <row r="5535" spans="1:10" x14ac:dyDescent="0.35">
      <c r="A5535" s="62"/>
      <c r="B5535" s="63"/>
      <c r="C5535" s="63"/>
      <c r="D5535" s="63"/>
      <c r="E5535" s="64"/>
      <c r="F5535" s="62"/>
      <c r="G5535" s="65"/>
      <c r="H5535" s="66"/>
      <c r="I5535" s="67"/>
      <c r="J5535" s="68"/>
    </row>
    <row r="5536" spans="1:10" x14ac:dyDescent="0.35">
      <c r="A5536" s="62"/>
      <c r="B5536" s="63"/>
      <c r="C5536" s="63"/>
      <c r="D5536" s="63"/>
      <c r="E5536" s="64"/>
      <c r="F5536" s="62"/>
      <c r="G5536" s="65"/>
      <c r="H5536" s="66"/>
      <c r="I5536" s="67"/>
      <c r="J5536" s="68"/>
    </row>
    <row r="5537" spans="1:10" x14ac:dyDescent="0.35">
      <c r="A5537" s="62"/>
      <c r="B5537" s="63"/>
      <c r="C5537" s="63"/>
      <c r="D5537" s="63"/>
      <c r="E5537" s="64"/>
      <c r="F5537" s="62"/>
      <c r="G5537" s="65"/>
      <c r="H5537" s="66"/>
      <c r="I5537" s="67"/>
      <c r="J5537" s="68"/>
    </row>
    <row r="5538" spans="1:10" x14ac:dyDescent="0.35">
      <c r="A5538" s="62"/>
      <c r="B5538" s="63"/>
      <c r="C5538" s="63"/>
      <c r="D5538" s="63"/>
      <c r="E5538" s="64"/>
      <c r="F5538" s="62"/>
      <c r="G5538" s="65"/>
      <c r="H5538" s="66"/>
      <c r="I5538" s="67"/>
      <c r="J5538" s="68"/>
    </row>
    <row r="5539" spans="1:10" x14ac:dyDescent="0.35">
      <c r="A5539" s="62"/>
      <c r="B5539" s="63"/>
      <c r="C5539" s="63"/>
      <c r="D5539" s="63"/>
      <c r="E5539" s="64"/>
      <c r="F5539" s="62"/>
      <c r="G5539" s="65"/>
      <c r="H5539" s="66"/>
      <c r="I5539" s="67"/>
      <c r="J5539" s="68"/>
    </row>
    <row r="5540" spans="1:10" x14ac:dyDescent="0.35">
      <c r="A5540" s="62"/>
      <c r="B5540" s="63"/>
      <c r="C5540" s="63"/>
      <c r="D5540" s="63"/>
      <c r="E5540" s="64"/>
      <c r="F5540" s="62"/>
      <c r="G5540" s="65"/>
      <c r="H5540" s="66"/>
      <c r="I5540" s="67"/>
      <c r="J5540" s="68"/>
    </row>
    <row r="5541" spans="1:10" x14ac:dyDescent="0.35">
      <c r="A5541" s="62"/>
      <c r="B5541" s="63"/>
      <c r="C5541" s="63"/>
      <c r="D5541" s="63"/>
      <c r="E5541" s="64"/>
      <c r="F5541" s="62"/>
      <c r="G5541" s="65"/>
      <c r="H5541" s="66"/>
      <c r="I5541" s="67"/>
      <c r="J5541" s="68"/>
    </row>
    <row r="5542" spans="1:10" x14ac:dyDescent="0.35">
      <c r="A5542" s="62"/>
      <c r="B5542" s="63"/>
      <c r="C5542" s="63"/>
      <c r="D5542" s="63"/>
      <c r="E5542" s="64"/>
      <c r="F5542" s="62"/>
      <c r="G5542" s="65"/>
      <c r="H5542" s="66"/>
      <c r="I5542" s="67"/>
      <c r="J5542" s="68"/>
    </row>
    <row r="5543" spans="1:10" x14ac:dyDescent="0.35">
      <c r="A5543" s="62"/>
      <c r="B5543" s="63"/>
      <c r="C5543" s="63"/>
      <c r="D5543" s="63"/>
      <c r="E5543" s="64"/>
      <c r="F5543" s="62"/>
      <c r="G5543" s="65"/>
      <c r="H5543" s="66"/>
      <c r="I5543" s="67"/>
      <c r="J5543" s="68"/>
    </row>
    <row r="5544" spans="1:10" x14ac:dyDescent="0.35">
      <c r="A5544" s="62"/>
      <c r="B5544" s="63"/>
      <c r="C5544" s="63"/>
      <c r="D5544" s="63"/>
      <c r="E5544" s="64"/>
      <c r="F5544" s="62"/>
      <c r="G5544" s="65"/>
      <c r="H5544" s="66"/>
      <c r="I5544" s="67"/>
      <c r="J5544" s="68"/>
    </row>
    <row r="5545" spans="1:10" x14ac:dyDescent="0.35">
      <c r="A5545" s="62"/>
      <c r="B5545" s="63"/>
      <c r="C5545" s="63"/>
      <c r="D5545" s="63"/>
      <c r="E5545" s="64"/>
      <c r="F5545" s="62"/>
      <c r="G5545" s="65"/>
      <c r="H5545" s="66"/>
      <c r="I5545" s="67"/>
      <c r="J5545" s="68"/>
    </row>
    <row r="5546" spans="1:10" x14ac:dyDescent="0.35">
      <c r="A5546" s="62"/>
      <c r="B5546" s="63"/>
      <c r="C5546" s="63"/>
      <c r="D5546" s="63"/>
      <c r="E5546" s="64"/>
      <c r="F5546" s="62"/>
      <c r="G5546" s="65"/>
      <c r="H5546" s="66"/>
      <c r="I5546" s="67"/>
      <c r="J5546" s="68"/>
    </row>
    <row r="5547" spans="1:10" x14ac:dyDescent="0.35">
      <c r="A5547" s="62"/>
      <c r="B5547" s="63"/>
      <c r="C5547" s="63"/>
      <c r="D5547" s="63"/>
      <c r="E5547" s="64"/>
      <c r="F5547" s="62"/>
      <c r="G5547" s="65"/>
      <c r="H5547" s="66"/>
      <c r="I5547" s="67"/>
      <c r="J5547" s="68"/>
    </row>
    <row r="5548" spans="1:10" x14ac:dyDescent="0.35">
      <c r="A5548" s="62"/>
      <c r="B5548" s="63"/>
      <c r="C5548" s="63"/>
      <c r="D5548" s="63"/>
      <c r="E5548" s="64"/>
      <c r="F5548" s="62"/>
      <c r="G5548" s="65"/>
      <c r="H5548" s="66"/>
      <c r="I5548" s="67"/>
      <c r="J5548" s="68"/>
    </row>
    <row r="5549" spans="1:10" x14ac:dyDescent="0.35">
      <c r="A5549" s="62"/>
      <c r="B5549" s="63"/>
      <c r="C5549" s="63"/>
      <c r="D5549" s="63"/>
      <c r="E5549" s="64"/>
      <c r="F5549" s="62"/>
      <c r="G5549" s="65"/>
      <c r="H5549" s="66"/>
      <c r="I5549" s="67"/>
      <c r="J5549" s="68"/>
    </row>
    <row r="5550" spans="1:10" x14ac:dyDescent="0.35">
      <c r="A5550" s="62"/>
      <c r="B5550" s="63"/>
      <c r="C5550" s="63"/>
      <c r="D5550" s="63"/>
      <c r="E5550" s="64"/>
      <c r="F5550" s="62"/>
      <c r="G5550" s="65"/>
      <c r="H5550" s="66"/>
      <c r="I5550" s="67"/>
      <c r="J5550" s="68"/>
    </row>
    <row r="5551" spans="1:10" x14ac:dyDescent="0.35">
      <c r="A5551" s="62"/>
      <c r="B5551" s="63"/>
      <c r="C5551" s="63"/>
      <c r="D5551" s="63"/>
      <c r="E5551" s="64"/>
      <c r="F5551" s="62"/>
      <c r="G5551" s="65"/>
      <c r="H5551" s="66"/>
      <c r="I5551" s="67"/>
      <c r="J5551" s="68"/>
    </row>
    <row r="5552" spans="1:10" x14ac:dyDescent="0.35">
      <c r="A5552" s="62"/>
      <c r="B5552" s="63"/>
      <c r="C5552" s="63"/>
      <c r="D5552" s="63"/>
      <c r="E5552" s="64"/>
      <c r="F5552" s="62"/>
      <c r="G5552" s="65"/>
      <c r="H5552" s="66"/>
      <c r="I5552" s="67"/>
      <c r="J5552" s="68"/>
    </row>
    <row r="5553" spans="1:10" x14ac:dyDescent="0.35">
      <c r="A5553" s="62"/>
      <c r="B5553" s="63"/>
      <c r="C5553" s="63"/>
      <c r="D5553" s="63"/>
      <c r="E5553" s="64"/>
      <c r="F5553" s="62"/>
      <c r="G5553" s="65"/>
      <c r="H5553" s="66"/>
      <c r="I5553" s="67"/>
      <c r="J5553" s="68"/>
    </row>
    <row r="5554" spans="1:10" x14ac:dyDescent="0.35">
      <c r="A5554" s="62"/>
      <c r="B5554" s="63"/>
      <c r="C5554" s="63"/>
      <c r="D5554" s="63"/>
      <c r="E5554" s="64"/>
      <c r="F5554" s="62"/>
      <c r="G5554" s="65"/>
      <c r="H5554" s="66"/>
      <c r="I5554" s="67"/>
      <c r="J5554" s="68"/>
    </row>
    <row r="5555" spans="1:10" x14ac:dyDescent="0.35">
      <c r="A5555" s="62"/>
      <c r="B5555" s="63"/>
      <c r="C5555" s="63"/>
      <c r="D5555" s="63"/>
      <c r="E5555" s="64"/>
      <c r="F5555" s="62"/>
      <c r="G5555" s="65"/>
      <c r="H5555" s="66"/>
      <c r="I5555" s="67"/>
      <c r="J5555" s="68"/>
    </row>
    <row r="5556" spans="1:10" x14ac:dyDescent="0.35">
      <c r="A5556" s="62"/>
      <c r="B5556" s="63"/>
      <c r="C5556" s="63"/>
      <c r="D5556" s="63"/>
      <c r="E5556" s="64"/>
      <c r="F5556" s="62"/>
      <c r="G5556" s="65"/>
      <c r="H5556" s="66"/>
      <c r="I5556" s="67"/>
      <c r="J5556" s="68"/>
    </row>
    <row r="5557" spans="1:10" x14ac:dyDescent="0.35">
      <c r="A5557" s="62"/>
      <c r="B5557" s="63"/>
      <c r="C5557" s="63"/>
      <c r="D5557" s="63"/>
      <c r="E5557" s="64"/>
      <c r="F5557" s="62"/>
      <c r="G5557" s="65"/>
      <c r="H5557" s="66"/>
      <c r="I5557" s="67"/>
      <c r="J5557" s="68"/>
    </row>
    <row r="5558" spans="1:10" x14ac:dyDescent="0.35">
      <c r="A5558" s="62"/>
      <c r="B5558" s="63"/>
      <c r="C5558" s="63"/>
      <c r="D5558" s="63"/>
      <c r="E5558" s="64"/>
      <c r="F5558" s="62"/>
      <c r="G5558" s="65"/>
      <c r="H5558" s="66"/>
      <c r="I5558" s="67"/>
      <c r="J5558" s="68"/>
    </row>
    <row r="5559" spans="1:10" x14ac:dyDescent="0.35">
      <c r="A5559" s="62"/>
      <c r="B5559" s="63"/>
      <c r="C5559" s="63"/>
      <c r="D5559" s="63"/>
      <c r="E5559" s="64"/>
      <c r="F5559" s="62"/>
      <c r="G5559" s="65"/>
      <c r="H5559" s="66"/>
      <c r="I5559" s="67"/>
      <c r="J5559" s="68"/>
    </row>
    <row r="5560" spans="1:10" x14ac:dyDescent="0.35">
      <c r="A5560" s="62"/>
      <c r="B5560" s="63"/>
      <c r="C5560" s="63"/>
      <c r="D5560" s="63"/>
      <c r="E5560" s="64"/>
      <c r="F5560" s="62"/>
      <c r="G5560" s="65"/>
      <c r="H5560" s="66"/>
      <c r="I5560" s="67"/>
      <c r="J5560" s="68"/>
    </row>
    <row r="5561" spans="1:10" x14ac:dyDescent="0.35">
      <c r="A5561" s="62"/>
      <c r="B5561" s="63"/>
      <c r="C5561" s="63"/>
      <c r="D5561" s="63"/>
      <c r="E5561" s="64"/>
      <c r="F5561" s="62"/>
      <c r="G5561" s="65"/>
      <c r="H5561" s="66"/>
      <c r="I5561" s="67"/>
      <c r="J5561" s="68"/>
    </row>
    <row r="5562" spans="1:10" x14ac:dyDescent="0.35">
      <c r="A5562" s="62"/>
      <c r="B5562" s="63"/>
      <c r="C5562" s="63"/>
      <c r="D5562" s="63"/>
      <c r="E5562" s="64"/>
      <c r="F5562" s="62"/>
      <c r="G5562" s="65"/>
      <c r="H5562" s="66"/>
      <c r="I5562" s="67"/>
      <c r="J5562" s="68"/>
    </row>
    <row r="5563" spans="1:10" x14ac:dyDescent="0.35">
      <c r="A5563" s="62"/>
      <c r="B5563" s="63"/>
      <c r="C5563" s="63"/>
      <c r="D5563" s="63"/>
      <c r="E5563" s="64"/>
      <c r="F5563" s="62"/>
      <c r="G5563" s="65"/>
      <c r="H5563" s="66"/>
      <c r="I5563" s="67"/>
      <c r="J5563" s="68"/>
    </row>
    <row r="5564" spans="1:10" x14ac:dyDescent="0.35">
      <c r="A5564" s="62"/>
      <c r="B5564" s="63"/>
      <c r="C5564" s="63"/>
      <c r="D5564" s="63"/>
      <c r="E5564" s="64"/>
      <c r="F5564" s="62"/>
      <c r="G5564" s="65"/>
      <c r="H5564" s="66"/>
      <c r="I5564" s="67"/>
      <c r="J5564" s="68"/>
    </row>
    <row r="5565" spans="1:10" x14ac:dyDescent="0.35">
      <c r="A5565" s="62"/>
      <c r="B5565" s="63"/>
      <c r="C5565" s="63"/>
      <c r="D5565" s="63"/>
      <c r="E5565" s="64"/>
      <c r="F5565" s="62"/>
      <c r="G5565" s="65"/>
      <c r="H5565" s="66"/>
      <c r="I5565" s="67"/>
      <c r="J5565" s="68"/>
    </row>
    <row r="5566" spans="1:10" x14ac:dyDescent="0.35">
      <c r="A5566" s="62"/>
      <c r="B5566" s="63"/>
      <c r="C5566" s="63"/>
      <c r="D5566" s="63"/>
      <c r="E5566" s="64"/>
      <c r="F5566" s="62"/>
      <c r="G5566" s="65"/>
      <c r="H5566" s="66"/>
      <c r="I5566" s="67"/>
      <c r="J5566" s="68"/>
    </row>
    <row r="5567" spans="1:10" x14ac:dyDescent="0.35">
      <c r="A5567" s="62"/>
      <c r="B5567" s="63"/>
      <c r="C5567" s="63"/>
      <c r="D5567" s="63"/>
      <c r="E5567" s="64"/>
      <c r="F5567" s="62"/>
      <c r="G5567" s="65"/>
      <c r="H5567" s="66"/>
      <c r="I5567" s="67"/>
      <c r="J5567" s="68"/>
    </row>
    <row r="5568" spans="1:10" x14ac:dyDescent="0.35">
      <c r="A5568" s="62"/>
      <c r="B5568" s="63"/>
      <c r="C5568" s="63"/>
      <c r="D5568" s="63"/>
      <c r="E5568" s="64"/>
      <c r="F5568" s="62"/>
      <c r="G5568" s="65"/>
      <c r="H5568" s="66"/>
      <c r="I5568" s="67"/>
      <c r="J5568" s="68"/>
    </row>
    <row r="5569" spans="1:10" x14ac:dyDescent="0.35">
      <c r="A5569" s="62"/>
      <c r="B5569" s="63"/>
      <c r="C5569" s="63"/>
      <c r="D5569" s="63"/>
      <c r="E5569" s="64"/>
      <c r="F5569" s="62"/>
      <c r="G5569" s="65"/>
      <c r="H5569" s="66"/>
      <c r="I5569" s="67"/>
      <c r="J5569" s="68"/>
    </row>
    <row r="5570" spans="1:10" x14ac:dyDescent="0.35">
      <c r="A5570" s="62"/>
      <c r="B5570" s="63"/>
      <c r="C5570" s="63"/>
      <c r="D5570" s="63"/>
      <c r="E5570" s="64"/>
      <c r="F5570" s="62"/>
      <c r="G5570" s="65"/>
      <c r="H5570" s="66"/>
      <c r="I5570" s="67"/>
      <c r="J5570" s="68"/>
    </row>
    <row r="5571" spans="1:10" x14ac:dyDescent="0.35">
      <c r="A5571" s="62"/>
      <c r="B5571" s="63"/>
      <c r="C5571" s="63"/>
      <c r="D5571" s="63"/>
      <c r="E5571" s="64"/>
      <c r="F5571" s="62"/>
      <c r="G5571" s="65"/>
      <c r="H5571" s="66"/>
      <c r="I5571" s="67"/>
      <c r="J5571" s="68"/>
    </row>
    <row r="5572" spans="1:10" x14ac:dyDescent="0.35">
      <c r="A5572" s="62"/>
      <c r="B5572" s="63"/>
      <c r="C5572" s="63"/>
      <c r="D5572" s="63"/>
      <c r="E5572" s="64"/>
      <c r="F5572" s="62"/>
      <c r="G5572" s="65"/>
      <c r="H5572" s="66"/>
      <c r="I5572" s="67"/>
      <c r="J5572" s="68"/>
    </row>
    <row r="5573" spans="1:10" x14ac:dyDescent="0.35">
      <c r="A5573" s="62"/>
      <c r="B5573" s="63"/>
      <c r="C5573" s="63"/>
      <c r="D5573" s="63"/>
      <c r="E5573" s="64"/>
      <c r="F5573" s="62"/>
      <c r="G5573" s="65"/>
      <c r="H5573" s="66"/>
      <c r="I5573" s="67"/>
      <c r="J5573" s="68"/>
    </row>
    <row r="5574" spans="1:10" x14ac:dyDescent="0.35">
      <c r="A5574" s="62"/>
      <c r="B5574" s="63"/>
      <c r="C5574" s="63"/>
      <c r="D5574" s="63"/>
      <c r="E5574" s="64"/>
      <c r="F5574" s="62"/>
      <c r="G5574" s="65"/>
      <c r="H5574" s="66"/>
      <c r="I5574" s="67"/>
      <c r="J5574" s="68"/>
    </row>
    <row r="5575" spans="1:10" x14ac:dyDescent="0.35">
      <c r="A5575" s="62"/>
      <c r="B5575" s="63"/>
      <c r="C5575" s="63"/>
      <c r="D5575" s="63"/>
      <c r="E5575" s="64"/>
      <c r="F5575" s="62"/>
      <c r="G5575" s="65"/>
      <c r="H5575" s="66"/>
      <c r="I5575" s="67"/>
      <c r="J5575" s="68"/>
    </row>
    <row r="5576" spans="1:10" x14ac:dyDescent="0.35">
      <c r="A5576" s="62"/>
      <c r="B5576" s="63"/>
      <c r="C5576" s="63"/>
      <c r="D5576" s="63"/>
      <c r="E5576" s="64"/>
      <c r="F5576" s="62"/>
      <c r="G5576" s="65"/>
      <c r="H5576" s="66"/>
      <c r="I5576" s="67"/>
      <c r="J5576" s="68"/>
    </row>
    <row r="5577" spans="1:10" x14ac:dyDescent="0.35">
      <c r="A5577" s="62"/>
      <c r="B5577" s="63"/>
      <c r="C5577" s="63"/>
      <c r="D5577" s="63"/>
      <c r="E5577" s="64"/>
      <c r="F5577" s="62"/>
      <c r="G5577" s="65"/>
      <c r="H5577" s="66"/>
      <c r="I5577" s="67"/>
      <c r="J5577" s="68"/>
    </row>
    <row r="5578" spans="1:10" x14ac:dyDescent="0.35">
      <c r="A5578" s="62"/>
      <c r="B5578" s="63"/>
      <c r="C5578" s="63"/>
      <c r="D5578" s="63"/>
      <c r="E5578" s="64"/>
      <c r="F5578" s="62"/>
      <c r="G5578" s="65"/>
      <c r="H5578" s="66"/>
      <c r="I5578" s="67"/>
      <c r="J5578" s="68"/>
    </row>
    <row r="5579" spans="1:10" x14ac:dyDescent="0.35">
      <c r="A5579" s="62"/>
      <c r="B5579" s="63"/>
      <c r="C5579" s="63"/>
      <c r="D5579" s="63"/>
      <c r="E5579" s="64"/>
      <c r="F5579" s="62"/>
      <c r="G5579" s="65"/>
      <c r="H5579" s="66"/>
      <c r="I5579" s="67"/>
      <c r="J5579" s="68"/>
    </row>
    <row r="5580" spans="1:10" x14ac:dyDescent="0.35">
      <c r="A5580" s="62"/>
      <c r="B5580" s="63"/>
      <c r="C5580" s="63"/>
      <c r="D5580" s="63"/>
      <c r="E5580" s="64"/>
      <c r="F5580" s="62"/>
      <c r="G5580" s="65"/>
      <c r="H5580" s="66"/>
      <c r="I5580" s="67"/>
      <c r="J5580" s="68"/>
    </row>
    <row r="5581" spans="1:10" x14ac:dyDescent="0.35">
      <c r="A5581" s="62"/>
      <c r="B5581" s="63"/>
      <c r="C5581" s="63"/>
      <c r="D5581" s="63"/>
      <c r="E5581" s="64"/>
      <c r="F5581" s="62"/>
      <c r="G5581" s="65"/>
      <c r="H5581" s="66"/>
      <c r="I5581" s="67"/>
      <c r="J5581" s="68"/>
    </row>
    <row r="5582" spans="1:10" x14ac:dyDescent="0.35">
      <c r="A5582" s="62"/>
      <c r="B5582" s="63"/>
      <c r="C5582" s="63"/>
      <c r="D5582" s="63"/>
      <c r="E5582" s="64"/>
      <c r="F5582" s="62"/>
      <c r="G5582" s="65"/>
      <c r="H5582" s="66"/>
      <c r="I5582" s="67"/>
      <c r="J5582" s="68"/>
    </row>
    <row r="5583" spans="1:10" x14ac:dyDescent="0.35">
      <c r="A5583" s="62"/>
      <c r="B5583" s="63"/>
      <c r="C5583" s="63"/>
      <c r="D5583" s="63"/>
      <c r="E5583" s="64"/>
      <c r="F5583" s="62"/>
      <c r="G5583" s="65"/>
      <c r="H5583" s="66"/>
      <c r="I5583" s="67"/>
      <c r="J5583" s="68"/>
    </row>
    <row r="5584" spans="1:10" x14ac:dyDescent="0.35">
      <c r="A5584" s="62"/>
      <c r="B5584" s="63"/>
      <c r="C5584" s="63"/>
      <c r="D5584" s="63"/>
      <c r="E5584" s="64"/>
      <c r="F5584" s="62"/>
      <c r="G5584" s="65"/>
      <c r="H5584" s="66"/>
      <c r="I5584" s="67"/>
      <c r="J5584" s="68"/>
    </row>
    <row r="5585" spans="1:10" x14ac:dyDescent="0.35">
      <c r="A5585" s="62"/>
      <c r="B5585" s="63"/>
      <c r="C5585" s="63"/>
      <c r="D5585" s="63"/>
      <c r="E5585" s="64"/>
      <c r="F5585" s="62"/>
      <c r="G5585" s="65"/>
      <c r="H5585" s="66"/>
      <c r="I5585" s="67"/>
      <c r="J5585" s="68"/>
    </row>
    <row r="5586" spans="1:10" x14ac:dyDescent="0.35">
      <c r="A5586" s="62"/>
      <c r="B5586" s="63"/>
      <c r="C5586" s="63"/>
      <c r="D5586" s="63"/>
      <c r="E5586" s="64"/>
      <c r="F5586" s="62"/>
      <c r="G5586" s="65"/>
      <c r="H5586" s="66"/>
      <c r="I5586" s="67"/>
      <c r="J5586" s="68"/>
    </row>
    <row r="5587" spans="1:10" x14ac:dyDescent="0.35">
      <c r="A5587" s="62"/>
      <c r="B5587" s="63"/>
      <c r="C5587" s="63"/>
      <c r="D5587" s="63"/>
      <c r="E5587" s="64"/>
      <c r="F5587" s="62"/>
      <c r="G5587" s="65"/>
      <c r="H5587" s="66"/>
      <c r="I5587" s="67"/>
      <c r="J5587" s="68"/>
    </row>
    <row r="5588" spans="1:10" x14ac:dyDescent="0.35">
      <c r="A5588" s="62"/>
      <c r="B5588" s="63"/>
      <c r="C5588" s="63"/>
      <c r="D5588" s="63"/>
      <c r="E5588" s="64"/>
      <c r="F5588" s="62"/>
      <c r="G5588" s="65"/>
      <c r="H5588" s="66"/>
      <c r="I5588" s="67"/>
      <c r="J5588" s="68"/>
    </row>
    <row r="5589" spans="1:10" x14ac:dyDescent="0.35">
      <c r="A5589" s="62"/>
      <c r="B5589" s="63"/>
      <c r="C5589" s="63"/>
      <c r="D5589" s="63"/>
      <c r="E5589" s="64"/>
      <c r="F5589" s="62"/>
      <c r="G5589" s="65"/>
      <c r="H5589" s="66"/>
      <c r="I5589" s="67"/>
      <c r="J5589" s="68"/>
    </row>
    <row r="5590" spans="1:10" x14ac:dyDescent="0.35">
      <c r="A5590" s="62"/>
      <c r="B5590" s="63"/>
      <c r="C5590" s="63"/>
      <c r="D5590" s="63"/>
      <c r="E5590" s="64"/>
      <c r="F5590" s="62"/>
      <c r="G5590" s="65"/>
      <c r="H5590" s="66"/>
      <c r="I5590" s="67"/>
      <c r="J5590" s="68"/>
    </row>
    <row r="5591" spans="1:10" x14ac:dyDescent="0.35">
      <c r="A5591" s="62"/>
      <c r="B5591" s="63"/>
      <c r="C5591" s="63"/>
      <c r="D5591" s="63"/>
      <c r="E5591" s="64"/>
      <c r="F5591" s="62"/>
      <c r="G5591" s="65"/>
      <c r="H5591" s="66"/>
      <c r="I5591" s="67"/>
      <c r="J5591" s="68"/>
    </row>
    <row r="5592" spans="1:10" x14ac:dyDescent="0.35">
      <c r="A5592" s="62"/>
      <c r="B5592" s="63"/>
      <c r="C5592" s="63"/>
      <c r="D5592" s="63"/>
      <c r="E5592" s="64"/>
      <c r="F5592" s="62"/>
      <c r="G5592" s="65"/>
      <c r="H5592" s="66"/>
      <c r="I5592" s="67"/>
      <c r="J5592" s="68"/>
    </row>
    <row r="5593" spans="1:10" x14ac:dyDescent="0.35">
      <c r="A5593" s="62"/>
      <c r="B5593" s="63"/>
      <c r="C5593" s="63"/>
      <c r="D5593" s="63"/>
      <c r="E5593" s="64"/>
      <c r="F5593" s="62"/>
      <c r="G5593" s="65"/>
      <c r="H5593" s="66"/>
      <c r="I5593" s="67"/>
      <c r="J5593" s="68"/>
    </row>
    <row r="5594" spans="1:10" x14ac:dyDescent="0.35">
      <c r="A5594" s="62"/>
      <c r="B5594" s="63"/>
      <c r="C5594" s="63"/>
      <c r="D5594" s="63"/>
      <c r="E5594" s="64"/>
      <c r="F5594" s="62"/>
      <c r="G5594" s="65"/>
      <c r="H5594" s="66"/>
      <c r="I5594" s="67"/>
      <c r="J5594" s="68"/>
    </row>
    <row r="5595" spans="1:10" x14ac:dyDescent="0.35">
      <c r="A5595" s="62"/>
      <c r="B5595" s="63"/>
      <c r="C5595" s="63"/>
      <c r="D5595" s="63"/>
      <c r="E5595" s="64"/>
      <c r="F5595" s="62"/>
      <c r="G5595" s="65"/>
      <c r="H5595" s="66"/>
      <c r="I5595" s="67"/>
      <c r="J5595" s="68"/>
    </row>
    <row r="5596" spans="1:10" x14ac:dyDescent="0.35">
      <c r="A5596" s="62"/>
      <c r="B5596" s="63"/>
      <c r="C5596" s="63"/>
      <c r="D5596" s="63"/>
      <c r="E5596" s="64"/>
      <c r="F5596" s="62"/>
      <c r="G5596" s="65"/>
      <c r="H5596" s="66"/>
      <c r="I5596" s="67"/>
      <c r="J5596" s="68"/>
    </row>
    <row r="5597" spans="1:10" x14ac:dyDescent="0.35">
      <c r="A5597" s="62"/>
      <c r="B5597" s="63"/>
      <c r="C5597" s="63"/>
      <c r="D5597" s="63"/>
      <c r="E5597" s="64"/>
      <c r="F5597" s="62"/>
      <c r="G5597" s="65"/>
      <c r="H5597" s="66"/>
      <c r="I5597" s="67"/>
      <c r="J5597" s="68"/>
    </row>
    <row r="5598" spans="1:10" x14ac:dyDescent="0.35">
      <c r="A5598" s="62"/>
      <c r="B5598" s="63"/>
      <c r="C5598" s="63"/>
      <c r="D5598" s="63"/>
      <c r="E5598" s="64"/>
      <c r="F5598" s="62"/>
      <c r="G5598" s="65"/>
      <c r="H5598" s="66"/>
      <c r="I5598" s="67"/>
      <c r="J5598" s="68"/>
    </row>
    <row r="5599" spans="1:10" x14ac:dyDescent="0.35">
      <c r="A5599" s="62"/>
      <c r="B5599" s="63"/>
      <c r="C5599" s="63"/>
      <c r="D5599" s="63"/>
      <c r="E5599" s="64"/>
      <c r="F5599" s="62"/>
      <c r="G5599" s="65"/>
      <c r="H5599" s="66"/>
      <c r="I5599" s="67"/>
      <c r="J5599" s="68"/>
    </row>
    <row r="5600" spans="1:10" x14ac:dyDescent="0.35">
      <c r="A5600" s="62"/>
      <c r="B5600" s="63"/>
      <c r="C5600" s="63"/>
      <c r="D5600" s="63"/>
      <c r="E5600" s="64"/>
      <c r="F5600" s="62"/>
      <c r="G5600" s="65"/>
      <c r="H5600" s="66"/>
      <c r="I5600" s="67"/>
      <c r="J5600" s="68"/>
    </row>
    <row r="5601" spans="1:10" x14ac:dyDescent="0.35">
      <c r="A5601" s="62"/>
      <c r="B5601" s="63"/>
      <c r="C5601" s="63"/>
      <c r="D5601" s="63"/>
      <c r="E5601" s="64"/>
      <c r="F5601" s="62"/>
      <c r="G5601" s="65"/>
      <c r="H5601" s="66"/>
      <c r="I5601" s="67"/>
      <c r="J5601" s="68"/>
    </row>
    <row r="5602" spans="1:10" x14ac:dyDescent="0.35">
      <c r="A5602" s="62"/>
      <c r="B5602" s="63"/>
      <c r="C5602" s="63"/>
      <c r="D5602" s="63"/>
      <c r="E5602" s="64"/>
      <c r="F5602" s="62"/>
      <c r="G5602" s="65"/>
      <c r="H5602" s="66"/>
      <c r="I5602" s="67"/>
      <c r="J5602" s="68"/>
    </row>
    <row r="5603" spans="1:10" x14ac:dyDescent="0.35">
      <c r="A5603" s="62"/>
      <c r="B5603" s="63"/>
      <c r="C5603" s="63"/>
      <c r="D5603" s="63"/>
      <c r="E5603" s="64"/>
      <c r="F5603" s="62"/>
      <c r="G5603" s="65"/>
      <c r="H5603" s="66"/>
      <c r="I5603" s="67"/>
      <c r="J5603" s="68"/>
    </row>
    <row r="5604" spans="1:10" x14ac:dyDescent="0.35">
      <c r="A5604" s="62"/>
      <c r="B5604" s="63"/>
      <c r="C5604" s="63"/>
      <c r="D5604" s="63"/>
      <c r="E5604" s="64"/>
      <c r="F5604" s="62"/>
      <c r="G5604" s="65"/>
      <c r="H5604" s="66"/>
      <c r="I5604" s="67"/>
      <c r="J5604" s="68"/>
    </row>
    <row r="5605" spans="1:10" x14ac:dyDescent="0.35">
      <c r="A5605" s="62"/>
      <c r="B5605" s="63"/>
      <c r="C5605" s="63"/>
      <c r="D5605" s="63"/>
      <c r="E5605" s="64"/>
      <c r="F5605" s="62"/>
      <c r="G5605" s="65"/>
      <c r="H5605" s="66"/>
      <c r="I5605" s="67"/>
      <c r="J5605" s="68"/>
    </row>
    <row r="5606" spans="1:10" x14ac:dyDescent="0.35">
      <c r="A5606" s="62"/>
      <c r="B5606" s="63"/>
      <c r="C5606" s="63"/>
      <c r="D5606" s="63"/>
      <c r="E5606" s="64"/>
      <c r="F5606" s="62"/>
      <c r="G5606" s="65"/>
      <c r="H5606" s="66"/>
      <c r="I5606" s="67"/>
      <c r="J5606" s="68"/>
    </row>
    <row r="5607" spans="1:10" x14ac:dyDescent="0.35">
      <c r="A5607" s="62"/>
      <c r="B5607" s="63"/>
      <c r="C5607" s="63"/>
      <c r="D5607" s="63"/>
      <c r="E5607" s="64"/>
      <c r="F5607" s="62"/>
      <c r="G5607" s="65"/>
      <c r="H5607" s="66"/>
      <c r="I5607" s="67"/>
      <c r="J5607" s="68"/>
    </row>
    <row r="5608" spans="1:10" x14ac:dyDescent="0.35">
      <c r="A5608" s="62"/>
      <c r="B5608" s="63"/>
      <c r="C5608" s="63"/>
      <c r="D5608" s="63"/>
      <c r="E5608" s="64"/>
      <c r="F5608" s="62"/>
      <c r="G5608" s="65"/>
      <c r="H5608" s="66"/>
      <c r="I5608" s="67"/>
      <c r="J5608" s="68"/>
    </row>
    <row r="5609" spans="1:10" x14ac:dyDescent="0.35">
      <c r="A5609" s="62"/>
      <c r="B5609" s="63"/>
      <c r="C5609" s="63"/>
      <c r="D5609" s="63"/>
      <c r="E5609" s="64"/>
      <c r="F5609" s="62"/>
      <c r="G5609" s="65"/>
      <c r="H5609" s="66"/>
      <c r="I5609" s="67"/>
      <c r="J5609" s="68"/>
    </row>
    <row r="5610" spans="1:10" x14ac:dyDescent="0.35">
      <c r="A5610" s="62"/>
      <c r="B5610" s="63"/>
      <c r="C5610" s="63"/>
      <c r="D5610" s="63"/>
      <c r="E5610" s="64"/>
      <c r="F5610" s="62"/>
      <c r="G5610" s="65"/>
      <c r="H5610" s="66"/>
      <c r="I5610" s="67"/>
      <c r="J5610" s="68"/>
    </row>
    <row r="5611" spans="1:10" x14ac:dyDescent="0.35">
      <c r="A5611" s="62"/>
      <c r="B5611" s="63"/>
      <c r="C5611" s="63"/>
      <c r="D5611" s="63"/>
      <c r="E5611" s="64"/>
      <c r="F5611" s="62"/>
      <c r="G5611" s="65"/>
      <c r="H5611" s="66"/>
      <c r="I5611" s="67"/>
      <c r="J5611" s="68"/>
    </row>
    <row r="5612" spans="1:10" x14ac:dyDescent="0.35">
      <c r="A5612" s="62"/>
      <c r="B5612" s="63"/>
      <c r="C5612" s="63"/>
      <c r="D5612" s="63"/>
      <c r="E5612" s="64"/>
      <c r="F5612" s="62"/>
      <c r="G5612" s="65"/>
      <c r="H5612" s="66"/>
      <c r="I5612" s="67"/>
      <c r="J5612" s="68"/>
    </row>
    <row r="5613" spans="1:10" x14ac:dyDescent="0.35">
      <c r="A5613" s="62"/>
      <c r="B5613" s="63"/>
      <c r="C5613" s="63"/>
      <c r="D5613" s="63"/>
      <c r="E5613" s="64"/>
      <c r="F5613" s="62"/>
      <c r="G5613" s="65"/>
      <c r="H5613" s="66"/>
      <c r="I5613" s="67"/>
      <c r="J5613" s="68"/>
    </row>
    <row r="5614" spans="1:10" x14ac:dyDescent="0.35">
      <c r="A5614" s="62"/>
      <c r="B5614" s="63"/>
      <c r="C5614" s="63"/>
      <c r="D5614" s="63"/>
      <c r="E5614" s="64"/>
      <c r="F5614" s="62"/>
      <c r="G5614" s="65"/>
      <c r="H5614" s="66"/>
      <c r="I5614" s="67"/>
      <c r="J5614" s="68"/>
    </row>
    <row r="5615" spans="1:10" x14ac:dyDescent="0.35">
      <c r="A5615" s="62"/>
      <c r="B5615" s="63"/>
      <c r="C5615" s="63"/>
      <c r="D5615" s="63"/>
      <c r="E5615" s="64"/>
      <c r="F5615" s="62"/>
      <c r="G5615" s="65"/>
      <c r="H5615" s="66"/>
      <c r="I5615" s="67"/>
      <c r="J5615" s="68"/>
    </row>
    <row r="5616" spans="1:10" x14ac:dyDescent="0.35">
      <c r="A5616" s="62"/>
      <c r="B5616" s="63"/>
      <c r="C5616" s="63"/>
      <c r="D5616" s="63"/>
      <c r="E5616" s="64"/>
      <c r="F5616" s="62"/>
      <c r="G5616" s="65"/>
      <c r="H5616" s="66"/>
      <c r="I5616" s="67"/>
      <c r="J5616" s="68"/>
    </row>
    <row r="5617" spans="1:10" x14ac:dyDescent="0.35">
      <c r="A5617" s="62"/>
      <c r="B5617" s="63"/>
      <c r="C5617" s="63"/>
      <c r="D5617" s="63"/>
      <c r="E5617" s="64"/>
      <c r="F5617" s="62"/>
      <c r="G5617" s="65"/>
      <c r="H5617" s="66"/>
      <c r="I5617" s="67"/>
      <c r="J5617" s="68"/>
    </row>
    <row r="5618" spans="1:10" x14ac:dyDescent="0.35">
      <c r="A5618" s="62"/>
      <c r="B5618" s="63"/>
      <c r="C5618" s="63"/>
      <c r="D5618" s="63"/>
      <c r="E5618" s="64"/>
      <c r="F5618" s="62"/>
      <c r="G5618" s="65"/>
      <c r="H5618" s="66"/>
      <c r="I5618" s="67"/>
      <c r="J5618" s="68"/>
    </row>
    <row r="5619" spans="1:10" x14ac:dyDescent="0.35">
      <c r="A5619" s="62"/>
      <c r="B5619" s="63"/>
      <c r="C5619" s="63"/>
      <c r="D5619" s="63"/>
      <c r="E5619" s="64"/>
      <c r="F5619" s="62"/>
      <c r="G5619" s="65"/>
      <c r="H5619" s="66"/>
      <c r="I5619" s="67"/>
      <c r="J5619" s="68"/>
    </row>
    <row r="5620" spans="1:10" x14ac:dyDescent="0.35">
      <c r="A5620" s="62"/>
      <c r="B5620" s="63"/>
      <c r="C5620" s="63"/>
      <c r="D5620" s="63"/>
      <c r="E5620" s="64"/>
      <c r="F5620" s="62"/>
      <c r="G5620" s="65"/>
      <c r="H5620" s="66"/>
      <c r="I5620" s="67"/>
      <c r="J5620" s="68"/>
    </row>
    <row r="5621" spans="1:10" x14ac:dyDescent="0.35">
      <c r="A5621" s="62"/>
      <c r="B5621" s="63"/>
      <c r="C5621" s="63"/>
      <c r="D5621" s="63"/>
      <c r="E5621" s="64"/>
      <c r="F5621" s="62"/>
      <c r="G5621" s="65"/>
      <c r="H5621" s="66"/>
      <c r="I5621" s="67"/>
      <c r="J5621" s="68"/>
    </row>
    <row r="5622" spans="1:10" x14ac:dyDescent="0.35">
      <c r="A5622" s="62"/>
      <c r="B5622" s="63"/>
      <c r="C5622" s="63"/>
      <c r="D5622" s="63"/>
      <c r="E5622" s="64"/>
      <c r="F5622" s="62"/>
      <c r="G5622" s="65"/>
      <c r="H5622" s="66"/>
      <c r="I5622" s="67"/>
      <c r="J5622" s="68"/>
    </row>
    <row r="5623" spans="1:10" x14ac:dyDescent="0.35">
      <c r="A5623" s="62"/>
      <c r="B5623" s="63"/>
      <c r="C5623" s="63"/>
      <c r="D5623" s="63"/>
      <c r="E5623" s="64"/>
      <c r="F5623" s="62"/>
      <c r="G5623" s="65"/>
      <c r="H5623" s="66"/>
      <c r="I5623" s="67"/>
      <c r="J5623" s="68"/>
    </row>
    <row r="5624" spans="1:10" x14ac:dyDescent="0.35">
      <c r="A5624" s="62"/>
      <c r="B5624" s="63"/>
      <c r="C5624" s="63"/>
      <c r="D5624" s="63"/>
      <c r="E5624" s="64"/>
      <c r="F5624" s="62"/>
      <c r="G5624" s="65"/>
      <c r="H5624" s="66"/>
      <c r="I5624" s="67"/>
      <c r="J5624" s="68"/>
    </row>
    <row r="5625" spans="1:10" x14ac:dyDescent="0.35">
      <c r="A5625" s="62"/>
      <c r="B5625" s="63"/>
      <c r="C5625" s="63"/>
      <c r="D5625" s="63"/>
      <c r="E5625" s="64"/>
      <c r="F5625" s="62"/>
      <c r="G5625" s="65"/>
      <c r="H5625" s="66"/>
      <c r="I5625" s="67"/>
      <c r="J5625" s="68"/>
    </row>
    <row r="5626" spans="1:10" x14ac:dyDescent="0.35">
      <c r="A5626" s="62"/>
      <c r="B5626" s="63"/>
      <c r="C5626" s="63"/>
      <c r="D5626" s="63"/>
      <c r="E5626" s="64"/>
      <c r="F5626" s="62"/>
      <c r="G5626" s="65"/>
      <c r="H5626" s="66"/>
      <c r="I5626" s="67"/>
      <c r="J5626" s="68"/>
    </row>
    <row r="5627" spans="1:10" x14ac:dyDescent="0.35">
      <c r="A5627" s="62"/>
      <c r="B5627" s="63"/>
      <c r="C5627" s="63"/>
      <c r="D5627" s="63"/>
      <c r="E5627" s="64"/>
      <c r="F5627" s="62"/>
      <c r="G5627" s="65"/>
      <c r="H5627" s="66"/>
      <c r="I5627" s="67"/>
      <c r="J5627" s="68"/>
    </row>
    <row r="5628" spans="1:10" x14ac:dyDescent="0.35">
      <c r="A5628" s="62"/>
      <c r="B5628" s="63"/>
      <c r="C5628" s="63"/>
      <c r="D5628" s="63"/>
      <c r="E5628" s="64"/>
      <c r="F5628" s="62"/>
      <c r="G5628" s="65"/>
      <c r="H5628" s="66"/>
      <c r="I5628" s="67"/>
      <c r="J5628" s="68"/>
    </row>
    <row r="5629" spans="1:10" x14ac:dyDescent="0.35">
      <c r="A5629" s="62"/>
      <c r="B5629" s="63"/>
      <c r="C5629" s="63"/>
      <c r="D5629" s="63"/>
      <c r="E5629" s="64"/>
      <c r="F5629" s="62"/>
      <c r="G5629" s="65"/>
      <c r="H5629" s="66"/>
      <c r="I5629" s="67"/>
      <c r="J5629" s="68"/>
    </row>
    <row r="5630" spans="1:10" x14ac:dyDescent="0.35">
      <c r="A5630" s="62"/>
      <c r="B5630" s="63"/>
      <c r="C5630" s="63"/>
      <c r="D5630" s="63"/>
      <c r="E5630" s="64"/>
      <c r="F5630" s="62"/>
      <c r="G5630" s="65"/>
      <c r="H5630" s="66"/>
      <c r="I5630" s="67"/>
      <c r="J5630" s="68"/>
    </row>
    <row r="5631" spans="1:10" x14ac:dyDescent="0.35">
      <c r="A5631" s="62"/>
      <c r="B5631" s="63"/>
      <c r="C5631" s="63"/>
      <c r="D5631" s="63"/>
      <c r="E5631" s="64"/>
      <c r="F5631" s="62"/>
      <c r="G5631" s="65"/>
      <c r="H5631" s="66"/>
      <c r="I5631" s="67"/>
      <c r="J5631" s="68"/>
    </row>
    <row r="5632" spans="1:10" x14ac:dyDescent="0.35">
      <c r="A5632" s="62"/>
      <c r="B5632" s="63"/>
      <c r="C5632" s="63"/>
      <c r="D5632" s="63"/>
      <c r="E5632" s="64"/>
      <c r="F5632" s="62"/>
      <c r="G5632" s="65"/>
      <c r="H5632" s="66"/>
      <c r="I5632" s="67"/>
      <c r="J5632" s="68"/>
    </row>
    <row r="5633" spans="1:10" x14ac:dyDescent="0.35">
      <c r="A5633" s="62"/>
      <c r="B5633" s="63"/>
      <c r="C5633" s="63"/>
      <c r="D5633" s="63"/>
      <c r="E5633" s="64"/>
      <c r="F5633" s="62"/>
      <c r="G5633" s="65"/>
      <c r="H5633" s="66"/>
      <c r="I5633" s="67"/>
      <c r="J5633" s="68"/>
    </row>
    <row r="5634" spans="1:10" x14ac:dyDescent="0.35">
      <c r="A5634" s="62"/>
      <c r="B5634" s="63"/>
      <c r="C5634" s="63"/>
      <c r="D5634" s="63"/>
      <c r="E5634" s="64"/>
      <c r="F5634" s="62"/>
      <c r="G5634" s="65"/>
      <c r="H5634" s="66"/>
      <c r="I5634" s="67"/>
      <c r="J5634" s="68"/>
    </row>
    <row r="5635" spans="1:10" x14ac:dyDescent="0.35">
      <c r="A5635" s="62"/>
      <c r="B5635" s="63"/>
      <c r="C5635" s="63"/>
      <c r="D5635" s="63"/>
      <c r="E5635" s="64"/>
      <c r="F5635" s="62"/>
      <c r="G5635" s="65"/>
      <c r="H5635" s="66"/>
      <c r="I5635" s="67"/>
      <c r="J5635" s="68"/>
    </row>
    <row r="5636" spans="1:10" x14ac:dyDescent="0.35">
      <c r="A5636" s="62"/>
      <c r="B5636" s="63"/>
      <c r="C5636" s="63"/>
      <c r="D5636" s="63"/>
      <c r="E5636" s="64"/>
      <c r="F5636" s="62"/>
      <c r="G5636" s="65"/>
      <c r="H5636" s="66"/>
      <c r="I5636" s="67"/>
      <c r="J5636" s="68"/>
    </row>
    <row r="5637" spans="1:10" x14ac:dyDescent="0.35">
      <c r="A5637" s="62"/>
      <c r="B5637" s="63"/>
      <c r="C5637" s="63"/>
      <c r="D5637" s="63"/>
      <c r="E5637" s="64"/>
      <c r="F5637" s="62"/>
      <c r="G5637" s="65"/>
      <c r="H5637" s="66"/>
      <c r="I5637" s="67"/>
      <c r="J5637" s="68"/>
    </row>
    <row r="5638" spans="1:10" x14ac:dyDescent="0.35">
      <c r="A5638" s="62"/>
      <c r="B5638" s="63"/>
      <c r="C5638" s="63"/>
      <c r="D5638" s="63"/>
      <c r="E5638" s="64"/>
      <c r="F5638" s="62"/>
      <c r="G5638" s="65"/>
      <c r="H5638" s="66"/>
      <c r="I5638" s="67"/>
      <c r="J5638" s="68"/>
    </row>
    <row r="5639" spans="1:10" x14ac:dyDescent="0.35">
      <c r="A5639" s="62"/>
      <c r="B5639" s="63"/>
      <c r="C5639" s="63"/>
      <c r="D5639" s="63"/>
      <c r="E5639" s="64"/>
      <c r="F5639" s="62"/>
      <c r="G5639" s="65"/>
      <c r="H5639" s="66"/>
      <c r="I5639" s="67"/>
      <c r="J5639" s="68"/>
    </row>
    <row r="5640" spans="1:10" x14ac:dyDescent="0.35">
      <c r="A5640" s="62"/>
      <c r="B5640" s="63"/>
      <c r="C5640" s="63"/>
      <c r="D5640" s="63"/>
      <c r="E5640" s="64"/>
      <c r="F5640" s="62"/>
      <c r="G5640" s="65"/>
      <c r="H5640" s="66"/>
      <c r="I5640" s="67"/>
      <c r="J5640" s="68"/>
    </row>
    <row r="5641" spans="1:10" x14ac:dyDescent="0.35">
      <c r="A5641" s="62"/>
      <c r="B5641" s="63"/>
      <c r="C5641" s="63"/>
      <c r="D5641" s="63"/>
      <c r="E5641" s="64"/>
      <c r="F5641" s="62"/>
      <c r="G5641" s="65"/>
      <c r="H5641" s="66"/>
      <c r="I5641" s="67"/>
      <c r="J5641" s="68"/>
    </row>
    <row r="5642" spans="1:10" x14ac:dyDescent="0.35">
      <c r="A5642" s="62"/>
      <c r="B5642" s="63"/>
      <c r="C5642" s="63"/>
      <c r="D5642" s="63"/>
      <c r="E5642" s="64"/>
      <c r="F5642" s="62"/>
      <c r="G5642" s="65"/>
      <c r="H5642" s="66"/>
      <c r="I5642" s="67"/>
      <c r="J5642" s="68"/>
    </row>
    <row r="5643" spans="1:10" x14ac:dyDescent="0.35">
      <c r="A5643" s="62"/>
      <c r="B5643" s="63"/>
      <c r="C5643" s="63"/>
      <c r="D5643" s="63"/>
      <c r="E5643" s="64"/>
      <c r="F5643" s="62"/>
      <c r="G5643" s="65"/>
      <c r="H5643" s="66"/>
      <c r="I5643" s="67"/>
      <c r="J5643" s="68"/>
    </row>
    <row r="5644" spans="1:10" x14ac:dyDescent="0.35">
      <c r="A5644" s="62"/>
      <c r="B5644" s="63"/>
      <c r="C5644" s="63"/>
      <c r="D5644" s="63"/>
      <c r="E5644" s="64"/>
      <c r="F5644" s="62"/>
      <c r="G5644" s="65"/>
      <c r="H5644" s="66"/>
      <c r="I5644" s="67"/>
      <c r="J5644" s="68"/>
    </row>
    <row r="5645" spans="1:10" x14ac:dyDescent="0.35">
      <c r="A5645" s="62"/>
      <c r="B5645" s="63"/>
      <c r="C5645" s="63"/>
      <c r="D5645" s="63"/>
      <c r="E5645" s="64"/>
      <c r="F5645" s="62"/>
      <c r="G5645" s="65"/>
      <c r="H5645" s="66"/>
      <c r="I5645" s="67"/>
      <c r="J5645" s="68"/>
    </row>
    <row r="5646" spans="1:10" x14ac:dyDescent="0.35">
      <c r="A5646" s="62"/>
      <c r="B5646" s="63"/>
      <c r="C5646" s="63"/>
      <c r="D5646" s="63"/>
      <c r="E5646" s="64"/>
      <c r="F5646" s="62"/>
      <c r="G5646" s="65"/>
      <c r="H5646" s="66"/>
      <c r="I5646" s="67"/>
      <c r="J5646" s="68"/>
    </row>
    <row r="5647" spans="1:10" x14ac:dyDescent="0.35">
      <c r="A5647" s="62"/>
      <c r="B5647" s="63"/>
      <c r="C5647" s="63"/>
      <c r="D5647" s="63"/>
      <c r="E5647" s="64"/>
      <c r="F5647" s="62"/>
      <c r="G5647" s="65"/>
      <c r="H5647" s="66"/>
      <c r="I5647" s="67"/>
      <c r="J5647" s="68"/>
    </row>
    <row r="5648" spans="1:10" x14ac:dyDescent="0.35">
      <c r="A5648" s="62"/>
      <c r="B5648" s="63"/>
      <c r="C5648" s="63"/>
      <c r="D5648" s="63"/>
      <c r="E5648" s="64"/>
      <c r="F5648" s="62"/>
      <c r="G5648" s="65"/>
      <c r="H5648" s="66"/>
      <c r="I5648" s="67"/>
      <c r="J5648" s="68"/>
    </row>
    <row r="5649" spans="1:10" x14ac:dyDescent="0.35">
      <c r="A5649" s="62"/>
      <c r="B5649" s="63"/>
      <c r="C5649" s="63"/>
      <c r="D5649" s="63"/>
      <c r="E5649" s="64"/>
      <c r="F5649" s="62"/>
      <c r="G5649" s="65"/>
      <c r="H5649" s="66"/>
      <c r="I5649" s="67"/>
      <c r="J5649" s="68"/>
    </row>
    <row r="5650" spans="1:10" x14ac:dyDescent="0.35">
      <c r="A5650" s="62"/>
      <c r="B5650" s="63"/>
      <c r="C5650" s="63"/>
      <c r="D5650" s="63"/>
      <c r="E5650" s="64"/>
      <c r="F5650" s="62"/>
      <c r="G5650" s="65"/>
      <c r="H5650" s="66"/>
      <c r="I5650" s="67"/>
      <c r="J5650" s="68"/>
    </row>
    <row r="5651" spans="1:10" x14ac:dyDescent="0.35">
      <c r="A5651" s="62"/>
      <c r="B5651" s="63"/>
      <c r="C5651" s="63"/>
      <c r="D5651" s="63"/>
      <c r="E5651" s="64"/>
      <c r="F5651" s="62"/>
      <c r="G5651" s="65"/>
      <c r="H5651" s="66"/>
      <c r="I5651" s="67"/>
      <c r="J5651" s="68"/>
    </row>
    <row r="5652" spans="1:10" x14ac:dyDescent="0.35">
      <c r="A5652" s="62"/>
      <c r="B5652" s="63"/>
      <c r="C5652" s="63"/>
      <c r="D5652" s="63"/>
      <c r="E5652" s="64"/>
      <c r="F5652" s="62"/>
      <c r="G5652" s="65"/>
      <c r="H5652" s="66"/>
      <c r="I5652" s="67"/>
      <c r="J5652" s="68"/>
    </row>
    <row r="5653" spans="1:10" x14ac:dyDescent="0.35">
      <c r="A5653" s="62"/>
      <c r="B5653" s="63"/>
      <c r="C5653" s="63"/>
      <c r="D5653" s="63"/>
      <c r="E5653" s="64"/>
      <c r="F5653" s="62"/>
      <c r="G5653" s="65"/>
      <c r="H5653" s="66"/>
      <c r="I5653" s="67"/>
      <c r="J5653" s="68"/>
    </row>
    <row r="5654" spans="1:10" x14ac:dyDescent="0.35">
      <c r="A5654" s="62"/>
      <c r="B5654" s="63"/>
      <c r="C5654" s="63"/>
      <c r="D5654" s="63"/>
      <c r="E5654" s="64"/>
      <c r="F5654" s="62"/>
      <c r="G5654" s="65"/>
      <c r="H5654" s="66"/>
      <c r="I5654" s="67"/>
      <c r="J5654" s="68"/>
    </row>
    <row r="5655" spans="1:10" x14ac:dyDescent="0.35">
      <c r="A5655" s="62"/>
      <c r="B5655" s="63"/>
      <c r="C5655" s="63"/>
      <c r="D5655" s="63"/>
      <c r="E5655" s="64"/>
      <c r="F5655" s="62"/>
      <c r="G5655" s="65"/>
      <c r="H5655" s="66"/>
      <c r="I5655" s="67"/>
      <c r="J5655" s="68"/>
    </row>
    <row r="5656" spans="1:10" x14ac:dyDescent="0.35">
      <c r="A5656" s="62"/>
      <c r="B5656" s="63"/>
      <c r="C5656" s="63"/>
      <c r="D5656" s="63"/>
      <c r="E5656" s="64"/>
      <c r="F5656" s="62"/>
      <c r="G5656" s="65"/>
      <c r="H5656" s="66"/>
      <c r="I5656" s="67"/>
      <c r="J5656" s="68"/>
    </row>
    <row r="5657" spans="1:10" x14ac:dyDescent="0.35">
      <c r="A5657" s="62"/>
      <c r="B5657" s="63"/>
      <c r="C5657" s="63"/>
      <c r="D5657" s="63"/>
      <c r="E5657" s="64"/>
      <c r="F5657" s="62"/>
      <c r="G5657" s="65"/>
      <c r="H5657" s="66"/>
      <c r="I5657" s="67"/>
      <c r="J5657" s="68"/>
    </row>
    <row r="5658" spans="1:10" x14ac:dyDescent="0.35">
      <c r="A5658" s="62"/>
      <c r="B5658" s="63"/>
      <c r="C5658" s="63"/>
      <c r="D5658" s="63"/>
      <c r="E5658" s="64"/>
      <c r="F5658" s="62"/>
      <c r="G5658" s="65"/>
      <c r="H5658" s="66"/>
      <c r="I5658" s="67"/>
      <c r="J5658" s="68"/>
    </row>
    <row r="5659" spans="1:10" x14ac:dyDescent="0.35">
      <c r="A5659" s="62"/>
      <c r="B5659" s="63"/>
      <c r="C5659" s="63"/>
      <c r="D5659" s="63"/>
      <c r="E5659" s="64"/>
      <c r="F5659" s="62"/>
      <c r="G5659" s="65"/>
      <c r="H5659" s="66"/>
      <c r="I5659" s="67"/>
      <c r="J5659" s="68"/>
    </row>
    <row r="5660" spans="1:10" x14ac:dyDescent="0.35">
      <c r="A5660" s="62"/>
      <c r="B5660" s="63"/>
      <c r="C5660" s="63"/>
      <c r="D5660" s="63"/>
      <c r="E5660" s="64"/>
      <c r="F5660" s="62"/>
      <c r="G5660" s="65"/>
      <c r="H5660" s="66"/>
      <c r="I5660" s="67"/>
      <c r="J5660" s="68"/>
    </row>
    <row r="5661" spans="1:10" x14ac:dyDescent="0.35">
      <c r="A5661" s="62"/>
      <c r="B5661" s="63"/>
      <c r="C5661" s="63"/>
      <c r="D5661" s="63"/>
      <c r="E5661" s="64"/>
      <c r="F5661" s="62"/>
      <c r="G5661" s="65"/>
      <c r="H5661" s="66"/>
      <c r="I5661" s="67"/>
      <c r="J5661" s="68"/>
    </row>
    <row r="5662" spans="1:10" x14ac:dyDescent="0.35">
      <c r="A5662" s="62"/>
      <c r="B5662" s="63"/>
      <c r="C5662" s="63"/>
      <c r="D5662" s="63"/>
      <c r="E5662" s="64"/>
      <c r="F5662" s="62"/>
      <c r="G5662" s="65"/>
      <c r="H5662" s="66"/>
      <c r="I5662" s="67"/>
      <c r="J5662" s="68"/>
    </row>
    <row r="5663" spans="1:10" x14ac:dyDescent="0.35">
      <c r="A5663" s="62"/>
      <c r="B5663" s="63"/>
      <c r="C5663" s="63"/>
      <c r="D5663" s="63"/>
      <c r="E5663" s="64"/>
      <c r="F5663" s="62"/>
      <c r="G5663" s="65"/>
      <c r="H5663" s="66"/>
      <c r="I5663" s="67"/>
      <c r="J5663" s="68"/>
    </row>
    <row r="5664" spans="1:10" x14ac:dyDescent="0.35">
      <c r="A5664" s="62"/>
      <c r="B5664" s="63"/>
      <c r="C5664" s="63"/>
      <c r="D5664" s="63"/>
      <c r="E5664" s="64"/>
      <c r="F5664" s="62"/>
      <c r="G5664" s="65"/>
      <c r="H5664" s="66"/>
      <c r="I5664" s="67"/>
      <c r="J5664" s="68"/>
    </row>
    <row r="5665" spans="1:10" x14ac:dyDescent="0.35">
      <c r="A5665" s="62"/>
      <c r="B5665" s="63"/>
      <c r="C5665" s="63"/>
      <c r="D5665" s="63"/>
      <c r="E5665" s="64"/>
      <c r="F5665" s="62"/>
      <c r="G5665" s="65"/>
      <c r="H5665" s="66"/>
      <c r="I5665" s="67"/>
      <c r="J5665" s="68"/>
    </row>
    <row r="5666" spans="1:10" x14ac:dyDescent="0.35">
      <c r="A5666" s="62"/>
      <c r="B5666" s="63"/>
      <c r="C5666" s="63"/>
      <c r="D5666" s="63"/>
      <c r="E5666" s="64"/>
      <c r="F5666" s="62"/>
      <c r="G5666" s="65"/>
      <c r="H5666" s="66"/>
      <c r="I5666" s="67"/>
      <c r="J5666" s="68"/>
    </row>
    <row r="5667" spans="1:10" x14ac:dyDescent="0.35">
      <c r="A5667" s="62"/>
      <c r="B5667" s="63"/>
      <c r="C5667" s="63"/>
      <c r="D5667" s="63"/>
      <c r="E5667" s="64"/>
      <c r="F5667" s="62"/>
      <c r="G5667" s="65"/>
      <c r="H5667" s="66"/>
      <c r="I5667" s="67"/>
      <c r="J5667" s="68"/>
    </row>
    <row r="5668" spans="1:10" x14ac:dyDescent="0.35">
      <c r="A5668" s="62"/>
      <c r="B5668" s="63"/>
      <c r="C5668" s="63"/>
      <c r="D5668" s="63"/>
      <c r="E5668" s="64"/>
      <c r="F5668" s="62"/>
      <c r="G5668" s="65"/>
      <c r="H5668" s="66"/>
      <c r="I5668" s="67"/>
      <c r="J5668" s="68"/>
    </row>
    <row r="5669" spans="1:10" x14ac:dyDescent="0.35">
      <c r="A5669" s="62"/>
      <c r="B5669" s="63"/>
      <c r="C5669" s="63"/>
      <c r="D5669" s="63"/>
      <c r="E5669" s="64"/>
      <c r="F5669" s="62"/>
      <c r="G5669" s="65"/>
      <c r="H5669" s="66"/>
      <c r="I5669" s="67"/>
      <c r="J5669" s="68"/>
    </row>
    <row r="5670" spans="1:10" x14ac:dyDescent="0.35">
      <c r="A5670" s="62"/>
      <c r="B5670" s="63"/>
      <c r="C5670" s="63"/>
      <c r="D5670" s="63"/>
      <c r="E5670" s="64"/>
      <c r="F5670" s="62"/>
      <c r="G5670" s="65"/>
      <c r="H5670" s="66"/>
      <c r="I5670" s="67"/>
      <c r="J5670" s="68"/>
    </row>
    <row r="5671" spans="1:10" x14ac:dyDescent="0.35">
      <c r="A5671" s="62"/>
      <c r="B5671" s="63"/>
      <c r="C5671" s="63"/>
      <c r="D5671" s="63"/>
      <c r="E5671" s="64"/>
      <c r="F5671" s="62"/>
      <c r="G5671" s="65"/>
      <c r="H5671" s="66"/>
      <c r="I5671" s="67"/>
      <c r="J5671" s="68"/>
    </row>
    <row r="5672" spans="1:10" x14ac:dyDescent="0.35">
      <c r="A5672" s="62"/>
      <c r="B5672" s="63"/>
      <c r="C5672" s="63"/>
      <c r="D5672" s="63"/>
      <c r="E5672" s="64"/>
      <c r="F5672" s="62"/>
      <c r="G5672" s="65"/>
      <c r="H5672" s="66"/>
      <c r="I5672" s="67"/>
      <c r="J5672" s="68"/>
    </row>
    <row r="5673" spans="1:10" x14ac:dyDescent="0.35">
      <c r="A5673" s="62"/>
      <c r="B5673" s="63"/>
      <c r="C5673" s="63"/>
      <c r="D5673" s="63"/>
      <c r="E5673" s="64"/>
      <c r="F5673" s="62"/>
      <c r="G5673" s="65"/>
      <c r="H5673" s="66"/>
      <c r="I5673" s="67"/>
      <c r="J5673" s="68"/>
    </row>
    <row r="5674" spans="1:10" x14ac:dyDescent="0.35">
      <c r="A5674" s="62"/>
      <c r="B5674" s="63"/>
      <c r="C5674" s="63"/>
      <c r="D5674" s="63"/>
      <c r="E5674" s="64"/>
      <c r="F5674" s="62"/>
      <c r="G5674" s="65"/>
      <c r="H5674" s="66"/>
      <c r="I5674" s="67"/>
      <c r="J5674" s="68"/>
    </row>
    <row r="5675" spans="1:10" x14ac:dyDescent="0.35">
      <c r="A5675" s="62"/>
      <c r="B5675" s="63"/>
      <c r="C5675" s="63"/>
      <c r="D5675" s="63"/>
      <c r="E5675" s="64"/>
      <c r="F5675" s="62"/>
      <c r="G5675" s="65"/>
      <c r="H5675" s="66"/>
      <c r="I5675" s="67"/>
      <c r="J5675" s="68"/>
    </row>
    <row r="5676" spans="1:10" x14ac:dyDescent="0.35">
      <c r="A5676" s="62"/>
      <c r="B5676" s="63"/>
      <c r="C5676" s="63"/>
      <c r="D5676" s="63"/>
      <c r="E5676" s="64"/>
      <c r="F5676" s="62"/>
      <c r="G5676" s="65"/>
      <c r="H5676" s="66"/>
      <c r="I5676" s="67"/>
      <c r="J5676" s="68"/>
    </row>
    <row r="5677" spans="1:10" x14ac:dyDescent="0.35">
      <c r="A5677" s="62"/>
      <c r="B5677" s="63"/>
      <c r="C5677" s="63"/>
      <c r="D5677" s="63"/>
      <c r="E5677" s="64"/>
      <c r="F5677" s="62"/>
      <c r="G5677" s="65"/>
      <c r="H5677" s="66"/>
      <c r="I5677" s="67"/>
      <c r="J5677" s="68"/>
    </row>
    <row r="5678" spans="1:10" x14ac:dyDescent="0.35">
      <c r="A5678" s="62"/>
      <c r="B5678" s="63"/>
      <c r="C5678" s="63"/>
      <c r="D5678" s="63"/>
      <c r="E5678" s="64"/>
      <c r="F5678" s="62"/>
      <c r="G5678" s="65"/>
      <c r="H5678" s="66"/>
      <c r="I5678" s="67"/>
      <c r="J5678" s="68"/>
    </row>
    <row r="5679" spans="1:10" x14ac:dyDescent="0.35">
      <c r="A5679" s="62"/>
      <c r="B5679" s="63"/>
      <c r="C5679" s="63"/>
      <c r="D5679" s="63"/>
      <c r="E5679" s="64"/>
      <c r="F5679" s="62"/>
      <c r="G5679" s="65"/>
      <c r="H5679" s="66"/>
      <c r="I5679" s="67"/>
      <c r="J5679" s="68"/>
    </row>
    <row r="5680" spans="1:10" x14ac:dyDescent="0.35">
      <c r="A5680" s="62"/>
      <c r="B5680" s="63"/>
      <c r="C5680" s="63"/>
      <c r="D5680" s="63"/>
      <c r="E5680" s="64"/>
      <c r="F5680" s="62"/>
      <c r="G5680" s="65"/>
      <c r="H5680" s="66"/>
      <c r="I5680" s="67"/>
      <c r="J5680" s="68"/>
    </row>
    <row r="5681" spans="1:10" x14ac:dyDescent="0.35">
      <c r="A5681" s="62"/>
      <c r="B5681" s="63"/>
      <c r="C5681" s="63"/>
      <c r="D5681" s="63"/>
      <c r="E5681" s="64"/>
      <c r="F5681" s="62"/>
      <c r="G5681" s="65"/>
      <c r="H5681" s="66"/>
      <c r="I5681" s="67"/>
      <c r="J5681" s="68"/>
    </row>
    <row r="5682" spans="1:10" x14ac:dyDescent="0.35">
      <c r="A5682" s="62"/>
      <c r="B5682" s="63"/>
      <c r="C5682" s="63"/>
      <c r="D5682" s="63"/>
      <c r="E5682" s="64"/>
      <c r="F5682" s="62"/>
      <c r="G5682" s="65"/>
      <c r="H5682" s="66"/>
      <c r="I5682" s="67"/>
      <c r="J5682" s="68"/>
    </row>
    <row r="5683" spans="1:10" x14ac:dyDescent="0.35">
      <c r="A5683" s="62"/>
      <c r="B5683" s="63"/>
      <c r="C5683" s="63"/>
      <c r="D5683" s="63"/>
      <c r="E5683" s="64"/>
      <c r="F5683" s="62"/>
      <c r="G5683" s="65"/>
      <c r="H5683" s="66"/>
      <c r="I5683" s="67"/>
      <c r="J5683" s="68"/>
    </row>
    <row r="5684" spans="1:10" x14ac:dyDescent="0.35">
      <c r="A5684" s="62"/>
      <c r="B5684" s="63"/>
      <c r="C5684" s="63"/>
      <c r="D5684" s="63"/>
      <c r="E5684" s="64"/>
      <c r="F5684" s="62"/>
      <c r="G5684" s="65"/>
      <c r="H5684" s="66"/>
      <c r="I5684" s="67"/>
      <c r="J5684" s="68"/>
    </row>
    <row r="5685" spans="1:10" x14ac:dyDescent="0.35">
      <c r="A5685" s="62"/>
      <c r="B5685" s="63"/>
      <c r="C5685" s="63"/>
      <c r="D5685" s="63"/>
      <c r="E5685" s="64"/>
      <c r="F5685" s="62"/>
      <c r="G5685" s="65"/>
      <c r="H5685" s="66"/>
      <c r="I5685" s="67"/>
      <c r="J5685" s="68"/>
    </row>
    <row r="5686" spans="1:10" x14ac:dyDescent="0.35">
      <c r="A5686" s="62"/>
      <c r="B5686" s="63"/>
      <c r="C5686" s="63"/>
      <c r="D5686" s="63"/>
      <c r="E5686" s="64"/>
      <c r="F5686" s="62"/>
      <c r="G5686" s="65"/>
      <c r="H5686" s="66"/>
      <c r="I5686" s="67"/>
      <c r="J5686" s="68"/>
    </row>
    <row r="5687" spans="1:10" x14ac:dyDescent="0.35">
      <c r="A5687" s="62"/>
      <c r="B5687" s="63"/>
      <c r="C5687" s="63"/>
      <c r="D5687" s="63"/>
      <c r="E5687" s="64"/>
      <c r="F5687" s="62"/>
      <c r="G5687" s="65"/>
      <c r="H5687" s="66"/>
      <c r="I5687" s="67"/>
      <c r="J5687" s="68"/>
    </row>
    <row r="5688" spans="1:10" x14ac:dyDescent="0.35">
      <c r="A5688" s="62"/>
      <c r="B5688" s="63"/>
      <c r="C5688" s="63"/>
      <c r="D5688" s="63"/>
      <c r="E5688" s="64"/>
      <c r="F5688" s="62"/>
      <c r="G5688" s="65"/>
      <c r="H5688" s="66"/>
      <c r="I5688" s="67"/>
      <c r="J5688" s="68"/>
    </row>
    <row r="5689" spans="1:10" x14ac:dyDescent="0.35">
      <c r="A5689" s="62"/>
      <c r="B5689" s="63"/>
      <c r="C5689" s="63"/>
      <c r="D5689" s="63"/>
      <c r="E5689" s="64"/>
      <c r="F5689" s="62"/>
      <c r="G5689" s="65"/>
      <c r="H5689" s="66"/>
      <c r="I5689" s="67"/>
      <c r="J5689" s="68"/>
    </row>
    <row r="5690" spans="1:10" x14ac:dyDescent="0.35">
      <c r="A5690" s="62"/>
      <c r="B5690" s="63"/>
      <c r="C5690" s="63"/>
      <c r="D5690" s="63"/>
      <c r="E5690" s="64"/>
      <c r="F5690" s="62"/>
      <c r="G5690" s="65"/>
      <c r="H5690" s="66"/>
      <c r="I5690" s="67"/>
      <c r="J5690" s="68"/>
    </row>
    <row r="5691" spans="1:10" x14ac:dyDescent="0.35">
      <c r="A5691" s="62"/>
      <c r="B5691" s="63"/>
      <c r="C5691" s="63"/>
      <c r="D5691" s="63"/>
      <c r="E5691" s="64"/>
      <c r="F5691" s="62"/>
      <c r="G5691" s="65"/>
      <c r="H5691" s="66"/>
      <c r="I5691" s="67"/>
      <c r="J5691" s="68"/>
    </row>
    <row r="5692" spans="1:10" x14ac:dyDescent="0.35">
      <c r="A5692" s="62"/>
      <c r="B5692" s="63"/>
      <c r="C5692" s="63"/>
      <c r="D5692" s="63"/>
      <c r="E5692" s="64"/>
      <c r="F5692" s="62"/>
      <c r="G5692" s="65"/>
      <c r="H5692" s="66"/>
      <c r="I5692" s="67"/>
      <c r="J5692" s="68"/>
    </row>
    <row r="5693" spans="1:10" x14ac:dyDescent="0.35">
      <c r="A5693" s="62"/>
      <c r="B5693" s="63"/>
      <c r="C5693" s="63"/>
      <c r="D5693" s="63"/>
      <c r="E5693" s="64"/>
      <c r="F5693" s="62"/>
      <c r="G5693" s="65"/>
      <c r="H5693" s="66"/>
      <c r="I5693" s="67"/>
      <c r="J5693" s="68"/>
    </row>
    <row r="5694" spans="1:10" x14ac:dyDescent="0.35">
      <c r="A5694" s="62"/>
      <c r="B5694" s="63"/>
      <c r="C5694" s="63"/>
      <c r="D5694" s="63"/>
      <c r="E5694" s="64"/>
      <c r="F5694" s="62"/>
      <c r="G5694" s="65"/>
      <c r="H5694" s="66"/>
      <c r="I5694" s="67"/>
      <c r="J5694" s="68"/>
    </row>
    <row r="5695" spans="1:10" x14ac:dyDescent="0.35">
      <c r="A5695" s="62"/>
      <c r="B5695" s="63"/>
      <c r="C5695" s="63"/>
      <c r="D5695" s="63"/>
      <c r="E5695" s="64"/>
      <c r="F5695" s="62"/>
      <c r="G5695" s="65"/>
      <c r="H5695" s="66"/>
      <c r="I5695" s="67"/>
      <c r="J5695" s="68"/>
    </row>
    <row r="5696" spans="1:10" x14ac:dyDescent="0.35">
      <c r="A5696" s="62"/>
      <c r="B5696" s="63"/>
      <c r="C5696" s="63"/>
      <c r="D5696" s="63"/>
      <c r="E5696" s="64"/>
      <c r="F5696" s="62"/>
      <c r="G5696" s="65"/>
      <c r="H5696" s="66"/>
      <c r="I5696" s="67"/>
      <c r="J5696" s="68"/>
    </row>
    <row r="5697" spans="1:10" x14ac:dyDescent="0.35">
      <c r="A5697" s="62"/>
      <c r="B5697" s="63"/>
      <c r="C5697" s="63"/>
      <c r="D5697" s="63"/>
      <c r="E5697" s="64"/>
      <c r="F5697" s="62"/>
      <c r="G5697" s="65"/>
      <c r="H5697" s="66"/>
      <c r="I5697" s="67"/>
      <c r="J5697" s="68"/>
    </row>
    <row r="5698" spans="1:10" x14ac:dyDescent="0.35">
      <c r="A5698" s="62"/>
      <c r="B5698" s="63"/>
      <c r="C5698" s="63"/>
      <c r="D5698" s="63"/>
      <c r="E5698" s="64"/>
      <c r="F5698" s="62"/>
      <c r="G5698" s="65"/>
      <c r="H5698" s="66"/>
      <c r="I5698" s="67"/>
      <c r="J5698" s="68"/>
    </row>
    <row r="5699" spans="1:10" x14ac:dyDescent="0.35">
      <c r="A5699" s="62"/>
      <c r="B5699" s="63"/>
      <c r="C5699" s="63"/>
      <c r="D5699" s="63"/>
      <c r="E5699" s="64"/>
      <c r="F5699" s="62"/>
      <c r="G5699" s="65"/>
      <c r="H5699" s="66"/>
      <c r="I5699" s="67"/>
      <c r="J5699" s="68"/>
    </row>
    <row r="5700" spans="1:10" x14ac:dyDescent="0.35">
      <c r="A5700" s="62"/>
      <c r="B5700" s="63"/>
      <c r="C5700" s="63"/>
      <c r="D5700" s="63"/>
      <c r="E5700" s="64"/>
      <c r="F5700" s="62"/>
      <c r="G5700" s="65"/>
      <c r="H5700" s="66"/>
      <c r="I5700" s="67"/>
      <c r="J5700" s="68"/>
    </row>
    <row r="5701" spans="1:10" x14ac:dyDescent="0.35">
      <c r="A5701" s="62"/>
      <c r="B5701" s="63"/>
      <c r="C5701" s="63"/>
      <c r="D5701" s="63"/>
      <c r="E5701" s="64"/>
      <c r="F5701" s="62"/>
      <c r="G5701" s="65"/>
      <c r="H5701" s="66"/>
      <c r="I5701" s="67"/>
      <c r="J5701" s="68"/>
    </row>
    <row r="5702" spans="1:10" x14ac:dyDescent="0.35">
      <c r="A5702" s="62"/>
      <c r="B5702" s="63"/>
      <c r="C5702" s="63"/>
      <c r="D5702" s="63"/>
      <c r="E5702" s="64"/>
      <c r="F5702" s="62"/>
      <c r="G5702" s="65"/>
      <c r="H5702" s="66"/>
      <c r="I5702" s="67"/>
      <c r="J5702" s="68"/>
    </row>
    <row r="5703" spans="1:10" x14ac:dyDescent="0.35">
      <c r="A5703" s="62"/>
      <c r="B5703" s="63"/>
      <c r="C5703" s="63"/>
      <c r="D5703" s="63"/>
      <c r="E5703" s="64"/>
      <c r="F5703" s="62"/>
      <c r="G5703" s="65"/>
      <c r="H5703" s="66"/>
      <c r="I5703" s="67"/>
      <c r="J5703" s="68"/>
    </row>
    <row r="5704" spans="1:10" x14ac:dyDescent="0.35">
      <c r="A5704" s="62"/>
      <c r="B5704" s="63"/>
      <c r="C5704" s="63"/>
      <c r="D5704" s="63"/>
      <c r="E5704" s="64"/>
      <c r="F5704" s="62"/>
      <c r="G5704" s="65"/>
      <c r="H5704" s="66"/>
      <c r="I5704" s="67"/>
      <c r="J5704" s="68"/>
    </row>
    <row r="5705" spans="1:10" x14ac:dyDescent="0.35">
      <c r="A5705" s="62"/>
      <c r="B5705" s="63"/>
      <c r="C5705" s="63"/>
      <c r="D5705" s="63"/>
      <c r="E5705" s="64"/>
      <c r="F5705" s="62"/>
      <c r="G5705" s="65"/>
      <c r="H5705" s="66"/>
      <c r="I5705" s="67"/>
      <c r="J5705" s="68"/>
    </row>
    <row r="5706" spans="1:10" x14ac:dyDescent="0.35">
      <c r="A5706" s="62"/>
      <c r="B5706" s="63"/>
      <c r="C5706" s="63"/>
      <c r="D5706" s="63"/>
      <c r="E5706" s="64"/>
      <c r="F5706" s="62"/>
      <c r="G5706" s="65"/>
      <c r="H5706" s="66"/>
      <c r="I5706" s="67"/>
      <c r="J5706" s="68"/>
    </row>
    <row r="5707" spans="1:10" x14ac:dyDescent="0.35">
      <c r="A5707" s="62"/>
      <c r="B5707" s="63"/>
      <c r="C5707" s="63"/>
      <c r="D5707" s="63"/>
      <c r="E5707" s="64"/>
      <c r="F5707" s="62"/>
      <c r="G5707" s="65"/>
      <c r="H5707" s="66"/>
      <c r="I5707" s="67"/>
      <c r="J5707" s="68"/>
    </row>
    <row r="5708" spans="1:10" x14ac:dyDescent="0.35">
      <c r="A5708" s="62"/>
      <c r="B5708" s="63"/>
      <c r="C5708" s="63"/>
      <c r="D5708" s="63"/>
      <c r="E5708" s="64"/>
      <c r="F5708" s="62"/>
      <c r="G5708" s="65"/>
      <c r="H5708" s="66"/>
      <c r="I5708" s="67"/>
      <c r="J5708" s="68"/>
    </row>
    <row r="5709" spans="1:10" x14ac:dyDescent="0.35">
      <c r="A5709" s="62"/>
      <c r="B5709" s="63"/>
      <c r="C5709" s="63"/>
      <c r="D5709" s="63"/>
      <c r="E5709" s="64"/>
      <c r="F5709" s="62"/>
      <c r="G5709" s="65"/>
      <c r="H5709" s="66"/>
      <c r="I5709" s="67"/>
      <c r="J5709" s="68"/>
    </row>
    <row r="5710" spans="1:10" x14ac:dyDescent="0.35">
      <c r="A5710" s="62"/>
      <c r="B5710" s="63"/>
      <c r="C5710" s="63"/>
      <c r="D5710" s="63"/>
      <c r="E5710" s="64"/>
      <c r="F5710" s="62"/>
      <c r="G5710" s="65"/>
      <c r="H5710" s="66"/>
      <c r="I5710" s="67"/>
      <c r="J5710" s="68"/>
    </row>
    <row r="5711" spans="1:10" x14ac:dyDescent="0.35">
      <c r="A5711" s="62"/>
      <c r="B5711" s="63"/>
      <c r="C5711" s="63"/>
      <c r="D5711" s="63"/>
      <c r="E5711" s="64"/>
      <c r="F5711" s="62"/>
      <c r="G5711" s="65"/>
      <c r="H5711" s="66"/>
      <c r="I5711" s="67"/>
      <c r="J5711" s="68"/>
    </row>
    <row r="5712" spans="1:10" x14ac:dyDescent="0.35">
      <c r="A5712" s="62"/>
      <c r="B5712" s="63"/>
      <c r="C5712" s="63"/>
      <c r="D5712" s="63"/>
      <c r="E5712" s="64"/>
      <c r="F5712" s="62"/>
      <c r="G5712" s="65"/>
      <c r="H5712" s="66"/>
      <c r="I5712" s="67"/>
      <c r="J5712" s="68"/>
    </row>
    <row r="5713" spans="1:10" x14ac:dyDescent="0.35">
      <c r="A5713" s="62"/>
      <c r="B5713" s="63"/>
      <c r="C5713" s="63"/>
      <c r="D5713" s="63"/>
      <c r="E5713" s="64"/>
      <c r="F5713" s="62"/>
      <c r="G5713" s="65"/>
      <c r="H5713" s="66"/>
      <c r="I5713" s="67"/>
      <c r="J5713" s="68"/>
    </row>
    <row r="5714" spans="1:10" x14ac:dyDescent="0.35">
      <c r="A5714" s="62"/>
      <c r="B5714" s="63"/>
      <c r="C5714" s="63"/>
      <c r="D5714" s="63"/>
      <c r="E5714" s="64"/>
      <c r="F5714" s="62"/>
      <c r="G5714" s="65"/>
      <c r="H5714" s="66"/>
      <c r="I5714" s="67"/>
      <c r="J5714" s="68"/>
    </row>
    <row r="5715" spans="1:10" x14ac:dyDescent="0.35">
      <c r="A5715" s="62"/>
      <c r="B5715" s="63"/>
      <c r="C5715" s="63"/>
      <c r="D5715" s="63"/>
      <c r="E5715" s="64"/>
      <c r="F5715" s="62"/>
      <c r="G5715" s="65"/>
      <c r="H5715" s="66"/>
      <c r="I5715" s="67"/>
      <c r="J5715" s="68"/>
    </row>
    <row r="5716" spans="1:10" x14ac:dyDescent="0.35">
      <c r="A5716" s="62"/>
      <c r="B5716" s="63"/>
      <c r="C5716" s="63"/>
      <c r="D5716" s="63"/>
      <c r="E5716" s="64"/>
      <c r="F5716" s="62"/>
      <c r="G5716" s="65"/>
      <c r="H5716" s="66"/>
      <c r="I5716" s="67"/>
      <c r="J5716" s="68"/>
    </row>
    <row r="5717" spans="1:10" x14ac:dyDescent="0.35">
      <c r="A5717" s="62"/>
      <c r="B5717" s="63"/>
      <c r="C5717" s="63"/>
      <c r="D5717" s="63"/>
      <c r="E5717" s="64"/>
      <c r="F5717" s="62"/>
      <c r="G5717" s="65"/>
      <c r="H5717" s="66"/>
      <c r="I5717" s="67"/>
      <c r="J5717" s="68"/>
    </row>
    <row r="5718" spans="1:10" x14ac:dyDescent="0.35">
      <c r="A5718" s="62"/>
      <c r="B5718" s="63"/>
      <c r="C5718" s="63"/>
      <c r="D5718" s="63"/>
      <c r="E5718" s="64"/>
      <c r="F5718" s="62"/>
      <c r="G5718" s="65"/>
      <c r="H5718" s="66"/>
      <c r="I5718" s="67"/>
      <c r="J5718" s="68"/>
    </row>
    <row r="5719" spans="1:10" x14ac:dyDescent="0.35">
      <c r="A5719" s="62"/>
      <c r="B5719" s="63"/>
      <c r="C5719" s="63"/>
      <c r="D5719" s="63"/>
      <c r="E5719" s="64"/>
      <c r="F5719" s="62"/>
      <c r="G5719" s="65"/>
      <c r="H5719" s="66"/>
      <c r="I5719" s="67"/>
      <c r="J5719" s="68"/>
    </row>
    <row r="5720" spans="1:10" x14ac:dyDescent="0.35">
      <c r="A5720" s="62"/>
      <c r="B5720" s="63"/>
      <c r="C5720" s="63"/>
      <c r="D5720" s="63"/>
      <c r="E5720" s="64"/>
      <c r="F5720" s="62"/>
      <c r="G5720" s="65"/>
      <c r="H5720" s="66"/>
      <c r="I5720" s="67"/>
      <c r="J5720" s="68"/>
    </row>
    <row r="5721" spans="1:10" x14ac:dyDescent="0.35">
      <c r="A5721" s="62"/>
      <c r="B5721" s="63"/>
      <c r="C5721" s="63"/>
      <c r="D5721" s="63"/>
      <c r="E5721" s="64"/>
      <c r="F5721" s="62"/>
      <c r="G5721" s="65"/>
      <c r="H5721" s="66"/>
      <c r="I5721" s="67"/>
      <c r="J5721" s="68"/>
    </row>
    <row r="5722" spans="1:10" x14ac:dyDescent="0.35">
      <c r="A5722" s="62"/>
      <c r="B5722" s="63"/>
      <c r="C5722" s="63"/>
      <c r="D5722" s="63"/>
      <c r="E5722" s="64"/>
      <c r="F5722" s="62"/>
      <c r="G5722" s="65"/>
      <c r="H5722" s="66"/>
      <c r="I5722" s="67"/>
      <c r="J5722" s="68"/>
    </row>
    <row r="5723" spans="1:10" x14ac:dyDescent="0.35">
      <c r="A5723" s="62"/>
      <c r="B5723" s="63"/>
      <c r="C5723" s="63"/>
      <c r="D5723" s="63"/>
      <c r="E5723" s="64"/>
      <c r="F5723" s="62"/>
      <c r="G5723" s="65"/>
      <c r="H5723" s="66"/>
      <c r="I5723" s="67"/>
      <c r="J5723" s="68"/>
    </row>
    <row r="5724" spans="1:10" x14ac:dyDescent="0.35">
      <c r="A5724" s="62"/>
      <c r="B5724" s="63"/>
      <c r="C5724" s="63"/>
      <c r="D5724" s="63"/>
      <c r="E5724" s="64"/>
      <c r="F5724" s="62"/>
      <c r="G5724" s="65"/>
      <c r="H5724" s="66"/>
      <c r="I5724" s="67"/>
      <c r="J5724" s="68"/>
    </row>
    <row r="5725" spans="1:10" x14ac:dyDescent="0.35">
      <c r="A5725" s="62"/>
      <c r="B5725" s="63"/>
      <c r="C5725" s="63"/>
      <c r="D5725" s="63"/>
      <c r="E5725" s="64"/>
      <c r="F5725" s="62"/>
      <c r="G5725" s="65"/>
      <c r="H5725" s="66"/>
      <c r="I5725" s="67"/>
      <c r="J5725" s="68"/>
    </row>
    <row r="5726" spans="1:10" x14ac:dyDescent="0.35">
      <c r="A5726" s="62"/>
      <c r="B5726" s="63"/>
      <c r="C5726" s="63"/>
      <c r="D5726" s="63"/>
      <c r="E5726" s="64"/>
      <c r="F5726" s="62"/>
      <c r="G5726" s="65"/>
      <c r="H5726" s="66"/>
      <c r="I5726" s="67"/>
      <c r="J5726" s="68"/>
    </row>
    <row r="5727" spans="1:10" x14ac:dyDescent="0.35">
      <c r="A5727" s="62"/>
      <c r="B5727" s="63"/>
      <c r="C5727" s="63"/>
      <c r="D5727" s="63"/>
      <c r="E5727" s="64"/>
      <c r="F5727" s="62"/>
      <c r="G5727" s="65"/>
      <c r="H5727" s="66"/>
      <c r="I5727" s="67"/>
      <c r="J5727" s="68"/>
    </row>
    <row r="5728" spans="1:10" x14ac:dyDescent="0.35">
      <c r="A5728" s="62"/>
      <c r="B5728" s="63"/>
      <c r="C5728" s="63"/>
      <c r="D5728" s="63"/>
      <c r="E5728" s="64"/>
      <c r="F5728" s="62"/>
      <c r="G5728" s="65"/>
      <c r="H5728" s="66"/>
      <c r="I5728" s="67"/>
      <c r="J5728" s="68"/>
    </row>
    <row r="5729" spans="1:10" x14ac:dyDescent="0.35">
      <c r="A5729" s="62"/>
      <c r="B5729" s="63"/>
      <c r="C5729" s="63"/>
      <c r="D5729" s="63"/>
      <c r="E5729" s="64"/>
      <c r="F5729" s="62"/>
      <c r="G5729" s="65"/>
      <c r="H5729" s="66"/>
      <c r="I5729" s="67"/>
      <c r="J5729" s="68"/>
    </row>
    <row r="5730" spans="1:10" x14ac:dyDescent="0.35">
      <c r="A5730" s="62"/>
      <c r="B5730" s="63"/>
      <c r="C5730" s="63"/>
      <c r="D5730" s="63"/>
      <c r="E5730" s="64"/>
      <c r="F5730" s="62"/>
      <c r="G5730" s="65"/>
      <c r="H5730" s="66"/>
      <c r="I5730" s="67"/>
      <c r="J5730" s="68"/>
    </row>
    <row r="5731" spans="1:10" x14ac:dyDescent="0.35">
      <c r="A5731" s="62"/>
      <c r="B5731" s="63"/>
      <c r="C5731" s="63"/>
      <c r="D5731" s="63"/>
      <c r="E5731" s="64"/>
      <c r="F5731" s="62"/>
      <c r="G5731" s="65"/>
      <c r="H5731" s="66"/>
      <c r="I5731" s="67"/>
      <c r="J5731" s="68"/>
    </row>
    <row r="5732" spans="1:10" x14ac:dyDescent="0.35">
      <c r="A5732" s="62"/>
      <c r="B5732" s="63"/>
      <c r="C5732" s="63"/>
      <c r="D5732" s="63"/>
      <c r="E5732" s="64"/>
      <c r="F5732" s="62"/>
      <c r="G5732" s="65"/>
      <c r="H5732" s="66"/>
      <c r="I5732" s="67"/>
      <c r="J5732" s="68"/>
    </row>
    <row r="5733" spans="1:10" x14ac:dyDescent="0.35">
      <c r="A5733" s="62"/>
      <c r="B5733" s="63"/>
      <c r="C5733" s="63"/>
      <c r="D5733" s="63"/>
      <c r="E5733" s="64"/>
      <c r="F5733" s="62"/>
      <c r="G5733" s="65"/>
      <c r="H5733" s="66"/>
      <c r="I5733" s="67"/>
      <c r="J5733" s="68"/>
    </row>
    <row r="5734" spans="1:10" x14ac:dyDescent="0.35">
      <c r="A5734" s="62"/>
      <c r="B5734" s="63"/>
      <c r="C5734" s="63"/>
      <c r="D5734" s="63"/>
      <c r="E5734" s="64"/>
      <c r="F5734" s="62"/>
      <c r="G5734" s="65"/>
      <c r="H5734" s="66"/>
      <c r="I5734" s="67"/>
      <c r="J5734" s="68"/>
    </row>
    <row r="5735" spans="1:10" x14ac:dyDescent="0.35">
      <c r="A5735" s="62"/>
      <c r="B5735" s="63"/>
      <c r="C5735" s="63"/>
      <c r="D5735" s="63"/>
      <c r="E5735" s="64"/>
      <c r="F5735" s="62"/>
      <c r="G5735" s="65"/>
      <c r="H5735" s="66"/>
      <c r="I5735" s="67"/>
      <c r="J5735" s="68"/>
    </row>
    <row r="5736" spans="1:10" x14ac:dyDescent="0.35">
      <c r="A5736" s="62"/>
      <c r="B5736" s="63"/>
      <c r="C5736" s="63"/>
      <c r="D5736" s="63"/>
      <c r="E5736" s="64"/>
      <c r="F5736" s="62"/>
      <c r="G5736" s="65"/>
      <c r="H5736" s="66"/>
      <c r="I5736" s="67"/>
      <c r="J5736" s="68"/>
    </row>
    <row r="5737" spans="1:10" x14ac:dyDescent="0.35">
      <c r="A5737" s="62"/>
      <c r="B5737" s="63"/>
      <c r="C5737" s="63"/>
      <c r="D5737" s="63"/>
      <c r="E5737" s="64"/>
      <c r="F5737" s="62"/>
      <c r="G5737" s="65"/>
      <c r="H5737" s="66"/>
      <c r="I5737" s="67"/>
      <c r="J5737" s="68"/>
    </row>
    <row r="5738" spans="1:10" x14ac:dyDescent="0.35">
      <c r="A5738" s="62"/>
      <c r="B5738" s="63"/>
      <c r="C5738" s="63"/>
      <c r="D5738" s="63"/>
      <c r="E5738" s="64"/>
      <c r="F5738" s="62"/>
      <c r="G5738" s="65"/>
      <c r="H5738" s="66"/>
      <c r="I5738" s="67"/>
      <c r="J5738" s="68"/>
    </row>
    <row r="5739" spans="1:10" x14ac:dyDescent="0.35">
      <c r="A5739" s="62"/>
      <c r="B5739" s="63"/>
      <c r="C5739" s="63"/>
      <c r="D5739" s="63"/>
      <c r="E5739" s="64"/>
      <c r="F5739" s="62"/>
      <c r="G5739" s="65"/>
      <c r="H5739" s="66"/>
      <c r="I5739" s="67"/>
      <c r="J5739" s="68"/>
    </row>
    <row r="5740" spans="1:10" x14ac:dyDescent="0.35">
      <c r="A5740" s="62"/>
      <c r="B5740" s="63"/>
      <c r="C5740" s="63"/>
      <c r="D5740" s="63"/>
      <c r="E5740" s="64"/>
      <c r="F5740" s="62"/>
      <c r="G5740" s="65"/>
      <c r="H5740" s="66"/>
      <c r="I5740" s="67"/>
      <c r="J5740" s="68"/>
    </row>
    <row r="5741" spans="1:10" x14ac:dyDescent="0.35">
      <c r="A5741" s="62"/>
      <c r="B5741" s="63"/>
      <c r="C5741" s="63"/>
      <c r="D5741" s="63"/>
      <c r="E5741" s="64"/>
      <c r="F5741" s="62"/>
      <c r="G5741" s="65"/>
      <c r="H5741" s="66"/>
      <c r="I5741" s="67"/>
      <c r="J5741" s="68"/>
    </row>
    <row r="5742" spans="1:10" x14ac:dyDescent="0.35">
      <c r="A5742" s="62"/>
      <c r="B5742" s="63"/>
      <c r="C5742" s="63"/>
      <c r="D5742" s="63"/>
      <c r="E5742" s="64"/>
      <c r="F5742" s="62"/>
      <c r="G5742" s="65"/>
      <c r="H5742" s="66"/>
      <c r="I5742" s="67"/>
      <c r="J5742" s="68"/>
    </row>
    <row r="5743" spans="1:10" x14ac:dyDescent="0.35">
      <c r="A5743" s="62"/>
      <c r="B5743" s="63"/>
      <c r="C5743" s="63"/>
      <c r="D5743" s="63"/>
      <c r="E5743" s="64"/>
      <c r="F5743" s="62"/>
      <c r="G5743" s="65"/>
      <c r="H5743" s="66"/>
      <c r="I5743" s="67"/>
      <c r="J5743" s="68"/>
    </row>
    <row r="5744" spans="1:10" x14ac:dyDescent="0.35">
      <c r="A5744" s="62"/>
      <c r="B5744" s="63"/>
      <c r="C5744" s="63"/>
      <c r="D5744" s="63"/>
      <c r="E5744" s="64"/>
      <c r="F5744" s="62"/>
      <c r="G5744" s="65"/>
      <c r="H5744" s="66"/>
      <c r="I5744" s="67"/>
      <c r="J5744" s="68"/>
    </row>
    <row r="5745" spans="1:10" x14ac:dyDescent="0.35">
      <c r="A5745" s="62"/>
      <c r="B5745" s="63"/>
      <c r="C5745" s="63"/>
      <c r="D5745" s="63"/>
      <c r="E5745" s="64"/>
      <c r="F5745" s="62"/>
      <c r="G5745" s="65"/>
      <c r="H5745" s="66"/>
      <c r="I5745" s="67"/>
      <c r="J5745" s="68"/>
    </row>
    <row r="5746" spans="1:10" x14ac:dyDescent="0.35">
      <c r="A5746" s="62"/>
      <c r="B5746" s="63"/>
      <c r="C5746" s="63"/>
      <c r="D5746" s="63"/>
      <c r="E5746" s="64"/>
      <c r="F5746" s="62"/>
      <c r="G5746" s="65"/>
      <c r="H5746" s="66"/>
      <c r="I5746" s="67"/>
      <c r="J5746" s="68"/>
    </row>
    <row r="5747" spans="1:10" x14ac:dyDescent="0.35">
      <c r="A5747" s="62"/>
      <c r="B5747" s="63"/>
      <c r="C5747" s="63"/>
      <c r="D5747" s="63"/>
      <c r="E5747" s="64"/>
      <c r="F5747" s="62"/>
      <c r="G5747" s="65"/>
      <c r="H5747" s="66"/>
      <c r="I5747" s="67"/>
      <c r="J5747" s="68"/>
    </row>
    <row r="5748" spans="1:10" x14ac:dyDescent="0.35">
      <c r="A5748" s="62"/>
      <c r="B5748" s="63"/>
      <c r="C5748" s="63"/>
      <c r="D5748" s="63"/>
      <c r="E5748" s="64"/>
      <c r="F5748" s="62"/>
      <c r="G5748" s="65"/>
      <c r="H5748" s="66"/>
      <c r="I5748" s="67"/>
      <c r="J5748" s="68"/>
    </row>
    <row r="5749" spans="1:10" x14ac:dyDescent="0.35">
      <c r="A5749" s="62"/>
      <c r="B5749" s="63"/>
      <c r="C5749" s="63"/>
      <c r="D5749" s="63"/>
      <c r="E5749" s="64"/>
      <c r="F5749" s="62"/>
      <c r="G5749" s="65"/>
      <c r="H5749" s="66"/>
      <c r="I5749" s="67"/>
      <c r="J5749" s="68"/>
    </row>
    <row r="5750" spans="1:10" x14ac:dyDescent="0.35">
      <c r="A5750" s="62"/>
      <c r="B5750" s="63"/>
      <c r="C5750" s="63"/>
      <c r="D5750" s="63"/>
      <c r="E5750" s="64"/>
      <c r="F5750" s="62"/>
      <c r="G5750" s="65"/>
      <c r="H5750" s="66"/>
      <c r="I5750" s="67"/>
      <c r="J5750" s="68"/>
    </row>
    <row r="5751" spans="1:10" x14ac:dyDescent="0.35">
      <c r="A5751" s="62"/>
      <c r="B5751" s="63"/>
      <c r="C5751" s="63"/>
      <c r="D5751" s="63"/>
      <c r="E5751" s="64"/>
      <c r="F5751" s="62"/>
      <c r="G5751" s="65"/>
      <c r="H5751" s="66"/>
      <c r="I5751" s="67"/>
      <c r="J5751" s="68"/>
    </row>
    <row r="5752" spans="1:10" x14ac:dyDescent="0.35">
      <c r="A5752" s="62"/>
      <c r="B5752" s="63"/>
      <c r="C5752" s="63"/>
      <c r="D5752" s="63"/>
      <c r="E5752" s="64"/>
      <c r="F5752" s="62"/>
      <c r="G5752" s="65"/>
      <c r="H5752" s="66"/>
      <c r="I5752" s="67"/>
      <c r="J5752" s="68"/>
    </row>
    <row r="5753" spans="1:10" x14ac:dyDescent="0.35">
      <c r="A5753" s="62"/>
      <c r="B5753" s="63"/>
      <c r="C5753" s="63"/>
      <c r="D5753" s="63"/>
      <c r="E5753" s="64"/>
      <c r="F5753" s="62"/>
      <c r="G5753" s="65"/>
      <c r="H5753" s="66"/>
      <c r="I5753" s="67"/>
      <c r="J5753" s="68"/>
    </row>
    <row r="5754" spans="1:10" x14ac:dyDescent="0.35">
      <c r="A5754" s="62"/>
      <c r="B5754" s="63"/>
      <c r="C5754" s="63"/>
      <c r="D5754" s="63"/>
      <c r="E5754" s="64"/>
      <c r="F5754" s="62"/>
      <c r="G5754" s="65"/>
      <c r="H5754" s="66"/>
      <c r="I5754" s="67"/>
      <c r="J5754" s="68"/>
    </row>
    <row r="5755" spans="1:10" x14ac:dyDescent="0.35">
      <c r="A5755" s="62"/>
      <c r="B5755" s="63"/>
      <c r="C5755" s="63"/>
      <c r="D5755" s="63"/>
      <c r="E5755" s="64"/>
      <c r="F5755" s="62"/>
      <c r="G5755" s="65"/>
      <c r="H5755" s="66"/>
      <c r="I5755" s="67"/>
      <c r="J5755" s="68"/>
    </row>
    <row r="5756" spans="1:10" x14ac:dyDescent="0.35">
      <c r="A5756" s="62"/>
      <c r="B5756" s="63"/>
      <c r="C5756" s="63"/>
      <c r="D5756" s="63"/>
      <c r="E5756" s="64"/>
      <c r="F5756" s="62"/>
      <c r="G5756" s="65"/>
      <c r="H5756" s="66"/>
      <c r="I5756" s="67"/>
      <c r="J5756" s="68"/>
    </row>
    <row r="5757" spans="1:10" x14ac:dyDescent="0.35">
      <c r="A5757" s="62"/>
      <c r="B5757" s="63"/>
      <c r="C5757" s="63"/>
      <c r="D5757" s="63"/>
      <c r="E5757" s="64"/>
      <c r="F5757" s="62"/>
      <c r="G5757" s="65"/>
      <c r="H5757" s="66"/>
      <c r="I5757" s="67"/>
      <c r="J5757" s="68"/>
    </row>
    <row r="5758" spans="1:10" x14ac:dyDescent="0.35">
      <c r="A5758" s="62"/>
      <c r="B5758" s="63"/>
      <c r="C5758" s="63"/>
      <c r="D5758" s="63"/>
      <c r="E5758" s="64"/>
      <c r="F5758" s="62"/>
      <c r="G5758" s="65"/>
      <c r="H5758" s="66"/>
      <c r="I5758" s="67"/>
      <c r="J5758" s="68"/>
    </row>
    <row r="5759" spans="1:10" x14ac:dyDescent="0.35">
      <c r="A5759" s="62"/>
      <c r="B5759" s="63"/>
      <c r="C5759" s="63"/>
      <c r="D5759" s="63"/>
      <c r="E5759" s="64"/>
      <c r="F5759" s="62"/>
      <c r="G5759" s="65"/>
      <c r="H5759" s="66"/>
      <c r="I5759" s="67"/>
      <c r="J5759" s="68"/>
    </row>
    <row r="5760" spans="1:10" x14ac:dyDescent="0.35">
      <c r="A5760" s="62"/>
      <c r="B5760" s="63"/>
      <c r="C5760" s="63"/>
      <c r="D5760" s="63"/>
      <c r="E5760" s="64"/>
      <c r="F5760" s="62"/>
      <c r="G5760" s="65"/>
      <c r="H5760" s="66"/>
      <c r="I5760" s="67"/>
      <c r="J5760" s="68"/>
    </row>
    <row r="5761" spans="1:10" x14ac:dyDescent="0.35">
      <c r="A5761" s="62"/>
      <c r="B5761" s="63"/>
      <c r="C5761" s="63"/>
      <c r="D5761" s="63"/>
      <c r="E5761" s="64"/>
      <c r="F5761" s="62"/>
      <c r="G5761" s="65"/>
      <c r="H5761" s="66"/>
      <c r="I5761" s="67"/>
      <c r="J5761" s="68"/>
    </row>
    <row r="5762" spans="1:10" x14ac:dyDescent="0.35">
      <c r="A5762" s="62"/>
      <c r="B5762" s="63"/>
      <c r="C5762" s="63"/>
      <c r="D5762" s="63"/>
      <c r="E5762" s="64"/>
      <c r="F5762" s="62"/>
      <c r="G5762" s="65"/>
      <c r="H5762" s="66"/>
      <c r="I5762" s="67"/>
      <c r="J5762" s="68"/>
    </row>
    <row r="5763" spans="1:10" x14ac:dyDescent="0.35">
      <c r="A5763" s="62"/>
      <c r="B5763" s="63"/>
      <c r="C5763" s="63"/>
      <c r="D5763" s="63"/>
      <c r="E5763" s="64"/>
      <c r="F5763" s="62"/>
      <c r="G5763" s="65"/>
      <c r="H5763" s="66"/>
      <c r="I5763" s="67"/>
      <c r="J5763" s="68"/>
    </row>
    <row r="5764" spans="1:10" x14ac:dyDescent="0.35">
      <c r="A5764" s="62"/>
      <c r="B5764" s="63"/>
      <c r="C5764" s="63"/>
      <c r="D5764" s="63"/>
      <c r="E5764" s="64"/>
      <c r="F5764" s="62"/>
      <c r="G5764" s="65"/>
      <c r="H5764" s="66"/>
      <c r="I5764" s="67"/>
      <c r="J5764" s="68"/>
    </row>
    <row r="5765" spans="1:10" x14ac:dyDescent="0.35">
      <c r="A5765" s="62"/>
      <c r="B5765" s="63"/>
      <c r="C5765" s="63"/>
      <c r="D5765" s="63"/>
      <c r="E5765" s="64"/>
      <c r="F5765" s="62"/>
      <c r="G5765" s="65"/>
      <c r="H5765" s="66"/>
      <c r="I5765" s="67"/>
      <c r="J5765" s="68"/>
    </row>
    <row r="5766" spans="1:10" x14ac:dyDescent="0.35">
      <c r="A5766" s="62"/>
      <c r="B5766" s="63"/>
      <c r="C5766" s="63"/>
      <c r="D5766" s="63"/>
      <c r="E5766" s="64"/>
      <c r="F5766" s="62"/>
      <c r="G5766" s="65"/>
      <c r="H5766" s="66"/>
      <c r="I5766" s="67"/>
      <c r="J5766" s="68"/>
    </row>
    <row r="5767" spans="1:10" x14ac:dyDescent="0.35">
      <c r="A5767" s="62"/>
      <c r="B5767" s="63"/>
      <c r="C5767" s="63"/>
      <c r="D5767" s="63"/>
      <c r="E5767" s="64"/>
      <c r="F5767" s="62"/>
      <c r="G5767" s="65"/>
      <c r="H5767" s="66"/>
      <c r="I5767" s="67"/>
      <c r="J5767" s="68"/>
    </row>
    <row r="5768" spans="1:10" x14ac:dyDescent="0.35">
      <c r="A5768" s="62"/>
      <c r="B5768" s="63"/>
      <c r="C5768" s="63"/>
      <c r="D5768" s="63"/>
      <c r="E5768" s="64"/>
      <c r="F5768" s="62"/>
      <c r="G5768" s="65"/>
      <c r="H5768" s="66"/>
      <c r="I5768" s="67"/>
      <c r="J5768" s="68"/>
    </row>
    <row r="5769" spans="1:10" x14ac:dyDescent="0.35">
      <c r="A5769" s="62"/>
      <c r="B5769" s="63"/>
      <c r="C5769" s="63"/>
      <c r="D5769" s="63"/>
      <c r="E5769" s="64"/>
      <c r="F5769" s="62"/>
      <c r="G5769" s="65"/>
      <c r="H5769" s="66"/>
      <c r="I5769" s="67"/>
      <c r="J5769" s="68"/>
    </row>
    <row r="5770" spans="1:10" x14ac:dyDescent="0.35">
      <c r="A5770" s="62"/>
      <c r="B5770" s="63"/>
      <c r="C5770" s="63"/>
      <c r="D5770" s="63"/>
      <c r="E5770" s="64"/>
      <c r="F5770" s="62"/>
      <c r="G5770" s="65"/>
      <c r="H5770" s="66"/>
      <c r="I5770" s="67"/>
      <c r="J5770" s="68"/>
    </row>
    <row r="5771" spans="1:10" x14ac:dyDescent="0.35">
      <c r="A5771" s="62"/>
      <c r="B5771" s="63"/>
      <c r="C5771" s="63"/>
      <c r="D5771" s="63"/>
      <c r="E5771" s="64"/>
      <c r="F5771" s="62"/>
      <c r="G5771" s="65"/>
      <c r="H5771" s="66"/>
      <c r="I5771" s="67"/>
      <c r="J5771" s="68"/>
    </row>
    <row r="5772" spans="1:10" x14ac:dyDescent="0.35">
      <c r="A5772" s="62"/>
      <c r="B5772" s="63"/>
      <c r="C5772" s="63"/>
      <c r="D5772" s="63"/>
      <c r="E5772" s="64"/>
      <c r="F5772" s="62"/>
      <c r="G5772" s="65"/>
      <c r="H5772" s="66"/>
      <c r="I5772" s="67"/>
      <c r="J5772" s="68"/>
    </row>
    <row r="5773" spans="1:10" x14ac:dyDescent="0.35">
      <c r="A5773" s="62"/>
      <c r="B5773" s="63"/>
      <c r="C5773" s="63"/>
      <c r="D5773" s="63"/>
      <c r="E5773" s="64"/>
      <c r="F5773" s="62"/>
      <c r="G5773" s="65"/>
      <c r="H5773" s="66"/>
      <c r="I5773" s="67"/>
      <c r="J5773" s="68"/>
    </row>
    <row r="5774" spans="1:10" x14ac:dyDescent="0.35">
      <c r="A5774" s="62"/>
      <c r="B5774" s="63"/>
      <c r="C5774" s="63"/>
      <c r="D5774" s="63"/>
      <c r="E5774" s="64"/>
      <c r="F5774" s="62"/>
      <c r="G5774" s="65"/>
      <c r="H5774" s="66"/>
      <c r="I5774" s="67"/>
      <c r="J5774" s="68"/>
    </row>
    <row r="5775" spans="1:10" x14ac:dyDescent="0.35">
      <c r="A5775" s="62"/>
      <c r="B5775" s="63"/>
      <c r="C5775" s="63"/>
      <c r="D5775" s="63"/>
      <c r="E5775" s="64"/>
      <c r="F5775" s="62"/>
      <c r="G5775" s="65"/>
      <c r="H5775" s="66"/>
      <c r="I5775" s="67"/>
      <c r="J5775" s="68"/>
    </row>
    <row r="5776" spans="1:10" x14ac:dyDescent="0.35">
      <c r="A5776" s="62"/>
      <c r="B5776" s="63"/>
      <c r="C5776" s="63"/>
      <c r="D5776" s="63"/>
      <c r="E5776" s="64"/>
      <c r="F5776" s="62"/>
      <c r="G5776" s="65"/>
      <c r="H5776" s="66"/>
      <c r="I5776" s="67"/>
      <c r="J5776" s="68"/>
    </row>
    <row r="5777" spans="1:10" x14ac:dyDescent="0.35">
      <c r="A5777" s="62"/>
      <c r="B5777" s="63"/>
      <c r="C5777" s="63"/>
      <c r="D5777" s="63"/>
      <c r="E5777" s="64"/>
      <c r="F5777" s="62"/>
      <c r="G5777" s="65"/>
      <c r="H5777" s="66"/>
      <c r="I5777" s="67"/>
      <c r="J5777" s="68"/>
    </row>
    <row r="5778" spans="1:10" x14ac:dyDescent="0.35">
      <c r="A5778" s="62"/>
      <c r="B5778" s="63"/>
      <c r="C5778" s="63"/>
      <c r="D5778" s="63"/>
      <c r="E5778" s="64"/>
      <c r="F5778" s="62"/>
      <c r="G5778" s="65"/>
      <c r="H5778" s="66"/>
      <c r="I5778" s="67"/>
      <c r="J5778" s="68"/>
    </row>
    <row r="5779" spans="1:10" x14ac:dyDescent="0.35">
      <c r="A5779" s="62"/>
      <c r="B5779" s="63"/>
      <c r="C5779" s="63"/>
      <c r="D5779" s="63"/>
      <c r="E5779" s="64"/>
      <c r="F5779" s="62"/>
      <c r="G5779" s="65"/>
      <c r="H5779" s="66"/>
      <c r="I5779" s="67"/>
      <c r="J5779" s="68"/>
    </row>
    <row r="5780" spans="1:10" x14ac:dyDescent="0.35">
      <c r="A5780" s="62"/>
      <c r="B5780" s="63"/>
      <c r="C5780" s="63"/>
      <c r="D5780" s="63"/>
      <c r="E5780" s="64"/>
      <c r="F5780" s="62"/>
      <c r="G5780" s="65"/>
      <c r="H5780" s="66"/>
      <c r="I5780" s="67"/>
      <c r="J5780" s="68"/>
    </row>
    <row r="5781" spans="1:10" x14ac:dyDescent="0.35">
      <c r="A5781" s="62"/>
      <c r="B5781" s="63"/>
      <c r="C5781" s="63"/>
      <c r="D5781" s="63"/>
      <c r="E5781" s="64"/>
      <c r="F5781" s="62"/>
      <c r="G5781" s="65"/>
      <c r="H5781" s="66"/>
      <c r="I5781" s="67"/>
      <c r="J5781" s="68"/>
    </row>
    <row r="5782" spans="1:10" x14ac:dyDescent="0.35">
      <c r="A5782" s="62"/>
      <c r="B5782" s="63"/>
      <c r="C5782" s="63"/>
      <c r="D5782" s="63"/>
      <c r="E5782" s="64"/>
      <c r="F5782" s="62"/>
      <c r="G5782" s="65"/>
      <c r="H5782" s="66"/>
      <c r="I5782" s="67"/>
      <c r="J5782" s="68"/>
    </row>
    <row r="5783" spans="1:10" x14ac:dyDescent="0.35">
      <c r="A5783" s="62"/>
      <c r="B5783" s="63"/>
      <c r="C5783" s="63"/>
      <c r="D5783" s="63"/>
      <c r="E5783" s="64"/>
      <c r="F5783" s="62"/>
      <c r="G5783" s="65"/>
      <c r="H5783" s="66"/>
      <c r="I5783" s="67"/>
      <c r="J5783" s="68"/>
    </row>
    <row r="5784" spans="1:10" x14ac:dyDescent="0.35">
      <c r="A5784" s="62"/>
      <c r="B5784" s="63"/>
      <c r="C5784" s="63"/>
      <c r="D5784" s="63"/>
      <c r="E5784" s="64"/>
      <c r="F5784" s="62"/>
      <c r="G5784" s="65"/>
      <c r="H5784" s="66"/>
      <c r="I5784" s="67"/>
      <c r="J5784" s="68"/>
    </row>
    <row r="5785" spans="1:10" x14ac:dyDescent="0.35">
      <c r="A5785" s="62"/>
      <c r="B5785" s="63"/>
      <c r="C5785" s="63"/>
      <c r="D5785" s="63"/>
      <c r="E5785" s="64"/>
      <c r="F5785" s="62"/>
      <c r="G5785" s="65"/>
      <c r="H5785" s="66"/>
      <c r="I5785" s="67"/>
      <c r="J5785" s="68"/>
    </row>
    <row r="5786" spans="1:10" x14ac:dyDescent="0.35">
      <c r="A5786" s="62"/>
      <c r="B5786" s="63"/>
      <c r="C5786" s="63"/>
      <c r="D5786" s="63"/>
      <c r="E5786" s="64"/>
      <c r="F5786" s="62"/>
      <c r="G5786" s="65"/>
      <c r="H5786" s="66"/>
      <c r="I5786" s="67"/>
      <c r="J5786" s="68"/>
    </row>
    <row r="5787" spans="1:10" x14ac:dyDescent="0.35">
      <c r="A5787" s="62"/>
      <c r="B5787" s="63"/>
      <c r="C5787" s="63"/>
      <c r="D5787" s="63"/>
      <c r="E5787" s="64"/>
      <c r="F5787" s="62"/>
      <c r="G5787" s="65"/>
      <c r="H5787" s="66"/>
      <c r="I5787" s="67"/>
      <c r="J5787" s="68"/>
    </row>
    <row r="5788" spans="1:10" x14ac:dyDescent="0.35">
      <c r="A5788" s="62"/>
      <c r="B5788" s="63"/>
      <c r="C5788" s="63"/>
      <c r="D5788" s="63"/>
      <c r="E5788" s="64"/>
      <c r="F5788" s="62"/>
      <c r="G5788" s="65"/>
      <c r="H5788" s="66"/>
      <c r="I5788" s="67"/>
      <c r="J5788" s="68"/>
    </row>
    <row r="5789" spans="1:10" x14ac:dyDescent="0.35">
      <c r="A5789" s="62"/>
      <c r="B5789" s="63"/>
      <c r="C5789" s="63"/>
      <c r="D5789" s="63"/>
      <c r="E5789" s="64"/>
      <c r="F5789" s="62"/>
      <c r="G5789" s="65"/>
      <c r="H5789" s="66"/>
      <c r="I5789" s="67"/>
      <c r="J5789" s="68"/>
    </row>
    <row r="5790" spans="1:10" x14ac:dyDescent="0.35">
      <c r="A5790" s="62"/>
      <c r="B5790" s="63"/>
      <c r="C5790" s="63"/>
      <c r="D5790" s="63"/>
      <c r="E5790" s="64"/>
      <c r="F5790" s="62"/>
      <c r="G5790" s="65"/>
      <c r="H5790" s="66"/>
      <c r="I5790" s="67"/>
      <c r="J5790" s="68"/>
    </row>
    <row r="5791" spans="1:10" x14ac:dyDescent="0.35">
      <c r="A5791" s="62"/>
      <c r="B5791" s="63"/>
      <c r="C5791" s="63"/>
      <c r="D5791" s="63"/>
      <c r="E5791" s="64"/>
      <c r="F5791" s="62"/>
      <c r="G5791" s="65"/>
      <c r="H5791" s="66"/>
      <c r="I5791" s="67"/>
      <c r="J5791" s="68"/>
    </row>
    <row r="5792" spans="1:10" x14ac:dyDescent="0.35">
      <c r="A5792" s="62"/>
      <c r="B5792" s="63"/>
      <c r="C5792" s="63"/>
      <c r="D5792" s="63"/>
      <c r="E5792" s="64"/>
      <c r="F5792" s="62"/>
      <c r="G5792" s="65"/>
      <c r="H5792" s="66"/>
      <c r="I5792" s="67"/>
      <c r="J5792" s="68"/>
    </row>
    <row r="5793" spans="1:10" x14ac:dyDescent="0.35">
      <c r="A5793" s="62"/>
      <c r="B5793" s="63"/>
      <c r="C5793" s="63"/>
      <c r="D5793" s="63"/>
      <c r="E5793" s="64"/>
      <c r="F5793" s="62"/>
      <c r="G5793" s="65"/>
      <c r="H5793" s="66"/>
      <c r="I5793" s="67"/>
      <c r="J5793" s="68"/>
    </row>
    <row r="5794" spans="1:10" x14ac:dyDescent="0.35">
      <c r="A5794" s="62"/>
      <c r="B5794" s="63"/>
      <c r="C5794" s="63"/>
      <c r="D5794" s="63"/>
      <c r="E5794" s="64"/>
      <c r="F5794" s="62"/>
      <c r="G5794" s="65"/>
      <c r="H5794" s="66"/>
      <c r="I5794" s="67"/>
      <c r="J5794" s="68"/>
    </row>
    <row r="5795" spans="1:10" x14ac:dyDescent="0.35">
      <c r="A5795" s="62"/>
      <c r="B5795" s="63"/>
      <c r="C5795" s="63"/>
      <c r="D5795" s="63"/>
      <c r="E5795" s="64"/>
      <c r="F5795" s="62"/>
      <c r="G5795" s="65"/>
      <c r="H5795" s="66"/>
      <c r="I5795" s="67"/>
      <c r="J5795" s="68"/>
    </row>
    <row r="5796" spans="1:10" x14ac:dyDescent="0.35">
      <c r="A5796" s="62"/>
      <c r="B5796" s="63"/>
      <c r="C5796" s="63"/>
      <c r="D5796" s="63"/>
      <c r="E5796" s="64"/>
      <c r="F5796" s="62"/>
      <c r="G5796" s="65"/>
      <c r="H5796" s="66"/>
      <c r="I5796" s="67"/>
      <c r="J5796" s="68"/>
    </row>
    <row r="5797" spans="1:10" x14ac:dyDescent="0.35">
      <c r="A5797" s="62"/>
      <c r="B5797" s="63"/>
      <c r="C5797" s="63"/>
      <c r="D5797" s="63"/>
      <c r="E5797" s="64"/>
      <c r="F5797" s="62"/>
      <c r="G5797" s="65"/>
      <c r="H5797" s="66"/>
      <c r="I5797" s="67"/>
      <c r="J5797" s="68"/>
    </row>
    <row r="5798" spans="1:10" x14ac:dyDescent="0.35">
      <c r="A5798" s="62"/>
      <c r="B5798" s="63"/>
      <c r="C5798" s="63"/>
      <c r="D5798" s="63"/>
      <c r="E5798" s="64"/>
      <c r="F5798" s="62"/>
      <c r="G5798" s="65"/>
      <c r="H5798" s="66"/>
      <c r="I5798" s="67"/>
      <c r="J5798" s="68"/>
    </row>
    <row r="5799" spans="1:10" x14ac:dyDescent="0.35">
      <c r="A5799" s="62"/>
      <c r="B5799" s="63"/>
      <c r="C5799" s="63"/>
      <c r="D5799" s="63"/>
      <c r="E5799" s="64"/>
      <c r="F5799" s="62"/>
      <c r="G5799" s="65"/>
      <c r="H5799" s="66"/>
      <c r="I5799" s="67"/>
      <c r="J5799" s="68"/>
    </row>
    <row r="5800" spans="1:10" x14ac:dyDescent="0.35">
      <c r="A5800" s="62"/>
      <c r="B5800" s="63"/>
      <c r="C5800" s="63"/>
      <c r="D5800" s="63"/>
      <c r="E5800" s="64"/>
      <c r="F5800" s="62"/>
      <c r="G5800" s="65"/>
      <c r="H5800" s="66"/>
      <c r="I5800" s="67"/>
      <c r="J5800" s="68"/>
    </row>
    <row r="5801" spans="1:10" x14ac:dyDescent="0.35">
      <c r="A5801" s="62"/>
      <c r="B5801" s="63"/>
      <c r="C5801" s="63"/>
      <c r="D5801" s="63"/>
      <c r="E5801" s="64"/>
      <c r="F5801" s="62"/>
      <c r="G5801" s="65"/>
      <c r="H5801" s="66"/>
      <c r="I5801" s="67"/>
      <c r="J5801" s="68"/>
    </row>
    <row r="5802" spans="1:10" x14ac:dyDescent="0.35">
      <c r="A5802" s="62"/>
      <c r="B5802" s="63"/>
      <c r="C5802" s="63"/>
      <c r="D5802" s="63"/>
      <c r="E5802" s="64"/>
      <c r="F5802" s="62"/>
      <c r="G5802" s="65"/>
      <c r="H5802" s="66"/>
      <c r="I5802" s="67"/>
      <c r="J5802" s="68"/>
    </row>
    <row r="5803" spans="1:10" x14ac:dyDescent="0.35">
      <c r="A5803" s="62"/>
      <c r="B5803" s="63"/>
      <c r="C5803" s="63"/>
      <c r="D5803" s="63"/>
      <c r="E5803" s="64"/>
      <c r="F5803" s="62"/>
      <c r="G5803" s="65"/>
      <c r="H5803" s="66"/>
      <c r="I5803" s="67"/>
      <c r="J5803" s="68"/>
    </row>
    <row r="5804" spans="1:10" x14ac:dyDescent="0.35">
      <c r="A5804" s="62"/>
      <c r="B5804" s="63"/>
      <c r="C5804" s="63"/>
      <c r="D5804" s="63"/>
      <c r="E5804" s="64"/>
      <c r="F5804" s="62"/>
      <c r="G5804" s="65"/>
      <c r="H5804" s="66"/>
      <c r="I5804" s="67"/>
      <c r="J5804" s="68"/>
    </row>
    <row r="5805" spans="1:10" x14ac:dyDescent="0.35">
      <c r="A5805" s="62"/>
      <c r="B5805" s="63"/>
      <c r="C5805" s="63"/>
      <c r="D5805" s="63"/>
      <c r="E5805" s="64"/>
      <c r="F5805" s="62"/>
      <c r="G5805" s="65"/>
      <c r="H5805" s="66"/>
      <c r="I5805" s="67"/>
      <c r="J5805" s="68"/>
    </row>
    <row r="5806" spans="1:10" x14ac:dyDescent="0.35">
      <c r="A5806" s="62"/>
      <c r="B5806" s="63"/>
      <c r="C5806" s="63"/>
      <c r="D5806" s="63"/>
      <c r="E5806" s="64"/>
      <c r="F5806" s="62"/>
      <c r="G5806" s="65"/>
      <c r="H5806" s="66"/>
      <c r="I5806" s="67"/>
      <c r="J5806" s="68"/>
    </row>
    <row r="5807" spans="1:10" x14ac:dyDescent="0.35">
      <c r="A5807" s="62"/>
      <c r="B5807" s="63"/>
      <c r="C5807" s="63"/>
      <c r="D5807" s="63"/>
      <c r="E5807" s="64"/>
      <c r="F5807" s="62"/>
      <c r="G5807" s="65"/>
      <c r="H5807" s="66"/>
      <c r="I5807" s="67"/>
      <c r="J5807" s="68"/>
    </row>
    <row r="5808" spans="1:10" x14ac:dyDescent="0.35">
      <c r="A5808" s="62"/>
      <c r="B5808" s="63"/>
      <c r="C5808" s="63"/>
      <c r="D5808" s="63"/>
      <c r="E5808" s="64"/>
      <c r="F5808" s="62"/>
      <c r="G5808" s="65"/>
      <c r="H5808" s="66"/>
      <c r="I5808" s="67"/>
      <c r="J5808" s="68"/>
    </row>
    <row r="5809" spans="1:10" x14ac:dyDescent="0.35">
      <c r="A5809" s="62"/>
      <c r="B5809" s="63"/>
      <c r="C5809" s="63"/>
      <c r="D5809" s="63"/>
      <c r="E5809" s="64"/>
      <c r="F5809" s="62"/>
      <c r="G5809" s="65"/>
      <c r="H5809" s="66"/>
      <c r="I5809" s="67"/>
      <c r="J5809" s="68"/>
    </row>
    <row r="5810" spans="1:10" x14ac:dyDescent="0.35">
      <c r="A5810" s="62"/>
      <c r="B5810" s="63"/>
      <c r="C5810" s="63"/>
      <c r="D5810" s="63"/>
      <c r="E5810" s="64"/>
      <c r="F5810" s="62"/>
      <c r="G5810" s="65"/>
      <c r="H5810" s="66"/>
      <c r="I5810" s="67"/>
      <c r="J5810" s="68"/>
    </row>
    <row r="5811" spans="1:10" x14ac:dyDescent="0.35">
      <c r="A5811" s="62"/>
      <c r="B5811" s="63"/>
      <c r="C5811" s="63"/>
      <c r="D5811" s="63"/>
      <c r="E5811" s="64"/>
      <c r="F5811" s="62"/>
      <c r="G5811" s="65"/>
      <c r="H5811" s="66"/>
      <c r="I5811" s="67"/>
      <c r="J5811" s="68"/>
    </row>
    <row r="5812" spans="1:10" x14ac:dyDescent="0.35">
      <c r="A5812" s="62"/>
      <c r="B5812" s="63"/>
      <c r="C5812" s="63"/>
      <c r="D5812" s="63"/>
      <c r="E5812" s="64"/>
      <c r="F5812" s="62"/>
      <c r="G5812" s="65"/>
      <c r="H5812" s="66"/>
      <c r="I5812" s="67"/>
      <c r="J5812" s="68"/>
    </row>
    <row r="5813" spans="1:10" x14ac:dyDescent="0.35">
      <c r="A5813" s="62"/>
      <c r="B5813" s="63"/>
      <c r="C5813" s="63"/>
      <c r="D5813" s="63"/>
      <c r="E5813" s="64"/>
      <c r="F5813" s="62"/>
      <c r="G5813" s="65"/>
      <c r="H5813" s="66"/>
      <c r="I5813" s="67"/>
      <c r="J5813" s="68"/>
    </row>
    <row r="5814" spans="1:10" x14ac:dyDescent="0.35">
      <c r="A5814" s="62"/>
      <c r="B5814" s="63"/>
      <c r="C5814" s="63"/>
      <c r="D5814" s="63"/>
      <c r="E5814" s="64"/>
      <c r="F5814" s="62"/>
      <c r="G5814" s="65"/>
      <c r="H5814" s="66"/>
      <c r="I5814" s="67"/>
      <c r="J5814" s="68"/>
    </row>
    <row r="5815" spans="1:10" x14ac:dyDescent="0.35">
      <c r="A5815" s="62"/>
      <c r="B5815" s="63"/>
      <c r="C5815" s="63"/>
      <c r="D5815" s="63"/>
      <c r="E5815" s="64"/>
      <c r="F5815" s="62"/>
      <c r="G5815" s="65"/>
      <c r="H5815" s="66"/>
      <c r="I5815" s="67"/>
      <c r="J5815" s="68"/>
    </row>
    <row r="5816" spans="1:10" x14ac:dyDescent="0.35">
      <c r="A5816" s="62"/>
      <c r="B5816" s="63"/>
      <c r="C5816" s="63"/>
      <c r="D5816" s="63"/>
      <c r="E5816" s="64"/>
      <c r="F5816" s="62"/>
      <c r="G5816" s="65"/>
      <c r="H5816" s="66"/>
      <c r="I5816" s="67"/>
      <c r="J5816" s="68"/>
    </row>
    <row r="5817" spans="1:10" x14ac:dyDescent="0.35">
      <c r="A5817" s="62"/>
      <c r="B5817" s="63"/>
      <c r="C5817" s="63"/>
      <c r="D5817" s="63"/>
      <c r="E5817" s="64"/>
      <c r="F5817" s="62"/>
      <c r="G5817" s="65"/>
      <c r="H5817" s="66"/>
      <c r="I5817" s="67"/>
      <c r="J5817" s="68"/>
    </row>
    <row r="5818" spans="1:10" x14ac:dyDescent="0.35">
      <c r="A5818" s="62"/>
      <c r="B5818" s="63"/>
      <c r="C5818" s="63"/>
      <c r="D5818" s="63"/>
      <c r="E5818" s="64"/>
      <c r="F5818" s="62"/>
      <c r="G5818" s="65"/>
      <c r="H5818" s="66"/>
      <c r="I5818" s="67"/>
      <c r="J5818" s="68"/>
    </row>
    <row r="5819" spans="1:10" x14ac:dyDescent="0.35">
      <c r="A5819" s="62"/>
      <c r="B5819" s="63"/>
      <c r="C5819" s="63"/>
      <c r="D5819" s="63"/>
      <c r="E5819" s="64"/>
      <c r="F5819" s="62"/>
      <c r="G5819" s="65"/>
      <c r="H5819" s="66"/>
      <c r="I5819" s="67"/>
      <c r="J5819" s="68"/>
    </row>
    <row r="5820" spans="1:10" x14ac:dyDescent="0.35">
      <c r="A5820" s="62"/>
      <c r="B5820" s="63"/>
      <c r="C5820" s="63"/>
      <c r="D5820" s="63"/>
      <c r="E5820" s="64"/>
      <c r="F5820" s="62"/>
      <c r="G5820" s="65"/>
      <c r="H5820" s="66"/>
      <c r="I5820" s="67"/>
      <c r="J5820" s="68"/>
    </row>
    <row r="5821" spans="1:10" x14ac:dyDescent="0.35">
      <c r="A5821" s="62"/>
      <c r="B5821" s="63"/>
      <c r="C5821" s="63"/>
      <c r="D5821" s="63"/>
      <c r="E5821" s="64"/>
      <c r="F5821" s="62"/>
      <c r="G5821" s="65"/>
      <c r="H5821" s="66"/>
      <c r="I5821" s="67"/>
      <c r="J5821" s="68"/>
    </row>
    <row r="5822" spans="1:10" x14ac:dyDescent="0.35">
      <c r="A5822" s="62"/>
      <c r="B5822" s="63"/>
      <c r="C5822" s="63"/>
      <c r="D5822" s="63"/>
      <c r="E5822" s="64"/>
      <c r="F5822" s="62"/>
      <c r="G5822" s="65"/>
      <c r="H5822" s="66"/>
      <c r="I5822" s="67"/>
      <c r="J5822" s="68"/>
    </row>
    <row r="5823" spans="1:10" x14ac:dyDescent="0.35">
      <c r="A5823" s="62"/>
      <c r="B5823" s="63"/>
      <c r="C5823" s="63"/>
      <c r="D5823" s="63"/>
      <c r="E5823" s="64"/>
      <c r="F5823" s="62"/>
      <c r="G5823" s="65"/>
      <c r="H5823" s="66"/>
      <c r="I5823" s="67"/>
      <c r="J5823" s="68"/>
    </row>
    <row r="5824" spans="1:10" x14ac:dyDescent="0.35">
      <c r="A5824" s="62"/>
      <c r="B5824" s="63"/>
      <c r="C5824" s="63"/>
      <c r="D5824" s="63"/>
      <c r="E5824" s="64"/>
      <c r="F5824" s="62"/>
      <c r="G5824" s="65"/>
      <c r="H5824" s="66"/>
      <c r="I5824" s="67"/>
      <c r="J5824" s="68"/>
    </row>
    <row r="5825" spans="1:10" x14ac:dyDescent="0.35">
      <c r="A5825" s="62"/>
      <c r="B5825" s="63"/>
      <c r="C5825" s="63"/>
      <c r="D5825" s="63"/>
      <c r="E5825" s="64"/>
      <c r="F5825" s="62"/>
      <c r="G5825" s="65"/>
      <c r="H5825" s="66"/>
      <c r="I5825" s="67"/>
      <c r="J5825" s="68"/>
    </row>
    <row r="5826" spans="1:10" x14ac:dyDescent="0.35">
      <c r="A5826" s="62"/>
      <c r="B5826" s="63"/>
      <c r="C5826" s="63"/>
      <c r="D5826" s="63"/>
      <c r="E5826" s="64"/>
      <c r="F5826" s="62"/>
      <c r="G5826" s="65"/>
      <c r="H5826" s="66"/>
      <c r="I5826" s="67"/>
      <c r="J5826" s="68"/>
    </row>
    <row r="5827" spans="1:10" x14ac:dyDescent="0.35">
      <c r="A5827" s="62"/>
      <c r="B5827" s="63"/>
      <c r="C5827" s="63"/>
      <c r="D5827" s="63"/>
      <c r="E5827" s="64"/>
      <c r="F5827" s="62"/>
      <c r="G5827" s="65"/>
      <c r="H5827" s="66"/>
      <c r="I5827" s="67"/>
      <c r="J5827" s="68"/>
    </row>
    <row r="5828" spans="1:10" x14ac:dyDescent="0.35">
      <c r="A5828" s="62"/>
      <c r="B5828" s="63"/>
      <c r="C5828" s="63"/>
      <c r="D5828" s="63"/>
      <c r="E5828" s="64"/>
      <c r="F5828" s="62"/>
      <c r="G5828" s="65"/>
      <c r="H5828" s="66"/>
      <c r="I5828" s="67"/>
      <c r="J5828" s="68"/>
    </row>
    <row r="5829" spans="1:10" x14ac:dyDescent="0.35">
      <c r="A5829" s="62"/>
      <c r="B5829" s="63"/>
      <c r="C5829" s="63"/>
      <c r="D5829" s="63"/>
      <c r="E5829" s="64"/>
      <c r="F5829" s="62"/>
      <c r="G5829" s="65"/>
      <c r="H5829" s="66"/>
      <c r="I5829" s="67"/>
      <c r="J5829" s="68"/>
    </row>
    <row r="5830" spans="1:10" x14ac:dyDescent="0.35">
      <c r="A5830" s="62"/>
      <c r="B5830" s="63"/>
      <c r="C5830" s="63"/>
      <c r="D5830" s="63"/>
      <c r="E5830" s="64"/>
      <c r="F5830" s="62"/>
      <c r="G5830" s="65"/>
      <c r="H5830" s="66"/>
      <c r="I5830" s="67"/>
      <c r="J5830" s="68"/>
    </row>
    <row r="5831" spans="1:10" x14ac:dyDescent="0.35">
      <c r="A5831" s="62"/>
      <c r="B5831" s="63"/>
      <c r="C5831" s="63"/>
      <c r="D5831" s="63"/>
      <c r="E5831" s="64"/>
      <c r="F5831" s="62"/>
      <c r="G5831" s="65"/>
      <c r="H5831" s="66"/>
      <c r="I5831" s="67"/>
      <c r="J5831" s="68"/>
    </row>
    <row r="5832" spans="1:10" x14ac:dyDescent="0.35">
      <c r="A5832" s="62"/>
      <c r="B5832" s="63"/>
      <c r="C5832" s="63"/>
      <c r="D5832" s="63"/>
      <c r="E5832" s="64"/>
      <c r="F5832" s="62"/>
      <c r="G5832" s="65"/>
      <c r="H5832" s="66"/>
      <c r="I5832" s="67"/>
      <c r="J5832" s="68"/>
    </row>
    <row r="5833" spans="1:10" x14ac:dyDescent="0.35">
      <c r="A5833" s="62"/>
      <c r="B5833" s="63"/>
      <c r="C5833" s="63"/>
      <c r="D5833" s="63"/>
      <c r="E5833" s="64"/>
      <c r="F5833" s="62"/>
      <c r="G5833" s="65"/>
      <c r="H5833" s="66"/>
      <c r="I5833" s="67"/>
      <c r="J5833" s="68"/>
    </row>
    <row r="5834" spans="1:10" x14ac:dyDescent="0.35">
      <c r="A5834" s="62"/>
      <c r="B5834" s="63"/>
      <c r="C5834" s="63"/>
      <c r="D5834" s="63"/>
      <c r="E5834" s="64"/>
      <c r="F5834" s="62"/>
      <c r="G5834" s="65"/>
      <c r="H5834" s="66"/>
      <c r="I5834" s="67"/>
      <c r="J5834" s="68"/>
    </row>
    <row r="5835" spans="1:10" x14ac:dyDescent="0.35">
      <c r="A5835" s="62"/>
      <c r="B5835" s="63"/>
      <c r="C5835" s="63"/>
      <c r="D5835" s="63"/>
      <c r="E5835" s="64"/>
      <c r="F5835" s="62"/>
      <c r="G5835" s="65"/>
      <c r="H5835" s="66"/>
      <c r="I5835" s="67"/>
      <c r="J5835" s="68"/>
    </row>
    <row r="5836" spans="1:10" x14ac:dyDescent="0.35">
      <c r="A5836" s="62"/>
      <c r="B5836" s="63"/>
      <c r="C5836" s="63"/>
      <c r="D5836" s="63"/>
      <c r="E5836" s="64"/>
      <c r="F5836" s="62"/>
      <c r="G5836" s="65"/>
      <c r="H5836" s="66"/>
      <c r="I5836" s="67"/>
      <c r="J5836" s="68"/>
    </row>
    <row r="5837" spans="1:10" x14ac:dyDescent="0.35">
      <c r="A5837" s="62"/>
      <c r="B5837" s="63"/>
      <c r="C5837" s="63"/>
      <c r="D5837" s="63"/>
      <c r="E5837" s="64"/>
      <c r="F5837" s="62"/>
      <c r="G5837" s="65"/>
      <c r="H5837" s="66"/>
      <c r="I5837" s="67"/>
      <c r="J5837" s="68"/>
    </row>
    <row r="5838" spans="1:10" x14ac:dyDescent="0.35">
      <c r="A5838" s="62"/>
      <c r="B5838" s="63"/>
      <c r="C5838" s="63"/>
      <c r="D5838" s="63"/>
      <c r="E5838" s="64"/>
      <c r="F5838" s="62"/>
      <c r="G5838" s="65"/>
      <c r="H5838" s="66"/>
      <c r="I5838" s="67"/>
      <c r="J5838" s="68"/>
    </row>
    <row r="5839" spans="1:10" x14ac:dyDescent="0.35">
      <c r="A5839" s="62"/>
      <c r="B5839" s="63"/>
      <c r="C5839" s="63"/>
      <c r="D5839" s="63"/>
      <c r="E5839" s="64"/>
      <c r="F5839" s="62"/>
      <c r="G5839" s="65"/>
      <c r="H5839" s="66"/>
      <c r="I5839" s="67"/>
      <c r="J5839" s="68"/>
    </row>
    <row r="5840" spans="1:10" x14ac:dyDescent="0.35">
      <c r="A5840" s="62"/>
      <c r="B5840" s="63"/>
      <c r="C5840" s="63"/>
      <c r="D5840" s="63"/>
      <c r="E5840" s="64"/>
      <c r="F5840" s="62"/>
      <c r="G5840" s="65"/>
      <c r="H5840" s="66"/>
      <c r="I5840" s="67"/>
      <c r="J5840" s="68"/>
    </row>
    <row r="5841" spans="1:10" x14ac:dyDescent="0.35">
      <c r="A5841" s="62"/>
      <c r="B5841" s="63"/>
      <c r="C5841" s="63"/>
      <c r="D5841" s="63"/>
      <c r="E5841" s="64"/>
      <c r="F5841" s="62"/>
      <c r="G5841" s="65"/>
      <c r="H5841" s="66"/>
      <c r="I5841" s="67"/>
      <c r="J5841" s="68"/>
    </row>
    <row r="5842" spans="1:10" x14ac:dyDescent="0.35">
      <c r="A5842" s="62"/>
      <c r="B5842" s="63"/>
      <c r="C5842" s="63"/>
      <c r="D5842" s="63"/>
      <c r="E5842" s="64"/>
      <c r="F5842" s="62"/>
      <c r="G5842" s="65"/>
      <c r="H5842" s="66"/>
      <c r="I5842" s="67"/>
      <c r="J5842" s="68"/>
    </row>
    <row r="5843" spans="1:10" x14ac:dyDescent="0.35">
      <c r="A5843" s="62"/>
      <c r="B5843" s="63"/>
      <c r="C5843" s="63"/>
      <c r="D5843" s="63"/>
      <c r="E5843" s="64"/>
      <c r="F5843" s="62"/>
      <c r="G5843" s="65"/>
      <c r="H5843" s="66"/>
      <c r="I5843" s="67"/>
      <c r="J5843" s="68"/>
    </row>
    <row r="5844" spans="1:10" x14ac:dyDescent="0.35">
      <c r="A5844" s="62"/>
      <c r="B5844" s="63"/>
      <c r="C5844" s="63"/>
      <c r="D5844" s="63"/>
      <c r="E5844" s="64"/>
      <c r="F5844" s="62"/>
      <c r="G5844" s="65"/>
      <c r="H5844" s="66"/>
      <c r="I5844" s="67"/>
      <c r="J5844" s="68"/>
    </row>
    <row r="5845" spans="1:10" x14ac:dyDescent="0.35">
      <c r="A5845" s="62"/>
      <c r="B5845" s="63"/>
      <c r="C5845" s="63"/>
      <c r="D5845" s="63"/>
      <c r="E5845" s="64"/>
      <c r="F5845" s="62"/>
      <c r="G5845" s="65"/>
      <c r="H5845" s="66"/>
      <c r="I5845" s="67"/>
      <c r="J5845" s="68"/>
    </row>
    <row r="5846" spans="1:10" x14ac:dyDescent="0.35">
      <c r="A5846" s="62"/>
      <c r="B5846" s="63"/>
      <c r="C5846" s="63"/>
      <c r="D5846" s="63"/>
      <c r="E5846" s="64"/>
      <c r="F5846" s="62"/>
      <c r="G5846" s="65"/>
      <c r="H5846" s="66"/>
      <c r="I5846" s="67"/>
      <c r="J5846" s="68"/>
    </row>
    <row r="5847" spans="1:10" x14ac:dyDescent="0.35">
      <c r="A5847" s="62"/>
      <c r="B5847" s="63"/>
      <c r="C5847" s="63"/>
      <c r="D5847" s="63"/>
      <c r="E5847" s="64"/>
      <c r="F5847" s="62"/>
      <c r="G5847" s="65"/>
      <c r="H5847" s="66"/>
      <c r="I5847" s="67"/>
      <c r="J5847" s="68"/>
    </row>
    <row r="5848" spans="1:10" x14ac:dyDescent="0.35">
      <c r="A5848" s="62"/>
      <c r="B5848" s="63"/>
      <c r="C5848" s="63"/>
      <c r="D5848" s="63"/>
      <c r="E5848" s="64"/>
      <c r="F5848" s="62"/>
      <c r="G5848" s="65"/>
      <c r="H5848" s="66"/>
      <c r="I5848" s="67"/>
      <c r="J5848" s="68"/>
    </row>
    <row r="5849" spans="1:10" x14ac:dyDescent="0.35">
      <c r="A5849" s="62"/>
      <c r="B5849" s="63"/>
      <c r="C5849" s="63"/>
      <c r="D5849" s="63"/>
      <c r="E5849" s="64"/>
      <c r="F5849" s="62"/>
      <c r="G5849" s="65"/>
      <c r="H5849" s="66"/>
      <c r="I5849" s="67"/>
      <c r="J5849" s="68"/>
    </row>
    <row r="5850" spans="1:10" x14ac:dyDescent="0.35">
      <c r="A5850" s="62"/>
      <c r="B5850" s="63"/>
      <c r="C5850" s="63"/>
      <c r="D5850" s="63"/>
      <c r="E5850" s="64"/>
      <c r="F5850" s="62"/>
      <c r="G5850" s="65"/>
      <c r="H5850" s="66"/>
      <c r="I5850" s="67"/>
      <c r="J5850" s="68"/>
    </row>
    <row r="5851" spans="1:10" x14ac:dyDescent="0.35">
      <c r="A5851" s="62"/>
      <c r="B5851" s="63"/>
      <c r="C5851" s="63"/>
      <c r="D5851" s="63"/>
      <c r="E5851" s="64"/>
      <c r="F5851" s="62"/>
      <c r="G5851" s="65"/>
      <c r="H5851" s="66"/>
      <c r="I5851" s="67"/>
      <c r="J5851" s="68"/>
    </row>
    <row r="5852" spans="1:10" x14ac:dyDescent="0.35">
      <c r="A5852" s="62"/>
      <c r="B5852" s="63"/>
      <c r="C5852" s="63"/>
      <c r="D5852" s="63"/>
      <c r="E5852" s="64"/>
      <c r="F5852" s="62"/>
      <c r="G5852" s="65"/>
      <c r="H5852" s="66"/>
      <c r="I5852" s="67"/>
      <c r="J5852" s="68"/>
    </row>
    <row r="5853" spans="1:10" x14ac:dyDescent="0.35">
      <c r="A5853" s="62"/>
      <c r="B5853" s="63"/>
      <c r="C5853" s="63"/>
      <c r="D5853" s="63"/>
      <c r="E5853" s="64"/>
      <c r="F5853" s="62"/>
      <c r="G5853" s="65"/>
      <c r="H5853" s="66"/>
      <c r="I5853" s="67"/>
      <c r="J5853" s="68"/>
    </row>
    <row r="5854" spans="1:10" x14ac:dyDescent="0.35">
      <c r="A5854" s="62"/>
      <c r="B5854" s="63"/>
      <c r="C5854" s="63"/>
      <c r="D5854" s="63"/>
      <c r="E5854" s="64"/>
      <c r="F5854" s="62"/>
      <c r="G5854" s="65"/>
      <c r="H5854" s="66"/>
      <c r="I5854" s="67"/>
      <c r="J5854" s="68"/>
    </row>
    <row r="5855" spans="1:10" x14ac:dyDescent="0.35">
      <c r="A5855" s="62"/>
      <c r="B5855" s="63"/>
      <c r="C5855" s="63"/>
      <c r="D5855" s="63"/>
      <c r="E5855" s="64"/>
      <c r="F5855" s="62"/>
      <c r="G5855" s="65"/>
      <c r="H5855" s="66"/>
      <c r="I5855" s="67"/>
      <c r="J5855" s="68"/>
    </row>
    <row r="5856" spans="1:10" x14ac:dyDescent="0.35">
      <c r="A5856" s="62"/>
      <c r="B5856" s="63"/>
      <c r="C5856" s="63"/>
      <c r="D5856" s="63"/>
      <c r="E5856" s="64"/>
      <c r="F5856" s="62"/>
      <c r="G5856" s="65"/>
      <c r="H5856" s="66"/>
      <c r="I5856" s="67"/>
      <c r="J5856" s="68"/>
    </row>
    <row r="5857" spans="1:10" x14ac:dyDescent="0.35">
      <c r="A5857" s="62"/>
      <c r="B5857" s="63"/>
      <c r="C5857" s="63"/>
      <c r="D5857" s="63"/>
      <c r="E5857" s="64"/>
      <c r="F5857" s="62"/>
      <c r="G5857" s="65"/>
      <c r="H5857" s="66"/>
      <c r="I5857" s="67"/>
      <c r="J5857" s="68"/>
    </row>
    <row r="5858" spans="1:10" x14ac:dyDescent="0.35">
      <c r="A5858" s="62"/>
      <c r="B5858" s="63"/>
      <c r="C5858" s="63"/>
      <c r="D5858" s="63"/>
      <c r="E5858" s="64"/>
      <c r="F5858" s="62"/>
      <c r="G5858" s="65"/>
      <c r="H5858" s="66"/>
      <c r="I5858" s="67"/>
      <c r="J5858" s="68"/>
    </row>
    <row r="5859" spans="1:10" x14ac:dyDescent="0.35">
      <c r="A5859" s="62"/>
      <c r="B5859" s="63"/>
      <c r="C5859" s="63"/>
      <c r="D5859" s="63"/>
      <c r="E5859" s="64"/>
      <c r="F5859" s="62"/>
      <c r="G5859" s="65"/>
      <c r="H5859" s="66"/>
      <c r="I5859" s="67"/>
      <c r="J5859" s="68"/>
    </row>
    <row r="5860" spans="1:10" x14ac:dyDescent="0.35">
      <c r="A5860" s="62"/>
      <c r="B5860" s="63"/>
      <c r="C5860" s="63"/>
      <c r="D5860" s="63"/>
      <c r="E5860" s="64"/>
      <c r="F5860" s="62"/>
      <c r="G5860" s="65"/>
      <c r="H5860" s="66"/>
      <c r="I5860" s="67"/>
      <c r="J5860" s="68"/>
    </row>
    <row r="5861" spans="1:10" x14ac:dyDescent="0.35">
      <c r="A5861" s="62"/>
      <c r="B5861" s="63"/>
      <c r="C5861" s="63"/>
      <c r="D5861" s="63"/>
      <c r="E5861" s="64"/>
      <c r="F5861" s="62"/>
      <c r="G5861" s="65"/>
      <c r="H5861" s="66"/>
      <c r="I5861" s="67"/>
      <c r="J5861" s="68"/>
    </row>
    <row r="5862" spans="1:10" x14ac:dyDescent="0.35">
      <c r="A5862" s="62"/>
      <c r="B5862" s="63"/>
      <c r="C5862" s="63"/>
      <c r="D5862" s="63"/>
      <c r="E5862" s="64"/>
      <c r="F5862" s="62"/>
      <c r="G5862" s="65"/>
      <c r="H5862" s="66"/>
      <c r="I5862" s="67"/>
      <c r="J5862" s="68"/>
    </row>
    <row r="5863" spans="1:10" x14ac:dyDescent="0.35">
      <c r="A5863" s="62"/>
      <c r="B5863" s="63"/>
      <c r="C5863" s="63"/>
      <c r="D5863" s="63"/>
      <c r="E5863" s="64"/>
      <c r="F5863" s="62"/>
      <c r="G5863" s="65"/>
      <c r="H5863" s="66"/>
      <c r="I5863" s="67"/>
      <c r="J5863" s="68"/>
    </row>
    <row r="5864" spans="1:10" x14ac:dyDescent="0.35">
      <c r="A5864" s="62"/>
      <c r="B5864" s="63"/>
      <c r="C5864" s="63"/>
      <c r="D5864" s="63"/>
      <c r="E5864" s="64"/>
      <c r="F5864" s="62"/>
      <c r="G5864" s="65"/>
      <c r="H5864" s="66"/>
      <c r="I5864" s="67"/>
      <c r="J5864" s="68"/>
    </row>
    <row r="5865" spans="1:10" x14ac:dyDescent="0.35">
      <c r="A5865" s="62"/>
      <c r="B5865" s="63"/>
      <c r="C5865" s="63"/>
      <c r="D5865" s="63"/>
      <c r="E5865" s="64"/>
      <c r="F5865" s="62"/>
      <c r="G5865" s="65"/>
      <c r="H5865" s="66"/>
      <c r="I5865" s="67"/>
      <c r="J5865" s="68"/>
    </row>
    <row r="5866" spans="1:10" x14ac:dyDescent="0.35">
      <c r="A5866" s="62"/>
      <c r="B5866" s="63"/>
      <c r="C5866" s="63"/>
      <c r="D5866" s="63"/>
      <c r="E5866" s="64"/>
      <c r="F5866" s="62"/>
      <c r="G5866" s="65"/>
      <c r="H5866" s="66"/>
      <c r="I5866" s="67"/>
      <c r="J5866" s="68"/>
    </row>
    <row r="5867" spans="1:10" x14ac:dyDescent="0.35">
      <c r="A5867" s="62"/>
      <c r="B5867" s="63"/>
      <c r="C5867" s="63"/>
      <c r="D5867" s="63"/>
      <c r="E5867" s="64"/>
      <c r="F5867" s="62"/>
      <c r="G5867" s="65"/>
      <c r="H5867" s="66"/>
      <c r="I5867" s="67"/>
      <c r="J5867" s="68"/>
    </row>
    <row r="5868" spans="1:10" x14ac:dyDescent="0.35">
      <c r="A5868" s="62"/>
      <c r="B5868" s="63"/>
      <c r="C5868" s="63"/>
      <c r="D5868" s="63"/>
      <c r="E5868" s="64"/>
      <c r="F5868" s="62"/>
      <c r="G5868" s="65"/>
      <c r="H5868" s="66"/>
      <c r="I5868" s="67"/>
      <c r="J5868" s="68"/>
    </row>
    <row r="5869" spans="1:10" x14ac:dyDescent="0.35">
      <c r="A5869" s="62"/>
      <c r="B5869" s="63"/>
      <c r="C5869" s="63"/>
      <c r="D5869" s="63"/>
      <c r="E5869" s="64"/>
      <c r="F5869" s="62"/>
      <c r="G5869" s="65"/>
      <c r="H5869" s="66"/>
      <c r="I5869" s="67"/>
      <c r="J5869" s="68"/>
    </row>
    <row r="5870" spans="1:10" x14ac:dyDescent="0.35">
      <c r="A5870" s="62"/>
      <c r="B5870" s="63"/>
      <c r="C5870" s="63"/>
      <c r="D5870" s="63"/>
      <c r="E5870" s="64"/>
      <c r="F5870" s="62"/>
      <c r="G5870" s="65"/>
      <c r="H5870" s="66"/>
      <c r="I5870" s="67"/>
      <c r="J5870" s="68"/>
    </row>
    <row r="5871" spans="1:10" x14ac:dyDescent="0.35">
      <c r="A5871" s="62"/>
      <c r="B5871" s="63"/>
      <c r="C5871" s="63"/>
      <c r="D5871" s="63"/>
      <c r="E5871" s="64"/>
      <c r="F5871" s="62"/>
      <c r="G5871" s="65"/>
      <c r="H5871" s="66"/>
      <c r="I5871" s="67"/>
      <c r="J5871" s="68"/>
    </row>
    <row r="5872" spans="1:10" x14ac:dyDescent="0.35">
      <c r="A5872" s="62"/>
      <c r="B5872" s="63"/>
      <c r="C5872" s="63"/>
      <c r="D5872" s="63"/>
      <c r="E5872" s="64"/>
      <c r="F5872" s="62"/>
      <c r="G5872" s="65"/>
      <c r="H5872" s="66"/>
      <c r="I5872" s="67"/>
      <c r="J5872" s="68"/>
    </row>
    <row r="5873" spans="1:10" x14ac:dyDescent="0.35">
      <c r="A5873" s="62"/>
      <c r="B5873" s="63"/>
      <c r="C5873" s="63"/>
      <c r="D5873" s="63"/>
      <c r="E5873" s="64"/>
      <c r="F5873" s="62"/>
      <c r="G5873" s="65"/>
      <c r="H5873" s="66"/>
      <c r="I5873" s="67"/>
      <c r="J5873" s="68"/>
    </row>
    <row r="5874" spans="1:10" x14ac:dyDescent="0.35">
      <c r="A5874" s="62"/>
      <c r="B5874" s="63"/>
      <c r="C5874" s="63"/>
      <c r="D5874" s="63"/>
      <c r="E5874" s="64"/>
      <c r="F5874" s="62"/>
      <c r="G5874" s="65"/>
      <c r="H5874" s="66"/>
      <c r="I5874" s="67"/>
      <c r="J5874" s="68"/>
    </row>
    <row r="5875" spans="1:10" x14ac:dyDescent="0.35">
      <c r="A5875" s="62"/>
      <c r="B5875" s="63"/>
      <c r="C5875" s="63"/>
      <c r="D5875" s="63"/>
      <c r="E5875" s="64"/>
      <c r="F5875" s="62"/>
      <c r="G5875" s="65"/>
      <c r="H5875" s="66"/>
      <c r="I5875" s="67"/>
      <c r="J5875" s="68"/>
    </row>
    <row r="5876" spans="1:10" x14ac:dyDescent="0.35">
      <c r="A5876" s="62"/>
      <c r="B5876" s="63"/>
      <c r="C5876" s="63"/>
      <c r="D5876" s="63"/>
      <c r="E5876" s="64"/>
      <c r="F5876" s="62"/>
      <c r="G5876" s="65"/>
      <c r="H5876" s="66"/>
      <c r="I5876" s="67"/>
      <c r="J5876" s="68"/>
    </row>
    <row r="5877" spans="1:10" x14ac:dyDescent="0.35">
      <c r="A5877" s="62"/>
      <c r="B5877" s="63"/>
      <c r="C5877" s="63"/>
      <c r="D5877" s="63"/>
      <c r="E5877" s="64"/>
      <c r="F5877" s="62"/>
      <c r="G5877" s="65"/>
      <c r="H5877" s="66"/>
      <c r="I5877" s="67"/>
      <c r="J5877" s="68"/>
    </row>
    <row r="5878" spans="1:10" x14ac:dyDescent="0.35">
      <c r="A5878" s="62"/>
      <c r="B5878" s="63"/>
      <c r="C5878" s="63"/>
      <c r="D5878" s="63"/>
      <c r="E5878" s="64"/>
      <c r="F5878" s="62"/>
      <c r="G5878" s="65"/>
      <c r="H5878" s="66"/>
      <c r="I5878" s="67"/>
      <c r="J5878" s="68"/>
    </row>
    <row r="5879" spans="1:10" x14ac:dyDescent="0.35">
      <c r="A5879" s="62"/>
      <c r="B5879" s="63"/>
      <c r="C5879" s="63"/>
      <c r="D5879" s="63"/>
      <c r="E5879" s="64"/>
      <c r="F5879" s="62"/>
      <c r="G5879" s="65"/>
      <c r="H5879" s="66"/>
      <c r="I5879" s="67"/>
      <c r="J5879" s="68"/>
    </row>
    <row r="5880" spans="1:10" x14ac:dyDescent="0.35">
      <c r="A5880" s="62"/>
      <c r="B5880" s="63"/>
      <c r="C5880" s="63"/>
      <c r="D5880" s="63"/>
      <c r="E5880" s="64"/>
      <c r="F5880" s="62"/>
      <c r="G5880" s="65"/>
      <c r="H5880" s="66"/>
      <c r="I5880" s="67"/>
      <c r="J5880" s="68"/>
    </row>
    <row r="5881" spans="1:10" x14ac:dyDescent="0.35">
      <c r="A5881" s="62"/>
      <c r="B5881" s="63"/>
      <c r="C5881" s="63"/>
      <c r="D5881" s="63"/>
      <c r="E5881" s="64"/>
      <c r="F5881" s="62"/>
      <c r="G5881" s="65"/>
      <c r="H5881" s="66"/>
      <c r="I5881" s="67"/>
      <c r="J5881" s="68"/>
    </row>
    <row r="5882" spans="1:10" x14ac:dyDescent="0.35">
      <c r="A5882" s="62"/>
      <c r="B5882" s="63"/>
      <c r="C5882" s="63"/>
      <c r="D5882" s="63"/>
      <c r="E5882" s="64"/>
      <c r="F5882" s="62"/>
      <c r="G5882" s="65"/>
      <c r="H5882" s="66"/>
      <c r="I5882" s="67"/>
      <c r="J5882" s="68"/>
    </row>
    <row r="5883" spans="1:10" x14ac:dyDescent="0.35">
      <c r="A5883" s="62"/>
      <c r="B5883" s="63"/>
      <c r="C5883" s="63"/>
      <c r="D5883" s="63"/>
      <c r="E5883" s="64"/>
      <c r="F5883" s="62"/>
      <c r="G5883" s="65"/>
      <c r="H5883" s="66"/>
      <c r="I5883" s="67"/>
      <c r="J5883" s="68"/>
    </row>
    <row r="5884" spans="1:10" x14ac:dyDescent="0.35">
      <c r="A5884" s="62"/>
      <c r="B5884" s="63"/>
      <c r="C5884" s="63"/>
      <c r="D5884" s="63"/>
      <c r="E5884" s="64"/>
      <c r="F5884" s="62"/>
      <c r="G5884" s="65"/>
      <c r="H5884" s="66"/>
      <c r="I5884" s="67"/>
      <c r="J5884" s="68"/>
    </row>
    <row r="5885" spans="1:10" x14ac:dyDescent="0.35">
      <c r="A5885" s="62"/>
      <c r="B5885" s="63"/>
      <c r="C5885" s="63"/>
      <c r="D5885" s="63"/>
      <c r="E5885" s="64"/>
      <c r="F5885" s="62"/>
      <c r="G5885" s="65"/>
      <c r="H5885" s="66"/>
      <c r="I5885" s="67"/>
      <c r="J5885" s="68"/>
    </row>
    <row r="5886" spans="1:10" x14ac:dyDescent="0.35">
      <c r="A5886" s="62"/>
      <c r="B5886" s="63"/>
      <c r="C5886" s="63"/>
      <c r="D5886" s="63"/>
      <c r="E5886" s="64"/>
      <c r="F5886" s="62"/>
      <c r="G5886" s="65"/>
      <c r="H5886" s="66"/>
      <c r="I5886" s="67"/>
      <c r="J5886" s="68"/>
    </row>
    <row r="5887" spans="1:10" x14ac:dyDescent="0.35">
      <c r="A5887" s="62"/>
      <c r="B5887" s="63"/>
      <c r="C5887" s="63"/>
      <c r="D5887" s="63"/>
      <c r="E5887" s="64"/>
      <c r="F5887" s="62"/>
      <c r="G5887" s="65"/>
      <c r="H5887" s="66"/>
      <c r="I5887" s="67"/>
      <c r="J5887" s="68"/>
    </row>
    <row r="5888" spans="1:10" x14ac:dyDescent="0.35">
      <c r="A5888" s="62"/>
      <c r="B5888" s="63"/>
      <c r="C5888" s="63"/>
      <c r="D5888" s="63"/>
      <c r="E5888" s="64"/>
      <c r="F5888" s="62"/>
      <c r="G5888" s="65"/>
      <c r="H5888" s="66"/>
      <c r="I5888" s="67"/>
      <c r="J5888" s="68"/>
    </row>
    <row r="5889" spans="1:10" x14ac:dyDescent="0.35">
      <c r="A5889" s="62"/>
      <c r="B5889" s="63"/>
      <c r="C5889" s="63"/>
      <c r="D5889" s="63"/>
      <c r="E5889" s="64"/>
      <c r="F5889" s="62"/>
      <c r="G5889" s="65"/>
      <c r="H5889" s="66"/>
      <c r="I5889" s="67"/>
      <c r="J5889" s="68"/>
    </row>
    <row r="5890" spans="1:10" x14ac:dyDescent="0.35">
      <c r="A5890" s="62"/>
      <c r="B5890" s="63"/>
      <c r="C5890" s="63"/>
      <c r="D5890" s="63"/>
      <c r="E5890" s="64"/>
      <c r="F5890" s="62"/>
      <c r="G5890" s="65"/>
      <c r="H5890" s="66"/>
      <c r="I5890" s="67"/>
      <c r="J5890" s="68"/>
    </row>
    <row r="5891" spans="1:10" x14ac:dyDescent="0.35">
      <c r="A5891" s="62"/>
      <c r="B5891" s="63"/>
      <c r="C5891" s="63"/>
      <c r="D5891" s="63"/>
      <c r="E5891" s="64"/>
      <c r="F5891" s="62"/>
      <c r="G5891" s="65"/>
      <c r="H5891" s="66"/>
      <c r="I5891" s="67"/>
      <c r="J5891" s="68"/>
    </row>
    <row r="5892" spans="1:10" x14ac:dyDescent="0.35">
      <c r="A5892" s="62"/>
      <c r="B5892" s="63"/>
      <c r="C5892" s="63"/>
      <c r="D5892" s="63"/>
      <c r="E5892" s="64"/>
      <c r="F5892" s="62"/>
      <c r="G5892" s="65"/>
      <c r="H5892" s="66"/>
      <c r="I5892" s="67"/>
      <c r="J5892" s="68"/>
    </row>
    <row r="5893" spans="1:10" x14ac:dyDescent="0.35">
      <c r="A5893" s="62"/>
      <c r="B5893" s="63"/>
      <c r="C5893" s="63"/>
      <c r="D5893" s="63"/>
      <c r="E5893" s="64"/>
      <c r="F5893" s="62"/>
      <c r="G5893" s="65"/>
      <c r="H5893" s="66"/>
      <c r="I5893" s="67"/>
      <c r="J5893" s="68"/>
    </row>
    <row r="5894" spans="1:10" x14ac:dyDescent="0.35">
      <c r="A5894" s="62"/>
      <c r="B5894" s="63"/>
      <c r="C5894" s="63"/>
      <c r="D5894" s="63"/>
      <c r="E5894" s="64"/>
      <c r="F5894" s="62"/>
      <c r="G5894" s="65"/>
      <c r="H5894" s="66"/>
      <c r="I5894" s="67"/>
      <c r="J5894" s="68"/>
    </row>
    <row r="5895" spans="1:10" x14ac:dyDescent="0.35">
      <c r="A5895" s="62"/>
      <c r="B5895" s="63"/>
      <c r="C5895" s="63"/>
      <c r="D5895" s="63"/>
      <c r="E5895" s="64"/>
      <c r="F5895" s="62"/>
      <c r="G5895" s="65"/>
      <c r="H5895" s="66"/>
      <c r="I5895" s="67"/>
      <c r="J5895" s="68"/>
    </row>
    <row r="5896" spans="1:10" x14ac:dyDescent="0.35">
      <c r="A5896" s="62"/>
      <c r="B5896" s="63"/>
      <c r="C5896" s="63"/>
      <c r="D5896" s="63"/>
      <c r="E5896" s="64"/>
      <c r="F5896" s="62"/>
      <c r="G5896" s="65"/>
      <c r="H5896" s="66"/>
      <c r="I5896" s="67"/>
      <c r="J5896" s="68"/>
    </row>
    <row r="5897" spans="1:10" x14ac:dyDescent="0.35">
      <c r="A5897" s="62"/>
      <c r="B5897" s="63"/>
      <c r="C5897" s="63"/>
      <c r="D5897" s="63"/>
      <c r="E5897" s="64"/>
      <c r="F5897" s="62"/>
      <c r="G5897" s="65"/>
      <c r="H5897" s="66"/>
      <c r="I5897" s="67"/>
      <c r="J5897" s="68"/>
    </row>
    <row r="5898" spans="1:10" x14ac:dyDescent="0.35">
      <c r="A5898" s="62"/>
      <c r="B5898" s="63"/>
      <c r="C5898" s="63"/>
      <c r="D5898" s="63"/>
      <c r="E5898" s="64"/>
      <c r="F5898" s="62"/>
      <c r="G5898" s="65"/>
      <c r="H5898" s="66"/>
      <c r="I5898" s="67"/>
      <c r="J5898" s="68"/>
    </row>
    <row r="5899" spans="1:10" x14ac:dyDescent="0.35">
      <c r="A5899" s="62"/>
      <c r="B5899" s="63"/>
      <c r="C5899" s="63"/>
      <c r="D5899" s="63"/>
      <c r="E5899" s="64"/>
      <c r="F5899" s="62"/>
      <c r="G5899" s="65"/>
      <c r="H5899" s="66"/>
      <c r="I5899" s="67"/>
      <c r="J5899" s="68"/>
    </row>
    <row r="5900" spans="1:10" x14ac:dyDescent="0.35">
      <c r="A5900" s="62"/>
      <c r="B5900" s="63"/>
      <c r="C5900" s="63"/>
      <c r="D5900" s="63"/>
      <c r="E5900" s="64"/>
      <c r="F5900" s="62"/>
      <c r="G5900" s="65"/>
      <c r="H5900" s="66"/>
      <c r="I5900" s="67"/>
      <c r="J5900" s="68"/>
    </row>
    <row r="5901" spans="1:10" x14ac:dyDescent="0.35">
      <c r="A5901" s="62"/>
      <c r="B5901" s="63"/>
      <c r="C5901" s="63"/>
      <c r="D5901" s="63"/>
      <c r="E5901" s="64"/>
      <c r="F5901" s="62"/>
      <c r="G5901" s="65"/>
      <c r="H5901" s="66"/>
      <c r="I5901" s="67"/>
      <c r="J5901" s="68"/>
    </row>
    <row r="5902" spans="1:10" x14ac:dyDescent="0.35">
      <c r="A5902" s="62"/>
      <c r="B5902" s="63"/>
      <c r="C5902" s="63"/>
      <c r="D5902" s="63"/>
      <c r="E5902" s="64"/>
      <c r="F5902" s="62"/>
      <c r="G5902" s="65"/>
      <c r="H5902" s="66"/>
      <c r="I5902" s="67"/>
      <c r="J5902" s="68"/>
    </row>
    <row r="5903" spans="1:10" x14ac:dyDescent="0.35">
      <c r="A5903" s="62"/>
      <c r="B5903" s="63"/>
      <c r="C5903" s="63"/>
      <c r="D5903" s="63"/>
      <c r="E5903" s="64"/>
      <c r="F5903" s="62"/>
      <c r="G5903" s="65"/>
      <c r="H5903" s="66"/>
      <c r="I5903" s="67"/>
      <c r="J5903" s="68"/>
    </row>
    <row r="5904" spans="1:10" x14ac:dyDescent="0.35">
      <c r="A5904" s="62"/>
      <c r="B5904" s="63"/>
      <c r="C5904" s="63"/>
      <c r="D5904" s="63"/>
      <c r="E5904" s="64"/>
      <c r="F5904" s="62"/>
      <c r="G5904" s="65"/>
      <c r="H5904" s="66"/>
      <c r="I5904" s="67"/>
      <c r="J5904" s="68"/>
    </row>
    <row r="5905" spans="1:10" x14ac:dyDescent="0.35">
      <c r="A5905" s="62"/>
      <c r="B5905" s="63"/>
      <c r="C5905" s="63"/>
      <c r="D5905" s="63"/>
      <c r="E5905" s="64"/>
      <c r="F5905" s="62"/>
      <c r="G5905" s="65"/>
      <c r="H5905" s="66"/>
      <c r="I5905" s="67"/>
      <c r="J5905" s="68"/>
    </row>
    <row r="5906" spans="1:10" x14ac:dyDescent="0.35">
      <c r="A5906" s="62"/>
      <c r="B5906" s="63"/>
      <c r="C5906" s="63"/>
      <c r="D5906" s="63"/>
      <c r="E5906" s="64"/>
      <c r="F5906" s="62"/>
      <c r="G5906" s="65"/>
      <c r="H5906" s="66"/>
      <c r="I5906" s="67"/>
      <c r="J5906" s="68"/>
    </row>
    <row r="5907" spans="1:10" x14ac:dyDescent="0.35">
      <c r="A5907" s="62"/>
      <c r="B5907" s="63"/>
      <c r="C5907" s="63"/>
      <c r="D5907" s="63"/>
      <c r="E5907" s="64"/>
      <c r="F5907" s="62"/>
      <c r="G5907" s="65"/>
      <c r="H5907" s="66"/>
      <c r="I5907" s="67"/>
      <c r="J5907" s="68"/>
    </row>
    <row r="5908" spans="1:10" x14ac:dyDescent="0.35">
      <c r="A5908" s="62"/>
      <c r="B5908" s="63"/>
      <c r="C5908" s="63"/>
      <c r="D5908" s="63"/>
      <c r="E5908" s="64"/>
      <c r="F5908" s="62"/>
      <c r="G5908" s="65"/>
      <c r="H5908" s="66"/>
      <c r="I5908" s="67"/>
      <c r="J5908" s="68"/>
    </row>
    <row r="5909" spans="1:10" x14ac:dyDescent="0.35">
      <c r="A5909" s="62"/>
      <c r="B5909" s="63"/>
      <c r="C5909" s="63"/>
      <c r="D5909" s="63"/>
      <c r="E5909" s="64"/>
      <c r="F5909" s="62"/>
      <c r="G5909" s="65"/>
      <c r="H5909" s="66"/>
      <c r="I5909" s="67"/>
      <c r="J5909" s="68"/>
    </row>
    <row r="5910" spans="1:10" x14ac:dyDescent="0.35">
      <c r="A5910" s="62"/>
      <c r="B5910" s="63"/>
      <c r="C5910" s="63"/>
      <c r="D5910" s="63"/>
      <c r="E5910" s="64"/>
      <c r="F5910" s="62"/>
      <c r="G5910" s="65"/>
      <c r="H5910" s="66"/>
      <c r="I5910" s="67"/>
      <c r="J5910" s="68"/>
    </row>
    <row r="5911" spans="1:10" x14ac:dyDescent="0.35">
      <c r="A5911" s="62"/>
      <c r="B5911" s="63"/>
      <c r="C5911" s="63"/>
      <c r="D5911" s="63"/>
      <c r="E5911" s="64"/>
      <c r="F5911" s="62"/>
      <c r="G5911" s="65"/>
      <c r="H5911" s="66"/>
      <c r="I5911" s="67"/>
      <c r="J5911" s="68"/>
    </row>
    <row r="5912" spans="1:10" x14ac:dyDescent="0.35">
      <c r="A5912" s="62"/>
      <c r="B5912" s="63"/>
      <c r="C5912" s="63"/>
      <c r="D5912" s="63"/>
      <c r="E5912" s="64"/>
      <c r="F5912" s="62"/>
      <c r="G5912" s="65"/>
      <c r="H5912" s="66"/>
      <c r="I5912" s="67"/>
      <c r="J5912" s="68"/>
    </row>
    <row r="5913" spans="1:10" x14ac:dyDescent="0.35">
      <c r="A5913" s="62"/>
      <c r="B5913" s="63"/>
      <c r="C5913" s="63"/>
      <c r="D5913" s="63"/>
      <c r="E5913" s="64"/>
      <c r="F5913" s="62"/>
      <c r="G5913" s="65"/>
      <c r="H5913" s="66"/>
      <c r="I5913" s="67"/>
      <c r="J5913" s="68"/>
    </row>
    <row r="5914" spans="1:10" x14ac:dyDescent="0.35">
      <c r="A5914" s="62"/>
      <c r="B5914" s="63"/>
      <c r="C5914" s="63"/>
      <c r="D5914" s="63"/>
      <c r="E5914" s="64"/>
      <c r="F5914" s="62"/>
      <c r="G5914" s="65"/>
      <c r="H5914" s="66"/>
      <c r="I5914" s="67"/>
      <c r="J5914" s="68"/>
    </row>
    <row r="5915" spans="1:10" x14ac:dyDescent="0.35">
      <c r="A5915" s="62"/>
      <c r="B5915" s="63"/>
      <c r="C5915" s="63"/>
      <c r="D5915" s="63"/>
      <c r="E5915" s="64"/>
      <c r="F5915" s="62"/>
      <c r="G5915" s="65"/>
      <c r="H5915" s="66"/>
      <c r="I5915" s="67"/>
      <c r="J5915" s="68"/>
    </row>
    <row r="5916" spans="1:10" x14ac:dyDescent="0.35">
      <c r="A5916" s="62"/>
      <c r="B5916" s="63"/>
      <c r="C5916" s="63"/>
      <c r="D5916" s="63"/>
      <c r="E5916" s="64"/>
      <c r="F5916" s="62"/>
      <c r="G5916" s="65"/>
      <c r="H5916" s="66"/>
      <c r="I5916" s="67"/>
      <c r="J5916" s="68"/>
    </row>
    <row r="5917" spans="1:10" x14ac:dyDescent="0.35">
      <c r="A5917" s="62"/>
      <c r="B5917" s="63"/>
      <c r="C5917" s="63"/>
      <c r="D5917" s="63"/>
      <c r="E5917" s="64"/>
      <c r="F5917" s="62"/>
      <c r="G5917" s="65"/>
      <c r="H5917" s="66"/>
      <c r="I5917" s="67"/>
      <c r="J5917" s="68"/>
    </row>
    <row r="5918" spans="1:10" x14ac:dyDescent="0.35">
      <c r="A5918" s="62"/>
      <c r="B5918" s="63"/>
      <c r="C5918" s="63"/>
      <c r="D5918" s="63"/>
      <c r="E5918" s="64"/>
      <c r="F5918" s="62"/>
      <c r="G5918" s="65"/>
      <c r="H5918" s="66"/>
      <c r="I5918" s="67"/>
      <c r="J5918" s="68"/>
    </row>
    <row r="5919" spans="1:10" x14ac:dyDescent="0.35">
      <c r="A5919" s="62"/>
      <c r="B5919" s="63"/>
      <c r="C5919" s="63"/>
      <c r="D5919" s="63"/>
      <c r="E5919" s="64"/>
      <c r="F5919" s="62"/>
      <c r="G5919" s="65"/>
      <c r="H5919" s="66"/>
      <c r="I5919" s="67"/>
      <c r="J5919" s="68"/>
    </row>
    <row r="5920" spans="1:10" x14ac:dyDescent="0.35">
      <c r="A5920" s="62"/>
      <c r="B5920" s="63"/>
      <c r="C5920" s="63"/>
      <c r="D5920" s="63"/>
      <c r="E5920" s="64"/>
      <c r="F5920" s="62"/>
      <c r="G5920" s="65"/>
      <c r="H5920" s="66"/>
      <c r="I5920" s="67"/>
      <c r="J5920" s="68"/>
    </row>
    <row r="5921" spans="1:10" x14ac:dyDescent="0.35">
      <c r="A5921" s="62"/>
      <c r="B5921" s="63"/>
      <c r="C5921" s="63"/>
      <c r="D5921" s="63"/>
      <c r="E5921" s="64"/>
      <c r="F5921" s="62"/>
      <c r="G5921" s="65"/>
      <c r="H5921" s="66"/>
      <c r="I5921" s="67"/>
      <c r="J5921" s="68"/>
    </row>
    <row r="5922" spans="1:10" x14ac:dyDescent="0.35">
      <c r="A5922" s="62"/>
      <c r="B5922" s="63"/>
      <c r="C5922" s="63"/>
      <c r="D5922" s="63"/>
      <c r="E5922" s="64"/>
      <c r="F5922" s="62"/>
      <c r="G5922" s="65"/>
      <c r="H5922" s="66"/>
      <c r="I5922" s="67"/>
      <c r="J5922" s="68"/>
    </row>
    <row r="5923" spans="1:10" x14ac:dyDescent="0.35">
      <c r="A5923" s="62"/>
      <c r="B5923" s="63"/>
      <c r="C5923" s="63"/>
      <c r="D5923" s="63"/>
      <c r="E5923" s="64"/>
      <c r="F5923" s="62"/>
      <c r="G5923" s="65"/>
      <c r="H5923" s="66"/>
      <c r="I5923" s="67"/>
      <c r="J5923" s="68"/>
    </row>
    <row r="5924" spans="1:10" x14ac:dyDescent="0.35">
      <c r="A5924" s="62"/>
      <c r="B5924" s="63"/>
      <c r="C5924" s="63"/>
      <c r="D5924" s="63"/>
      <c r="E5924" s="64"/>
      <c r="F5924" s="62"/>
      <c r="G5924" s="65"/>
      <c r="H5924" s="66"/>
      <c r="I5924" s="67"/>
      <c r="J5924" s="68"/>
    </row>
    <row r="5925" spans="1:10" x14ac:dyDescent="0.35">
      <c r="A5925" s="62"/>
      <c r="B5925" s="63"/>
      <c r="C5925" s="63"/>
      <c r="D5925" s="63"/>
      <c r="E5925" s="64"/>
      <c r="F5925" s="62"/>
      <c r="G5925" s="65"/>
      <c r="H5925" s="66"/>
      <c r="I5925" s="67"/>
      <c r="J5925" s="68"/>
    </row>
    <row r="5926" spans="1:10" x14ac:dyDescent="0.35">
      <c r="A5926" s="62"/>
      <c r="B5926" s="63"/>
      <c r="C5926" s="63"/>
      <c r="D5926" s="63"/>
      <c r="E5926" s="64"/>
      <c r="F5926" s="62"/>
      <c r="G5926" s="65"/>
      <c r="H5926" s="66"/>
      <c r="I5926" s="67"/>
      <c r="J5926" s="68"/>
    </row>
    <row r="5927" spans="1:10" x14ac:dyDescent="0.35">
      <c r="A5927" s="62"/>
      <c r="B5927" s="63"/>
      <c r="C5927" s="63"/>
      <c r="D5927" s="63"/>
      <c r="E5927" s="64"/>
      <c r="F5927" s="62"/>
      <c r="G5927" s="65"/>
      <c r="H5927" s="66"/>
      <c r="I5927" s="67"/>
      <c r="J5927" s="68"/>
    </row>
    <row r="5928" spans="1:10" x14ac:dyDescent="0.35">
      <c r="A5928" s="62"/>
      <c r="B5928" s="63"/>
      <c r="C5928" s="63"/>
      <c r="D5928" s="63"/>
      <c r="E5928" s="64"/>
      <c r="F5928" s="62"/>
      <c r="G5928" s="65"/>
      <c r="H5928" s="66"/>
      <c r="I5928" s="67"/>
      <c r="J5928" s="68"/>
    </row>
    <row r="5929" spans="1:10" x14ac:dyDescent="0.35">
      <c r="A5929" s="62"/>
      <c r="B5929" s="63"/>
      <c r="C5929" s="63"/>
      <c r="D5929" s="63"/>
      <c r="E5929" s="64"/>
      <c r="F5929" s="62"/>
      <c r="G5929" s="65"/>
      <c r="H5929" s="66"/>
      <c r="I5929" s="67"/>
      <c r="J5929" s="68"/>
    </row>
    <row r="5930" spans="1:10" x14ac:dyDescent="0.35">
      <c r="A5930" s="62"/>
      <c r="B5930" s="63"/>
      <c r="C5930" s="63"/>
      <c r="D5930" s="63"/>
      <c r="E5930" s="64"/>
      <c r="F5930" s="62"/>
      <c r="G5930" s="65"/>
      <c r="H5930" s="66"/>
      <c r="I5930" s="67"/>
      <c r="J5930" s="68"/>
    </row>
    <row r="5931" spans="1:10" x14ac:dyDescent="0.35">
      <c r="A5931" s="62"/>
      <c r="B5931" s="63"/>
      <c r="C5931" s="63"/>
      <c r="D5931" s="63"/>
      <c r="E5931" s="64"/>
      <c r="F5931" s="62"/>
      <c r="G5931" s="65"/>
      <c r="H5931" s="66"/>
      <c r="I5931" s="67"/>
      <c r="J5931" s="68"/>
    </row>
    <row r="5932" spans="1:10" x14ac:dyDescent="0.35">
      <c r="A5932" s="62"/>
      <c r="B5932" s="63"/>
      <c r="C5932" s="63"/>
      <c r="D5932" s="63"/>
      <c r="E5932" s="64"/>
      <c r="F5932" s="62"/>
      <c r="G5932" s="65"/>
      <c r="H5932" s="66"/>
      <c r="I5932" s="67"/>
      <c r="J5932" s="68"/>
    </row>
    <row r="5933" spans="1:10" x14ac:dyDescent="0.35">
      <c r="A5933" s="62"/>
      <c r="B5933" s="63"/>
      <c r="C5933" s="63"/>
      <c r="D5933" s="63"/>
      <c r="E5933" s="64"/>
      <c r="F5933" s="62"/>
      <c r="G5933" s="65"/>
      <c r="H5933" s="66"/>
      <c r="I5933" s="67"/>
      <c r="J5933" s="68"/>
    </row>
    <row r="5934" spans="1:10" x14ac:dyDescent="0.35">
      <c r="A5934" s="62"/>
      <c r="B5934" s="63"/>
      <c r="C5934" s="63"/>
      <c r="D5934" s="63"/>
      <c r="E5934" s="64"/>
      <c r="F5934" s="62"/>
      <c r="G5934" s="65"/>
      <c r="H5934" s="66"/>
      <c r="I5934" s="67"/>
      <c r="J5934" s="68"/>
    </row>
    <row r="5935" spans="1:10" x14ac:dyDescent="0.35">
      <c r="A5935" s="62"/>
      <c r="B5935" s="63"/>
      <c r="C5935" s="63"/>
      <c r="D5935" s="63"/>
      <c r="E5935" s="64"/>
      <c r="F5935" s="62"/>
      <c r="G5935" s="65"/>
      <c r="H5935" s="66"/>
      <c r="I5935" s="67"/>
      <c r="J5935" s="68"/>
    </row>
    <row r="5936" spans="1:10" x14ac:dyDescent="0.35">
      <c r="A5936" s="62"/>
      <c r="B5936" s="63"/>
      <c r="C5936" s="63"/>
      <c r="D5936" s="63"/>
      <c r="E5936" s="64"/>
      <c r="F5936" s="62"/>
      <c r="G5936" s="65"/>
      <c r="H5936" s="66"/>
      <c r="I5936" s="67"/>
      <c r="J5936" s="68"/>
    </row>
    <row r="5937" spans="1:10" x14ac:dyDescent="0.35">
      <c r="A5937" s="62"/>
      <c r="B5937" s="63"/>
      <c r="C5937" s="63"/>
      <c r="D5937" s="63"/>
      <c r="E5937" s="64"/>
      <c r="F5937" s="62"/>
      <c r="G5937" s="65"/>
      <c r="H5937" s="66"/>
      <c r="I5937" s="67"/>
      <c r="J5937" s="68"/>
    </row>
    <row r="5938" spans="1:10" x14ac:dyDescent="0.35">
      <c r="A5938" s="62"/>
      <c r="B5938" s="63"/>
      <c r="C5938" s="63"/>
      <c r="D5938" s="63"/>
      <c r="E5938" s="64"/>
      <c r="F5938" s="62"/>
      <c r="G5938" s="65"/>
      <c r="H5938" s="66"/>
      <c r="I5938" s="67"/>
      <c r="J5938" s="68"/>
    </row>
    <row r="5939" spans="1:10" x14ac:dyDescent="0.35">
      <c r="A5939" s="62"/>
      <c r="B5939" s="63"/>
      <c r="C5939" s="63"/>
      <c r="D5939" s="63"/>
      <c r="E5939" s="64"/>
      <c r="F5939" s="62"/>
      <c r="G5939" s="65"/>
      <c r="H5939" s="66"/>
      <c r="I5939" s="67"/>
      <c r="J5939" s="68"/>
    </row>
    <row r="5940" spans="1:10" x14ac:dyDescent="0.35">
      <c r="A5940" s="62"/>
      <c r="B5940" s="63"/>
      <c r="C5940" s="63"/>
      <c r="D5940" s="63"/>
      <c r="E5940" s="64"/>
      <c r="F5940" s="62"/>
      <c r="G5940" s="65"/>
      <c r="H5940" s="66"/>
      <c r="I5940" s="67"/>
      <c r="J5940" s="68"/>
    </row>
    <row r="5941" spans="1:10" x14ac:dyDescent="0.35">
      <c r="A5941" s="62"/>
      <c r="B5941" s="63"/>
      <c r="C5941" s="63"/>
      <c r="D5941" s="63"/>
      <c r="E5941" s="64"/>
      <c r="F5941" s="62"/>
      <c r="G5941" s="65"/>
      <c r="H5941" s="66"/>
      <c r="I5941" s="67"/>
      <c r="J5941" s="68"/>
    </row>
    <row r="5942" spans="1:10" x14ac:dyDescent="0.35">
      <c r="A5942" s="62"/>
      <c r="B5942" s="63"/>
      <c r="C5942" s="63"/>
      <c r="D5942" s="63"/>
      <c r="E5942" s="64"/>
      <c r="F5942" s="62"/>
      <c r="G5942" s="65"/>
      <c r="H5942" s="66"/>
      <c r="I5942" s="67"/>
      <c r="J5942" s="68"/>
    </row>
    <row r="5943" spans="1:10" x14ac:dyDescent="0.35">
      <c r="A5943" s="62"/>
      <c r="B5943" s="63"/>
      <c r="C5943" s="63"/>
      <c r="D5943" s="63"/>
      <c r="E5943" s="64"/>
      <c r="F5943" s="62"/>
      <c r="G5943" s="65"/>
      <c r="H5943" s="66"/>
      <c r="I5943" s="67"/>
      <c r="J5943" s="68"/>
    </row>
    <row r="5944" spans="1:10" x14ac:dyDescent="0.35">
      <c r="A5944" s="62"/>
      <c r="B5944" s="63"/>
      <c r="C5944" s="63"/>
      <c r="D5944" s="63"/>
      <c r="E5944" s="64"/>
      <c r="F5944" s="62"/>
      <c r="G5944" s="65"/>
      <c r="H5944" s="66"/>
      <c r="I5944" s="67"/>
      <c r="J5944" s="68"/>
    </row>
    <row r="5945" spans="1:10" x14ac:dyDescent="0.35">
      <c r="A5945" s="62"/>
      <c r="B5945" s="63"/>
      <c r="C5945" s="63"/>
      <c r="D5945" s="63"/>
      <c r="E5945" s="64"/>
      <c r="F5945" s="62"/>
      <c r="G5945" s="65"/>
      <c r="H5945" s="66"/>
      <c r="I5945" s="67"/>
      <c r="J5945" s="68"/>
    </row>
    <row r="5946" spans="1:10" x14ac:dyDescent="0.35">
      <c r="A5946" s="62"/>
      <c r="B5946" s="63"/>
      <c r="C5946" s="63"/>
      <c r="D5946" s="63"/>
      <c r="E5946" s="64"/>
      <c r="F5946" s="62"/>
      <c r="G5946" s="65"/>
      <c r="H5946" s="66"/>
      <c r="I5946" s="67"/>
      <c r="J5946" s="68"/>
    </row>
    <row r="5947" spans="1:10" x14ac:dyDescent="0.35">
      <c r="A5947" s="62"/>
      <c r="B5947" s="63"/>
      <c r="C5947" s="63"/>
      <c r="D5947" s="63"/>
      <c r="E5947" s="64"/>
      <c r="F5947" s="62"/>
      <c r="G5947" s="65"/>
      <c r="H5947" s="66"/>
      <c r="I5947" s="67"/>
      <c r="J5947" s="68"/>
    </row>
    <row r="5948" spans="1:10" x14ac:dyDescent="0.35">
      <c r="A5948" s="62"/>
      <c r="B5948" s="63"/>
      <c r="C5948" s="63"/>
      <c r="D5948" s="63"/>
      <c r="E5948" s="64"/>
      <c r="F5948" s="62"/>
      <c r="G5948" s="65"/>
      <c r="H5948" s="66"/>
      <c r="I5948" s="67"/>
      <c r="J5948" s="68"/>
    </row>
    <row r="5949" spans="1:10" x14ac:dyDescent="0.35">
      <c r="A5949" s="62"/>
      <c r="B5949" s="63"/>
      <c r="C5949" s="63"/>
      <c r="D5949" s="63"/>
      <c r="E5949" s="64"/>
      <c r="F5949" s="62"/>
      <c r="G5949" s="65"/>
      <c r="H5949" s="66"/>
      <c r="I5949" s="67"/>
      <c r="J5949" s="68"/>
    </row>
    <row r="5950" spans="1:10" x14ac:dyDescent="0.35">
      <c r="A5950" s="62"/>
      <c r="B5950" s="63"/>
      <c r="C5950" s="63"/>
      <c r="D5950" s="63"/>
      <c r="E5950" s="64"/>
      <c r="F5950" s="62"/>
      <c r="G5950" s="65"/>
      <c r="H5950" s="66"/>
      <c r="I5950" s="67"/>
      <c r="J5950" s="68"/>
    </row>
    <row r="5951" spans="1:10" x14ac:dyDescent="0.35">
      <c r="A5951" s="62"/>
      <c r="B5951" s="63"/>
      <c r="C5951" s="63"/>
      <c r="D5951" s="63"/>
      <c r="E5951" s="64"/>
      <c r="F5951" s="62"/>
      <c r="G5951" s="65"/>
      <c r="H5951" s="66"/>
      <c r="I5951" s="67"/>
      <c r="J5951" s="68"/>
    </row>
    <row r="5952" spans="1:10" x14ac:dyDescent="0.35">
      <c r="A5952" s="62"/>
      <c r="B5952" s="63"/>
      <c r="C5952" s="63"/>
      <c r="D5952" s="63"/>
      <c r="E5952" s="64"/>
      <c r="F5952" s="62"/>
      <c r="G5952" s="65"/>
      <c r="H5952" s="66"/>
      <c r="I5952" s="67"/>
      <c r="J5952" s="68"/>
    </row>
    <row r="5953" spans="1:10" x14ac:dyDescent="0.35">
      <c r="A5953" s="62"/>
      <c r="B5953" s="63"/>
      <c r="C5953" s="63"/>
      <c r="D5953" s="63"/>
      <c r="E5953" s="64"/>
      <c r="F5953" s="62"/>
      <c r="G5953" s="65"/>
      <c r="H5953" s="66"/>
      <c r="I5953" s="67"/>
      <c r="J5953" s="68"/>
    </row>
    <row r="5954" spans="1:10" x14ac:dyDescent="0.35">
      <c r="A5954" s="62"/>
      <c r="B5954" s="63"/>
      <c r="C5954" s="63"/>
      <c r="D5954" s="63"/>
      <c r="E5954" s="64"/>
      <c r="F5954" s="62"/>
      <c r="G5954" s="65"/>
      <c r="H5954" s="66"/>
      <c r="I5954" s="67"/>
      <c r="J5954" s="68"/>
    </row>
    <row r="5955" spans="1:10" x14ac:dyDescent="0.35">
      <c r="A5955" s="62"/>
      <c r="B5955" s="63"/>
      <c r="C5955" s="63"/>
      <c r="D5955" s="63"/>
      <c r="E5955" s="64"/>
      <c r="F5955" s="62"/>
      <c r="G5955" s="65"/>
      <c r="H5955" s="66"/>
      <c r="I5955" s="67"/>
      <c r="J5955" s="68"/>
    </row>
    <row r="5956" spans="1:10" x14ac:dyDescent="0.35">
      <c r="A5956" s="62"/>
      <c r="B5956" s="63"/>
      <c r="C5956" s="63"/>
      <c r="D5956" s="63"/>
      <c r="E5956" s="64"/>
      <c r="F5956" s="62"/>
      <c r="G5956" s="65"/>
      <c r="H5956" s="66"/>
      <c r="I5956" s="67"/>
      <c r="J5956" s="68"/>
    </row>
    <row r="5957" spans="1:10" x14ac:dyDescent="0.35">
      <c r="A5957" s="62"/>
      <c r="B5957" s="63"/>
      <c r="C5957" s="63"/>
      <c r="D5957" s="63"/>
      <c r="E5957" s="64"/>
      <c r="F5957" s="62"/>
      <c r="G5957" s="65"/>
      <c r="H5957" s="66"/>
      <c r="I5957" s="67"/>
      <c r="J5957" s="68"/>
    </row>
    <row r="5958" spans="1:10" x14ac:dyDescent="0.35">
      <c r="A5958" s="62"/>
      <c r="B5958" s="63"/>
      <c r="C5958" s="63"/>
      <c r="D5958" s="63"/>
      <c r="E5958" s="64"/>
      <c r="F5958" s="62"/>
      <c r="G5958" s="65"/>
      <c r="H5958" s="66"/>
      <c r="I5958" s="67"/>
      <c r="J5958" s="68"/>
    </row>
    <row r="5959" spans="1:10" x14ac:dyDescent="0.35">
      <c r="A5959" s="62"/>
      <c r="B5959" s="63"/>
      <c r="C5959" s="63"/>
      <c r="D5959" s="63"/>
      <c r="E5959" s="64"/>
      <c r="F5959" s="62"/>
      <c r="G5959" s="65"/>
      <c r="H5959" s="66"/>
      <c r="I5959" s="67"/>
      <c r="J5959" s="68"/>
    </row>
    <row r="5960" spans="1:10" x14ac:dyDescent="0.35">
      <c r="A5960" s="62"/>
      <c r="B5960" s="63"/>
      <c r="C5960" s="63"/>
      <c r="D5960" s="63"/>
      <c r="E5960" s="64"/>
      <c r="F5960" s="62"/>
      <c r="G5960" s="65"/>
      <c r="H5960" s="66"/>
      <c r="I5960" s="67"/>
      <c r="J5960" s="68"/>
    </row>
    <row r="5961" spans="1:10" x14ac:dyDescent="0.35">
      <c r="A5961" s="62"/>
      <c r="B5961" s="63"/>
      <c r="C5961" s="63"/>
      <c r="D5961" s="63"/>
      <c r="E5961" s="64"/>
      <c r="F5961" s="62"/>
      <c r="G5961" s="65"/>
      <c r="H5961" s="66"/>
      <c r="I5961" s="67"/>
      <c r="J5961" s="68"/>
    </row>
    <row r="5962" spans="1:10" x14ac:dyDescent="0.35">
      <c r="A5962" s="62"/>
      <c r="B5962" s="63"/>
      <c r="C5962" s="63"/>
      <c r="D5962" s="63"/>
      <c r="E5962" s="64"/>
      <c r="F5962" s="62"/>
      <c r="G5962" s="65"/>
      <c r="H5962" s="66"/>
      <c r="I5962" s="67"/>
      <c r="J5962" s="68"/>
    </row>
    <row r="5963" spans="1:10" x14ac:dyDescent="0.35">
      <c r="A5963" s="62"/>
      <c r="B5963" s="63"/>
      <c r="C5963" s="63"/>
      <c r="D5963" s="63"/>
      <c r="E5963" s="64"/>
      <c r="F5963" s="62"/>
      <c r="G5963" s="65"/>
      <c r="H5963" s="66"/>
      <c r="I5963" s="67"/>
      <c r="J5963" s="68"/>
    </row>
    <row r="5964" spans="1:10" x14ac:dyDescent="0.35">
      <c r="A5964" s="62"/>
      <c r="B5964" s="63"/>
      <c r="C5964" s="63"/>
      <c r="D5964" s="63"/>
      <c r="E5964" s="64"/>
      <c r="F5964" s="62"/>
      <c r="G5964" s="65"/>
      <c r="H5964" s="66"/>
      <c r="I5964" s="67"/>
      <c r="J5964" s="68"/>
    </row>
    <row r="5965" spans="1:10" x14ac:dyDescent="0.35">
      <c r="A5965" s="62"/>
      <c r="B5965" s="63"/>
      <c r="C5965" s="63"/>
      <c r="D5965" s="63"/>
      <c r="E5965" s="64"/>
      <c r="F5965" s="62"/>
      <c r="G5965" s="65"/>
      <c r="H5965" s="66"/>
      <c r="I5965" s="67"/>
      <c r="J5965" s="68"/>
    </row>
    <row r="5966" spans="1:10" x14ac:dyDescent="0.35">
      <c r="A5966" s="62"/>
      <c r="B5966" s="63"/>
      <c r="C5966" s="63"/>
      <c r="D5966" s="63"/>
      <c r="E5966" s="64"/>
      <c r="F5966" s="62"/>
      <c r="G5966" s="65"/>
      <c r="H5966" s="66"/>
      <c r="I5966" s="67"/>
      <c r="J5966" s="68"/>
    </row>
    <row r="5967" spans="1:10" x14ac:dyDescent="0.35">
      <c r="A5967" s="62"/>
      <c r="B5967" s="63"/>
      <c r="C5967" s="63"/>
      <c r="D5967" s="63"/>
      <c r="E5967" s="64"/>
      <c r="F5967" s="62"/>
      <c r="G5967" s="65"/>
      <c r="H5967" s="66"/>
      <c r="I5967" s="67"/>
      <c r="J5967" s="68"/>
    </row>
    <row r="5968" spans="1:10" x14ac:dyDescent="0.35">
      <c r="A5968" s="62"/>
      <c r="B5968" s="63"/>
      <c r="C5968" s="63"/>
      <c r="D5968" s="63"/>
      <c r="E5968" s="64"/>
      <c r="F5968" s="62"/>
      <c r="G5968" s="65"/>
      <c r="H5968" s="66"/>
      <c r="I5968" s="67"/>
      <c r="J5968" s="68"/>
    </row>
    <row r="5969" spans="1:10" x14ac:dyDescent="0.35">
      <c r="A5969" s="62"/>
      <c r="B5969" s="63"/>
      <c r="C5969" s="63"/>
      <c r="D5969" s="63"/>
      <c r="E5969" s="64"/>
      <c r="F5969" s="62"/>
      <c r="G5969" s="65"/>
      <c r="H5969" s="66"/>
      <c r="I5969" s="67"/>
      <c r="J5969" s="68"/>
    </row>
    <row r="5970" spans="1:10" x14ac:dyDescent="0.35">
      <c r="A5970" s="62"/>
      <c r="B5970" s="63"/>
      <c r="C5970" s="63"/>
      <c r="D5970" s="63"/>
      <c r="E5970" s="64"/>
      <c r="F5970" s="62"/>
      <c r="G5970" s="65"/>
      <c r="H5970" s="66"/>
      <c r="I5970" s="67"/>
      <c r="J5970" s="68"/>
    </row>
    <row r="5971" spans="1:10" x14ac:dyDescent="0.35">
      <c r="A5971" s="62"/>
      <c r="B5971" s="63"/>
      <c r="C5971" s="63"/>
      <c r="D5971" s="63"/>
      <c r="E5971" s="64"/>
      <c r="F5971" s="62"/>
      <c r="G5971" s="65"/>
      <c r="H5971" s="66"/>
      <c r="I5971" s="67"/>
      <c r="J5971" s="68"/>
    </row>
    <row r="5972" spans="1:10" x14ac:dyDescent="0.35">
      <c r="A5972" s="62"/>
      <c r="B5972" s="63"/>
      <c r="C5972" s="63"/>
      <c r="D5972" s="63"/>
      <c r="E5972" s="64"/>
      <c r="F5972" s="62"/>
      <c r="G5972" s="65"/>
      <c r="H5972" s="66"/>
      <c r="I5972" s="67"/>
      <c r="J5972" s="68"/>
    </row>
    <row r="5973" spans="1:10" x14ac:dyDescent="0.35">
      <c r="A5973" s="62"/>
      <c r="B5973" s="63"/>
      <c r="C5973" s="63"/>
      <c r="D5973" s="63"/>
      <c r="E5973" s="64"/>
      <c r="F5973" s="62"/>
      <c r="G5973" s="65"/>
      <c r="H5973" s="66"/>
      <c r="I5973" s="67"/>
      <c r="J5973" s="68"/>
    </row>
    <row r="5974" spans="1:10" x14ac:dyDescent="0.35">
      <c r="A5974" s="62"/>
      <c r="B5974" s="63"/>
      <c r="C5974" s="63"/>
      <c r="D5974" s="63"/>
      <c r="E5974" s="64"/>
      <c r="F5974" s="62"/>
      <c r="G5974" s="65"/>
      <c r="H5974" s="66"/>
      <c r="I5974" s="67"/>
      <c r="J5974" s="68"/>
    </row>
    <row r="5975" spans="1:10" x14ac:dyDescent="0.35">
      <c r="A5975" s="62"/>
      <c r="B5975" s="63"/>
      <c r="C5975" s="63"/>
      <c r="D5975" s="63"/>
      <c r="E5975" s="64"/>
      <c r="F5975" s="62"/>
      <c r="G5975" s="65"/>
      <c r="H5975" s="66"/>
      <c r="I5975" s="67"/>
      <c r="J5975" s="68"/>
    </row>
    <row r="5976" spans="1:10" x14ac:dyDescent="0.35">
      <c r="A5976" s="62"/>
      <c r="B5976" s="63"/>
      <c r="C5976" s="63"/>
      <c r="D5976" s="63"/>
      <c r="E5976" s="64"/>
      <c r="F5976" s="62"/>
      <c r="G5976" s="65"/>
      <c r="H5976" s="66"/>
      <c r="I5976" s="67"/>
      <c r="J5976" s="68"/>
    </row>
    <row r="5977" spans="1:10" x14ac:dyDescent="0.35">
      <c r="A5977" s="62"/>
      <c r="B5977" s="63"/>
      <c r="C5977" s="63"/>
      <c r="D5977" s="63"/>
      <c r="E5977" s="64"/>
      <c r="F5977" s="62"/>
      <c r="G5977" s="65"/>
      <c r="H5977" s="66"/>
      <c r="I5977" s="67"/>
      <c r="J5977" s="68"/>
    </row>
    <row r="5978" spans="1:10" x14ac:dyDescent="0.35">
      <c r="A5978" s="62"/>
      <c r="B5978" s="63"/>
      <c r="C5978" s="63"/>
      <c r="D5978" s="63"/>
      <c r="E5978" s="64"/>
      <c r="F5978" s="62"/>
      <c r="G5978" s="65"/>
      <c r="H5978" s="66"/>
      <c r="I5978" s="67"/>
      <c r="J5978" s="68"/>
    </row>
    <row r="5979" spans="1:10" x14ac:dyDescent="0.35">
      <c r="A5979" s="62"/>
      <c r="B5979" s="63"/>
      <c r="C5979" s="63"/>
      <c r="D5979" s="63"/>
      <c r="E5979" s="64"/>
      <c r="F5979" s="62"/>
      <c r="G5979" s="65"/>
      <c r="H5979" s="66"/>
      <c r="I5979" s="67"/>
      <c r="J5979" s="68"/>
    </row>
    <row r="5980" spans="1:10" x14ac:dyDescent="0.35">
      <c r="A5980" s="62"/>
      <c r="B5980" s="63"/>
      <c r="C5980" s="63"/>
      <c r="D5980" s="63"/>
      <c r="E5980" s="64"/>
      <c r="F5980" s="62"/>
      <c r="G5980" s="65"/>
      <c r="H5980" s="66"/>
      <c r="I5980" s="67"/>
      <c r="J5980" s="68"/>
    </row>
    <row r="5981" spans="1:10" x14ac:dyDescent="0.35">
      <c r="A5981" s="62"/>
      <c r="B5981" s="63"/>
      <c r="C5981" s="63"/>
      <c r="D5981" s="63"/>
      <c r="E5981" s="64"/>
      <c r="F5981" s="62"/>
      <c r="G5981" s="65"/>
      <c r="H5981" s="66"/>
      <c r="I5981" s="67"/>
      <c r="J5981" s="68"/>
    </row>
    <row r="5982" spans="1:10" x14ac:dyDescent="0.35">
      <c r="A5982" s="62"/>
      <c r="B5982" s="63"/>
      <c r="C5982" s="63"/>
      <c r="D5982" s="63"/>
      <c r="E5982" s="64"/>
      <c r="F5982" s="62"/>
      <c r="G5982" s="65"/>
      <c r="H5982" s="66"/>
      <c r="I5982" s="67"/>
      <c r="J5982" s="68"/>
    </row>
    <row r="5983" spans="1:10" x14ac:dyDescent="0.35">
      <c r="A5983" s="62"/>
      <c r="B5983" s="63"/>
      <c r="C5983" s="63"/>
      <c r="D5983" s="63"/>
      <c r="E5983" s="64"/>
      <c r="F5983" s="62"/>
      <c r="G5983" s="65"/>
      <c r="H5983" s="66"/>
      <c r="I5983" s="67"/>
      <c r="J5983" s="68"/>
    </row>
    <row r="5984" spans="1:10" x14ac:dyDescent="0.35">
      <c r="A5984" s="62"/>
      <c r="B5984" s="63"/>
      <c r="C5984" s="63"/>
      <c r="D5984" s="63"/>
      <c r="E5984" s="64"/>
      <c r="F5984" s="62"/>
      <c r="G5984" s="65"/>
      <c r="H5984" s="66"/>
      <c r="I5984" s="67"/>
      <c r="J5984" s="68"/>
    </row>
    <row r="5985" spans="1:10" x14ac:dyDescent="0.35">
      <c r="A5985" s="62"/>
      <c r="B5985" s="63"/>
      <c r="C5985" s="63"/>
      <c r="D5985" s="63"/>
      <c r="E5985" s="64"/>
      <c r="F5985" s="62"/>
      <c r="G5985" s="65"/>
      <c r="H5985" s="66"/>
      <c r="I5985" s="67"/>
      <c r="J5985" s="68"/>
    </row>
    <row r="5986" spans="1:10" x14ac:dyDescent="0.35">
      <c r="A5986" s="62"/>
      <c r="B5986" s="63"/>
      <c r="C5986" s="63"/>
      <c r="D5986" s="63"/>
      <c r="E5986" s="64"/>
      <c r="F5986" s="62"/>
      <c r="G5986" s="65"/>
      <c r="H5986" s="66"/>
      <c r="I5986" s="67"/>
      <c r="J5986" s="68"/>
    </row>
    <row r="5987" spans="1:10" x14ac:dyDescent="0.35">
      <c r="A5987" s="62"/>
      <c r="B5987" s="63"/>
      <c r="C5987" s="63"/>
      <c r="D5987" s="63"/>
      <c r="E5987" s="64"/>
      <c r="F5987" s="62"/>
      <c r="G5987" s="65"/>
      <c r="H5987" s="66"/>
      <c r="I5987" s="67"/>
      <c r="J5987" s="68"/>
    </row>
    <row r="5988" spans="1:10" x14ac:dyDescent="0.35">
      <c r="A5988" s="62"/>
      <c r="B5988" s="63"/>
      <c r="C5988" s="63"/>
      <c r="D5988" s="63"/>
      <c r="E5988" s="64"/>
      <c r="F5988" s="62"/>
      <c r="G5988" s="65"/>
      <c r="H5988" s="66"/>
      <c r="I5988" s="67"/>
      <c r="J5988" s="68"/>
    </row>
    <row r="5989" spans="1:10" x14ac:dyDescent="0.35">
      <c r="A5989" s="62"/>
      <c r="B5989" s="63"/>
      <c r="C5989" s="63"/>
      <c r="D5989" s="63"/>
      <c r="E5989" s="64"/>
      <c r="F5989" s="62"/>
      <c r="G5989" s="65"/>
      <c r="H5989" s="66"/>
      <c r="I5989" s="67"/>
      <c r="J5989" s="68"/>
    </row>
    <row r="5990" spans="1:10" x14ac:dyDescent="0.35">
      <c r="A5990" s="62"/>
      <c r="B5990" s="63"/>
      <c r="C5990" s="63"/>
      <c r="D5990" s="63"/>
      <c r="E5990" s="64"/>
      <c r="F5990" s="62"/>
      <c r="G5990" s="65"/>
      <c r="H5990" s="66"/>
      <c r="I5990" s="67"/>
      <c r="J5990" s="68"/>
    </row>
    <row r="5991" spans="1:10" x14ac:dyDescent="0.35">
      <c r="A5991" s="62"/>
      <c r="B5991" s="63"/>
      <c r="C5991" s="63"/>
      <c r="D5991" s="63"/>
      <c r="E5991" s="64"/>
      <c r="F5991" s="62"/>
      <c r="G5991" s="65"/>
      <c r="H5991" s="66"/>
      <c r="I5991" s="67"/>
      <c r="J5991" s="68"/>
    </row>
    <row r="5992" spans="1:10" x14ac:dyDescent="0.35">
      <c r="A5992" s="62"/>
      <c r="B5992" s="63"/>
      <c r="C5992" s="63"/>
      <c r="D5992" s="63"/>
      <c r="E5992" s="64"/>
      <c r="F5992" s="62"/>
      <c r="G5992" s="65"/>
      <c r="H5992" s="66"/>
      <c r="I5992" s="67"/>
      <c r="J5992" s="68"/>
    </row>
    <row r="5993" spans="1:10" x14ac:dyDescent="0.35">
      <c r="A5993" s="62"/>
      <c r="B5993" s="63"/>
      <c r="C5993" s="63"/>
      <c r="D5993" s="63"/>
      <c r="E5993" s="64"/>
      <c r="F5993" s="62"/>
      <c r="G5993" s="65"/>
      <c r="H5993" s="66"/>
      <c r="I5993" s="67"/>
      <c r="J5993" s="68"/>
    </row>
    <row r="5994" spans="1:10" x14ac:dyDescent="0.35">
      <c r="A5994" s="62"/>
      <c r="B5994" s="63"/>
      <c r="C5994" s="63"/>
      <c r="D5994" s="63"/>
      <c r="E5994" s="64"/>
      <c r="F5994" s="62"/>
      <c r="G5994" s="65"/>
      <c r="H5994" s="66"/>
      <c r="I5994" s="67"/>
      <c r="J5994" s="68"/>
    </row>
    <row r="5995" spans="1:10" x14ac:dyDescent="0.35">
      <c r="A5995" s="62"/>
      <c r="B5995" s="63"/>
      <c r="C5995" s="63"/>
      <c r="D5995" s="63"/>
      <c r="E5995" s="64"/>
      <c r="F5995" s="62"/>
      <c r="G5995" s="65"/>
      <c r="H5995" s="66"/>
      <c r="I5995" s="67"/>
      <c r="J5995" s="68"/>
    </row>
    <row r="5996" spans="1:10" x14ac:dyDescent="0.35">
      <c r="A5996" s="62"/>
      <c r="B5996" s="63"/>
      <c r="C5996" s="63"/>
      <c r="D5996" s="63"/>
      <c r="E5996" s="64"/>
      <c r="F5996" s="62"/>
      <c r="G5996" s="65"/>
      <c r="H5996" s="66"/>
      <c r="I5996" s="67"/>
      <c r="J5996" s="68"/>
    </row>
    <row r="5997" spans="1:10" x14ac:dyDescent="0.35">
      <c r="A5997" s="62"/>
      <c r="B5997" s="63"/>
      <c r="C5997" s="63"/>
      <c r="D5997" s="63"/>
      <c r="E5997" s="64"/>
      <c r="F5997" s="62"/>
      <c r="G5997" s="65"/>
      <c r="H5997" s="66"/>
      <c r="I5997" s="67"/>
      <c r="J5997" s="68"/>
    </row>
    <row r="5998" spans="1:10" x14ac:dyDescent="0.35">
      <c r="A5998" s="62"/>
      <c r="B5998" s="63"/>
      <c r="C5998" s="63"/>
      <c r="D5998" s="63"/>
      <c r="E5998" s="64"/>
      <c r="F5998" s="62"/>
      <c r="G5998" s="65"/>
      <c r="H5998" s="66"/>
      <c r="I5998" s="67"/>
      <c r="J5998" s="68"/>
    </row>
    <row r="5999" spans="1:10" x14ac:dyDescent="0.35">
      <c r="A5999" s="62"/>
      <c r="B5999" s="63"/>
      <c r="C5999" s="63"/>
      <c r="D5999" s="63"/>
      <c r="E5999" s="64"/>
      <c r="F5999" s="62"/>
      <c r="G5999" s="65"/>
      <c r="H5999" s="66"/>
      <c r="I5999" s="67"/>
      <c r="J5999" s="68"/>
    </row>
    <row r="6000" spans="1:10" x14ac:dyDescent="0.35">
      <c r="A6000" s="62"/>
      <c r="B6000" s="63"/>
      <c r="C6000" s="63"/>
      <c r="D6000" s="63"/>
      <c r="E6000" s="64"/>
      <c r="F6000" s="62"/>
      <c r="G6000" s="65"/>
      <c r="H6000" s="66"/>
      <c r="I6000" s="67"/>
      <c r="J6000" s="68"/>
    </row>
    <row r="6001" spans="1:10" x14ac:dyDescent="0.35">
      <c r="A6001" s="62"/>
      <c r="B6001" s="63"/>
      <c r="C6001" s="63"/>
      <c r="D6001" s="63"/>
      <c r="E6001" s="64"/>
      <c r="F6001" s="62"/>
      <c r="G6001" s="65"/>
      <c r="H6001" s="66"/>
      <c r="I6001" s="67"/>
      <c r="J6001" s="68"/>
    </row>
    <row r="6002" spans="1:10" x14ac:dyDescent="0.35">
      <c r="A6002" s="62"/>
      <c r="B6002" s="63"/>
      <c r="C6002" s="63"/>
      <c r="D6002" s="63"/>
      <c r="E6002" s="64"/>
      <c r="F6002" s="62"/>
      <c r="G6002" s="65"/>
      <c r="H6002" s="66"/>
      <c r="I6002" s="67"/>
      <c r="J6002" s="68"/>
    </row>
    <row r="6003" spans="1:10" x14ac:dyDescent="0.35">
      <c r="A6003" s="62"/>
      <c r="B6003" s="63"/>
      <c r="C6003" s="63"/>
      <c r="D6003" s="63"/>
      <c r="E6003" s="64"/>
      <c r="F6003" s="62"/>
      <c r="G6003" s="65"/>
      <c r="H6003" s="66"/>
      <c r="I6003" s="67"/>
      <c r="J6003" s="68"/>
    </row>
    <row r="6004" spans="1:10" x14ac:dyDescent="0.35">
      <c r="A6004" s="62"/>
      <c r="B6004" s="63"/>
      <c r="C6004" s="63"/>
      <c r="D6004" s="63"/>
      <c r="E6004" s="64"/>
      <c r="F6004" s="62"/>
      <c r="G6004" s="65"/>
      <c r="H6004" s="66"/>
      <c r="I6004" s="67"/>
      <c r="J6004" s="68"/>
    </row>
    <row r="6005" spans="1:10" x14ac:dyDescent="0.35">
      <c r="A6005" s="62"/>
      <c r="B6005" s="63"/>
      <c r="C6005" s="63"/>
      <c r="D6005" s="63"/>
      <c r="E6005" s="64"/>
      <c r="F6005" s="62"/>
      <c r="G6005" s="65"/>
      <c r="H6005" s="66"/>
      <c r="I6005" s="67"/>
      <c r="J6005" s="68"/>
    </row>
    <row r="6006" spans="1:10" x14ac:dyDescent="0.35">
      <c r="A6006" s="62"/>
      <c r="B6006" s="63"/>
      <c r="C6006" s="63"/>
      <c r="D6006" s="63"/>
      <c r="E6006" s="64"/>
      <c r="F6006" s="62"/>
      <c r="G6006" s="65"/>
      <c r="H6006" s="66"/>
      <c r="I6006" s="67"/>
      <c r="J6006" s="68"/>
    </row>
    <row r="6007" spans="1:10" x14ac:dyDescent="0.35">
      <c r="A6007" s="62"/>
      <c r="B6007" s="63"/>
      <c r="C6007" s="63"/>
      <c r="D6007" s="63"/>
      <c r="E6007" s="64"/>
      <c r="F6007" s="62"/>
      <c r="G6007" s="65"/>
      <c r="H6007" s="66"/>
      <c r="I6007" s="67"/>
      <c r="J6007" s="68"/>
    </row>
    <row r="6008" spans="1:10" x14ac:dyDescent="0.35">
      <c r="A6008" s="62"/>
      <c r="B6008" s="63"/>
      <c r="C6008" s="63"/>
      <c r="D6008" s="63"/>
      <c r="E6008" s="64"/>
      <c r="F6008" s="62"/>
      <c r="G6008" s="65"/>
      <c r="H6008" s="66"/>
      <c r="I6008" s="67"/>
      <c r="J6008" s="68"/>
    </row>
    <row r="6009" spans="1:10" x14ac:dyDescent="0.35">
      <c r="A6009" s="62"/>
      <c r="B6009" s="63"/>
      <c r="C6009" s="63"/>
      <c r="D6009" s="63"/>
      <c r="E6009" s="64"/>
      <c r="F6009" s="62"/>
      <c r="G6009" s="65"/>
      <c r="H6009" s="66"/>
      <c r="I6009" s="67"/>
      <c r="J6009" s="68"/>
    </row>
    <row r="6010" spans="1:10" x14ac:dyDescent="0.35">
      <c r="A6010" s="62"/>
      <c r="B6010" s="63"/>
      <c r="C6010" s="63"/>
      <c r="D6010" s="63"/>
      <c r="E6010" s="64"/>
      <c r="F6010" s="62"/>
      <c r="G6010" s="65"/>
      <c r="H6010" s="66"/>
      <c r="I6010" s="67"/>
      <c r="J6010" s="68"/>
    </row>
    <row r="6011" spans="1:10" x14ac:dyDescent="0.35">
      <c r="A6011" s="62"/>
      <c r="B6011" s="63"/>
      <c r="C6011" s="63"/>
      <c r="D6011" s="63"/>
      <c r="E6011" s="64"/>
      <c r="F6011" s="62"/>
      <c r="G6011" s="65"/>
      <c r="H6011" s="66"/>
      <c r="I6011" s="67"/>
      <c r="J6011" s="68"/>
    </row>
    <row r="6012" spans="1:10" x14ac:dyDescent="0.35">
      <c r="A6012" s="62"/>
      <c r="B6012" s="63"/>
      <c r="C6012" s="63"/>
      <c r="D6012" s="63"/>
      <c r="E6012" s="64"/>
      <c r="F6012" s="62"/>
      <c r="G6012" s="65"/>
      <c r="H6012" s="66"/>
      <c r="I6012" s="67"/>
      <c r="J6012" s="68"/>
    </row>
    <row r="6013" spans="1:10" x14ac:dyDescent="0.35">
      <c r="A6013" s="62"/>
      <c r="B6013" s="63"/>
      <c r="C6013" s="63"/>
      <c r="D6013" s="63"/>
      <c r="E6013" s="64"/>
      <c r="F6013" s="62"/>
      <c r="G6013" s="65"/>
      <c r="H6013" s="66"/>
      <c r="I6013" s="67"/>
      <c r="J6013" s="68"/>
    </row>
    <row r="6014" spans="1:10" x14ac:dyDescent="0.35">
      <c r="A6014" s="62"/>
      <c r="B6014" s="63"/>
      <c r="C6014" s="63"/>
      <c r="D6014" s="63"/>
      <c r="E6014" s="64"/>
      <c r="F6014" s="62"/>
      <c r="G6014" s="65"/>
      <c r="H6014" s="66"/>
      <c r="I6014" s="67"/>
      <c r="J6014" s="68"/>
    </row>
    <row r="6015" spans="1:10" x14ac:dyDescent="0.35">
      <c r="A6015" s="62"/>
      <c r="B6015" s="63"/>
      <c r="C6015" s="63"/>
      <c r="D6015" s="63"/>
      <c r="E6015" s="64"/>
      <c r="F6015" s="62"/>
      <c r="G6015" s="65"/>
      <c r="H6015" s="66"/>
      <c r="I6015" s="67"/>
      <c r="J6015" s="68"/>
    </row>
    <row r="6016" spans="1:10" x14ac:dyDescent="0.35">
      <c r="A6016" s="62"/>
      <c r="B6016" s="63"/>
      <c r="C6016" s="63"/>
      <c r="D6016" s="63"/>
      <c r="E6016" s="64"/>
      <c r="F6016" s="62"/>
      <c r="G6016" s="65"/>
      <c r="H6016" s="66"/>
      <c r="I6016" s="67"/>
      <c r="J6016" s="68"/>
    </row>
    <row r="6017" spans="1:10" x14ac:dyDescent="0.35">
      <c r="A6017" s="62"/>
      <c r="B6017" s="63"/>
      <c r="C6017" s="63"/>
      <c r="D6017" s="63"/>
      <c r="E6017" s="64"/>
      <c r="F6017" s="62"/>
      <c r="G6017" s="65"/>
      <c r="H6017" s="66"/>
      <c r="I6017" s="67"/>
      <c r="J6017" s="68"/>
    </row>
    <row r="6018" spans="1:10" x14ac:dyDescent="0.35">
      <c r="A6018" s="62"/>
      <c r="B6018" s="63"/>
      <c r="C6018" s="63"/>
      <c r="D6018" s="63"/>
      <c r="E6018" s="64"/>
      <c r="F6018" s="62"/>
      <c r="G6018" s="65"/>
      <c r="H6018" s="66"/>
      <c r="I6018" s="67"/>
      <c r="J6018" s="68"/>
    </row>
    <row r="6019" spans="1:10" x14ac:dyDescent="0.35">
      <c r="A6019" s="62"/>
      <c r="B6019" s="63"/>
      <c r="C6019" s="63"/>
      <c r="D6019" s="63"/>
      <c r="E6019" s="64"/>
      <c r="F6019" s="62"/>
      <c r="G6019" s="65"/>
      <c r="H6019" s="66"/>
      <c r="I6019" s="67"/>
      <c r="J6019" s="68"/>
    </row>
    <row r="6020" spans="1:10" x14ac:dyDescent="0.35">
      <c r="A6020" s="62"/>
      <c r="B6020" s="63"/>
      <c r="C6020" s="63"/>
      <c r="D6020" s="63"/>
      <c r="E6020" s="64"/>
      <c r="F6020" s="62"/>
      <c r="G6020" s="65"/>
      <c r="H6020" s="66"/>
      <c r="I6020" s="67"/>
      <c r="J6020" s="68"/>
    </row>
    <row r="6021" spans="1:10" x14ac:dyDescent="0.35">
      <c r="A6021" s="62"/>
      <c r="B6021" s="63"/>
      <c r="C6021" s="63"/>
      <c r="D6021" s="63"/>
      <c r="E6021" s="64"/>
      <c r="F6021" s="62"/>
      <c r="G6021" s="65"/>
      <c r="H6021" s="66"/>
      <c r="I6021" s="67"/>
      <c r="J6021" s="68"/>
    </row>
    <row r="6022" spans="1:10" x14ac:dyDescent="0.35">
      <c r="A6022" s="62"/>
      <c r="B6022" s="63"/>
      <c r="C6022" s="63"/>
      <c r="D6022" s="63"/>
      <c r="E6022" s="64"/>
      <c r="F6022" s="62"/>
      <c r="G6022" s="65"/>
      <c r="H6022" s="66"/>
      <c r="I6022" s="67"/>
      <c r="J6022" s="68"/>
    </row>
    <row r="6023" spans="1:10" x14ac:dyDescent="0.35">
      <c r="A6023" s="62"/>
      <c r="B6023" s="63"/>
      <c r="C6023" s="63"/>
      <c r="D6023" s="63"/>
      <c r="E6023" s="64"/>
      <c r="F6023" s="62"/>
      <c r="G6023" s="65"/>
      <c r="H6023" s="66"/>
      <c r="I6023" s="67"/>
      <c r="J6023" s="68"/>
    </row>
    <row r="6024" spans="1:10" x14ac:dyDescent="0.35">
      <c r="A6024" s="62"/>
      <c r="B6024" s="63"/>
      <c r="C6024" s="63"/>
      <c r="D6024" s="63"/>
      <c r="E6024" s="64"/>
      <c r="F6024" s="62"/>
      <c r="G6024" s="65"/>
      <c r="H6024" s="66"/>
      <c r="I6024" s="67"/>
      <c r="J6024" s="68"/>
    </row>
    <row r="6025" spans="1:10" x14ac:dyDescent="0.35">
      <c r="A6025" s="62"/>
      <c r="B6025" s="63"/>
      <c r="C6025" s="63"/>
      <c r="D6025" s="63"/>
      <c r="E6025" s="64"/>
      <c r="F6025" s="62"/>
      <c r="G6025" s="65"/>
      <c r="H6025" s="66"/>
      <c r="I6025" s="67"/>
      <c r="J6025" s="68"/>
    </row>
    <row r="6026" spans="1:10" x14ac:dyDescent="0.35">
      <c r="A6026" s="62"/>
      <c r="B6026" s="63"/>
      <c r="C6026" s="63"/>
      <c r="D6026" s="63"/>
      <c r="E6026" s="64"/>
      <c r="F6026" s="62"/>
      <c r="G6026" s="65"/>
      <c r="H6026" s="66"/>
      <c r="I6026" s="67"/>
      <c r="J6026" s="68"/>
    </row>
    <row r="6027" spans="1:10" x14ac:dyDescent="0.35">
      <c r="A6027" s="62"/>
      <c r="B6027" s="63"/>
      <c r="C6027" s="63"/>
      <c r="D6027" s="63"/>
      <c r="E6027" s="64"/>
      <c r="F6027" s="62"/>
      <c r="G6027" s="65"/>
      <c r="H6027" s="66"/>
      <c r="I6027" s="67"/>
      <c r="J6027" s="68"/>
    </row>
    <row r="6028" spans="1:10" x14ac:dyDescent="0.35">
      <c r="A6028" s="62"/>
      <c r="B6028" s="63"/>
      <c r="C6028" s="63"/>
      <c r="D6028" s="63"/>
      <c r="E6028" s="64"/>
      <c r="F6028" s="62"/>
      <c r="G6028" s="65"/>
      <c r="H6028" s="66"/>
      <c r="I6028" s="67"/>
      <c r="J6028" s="68"/>
    </row>
    <row r="6029" spans="1:10" x14ac:dyDescent="0.35">
      <c r="A6029" s="62"/>
      <c r="B6029" s="63"/>
      <c r="C6029" s="63"/>
      <c r="D6029" s="63"/>
      <c r="E6029" s="64"/>
      <c r="F6029" s="62"/>
      <c r="G6029" s="65"/>
      <c r="H6029" s="66"/>
      <c r="I6029" s="67"/>
      <c r="J6029" s="68"/>
    </row>
    <row r="6030" spans="1:10" x14ac:dyDescent="0.35">
      <c r="A6030" s="62"/>
      <c r="B6030" s="63"/>
      <c r="C6030" s="63"/>
      <c r="D6030" s="63"/>
      <c r="E6030" s="64"/>
      <c r="F6030" s="62"/>
      <c r="G6030" s="65"/>
      <c r="H6030" s="66"/>
      <c r="I6030" s="67"/>
      <c r="J6030" s="68"/>
    </row>
    <row r="6031" spans="1:10" x14ac:dyDescent="0.35">
      <c r="A6031" s="62"/>
      <c r="B6031" s="63"/>
      <c r="C6031" s="63"/>
      <c r="D6031" s="63"/>
      <c r="E6031" s="64"/>
      <c r="F6031" s="62"/>
      <c r="G6031" s="65"/>
      <c r="H6031" s="66"/>
      <c r="I6031" s="67"/>
      <c r="J6031" s="68"/>
    </row>
    <row r="6032" spans="1:10" x14ac:dyDescent="0.35">
      <c r="A6032" s="62"/>
      <c r="B6032" s="63"/>
      <c r="C6032" s="63"/>
      <c r="D6032" s="63"/>
      <c r="E6032" s="64"/>
      <c r="F6032" s="62"/>
      <c r="G6032" s="65"/>
      <c r="H6032" s="66"/>
      <c r="I6032" s="67"/>
      <c r="J6032" s="68"/>
    </row>
    <row r="6033" spans="1:10" x14ac:dyDescent="0.35">
      <c r="A6033" s="62"/>
      <c r="B6033" s="63"/>
      <c r="C6033" s="63"/>
      <c r="D6033" s="63"/>
      <c r="E6033" s="64"/>
      <c r="F6033" s="62"/>
      <c r="G6033" s="65"/>
      <c r="H6033" s="66"/>
      <c r="I6033" s="67"/>
      <c r="J6033" s="68"/>
    </row>
    <row r="6034" spans="1:10" x14ac:dyDescent="0.35">
      <c r="A6034" s="62"/>
      <c r="B6034" s="63"/>
      <c r="C6034" s="63"/>
      <c r="D6034" s="63"/>
      <c r="E6034" s="64"/>
      <c r="F6034" s="62"/>
      <c r="G6034" s="65"/>
      <c r="H6034" s="66"/>
      <c r="I6034" s="67"/>
      <c r="J6034" s="68"/>
    </row>
    <row r="6035" spans="1:10" x14ac:dyDescent="0.35">
      <c r="A6035" s="62"/>
      <c r="B6035" s="63"/>
      <c r="C6035" s="63"/>
      <c r="D6035" s="63"/>
      <c r="E6035" s="64"/>
      <c r="F6035" s="62"/>
      <c r="G6035" s="65"/>
      <c r="H6035" s="66"/>
      <c r="I6035" s="67"/>
      <c r="J6035" s="68"/>
    </row>
    <row r="6036" spans="1:10" x14ac:dyDescent="0.35">
      <c r="A6036" s="62"/>
      <c r="B6036" s="63"/>
      <c r="C6036" s="63"/>
      <c r="D6036" s="63"/>
      <c r="E6036" s="64"/>
      <c r="F6036" s="62"/>
      <c r="G6036" s="65"/>
      <c r="H6036" s="66"/>
      <c r="I6036" s="67"/>
      <c r="J6036" s="68"/>
    </row>
    <row r="6037" spans="1:10" x14ac:dyDescent="0.35">
      <c r="A6037" s="62"/>
      <c r="B6037" s="63"/>
      <c r="C6037" s="63"/>
      <c r="D6037" s="63"/>
      <c r="E6037" s="64"/>
      <c r="F6037" s="62"/>
      <c r="G6037" s="65"/>
      <c r="H6037" s="66"/>
      <c r="I6037" s="67"/>
      <c r="J6037" s="68"/>
    </row>
    <row r="6038" spans="1:10" x14ac:dyDescent="0.35">
      <c r="A6038" s="62"/>
      <c r="B6038" s="63"/>
      <c r="C6038" s="63"/>
      <c r="D6038" s="63"/>
      <c r="E6038" s="64"/>
      <c r="F6038" s="62"/>
      <c r="G6038" s="65"/>
      <c r="H6038" s="66"/>
      <c r="I6038" s="67"/>
      <c r="J6038" s="68"/>
    </row>
    <row r="6039" spans="1:10" x14ac:dyDescent="0.35">
      <c r="A6039" s="62"/>
      <c r="B6039" s="63"/>
      <c r="C6039" s="63"/>
      <c r="D6039" s="63"/>
      <c r="E6039" s="64"/>
      <c r="F6039" s="62"/>
      <c r="G6039" s="65"/>
      <c r="H6039" s="66"/>
      <c r="I6039" s="67"/>
      <c r="J6039" s="68"/>
    </row>
    <row r="6040" spans="1:10" x14ac:dyDescent="0.35">
      <c r="A6040" s="62"/>
      <c r="B6040" s="63"/>
      <c r="C6040" s="63"/>
      <c r="D6040" s="63"/>
      <c r="E6040" s="64"/>
      <c r="F6040" s="62"/>
      <c r="G6040" s="65"/>
      <c r="H6040" s="66"/>
      <c r="I6040" s="67"/>
      <c r="J6040" s="68"/>
    </row>
    <row r="6041" spans="1:10" x14ac:dyDescent="0.35">
      <c r="A6041" s="62"/>
      <c r="B6041" s="63"/>
      <c r="C6041" s="63"/>
      <c r="D6041" s="63"/>
      <c r="E6041" s="64"/>
      <c r="F6041" s="62"/>
      <c r="G6041" s="65"/>
      <c r="H6041" s="66"/>
      <c r="I6041" s="67"/>
      <c r="J6041" s="68"/>
    </row>
    <row r="6042" spans="1:10" x14ac:dyDescent="0.35">
      <c r="A6042" s="62"/>
      <c r="B6042" s="63"/>
      <c r="C6042" s="63"/>
      <c r="D6042" s="63"/>
      <c r="E6042" s="64"/>
      <c r="F6042" s="62"/>
      <c r="G6042" s="65"/>
      <c r="H6042" s="66"/>
      <c r="I6042" s="67"/>
      <c r="J6042" s="68"/>
    </row>
    <row r="6043" spans="1:10" x14ac:dyDescent="0.35">
      <c r="A6043" s="62"/>
      <c r="B6043" s="63"/>
      <c r="C6043" s="63"/>
      <c r="D6043" s="63"/>
      <c r="E6043" s="64"/>
      <c r="F6043" s="62"/>
      <c r="G6043" s="65"/>
      <c r="H6043" s="66"/>
      <c r="I6043" s="67"/>
      <c r="J6043" s="68"/>
    </row>
    <row r="6044" spans="1:10" x14ac:dyDescent="0.35">
      <c r="A6044" s="62"/>
      <c r="B6044" s="63"/>
      <c r="C6044" s="63"/>
      <c r="D6044" s="63"/>
      <c r="E6044" s="64"/>
      <c r="F6044" s="62"/>
      <c r="G6044" s="65"/>
      <c r="H6044" s="66"/>
      <c r="I6044" s="67"/>
      <c r="J6044" s="68"/>
    </row>
    <row r="6045" spans="1:10" x14ac:dyDescent="0.35">
      <c r="A6045" s="62"/>
      <c r="B6045" s="63"/>
      <c r="C6045" s="63"/>
      <c r="D6045" s="63"/>
      <c r="E6045" s="64"/>
      <c r="F6045" s="62"/>
      <c r="G6045" s="65"/>
      <c r="H6045" s="66"/>
      <c r="I6045" s="67"/>
      <c r="J6045" s="68"/>
    </row>
    <row r="6046" spans="1:10" x14ac:dyDescent="0.35">
      <c r="A6046" s="62"/>
      <c r="B6046" s="63"/>
      <c r="C6046" s="63"/>
      <c r="D6046" s="63"/>
      <c r="E6046" s="64"/>
      <c r="F6046" s="62"/>
      <c r="G6046" s="65"/>
      <c r="H6046" s="66"/>
      <c r="I6046" s="67"/>
      <c r="J6046" s="68"/>
    </row>
    <row r="6047" spans="1:10" x14ac:dyDescent="0.35">
      <c r="A6047" s="62"/>
      <c r="B6047" s="63"/>
      <c r="C6047" s="63"/>
      <c r="D6047" s="63"/>
      <c r="E6047" s="64"/>
      <c r="F6047" s="62"/>
      <c r="G6047" s="65"/>
      <c r="H6047" s="66"/>
      <c r="I6047" s="67"/>
      <c r="J6047" s="68"/>
    </row>
    <row r="6048" spans="1:10" x14ac:dyDescent="0.35">
      <c r="A6048" s="62"/>
      <c r="B6048" s="63"/>
      <c r="C6048" s="63"/>
      <c r="D6048" s="63"/>
      <c r="E6048" s="64"/>
      <c r="F6048" s="62"/>
      <c r="G6048" s="65"/>
      <c r="H6048" s="66"/>
      <c r="I6048" s="67"/>
      <c r="J6048" s="68"/>
    </row>
    <row r="6049" spans="1:10" x14ac:dyDescent="0.35">
      <c r="A6049" s="62"/>
      <c r="B6049" s="63"/>
      <c r="C6049" s="63"/>
      <c r="D6049" s="63"/>
      <c r="E6049" s="64"/>
      <c r="F6049" s="62"/>
      <c r="G6049" s="65"/>
      <c r="H6049" s="66"/>
      <c r="I6049" s="67"/>
      <c r="J6049" s="68"/>
    </row>
    <row r="6050" spans="1:10" x14ac:dyDescent="0.35">
      <c r="A6050" s="62"/>
      <c r="B6050" s="63"/>
      <c r="C6050" s="63"/>
      <c r="D6050" s="63"/>
      <c r="E6050" s="64"/>
      <c r="F6050" s="62"/>
      <c r="G6050" s="65"/>
      <c r="H6050" s="66"/>
      <c r="I6050" s="67"/>
      <c r="J6050" s="68"/>
    </row>
    <row r="6051" spans="1:10" x14ac:dyDescent="0.35">
      <c r="A6051" s="62"/>
      <c r="B6051" s="63"/>
      <c r="C6051" s="63"/>
      <c r="D6051" s="63"/>
      <c r="E6051" s="64"/>
      <c r="F6051" s="62"/>
      <c r="G6051" s="65"/>
      <c r="H6051" s="66"/>
      <c r="I6051" s="67"/>
      <c r="J6051" s="68"/>
    </row>
    <row r="6052" spans="1:10" x14ac:dyDescent="0.35">
      <c r="A6052" s="62"/>
      <c r="B6052" s="63"/>
      <c r="C6052" s="63"/>
      <c r="D6052" s="63"/>
      <c r="E6052" s="64"/>
      <c r="F6052" s="62"/>
      <c r="G6052" s="65"/>
      <c r="H6052" s="66"/>
      <c r="I6052" s="67"/>
      <c r="J6052" s="68"/>
    </row>
    <row r="6053" spans="1:10" x14ac:dyDescent="0.35">
      <c r="A6053" s="62"/>
      <c r="B6053" s="63"/>
      <c r="C6053" s="63"/>
      <c r="D6053" s="63"/>
      <c r="E6053" s="64"/>
      <c r="F6053" s="62"/>
      <c r="G6053" s="65"/>
      <c r="H6053" s="66"/>
      <c r="I6053" s="67"/>
      <c r="J6053" s="68"/>
    </row>
    <row r="6054" spans="1:10" x14ac:dyDescent="0.35">
      <c r="A6054" s="62"/>
      <c r="B6054" s="63"/>
      <c r="C6054" s="63"/>
      <c r="D6054" s="63"/>
      <c r="E6054" s="64"/>
      <c r="F6054" s="62"/>
      <c r="G6054" s="65"/>
      <c r="H6054" s="66"/>
      <c r="I6054" s="67"/>
      <c r="J6054" s="68"/>
    </row>
    <row r="6055" spans="1:10" x14ac:dyDescent="0.35">
      <c r="A6055" s="62"/>
      <c r="B6055" s="63"/>
      <c r="C6055" s="63"/>
      <c r="D6055" s="63"/>
      <c r="E6055" s="64"/>
      <c r="F6055" s="62"/>
      <c r="G6055" s="65"/>
      <c r="H6055" s="66"/>
      <c r="I6055" s="67"/>
      <c r="J6055" s="68"/>
    </row>
    <row r="6056" spans="1:10" x14ac:dyDescent="0.35">
      <c r="A6056" s="62"/>
      <c r="B6056" s="63"/>
      <c r="C6056" s="63"/>
      <c r="D6056" s="63"/>
      <c r="E6056" s="64"/>
      <c r="F6056" s="62"/>
      <c r="G6056" s="65"/>
      <c r="H6056" s="66"/>
      <c r="I6056" s="67"/>
      <c r="J6056" s="68"/>
    </row>
    <row r="6057" spans="1:10" x14ac:dyDescent="0.35">
      <c r="A6057" s="62"/>
      <c r="B6057" s="63"/>
      <c r="C6057" s="63"/>
      <c r="D6057" s="63"/>
      <c r="E6057" s="64"/>
      <c r="F6057" s="62"/>
      <c r="G6057" s="65"/>
      <c r="H6057" s="66"/>
      <c r="I6057" s="67"/>
      <c r="J6057" s="68"/>
    </row>
    <row r="6058" spans="1:10" x14ac:dyDescent="0.35">
      <c r="A6058" s="62"/>
      <c r="B6058" s="63"/>
      <c r="C6058" s="63"/>
      <c r="D6058" s="63"/>
      <c r="E6058" s="64"/>
      <c r="F6058" s="62"/>
      <c r="G6058" s="65"/>
      <c r="H6058" s="66"/>
      <c r="I6058" s="67"/>
      <c r="J6058" s="68"/>
    </row>
    <row r="6059" spans="1:10" x14ac:dyDescent="0.35">
      <c r="A6059" s="62"/>
      <c r="B6059" s="63"/>
      <c r="C6059" s="63"/>
      <c r="D6059" s="63"/>
      <c r="E6059" s="64"/>
      <c r="F6059" s="62"/>
      <c r="G6059" s="65"/>
      <c r="H6059" s="66"/>
      <c r="I6059" s="67"/>
      <c r="J6059" s="68"/>
    </row>
    <row r="6060" spans="1:10" x14ac:dyDescent="0.35">
      <c r="A6060" s="62"/>
      <c r="B6060" s="63"/>
      <c r="C6060" s="63"/>
      <c r="D6060" s="63"/>
      <c r="E6060" s="64"/>
      <c r="F6060" s="62"/>
      <c r="G6060" s="65"/>
      <c r="H6060" s="66"/>
      <c r="I6060" s="67"/>
      <c r="J6060" s="68"/>
    </row>
    <row r="6061" spans="1:10" x14ac:dyDescent="0.35">
      <c r="A6061" s="62"/>
      <c r="B6061" s="63"/>
      <c r="C6061" s="63"/>
      <c r="D6061" s="63"/>
      <c r="E6061" s="64"/>
      <c r="F6061" s="62"/>
      <c r="G6061" s="65"/>
      <c r="H6061" s="66"/>
      <c r="I6061" s="67"/>
      <c r="J6061" s="68"/>
    </row>
    <row r="6062" spans="1:10" x14ac:dyDescent="0.35">
      <c r="A6062" s="62"/>
      <c r="B6062" s="63"/>
      <c r="C6062" s="63"/>
      <c r="D6062" s="63"/>
      <c r="E6062" s="64"/>
      <c r="F6062" s="62"/>
      <c r="G6062" s="65"/>
      <c r="H6062" s="66"/>
      <c r="I6062" s="67"/>
      <c r="J6062" s="68"/>
    </row>
    <row r="6063" spans="1:10" x14ac:dyDescent="0.35">
      <c r="A6063" s="62"/>
      <c r="B6063" s="63"/>
      <c r="C6063" s="63"/>
      <c r="D6063" s="63"/>
      <c r="E6063" s="64"/>
      <c r="F6063" s="62"/>
      <c r="G6063" s="65"/>
      <c r="H6063" s="66"/>
      <c r="I6063" s="67"/>
      <c r="J6063" s="68"/>
    </row>
    <row r="6064" spans="1:10" x14ac:dyDescent="0.35">
      <c r="A6064" s="62"/>
      <c r="B6064" s="63"/>
      <c r="C6064" s="63"/>
      <c r="D6064" s="63"/>
      <c r="E6064" s="64"/>
      <c r="F6064" s="62"/>
      <c r="G6064" s="65"/>
      <c r="H6064" s="66"/>
      <c r="I6064" s="67"/>
      <c r="J6064" s="68"/>
    </row>
    <row r="6065" spans="1:10" x14ac:dyDescent="0.35">
      <c r="A6065" s="62"/>
      <c r="B6065" s="63"/>
      <c r="C6065" s="63"/>
      <c r="D6065" s="63"/>
      <c r="E6065" s="64"/>
      <c r="F6065" s="62"/>
      <c r="G6065" s="65"/>
      <c r="H6065" s="66"/>
      <c r="I6065" s="67"/>
      <c r="J6065" s="68"/>
    </row>
    <row r="6066" spans="1:10" x14ac:dyDescent="0.35">
      <c r="A6066" s="62"/>
      <c r="B6066" s="63"/>
      <c r="C6066" s="63"/>
      <c r="D6066" s="63"/>
      <c r="E6066" s="64"/>
      <c r="F6066" s="62"/>
      <c r="G6066" s="65"/>
      <c r="H6066" s="66"/>
      <c r="I6066" s="67"/>
      <c r="J6066" s="68"/>
    </row>
    <row r="6067" spans="1:10" x14ac:dyDescent="0.35">
      <c r="A6067" s="62"/>
      <c r="B6067" s="63"/>
      <c r="C6067" s="63"/>
      <c r="D6067" s="63"/>
      <c r="E6067" s="64"/>
      <c r="F6067" s="62"/>
      <c r="G6067" s="65"/>
      <c r="H6067" s="66"/>
      <c r="I6067" s="67"/>
      <c r="J6067" s="68"/>
    </row>
    <row r="6068" spans="1:10" x14ac:dyDescent="0.35">
      <c r="A6068" s="62"/>
      <c r="B6068" s="63"/>
      <c r="C6068" s="63"/>
      <c r="D6068" s="63"/>
      <c r="E6068" s="64"/>
      <c r="F6068" s="62"/>
      <c r="G6068" s="65"/>
      <c r="H6068" s="66"/>
      <c r="I6068" s="67"/>
      <c r="J6068" s="68"/>
    </row>
    <row r="6069" spans="1:10" x14ac:dyDescent="0.35">
      <c r="A6069" s="62"/>
      <c r="B6069" s="63"/>
      <c r="C6069" s="63"/>
      <c r="D6069" s="63"/>
      <c r="E6069" s="64"/>
      <c r="F6069" s="62"/>
      <c r="G6069" s="65"/>
      <c r="H6069" s="66"/>
      <c r="I6069" s="67"/>
      <c r="J6069" s="68"/>
    </row>
    <row r="6070" spans="1:10" x14ac:dyDescent="0.35">
      <c r="A6070" s="62"/>
      <c r="B6070" s="63"/>
      <c r="C6070" s="63"/>
      <c r="D6070" s="63"/>
      <c r="E6070" s="64"/>
      <c r="F6070" s="62"/>
      <c r="G6070" s="65"/>
      <c r="H6070" s="66"/>
      <c r="I6070" s="67"/>
      <c r="J6070" s="68"/>
    </row>
    <row r="6071" spans="1:10" x14ac:dyDescent="0.35">
      <c r="A6071" s="62"/>
      <c r="B6071" s="63"/>
      <c r="C6071" s="63"/>
      <c r="D6071" s="63"/>
      <c r="E6071" s="64"/>
      <c r="F6071" s="62"/>
      <c r="G6071" s="65"/>
      <c r="H6071" s="66"/>
      <c r="I6071" s="67"/>
      <c r="J6071" s="68"/>
    </row>
    <row r="6072" spans="1:10" x14ac:dyDescent="0.35">
      <c r="A6072" s="62"/>
      <c r="B6072" s="63"/>
      <c r="C6072" s="63"/>
      <c r="D6072" s="63"/>
      <c r="E6072" s="64"/>
      <c r="F6072" s="62"/>
      <c r="G6072" s="65"/>
      <c r="H6072" s="66"/>
      <c r="I6072" s="67"/>
      <c r="J6072" s="68"/>
    </row>
    <row r="6073" spans="1:10" x14ac:dyDescent="0.35">
      <c r="A6073" s="62"/>
      <c r="B6073" s="63"/>
      <c r="C6073" s="63"/>
      <c r="D6073" s="63"/>
      <c r="E6073" s="64"/>
      <c r="F6073" s="62"/>
      <c r="G6073" s="65"/>
      <c r="H6073" s="66"/>
      <c r="I6073" s="67"/>
      <c r="J6073" s="68"/>
    </row>
    <row r="6074" spans="1:10" x14ac:dyDescent="0.35">
      <c r="A6074" s="62"/>
      <c r="B6074" s="63"/>
      <c r="C6074" s="63"/>
      <c r="D6074" s="63"/>
      <c r="E6074" s="64"/>
      <c r="F6074" s="62"/>
      <c r="G6074" s="65"/>
      <c r="H6074" s="66"/>
      <c r="I6074" s="67"/>
      <c r="J6074" s="68"/>
    </row>
    <row r="6075" spans="1:10" x14ac:dyDescent="0.35">
      <c r="A6075" s="62"/>
      <c r="B6075" s="63"/>
      <c r="C6075" s="63"/>
      <c r="D6075" s="63"/>
      <c r="E6075" s="64"/>
      <c r="F6075" s="62"/>
      <c r="G6075" s="65"/>
      <c r="H6075" s="66"/>
      <c r="I6075" s="67"/>
      <c r="J6075" s="68"/>
    </row>
    <row r="6076" spans="1:10" x14ac:dyDescent="0.35">
      <c r="A6076" s="62"/>
      <c r="B6076" s="63"/>
      <c r="C6076" s="63"/>
      <c r="D6076" s="63"/>
      <c r="E6076" s="64"/>
      <c r="F6076" s="62"/>
      <c r="G6076" s="65"/>
      <c r="H6076" s="66"/>
      <c r="I6076" s="67"/>
      <c r="J6076" s="68"/>
    </row>
    <row r="6077" spans="1:10" x14ac:dyDescent="0.35">
      <c r="A6077" s="62"/>
      <c r="B6077" s="63"/>
      <c r="C6077" s="63"/>
      <c r="D6077" s="63"/>
      <c r="E6077" s="64"/>
      <c r="F6077" s="62"/>
      <c r="G6077" s="65"/>
      <c r="H6077" s="66"/>
      <c r="I6077" s="67"/>
      <c r="J6077" s="68"/>
    </row>
    <row r="6078" spans="1:10" x14ac:dyDescent="0.35">
      <c r="A6078" s="62"/>
      <c r="B6078" s="63"/>
      <c r="C6078" s="63"/>
      <c r="D6078" s="63"/>
      <c r="E6078" s="64"/>
      <c r="F6078" s="62"/>
      <c r="G6078" s="65"/>
      <c r="H6078" s="66"/>
      <c r="I6078" s="67"/>
      <c r="J6078" s="68"/>
    </row>
    <row r="6079" spans="1:10" x14ac:dyDescent="0.35">
      <c r="A6079" s="62"/>
      <c r="B6079" s="63"/>
      <c r="C6079" s="63"/>
      <c r="D6079" s="63"/>
      <c r="E6079" s="64"/>
      <c r="F6079" s="62"/>
      <c r="G6079" s="65"/>
      <c r="H6079" s="66"/>
      <c r="I6079" s="67"/>
      <c r="J6079" s="68"/>
    </row>
    <row r="6080" spans="1:10" x14ac:dyDescent="0.35">
      <c r="A6080" s="62"/>
      <c r="B6080" s="63"/>
      <c r="C6080" s="63"/>
      <c r="D6080" s="63"/>
      <c r="E6080" s="64"/>
      <c r="F6080" s="62"/>
      <c r="G6080" s="65"/>
      <c r="H6080" s="66"/>
      <c r="I6080" s="67"/>
      <c r="J6080" s="68"/>
    </row>
    <row r="6081" spans="1:10" x14ac:dyDescent="0.35">
      <c r="A6081" s="62"/>
      <c r="B6081" s="63"/>
      <c r="C6081" s="63"/>
      <c r="D6081" s="63"/>
      <c r="E6081" s="64"/>
      <c r="F6081" s="62"/>
      <c r="G6081" s="65"/>
      <c r="H6081" s="66"/>
      <c r="I6081" s="67"/>
      <c r="J6081" s="68"/>
    </row>
    <row r="6082" spans="1:10" x14ac:dyDescent="0.35">
      <c r="A6082" s="62"/>
      <c r="B6082" s="63"/>
      <c r="C6082" s="63"/>
      <c r="D6082" s="63"/>
      <c r="E6082" s="64"/>
      <c r="F6082" s="62"/>
      <c r="G6082" s="65"/>
      <c r="H6082" s="66"/>
      <c r="I6082" s="67"/>
      <c r="J6082" s="68"/>
    </row>
    <row r="6083" spans="1:10" x14ac:dyDescent="0.35">
      <c r="A6083" s="62"/>
      <c r="B6083" s="63"/>
      <c r="C6083" s="63"/>
      <c r="D6083" s="63"/>
      <c r="E6083" s="64"/>
      <c r="F6083" s="62"/>
      <c r="G6083" s="65"/>
      <c r="H6083" s="66"/>
      <c r="I6083" s="67"/>
      <c r="J6083" s="68"/>
    </row>
    <row r="6084" spans="1:10" x14ac:dyDescent="0.35">
      <c r="A6084" s="62"/>
      <c r="B6084" s="63"/>
      <c r="C6084" s="63"/>
      <c r="D6084" s="63"/>
      <c r="E6084" s="64"/>
      <c r="F6084" s="62"/>
      <c r="G6084" s="65"/>
      <c r="H6084" s="66"/>
      <c r="I6084" s="67"/>
      <c r="J6084" s="68"/>
    </row>
    <row r="6085" spans="1:10" x14ac:dyDescent="0.35">
      <c r="A6085" s="62"/>
      <c r="B6085" s="63"/>
      <c r="C6085" s="63"/>
      <c r="D6085" s="63"/>
      <c r="E6085" s="64"/>
      <c r="F6085" s="62"/>
      <c r="G6085" s="65"/>
      <c r="H6085" s="66"/>
      <c r="I6085" s="67"/>
      <c r="J6085" s="68"/>
    </row>
    <row r="6086" spans="1:10" x14ac:dyDescent="0.35">
      <c r="A6086" s="62"/>
      <c r="B6086" s="63"/>
      <c r="C6086" s="63"/>
      <c r="D6086" s="63"/>
      <c r="E6086" s="64"/>
      <c r="F6086" s="62"/>
      <c r="G6086" s="65"/>
      <c r="H6086" s="66"/>
      <c r="I6086" s="67"/>
      <c r="J6086" s="68"/>
    </row>
    <row r="6087" spans="1:10" x14ac:dyDescent="0.35">
      <c r="A6087" s="62"/>
      <c r="B6087" s="63"/>
      <c r="C6087" s="63"/>
      <c r="D6087" s="63"/>
      <c r="E6087" s="64"/>
      <c r="F6087" s="62"/>
      <c r="G6087" s="65"/>
      <c r="H6087" s="66"/>
      <c r="I6087" s="67"/>
      <c r="J6087" s="68"/>
    </row>
    <row r="6088" spans="1:10" x14ac:dyDescent="0.35">
      <c r="A6088" s="62"/>
      <c r="B6088" s="63"/>
      <c r="C6088" s="63"/>
      <c r="D6088" s="63"/>
      <c r="E6088" s="64"/>
      <c r="F6088" s="62"/>
      <c r="G6088" s="65"/>
      <c r="H6088" s="66"/>
      <c r="I6088" s="67"/>
      <c r="J6088" s="68"/>
    </row>
    <row r="6089" spans="1:10" x14ac:dyDescent="0.35">
      <c r="A6089" s="62"/>
      <c r="B6089" s="63"/>
      <c r="C6089" s="63"/>
      <c r="D6089" s="63"/>
      <c r="E6089" s="64"/>
      <c r="F6089" s="62"/>
      <c r="G6089" s="65"/>
      <c r="H6089" s="66"/>
      <c r="I6089" s="67"/>
      <c r="J6089" s="68"/>
    </row>
    <row r="6090" spans="1:10" x14ac:dyDescent="0.35">
      <c r="A6090" s="62"/>
      <c r="B6090" s="63"/>
      <c r="C6090" s="63"/>
      <c r="D6090" s="63"/>
      <c r="E6090" s="64"/>
      <c r="F6090" s="62"/>
      <c r="G6090" s="65"/>
      <c r="H6090" s="66"/>
      <c r="I6090" s="67"/>
      <c r="J6090" s="68"/>
    </row>
    <row r="6091" spans="1:10" x14ac:dyDescent="0.35">
      <c r="A6091" s="62"/>
      <c r="B6091" s="63"/>
      <c r="C6091" s="63"/>
      <c r="D6091" s="63"/>
      <c r="E6091" s="64"/>
      <c r="F6091" s="62"/>
      <c r="G6091" s="65"/>
      <c r="H6091" s="66"/>
      <c r="I6091" s="67"/>
      <c r="J6091" s="68"/>
    </row>
    <row r="6092" spans="1:10" x14ac:dyDescent="0.35">
      <c r="A6092" s="62"/>
      <c r="B6092" s="63"/>
      <c r="C6092" s="63"/>
      <c r="D6092" s="63"/>
      <c r="E6092" s="64"/>
      <c r="F6092" s="62"/>
      <c r="G6092" s="65"/>
      <c r="H6092" s="66"/>
      <c r="I6092" s="67"/>
      <c r="J6092" s="68"/>
    </row>
    <row r="6093" spans="1:10" x14ac:dyDescent="0.35">
      <c r="A6093" s="62"/>
      <c r="B6093" s="63"/>
      <c r="C6093" s="63"/>
      <c r="D6093" s="63"/>
      <c r="E6093" s="64"/>
      <c r="F6093" s="62"/>
      <c r="G6093" s="65"/>
      <c r="H6093" s="66"/>
      <c r="I6093" s="67"/>
      <c r="J6093" s="68"/>
    </row>
    <row r="6094" spans="1:10" x14ac:dyDescent="0.35">
      <c r="A6094" s="62"/>
      <c r="B6094" s="63"/>
      <c r="C6094" s="63"/>
      <c r="D6094" s="63"/>
      <c r="E6094" s="64"/>
      <c r="F6094" s="62"/>
      <c r="G6094" s="65"/>
      <c r="H6094" s="66"/>
      <c r="I6094" s="67"/>
      <c r="J6094" s="68"/>
    </row>
    <row r="6095" spans="1:10" x14ac:dyDescent="0.35">
      <c r="A6095" s="62"/>
      <c r="B6095" s="63"/>
      <c r="C6095" s="63"/>
      <c r="D6095" s="63"/>
      <c r="E6095" s="64"/>
      <c r="F6095" s="62"/>
      <c r="G6095" s="65"/>
      <c r="H6095" s="66"/>
      <c r="I6095" s="67"/>
      <c r="J6095" s="68"/>
    </row>
    <row r="6096" spans="1:10" x14ac:dyDescent="0.35">
      <c r="A6096" s="62"/>
      <c r="B6096" s="63"/>
      <c r="C6096" s="63"/>
      <c r="D6096" s="63"/>
      <c r="E6096" s="64"/>
      <c r="F6096" s="62"/>
      <c r="G6096" s="65"/>
      <c r="H6096" s="66"/>
      <c r="I6096" s="67"/>
      <c r="J6096" s="68"/>
    </row>
    <row r="6097" spans="1:10" x14ac:dyDescent="0.35">
      <c r="A6097" s="62"/>
      <c r="B6097" s="63"/>
      <c r="C6097" s="63"/>
      <c r="D6097" s="63"/>
      <c r="E6097" s="64"/>
      <c r="F6097" s="62"/>
      <c r="G6097" s="65"/>
      <c r="H6097" s="66"/>
      <c r="I6097" s="67"/>
      <c r="J6097" s="68"/>
    </row>
    <row r="6098" spans="1:10" x14ac:dyDescent="0.35">
      <c r="A6098" s="62"/>
      <c r="B6098" s="63"/>
      <c r="C6098" s="63"/>
      <c r="D6098" s="63"/>
      <c r="E6098" s="64"/>
      <c r="F6098" s="62"/>
      <c r="G6098" s="65"/>
      <c r="H6098" s="66"/>
      <c r="I6098" s="67"/>
      <c r="J6098" s="68"/>
    </row>
    <row r="6099" spans="1:10" x14ac:dyDescent="0.35">
      <c r="A6099" s="62"/>
      <c r="B6099" s="63"/>
      <c r="C6099" s="63"/>
      <c r="D6099" s="63"/>
      <c r="E6099" s="64"/>
      <c r="F6099" s="62"/>
      <c r="G6099" s="65"/>
      <c r="H6099" s="66"/>
      <c r="I6099" s="67"/>
      <c r="J6099" s="68"/>
    </row>
    <row r="6100" spans="1:10" x14ac:dyDescent="0.35">
      <c r="A6100" s="62"/>
      <c r="B6100" s="63"/>
      <c r="C6100" s="63"/>
      <c r="D6100" s="63"/>
      <c r="E6100" s="64"/>
      <c r="F6100" s="62"/>
      <c r="G6100" s="65"/>
      <c r="H6100" s="66"/>
      <c r="I6100" s="67"/>
      <c r="J6100" s="68"/>
    </row>
    <row r="6101" spans="1:10" x14ac:dyDescent="0.35">
      <c r="A6101" s="62"/>
      <c r="B6101" s="63"/>
      <c r="C6101" s="63"/>
      <c r="D6101" s="63"/>
      <c r="E6101" s="64"/>
      <c r="F6101" s="62"/>
      <c r="G6101" s="65"/>
      <c r="H6101" s="66"/>
      <c r="I6101" s="67"/>
      <c r="J6101" s="68"/>
    </row>
    <row r="6102" spans="1:10" x14ac:dyDescent="0.35">
      <c r="A6102" s="62"/>
      <c r="B6102" s="63"/>
      <c r="C6102" s="63"/>
      <c r="D6102" s="63"/>
      <c r="E6102" s="64"/>
      <c r="F6102" s="62"/>
      <c r="G6102" s="65"/>
      <c r="H6102" s="66"/>
      <c r="I6102" s="67"/>
      <c r="J6102" s="68"/>
    </row>
    <row r="6103" spans="1:10" x14ac:dyDescent="0.35">
      <c r="A6103" s="62"/>
      <c r="B6103" s="63"/>
      <c r="C6103" s="63"/>
      <c r="D6103" s="63"/>
      <c r="E6103" s="64"/>
      <c r="F6103" s="62"/>
      <c r="G6103" s="65"/>
      <c r="H6103" s="66"/>
      <c r="I6103" s="67"/>
      <c r="J6103" s="68"/>
    </row>
    <row r="6104" spans="1:10" x14ac:dyDescent="0.35">
      <c r="A6104" s="62"/>
      <c r="B6104" s="63"/>
      <c r="C6104" s="63"/>
      <c r="D6104" s="63"/>
      <c r="E6104" s="64"/>
      <c r="F6104" s="62"/>
      <c r="G6104" s="65"/>
      <c r="H6104" s="66"/>
      <c r="I6104" s="67"/>
      <c r="J6104" s="68"/>
    </row>
    <row r="6105" spans="1:10" x14ac:dyDescent="0.35">
      <c r="A6105" s="62"/>
      <c r="B6105" s="63"/>
      <c r="C6105" s="63"/>
      <c r="D6105" s="63"/>
      <c r="E6105" s="64"/>
      <c r="F6105" s="62"/>
      <c r="G6105" s="65"/>
      <c r="H6105" s="66"/>
      <c r="I6105" s="67"/>
      <c r="J6105" s="68"/>
    </row>
    <row r="6106" spans="1:10" x14ac:dyDescent="0.35">
      <c r="A6106" s="62"/>
      <c r="B6106" s="63"/>
      <c r="C6106" s="63"/>
      <c r="D6106" s="63"/>
      <c r="E6106" s="64"/>
      <c r="F6106" s="62"/>
      <c r="G6106" s="65"/>
      <c r="H6106" s="66"/>
      <c r="I6106" s="67"/>
      <c r="J6106" s="68"/>
    </row>
    <row r="6107" spans="1:10" x14ac:dyDescent="0.35">
      <c r="A6107" s="62"/>
      <c r="B6107" s="63"/>
      <c r="C6107" s="63"/>
      <c r="D6107" s="63"/>
      <c r="E6107" s="64"/>
      <c r="F6107" s="62"/>
      <c r="G6107" s="65"/>
      <c r="H6107" s="66"/>
      <c r="I6107" s="67"/>
      <c r="J6107" s="68"/>
    </row>
    <row r="6108" spans="1:10" x14ac:dyDescent="0.35">
      <c r="A6108" s="62"/>
      <c r="B6108" s="63"/>
      <c r="C6108" s="63"/>
      <c r="D6108" s="63"/>
      <c r="E6108" s="64"/>
      <c r="F6108" s="62"/>
      <c r="G6108" s="65"/>
      <c r="H6108" s="66"/>
      <c r="I6108" s="67"/>
      <c r="J6108" s="68"/>
    </row>
    <row r="6109" spans="1:10" x14ac:dyDescent="0.35">
      <c r="A6109" s="62"/>
      <c r="B6109" s="63"/>
      <c r="C6109" s="63"/>
      <c r="D6109" s="63"/>
      <c r="E6109" s="64"/>
      <c r="F6109" s="62"/>
      <c r="G6109" s="65"/>
      <c r="H6109" s="66"/>
      <c r="I6109" s="67"/>
      <c r="J6109" s="68"/>
    </row>
    <row r="6110" spans="1:10" x14ac:dyDescent="0.35">
      <c r="A6110" s="62"/>
      <c r="B6110" s="63"/>
      <c r="C6110" s="63"/>
      <c r="D6110" s="63"/>
      <c r="E6110" s="64"/>
      <c r="F6110" s="62"/>
      <c r="G6110" s="65"/>
      <c r="H6110" s="66"/>
      <c r="I6110" s="67"/>
      <c r="J6110" s="68"/>
    </row>
    <row r="6111" spans="1:10" x14ac:dyDescent="0.35">
      <c r="A6111" s="62"/>
      <c r="B6111" s="63"/>
      <c r="C6111" s="63"/>
      <c r="D6111" s="63"/>
      <c r="E6111" s="64"/>
      <c r="F6111" s="62"/>
      <c r="G6111" s="65"/>
      <c r="H6111" s="66"/>
      <c r="I6111" s="67"/>
      <c r="J6111" s="68"/>
    </row>
    <row r="6112" spans="1:10" x14ac:dyDescent="0.35">
      <c r="A6112" s="62"/>
      <c r="B6112" s="63"/>
      <c r="C6112" s="63"/>
      <c r="D6112" s="63"/>
      <c r="E6112" s="64"/>
      <c r="F6112" s="62"/>
      <c r="G6112" s="65"/>
      <c r="H6112" s="66"/>
      <c r="I6112" s="67"/>
      <c r="J6112" s="68"/>
    </row>
    <row r="6113" spans="1:10" x14ac:dyDescent="0.35">
      <c r="A6113" s="62"/>
      <c r="B6113" s="63"/>
      <c r="C6113" s="63"/>
      <c r="D6113" s="63"/>
      <c r="E6113" s="64"/>
      <c r="F6113" s="62"/>
      <c r="G6113" s="65"/>
      <c r="H6113" s="66"/>
      <c r="I6113" s="67"/>
      <c r="J6113" s="68"/>
    </row>
    <row r="6114" spans="1:10" x14ac:dyDescent="0.35">
      <c r="A6114" s="62"/>
      <c r="B6114" s="63"/>
      <c r="C6114" s="63"/>
      <c r="D6114" s="63"/>
      <c r="E6114" s="64"/>
      <c r="F6114" s="62"/>
      <c r="G6114" s="65"/>
      <c r="H6114" s="66"/>
      <c r="I6114" s="67"/>
      <c r="J6114" s="68"/>
    </row>
    <row r="6115" spans="1:10" x14ac:dyDescent="0.35">
      <c r="A6115" s="62"/>
      <c r="B6115" s="63"/>
      <c r="C6115" s="63"/>
      <c r="D6115" s="63"/>
      <c r="E6115" s="64"/>
      <c r="F6115" s="62"/>
      <c r="G6115" s="65"/>
      <c r="H6115" s="66"/>
      <c r="I6115" s="67"/>
      <c r="J6115" s="68"/>
    </row>
    <row r="6116" spans="1:10" x14ac:dyDescent="0.35">
      <c r="A6116" s="62"/>
      <c r="B6116" s="63"/>
      <c r="C6116" s="63"/>
      <c r="D6116" s="63"/>
      <c r="E6116" s="64"/>
      <c r="F6116" s="62"/>
      <c r="G6116" s="65"/>
      <c r="H6116" s="66"/>
      <c r="I6116" s="67"/>
      <c r="J6116" s="68"/>
    </row>
    <row r="6117" spans="1:10" x14ac:dyDescent="0.35">
      <c r="A6117" s="62"/>
      <c r="B6117" s="63"/>
      <c r="C6117" s="63"/>
      <c r="D6117" s="63"/>
      <c r="E6117" s="64"/>
      <c r="F6117" s="62"/>
      <c r="G6117" s="65"/>
      <c r="H6117" s="66"/>
      <c r="I6117" s="67"/>
      <c r="J6117" s="68"/>
    </row>
    <row r="6118" spans="1:10" x14ac:dyDescent="0.35">
      <c r="A6118" s="62"/>
      <c r="B6118" s="63"/>
      <c r="C6118" s="63"/>
      <c r="D6118" s="63"/>
      <c r="E6118" s="64"/>
      <c r="F6118" s="62"/>
      <c r="G6118" s="65"/>
      <c r="H6118" s="66"/>
      <c r="I6118" s="67"/>
      <c r="J6118" s="68"/>
    </row>
    <row r="6119" spans="1:10" x14ac:dyDescent="0.35">
      <c r="A6119" s="62"/>
      <c r="B6119" s="63"/>
      <c r="C6119" s="63"/>
      <c r="D6119" s="63"/>
      <c r="E6119" s="64"/>
      <c r="F6119" s="62"/>
      <c r="G6119" s="65"/>
      <c r="H6119" s="66"/>
      <c r="I6119" s="67"/>
      <c r="J6119" s="68"/>
    </row>
    <row r="6120" spans="1:10" x14ac:dyDescent="0.35">
      <c r="A6120" s="62"/>
      <c r="B6120" s="63"/>
      <c r="C6120" s="63"/>
      <c r="D6120" s="63"/>
      <c r="E6120" s="64"/>
      <c r="F6120" s="62"/>
      <c r="G6120" s="65"/>
      <c r="H6120" s="66"/>
      <c r="I6120" s="67"/>
      <c r="J6120" s="68"/>
    </row>
    <row r="6121" spans="1:10" x14ac:dyDescent="0.35">
      <c r="A6121" s="62"/>
      <c r="B6121" s="63"/>
      <c r="C6121" s="63"/>
      <c r="D6121" s="63"/>
      <c r="E6121" s="64"/>
      <c r="F6121" s="62"/>
      <c r="G6121" s="65"/>
      <c r="H6121" s="66"/>
      <c r="I6121" s="67"/>
      <c r="J6121" s="68"/>
    </row>
    <row r="6122" spans="1:10" x14ac:dyDescent="0.35">
      <c r="A6122" s="62"/>
      <c r="B6122" s="63"/>
      <c r="C6122" s="63"/>
      <c r="D6122" s="63"/>
      <c r="E6122" s="64"/>
      <c r="F6122" s="62"/>
      <c r="G6122" s="65"/>
      <c r="H6122" s="66"/>
      <c r="I6122" s="67"/>
      <c r="J6122" s="68"/>
    </row>
    <row r="6123" spans="1:10" x14ac:dyDescent="0.35">
      <c r="A6123" s="62"/>
      <c r="B6123" s="63"/>
      <c r="C6123" s="63"/>
      <c r="D6123" s="63"/>
      <c r="E6123" s="64"/>
      <c r="F6123" s="62"/>
      <c r="G6123" s="65"/>
      <c r="H6123" s="66"/>
      <c r="I6123" s="67"/>
      <c r="J6123" s="68"/>
    </row>
    <row r="6124" spans="1:10" x14ac:dyDescent="0.35">
      <c r="A6124" s="62"/>
      <c r="B6124" s="63"/>
      <c r="C6124" s="63"/>
      <c r="D6124" s="63"/>
      <c r="E6124" s="64"/>
      <c r="F6124" s="62"/>
      <c r="G6124" s="65"/>
      <c r="H6124" s="66"/>
      <c r="I6124" s="67"/>
      <c r="J6124" s="68"/>
    </row>
    <row r="6125" spans="1:10" x14ac:dyDescent="0.35">
      <c r="A6125" s="62"/>
      <c r="B6125" s="63"/>
      <c r="C6125" s="63"/>
      <c r="D6125" s="63"/>
      <c r="E6125" s="64"/>
      <c r="F6125" s="62"/>
      <c r="G6125" s="65"/>
      <c r="H6125" s="66"/>
      <c r="I6125" s="67"/>
      <c r="J6125" s="68"/>
    </row>
    <row r="6126" spans="1:10" x14ac:dyDescent="0.35">
      <c r="A6126" s="62"/>
      <c r="B6126" s="63"/>
      <c r="C6126" s="63"/>
      <c r="D6126" s="63"/>
      <c r="E6126" s="64"/>
      <c r="F6126" s="62"/>
      <c r="G6126" s="65"/>
      <c r="H6126" s="66"/>
      <c r="I6126" s="67"/>
      <c r="J6126" s="68"/>
    </row>
    <row r="6127" spans="1:10" x14ac:dyDescent="0.35">
      <c r="A6127" s="62"/>
      <c r="B6127" s="63"/>
      <c r="C6127" s="63"/>
      <c r="D6127" s="63"/>
      <c r="E6127" s="64"/>
      <c r="F6127" s="62"/>
      <c r="G6127" s="65"/>
      <c r="H6127" s="66"/>
      <c r="I6127" s="67"/>
      <c r="J6127" s="68"/>
    </row>
    <row r="6128" spans="1:10" x14ac:dyDescent="0.35">
      <c r="A6128" s="62"/>
      <c r="B6128" s="63"/>
      <c r="C6128" s="63"/>
      <c r="D6128" s="63"/>
      <c r="E6128" s="64"/>
      <c r="F6128" s="62"/>
      <c r="G6128" s="65"/>
      <c r="H6128" s="66"/>
      <c r="I6128" s="67"/>
      <c r="J6128" s="68"/>
    </row>
    <row r="6129" spans="1:10" x14ac:dyDescent="0.35">
      <c r="A6129" s="62"/>
      <c r="B6129" s="63"/>
      <c r="C6129" s="63"/>
      <c r="D6129" s="63"/>
      <c r="E6129" s="64"/>
      <c r="F6129" s="62"/>
      <c r="G6129" s="65"/>
      <c r="H6129" s="66"/>
      <c r="I6129" s="67"/>
      <c r="J6129" s="68"/>
    </row>
    <row r="6130" spans="1:10" x14ac:dyDescent="0.35">
      <c r="A6130" s="62"/>
      <c r="B6130" s="63"/>
      <c r="C6130" s="63"/>
      <c r="D6130" s="63"/>
      <c r="E6130" s="64"/>
      <c r="F6130" s="62"/>
      <c r="G6130" s="65"/>
      <c r="H6130" s="66"/>
      <c r="I6130" s="67"/>
      <c r="J6130" s="68"/>
    </row>
    <row r="6131" spans="1:10" x14ac:dyDescent="0.35">
      <c r="A6131" s="62"/>
      <c r="B6131" s="63"/>
      <c r="C6131" s="63"/>
      <c r="D6131" s="63"/>
      <c r="E6131" s="64"/>
      <c r="F6131" s="62"/>
      <c r="G6131" s="65"/>
      <c r="H6131" s="66"/>
      <c r="I6131" s="67"/>
      <c r="J6131" s="68"/>
    </row>
    <row r="6132" spans="1:10" x14ac:dyDescent="0.35">
      <c r="A6132" s="62"/>
      <c r="B6132" s="63"/>
      <c r="C6132" s="63"/>
      <c r="D6132" s="63"/>
      <c r="E6132" s="64"/>
      <c r="F6132" s="62"/>
      <c r="G6132" s="65"/>
      <c r="H6132" s="66"/>
      <c r="I6132" s="67"/>
      <c r="J6132" s="68"/>
    </row>
    <row r="6133" spans="1:10" x14ac:dyDescent="0.35">
      <c r="A6133" s="62"/>
      <c r="B6133" s="63"/>
      <c r="C6133" s="63"/>
      <c r="D6133" s="63"/>
      <c r="E6133" s="64"/>
      <c r="F6133" s="62"/>
      <c r="G6133" s="65"/>
      <c r="H6133" s="66"/>
      <c r="I6133" s="67"/>
      <c r="J6133" s="68"/>
    </row>
    <row r="6134" spans="1:10" x14ac:dyDescent="0.35">
      <c r="A6134" s="62"/>
      <c r="B6134" s="63"/>
      <c r="C6134" s="63"/>
      <c r="D6134" s="63"/>
      <c r="E6134" s="64"/>
      <c r="F6134" s="62"/>
      <c r="G6134" s="65"/>
      <c r="H6134" s="66"/>
      <c r="I6134" s="67"/>
      <c r="J6134" s="68"/>
    </row>
    <row r="6135" spans="1:10" x14ac:dyDescent="0.35">
      <c r="A6135" s="62"/>
      <c r="B6135" s="63"/>
      <c r="C6135" s="63"/>
      <c r="D6135" s="63"/>
      <c r="E6135" s="64"/>
      <c r="F6135" s="62"/>
      <c r="G6135" s="65"/>
      <c r="H6135" s="66"/>
      <c r="I6135" s="67"/>
      <c r="J6135" s="68"/>
    </row>
    <row r="6136" spans="1:10" x14ac:dyDescent="0.35">
      <c r="A6136" s="62"/>
      <c r="B6136" s="63"/>
      <c r="C6136" s="63"/>
      <c r="D6136" s="63"/>
      <c r="E6136" s="64"/>
      <c r="F6136" s="62"/>
      <c r="G6136" s="65"/>
      <c r="H6136" s="66"/>
      <c r="I6136" s="67"/>
      <c r="J6136" s="68"/>
    </row>
    <row r="6137" spans="1:10" x14ac:dyDescent="0.35">
      <c r="A6137" s="62"/>
      <c r="B6137" s="63"/>
      <c r="C6137" s="63"/>
      <c r="D6137" s="63"/>
      <c r="E6137" s="64"/>
      <c r="F6137" s="62"/>
      <c r="G6137" s="65"/>
      <c r="H6137" s="66"/>
      <c r="I6137" s="67"/>
      <c r="J6137" s="68"/>
    </row>
    <row r="6138" spans="1:10" x14ac:dyDescent="0.35">
      <c r="A6138" s="62"/>
      <c r="B6138" s="63"/>
      <c r="C6138" s="63"/>
      <c r="D6138" s="63"/>
      <c r="E6138" s="64"/>
      <c r="F6138" s="62"/>
      <c r="G6138" s="65"/>
      <c r="H6138" s="66"/>
      <c r="I6138" s="67"/>
      <c r="J6138" s="68"/>
    </row>
    <row r="6139" spans="1:10" x14ac:dyDescent="0.35">
      <c r="A6139" s="62"/>
      <c r="B6139" s="63"/>
      <c r="C6139" s="63"/>
      <c r="D6139" s="63"/>
      <c r="E6139" s="64"/>
      <c r="F6139" s="62"/>
      <c r="G6139" s="65"/>
      <c r="H6139" s="66"/>
      <c r="I6139" s="67"/>
      <c r="J6139" s="68"/>
    </row>
    <row r="6140" spans="1:10" x14ac:dyDescent="0.35">
      <c r="A6140" s="62"/>
      <c r="B6140" s="63"/>
      <c r="C6140" s="63"/>
      <c r="D6140" s="63"/>
      <c r="E6140" s="64"/>
      <c r="F6140" s="62"/>
      <c r="G6140" s="65"/>
      <c r="H6140" s="66"/>
      <c r="I6140" s="67"/>
      <c r="J6140" s="68"/>
    </row>
    <row r="6141" spans="1:10" x14ac:dyDescent="0.35">
      <c r="A6141" s="62"/>
      <c r="B6141" s="63"/>
      <c r="C6141" s="63"/>
      <c r="D6141" s="63"/>
      <c r="E6141" s="64"/>
      <c r="F6141" s="62"/>
      <c r="G6141" s="65"/>
      <c r="H6141" s="66"/>
      <c r="I6141" s="67"/>
      <c r="J6141" s="68"/>
    </row>
    <row r="6142" spans="1:10" x14ac:dyDescent="0.35">
      <c r="A6142" s="62"/>
      <c r="B6142" s="63"/>
      <c r="C6142" s="63"/>
      <c r="D6142" s="63"/>
      <c r="E6142" s="64"/>
      <c r="F6142" s="62"/>
      <c r="G6142" s="65"/>
      <c r="H6142" s="66"/>
      <c r="I6142" s="67"/>
      <c r="J6142" s="68"/>
    </row>
    <row r="6143" spans="1:10" x14ac:dyDescent="0.35">
      <c r="A6143" s="62"/>
      <c r="B6143" s="63"/>
      <c r="C6143" s="63"/>
      <c r="D6143" s="63"/>
      <c r="E6143" s="64"/>
      <c r="F6143" s="62"/>
      <c r="G6143" s="65"/>
      <c r="H6143" s="66"/>
      <c r="I6143" s="67"/>
      <c r="J6143" s="68"/>
    </row>
  </sheetData>
  <autoFilter ref="AG1:AV3281" xr:uid="{EDE641F2-76D3-4CB7-B80A-BDFCA022A765}"/>
  <conditionalFormatting sqref="I2:I3804 I3814:I6143">
    <cfRule type="expression" dxfId="33" priority="6">
      <formula>IF(AND(I2&lt;&gt;0,I2&lt;0.7),TRUE,FALSE)</formula>
    </cfRule>
  </conditionalFormatting>
  <conditionalFormatting sqref="AL2:AL3281">
    <cfRule type="expression" dxfId="32" priority="5">
      <formula>IF(AND(AL2&lt;&gt;0,AL2&lt;0.7),TRUE,FALSE)</formula>
    </cfRule>
  </conditionalFormatting>
  <conditionalFormatting sqref="AL3045:AL3281">
    <cfRule type="expression" dxfId="31" priority="4">
      <formula>IF(AND(AL3045&lt;&gt;0,AL3045&lt;0.7),TRUE,FALSE)</formula>
    </cfRule>
  </conditionalFormatting>
  <conditionalFormatting sqref="I3814:I4926">
    <cfRule type="expression" dxfId="30" priority="3">
      <formula>IF(AND(I3814&lt;&gt;0,I3814&lt;0.7),TRUE,FALSE)</formula>
    </cfRule>
  </conditionalFormatting>
  <conditionalFormatting sqref="N652:N653 N655:N659 N664:N665 N667:N668 N671 N673:N679 N681:N683 N687 N693 N698 N700 N704 N706:N707 N710:N711 N714:N721 N725 N728 N732 N734:N737 N739 N742 N744:N745">
    <cfRule type="expression" dxfId="29" priority="1">
      <formula>IF(AND(N652&lt;&gt;0,N652&lt;0.7),TRUE,FALSE)</formula>
    </cfRule>
  </conditionalFormatting>
  <dataValidations count="4">
    <dataValidation type="list" allowBlank="1" showInputMessage="1" showErrorMessage="1" sqref="G3809:G3811 C3810" xr:uid="{0FE538A2-511A-45EA-8224-F711D454EE0D}">
      <formula1>$A$1:$J$1</formula1>
    </dataValidation>
    <dataValidation type="list" allowBlank="1" showInputMessage="1" showErrorMessage="1" sqref="E3810" xr:uid="{FB494333-C3DC-42A6-8A17-9B49ED1EFF30}">
      <formula1>$AO$3813:$AO$3850</formula1>
    </dataValidation>
    <dataValidation type="list" allowBlank="1" showInputMessage="1" showErrorMessage="1" sqref="E3811" xr:uid="{8D0E2E9A-4B3E-458E-9148-44ABC2C96245}">
      <formula1>$AM$3813:$AM$3893</formula1>
    </dataValidation>
    <dataValidation type="list" allowBlank="1" showInputMessage="1" showErrorMessage="1" sqref="E3809" xr:uid="{13DF2175-C840-46FD-B327-F5F698457C6C}">
      <formula1>$AP$3813:$AP$4300</formula1>
    </dataValidation>
  </dataValidations>
  <pageMargins left="0.15748031496062992" right="0.15748031496062992" top="0.74803149606299213" bottom="0.74803149606299213" header="0.35433070866141736" footer="0.31496062992125984"/>
  <pageSetup paperSize="9" orientation="portrait" horizontalDpi="4294967292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A39DC-32B9-4618-9C34-F35D25F46B6B}">
  <sheetPr codeName="Hoja5">
    <tabColor theme="5" tint="0.39997558519241921"/>
  </sheetPr>
  <dimension ref="A1:R3336"/>
  <sheetViews>
    <sheetView zoomScaleNormal="100" workbookViewId="0">
      <pane ySplit="1" topLeftCell="A808" activePane="bottomLeft" state="frozen"/>
      <selection pane="bottomLeft" activeCell="B835" sqref="B835"/>
    </sheetView>
  </sheetViews>
  <sheetFormatPr baseColWidth="10" defaultRowHeight="12.75" x14ac:dyDescent="0.35"/>
  <cols>
    <col min="1" max="1" width="15.59765625" bestFit="1" customWidth="1"/>
    <col min="2" max="2" width="51.3984375" customWidth="1"/>
    <col min="3" max="3" width="20" customWidth="1"/>
    <col min="4" max="4" width="51.86328125" customWidth="1"/>
    <col min="5" max="11" width="14.3984375" style="21" customWidth="1"/>
    <col min="12" max="12" width="30.59765625" style="21" customWidth="1"/>
  </cols>
  <sheetData>
    <row r="1" spans="1:12" x14ac:dyDescent="0.35">
      <c r="A1" t="s">
        <v>4762</v>
      </c>
      <c r="B1" t="s">
        <v>5585</v>
      </c>
      <c r="C1" t="s">
        <v>4873</v>
      </c>
      <c r="D1" t="s">
        <v>3</v>
      </c>
      <c r="E1" s="21" t="s">
        <v>4758</v>
      </c>
      <c r="F1" t="s">
        <v>7665</v>
      </c>
      <c r="G1" t="s">
        <v>7666</v>
      </c>
      <c r="H1" t="s">
        <v>7667</v>
      </c>
      <c r="I1" t="s">
        <v>7668</v>
      </c>
      <c r="J1" t="s">
        <v>7669</v>
      </c>
      <c r="K1" t="s">
        <v>7670</v>
      </c>
      <c r="L1" t="s">
        <v>6996</v>
      </c>
    </row>
    <row r="2" spans="1:12" x14ac:dyDescent="0.35">
      <c r="A2" t="s">
        <v>4275</v>
      </c>
      <c r="B2" s="23" t="s">
        <v>4</v>
      </c>
      <c r="C2" t="s">
        <v>4387</v>
      </c>
      <c r="D2" t="s">
        <v>6</v>
      </c>
      <c r="E2" s="21">
        <v>243.39</v>
      </c>
      <c r="L2" s="23" t="str">
        <f>+_01_CODIGOS_Y_COSTOS_xlsm[[#This Row],[FABRICA]]&amp;_01_CODIGOS_Y_COSTOS_xlsm[[#This Row],[CODIGO]]</f>
        <v>FADERS-001</v>
      </c>
    </row>
    <row r="3" spans="1:12" x14ac:dyDescent="0.35">
      <c r="A3" t="s">
        <v>4275</v>
      </c>
      <c r="B3" s="23" t="s">
        <v>7</v>
      </c>
      <c r="C3" t="s">
        <v>4388</v>
      </c>
      <c r="D3" t="s">
        <v>8</v>
      </c>
      <c r="E3" s="21">
        <v>129.67500000000001</v>
      </c>
      <c r="L3" s="23" t="str">
        <f>+_01_CODIGOS_Y_COSTOS_xlsm[[#This Row],[FABRICA]]&amp;_01_CODIGOS_Y_COSTOS_xlsm[[#This Row],[CODIGO]]</f>
        <v>FADERS-002</v>
      </c>
    </row>
    <row r="4" spans="1:12" x14ac:dyDescent="0.35">
      <c r="A4" t="s">
        <v>4275</v>
      </c>
      <c r="B4" s="23" t="s">
        <v>9</v>
      </c>
      <c r="C4" t="s">
        <v>4389</v>
      </c>
      <c r="D4" t="s">
        <v>10</v>
      </c>
      <c r="E4" s="21">
        <v>141.64500000000001</v>
      </c>
      <c r="L4" s="23" t="str">
        <f>+_01_CODIGOS_Y_COSTOS_xlsm[[#This Row],[FABRICA]]&amp;_01_CODIGOS_Y_COSTOS_xlsm[[#This Row],[CODIGO]]</f>
        <v>FADERS-050</v>
      </c>
    </row>
    <row r="5" spans="1:12" x14ac:dyDescent="0.35">
      <c r="A5" t="s">
        <v>4275</v>
      </c>
      <c r="B5" s="23" t="s">
        <v>11</v>
      </c>
      <c r="C5" t="s">
        <v>5153</v>
      </c>
      <c r="D5" t="s">
        <v>12</v>
      </c>
      <c r="E5" s="21">
        <v>140.25649999999999</v>
      </c>
      <c r="L5" s="23" t="str">
        <f>+_01_CODIGOS_Y_COSTOS_xlsm[[#This Row],[FABRICA]]&amp;_01_CODIGOS_Y_COSTOS_xlsm[[#This Row],[CODIGO]]</f>
        <v>FADERF-994</v>
      </c>
    </row>
    <row r="6" spans="1:12" x14ac:dyDescent="0.35">
      <c r="A6" t="s">
        <v>4275</v>
      </c>
      <c r="B6" s="23" t="s">
        <v>13</v>
      </c>
      <c r="C6" t="s">
        <v>5154</v>
      </c>
      <c r="D6" t="s">
        <v>14</v>
      </c>
      <c r="E6" s="21">
        <v>170.46559999999999</v>
      </c>
      <c r="L6" s="23" t="str">
        <f>+_01_CODIGOS_Y_COSTOS_xlsm[[#This Row],[FABRICA]]&amp;_01_CODIGOS_Y_COSTOS_xlsm[[#This Row],[CODIGO]]</f>
        <v>FADERF-978</v>
      </c>
    </row>
    <row r="7" spans="1:12" x14ac:dyDescent="0.35">
      <c r="A7" t="s">
        <v>4275</v>
      </c>
      <c r="B7" s="23" t="s">
        <v>15</v>
      </c>
      <c r="C7" t="s">
        <v>5155</v>
      </c>
      <c r="D7" t="s">
        <v>16</v>
      </c>
      <c r="E7" s="21">
        <v>203.91130000000001</v>
      </c>
      <c r="L7" s="23" t="str">
        <f>+_01_CODIGOS_Y_COSTOS_xlsm[[#This Row],[FABRICA]]&amp;_01_CODIGOS_Y_COSTOS_xlsm[[#This Row],[CODIGO]]</f>
        <v>FADERF-993</v>
      </c>
    </row>
    <row r="8" spans="1:12" x14ac:dyDescent="0.35">
      <c r="A8" t="s">
        <v>4275</v>
      </c>
      <c r="B8" s="23" t="s">
        <v>17</v>
      </c>
      <c r="C8" t="s">
        <v>5156</v>
      </c>
      <c r="D8" t="s">
        <v>18</v>
      </c>
      <c r="E8" s="21">
        <v>137.0198</v>
      </c>
      <c r="L8" s="23" t="str">
        <f>+_01_CODIGOS_Y_COSTOS_xlsm[[#This Row],[FABRICA]]&amp;_01_CODIGOS_Y_COSTOS_xlsm[[#This Row],[CODIGO]]</f>
        <v>FADERF-977</v>
      </c>
    </row>
    <row r="9" spans="1:12" x14ac:dyDescent="0.35">
      <c r="A9" t="s">
        <v>4275</v>
      </c>
      <c r="B9" s="23" t="s">
        <v>19</v>
      </c>
      <c r="C9" t="s">
        <v>5157</v>
      </c>
      <c r="D9" t="s">
        <v>20</v>
      </c>
      <c r="E9" s="21">
        <v>151.0454</v>
      </c>
      <c r="L9" s="23" t="str">
        <f>+_01_CODIGOS_Y_COSTOS_xlsm[[#This Row],[FABRICA]]&amp;_01_CODIGOS_Y_COSTOS_xlsm[[#This Row],[CODIGO]]</f>
        <v>FADERF-979</v>
      </c>
    </row>
    <row r="10" spans="1:12" x14ac:dyDescent="0.35">
      <c r="A10" t="s">
        <v>4275</v>
      </c>
      <c r="B10" s="23" t="s">
        <v>21</v>
      </c>
      <c r="C10" t="s">
        <v>5158</v>
      </c>
      <c r="D10" t="s">
        <v>22</v>
      </c>
      <c r="E10" s="21">
        <v>153.20320000000001</v>
      </c>
      <c r="L10" s="23" t="str">
        <f>+_01_CODIGOS_Y_COSTOS_xlsm[[#This Row],[FABRICA]]&amp;_01_CODIGOS_Y_COSTOS_xlsm[[#This Row],[CODIGO]]</f>
        <v>FADERF-566</v>
      </c>
    </row>
    <row r="11" spans="1:12" x14ac:dyDescent="0.35">
      <c r="A11" t="s">
        <v>4275</v>
      </c>
      <c r="B11" s="23" t="s">
        <v>23</v>
      </c>
      <c r="C11" t="s">
        <v>5159</v>
      </c>
      <c r="D11" t="s">
        <v>24</v>
      </c>
      <c r="E11" s="21">
        <v>178.01779999999999</v>
      </c>
      <c r="L11" s="23" t="str">
        <f>+_01_CODIGOS_Y_COSTOS_xlsm[[#This Row],[FABRICA]]&amp;_01_CODIGOS_Y_COSTOS_xlsm[[#This Row],[CODIGO]]</f>
        <v>FADERF-798/80</v>
      </c>
    </row>
    <row r="12" spans="1:12" x14ac:dyDescent="0.35">
      <c r="A12" t="s">
        <v>4275</v>
      </c>
      <c r="B12" s="23" t="s">
        <v>25</v>
      </c>
      <c r="C12" t="s">
        <v>4390</v>
      </c>
      <c r="D12" t="s">
        <v>26</v>
      </c>
      <c r="E12" s="21">
        <v>189.52500000000001</v>
      </c>
      <c r="L12" s="23" t="str">
        <f>+_01_CODIGOS_Y_COSTOS_xlsm[[#This Row],[FABRICA]]&amp;_01_CODIGOS_Y_COSTOS_xlsm[[#This Row],[CODIGO]]</f>
        <v>FADERS-066</v>
      </c>
    </row>
    <row r="13" spans="1:12" x14ac:dyDescent="0.35">
      <c r="A13" t="s">
        <v>4275</v>
      </c>
      <c r="B13" s="23" t="s">
        <v>27</v>
      </c>
      <c r="C13" t="s">
        <v>4391</v>
      </c>
      <c r="D13" t="s">
        <v>28</v>
      </c>
      <c r="E13" s="21">
        <v>204.48750000000001</v>
      </c>
      <c r="L13" s="23" t="str">
        <f>+_01_CODIGOS_Y_COSTOS_xlsm[[#This Row],[FABRICA]]&amp;_01_CODIGOS_Y_COSTOS_xlsm[[#This Row],[CODIGO]]</f>
        <v>FADERS-067</v>
      </c>
    </row>
    <row r="14" spans="1:12" x14ac:dyDescent="0.35">
      <c r="A14" t="s">
        <v>4275</v>
      </c>
      <c r="B14" s="23" t="s">
        <v>29</v>
      </c>
      <c r="C14" t="s">
        <v>4392</v>
      </c>
      <c r="D14" t="s">
        <v>30</v>
      </c>
      <c r="E14" s="21">
        <v>244.38749999999999</v>
      </c>
      <c r="L14" s="23" t="str">
        <f>+_01_CODIGOS_Y_COSTOS_xlsm[[#This Row],[FABRICA]]&amp;_01_CODIGOS_Y_COSTOS_xlsm[[#This Row],[CODIGO]]</f>
        <v>FADERS-105</v>
      </c>
    </row>
    <row r="15" spans="1:12" x14ac:dyDescent="0.35">
      <c r="A15" t="s">
        <v>4275</v>
      </c>
      <c r="B15" s="23" t="s">
        <v>31</v>
      </c>
      <c r="C15" t="s">
        <v>6675</v>
      </c>
      <c r="D15" t="s">
        <v>32</v>
      </c>
      <c r="E15" s="21">
        <v>140.25649999999999</v>
      </c>
      <c r="L15" s="23" t="str">
        <f>+_01_CODIGOS_Y_COSTOS_xlsm[[#This Row],[FABRICA]]&amp;_01_CODIGOS_Y_COSTOS_xlsm[[#This Row],[CODIGO]]</f>
        <v>FADERF-740/Ve</v>
      </c>
    </row>
    <row r="16" spans="1:12" x14ac:dyDescent="0.35">
      <c r="A16" t="s">
        <v>4275</v>
      </c>
      <c r="B16" s="23" t="s">
        <v>33</v>
      </c>
      <c r="C16" t="s">
        <v>5143</v>
      </c>
      <c r="D16" t="s">
        <v>34</v>
      </c>
      <c r="E16" s="21">
        <v>187.72790000000001</v>
      </c>
      <c r="L16" s="23" t="str">
        <f>+_01_CODIGOS_Y_COSTOS_xlsm[[#This Row],[FABRICA]]&amp;_01_CODIGOS_Y_COSTOS_xlsm[[#This Row],[CODIGO]]</f>
        <v>FADERF-002</v>
      </c>
    </row>
    <row r="17" spans="1:12" x14ac:dyDescent="0.35">
      <c r="A17" t="s">
        <v>4275</v>
      </c>
      <c r="B17" s="23" t="s">
        <v>35</v>
      </c>
      <c r="C17" t="s">
        <v>6704</v>
      </c>
      <c r="D17" t="s">
        <v>36</v>
      </c>
      <c r="E17" s="21">
        <v>200.6747</v>
      </c>
      <c r="L17" s="23" t="str">
        <f>+_01_CODIGOS_Y_COSTOS_xlsm[[#This Row],[FABRICA]]&amp;_01_CODIGOS_Y_COSTOS_xlsm[[#This Row],[CODIGO]]</f>
        <v>FADERF-1022/N</v>
      </c>
    </row>
    <row r="18" spans="1:12" x14ac:dyDescent="0.35">
      <c r="A18" t="s">
        <v>4275</v>
      </c>
      <c r="B18" s="23" t="s">
        <v>37</v>
      </c>
      <c r="C18" t="s">
        <v>5160</v>
      </c>
      <c r="D18" t="s">
        <v>38</v>
      </c>
      <c r="E18" s="21">
        <v>172.6234</v>
      </c>
      <c r="L18" s="23" t="str">
        <f>+_01_CODIGOS_Y_COSTOS_xlsm[[#This Row],[FABRICA]]&amp;_01_CODIGOS_Y_COSTOS_xlsm[[#This Row],[CODIGO]]</f>
        <v>FADERF-1026</v>
      </c>
    </row>
    <row r="19" spans="1:12" x14ac:dyDescent="0.35">
      <c r="A19" t="s">
        <v>4275</v>
      </c>
      <c r="B19" s="23" t="s">
        <v>39</v>
      </c>
      <c r="C19" t="s">
        <v>5144</v>
      </c>
      <c r="D19" t="s">
        <v>40</v>
      </c>
      <c r="E19" s="21">
        <v>204.99019999999999</v>
      </c>
      <c r="L19" s="23" t="str">
        <f>+_01_CODIGOS_Y_COSTOS_xlsm[[#This Row],[FABRICA]]&amp;_01_CODIGOS_Y_COSTOS_xlsm[[#This Row],[CODIGO]]</f>
        <v>FADERF-005</v>
      </c>
    </row>
    <row r="20" spans="1:12" x14ac:dyDescent="0.35">
      <c r="A20" t="s">
        <v>4275</v>
      </c>
      <c r="B20" s="23" t="s">
        <v>41</v>
      </c>
      <c r="C20" t="s">
        <v>5161</v>
      </c>
      <c r="D20" t="s">
        <v>42</v>
      </c>
      <c r="E20" s="21">
        <v>151.0454</v>
      </c>
      <c r="L20" s="23" t="str">
        <f>+_01_CODIGOS_Y_COSTOS_xlsm[[#This Row],[FABRICA]]&amp;_01_CODIGOS_Y_COSTOS_xlsm[[#This Row],[CODIGO]]</f>
        <v>FADERF-001</v>
      </c>
    </row>
    <row r="21" spans="1:12" x14ac:dyDescent="0.35">
      <c r="A21" t="s">
        <v>4275</v>
      </c>
      <c r="B21" s="23" t="s">
        <v>43</v>
      </c>
      <c r="C21" t="s">
        <v>5162</v>
      </c>
      <c r="D21" t="s">
        <v>44</v>
      </c>
      <c r="E21" s="21">
        <v>159.67660000000001</v>
      </c>
      <c r="L21" s="23" t="str">
        <f>+_01_CODIGOS_Y_COSTOS_xlsm[[#This Row],[FABRICA]]&amp;_01_CODIGOS_Y_COSTOS_xlsm[[#This Row],[CODIGO]]</f>
        <v>FADERF-003</v>
      </c>
    </row>
    <row r="22" spans="1:12" x14ac:dyDescent="0.35">
      <c r="A22" t="s">
        <v>4275</v>
      </c>
      <c r="B22" s="23" t="s">
        <v>45</v>
      </c>
      <c r="C22" t="s">
        <v>11104</v>
      </c>
      <c r="D22" t="s">
        <v>46</v>
      </c>
      <c r="E22" s="21">
        <v>156.43989999999999</v>
      </c>
      <c r="L22" s="23" t="str">
        <f>+_01_CODIGOS_Y_COSTOS_xlsm[[#This Row],[FABRICA]]&amp;_01_CODIGOS_Y_COSTOS_xlsm[[#This Row],[CODIGO]]</f>
        <v>FADERF-996/Ne</v>
      </c>
    </row>
    <row r="23" spans="1:12" x14ac:dyDescent="0.35">
      <c r="A23" t="s">
        <v>4275</v>
      </c>
      <c r="B23" s="23" t="s">
        <v>47</v>
      </c>
      <c r="C23" t="s">
        <v>5163</v>
      </c>
      <c r="D23" t="s">
        <v>48</v>
      </c>
      <c r="E23" s="21">
        <v>192.04349999999999</v>
      </c>
      <c r="L23" s="23" t="str">
        <f>+_01_CODIGOS_Y_COSTOS_xlsm[[#This Row],[FABRICA]]&amp;_01_CODIGOS_Y_COSTOS_xlsm[[#This Row],[CODIGO]]</f>
        <v>FADERF-1004</v>
      </c>
    </row>
    <row r="24" spans="1:12" x14ac:dyDescent="0.35">
      <c r="A24" t="s">
        <v>4275</v>
      </c>
      <c r="B24" s="23" t="s">
        <v>49</v>
      </c>
      <c r="C24" t="s">
        <v>5164</v>
      </c>
      <c r="D24" t="s">
        <v>50</v>
      </c>
      <c r="E24" s="21">
        <v>153.20320000000001</v>
      </c>
      <c r="L24" s="23" t="str">
        <f>+_01_CODIGOS_Y_COSTOS_xlsm[[#This Row],[FABRICA]]&amp;_01_CODIGOS_Y_COSTOS_xlsm[[#This Row],[CODIGO]]</f>
        <v>FADERF-0013/P</v>
      </c>
    </row>
    <row r="25" spans="1:12" x14ac:dyDescent="0.35">
      <c r="A25" t="s">
        <v>4275</v>
      </c>
      <c r="B25" s="23" t="s">
        <v>51</v>
      </c>
      <c r="C25" t="s">
        <v>5165</v>
      </c>
      <c r="D25" t="s">
        <v>52</v>
      </c>
      <c r="E25" s="21">
        <v>119.75749999999999</v>
      </c>
      <c r="L25" s="23" t="str">
        <f>+_01_CODIGOS_Y_COSTOS_xlsm[[#This Row],[FABRICA]]&amp;_01_CODIGOS_Y_COSTOS_xlsm[[#This Row],[CODIGO]]</f>
        <v>FADERF-0014/Bl</v>
      </c>
    </row>
    <row r="26" spans="1:12" x14ac:dyDescent="0.35">
      <c r="A26" t="s">
        <v>4275</v>
      </c>
      <c r="B26" s="23" t="s">
        <v>53</v>
      </c>
      <c r="C26" t="s">
        <v>5166</v>
      </c>
      <c r="D26" t="s">
        <v>54</v>
      </c>
      <c r="E26" s="21">
        <v>134.86199999999999</v>
      </c>
      <c r="L26" s="23" t="str">
        <f>+_01_CODIGOS_Y_COSTOS_xlsm[[#This Row],[FABRICA]]&amp;_01_CODIGOS_Y_COSTOS_xlsm[[#This Row],[CODIGO]]</f>
        <v>FADERF-110</v>
      </c>
    </row>
    <row r="27" spans="1:12" x14ac:dyDescent="0.35">
      <c r="A27" t="s">
        <v>4275</v>
      </c>
      <c r="B27" s="23" t="s">
        <v>55</v>
      </c>
      <c r="C27" t="s">
        <v>5167</v>
      </c>
      <c r="D27" t="s">
        <v>56</v>
      </c>
      <c r="E27" s="21">
        <v>183.41229999999999</v>
      </c>
      <c r="L27" s="23" t="str">
        <f>+_01_CODIGOS_Y_COSTOS_xlsm[[#This Row],[FABRICA]]&amp;_01_CODIGOS_Y_COSTOS_xlsm[[#This Row],[CODIGO]]</f>
        <v>FADERF-995</v>
      </c>
    </row>
    <row r="28" spans="1:12" x14ac:dyDescent="0.35">
      <c r="A28" t="s">
        <v>4275</v>
      </c>
      <c r="B28" s="23" t="s">
        <v>57</v>
      </c>
      <c r="C28" t="s">
        <v>5168</v>
      </c>
      <c r="D28" t="s">
        <v>58</v>
      </c>
      <c r="E28" s="21">
        <v>180.1756</v>
      </c>
      <c r="L28" s="23" t="str">
        <f>+_01_CODIGOS_Y_COSTOS_xlsm[[#This Row],[FABRICA]]&amp;_01_CODIGOS_Y_COSTOS_xlsm[[#This Row],[CODIGO]]</f>
        <v>FADERF-036</v>
      </c>
    </row>
    <row r="29" spans="1:12" x14ac:dyDescent="0.35">
      <c r="A29" t="s">
        <v>4275</v>
      </c>
      <c r="B29" s="23" t="s">
        <v>59</v>
      </c>
      <c r="C29" t="s">
        <v>5169</v>
      </c>
      <c r="D29" t="s">
        <v>60</v>
      </c>
      <c r="E29" s="21">
        <v>180.1756</v>
      </c>
      <c r="L29" s="23" t="str">
        <f>+_01_CODIGOS_Y_COSTOS_xlsm[[#This Row],[FABRICA]]&amp;_01_CODIGOS_Y_COSTOS_xlsm[[#This Row],[CODIGO]]</f>
        <v>FADERF-037</v>
      </c>
    </row>
    <row r="30" spans="1:12" x14ac:dyDescent="0.35">
      <c r="A30" t="s">
        <v>4275</v>
      </c>
      <c r="B30" s="23" t="s">
        <v>61</v>
      </c>
      <c r="C30" t="s">
        <v>5170</v>
      </c>
      <c r="D30" t="s">
        <v>62</v>
      </c>
      <c r="E30" s="21">
        <v>180.1756</v>
      </c>
      <c r="L30" s="23" t="str">
        <f>+_01_CODIGOS_Y_COSTOS_xlsm[[#This Row],[FABRICA]]&amp;_01_CODIGOS_Y_COSTOS_xlsm[[#This Row],[CODIGO]]</f>
        <v>FADERF-030</v>
      </c>
    </row>
    <row r="31" spans="1:12" x14ac:dyDescent="0.35">
      <c r="A31" t="s">
        <v>4275</v>
      </c>
      <c r="B31" s="23" t="s">
        <v>63</v>
      </c>
      <c r="C31" t="s">
        <v>6659</v>
      </c>
      <c r="D31" t="s">
        <v>64</v>
      </c>
      <c r="E31" s="21">
        <v>157.60499999999999</v>
      </c>
      <c r="L31" s="23" t="str">
        <f>+_01_CODIGOS_Y_COSTOS_xlsm[[#This Row],[FABRICA]]&amp;_01_CODIGOS_Y_COSTOS_xlsm[[#This Row],[CODIGO]]</f>
        <v>FADERS-024 Gr</v>
      </c>
    </row>
    <row r="32" spans="1:12" x14ac:dyDescent="0.35">
      <c r="A32" t="s">
        <v>4275</v>
      </c>
      <c r="B32" s="23" t="s">
        <v>65</v>
      </c>
      <c r="C32" t="s">
        <v>5171</v>
      </c>
      <c r="D32" t="s">
        <v>66</v>
      </c>
      <c r="E32" s="21">
        <v>127.30970000000001</v>
      </c>
      <c r="L32" s="23" t="str">
        <f>+_01_CODIGOS_Y_COSTOS_xlsm[[#This Row],[FABRICA]]&amp;_01_CODIGOS_Y_COSTOS_xlsm[[#This Row],[CODIGO]]</f>
        <v>FADERF-044</v>
      </c>
    </row>
    <row r="33" spans="1:12" x14ac:dyDescent="0.35">
      <c r="A33" t="s">
        <v>4275</v>
      </c>
      <c r="B33" s="23" t="s">
        <v>67</v>
      </c>
      <c r="C33" t="s">
        <v>5172</v>
      </c>
      <c r="D33" t="s">
        <v>68</v>
      </c>
      <c r="E33" s="21">
        <v>183.41229999999999</v>
      </c>
      <c r="L33" s="23" t="str">
        <f>+_01_CODIGOS_Y_COSTOS_xlsm[[#This Row],[FABRICA]]&amp;_01_CODIGOS_Y_COSTOS_xlsm[[#This Row],[CODIGO]]</f>
        <v>FADERF-1023</v>
      </c>
    </row>
    <row r="34" spans="1:12" x14ac:dyDescent="0.35">
      <c r="A34" t="s">
        <v>4275</v>
      </c>
      <c r="B34" s="23" t="s">
        <v>69</v>
      </c>
      <c r="C34" t="s">
        <v>5173</v>
      </c>
      <c r="D34" t="s">
        <v>70</v>
      </c>
      <c r="E34" s="21">
        <v>131.62530000000001</v>
      </c>
      <c r="L34" s="23" t="str">
        <f>+_01_CODIGOS_Y_COSTOS_xlsm[[#This Row],[FABRICA]]&amp;_01_CODIGOS_Y_COSTOS_xlsm[[#This Row],[CODIGO]]</f>
        <v>FADERF-232</v>
      </c>
    </row>
    <row r="35" spans="1:12" x14ac:dyDescent="0.35">
      <c r="A35" t="s">
        <v>4275</v>
      </c>
      <c r="B35" s="23" t="s">
        <v>71</v>
      </c>
      <c r="C35" t="s">
        <v>5174</v>
      </c>
      <c r="D35" t="s">
        <v>72</v>
      </c>
      <c r="E35" s="21">
        <v>153.20320000000001</v>
      </c>
      <c r="L35" s="23" t="str">
        <f>+_01_CODIGOS_Y_COSTOS_xlsm[[#This Row],[FABRICA]]&amp;_01_CODIGOS_Y_COSTOS_xlsm[[#This Row],[CODIGO]]</f>
        <v>FADERF-0012/D</v>
      </c>
    </row>
    <row r="36" spans="1:12" x14ac:dyDescent="0.35">
      <c r="A36" t="s">
        <v>4275</v>
      </c>
      <c r="B36" s="23" t="s">
        <v>73</v>
      </c>
      <c r="C36" t="s">
        <v>5175</v>
      </c>
      <c r="D36" t="s">
        <v>74</v>
      </c>
      <c r="E36" s="21">
        <v>180.1756</v>
      </c>
      <c r="L36" s="23" t="str">
        <f>+_01_CODIGOS_Y_COSTOS_xlsm[[#This Row],[FABRICA]]&amp;_01_CODIGOS_Y_COSTOS_xlsm[[#This Row],[CODIGO]]</f>
        <v>FADERF-028</v>
      </c>
    </row>
    <row r="37" spans="1:12" x14ac:dyDescent="0.35">
      <c r="A37" t="s">
        <v>4275</v>
      </c>
      <c r="B37" s="23" t="s">
        <v>75</v>
      </c>
      <c r="C37" t="s">
        <v>5176</v>
      </c>
      <c r="D37" t="s">
        <v>76</v>
      </c>
      <c r="E37" s="21">
        <v>168.30779999999999</v>
      </c>
      <c r="L37" s="23" t="str">
        <f>+_01_CODIGOS_Y_COSTOS_xlsm[[#This Row],[FABRICA]]&amp;_01_CODIGOS_Y_COSTOS_xlsm[[#This Row],[CODIGO]]</f>
        <v>FADERF-042</v>
      </c>
    </row>
    <row r="38" spans="1:12" x14ac:dyDescent="0.35">
      <c r="A38" t="s">
        <v>4275</v>
      </c>
      <c r="B38" s="23" t="s">
        <v>77</v>
      </c>
      <c r="C38" t="s">
        <v>5177</v>
      </c>
      <c r="D38" t="s">
        <v>78</v>
      </c>
      <c r="E38" s="21">
        <v>156.43989999999999</v>
      </c>
      <c r="L38" s="23" t="str">
        <f>+_01_CODIGOS_Y_COSTOS_xlsm[[#This Row],[FABRICA]]&amp;_01_CODIGOS_Y_COSTOS_xlsm[[#This Row],[CODIGO]]</f>
        <v>FADERF-997</v>
      </c>
    </row>
    <row r="39" spans="1:12" x14ac:dyDescent="0.35">
      <c r="A39" t="s">
        <v>4275</v>
      </c>
      <c r="B39" s="23" t="s">
        <v>79</v>
      </c>
      <c r="C39" t="s">
        <v>4394</v>
      </c>
      <c r="D39" t="s">
        <v>80</v>
      </c>
      <c r="E39" s="21">
        <v>167.58</v>
      </c>
      <c r="L39" s="23" t="str">
        <f>+_01_CODIGOS_Y_COSTOS_xlsm[[#This Row],[FABRICA]]&amp;_01_CODIGOS_Y_COSTOS_xlsm[[#This Row],[CODIGO]]</f>
        <v>FADERS-003</v>
      </c>
    </row>
    <row r="40" spans="1:12" x14ac:dyDescent="0.35">
      <c r="A40" t="s">
        <v>4275</v>
      </c>
      <c r="B40" s="23" t="s">
        <v>81</v>
      </c>
      <c r="C40" t="s">
        <v>5178</v>
      </c>
      <c r="D40" t="s">
        <v>82</v>
      </c>
      <c r="E40" s="21">
        <v>140.25649999999999</v>
      </c>
      <c r="L40" s="23" t="str">
        <f>+_01_CODIGOS_Y_COSTOS_xlsm[[#This Row],[FABRICA]]&amp;_01_CODIGOS_Y_COSTOS_xlsm[[#This Row],[CODIGO]]</f>
        <v>FADERF-798</v>
      </c>
    </row>
    <row r="41" spans="1:12" x14ac:dyDescent="0.35">
      <c r="A41" t="s">
        <v>4275</v>
      </c>
      <c r="B41" s="23" t="s">
        <v>83</v>
      </c>
      <c r="C41" t="s">
        <v>5179</v>
      </c>
      <c r="D41" t="s">
        <v>84</v>
      </c>
      <c r="E41" s="21">
        <v>151.0454</v>
      </c>
      <c r="L41" s="23" t="str">
        <f>+_01_CODIGOS_Y_COSTOS_xlsm[[#This Row],[FABRICA]]&amp;_01_CODIGOS_Y_COSTOS_xlsm[[#This Row],[CODIGO]]</f>
        <v>FADERF-016</v>
      </c>
    </row>
    <row r="42" spans="1:12" x14ac:dyDescent="0.35">
      <c r="A42" t="s">
        <v>4275</v>
      </c>
      <c r="B42" s="23" t="s">
        <v>85</v>
      </c>
      <c r="C42" t="s">
        <v>5180</v>
      </c>
      <c r="D42" t="s">
        <v>86</v>
      </c>
      <c r="E42" s="21">
        <v>146.72989999999999</v>
      </c>
      <c r="L42" s="23" t="str">
        <f>+_01_CODIGOS_Y_COSTOS_xlsm[[#This Row],[FABRICA]]&amp;_01_CODIGOS_Y_COSTOS_xlsm[[#This Row],[CODIGO]]</f>
        <v>FADERF-027</v>
      </c>
    </row>
    <row r="43" spans="1:12" x14ac:dyDescent="0.35">
      <c r="A43" t="s">
        <v>4275</v>
      </c>
      <c r="B43" s="23" t="s">
        <v>87</v>
      </c>
      <c r="C43" t="s">
        <v>4395</v>
      </c>
      <c r="D43" t="s">
        <v>88</v>
      </c>
      <c r="E43" s="21">
        <v>129.67500000000001</v>
      </c>
      <c r="L43" s="23" t="str">
        <f>+_01_CODIGOS_Y_COSTOS_xlsm[[#This Row],[FABRICA]]&amp;_01_CODIGOS_Y_COSTOS_xlsm[[#This Row],[CODIGO]]</f>
        <v>FADERS-010</v>
      </c>
    </row>
    <row r="44" spans="1:12" x14ac:dyDescent="0.35">
      <c r="A44" t="s">
        <v>4275</v>
      </c>
      <c r="B44" s="23" t="s">
        <v>89</v>
      </c>
      <c r="C44" t="s">
        <v>4396</v>
      </c>
      <c r="D44" t="s">
        <v>90</v>
      </c>
      <c r="E44" s="21">
        <v>135.66</v>
      </c>
      <c r="L44" s="23" t="str">
        <f>+_01_CODIGOS_Y_COSTOS_xlsm[[#This Row],[FABRICA]]&amp;_01_CODIGOS_Y_COSTOS_xlsm[[#This Row],[CODIGO]]</f>
        <v>FADERS-016</v>
      </c>
    </row>
    <row r="45" spans="1:12" x14ac:dyDescent="0.35">
      <c r="A45" t="s">
        <v>4275</v>
      </c>
      <c r="B45" s="23" t="s">
        <v>91</v>
      </c>
      <c r="C45" t="s">
        <v>4397</v>
      </c>
      <c r="D45" t="s">
        <v>92</v>
      </c>
      <c r="E45" s="21">
        <v>161.595</v>
      </c>
      <c r="L45" s="23" t="str">
        <f>+_01_CODIGOS_Y_COSTOS_xlsm[[#This Row],[FABRICA]]&amp;_01_CODIGOS_Y_COSTOS_xlsm[[#This Row],[CODIGO]]</f>
        <v>FADERS-022</v>
      </c>
    </row>
    <row r="46" spans="1:12" x14ac:dyDescent="0.35">
      <c r="A46" t="s">
        <v>4275</v>
      </c>
      <c r="B46" s="23" t="s">
        <v>93</v>
      </c>
      <c r="C46" t="s">
        <v>4398</v>
      </c>
      <c r="D46" t="s">
        <v>94</v>
      </c>
      <c r="E46" s="21">
        <v>157.60499999999999</v>
      </c>
      <c r="L46" s="23" t="str">
        <f>+_01_CODIGOS_Y_COSTOS_xlsm[[#This Row],[FABRICA]]&amp;_01_CODIGOS_Y_COSTOS_xlsm[[#This Row],[CODIGO]]</f>
        <v>FADERS-023</v>
      </c>
    </row>
    <row r="47" spans="1:12" x14ac:dyDescent="0.35">
      <c r="A47" t="s">
        <v>4275</v>
      </c>
      <c r="B47" s="23" t="s">
        <v>95</v>
      </c>
      <c r="C47" t="s">
        <v>4393</v>
      </c>
      <c r="D47" t="s">
        <v>96</v>
      </c>
      <c r="E47" s="21">
        <v>157.60499999999999</v>
      </c>
      <c r="L47" s="23" t="str">
        <f>+_01_CODIGOS_Y_COSTOS_xlsm[[#This Row],[FABRICA]]&amp;_01_CODIGOS_Y_COSTOS_xlsm[[#This Row],[CODIGO]]</f>
        <v>FADERS-024</v>
      </c>
    </row>
    <row r="48" spans="1:12" x14ac:dyDescent="0.35">
      <c r="A48" t="s">
        <v>4275</v>
      </c>
      <c r="B48" s="23" t="s">
        <v>97</v>
      </c>
      <c r="C48" t="s">
        <v>9822</v>
      </c>
      <c r="D48" t="s">
        <v>98</v>
      </c>
      <c r="E48" s="21">
        <v>127.68</v>
      </c>
      <c r="L48" s="23" t="str">
        <f>+_01_CODIGOS_Y_COSTOS_xlsm[[#This Row],[FABRICA]]&amp;_01_CODIGOS_Y_COSTOS_xlsm[[#This Row],[CODIGO]]</f>
        <v>FADERS-076/A</v>
      </c>
    </row>
    <row r="49" spans="1:12" x14ac:dyDescent="0.35">
      <c r="A49" t="s">
        <v>4275</v>
      </c>
      <c r="B49" s="23" t="s">
        <v>99</v>
      </c>
      <c r="C49" t="s">
        <v>4399</v>
      </c>
      <c r="D49" t="s">
        <v>100</v>
      </c>
      <c r="E49" s="21">
        <v>170.57249999999999</v>
      </c>
      <c r="L49" s="23" t="str">
        <f>+_01_CODIGOS_Y_COSTOS_xlsm[[#This Row],[FABRICA]]&amp;_01_CODIGOS_Y_COSTOS_xlsm[[#This Row],[CODIGO]]</f>
        <v>FADERS-028</v>
      </c>
    </row>
    <row r="50" spans="1:12" x14ac:dyDescent="0.35">
      <c r="A50" t="s">
        <v>4275</v>
      </c>
      <c r="B50" s="23" t="s">
        <v>101</v>
      </c>
      <c r="C50" t="s">
        <v>4400</v>
      </c>
      <c r="D50" t="s">
        <v>102</v>
      </c>
      <c r="E50" s="21">
        <v>159.6</v>
      </c>
      <c r="L50" s="23" t="str">
        <f>+_01_CODIGOS_Y_COSTOS_xlsm[[#This Row],[FABRICA]]&amp;_01_CODIGOS_Y_COSTOS_xlsm[[#This Row],[CODIGO]]</f>
        <v>FADERS-040</v>
      </c>
    </row>
    <row r="51" spans="1:12" x14ac:dyDescent="0.35">
      <c r="A51" t="s">
        <v>4275</v>
      </c>
      <c r="B51" s="23" t="s">
        <v>103</v>
      </c>
      <c r="C51" t="s">
        <v>4401</v>
      </c>
      <c r="D51" t="s">
        <v>104</v>
      </c>
      <c r="E51" s="21">
        <v>204.48750000000001</v>
      </c>
      <c r="L51" s="23" t="str">
        <f>+_01_CODIGOS_Y_COSTOS_xlsm[[#This Row],[FABRICA]]&amp;_01_CODIGOS_Y_COSTOS_xlsm[[#This Row],[CODIGO]]</f>
        <v>FADERS-043</v>
      </c>
    </row>
    <row r="52" spans="1:12" x14ac:dyDescent="0.35">
      <c r="A52" t="s">
        <v>4275</v>
      </c>
      <c r="B52" s="23" t="s">
        <v>105</v>
      </c>
      <c r="C52" t="s">
        <v>4402</v>
      </c>
      <c r="D52" t="s">
        <v>106</v>
      </c>
      <c r="E52" s="21">
        <v>199.5</v>
      </c>
      <c r="L52" s="23" t="str">
        <f>+_01_CODIGOS_Y_COSTOS_xlsm[[#This Row],[FABRICA]]&amp;_01_CODIGOS_Y_COSTOS_xlsm[[#This Row],[CODIGO]]</f>
        <v>FADERS-045</v>
      </c>
    </row>
    <row r="53" spans="1:12" x14ac:dyDescent="0.35">
      <c r="A53" t="s">
        <v>4275</v>
      </c>
      <c r="B53" s="23" t="s">
        <v>107</v>
      </c>
      <c r="C53" t="s">
        <v>4403</v>
      </c>
      <c r="D53" t="s">
        <v>108</v>
      </c>
      <c r="E53" s="21">
        <v>137.655</v>
      </c>
      <c r="L53" s="23" t="str">
        <f>+_01_CODIGOS_Y_COSTOS_xlsm[[#This Row],[FABRICA]]&amp;_01_CODIGOS_Y_COSTOS_xlsm[[#This Row],[CODIGO]]</f>
        <v>FADERS-048</v>
      </c>
    </row>
    <row r="54" spans="1:12" x14ac:dyDescent="0.35">
      <c r="A54" t="s">
        <v>4275</v>
      </c>
      <c r="B54" s="23" t="s">
        <v>109</v>
      </c>
      <c r="C54" t="s">
        <v>4404</v>
      </c>
      <c r="D54" t="s">
        <v>110</v>
      </c>
      <c r="E54" s="21">
        <v>237.405</v>
      </c>
      <c r="L54" s="23" t="str">
        <f>+_01_CODIGOS_Y_COSTOS_xlsm[[#This Row],[FABRICA]]&amp;_01_CODIGOS_Y_COSTOS_xlsm[[#This Row],[CODIGO]]</f>
        <v>FADERS-027</v>
      </c>
    </row>
    <row r="55" spans="1:12" x14ac:dyDescent="0.35">
      <c r="A55" t="s">
        <v>4275</v>
      </c>
      <c r="B55" s="23" t="s">
        <v>111</v>
      </c>
      <c r="C55" t="s">
        <v>4405</v>
      </c>
      <c r="D55" t="s">
        <v>112</v>
      </c>
      <c r="E55" s="21">
        <v>154.61250000000001</v>
      </c>
      <c r="L55" s="23" t="str">
        <f>+_01_CODIGOS_Y_COSTOS_xlsm[[#This Row],[FABRICA]]&amp;_01_CODIGOS_Y_COSTOS_xlsm[[#This Row],[CODIGO]]</f>
        <v>FADERS-068</v>
      </c>
    </row>
    <row r="56" spans="1:12" x14ac:dyDescent="0.35">
      <c r="A56" t="s">
        <v>4275</v>
      </c>
      <c r="B56" s="23" t="s">
        <v>113</v>
      </c>
      <c r="C56" t="s">
        <v>4406</v>
      </c>
      <c r="D56" t="s">
        <v>114</v>
      </c>
      <c r="E56" s="21">
        <v>154.61250000000001</v>
      </c>
      <c r="L56" s="23" t="str">
        <f>+_01_CODIGOS_Y_COSTOS_xlsm[[#This Row],[FABRICA]]&amp;_01_CODIGOS_Y_COSTOS_xlsm[[#This Row],[CODIGO]]</f>
        <v>FADERS-069</v>
      </c>
    </row>
    <row r="57" spans="1:12" x14ac:dyDescent="0.35">
      <c r="A57" t="s">
        <v>4275</v>
      </c>
      <c r="B57" s="23" t="s">
        <v>115</v>
      </c>
      <c r="C57" t="s">
        <v>4407</v>
      </c>
      <c r="D57" t="s">
        <v>116</v>
      </c>
      <c r="E57" s="21">
        <v>118.7025</v>
      </c>
      <c r="L57" s="23" t="str">
        <f>+_01_CODIGOS_Y_COSTOS_xlsm[[#This Row],[FABRICA]]&amp;_01_CODIGOS_Y_COSTOS_xlsm[[#This Row],[CODIGO]]</f>
        <v>FADERS-119</v>
      </c>
    </row>
    <row r="58" spans="1:12" x14ac:dyDescent="0.35">
      <c r="A58" t="s">
        <v>4275</v>
      </c>
      <c r="B58" s="23" t="s">
        <v>117</v>
      </c>
      <c r="C58" t="s">
        <v>4408</v>
      </c>
      <c r="D58" t="s">
        <v>118</v>
      </c>
      <c r="E58" s="21">
        <v>399</v>
      </c>
      <c r="L58" s="23" t="str">
        <f>+_01_CODIGOS_Y_COSTOS_xlsm[[#This Row],[FABRICA]]&amp;_01_CODIGOS_Y_COSTOS_xlsm[[#This Row],[CODIGO]]</f>
        <v>FADERS-121</v>
      </c>
    </row>
    <row r="59" spans="1:12" x14ac:dyDescent="0.35">
      <c r="A59" t="s">
        <v>4275</v>
      </c>
      <c r="B59" s="23" t="s">
        <v>119</v>
      </c>
      <c r="C59" t="s">
        <v>4409</v>
      </c>
      <c r="D59" t="s">
        <v>120</v>
      </c>
      <c r="E59" s="21">
        <v>159.6</v>
      </c>
      <c r="L59" s="23" t="str">
        <f>+_01_CODIGOS_Y_COSTOS_xlsm[[#This Row],[FABRICA]]&amp;_01_CODIGOS_Y_COSTOS_xlsm[[#This Row],[CODIGO]]</f>
        <v>FADERS-009</v>
      </c>
    </row>
    <row r="60" spans="1:12" x14ac:dyDescent="0.35">
      <c r="A60" t="s">
        <v>4275</v>
      </c>
      <c r="B60" s="23" t="s">
        <v>121</v>
      </c>
      <c r="C60" t="s">
        <v>4410</v>
      </c>
      <c r="D60" t="s">
        <v>120</v>
      </c>
      <c r="E60" s="21">
        <v>149.625</v>
      </c>
      <c r="L60" s="23" t="str">
        <f>+_01_CODIGOS_Y_COSTOS_xlsm[[#This Row],[FABRICA]]&amp;_01_CODIGOS_Y_COSTOS_xlsm[[#This Row],[CODIGO]]</f>
        <v>FADERS-015</v>
      </c>
    </row>
    <row r="61" spans="1:12" x14ac:dyDescent="0.35">
      <c r="A61" t="s">
        <v>4275</v>
      </c>
      <c r="B61" s="23" t="s">
        <v>122</v>
      </c>
      <c r="C61" t="s">
        <v>4411</v>
      </c>
      <c r="D61" t="s">
        <v>123</v>
      </c>
      <c r="E61" s="21">
        <v>149.625</v>
      </c>
      <c r="L61" s="23" t="str">
        <f>+_01_CODIGOS_Y_COSTOS_xlsm[[#This Row],[FABRICA]]&amp;_01_CODIGOS_Y_COSTOS_xlsm[[#This Row],[CODIGO]]</f>
        <v>FADERS-014</v>
      </c>
    </row>
    <row r="62" spans="1:12" x14ac:dyDescent="0.35">
      <c r="A62" t="s">
        <v>4275</v>
      </c>
      <c r="B62" s="23" t="s">
        <v>124</v>
      </c>
      <c r="C62" t="s">
        <v>4412</v>
      </c>
      <c r="D62" t="s">
        <v>125</v>
      </c>
      <c r="E62" s="21">
        <v>211.47</v>
      </c>
      <c r="L62" s="23" t="str">
        <f>+_01_CODIGOS_Y_COSTOS_xlsm[[#This Row],[FABRICA]]&amp;_01_CODIGOS_Y_COSTOS_xlsm[[#This Row],[CODIGO]]</f>
        <v>FADERS-131</v>
      </c>
    </row>
    <row r="63" spans="1:12" x14ac:dyDescent="0.35">
      <c r="A63" t="s">
        <v>4275</v>
      </c>
      <c r="B63" s="23" t="s">
        <v>126</v>
      </c>
      <c r="C63" t="s">
        <v>4413</v>
      </c>
      <c r="D63" t="s">
        <v>127</v>
      </c>
      <c r="E63" s="21">
        <v>215.46</v>
      </c>
      <c r="L63" s="23" t="str">
        <f>+_01_CODIGOS_Y_COSTOS_xlsm[[#This Row],[FABRICA]]&amp;_01_CODIGOS_Y_COSTOS_xlsm[[#This Row],[CODIGO]]</f>
        <v>FADERS-038</v>
      </c>
    </row>
    <row r="64" spans="1:12" x14ac:dyDescent="0.35">
      <c r="A64" t="s">
        <v>4275</v>
      </c>
      <c r="B64" s="23" t="s">
        <v>128</v>
      </c>
      <c r="C64" t="s">
        <v>4414</v>
      </c>
      <c r="D64" t="s">
        <v>129</v>
      </c>
      <c r="E64" s="21">
        <v>221.44499999999999</v>
      </c>
      <c r="L64" s="23" t="str">
        <f>+_01_CODIGOS_Y_COSTOS_xlsm[[#This Row],[FABRICA]]&amp;_01_CODIGOS_Y_COSTOS_xlsm[[#This Row],[CODIGO]]</f>
        <v>FADERS-084</v>
      </c>
    </row>
    <row r="65" spans="1:12" x14ac:dyDescent="0.35">
      <c r="A65" t="s">
        <v>4275</v>
      </c>
      <c r="B65" s="23" t="s">
        <v>130</v>
      </c>
      <c r="C65" t="s">
        <v>4415</v>
      </c>
      <c r="D65" t="s">
        <v>131</v>
      </c>
      <c r="E65" s="21">
        <v>253.36500000000001</v>
      </c>
      <c r="L65" s="23" t="str">
        <f>+_01_CODIGOS_Y_COSTOS_xlsm[[#This Row],[FABRICA]]&amp;_01_CODIGOS_Y_COSTOS_xlsm[[#This Row],[CODIGO]]</f>
        <v>FADERS-035</v>
      </c>
    </row>
    <row r="66" spans="1:12" x14ac:dyDescent="0.35">
      <c r="A66" t="s">
        <v>4275</v>
      </c>
      <c r="B66" s="23" t="s">
        <v>132</v>
      </c>
      <c r="C66" t="s">
        <v>4416</v>
      </c>
      <c r="D66" t="s">
        <v>133</v>
      </c>
      <c r="E66" s="21">
        <v>215.46</v>
      </c>
      <c r="L66" s="23" t="str">
        <f>+_01_CODIGOS_Y_COSTOS_xlsm[[#This Row],[FABRICA]]&amp;_01_CODIGOS_Y_COSTOS_xlsm[[#This Row],[CODIGO]]</f>
        <v>FADERS-036</v>
      </c>
    </row>
    <row r="67" spans="1:12" x14ac:dyDescent="0.35">
      <c r="A67" t="s">
        <v>4275</v>
      </c>
      <c r="B67" s="23" t="s">
        <v>134</v>
      </c>
      <c r="C67" t="s">
        <v>4417</v>
      </c>
      <c r="D67" t="s">
        <v>135</v>
      </c>
      <c r="E67" s="21">
        <v>179.55</v>
      </c>
      <c r="L67" s="23" t="str">
        <f>+_01_CODIGOS_Y_COSTOS_xlsm[[#This Row],[FABRICA]]&amp;_01_CODIGOS_Y_COSTOS_xlsm[[#This Row],[CODIGO]]</f>
        <v>FADERS-079</v>
      </c>
    </row>
    <row r="68" spans="1:12" x14ac:dyDescent="0.35">
      <c r="A68" t="s">
        <v>4275</v>
      </c>
      <c r="B68" s="23" t="s">
        <v>136</v>
      </c>
      <c r="C68" t="s">
        <v>4418</v>
      </c>
      <c r="D68" t="s">
        <v>137</v>
      </c>
      <c r="E68" s="21">
        <v>289.27499999999998</v>
      </c>
      <c r="L68" s="23" t="str">
        <f>+_01_CODIGOS_Y_COSTOS_xlsm[[#This Row],[FABRICA]]&amp;_01_CODIGOS_Y_COSTOS_xlsm[[#This Row],[CODIGO]]</f>
        <v>FADERS-083</v>
      </c>
    </row>
    <row r="69" spans="1:12" x14ac:dyDescent="0.35">
      <c r="A69" t="s">
        <v>4275</v>
      </c>
      <c r="B69" s="23" t="s">
        <v>138</v>
      </c>
      <c r="C69" t="s">
        <v>4419</v>
      </c>
      <c r="D69" t="s">
        <v>139</v>
      </c>
      <c r="E69" s="21">
        <v>137.655</v>
      </c>
      <c r="L69" s="23" t="str">
        <f>+_01_CODIGOS_Y_COSTOS_xlsm[[#This Row],[FABRICA]]&amp;_01_CODIGOS_Y_COSTOS_xlsm[[#This Row],[CODIGO]]</f>
        <v>FADERS-047</v>
      </c>
    </row>
    <row r="70" spans="1:12" x14ac:dyDescent="0.35">
      <c r="A70" t="s">
        <v>4275</v>
      </c>
      <c r="B70" s="23" t="s">
        <v>140</v>
      </c>
      <c r="C70" t="s">
        <v>4420</v>
      </c>
      <c r="D70" t="s">
        <v>141</v>
      </c>
      <c r="E70" s="21">
        <v>137.655</v>
      </c>
      <c r="L70" s="23" t="str">
        <f>+_01_CODIGOS_Y_COSTOS_xlsm[[#This Row],[FABRICA]]&amp;_01_CODIGOS_Y_COSTOS_xlsm[[#This Row],[CODIGO]]</f>
        <v>FADERS-049</v>
      </c>
    </row>
    <row r="71" spans="1:12" x14ac:dyDescent="0.35">
      <c r="A71" t="s">
        <v>4275</v>
      </c>
      <c r="B71" s="23" t="s">
        <v>142</v>
      </c>
      <c r="C71" t="s">
        <v>4421</v>
      </c>
      <c r="D71" t="s">
        <v>143</v>
      </c>
      <c r="E71" s="21">
        <v>299.25</v>
      </c>
      <c r="L71" s="23" t="str">
        <f>+_01_CODIGOS_Y_COSTOS_xlsm[[#This Row],[FABRICA]]&amp;_01_CODIGOS_Y_COSTOS_xlsm[[#This Row],[CODIGO]]</f>
        <v>FADERS-114</v>
      </c>
    </row>
    <row r="72" spans="1:12" x14ac:dyDescent="0.35">
      <c r="A72" t="s">
        <v>4275</v>
      </c>
      <c r="B72" s="23" t="s">
        <v>144</v>
      </c>
      <c r="C72" t="s">
        <v>4422</v>
      </c>
      <c r="D72" t="s">
        <v>145</v>
      </c>
      <c r="E72" s="21">
        <v>215.46</v>
      </c>
      <c r="L72" s="23" t="str">
        <f>+_01_CODIGOS_Y_COSTOS_xlsm[[#This Row],[FABRICA]]&amp;_01_CODIGOS_Y_COSTOS_xlsm[[#This Row],[CODIGO]]</f>
        <v>FADERS-116</v>
      </c>
    </row>
    <row r="73" spans="1:12" x14ac:dyDescent="0.35">
      <c r="A73" t="s">
        <v>4275</v>
      </c>
      <c r="B73" s="23" t="s">
        <v>146</v>
      </c>
      <c r="C73" t="s">
        <v>4423</v>
      </c>
      <c r="D73" t="s">
        <v>147</v>
      </c>
      <c r="E73" s="21">
        <v>431.91750000000002</v>
      </c>
      <c r="L73" s="23" t="str">
        <f>+_01_CODIGOS_Y_COSTOS_xlsm[[#This Row],[FABRICA]]&amp;_01_CODIGOS_Y_COSTOS_xlsm[[#This Row],[CODIGO]]</f>
        <v>FADERS-106</v>
      </c>
    </row>
    <row r="74" spans="1:12" x14ac:dyDescent="0.35">
      <c r="A74" t="s">
        <v>4275</v>
      </c>
      <c r="B74" s="23" t="s">
        <v>148</v>
      </c>
      <c r="C74" t="s">
        <v>4424</v>
      </c>
      <c r="D74" t="s">
        <v>149</v>
      </c>
      <c r="E74" s="21">
        <v>164.58750000000001</v>
      </c>
      <c r="L74" s="23" t="str">
        <f>+_01_CODIGOS_Y_COSTOS_xlsm[[#This Row],[FABRICA]]&amp;_01_CODIGOS_Y_COSTOS_xlsm[[#This Row],[CODIGO]]</f>
        <v>FADERS-013</v>
      </c>
    </row>
    <row r="75" spans="1:12" x14ac:dyDescent="0.35">
      <c r="A75" t="s">
        <v>4275</v>
      </c>
      <c r="B75" s="23" t="s">
        <v>150</v>
      </c>
      <c r="C75" t="s">
        <v>4425</v>
      </c>
      <c r="D75" t="s">
        <v>151</v>
      </c>
      <c r="E75" s="21">
        <v>194.51249999999999</v>
      </c>
      <c r="L75" s="23" t="str">
        <f>+_01_CODIGOS_Y_COSTOS_xlsm[[#This Row],[FABRICA]]&amp;_01_CODIGOS_Y_COSTOS_xlsm[[#This Row],[CODIGO]]</f>
        <v>FADERS-108</v>
      </c>
    </row>
    <row r="76" spans="1:12" x14ac:dyDescent="0.35">
      <c r="A76" t="s">
        <v>4275</v>
      </c>
      <c r="B76" s="23" t="s">
        <v>152</v>
      </c>
      <c r="C76" t="s">
        <v>4426</v>
      </c>
      <c r="D76" t="s">
        <v>153</v>
      </c>
      <c r="E76" s="21">
        <v>153.61500000000001</v>
      </c>
      <c r="L76" s="23" t="str">
        <f>+_01_CODIGOS_Y_COSTOS_xlsm[[#This Row],[FABRICA]]&amp;_01_CODIGOS_Y_COSTOS_xlsm[[#This Row],[CODIGO]]</f>
        <v>FADERS-110</v>
      </c>
    </row>
    <row r="77" spans="1:12" x14ac:dyDescent="0.35">
      <c r="A77" t="s">
        <v>4275</v>
      </c>
      <c r="B77" s="23" t="s">
        <v>154</v>
      </c>
      <c r="C77" t="s">
        <v>4427</v>
      </c>
      <c r="D77" t="s">
        <v>155</v>
      </c>
      <c r="E77" s="21">
        <v>196.50749999999999</v>
      </c>
      <c r="L77" s="23" t="str">
        <f>+_01_CODIGOS_Y_COSTOS_xlsm[[#This Row],[FABRICA]]&amp;_01_CODIGOS_Y_COSTOS_xlsm[[#This Row],[CODIGO]]</f>
        <v>FADERS-042</v>
      </c>
    </row>
    <row r="78" spans="1:12" x14ac:dyDescent="0.35">
      <c r="A78" t="s">
        <v>4275</v>
      </c>
      <c r="B78" s="23" t="s">
        <v>156</v>
      </c>
      <c r="C78" t="s">
        <v>5145</v>
      </c>
      <c r="D78" t="s">
        <v>157</v>
      </c>
      <c r="E78" s="21">
        <v>192.04349999999999</v>
      </c>
      <c r="L78" s="23" t="str">
        <f>+_01_CODIGOS_Y_COSTOS_xlsm[[#This Row],[FABRICA]]&amp;_01_CODIGOS_Y_COSTOS_xlsm[[#This Row],[CODIGO]]</f>
        <v>FADERF-0015</v>
      </c>
    </row>
    <row r="79" spans="1:12" x14ac:dyDescent="0.35">
      <c r="A79" t="s">
        <v>4275</v>
      </c>
      <c r="B79" s="23" t="s">
        <v>158</v>
      </c>
      <c r="C79" t="s">
        <v>4428</v>
      </c>
      <c r="D79" t="s">
        <v>159</v>
      </c>
      <c r="E79" s="21">
        <v>131.66999999999999</v>
      </c>
      <c r="L79" s="23" t="str">
        <f>+_01_CODIGOS_Y_COSTOS_xlsm[[#This Row],[FABRICA]]&amp;_01_CODIGOS_Y_COSTOS_xlsm[[#This Row],[CODIGO]]</f>
        <v>FADERS-006</v>
      </c>
    </row>
    <row r="80" spans="1:12" x14ac:dyDescent="0.35">
      <c r="A80" t="s">
        <v>4275</v>
      </c>
      <c r="B80" s="23" t="s">
        <v>160</v>
      </c>
      <c r="C80" t="s">
        <v>4429</v>
      </c>
      <c r="D80" t="s">
        <v>161</v>
      </c>
      <c r="E80" s="21">
        <v>155.61000000000001</v>
      </c>
      <c r="L80" s="23" t="str">
        <f>+_01_CODIGOS_Y_COSTOS_xlsm[[#This Row],[FABRICA]]&amp;_01_CODIGOS_Y_COSTOS_xlsm[[#This Row],[CODIGO]]</f>
        <v>FADERS-077</v>
      </c>
    </row>
    <row r="81" spans="1:12" x14ac:dyDescent="0.35">
      <c r="A81" t="s">
        <v>4275</v>
      </c>
      <c r="B81" s="23" t="s">
        <v>162</v>
      </c>
      <c r="C81" t="s">
        <v>4430</v>
      </c>
      <c r="D81" t="s">
        <v>163</v>
      </c>
      <c r="E81" s="21">
        <v>187.53</v>
      </c>
      <c r="L81" s="23" t="str">
        <f>+_01_CODIGOS_Y_COSTOS_xlsm[[#This Row],[FABRICA]]&amp;_01_CODIGOS_Y_COSTOS_xlsm[[#This Row],[CODIGO]]</f>
        <v>FADERS-052</v>
      </c>
    </row>
    <row r="82" spans="1:12" x14ac:dyDescent="0.35">
      <c r="A82" t="s">
        <v>4275</v>
      </c>
      <c r="B82" s="23" t="s">
        <v>164</v>
      </c>
      <c r="C82" t="s">
        <v>4431</v>
      </c>
      <c r="D82" t="s">
        <v>165</v>
      </c>
      <c r="E82" s="21">
        <v>194.51249999999999</v>
      </c>
      <c r="L82" s="23" t="str">
        <f>+_01_CODIGOS_Y_COSTOS_xlsm[[#This Row],[FABRICA]]&amp;_01_CODIGOS_Y_COSTOS_xlsm[[#This Row],[CODIGO]]</f>
        <v>FADERS-111</v>
      </c>
    </row>
    <row r="83" spans="1:12" x14ac:dyDescent="0.35">
      <c r="A83" t="s">
        <v>4275</v>
      </c>
      <c r="B83" s="23" t="s">
        <v>166</v>
      </c>
      <c r="C83" t="s">
        <v>4432</v>
      </c>
      <c r="D83" t="s">
        <v>167</v>
      </c>
      <c r="E83" s="21">
        <v>179.55</v>
      </c>
      <c r="L83" s="23" t="str">
        <f>+_01_CODIGOS_Y_COSTOS_xlsm[[#This Row],[FABRICA]]&amp;_01_CODIGOS_Y_COSTOS_xlsm[[#This Row],[CODIGO]]</f>
        <v>FADERS-127</v>
      </c>
    </row>
    <row r="84" spans="1:12" x14ac:dyDescent="0.35">
      <c r="A84" t="s">
        <v>4275</v>
      </c>
      <c r="B84" s="23" t="s">
        <v>168</v>
      </c>
      <c r="C84" t="s">
        <v>4433</v>
      </c>
      <c r="D84" t="s">
        <v>169</v>
      </c>
      <c r="E84" s="21">
        <v>204.48750000000001</v>
      </c>
      <c r="L84" s="23" t="str">
        <f>+_01_CODIGOS_Y_COSTOS_xlsm[[#This Row],[FABRICA]]&amp;_01_CODIGOS_Y_COSTOS_xlsm[[#This Row],[CODIGO]]</f>
        <v>FADERS-044</v>
      </c>
    </row>
    <row r="85" spans="1:12" x14ac:dyDescent="0.35">
      <c r="A85" t="s">
        <v>4275</v>
      </c>
      <c r="B85" s="23" t="s">
        <v>170</v>
      </c>
      <c r="C85" t="s">
        <v>9823</v>
      </c>
      <c r="D85" t="s">
        <v>171</v>
      </c>
      <c r="E85" s="21">
        <v>144.63749999999999</v>
      </c>
      <c r="L85" s="23" t="str">
        <f>+_01_CODIGOS_Y_COSTOS_xlsm[[#This Row],[FABRICA]]&amp;_01_CODIGOS_Y_COSTOS_xlsm[[#This Row],[CODIGO]]</f>
        <v>FADERS-076/B</v>
      </c>
    </row>
    <row r="86" spans="1:12" x14ac:dyDescent="0.35">
      <c r="A86" t="s">
        <v>4275</v>
      </c>
      <c r="B86" s="23" t="s">
        <v>172</v>
      </c>
      <c r="C86" t="s">
        <v>4434</v>
      </c>
      <c r="D86" t="s">
        <v>173</v>
      </c>
      <c r="E86" s="21">
        <v>183.54</v>
      </c>
      <c r="L86" s="23" t="str">
        <f>+_01_CODIGOS_Y_COSTOS_xlsm[[#This Row],[FABRICA]]&amp;_01_CODIGOS_Y_COSTOS_xlsm[[#This Row],[CODIGO]]</f>
        <v>FADERS-005</v>
      </c>
    </row>
    <row r="87" spans="1:12" x14ac:dyDescent="0.35">
      <c r="A87" t="s">
        <v>4275</v>
      </c>
      <c r="B87" s="23" t="s">
        <v>174</v>
      </c>
      <c r="C87" t="s">
        <v>4435</v>
      </c>
      <c r="D87" t="s">
        <v>175</v>
      </c>
      <c r="E87" s="21">
        <v>239.4</v>
      </c>
      <c r="L87" s="23" t="str">
        <f>+_01_CODIGOS_Y_COSTOS_xlsm[[#This Row],[FABRICA]]&amp;_01_CODIGOS_Y_COSTOS_xlsm[[#This Row],[CODIGO]]</f>
        <v>FADERS-026</v>
      </c>
    </row>
    <row r="88" spans="1:12" x14ac:dyDescent="0.35">
      <c r="A88" t="s">
        <v>4275</v>
      </c>
      <c r="B88" s="23" t="s">
        <v>176</v>
      </c>
      <c r="C88" t="s">
        <v>4436</v>
      </c>
      <c r="D88" t="s">
        <v>177</v>
      </c>
      <c r="E88" s="21">
        <v>169.57499999999999</v>
      </c>
      <c r="L88" s="23" t="str">
        <f>+_01_CODIGOS_Y_COSTOS_xlsm[[#This Row],[FABRICA]]&amp;_01_CODIGOS_Y_COSTOS_xlsm[[#This Row],[CODIGO]]</f>
        <v>FADERS-011</v>
      </c>
    </row>
    <row r="89" spans="1:12" x14ac:dyDescent="0.35">
      <c r="A89" t="s">
        <v>4275</v>
      </c>
      <c r="B89" s="23" t="s">
        <v>178</v>
      </c>
      <c r="C89" t="s">
        <v>4437</v>
      </c>
      <c r="D89" t="s">
        <v>179</v>
      </c>
      <c r="E89" s="21">
        <v>91.77</v>
      </c>
      <c r="L89" s="23" t="str">
        <f>+_01_CODIGOS_Y_COSTOS_xlsm[[#This Row],[FABRICA]]&amp;_01_CODIGOS_Y_COSTOS_xlsm[[#This Row],[CODIGO]]</f>
        <v>FADERS-075</v>
      </c>
    </row>
    <row r="90" spans="1:12" x14ac:dyDescent="0.35">
      <c r="A90" t="s">
        <v>4275</v>
      </c>
      <c r="B90" s="23" t="s">
        <v>180</v>
      </c>
      <c r="C90" t="s">
        <v>4438</v>
      </c>
      <c r="D90" t="s">
        <v>181</v>
      </c>
      <c r="E90" s="21">
        <v>194.51249999999999</v>
      </c>
      <c r="L90" s="23" t="str">
        <f>+_01_CODIGOS_Y_COSTOS_xlsm[[#This Row],[FABRICA]]&amp;_01_CODIGOS_Y_COSTOS_xlsm[[#This Row],[CODIGO]]</f>
        <v>FADERS-070</v>
      </c>
    </row>
    <row r="91" spans="1:12" x14ac:dyDescent="0.35">
      <c r="A91" t="s">
        <v>4275</v>
      </c>
      <c r="B91" s="23" t="s">
        <v>182</v>
      </c>
      <c r="C91" t="s">
        <v>4439</v>
      </c>
      <c r="D91" t="s">
        <v>183</v>
      </c>
      <c r="E91" s="21">
        <v>161.595</v>
      </c>
      <c r="L91" s="23" t="str">
        <f>+_01_CODIGOS_Y_COSTOS_xlsm[[#This Row],[FABRICA]]&amp;_01_CODIGOS_Y_COSTOS_xlsm[[#This Row],[CODIGO]]</f>
        <v>FADERS-021</v>
      </c>
    </row>
    <row r="92" spans="1:12" x14ac:dyDescent="0.35">
      <c r="A92" t="s">
        <v>4275</v>
      </c>
      <c r="B92" s="23" t="s">
        <v>184</v>
      </c>
      <c r="C92" t="s">
        <v>4440</v>
      </c>
      <c r="D92" t="s">
        <v>185</v>
      </c>
      <c r="E92" s="21">
        <v>119.7</v>
      </c>
      <c r="L92" s="23" t="str">
        <f>+_01_CODIGOS_Y_COSTOS_xlsm[[#This Row],[FABRICA]]&amp;_01_CODIGOS_Y_COSTOS_xlsm[[#This Row],[CODIGO]]</f>
        <v>FADERS-071</v>
      </c>
    </row>
    <row r="93" spans="1:12" x14ac:dyDescent="0.35">
      <c r="A93" t="s">
        <v>4275</v>
      </c>
      <c r="B93" s="23" t="s">
        <v>186</v>
      </c>
      <c r="C93" t="s">
        <v>4441</v>
      </c>
      <c r="D93" t="s">
        <v>187</v>
      </c>
      <c r="E93" s="21">
        <v>249.375</v>
      </c>
      <c r="L93" s="23" t="str">
        <f>+_01_CODIGOS_Y_COSTOS_xlsm[[#This Row],[FABRICA]]&amp;_01_CODIGOS_Y_COSTOS_xlsm[[#This Row],[CODIGO]]</f>
        <v>FADERS-072</v>
      </c>
    </row>
    <row r="94" spans="1:12" x14ac:dyDescent="0.35">
      <c r="A94" t="s">
        <v>4275</v>
      </c>
      <c r="B94" s="23" t="s">
        <v>188</v>
      </c>
      <c r="C94" t="s">
        <v>5181</v>
      </c>
      <c r="D94" t="s">
        <v>189</v>
      </c>
      <c r="E94" s="21">
        <v>168.30779999999999</v>
      </c>
      <c r="L94" s="23" t="str">
        <f>+_01_CODIGOS_Y_COSTOS_xlsm[[#This Row],[FABRICA]]&amp;_01_CODIGOS_Y_COSTOS_xlsm[[#This Row],[CODIGO]]</f>
        <v>FADERF-059</v>
      </c>
    </row>
    <row r="95" spans="1:12" x14ac:dyDescent="0.35">
      <c r="A95" t="s">
        <v>4275</v>
      </c>
      <c r="B95" s="23" t="s">
        <v>190</v>
      </c>
      <c r="C95" t="s">
        <v>4442</v>
      </c>
      <c r="D95" t="s">
        <v>191</v>
      </c>
      <c r="E95" s="21">
        <v>259.35000000000002</v>
      </c>
      <c r="L95" s="23" t="str">
        <f>+_01_CODIGOS_Y_COSTOS_xlsm[[#This Row],[FABRICA]]&amp;_01_CODIGOS_Y_COSTOS_xlsm[[#This Row],[CODIGO]]</f>
        <v>FADERS-082</v>
      </c>
    </row>
    <row r="96" spans="1:12" x14ac:dyDescent="0.35">
      <c r="A96" t="s">
        <v>4275</v>
      </c>
      <c r="B96" s="23" t="s">
        <v>192</v>
      </c>
      <c r="C96" t="s">
        <v>4443</v>
      </c>
      <c r="D96" t="s">
        <v>193</v>
      </c>
      <c r="E96" s="21">
        <v>215.46</v>
      </c>
      <c r="L96" s="23" t="str">
        <f>+_01_CODIGOS_Y_COSTOS_xlsm[[#This Row],[FABRICA]]&amp;_01_CODIGOS_Y_COSTOS_xlsm[[#This Row],[CODIGO]]</f>
        <v>FADERS-037</v>
      </c>
    </row>
    <row r="97" spans="1:12" x14ac:dyDescent="0.35">
      <c r="A97" t="s">
        <v>4275</v>
      </c>
      <c r="B97" s="23" t="s">
        <v>194</v>
      </c>
      <c r="C97" t="s">
        <v>4444</v>
      </c>
      <c r="D97" t="s">
        <v>195</v>
      </c>
      <c r="E97" s="21">
        <v>167.58</v>
      </c>
      <c r="L97" s="23" t="str">
        <f>+_01_CODIGOS_Y_COSTOS_xlsm[[#This Row],[FABRICA]]&amp;_01_CODIGOS_Y_COSTOS_xlsm[[#This Row],[CODIGO]]</f>
        <v>FADERS-012</v>
      </c>
    </row>
    <row r="98" spans="1:12" x14ac:dyDescent="0.35">
      <c r="A98" t="s">
        <v>4275</v>
      </c>
      <c r="B98" s="23" t="s">
        <v>196</v>
      </c>
      <c r="C98" t="s">
        <v>5182</v>
      </c>
      <c r="D98" t="s">
        <v>197</v>
      </c>
      <c r="E98" s="21">
        <v>180.1756</v>
      </c>
      <c r="L98" s="23" t="str">
        <f>+_01_CODIGOS_Y_COSTOS_xlsm[[#This Row],[FABRICA]]&amp;_01_CODIGOS_Y_COSTOS_xlsm[[#This Row],[CODIGO]]</f>
        <v>FADERF-029</v>
      </c>
    </row>
    <row r="99" spans="1:12" x14ac:dyDescent="0.35">
      <c r="A99" t="s">
        <v>4275</v>
      </c>
      <c r="B99" s="23" t="s">
        <v>198</v>
      </c>
      <c r="C99" t="s">
        <v>7671</v>
      </c>
      <c r="D99" t="s">
        <v>199</v>
      </c>
      <c r="E99" s="21">
        <v>172.6234</v>
      </c>
      <c r="L99" s="23" t="str">
        <f>+_01_CODIGOS_Y_COSTOS_xlsm[[#This Row],[FABRICA]]&amp;_01_CODIGOS_Y_COSTOS_xlsm[[#This Row],[CODIGO]]</f>
        <v>FADERF-799</v>
      </c>
    </row>
    <row r="100" spans="1:12" x14ac:dyDescent="0.35">
      <c r="A100" t="s">
        <v>4275</v>
      </c>
      <c r="B100" s="23" t="s">
        <v>200</v>
      </c>
      <c r="C100" t="s">
        <v>5183</v>
      </c>
      <c r="D100" t="s">
        <v>201</v>
      </c>
      <c r="E100" s="21">
        <v>280.51299999999998</v>
      </c>
      <c r="L100" s="23" t="str">
        <f>+_01_CODIGOS_Y_COSTOS_xlsm[[#This Row],[FABRICA]]&amp;_01_CODIGOS_Y_COSTOS_xlsm[[#This Row],[CODIGO]]</f>
        <v>FADERF-200</v>
      </c>
    </row>
    <row r="101" spans="1:12" x14ac:dyDescent="0.35">
      <c r="A101" t="s">
        <v>4275</v>
      </c>
      <c r="B101" s="23" t="s">
        <v>202</v>
      </c>
      <c r="C101" t="s">
        <v>5184</v>
      </c>
      <c r="D101" t="s">
        <v>203</v>
      </c>
      <c r="E101" s="21">
        <v>215.7792</v>
      </c>
      <c r="L101" s="23" t="str">
        <f>+_01_CODIGOS_Y_COSTOS_xlsm[[#This Row],[FABRICA]]&amp;_01_CODIGOS_Y_COSTOS_xlsm[[#This Row],[CODIGO]]</f>
        <v>FADERF-043</v>
      </c>
    </row>
    <row r="102" spans="1:12" x14ac:dyDescent="0.35">
      <c r="A102" t="s">
        <v>4275</v>
      </c>
      <c r="B102" s="23" t="s">
        <v>204</v>
      </c>
      <c r="C102" t="s">
        <v>5185</v>
      </c>
      <c r="D102" t="s">
        <v>205</v>
      </c>
      <c r="E102" s="21">
        <v>269.72399999999999</v>
      </c>
      <c r="L102" s="23" t="str">
        <f>+_01_CODIGOS_Y_COSTOS_xlsm[[#This Row],[FABRICA]]&amp;_01_CODIGOS_Y_COSTOS_xlsm[[#This Row],[CODIGO]]</f>
        <v>FADERF-469/H</v>
      </c>
    </row>
    <row r="103" spans="1:12" x14ac:dyDescent="0.35">
      <c r="A103" t="s">
        <v>4275</v>
      </c>
      <c r="B103" s="23" t="s">
        <v>206</v>
      </c>
      <c r="C103" t="s">
        <v>5186</v>
      </c>
      <c r="D103" t="s">
        <v>207</v>
      </c>
      <c r="E103" s="21">
        <v>201.75360000000001</v>
      </c>
      <c r="L103" s="23" t="str">
        <f>+_01_CODIGOS_Y_COSTOS_xlsm[[#This Row],[FABRICA]]&amp;_01_CODIGOS_Y_COSTOS_xlsm[[#This Row],[CODIGO]]</f>
        <v>FADERF-999/R</v>
      </c>
    </row>
    <row r="104" spans="1:12" x14ac:dyDescent="0.35">
      <c r="A104" t="s">
        <v>4275</v>
      </c>
      <c r="B104" s="23" t="s">
        <v>208</v>
      </c>
      <c r="C104" t="s">
        <v>5187</v>
      </c>
      <c r="D104" t="s">
        <v>209</v>
      </c>
      <c r="E104" s="21">
        <v>201.75360000000001</v>
      </c>
      <c r="L104" s="23" t="str">
        <f>+_01_CODIGOS_Y_COSTOS_xlsm[[#This Row],[FABRICA]]&amp;_01_CODIGOS_Y_COSTOS_xlsm[[#This Row],[CODIGO]]</f>
        <v>FADERF-999/V</v>
      </c>
    </row>
    <row r="105" spans="1:12" x14ac:dyDescent="0.35">
      <c r="A105" t="s">
        <v>4275</v>
      </c>
      <c r="B105" s="23" t="s">
        <v>210</v>
      </c>
      <c r="C105" t="s">
        <v>5188</v>
      </c>
      <c r="D105" t="s">
        <v>211</v>
      </c>
      <c r="E105" s="21">
        <v>183.41229999999999</v>
      </c>
      <c r="L105" s="23" t="str">
        <f>+_01_CODIGOS_Y_COSTOS_xlsm[[#This Row],[FABRICA]]&amp;_01_CODIGOS_Y_COSTOS_xlsm[[#This Row],[CODIGO]]</f>
        <v>FADERF-1025</v>
      </c>
    </row>
    <row r="106" spans="1:12" x14ac:dyDescent="0.35">
      <c r="A106" t="s">
        <v>4275</v>
      </c>
      <c r="B106" s="23" t="s">
        <v>212</v>
      </c>
      <c r="C106" t="s">
        <v>5189</v>
      </c>
      <c r="D106" t="s">
        <v>213</v>
      </c>
      <c r="E106" s="21">
        <v>153.20320000000001</v>
      </c>
      <c r="L106" s="23" t="str">
        <f>+_01_CODIGOS_Y_COSTOS_xlsm[[#This Row],[FABRICA]]&amp;_01_CODIGOS_Y_COSTOS_xlsm[[#This Row],[CODIGO]]</f>
        <v>FADERF-120/Nat</v>
      </c>
    </row>
    <row r="107" spans="1:12" x14ac:dyDescent="0.35">
      <c r="A107" t="s">
        <v>4275</v>
      </c>
      <c r="B107" s="23" t="s">
        <v>214</v>
      </c>
      <c r="C107" t="s">
        <v>5174</v>
      </c>
      <c r="D107" t="s">
        <v>215</v>
      </c>
      <c r="E107" s="21">
        <v>153.20320000000001</v>
      </c>
      <c r="L107" s="23" t="str">
        <f>+_01_CODIGOS_Y_COSTOS_xlsm[[#This Row],[FABRICA]]&amp;_01_CODIGOS_Y_COSTOS_xlsm[[#This Row],[CODIGO]]</f>
        <v>FADERF-0012/D</v>
      </c>
    </row>
    <row r="108" spans="1:12" x14ac:dyDescent="0.35">
      <c r="A108" t="s">
        <v>4275</v>
      </c>
      <c r="B108" s="23" t="s">
        <v>216</v>
      </c>
      <c r="C108" t="s">
        <v>5190</v>
      </c>
      <c r="D108" t="s">
        <v>217</v>
      </c>
      <c r="E108" s="21">
        <v>183.41229999999999</v>
      </c>
      <c r="L108" s="23" t="str">
        <f>+_01_CODIGOS_Y_COSTOS_xlsm[[#This Row],[FABRICA]]&amp;_01_CODIGOS_Y_COSTOS_xlsm[[#This Row],[CODIGO]]</f>
        <v>FADERF-451</v>
      </c>
    </row>
    <row r="109" spans="1:12" x14ac:dyDescent="0.35">
      <c r="A109" t="s">
        <v>4275</v>
      </c>
      <c r="B109" s="23" t="s">
        <v>218</v>
      </c>
      <c r="C109" t="s">
        <v>4445</v>
      </c>
      <c r="D109" t="s">
        <v>219</v>
      </c>
      <c r="E109" s="21">
        <v>123.69</v>
      </c>
      <c r="L109" s="23" t="str">
        <f>+_01_CODIGOS_Y_COSTOS_xlsm[[#This Row],[FABRICA]]&amp;_01_CODIGOS_Y_COSTOS_xlsm[[#This Row],[CODIGO]]</f>
        <v>FADERS-104</v>
      </c>
    </row>
    <row r="110" spans="1:12" x14ac:dyDescent="0.35">
      <c r="A110" t="s">
        <v>4275</v>
      </c>
      <c r="B110" s="23" t="s">
        <v>220</v>
      </c>
      <c r="C110" t="s">
        <v>4446</v>
      </c>
      <c r="D110" t="s">
        <v>221</v>
      </c>
      <c r="E110" s="21">
        <v>189.52500000000001</v>
      </c>
      <c r="L110" s="23" t="str">
        <f>+_01_CODIGOS_Y_COSTOS_xlsm[[#This Row],[FABRICA]]&amp;_01_CODIGOS_Y_COSTOS_xlsm[[#This Row],[CODIGO]]</f>
        <v>FADERS-103</v>
      </c>
    </row>
    <row r="111" spans="1:12" x14ac:dyDescent="0.35">
      <c r="A111" t="s">
        <v>4275</v>
      </c>
      <c r="B111" s="23" t="s">
        <v>222</v>
      </c>
      <c r="C111" t="s">
        <v>4447</v>
      </c>
      <c r="D111" t="s">
        <v>223</v>
      </c>
      <c r="E111" s="21">
        <v>173.565</v>
      </c>
      <c r="L111" s="23" t="str">
        <f>+_01_CODIGOS_Y_COSTOS_xlsm[[#This Row],[FABRICA]]&amp;_01_CODIGOS_Y_COSTOS_xlsm[[#This Row],[CODIGO]]</f>
        <v>FADERS-199</v>
      </c>
    </row>
    <row r="112" spans="1:12" x14ac:dyDescent="0.35">
      <c r="A112" t="s">
        <v>4275</v>
      </c>
      <c r="B112" s="23" t="s">
        <v>224</v>
      </c>
      <c r="C112" t="s">
        <v>4448</v>
      </c>
      <c r="D112" t="s">
        <v>225</v>
      </c>
      <c r="E112" s="21">
        <v>151.62</v>
      </c>
      <c r="L112" s="23" t="str">
        <f>+_01_CODIGOS_Y_COSTOS_xlsm[[#This Row],[FABRICA]]&amp;_01_CODIGOS_Y_COSTOS_xlsm[[#This Row],[CODIGO]]</f>
        <v>FADERS-137</v>
      </c>
    </row>
    <row r="113" spans="1:12" x14ac:dyDescent="0.35">
      <c r="A113" t="s">
        <v>4275</v>
      </c>
      <c r="B113" s="23" t="s">
        <v>226</v>
      </c>
      <c r="C113" t="s">
        <v>5191</v>
      </c>
      <c r="D113" t="s">
        <v>227</v>
      </c>
      <c r="E113" s="21">
        <v>161.83439999999999</v>
      </c>
      <c r="L113" s="23" t="str">
        <f>+_01_CODIGOS_Y_COSTOS_xlsm[[#This Row],[FABRICA]]&amp;_01_CODIGOS_Y_COSTOS_xlsm[[#This Row],[CODIGO]]</f>
        <v>FADERF-720</v>
      </c>
    </row>
    <row r="114" spans="1:12" x14ac:dyDescent="0.35">
      <c r="A114" t="s">
        <v>4275</v>
      </c>
      <c r="B114" s="23" t="s">
        <v>228</v>
      </c>
      <c r="C114" t="s">
        <v>4449</v>
      </c>
      <c r="D114" t="s">
        <v>229</v>
      </c>
      <c r="E114" s="21">
        <v>259.35000000000002</v>
      </c>
      <c r="L114" s="23" t="str">
        <f>+_01_CODIGOS_Y_COSTOS_xlsm[[#This Row],[FABRICA]]&amp;_01_CODIGOS_Y_COSTOS_xlsm[[#This Row],[CODIGO]]</f>
        <v>FADERS-125</v>
      </c>
    </row>
    <row r="115" spans="1:12" x14ac:dyDescent="0.35">
      <c r="A115" t="s">
        <v>4275</v>
      </c>
      <c r="B115" s="23" t="s">
        <v>230</v>
      </c>
      <c r="C115" t="s">
        <v>5192</v>
      </c>
      <c r="D115" t="s">
        <v>231</v>
      </c>
      <c r="E115" s="21">
        <v>151.0454</v>
      </c>
      <c r="L115" s="23" t="str">
        <f>+_01_CODIGOS_Y_COSTOS_xlsm[[#This Row],[FABRICA]]&amp;_01_CODIGOS_Y_COSTOS_xlsm[[#This Row],[CODIGO]]</f>
        <v>FADERF-1005</v>
      </c>
    </row>
    <row r="116" spans="1:12" x14ac:dyDescent="0.35">
      <c r="A116" t="s">
        <v>4275</v>
      </c>
      <c r="B116" s="23" t="s">
        <v>232</v>
      </c>
      <c r="C116" t="s">
        <v>5193</v>
      </c>
      <c r="D116" t="s">
        <v>233</v>
      </c>
      <c r="E116" s="21">
        <v>248.14609999999999</v>
      </c>
      <c r="L116" s="23" t="str">
        <f>+_01_CODIGOS_Y_COSTOS_xlsm[[#This Row],[FABRICA]]&amp;_01_CODIGOS_Y_COSTOS_xlsm[[#This Row],[CODIGO]]</f>
        <v>FADERF-721</v>
      </c>
    </row>
    <row r="117" spans="1:12" x14ac:dyDescent="0.35">
      <c r="A117" t="s">
        <v>4275</v>
      </c>
      <c r="B117" s="23" t="s">
        <v>234</v>
      </c>
      <c r="C117" t="s">
        <v>4450</v>
      </c>
      <c r="D117" t="s">
        <v>235</v>
      </c>
      <c r="E117" s="21">
        <v>149.625</v>
      </c>
      <c r="L117" s="23" t="str">
        <f>+_01_CODIGOS_Y_COSTOS_xlsm[[#This Row],[FABRICA]]&amp;_01_CODIGOS_Y_COSTOS_xlsm[[#This Row],[CODIGO]]</f>
        <v>FADERS-123</v>
      </c>
    </row>
    <row r="118" spans="1:12" x14ac:dyDescent="0.35">
      <c r="A118" t="s">
        <v>4275</v>
      </c>
      <c r="B118" s="23" t="s">
        <v>236</v>
      </c>
      <c r="C118" t="s">
        <v>5194</v>
      </c>
      <c r="D118" t="s">
        <v>237</v>
      </c>
      <c r="E118" s="21">
        <v>134.86199999999999</v>
      </c>
      <c r="L118" s="23" t="str">
        <f>+_01_CODIGOS_Y_COSTOS_xlsm[[#This Row],[FABRICA]]&amp;_01_CODIGOS_Y_COSTOS_xlsm[[#This Row],[CODIGO]]</f>
        <v>FADERF-017</v>
      </c>
    </row>
    <row r="119" spans="1:12" x14ac:dyDescent="0.35">
      <c r="A119" t="s">
        <v>4275</v>
      </c>
      <c r="B119" s="23" t="s">
        <v>238</v>
      </c>
      <c r="C119" t="s">
        <v>5195</v>
      </c>
      <c r="D119" t="s">
        <v>239</v>
      </c>
      <c r="E119" s="21">
        <v>152.50299999999999</v>
      </c>
      <c r="L119" s="23" t="str">
        <f>+_01_CODIGOS_Y_COSTOS_xlsm[[#This Row],[FABRICA]]&amp;_01_CODIGOS_Y_COSTOS_xlsm[[#This Row],[CODIGO]]</f>
        <v>FADERF-009/S</v>
      </c>
    </row>
    <row r="120" spans="1:12" x14ac:dyDescent="0.35">
      <c r="A120" t="s">
        <v>4275</v>
      </c>
      <c r="B120" s="23" t="s">
        <v>240</v>
      </c>
      <c r="C120" t="s">
        <v>4451</v>
      </c>
      <c r="D120" t="s">
        <v>241</v>
      </c>
      <c r="E120" s="21">
        <v>299.25</v>
      </c>
      <c r="L120" s="23" t="str">
        <f>+_01_CODIGOS_Y_COSTOS_xlsm[[#This Row],[FABRICA]]&amp;_01_CODIGOS_Y_COSTOS_xlsm[[#This Row],[CODIGO]]</f>
        <v>FADERS-163</v>
      </c>
    </row>
    <row r="121" spans="1:12" x14ac:dyDescent="0.35">
      <c r="A121" t="s">
        <v>4275</v>
      </c>
      <c r="B121" s="23" t="s">
        <v>242</v>
      </c>
      <c r="C121" t="s">
        <v>5196</v>
      </c>
      <c r="D121" t="s">
        <v>243</v>
      </c>
      <c r="E121" s="21">
        <v>129.4675</v>
      </c>
      <c r="L121" s="23" t="str">
        <f>+_01_CODIGOS_Y_COSTOS_xlsm[[#This Row],[FABRICA]]&amp;_01_CODIGOS_Y_COSTOS_xlsm[[#This Row],[CODIGO]]</f>
        <v>FADERF-899</v>
      </c>
    </row>
    <row r="122" spans="1:12" x14ac:dyDescent="0.35">
      <c r="A122" t="s">
        <v>4275</v>
      </c>
      <c r="B122" s="23" t="s">
        <v>244</v>
      </c>
      <c r="C122" t="s">
        <v>4452</v>
      </c>
      <c r="D122" t="s">
        <v>245</v>
      </c>
      <c r="E122" s="21">
        <v>211.47</v>
      </c>
      <c r="L122" s="23" t="str">
        <f>+_01_CODIGOS_Y_COSTOS_xlsm[[#This Row],[FABRICA]]&amp;_01_CODIGOS_Y_COSTOS_xlsm[[#This Row],[CODIGO]]</f>
        <v>FADERS-132</v>
      </c>
    </row>
    <row r="123" spans="1:12" x14ac:dyDescent="0.35">
      <c r="A123" t="s">
        <v>4275</v>
      </c>
      <c r="B123" s="23" t="s">
        <v>246</v>
      </c>
      <c r="C123" t="s">
        <v>4412</v>
      </c>
      <c r="D123" t="s">
        <v>247</v>
      </c>
      <c r="E123" s="21">
        <v>211.47</v>
      </c>
      <c r="L123" s="23" t="str">
        <f>+_01_CODIGOS_Y_COSTOS_xlsm[[#This Row],[FABRICA]]&amp;_01_CODIGOS_Y_COSTOS_xlsm[[#This Row],[CODIGO]]</f>
        <v>FADERS-131</v>
      </c>
    </row>
    <row r="124" spans="1:12" x14ac:dyDescent="0.35">
      <c r="A124" t="s">
        <v>4275</v>
      </c>
      <c r="B124" s="23" t="s">
        <v>248</v>
      </c>
      <c r="C124" t="s">
        <v>4453</v>
      </c>
      <c r="D124" t="s">
        <v>249</v>
      </c>
      <c r="E124" s="21">
        <v>0</v>
      </c>
      <c r="L124" s="23" t="str">
        <f>+_01_CODIGOS_Y_COSTOS_xlsm[[#This Row],[FABRICA]]&amp;_01_CODIGOS_Y_COSTOS_xlsm[[#This Row],[CODIGO]]</f>
        <v>FADERS-124</v>
      </c>
    </row>
    <row r="125" spans="1:12" x14ac:dyDescent="0.35">
      <c r="A125" t="s">
        <v>4275</v>
      </c>
      <c r="B125" s="23" t="s">
        <v>250</v>
      </c>
      <c r="C125" t="s">
        <v>5197</v>
      </c>
      <c r="D125" t="s">
        <v>251</v>
      </c>
      <c r="E125" s="21">
        <v>149.9665</v>
      </c>
      <c r="L125" s="23" t="str">
        <f>+_01_CODIGOS_Y_COSTOS_xlsm[[#This Row],[FABRICA]]&amp;_01_CODIGOS_Y_COSTOS_xlsm[[#This Row],[CODIGO]]</f>
        <v>FADERF-038</v>
      </c>
    </row>
    <row r="126" spans="1:12" x14ac:dyDescent="0.35">
      <c r="A126" t="s">
        <v>4275</v>
      </c>
      <c r="B126" s="23" t="s">
        <v>252</v>
      </c>
      <c r="C126" t="s">
        <v>7672</v>
      </c>
      <c r="D126" t="s">
        <v>253</v>
      </c>
      <c r="E126" s="21">
        <v>364.08749999999998</v>
      </c>
      <c r="L126" s="23" t="str">
        <f>+_01_CODIGOS_Y_COSTOS_xlsm[[#This Row],[FABRICA]]&amp;_01_CODIGOS_Y_COSTOS_xlsm[[#This Row],[CODIGO]]</f>
        <v>FADERS-122</v>
      </c>
    </row>
    <row r="127" spans="1:12" x14ac:dyDescent="0.35">
      <c r="A127" t="s">
        <v>4275</v>
      </c>
      <c r="B127" s="23" t="s">
        <v>254</v>
      </c>
      <c r="C127" t="s">
        <v>4454</v>
      </c>
      <c r="D127" t="s">
        <v>255</v>
      </c>
      <c r="E127" s="21">
        <v>249.375</v>
      </c>
      <c r="L127" s="23" t="str">
        <f>+_01_CODIGOS_Y_COSTOS_xlsm[[#This Row],[FABRICA]]&amp;_01_CODIGOS_Y_COSTOS_xlsm[[#This Row],[CODIGO]]</f>
        <v>FADERS-189</v>
      </c>
    </row>
    <row r="128" spans="1:12" x14ac:dyDescent="0.35">
      <c r="A128" t="s">
        <v>4275</v>
      </c>
      <c r="B128" s="23" t="s">
        <v>256</v>
      </c>
      <c r="C128" t="s">
        <v>7673</v>
      </c>
      <c r="D128" t="s">
        <v>257</v>
      </c>
      <c r="E128" s="21">
        <v>204.48750000000001</v>
      </c>
      <c r="L128" s="23" t="str">
        <f>+_01_CODIGOS_Y_COSTOS_xlsm[[#This Row],[FABRICA]]&amp;_01_CODIGOS_Y_COSTOS_xlsm[[#This Row],[CODIGO]]</f>
        <v>FADERS-173</v>
      </c>
    </row>
    <row r="129" spans="1:12" x14ac:dyDescent="0.35">
      <c r="A129" t="s">
        <v>4275</v>
      </c>
      <c r="B129" s="23" t="s">
        <v>258</v>
      </c>
      <c r="C129" t="s">
        <v>4455</v>
      </c>
      <c r="D129" t="s">
        <v>259</v>
      </c>
      <c r="E129" s="21">
        <v>204.48750000000001</v>
      </c>
      <c r="L129" s="23" t="str">
        <f>+_01_CODIGOS_Y_COSTOS_xlsm[[#This Row],[FABRICA]]&amp;_01_CODIGOS_Y_COSTOS_xlsm[[#This Row],[CODIGO]]</f>
        <v>FADERS-174</v>
      </c>
    </row>
    <row r="130" spans="1:12" x14ac:dyDescent="0.35">
      <c r="A130" t="s">
        <v>4275</v>
      </c>
      <c r="B130" s="23" t="s">
        <v>260</v>
      </c>
      <c r="C130" t="s">
        <v>5198</v>
      </c>
      <c r="D130" t="s">
        <v>261</v>
      </c>
      <c r="E130" s="21">
        <v>203.91130000000001</v>
      </c>
      <c r="L130" s="23" t="str">
        <f>+_01_CODIGOS_Y_COSTOS_xlsm[[#This Row],[FABRICA]]&amp;_01_CODIGOS_Y_COSTOS_xlsm[[#This Row],[CODIGO]]</f>
        <v>FADERF-235</v>
      </c>
    </row>
    <row r="131" spans="1:12" x14ac:dyDescent="0.35">
      <c r="A131" t="s">
        <v>4275</v>
      </c>
      <c r="B131" s="23" t="s">
        <v>262</v>
      </c>
      <c r="C131" t="s">
        <v>5199</v>
      </c>
      <c r="D131" t="s">
        <v>263</v>
      </c>
      <c r="E131" s="21">
        <v>161.83439999999999</v>
      </c>
      <c r="L131" s="23" t="str">
        <f>+_01_CODIGOS_Y_COSTOS_xlsm[[#This Row],[FABRICA]]&amp;_01_CODIGOS_Y_COSTOS_xlsm[[#This Row],[CODIGO]]</f>
        <v>FADERF-320</v>
      </c>
    </row>
    <row r="132" spans="1:12" x14ac:dyDescent="0.35">
      <c r="A132" t="s">
        <v>4275</v>
      </c>
      <c r="B132" s="23" t="s">
        <v>264</v>
      </c>
      <c r="C132" t="s">
        <v>4456</v>
      </c>
      <c r="D132" t="s">
        <v>265</v>
      </c>
      <c r="E132" s="21">
        <v>0</v>
      </c>
      <c r="L132" s="23" t="str">
        <f>+_01_CODIGOS_Y_COSTOS_xlsm[[#This Row],[FABRICA]]&amp;_01_CODIGOS_Y_COSTOS_xlsm[[#This Row],[CODIGO]]</f>
        <v>FADERS-188</v>
      </c>
    </row>
    <row r="133" spans="1:12" x14ac:dyDescent="0.35">
      <c r="A133" t="s">
        <v>4275</v>
      </c>
      <c r="B133" s="23" t="s">
        <v>266</v>
      </c>
      <c r="C133" t="s">
        <v>4457</v>
      </c>
      <c r="D133" t="s">
        <v>267</v>
      </c>
      <c r="E133" s="21">
        <v>204.48750000000001</v>
      </c>
      <c r="L133" s="23" t="str">
        <f>+_01_CODIGOS_Y_COSTOS_xlsm[[#This Row],[FABRICA]]&amp;_01_CODIGOS_Y_COSTOS_xlsm[[#This Row],[CODIGO]]</f>
        <v>FADERS-134</v>
      </c>
    </row>
    <row r="134" spans="1:12" x14ac:dyDescent="0.35">
      <c r="A134" t="s">
        <v>4275</v>
      </c>
      <c r="B134" s="23" t="s">
        <v>268</v>
      </c>
      <c r="C134" t="s">
        <v>4458</v>
      </c>
      <c r="D134" t="s">
        <v>269</v>
      </c>
      <c r="E134" s="21">
        <v>177.55500000000001</v>
      </c>
      <c r="L134" s="23" t="str">
        <f>+_01_CODIGOS_Y_COSTOS_xlsm[[#This Row],[FABRICA]]&amp;_01_CODIGOS_Y_COSTOS_xlsm[[#This Row],[CODIGO]]</f>
        <v>FADERS-200</v>
      </c>
    </row>
    <row r="135" spans="1:12" x14ac:dyDescent="0.35">
      <c r="A135" t="s">
        <v>4275</v>
      </c>
      <c r="B135" s="23" t="s">
        <v>270</v>
      </c>
      <c r="C135" t="s">
        <v>4459</v>
      </c>
      <c r="D135" t="s">
        <v>271</v>
      </c>
      <c r="E135" s="21">
        <v>0</v>
      </c>
      <c r="L135" s="23" t="str">
        <f>+_01_CODIGOS_Y_COSTOS_xlsm[[#This Row],[FABRICA]]&amp;_01_CODIGOS_Y_COSTOS_xlsm[[#This Row],[CODIGO]]</f>
        <v>FADERS-115</v>
      </c>
    </row>
    <row r="136" spans="1:12" x14ac:dyDescent="0.35">
      <c r="A136" t="s">
        <v>4275</v>
      </c>
      <c r="B136" s="23" t="s">
        <v>272</v>
      </c>
      <c r="C136" t="s">
        <v>4460</v>
      </c>
      <c r="D136" t="s">
        <v>273</v>
      </c>
      <c r="E136" s="21">
        <v>124.6875</v>
      </c>
      <c r="L136" s="23" t="str">
        <f>+_01_CODIGOS_Y_COSTOS_xlsm[[#This Row],[FABRICA]]&amp;_01_CODIGOS_Y_COSTOS_xlsm[[#This Row],[CODIGO]]</f>
        <v>FADERS-197</v>
      </c>
    </row>
    <row r="137" spans="1:12" x14ac:dyDescent="0.35">
      <c r="A137" t="s">
        <v>4275</v>
      </c>
      <c r="B137" s="23" t="s">
        <v>274</v>
      </c>
      <c r="C137" t="s">
        <v>5200</v>
      </c>
      <c r="D137" t="s">
        <v>275</v>
      </c>
      <c r="E137" s="21">
        <v>215.7792</v>
      </c>
      <c r="L137" s="23" t="str">
        <f>+_01_CODIGOS_Y_COSTOS_xlsm[[#This Row],[FABRICA]]&amp;_01_CODIGOS_Y_COSTOS_xlsm[[#This Row],[CODIGO]]</f>
        <v>FADERF-1076</v>
      </c>
    </row>
    <row r="138" spans="1:12" x14ac:dyDescent="0.35">
      <c r="A138" t="s">
        <v>4275</v>
      </c>
      <c r="B138" s="23" t="s">
        <v>276</v>
      </c>
      <c r="C138" t="s">
        <v>4461</v>
      </c>
      <c r="D138" t="s">
        <v>277</v>
      </c>
      <c r="E138" s="21">
        <v>201.495</v>
      </c>
      <c r="L138" s="23" t="str">
        <f>+_01_CODIGOS_Y_COSTOS_xlsm[[#This Row],[FABRICA]]&amp;_01_CODIGOS_Y_COSTOS_xlsm[[#This Row],[CODIGO]]</f>
        <v>FADERS-198</v>
      </c>
    </row>
    <row r="139" spans="1:12" x14ac:dyDescent="0.35">
      <c r="A139" t="s">
        <v>4275</v>
      </c>
      <c r="B139" s="23" t="s">
        <v>278</v>
      </c>
      <c r="C139" t="s">
        <v>5201</v>
      </c>
      <c r="D139" t="s">
        <v>279</v>
      </c>
      <c r="E139" s="21">
        <v>201.75360000000001</v>
      </c>
      <c r="L139" s="23" t="str">
        <f>+_01_CODIGOS_Y_COSTOS_xlsm[[#This Row],[FABRICA]]&amp;_01_CODIGOS_Y_COSTOS_xlsm[[#This Row],[CODIGO]]</f>
        <v>FADERF-737/A</v>
      </c>
    </row>
    <row r="140" spans="1:12" x14ac:dyDescent="0.35">
      <c r="A140" t="s">
        <v>4275</v>
      </c>
      <c r="B140" s="23" t="s">
        <v>280</v>
      </c>
      <c r="C140" t="s">
        <v>5202</v>
      </c>
      <c r="D140" t="s">
        <v>281</v>
      </c>
      <c r="E140" s="21">
        <v>204.99019999999999</v>
      </c>
      <c r="L140" s="23" t="str">
        <f>+_01_CODIGOS_Y_COSTOS_xlsm[[#This Row],[FABRICA]]&amp;_01_CODIGOS_Y_COSTOS_xlsm[[#This Row],[CODIGO]]</f>
        <v>FADERF-1053</v>
      </c>
    </row>
    <row r="141" spans="1:12" x14ac:dyDescent="0.35">
      <c r="A141" t="s">
        <v>4275</v>
      </c>
      <c r="B141" s="23" t="s">
        <v>282</v>
      </c>
      <c r="C141" t="s">
        <v>4462</v>
      </c>
      <c r="D141" t="s">
        <v>283</v>
      </c>
      <c r="E141" s="21">
        <v>99.75</v>
      </c>
      <c r="L141" s="23" t="str">
        <f>+_01_CODIGOS_Y_COSTOS_xlsm[[#This Row],[FABRICA]]&amp;_01_CODIGOS_Y_COSTOS_xlsm[[#This Row],[CODIGO]]</f>
        <v>FADERS-164</v>
      </c>
    </row>
    <row r="142" spans="1:12" x14ac:dyDescent="0.35">
      <c r="A142" t="s">
        <v>4275</v>
      </c>
      <c r="B142" s="23" t="s">
        <v>284</v>
      </c>
      <c r="C142" t="s">
        <v>5203</v>
      </c>
      <c r="D142" t="s">
        <v>285</v>
      </c>
      <c r="E142" s="21">
        <v>145.65100000000001</v>
      </c>
      <c r="L142" s="23" t="str">
        <f>+_01_CODIGOS_Y_COSTOS_xlsm[[#This Row],[FABRICA]]&amp;_01_CODIGOS_Y_COSTOS_xlsm[[#This Row],[CODIGO]]</f>
        <v>FADERF-032</v>
      </c>
    </row>
    <row r="143" spans="1:12" x14ac:dyDescent="0.35">
      <c r="A143" t="s">
        <v>4275</v>
      </c>
      <c r="B143" s="23" t="s">
        <v>286</v>
      </c>
      <c r="C143" t="s">
        <v>5204</v>
      </c>
      <c r="D143" t="s">
        <v>287</v>
      </c>
      <c r="E143" s="21">
        <v>151.0454</v>
      </c>
      <c r="L143" s="23" t="str">
        <f>+_01_CODIGOS_Y_COSTOS_xlsm[[#This Row],[FABRICA]]&amp;_01_CODIGOS_Y_COSTOS_xlsm[[#This Row],[CODIGO]]</f>
        <v>FADERF-018</v>
      </c>
    </row>
    <row r="144" spans="1:12" x14ac:dyDescent="0.35">
      <c r="A144" t="s">
        <v>4275</v>
      </c>
      <c r="B144" s="23" t="s">
        <v>288</v>
      </c>
      <c r="C144" t="s">
        <v>4463</v>
      </c>
      <c r="D144" t="s">
        <v>289</v>
      </c>
      <c r="E144" s="21">
        <v>0</v>
      </c>
      <c r="L144" s="23" t="str">
        <f>+_01_CODIGOS_Y_COSTOS_xlsm[[#This Row],[FABRICA]]&amp;_01_CODIGOS_Y_COSTOS_xlsm[[#This Row],[CODIGO]]</f>
        <v>FADERS-146</v>
      </c>
    </row>
    <row r="145" spans="1:12" x14ac:dyDescent="0.35">
      <c r="A145" t="s">
        <v>4275</v>
      </c>
      <c r="B145" s="23" t="s">
        <v>290</v>
      </c>
      <c r="C145" t="s">
        <v>7674</v>
      </c>
      <c r="D145" t="s">
        <v>291</v>
      </c>
      <c r="E145" s="21">
        <v>161.83439999999999</v>
      </c>
      <c r="L145" s="23" t="str">
        <f>+_01_CODIGOS_Y_COSTOS_xlsm[[#This Row],[FABRICA]]&amp;_01_CODIGOS_Y_COSTOS_xlsm[[#This Row],[CODIGO]]</f>
        <v>FADERF-1057</v>
      </c>
    </row>
    <row r="146" spans="1:12" x14ac:dyDescent="0.35">
      <c r="A146" t="s">
        <v>4275</v>
      </c>
      <c r="B146" s="23" t="s">
        <v>292</v>
      </c>
      <c r="C146" t="s">
        <v>4464</v>
      </c>
      <c r="D146" t="s">
        <v>293</v>
      </c>
      <c r="E146" s="21">
        <v>156.60749999999999</v>
      </c>
      <c r="L146" s="23" t="str">
        <f>+_01_CODIGOS_Y_COSTOS_xlsm[[#This Row],[FABRICA]]&amp;_01_CODIGOS_Y_COSTOS_xlsm[[#This Row],[CODIGO]]</f>
        <v>FADERS-195</v>
      </c>
    </row>
    <row r="147" spans="1:12" x14ac:dyDescent="0.35">
      <c r="A147" t="s">
        <v>4275</v>
      </c>
      <c r="B147" s="23" t="s">
        <v>294</v>
      </c>
      <c r="C147" t="s">
        <v>5146</v>
      </c>
      <c r="D147" t="s">
        <v>295</v>
      </c>
      <c r="E147" s="21">
        <v>230.8837</v>
      </c>
      <c r="L147" s="23" t="str">
        <f>+_01_CODIGOS_Y_COSTOS_xlsm[[#This Row],[FABRICA]]&amp;_01_CODIGOS_Y_COSTOS_xlsm[[#This Row],[CODIGO]]</f>
        <v>FADERF-1077</v>
      </c>
    </row>
    <row r="148" spans="1:12" x14ac:dyDescent="0.35">
      <c r="A148" t="s">
        <v>4275</v>
      </c>
      <c r="B148" s="23" t="s">
        <v>296</v>
      </c>
      <c r="C148" t="s">
        <v>5205</v>
      </c>
      <c r="D148" t="s">
        <v>297</v>
      </c>
      <c r="E148" s="21">
        <v>187.72790000000001</v>
      </c>
      <c r="L148" s="23" t="str">
        <f>+_01_CODIGOS_Y_COSTOS_xlsm[[#This Row],[FABRICA]]&amp;_01_CODIGOS_Y_COSTOS_xlsm[[#This Row],[CODIGO]]</f>
        <v>FADERF-674/A</v>
      </c>
    </row>
    <row r="149" spans="1:12" x14ac:dyDescent="0.35">
      <c r="A149" t="s">
        <v>4275</v>
      </c>
      <c r="B149" s="23" t="s">
        <v>298</v>
      </c>
      <c r="C149" t="s">
        <v>5147</v>
      </c>
      <c r="D149" t="s">
        <v>299</v>
      </c>
      <c r="E149" s="21">
        <v>226.56819999999999</v>
      </c>
      <c r="L149" s="23" t="str">
        <f>+_01_CODIGOS_Y_COSTOS_xlsm[[#This Row],[FABRICA]]&amp;_01_CODIGOS_Y_COSTOS_xlsm[[#This Row],[CODIGO]]</f>
        <v>FADERF-1074</v>
      </c>
    </row>
    <row r="150" spans="1:12" x14ac:dyDescent="0.35">
      <c r="A150" t="s">
        <v>4275</v>
      </c>
      <c r="B150" s="23" t="s">
        <v>300</v>
      </c>
      <c r="C150" t="s">
        <v>5206</v>
      </c>
      <c r="D150" t="s">
        <v>301</v>
      </c>
      <c r="E150" s="21">
        <v>231.96260000000001</v>
      </c>
      <c r="L150" s="23" t="str">
        <f>+_01_CODIGOS_Y_COSTOS_xlsm[[#This Row],[FABRICA]]&amp;_01_CODIGOS_Y_COSTOS_xlsm[[#This Row],[CODIGO]]</f>
        <v>FADERF-1073</v>
      </c>
    </row>
    <row r="151" spans="1:12" x14ac:dyDescent="0.35">
      <c r="A151" t="s">
        <v>4275</v>
      </c>
      <c r="B151" s="23" t="s">
        <v>302</v>
      </c>
      <c r="C151" t="s">
        <v>4465</v>
      </c>
      <c r="D151" t="s">
        <v>303</v>
      </c>
      <c r="E151" s="21">
        <v>174.5625</v>
      </c>
      <c r="L151" s="23" t="str">
        <f>+_01_CODIGOS_Y_COSTOS_xlsm[[#This Row],[FABRICA]]&amp;_01_CODIGOS_Y_COSTOS_xlsm[[#This Row],[CODIGO]]</f>
        <v>FADERS-167</v>
      </c>
    </row>
    <row r="152" spans="1:12" x14ac:dyDescent="0.35">
      <c r="A152" t="s">
        <v>4275</v>
      </c>
      <c r="B152" s="23" t="s">
        <v>304</v>
      </c>
      <c r="C152" t="s">
        <v>4466</v>
      </c>
      <c r="D152" t="s">
        <v>305</v>
      </c>
      <c r="E152" s="21">
        <v>221.44499999999999</v>
      </c>
      <c r="L152" s="23" t="str">
        <f>+_01_CODIGOS_Y_COSTOS_xlsm[[#This Row],[FABRICA]]&amp;_01_CODIGOS_Y_COSTOS_xlsm[[#This Row],[CODIGO]]</f>
        <v>FADERS-017</v>
      </c>
    </row>
    <row r="153" spans="1:12" x14ac:dyDescent="0.35">
      <c r="A153" t="s">
        <v>4275</v>
      </c>
      <c r="B153" s="23" t="s">
        <v>306</v>
      </c>
      <c r="C153" t="s">
        <v>5207</v>
      </c>
      <c r="D153" t="s">
        <v>307</v>
      </c>
      <c r="E153" s="21">
        <v>199.5958</v>
      </c>
      <c r="L153" s="23" t="str">
        <f>+_01_CODIGOS_Y_COSTOS_xlsm[[#This Row],[FABRICA]]&amp;_01_CODIGOS_Y_COSTOS_xlsm[[#This Row],[CODIGO]]</f>
        <v>FADERF-1056</v>
      </c>
    </row>
    <row r="154" spans="1:12" x14ac:dyDescent="0.35">
      <c r="A154" t="s">
        <v>4275</v>
      </c>
      <c r="B154" s="23" t="s">
        <v>308</v>
      </c>
      <c r="C154" t="s">
        <v>5148</v>
      </c>
      <c r="D154" t="s">
        <v>309</v>
      </c>
      <c r="E154" s="21">
        <v>237.3571</v>
      </c>
      <c r="L154" s="23" t="str">
        <f>+_01_CODIGOS_Y_COSTOS_xlsm[[#This Row],[FABRICA]]&amp;_01_CODIGOS_Y_COSTOS_xlsm[[#This Row],[CODIGO]]</f>
        <v>FADERF-1078</v>
      </c>
    </row>
    <row r="155" spans="1:12" x14ac:dyDescent="0.35">
      <c r="A155" t="s">
        <v>4275</v>
      </c>
      <c r="B155" s="23" t="s">
        <v>310</v>
      </c>
      <c r="C155" t="s">
        <v>5208</v>
      </c>
      <c r="D155" t="s">
        <v>311</v>
      </c>
      <c r="E155" s="21">
        <v>231.96260000000001</v>
      </c>
      <c r="L155" s="23" t="str">
        <f>+_01_CODIGOS_Y_COSTOS_xlsm[[#This Row],[FABRICA]]&amp;_01_CODIGOS_Y_COSTOS_xlsm[[#This Row],[CODIGO]]</f>
        <v>FADERF-1072</v>
      </c>
    </row>
    <row r="156" spans="1:12" x14ac:dyDescent="0.35">
      <c r="A156" t="s">
        <v>4275</v>
      </c>
      <c r="B156" s="23" t="s">
        <v>312</v>
      </c>
      <c r="C156" t="s">
        <v>5209</v>
      </c>
      <c r="D156" t="s">
        <v>313</v>
      </c>
      <c r="E156" s="21">
        <v>180.1756</v>
      </c>
      <c r="L156" s="23" t="str">
        <f>+_01_CODIGOS_Y_COSTOS_xlsm[[#This Row],[FABRICA]]&amp;_01_CODIGOS_Y_COSTOS_xlsm[[#This Row],[CODIGO]]</f>
        <v>FADERF-1075</v>
      </c>
    </row>
    <row r="157" spans="1:12" x14ac:dyDescent="0.35">
      <c r="A157" t="s">
        <v>4275</v>
      </c>
      <c r="B157" s="23" t="s">
        <v>314</v>
      </c>
      <c r="C157" t="s">
        <v>7675</v>
      </c>
      <c r="D157" t="s">
        <v>315</v>
      </c>
      <c r="E157" s="21">
        <v>0</v>
      </c>
      <c r="L157" s="23" t="str">
        <f>+_01_CODIGOS_Y_COSTOS_xlsm[[#This Row],[FABRICA]]&amp;_01_CODIGOS_Y_COSTOS_xlsm[[#This Row],[CODIGO]]</f>
        <v>FADERS-193</v>
      </c>
    </row>
    <row r="158" spans="1:12" x14ac:dyDescent="0.35">
      <c r="A158" t="s">
        <v>4275</v>
      </c>
      <c r="B158" s="23" t="s">
        <v>316</v>
      </c>
      <c r="C158" t="s">
        <v>4467</v>
      </c>
      <c r="D158" t="s">
        <v>317</v>
      </c>
      <c r="E158" s="21">
        <v>215.46</v>
      </c>
      <c r="L158" s="23" t="str">
        <f>+_01_CODIGOS_Y_COSTOS_xlsm[[#This Row],[FABRICA]]&amp;_01_CODIGOS_Y_COSTOS_xlsm[[#This Row],[CODIGO]]</f>
        <v>FADERS-073</v>
      </c>
    </row>
    <row r="159" spans="1:12" x14ac:dyDescent="0.35">
      <c r="A159" t="s">
        <v>4275</v>
      </c>
      <c r="B159" s="23" t="s">
        <v>318</v>
      </c>
      <c r="C159" t="s">
        <v>4468</v>
      </c>
      <c r="D159" t="s">
        <v>319</v>
      </c>
      <c r="E159" s="21">
        <v>239.4</v>
      </c>
      <c r="L159" s="23" t="str">
        <f>+_01_CODIGOS_Y_COSTOS_xlsm[[#This Row],[FABRICA]]&amp;_01_CODIGOS_Y_COSTOS_xlsm[[#This Row],[CODIGO]]</f>
        <v>FADERS-138</v>
      </c>
    </row>
    <row r="160" spans="1:12" x14ac:dyDescent="0.35">
      <c r="A160" t="s">
        <v>4275</v>
      </c>
      <c r="B160" s="23" t="s">
        <v>320</v>
      </c>
      <c r="C160" t="s">
        <v>4469</v>
      </c>
      <c r="D160" t="s">
        <v>321</v>
      </c>
      <c r="E160" s="21">
        <v>239.4</v>
      </c>
      <c r="L160" s="23" t="str">
        <f>+_01_CODIGOS_Y_COSTOS_xlsm[[#This Row],[FABRICA]]&amp;_01_CODIGOS_Y_COSTOS_xlsm[[#This Row],[CODIGO]]</f>
        <v>FADERS-165</v>
      </c>
    </row>
    <row r="161" spans="1:12" x14ac:dyDescent="0.35">
      <c r="A161" t="s">
        <v>4275</v>
      </c>
      <c r="B161" s="23" t="s">
        <v>322</v>
      </c>
      <c r="C161" t="s">
        <v>4470</v>
      </c>
      <c r="D161" t="s">
        <v>323</v>
      </c>
      <c r="E161" s="21">
        <v>339.15</v>
      </c>
      <c r="L161" s="23" t="str">
        <f>+_01_CODIGOS_Y_COSTOS_xlsm[[#This Row],[FABRICA]]&amp;_01_CODIGOS_Y_COSTOS_xlsm[[#This Row],[CODIGO]]</f>
        <v>FADERS-196</v>
      </c>
    </row>
    <row r="162" spans="1:12" x14ac:dyDescent="0.35">
      <c r="A162" t="s">
        <v>4275</v>
      </c>
      <c r="B162" s="23" t="s">
        <v>324</v>
      </c>
      <c r="C162" t="s">
        <v>4462</v>
      </c>
      <c r="D162" t="s">
        <v>325</v>
      </c>
      <c r="E162" s="21">
        <v>99.75</v>
      </c>
      <c r="L162" s="23" t="str">
        <f>+_01_CODIGOS_Y_COSTOS_xlsm[[#This Row],[FABRICA]]&amp;_01_CODIGOS_Y_COSTOS_xlsm[[#This Row],[CODIGO]]</f>
        <v>FADERS-164</v>
      </c>
    </row>
    <row r="163" spans="1:12" x14ac:dyDescent="0.35">
      <c r="A163" t="s">
        <v>4275</v>
      </c>
      <c r="B163" s="23" t="s">
        <v>326</v>
      </c>
      <c r="C163" t="s">
        <v>5210</v>
      </c>
      <c r="D163" t="s">
        <v>327</v>
      </c>
      <c r="E163" s="21">
        <v>138.0933</v>
      </c>
      <c r="L163" s="23" t="str">
        <f>+_01_CODIGOS_Y_COSTOS_xlsm[[#This Row],[FABRICA]]&amp;_01_CODIGOS_Y_COSTOS_xlsm[[#This Row],[CODIGO]]</f>
        <v>FADERF-880/A</v>
      </c>
    </row>
    <row r="164" spans="1:12" x14ac:dyDescent="0.35">
      <c r="A164" t="s">
        <v>4275</v>
      </c>
      <c r="B164" s="23" t="s">
        <v>328</v>
      </c>
      <c r="C164" t="s">
        <v>5211</v>
      </c>
      <c r="D164" t="s">
        <v>329</v>
      </c>
      <c r="E164" s="21">
        <v>131.62530000000001</v>
      </c>
      <c r="L164" s="23" t="str">
        <f>+_01_CODIGOS_Y_COSTOS_xlsm[[#This Row],[FABRICA]]&amp;_01_CODIGOS_Y_COSTOS_xlsm[[#This Row],[CODIGO]]</f>
        <v>FADERF-076</v>
      </c>
    </row>
    <row r="165" spans="1:12" x14ac:dyDescent="0.35">
      <c r="A165" t="s">
        <v>4275</v>
      </c>
      <c r="B165" s="23" t="s">
        <v>330</v>
      </c>
      <c r="C165" t="s">
        <v>5212</v>
      </c>
      <c r="D165" t="s">
        <v>331</v>
      </c>
      <c r="E165" s="21">
        <v>180.1756</v>
      </c>
      <c r="L165" s="23" t="str">
        <f>+_01_CODIGOS_Y_COSTOS_xlsm[[#This Row],[FABRICA]]&amp;_01_CODIGOS_Y_COSTOS_xlsm[[#This Row],[CODIGO]]</f>
        <v>FADERF-031</v>
      </c>
    </row>
    <row r="166" spans="1:12" x14ac:dyDescent="0.35">
      <c r="A166" t="s">
        <v>4275</v>
      </c>
      <c r="B166" s="23" t="s">
        <v>332</v>
      </c>
      <c r="C166" t="s">
        <v>5213</v>
      </c>
      <c r="D166" t="s">
        <v>333</v>
      </c>
      <c r="E166" s="21">
        <v>199.5958</v>
      </c>
      <c r="L166" s="23" t="str">
        <f>+_01_CODIGOS_Y_COSTOS_xlsm[[#This Row],[FABRICA]]&amp;_01_CODIGOS_Y_COSTOS_xlsm[[#This Row],[CODIGO]]</f>
        <v>FADERF-992</v>
      </c>
    </row>
    <row r="167" spans="1:12" x14ac:dyDescent="0.35">
      <c r="A167" t="s">
        <v>4275</v>
      </c>
      <c r="B167" s="23" t="s">
        <v>334</v>
      </c>
      <c r="C167" t="s">
        <v>5214</v>
      </c>
      <c r="D167" t="s">
        <v>335</v>
      </c>
      <c r="E167" s="21">
        <v>155.36099999999999</v>
      </c>
      <c r="L167" s="23" t="str">
        <f>+_01_CODIGOS_Y_COSTOS_xlsm[[#This Row],[FABRICA]]&amp;_01_CODIGOS_Y_COSTOS_xlsm[[#This Row],[CODIGO]]</f>
        <v>FADERF-318</v>
      </c>
    </row>
    <row r="168" spans="1:12" x14ac:dyDescent="0.35">
      <c r="A168" t="s">
        <v>4275</v>
      </c>
      <c r="B168" s="23" t="s">
        <v>336</v>
      </c>
      <c r="C168" t="s">
        <v>5215</v>
      </c>
      <c r="D168" t="s">
        <v>337</v>
      </c>
      <c r="E168" s="21">
        <v>284.82850000000002</v>
      </c>
      <c r="L168" s="23" t="str">
        <f>+_01_CODIGOS_Y_COSTOS_xlsm[[#This Row],[FABRICA]]&amp;_01_CODIGOS_Y_COSTOS_xlsm[[#This Row],[CODIGO]]</f>
        <v>FADERF-1040</v>
      </c>
    </row>
    <row r="169" spans="1:12" x14ac:dyDescent="0.35">
      <c r="A169" t="s">
        <v>4275</v>
      </c>
      <c r="B169" s="23" t="s">
        <v>338</v>
      </c>
      <c r="C169" t="s">
        <v>5216</v>
      </c>
      <c r="D169" t="s">
        <v>339</v>
      </c>
      <c r="E169" s="21">
        <v>284.82850000000002</v>
      </c>
      <c r="L169" s="23" t="str">
        <f>+_01_CODIGOS_Y_COSTOS_xlsm[[#This Row],[FABRICA]]&amp;_01_CODIGOS_Y_COSTOS_xlsm[[#This Row],[CODIGO]]</f>
        <v>FADERF-1039</v>
      </c>
    </row>
    <row r="170" spans="1:12" x14ac:dyDescent="0.35">
      <c r="A170" t="s">
        <v>4275</v>
      </c>
      <c r="B170" s="23" t="s">
        <v>340</v>
      </c>
      <c r="C170" t="s">
        <v>7676</v>
      </c>
      <c r="D170" t="s">
        <v>341</v>
      </c>
      <c r="E170" s="21">
        <v>163.9922</v>
      </c>
      <c r="L170" s="23" t="str">
        <f>+_01_CODIGOS_Y_COSTOS_xlsm[[#This Row],[FABRICA]]&amp;_01_CODIGOS_Y_COSTOS_xlsm[[#This Row],[CODIGO]]</f>
        <v>FADERF-318/A</v>
      </c>
    </row>
    <row r="171" spans="1:12" x14ac:dyDescent="0.35">
      <c r="A171" t="s">
        <v>4275</v>
      </c>
      <c r="B171" s="23" t="s">
        <v>342</v>
      </c>
      <c r="C171" t="s">
        <v>7677</v>
      </c>
      <c r="D171" t="s">
        <v>343</v>
      </c>
      <c r="E171" s="21">
        <v>269.72399999999999</v>
      </c>
      <c r="L171" s="23" t="str">
        <f>+_01_CODIGOS_Y_COSTOS_xlsm[[#This Row],[FABRICA]]&amp;_01_CODIGOS_Y_COSTOS_xlsm[[#This Row],[CODIGO]]</f>
        <v>FADERF-818/A</v>
      </c>
    </row>
    <row r="172" spans="1:12" x14ac:dyDescent="0.35">
      <c r="A172" t="s">
        <v>4275</v>
      </c>
      <c r="B172" s="23" t="s">
        <v>344</v>
      </c>
      <c r="C172" t="s">
        <v>7678</v>
      </c>
      <c r="D172" t="s">
        <v>345</v>
      </c>
      <c r="E172" s="21">
        <v>431.55840000000001</v>
      </c>
      <c r="L172" s="23" t="str">
        <f>+_01_CODIGOS_Y_COSTOS_xlsm[[#This Row],[FABRICA]]&amp;_01_CODIGOS_Y_COSTOS_xlsm[[#This Row],[CODIGO]]</f>
        <v>FADERF-1041</v>
      </c>
    </row>
    <row r="173" spans="1:12" x14ac:dyDescent="0.35">
      <c r="A173" t="s">
        <v>4275</v>
      </c>
      <c r="B173" s="23" t="s">
        <v>346</v>
      </c>
      <c r="C173" t="s">
        <v>7679</v>
      </c>
      <c r="D173" t="s">
        <v>347</v>
      </c>
      <c r="E173" s="21">
        <v>0</v>
      </c>
      <c r="L173" s="23" t="str">
        <f>+_01_CODIGOS_Y_COSTOS_xlsm[[#This Row],[FABRICA]]&amp;_01_CODIGOS_Y_COSTOS_xlsm[[#This Row],[CODIGO]]</f>
        <v>FADERF-5048/L</v>
      </c>
    </row>
    <row r="174" spans="1:12" x14ac:dyDescent="0.35">
      <c r="A174" t="s">
        <v>4275</v>
      </c>
      <c r="B174" s="23" t="s">
        <v>348</v>
      </c>
      <c r="C174" t="s">
        <v>5196</v>
      </c>
      <c r="D174" t="s">
        <v>349</v>
      </c>
      <c r="E174" s="21">
        <v>129.4675</v>
      </c>
      <c r="L174" s="23" t="str">
        <f>+_01_CODIGOS_Y_COSTOS_xlsm[[#This Row],[FABRICA]]&amp;_01_CODIGOS_Y_COSTOS_xlsm[[#This Row],[CODIGO]]</f>
        <v>FADERF-899</v>
      </c>
    </row>
    <row r="175" spans="1:12" x14ac:dyDescent="0.35">
      <c r="A175" t="s">
        <v>4275</v>
      </c>
      <c r="B175" s="23" t="s">
        <v>350</v>
      </c>
      <c r="C175" t="s">
        <v>7680</v>
      </c>
      <c r="D175" t="s">
        <v>351</v>
      </c>
      <c r="E175" s="21">
        <v>0</v>
      </c>
      <c r="L175" s="23" t="str">
        <f>+_01_CODIGOS_Y_COSTOS_xlsm[[#This Row],[FABRICA]]&amp;_01_CODIGOS_Y_COSTOS_xlsm[[#This Row],[CODIGO]]</f>
        <v>FADERS-033</v>
      </c>
    </row>
    <row r="176" spans="1:12" x14ac:dyDescent="0.35">
      <c r="A176" t="s">
        <v>4275</v>
      </c>
      <c r="B176" s="23" t="s">
        <v>352</v>
      </c>
      <c r="C176" t="s">
        <v>5217</v>
      </c>
      <c r="D176" t="s">
        <v>353</v>
      </c>
      <c r="E176" s="21">
        <v>183.41229999999999</v>
      </c>
      <c r="L176" s="23" t="str">
        <f>+_01_CODIGOS_Y_COSTOS_xlsm[[#This Row],[FABRICA]]&amp;_01_CODIGOS_Y_COSTOS_xlsm[[#This Row],[CODIGO]]</f>
        <v>FADERF-314</v>
      </c>
    </row>
    <row r="177" spans="1:12" x14ac:dyDescent="0.35">
      <c r="A177" t="s">
        <v>4275</v>
      </c>
      <c r="B177" s="23" t="s">
        <v>354</v>
      </c>
      <c r="C177" t="s">
        <v>5218</v>
      </c>
      <c r="D177" t="s">
        <v>355</v>
      </c>
      <c r="E177" s="21">
        <v>183.41229999999999</v>
      </c>
      <c r="L177" s="23" t="str">
        <f>+_01_CODIGOS_Y_COSTOS_xlsm[[#This Row],[FABRICA]]&amp;_01_CODIGOS_Y_COSTOS_xlsm[[#This Row],[CODIGO]]</f>
        <v>FADERF-315</v>
      </c>
    </row>
    <row r="178" spans="1:12" x14ac:dyDescent="0.35">
      <c r="A178" t="s">
        <v>4275</v>
      </c>
      <c r="B178" s="23" t="s">
        <v>356</v>
      </c>
      <c r="C178" t="s">
        <v>5219</v>
      </c>
      <c r="D178" t="s">
        <v>357</v>
      </c>
      <c r="E178" s="21">
        <v>183.41229999999999</v>
      </c>
      <c r="L178" s="23" t="str">
        <f>+_01_CODIGOS_Y_COSTOS_xlsm[[#This Row],[FABRICA]]&amp;_01_CODIGOS_Y_COSTOS_xlsm[[#This Row],[CODIGO]]</f>
        <v>FADERF-316</v>
      </c>
    </row>
    <row r="179" spans="1:12" x14ac:dyDescent="0.35">
      <c r="A179" t="s">
        <v>4275</v>
      </c>
      <c r="B179" s="23" t="s">
        <v>358</v>
      </c>
      <c r="C179" t="s">
        <v>5220</v>
      </c>
      <c r="D179" t="s">
        <v>359</v>
      </c>
      <c r="E179" s="21">
        <v>183.41229999999999</v>
      </c>
      <c r="L179" s="23" t="str">
        <f>+_01_CODIGOS_Y_COSTOS_xlsm[[#This Row],[FABRICA]]&amp;_01_CODIGOS_Y_COSTOS_xlsm[[#This Row],[CODIGO]]</f>
        <v>FADERF-319</v>
      </c>
    </row>
    <row r="180" spans="1:12" x14ac:dyDescent="0.35">
      <c r="A180" t="s">
        <v>4275</v>
      </c>
      <c r="B180" s="23" t="s">
        <v>360</v>
      </c>
      <c r="C180" t="s">
        <v>5221</v>
      </c>
      <c r="D180" t="s">
        <v>361</v>
      </c>
      <c r="E180" s="21">
        <v>231.96260000000001</v>
      </c>
      <c r="L180" s="23" t="str">
        <f>+_01_CODIGOS_Y_COSTOS_xlsm[[#This Row],[FABRICA]]&amp;_01_CODIGOS_Y_COSTOS_xlsm[[#This Row],[CODIGO]]</f>
        <v>FADERF-1034</v>
      </c>
    </row>
    <row r="181" spans="1:12" x14ac:dyDescent="0.35">
      <c r="A181" t="s">
        <v>4275</v>
      </c>
      <c r="B181" s="23" t="s">
        <v>362</v>
      </c>
      <c r="C181" t="s">
        <v>5222</v>
      </c>
      <c r="D181" t="s">
        <v>363</v>
      </c>
      <c r="E181" s="21">
        <v>231.96260000000001</v>
      </c>
      <c r="L181" s="23" t="str">
        <f>+_01_CODIGOS_Y_COSTOS_xlsm[[#This Row],[FABRICA]]&amp;_01_CODIGOS_Y_COSTOS_xlsm[[#This Row],[CODIGO]]</f>
        <v>FADERF-1035</v>
      </c>
    </row>
    <row r="182" spans="1:12" x14ac:dyDescent="0.35">
      <c r="A182" t="s">
        <v>4275</v>
      </c>
      <c r="B182" s="23" t="s">
        <v>364</v>
      </c>
      <c r="C182" t="s">
        <v>4471</v>
      </c>
      <c r="D182" t="s">
        <v>365</v>
      </c>
      <c r="E182" s="21">
        <v>113.715</v>
      </c>
      <c r="L182" s="23" t="str">
        <f>+_01_CODIGOS_Y_COSTOS_xlsm[[#This Row],[FABRICA]]&amp;_01_CODIGOS_Y_COSTOS_xlsm[[#This Row],[CODIGO]]</f>
        <v>FADERS-178</v>
      </c>
    </row>
    <row r="183" spans="1:12" x14ac:dyDescent="0.35">
      <c r="A183" t="s">
        <v>4275</v>
      </c>
      <c r="B183" s="23" t="s">
        <v>366</v>
      </c>
      <c r="C183" t="s">
        <v>4472</v>
      </c>
      <c r="D183" t="s">
        <v>367</v>
      </c>
      <c r="E183" s="21">
        <v>113.715</v>
      </c>
      <c r="L183" s="23" t="str">
        <f>+_01_CODIGOS_Y_COSTOS_xlsm[[#This Row],[FABRICA]]&amp;_01_CODIGOS_Y_COSTOS_xlsm[[#This Row],[CODIGO]]</f>
        <v>FADERS-177</v>
      </c>
    </row>
    <row r="184" spans="1:12" x14ac:dyDescent="0.35">
      <c r="A184" t="s">
        <v>4275</v>
      </c>
      <c r="B184" s="23" t="s">
        <v>368</v>
      </c>
      <c r="C184" t="s">
        <v>7681</v>
      </c>
      <c r="D184" t="s">
        <v>369</v>
      </c>
      <c r="E184" s="21">
        <v>0</v>
      </c>
      <c r="L184" s="23" t="str">
        <f>+_01_CODIGOS_Y_COSTOS_xlsm[[#This Row],[FABRICA]]&amp;_01_CODIGOS_Y_COSTOS_xlsm[[#This Row],[CODIGO]]</f>
        <v>FADERS-175</v>
      </c>
    </row>
    <row r="185" spans="1:12" x14ac:dyDescent="0.35">
      <c r="A185" t="s">
        <v>4275</v>
      </c>
      <c r="B185" s="23" t="s">
        <v>370</v>
      </c>
      <c r="C185" t="s">
        <v>4473</v>
      </c>
      <c r="D185" t="s">
        <v>371</v>
      </c>
      <c r="E185" s="21">
        <v>191.52</v>
      </c>
      <c r="L185" s="23" t="str">
        <f>+_01_CODIGOS_Y_COSTOS_xlsm[[#This Row],[FABRICA]]&amp;_01_CODIGOS_Y_COSTOS_xlsm[[#This Row],[CODIGO]]</f>
        <v>FADERS-148</v>
      </c>
    </row>
    <row r="186" spans="1:12" x14ac:dyDescent="0.35">
      <c r="A186" t="s">
        <v>4275</v>
      </c>
      <c r="B186" s="23" t="s">
        <v>372</v>
      </c>
      <c r="C186" t="s">
        <v>4474</v>
      </c>
      <c r="D186" t="s">
        <v>373</v>
      </c>
      <c r="E186" s="21">
        <v>154.61250000000001</v>
      </c>
      <c r="L186" s="23" t="str">
        <f>+_01_CODIGOS_Y_COSTOS_xlsm[[#This Row],[FABRICA]]&amp;_01_CODIGOS_Y_COSTOS_xlsm[[#This Row],[CODIGO]]</f>
        <v>FADERS-081</v>
      </c>
    </row>
    <row r="187" spans="1:12" x14ac:dyDescent="0.35">
      <c r="A187" t="s">
        <v>4275</v>
      </c>
      <c r="B187" s="23" t="s">
        <v>374</v>
      </c>
      <c r="C187" t="s">
        <v>6705</v>
      </c>
      <c r="D187" t="s">
        <v>375</v>
      </c>
      <c r="E187" s="21">
        <v>463.92529999999999</v>
      </c>
      <c r="L187" s="23" t="str">
        <f>+_01_CODIGOS_Y_COSTOS_xlsm[[#This Row],[FABRICA]]&amp;_01_CODIGOS_Y_COSTOS_xlsm[[#This Row],[CODIGO]]</f>
        <v>FADERF-317CR</v>
      </c>
    </row>
    <row r="188" spans="1:12" x14ac:dyDescent="0.35">
      <c r="A188" t="s">
        <v>4275</v>
      </c>
      <c r="B188" s="23" t="s">
        <v>376</v>
      </c>
      <c r="C188" t="s">
        <v>4475</v>
      </c>
      <c r="D188" t="s">
        <v>377</v>
      </c>
      <c r="E188" s="21">
        <v>99.75</v>
      </c>
      <c r="L188" s="23" t="str">
        <f>+_01_CODIGOS_Y_COSTOS_xlsm[[#This Row],[FABRICA]]&amp;_01_CODIGOS_Y_COSTOS_xlsm[[#This Row],[CODIGO]]</f>
        <v>FADERS-101</v>
      </c>
    </row>
    <row r="189" spans="1:12" x14ac:dyDescent="0.35">
      <c r="A189" t="s">
        <v>4275</v>
      </c>
      <c r="B189" s="23" t="s">
        <v>378</v>
      </c>
      <c r="C189" t="s">
        <v>7035</v>
      </c>
      <c r="D189" t="s">
        <v>379</v>
      </c>
      <c r="E189" s="21">
        <v>204.99019999999999</v>
      </c>
      <c r="L189" s="23" t="str">
        <f>+_01_CODIGOS_Y_COSTOS_xlsm[[#This Row],[FABRICA]]&amp;_01_CODIGOS_Y_COSTOS_xlsm[[#This Row],[CODIGO]]</f>
        <v>FADERF-1058</v>
      </c>
    </row>
    <row r="190" spans="1:12" x14ac:dyDescent="0.35">
      <c r="A190" t="s">
        <v>4275</v>
      </c>
      <c r="B190" s="23" t="s">
        <v>380</v>
      </c>
      <c r="C190" t="s">
        <v>5223</v>
      </c>
      <c r="D190" t="s">
        <v>381</v>
      </c>
      <c r="E190" s="21">
        <v>453.13630000000001</v>
      </c>
      <c r="L190" s="23" t="str">
        <f>+_01_CODIGOS_Y_COSTOS_xlsm[[#This Row],[FABRICA]]&amp;_01_CODIGOS_Y_COSTOS_xlsm[[#This Row],[CODIGO]]</f>
        <v>FADERF-1084</v>
      </c>
    </row>
    <row r="191" spans="1:12" x14ac:dyDescent="0.35">
      <c r="A191" t="s">
        <v>4275</v>
      </c>
      <c r="B191" s="23" t="s">
        <v>382</v>
      </c>
      <c r="C191" t="s">
        <v>5224</v>
      </c>
      <c r="D191" t="s">
        <v>383</v>
      </c>
      <c r="E191" s="21">
        <v>226.56819999999999</v>
      </c>
      <c r="L191" s="23" t="str">
        <f>+_01_CODIGOS_Y_COSTOS_xlsm[[#This Row],[FABRICA]]&amp;_01_CODIGOS_Y_COSTOS_xlsm[[#This Row],[CODIGO]]</f>
        <v>FADERF-9001</v>
      </c>
    </row>
    <row r="192" spans="1:12" x14ac:dyDescent="0.35">
      <c r="A192" t="s">
        <v>4275</v>
      </c>
      <c r="B192" s="23" t="s">
        <v>384</v>
      </c>
      <c r="C192" t="s">
        <v>4476</v>
      </c>
      <c r="D192" t="s">
        <v>385</v>
      </c>
      <c r="E192" s="21">
        <v>319.2</v>
      </c>
      <c r="L192" s="23" t="str">
        <f>+_01_CODIGOS_Y_COSTOS_xlsm[[#This Row],[FABRICA]]&amp;_01_CODIGOS_Y_COSTOS_xlsm[[#This Row],[CODIGO]]</f>
        <v>FADERS-046</v>
      </c>
    </row>
    <row r="193" spans="1:12" x14ac:dyDescent="0.35">
      <c r="A193" t="s">
        <v>4275</v>
      </c>
      <c r="B193" s="23" t="s">
        <v>386</v>
      </c>
      <c r="C193" t="s">
        <v>4477</v>
      </c>
      <c r="D193" t="s">
        <v>387</v>
      </c>
      <c r="E193" s="21">
        <v>234.41249999999999</v>
      </c>
      <c r="L193" s="23" t="str">
        <f>+_01_CODIGOS_Y_COSTOS_xlsm[[#This Row],[FABRICA]]&amp;_01_CODIGOS_Y_COSTOS_xlsm[[#This Row],[CODIGO]]</f>
        <v>FADERS-145</v>
      </c>
    </row>
    <row r="194" spans="1:12" x14ac:dyDescent="0.35">
      <c r="A194" t="s">
        <v>4275</v>
      </c>
      <c r="B194" s="23" t="s">
        <v>388</v>
      </c>
      <c r="C194" t="s">
        <v>5225</v>
      </c>
      <c r="D194" t="s">
        <v>389</v>
      </c>
      <c r="E194" s="21">
        <v>153.20320000000001</v>
      </c>
      <c r="L194" s="23" t="str">
        <f>+_01_CODIGOS_Y_COSTOS_xlsm[[#This Row],[FABRICA]]&amp;_01_CODIGOS_Y_COSTOS_xlsm[[#This Row],[CODIGO]]</f>
        <v>FADERF-572</v>
      </c>
    </row>
    <row r="195" spans="1:12" x14ac:dyDescent="0.35">
      <c r="A195" t="s">
        <v>4275</v>
      </c>
      <c r="B195" s="23" t="s">
        <v>390</v>
      </c>
      <c r="C195" t="s">
        <v>5226</v>
      </c>
      <c r="D195" t="s">
        <v>391</v>
      </c>
      <c r="E195" s="21">
        <v>539.44799999999998</v>
      </c>
      <c r="L195" s="23" t="str">
        <f>+_01_CODIGOS_Y_COSTOS_xlsm[[#This Row],[FABRICA]]&amp;_01_CODIGOS_Y_COSTOS_xlsm[[#This Row],[CODIGO]]</f>
        <v>FADERF-1049</v>
      </c>
    </row>
    <row r="196" spans="1:12" x14ac:dyDescent="0.35">
      <c r="A196" t="s">
        <v>4275</v>
      </c>
      <c r="B196" s="23" t="s">
        <v>392</v>
      </c>
      <c r="C196" t="s">
        <v>5227</v>
      </c>
      <c r="D196" t="s">
        <v>393</v>
      </c>
      <c r="E196" s="21">
        <v>539.44799999999998</v>
      </c>
      <c r="L196" s="23" t="str">
        <f>+_01_CODIGOS_Y_COSTOS_xlsm[[#This Row],[FABRICA]]&amp;_01_CODIGOS_Y_COSTOS_xlsm[[#This Row],[CODIGO]]</f>
        <v>FADERF-1051</v>
      </c>
    </row>
    <row r="197" spans="1:12" x14ac:dyDescent="0.35">
      <c r="A197" t="s">
        <v>4275</v>
      </c>
      <c r="B197" s="23" t="s">
        <v>394</v>
      </c>
      <c r="C197" t="s">
        <v>5228</v>
      </c>
      <c r="D197" t="s">
        <v>395</v>
      </c>
      <c r="E197" s="21">
        <v>539.44799999999998</v>
      </c>
      <c r="L197" s="23" t="str">
        <f>+_01_CODIGOS_Y_COSTOS_xlsm[[#This Row],[FABRICA]]&amp;_01_CODIGOS_Y_COSTOS_xlsm[[#This Row],[CODIGO]]</f>
        <v>FADERF-219/A</v>
      </c>
    </row>
    <row r="198" spans="1:12" x14ac:dyDescent="0.35">
      <c r="A198" t="s">
        <v>4275</v>
      </c>
      <c r="B198" s="23" t="s">
        <v>396</v>
      </c>
      <c r="C198" t="s">
        <v>5229</v>
      </c>
      <c r="D198" t="s">
        <v>397</v>
      </c>
      <c r="E198" s="21">
        <v>539.44799999999998</v>
      </c>
      <c r="L198" s="23" t="str">
        <f>+_01_CODIGOS_Y_COSTOS_xlsm[[#This Row],[FABRICA]]&amp;_01_CODIGOS_Y_COSTOS_xlsm[[#This Row],[CODIGO]]</f>
        <v>FADERF-514/A</v>
      </c>
    </row>
    <row r="199" spans="1:12" x14ac:dyDescent="0.35">
      <c r="A199" t="s">
        <v>4275</v>
      </c>
      <c r="B199" s="23" t="s">
        <v>398</v>
      </c>
      <c r="C199" t="s">
        <v>5230</v>
      </c>
      <c r="D199" t="s">
        <v>399</v>
      </c>
      <c r="E199" s="21">
        <v>199.5958</v>
      </c>
      <c r="L199" s="23" t="str">
        <f>+_01_CODIGOS_Y_COSTOS_xlsm[[#This Row],[FABRICA]]&amp;_01_CODIGOS_Y_COSTOS_xlsm[[#This Row],[CODIGO]]</f>
        <v>FADERF-1090</v>
      </c>
    </row>
    <row r="200" spans="1:12" x14ac:dyDescent="0.35">
      <c r="A200" t="s">
        <v>4275</v>
      </c>
      <c r="B200" s="23" t="s">
        <v>400</v>
      </c>
      <c r="C200" t="s">
        <v>4478</v>
      </c>
      <c r="D200" t="s">
        <v>401</v>
      </c>
      <c r="E200" s="21">
        <v>167.58</v>
      </c>
      <c r="L200" s="23" t="str">
        <f>+_01_CODIGOS_Y_COSTOS_xlsm[[#This Row],[FABRICA]]&amp;_01_CODIGOS_Y_COSTOS_xlsm[[#This Row],[CODIGO]]</f>
        <v>FADERS-208</v>
      </c>
    </row>
    <row r="201" spans="1:12" x14ac:dyDescent="0.35">
      <c r="A201" t="s">
        <v>4275</v>
      </c>
      <c r="B201" s="23" t="s">
        <v>402</v>
      </c>
      <c r="C201" t="s">
        <v>4479</v>
      </c>
      <c r="D201" t="s">
        <v>403</v>
      </c>
      <c r="E201" s="21">
        <v>167.58</v>
      </c>
      <c r="L201" s="23" t="str">
        <f>+_01_CODIGOS_Y_COSTOS_xlsm[[#This Row],[FABRICA]]&amp;_01_CODIGOS_Y_COSTOS_xlsm[[#This Row],[CODIGO]]</f>
        <v>FADERS-207</v>
      </c>
    </row>
    <row r="202" spans="1:12" x14ac:dyDescent="0.35">
      <c r="A202" t="s">
        <v>4275</v>
      </c>
      <c r="B202" s="23" t="s">
        <v>404</v>
      </c>
      <c r="C202" t="s">
        <v>9824</v>
      </c>
      <c r="D202" t="s">
        <v>405</v>
      </c>
      <c r="E202" s="21">
        <v>215.7792</v>
      </c>
      <c r="L202" s="23" t="str">
        <f>+_01_CODIGOS_Y_COSTOS_xlsm[[#This Row],[FABRICA]]&amp;_01_CODIGOS_Y_COSTOS_xlsm[[#This Row],[CODIGO]]</f>
        <v>FADERF-1067 N/G</v>
      </c>
    </row>
    <row r="203" spans="1:12" x14ac:dyDescent="0.35">
      <c r="A203" t="s">
        <v>4275</v>
      </c>
      <c r="B203" s="23" t="s">
        <v>406</v>
      </c>
      <c r="C203" t="s">
        <v>5231</v>
      </c>
      <c r="D203" t="s">
        <v>407</v>
      </c>
      <c r="E203" s="21">
        <v>215.7792</v>
      </c>
      <c r="L203" s="23" t="str">
        <f>+_01_CODIGOS_Y_COSTOS_xlsm[[#This Row],[FABRICA]]&amp;_01_CODIGOS_Y_COSTOS_xlsm[[#This Row],[CODIGO]]</f>
        <v>FADERF-1093</v>
      </c>
    </row>
    <row r="204" spans="1:12" x14ac:dyDescent="0.35">
      <c r="A204" t="s">
        <v>4275</v>
      </c>
      <c r="B204" s="23" t="s">
        <v>408</v>
      </c>
      <c r="C204" t="s">
        <v>4480</v>
      </c>
      <c r="D204" t="s">
        <v>409</v>
      </c>
      <c r="E204" s="21">
        <v>170.57249999999999</v>
      </c>
      <c r="L204" s="23" t="str">
        <f>+_01_CODIGOS_Y_COSTOS_xlsm[[#This Row],[FABRICA]]&amp;_01_CODIGOS_Y_COSTOS_xlsm[[#This Row],[CODIGO]]</f>
        <v>FADERS-133</v>
      </c>
    </row>
    <row r="205" spans="1:12" x14ac:dyDescent="0.35">
      <c r="A205" t="s">
        <v>4275</v>
      </c>
      <c r="B205" s="23" t="s">
        <v>410</v>
      </c>
      <c r="C205" t="s">
        <v>4481</v>
      </c>
      <c r="D205" t="s">
        <v>411</v>
      </c>
      <c r="E205" s="21">
        <v>173.565</v>
      </c>
      <c r="L205" s="23" t="str">
        <f>+_01_CODIGOS_Y_COSTOS_xlsm[[#This Row],[FABRICA]]&amp;_01_CODIGOS_Y_COSTOS_xlsm[[#This Row],[CODIGO]]</f>
        <v>FADERS-140</v>
      </c>
    </row>
    <row r="206" spans="1:12" x14ac:dyDescent="0.35">
      <c r="A206" t="s">
        <v>4275</v>
      </c>
      <c r="B206" s="23" t="s">
        <v>412</v>
      </c>
      <c r="C206" t="s">
        <v>5232</v>
      </c>
      <c r="D206" t="s">
        <v>413</v>
      </c>
      <c r="E206" s="21">
        <v>296.69639999999998</v>
      </c>
      <c r="L206" s="23" t="str">
        <f>+_01_CODIGOS_Y_COSTOS_xlsm[[#This Row],[FABRICA]]&amp;_01_CODIGOS_Y_COSTOS_xlsm[[#This Row],[CODIGO]]</f>
        <v>FADERF-1086</v>
      </c>
    </row>
    <row r="207" spans="1:12" x14ac:dyDescent="0.35">
      <c r="A207" t="s">
        <v>4275</v>
      </c>
      <c r="B207" s="23" t="s">
        <v>414</v>
      </c>
      <c r="C207" t="s">
        <v>5233</v>
      </c>
      <c r="D207" t="s">
        <v>415</v>
      </c>
      <c r="E207" s="21">
        <v>183.41229999999999</v>
      </c>
      <c r="L207" s="23" t="str">
        <f>+_01_CODIGOS_Y_COSTOS_xlsm[[#This Row],[FABRICA]]&amp;_01_CODIGOS_Y_COSTOS_xlsm[[#This Row],[CODIGO]]</f>
        <v>FADERF-1062/V</v>
      </c>
    </row>
    <row r="208" spans="1:12" x14ac:dyDescent="0.35">
      <c r="A208" t="s">
        <v>4275</v>
      </c>
      <c r="B208" s="23" t="s">
        <v>416</v>
      </c>
      <c r="C208" t="s">
        <v>5234</v>
      </c>
      <c r="D208" t="s">
        <v>417</v>
      </c>
      <c r="E208" s="21">
        <v>180.1756</v>
      </c>
      <c r="L208" s="23" t="str">
        <f>+_01_CODIGOS_Y_COSTOS_xlsm[[#This Row],[FABRICA]]&amp;_01_CODIGOS_Y_COSTOS_xlsm[[#This Row],[CODIGO]]</f>
        <v>FADERF-322</v>
      </c>
    </row>
    <row r="209" spans="1:12" x14ac:dyDescent="0.35">
      <c r="A209" t="s">
        <v>4275</v>
      </c>
      <c r="B209" s="23" t="s">
        <v>418</v>
      </c>
      <c r="C209" t="s">
        <v>5235</v>
      </c>
      <c r="D209" t="s">
        <v>419</v>
      </c>
      <c r="E209" s="21">
        <v>204.99019999999999</v>
      </c>
      <c r="L209" s="23" t="str">
        <f>+_01_CODIGOS_Y_COSTOS_xlsm[[#This Row],[FABRICA]]&amp;_01_CODIGOS_Y_COSTOS_xlsm[[#This Row],[CODIGO]]</f>
        <v>FADERF-1064</v>
      </c>
    </row>
    <row r="210" spans="1:12" x14ac:dyDescent="0.35">
      <c r="A210" t="s">
        <v>4275</v>
      </c>
      <c r="B210" s="23" t="s">
        <v>420</v>
      </c>
      <c r="C210" t="s">
        <v>5236</v>
      </c>
      <c r="D210" t="s">
        <v>421</v>
      </c>
      <c r="E210" s="21">
        <v>0</v>
      </c>
      <c r="L210" s="23" t="str">
        <f>+_01_CODIGOS_Y_COSTOS_xlsm[[#This Row],[FABRICA]]&amp;_01_CODIGOS_Y_COSTOS_xlsm[[#This Row],[CODIGO]]</f>
        <v>FADERF-1094</v>
      </c>
    </row>
    <row r="211" spans="1:12" x14ac:dyDescent="0.35">
      <c r="A211" t="s">
        <v>4275</v>
      </c>
      <c r="B211" s="23" t="s">
        <v>422</v>
      </c>
      <c r="C211" t="s">
        <v>7682</v>
      </c>
      <c r="D211" t="s">
        <v>423</v>
      </c>
      <c r="E211" s="21">
        <v>323.66879999999998</v>
      </c>
      <c r="L211" s="23" t="str">
        <f>+_01_CODIGOS_Y_COSTOS_xlsm[[#This Row],[FABRICA]]&amp;_01_CODIGOS_Y_COSTOS_xlsm[[#This Row],[CODIGO]]</f>
        <v>FADERF-1068</v>
      </c>
    </row>
    <row r="212" spans="1:12" x14ac:dyDescent="0.35">
      <c r="A212" t="s">
        <v>4275</v>
      </c>
      <c r="B212" s="23" t="s">
        <v>424</v>
      </c>
      <c r="C212" t="s">
        <v>7683</v>
      </c>
      <c r="D212" t="s">
        <v>425</v>
      </c>
      <c r="E212" s="21">
        <v>174.5625</v>
      </c>
      <c r="L212" s="23" t="str">
        <f>+_01_CODIGOS_Y_COSTOS_xlsm[[#This Row],[FABRICA]]&amp;_01_CODIGOS_Y_COSTOS_xlsm[[#This Row],[CODIGO]]</f>
        <v>FADERS-008</v>
      </c>
    </row>
    <row r="213" spans="1:12" x14ac:dyDescent="0.35">
      <c r="A213" t="s">
        <v>4275</v>
      </c>
      <c r="B213" s="23" t="s">
        <v>426</v>
      </c>
      <c r="C213" t="s">
        <v>4482</v>
      </c>
      <c r="D213" t="s">
        <v>427</v>
      </c>
      <c r="E213" s="21">
        <v>237.405</v>
      </c>
      <c r="L213" s="23" t="str">
        <f>+_01_CODIGOS_Y_COSTOS_xlsm[[#This Row],[FABRICA]]&amp;_01_CODIGOS_Y_COSTOS_xlsm[[#This Row],[CODIGO]]</f>
        <v>FADERS-056</v>
      </c>
    </row>
    <row r="214" spans="1:12" x14ac:dyDescent="0.35">
      <c r="A214" t="s">
        <v>4275</v>
      </c>
      <c r="B214" s="23" t="s">
        <v>428</v>
      </c>
      <c r="C214" t="s">
        <v>4483</v>
      </c>
      <c r="D214" t="s">
        <v>429</v>
      </c>
      <c r="E214" s="21">
        <v>0</v>
      </c>
      <c r="L214" s="23" t="str">
        <f>+_01_CODIGOS_Y_COSTOS_xlsm[[#This Row],[FABRICA]]&amp;_01_CODIGOS_Y_COSTOS_xlsm[[#This Row],[CODIGO]]</f>
        <v>FADERS-183</v>
      </c>
    </row>
    <row r="215" spans="1:12" x14ac:dyDescent="0.35">
      <c r="A215" t="s">
        <v>4275</v>
      </c>
      <c r="B215" s="23" t="s">
        <v>430</v>
      </c>
      <c r="C215" t="s">
        <v>5237</v>
      </c>
      <c r="D215" t="s">
        <v>431</v>
      </c>
      <c r="E215" s="21">
        <v>72.286000000000001</v>
      </c>
      <c r="L215" s="23" t="str">
        <f>+_01_CODIGOS_Y_COSTOS_xlsm[[#This Row],[FABRICA]]&amp;_01_CODIGOS_Y_COSTOS_xlsm[[#This Row],[CODIGO]]</f>
        <v>FADERF-280</v>
      </c>
    </row>
    <row r="216" spans="1:12" x14ac:dyDescent="0.35">
      <c r="A216" t="s">
        <v>4275</v>
      </c>
      <c r="B216" s="23" t="s">
        <v>432</v>
      </c>
      <c r="C216" t="s">
        <v>4484</v>
      </c>
      <c r="D216" t="s">
        <v>433</v>
      </c>
      <c r="E216" s="21">
        <v>0</v>
      </c>
      <c r="L216" s="23" t="str">
        <f>+_01_CODIGOS_Y_COSTOS_xlsm[[#This Row],[FABRICA]]&amp;_01_CODIGOS_Y_COSTOS_xlsm[[#This Row],[CODIGO]]</f>
        <v>FADERS-212</v>
      </c>
    </row>
    <row r="217" spans="1:12" x14ac:dyDescent="0.35">
      <c r="A217" t="s">
        <v>4275</v>
      </c>
      <c r="B217" s="23" t="s">
        <v>434</v>
      </c>
      <c r="C217" t="s">
        <v>5238</v>
      </c>
      <c r="D217" t="s">
        <v>435</v>
      </c>
      <c r="E217" s="21">
        <v>151.0454</v>
      </c>
      <c r="L217" s="23" t="str">
        <f>+_01_CODIGOS_Y_COSTOS_xlsm[[#This Row],[FABRICA]]&amp;_01_CODIGOS_Y_COSTOS_xlsm[[#This Row],[CODIGO]]</f>
        <v>FADERF-1024</v>
      </c>
    </row>
    <row r="218" spans="1:12" x14ac:dyDescent="0.35">
      <c r="A218" t="s">
        <v>4275</v>
      </c>
      <c r="B218" s="23" t="s">
        <v>436</v>
      </c>
      <c r="C218" t="s">
        <v>5239</v>
      </c>
      <c r="D218" t="s">
        <v>437</v>
      </c>
      <c r="E218" s="21">
        <v>237.3571</v>
      </c>
      <c r="L218" s="23" t="str">
        <f>+_01_CODIGOS_Y_COSTOS_xlsm[[#This Row],[FABRICA]]&amp;_01_CODIGOS_Y_COSTOS_xlsm[[#This Row],[CODIGO]]</f>
        <v>FADERF-1060</v>
      </c>
    </row>
    <row r="219" spans="1:12" x14ac:dyDescent="0.35">
      <c r="A219" t="s">
        <v>4275</v>
      </c>
      <c r="B219" s="23" t="s">
        <v>438</v>
      </c>
      <c r="C219" t="s">
        <v>5240</v>
      </c>
      <c r="D219" t="s">
        <v>439</v>
      </c>
      <c r="E219" s="21">
        <v>404.58600000000001</v>
      </c>
      <c r="L219" s="23" t="str">
        <f>+_01_CODIGOS_Y_COSTOS_xlsm[[#This Row],[FABRICA]]&amp;_01_CODIGOS_Y_COSTOS_xlsm[[#This Row],[CODIGO]]</f>
        <v>FADERF-1087</v>
      </c>
    </row>
    <row r="220" spans="1:12" x14ac:dyDescent="0.35">
      <c r="A220" t="s">
        <v>4275</v>
      </c>
      <c r="B220" s="23" t="s">
        <v>440</v>
      </c>
      <c r="C220" t="s">
        <v>5241</v>
      </c>
      <c r="D220" t="s">
        <v>441</v>
      </c>
      <c r="E220" s="21">
        <v>118.6786</v>
      </c>
      <c r="L220" s="23" t="str">
        <f>+_01_CODIGOS_Y_COSTOS_xlsm[[#This Row],[FABRICA]]&amp;_01_CODIGOS_Y_COSTOS_xlsm[[#This Row],[CODIGO]]</f>
        <v>FADERF-466</v>
      </c>
    </row>
    <row r="221" spans="1:12" x14ac:dyDescent="0.35">
      <c r="A221" t="s">
        <v>4275</v>
      </c>
      <c r="B221" s="23" t="s">
        <v>442</v>
      </c>
      <c r="C221" t="s">
        <v>5242</v>
      </c>
      <c r="D221" t="s">
        <v>443</v>
      </c>
      <c r="E221" s="21">
        <v>264.3295</v>
      </c>
      <c r="L221" s="23" t="str">
        <f>+_01_CODIGOS_Y_COSTOS_xlsm[[#This Row],[FABRICA]]&amp;_01_CODIGOS_Y_COSTOS_xlsm[[#This Row],[CODIGO]]</f>
        <v>FADERF-1085</v>
      </c>
    </row>
    <row r="222" spans="1:12" x14ac:dyDescent="0.35">
      <c r="A222" t="s">
        <v>4275</v>
      </c>
      <c r="B222" s="23" t="s">
        <v>444</v>
      </c>
      <c r="C222" t="s">
        <v>4485</v>
      </c>
      <c r="D222" t="s">
        <v>445</v>
      </c>
      <c r="E222" s="21">
        <v>139.65</v>
      </c>
      <c r="L222" s="23" t="str">
        <f>+_01_CODIGOS_Y_COSTOS_xlsm[[#This Row],[FABRICA]]&amp;_01_CODIGOS_Y_COSTOS_xlsm[[#This Row],[CODIGO]]</f>
        <v>FADERS-004</v>
      </c>
    </row>
    <row r="223" spans="1:12" x14ac:dyDescent="0.35">
      <c r="A223" t="s">
        <v>4275</v>
      </c>
      <c r="B223" s="23" t="s">
        <v>446</v>
      </c>
      <c r="C223" t="s">
        <v>4486</v>
      </c>
      <c r="D223" t="s">
        <v>447</v>
      </c>
      <c r="E223" s="21">
        <v>242.39250000000001</v>
      </c>
      <c r="L223" s="23" t="str">
        <f>+_01_CODIGOS_Y_COSTOS_xlsm[[#This Row],[FABRICA]]&amp;_01_CODIGOS_Y_COSTOS_xlsm[[#This Row],[CODIGO]]</f>
        <v>FADERS-087</v>
      </c>
    </row>
    <row r="224" spans="1:12" x14ac:dyDescent="0.35">
      <c r="A224" t="s">
        <v>4275</v>
      </c>
      <c r="B224" s="23" t="s">
        <v>448</v>
      </c>
      <c r="C224" t="s">
        <v>4487</v>
      </c>
      <c r="D224" t="s">
        <v>449</v>
      </c>
      <c r="E224" s="21">
        <v>237.405</v>
      </c>
      <c r="L224" s="23" t="str">
        <f>+_01_CODIGOS_Y_COSTOS_xlsm[[#This Row],[FABRICA]]&amp;_01_CODIGOS_Y_COSTOS_xlsm[[#This Row],[CODIGO]]</f>
        <v>FADERS-032</v>
      </c>
    </row>
    <row r="225" spans="1:12" x14ac:dyDescent="0.35">
      <c r="A225" t="s">
        <v>4275</v>
      </c>
      <c r="B225" s="23" t="s">
        <v>450</v>
      </c>
      <c r="C225" t="s">
        <v>5243</v>
      </c>
      <c r="D225" t="s">
        <v>451</v>
      </c>
      <c r="E225" s="21">
        <v>237.3571</v>
      </c>
      <c r="L225" s="23" t="str">
        <f>+_01_CODIGOS_Y_COSTOS_xlsm[[#This Row],[FABRICA]]&amp;_01_CODIGOS_Y_COSTOS_xlsm[[#This Row],[CODIGO]]</f>
        <v>FADERF-1091</v>
      </c>
    </row>
    <row r="226" spans="1:12" x14ac:dyDescent="0.35">
      <c r="A226" t="s">
        <v>4275</v>
      </c>
      <c r="B226" s="23" t="s">
        <v>452</v>
      </c>
      <c r="C226" t="s">
        <v>7684</v>
      </c>
      <c r="D226" t="s">
        <v>453</v>
      </c>
      <c r="E226" s="21">
        <v>249.375</v>
      </c>
      <c r="L226" s="23" t="str">
        <f>+_01_CODIGOS_Y_COSTOS_xlsm[[#This Row],[FABRICA]]&amp;_01_CODIGOS_Y_COSTOS_xlsm[[#This Row],[CODIGO]]</f>
        <v>FADERS-039</v>
      </c>
    </row>
    <row r="227" spans="1:12" x14ac:dyDescent="0.35">
      <c r="A227" t="s">
        <v>4275</v>
      </c>
      <c r="B227" s="23" t="s">
        <v>454</v>
      </c>
      <c r="C227" t="s">
        <v>4488</v>
      </c>
      <c r="D227" t="s">
        <v>455</v>
      </c>
      <c r="E227" s="21">
        <v>0</v>
      </c>
      <c r="L227" s="23" t="str">
        <f>+_01_CODIGOS_Y_COSTOS_xlsm[[#This Row],[FABRICA]]&amp;_01_CODIGOS_Y_COSTOS_xlsm[[#This Row],[CODIGO]]</f>
        <v>FADERS-214</v>
      </c>
    </row>
    <row r="228" spans="1:12" x14ac:dyDescent="0.35">
      <c r="A228" t="s">
        <v>4275</v>
      </c>
      <c r="B228" s="23" t="s">
        <v>456</v>
      </c>
      <c r="C228" t="s">
        <v>7685</v>
      </c>
      <c r="D228" t="s">
        <v>457</v>
      </c>
      <c r="E228" s="21">
        <v>0</v>
      </c>
      <c r="L228" s="23" t="str">
        <f>+_01_CODIGOS_Y_COSTOS_xlsm[[#This Row],[FABRICA]]&amp;_01_CODIGOS_Y_COSTOS_xlsm[[#This Row],[CODIGO]]</f>
        <v>FADERS-185</v>
      </c>
    </row>
    <row r="229" spans="1:12" x14ac:dyDescent="0.35">
      <c r="A229" t="s">
        <v>4275</v>
      </c>
      <c r="B229" s="23" t="s">
        <v>458</v>
      </c>
      <c r="C229" t="s">
        <v>5244</v>
      </c>
      <c r="D229" t="s">
        <v>459</v>
      </c>
      <c r="E229" s="21">
        <v>485.50319999999999</v>
      </c>
      <c r="L229" s="23" t="str">
        <f>+_01_CODIGOS_Y_COSTOS_xlsm[[#This Row],[FABRICA]]&amp;_01_CODIGOS_Y_COSTOS_xlsm[[#This Row],[CODIGO]]</f>
        <v>FADERF-1092</v>
      </c>
    </row>
    <row r="230" spans="1:12" x14ac:dyDescent="0.35">
      <c r="A230" t="s">
        <v>4275</v>
      </c>
      <c r="B230" s="23" t="s">
        <v>460</v>
      </c>
      <c r="C230" t="s">
        <v>7686</v>
      </c>
      <c r="D230" t="s">
        <v>461</v>
      </c>
      <c r="E230" s="21">
        <v>441.89850000000001</v>
      </c>
      <c r="L230" s="23" t="str">
        <f>+_01_CODIGOS_Y_COSTOS_xlsm[[#This Row],[FABRICA]]&amp;_01_CODIGOS_Y_COSTOS_xlsm[[#This Row],[CODIGO]]</f>
        <v>FADERF-1088</v>
      </c>
    </row>
    <row r="231" spans="1:12" x14ac:dyDescent="0.35">
      <c r="A231" t="s">
        <v>4275</v>
      </c>
      <c r="B231" s="23" t="s">
        <v>462</v>
      </c>
      <c r="C231" t="s">
        <v>7687</v>
      </c>
      <c r="D231" t="s">
        <v>463</v>
      </c>
      <c r="E231" s="21">
        <v>306.26159999999999</v>
      </c>
      <c r="L231" s="23" t="str">
        <f>+_01_CODIGOS_Y_COSTOS_xlsm[[#This Row],[FABRICA]]&amp;_01_CODIGOS_Y_COSTOS_xlsm[[#This Row],[CODIGO]]</f>
        <v>FADERF-1070</v>
      </c>
    </row>
    <row r="232" spans="1:12" x14ac:dyDescent="0.35">
      <c r="A232" t="s">
        <v>4275</v>
      </c>
      <c r="B232" s="23" t="s">
        <v>464</v>
      </c>
      <c r="C232" t="s">
        <v>7688</v>
      </c>
      <c r="D232" t="s">
        <v>465</v>
      </c>
      <c r="E232" s="21">
        <v>894.96429999999998</v>
      </c>
      <c r="L232" s="23" t="str">
        <f>+_01_CODIGOS_Y_COSTOS_xlsm[[#This Row],[FABRICA]]&amp;_01_CODIGOS_Y_COSTOS_xlsm[[#This Row],[CODIGO]]</f>
        <v>FADERF-1089</v>
      </c>
    </row>
    <row r="233" spans="1:12" x14ac:dyDescent="0.35">
      <c r="A233" t="s">
        <v>4275</v>
      </c>
      <c r="B233" s="23" t="s">
        <v>466</v>
      </c>
      <c r="C233" t="s">
        <v>4489</v>
      </c>
      <c r="D233" t="s">
        <v>467</v>
      </c>
      <c r="E233" s="21">
        <v>199.5</v>
      </c>
      <c r="L233" s="23" t="str">
        <f>+_01_CODIGOS_Y_COSTOS_xlsm[[#This Row],[FABRICA]]&amp;_01_CODIGOS_Y_COSTOS_xlsm[[#This Row],[CODIGO]]</f>
        <v>FADERS-213</v>
      </c>
    </row>
    <row r="234" spans="1:12" x14ac:dyDescent="0.35">
      <c r="A234" t="s">
        <v>4275</v>
      </c>
      <c r="B234" s="23" t="s">
        <v>468</v>
      </c>
      <c r="C234" t="s">
        <v>5245</v>
      </c>
      <c r="D234" t="s">
        <v>469</v>
      </c>
      <c r="E234" s="21">
        <v>504.34070000000003</v>
      </c>
      <c r="L234" s="23" t="str">
        <f>+_01_CODIGOS_Y_COSTOS_xlsm[[#This Row],[FABRICA]]&amp;_01_CODIGOS_Y_COSTOS_xlsm[[#This Row],[CODIGO]]</f>
        <v>FADERF-1066</v>
      </c>
    </row>
    <row r="235" spans="1:12" x14ac:dyDescent="0.35">
      <c r="A235" t="s">
        <v>4275</v>
      </c>
      <c r="B235" s="23" t="s">
        <v>470</v>
      </c>
      <c r="C235" t="s">
        <v>7689</v>
      </c>
      <c r="D235" t="s">
        <v>471</v>
      </c>
      <c r="E235" s="21">
        <v>476.40690000000001</v>
      </c>
      <c r="L235" s="23" t="str">
        <f>+_01_CODIGOS_Y_COSTOS_xlsm[[#This Row],[FABRICA]]&amp;_01_CODIGOS_Y_COSTOS_xlsm[[#This Row],[CODIGO]]</f>
        <v>FADERF-1065/R</v>
      </c>
    </row>
    <row r="236" spans="1:12" x14ac:dyDescent="0.35">
      <c r="A236" t="s">
        <v>4275</v>
      </c>
      <c r="B236" s="23" t="s">
        <v>472</v>
      </c>
      <c r="C236" t="s">
        <v>7690</v>
      </c>
      <c r="D236" t="s">
        <v>473</v>
      </c>
      <c r="E236" s="21">
        <v>0</v>
      </c>
      <c r="L236" s="23" t="str">
        <f>+_01_CODIGOS_Y_COSTOS_xlsm[[#This Row],[FABRICA]]&amp;_01_CODIGOS_Y_COSTOS_xlsm[[#This Row],[CODIGO]]</f>
        <v>FADERS-186</v>
      </c>
    </row>
    <row r="237" spans="1:12" x14ac:dyDescent="0.35">
      <c r="A237" t="s">
        <v>4275</v>
      </c>
      <c r="B237" s="23" t="s">
        <v>474</v>
      </c>
      <c r="C237" t="s">
        <v>4490</v>
      </c>
      <c r="D237" t="s">
        <v>475</v>
      </c>
      <c r="E237" s="21">
        <v>324.1875</v>
      </c>
      <c r="L237" s="23" t="str">
        <f>+_01_CODIGOS_Y_COSTOS_xlsm[[#This Row],[FABRICA]]&amp;_01_CODIGOS_Y_COSTOS_xlsm[[#This Row],[CODIGO]]</f>
        <v>FADERS-053</v>
      </c>
    </row>
    <row r="238" spans="1:12" x14ac:dyDescent="0.35">
      <c r="A238" t="s">
        <v>4275</v>
      </c>
      <c r="B238" s="23" t="s">
        <v>476</v>
      </c>
      <c r="C238" t="s">
        <v>7691</v>
      </c>
      <c r="D238" t="s">
        <v>477</v>
      </c>
      <c r="E238" s="21">
        <v>324.1875</v>
      </c>
      <c r="L238" s="23" t="str">
        <f>+_01_CODIGOS_Y_COSTOS_xlsm[[#This Row],[FABRICA]]&amp;_01_CODIGOS_Y_COSTOS_xlsm[[#This Row],[CODIGO]]</f>
        <v>FADERS-054</v>
      </c>
    </row>
    <row r="239" spans="1:12" x14ac:dyDescent="0.35">
      <c r="A239" t="s">
        <v>4275</v>
      </c>
      <c r="B239" s="23" t="s">
        <v>478</v>
      </c>
      <c r="C239" t="s">
        <v>4491</v>
      </c>
      <c r="D239" t="s">
        <v>479</v>
      </c>
      <c r="E239" s="21">
        <v>486.78</v>
      </c>
      <c r="L239" s="23" t="str">
        <f>+_01_CODIGOS_Y_COSTOS_xlsm[[#This Row],[FABRICA]]&amp;_01_CODIGOS_Y_COSTOS_xlsm[[#This Row],[CODIGO]]</f>
        <v>FADERS-057</v>
      </c>
    </row>
    <row r="240" spans="1:12" x14ac:dyDescent="0.35">
      <c r="A240" t="s">
        <v>4275</v>
      </c>
      <c r="B240" s="23" t="s">
        <v>480</v>
      </c>
      <c r="C240" t="s">
        <v>4492</v>
      </c>
      <c r="D240" t="s">
        <v>481</v>
      </c>
      <c r="E240" s="21">
        <v>486.78</v>
      </c>
      <c r="L240" s="23" t="str">
        <f>+_01_CODIGOS_Y_COSTOS_xlsm[[#This Row],[FABRICA]]&amp;_01_CODIGOS_Y_COSTOS_xlsm[[#This Row],[CODIGO]]</f>
        <v>FADERS-058</v>
      </c>
    </row>
    <row r="241" spans="1:12" x14ac:dyDescent="0.35">
      <c r="A241" t="s">
        <v>4275</v>
      </c>
      <c r="B241" s="23" t="s">
        <v>482</v>
      </c>
      <c r="C241" t="s">
        <v>5246</v>
      </c>
      <c r="D241" t="s">
        <v>483</v>
      </c>
      <c r="E241" s="21">
        <v>306.26159999999999</v>
      </c>
      <c r="L241" s="23" t="str">
        <f>+_01_CODIGOS_Y_COSTOS_xlsm[[#This Row],[FABRICA]]&amp;_01_CODIGOS_Y_COSTOS_xlsm[[#This Row],[CODIGO]]</f>
        <v>FADERF-1037</v>
      </c>
    </row>
    <row r="242" spans="1:12" x14ac:dyDescent="0.35">
      <c r="A242" t="s">
        <v>4275</v>
      </c>
      <c r="B242" s="23" t="s">
        <v>484</v>
      </c>
      <c r="C242" t="s">
        <v>4759</v>
      </c>
      <c r="D242" t="s">
        <v>485</v>
      </c>
      <c r="E242" s="21">
        <v>0</v>
      </c>
      <c r="L242" s="23" t="str">
        <f>+_01_CODIGOS_Y_COSTOS_xlsm[[#This Row],[FABRICA]]&amp;_01_CODIGOS_Y_COSTOS_xlsm[[#This Row],[CODIGO]]</f>
        <v>FADERS-034</v>
      </c>
    </row>
    <row r="243" spans="1:12" x14ac:dyDescent="0.35">
      <c r="A243" t="s">
        <v>4275</v>
      </c>
      <c r="B243" s="23" t="s">
        <v>486</v>
      </c>
      <c r="C243" t="s">
        <v>5247</v>
      </c>
      <c r="D243" t="s">
        <v>487</v>
      </c>
      <c r="E243" s="21">
        <v>302.09089999999998</v>
      </c>
      <c r="L243" s="23" t="str">
        <f>+_01_CODIGOS_Y_COSTOS_xlsm[[#This Row],[FABRICA]]&amp;_01_CODIGOS_Y_COSTOS_xlsm[[#This Row],[CODIGO]]</f>
        <v>FADERF-1011/I</v>
      </c>
    </row>
    <row r="244" spans="1:12" x14ac:dyDescent="0.35">
      <c r="A244" t="s">
        <v>4275</v>
      </c>
      <c r="B244" s="23" t="s">
        <v>488</v>
      </c>
      <c r="C244" t="s">
        <v>5248</v>
      </c>
      <c r="D244" t="s">
        <v>487</v>
      </c>
      <c r="E244" s="21">
        <v>302.09089999999998</v>
      </c>
      <c r="L244" s="23" t="str">
        <f>+_01_CODIGOS_Y_COSTOS_xlsm[[#This Row],[FABRICA]]&amp;_01_CODIGOS_Y_COSTOS_xlsm[[#This Row],[CODIGO]]</f>
        <v>FADERF-1011/D</v>
      </c>
    </row>
    <row r="245" spans="1:12" x14ac:dyDescent="0.35">
      <c r="A245" t="s">
        <v>4275</v>
      </c>
      <c r="B245" s="23" t="s">
        <v>489</v>
      </c>
      <c r="C245" t="s">
        <v>5249</v>
      </c>
      <c r="D245" t="s">
        <v>490</v>
      </c>
      <c r="E245" s="21">
        <v>117.5997</v>
      </c>
      <c r="L245" s="23" t="str">
        <f>+_01_CODIGOS_Y_COSTOS_xlsm[[#This Row],[FABRICA]]&amp;_01_CODIGOS_Y_COSTOS_xlsm[[#This Row],[CODIGO]]</f>
        <v>FADERF-1128</v>
      </c>
    </row>
    <row r="246" spans="1:12" x14ac:dyDescent="0.35">
      <c r="A246" t="s">
        <v>4275</v>
      </c>
      <c r="B246" s="23" t="s">
        <v>491</v>
      </c>
      <c r="C246" t="s">
        <v>5250</v>
      </c>
      <c r="D246" t="s">
        <v>492</v>
      </c>
      <c r="E246" s="21">
        <v>157.5188</v>
      </c>
      <c r="L246" s="23" t="str">
        <f>+_01_CODIGOS_Y_COSTOS_xlsm[[#This Row],[FABRICA]]&amp;_01_CODIGOS_Y_COSTOS_xlsm[[#This Row],[CODIGO]]</f>
        <v>FADERF-1124</v>
      </c>
    </row>
    <row r="247" spans="1:12" x14ac:dyDescent="0.35">
      <c r="A247" t="s">
        <v>4275</v>
      </c>
      <c r="B247" s="23" t="s">
        <v>493</v>
      </c>
      <c r="C247" t="s">
        <v>4493</v>
      </c>
      <c r="D247" t="s">
        <v>494</v>
      </c>
      <c r="E247" s="21">
        <v>217.45500000000001</v>
      </c>
      <c r="L247" s="23" t="str">
        <f>+_01_CODIGOS_Y_COSTOS_xlsm[[#This Row],[FABRICA]]&amp;_01_CODIGOS_Y_COSTOS_xlsm[[#This Row],[CODIGO]]</f>
        <v>FADERS-117</v>
      </c>
    </row>
    <row r="248" spans="1:12" x14ac:dyDescent="0.35">
      <c r="A248" t="s">
        <v>4275</v>
      </c>
      <c r="B248" s="23" t="s">
        <v>495</v>
      </c>
      <c r="C248" t="s">
        <v>5251</v>
      </c>
      <c r="D248" t="s">
        <v>496</v>
      </c>
      <c r="E248" s="21">
        <v>161.83439999999999</v>
      </c>
      <c r="L248" s="23" t="str">
        <f>+_01_CODIGOS_Y_COSTOS_xlsm[[#This Row],[FABRICA]]&amp;_01_CODIGOS_Y_COSTOS_xlsm[[#This Row],[CODIGO]]</f>
        <v>FADERF-1116</v>
      </c>
    </row>
    <row r="249" spans="1:12" x14ac:dyDescent="0.35">
      <c r="A249" t="s">
        <v>4275</v>
      </c>
      <c r="B249" s="23" t="s">
        <v>497</v>
      </c>
      <c r="C249" t="s">
        <v>5252</v>
      </c>
      <c r="D249" t="s">
        <v>498</v>
      </c>
      <c r="E249" s="21">
        <v>203.91130000000001</v>
      </c>
      <c r="L249" s="23" t="str">
        <f>+_01_CODIGOS_Y_COSTOS_xlsm[[#This Row],[FABRICA]]&amp;_01_CODIGOS_Y_COSTOS_xlsm[[#This Row],[CODIGO]]</f>
        <v>FADERF-1114</v>
      </c>
    </row>
    <row r="250" spans="1:12" x14ac:dyDescent="0.35">
      <c r="A250" t="s">
        <v>4275</v>
      </c>
      <c r="B250" s="23" t="s">
        <v>499</v>
      </c>
      <c r="C250" t="s">
        <v>5253</v>
      </c>
      <c r="D250" t="s">
        <v>500</v>
      </c>
      <c r="E250" s="21">
        <v>258.935</v>
      </c>
      <c r="L250" s="23" t="str">
        <f>+_01_CODIGOS_Y_COSTOS_xlsm[[#This Row],[FABRICA]]&amp;_01_CODIGOS_Y_COSTOS_xlsm[[#This Row],[CODIGO]]</f>
        <v>FADERF-1103</v>
      </c>
    </row>
    <row r="251" spans="1:12" x14ac:dyDescent="0.35">
      <c r="A251" t="s">
        <v>4275</v>
      </c>
      <c r="B251" s="23" t="s">
        <v>501</v>
      </c>
      <c r="C251" t="s">
        <v>5254</v>
      </c>
      <c r="D251" t="s">
        <v>502</v>
      </c>
      <c r="E251" s="21">
        <v>329.06330000000003</v>
      </c>
      <c r="L251" s="23" t="str">
        <f>+_01_CODIGOS_Y_COSTOS_xlsm[[#This Row],[FABRICA]]&amp;_01_CODIGOS_Y_COSTOS_xlsm[[#This Row],[CODIGO]]</f>
        <v>FADERF-1107</v>
      </c>
    </row>
    <row r="252" spans="1:12" x14ac:dyDescent="0.35">
      <c r="A252" t="s">
        <v>4275</v>
      </c>
      <c r="B252" s="23" t="s">
        <v>503</v>
      </c>
      <c r="C252" t="s">
        <v>5255</v>
      </c>
      <c r="D252" t="s">
        <v>504</v>
      </c>
      <c r="E252" s="21">
        <v>206.06909999999999</v>
      </c>
      <c r="L252" s="23" t="str">
        <f>+_01_CODIGOS_Y_COSTOS_xlsm[[#This Row],[FABRICA]]&amp;_01_CODIGOS_Y_COSTOS_xlsm[[#This Row],[CODIGO]]</f>
        <v>FADERF-1112</v>
      </c>
    </row>
    <row r="253" spans="1:12" x14ac:dyDescent="0.35">
      <c r="A253" t="s">
        <v>4275</v>
      </c>
      <c r="B253" s="23" t="s">
        <v>505</v>
      </c>
      <c r="C253" t="s">
        <v>4494</v>
      </c>
      <c r="D253" t="s">
        <v>506</v>
      </c>
      <c r="E253" s="21">
        <v>214.46250000000001</v>
      </c>
      <c r="L253" s="23" t="str">
        <f>+_01_CODIGOS_Y_COSTOS_xlsm[[#This Row],[FABRICA]]&amp;_01_CODIGOS_Y_COSTOS_xlsm[[#This Row],[CODIGO]]</f>
        <v>FADERS-290</v>
      </c>
    </row>
    <row r="254" spans="1:12" x14ac:dyDescent="0.35">
      <c r="A254" t="s">
        <v>4275</v>
      </c>
      <c r="B254" s="23" t="s">
        <v>507</v>
      </c>
      <c r="C254" t="s">
        <v>5256</v>
      </c>
      <c r="D254" t="s">
        <v>508</v>
      </c>
      <c r="E254" s="21">
        <v>203.91130000000001</v>
      </c>
      <c r="L254" s="23" t="str">
        <f>+_01_CODIGOS_Y_COSTOS_xlsm[[#This Row],[FABRICA]]&amp;_01_CODIGOS_Y_COSTOS_xlsm[[#This Row],[CODIGO]]</f>
        <v>FADERF-1118</v>
      </c>
    </row>
    <row r="255" spans="1:12" x14ac:dyDescent="0.35">
      <c r="A255" t="s">
        <v>4275</v>
      </c>
      <c r="B255" s="23" t="s">
        <v>509</v>
      </c>
      <c r="C255" t="s">
        <v>5257</v>
      </c>
      <c r="D255" t="s">
        <v>510</v>
      </c>
      <c r="E255" s="21">
        <v>329.06330000000003</v>
      </c>
      <c r="L255" s="23" t="str">
        <f>+_01_CODIGOS_Y_COSTOS_xlsm[[#This Row],[FABRICA]]&amp;_01_CODIGOS_Y_COSTOS_xlsm[[#This Row],[CODIGO]]</f>
        <v>FADERF-1108</v>
      </c>
    </row>
    <row r="256" spans="1:12" x14ac:dyDescent="0.35">
      <c r="A256" t="s">
        <v>4275</v>
      </c>
      <c r="B256" s="23" t="s">
        <v>511</v>
      </c>
      <c r="C256" t="s">
        <v>5258</v>
      </c>
      <c r="D256" t="s">
        <v>512</v>
      </c>
      <c r="E256" s="21">
        <v>221.1737</v>
      </c>
      <c r="L256" s="23" t="str">
        <f>+_01_CODIGOS_Y_COSTOS_xlsm[[#This Row],[FABRICA]]&amp;_01_CODIGOS_Y_COSTOS_xlsm[[#This Row],[CODIGO]]</f>
        <v>FADERF-1121</v>
      </c>
    </row>
    <row r="257" spans="1:12" x14ac:dyDescent="0.35">
      <c r="A257" t="s">
        <v>4275</v>
      </c>
      <c r="B257" s="23" t="s">
        <v>513</v>
      </c>
      <c r="C257" t="s">
        <v>5259</v>
      </c>
      <c r="D257" t="s">
        <v>514</v>
      </c>
      <c r="E257" s="21">
        <v>203.91130000000001</v>
      </c>
      <c r="L257" s="23" t="str">
        <f>+_01_CODIGOS_Y_COSTOS_xlsm[[#This Row],[FABRICA]]&amp;_01_CODIGOS_Y_COSTOS_xlsm[[#This Row],[CODIGO]]</f>
        <v>FADERF-1131</v>
      </c>
    </row>
    <row r="258" spans="1:12" x14ac:dyDescent="0.35">
      <c r="A258" t="s">
        <v>4275</v>
      </c>
      <c r="B258" s="23" t="s">
        <v>515</v>
      </c>
      <c r="C258" t="s">
        <v>4495</v>
      </c>
      <c r="D258" t="s">
        <v>516</v>
      </c>
      <c r="E258" s="21">
        <v>0</v>
      </c>
      <c r="L258" s="23" t="str">
        <f>+_01_CODIGOS_Y_COSTOS_xlsm[[#This Row],[FABRICA]]&amp;_01_CODIGOS_Y_COSTOS_xlsm[[#This Row],[CODIGO]]</f>
        <v>FADERS-260</v>
      </c>
    </row>
    <row r="259" spans="1:12" x14ac:dyDescent="0.35">
      <c r="A259" t="s">
        <v>4275</v>
      </c>
      <c r="B259" s="23" t="s">
        <v>517</v>
      </c>
      <c r="C259" t="s">
        <v>5260</v>
      </c>
      <c r="D259" t="s">
        <v>518</v>
      </c>
      <c r="E259" s="21">
        <v>329.06330000000003</v>
      </c>
      <c r="L259" s="23" t="str">
        <f>+_01_CODIGOS_Y_COSTOS_xlsm[[#This Row],[FABRICA]]&amp;_01_CODIGOS_Y_COSTOS_xlsm[[#This Row],[CODIGO]]</f>
        <v>FADERF-1109</v>
      </c>
    </row>
    <row r="260" spans="1:12" x14ac:dyDescent="0.35">
      <c r="A260" t="s">
        <v>4275</v>
      </c>
      <c r="B260" s="23" t="s">
        <v>519</v>
      </c>
      <c r="C260" t="s">
        <v>5261</v>
      </c>
      <c r="D260" t="s">
        <v>520</v>
      </c>
      <c r="E260" s="21">
        <v>204.99019999999999</v>
      </c>
      <c r="L260" s="23" t="str">
        <f>+_01_CODIGOS_Y_COSTOS_xlsm[[#This Row],[FABRICA]]&amp;_01_CODIGOS_Y_COSTOS_xlsm[[#This Row],[CODIGO]]</f>
        <v>FADERF-1113</v>
      </c>
    </row>
    <row r="261" spans="1:12" x14ac:dyDescent="0.35">
      <c r="A261" t="s">
        <v>4275</v>
      </c>
      <c r="B261" s="23" t="s">
        <v>521</v>
      </c>
      <c r="C261" t="s">
        <v>5149</v>
      </c>
      <c r="D261" t="s">
        <v>522</v>
      </c>
      <c r="E261" s="21">
        <v>221.1737</v>
      </c>
      <c r="L261" s="23" t="str">
        <f>+_01_CODIGOS_Y_COSTOS_xlsm[[#This Row],[FABRICA]]&amp;_01_CODIGOS_Y_COSTOS_xlsm[[#This Row],[CODIGO]]</f>
        <v>FADERF-1117</v>
      </c>
    </row>
    <row r="262" spans="1:12" x14ac:dyDescent="0.35">
      <c r="A262" t="s">
        <v>4275</v>
      </c>
      <c r="B262" s="23" t="s">
        <v>523</v>
      </c>
      <c r="C262" t="s">
        <v>5262</v>
      </c>
      <c r="D262" t="s">
        <v>524</v>
      </c>
      <c r="E262" s="21">
        <v>183.41229999999999</v>
      </c>
      <c r="L262" s="23" t="str">
        <f>+_01_CODIGOS_Y_COSTOS_xlsm[[#This Row],[FABRICA]]&amp;_01_CODIGOS_Y_COSTOS_xlsm[[#This Row],[CODIGO]]</f>
        <v>FADERF-1122</v>
      </c>
    </row>
    <row r="263" spans="1:12" x14ac:dyDescent="0.35">
      <c r="A263" t="s">
        <v>4275</v>
      </c>
      <c r="B263" s="23" t="s">
        <v>525</v>
      </c>
      <c r="C263" t="s">
        <v>5263</v>
      </c>
      <c r="D263" t="s">
        <v>526</v>
      </c>
      <c r="E263" s="21">
        <v>199.5958</v>
      </c>
      <c r="L263" s="23" t="str">
        <f>+_01_CODIGOS_Y_COSTOS_xlsm[[#This Row],[FABRICA]]&amp;_01_CODIGOS_Y_COSTOS_xlsm[[#This Row],[CODIGO]]</f>
        <v>FADERF-1120</v>
      </c>
    </row>
    <row r="264" spans="1:12" x14ac:dyDescent="0.35">
      <c r="A264" t="s">
        <v>4275</v>
      </c>
      <c r="B264" s="23" t="s">
        <v>527</v>
      </c>
      <c r="C264" t="s">
        <v>5264</v>
      </c>
      <c r="D264" t="s">
        <v>528</v>
      </c>
      <c r="E264" s="21">
        <v>192.04349999999999</v>
      </c>
      <c r="L264" s="23" t="str">
        <f>+_01_CODIGOS_Y_COSTOS_xlsm[[#This Row],[FABRICA]]&amp;_01_CODIGOS_Y_COSTOS_xlsm[[#This Row],[CODIGO]]</f>
        <v>FADERF-1129</v>
      </c>
    </row>
    <row r="265" spans="1:12" x14ac:dyDescent="0.35">
      <c r="A265" t="s">
        <v>4275</v>
      </c>
      <c r="B265" s="23" t="s">
        <v>529</v>
      </c>
      <c r="C265" t="s">
        <v>5265</v>
      </c>
      <c r="D265" t="s">
        <v>530</v>
      </c>
      <c r="E265" s="21">
        <v>183.41229999999999</v>
      </c>
      <c r="L265" s="23" t="str">
        <f>+_01_CODIGOS_Y_COSTOS_xlsm[[#This Row],[FABRICA]]&amp;_01_CODIGOS_Y_COSTOS_xlsm[[#This Row],[CODIGO]]</f>
        <v>FADERF-722</v>
      </c>
    </row>
    <row r="266" spans="1:12" x14ac:dyDescent="0.35">
      <c r="A266" t="s">
        <v>4275</v>
      </c>
      <c r="B266" s="23" t="s">
        <v>531</v>
      </c>
      <c r="C266" t="s">
        <v>5266</v>
      </c>
      <c r="D266" t="s">
        <v>532</v>
      </c>
      <c r="E266" s="21">
        <v>329.06330000000003</v>
      </c>
      <c r="L266" s="23" t="str">
        <f>+_01_CODIGOS_Y_COSTOS_xlsm[[#This Row],[FABRICA]]&amp;_01_CODIGOS_Y_COSTOS_xlsm[[#This Row],[CODIGO]]</f>
        <v>FADERF-1111</v>
      </c>
    </row>
    <row r="267" spans="1:12" x14ac:dyDescent="0.35">
      <c r="A267" t="s">
        <v>4275</v>
      </c>
      <c r="B267" s="23" t="s">
        <v>533</v>
      </c>
      <c r="C267" t="s">
        <v>5267</v>
      </c>
      <c r="D267" t="s">
        <v>534</v>
      </c>
      <c r="E267" s="21">
        <v>188.80680000000001</v>
      </c>
      <c r="L267" s="23" t="str">
        <f>+_01_CODIGOS_Y_COSTOS_xlsm[[#This Row],[FABRICA]]&amp;_01_CODIGOS_Y_COSTOS_xlsm[[#This Row],[CODIGO]]</f>
        <v>FADERF-1134</v>
      </c>
    </row>
    <row r="268" spans="1:12" x14ac:dyDescent="0.35">
      <c r="A268" t="s">
        <v>4275</v>
      </c>
      <c r="B268" s="23" t="s">
        <v>535</v>
      </c>
      <c r="C268" t="s">
        <v>5268</v>
      </c>
      <c r="D268" t="s">
        <v>536</v>
      </c>
      <c r="E268" s="21">
        <v>231.96260000000001</v>
      </c>
      <c r="L268" s="23" t="str">
        <f>+_01_CODIGOS_Y_COSTOS_xlsm[[#This Row],[FABRICA]]&amp;_01_CODIGOS_Y_COSTOS_xlsm[[#This Row],[CODIGO]]</f>
        <v>FADERF-1123</v>
      </c>
    </row>
    <row r="269" spans="1:12" x14ac:dyDescent="0.35">
      <c r="A269" t="s">
        <v>4275</v>
      </c>
      <c r="B269" s="23" t="s">
        <v>537</v>
      </c>
      <c r="C269" t="s">
        <v>5269</v>
      </c>
      <c r="D269" t="s">
        <v>538</v>
      </c>
      <c r="E269" s="21">
        <v>0</v>
      </c>
      <c r="L269" s="23" t="str">
        <f>+_01_CODIGOS_Y_COSTOS_xlsm[[#This Row],[FABRICA]]&amp;_01_CODIGOS_Y_COSTOS_xlsm[[#This Row],[CODIGO]]</f>
        <v>FADERF-1130</v>
      </c>
    </row>
    <row r="270" spans="1:12" x14ac:dyDescent="0.35">
      <c r="A270" t="s">
        <v>4275</v>
      </c>
      <c r="B270" s="23" t="s">
        <v>539</v>
      </c>
      <c r="C270" t="s">
        <v>5270</v>
      </c>
      <c r="D270" t="s">
        <v>540</v>
      </c>
      <c r="E270" s="21">
        <v>0</v>
      </c>
      <c r="L270" s="23" t="str">
        <f>+_01_CODIGOS_Y_COSTOS_xlsm[[#This Row],[FABRICA]]&amp;_01_CODIGOS_Y_COSTOS_xlsm[[#This Row],[CODIGO]]</f>
        <v>FADERF-1132</v>
      </c>
    </row>
    <row r="271" spans="1:12" x14ac:dyDescent="0.35">
      <c r="A271" t="s">
        <v>4275</v>
      </c>
      <c r="B271" s="23" t="s">
        <v>541</v>
      </c>
      <c r="C271" t="s">
        <v>5271</v>
      </c>
      <c r="D271" t="s">
        <v>542</v>
      </c>
      <c r="E271" s="21">
        <v>231.96260000000001</v>
      </c>
      <c r="L271" s="23" t="str">
        <f>+_01_CODIGOS_Y_COSTOS_xlsm[[#This Row],[FABRICA]]&amp;_01_CODIGOS_Y_COSTOS_xlsm[[#This Row],[CODIGO]]</f>
        <v>FADERF-1127</v>
      </c>
    </row>
    <row r="272" spans="1:12" x14ac:dyDescent="0.35">
      <c r="A272" t="s">
        <v>4275</v>
      </c>
      <c r="B272" s="23" t="s">
        <v>543</v>
      </c>
      <c r="C272" t="s">
        <v>5272</v>
      </c>
      <c r="D272" t="s">
        <v>544</v>
      </c>
      <c r="E272" s="21">
        <v>485.50319999999999</v>
      </c>
      <c r="L272" s="23" t="str">
        <f>+_01_CODIGOS_Y_COSTOS_xlsm[[#This Row],[FABRICA]]&amp;_01_CODIGOS_Y_COSTOS_xlsm[[#This Row],[CODIGO]]</f>
        <v>FADERF-1110</v>
      </c>
    </row>
    <row r="273" spans="1:12" x14ac:dyDescent="0.35">
      <c r="A273" t="s">
        <v>4275</v>
      </c>
      <c r="B273" s="23" t="s">
        <v>545</v>
      </c>
      <c r="C273" t="s">
        <v>5273</v>
      </c>
      <c r="D273" t="s">
        <v>546</v>
      </c>
      <c r="E273" s="21">
        <v>323.66879999999998</v>
      </c>
      <c r="L273" s="23" t="str">
        <f>+_01_CODIGOS_Y_COSTOS_xlsm[[#This Row],[FABRICA]]&amp;_01_CODIGOS_Y_COSTOS_xlsm[[#This Row],[CODIGO]]</f>
        <v>FADERF-1135</v>
      </c>
    </row>
    <row r="274" spans="1:12" x14ac:dyDescent="0.35">
      <c r="A274" t="s">
        <v>4275</v>
      </c>
      <c r="B274" s="23" t="s">
        <v>547</v>
      </c>
      <c r="C274" t="s">
        <v>5274</v>
      </c>
      <c r="D274" t="s">
        <v>548</v>
      </c>
      <c r="E274" s="21">
        <v>307.48540000000003</v>
      </c>
      <c r="L274" s="23" t="str">
        <f>+_01_CODIGOS_Y_COSTOS_xlsm[[#This Row],[FABRICA]]&amp;_01_CODIGOS_Y_COSTOS_xlsm[[#This Row],[CODIGO]]</f>
        <v>FADERF-1119</v>
      </c>
    </row>
    <row r="275" spans="1:12" x14ac:dyDescent="0.35">
      <c r="A275" t="s">
        <v>4275</v>
      </c>
      <c r="B275" s="23" t="s">
        <v>549</v>
      </c>
      <c r="C275" t="s">
        <v>7692</v>
      </c>
      <c r="D275" t="s">
        <v>550</v>
      </c>
      <c r="E275" s="21">
        <v>324.1875</v>
      </c>
      <c r="L275" s="23" t="str">
        <f>+_01_CODIGOS_Y_COSTOS_xlsm[[#This Row],[FABRICA]]&amp;_01_CODIGOS_Y_COSTOS_xlsm[[#This Row],[CODIGO]]</f>
        <v>FADERS-170</v>
      </c>
    </row>
    <row r="276" spans="1:12" x14ac:dyDescent="0.35">
      <c r="A276" t="s">
        <v>4275</v>
      </c>
      <c r="B276" s="23" t="s">
        <v>551</v>
      </c>
      <c r="C276" t="s">
        <v>5275</v>
      </c>
      <c r="D276" t="s">
        <v>552</v>
      </c>
      <c r="E276" s="21">
        <v>485.50319999999999</v>
      </c>
      <c r="L276" s="23" t="str">
        <f>+_01_CODIGOS_Y_COSTOS_xlsm[[#This Row],[FABRICA]]&amp;_01_CODIGOS_Y_COSTOS_xlsm[[#This Row],[CODIGO]]</f>
        <v>FADERF-1105</v>
      </c>
    </row>
    <row r="277" spans="1:12" x14ac:dyDescent="0.35">
      <c r="A277" t="s">
        <v>4275</v>
      </c>
      <c r="B277" s="23" t="s">
        <v>553</v>
      </c>
      <c r="C277" t="s">
        <v>4496</v>
      </c>
      <c r="D277" t="s">
        <v>554</v>
      </c>
      <c r="E277" s="21">
        <v>134.66249999999999</v>
      </c>
      <c r="L277" s="23" t="str">
        <f>+_01_CODIGOS_Y_COSTOS_xlsm[[#This Row],[FABRICA]]&amp;_01_CODIGOS_Y_COSTOS_xlsm[[#This Row],[CODIGO]]</f>
        <v>FADERS-019</v>
      </c>
    </row>
    <row r="278" spans="1:12" x14ac:dyDescent="0.35">
      <c r="A278" t="s">
        <v>4275</v>
      </c>
      <c r="B278" s="23" t="s">
        <v>555</v>
      </c>
      <c r="C278" t="s">
        <v>5276</v>
      </c>
      <c r="D278" t="s">
        <v>556</v>
      </c>
      <c r="E278" s="21">
        <v>237.3571</v>
      </c>
      <c r="L278" s="23" t="str">
        <f>+_01_CODIGOS_Y_COSTOS_xlsm[[#This Row],[FABRICA]]&amp;_01_CODIGOS_Y_COSTOS_xlsm[[#This Row],[CODIGO]]</f>
        <v>FADERF-034</v>
      </c>
    </row>
    <row r="279" spans="1:12" x14ac:dyDescent="0.35">
      <c r="A279" t="s">
        <v>4275</v>
      </c>
      <c r="B279" s="23" t="s">
        <v>557</v>
      </c>
      <c r="C279" t="s">
        <v>5277</v>
      </c>
      <c r="D279" t="s">
        <v>558</v>
      </c>
      <c r="E279" s="21">
        <v>215.7792</v>
      </c>
      <c r="L279" s="23" t="str">
        <f>+_01_CODIGOS_Y_COSTOS_xlsm[[#This Row],[FABRICA]]&amp;_01_CODIGOS_Y_COSTOS_xlsm[[#This Row],[CODIGO]]</f>
        <v>FADERF-046</v>
      </c>
    </row>
    <row r="280" spans="1:12" x14ac:dyDescent="0.35">
      <c r="A280" t="s">
        <v>4275</v>
      </c>
      <c r="B280" s="23" t="s">
        <v>559</v>
      </c>
      <c r="C280" t="s">
        <v>5278</v>
      </c>
      <c r="D280" t="s">
        <v>560</v>
      </c>
      <c r="E280" s="21">
        <v>176.93889999999999</v>
      </c>
      <c r="L280" s="23" t="str">
        <f>+_01_CODIGOS_Y_COSTOS_xlsm[[#This Row],[FABRICA]]&amp;_01_CODIGOS_Y_COSTOS_xlsm[[#This Row],[CODIGO]]</f>
        <v>FADERF-1054</v>
      </c>
    </row>
    <row r="281" spans="1:12" x14ac:dyDescent="0.35">
      <c r="A281" t="s">
        <v>4275</v>
      </c>
      <c r="B281" s="23" t="s">
        <v>561</v>
      </c>
      <c r="C281" t="s">
        <v>5279</v>
      </c>
      <c r="D281" t="s">
        <v>562</v>
      </c>
      <c r="E281" s="21">
        <v>176.93889999999999</v>
      </c>
      <c r="L281" s="23" t="str">
        <f>+_01_CODIGOS_Y_COSTOS_xlsm[[#This Row],[FABRICA]]&amp;_01_CODIGOS_Y_COSTOS_xlsm[[#This Row],[CODIGO]]</f>
        <v>FADERF-1098</v>
      </c>
    </row>
    <row r="282" spans="1:12" x14ac:dyDescent="0.35">
      <c r="A282" t="s">
        <v>4275</v>
      </c>
      <c r="B282" s="23" t="s">
        <v>563</v>
      </c>
      <c r="C282" t="s">
        <v>5150</v>
      </c>
      <c r="D282" t="s">
        <v>564</v>
      </c>
      <c r="E282" s="21">
        <v>223.33150000000001</v>
      </c>
      <c r="L282" s="23" t="str">
        <f>+_01_CODIGOS_Y_COSTOS_xlsm[[#This Row],[FABRICA]]&amp;_01_CODIGOS_Y_COSTOS_xlsm[[#This Row],[CODIGO]]</f>
        <v>FADERF-1146</v>
      </c>
    </row>
    <row r="283" spans="1:12" x14ac:dyDescent="0.35">
      <c r="A283" t="s">
        <v>4275</v>
      </c>
      <c r="B283" s="23" t="s">
        <v>565</v>
      </c>
      <c r="C283" t="s">
        <v>4497</v>
      </c>
      <c r="D283" t="s">
        <v>566</v>
      </c>
      <c r="E283" s="21">
        <v>163.59</v>
      </c>
      <c r="L283" s="23" t="str">
        <f>+_01_CODIGOS_Y_COSTOS_xlsm[[#This Row],[FABRICA]]&amp;_01_CODIGOS_Y_COSTOS_xlsm[[#This Row],[CODIGO]]</f>
        <v>FADERS-224</v>
      </c>
    </row>
    <row r="284" spans="1:12" x14ac:dyDescent="0.35">
      <c r="A284" t="s">
        <v>4275</v>
      </c>
      <c r="B284" s="23" t="s">
        <v>567</v>
      </c>
      <c r="C284" t="s">
        <v>7693</v>
      </c>
      <c r="D284" t="s">
        <v>568</v>
      </c>
      <c r="E284" s="21">
        <v>0</v>
      </c>
      <c r="L284" s="23" t="str">
        <f>+_01_CODIGOS_Y_COSTOS_xlsm[[#This Row],[FABRICA]]&amp;_01_CODIGOS_Y_COSTOS_xlsm[[#This Row],[CODIGO]]</f>
        <v>FADERF-1136</v>
      </c>
    </row>
    <row r="285" spans="1:12" x14ac:dyDescent="0.35">
      <c r="A285" t="s">
        <v>4275</v>
      </c>
      <c r="B285" s="23" t="s">
        <v>569</v>
      </c>
      <c r="C285" t="s">
        <v>4498</v>
      </c>
      <c r="D285" t="s">
        <v>570</v>
      </c>
      <c r="E285" s="21">
        <v>453.86250000000001</v>
      </c>
      <c r="L285" s="23" t="str">
        <f>+_01_CODIGOS_Y_COSTOS_xlsm[[#This Row],[FABRICA]]&amp;_01_CODIGOS_Y_COSTOS_xlsm[[#This Row],[CODIGO]]</f>
        <v>FADERS-296</v>
      </c>
    </row>
    <row r="286" spans="1:12" x14ac:dyDescent="0.35">
      <c r="A286" t="s">
        <v>4275</v>
      </c>
      <c r="B286" s="23" t="s">
        <v>571</v>
      </c>
      <c r="C286" t="s">
        <v>5151</v>
      </c>
      <c r="D286" t="s">
        <v>572</v>
      </c>
      <c r="E286" s="21">
        <v>231.96260000000001</v>
      </c>
      <c r="L286" s="23" t="str">
        <f>+_01_CODIGOS_Y_COSTOS_xlsm[[#This Row],[FABRICA]]&amp;_01_CODIGOS_Y_COSTOS_xlsm[[#This Row],[CODIGO]]</f>
        <v>FADERF-1150</v>
      </c>
    </row>
    <row r="287" spans="1:12" x14ac:dyDescent="0.35">
      <c r="A287" t="s">
        <v>4275</v>
      </c>
      <c r="B287" s="23" t="s">
        <v>573</v>
      </c>
      <c r="C287" t="s">
        <v>5280</v>
      </c>
      <c r="D287" t="s">
        <v>574</v>
      </c>
      <c r="E287" s="21">
        <v>182.33340000000001</v>
      </c>
      <c r="L287" s="23" t="str">
        <f>+_01_CODIGOS_Y_COSTOS_xlsm[[#This Row],[FABRICA]]&amp;_01_CODIGOS_Y_COSTOS_xlsm[[#This Row],[CODIGO]]</f>
        <v>FADERF-1082</v>
      </c>
    </row>
    <row r="288" spans="1:12" x14ac:dyDescent="0.35">
      <c r="A288" t="s">
        <v>4275</v>
      </c>
      <c r="B288" s="23" t="s">
        <v>575</v>
      </c>
      <c r="C288" t="s">
        <v>9848</v>
      </c>
      <c r="D288" t="s">
        <v>576</v>
      </c>
      <c r="E288" s="21">
        <v>175.86</v>
      </c>
      <c r="L288" s="23" t="str">
        <f>+_01_CODIGOS_Y_COSTOS_xlsm[[#This Row],[FABRICA]]&amp;_01_CODIGOS_Y_COSTOS_xlsm[[#This Row],[CODIGO]]</f>
        <v>FADERF-1145</v>
      </c>
    </row>
    <row r="289" spans="1:12" x14ac:dyDescent="0.35">
      <c r="A289" t="s">
        <v>4275</v>
      </c>
      <c r="B289" s="23" t="s">
        <v>577</v>
      </c>
      <c r="C289" t="s">
        <v>5281</v>
      </c>
      <c r="D289" t="s">
        <v>578</v>
      </c>
      <c r="E289" s="21">
        <v>185.5701</v>
      </c>
      <c r="L289" s="23" t="str">
        <f>+_01_CODIGOS_Y_COSTOS_xlsm[[#This Row],[FABRICA]]&amp;_01_CODIGOS_Y_COSTOS_xlsm[[#This Row],[CODIGO]]</f>
        <v>FADERF-1147</v>
      </c>
    </row>
    <row r="290" spans="1:12" x14ac:dyDescent="0.35">
      <c r="A290" t="s">
        <v>4275</v>
      </c>
      <c r="B290" s="23" t="s">
        <v>579</v>
      </c>
      <c r="C290" t="s">
        <v>5282</v>
      </c>
      <c r="D290" t="s">
        <v>580</v>
      </c>
      <c r="E290" s="21">
        <v>199.5958</v>
      </c>
      <c r="L290" s="23" t="str">
        <f>+_01_CODIGOS_Y_COSTOS_xlsm[[#This Row],[FABRICA]]&amp;_01_CODIGOS_Y_COSTOS_xlsm[[#This Row],[CODIGO]]</f>
        <v>FADERF-1102</v>
      </c>
    </row>
    <row r="291" spans="1:12" x14ac:dyDescent="0.35">
      <c r="A291" t="s">
        <v>4275</v>
      </c>
      <c r="B291" s="23" t="s">
        <v>581</v>
      </c>
      <c r="C291" t="s">
        <v>5283</v>
      </c>
      <c r="D291" t="s">
        <v>582</v>
      </c>
      <c r="E291" s="21">
        <v>215.7792</v>
      </c>
      <c r="L291" s="23" t="str">
        <f>+_01_CODIGOS_Y_COSTOS_xlsm[[#This Row],[FABRICA]]&amp;_01_CODIGOS_Y_COSTOS_xlsm[[#This Row],[CODIGO]]</f>
        <v>FADERF-1100</v>
      </c>
    </row>
    <row r="292" spans="1:12" x14ac:dyDescent="0.35">
      <c r="A292" t="s">
        <v>4275</v>
      </c>
      <c r="B292" s="23" t="s">
        <v>583</v>
      </c>
      <c r="C292" t="s">
        <v>5284</v>
      </c>
      <c r="D292" t="s">
        <v>584</v>
      </c>
      <c r="E292" s="21">
        <v>269.72399999999999</v>
      </c>
      <c r="L292" s="23" t="str">
        <f>+_01_CODIGOS_Y_COSTOS_xlsm[[#This Row],[FABRICA]]&amp;_01_CODIGOS_Y_COSTOS_xlsm[[#This Row],[CODIGO]]</f>
        <v>FADERF-1096</v>
      </c>
    </row>
    <row r="293" spans="1:12" x14ac:dyDescent="0.35">
      <c r="A293" t="s">
        <v>4275</v>
      </c>
      <c r="B293" s="23" t="s">
        <v>585</v>
      </c>
      <c r="C293" t="s">
        <v>5285</v>
      </c>
      <c r="D293" t="s">
        <v>586</v>
      </c>
      <c r="E293" s="21">
        <v>170.46559999999999</v>
      </c>
      <c r="L293" s="23" t="str">
        <f>+_01_CODIGOS_Y_COSTOS_xlsm[[#This Row],[FABRICA]]&amp;_01_CODIGOS_Y_COSTOS_xlsm[[#This Row],[CODIGO]]</f>
        <v>FADERF-1081</v>
      </c>
    </row>
    <row r="294" spans="1:12" x14ac:dyDescent="0.35">
      <c r="A294" t="s">
        <v>4275</v>
      </c>
      <c r="B294" s="23" t="s">
        <v>587</v>
      </c>
      <c r="C294" t="s">
        <v>5286</v>
      </c>
      <c r="D294" t="s">
        <v>588</v>
      </c>
      <c r="E294" s="21">
        <v>182.33340000000001</v>
      </c>
      <c r="L294" s="23" t="str">
        <f>+_01_CODIGOS_Y_COSTOS_xlsm[[#This Row],[FABRICA]]&amp;_01_CODIGOS_Y_COSTOS_xlsm[[#This Row],[CODIGO]]</f>
        <v>FADERF-1083</v>
      </c>
    </row>
    <row r="295" spans="1:12" x14ac:dyDescent="0.35">
      <c r="A295" t="s">
        <v>4275</v>
      </c>
      <c r="B295" s="23" t="s">
        <v>589</v>
      </c>
      <c r="C295" t="s">
        <v>5287</v>
      </c>
      <c r="D295" t="s">
        <v>590</v>
      </c>
      <c r="E295" s="21">
        <v>213.74440000000001</v>
      </c>
      <c r="L295" s="23" t="str">
        <f>+_01_CODIGOS_Y_COSTOS_xlsm[[#This Row],[FABRICA]]&amp;_01_CODIGOS_Y_COSTOS_xlsm[[#This Row],[CODIGO]]</f>
        <v>FADERF-1143</v>
      </c>
    </row>
    <row r="296" spans="1:12" x14ac:dyDescent="0.35">
      <c r="A296" t="s">
        <v>4275</v>
      </c>
      <c r="B296" s="23" t="s">
        <v>591</v>
      </c>
      <c r="C296" t="s">
        <v>4499</v>
      </c>
      <c r="D296" t="s">
        <v>592</v>
      </c>
      <c r="E296" s="21">
        <v>193.51499999999999</v>
      </c>
      <c r="L296" s="23" t="str">
        <f>+_01_CODIGOS_Y_COSTOS_xlsm[[#This Row],[FABRICA]]&amp;_01_CODIGOS_Y_COSTOS_xlsm[[#This Row],[CODIGO]]</f>
        <v>FADERS-297</v>
      </c>
    </row>
    <row r="297" spans="1:12" x14ac:dyDescent="0.35">
      <c r="A297" t="s">
        <v>4275</v>
      </c>
      <c r="B297" s="23" t="s">
        <v>593</v>
      </c>
      <c r="C297" t="s">
        <v>4500</v>
      </c>
      <c r="D297" t="s">
        <v>594</v>
      </c>
      <c r="E297" s="21">
        <v>0</v>
      </c>
      <c r="L297" s="23" t="str">
        <f>+_01_CODIGOS_Y_COSTOS_xlsm[[#This Row],[FABRICA]]&amp;_01_CODIGOS_Y_COSTOS_xlsm[[#This Row],[CODIGO]]</f>
        <v>FADERS-295</v>
      </c>
    </row>
    <row r="298" spans="1:12" x14ac:dyDescent="0.35">
      <c r="A298" t="s">
        <v>4275</v>
      </c>
      <c r="B298" s="23" t="s">
        <v>595</v>
      </c>
      <c r="C298" t="s">
        <v>5288</v>
      </c>
      <c r="D298" t="s">
        <v>596</v>
      </c>
      <c r="E298" s="21">
        <v>237.3571</v>
      </c>
      <c r="L298" s="23" t="str">
        <f>+_01_CODIGOS_Y_COSTOS_xlsm[[#This Row],[FABRICA]]&amp;_01_CODIGOS_Y_COSTOS_xlsm[[#This Row],[CODIGO]]</f>
        <v>FADERF-1141</v>
      </c>
    </row>
    <row r="299" spans="1:12" x14ac:dyDescent="0.35">
      <c r="A299" t="s">
        <v>4275</v>
      </c>
      <c r="B299" s="23" t="s">
        <v>597</v>
      </c>
      <c r="C299" t="s">
        <v>5289</v>
      </c>
      <c r="D299" t="s">
        <v>598</v>
      </c>
      <c r="E299" s="21">
        <v>188.80680000000001</v>
      </c>
      <c r="L299" s="23" t="str">
        <f>+_01_CODIGOS_Y_COSTOS_xlsm[[#This Row],[FABRICA]]&amp;_01_CODIGOS_Y_COSTOS_xlsm[[#This Row],[CODIGO]]</f>
        <v>FADERF-1149</v>
      </c>
    </row>
    <row r="300" spans="1:12" x14ac:dyDescent="0.35">
      <c r="A300" t="s">
        <v>4275</v>
      </c>
      <c r="B300" s="23" t="s">
        <v>599</v>
      </c>
      <c r="C300" t="s">
        <v>5290</v>
      </c>
      <c r="D300" t="s">
        <v>600</v>
      </c>
      <c r="E300" s="21">
        <v>221.1737</v>
      </c>
      <c r="L300" s="23" t="str">
        <f>+_01_CODIGOS_Y_COSTOS_xlsm[[#This Row],[FABRICA]]&amp;_01_CODIGOS_Y_COSTOS_xlsm[[#This Row],[CODIGO]]</f>
        <v>FADERF-1106</v>
      </c>
    </row>
    <row r="301" spans="1:12" x14ac:dyDescent="0.35">
      <c r="A301" t="s">
        <v>4275</v>
      </c>
      <c r="B301" s="23" t="s">
        <v>601</v>
      </c>
      <c r="C301" t="s">
        <v>5291</v>
      </c>
      <c r="D301" t="s">
        <v>602</v>
      </c>
      <c r="E301" s="21">
        <v>215.7792</v>
      </c>
      <c r="L301" s="23" t="str">
        <f>+_01_CODIGOS_Y_COSTOS_xlsm[[#This Row],[FABRICA]]&amp;_01_CODIGOS_Y_COSTOS_xlsm[[#This Row],[CODIGO]]</f>
        <v>FADERF-1063/G</v>
      </c>
    </row>
    <row r="302" spans="1:12" x14ac:dyDescent="0.35">
      <c r="A302" t="s">
        <v>4275</v>
      </c>
      <c r="B302" s="23" t="s">
        <v>603</v>
      </c>
      <c r="C302" t="s">
        <v>4501</v>
      </c>
      <c r="D302" t="s">
        <v>604</v>
      </c>
      <c r="E302" s="21">
        <v>138.6525</v>
      </c>
      <c r="L302" s="23" t="str">
        <f>+_01_CODIGOS_Y_COSTOS_xlsm[[#This Row],[FABRICA]]&amp;_01_CODIGOS_Y_COSTOS_xlsm[[#This Row],[CODIGO]]</f>
        <v>FADERS-298</v>
      </c>
    </row>
    <row r="303" spans="1:12" x14ac:dyDescent="0.35">
      <c r="A303" t="s">
        <v>4275</v>
      </c>
      <c r="B303" s="23" t="s">
        <v>605</v>
      </c>
      <c r="C303" t="s">
        <v>5152</v>
      </c>
      <c r="D303" t="s">
        <v>606</v>
      </c>
      <c r="E303" s="21">
        <v>204.99019999999999</v>
      </c>
      <c r="L303" s="23" t="str">
        <f>+_01_CODIGOS_Y_COSTOS_xlsm[[#This Row],[FABRICA]]&amp;_01_CODIGOS_Y_COSTOS_xlsm[[#This Row],[CODIGO]]</f>
        <v>FADERF-1099</v>
      </c>
    </row>
    <row r="304" spans="1:12" x14ac:dyDescent="0.35">
      <c r="A304" t="s">
        <v>4275</v>
      </c>
      <c r="B304" s="23" t="s">
        <v>607</v>
      </c>
      <c r="C304" t="s">
        <v>5292</v>
      </c>
      <c r="D304" t="s">
        <v>608</v>
      </c>
      <c r="E304" s="21">
        <v>167.22890000000001</v>
      </c>
      <c r="L304" s="23" t="str">
        <f>+_01_CODIGOS_Y_COSTOS_xlsm[[#This Row],[FABRICA]]&amp;_01_CODIGOS_Y_COSTOS_xlsm[[#This Row],[CODIGO]]</f>
        <v>FADERF-1080</v>
      </c>
    </row>
    <row r="305" spans="1:12" x14ac:dyDescent="0.35">
      <c r="A305" t="s">
        <v>4275</v>
      </c>
      <c r="B305" s="23" t="s">
        <v>609</v>
      </c>
      <c r="C305" t="s">
        <v>5293</v>
      </c>
      <c r="D305" t="s">
        <v>610</v>
      </c>
      <c r="E305" s="21">
        <v>168.30779999999999</v>
      </c>
      <c r="L305" s="23" t="str">
        <f>+_01_CODIGOS_Y_COSTOS_xlsm[[#This Row],[FABRICA]]&amp;_01_CODIGOS_Y_COSTOS_xlsm[[#This Row],[CODIGO]]</f>
        <v>FADERF-058</v>
      </c>
    </row>
    <row r="306" spans="1:12" x14ac:dyDescent="0.35">
      <c r="A306" t="s">
        <v>4275</v>
      </c>
      <c r="B306" s="23" t="s">
        <v>611</v>
      </c>
      <c r="C306" t="s">
        <v>5181</v>
      </c>
      <c r="D306" t="s">
        <v>612</v>
      </c>
      <c r="E306" s="21">
        <v>168.30779999999999</v>
      </c>
      <c r="L306" s="23" t="str">
        <f>+_01_CODIGOS_Y_COSTOS_xlsm[[#This Row],[FABRICA]]&amp;_01_CODIGOS_Y_COSTOS_xlsm[[#This Row],[CODIGO]]</f>
        <v>FADERF-059</v>
      </c>
    </row>
    <row r="307" spans="1:12" x14ac:dyDescent="0.35">
      <c r="A307" t="s">
        <v>4275</v>
      </c>
      <c r="B307" s="23" t="s">
        <v>613</v>
      </c>
      <c r="C307" t="s">
        <v>4502</v>
      </c>
      <c r="D307" t="s">
        <v>614</v>
      </c>
      <c r="E307" s="21">
        <v>155.61000000000001</v>
      </c>
      <c r="L307" s="23" t="str">
        <f>+_01_CODIGOS_Y_COSTOS_xlsm[[#This Row],[FABRICA]]&amp;_01_CODIGOS_Y_COSTOS_xlsm[[#This Row],[CODIGO]]</f>
        <v>FADERS-352</v>
      </c>
    </row>
    <row r="308" spans="1:12" x14ac:dyDescent="0.35">
      <c r="A308" t="s">
        <v>4275</v>
      </c>
      <c r="B308" s="23" t="s">
        <v>615</v>
      </c>
      <c r="C308" t="s">
        <v>4503</v>
      </c>
      <c r="D308" t="s">
        <v>616</v>
      </c>
      <c r="E308" s="21">
        <v>155.61000000000001</v>
      </c>
      <c r="L308" s="23" t="str">
        <f>+_01_CODIGOS_Y_COSTOS_xlsm[[#This Row],[FABRICA]]&amp;_01_CODIGOS_Y_COSTOS_xlsm[[#This Row],[CODIGO]]</f>
        <v>FADERS-355</v>
      </c>
    </row>
    <row r="309" spans="1:12" x14ac:dyDescent="0.35">
      <c r="A309" t="s">
        <v>4275</v>
      </c>
      <c r="B309" s="23" t="s">
        <v>617</v>
      </c>
      <c r="C309" t="s">
        <v>4504</v>
      </c>
      <c r="D309" t="s">
        <v>618</v>
      </c>
      <c r="E309" s="21">
        <v>134.66249999999999</v>
      </c>
      <c r="L309" s="23" t="str">
        <f>+_01_CODIGOS_Y_COSTOS_xlsm[[#This Row],[FABRICA]]&amp;_01_CODIGOS_Y_COSTOS_xlsm[[#This Row],[CODIGO]]</f>
        <v>FADERS-347</v>
      </c>
    </row>
    <row r="310" spans="1:12" x14ac:dyDescent="0.35">
      <c r="A310" t="s">
        <v>4275</v>
      </c>
      <c r="B310" s="23" t="s">
        <v>619</v>
      </c>
      <c r="C310" t="s">
        <v>4505</v>
      </c>
      <c r="D310" t="s">
        <v>620</v>
      </c>
      <c r="E310" s="21">
        <v>124.6875</v>
      </c>
      <c r="L310" s="23" t="str">
        <f>+_01_CODIGOS_Y_COSTOS_xlsm[[#This Row],[FABRICA]]&amp;_01_CODIGOS_Y_COSTOS_xlsm[[#This Row],[CODIGO]]</f>
        <v>FADERS-136</v>
      </c>
    </row>
    <row r="311" spans="1:12" x14ac:dyDescent="0.35">
      <c r="A311" t="s">
        <v>4275</v>
      </c>
      <c r="B311" s="23" t="s">
        <v>621</v>
      </c>
      <c r="C311" t="s">
        <v>5294</v>
      </c>
      <c r="D311" t="s">
        <v>622</v>
      </c>
      <c r="E311" s="21">
        <v>134.86199999999999</v>
      </c>
      <c r="L311" s="23" t="str">
        <f>+_01_CODIGOS_Y_COSTOS_xlsm[[#This Row],[FABRICA]]&amp;_01_CODIGOS_Y_COSTOS_xlsm[[#This Row],[CODIGO]]</f>
        <v>FADERF-1126</v>
      </c>
    </row>
    <row r="312" spans="1:12" x14ac:dyDescent="0.35">
      <c r="A312" t="s">
        <v>4275</v>
      </c>
      <c r="B312" s="23" t="s">
        <v>623</v>
      </c>
      <c r="C312" t="s">
        <v>5295</v>
      </c>
      <c r="D312" t="s">
        <v>624</v>
      </c>
      <c r="E312" s="21">
        <v>183.41229999999999</v>
      </c>
      <c r="L312" s="23" t="str">
        <f>+_01_CODIGOS_Y_COSTOS_xlsm[[#This Row],[FABRICA]]&amp;_01_CODIGOS_Y_COSTOS_xlsm[[#This Row],[CODIGO]]</f>
        <v>FADERF-319/A</v>
      </c>
    </row>
    <row r="313" spans="1:12" x14ac:dyDescent="0.35">
      <c r="A313" t="s">
        <v>4275</v>
      </c>
      <c r="B313" s="23" t="s">
        <v>625</v>
      </c>
      <c r="C313" t="s">
        <v>5296</v>
      </c>
      <c r="D313" t="s">
        <v>626</v>
      </c>
      <c r="E313" s="21">
        <v>183.41229999999999</v>
      </c>
      <c r="L313" s="23" t="str">
        <f>+_01_CODIGOS_Y_COSTOS_xlsm[[#This Row],[FABRICA]]&amp;_01_CODIGOS_Y_COSTOS_xlsm[[#This Row],[CODIGO]]</f>
        <v>FADERF-1059</v>
      </c>
    </row>
    <row r="314" spans="1:12" x14ac:dyDescent="0.35">
      <c r="A314" t="s">
        <v>4275</v>
      </c>
      <c r="B314" s="23" t="s">
        <v>627</v>
      </c>
      <c r="C314" t="s">
        <v>5297</v>
      </c>
      <c r="D314" t="s">
        <v>628</v>
      </c>
      <c r="E314" s="21">
        <v>221.1737</v>
      </c>
      <c r="L314" s="23" t="str">
        <f>+_01_CODIGOS_Y_COSTOS_xlsm[[#This Row],[FABRICA]]&amp;_01_CODIGOS_Y_COSTOS_xlsm[[#This Row],[CODIGO]]</f>
        <v>FADERF-1158</v>
      </c>
    </row>
    <row r="315" spans="1:12" x14ac:dyDescent="0.35">
      <c r="A315" t="s">
        <v>4275</v>
      </c>
      <c r="B315" s="23" t="s">
        <v>629</v>
      </c>
      <c r="C315" t="s">
        <v>4396</v>
      </c>
      <c r="D315" t="s">
        <v>630</v>
      </c>
      <c r="E315" s="21">
        <v>135.66</v>
      </c>
      <c r="L315" s="23" t="str">
        <f>+_01_CODIGOS_Y_COSTOS_xlsm[[#This Row],[FABRICA]]&amp;_01_CODIGOS_Y_COSTOS_xlsm[[#This Row],[CODIGO]]</f>
        <v>FADERS-016</v>
      </c>
    </row>
    <row r="316" spans="1:12" x14ac:dyDescent="0.35">
      <c r="A316" t="s">
        <v>4275</v>
      </c>
      <c r="B316" s="23" t="s">
        <v>631</v>
      </c>
      <c r="C316" t="s">
        <v>4506</v>
      </c>
      <c r="D316" t="s">
        <v>632</v>
      </c>
      <c r="E316" s="21">
        <v>214.46250000000001</v>
      </c>
      <c r="L316" s="23" t="str">
        <f>+_01_CODIGOS_Y_COSTOS_xlsm[[#This Row],[FABRICA]]&amp;_01_CODIGOS_Y_COSTOS_xlsm[[#This Row],[CODIGO]]</f>
        <v>FADERS-291</v>
      </c>
    </row>
    <row r="317" spans="1:12" x14ac:dyDescent="0.35">
      <c r="A317" t="s">
        <v>4275</v>
      </c>
      <c r="B317" s="23" t="s">
        <v>633</v>
      </c>
      <c r="C317" t="s">
        <v>4507</v>
      </c>
      <c r="D317" t="s">
        <v>634</v>
      </c>
      <c r="E317" s="21">
        <v>237.405</v>
      </c>
      <c r="L317" s="23" t="str">
        <f>+_01_CODIGOS_Y_COSTOS_xlsm[[#This Row],[FABRICA]]&amp;_01_CODIGOS_Y_COSTOS_xlsm[[#This Row],[CODIGO]]</f>
        <v>FADERS-348</v>
      </c>
    </row>
    <row r="318" spans="1:12" x14ac:dyDescent="0.35">
      <c r="A318" t="s">
        <v>4275</v>
      </c>
      <c r="B318" s="23" t="s">
        <v>635</v>
      </c>
      <c r="C318" t="s">
        <v>5298</v>
      </c>
      <c r="D318" t="s">
        <v>636</v>
      </c>
      <c r="E318" s="21">
        <v>183.41229999999999</v>
      </c>
      <c r="L318" s="23" t="str">
        <f>+_01_CODIGOS_Y_COSTOS_xlsm[[#This Row],[FABRICA]]&amp;_01_CODIGOS_Y_COSTOS_xlsm[[#This Row],[CODIGO]]</f>
        <v>FADERF-1101</v>
      </c>
    </row>
    <row r="319" spans="1:12" x14ac:dyDescent="0.35">
      <c r="A319" t="s">
        <v>4275</v>
      </c>
      <c r="B319" s="23" t="s">
        <v>637</v>
      </c>
      <c r="C319" t="s">
        <v>5273</v>
      </c>
      <c r="D319" t="s">
        <v>638</v>
      </c>
      <c r="E319" s="21">
        <v>323.66879999999998</v>
      </c>
      <c r="L319" s="23" t="str">
        <f>+_01_CODIGOS_Y_COSTOS_xlsm[[#This Row],[FABRICA]]&amp;_01_CODIGOS_Y_COSTOS_xlsm[[#This Row],[CODIGO]]</f>
        <v>FADERF-1135</v>
      </c>
    </row>
    <row r="320" spans="1:12" x14ac:dyDescent="0.35">
      <c r="A320" t="s">
        <v>4275</v>
      </c>
      <c r="B320" s="23" t="s">
        <v>639</v>
      </c>
      <c r="C320" t="s">
        <v>4508</v>
      </c>
      <c r="D320" t="s">
        <v>640</v>
      </c>
      <c r="E320" s="21">
        <v>173.565</v>
      </c>
      <c r="L320" s="23" t="str">
        <f>+_01_CODIGOS_Y_COSTOS_xlsm[[#This Row],[FABRICA]]&amp;_01_CODIGOS_Y_COSTOS_xlsm[[#This Row],[CODIGO]]</f>
        <v>FADERS-141</v>
      </c>
    </row>
    <row r="321" spans="1:12" x14ac:dyDescent="0.35">
      <c r="A321" t="s">
        <v>4275</v>
      </c>
      <c r="B321" s="23" t="s">
        <v>641</v>
      </c>
      <c r="C321" t="s">
        <v>4432</v>
      </c>
      <c r="D321" t="s">
        <v>642</v>
      </c>
      <c r="E321" s="21">
        <v>179.55</v>
      </c>
      <c r="L321" s="23" t="str">
        <f>+_01_CODIGOS_Y_COSTOS_xlsm[[#This Row],[FABRICA]]&amp;_01_CODIGOS_Y_COSTOS_xlsm[[#This Row],[CODIGO]]</f>
        <v>FADERS-127</v>
      </c>
    </row>
    <row r="322" spans="1:12" x14ac:dyDescent="0.35">
      <c r="A322" t="s">
        <v>4275</v>
      </c>
      <c r="B322" s="23" t="s">
        <v>643</v>
      </c>
      <c r="C322" t="s">
        <v>4509</v>
      </c>
      <c r="D322" t="s">
        <v>644</v>
      </c>
      <c r="E322" s="21">
        <v>354.11250000000001</v>
      </c>
      <c r="L322" s="23" t="str">
        <f>+_01_CODIGOS_Y_COSTOS_xlsm[[#This Row],[FABRICA]]&amp;_01_CODIGOS_Y_COSTOS_xlsm[[#This Row],[CODIGO]]</f>
        <v>FADERS-314</v>
      </c>
    </row>
    <row r="323" spans="1:12" x14ac:dyDescent="0.35">
      <c r="A323" t="s">
        <v>4275</v>
      </c>
      <c r="B323" s="23" t="s">
        <v>645</v>
      </c>
      <c r="C323" t="s">
        <v>4510</v>
      </c>
      <c r="D323" t="s">
        <v>646</v>
      </c>
      <c r="E323" s="21">
        <v>374.0625</v>
      </c>
      <c r="L323" s="23" t="str">
        <f>+_01_CODIGOS_Y_COSTOS_xlsm[[#This Row],[FABRICA]]&amp;_01_CODIGOS_Y_COSTOS_xlsm[[#This Row],[CODIGO]]</f>
        <v>FADERS-315</v>
      </c>
    </row>
    <row r="324" spans="1:12" x14ac:dyDescent="0.35">
      <c r="A324" t="s">
        <v>4275</v>
      </c>
      <c r="B324" s="23" t="s">
        <v>647</v>
      </c>
      <c r="C324" t="s">
        <v>4511</v>
      </c>
      <c r="D324" t="s">
        <v>648</v>
      </c>
      <c r="E324" s="21">
        <v>141.64500000000001</v>
      </c>
      <c r="L324" s="23" t="str">
        <f>+_01_CODIGOS_Y_COSTOS_xlsm[[#This Row],[FABRICA]]&amp;_01_CODIGOS_Y_COSTOS_xlsm[[#This Row],[CODIGO]]</f>
        <v>FADERS-353</v>
      </c>
    </row>
    <row r="325" spans="1:12" x14ac:dyDescent="0.35">
      <c r="A325" t="s">
        <v>4275</v>
      </c>
      <c r="B325" s="23" t="s">
        <v>649</v>
      </c>
      <c r="C325" t="s">
        <v>5299</v>
      </c>
      <c r="D325" t="s">
        <v>650</v>
      </c>
      <c r="E325" s="21">
        <v>215.7792</v>
      </c>
      <c r="L325" s="23" t="str">
        <f>+_01_CODIGOS_Y_COSTOS_xlsm[[#This Row],[FABRICA]]&amp;_01_CODIGOS_Y_COSTOS_xlsm[[#This Row],[CODIGO]]</f>
        <v>FADERF-1095</v>
      </c>
    </row>
    <row r="326" spans="1:12" x14ac:dyDescent="0.35">
      <c r="A326" t="s">
        <v>4275</v>
      </c>
      <c r="B326" s="23" t="s">
        <v>651</v>
      </c>
      <c r="C326" t="s">
        <v>5269</v>
      </c>
      <c r="D326" t="s">
        <v>652</v>
      </c>
      <c r="E326" s="21">
        <v>0</v>
      </c>
      <c r="L326" s="23" t="str">
        <f>+_01_CODIGOS_Y_COSTOS_xlsm[[#This Row],[FABRICA]]&amp;_01_CODIGOS_Y_COSTOS_xlsm[[#This Row],[CODIGO]]</f>
        <v>FADERF-1130</v>
      </c>
    </row>
    <row r="327" spans="1:12" x14ac:dyDescent="0.35">
      <c r="A327" t="s">
        <v>4275</v>
      </c>
      <c r="B327" s="23" t="s">
        <v>653</v>
      </c>
      <c r="C327" t="s">
        <v>4512</v>
      </c>
      <c r="D327" t="s">
        <v>654</v>
      </c>
      <c r="E327" s="21">
        <v>194.51249999999999</v>
      </c>
      <c r="L327" s="23" t="str">
        <f>+_01_CODIGOS_Y_COSTOS_xlsm[[#This Row],[FABRICA]]&amp;_01_CODIGOS_Y_COSTOS_xlsm[[#This Row],[CODIGO]]</f>
        <v>FADERS-051</v>
      </c>
    </row>
    <row r="328" spans="1:12" x14ac:dyDescent="0.35">
      <c r="A328" t="s">
        <v>4275</v>
      </c>
      <c r="B328" s="23" t="s">
        <v>655</v>
      </c>
      <c r="C328" t="s">
        <v>4513</v>
      </c>
      <c r="D328" t="s">
        <v>656</v>
      </c>
      <c r="E328" s="21">
        <v>151.62</v>
      </c>
      <c r="L328" s="23" t="str">
        <f>+_01_CODIGOS_Y_COSTOS_xlsm[[#This Row],[FABRICA]]&amp;_01_CODIGOS_Y_COSTOS_xlsm[[#This Row],[CODIGO]]</f>
        <v>FADERS-080</v>
      </c>
    </row>
    <row r="329" spans="1:12" x14ac:dyDescent="0.35">
      <c r="A329" t="s">
        <v>4275</v>
      </c>
      <c r="B329" s="23" t="s">
        <v>657</v>
      </c>
      <c r="C329" t="s">
        <v>4514</v>
      </c>
      <c r="D329" t="s">
        <v>658</v>
      </c>
      <c r="E329" s="21">
        <v>140.64750000000001</v>
      </c>
      <c r="L329" s="23" t="str">
        <f>+_01_CODIGOS_Y_COSTOS_xlsm[[#This Row],[FABRICA]]&amp;_01_CODIGOS_Y_COSTOS_xlsm[[#This Row],[CODIGO]]</f>
        <v>FADERS-194</v>
      </c>
    </row>
    <row r="330" spans="1:12" x14ac:dyDescent="0.35">
      <c r="A330" t="s">
        <v>4275</v>
      </c>
      <c r="B330" s="23" t="s">
        <v>659</v>
      </c>
      <c r="C330" t="s">
        <v>4515</v>
      </c>
      <c r="D330" t="s">
        <v>660</v>
      </c>
      <c r="E330" s="21">
        <v>155.61000000000001</v>
      </c>
      <c r="L330" s="23" t="str">
        <f>+_01_CODIGOS_Y_COSTOS_xlsm[[#This Row],[FABRICA]]&amp;_01_CODIGOS_Y_COSTOS_xlsm[[#This Row],[CODIGO]]</f>
        <v>FADERS-078</v>
      </c>
    </row>
    <row r="331" spans="1:12" x14ac:dyDescent="0.35">
      <c r="A331" t="s">
        <v>4275</v>
      </c>
      <c r="B331" s="23" t="s">
        <v>661</v>
      </c>
      <c r="C331" t="s">
        <v>5300</v>
      </c>
      <c r="D331" t="s">
        <v>662</v>
      </c>
      <c r="E331" s="21">
        <v>269.72399999999999</v>
      </c>
      <c r="L331" s="23" t="str">
        <f>+_01_CODIGOS_Y_COSTOS_xlsm[[#This Row],[FABRICA]]&amp;_01_CODIGOS_Y_COSTOS_xlsm[[#This Row],[CODIGO]]</f>
        <v>FADERF-1157</v>
      </c>
    </row>
    <row r="332" spans="1:12" x14ac:dyDescent="0.35">
      <c r="A332" t="s">
        <v>4275</v>
      </c>
      <c r="B332" s="23" t="s">
        <v>663</v>
      </c>
      <c r="C332" t="s">
        <v>4516</v>
      </c>
      <c r="D332" t="s">
        <v>664</v>
      </c>
      <c r="E332" s="21">
        <v>183.54</v>
      </c>
      <c r="L332" s="23" t="str">
        <f>+_01_CODIGOS_Y_COSTOS_xlsm[[#This Row],[FABRICA]]&amp;_01_CODIGOS_Y_COSTOS_xlsm[[#This Row],[CODIGO]]</f>
        <v>FADERS-356</v>
      </c>
    </row>
    <row r="333" spans="1:12" x14ac:dyDescent="0.35">
      <c r="A333" t="s">
        <v>4275</v>
      </c>
      <c r="B333" s="23" t="s">
        <v>665</v>
      </c>
      <c r="C333" t="s">
        <v>5301</v>
      </c>
      <c r="D333" t="s">
        <v>666</v>
      </c>
      <c r="E333" s="21">
        <v>377.61360000000002</v>
      </c>
      <c r="L333" s="23" t="str">
        <f>+_01_CODIGOS_Y_COSTOS_xlsm[[#This Row],[FABRICA]]&amp;_01_CODIGOS_Y_COSTOS_xlsm[[#This Row],[CODIGO]]</f>
        <v>FADERF-1115</v>
      </c>
    </row>
    <row r="334" spans="1:12" x14ac:dyDescent="0.35">
      <c r="A334" t="s">
        <v>4275</v>
      </c>
      <c r="B334" s="23" t="s">
        <v>667</v>
      </c>
      <c r="C334" t="s">
        <v>4517</v>
      </c>
      <c r="D334" t="s">
        <v>668</v>
      </c>
      <c r="E334" s="21">
        <v>538.65</v>
      </c>
      <c r="L334" s="23" t="str">
        <f>+_01_CODIGOS_Y_COSTOS_xlsm[[#This Row],[FABRICA]]&amp;_01_CODIGOS_Y_COSTOS_xlsm[[#This Row],[CODIGO]]</f>
        <v>FADERS-063</v>
      </c>
    </row>
    <row r="335" spans="1:12" x14ac:dyDescent="0.35">
      <c r="A335" t="s">
        <v>4275</v>
      </c>
      <c r="B335" s="23" t="s">
        <v>669</v>
      </c>
      <c r="C335" t="s">
        <v>4518</v>
      </c>
      <c r="D335" t="s">
        <v>670</v>
      </c>
      <c r="E335" s="21">
        <v>177.55500000000001</v>
      </c>
      <c r="L335" s="23" t="str">
        <f>+_01_CODIGOS_Y_COSTOS_xlsm[[#This Row],[FABRICA]]&amp;_01_CODIGOS_Y_COSTOS_xlsm[[#This Row],[CODIGO]]</f>
        <v>FADERS-313</v>
      </c>
    </row>
    <row r="336" spans="1:12" x14ac:dyDescent="0.35">
      <c r="A336" t="s">
        <v>4275</v>
      </c>
      <c r="B336" s="23" t="s">
        <v>671</v>
      </c>
      <c r="C336" t="s">
        <v>4519</v>
      </c>
      <c r="D336" t="s">
        <v>672</v>
      </c>
      <c r="E336" s="21">
        <v>538.65</v>
      </c>
      <c r="L336" s="23" t="str">
        <f>+_01_CODIGOS_Y_COSTOS_xlsm[[#This Row],[FABRICA]]&amp;_01_CODIGOS_Y_COSTOS_xlsm[[#This Row],[CODIGO]]</f>
        <v>FADERS-062</v>
      </c>
    </row>
    <row r="337" spans="1:12" x14ac:dyDescent="0.35">
      <c r="A337" t="s">
        <v>4275</v>
      </c>
      <c r="B337" s="23" t="s">
        <v>673</v>
      </c>
      <c r="C337" t="s">
        <v>5302</v>
      </c>
      <c r="D337" t="s">
        <v>674</v>
      </c>
      <c r="E337" s="21">
        <v>176.93889999999999</v>
      </c>
      <c r="L337" s="23" t="str">
        <f>+_01_CODIGOS_Y_COSTOS_xlsm[[#This Row],[FABRICA]]&amp;_01_CODIGOS_Y_COSTOS_xlsm[[#This Row],[CODIGO]]</f>
        <v>FADERF-1097</v>
      </c>
    </row>
    <row r="338" spans="1:12" x14ac:dyDescent="0.35">
      <c r="A338" t="s">
        <v>4275</v>
      </c>
      <c r="B338" s="23" t="s">
        <v>675</v>
      </c>
      <c r="C338" t="s">
        <v>5303</v>
      </c>
      <c r="D338" t="s">
        <v>676</v>
      </c>
      <c r="E338" s="21">
        <v>299.93310000000002</v>
      </c>
      <c r="L338" s="23" t="str">
        <f>+_01_CODIGOS_Y_COSTOS_xlsm[[#This Row],[FABRICA]]&amp;_01_CODIGOS_Y_COSTOS_xlsm[[#This Row],[CODIGO]]</f>
        <v>FADERF-1155</v>
      </c>
    </row>
    <row r="339" spans="1:12" x14ac:dyDescent="0.35">
      <c r="A339" t="s">
        <v>4275</v>
      </c>
      <c r="B339" s="23" t="s">
        <v>677</v>
      </c>
      <c r="C339" t="s">
        <v>5304</v>
      </c>
      <c r="D339" t="s">
        <v>678</v>
      </c>
      <c r="E339" s="21">
        <v>299.93310000000002</v>
      </c>
      <c r="L339" s="23" t="str">
        <f>+_01_CODIGOS_Y_COSTOS_xlsm[[#This Row],[FABRICA]]&amp;_01_CODIGOS_Y_COSTOS_xlsm[[#This Row],[CODIGO]]</f>
        <v>FADERF-1156</v>
      </c>
    </row>
    <row r="340" spans="1:12" x14ac:dyDescent="0.35">
      <c r="A340" t="s">
        <v>4275</v>
      </c>
      <c r="B340" s="23" t="s">
        <v>679</v>
      </c>
      <c r="C340" t="s">
        <v>4520</v>
      </c>
      <c r="D340" t="s">
        <v>680</v>
      </c>
      <c r="E340" s="21">
        <v>0</v>
      </c>
      <c r="L340" s="23" t="str">
        <f>+_01_CODIGOS_Y_COSTOS_xlsm[[#This Row],[FABRICA]]&amp;_01_CODIGOS_Y_COSTOS_xlsm[[#This Row],[CODIGO]]</f>
        <v>FADERS-041</v>
      </c>
    </row>
    <row r="341" spans="1:12" x14ac:dyDescent="0.35">
      <c r="A341" t="s">
        <v>4275</v>
      </c>
      <c r="B341" s="23" t="s">
        <v>681</v>
      </c>
      <c r="C341" t="s">
        <v>5305</v>
      </c>
      <c r="D341" t="s">
        <v>682</v>
      </c>
      <c r="E341" s="21">
        <v>140.25649999999999</v>
      </c>
      <c r="L341" s="23" t="str">
        <f>+_01_CODIGOS_Y_COSTOS_xlsm[[#This Row],[FABRICA]]&amp;_01_CODIGOS_Y_COSTOS_xlsm[[#This Row],[CODIGO]]</f>
        <v>FADERF-1079</v>
      </c>
    </row>
    <row r="342" spans="1:12" x14ac:dyDescent="0.35">
      <c r="A342" t="s">
        <v>4275</v>
      </c>
      <c r="B342" s="23" t="s">
        <v>683</v>
      </c>
      <c r="C342" t="s">
        <v>7694</v>
      </c>
      <c r="D342" t="s">
        <v>684</v>
      </c>
      <c r="E342" s="21">
        <v>733.16250000000002</v>
      </c>
      <c r="L342" s="23" t="str">
        <f>+_01_CODIGOS_Y_COSTOS_xlsm[[#This Row],[FABRICA]]&amp;_01_CODIGOS_Y_COSTOS_xlsm[[#This Row],[CODIGO]]</f>
        <v>FADERS-126</v>
      </c>
    </row>
    <row r="343" spans="1:12" x14ac:dyDescent="0.35">
      <c r="A343" t="s">
        <v>4275</v>
      </c>
      <c r="B343" s="23" t="s">
        <v>685</v>
      </c>
      <c r="C343" t="s">
        <v>5306</v>
      </c>
      <c r="D343" t="s">
        <v>686</v>
      </c>
      <c r="E343" s="21">
        <v>138.0933</v>
      </c>
      <c r="L343" s="23" t="str">
        <f>+_01_CODIGOS_Y_COSTOS_xlsm[[#This Row],[FABRICA]]&amp;_01_CODIGOS_Y_COSTOS_xlsm[[#This Row],[CODIGO]]</f>
        <v>FADERF-1163</v>
      </c>
    </row>
    <row r="344" spans="1:12" x14ac:dyDescent="0.35">
      <c r="A344" t="s">
        <v>4275</v>
      </c>
      <c r="B344" s="23" t="s">
        <v>687</v>
      </c>
      <c r="C344" t="s">
        <v>4521</v>
      </c>
      <c r="D344" t="s">
        <v>688</v>
      </c>
      <c r="E344" s="21">
        <v>307.23</v>
      </c>
      <c r="L344" s="23" t="str">
        <f>+_01_CODIGOS_Y_COSTOS_xlsm[[#This Row],[FABRICA]]&amp;_01_CODIGOS_Y_COSTOS_xlsm[[#This Row],[CODIGO]]</f>
        <v>FADERS-358</v>
      </c>
    </row>
    <row r="345" spans="1:12" x14ac:dyDescent="0.35">
      <c r="A345" t="s">
        <v>4275</v>
      </c>
      <c r="B345" s="23" t="s">
        <v>689</v>
      </c>
      <c r="C345" t="s">
        <v>5307</v>
      </c>
      <c r="D345" t="s">
        <v>690</v>
      </c>
      <c r="E345" s="21">
        <v>159.67660000000001</v>
      </c>
      <c r="L345" s="23" t="str">
        <f>+_01_CODIGOS_Y_COSTOS_xlsm[[#This Row],[FABRICA]]&amp;_01_CODIGOS_Y_COSTOS_xlsm[[#This Row],[CODIGO]]</f>
        <v>FADERF-1148</v>
      </c>
    </row>
    <row r="346" spans="1:12" x14ac:dyDescent="0.35">
      <c r="A346" t="s">
        <v>4275</v>
      </c>
      <c r="B346" s="23" t="s">
        <v>691</v>
      </c>
      <c r="C346" t="s">
        <v>4522</v>
      </c>
      <c r="D346" t="s">
        <v>692</v>
      </c>
      <c r="E346" s="21">
        <v>314.21249999999998</v>
      </c>
      <c r="L346" s="23" t="str">
        <f>+_01_CODIGOS_Y_COSTOS_xlsm[[#This Row],[FABRICA]]&amp;_01_CODIGOS_Y_COSTOS_xlsm[[#This Row],[CODIGO]]</f>
        <v>FADERS-359</v>
      </c>
    </row>
    <row r="347" spans="1:12" x14ac:dyDescent="0.35">
      <c r="A347" t="s">
        <v>4275</v>
      </c>
      <c r="B347" s="23" t="s">
        <v>693</v>
      </c>
      <c r="C347" t="s">
        <v>5308</v>
      </c>
      <c r="D347" t="s">
        <v>694</v>
      </c>
      <c r="E347" s="21">
        <v>312.87979999999999</v>
      </c>
      <c r="L347" s="23" t="str">
        <f>+_01_CODIGOS_Y_COSTOS_xlsm[[#This Row],[FABRICA]]&amp;_01_CODIGOS_Y_COSTOS_xlsm[[#This Row],[CODIGO]]</f>
        <v>FADERF-1151</v>
      </c>
    </row>
    <row r="348" spans="1:12" x14ac:dyDescent="0.35">
      <c r="A348" t="s">
        <v>4275</v>
      </c>
      <c r="B348" s="23" t="s">
        <v>695</v>
      </c>
      <c r="C348" t="s">
        <v>5309</v>
      </c>
      <c r="D348" t="s">
        <v>696</v>
      </c>
      <c r="E348" s="21">
        <v>312.87979999999999</v>
      </c>
      <c r="L348" s="23" t="str">
        <f>+_01_CODIGOS_Y_COSTOS_xlsm[[#This Row],[FABRICA]]&amp;_01_CODIGOS_Y_COSTOS_xlsm[[#This Row],[CODIGO]]</f>
        <v>FADERF-1152</v>
      </c>
    </row>
    <row r="349" spans="1:12" x14ac:dyDescent="0.35">
      <c r="A349" t="s">
        <v>4275</v>
      </c>
      <c r="B349" s="23" t="s">
        <v>697</v>
      </c>
      <c r="C349" t="s">
        <v>4523</v>
      </c>
      <c r="D349" t="s">
        <v>698</v>
      </c>
      <c r="E349" s="21">
        <v>194.51249999999999</v>
      </c>
      <c r="L349" s="23" t="str">
        <f>+_01_CODIGOS_Y_COSTOS_xlsm[[#This Row],[FABRICA]]&amp;_01_CODIGOS_Y_COSTOS_xlsm[[#This Row],[CODIGO]]</f>
        <v>FADERS-285</v>
      </c>
    </row>
    <row r="350" spans="1:12" x14ac:dyDescent="0.35">
      <c r="A350" t="s">
        <v>4275</v>
      </c>
      <c r="B350" s="23" t="s">
        <v>699</v>
      </c>
      <c r="C350" t="s">
        <v>4524</v>
      </c>
      <c r="D350" t="s">
        <v>700</v>
      </c>
      <c r="E350" s="21">
        <v>194.51249999999999</v>
      </c>
      <c r="L350" s="23" t="str">
        <f>+_01_CODIGOS_Y_COSTOS_xlsm[[#This Row],[FABRICA]]&amp;_01_CODIGOS_Y_COSTOS_xlsm[[#This Row],[CODIGO]]</f>
        <v>FADERS-284</v>
      </c>
    </row>
    <row r="351" spans="1:12" x14ac:dyDescent="0.35">
      <c r="A351" t="s">
        <v>4275</v>
      </c>
      <c r="B351" s="23" t="s">
        <v>701</v>
      </c>
      <c r="C351" t="s">
        <v>4525</v>
      </c>
      <c r="D351" t="s">
        <v>702</v>
      </c>
      <c r="E351" s="21">
        <v>194.51249999999999</v>
      </c>
      <c r="L351" s="23" t="str">
        <f>+_01_CODIGOS_Y_COSTOS_xlsm[[#This Row],[FABRICA]]&amp;_01_CODIGOS_Y_COSTOS_xlsm[[#This Row],[CODIGO]]</f>
        <v>FADERS-361</v>
      </c>
    </row>
    <row r="352" spans="1:12" x14ac:dyDescent="0.35">
      <c r="A352" t="s">
        <v>4275</v>
      </c>
      <c r="B352" s="23" t="s">
        <v>703</v>
      </c>
      <c r="C352" t="s">
        <v>5310</v>
      </c>
      <c r="D352" t="s">
        <v>704</v>
      </c>
      <c r="E352" s="21">
        <v>263.25060000000002</v>
      </c>
      <c r="L352" s="23" t="str">
        <f>+_01_CODIGOS_Y_COSTOS_xlsm[[#This Row],[FABRICA]]&amp;_01_CODIGOS_Y_COSTOS_xlsm[[#This Row],[CODIGO]]</f>
        <v>FADERF-1161</v>
      </c>
    </row>
    <row r="353" spans="1:12" x14ac:dyDescent="0.35">
      <c r="A353" t="s">
        <v>4275</v>
      </c>
      <c r="B353" s="23" t="s">
        <v>705</v>
      </c>
      <c r="C353" t="s">
        <v>5311</v>
      </c>
      <c r="D353" t="s">
        <v>706</v>
      </c>
      <c r="E353" s="21">
        <v>192.04349999999999</v>
      </c>
      <c r="L353" s="23" t="str">
        <f>+_01_CODIGOS_Y_COSTOS_xlsm[[#This Row],[FABRICA]]&amp;_01_CODIGOS_Y_COSTOS_xlsm[[#This Row],[CODIGO]]</f>
        <v>FADERF-1164</v>
      </c>
    </row>
    <row r="354" spans="1:12" x14ac:dyDescent="0.35">
      <c r="A354" t="s">
        <v>4275</v>
      </c>
      <c r="B354" s="23" t="s">
        <v>707</v>
      </c>
      <c r="C354" t="s">
        <v>5312</v>
      </c>
      <c r="D354" t="s">
        <v>708</v>
      </c>
      <c r="E354" s="21">
        <v>235.19929999999999</v>
      </c>
      <c r="L354" s="23" t="str">
        <f>+_01_CODIGOS_Y_COSTOS_xlsm[[#This Row],[FABRICA]]&amp;_01_CODIGOS_Y_COSTOS_xlsm[[#This Row],[CODIGO]]</f>
        <v>FADERF-1166</v>
      </c>
    </row>
    <row r="355" spans="1:12" x14ac:dyDescent="0.35">
      <c r="A355" t="s">
        <v>4275</v>
      </c>
      <c r="B355" s="23" t="s">
        <v>709</v>
      </c>
      <c r="C355" t="s">
        <v>4526</v>
      </c>
      <c r="D355" t="s">
        <v>710</v>
      </c>
      <c r="E355" s="21">
        <v>276.3075</v>
      </c>
      <c r="L355" s="23" t="str">
        <f>+_01_CODIGOS_Y_COSTOS_xlsm[[#This Row],[FABRICA]]&amp;_01_CODIGOS_Y_COSTOS_xlsm[[#This Row],[CODIGO]]</f>
        <v>FADERS-357</v>
      </c>
    </row>
    <row r="356" spans="1:12" x14ac:dyDescent="0.35">
      <c r="A356" t="s">
        <v>4275</v>
      </c>
      <c r="B356" s="23" t="s">
        <v>711</v>
      </c>
      <c r="C356" t="s">
        <v>4527</v>
      </c>
      <c r="D356" t="s">
        <v>712</v>
      </c>
      <c r="E356" s="21">
        <v>242.39250000000001</v>
      </c>
      <c r="L356" s="23" t="str">
        <f>+_01_CODIGOS_Y_COSTOS_xlsm[[#This Row],[FABRICA]]&amp;_01_CODIGOS_Y_COSTOS_xlsm[[#This Row],[CODIGO]]</f>
        <v>FADERS-142</v>
      </c>
    </row>
    <row r="357" spans="1:12" x14ac:dyDescent="0.35">
      <c r="A357" t="s">
        <v>4275</v>
      </c>
      <c r="B357" s="23" t="s">
        <v>713</v>
      </c>
      <c r="C357" t="s">
        <v>5313</v>
      </c>
      <c r="D357" t="s">
        <v>714</v>
      </c>
      <c r="E357" s="21">
        <v>215.7792</v>
      </c>
      <c r="L357" s="23" t="str">
        <f>+_01_CODIGOS_Y_COSTOS_xlsm[[#This Row],[FABRICA]]&amp;_01_CODIGOS_Y_COSTOS_xlsm[[#This Row],[CODIGO]]</f>
        <v>FADERF-1160</v>
      </c>
    </row>
    <row r="358" spans="1:12" x14ac:dyDescent="0.35">
      <c r="A358" t="s">
        <v>4275</v>
      </c>
      <c r="B358" s="23" t="s">
        <v>715</v>
      </c>
      <c r="C358" t="s">
        <v>5314</v>
      </c>
      <c r="D358" t="s">
        <v>716</v>
      </c>
      <c r="E358" s="21">
        <v>192.04349999999999</v>
      </c>
      <c r="L358" s="23" t="str">
        <f>+_01_CODIGOS_Y_COSTOS_xlsm[[#This Row],[FABRICA]]&amp;_01_CODIGOS_Y_COSTOS_xlsm[[#This Row],[CODIGO]]</f>
        <v>FADERF-1165</v>
      </c>
    </row>
    <row r="359" spans="1:12" x14ac:dyDescent="0.35">
      <c r="A359" t="s">
        <v>4275</v>
      </c>
      <c r="B359" s="23" t="s">
        <v>717</v>
      </c>
      <c r="C359" t="s">
        <v>5315</v>
      </c>
      <c r="D359" t="s">
        <v>718</v>
      </c>
      <c r="E359" s="21">
        <v>253.54060000000001</v>
      </c>
      <c r="L359" s="23" t="str">
        <f>+_01_CODIGOS_Y_COSTOS_xlsm[[#This Row],[FABRICA]]&amp;_01_CODIGOS_Y_COSTOS_xlsm[[#This Row],[CODIGO]]</f>
        <v>FADERF-1142</v>
      </c>
    </row>
    <row r="360" spans="1:12" x14ac:dyDescent="0.35">
      <c r="A360" t="s">
        <v>4275</v>
      </c>
      <c r="B360" s="23" t="s">
        <v>719</v>
      </c>
      <c r="C360" t="s">
        <v>4528</v>
      </c>
      <c r="D360" t="s">
        <v>720</v>
      </c>
      <c r="E360" s="21">
        <v>164.58750000000001</v>
      </c>
      <c r="L360" s="23" t="str">
        <f>+_01_CODIGOS_Y_COSTOS_xlsm[[#This Row],[FABRICA]]&amp;_01_CODIGOS_Y_COSTOS_xlsm[[#This Row],[CODIGO]]</f>
        <v>FADERS-100</v>
      </c>
    </row>
    <row r="361" spans="1:12" x14ac:dyDescent="0.35">
      <c r="A361" t="s">
        <v>4275</v>
      </c>
      <c r="B361" s="23" t="s">
        <v>721</v>
      </c>
      <c r="C361" t="s">
        <v>4529</v>
      </c>
      <c r="D361" t="s">
        <v>722</v>
      </c>
      <c r="E361" s="21">
        <v>107.73</v>
      </c>
      <c r="L361" s="23" t="str">
        <f>+_01_CODIGOS_Y_COSTOS_xlsm[[#This Row],[FABRICA]]&amp;_01_CODIGOS_Y_COSTOS_xlsm[[#This Row],[CODIGO]]</f>
        <v>FADERS-360</v>
      </c>
    </row>
    <row r="362" spans="1:12" x14ac:dyDescent="0.35">
      <c r="A362" t="s">
        <v>4275</v>
      </c>
      <c r="B362" s="23" t="s">
        <v>723</v>
      </c>
      <c r="C362" t="s">
        <v>5316</v>
      </c>
      <c r="D362" t="s">
        <v>724</v>
      </c>
      <c r="E362" s="21">
        <v>323.66879999999998</v>
      </c>
      <c r="L362" s="23" t="str">
        <f>+_01_CODIGOS_Y_COSTOS_xlsm[[#This Row],[FABRICA]]&amp;_01_CODIGOS_Y_COSTOS_xlsm[[#This Row],[CODIGO]]</f>
        <v>FADERF-1162</v>
      </c>
    </row>
    <row r="363" spans="1:12" x14ac:dyDescent="0.35">
      <c r="A363" t="s">
        <v>4275</v>
      </c>
      <c r="B363" s="23" t="s">
        <v>725</v>
      </c>
      <c r="C363" t="s">
        <v>5317</v>
      </c>
      <c r="D363" t="s">
        <v>726</v>
      </c>
      <c r="E363" s="21">
        <v>377.61360000000002</v>
      </c>
      <c r="L363" s="23" t="str">
        <f>+_01_CODIGOS_Y_COSTOS_xlsm[[#This Row],[FABRICA]]&amp;_01_CODIGOS_Y_COSTOS_xlsm[[#This Row],[CODIGO]]</f>
        <v>FADERF-1159</v>
      </c>
    </row>
    <row r="364" spans="1:12" x14ac:dyDescent="0.35">
      <c r="A364" t="s">
        <v>4275</v>
      </c>
      <c r="B364" s="23" t="s">
        <v>727</v>
      </c>
      <c r="C364" t="s">
        <v>4530</v>
      </c>
      <c r="D364" t="s">
        <v>728</v>
      </c>
      <c r="E364" s="21">
        <v>205.48500000000001</v>
      </c>
      <c r="L364" s="23" t="str">
        <f>+_01_CODIGOS_Y_COSTOS_xlsm[[#This Row],[FABRICA]]&amp;_01_CODIGOS_Y_COSTOS_xlsm[[#This Row],[CODIGO]]</f>
        <v>FADERS-364</v>
      </c>
    </row>
    <row r="365" spans="1:12" x14ac:dyDescent="0.35">
      <c r="A365" t="s">
        <v>4275</v>
      </c>
      <c r="B365" s="23" t="s">
        <v>729</v>
      </c>
      <c r="C365" t="s">
        <v>5318</v>
      </c>
      <c r="D365" t="s">
        <v>730</v>
      </c>
      <c r="E365" s="21">
        <v>399.19150000000002</v>
      </c>
      <c r="L365" s="23" t="str">
        <f>+_01_CODIGOS_Y_COSTOS_xlsm[[#This Row],[FABRICA]]&amp;_01_CODIGOS_Y_COSTOS_xlsm[[#This Row],[CODIGO]]</f>
        <v>FADERF-1104</v>
      </c>
    </row>
    <row r="366" spans="1:12" x14ac:dyDescent="0.35">
      <c r="A366" t="s">
        <v>4275</v>
      </c>
      <c r="B366" s="23" t="s">
        <v>731</v>
      </c>
      <c r="C366" t="s">
        <v>4531</v>
      </c>
      <c r="D366" t="s">
        <v>732</v>
      </c>
      <c r="E366" s="21">
        <v>269.32499999999999</v>
      </c>
      <c r="L366" s="23" t="str">
        <f>+_01_CODIGOS_Y_COSTOS_xlsm[[#This Row],[FABRICA]]&amp;_01_CODIGOS_Y_COSTOS_xlsm[[#This Row],[CODIGO]]</f>
        <v>FADERS-211</v>
      </c>
    </row>
    <row r="367" spans="1:12" x14ac:dyDescent="0.35">
      <c r="A367" t="s">
        <v>4275</v>
      </c>
      <c r="B367" s="23" t="s">
        <v>733</v>
      </c>
      <c r="C367" t="s">
        <v>4532</v>
      </c>
      <c r="D367" t="s">
        <v>734</v>
      </c>
      <c r="E367" s="21">
        <v>179.55</v>
      </c>
      <c r="L367" s="23" t="str">
        <f>+_01_CODIGOS_Y_COSTOS_xlsm[[#This Row],[FABRICA]]&amp;_01_CODIGOS_Y_COSTOS_xlsm[[#This Row],[CODIGO]]</f>
        <v>FADERS-030</v>
      </c>
    </row>
    <row r="368" spans="1:12" x14ac:dyDescent="0.35">
      <c r="A368" t="s">
        <v>4275</v>
      </c>
      <c r="B368" s="23" t="s">
        <v>735</v>
      </c>
      <c r="C368" t="s">
        <v>4533</v>
      </c>
      <c r="D368" t="s">
        <v>736</v>
      </c>
      <c r="E368" s="21">
        <v>138.6525</v>
      </c>
      <c r="L368" s="23" t="str">
        <f>+_01_CODIGOS_Y_COSTOS_xlsm[[#This Row],[FABRICA]]&amp;_01_CODIGOS_Y_COSTOS_xlsm[[#This Row],[CODIGO]]</f>
        <v>FADERS-365</v>
      </c>
    </row>
    <row r="369" spans="1:12" x14ac:dyDescent="0.35">
      <c r="A369" t="s">
        <v>4275</v>
      </c>
      <c r="B369" s="23" t="s">
        <v>737</v>
      </c>
      <c r="C369" t="s">
        <v>4534</v>
      </c>
      <c r="D369" t="s">
        <v>738</v>
      </c>
      <c r="E369" s="21">
        <v>189.52500000000001</v>
      </c>
      <c r="L369" s="23" t="str">
        <f>+_01_CODIGOS_Y_COSTOS_xlsm[[#This Row],[FABRICA]]&amp;_01_CODIGOS_Y_COSTOS_xlsm[[#This Row],[CODIGO]]</f>
        <v>FADERS-366</v>
      </c>
    </row>
    <row r="370" spans="1:12" x14ac:dyDescent="0.35">
      <c r="A370" t="s">
        <v>4275</v>
      </c>
      <c r="B370" s="23" t="s">
        <v>739</v>
      </c>
      <c r="C370" t="s">
        <v>4535</v>
      </c>
      <c r="D370" t="s">
        <v>740</v>
      </c>
      <c r="E370" s="21">
        <v>313.21499999999997</v>
      </c>
      <c r="L370" s="23" t="str">
        <f>+_01_CODIGOS_Y_COSTOS_xlsm[[#This Row],[FABRICA]]&amp;_01_CODIGOS_Y_COSTOS_xlsm[[#This Row],[CODIGO]]</f>
        <v>FADERS-368</v>
      </c>
    </row>
    <row r="371" spans="1:12" x14ac:dyDescent="0.35">
      <c r="A371" t="s">
        <v>4275</v>
      </c>
      <c r="B371" s="23" t="s">
        <v>741</v>
      </c>
      <c r="C371" t="s">
        <v>5319</v>
      </c>
      <c r="D371" t="s">
        <v>742</v>
      </c>
      <c r="E371" s="21">
        <v>329.06330000000003</v>
      </c>
      <c r="L371" s="23" t="str">
        <f>+_01_CODIGOS_Y_COSTOS_xlsm[[#This Row],[FABRICA]]&amp;_01_CODIGOS_Y_COSTOS_xlsm[[#This Row],[CODIGO]]</f>
        <v>FADERF-1171</v>
      </c>
    </row>
    <row r="372" spans="1:12" x14ac:dyDescent="0.35">
      <c r="A372" t="s">
        <v>4275</v>
      </c>
      <c r="B372" s="23" t="s">
        <v>743</v>
      </c>
      <c r="C372" t="s">
        <v>4536</v>
      </c>
      <c r="D372" t="s">
        <v>744</v>
      </c>
      <c r="E372" s="21">
        <v>281.29500000000002</v>
      </c>
      <c r="L372" s="23" t="str">
        <f>+_01_CODIGOS_Y_COSTOS_xlsm[[#This Row],[FABRICA]]&amp;_01_CODIGOS_Y_COSTOS_xlsm[[#This Row],[CODIGO]]</f>
        <v>FADERS-363</v>
      </c>
    </row>
    <row r="373" spans="1:12" x14ac:dyDescent="0.35">
      <c r="A373" t="s">
        <v>4275</v>
      </c>
      <c r="B373" s="23" t="s">
        <v>745</v>
      </c>
      <c r="C373" t="s">
        <v>5320</v>
      </c>
      <c r="D373" t="s">
        <v>746</v>
      </c>
      <c r="E373" s="21">
        <v>323.66879999999998</v>
      </c>
      <c r="L373" s="23" t="str">
        <f>+_01_CODIGOS_Y_COSTOS_xlsm[[#This Row],[FABRICA]]&amp;_01_CODIGOS_Y_COSTOS_xlsm[[#This Row],[CODIGO]]</f>
        <v>FADERF-1167</v>
      </c>
    </row>
    <row r="374" spans="1:12" x14ac:dyDescent="0.35">
      <c r="A374" t="s">
        <v>4275</v>
      </c>
      <c r="B374" s="23" t="s">
        <v>747</v>
      </c>
      <c r="C374" t="s">
        <v>4537</v>
      </c>
      <c r="D374" t="s">
        <v>748</v>
      </c>
      <c r="E374" s="21">
        <v>313.21499999999997</v>
      </c>
      <c r="L374" s="23" t="str">
        <f>+_01_CODIGOS_Y_COSTOS_xlsm[[#This Row],[FABRICA]]&amp;_01_CODIGOS_Y_COSTOS_xlsm[[#This Row],[CODIGO]]</f>
        <v>FADERS-367</v>
      </c>
    </row>
    <row r="375" spans="1:12" x14ac:dyDescent="0.35">
      <c r="A375" t="s">
        <v>4275</v>
      </c>
      <c r="B375" s="23" t="s">
        <v>749</v>
      </c>
      <c r="C375" t="s">
        <v>5321</v>
      </c>
      <c r="D375" t="s">
        <v>750</v>
      </c>
      <c r="E375" s="21">
        <v>311.80090000000001</v>
      </c>
      <c r="L375" s="23" t="str">
        <f>+_01_CODIGOS_Y_COSTOS_xlsm[[#This Row],[FABRICA]]&amp;_01_CODIGOS_Y_COSTOS_xlsm[[#This Row],[CODIGO]]</f>
        <v>FADERF-1170</v>
      </c>
    </row>
    <row r="376" spans="1:12" x14ac:dyDescent="0.35">
      <c r="A376" t="s">
        <v>4275</v>
      </c>
      <c r="B376" s="23" t="s">
        <v>751</v>
      </c>
      <c r="C376" t="s">
        <v>5322</v>
      </c>
      <c r="D376" t="s">
        <v>752</v>
      </c>
      <c r="E376" s="21">
        <v>315.0376</v>
      </c>
      <c r="L376" s="23" t="str">
        <f>+_01_CODIGOS_Y_COSTOS_xlsm[[#This Row],[FABRICA]]&amp;_01_CODIGOS_Y_COSTOS_xlsm[[#This Row],[CODIGO]]</f>
        <v>FADERF-1169</v>
      </c>
    </row>
    <row r="377" spans="1:12" x14ac:dyDescent="0.35">
      <c r="A377" t="s">
        <v>4275</v>
      </c>
      <c r="B377" s="23" t="s">
        <v>753</v>
      </c>
      <c r="C377" t="s">
        <v>4538</v>
      </c>
      <c r="D377" t="s">
        <v>754</v>
      </c>
      <c r="E377" s="21">
        <v>384.03750000000002</v>
      </c>
      <c r="L377" s="23" t="str">
        <f>+_01_CODIGOS_Y_COSTOS_xlsm[[#This Row],[FABRICA]]&amp;_01_CODIGOS_Y_COSTOS_xlsm[[#This Row],[CODIGO]]</f>
        <v>FADERS-375</v>
      </c>
    </row>
    <row r="378" spans="1:12" x14ac:dyDescent="0.35">
      <c r="A378" t="s">
        <v>4275</v>
      </c>
      <c r="B378" s="23" t="s">
        <v>755</v>
      </c>
      <c r="C378" t="s">
        <v>4539</v>
      </c>
      <c r="D378" t="s">
        <v>756</v>
      </c>
      <c r="E378" s="21">
        <v>239.4</v>
      </c>
      <c r="L378" s="23" t="str">
        <f>+_01_CODIGOS_Y_COSTOS_xlsm[[#This Row],[FABRICA]]&amp;_01_CODIGOS_Y_COSTOS_xlsm[[#This Row],[CODIGO]]</f>
        <v>FADERS-376</v>
      </c>
    </row>
    <row r="379" spans="1:12" x14ac:dyDescent="0.35">
      <c r="A379" t="s">
        <v>4275</v>
      </c>
      <c r="B379" s="23" t="s">
        <v>757</v>
      </c>
      <c r="C379" t="s">
        <v>5323</v>
      </c>
      <c r="D379" t="s">
        <v>758</v>
      </c>
      <c r="E379" s="21">
        <v>182.33340000000001</v>
      </c>
      <c r="L379" s="23" t="str">
        <f>+_01_CODIGOS_Y_COSTOS_xlsm[[#This Row],[FABRICA]]&amp;_01_CODIGOS_Y_COSTOS_xlsm[[#This Row],[CODIGO]]</f>
        <v>FADERF-1176</v>
      </c>
    </row>
    <row r="380" spans="1:12" x14ac:dyDescent="0.35">
      <c r="A380" t="s">
        <v>4275</v>
      </c>
      <c r="B380" s="23" t="s">
        <v>759</v>
      </c>
      <c r="C380" t="s">
        <v>5324</v>
      </c>
      <c r="D380" t="s">
        <v>758</v>
      </c>
      <c r="E380" s="21">
        <v>182.33340000000001</v>
      </c>
      <c r="L380" s="23" t="str">
        <f>+_01_CODIGOS_Y_COSTOS_xlsm[[#This Row],[FABRICA]]&amp;_01_CODIGOS_Y_COSTOS_xlsm[[#This Row],[CODIGO]]</f>
        <v>FADERF-1175</v>
      </c>
    </row>
    <row r="381" spans="1:12" x14ac:dyDescent="0.35">
      <c r="A381" t="s">
        <v>4275</v>
      </c>
      <c r="B381" s="23" t="s">
        <v>760</v>
      </c>
      <c r="C381" t="s">
        <v>4540</v>
      </c>
      <c r="D381" t="s">
        <v>761</v>
      </c>
      <c r="E381" s="21">
        <v>246.38249999999999</v>
      </c>
      <c r="L381" s="23" t="str">
        <f>+_01_CODIGOS_Y_COSTOS_xlsm[[#This Row],[FABRICA]]&amp;_01_CODIGOS_Y_COSTOS_xlsm[[#This Row],[CODIGO]]</f>
        <v>FADERS-378</v>
      </c>
    </row>
    <row r="382" spans="1:12" x14ac:dyDescent="0.35">
      <c r="A382" t="s">
        <v>4275</v>
      </c>
      <c r="B382" s="23" t="s">
        <v>762</v>
      </c>
      <c r="C382" t="s">
        <v>4541</v>
      </c>
      <c r="D382" t="s">
        <v>763</v>
      </c>
      <c r="E382" s="21">
        <v>311.22000000000003</v>
      </c>
      <c r="L382" s="23" t="str">
        <f>+_01_CODIGOS_Y_COSTOS_xlsm[[#This Row],[FABRICA]]&amp;_01_CODIGOS_Y_COSTOS_xlsm[[#This Row],[CODIGO]]</f>
        <v>FADERS-369</v>
      </c>
    </row>
    <row r="383" spans="1:12" x14ac:dyDescent="0.35">
      <c r="A383" t="s">
        <v>4275</v>
      </c>
      <c r="B383" s="23" t="s">
        <v>764</v>
      </c>
      <c r="C383" t="s">
        <v>4542</v>
      </c>
      <c r="D383" t="s">
        <v>765</v>
      </c>
      <c r="E383" s="21">
        <v>199.5</v>
      </c>
      <c r="L383" s="23" t="str">
        <f>+_01_CODIGOS_Y_COSTOS_xlsm[[#This Row],[FABRICA]]&amp;_01_CODIGOS_Y_COSTOS_xlsm[[#This Row],[CODIGO]]</f>
        <v>FADERS-373</v>
      </c>
    </row>
    <row r="384" spans="1:12" x14ac:dyDescent="0.35">
      <c r="A384" t="s">
        <v>4275</v>
      </c>
      <c r="B384" s="23" t="s">
        <v>766</v>
      </c>
      <c r="C384" t="s">
        <v>5325</v>
      </c>
      <c r="D384" t="s">
        <v>767</v>
      </c>
      <c r="E384" s="21">
        <v>215.7792</v>
      </c>
      <c r="L384" s="23" t="str">
        <f>+_01_CODIGOS_Y_COSTOS_xlsm[[#This Row],[FABRICA]]&amp;_01_CODIGOS_Y_COSTOS_xlsm[[#This Row],[CODIGO]]</f>
        <v>FADERF-1174</v>
      </c>
    </row>
    <row r="385" spans="1:12" x14ac:dyDescent="0.35">
      <c r="A385" t="s">
        <v>4275</v>
      </c>
      <c r="B385" s="23" t="s">
        <v>768</v>
      </c>
      <c r="C385" t="s">
        <v>4543</v>
      </c>
      <c r="D385" t="s">
        <v>769</v>
      </c>
      <c r="E385" s="21">
        <v>303.24</v>
      </c>
      <c r="L385" s="23" t="str">
        <f>+_01_CODIGOS_Y_COSTOS_xlsm[[#This Row],[FABRICA]]&amp;_01_CODIGOS_Y_COSTOS_xlsm[[#This Row],[CODIGO]]</f>
        <v>FADERS-377</v>
      </c>
    </row>
    <row r="386" spans="1:12" x14ac:dyDescent="0.35">
      <c r="A386" t="s">
        <v>4275</v>
      </c>
      <c r="B386" s="23" t="s">
        <v>770</v>
      </c>
      <c r="C386" t="s">
        <v>5326</v>
      </c>
      <c r="D386" t="s">
        <v>771</v>
      </c>
      <c r="E386" s="21">
        <v>198.51689999999999</v>
      </c>
      <c r="L386" s="23" t="str">
        <f>+_01_CODIGOS_Y_COSTOS_xlsm[[#This Row],[FABRICA]]&amp;_01_CODIGOS_Y_COSTOS_xlsm[[#This Row],[CODIGO]]</f>
        <v>FADERF-1173</v>
      </c>
    </row>
    <row r="387" spans="1:12" x14ac:dyDescent="0.35">
      <c r="A387" t="s">
        <v>4275</v>
      </c>
      <c r="B387" s="23" t="s">
        <v>772</v>
      </c>
      <c r="C387" t="s">
        <v>4544</v>
      </c>
      <c r="D387" t="s">
        <v>773</v>
      </c>
      <c r="E387" s="21">
        <v>187.53</v>
      </c>
      <c r="L387" s="23" t="str">
        <f>+_01_CODIGOS_Y_COSTOS_xlsm[[#This Row],[FABRICA]]&amp;_01_CODIGOS_Y_COSTOS_xlsm[[#This Row],[CODIGO]]</f>
        <v>FADERS-370</v>
      </c>
    </row>
    <row r="388" spans="1:12" x14ac:dyDescent="0.35">
      <c r="A388" t="s">
        <v>4275</v>
      </c>
      <c r="B388" s="23" t="s">
        <v>774</v>
      </c>
      <c r="C388" t="s">
        <v>4545</v>
      </c>
      <c r="D388" t="s">
        <v>775</v>
      </c>
      <c r="E388" s="21">
        <v>483.78750000000002</v>
      </c>
      <c r="L388" s="23" t="str">
        <f>+_01_CODIGOS_Y_COSTOS_xlsm[[#This Row],[FABRICA]]&amp;_01_CODIGOS_Y_COSTOS_xlsm[[#This Row],[CODIGO]]</f>
        <v>FADERS-372</v>
      </c>
    </row>
    <row r="389" spans="1:12" x14ac:dyDescent="0.35">
      <c r="A389" t="s">
        <v>4275</v>
      </c>
      <c r="B389" s="23" t="s">
        <v>776</v>
      </c>
      <c r="C389" t="s">
        <v>4546</v>
      </c>
      <c r="D389" t="s">
        <v>777</v>
      </c>
      <c r="E389" s="21">
        <v>420.94499999999999</v>
      </c>
      <c r="L389" s="23" t="str">
        <f>+_01_CODIGOS_Y_COSTOS_xlsm[[#This Row],[FABRICA]]&amp;_01_CODIGOS_Y_COSTOS_xlsm[[#This Row],[CODIGO]]</f>
        <v>FADERS-371</v>
      </c>
    </row>
    <row r="390" spans="1:12" x14ac:dyDescent="0.35">
      <c r="A390" t="s">
        <v>4275</v>
      </c>
      <c r="B390" s="23" t="s">
        <v>778</v>
      </c>
      <c r="C390" t="s">
        <v>6651</v>
      </c>
      <c r="D390" t="s">
        <v>6652</v>
      </c>
      <c r="E390" s="21">
        <v>151.62</v>
      </c>
      <c r="L390" s="23" t="str">
        <f>+_01_CODIGOS_Y_COSTOS_xlsm[[#This Row],[FABRICA]]&amp;_01_CODIGOS_Y_COSTOS_xlsm[[#This Row],[CODIGO]]</f>
        <v>FADERS-379</v>
      </c>
    </row>
    <row r="391" spans="1:12" x14ac:dyDescent="0.35">
      <c r="A391" t="s">
        <v>4275</v>
      </c>
      <c r="B391" s="23" t="s">
        <v>779</v>
      </c>
      <c r="C391" t="s">
        <v>5630</v>
      </c>
      <c r="D391" t="s">
        <v>780</v>
      </c>
      <c r="E391" s="21">
        <v>420.94499999999999</v>
      </c>
      <c r="L391" s="23" t="str">
        <f>+_01_CODIGOS_Y_COSTOS_xlsm[[#This Row],[FABRICA]]&amp;_01_CODIGOS_Y_COSTOS_xlsm[[#This Row],[CODIGO]]</f>
        <v>FADERS-374</v>
      </c>
    </row>
    <row r="392" spans="1:12" x14ac:dyDescent="0.35">
      <c r="A392" t="s">
        <v>4275</v>
      </c>
      <c r="B392" s="23" t="s">
        <v>781</v>
      </c>
      <c r="C392" t="s">
        <v>5634</v>
      </c>
      <c r="D392" t="s">
        <v>782</v>
      </c>
      <c r="E392" s="21">
        <v>231.96260000000001</v>
      </c>
      <c r="L392" s="23" t="str">
        <f>+_01_CODIGOS_Y_COSTOS_xlsm[[#This Row],[FABRICA]]&amp;_01_CODIGOS_Y_COSTOS_xlsm[[#This Row],[CODIGO]]</f>
        <v>FADERF-1177</v>
      </c>
    </row>
    <row r="393" spans="1:12" x14ac:dyDescent="0.35">
      <c r="A393" t="s">
        <v>4275</v>
      </c>
      <c r="B393" s="23" t="s">
        <v>783</v>
      </c>
      <c r="C393" t="s">
        <v>5635</v>
      </c>
      <c r="D393" t="s">
        <v>784</v>
      </c>
      <c r="E393" s="21">
        <v>285.9074</v>
      </c>
      <c r="L393" s="23" t="str">
        <f>+_01_CODIGOS_Y_COSTOS_xlsm[[#This Row],[FABRICA]]&amp;_01_CODIGOS_Y_COSTOS_xlsm[[#This Row],[CODIGO]]</f>
        <v>FADERF-1179</v>
      </c>
    </row>
    <row r="394" spans="1:12" x14ac:dyDescent="0.35">
      <c r="A394" t="s">
        <v>4275</v>
      </c>
      <c r="B394" s="23" t="s">
        <v>785</v>
      </c>
      <c r="C394" t="s">
        <v>5631</v>
      </c>
      <c r="D394" t="s">
        <v>786</v>
      </c>
      <c r="E394" s="21">
        <v>231.96260000000001</v>
      </c>
      <c r="L394" s="23" t="str">
        <f>+_01_CODIGOS_Y_COSTOS_xlsm[[#This Row],[FABRICA]]&amp;_01_CODIGOS_Y_COSTOS_xlsm[[#This Row],[CODIGO]]</f>
        <v>FADERF-1178</v>
      </c>
    </row>
    <row r="395" spans="1:12" x14ac:dyDescent="0.35">
      <c r="A395" t="s">
        <v>4275</v>
      </c>
      <c r="B395" s="23" t="s">
        <v>787</v>
      </c>
      <c r="C395" t="s">
        <v>6653</v>
      </c>
      <c r="D395" t="s">
        <v>788</v>
      </c>
      <c r="E395" s="21">
        <v>0</v>
      </c>
      <c r="L395" s="23" t="str">
        <f>+_01_CODIGOS_Y_COSTOS_xlsm[[#This Row],[FABRICA]]&amp;_01_CODIGOS_Y_COSTOS_xlsm[[#This Row],[CODIGO]]</f>
        <v>FADER0</v>
      </c>
    </row>
    <row r="396" spans="1:12" x14ac:dyDescent="0.35">
      <c r="A396" t="s">
        <v>4275</v>
      </c>
      <c r="B396" s="23" t="s">
        <v>789</v>
      </c>
      <c r="C396" t="s">
        <v>5636</v>
      </c>
      <c r="D396" t="s">
        <v>790</v>
      </c>
      <c r="E396" s="21">
        <v>269.72399999999999</v>
      </c>
      <c r="L396" s="23" t="str">
        <f>+_01_CODIGOS_Y_COSTOS_xlsm[[#This Row],[FABRICA]]&amp;_01_CODIGOS_Y_COSTOS_xlsm[[#This Row],[CODIGO]]</f>
        <v>FADERF-1153</v>
      </c>
    </row>
    <row r="397" spans="1:12" x14ac:dyDescent="0.35">
      <c r="A397" t="s">
        <v>4275</v>
      </c>
      <c r="B397" s="23" t="s">
        <v>791</v>
      </c>
      <c r="C397" t="s">
        <v>5637</v>
      </c>
      <c r="D397" t="s">
        <v>792</v>
      </c>
      <c r="E397" s="21">
        <v>180.54750000000001</v>
      </c>
      <c r="L397" s="23" t="str">
        <f>+_01_CODIGOS_Y_COSTOS_xlsm[[#This Row],[FABRICA]]&amp;_01_CODIGOS_Y_COSTOS_xlsm[[#This Row],[CODIGO]]</f>
        <v>FADERS-350</v>
      </c>
    </row>
    <row r="398" spans="1:12" x14ac:dyDescent="0.35">
      <c r="A398" t="s">
        <v>4275</v>
      </c>
      <c r="B398" s="23" t="s">
        <v>793</v>
      </c>
      <c r="C398" t="s">
        <v>5632</v>
      </c>
      <c r="D398" t="s">
        <v>794</v>
      </c>
      <c r="E398" s="21">
        <v>233.04150000000001</v>
      </c>
      <c r="L398" s="23" t="str">
        <f>+_01_CODIGOS_Y_COSTOS_xlsm[[#This Row],[FABRICA]]&amp;_01_CODIGOS_Y_COSTOS_xlsm[[#This Row],[CODIGO]]</f>
        <v>FADERF-1180</v>
      </c>
    </row>
    <row r="399" spans="1:12" x14ac:dyDescent="0.35">
      <c r="A399" t="s">
        <v>4275</v>
      </c>
      <c r="B399" s="23" t="s">
        <v>795</v>
      </c>
      <c r="C399" t="s">
        <v>5633</v>
      </c>
      <c r="D399" t="s">
        <v>796</v>
      </c>
      <c r="E399" s="21">
        <v>503.73750000000001</v>
      </c>
      <c r="L399" s="23" t="str">
        <f>+_01_CODIGOS_Y_COSTOS_xlsm[[#This Row],[FABRICA]]&amp;_01_CODIGOS_Y_COSTOS_xlsm[[#This Row],[CODIGO]]</f>
        <v>FADERS-380</v>
      </c>
    </row>
    <row r="400" spans="1:12" x14ac:dyDescent="0.35">
      <c r="A400" t="s">
        <v>5513</v>
      </c>
      <c r="B400" s="23" t="s">
        <v>797</v>
      </c>
      <c r="C400" t="s">
        <v>7695</v>
      </c>
      <c r="D400" t="s">
        <v>7696</v>
      </c>
      <c r="E400" s="21">
        <v>310.2</v>
      </c>
      <c r="L400" s="23" t="str">
        <f>+_01_CODIGOS_Y_COSTOS_xlsm[[#This Row],[FABRICA]]&amp;_01_CODIGOS_Y_COSTOS_xlsm[[#This Row],[CODIGO]]</f>
        <v>RESORTES1</v>
      </c>
    </row>
    <row r="401" spans="1:12" x14ac:dyDescent="0.35">
      <c r="A401" t="s">
        <v>5513</v>
      </c>
      <c r="B401" s="23" t="s">
        <v>799</v>
      </c>
      <c r="C401" t="s">
        <v>7697</v>
      </c>
      <c r="D401" t="s">
        <v>7698</v>
      </c>
      <c r="E401" s="21">
        <v>0</v>
      </c>
      <c r="L401" s="23" t="str">
        <f>+_01_CODIGOS_Y_COSTOS_xlsm[[#This Row],[FABRICA]]&amp;_01_CODIGOS_Y_COSTOS_xlsm[[#This Row],[CODIGO]]</f>
        <v>RESORTES2</v>
      </c>
    </row>
    <row r="402" spans="1:12" x14ac:dyDescent="0.35">
      <c r="A402" t="s">
        <v>5513</v>
      </c>
      <c r="B402" s="23" t="s">
        <v>800</v>
      </c>
      <c r="C402" t="s">
        <v>7699</v>
      </c>
      <c r="D402" t="s">
        <v>4770</v>
      </c>
      <c r="E402" s="21">
        <v>310.2</v>
      </c>
      <c r="L402" s="23" t="str">
        <f>+_01_CODIGOS_Y_COSTOS_xlsm[[#This Row],[FABRICA]]&amp;_01_CODIGOS_Y_COSTOS_xlsm[[#This Row],[CODIGO]]</f>
        <v>RESORTES3</v>
      </c>
    </row>
    <row r="403" spans="1:12" x14ac:dyDescent="0.35">
      <c r="A403" t="s">
        <v>5513</v>
      </c>
      <c r="B403" s="23" t="s">
        <v>801</v>
      </c>
      <c r="C403" t="s">
        <v>7700</v>
      </c>
      <c r="D403" t="s">
        <v>7701</v>
      </c>
      <c r="E403" s="21">
        <v>324.3</v>
      </c>
      <c r="L403" s="23" t="str">
        <f>+_01_CODIGOS_Y_COSTOS_xlsm[[#This Row],[FABRICA]]&amp;_01_CODIGOS_Y_COSTOS_xlsm[[#This Row],[CODIGO]]</f>
        <v>RESORTES4</v>
      </c>
    </row>
    <row r="404" spans="1:12" x14ac:dyDescent="0.35">
      <c r="A404" t="s">
        <v>5513</v>
      </c>
      <c r="B404" s="23" t="s">
        <v>802</v>
      </c>
      <c r="C404" t="s">
        <v>7702</v>
      </c>
      <c r="D404" t="s">
        <v>4771</v>
      </c>
      <c r="E404" s="21">
        <v>310.2</v>
      </c>
      <c r="L404" s="23" t="str">
        <f>+_01_CODIGOS_Y_COSTOS_xlsm[[#This Row],[FABRICA]]&amp;_01_CODIGOS_Y_COSTOS_xlsm[[#This Row],[CODIGO]]</f>
        <v>RESORTES5</v>
      </c>
    </row>
    <row r="405" spans="1:12" x14ac:dyDescent="0.35">
      <c r="A405" t="s">
        <v>5513</v>
      </c>
      <c r="B405" s="23" t="s">
        <v>803</v>
      </c>
      <c r="C405" t="s">
        <v>7703</v>
      </c>
      <c r="D405" t="s">
        <v>7704</v>
      </c>
      <c r="E405" s="21">
        <v>310.2</v>
      </c>
      <c r="L405" s="23" t="str">
        <f>+_01_CODIGOS_Y_COSTOS_xlsm[[#This Row],[FABRICA]]&amp;_01_CODIGOS_Y_COSTOS_xlsm[[#This Row],[CODIGO]]</f>
        <v>RESORTES6</v>
      </c>
    </row>
    <row r="406" spans="1:12" x14ac:dyDescent="0.35">
      <c r="A406" t="s">
        <v>5513</v>
      </c>
      <c r="B406" s="23" t="s">
        <v>804</v>
      </c>
      <c r="C406" t="s">
        <v>6654</v>
      </c>
      <c r="D406" t="s">
        <v>4772</v>
      </c>
      <c r="E406" s="21">
        <v>0</v>
      </c>
      <c r="L406" s="23" t="str">
        <f>+_01_CODIGOS_Y_COSTOS_xlsm[[#This Row],[FABRICA]]&amp;_01_CODIGOS_Y_COSTOS_xlsm[[#This Row],[CODIGO]]</f>
        <v>RESORTES7</v>
      </c>
    </row>
    <row r="407" spans="1:12" x14ac:dyDescent="0.35">
      <c r="A407" t="s">
        <v>5513</v>
      </c>
      <c r="B407" s="23" t="s">
        <v>805</v>
      </c>
      <c r="C407" t="s">
        <v>7705</v>
      </c>
      <c r="D407" t="s">
        <v>4773</v>
      </c>
      <c r="E407" s="21">
        <v>507.6</v>
      </c>
      <c r="L407" s="23" t="str">
        <f>+_01_CODIGOS_Y_COSTOS_xlsm[[#This Row],[FABRICA]]&amp;_01_CODIGOS_Y_COSTOS_xlsm[[#This Row],[CODIGO]]</f>
        <v>RESORTES8</v>
      </c>
    </row>
    <row r="408" spans="1:12" x14ac:dyDescent="0.35">
      <c r="A408" t="s">
        <v>5513</v>
      </c>
      <c r="B408" s="23" t="s">
        <v>806</v>
      </c>
      <c r="C408" t="s">
        <v>7706</v>
      </c>
      <c r="D408" t="s">
        <v>7707</v>
      </c>
      <c r="E408" s="21">
        <v>282</v>
      </c>
      <c r="L408" s="23" t="str">
        <f>+_01_CODIGOS_Y_COSTOS_xlsm[[#This Row],[FABRICA]]&amp;_01_CODIGOS_Y_COSTOS_xlsm[[#This Row],[CODIGO]]</f>
        <v>RESORTES9</v>
      </c>
    </row>
    <row r="409" spans="1:12" x14ac:dyDescent="0.35">
      <c r="A409" t="s">
        <v>5513</v>
      </c>
      <c r="B409" s="23" t="s">
        <v>807</v>
      </c>
      <c r="C409" t="s">
        <v>7708</v>
      </c>
      <c r="D409" t="s">
        <v>4774</v>
      </c>
      <c r="E409" s="21">
        <v>479.4</v>
      </c>
      <c r="L409" s="23" t="str">
        <f>+_01_CODIGOS_Y_COSTOS_xlsm[[#This Row],[FABRICA]]&amp;_01_CODIGOS_Y_COSTOS_xlsm[[#This Row],[CODIGO]]</f>
        <v>RESORTES10</v>
      </c>
    </row>
    <row r="410" spans="1:12" x14ac:dyDescent="0.35">
      <c r="A410" t="s">
        <v>5513</v>
      </c>
      <c r="B410" s="23" t="s">
        <v>808</v>
      </c>
      <c r="C410" t="s">
        <v>7709</v>
      </c>
      <c r="D410" t="s">
        <v>4775</v>
      </c>
      <c r="E410" s="21">
        <v>549.9</v>
      </c>
      <c r="L410" s="23" t="str">
        <f>+_01_CODIGOS_Y_COSTOS_xlsm[[#This Row],[FABRICA]]&amp;_01_CODIGOS_Y_COSTOS_xlsm[[#This Row],[CODIGO]]</f>
        <v>RESORTES11</v>
      </c>
    </row>
    <row r="411" spans="1:12" x14ac:dyDescent="0.35">
      <c r="A411" t="s">
        <v>5513</v>
      </c>
      <c r="B411" s="23" t="s">
        <v>809</v>
      </c>
      <c r="C411" t="s">
        <v>7710</v>
      </c>
      <c r="D411" t="s">
        <v>4776</v>
      </c>
      <c r="E411" s="21">
        <v>549.9</v>
      </c>
      <c r="L411" s="23" t="str">
        <f>+_01_CODIGOS_Y_COSTOS_xlsm[[#This Row],[FABRICA]]&amp;_01_CODIGOS_Y_COSTOS_xlsm[[#This Row],[CODIGO]]</f>
        <v>RESORTES12</v>
      </c>
    </row>
    <row r="412" spans="1:12" x14ac:dyDescent="0.35">
      <c r="A412" t="s">
        <v>5513</v>
      </c>
      <c r="B412" s="23" t="s">
        <v>810</v>
      </c>
      <c r="C412" t="s">
        <v>7711</v>
      </c>
      <c r="D412" t="s">
        <v>7712</v>
      </c>
      <c r="E412" s="21">
        <v>549.9</v>
      </c>
      <c r="L412" s="23" t="str">
        <f>+_01_CODIGOS_Y_COSTOS_xlsm[[#This Row],[FABRICA]]&amp;_01_CODIGOS_Y_COSTOS_xlsm[[#This Row],[CODIGO]]</f>
        <v>RESORTES13</v>
      </c>
    </row>
    <row r="413" spans="1:12" x14ac:dyDescent="0.35">
      <c r="A413" t="s">
        <v>5513</v>
      </c>
      <c r="B413" s="23" t="s">
        <v>811</v>
      </c>
      <c r="C413" t="s">
        <v>7713</v>
      </c>
      <c r="D413" t="s">
        <v>4777</v>
      </c>
      <c r="E413" s="21">
        <v>676.8</v>
      </c>
      <c r="L413" s="23" t="str">
        <f>+_01_CODIGOS_Y_COSTOS_xlsm[[#This Row],[FABRICA]]&amp;_01_CODIGOS_Y_COSTOS_xlsm[[#This Row],[CODIGO]]</f>
        <v>RESORTES14</v>
      </c>
    </row>
    <row r="414" spans="1:12" x14ac:dyDescent="0.35">
      <c r="A414" t="s">
        <v>5513</v>
      </c>
      <c r="B414" s="23" t="s">
        <v>812</v>
      </c>
      <c r="C414" t="s">
        <v>7714</v>
      </c>
      <c r="D414" t="s">
        <v>4778</v>
      </c>
      <c r="E414" s="21">
        <v>521.70000000000005</v>
      </c>
      <c r="L414" s="23" t="str">
        <f>+_01_CODIGOS_Y_COSTOS_xlsm[[#This Row],[FABRICA]]&amp;_01_CODIGOS_Y_COSTOS_xlsm[[#This Row],[CODIGO]]</f>
        <v>RESORTES15</v>
      </c>
    </row>
    <row r="415" spans="1:12" x14ac:dyDescent="0.35">
      <c r="A415" t="s">
        <v>5513</v>
      </c>
      <c r="B415" s="23" t="s">
        <v>813</v>
      </c>
      <c r="C415" t="s">
        <v>7715</v>
      </c>
      <c r="D415" t="s">
        <v>4779</v>
      </c>
      <c r="E415" s="21">
        <v>507.6</v>
      </c>
      <c r="L415" s="23" t="str">
        <f>+_01_CODIGOS_Y_COSTOS_xlsm[[#This Row],[FABRICA]]&amp;_01_CODIGOS_Y_COSTOS_xlsm[[#This Row],[CODIGO]]</f>
        <v>RESORTES16</v>
      </c>
    </row>
    <row r="416" spans="1:12" x14ac:dyDescent="0.35">
      <c r="A416" t="s">
        <v>5513</v>
      </c>
      <c r="B416" s="23" t="s">
        <v>814</v>
      </c>
      <c r="C416" t="s">
        <v>7716</v>
      </c>
      <c r="D416" t="s">
        <v>4780</v>
      </c>
      <c r="E416" s="21">
        <v>606.29999999999995</v>
      </c>
      <c r="L416" s="23" t="str">
        <f>+_01_CODIGOS_Y_COSTOS_xlsm[[#This Row],[FABRICA]]&amp;_01_CODIGOS_Y_COSTOS_xlsm[[#This Row],[CODIGO]]</f>
        <v>RESORTES17</v>
      </c>
    </row>
    <row r="417" spans="1:12" x14ac:dyDescent="0.35">
      <c r="A417" t="s">
        <v>5513</v>
      </c>
      <c r="B417" s="23" t="s">
        <v>815</v>
      </c>
      <c r="C417" t="s">
        <v>7717</v>
      </c>
      <c r="D417" t="s">
        <v>7718</v>
      </c>
      <c r="E417" s="21">
        <v>549.9</v>
      </c>
      <c r="L417" s="23" t="str">
        <f>+_01_CODIGOS_Y_COSTOS_xlsm[[#This Row],[FABRICA]]&amp;_01_CODIGOS_Y_COSTOS_xlsm[[#This Row],[CODIGO]]</f>
        <v>RESORTES18</v>
      </c>
    </row>
    <row r="418" spans="1:12" x14ac:dyDescent="0.35">
      <c r="A418" t="s">
        <v>5513</v>
      </c>
      <c r="B418" s="23" t="s">
        <v>816</v>
      </c>
      <c r="C418" t="s">
        <v>7719</v>
      </c>
      <c r="D418" t="s">
        <v>7720</v>
      </c>
      <c r="E418" s="21">
        <v>549.9</v>
      </c>
      <c r="L418" s="23" t="str">
        <f>+_01_CODIGOS_Y_COSTOS_xlsm[[#This Row],[FABRICA]]&amp;_01_CODIGOS_Y_COSTOS_xlsm[[#This Row],[CODIGO]]</f>
        <v>RESORTES19</v>
      </c>
    </row>
    <row r="419" spans="1:12" x14ac:dyDescent="0.35">
      <c r="A419" t="s">
        <v>5513</v>
      </c>
      <c r="B419" s="23" t="s">
        <v>817</v>
      </c>
      <c r="C419" t="s">
        <v>7721</v>
      </c>
      <c r="D419" t="s">
        <v>4781</v>
      </c>
      <c r="E419" s="21">
        <v>606.29999999999995</v>
      </c>
      <c r="L419" s="23" t="str">
        <f>+_01_CODIGOS_Y_COSTOS_xlsm[[#This Row],[FABRICA]]&amp;_01_CODIGOS_Y_COSTOS_xlsm[[#This Row],[CODIGO]]</f>
        <v>RESORTES20</v>
      </c>
    </row>
    <row r="420" spans="1:12" x14ac:dyDescent="0.35">
      <c r="A420" t="s">
        <v>5513</v>
      </c>
      <c r="B420" s="23" t="s">
        <v>818</v>
      </c>
      <c r="C420" t="s">
        <v>7722</v>
      </c>
      <c r="D420" t="s">
        <v>4782</v>
      </c>
      <c r="E420" s="21">
        <v>775.5</v>
      </c>
      <c r="L420" s="23" t="str">
        <f>+_01_CODIGOS_Y_COSTOS_xlsm[[#This Row],[FABRICA]]&amp;_01_CODIGOS_Y_COSTOS_xlsm[[#This Row],[CODIGO]]</f>
        <v>RESORTES21</v>
      </c>
    </row>
    <row r="421" spans="1:12" x14ac:dyDescent="0.35">
      <c r="A421" t="s">
        <v>5513</v>
      </c>
      <c r="B421" s="23" t="s">
        <v>819</v>
      </c>
      <c r="C421" t="s">
        <v>7723</v>
      </c>
      <c r="D421" t="s">
        <v>7724</v>
      </c>
      <c r="E421" s="21">
        <v>600</v>
      </c>
      <c r="L421" s="23" t="str">
        <f>+_01_CODIGOS_Y_COSTOS_xlsm[[#This Row],[FABRICA]]&amp;_01_CODIGOS_Y_COSTOS_xlsm[[#This Row],[CODIGO]]</f>
        <v>RESORTES22</v>
      </c>
    </row>
    <row r="422" spans="1:12" x14ac:dyDescent="0.35">
      <c r="A422" t="s">
        <v>5513</v>
      </c>
      <c r="B422" s="23" t="s">
        <v>820</v>
      </c>
      <c r="C422" t="s">
        <v>7725</v>
      </c>
      <c r="D422" t="s">
        <v>7726</v>
      </c>
      <c r="E422" s="21">
        <v>606.29999999999995</v>
      </c>
      <c r="L422" s="23" t="str">
        <f>+_01_CODIGOS_Y_COSTOS_xlsm[[#This Row],[FABRICA]]&amp;_01_CODIGOS_Y_COSTOS_xlsm[[#This Row],[CODIGO]]</f>
        <v>RESORTES23</v>
      </c>
    </row>
    <row r="423" spans="1:12" x14ac:dyDescent="0.35">
      <c r="A423" t="s">
        <v>5513</v>
      </c>
      <c r="B423" s="23" t="s">
        <v>821</v>
      </c>
      <c r="C423" t="s">
        <v>7727</v>
      </c>
      <c r="D423" t="s">
        <v>7728</v>
      </c>
      <c r="E423" s="21">
        <v>606.29999999999995</v>
      </c>
      <c r="L423" s="23" t="str">
        <f>+_01_CODIGOS_Y_COSTOS_xlsm[[#This Row],[FABRICA]]&amp;_01_CODIGOS_Y_COSTOS_xlsm[[#This Row],[CODIGO]]</f>
        <v>RESORTES24</v>
      </c>
    </row>
    <row r="424" spans="1:12" x14ac:dyDescent="0.35">
      <c r="A424" t="s">
        <v>5513</v>
      </c>
      <c r="B424" s="23" t="s">
        <v>822</v>
      </c>
      <c r="C424" t="s">
        <v>7729</v>
      </c>
      <c r="D424" t="s">
        <v>7730</v>
      </c>
      <c r="E424" s="21">
        <v>606.29999999999995</v>
      </c>
      <c r="L424" s="23" t="str">
        <f>+_01_CODIGOS_Y_COSTOS_xlsm[[#This Row],[FABRICA]]&amp;_01_CODIGOS_Y_COSTOS_xlsm[[#This Row],[CODIGO]]</f>
        <v>RESORTES25</v>
      </c>
    </row>
    <row r="425" spans="1:12" x14ac:dyDescent="0.35">
      <c r="A425" t="s">
        <v>5513</v>
      </c>
      <c r="B425" s="23" t="s">
        <v>823</v>
      </c>
      <c r="C425" t="s">
        <v>7731</v>
      </c>
      <c r="D425" t="s">
        <v>4783</v>
      </c>
      <c r="E425" s="21">
        <v>789.6</v>
      </c>
      <c r="L425" s="23" t="str">
        <f>+_01_CODIGOS_Y_COSTOS_xlsm[[#This Row],[FABRICA]]&amp;_01_CODIGOS_Y_COSTOS_xlsm[[#This Row],[CODIGO]]</f>
        <v>RESORTES26</v>
      </c>
    </row>
    <row r="426" spans="1:12" x14ac:dyDescent="0.35">
      <c r="A426" t="s">
        <v>5513</v>
      </c>
      <c r="B426" s="23" t="s">
        <v>824</v>
      </c>
      <c r="C426" t="s">
        <v>7732</v>
      </c>
      <c r="D426" t="s">
        <v>7733</v>
      </c>
      <c r="E426" s="21">
        <v>480</v>
      </c>
      <c r="L426" s="23" t="str">
        <f>+_01_CODIGOS_Y_COSTOS_xlsm[[#This Row],[FABRICA]]&amp;_01_CODIGOS_Y_COSTOS_xlsm[[#This Row],[CODIGO]]</f>
        <v>RESORTES27</v>
      </c>
    </row>
    <row r="427" spans="1:12" x14ac:dyDescent="0.35">
      <c r="A427" t="s">
        <v>5513</v>
      </c>
      <c r="B427" s="23" t="s">
        <v>825</v>
      </c>
      <c r="C427" t="s">
        <v>7734</v>
      </c>
      <c r="D427" t="s">
        <v>7735</v>
      </c>
      <c r="E427" s="21">
        <v>0</v>
      </c>
      <c r="L427" s="23" t="str">
        <f>+_01_CODIGOS_Y_COSTOS_xlsm[[#This Row],[FABRICA]]&amp;_01_CODIGOS_Y_COSTOS_xlsm[[#This Row],[CODIGO]]</f>
        <v>RESORTES28</v>
      </c>
    </row>
    <row r="428" spans="1:12" x14ac:dyDescent="0.35">
      <c r="A428" t="s">
        <v>5513</v>
      </c>
      <c r="B428" s="23" t="s">
        <v>826</v>
      </c>
      <c r="C428" t="s">
        <v>7736</v>
      </c>
      <c r="D428" t="s">
        <v>7737</v>
      </c>
      <c r="E428" s="21">
        <v>310.2</v>
      </c>
      <c r="L428" s="23" t="str">
        <f>+_01_CODIGOS_Y_COSTOS_xlsm[[#This Row],[FABRICA]]&amp;_01_CODIGOS_Y_COSTOS_xlsm[[#This Row],[CODIGO]]</f>
        <v>RESORTES30</v>
      </c>
    </row>
    <row r="429" spans="1:12" x14ac:dyDescent="0.35">
      <c r="A429" t="s">
        <v>5513</v>
      </c>
      <c r="B429" s="23" t="s">
        <v>827</v>
      </c>
      <c r="C429" t="s">
        <v>7738</v>
      </c>
      <c r="D429" t="s">
        <v>7739</v>
      </c>
      <c r="E429" s="21">
        <v>0</v>
      </c>
      <c r="L429" s="23" t="str">
        <f>+_01_CODIGOS_Y_COSTOS_xlsm[[#This Row],[FABRICA]]&amp;_01_CODIGOS_Y_COSTOS_xlsm[[#This Row],[CODIGO]]</f>
        <v>RESORTES31</v>
      </c>
    </row>
    <row r="430" spans="1:12" x14ac:dyDescent="0.35">
      <c r="A430" t="s">
        <v>5513</v>
      </c>
      <c r="B430" s="23" t="s">
        <v>828</v>
      </c>
      <c r="C430" t="s">
        <v>7740</v>
      </c>
      <c r="D430" t="s">
        <v>7741</v>
      </c>
      <c r="E430" s="21">
        <v>0</v>
      </c>
      <c r="L430" s="23" t="str">
        <f>+_01_CODIGOS_Y_COSTOS_xlsm[[#This Row],[FABRICA]]&amp;_01_CODIGOS_Y_COSTOS_xlsm[[#This Row],[CODIGO]]</f>
        <v>RESORTES32</v>
      </c>
    </row>
    <row r="431" spans="1:12" x14ac:dyDescent="0.35">
      <c r="A431" t="s">
        <v>5513</v>
      </c>
      <c r="B431" s="23" t="s">
        <v>829</v>
      </c>
      <c r="C431" t="s">
        <v>7742</v>
      </c>
      <c r="D431" t="s">
        <v>4784</v>
      </c>
      <c r="E431" s="21">
        <v>338.4</v>
      </c>
      <c r="L431" s="23" t="str">
        <f>+_01_CODIGOS_Y_COSTOS_xlsm[[#This Row],[FABRICA]]&amp;_01_CODIGOS_Y_COSTOS_xlsm[[#This Row],[CODIGO]]</f>
        <v>RESORTES33</v>
      </c>
    </row>
    <row r="432" spans="1:12" x14ac:dyDescent="0.35">
      <c r="A432" t="s">
        <v>5513</v>
      </c>
      <c r="B432" s="23" t="s">
        <v>830</v>
      </c>
      <c r="C432" t="s">
        <v>7743</v>
      </c>
      <c r="D432" t="s">
        <v>7744</v>
      </c>
      <c r="E432" s="21">
        <v>0</v>
      </c>
      <c r="L432" s="23" t="str">
        <f>+_01_CODIGOS_Y_COSTOS_xlsm[[#This Row],[FABRICA]]&amp;_01_CODIGOS_Y_COSTOS_xlsm[[#This Row],[CODIGO]]</f>
        <v>RESORTES34</v>
      </c>
    </row>
    <row r="433" spans="1:12" x14ac:dyDescent="0.35">
      <c r="A433" t="s">
        <v>5513</v>
      </c>
      <c r="B433" s="23" t="s">
        <v>831</v>
      </c>
      <c r="C433" t="s">
        <v>7745</v>
      </c>
      <c r="D433" t="s">
        <v>832</v>
      </c>
      <c r="E433" s="21">
        <v>0</v>
      </c>
      <c r="L433" s="23" t="str">
        <f>+_01_CODIGOS_Y_COSTOS_xlsm[[#This Row],[FABRICA]]&amp;_01_CODIGOS_Y_COSTOS_xlsm[[#This Row],[CODIGO]]</f>
        <v>RESORTES38</v>
      </c>
    </row>
    <row r="434" spans="1:12" x14ac:dyDescent="0.35">
      <c r="A434" t="s">
        <v>5513</v>
      </c>
      <c r="B434" s="23" t="s">
        <v>833</v>
      </c>
      <c r="C434" t="s">
        <v>7746</v>
      </c>
      <c r="D434" t="s">
        <v>834</v>
      </c>
      <c r="E434" s="21">
        <v>183.3</v>
      </c>
      <c r="L434" s="23" t="str">
        <f>+_01_CODIGOS_Y_COSTOS_xlsm[[#This Row],[FABRICA]]&amp;_01_CODIGOS_Y_COSTOS_xlsm[[#This Row],[CODIGO]]</f>
        <v>RESORTES39</v>
      </c>
    </row>
    <row r="435" spans="1:12" x14ac:dyDescent="0.35">
      <c r="A435" t="s">
        <v>5513</v>
      </c>
      <c r="B435" s="23" t="s">
        <v>835</v>
      </c>
      <c r="C435" t="s">
        <v>7747</v>
      </c>
      <c r="D435" t="s">
        <v>4785</v>
      </c>
      <c r="E435" s="21">
        <v>479.4</v>
      </c>
      <c r="L435" s="23" t="str">
        <f>+_01_CODIGOS_Y_COSTOS_xlsm[[#This Row],[FABRICA]]&amp;_01_CODIGOS_Y_COSTOS_xlsm[[#This Row],[CODIGO]]</f>
        <v>RESORTES80</v>
      </c>
    </row>
    <row r="436" spans="1:12" x14ac:dyDescent="0.35">
      <c r="A436" t="s">
        <v>5513</v>
      </c>
      <c r="B436" s="23" t="s">
        <v>836</v>
      </c>
      <c r="C436" t="s">
        <v>7748</v>
      </c>
      <c r="D436" t="s">
        <v>7749</v>
      </c>
      <c r="E436" s="21">
        <v>549.9</v>
      </c>
      <c r="L436" s="23" t="str">
        <f>+_01_CODIGOS_Y_COSTOS_xlsm[[#This Row],[FABRICA]]&amp;_01_CODIGOS_Y_COSTOS_xlsm[[#This Row],[CODIGO]]</f>
        <v>RESORTES81</v>
      </c>
    </row>
    <row r="437" spans="1:12" x14ac:dyDescent="0.35">
      <c r="A437" t="s">
        <v>5513</v>
      </c>
      <c r="B437" s="23" t="s">
        <v>837</v>
      </c>
      <c r="C437" t="s">
        <v>7750</v>
      </c>
      <c r="D437" t="s">
        <v>7751</v>
      </c>
      <c r="E437" s="21">
        <v>846</v>
      </c>
      <c r="L437" s="23" t="str">
        <f>+_01_CODIGOS_Y_COSTOS_xlsm[[#This Row],[FABRICA]]&amp;_01_CODIGOS_Y_COSTOS_xlsm[[#This Row],[CODIGO]]</f>
        <v>RESORTES82</v>
      </c>
    </row>
    <row r="438" spans="1:12" x14ac:dyDescent="0.35">
      <c r="A438" t="s">
        <v>5513</v>
      </c>
      <c r="B438" s="23" t="s">
        <v>838</v>
      </c>
      <c r="C438" t="s">
        <v>7752</v>
      </c>
      <c r="D438" t="s">
        <v>7753</v>
      </c>
      <c r="E438" s="21">
        <v>0</v>
      </c>
      <c r="L438" s="23" t="str">
        <f>+_01_CODIGOS_Y_COSTOS_xlsm[[#This Row],[FABRICA]]&amp;_01_CODIGOS_Y_COSTOS_xlsm[[#This Row],[CODIGO]]</f>
        <v>RESORTES83</v>
      </c>
    </row>
    <row r="439" spans="1:12" x14ac:dyDescent="0.35">
      <c r="A439" t="s">
        <v>5513</v>
      </c>
      <c r="B439" s="23" t="s">
        <v>839</v>
      </c>
      <c r="C439" t="s">
        <v>7754</v>
      </c>
      <c r="D439" t="s">
        <v>7755</v>
      </c>
      <c r="E439" s="21">
        <v>479.4</v>
      </c>
      <c r="L439" s="23" t="str">
        <f>+_01_CODIGOS_Y_COSTOS_xlsm[[#This Row],[FABRICA]]&amp;_01_CODIGOS_Y_COSTOS_xlsm[[#This Row],[CODIGO]]</f>
        <v>RESORTES84</v>
      </c>
    </row>
    <row r="440" spans="1:12" x14ac:dyDescent="0.35">
      <c r="A440" t="s">
        <v>5513</v>
      </c>
      <c r="B440" s="23" t="s">
        <v>840</v>
      </c>
      <c r="C440" t="s">
        <v>7756</v>
      </c>
      <c r="D440" t="s">
        <v>7757</v>
      </c>
      <c r="E440" s="21">
        <v>0</v>
      </c>
      <c r="L440" s="23" t="str">
        <f>+_01_CODIGOS_Y_COSTOS_xlsm[[#This Row],[FABRICA]]&amp;_01_CODIGOS_Y_COSTOS_xlsm[[#This Row],[CODIGO]]</f>
        <v>RESORTES85</v>
      </c>
    </row>
    <row r="441" spans="1:12" x14ac:dyDescent="0.35">
      <c r="A441" t="s">
        <v>5513</v>
      </c>
      <c r="B441" s="23" t="s">
        <v>841</v>
      </c>
      <c r="C441" t="s">
        <v>7758</v>
      </c>
      <c r="D441" t="s">
        <v>7759</v>
      </c>
      <c r="E441" s="21">
        <v>0</v>
      </c>
      <c r="L441" s="23" t="str">
        <f>+_01_CODIGOS_Y_COSTOS_xlsm[[#This Row],[FABRICA]]&amp;_01_CODIGOS_Y_COSTOS_xlsm[[#This Row],[CODIGO]]</f>
        <v>RESORTES86</v>
      </c>
    </row>
    <row r="442" spans="1:12" x14ac:dyDescent="0.35">
      <c r="A442" t="s">
        <v>5513</v>
      </c>
      <c r="B442" s="23" t="s">
        <v>842</v>
      </c>
      <c r="C442" t="s">
        <v>7760</v>
      </c>
      <c r="D442" t="s">
        <v>7761</v>
      </c>
      <c r="E442" s="21">
        <v>0</v>
      </c>
      <c r="L442" s="23" t="str">
        <f>+_01_CODIGOS_Y_COSTOS_xlsm[[#This Row],[FABRICA]]&amp;_01_CODIGOS_Y_COSTOS_xlsm[[#This Row],[CODIGO]]</f>
        <v>RESORTES87</v>
      </c>
    </row>
    <row r="443" spans="1:12" x14ac:dyDescent="0.35">
      <c r="A443" t="s">
        <v>5513</v>
      </c>
      <c r="B443" s="23" t="s">
        <v>843</v>
      </c>
      <c r="C443" t="s">
        <v>7762</v>
      </c>
      <c r="D443" t="s">
        <v>7763</v>
      </c>
      <c r="E443" s="21">
        <v>0</v>
      </c>
      <c r="L443" s="23" t="str">
        <f>+_01_CODIGOS_Y_COSTOS_xlsm[[#This Row],[FABRICA]]&amp;_01_CODIGOS_Y_COSTOS_xlsm[[#This Row],[CODIGO]]</f>
        <v>RESORTES88</v>
      </c>
    </row>
    <row r="444" spans="1:12" x14ac:dyDescent="0.35">
      <c r="A444" t="s">
        <v>5513</v>
      </c>
      <c r="B444" s="23" t="s">
        <v>844</v>
      </c>
      <c r="C444" t="s">
        <v>7764</v>
      </c>
      <c r="D444" t="s">
        <v>7765</v>
      </c>
      <c r="E444" s="21">
        <v>0</v>
      </c>
      <c r="L444" s="23" t="str">
        <f>+_01_CODIGOS_Y_COSTOS_xlsm[[#This Row],[FABRICA]]&amp;_01_CODIGOS_Y_COSTOS_xlsm[[#This Row],[CODIGO]]</f>
        <v>RESORTES89</v>
      </c>
    </row>
    <row r="445" spans="1:12" x14ac:dyDescent="0.35">
      <c r="A445" t="s">
        <v>5513</v>
      </c>
      <c r="B445" s="23" t="s">
        <v>845</v>
      </c>
      <c r="C445" t="s">
        <v>7766</v>
      </c>
      <c r="D445" t="s">
        <v>7767</v>
      </c>
      <c r="E445" s="21">
        <v>0</v>
      </c>
      <c r="L445" s="23" t="str">
        <f>+_01_CODIGOS_Y_COSTOS_xlsm[[#This Row],[FABRICA]]&amp;_01_CODIGOS_Y_COSTOS_xlsm[[#This Row],[CODIGO]]</f>
        <v>RESORTES35</v>
      </c>
    </row>
    <row r="446" spans="1:12" x14ac:dyDescent="0.35">
      <c r="A446" t="s">
        <v>5513</v>
      </c>
      <c r="B446" s="23" t="s">
        <v>846</v>
      </c>
      <c r="C446" t="s">
        <v>7768</v>
      </c>
      <c r="D446" t="s">
        <v>7769</v>
      </c>
      <c r="E446" s="21">
        <v>0</v>
      </c>
      <c r="L446" s="23" t="str">
        <f>+_01_CODIGOS_Y_COSTOS_xlsm[[#This Row],[FABRICA]]&amp;_01_CODIGOS_Y_COSTOS_xlsm[[#This Row],[CODIGO]]</f>
        <v>RESORTES36</v>
      </c>
    </row>
    <row r="447" spans="1:12" x14ac:dyDescent="0.35">
      <c r="A447" t="s">
        <v>5513</v>
      </c>
      <c r="B447" s="23" t="s">
        <v>847</v>
      </c>
      <c r="C447" t="s">
        <v>7770</v>
      </c>
      <c r="D447" t="s">
        <v>7771</v>
      </c>
      <c r="E447" s="21">
        <v>0</v>
      </c>
      <c r="L447" s="23" t="str">
        <f>+_01_CODIGOS_Y_COSTOS_xlsm[[#This Row],[FABRICA]]&amp;_01_CODIGOS_Y_COSTOS_xlsm[[#This Row],[CODIGO]]</f>
        <v>RESORTES37</v>
      </c>
    </row>
    <row r="448" spans="1:12" x14ac:dyDescent="0.35">
      <c r="A448" t="s">
        <v>5513</v>
      </c>
      <c r="B448" s="23" t="s">
        <v>848</v>
      </c>
      <c r="C448" t="s">
        <v>7772</v>
      </c>
      <c r="D448" t="s">
        <v>7773</v>
      </c>
      <c r="E448" s="21">
        <v>0</v>
      </c>
      <c r="L448" s="23" t="str">
        <f>+_01_CODIGOS_Y_COSTOS_xlsm[[#This Row],[FABRICA]]&amp;_01_CODIGOS_Y_COSTOS_xlsm[[#This Row],[CODIGO]]</f>
        <v>RESORTES40</v>
      </c>
    </row>
    <row r="449" spans="1:12" x14ac:dyDescent="0.35">
      <c r="A449" t="s">
        <v>5513</v>
      </c>
      <c r="B449" s="23" t="s">
        <v>849</v>
      </c>
      <c r="C449" t="s">
        <v>7774</v>
      </c>
      <c r="D449" t="s">
        <v>7698</v>
      </c>
      <c r="E449" s="21">
        <v>0</v>
      </c>
      <c r="L449" s="23" t="str">
        <f>+_01_CODIGOS_Y_COSTOS_xlsm[[#This Row],[FABRICA]]&amp;_01_CODIGOS_Y_COSTOS_xlsm[[#This Row],[CODIGO]]</f>
        <v>RESORTES41</v>
      </c>
    </row>
    <row r="450" spans="1:12" x14ac:dyDescent="0.35">
      <c r="A450" t="s">
        <v>5513</v>
      </c>
      <c r="B450" s="23" t="s">
        <v>850</v>
      </c>
      <c r="C450" t="s">
        <v>7775</v>
      </c>
      <c r="D450" t="s">
        <v>7701</v>
      </c>
      <c r="E450" s="21">
        <v>0</v>
      </c>
      <c r="L450" s="23" t="str">
        <f>+_01_CODIGOS_Y_COSTOS_xlsm[[#This Row],[FABRICA]]&amp;_01_CODIGOS_Y_COSTOS_xlsm[[#This Row],[CODIGO]]</f>
        <v>RESORTES42</v>
      </c>
    </row>
    <row r="451" spans="1:12" x14ac:dyDescent="0.35">
      <c r="A451" t="s">
        <v>5513</v>
      </c>
      <c r="B451" s="23" t="s">
        <v>851</v>
      </c>
      <c r="C451" t="s">
        <v>7776</v>
      </c>
      <c r="D451" t="s">
        <v>7777</v>
      </c>
      <c r="E451" s="21">
        <v>239.7</v>
      </c>
      <c r="L451" s="23" t="str">
        <f>+_01_CODIGOS_Y_COSTOS_xlsm[[#This Row],[FABRICA]]&amp;_01_CODIGOS_Y_COSTOS_xlsm[[#This Row],[CODIGO]]</f>
        <v>RESORTES43</v>
      </c>
    </row>
    <row r="452" spans="1:12" x14ac:dyDescent="0.35">
      <c r="A452" t="s">
        <v>5513</v>
      </c>
      <c r="B452" s="23" t="s">
        <v>852</v>
      </c>
      <c r="C452" t="s">
        <v>7778</v>
      </c>
      <c r="D452" t="s">
        <v>7779</v>
      </c>
      <c r="E452" s="21">
        <v>225.6</v>
      </c>
      <c r="L452" s="23" t="str">
        <f>+_01_CODIGOS_Y_COSTOS_xlsm[[#This Row],[FABRICA]]&amp;_01_CODIGOS_Y_COSTOS_xlsm[[#This Row],[CODIGO]]</f>
        <v>RESORTES44</v>
      </c>
    </row>
    <row r="453" spans="1:12" x14ac:dyDescent="0.35">
      <c r="A453" t="s">
        <v>5513</v>
      </c>
      <c r="B453" s="23" t="s">
        <v>853</v>
      </c>
      <c r="C453" t="s">
        <v>7780</v>
      </c>
      <c r="D453" t="s">
        <v>7781</v>
      </c>
      <c r="E453" s="21">
        <v>225.6</v>
      </c>
      <c r="L453" s="23" t="str">
        <f>+_01_CODIGOS_Y_COSTOS_xlsm[[#This Row],[FABRICA]]&amp;_01_CODIGOS_Y_COSTOS_xlsm[[#This Row],[CODIGO]]</f>
        <v>RESORTES45</v>
      </c>
    </row>
    <row r="454" spans="1:12" x14ac:dyDescent="0.35">
      <c r="A454" t="s">
        <v>5513</v>
      </c>
      <c r="B454" s="23" t="s">
        <v>854</v>
      </c>
      <c r="C454" t="s">
        <v>7782</v>
      </c>
      <c r="D454" t="s">
        <v>7783</v>
      </c>
      <c r="E454" s="21">
        <v>267.89999999999998</v>
      </c>
      <c r="L454" s="23" t="str">
        <f>+_01_CODIGOS_Y_COSTOS_xlsm[[#This Row],[FABRICA]]&amp;_01_CODIGOS_Y_COSTOS_xlsm[[#This Row],[CODIGO]]</f>
        <v>RESORTES46</v>
      </c>
    </row>
    <row r="455" spans="1:12" x14ac:dyDescent="0.35">
      <c r="A455" t="s">
        <v>5513</v>
      </c>
      <c r="B455" s="23" t="s">
        <v>855</v>
      </c>
      <c r="C455" t="s">
        <v>7784</v>
      </c>
      <c r="D455" t="s">
        <v>7785</v>
      </c>
      <c r="E455" s="21">
        <v>0</v>
      </c>
      <c r="L455" s="23" t="str">
        <f>+_01_CODIGOS_Y_COSTOS_xlsm[[#This Row],[FABRICA]]&amp;_01_CODIGOS_Y_COSTOS_xlsm[[#This Row],[CODIGO]]</f>
        <v>RESORTES47</v>
      </c>
    </row>
    <row r="456" spans="1:12" x14ac:dyDescent="0.35">
      <c r="A456" t="s">
        <v>5513</v>
      </c>
      <c r="B456" s="23" t="s">
        <v>856</v>
      </c>
      <c r="C456" t="s">
        <v>7786</v>
      </c>
      <c r="D456" t="s">
        <v>7787</v>
      </c>
      <c r="E456" s="21">
        <v>282</v>
      </c>
      <c r="L456" s="23" t="str">
        <f>+_01_CODIGOS_Y_COSTOS_xlsm[[#This Row],[FABRICA]]&amp;_01_CODIGOS_Y_COSTOS_xlsm[[#This Row],[CODIGO]]</f>
        <v>RESORTES48</v>
      </c>
    </row>
    <row r="457" spans="1:12" x14ac:dyDescent="0.35">
      <c r="A457" t="s">
        <v>5513</v>
      </c>
      <c r="B457" s="23" t="s">
        <v>857</v>
      </c>
      <c r="C457" t="s">
        <v>7788</v>
      </c>
      <c r="D457" t="s">
        <v>4786</v>
      </c>
      <c r="E457" s="21">
        <v>282</v>
      </c>
      <c r="L457" s="23" t="str">
        <f>+_01_CODIGOS_Y_COSTOS_xlsm[[#This Row],[FABRICA]]&amp;_01_CODIGOS_Y_COSTOS_xlsm[[#This Row],[CODIGO]]</f>
        <v>RESORTES50</v>
      </c>
    </row>
    <row r="458" spans="1:12" x14ac:dyDescent="0.35">
      <c r="A458" t="s">
        <v>5513</v>
      </c>
      <c r="B458" s="23" t="s">
        <v>858</v>
      </c>
      <c r="C458" t="s">
        <v>7789</v>
      </c>
      <c r="D458" t="s">
        <v>7790</v>
      </c>
      <c r="E458" s="21">
        <v>282</v>
      </c>
      <c r="L458" s="23" t="str">
        <f>+_01_CODIGOS_Y_COSTOS_xlsm[[#This Row],[FABRICA]]&amp;_01_CODIGOS_Y_COSTOS_xlsm[[#This Row],[CODIGO]]</f>
        <v>RESORTES51</v>
      </c>
    </row>
    <row r="459" spans="1:12" x14ac:dyDescent="0.35">
      <c r="A459" t="s">
        <v>5513</v>
      </c>
      <c r="B459" s="23" t="s">
        <v>859</v>
      </c>
      <c r="C459" t="s">
        <v>7791</v>
      </c>
      <c r="D459" t="s">
        <v>7712</v>
      </c>
      <c r="E459" s="21">
        <v>394.8</v>
      </c>
      <c r="L459" s="23" t="str">
        <f>+_01_CODIGOS_Y_COSTOS_xlsm[[#This Row],[FABRICA]]&amp;_01_CODIGOS_Y_COSTOS_xlsm[[#This Row],[CODIGO]]</f>
        <v>RESORTES52</v>
      </c>
    </row>
    <row r="460" spans="1:12" x14ac:dyDescent="0.35">
      <c r="A460" t="s">
        <v>5513</v>
      </c>
      <c r="B460" s="23" t="s">
        <v>860</v>
      </c>
      <c r="C460" t="s">
        <v>7792</v>
      </c>
      <c r="D460" t="s">
        <v>7793</v>
      </c>
      <c r="E460" s="21">
        <v>0</v>
      </c>
      <c r="L460" s="23" t="str">
        <f>+_01_CODIGOS_Y_COSTOS_xlsm[[#This Row],[FABRICA]]&amp;_01_CODIGOS_Y_COSTOS_xlsm[[#This Row],[CODIGO]]</f>
        <v>RESORTES53</v>
      </c>
    </row>
    <row r="461" spans="1:12" x14ac:dyDescent="0.35">
      <c r="A461" t="s">
        <v>5513</v>
      </c>
      <c r="B461" s="23" t="s">
        <v>861</v>
      </c>
      <c r="C461" t="s">
        <v>7794</v>
      </c>
      <c r="D461" t="s">
        <v>4787</v>
      </c>
      <c r="E461" s="21">
        <v>282</v>
      </c>
      <c r="L461" s="23" t="str">
        <f>+_01_CODIGOS_Y_COSTOS_xlsm[[#This Row],[FABRICA]]&amp;_01_CODIGOS_Y_COSTOS_xlsm[[#This Row],[CODIGO]]</f>
        <v>RESORTES55</v>
      </c>
    </row>
    <row r="462" spans="1:12" x14ac:dyDescent="0.35">
      <c r="A462" t="s">
        <v>5513</v>
      </c>
      <c r="B462" s="23" t="s">
        <v>862</v>
      </c>
      <c r="C462" t="s">
        <v>7795</v>
      </c>
      <c r="D462" t="s">
        <v>7796</v>
      </c>
      <c r="E462" s="21">
        <v>282</v>
      </c>
      <c r="L462" s="23" t="str">
        <f>+_01_CODIGOS_Y_COSTOS_xlsm[[#This Row],[FABRICA]]&amp;_01_CODIGOS_Y_COSTOS_xlsm[[#This Row],[CODIGO]]</f>
        <v>RESORTES56</v>
      </c>
    </row>
    <row r="463" spans="1:12" x14ac:dyDescent="0.35">
      <c r="A463" t="s">
        <v>5513</v>
      </c>
      <c r="B463" s="23" t="s">
        <v>863</v>
      </c>
      <c r="C463" t="s">
        <v>7797</v>
      </c>
      <c r="D463" t="s">
        <v>4780</v>
      </c>
      <c r="E463" s="21">
        <v>451.2</v>
      </c>
      <c r="L463" s="23" t="str">
        <f>+_01_CODIGOS_Y_COSTOS_xlsm[[#This Row],[FABRICA]]&amp;_01_CODIGOS_Y_COSTOS_xlsm[[#This Row],[CODIGO]]</f>
        <v>RESORTES57</v>
      </c>
    </row>
    <row r="464" spans="1:12" x14ac:dyDescent="0.35">
      <c r="A464" t="s">
        <v>5513</v>
      </c>
      <c r="B464" s="23" t="s">
        <v>864</v>
      </c>
      <c r="C464" t="s">
        <v>7798</v>
      </c>
      <c r="D464" t="s">
        <v>4788</v>
      </c>
      <c r="E464" s="21">
        <v>0</v>
      </c>
      <c r="L464" s="23" t="str">
        <f>+_01_CODIGOS_Y_COSTOS_xlsm[[#This Row],[FABRICA]]&amp;_01_CODIGOS_Y_COSTOS_xlsm[[#This Row],[CODIGO]]</f>
        <v>RESORTES58</v>
      </c>
    </row>
    <row r="465" spans="1:12" x14ac:dyDescent="0.35">
      <c r="A465" t="s">
        <v>5513</v>
      </c>
      <c r="B465" s="23" t="s">
        <v>865</v>
      </c>
      <c r="C465" t="s">
        <v>7799</v>
      </c>
      <c r="D465" t="s">
        <v>7800</v>
      </c>
      <c r="E465" s="21">
        <v>282</v>
      </c>
      <c r="L465" s="23" t="str">
        <f>+_01_CODIGOS_Y_COSTOS_xlsm[[#This Row],[FABRICA]]&amp;_01_CODIGOS_Y_COSTOS_xlsm[[#This Row],[CODIGO]]</f>
        <v>RESORTES59</v>
      </c>
    </row>
    <row r="466" spans="1:12" x14ac:dyDescent="0.35">
      <c r="A466" t="s">
        <v>5513</v>
      </c>
      <c r="B466" s="23" t="s">
        <v>866</v>
      </c>
      <c r="C466" t="s">
        <v>7801</v>
      </c>
      <c r="D466" t="s">
        <v>4781</v>
      </c>
      <c r="E466" s="21">
        <v>352.5</v>
      </c>
      <c r="L466" s="23" t="str">
        <f>+_01_CODIGOS_Y_COSTOS_xlsm[[#This Row],[FABRICA]]&amp;_01_CODIGOS_Y_COSTOS_xlsm[[#This Row],[CODIGO]]</f>
        <v>RESORTES60</v>
      </c>
    </row>
    <row r="467" spans="1:12" x14ac:dyDescent="0.35">
      <c r="A467" t="s">
        <v>5513</v>
      </c>
      <c r="B467" s="23" t="s">
        <v>867</v>
      </c>
      <c r="C467" t="s">
        <v>7802</v>
      </c>
      <c r="D467" t="s">
        <v>4789</v>
      </c>
      <c r="E467" s="21">
        <v>352.5</v>
      </c>
      <c r="L467" s="23" t="str">
        <f>+_01_CODIGOS_Y_COSTOS_xlsm[[#This Row],[FABRICA]]&amp;_01_CODIGOS_Y_COSTOS_xlsm[[#This Row],[CODIGO]]</f>
        <v>RESORTES61</v>
      </c>
    </row>
    <row r="468" spans="1:12" x14ac:dyDescent="0.35">
      <c r="A468" t="s">
        <v>5513</v>
      </c>
      <c r="B468" s="23" t="s">
        <v>868</v>
      </c>
      <c r="C468" t="s">
        <v>7803</v>
      </c>
      <c r="D468" t="s">
        <v>7804</v>
      </c>
      <c r="E468" s="21">
        <v>239.7</v>
      </c>
      <c r="L468" s="23" t="str">
        <f>+_01_CODIGOS_Y_COSTOS_xlsm[[#This Row],[FABRICA]]&amp;_01_CODIGOS_Y_COSTOS_xlsm[[#This Row],[CODIGO]]</f>
        <v>RESORTES62</v>
      </c>
    </row>
    <row r="469" spans="1:12" x14ac:dyDescent="0.35">
      <c r="A469" t="s">
        <v>5513</v>
      </c>
      <c r="B469" s="23" t="s">
        <v>869</v>
      </c>
      <c r="C469" t="s">
        <v>7805</v>
      </c>
      <c r="D469" t="s">
        <v>7806</v>
      </c>
      <c r="E469" s="21">
        <v>239.7</v>
      </c>
      <c r="L469" s="23" t="str">
        <f>+_01_CODIGOS_Y_COSTOS_xlsm[[#This Row],[FABRICA]]&amp;_01_CODIGOS_Y_COSTOS_xlsm[[#This Row],[CODIGO]]</f>
        <v>RESORTES63</v>
      </c>
    </row>
    <row r="470" spans="1:12" x14ac:dyDescent="0.35">
      <c r="A470" t="s">
        <v>5513</v>
      </c>
      <c r="B470" s="23" t="s">
        <v>870</v>
      </c>
      <c r="C470" t="s">
        <v>7807</v>
      </c>
      <c r="D470" t="s">
        <v>4790</v>
      </c>
      <c r="E470" s="21">
        <v>282</v>
      </c>
      <c r="L470" s="23" t="str">
        <f>+_01_CODIGOS_Y_COSTOS_xlsm[[#This Row],[FABRICA]]&amp;_01_CODIGOS_Y_COSTOS_xlsm[[#This Row],[CODIGO]]</f>
        <v>RESORTES64</v>
      </c>
    </row>
    <row r="471" spans="1:12" x14ac:dyDescent="0.35">
      <c r="A471" t="s">
        <v>5513</v>
      </c>
      <c r="B471" s="23" t="s">
        <v>871</v>
      </c>
      <c r="C471" t="s">
        <v>7808</v>
      </c>
      <c r="D471" t="s">
        <v>7728</v>
      </c>
      <c r="E471" s="21">
        <v>423</v>
      </c>
      <c r="L471" s="23" t="str">
        <f>+_01_CODIGOS_Y_COSTOS_xlsm[[#This Row],[FABRICA]]&amp;_01_CODIGOS_Y_COSTOS_xlsm[[#This Row],[CODIGO]]</f>
        <v>RESORTES65</v>
      </c>
    </row>
    <row r="472" spans="1:12" x14ac:dyDescent="0.35">
      <c r="A472" t="s">
        <v>5513</v>
      </c>
      <c r="B472" s="23" t="s">
        <v>872</v>
      </c>
      <c r="C472" t="s">
        <v>7809</v>
      </c>
      <c r="D472" t="s">
        <v>7810</v>
      </c>
      <c r="E472" s="21">
        <v>296.10000000000002</v>
      </c>
      <c r="L472" s="23" t="str">
        <f>+_01_CODIGOS_Y_COSTOS_xlsm[[#This Row],[FABRICA]]&amp;_01_CODIGOS_Y_COSTOS_xlsm[[#This Row],[CODIGO]]</f>
        <v>RESORTES66</v>
      </c>
    </row>
    <row r="473" spans="1:12" x14ac:dyDescent="0.35">
      <c r="A473" t="s">
        <v>5513</v>
      </c>
      <c r="B473" s="23" t="s">
        <v>873</v>
      </c>
      <c r="C473" t="s">
        <v>7811</v>
      </c>
      <c r="D473" t="s">
        <v>7812</v>
      </c>
      <c r="E473" s="21">
        <v>507.6</v>
      </c>
      <c r="L473" s="23" t="str">
        <f>+_01_CODIGOS_Y_COSTOS_xlsm[[#This Row],[FABRICA]]&amp;_01_CODIGOS_Y_COSTOS_xlsm[[#This Row],[CODIGO]]</f>
        <v>RESORTES68</v>
      </c>
    </row>
    <row r="474" spans="1:12" x14ac:dyDescent="0.35">
      <c r="A474" t="s">
        <v>5513</v>
      </c>
      <c r="B474" s="23" t="s">
        <v>874</v>
      </c>
      <c r="C474" t="s">
        <v>7813</v>
      </c>
      <c r="D474" t="s">
        <v>7814</v>
      </c>
      <c r="E474" s="21">
        <v>423</v>
      </c>
      <c r="L474" s="23" t="str">
        <f>+_01_CODIGOS_Y_COSTOS_xlsm[[#This Row],[FABRICA]]&amp;_01_CODIGOS_Y_COSTOS_xlsm[[#This Row],[CODIGO]]</f>
        <v>RESORTES69</v>
      </c>
    </row>
    <row r="475" spans="1:12" x14ac:dyDescent="0.35">
      <c r="A475" t="s">
        <v>5513</v>
      </c>
      <c r="B475" s="23" t="s">
        <v>875</v>
      </c>
      <c r="C475" t="s">
        <v>7815</v>
      </c>
      <c r="D475" t="s">
        <v>7816</v>
      </c>
      <c r="E475" s="21">
        <v>507.6</v>
      </c>
      <c r="L475" s="23" t="str">
        <f>+_01_CODIGOS_Y_COSTOS_xlsm[[#This Row],[FABRICA]]&amp;_01_CODIGOS_Y_COSTOS_xlsm[[#This Row],[CODIGO]]</f>
        <v>RESORTES70</v>
      </c>
    </row>
    <row r="476" spans="1:12" x14ac:dyDescent="0.35">
      <c r="A476" t="s">
        <v>5513</v>
      </c>
      <c r="B476" s="23" t="s">
        <v>876</v>
      </c>
      <c r="C476" t="s">
        <v>7817</v>
      </c>
      <c r="D476" t="s">
        <v>7818</v>
      </c>
      <c r="E476" s="21">
        <v>380.7</v>
      </c>
      <c r="L476" s="23" t="str">
        <f>+_01_CODIGOS_Y_COSTOS_xlsm[[#This Row],[FABRICA]]&amp;_01_CODIGOS_Y_COSTOS_xlsm[[#This Row],[CODIGO]]</f>
        <v>RESORTES71</v>
      </c>
    </row>
    <row r="477" spans="1:12" x14ac:dyDescent="0.35">
      <c r="A477" t="s">
        <v>5513</v>
      </c>
      <c r="B477" s="23" t="s">
        <v>877</v>
      </c>
      <c r="C477" t="s">
        <v>7819</v>
      </c>
      <c r="D477" t="s">
        <v>7820</v>
      </c>
      <c r="E477" s="21">
        <v>394.8</v>
      </c>
      <c r="L477" s="23" t="str">
        <f>+_01_CODIGOS_Y_COSTOS_xlsm[[#This Row],[FABRICA]]&amp;_01_CODIGOS_Y_COSTOS_xlsm[[#This Row],[CODIGO]]</f>
        <v>RESORTES72</v>
      </c>
    </row>
    <row r="478" spans="1:12" x14ac:dyDescent="0.35">
      <c r="A478" t="s">
        <v>5513</v>
      </c>
      <c r="B478" s="23" t="s">
        <v>878</v>
      </c>
      <c r="C478" t="s">
        <v>7821</v>
      </c>
      <c r="D478" t="s">
        <v>4791</v>
      </c>
      <c r="E478" s="21">
        <v>338.4</v>
      </c>
      <c r="L478" s="23" t="str">
        <f>+_01_CODIGOS_Y_COSTOS_xlsm[[#This Row],[FABRICA]]&amp;_01_CODIGOS_Y_COSTOS_xlsm[[#This Row],[CODIGO]]</f>
        <v>RESORTES73</v>
      </c>
    </row>
    <row r="479" spans="1:12" x14ac:dyDescent="0.35">
      <c r="A479" t="s">
        <v>5513</v>
      </c>
      <c r="B479" s="23" t="s">
        <v>879</v>
      </c>
      <c r="C479" t="s">
        <v>7822</v>
      </c>
      <c r="D479" t="s">
        <v>7823</v>
      </c>
      <c r="E479" s="21">
        <v>352.5</v>
      </c>
      <c r="L479" s="23" t="str">
        <f>+_01_CODIGOS_Y_COSTOS_xlsm[[#This Row],[FABRICA]]&amp;_01_CODIGOS_Y_COSTOS_xlsm[[#This Row],[CODIGO]]</f>
        <v>RESORTES74</v>
      </c>
    </row>
    <row r="480" spans="1:12" x14ac:dyDescent="0.35">
      <c r="A480" t="s">
        <v>5513</v>
      </c>
      <c r="B480" s="23" t="s">
        <v>880</v>
      </c>
      <c r="C480" t="s">
        <v>7824</v>
      </c>
      <c r="D480" t="s">
        <v>7825</v>
      </c>
      <c r="E480" s="21">
        <v>130</v>
      </c>
      <c r="L480" s="23" t="str">
        <f>+_01_CODIGOS_Y_COSTOS_xlsm[[#This Row],[FABRICA]]&amp;_01_CODIGOS_Y_COSTOS_xlsm[[#This Row],[CODIGO]]</f>
        <v>RESORTES75</v>
      </c>
    </row>
    <row r="481" spans="1:12" x14ac:dyDescent="0.35">
      <c r="A481" t="s">
        <v>5513</v>
      </c>
      <c r="B481" s="23" t="s">
        <v>881</v>
      </c>
      <c r="C481" t="s">
        <v>7826</v>
      </c>
      <c r="D481" t="s">
        <v>7827</v>
      </c>
      <c r="E481" s="21">
        <v>0</v>
      </c>
      <c r="L481" s="23" t="str">
        <f>+_01_CODIGOS_Y_COSTOS_xlsm[[#This Row],[FABRICA]]&amp;_01_CODIGOS_Y_COSTOS_xlsm[[#This Row],[CODIGO]]</f>
        <v>RESORTES91</v>
      </c>
    </row>
    <row r="482" spans="1:12" x14ac:dyDescent="0.35">
      <c r="A482" t="s">
        <v>5513</v>
      </c>
      <c r="B482" s="23" t="s">
        <v>882</v>
      </c>
      <c r="C482" t="s">
        <v>7828</v>
      </c>
      <c r="D482" t="s">
        <v>7829</v>
      </c>
      <c r="E482" s="21">
        <v>0</v>
      </c>
      <c r="L482" s="23" t="str">
        <f>+_01_CODIGOS_Y_COSTOS_xlsm[[#This Row],[FABRICA]]&amp;_01_CODIGOS_Y_COSTOS_xlsm[[#This Row],[CODIGO]]</f>
        <v>RESORTES92</v>
      </c>
    </row>
    <row r="483" spans="1:12" x14ac:dyDescent="0.35">
      <c r="A483" t="s">
        <v>5513</v>
      </c>
      <c r="B483" s="23" t="s">
        <v>883</v>
      </c>
      <c r="C483" t="s">
        <v>7830</v>
      </c>
      <c r="D483" t="s">
        <v>7831</v>
      </c>
      <c r="E483" s="21">
        <v>0</v>
      </c>
      <c r="L483" s="23" t="str">
        <f>+_01_CODIGOS_Y_COSTOS_xlsm[[#This Row],[FABRICA]]&amp;_01_CODIGOS_Y_COSTOS_xlsm[[#This Row],[CODIGO]]</f>
        <v>RESORTES93</v>
      </c>
    </row>
    <row r="484" spans="1:12" x14ac:dyDescent="0.35">
      <c r="A484" t="s">
        <v>5513</v>
      </c>
      <c r="B484" s="23" t="s">
        <v>884</v>
      </c>
      <c r="C484" t="s">
        <v>7832</v>
      </c>
      <c r="D484" t="s">
        <v>7833</v>
      </c>
      <c r="E484" s="21">
        <v>0</v>
      </c>
      <c r="L484" s="23" t="str">
        <f>+_01_CODIGOS_Y_COSTOS_xlsm[[#This Row],[FABRICA]]&amp;_01_CODIGOS_Y_COSTOS_xlsm[[#This Row],[CODIGO]]</f>
        <v>RESORTES94</v>
      </c>
    </row>
    <row r="485" spans="1:12" x14ac:dyDescent="0.35">
      <c r="A485" t="s">
        <v>5513</v>
      </c>
      <c r="B485" s="23" t="s">
        <v>885</v>
      </c>
      <c r="C485" t="s">
        <v>7834</v>
      </c>
      <c r="D485" t="s">
        <v>7835</v>
      </c>
      <c r="E485" s="21">
        <v>0</v>
      </c>
      <c r="L485" s="23" t="str">
        <f>+_01_CODIGOS_Y_COSTOS_xlsm[[#This Row],[FABRICA]]&amp;_01_CODIGOS_Y_COSTOS_xlsm[[#This Row],[CODIGO]]</f>
        <v>RESORTES95</v>
      </c>
    </row>
    <row r="486" spans="1:12" x14ac:dyDescent="0.35">
      <c r="A486" t="s">
        <v>5513</v>
      </c>
      <c r="B486" s="23" t="s">
        <v>886</v>
      </c>
      <c r="C486" t="s">
        <v>7836</v>
      </c>
      <c r="D486" t="s">
        <v>7837</v>
      </c>
      <c r="E486" s="21">
        <v>0</v>
      </c>
      <c r="L486" s="23" t="str">
        <f>+_01_CODIGOS_Y_COSTOS_xlsm[[#This Row],[FABRICA]]&amp;_01_CODIGOS_Y_COSTOS_xlsm[[#This Row],[CODIGO]]</f>
        <v>RESORTES96</v>
      </c>
    </row>
    <row r="487" spans="1:12" x14ac:dyDescent="0.35">
      <c r="A487" t="s">
        <v>5513</v>
      </c>
      <c r="B487" s="23" t="s">
        <v>887</v>
      </c>
      <c r="C487" t="s">
        <v>7838</v>
      </c>
      <c r="D487" t="s">
        <v>7839</v>
      </c>
      <c r="E487" s="21">
        <v>0</v>
      </c>
      <c r="L487" s="23" t="str">
        <f>+_01_CODIGOS_Y_COSTOS_xlsm[[#This Row],[FABRICA]]&amp;_01_CODIGOS_Y_COSTOS_xlsm[[#This Row],[CODIGO]]</f>
        <v>RESORTES97</v>
      </c>
    </row>
    <row r="488" spans="1:12" x14ac:dyDescent="0.35">
      <c r="A488" t="s">
        <v>5513</v>
      </c>
      <c r="B488" s="23" t="s">
        <v>888</v>
      </c>
      <c r="C488" t="s">
        <v>7840</v>
      </c>
      <c r="D488" t="s">
        <v>7841</v>
      </c>
      <c r="E488" s="21">
        <v>0</v>
      </c>
      <c r="L488" s="23" t="str">
        <f>+_01_CODIGOS_Y_COSTOS_xlsm[[#This Row],[FABRICA]]&amp;_01_CODIGOS_Y_COSTOS_xlsm[[#This Row],[CODIGO]]</f>
        <v>RESORTES98</v>
      </c>
    </row>
    <row r="489" spans="1:12" x14ac:dyDescent="0.35">
      <c r="A489" t="s">
        <v>5513</v>
      </c>
      <c r="B489" s="23" t="s">
        <v>889</v>
      </c>
      <c r="C489" t="s">
        <v>7842</v>
      </c>
      <c r="D489" t="s">
        <v>7843</v>
      </c>
      <c r="E489" s="21">
        <v>0</v>
      </c>
      <c r="L489" s="23" t="str">
        <f>+_01_CODIGOS_Y_COSTOS_xlsm[[#This Row],[FABRICA]]&amp;_01_CODIGOS_Y_COSTOS_xlsm[[#This Row],[CODIGO]]</f>
        <v>RESORTES99</v>
      </c>
    </row>
    <row r="490" spans="1:12" x14ac:dyDescent="0.35">
      <c r="A490" t="s">
        <v>5513</v>
      </c>
      <c r="B490" s="23" t="s">
        <v>890</v>
      </c>
      <c r="C490" t="s">
        <v>6655</v>
      </c>
      <c r="D490" t="s">
        <v>7844</v>
      </c>
      <c r="E490" s="21">
        <v>0</v>
      </c>
      <c r="L490" s="23" t="str">
        <f>+_01_CODIGOS_Y_COSTOS_xlsm[[#This Row],[FABRICA]]&amp;_01_CODIGOS_Y_COSTOS_xlsm[[#This Row],[CODIGO]]</f>
        <v>RESORTES100</v>
      </c>
    </row>
    <row r="491" spans="1:12" x14ac:dyDescent="0.35">
      <c r="A491" t="s">
        <v>5513</v>
      </c>
      <c r="B491" s="23" t="s">
        <v>891</v>
      </c>
      <c r="C491" t="s">
        <v>7845</v>
      </c>
      <c r="D491" t="s">
        <v>7846</v>
      </c>
      <c r="E491" s="21">
        <v>0</v>
      </c>
      <c r="L491" s="23" t="str">
        <f>+_01_CODIGOS_Y_COSTOS_xlsm[[#This Row],[FABRICA]]&amp;_01_CODIGOS_Y_COSTOS_xlsm[[#This Row],[CODIGO]]</f>
        <v>RESORTES101</v>
      </c>
    </row>
    <row r="492" spans="1:12" x14ac:dyDescent="0.35">
      <c r="A492" t="s">
        <v>5513</v>
      </c>
      <c r="B492" s="23" t="s">
        <v>892</v>
      </c>
      <c r="C492" t="s">
        <v>7847</v>
      </c>
      <c r="D492" t="s">
        <v>7848</v>
      </c>
      <c r="E492" s="21">
        <v>0</v>
      </c>
      <c r="L492" s="23" t="str">
        <f>+_01_CODIGOS_Y_COSTOS_xlsm[[#This Row],[FABRICA]]&amp;_01_CODIGOS_Y_COSTOS_xlsm[[#This Row],[CODIGO]]</f>
        <v>RESORTES102</v>
      </c>
    </row>
    <row r="493" spans="1:12" x14ac:dyDescent="0.35">
      <c r="A493" t="s">
        <v>5513</v>
      </c>
      <c r="B493" s="23" t="s">
        <v>893</v>
      </c>
      <c r="C493" t="s">
        <v>7849</v>
      </c>
      <c r="D493" t="s">
        <v>7850</v>
      </c>
      <c r="E493" s="21">
        <v>267.89999999999998</v>
      </c>
      <c r="L493" s="23" t="str">
        <f>+_01_CODIGOS_Y_COSTOS_xlsm[[#This Row],[FABRICA]]&amp;_01_CODIGOS_Y_COSTOS_xlsm[[#This Row],[CODIGO]]</f>
        <v>RESORTES103</v>
      </c>
    </row>
    <row r="494" spans="1:12" x14ac:dyDescent="0.35">
      <c r="A494" t="s">
        <v>5513</v>
      </c>
      <c r="B494" s="23" t="s">
        <v>894</v>
      </c>
      <c r="C494" t="s">
        <v>7851</v>
      </c>
      <c r="D494" t="s">
        <v>7852</v>
      </c>
      <c r="E494" s="21">
        <v>0</v>
      </c>
      <c r="L494" s="23" t="str">
        <f>+_01_CODIGOS_Y_COSTOS_xlsm[[#This Row],[FABRICA]]&amp;_01_CODIGOS_Y_COSTOS_xlsm[[#This Row],[CODIGO]]</f>
        <v>RESORTES269</v>
      </c>
    </row>
    <row r="495" spans="1:12" x14ac:dyDescent="0.35">
      <c r="A495" t="s">
        <v>5513</v>
      </c>
      <c r="B495" s="23" t="s">
        <v>896</v>
      </c>
      <c r="C495" t="s">
        <v>7853</v>
      </c>
      <c r="D495" t="s">
        <v>7854</v>
      </c>
      <c r="E495" s="21">
        <v>0</v>
      </c>
      <c r="L495" s="23" t="str">
        <f>+_01_CODIGOS_Y_COSTOS_xlsm[[#This Row],[FABRICA]]&amp;_01_CODIGOS_Y_COSTOS_xlsm[[#This Row],[CODIGO]]</f>
        <v>RESORTES270</v>
      </c>
    </row>
    <row r="496" spans="1:12" x14ac:dyDescent="0.35">
      <c r="A496" t="s">
        <v>5513</v>
      </c>
      <c r="B496" s="23" t="s">
        <v>897</v>
      </c>
      <c r="C496" t="s">
        <v>7855</v>
      </c>
      <c r="D496" t="s">
        <v>7856</v>
      </c>
      <c r="E496" s="21">
        <v>0</v>
      </c>
      <c r="L496" s="23" t="str">
        <f>+_01_CODIGOS_Y_COSTOS_xlsm[[#This Row],[FABRICA]]&amp;_01_CODIGOS_Y_COSTOS_xlsm[[#This Row],[CODIGO]]</f>
        <v>RESORTES271</v>
      </c>
    </row>
    <row r="497" spans="1:12" x14ac:dyDescent="0.35">
      <c r="A497" t="s">
        <v>5513</v>
      </c>
      <c r="B497" s="23" t="s">
        <v>898</v>
      </c>
      <c r="C497" t="s">
        <v>7857</v>
      </c>
      <c r="D497" t="s">
        <v>7858</v>
      </c>
      <c r="E497" s="21">
        <v>0</v>
      </c>
      <c r="L497" s="23" t="str">
        <f>+_01_CODIGOS_Y_COSTOS_xlsm[[#This Row],[FABRICA]]&amp;_01_CODIGOS_Y_COSTOS_xlsm[[#This Row],[CODIGO]]</f>
        <v>RESORTES272</v>
      </c>
    </row>
    <row r="498" spans="1:12" x14ac:dyDescent="0.35">
      <c r="A498" t="s">
        <v>5513</v>
      </c>
      <c r="B498" s="23" t="s">
        <v>899</v>
      </c>
      <c r="C498" t="s">
        <v>7859</v>
      </c>
      <c r="D498" t="s">
        <v>7860</v>
      </c>
      <c r="E498" s="21">
        <v>338.4</v>
      </c>
      <c r="L498" s="23" t="str">
        <f>+_01_CODIGOS_Y_COSTOS_xlsm[[#This Row],[FABRICA]]&amp;_01_CODIGOS_Y_COSTOS_xlsm[[#This Row],[CODIGO]]</f>
        <v>RESORTES273</v>
      </c>
    </row>
    <row r="499" spans="1:12" x14ac:dyDescent="0.35">
      <c r="A499" t="s">
        <v>5513</v>
      </c>
      <c r="B499" s="23" t="s">
        <v>900</v>
      </c>
      <c r="C499" t="s">
        <v>7861</v>
      </c>
      <c r="D499" t="s">
        <v>4799</v>
      </c>
      <c r="E499" s="21">
        <v>324.3</v>
      </c>
      <c r="L499" s="23" t="str">
        <f>+_01_CODIGOS_Y_COSTOS_xlsm[[#This Row],[FABRICA]]&amp;_01_CODIGOS_Y_COSTOS_xlsm[[#This Row],[CODIGO]]</f>
        <v>RESORTES274</v>
      </c>
    </row>
    <row r="500" spans="1:12" x14ac:dyDescent="0.35">
      <c r="A500" t="s">
        <v>5513</v>
      </c>
      <c r="B500" s="23" t="s">
        <v>901</v>
      </c>
      <c r="C500" t="s">
        <v>7862</v>
      </c>
      <c r="D500" t="s">
        <v>7863</v>
      </c>
      <c r="E500" s="21">
        <v>465.3</v>
      </c>
      <c r="L500" s="23" t="str">
        <f>+_01_CODIGOS_Y_COSTOS_xlsm[[#This Row],[FABRICA]]&amp;_01_CODIGOS_Y_COSTOS_xlsm[[#This Row],[CODIGO]]</f>
        <v>RESORTES275</v>
      </c>
    </row>
    <row r="501" spans="1:12" x14ac:dyDescent="0.35">
      <c r="A501" t="s">
        <v>5513</v>
      </c>
      <c r="B501" s="23" t="s">
        <v>902</v>
      </c>
      <c r="C501" t="s">
        <v>7864</v>
      </c>
      <c r="D501" t="s">
        <v>7865</v>
      </c>
      <c r="E501" s="21">
        <v>606.29999999999995</v>
      </c>
      <c r="L501" s="23" t="str">
        <f>+_01_CODIGOS_Y_COSTOS_xlsm[[#This Row],[FABRICA]]&amp;_01_CODIGOS_Y_COSTOS_xlsm[[#This Row],[CODIGO]]</f>
        <v>RESORTES276</v>
      </c>
    </row>
    <row r="502" spans="1:12" x14ac:dyDescent="0.35">
      <c r="A502" t="s">
        <v>5513</v>
      </c>
      <c r="B502" s="23" t="s">
        <v>903</v>
      </c>
      <c r="C502" t="s">
        <v>7866</v>
      </c>
      <c r="D502" t="s">
        <v>7867</v>
      </c>
      <c r="E502" s="21">
        <v>549.9</v>
      </c>
      <c r="L502" s="23" t="str">
        <f>+_01_CODIGOS_Y_COSTOS_xlsm[[#This Row],[FABRICA]]&amp;_01_CODIGOS_Y_COSTOS_xlsm[[#This Row],[CODIGO]]</f>
        <v>RESORTES277</v>
      </c>
    </row>
    <row r="503" spans="1:12" x14ac:dyDescent="0.35">
      <c r="A503" t="s">
        <v>5513</v>
      </c>
      <c r="B503" s="23" t="s">
        <v>904</v>
      </c>
      <c r="C503" t="s">
        <v>7868</v>
      </c>
      <c r="D503" t="s">
        <v>7869</v>
      </c>
      <c r="E503" s="21">
        <v>324.3</v>
      </c>
      <c r="L503" s="23" t="str">
        <f>+_01_CODIGOS_Y_COSTOS_xlsm[[#This Row],[FABRICA]]&amp;_01_CODIGOS_Y_COSTOS_xlsm[[#This Row],[CODIGO]]</f>
        <v>RESORTES278</v>
      </c>
    </row>
    <row r="504" spans="1:12" x14ac:dyDescent="0.35">
      <c r="A504" t="s">
        <v>5513</v>
      </c>
      <c r="B504" s="23" t="s">
        <v>905</v>
      </c>
      <c r="C504" t="s">
        <v>7870</v>
      </c>
      <c r="D504" t="s">
        <v>7871</v>
      </c>
      <c r="E504" s="21">
        <v>549.9</v>
      </c>
      <c r="L504" s="23" t="str">
        <f>+_01_CODIGOS_Y_COSTOS_xlsm[[#This Row],[FABRICA]]&amp;_01_CODIGOS_Y_COSTOS_xlsm[[#This Row],[CODIGO]]</f>
        <v>RESORTES279</v>
      </c>
    </row>
    <row r="505" spans="1:12" x14ac:dyDescent="0.35">
      <c r="A505" t="s">
        <v>5513</v>
      </c>
      <c r="B505" s="23" t="s">
        <v>906</v>
      </c>
      <c r="C505" t="s">
        <v>7872</v>
      </c>
      <c r="D505" t="s">
        <v>4800</v>
      </c>
      <c r="E505" s="21">
        <v>719.1</v>
      </c>
      <c r="L505" s="23" t="str">
        <f>+_01_CODIGOS_Y_COSTOS_xlsm[[#This Row],[FABRICA]]&amp;_01_CODIGOS_Y_COSTOS_xlsm[[#This Row],[CODIGO]]</f>
        <v>RESORTES280</v>
      </c>
    </row>
    <row r="506" spans="1:12" x14ac:dyDescent="0.35">
      <c r="A506" t="s">
        <v>5513</v>
      </c>
      <c r="B506" s="23" t="s">
        <v>907</v>
      </c>
      <c r="C506" t="s">
        <v>7873</v>
      </c>
      <c r="D506" t="s">
        <v>7874</v>
      </c>
      <c r="E506" s="21">
        <v>380.7</v>
      </c>
      <c r="L506" s="23" t="str">
        <f>+_01_CODIGOS_Y_COSTOS_xlsm[[#This Row],[FABRICA]]&amp;_01_CODIGOS_Y_COSTOS_xlsm[[#This Row],[CODIGO]]</f>
        <v>RESORTES281</v>
      </c>
    </row>
    <row r="507" spans="1:12" x14ac:dyDescent="0.35">
      <c r="A507" t="s">
        <v>5513</v>
      </c>
      <c r="B507" s="23" t="s">
        <v>908</v>
      </c>
      <c r="C507" t="s">
        <v>7875</v>
      </c>
      <c r="D507" t="s">
        <v>7876</v>
      </c>
      <c r="E507" s="21">
        <v>606.29999999999995</v>
      </c>
      <c r="L507" s="23" t="str">
        <f>+_01_CODIGOS_Y_COSTOS_xlsm[[#This Row],[FABRICA]]&amp;_01_CODIGOS_Y_COSTOS_xlsm[[#This Row],[CODIGO]]</f>
        <v>RESORTES282</v>
      </c>
    </row>
    <row r="508" spans="1:12" x14ac:dyDescent="0.35">
      <c r="A508" t="s">
        <v>5513</v>
      </c>
      <c r="B508" s="23" t="s">
        <v>909</v>
      </c>
      <c r="C508" t="s">
        <v>7877</v>
      </c>
      <c r="D508" t="s">
        <v>7878</v>
      </c>
      <c r="E508" s="21">
        <v>338.4</v>
      </c>
      <c r="L508" s="23" t="str">
        <f>+_01_CODIGOS_Y_COSTOS_xlsm[[#This Row],[FABRICA]]&amp;_01_CODIGOS_Y_COSTOS_xlsm[[#This Row],[CODIGO]]</f>
        <v>RESORTES283</v>
      </c>
    </row>
    <row r="509" spans="1:12" x14ac:dyDescent="0.35">
      <c r="A509" t="s">
        <v>5513</v>
      </c>
      <c r="B509" s="23" t="s">
        <v>910</v>
      </c>
      <c r="C509" t="s">
        <v>7879</v>
      </c>
      <c r="D509" t="s">
        <v>7880</v>
      </c>
      <c r="E509" s="21">
        <v>0</v>
      </c>
      <c r="L509" s="23" t="str">
        <f>+_01_CODIGOS_Y_COSTOS_xlsm[[#This Row],[FABRICA]]&amp;_01_CODIGOS_Y_COSTOS_xlsm[[#This Row],[CODIGO]]</f>
        <v>RESORTES284</v>
      </c>
    </row>
    <row r="510" spans="1:12" x14ac:dyDescent="0.35">
      <c r="A510" t="s">
        <v>5513</v>
      </c>
      <c r="B510" s="23" t="s">
        <v>911</v>
      </c>
      <c r="C510" t="s">
        <v>7881</v>
      </c>
      <c r="D510" t="s">
        <v>7882</v>
      </c>
      <c r="E510" s="21">
        <v>0</v>
      </c>
      <c r="L510" s="23" t="str">
        <f>+_01_CODIGOS_Y_COSTOS_xlsm[[#This Row],[FABRICA]]&amp;_01_CODIGOS_Y_COSTOS_xlsm[[#This Row],[CODIGO]]</f>
        <v>RESORTES285</v>
      </c>
    </row>
    <row r="511" spans="1:12" x14ac:dyDescent="0.35">
      <c r="A511" t="s">
        <v>5513</v>
      </c>
      <c r="B511" s="23" t="s">
        <v>912</v>
      </c>
      <c r="C511" t="s">
        <v>7883</v>
      </c>
      <c r="D511" t="s">
        <v>7884</v>
      </c>
      <c r="E511" s="21">
        <v>423</v>
      </c>
      <c r="L511" s="23" t="str">
        <f>+_01_CODIGOS_Y_COSTOS_xlsm[[#This Row],[FABRICA]]&amp;_01_CODIGOS_Y_COSTOS_xlsm[[#This Row],[CODIGO]]</f>
        <v>RESORTES286</v>
      </c>
    </row>
    <row r="512" spans="1:12" x14ac:dyDescent="0.35">
      <c r="A512" t="s">
        <v>5513</v>
      </c>
      <c r="B512" s="23" t="s">
        <v>913</v>
      </c>
      <c r="C512" t="s">
        <v>7885</v>
      </c>
      <c r="D512" t="s">
        <v>7886</v>
      </c>
      <c r="E512" s="21">
        <v>662.7</v>
      </c>
      <c r="L512" s="23" t="str">
        <f>+_01_CODIGOS_Y_COSTOS_xlsm[[#This Row],[FABRICA]]&amp;_01_CODIGOS_Y_COSTOS_xlsm[[#This Row],[CODIGO]]</f>
        <v>RESORTES287</v>
      </c>
    </row>
    <row r="513" spans="1:12" x14ac:dyDescent="0.35">
      <c r="A513" t="s">
        <v>5513</v>
      </c>
      <c r="B513" s="23" t="s">
        <v>914</v>
      </c>
      <c r="C513" t="s">
        <v>7887</v>
      </c>
      <c r="D513" t="s">
        <v>7888</v>
      </c>
      <c r="E513" s="21">
        <v>0</v>
      </c>
      <c r="L513" s="23" t="str">
        <f>+_01_CODIGOS_Y_COSTOS_xlsm[[#This Row],[FABRICA]]&amp;_01_CODIGOS_Y_COSTOS_xlsm[[#This Row],[CODIGO]]</f>
        <v>RESORTES288</v>
      </c>
    </row>
    <row r="514" spans="1:12" x14ac:dyDescent="0.35">
      <c r="A514" t="s">
        <v>5513</v>
      </c>
      <c r="B514" s="23" t="s">
        <v>915</v>
      </c>
      <c r="C514" t="s">
        <v>7889</v>
      </c>
      <c r="D514" t="s">
        <v>916</v>
      </c>
      <c r="E514" s="21">
        <v>0</v>
      </c>
      <c r="L514" s="23" t="str">
        <f>+_01_CODIGOS_Y_COSTOS_xlsm[[#This Row],[FABRICA]]&amp;_01_CODIGOS_Y_COSTOS_xlsm[[#This Row],[CODIGO]]</f>
        <v>RESORTES289</v>
      </c>
    </row>
    <row r="515" spans="1:12" x14ac:dyDescent="0.35">
      <c r="A515" t="s">
        <v>5513</v>
      </c>
      <c r="B515" s="23" t="s">
        <v>917</v>
      </c>
      <c r="C515" t="s">
        <v>7890</v>
      </c>
      <c r="D515" t="s">
        <v>918</v>
      </c>
      <c r="E515" s="21">
        <v>0</v>
      </c>
      <c r="L515" s="23" t="str">
        <f>+_01_CODIGOS_Y_COSTOS_xlsm[[#This Row],[FABRICA]]&amp;_01_CODIGOS_Y_COSTOS_xlsm[[#This Row],[CODIGO]]</f>
        <v>RESORTES290</v>
      </c>
    </row>
    <row r="516" spans="1:12" x14ac:dyDescent="0.35">
      <c r="A516" t="s">
        <v>5513</v>
      </c>
      <c r="B516" s="23" t="s">
        <v>919</v>
      </c>
      <c r="C516" t="s">
        <v>7891</v>
      </c>
      <c r="D516" t="s">
        <v>920</v>
      </c>
      <c r="E516" s="21">
        <v>0</v>
      </c>
      <c r="L516" s="23" t="str">
        <f>+_01_CODIGOS_Y_COSTOS_xlsm[[#This Row],[FABRICA]]&amp;_01_CODIGOS_Y_COSTOS_xlsm[[#This Row],[CODIGO]]</f>
        <v>RESORTES291</v>
      </c>
    </row>
    <row r="517" spans="1:12" x14ac:dyDescent="0.35">
      <c r="A517" t="s">
        <v>5513</v>
      </c>
      <c r="B517" s="23" t="s">
        <v>921</v>
      </c>
      <c r="C517" t="s">
        <v>7892</v>
      </c>
      <c r="D517" t="s">
        <v>922</v>
      </c>
      <c r="E517" s="21">
        <v>0</v>
      </c>
      <c r="L517" s="23" t="str">
        <f>+_01_CODIGOS_Y_COSTOS_xlsm[[#This Row],[FABRICA]]&amp;_01_CODIGOS_Y_COSTOS_xlsm[[#This Row],[CODIGO]]</f>
        <v>RESORTES292</v>
      </c>
    </row>
    <row r="518" spans="1:12" x14ac:dyDescent="0.35">
      <c r="A518" t="s">
        <v>5513</v>
      </c>
      <c r="B518" s="23" t="s">
        <v>923</v>
      </c>
      <c r="C518" t="s">
        <v>7893</v>
      </c>
      <c r="D518" t="s">
        <v>924</v>
      </c>
      <c r="E518" s="21">
        <v>310.2</v>
      </c>
      <c r="L518" s="23" t="str">
        <f>+_01_CODIGOS_Y_COSTOS_xlsm[[#This Row],[FABRICA]]&amp;_01_CODIGOS_Y_COSTOS_xlsm[[#This Row],[CODIGO]]</f>
        <v>RESORTES293</v>
      </c>
    </row>
    <row r="519" spans="1:12" x14ac:dyDescent="0.35">
      <c r="A519" t="s">
        <v>5513</v>
      </c>
      <c r="B519" s="23" t="s">
        <v>925</v>
      </c>
      <c r="C519" t="s">
        <v>7894</v>
      </c>
      <c r="D519" t="s">
        <v>926</v>
      </c>
      <c r="E519" s="21">
        <v>0</v>
      </c>
      <c r="L519" s="23" t="str">
        <f>+_01_CODIGOS_Y_COSTOS_xlsm[[#This Row],[FABRICA]]&amp;_01_CODIGOS_Y_COSTOS_xlsm[[#This Row],[CODIGO]]</f>
        <v>RESORTES294</v>
      </c>
    </row>
    <row r="520" spans="1:12" x14ac:dyDescent="0.35">
      <c r="A520" t="s">
        <v>5513</v>
      </c>
      <c r="B520" s="23" t="s">
        <v>927</v>
      </c>
      <c r="C520" t="s">
        <v>7895</v>
      </c>
      <c r="D520" t="s">
        <v>928</v>
      </c>
      <c r="E520" s="21">
        <v>0</v>
      </c>
      <c r="L520" s="23" t="str">
        <f>+_01_CODIGOS_Y_COSTOS_xlsm[[#This Row],[FABRICA]]&amp;_01_CODIGOS_Y_COSTOS_xlsm[[#This Row],[CODIGO]]</f>
        <v>RESORTES295</v>
      </c>
    </row>
    <row r="521" spans="1:12" x14ac:dyDescent="0.35">
      <c r="A521" t="s">
        <v>5513</v>
      </c>
      <c r="B521" s="23" t="s">
        <v>929</v>
      </c>
      <c r="C521" t="s">
        <v>7896</v>
      </c>
      <c r="D521" t="s">
        <v>930</v>
      </c>
      <c r="E521" s="21">
        <v>126.9</v>
      </c>
      <c r="L521" s="23" t="str">
        <f>+_01_CODIGOS_Y_COSTOS_xlsm[[#This Row],[FABRICA]]&amp;_01_CODIGOS_Y_COSTOS_xlsm[[#This Row],[CODIGO]]</f>
        <v>RESORTES296</v>
      </c>
    </row>
    <row r="522" spans="1:12" x14ac:dyDescent="0.35">
      <c r="A522" t="s">
        <v>5513</v>
      </c>
      <c r="B522" s="23" t="s">
        <v>931</v>
      </c>
      <c r="C522" t="s">
        <v>7897</v>
      </c>
      <c r="D522" t="s">
        <v>932</v>
      </c>
      <c r="E522" s="21">
        <v>0</v>
      </c>
      <c r="L522" s="23" t="str">
        <f>+_01_CODIGOS_Y_COSTOS_xlsm[[#This Row],[FABRICA]]&amp;_01_CODIGOS_Y_COSTOS_xlsm[[#This Row],[CODIGO]]</f>
        <v>RESORTES297</v>
      </c>
    </row>
    <row r="523" spans="1:12" x14ac:dyDescent="0.35">
      <c r="A523" t="s">
        <v>5513</v>
      </c>
      <c r="B523" s="23" t="s">
        <v>933</v>
      </c>
      <c r="C523" t="s">
        <v>7898</v>
      </c>
      <c r="D523" t="s">
        <v>932</v>
      </c>
      <c r="E523" s="21">
        <v>183.3</v>
      </c>
      <c r="L523" s="23" t="str">
        <f>+_01_CODIGOS_Y_COSTOS_xlsm[[#This Row],[FABRICA]]&amp;_01_CODIGOS_Y_COSTOS_xlsm[[#This Row],[CODIGO]]</f>
        <v>RESORTES298</v>
      </c>
    </row>
    <row r="524" spans="1:12" x14ac:dyDescent="0.35">
      <c r="A524" t="s">
        <v>5513</v>
      </c>
      <c r="B524" s="23" t="s">
        <v>934</v>
      </c>
      <c r="C524" t="s">
        <v>7899</v>
      </c>
      <c r="D524" t="s">
        <v>935</v>
      </c>
      <c r="E524" s="21">
        <v>0</v>
      </c>
      <c r="L524" s="23" t="str">
        <f>+_01_CODIGOS_Y_COSTOS_xlsm[[#This Row],[FABRICA]]&amp;_01_CODIGOS_Y_COSTOS_xlsm[[#This Row],[CODIGO]]</f>
        <v>RESORTES299</v>
      </c>
    </row>
    <row r="525" spans="1:12" x14ac:dyDescent="0.35">
      <c r="A525" t="s">
        <v>5513</v>
      </c>
      <c r="B525" s="23" t="s">
        <v>936</v>
      </c>
      <c r="C525" t="s">
        <v>7900</v>
      </c>
      <c r="D525" t="s">
        <v>7901</v>
      </c>
      <c r="E525" s="21">
        <v>0</v>
      </c>
      <c r="L525" s="23" t="str">
        <f>+_01_CODIGOS_Y_COSTOS_xlsm[[#This Row],[FABRICA]]&amp;_01_CODIGOS_Y_COSTOS_xlsm[[#This Row],[CODIGO]]</f>
        <v>RESORTES300</v>
      </c>
    </row>
    <row r="526" spans="1:12" x14ac:dyDescent="0.35">
      <c r="A526" t="s">
        <v>5513</v>
      </c>
      <c r="B526" s="23" t="s">
        <v>937</v>
      </c>
      <c r="C526" t="s">
        <v>7902</v>
      </c>
      <c r="D526" t="s">
        <v>7903</v>
      </c>
      <c r="E526" s="21">
        <v>0</v>
      </c>
      <c r="L526" s="23" t="str">
        <f>+_01_CODIGOS_Y_COSTOS_xlsm[[#This Row],[FABRICA]]&amp;_01_CODIGOS_Y_COSTOS_xlsm[[#This Row],[CODIGO]]</f>
        <v>RESORTES302</v>
      </c>
    </row>
    <row r="527" spans="1:12" x14ac:dyDescent="0.35">
      <c r="A527" t="s">
        <v>5513</v>
      </c>
      <c r="B527" s="23" t="s">
        <v>938</v>
      </c>
      <c r="C527" t="s">
        <v>7904</v>
      </c>
      <c r="D527" t="s">
        <v>7905</v>
      </c>
      <c r="E527" s="21">
        <v>0</v>
      </c>
      <c r="L527" s="23" t="str">
        <f>+_01_CODIGOS_Y_COSTOS_xlsm[[#This Row],[FABRICA]]&amp;_01_CODIGOS_Y_COSTOS_xlsm[[#This Row],[CODIGO]]</f>
        <v>RESORTES303</v>
      </c>
    </row>
    <row r="528" spans="1:12" x14ac:dyDescent="0.35">
      <c r="A528" t="s">
        <v>5513</v>
      </c>
      <c r="B528" s="23" t="s">
        <v>939</v>
      </c>
      <c r="C528" t="s">
        <v>7906</v>
      </c>
      <c r="D528" t="s">
        <v>7907</v>
      </c>
      <c r="E528" s="21">
        <v>0</v>
      </c>
      <c r="L528" s="23" t="str">
        <f>+_01_CODIGOS_Y_COSTOS_xlsm[[#This Row],[FABRICA]]&amp;_01_CODIGOS_Y_COSTOS_xlsm[[#This Row],[CODIGO]]</f>
        <v>RESORTES304</v>
      </c>
    </row>
    <row r="529" spans="1:12" x14ac:dyDescent="0.35">
      <c r="A529" t="s">
        <v>5513</v>
      </c>
      <c r="B529" s="23" t="s">
        <v>940</v>
      </c>
      <c r="C529" t="s">
        <v>7908</v>
      </c>
      <c r="D529" t="s">
        <v>7909</v>
      </c>
      <c r="E529" s="21">
        <v>0</v>
      </c>
      <c r="L529" s="23" t="str">
        <f>+_01_CODIGOS_Y_COSTOS_xlsm[[#This Row],[FABRICA]]&amp;_01_CODIGOS_Y_COSTOS_xlsm[[#This Row],[CODIGO]]</f>
        <v>RESORTES305</v>
      </c>
    </row>
    <row r="530" spans="1:12" x14ac:dyDescent="0.35">
      <c r="A530" t="s">
        <v>5513</v>
      </c>
      <c r="B530" s="23" t="s">
        <v>941</v>
      </c>
      <c r="C530" t="s">
        <v>7910</v>
      </c>
      <c r="D530" t="s">
        <v>7911</v>
      </c>
      <c r="E530" s="21">
        <v>0</v>
      </c>
      <c r="L530" s="23" t="str">
        <f>+_01_CODIGOS_Y_COSTOS_xlsm[[#This Row],[FABRICA]]&amp;_01_CODIGOS_Y_COSTOS_xlsm[[#This Row],[CODIGO]]</f>
        <v>RESORTES306</v>
      </c>
    </row>
    <row r="531" spans="1:12" x14ac:dyDescent="0.35">
      <c r="A531" t="s">
        <v>5513</v>
      </c>
      <c r="B531" s="23" t="s">
        <v>942</v>
      </c>
      <c r="C531" t="s">
        <v>7912</v>
      </c>
      <c r="D531" t="s">
        <v>7913</v>
      </c>
      <c r="E531" s="21">
        <v>0</v>
      </c>
      <c r="L531" s="23" t="str">
        <f>+_01_CODIGOS_Y_COSTOS_xlsm[[#This Row],[FABRICA]]&amp;_01_CODIGOS_Y_COSTOS_xlsm[[#This Row],[CODIGO]]</f>
        <v>RESORTES308</v>
      </c>
    </row>
    <row r="532" spans="1:12" x14ac:dyDescent="0.35">
      <c r="A532" t="s">
        <v>5513</v>
      </c>
      <c r="B532" s="23" t="s">
        <v>943</v>
      </c>
      <c r="C532" t="s">
        <v>7914</v>
      </c>
      <c r="D532" t="s">
        <v>7915</v>
      </c>
      <c r="E532" s="21">
        <v>0</v>
      </c>
      <c r="L532" s="23" t="str">
        <f>+_01_CODIGOS_Y_COSTOS_xlsm[[#This Row],[FABRICA]]&amp;_01_CODIGOS_Y_COSTOS_xlsm[[#This Row],[CODIGO]]</f>
        <v>RESORTES309</v>
      </c>
    </row>
    <row r="533" spans="1:12" x14ac:dyDescent="0.35">
      <c r="A533" t="s">
        <v>5513</v>
      </c>
      <c r="B533" s="23" t="s">
        <v>944</v>
      </c>
      <c r="C533" t="s">
        <v>7916</v>
      </c>
      <c r="D533" t="s">
        <v>7917</v>
      </c>
      <c r="E533" s="21">
        <v>0</v>
      </c>
      <c r="L533" s="23" t="str">
        <f>+_01_CODIGOS_Y_COSTOS_xlsm[[#This Row],[FABRICA]]&amp;_01_CODIGOS_Y_COSTOS_xlsm[[#This Row],[CODIGO]]</f>
        <v>RESORTES310</v>
      </c>
    </row>
    <row r="534" spans="1:12" x14ac:dyDescent="0.35">
      <c r="A534" t="s">
        <v>5513</v>
      </c>
      <c r="B534" s="23" t="s">
        <v>945</v>
      </c>
      <c r="C534" t="s">
        <v>7918</v>
      </c>
      <c r="D534" t="s">
        <v>7919</v>
      </c>
      <c r="E534" s="21">
        <v>0</v>
      </c>
      <c r="L534" s="23" t="str">
        <f>+_01_CODIGOS_Y_COSTOS_xlsm[[#This Row],[FABRICA]]&amp;_01_CODIGOS_Y_COSTOS_xlsm[[#This Row],[CODIGO]]</f>
        <v>RESORTES312</v>
      </c>
    </row>
    <row r="535" spans="1:12" x14ac:dyDescent="0.35">
      <c r="A535" t="s">
        <v>5513</v>
      </c>
      <c r="B535" s="23" t="s">
        <v>946</v>
      </c>
      <c r="C535" t="s">
        <v>7920</v>
      </c>
      <c r="D535" t="s">
        <v>7921</v>
      </c>
      <c r="E535" s="21">
        <v>0</v>
      </c>
      <c r="L535" s="23" t="str">
        <f>+_01_CODIGOS_Y_COSTOS_xlsm[[#This Row],[FABRICA]]&amp;_01_CODIGOS_Y_COSTOS_xlsm[[#This Row],[CODIGO]]</f>
        <v>RESORTES313</v>
      </c>
    </row>
    <row r="536" spans="1:12" x14ac:dyDescent="0.35">
      <c r="A536" t="s">
        <v>5513</v>
      </c>
      <c r="B536" s="23" t="s">
        <v>947</v>
      </c>
      <c r="C536" t="s">
        <v>7922</v>
      </c>
      <c r="D536" t="s">
        <v>7923</v>
      </c>
      <c r="E536" s="21">
        <v>0</v>
      </c>
      <c r="L536" s="23" t="str">
        <f>+_01_CODIGOS_Y_COSTOS_xlsm[[#This Row],[FABRICA]]&amp;_01_CODIGOS_Y_COSTOS_xlsm[[#This Row],[CODIGO]]</f>
        <v>RESORTES316</v>
      </c>
    </row>
    <row r="537" spans="1:12" x14ac:dyDescent="0.35">
      <c r="A537" t="s">
        <v>5513</v>
      </c>
      <c r="B537" s="23" t="s">
        <v>948</v>
      </c>
      <c r="C537" t="s">
        <v>7924</v>
      </c>
      <c r="D537" t="s">
        <v>7925</v>
      </c>
      <c r="E537" s="21">
        <v>0</v>
      </c>
      <c r="L537" s="23" t="str">
        <f>+_01_CODIGOS_Y_COSTOS_xlsm[[#This Row],[FABRICA]]&amp;_01_CODIGOS_Y_COSTOS_xlsm[[#This Row],[CODIGO]]</f>
        <v>RESORTES317</v>
      </c>
    </row>
    <row r="538" spans="1:12" x14ac:dyDescent="0.35">
      <c r="A538" t="s">
        <v>5513</v>
      </c>
      <c r="B538" s="23" t="s">
        <v>949</v>
      </c>
      <c r="C538" t="s">
        <v>7926</v>
      </c>
      <c r="D538" t="s">
        <v>7927</v>
      </c>
      <c r="E538" s="21">
        <v>0</v>
      </c>
      <c r="L538" s="23" t="str">
        <f>+_01_CODIGOS_Y_COSTOS_xlsm[[#This Row],[FABRICA]]&amp;_01_CODIGOS_Y_COSTOS_xlsm[[#This Row],[CODIGO]]</f>
        <v>RESORTES318</v>
      </c>
    </row>
    <row r="539" spans="1:12" x14ac:dyDescent="0.35">
      <c r="A539" t="s">
        <v>5513</v>
      </c>
      <c r="B539" s="23" t="s">
        <v>950</v>
      </c>
      <c r="C539" t="s">
        <v>7928</v>
      </c>
      <c r="D539" t="s">
        <v>7929</v>
      </c>
      <c r="E539" s="21">
        <v>0</v>
      </c>
      <c r="L539" s="23" t="str">
        <f>+_01_CODIGOS_Y_COSTOS_xlsm[[#This Row],[FABRICA]]&amp;_01_CODIGOS_Y_COSTOS_xlsm[[#This Row],[CODIGO]]</f>
        <v>RESORTES320</v>
      </c>
    </row>
    <row r="540" spans="1:12" x14ac:dyDescent="0.35">
      <c r="A540" t="s">
        <v>5513</v>
      </c>
      <c r="B540" s="23" t="s">
        <v>951</v>
      </c>
      <c r="C540" t="s">
        <v>7930</v>
      </c>
      <c r="D540" t="s">
        <v>7931</v>
      </c>
      <c r="E540" s="21">
        <v>225.6</v>
      </c>
      <c r="L540" s="23" t="str">
        <f>+_01_CODIGOS_Y_COSTOS_xlsm[[#This Row],[FABRICA]]&amp;_01_CODIGOS_Y_COSTOS_xlsm[[#This Row],[CODIGO]]</f>
        <v>RESORTES322</v>
      </c>
    </row>
    <row r="541" spans="1:12" x14ac:dyDescent="0.35">
      <c r="A541" t="s">
        <v>5513</v>
      </c>
      <c r="B541" s="23" t="s">
        <v>952</v>
      </c>
      <c r="C541" t="s">
        <v>7932</v>
      </c>
      <c r="D541" t="s">
        <v>7933</v>
      </c>
      <c r="E541" s="21">
        <v>225.6</v>
      </c>
      <c r="L541" s="23" t="str">
        <f>+_01_CODIGOS_Y_COSTOS_xlsm[[#This Row],[FABRICA]]&amp;_01_CODIGOS_Y_COSTOS_xlsm[[#This Row],[CODIGO]]</f>
        <v>RESORTES324</v>
      </c>
    </row>
    <row r="542" spans="1:12" x14ac:dyDescent="0.35">
      <c r="A542" t="s">
        <v>5513</v>
      </c>
      <c r="B542" s="23" t="s">
        <v>953</v>
      </c>
      <c r="C542" t="s">
        <v>7934</v>
      </c>
      <c r="D542" t="s">
        <v>7935</v>
      </c>
      <c r="E542" s="21">
        <v>267.89999999999998</v>
      </c>
      <c r="L542" s="23" t="str">
        <f>+_01_CODIGOS_Y_COSTOS_xlsm[[#This Row],[FABRICA]]&amp;_01_CODIGOS_Y_COSTOS_xlsm[[#This Row],[CODIGO]]</f>
        <v>RESORTES326</v>
      </c>
    </row>
    <row r="543" spans="1:12" x14ac:dyDescent="0.35">
      <c r="A543" t="s">
        <v>5513</v>
      </c>
      <c r="B543" s="23" t="s">
        <v>954</v>
      </c>
      <c r="C543" t="s">
        <v>7936</v>
      </c>
      <c r="D543" t="s">
        <v>7937</v>
      </c>
      <c r="E543" s="21">
        <v>239.7</v>
      </c>
      <c r="L543" s="23" t="str">
        <f>+_01_CODIGOS_Y_COSTOS_xlsm[[#This Row],[FABRICA]]&amp;_01_CODIGOS_Y_COSTOS_xlsm[[#This Row],[CODIGO]]</f>
        <v>RESORTES327</v>
      </c>
    </row>
    <row r="544" spans="1:12" x14ac:dyDescent="0.35">
      <c r="A544" t="s">
        <v>5513</v>
      </c>
      <c r="B544" s="23" t="s">
        <v>955</v>
      </c>
      <c r="C544" t="s">
        <v>7938</v>
      </c>
      <c r="D544" t="s">
        <v>7939</v>
      </c>
      <c r="E544" s="21">
        <v>0</v>
      </c>
      <c r="L544" s="23" t="str">
        <f>+_01_CODIGOS_Y_COSTOS_xlsm[[#This Row],[FABRICA]]&amp;_01_CODIGOS_Y_COSTOS_xlsm[[#This Row],[CODIGO]]</f>
        <v>RESORTES328</v>
      </c>
    </row>
    <row r="545" spans="1:12" x14ac:dyDescent="0.35">
      <c r="A545" t="s">
        <v>5513</v>
      </c>
      <c r="B545" s="23" t="s">
        <v>956</v>
      </c>
      <c r="C545" t="s">
        <v>7940</v>
      </c>
      <c r="D545" t="s">
        <v>7941</v>
      </c>
      <c r="E545" s="21">
        <v>211.5</v>
      </c>
      <c r="L545" s="23" t="str">
        <f>+_01_CODIGOS_Y_COSTOS_xlsm[[#This Row],[FABRICA]]&amp;_01_CODIGOS_Y_COSTOS_xlsm[[#This Row],[CODIGO]]</f>
        <v>RESORTES330</v>
      </c>
    </row>
    <row r="546" spans="1:12" x14ac:dyDescent="0.35">
      <c r="A546" t="s">
        <v>5513</v>
      </c>
      <c r="B546" s="23" t="s">
        <v>957</v>
      </c>
      <c r="C546" t="s">
        <v>7942</v>
      </c>
      <c r="D546" t="s">
        <v>7943</v>
      </c>
      <c r="E546" s="21">
        <v>0</v>
      </c>
      <c r="L546" s="23" t="str">
        <f>+_01_CODIGOS_Y_COSTOS_xlsm[[#This Row],[FABRICA]]&amp;_01_CODIGOS_Y_COSTOS_xlsm[[#This Row],[CODIGO]]</f>
        <v>RESORTES332</v>
      </c>
    </row>
    <row r="547" spans="1:12" x14ac:dyDescent="0.35">
      <c r="A547" t="s">
        <v>5513</v>
      </c>
      <c r="B547" s="23" t="s">
        <v>958</v>
      </c>
      <c r="C547" t="s">
        <v>7944</v>
      </c>
      <c r="D547" t="s">
        <v>7945</v>
      </c>
      <c r="E547" s="21">
        <v>0</v>
      </c>
      <c r="L547" s="23" t="str">
        <f>+_01_CODIGOS_Y_COSTOS_xlsm[[#This Row],[FABRICA]]&amp;_01_CODIGOS_Y_COSTOS_xlsm[[#This Row],[CODIGO]]</f>
        <v>RESORTES334</v>
      </c>
    </row>
    <row r="548" spans="1:12" x14ac:dyDescent="0.35">
      <c r="A548" t="s">
        <v>5513</v>
      </c>
      <c r="B548" s="23" t="s">
        <v>959</v>
      </c>
      <c r="C548" t="s">
        <v>7946</v>
      </c>
      <c r="D548" t="s">
        <v>7947</v>
      </c>
      <c r="E548" s="21">
        <v>0</v>
      </c>
      <c r="L548" s="23" t="str">
        <f>+_01_CODIGOS_Y_COSTOS_xlsm[[#This Row],[FABRICA]]&amp;_01_CODIGOS_Y_COSTOS_xlsm[[#This Row],[CODIGO]]</f>
        <v>RESORTES336</v>
      </c>
    </row>
    <row r="549" spans="1:12" x14ac:dyDescent="0.35">
      <c r="A549" t="s">
        <v>5513</v>
      </c>
      <c r="B549" s="23" t="s">
        <v>960</v>
      </c>
      <c r="C549" t="s">
        <v>7948</v>
      </c>
      <c r="D549" t="s">
        <v>7949</v>
      </c>
      <c r="E549" s="21">
        <v>0</v>
      </c>
      <c r="L549" s="23" t="str">
        <f>+_01_CODIGOS_Y_COSTOS_xlsm[[#This Row],[FABRICA]]&amp;_01_CODIGOS_Y_COSTOS_xlsm[[#This Row],[CODIGO]]</f>
        <v>RESORTES338</v>
      </c>
    </row>
    <row r="550" spans="1:12" x14ac:dyDescent="0.35">
      <c r="A550" t="s">
        <v>5513</v>
      </c>
      <c r="B550" s="23" t="s">
        <v>961</v>
      </c>
      <c r="C550" t="s">
        <v>7950</v>
      </c>
      <c r="D550" t="s">
        <v>7951</v>
      </c>
      <c r="E550" s="21">
        <v>0</v>
      </c>
      <c r="L550" s="23" t="str">
        <f>+_01_CODIGOS_Y_COSTOS_xlsm[[#This Row],[FABRICA]]&amp;_01_CODIGOS_Y_COSTOS_xlsm[[#This Row],[CODIGO]]</f>
        <v>RESORTES340</v>
      </c>
    </row>
    <row r="551" spans="1:12" x14ac:dyDescent="0.35">
      <c r="A551" t="s">
        <v>5513</v>
      </c>
      <c r="B551" s="23" t="s">
        <v>962</v>
      </c>
      <c r="C551" t="s">
        <v>7952</v>
      </c>
      <c r="D551" t="s">
        <v>7953</v>
      </c>
      <c r="E551" s="21">
        <v>0</v>
      </c>
      <c r="L551" s="23" t="str">
        <f>+_01_CODIGOS_Y_COSTOS_xlsm[[#This Row],[FABRICA]]&amp;_01_CODIGOS_Y_COSTOS_xlsm[[#This Row],[CODIGO]]</f>
        <v>RESORTES341</v>
      </c>
    </row>
    <row r="552" spans="1:12" x14ac:dyDescent="0.35">
      <c r="A552" t="s">
        <v>5513</v>
      </c>
      <c r="B552" s="23" t="s">
        <v>963</v>
      </c>
      <c r="C552" t="s">
        <v>7954</v>
      </c>
      <c r="D552" t="s">
        <v>7844</v>
      </c>
      <c r="E552" s="21">
        <v>0</v>
      </c>
      <c r="L552" s="23" t="str">
        <f>+_01_CODIGOS_Y_COSTOS_xlsm[[#This Row],[FABRICA]]&amp;_01_CODIGOS_Y_COSTOS_xlsm[[#This Row],[CODIGO]]</f>
        <v>RESORTES342</v>
      </c>
    </row>
    <row r="553" spans="1:12" x14ac:dyDescent="0.35">
      <c r="A553" t="s">
        <v>5513</v>
      </c>
      <c r="B553" s="23" t="s">
        <v>964</v>
      </c>
      <c r="C553" t="s">
        <v>7955</v>
      </c>
      <c r="D553" t="s">
        <v>7956</v>
      </c>
      <c r="E553" s="21">
        <v>0</v>
      </c>
      <c r="L553" s="23" t="str">
        <f>+_01_CODIGOS_Y_COSTOS_xlsm[[#This Row],[FABRICA]]&amp;_01_CODIGOS_Y_COSTOS_xlsm[[#This Row],[CODIGO]]</f>
        <v>RESORTES343</v>
      </c>
    </row>
    <row r="554" spans="1:12" x14ac:dyDescent="0.35">
      <c r="A554" t="s">
        <v>5513</v>
      </c>
      <c r="B554" s="23" t="s">
        <v>965</v>
      </c>
      <c r="C554" t="s">
        <v>7957</v>
      </c>
      <c r="D554" t="s">
        <v>7958</v>
      </c>
      <c r="E554" s="21">
        <v>0</v>
      </c>
      <c r="L554" s="23" t="str">
        <f>+_01_CODIGOS_Y_COSTOS_xlsm[[#This Row],[FABRICA]]&amp;_01_CODIGOS_Y_COSTOS_xlsm[[#This Row],[CODIGO]]</f>
        <v>RESORTES344</v>
      </c>
    </row>
    <row r="555" spans="1:12" x14ac:dyDescent="0.35">
      <c r="A555" t="s">
        <v>5513</v>
      </c>
      <c r="B555" s="23" t="s">
        <v>966</v>
      </c>
      <c r="C555" t="s">
        <v>7959</v>
      </c>
      <c r="D555" t="s">
        <v>7960</v>
      </c>
      <c r="E555" s="21">
        <v>0</v>
      </c>
      <c r="L555" s="23" t="str">
        <f>+_01_CODIGOS_Y_COSTOS_xlsm[[#This Row],[FABRICA]]&amp;_01_CODIGOS_Y_COSTOS_xlsm[[#This Row],[CODIGO]]</f>
        <v>RESORTES346</v>
      </c>
    </row>
    <row r="556" spans="1:12" x14ac:dyDescent="0.35">
      <c r="A556" t="s">
        <v>5513</v>
      </c>
      <c r="B556" s="23" t="s">
        <v>967</v>
      </c>
      <c r="C556" t="s">
        <v>7961</v>
      </c>
      <c r="D556" t="s">
        <v>7741</v>
      </c>
      <c r="E556" s="21">
        <v>0</v>
      </c>
      <c r="L556" s="23" t="str">
        <f>+_01_CODIGOS_Y_COSTOS_xlsm[[#This Row],[FABRICA]]&amp;_01_CODIGOS_Y_COSTOS_xlsm[[#This Row],[CODIGO]]</f>
        <v>RESORTES348</v>
      </c>
    </row>
    <row r="557" spans="1:12" x14ac:dyDescent="0.35">
      <c r="A557" t="s">
        <v>5513</v>
      </c>
      <c r="B557" s="23" t="s">
        <v>968</v>
      </c>
      <c r="C557" t="s">
        <v>7962</v>
      </c>
      <c r="D557" t="s">
        <v>7963</v>
      </c>
      <c r="E557" s="21">
        <v>0</v>
      </c>
      <c r="L557" s="23" t="str">
        <f>+_01_CODIGOS_Y_COSTOS_xlsm[[#This Row],[FABRICA]]&amp;_01_CODIGOS_Y_COSTOS_xlsm[[#This Row],[CODIGO]]</f>
        <v>RESORTES349</v>
      </c>
    </row>
    <row r="558" spans="1:12" x14ac:dyDescent="0.35">
      <c r="A558" t="s">
        <v>5513</v>
      </c>
      <c r="B558" s="23" t="s">
        <v>969</v>
      </c>
      <c r="C558" t="s">
        <v>7964</v>
      </c>
      <c r="D558" t="s">
        <v>7965</v>
      </c>
      <c r="E558" s="21">
        <v>0</v>
      </c>
      <c r="L558" s="23" t="str">
        <f>+_01_CODIGOS_Y_COSTOS_xlsm[[#This Row],[FABRICA]]&amp;_01_CODIGOS_Y_COSTOS_xlsm[[#This Row],[CODIGO]]</f>
        <v>RESORTES350</v>
      </c>
    </row>
    <row r="559" spans="1:12" x14ac:dyDescent="0.35">
      <c r="A559" t="s">
        <v>5513</v>
      </c>
      <c r="B559" s="23" t="s">
        <v>970</v>
      </c>
      <c r="C559" t="s">
        <v>7966</v>
      </c>
      <c r="D559" t="s">
        <v>7967</v>
      </c>
      <c r="E559" s="21">
        <v>0</v>
      </c>
      <c r="L559" s="23" t="str">
        <f>+_01_CODIGOS_Y_COSTOS_xlsm[[#This Row],[FABRICA]]&amp;_01_CODIGOS_Y_COSTOS_xlsm[[#This Row],[CODIGO]]</f>
        <v>RESORTES352</v>
      </c>
    </row>
    <row r="560" spans="1:12" x14ac:dyDescent="0.35">
      <c r="A560" t="s">
        <v>5513</v>
      </c>
      <c r="B560" s="23" t="s">
        <v>971</v>
      </c>
      <c r="C560" t="s">
        <v>7968</v>
      </c>
      <c r="D560" t="s">
        <v>7967</v>
      </c>
      <c r="E560" s="21">
        <v>0</v>
      </c>
      <c r="L560" s="23" t="str">
        <f>+_01_CODIGOS_Y_COSTOS_xlsm[[#This Row],[FABRICA]]&amp;_01_CODIGOS_Y_COSTOS_xlsm[[#This Row],[CODIGO]]</f>
        <v>RESORTES353</v>
      </c>
    </row>
    <row r="561" spans="1:12" x14ac:dyDescent="0.35">
      <c r="A561" t="s">
        <v>5513</v>
      </c>
      <c r="B561" s="23" t="s">
        <v>972</v>
      </c>
      <c r="C561" t="s">
        <v>7969</v>
      </c>
      <c r="D561" t="s">
        <v>7970</v>
      </c>
      <c r="E561" s="21">
        <v>0</v>
      </c>
      <c r="L561" s="23" t="str">
        <f>+_01_CODIGOS_Y_COSTOS_xlsm[[#This Row],[FABRICA]]&amp;_01_CODIGOS_Y_COSTOS_xlsm[[#This Row],[CODIGO]]</f>
        <v>RESORTES354</v>
      </c>
    </row>
    <row r="562" spans="1:12" x14ac:dyDescent="0.35">
      <c r="A562" t="s">
        <v>5513</v>
      </c>
      <c r="B562" s="23" t="s">
        <v>973</v>
      </c>
      <c r="C562" t="s">
        <v>7971</v>
      </c>
      <c r="D562" t="s">
        <v>7972</v>
      </c>
      <c r="E562" s="21">
        <v>0</v>
      </c>
      <c r="L562" s="23" t="str">
        <f>+_01_CODIGOS_Y_COSTOS_xlsm[[#This Row],[FABRICA]]&amp;_01_CODIGOS_Y_COSTOS_xlsm[[#This Row],[CODIGO]]</f>
        <v>RESORTES355</v>
      </c>
    </row>
    <row r="563" spans="1:12" x14ac:dyDescent="0.35">
      <c r="A563" t="s">
        <v>5513</v>
      </c>
      <c r="B563" s="23" t="s">
        <v>974</v>
      </c>
      <c r="C563" t="s">
        <v>7973</v>
      </c>
      <c r="D563" t="s">
        <v>7974</v>
      </c>
      <c r="E563" s="21">
        <v>0</v>
      </c>
      <c r="L563" s="23" t="str">
        <f>+_01_CODIGOS_Y_COSTOS_xlsm[[#This Row],[FABRICA]]&amp;_01_CODIGOS_Y_COSTOS_xlsm[[#This Row],[CODIGO]]</f>
        <v>RESORTES356</v>
      </c>
    </row>
    <row r="564" spans="1:12" x14ac:dyDescent="0.35">
      <c r="A564" t="s">
        <v>5513</v>
      </c>
      <c r="B564" s="23" t="s">
        <v>975</v>
      </c>
      <c r="C564" t="s">
        <v>7975</v>
      </c>
      <c r="D564" t="s">
        <v>7976</v>
      </c>
      <c r="E564" s="21">
        <v>0</v>
      </c>
      <c r="L564" s="23" t="str">
        <f>+_01_CODIGOS_Y_COSTOS_xlsm[[#This Row],[FABRICA]]&amp;_01_CODIGOS_Y_COSTOS_xlsm[[#This Row],[CODIGO]]</f>
        <v>RESORTES358</v>
      </c>
    </row>
    <row r="565" spans="1:12" x14ac:dyDescent="0.35">
      <c r="A565" t="s">
        <v>5513</v>
      </c>
      <c r="B565" s="23" t="s">
        <v>976</v>
      </c>
      <c r="C565" t="s">
        <v>7977</v>
      </c>
      <c r="D565" t="s">
        <v>7978</v>
      </c>
      <c r="E565" s="21">
        <v>0</v>
      </c>
      <c r="L565" s="23" t="str">
        <f>+_01_CODIGOS_Y_COSTOS_xlsm[[#This Row],[FABRICA]]&amp;_01_CODIGOS_Y_COSTOS_xlsm[[#This Row],[CODIGO]]</f>
        <v>RESORTES360</v>
      </c>
    </row>
    <row r="566" spans="1:12" x14ac:dyDescent="0.35">
      <c r="A566" t="s">
        <v>5513</v>
      </c>
      <c r="B566" s="23" t="s">
        <v>977</v>
      </c>
      <c r="C566" t="s">
        <v>7979</v>
      </c>
      <c r="D566" t="s">
        <v>7980</v>
      </c>
      <c r="E566" s="21">
        <v>282</v>
      </c>
      <c r="L566" s="23" t="str">
        <f>+_01_CODIGOS_Y_COSTOS_xlsm[[#This Row],[FABRICA]]&amp;_01_CODIGOS_Y_COSTOS_xlsm[[#This Row],[CODIGO]]</f>
        <v>RESORTES362</v>
      </c>
    </row>
    <row r="567" spans="1:12" x14ac:dyDescent="0.35">
      <c r="A567" t="s">
        <v>5513</v>
      </c>
      <c r="B567" s="23" t="s">
        <v>978</v>
      </c>
      <c r="C567" t="s">
        <v>7981</v>
      </c>
      <c r="D567" t="s">
        <v>7982</v>
      </c>
      <c r="E567" s="21">
        <v>0</v>
      </c>
      <c r="L567" s="23" t="str">
        <f>+_01_CODIGOS_Y_COSTOS_xlsm[[#This Row],[FABRICA]]&amp;_01_CODIGOS_Y_COSTOS_xlsm[[#This Row],[CODIGO]]</f>
        <v>RESORTES364</v>
      </c>
    </row>
    <row r="568" spans="1:12" x14ac:dyDescent="0.35">
      <c r="A568" t="s">
        <v>5513</v>
      </c>
      <c r="B568" s="23" t="s">
        <v>979</v>
      </c>
      <c r="C568" t="s">
        <v>7983</v>
      </c>
      <c r="D568" t="s">
        <v>7984</v>
      </c>
      <c r="E568" s="21">
        <v>239.7</v>
      </c>
      <c r="L568" s="23" t="str">
        <f>+_01_CODIGOS_Y_COSTOS_xlsm[[#This Row],[FABRICA]]&amp;_01_CODIGOS_Y_COSTOS_xlsm[[#This Row],[CODIGO]]</f>
        <v>RESORTES365</v>
      </c>
    </row>
    <row r="569" spans="1:12" x14ac:dyDescent="0.35">
      <c r="A569" t="s">
        <v>5513</v>
      </c>
      <c r="B569" s="23" t="s">
        <v>980</v>
      </c>
      <c r="C569" t="s">
        <v>7985</v>
      </c>
      <c r="D569" t="s">
        <v>7986</v>
      </c>
      <c r="E569" s="21">
        <v>0</v>
      </c>
      <c r="L569" s="23" t="str">
        <f>+_01_CODIGOS_Y_COSTOS_xlsm[[#This Row],[FABRICA]]&amp;_01_CODIGOS_Y_COSTOS_xlsm[[#This Row],[CODIGO]]</f>
        <v>RESORTES366</v>
      </c>
    </row>
    <row r="570" spans="1:12" x14ac:dyDescent="0.35">
      <c r="A570" t="s">
        <v>5513</v>
      </c>
      <c r="B570" s="23" t="s">
        <v>981</v>
      </c>
      <c r="C570" t="s">
        <v>7987</v>
      </c>
      <c r="D570" t="s">
        <v>7988</v>
      </c>
      <c r="E570" s="21">
        <v>239.7</v>
      </c>
      <c r="L570" s="23" t="str">
        <f>+_01_CODIGOS_Y_COSTOS_xlsm[[#This Row],[FABRICA]]&amp;_01_CODIGOS_Y_COSTOS_xlsm[[#This Row],[CODIGO]]</f>
        <v>RESORTES367</v>
      </c>
    </row>
    <row r="571" spans="1:12" x14ac:dyDescent="0.35">
      <c r="A571" t="s">
        <v>5513</v>
      </c>
      <c r="B571" s="23" t="s">
        <v>982</v>
      </c>
      <c r="C571" t="s">
        <v>7989</v>
      </c>
      <c r="D571" t="s">
        <v>7990</v>
      </c>
      <c r="E571" s="21">
        <v>310.2</v>
      </c>
      <c r="L571" s="23" t="str">
        <f>+_01_CODIGOS_Y_COSTOS_xlsm[[#This Row],[FABRICA]]&amp;_01_CODIGOS_Y_COSTOS_xlsm[[#This Row],[CODIGO]]</f>
        <v>RESORTES368</v>
      </c>
    </row>
    <row r="572" spans="1:12" x14ac:dyDescent="0.35">
      <c r="A572" t="s">
        <v>5513</v>
      </c>
      <c r="B572" s="23" t="s">
        <v>983</v>
      </c>
      <c r="C572" t="s">
        <v>7991</v>
      </c>
      <c r="D572" t="s">
        <v>7992</v>
      </c>
      <c r="E572" s="21">
        <v>282</v>
      </c>
      <c r="L572" s="23" t="str">
        <f>+_01_CODIGOS_Y_COSTOS_xlsm[[#This Row],[FABRICA]]&amp;_01_CODIGOS_Y_COSTOS_xlsm[[#This Row],[CODIGO]]</f>
        <v>RESORTES370</v>
      </c>
    </row>
    <row r="573" spans="1:12" x14ac:dyDescent="0.35">
      <c r="A573" t="s">
        <v>5513</v>
      </c>
      <c r="B573" s="23" t="s">
        <v>984</v>
      </c>
      <c r="C573" t="s">
        <v>7993</v>
      </c>
      <c r="D573" t="s">
        <v>7994</v>
      </c>
      <c r="E573" s="21">
        <v>0</v>
      </c>
      <c r="L573" s="23" t="str">
        <f>+_01_CODIGOS_Y_COSTOS_xlsm[[#This Row],[FABRICA]]&amp;_01_CODIGOS_Y_COSTOS_xlsm[[#This Row],[CODIGO]]</f>
        <v>RESORTES371</v>
      </c>
    </row>
    <row r="574" spans="1:12" x14ac:dyDescent="0.35">
      <c r="A574" t="s">
        <v>5513</v>
      </c>
      <c r="B574" s="23" t="s">
        <v>985</v>
      </c>
      <c r="C574" t="s">
        <v>7995</v>
      </c>
      <c r="D574" t="s">
        <v>7996</v>
      </c>
      <c r="E574" s="21">
        <v>0</v>
      </c>
      <c r="L574" s="23" t="str">
        <f>+_01_CODIGOS_Y_COSTOS_xlsm[[#This Row],[FABRICA]]&amp;_01_CODIGOS_Y_COSTOS_xlsm[[#This Row],[CODIGO]]</f>
        <v>RESORTES372</v>
      </c>
    </row>
    <row r="575" spans="1:12" x14ac:dyDescent="0.35">
      <c r="A575" t="s">
        <v>5513</v>
      </c>
      <c r="B575" s="23" t="s">
        <v>986</v>
      </c>
      <c r="C575" t="s">
        <v>7997</v>
      </c>
      <c r="D575" t="s">
        <v>7998</v>
      </c>
      <c r="E575" s="21">
        <v>310.2</v>
      </c>
      <c r="L575" s="23" t="str">
        <f>+_01_CODIGOS_Y_COSTOS_xlsm[[#This Row],[FABRICA]]&amp;_01_CODIGOS_Y_COSTOS_xlsm[[#This Row],[CODIGO]]</f>
        <v>RESORTES374</v>
      </c>
    </row>
    <row r="576" spans="1:12" x14ac:dyDescent="0.35">
      <c r="A576" t="s">
        <v>5513</v>
      </c>
      <c r="B576" s="23" t="s">
        <v>987</v>
      </c>
      <c r="C576" t="s">
        <v>7999</v>
      </c>
      <c r="D576" t="s">
        <v>8000</v>
      </c>
      <c r="E576" s="21">
        <v>310.2</v>
      </c>
      <c r="L576" s="23" t="str">
        <f>+_01_CODIGOS_Y_COSTOS_xlsm[[#This Row],[FABRICA]]&amp;_01_CODIGOS_Y_COSTOS_xlsm[[#This Row],[CODIGO]]</f>
        <v>RESORTES375</v>
      </c>
    </row>
    <row r="577" spans="1:12" x14ac:dyDescent="0.35">
      <c r="A577" t="s">
        <v>5513</v>
      </c>
      <c r="B577" s="23" t="s">
        <v>988</v>
      </c>
      <c r="C577" t="s">
        <v>8001</v>
      </c>
      <c r="D577" t="s">
        <v>8002</v>
      </c>
      <c r="E577" s="21">
        <v>0</v>
      </c>
      <c r="L577" s="23" t="str">
        <f>+_01_CODIGOS_Y_COSTOS_xlsm[[#This Row],[FABRICA]]&amp;_01_CODIGOS_Y_COSTOS_xlsm[[#This Row],[CODIGO]]</f>
        <v>RESORTES376</v>
      </c>
    </row>
    <row r="578" spans="1:12" x14ac:dyDescent="0.35">
      <c r="A578" t="s">
        <v>5513</v>
      </c>
      <c r="B578" s="23" t="s">
        <v>989</v>
      </c>
      <c r="C578" t="s">
        <v>8003</v>
      </c>
      <c r="D578" t="s">
        <v>8004</v>
      </c>
      <c r="E578" s="21">
        <v>282</v>
      </c>
      <c r="L578" s="23" t="str">
        <f>+_01_CODIGOS_Y_COSTOS_xlsm[[#This Row],[FABRICA]]&amp;_01_CODIGOS_Y_COSTOS_xlsm[[#This Row],[CODIGO]]</f>
        <v>RESORTES377</v>
      </c>
    </row>
    <row r="579" spans="1:12" x14ac:dyDescent="0.35">
      <c r="A579" t="s">
        <v>5513</v>
      </c>
      <c r="B579" s="23" t="s">
        <v>990</v>
      </c>
      <c r="C579" t="s">
        <v>8005</v>
      </c>
      <c r="D579" t="s">
        <v>8006</v>
      </c>
      <c r="E579" s="21">
        <v>282</v>
      </c>
      <c r="L579" s="23" t="str">
        <f>+_01_CODIGOS_Y_COSTOS_xlsm[[#This Row],[FABRICA]]&amp;_01_CODIGOS_Y_COSTOS_xlsm[[#This Row],[CODIGO]]</f>
        <v>RESORTES378</v>
      </c>
    </row>
    <row r="580" spans="1:12" x14ac:dyDescent="0.35">
      <c r="A580" t="s">
        <v>5513</v>
      </c>
      <c r="B580" s="23" t="s">
        <v>991</v>
      </c>
      <c r="C580" t="s">
        <v>8007</v>
      </c>
      <c r="D580" t="s">
        <v>8008</v>
      </c>
      <c r="E580" s="21">
        <v>0</v>
      </c>
      <c r="L580" s="23" t="str">
        <f>+_01_CODIGOS_Y_COSTOS_xlsm[[#This Row],[FABRICA]]&amp;_01_CODIGOS_Y_COSTOS_xlsm[[#This Row],[CODIGO]]</f>
        <v>RESORTES380</v>
      </c>
    </row>
    <row r="581" spans="1:12" x14ac:dyDescent="0.35">
      <c r="A581" t="s">
        <v>5513</v>
      </c>
      <c r="B581" s="23" t="s">
        <v>992</v>
      </c>
      <c r="C581" t="s">
        <v>8009</v>
      </c>
      <c r="D581" t="s">
        <v>8010</v>
      </c>
      <c r="E581" s="21">
        <v>0</v>
      </c>
      <c r="L581" s="23" t="str">
        <f>+_01_CODIGOS_Y_COSTOS_xlsm[[#This Row],[FABRICA]]&amp;_01_CODIGOS_Y_COSTOS_xlsm[[#This Row],[CODIGO]]</f>
        <v>RESORTES381</v>
      </c>
    </row>
    <row r="582" spans="1:12" x14ac:dyDescent="0.35">
      <c r="A582" t="s">
        <v>5513</v>
      </c>
      <c r="B582" s="23" t="s">
        <v>993</v>
      </c>
      <c r="C582" t="s">
        <v>8011</v>
      </c>
      <c r="D582" t="s">
        <v>8012</v>
      </c>
      <c r="E582" s="21">
        <v>0</v>
      </c>
      <c r="L582" s="23" t="str">
        <f>+_01_CODIGOS_Y_COSTOS_xlsm[[#This Row],[FABRICA]]&amp;_01_CODIGOS_Y_COSTOS_xlsm[[#This Row],[CODIGO]]</f>
        <v>RESORTES382</v>
      </c>
    </row>
    <row r="583" spans="1:12" x14ac:dyDescent="0.35">
      <c r="A583" t="s">
        <v>5513</v>
      </c>
      <c r="B583" s="23" t="s">
        <v>994</v>
      </c>
      <c r="C583" t="s">
        <v>8013</v>
      </c>
      <c r="D583" t="s">
        <v>8014</v>
      </c>
      <c r="E583" s="21">
        <v>380.7</v>
      </c>
      <c r="L583" s="23" t="str">
        <f>+_01_CODIGOS_Y_COSTOS_xlsm[[#This Row],[FABRICA]]&amp;_01_CODIGOS_Y_COSTOS_xlsm[[#This Row],[CODIGO]]</f>
        <v>RESORTES383</v>
      </c>
    </row>
    <row r="584" spans="1:12" x14ac:dyDescent="0.35">
      <c r="A584" t="s">
        <v>5513</v>
      </c>
      <c r="B584" s="23" t="s">
        <v>995</v>
      </c>
      <c r="C584" t="s">
        <v>8015</v>
      </c>
      <c r="D584" t="s">
        <v>8016</v>
      </c>
      <c r="E584" s="21">
        <v>0</v>
      </c>
      <c r="L584" s="23" t="str">
        <f>+_01_CODIGOS_Y_COSTOS_xlsm[[#This Row],[FABRICA]]&amp;_01_CODIGOS_Y_COSTOS_xlsm[[#This Row],[CODIGO]]</f>
        <v>RESORTES384</v>
      </c>
    </row>
    <row r="585" spans="1:12" x14ac:dyDescent="0.35">
      <c r="A585" t="s">
        <v>5513</v>
      </c>
      <c r="B585" s="23" t="s">
        <v>996</v>
      </c>
      <c r="C585" t="s">
        <v>8017</v>
      </c>
      <c r="D585" t="s">
        <v>8018</v>
      </c>
      <c r="E585" s="21">
        <v>0</v>
      </c>
      <c r="L585" s="23" t="str">
        <f>+_01_CODIGOS_Y_COSTOS_xlsm[[#This Row],[FABRICA]]&amp;_01_CODIGOS_Y_COSTOS_xlsm[[#This Row],[CODIGO]]</f>
        <v>RESORTES385</v>
      </c>
    </row>
    <row r="586" spans="1:12" x14ac:dyDescent="0.35">
      <c r="A586" t="s">
        <v>5513</v>
      </c>
      <c r="B586" s="23" t="s">
        <v>997</v>
      </c>
      <c r="C586" t="s">
        <v>8019</v>
      </c>
      <c r="D586" t="s">
        <v>4792</v>
      </c>
      <c r="E586" s="21">
        <v>423</v>
      </c>
      <c r="L586" s="23" t="str">
        <f>+_01_CODIGOS_Y_COSTOS_xlsm[[#This Row],[FABRICA]]&amp;_01_CODIGOS_Y_COSTOS_xlsm[[#This Row],[CODIGO]]</f>
        <v>RESORTES386</v>
      </c>
    </row>
    <row r="587" spans="1:12" x14ac:dyDescent="0.35">
      <c r="A587" t="s">
        <v>5513</v>
      </c>
      <c r="B587" s="23" t="s">
        <v>998</v>
      </c>
      <c r="C587" t="s">
        <v>8020</v>
      </c>
      <c r="D587" t="s">
        <v>8021</v>
      </c>
      <c r="E587" s="21">
        <v>423</v>
      </c>
      <c r="L587" s="23" t="str">
        <f>+_01_CODIGOS_Y_COSTOS_xlsm[[#This Row],[FABRICA]]&amp;_01_CODIGOS_Y_COSTOS_xlsm[[#This Row],[CODIGO]]</f>
        <v>RESORTES387</v>
      </c>
    </row>
    <row r="588" spans="1:12" x14ac:dyDescent="0.35">
      <c r="A588" t="s">
        <v>5513</v>
      </c>
      <c r="B588" s="23" t="s">
        <v>999</v>
      </c>
      <c r="C588" t="s">
        <v>8022</v>
      </c>
      <c r="D588" t="s">
        <v>8023</v>
      </c>
      <c r="E588" s="21">
        <v>0</v>
      </c>
      <c r="L588" s="23" t="str">
        <f>+_01_CODIGOS_Y_COSTOS_xlsm[[#This Row],[FABRICA]]&amp;_01_CODIGOS_Y_COSTOS_xlsm[[#This Row],[CODIGO]]</f>
        <v>RESORTES388</v>
      </c>
    </row>
    <row r="589" spans="1:12" x14ac:dyDescent="0.35">
      <c r="A589" t="s">
        <v>5513</v>
      </c>
      <c r="B589" s="23" t="s">
        <v>1000</v>
      </c>
      <c r="C589" t="s">
        <v>8024</v>
      </c>
      <c r="D589" t="s">
        <v>8025</v>
      </c>
      <c r="E589" s="21">
        <v>0</v>
      </c>
      <c r="L589" s="23" t="str">
        <f>+_01_CODIGOS_Y_COSTOS_xlsm[[#This Row],[FABRICA]]&amp;_01_CODIGOS_Y_COSTOS_xlsm[[#This Row],[CODIGO]]</f>
        <v>RESORTES389</v>
      </c>
    </row>
    <row r="590" spans="1:12" x14ac:dyDescent="0.35">
      <c r="A590" t="s">
        <v>5513</v>
      </c>
      <c r="B590" s="23" t="s">
        <v>1001</v>
      </c>
      <c r="C590" t="s">
        <v>8026</v>
      </c>
      <c r="D590" t="s">
        <v>1002</v>
      </c>
      <c r="E590" s="21">
        <v>0</v>
      </c>
      <c r="L590" s="23" t="str">
        <f>+_01_CODIGOS_Y_COSTOS_xlsm[[#This Row],[FABRICA]]&amp;_01_CODIGOS_Y_COSTOS_xlsm[[#This Row],[CODIGO]]</f>
        <v>RESORTES393</v>
      </c>
    </row>
    <row r="591" spans="1:12" x14ac:dyDescent="0.35">
      <c r="A591" t="s">
        <v>5513</v>
      </c>
      <c r="B591" s="23" t="s">
        <v>1003</v>
      </c>
      <c r="C591" t="s">
        <v>8027</v>
      </c>
      <c r="D591" t="s">
        <v>1004</v>
      </c>
      <c r="E591" s="21">
        <v>0</v>
      </c>
      <c r="L591" s="23" t="str">
        <f>+_01_CODIGOS_Y_COSTOS_xlsm[[#This Row],[FABRICA]]&amp;_01_CODIGOS_Y_COSTOS_xlsm[[#This Row],[CODIGO]]</f>
        <v>RESORTES394</v>
      </c>
    </row>
    <row r="592" spans="1:12" x14ac:dyDescent="0.35">
      <c r="A592" t="s">
        <v>5513</v>
      </c>
      <c r="B592" s="23" t="s">
        <v>1005</v>
      </c>
      <c r="C592" t="s">
        <v>8028</v>
      </c>
      <c r="D592" t="s">
        <v>1006</v>
      </c>
      <c r="E592" s="21">
        <v>0</v>
      </c>
      <c r="L592" s="23" t="str">
        <f>+_01_CODIGOS_Y_COSTOS_xlsm[[#This Row],[FABRICA]]&amp;_01_CODIGOS_Y_COSTOS_xlsm[[#This Row],[CODIGO]]</f>
        <v>RESORTES395</v>
      </c>
    </row>
    <row r="593" spans="1:12" x14ac:dyDescent="0.35">
      <c r="A593" t="s">
        <v>5513</v>
      </c>
      <c r="B593" s="23" t="s">
        <v>1007</v>
      </c>
      <c r="C593" t="s">
        <v>8029</v>
      </c>
      <c r="D593" t="s">
        <v>1008</v>
      </c>
      <c r="E593" s="21">
        <v>0</v>
      </c>
      <c r="L593" s="23" t="str">
        <f>+_01_CODIGOS_Y_COSTOS_xlsm[[#This Row],[FABRICA]]&amp;_01_CODIGOS_Y_COSTOS_xlsm[[#This Row],[CODIGO]]</f>
        <v>RESORTES396</v>
      </c>
    </row>
    <row r="594" spans="1:12" x14ac:dyDescent="0.35">
      <c r="A594" t="s">
        <v>5513</v>
      </c>
      <c r="B594" s="23" t="s">
        <v>1009</v>
      </c>
      <c r="C594" t="s">
        <v>8030</v>
      </c>
      <c r="D594" t="s">
        <v>1010</v>
      </c>
      <c r="E594" s="21">
        <v>0</v>
      </c>
      <c r="L594" s="23" t="str">
        <f>+_01_CODIGOS_Y_COSTOS_xlsm[[#This Row],[FABRICA]]&amp;_01_CODIGOS_Y_COSTOS_xlsm[[#This Row],[CODIGO]]</f>
        <v>RESORTES397</v>
      </c>
    </row>
    <row r="595" spans="1:12" x14ac:dyDescent="0.35">
      <c r="A595" t="s">
        <v>5513</v>
      </c>
      <c r="B595" s="23" t="s">
        <v>1011</v>
      </c>
      <c r="C595" t="s">
        <v>8031</v>
      </c>
      <c r="D595" t="s">
        <v>1012</v>
      </c>
      <c r="E595" s="21">
        <v>0</v>
      </c>
      <c r="L595" s="23" t="str">
        <f>+_01_CODIGOS_Y_COSTOS_xlsm[[#This Row],[FABRICA]]&amp;_01_CODIGOS_Y_COSTOS_xlsm[[#This Row],[CODIGO]]</f>
        <v>RESORTES398</v>
      </c>
    </row>
    <row r="596" spans="1:12" x14ac:dyDescent="0.35">
      <c r="A596" t="s">
        <v>5513</v>
      </c>
      <c r="B596" s="23" t="s">
        <v>1013</v>
      </c>
      <c r="C596" t="s">
        <v>8032</v>
      </c>
      <c r="D596" t="s">
        <v>1014</v>
      </c>
      <c r="E596" s="21">
        <v>0</v>
      </c>
      <c r="L596" s="23" t="str">
        <f>+_01_CODIGOS_Y_COSTOS_xlsm[[#This Row],[FABRICA]]&amp;_01_CODIGOS_Y_COSTOS_xlsm[[#This Row],[CODIGO]]</f>
        <v>RESORTES399</v>
      </c>
    </row>
    <row r="597" spans="1:12" x14ac:dyDescent="0.35">
      <c r="A597" t="s">
        <v>5513</v>
      </c>
      <c r="B597" s="23" t="s">
        <v>1015</v>
      </c>
      <c r="C597" t="s">
        <v>8033</v>
      </c>
      <c r="D597" t="s">
        <v>1016</v>
      </c>
      <c r="E597" s="21">
        <v>0</v>
      </c>
      <c r="L597" s="23" t="str">
        <f>+_01_CODIGOS_Y_COSTOS_xlsm[[#This Row],[FABRICA]]&amp;_01_CODIGOS_Y_COSTOS_xlsm[[#This Row],[CODIGO]]</f>
        <v>RESORTES400</v>
      </c>
    </row>
    <row r="598" spans="1:12" x14ac:dyDescent="0.35">
      <c r="A598" t="s">
        <v>5513</v>
      </c>
      <c r="B598" s="23" t="s">
        <v>1017</v>
      </c>
      <c r="C598" t="s">
        <v>8034</v>
      </c>
      <c r="D598" t="s">
        <v>1018</v>
      </c>
      <c r="E598" s="21">
        <v>0</v>
      </c>
      <c r="L598" s="23" t="str">
        <f>+_01_CODIGOS_Y_COSTOS_xlsm[[#This Row],[FABRICA]]&amp;_01_CODIGOS_Y_COSTOS_xlsm[[#This Row],[CODIGO]]</f>
        <v>RESORTES401</v>
      </c>
    </row>
    <row r="599" spans="1:12" x14ac:dyDescent="0.35">
      <c r="A599" t="s">
        <v>5513</v>
      </c>
      <c r="B599" s="23" t="s">
        <v>1019</v>
      </c>
      <c r="C599" t="s">
        <v>8035</v>
      </c>
      <c r="D599" t="s">
        <v>1020</v>
      </c>
      <c r="E599" s="21">
        <v>0</v>
      </c>
      <c r="L599" s="23" t="str">
        <f>+_01_CODIGOS_Y_COSTOS_xlsm[[#This Row],[FABRICA]]&amp;_01_CODIGOS_Y_COSTOS_xlsm[[#This Row],[CODIGO]]</f>
        <v>RESORTES402</v>
      </c>
    </row>
    <row r="600" spans="1:12" x14ac:dyDescent="0.35">
      <c r="A600" t="s">
        <v>5513</v>
      </c>
      <c r="B600" s="23" t="s">
        <v>1021</v>
      </c>
      <c r="C600" t="s">
        <v>8036</v>
      </c>
      <c r="D600" t="s">
        <v>1022</v>
      </c>
      <c r="E600" s="21">
        <v>0</v>
      </c>
      <c r="L600" s="23" t="str">
        <f>+_01_CODIGOS_Y_COSTOS_xlsm[[#This Row],[FABRICA]]&amp;_01_CODIGOS_Y_COSTOS_xlsm[[#This Row],[CODIGO]]</f>
        <v>RESORTES403</v>
      </c>
    </row>
    <row r="601" spans="1:12" x14ac:dyDescent="0.35">
      <c r="A601" t="s">
        <v>5513</v>
      </c>
      <c r="B601" s="23" t="s">
        <v>1023</v>
      </c>
      <c r="C601" t="s">
        <v>8037</v>
      </c>
      <c r="D601" t="s">
        <v>1020</v>
      </c>
      <c r="E601" s="21">
        <v>0</v>
      </c>
      <c r="L601" s="23" t="str">
        <f>+_01_CODIGOS_Y_COSTOS_xlsm[[#This Row],[FABRICA]]&amp;_01_CODIGOS_Y_COSTOS_xlsm[[#This Row],[CODIGO]]</f>
        <v>RESORTES404</v>
      </c>
    </row>
    <row r="602" spans="1:12" x14ac:dyDescent="0.35">
      <c r="A602" t="s">
        <v>5513</v>
      </c>
      <c r="B602" s="23" t="s">
        <v>1024</v>
      </c>
      <c r="C602" t="s">
        <v>8038</v>
      </c>
      <c r="D602" t="s">
        <v>1025</v>
      </c>
      <c r="E602" s="21">
        <v>0</v>
      </c>
      <c r="L602" s="23" t="str">
        <f>+_01_CODIGOS_Y_COSTOS_xlsm[[#This Row],[FABRICA]]&amp;_01_CODIGOS_Y_COSTOS_xlsm[[#This Row],[CODIGO]]</f>
        <v>RESORTES405</v>
      </c>
    </row>
    <row r="603" spans="1:12" x14ac:dyDescent="0.35">
      <c r="A603" t="s">
        <v>5513</v>
      </c>
      <c r="B603" s="23" t="s">
        <v>1026</v>
      </c>
      <c r="C603" t="s">
        <v>8039</v>
      </c>
      <c r="D603" t="s">
        <v>1027</v>
      </c>
      <c r="E603" s="21">
        <v>126.9</v>
      </c>
      <c r="L603" s="23" t="str">
        <f>+_01_CODIGOS_Y_COSTOS_xlsm[[#This Row],[FABRICA]]&amp;_01_CODIGOS_Y_COSTOS_xlsm[[#This Row],[CODIGO]]</f>
        <v>RESORTES407</v>
      </c>
    </row>
    <row r="604" spans="1:12" x14ac:dyDescent="0.35">
      <c r="A604" t="s">
        <v>5513</v>
      </c>
      <c r="B604" s="23" t="s">
        <v>1028</v>
      </c>
      <c r="C604" t="s">
        <v>8040</v>
      </c>
      <c r="D604" t="s">
        <v>834</v>
      </c>
      <c r="E604" s="21">
        <v>0</v>
      </c>
      <c r="L604" s="23" t="str">
        <f>+_01_CODIGOS_Y_COSTOS_xlsm[[#This Row],[FABRICA]]&amp;_01_CODIGOS_Y_COSTOS_xlsm[[#This Row],[CODIGO]]</f>
        <v>RESORTES408</v>
      </c>
    </row>
    <row r="605" spans="1:12" x14ac:dyDescent="0.35">
      <c r="A605" t="s">
        <v>5513</v>
      </c>
      <c r="B605" s="23" t="s">
        <v>1029</v>
      </c>
      <c r="C605" t="s">
        <v>8041</v>
      </c>
      <c r="D605" t="s">
        <v>1030</v>
      </c>
      <c r="E605" s="21">
        <v>0</v>
      </c>
      <c r="L605" s="23" t="str">
        <f>+_01_CODIGOS_Y_COSTOS_xlsm[[#This Row],[FABRICA]]&amp;_01_CODIGOS_Y_COSTOS_xlsm[[#This Row],[CODIGO]]</f>
        <v>RESORTES410</v>
      </c>
    </row>
    <row r="606" spans="1:12" x14ac:dyDescent="0.35">
      <c r="A606" t="s">
        <v>5513</v>
      </c>
      <c r="B606" s="23" t="s">
        <v>1031</v>
      </c>
      <c r="C606" t="s">
        <v>8042</v>
      </c>
      <c r="D606" t="s">
        <v>1032</v>
      </c>
      <c r="E606" s="21">
        <v>0</v>
      </c>
      <c r="L606" s="23" t="str">
        <f>+_01_CODIGOS_Y_COSTOS_xlsm[[#This Row],[FABRICA]]&amp;_01_CODIGOS_Y_COSTOS_xlsm[[#This Row],[CODIGO]]</f>
        <v>RESORTES411</v>
      </c>
    </row>
    <row r="607" spans="1:12" x14ac:dyDescent="0.35">
      <c r="A607" t="s">
        <v>5513</v>
      </c>
      <c r="B607" s="23" t="s">
        <v>1033</v>
      </c>
      <c r="C607" t="s">
        <v>8043</v>
      </c>
      <c r="D607" t="s">
        <v>8044</v>
      </c>
      <c r="E607" s="21">
        <v>0</v>
      </c>
      <c r="L607" s="23" t="str">
        <f>+_01_CODIGOS_Y_COSTOS_xlsm[[#This Row],[FABRICA]]&amp;_01_CODIGOS_Y_COSTOS_xlsm[[#This Row],[CODIGO]]</f>
        <v>RESORTES110</v>
      </c>
    </row>
    <row r="608" spans="1:12" x14ac:dyDescent="0.35">
      <c r="A608" t="s">
        <v>5513</v>
      </c>
      <c r="B608" s="23" t="s">
        <v>1035</v>
      </c>
      <c r="C608" t="s">
        <v>8045</v>
      </c>
      <c r="D608" t="s">
        <v>8046</v>
      </c>
      <c r="E608" s="21">
        <v>0</v>
      </c>
      <c r="L608" s="23" t="str">
        <f>+_01_CODIGOS_Y_COSTOS_xlsm[[#This Row],[FABRICA]]&amp;_01_CODIGOS_Y_COSTOS_xlsm[[#This Row],[CODIGO]]</f>
        <v>RESORTES112</v>
      </c>
    </row>
    <row r="609" spans="1:12" x14ac:dyDescent="0.35">
      <c r="A609" t="s">
        <v>5513</v>
      </c>
      <c r="B609" s="23" t="s">
        <v>1036</v>
      </c>
      <c r="C609" t="s">
        <v>8047</v>
      </c>
      <c r="D609" t="s">
        <v>8048</v>
      </c>
      <c r="E609" s="21">
        <v>451.2</v>
      </c>
      <c r="L609" s="23" t="str">
        <f>+_01_CODIGOS_Y_COSTOS_xlsm[[#This Row],[FABRICA]]&amp;_01_CODIGOS_Y_COSTOS_xlsm[[#This Row],[CODIGO]]</f>
        <v>RESORTES114</v>
      </c>
    </row>
    <row r="610" spans="1:12" x14ac:dyDescent="0.35">
      <c r="A610" t="s">
        <v>5513</v>
      </c>
      <c r="B610" s="23" t="s">
        <v>1037</v>
      </c>
      <c r="C610" t="s">
        <v>8049</v>
      </c>
      <c r="D610" t="s">
        <v>8050</v>
      </c>
      <c r="E610" s="21">
        <v>507.6</v>
      </c>
      <c r="L610" s="23" t="str">
        <f>+_01_CODIGOS_Y_COSTOS_xlsm[[#This Row],[FABRICA]]&amp;_01_CODIGOS_Y_COSTOS_xlsm[[#This Row],[CODIGO]]</f>
        <v>RESORTES116</v>
      </c>
    </row>
    <row r="611" spans="1:12" x14ac:dyDescent="0.35">
      <c r="A611" t="s">
        <v>5513</v>
      </c>
      <c r="B611" s="23" t="s">
        <v>1038</v>
      </c>
      <c r="C611" t="s">
        <v>8051</v>
      </c>
      <c r="D611" t="s">
        <v>8052</v>
      </c>
      <c r="E611" s="21">
        <v>394.8</v>
      </c>
      <c r="L611" s="23" t="str">
        <f>+_01_CODIGOS_Y_COSTOS_xlsm[[#This Row],[FABRICA]]&amp;_01_CODIGOS_Y_COSTOS_xlsm[[#This Row],[CODIGO]]</f>
        <v>RESORTES118</v>
      </c>
    </row>
    <row r="612" spans="1:12" x14ac:dyDescent="0.35">
      <c r="A612" t="s">
        <v>5513</v>
      </c>
      <c r="B612" s="23" t="s">
        <v>1039</v>
      </c>
      <c r="C612" t="s">
        <v>8053</v>
      </c>
      <c r="D612" t="s">
        <v>7816</v>
      </c>
      <c r="E612" s="21">
        <v>0</v>
      </c>
      <c r="L612" s="23" t="str">
        <f>+_01_CODIGOS_Y_COSTOS_xlsm[[#This Row],[FABRICA]]&amp;_01_CODIGOS_Y_COSTOS_xlsm[[#This Row],[CODIGO]]</f>
        <v>RESORTES120</v>
      </c>
    </row>
    <row r="613" spans="1:12" x14ac:dyDescent="0.35">
      <c r="A613" t="s">
        <v>5513</v>
      </c>
      <c r="B613" s="23" t="s">
        <v>1040</v>
      </c>
      <c r="C613" t="s">
        <v>8054</v>
      </c>
      <c r="D613" t="s">
        <v>8055</v>
      </c>
      <c r="E613" s="21">
        <v>0</v>
      </c>
      <c r="L613" s="23" t="str">
        <f>+_01_CODIGOS_Y_COSTOS_xlsm[[#This Row],[FABRICA]]&amp;_01_CODIGOS_Y_COSTOS_xlsm[[#This Row],[CODIGO]]</f>
        <v>RESORTES122</v>
      </c>
    </row>
    <row r="614" spans="1:12" x14ac:dyDescent="0.35">
      <c r="A614" t="s">
        <v>5513</v>
      </c>
      <c r="B614" s="23" t="s">
        <v>1041</v>
      </c>
      <c r="C614" t="s">
        <v>8056</v>
      </c>
      <c r="D614" t="s">
        <v>8057</v>
      </c>
      <c r="E614" s="21">
        <v>0</v>
      </c>
      <c r="L614" s="23" t="str">
        <f>+_01_CODIGOS_Y_COSTOS_xlsm[[#This Row],[FABRICA]]&amp;_01_CODIGOS_Y_COSTOS_xlsm[[#This Row],[CODIGO]]</f>
        <v>RESORTES124</v>
      </c>
    </row>
    <row r="615" spans="1:12" x14ac:dyDescent="0.35">
      <c r="A615" t="s">
        <v>5513</v>
      </c>
      <c r="B615" s="23" t="s">
        <v>1042</v>
      </c>
      <c r="C615" t="s">
        <v>8058</v>
      </c>
      <c r="D615" t="s">
        <v>8059</v>
      </c>
      <c r="E615" s="21">
        <v>0</v>
      </c>
      <c r="L615" s="23" t="str">
        <f>+_01_CODIGOS_Y_COSTOS_xlsm[[#This Row],[FABRICA]]&amp;_01_CODIGOS_Y_COSTOS_xlsm[[#This Row],[CODIGO]]</f>
        <v>RESORTES125</v>
      </c>
    </row>
    <row r="616" spans="1:12" x14ac:dyDescent="0.35">
      <c r="A616" t="s">
        <v>5513</v>
      </c>
      <c r="B616" s="23" t="s">
        <v>1043</v>
      </c>
      <c r="C616" t="s">
        <v>8060</v>
      </c>
      <c r="D616" t="s">
        <v>8061</v>
      </c>
      <c r="E616" s="21">
        <v>0</v>
      </c>
      <c r="L616" s="23" t="str">
        <f>+_01_CODIGOS_Y_COSTOS_xlsm[[#This Row],[FABRICA]]&amp;_01_CODIGOS_Y_COSTOS_xlsm[[#This Row],[CODIGO]]</f>
        <v>RESORTES126</v>
      </c>
    </row>
    <row r="617" spans="1:12" x14ac:dyDescent="0.35">
      <c r="A617" t="s">
        <v>5513</v>
      </c>
      <c r="B617" s="23" t="s">
        <v>1044</v>
      </c>
      <c r="C617" t="s">
        <v>8062</v>
      </c>
      <c r="D617" t="s">
        <v>8063</v>
      </c>
      <c r="E617" s="21">
        <v>0</v>
      </c>
      <c r="L617" s="23" t="str">
        <f>+_01_CODIGOS_Y_COSTOS_xlsm[[#This Row],[FABRICA]]&amp;_01_CODIGOS_Y_COSTOS_xlsm[[#This Row],[CODIGO]]</f>
        <v>RESORTES128</v>
      </c>
    </row>
    <row r="618" spans="1:12" x14ac:dyDescent="0.35">
      <c r="A618" t="s">
        <v>5513</v>
      </c>
      <c r="B618" s="23" t="s">
        <v>1045</v>
      </c>
      <c r="C618" t="s">
        <v>8064</v>
      </c>
      <c r="D618" t="s">
        <v>8065</v>
      </c>
      <c r="E618" s="21">
        <v>0</v>
      </c>
      <c r="L618" s="23" t="str">
        <f>+_01_CODIGOS_Y_COSTOS_xlsm[[#This Row],[FABRICA]]&amp;_01_CODIGOS_Y_COSTOS_xlsm[[#This Row],[CODIGO]]</f>
        <v>RESORTES130</v>
      </c>
    </row>
    <row r="619" spans="1:12" x14ac:dyDescent="0.35">
      <c r="A619" t="s">
        <v>5513</v>
      </c>
      <c r="B619" s="23" t="s">
        <v>1046</v>
      </c>
      <c r="C619" t="s">
        <v>8066</v>
      </c>
      <c r="D619" t="s">
        <v>8067</v>
      </c>
      <c r="E619" s="21">
        <v>230</v>
      </c>
      <c r="L619" s="23" t="str">
        <f>+_01_CODIGOS_Y_COSTOS_xlsm[[#This Row],[FABRICA]]&amp;_01_CODIGOS_Y_COSTOS_xlsm[[#This Row],[CODIGO]]</f>
        <v>RESORTES132</v>
      </c>
    </row>
    <row r="620" spans="1:12" x14ac:dyDescent="0.35">
      <c r="A620" t="s">
        <v>5513</v>
      </c>
      <c r="B620" s="23" t="s">
        <v>1047</v>
      </c>
      <c r="C620" t="s">
        <v>8068</v>
      </c>
      <c r="D620" t="s">
        <v>8069</v>
      </c>
      <c r="E620" s="21">
        <v>0</v>
      </c>
      <c r="L620" s="23" t="str">
        <f>+_01_CODIGOS_Y_COSTOS_xlsm[[#This Row],[FABRICA]]&amp;_01_CODIGOS_Y_COSTOS_xlsm[[#This Row],[CODIGO]]</f>
        <v>RESORTES134</v>
      </c>
    </row>
    <row r="621" spans="1:12" x14ac:dyDescent="0.35">
      <c r="A621" t="s">
        <v>5513</v>
      </c>
      <c r="B621" s="23" t="s">
        <v>1048</v>
      </c>
      <c r="C621" t="s">
        <v>8070</v>
      </c>
      <c r="D621" t="s">
        <v>8071</v>
      </c>
      <c r="E621" s="21">
        <v>817.8</v>
      </c>
      <c r="L621" s="23" t="str">
        <f>+_01_CODIGOS_Y_COSTOS_xlsm[[#This Row],[FABRICA]]&amp;_01_CODIGOS_Y_COSTOS_xlsm[[#This Row],[CODIGO]]</f>
        <v>RESORTES136</v>
      </c>
    </row>
    <row r="622" spans="1:12" x14ac:dyDescent="0.35">
      <c r="A622" t="s">
        <v>5513</v>
      </c>
      <c r="B622" s="23" t="s">
        <v>1049</v>
      </c>
      <c r="C622" t="s">
        <v>8072</v>
      </c>
      <c r="D622" t="s">
        <v>8073</v>
      </c>
      <c r="E622" s="21">
        <v>0</v>
      </c>
      <c r="L622" s="23" t="str">
        <f>+_01_CODIGOS_Y_COSTOS_xlsm[[#This Row],[FABRICA]]&amp;_01_CODIGOS_Y_COSTOS_xlsm[[#This Row],[CODIGO]]</f>
        <v>RESORTES138</v>
      </c>
    </row>
    <row r="623" spans="1:12" x14ac:dyDescent="0.35">
      <c r="A623" t="s">
        <v>5513</v>
      </c>
      <c r="B623" s="23" t="s">
        <v>1050</v>
      </c>
      <c r="C623" t="s">
        <v>8074</v>
      </c>
      <c r="D623" t="s">
        <v>8075</v>
      </c>
      <c r="E623" s="21">
        <v>0</v>
      </c>
      <c r="L623" s="23" t="str">
        <f>+_01_CODIGOS_Y_COSTOS_xlsm[[#This Row],[FABRICA]]&amp;_01_CODIGOS_Y_COSTOS_xlsm[[#This Row],[CODIGO]]</f>
        <v>RESORTES140</v>
      </c>
    </row>
    <row r="624" spans="1:12" x14ac:dyDescent="0.35">
      <c r="A624" t="s">
        <v>5513</v>
      </c>
      <c r="B624" s="23" t="s">
        <v>1051</v>
      </c>
      <c r="C624" t="s">
        <v>8076</v>
      </c>
      <c r="D624" t="s">
        <v>8077</v>
      </c>
      <c r="E624" s="21">
        <v>0</v>
      </c>
      <c r="L624" s="23" t="str">
        <f>+_01_CODIGOS_Y_COSTOS_xlsm[[#This Row],[FABRICA]]&amp;_01_CODIGOS_Y_COSTOS_xlsm[[#This Row],[CODIGO]]</f>
        <v>RESORTES145</v>
      </c>
    </row>
    <row r="625" spans="1:12" x14ac:dyDescent="0.35">
      <c r="A625" t="s">
        <v>5513</v>
      </c>
      <c r="B625" s="23" t="s">
        <v>1052</v>
      </c>
      <c r="C625" t="s">
        <v>8078</v>
      </c>
      <c r="D625" t="s">
        <v>8079</v>
      </c>
      <c r="E625" s="21">
        <v>0</v>
      </c>
      <c r="L625" s="23" t="str">
        <f>+_01_CODIGOS_Y_COSTOS_xlsm[[#This Row],[FABRICA]]&amp;_01_CODIGOS_Y_COSTOS_xlsm[[#This Row],[CODIGO]]</f>
        <v>RESORTES146</v>
      </c>
    </row>
    <row r="626" spans="1:12" x14ac:dyDescent="0.35">
      <c r="A626" t="s">
        <v>5513</v>
      </c>
      <c r="B626" s="23" t="s">
        <v>1053</v>
      </c>
      <c r="C626" t="s">
        <v>8080</v>
      </c>
      <c r="D626" t="s">
        <v>8081</v>
      </c>
      <c r="E626" s="21">
        <v>0</v>
      </c>
      <c r="L626" s="23" t="str">
        <f>+_01_CODIGOS_Y_COSTOS_xlsm[[#This Row],[FABRICA]]&amp;_01_CODIGOS_Y_COSTOS_xlsm[[#This Row],[CODIGO]]</f>
        <v>RESORTES149</v>
      </c>
    </row>
    <row r="627" spans="1:12" x14ac:dyDescent="0.35">
      <c r="A627" t="s">
        <v>5513</v>
      </c>
      <c r="B627" s="23" t="s">
        <v>1054</v>
      </c>
      <c r="C627" t="s">
        <v>8082</v>
      </c>
      <c r="D627" t="s">
        <v>8083</v>
      </c>
      <c r="E627" s="21">
        <v>0</v>
      </c>
      <c r="L627" s="23" t="str">
        <f>+_01_CODIGOS_Y_COSTOS_xlsm[[#This Row],[FABRICA]]&amp;_01_CODIGOS_Y_COSTOS_xlsm[[#This Row],[CODIGO]]</f>
        <v>RESORTES151</v>
      </c>
    </row>
    <row r="628" spans="1:12" x14ac:dyDescent="0.35">
      <c r="A628" t="s">
        <v>5513</v>
      </c>
      <c r="B628" s="23" t="s">
        <v>1055</v>
      </c>
      <c r="C628" t="s">
        <v>8084</v>
      </c>
      <c r="D628" t="s">
        <v>8085</v>
      </c>
      <c r="E628" s="21">
        <v>0</v>
      </c>
      <c r="L628" s="23" t="str">
        <f>+_01_CODIGOS_Y_COSTOS_xlsm[[#This Row],[FABRICA]]&amp;_01_CODIGOS_Y_COSTOS_xlsm[[#This Row],[CODIGO]]</f>
        <v>RESORTES153</v>
      </c>
    </row>
    <row r="629" spans="1:12" x14ac:dyDescent="0.35">
      <c r="A629" t="s">
        <v>5513</v>
      </c>
      <c r="B629" s="23" t="s">
        <v>1056</v>
      </c>
      <c r="C629" t="s">
        <v>8086</v>
      </c>
      <c r="D629" t="s">
        <v>8087</v>
      </c>
      <c r="E629" s="21">
        <v>0</v>
      </c>
      <c r="L629" s="23" t="str">
        <f>+_01_CODIGOS_Y_COSTOS_xlsm[[#This Row],[FABRICA]]&amp;_01_CODIGOS_Y_COSTOS_xlsm[[#This Row],[CODIGO]]</f>
        <v>RESORTES157</v>
      </c>
    </row>
    <row r="630" spans="1:12" x14ac:dyDescent="0.35">
      <c r="A630" t="s">
        <v>5513</v>
      </c>
      <c r="B630" s="23" t="s">
        <v>1057</v>
      </c>
      <c r="C630" t="s">
        <v>8088</v>
      </c>
      <c r="D630" t="s">
        <v>8089</v>
      </c>
      <c r="E630" s="21">
        <v>0</v>
      </c>
      <c r="L630" s="23" t="str">
        <f>+_01_CODIGOS_Y_COSTOS_xlsm[[#This Row],[FABRICA]]&amp;_01_CODIGOS_Y_COSTOS_xlsm[[#This Row],[CODIGO]]</f>
        <v>RESORTES161</v>
      </c>
    </row>
    <row r="631" spans="1:12" x14ac:dyDescent="0.35">
      <c r="A631" t="s">
        <v>5513</v>
      </c>
      <c r="B631" s="23" t="s">
        <v>1058</v>
      </c>
      <c r="C631" t="s">
        <v>8090</v>
      </c>
      <c r="D631" t="s">
        <v>8091</v>
      </c>
      <c r="E631" s="21">
        <v>0</v>
      </c>
      <c r="L631" s="23" t="str">
        <f>+_01_CODIGOS_Y_COSTOS_xlsm[[#This Row],[FABRICA]]&amp;_01_CODIGOS_Y_COSTOS_xlsm[[#This Row],[CODIGO]]</f>
        <v>RESORTES163</v>
      </c>
    </row>
    <row r="632" spans="1:12" x14ac:dyDescent="0.35">
      <c r="A632" t="s">
        <v>5513</v>
      </c>
      <c r="B632" s="23" t="s">
        <v>1059</v>
      </c>
      <c r="C632" t="s">
        <v>8092</v>
      </c>
      <c r="D632" t="s">
        <v>8093</v>
      </c>
      <c r="E632" s="21">
        <v>0</v>
      </c>
      <c r="L632" s="23" t="str">
        <f>+_01_CODIGOS_Y_COSTOS_xlsm[[#This Row],[FABRICA]]&amp;_01_CODIGOS_Y_COSTOS_xlsm[[#This Row],[CODIGO]]</f>
        <v>RESORTES165</v>
      </c>
    </row>
    <row r="633" spans="1:12" x14ac:dyDescent="0.35">
      <c r="A633" t="s">
        <v>5513</v>
      </c>
      <c r="B633" s="23" t="s">
        <v>1060</v>
      </c>
      <c r="C633" t="s">
        <v>8094</v>
      </c>
      <c r="D633" t="s">
        <v>4793</v>
      </c>
      <c r="E633" s="21">
        <v>0</v>
      </c>
      <c r="L633" s="23" t="str">
        <f>+_01_CODIGOS_Y_COSTOS_xlsm[[#This Row],[FABRICA]]&amp;_01_CODIGOS_Y_COSTOS_xlsm[[#This Row],[CODIGO]]</f>
        <v>RESORTES167</v>
      </c>
    </row>
    <row r="634" spans="1:12" x14ac:dyDescent="0.35">
      <c r="A634" t="s">
        <v>5513</v>
      </c>
      <c r="B634" s="23" t="s">
        <v>1061</v>
      </c>
      <c r="C634" t="s">
        <v>8095</v>
      </c>
      <c r="D634" t="s">
        <v>4794</v>
      </c>
      <c r="E634" s="21">
        <v>0</v>
      </c>
      <c r="L634" s="23" t="str">
        <f>+_01_CODIGOS_Y_COSTOS_xlsm[[#This Row],[FABRICA]]&amp;_01_CODIGOS_Y_COSTOS_xlsm[[#This Row],[CODIGO]]</f>
        <v>RESORTES169</v>
      </c>
    </row>
    <row r="635" spans="1:12" x14ac:dyDescent="0.35">
      <c r="A635" t="s">
        <v>5513</v>
      </c>
      <c r="B635" s="23" t="s">
        <v>1062</v>
      </c>
      <c r="C635" t="s">
        <v>8096</v>
      </c>
      <c r="D635" t="s">
        <v>8048</v>
      </c>
      <c r="E635" s="21">
        <v>0</v>
      </c>
      <c r="L635" s="23" t="str">
        <f>+_01_CODIGOS_Y_COSTOS_xlsm[[#This Row],[FABRICA]]&amp;_01_CODIGOS_Y_COSTOS_xlsm[[#This Row],[CODIGO]]</f>
        <v>RESORTES170</v>
      </c>
    </row>
    <row r="636" spans="1:12" x14ac:dyDescent="0.35">
      <c r="A636" t="s">
        <v>5513</v>
      </c>
      <c r="B636" s="23" t="s">
        <v>1063</v>
      </c>
      <c r="C636" t="s">
        <v>8097</v>
      </c>
      <c r="D636" t="s">
        <v>8098</v>
      </c>
      <c r="E636" s="21">
        <v>817.8</v>
      </c>
      <c r="L636" s="23" t="str">
        <f>+_01_CODIGOS_Y_COSTOS_xlsm[[#This Row],[FABRICA]]&amp;_01_CODIGOS_Y_COSTOS_xlsm[[#This Row],[CODIGO]]</f>
        <v>RESORTES172</v>
      </c>
    </row>
    <row r="637" spans="1:12" x14ac:dyDescent="0.35">
      <c r="A637" t="s">
        <v>5513</v>
      </c>
      <c r="B637" s="23" t="s">
        <v>1064</v>
      </c>
      <c r="C637" t="s">
        <v>8099</v>
      </c>
      <c r="D637" t="s">
        <v>8100</v>
      </c>
      <c r="E637" s="21">
        <v>0</v>
      </c>
      <c r="L637" s="23" t="str">
        <f>+_01_CODIGOS_Y_COSTOS_xlsm[[#This Row],[FABRICA]]&amp;_01_CODIGOS_Y_COSTOS_xlsm[[#This Row],[CODIGO]]</f>
        <v>RESORTES174</v>
      </c>
    </row>
    <row r="638" spans="1:12" x14ac:dyDescent="0.35">
      <c r="A638" t="s">
        <v>5513</v>
      </c>
      <c r="B638" s="23" t="s">
        <v>1065</v>
      </c>
      <c r="C638" t="s">
        <v>8101</v>
      </c>
      <c r="D638" t="s">
        <v>8102</v>
      </c>
      <c r="E638" s="21">
        <v>817.8</v>
      </c>
      <c r="L638" s="23" t="str">
        <f>+_01_CODIGOS_Y_COSTOS_xlsm[[#This Row],[FABRICA]]&amp;_01_CODIGOS_Y_COSTOS_xlsm[[#This Row],[CODIGO]]</f>
        <v>RESORTES176</v>
      </c>
    </row>
    <row r="639" spans="1:12" x14ac:dyDescent="0.35">
      <c r="A639" t="s">
        <v>5513</v>
      </c>
      <c r="B639" s="23" t="s">
        <v>1066</v>
      </c>
      <c r="C639" t="s">
        <v>8103</v>
      </c>
      <c r="D639" t="s">
        <v>4795</v>
      </c>
      <c r="E639" s="21">
        <v>0</v>
      </c>
      <c r="L639" s="23" t="str">
        <f>+_01_CODIGOS_Y_COSTOS_xlsm[[#This Row],[FABRICA]]&amp;_01_CODIGOS_Y_COSTOS_xlsm[[#This Row],[CODIGO]]</f>
        <v>RESORTES178</v>
      </c>
    </row>
    <row r="640" spans="1:12" x14ac:dyDescent="0.35">
      <c r="A640" t="s">
        <v>5513</v>
      </c>
      <c r="B640" s="23" t="s">
        <v>1067</v>
      </c>
      <c r="C640" t="s">
        <v>8104</v>
      </c>
      <c r="D640" t="s">
        <v>8105</v>
      </c>
      <c r="E640" s="21">
        <v>0</v>
      </c>
      <c r="L640" s="23" t="str">
        <f>+_01_CODIGOS_Y_COSTOS_xlsm[[#This Row],[FABRICA]]&amp;_01_CODIGOS_Y_COSTOS_xlsm[[#This Row],[CODIGO]]</f>
        <v>RESORTES179</v>
      </c>
    </row>
    <row r="641" spans="1:12" x14ac:dyDescent="0.35">
      <c r="A641" t="s">
        <v>5513</v>
      </c>
      <c r="B641" s="23" t="s">
        <v>1068</v>
      </c>
      <c r="C641" t="s">
        <v>8106</v>
      </c>
      <c r="D641" t="s">
        <v>8107</v>
      </c>
      <c r="E641" s="21">
        <v>0</v>
      </c>
      <c r="L641" s="23" t="str">
        <f>+_01_CODIGOS_Y_COSTOS_xlsm[[#This Row],[FABRICA]]&amp;_01_CODIGOS_Y_COSTOS_xlsm[[#This Row],[CODIGO]]</f>
        <v>RESORTES180</v>
      </c>
    </row>
    <row r="642" spans="1:12" x14ac:dyDescent="0.35">
      <c r="A642" t="s">
        <v>5513</v>
      </c>
      <c r="B642" s="23" t="s">
        <v>1069</v>
      </c>
      <c r="C642" t="s">
        <v>8108</v>
      </c>
      <c r="D642" t="s">
        <v>8109</v>
      </c>
      <c r="E642" s="21">
        <v>0</v>
      </c>
      <c r="L642" s="23" t="str">
        <f>+_01_CODIGOS_Y_COSTOS_xlsm[[#This Row],[FABRICA]]&amp;_01_CODIGOS_Y_COSTOS_xlsm[[#This Row],[CODIGO]]</f>
        <v>RESORTES182</v>
      </c>
    </row>
    <row r="643" spans="1:12" x14ac:dyDescent="0.35">
      <c r="A643" t="s">
        <v>5513</v>
      </c>
      <c r="B643" s="23" t="s">
        <v>1070</v>
      </c>
      <c r="C643" t="s">
        <v>8110</v>
      </c>
      <c r="D643" t="s">
        <v>8111</v>
      </c>
      <c r="E643" s="21">
        <v>0</v>
      </c>
      <c r="L643" s="23" t="str">
        <f>+_01_CODIGOS_Y_COSTOS_xlsm[[#This Row],[FABRICA]]&amp;_01_CODIGOS_Y_COSTOS_xlsm[[#This Row],[CODIGO]]</f>
        <v>RESORTES184</v>
      </c>
    </row>
    <row r="644" spans="1:12" x14ac:dyDescent="0.35">
      <c r="A644" t="s">
        <v>5513</v>
      </c>
      <c r="B644" s="23" t="s">
        <v>1071</v>
      </c>
      <c r="C644" t="s">
        <v>8112</v>
      </c>
      <c r="D644" t="s">
        <v>8113</v>
      </c>
      <c r="E644" s="21">
        <v>0</v>
      </c>
      <c r="L644" s="23" t="str">
        <f>+_01_CODIGOS_Y_COSTOS_xlsm[[#This Row],[FABRICA]]&amp;_01_CODIGOS_Y_COSTOS_xlsm[[#This Row],[CODIGO]]</f>
        <v>RESORTES188</v>
      </c>
    </row>
    <row r="645" spans="1:12" x14ac:dyDescent="0.35">
      <c r="A645" t="s">
        <v>5513</v>
      </c>
      <c r="B645" s="23" t="s">
        <v>1072</v>
      </c>
      <c r="C645" t="s">
        <v>8114</v>
      </c>
      <c r="D645" t="s">
        <v>8115</v>
      </c>
      <c r="E645" s="21">
        <v>0</v>
      </c>
      <c r="L645" s="23" t="str">
        <f>+_01_CODIGOS_Y_COSTOS_xlsm[[#This Row],[FABRICA]]&amp;_01_CODIGOS_Y_COSTOS_xlsm[[#This Row],[CODIGO]]</f>
        <v>RESORTES190</v>
      </c>
    </row>
    <row r="646" spans="1:12" x14ac:dyDescent="0.35">
      <c r="A646" t="s">
        <v>5513</v>
      </c>
      <c r="B646" s="23" t="s">
        <v>1073</v>
      </c>
      <c r="C646" t="s">
        <v>8116</v>
      </c>
      <c r="D646" t="s">
        <v>4796</v>
      </c>
      <c r="E646" s="21">
        <v>0</v>
      </c>
      <c r="L646" s="23" t="str">
        <f>+_01_CODIGOS_Y_COSTOS_xlsm[[#This Row],[FABRICA]]&amp;_01_CODIGOS_Y_COSTOS_xlsm[[#This Row],[CODIGO]]</f>
        <v>RESORTES194</v>
      </c>
    </row>
    <row r="647" spans="1:12" x14ac:dyDescent="0.35">
      <c r="A647" t="s">
        <v>5513</v>
      </c>
      <c r="B647" s="23" t="s">
        <v>1074</v>
      </c>
      <c r="C647" t="s">
        <v>8117</v>
      </c>
      <c r="D647" t="s">
        <v>4797</v>
      </c>
      <c r="E647" s="21">
        <v>0</v>
      </c>
      <c r="L647" s="23" t="str">
        <f>+_01_CODIGOS_Y_COSTOS_xlsm[[#This Row],[FABRICA]]&amp;_01_CODIGOS_Y_COSTOS_xlsm[[#This Row],[CODIGO]]</f>
        <v>RESORTES196</v>
      </c>
    </row>
    <row r="648" spans="1:12" x14ac:dyDescent="0.35">
      <c r="A648" t="s">
        <v>5513</v>
      </c>
      <c r="B648" s="23" t="s">
        <v>1075</v>
      </c>
      <c r="C648" t="s">
        <v>8118</v>
      </c>
      <c r="D648" t="s">
        <v>4798</v>
      </c>
      <c r="E648" s="21">
        <v>3800</v>
      </c>
      <c r="L648" s="23" t="str">
        <f>+_01_CODIGOS_Y_COSTOS_xlsm[[#This Row],[FABRICA]]&amp;_01_CODIGOS_Y_COSTOS_xlsm[[#This Row],[CODIGO]]</f>
        <v>RESORTES198</v>
      </c>
    </row>
    <row r="649" spans="1:12" x14ac:dyDescent="0.35">
      <c r="A649" t="s">
        <v>7291</v>
      </c>
      <c r="B649" s="23" t="s">
        <v>5900</v>
      </c>
      <c r="C649" t="s">
        <v>8119</v>
      </c>
      <c r="D649" t="s">
        <v>5901</v>
      </c>
      <c r="E649" s="21">
        <v>1042.5</v>
      </c>
      <c r="L649" s="23" t="str">
        <f>+_01_CODIGOS_Y_COSTOS_xlsm[[#This Row],[FABRICA]]&amp;_01_CODIGOS_Y_COSTOS_xlsm[[#This Row],[CODIGO]]</f>
        <v>ResortesGenerales2100</v>
      </c>
    </row>
    <row r="650" spans="1:12" x14ac:dyDescent="0.35">
      <c r="A650" t="s">
        <v>7291</v>
      </c>
      <c r="B650" s="23" t="s">
        <v>5902</v>
      </c>
      <c r="C650" t="s">
        <v>8120</v>
      </c>
      <c r="D650" t="s">
        <v>5903</v>
      </c>
      <c r="E650" s="21">
        <v>1153.7</v>
      </c>
      <c r="L650" s="23" t="str">
        <f>+_01_CODIGOS_Y_COSTOS_xlsm[[#This Row],[FABRICA]]&amp;_01_CODIGOS_Y_COSTOS_xlsm[[#This Row],[CODIGO]]</f>
        <v>ResortesGenerales2101</v>
      </c>
    </row>
    <row r="651" spans="1:12" x14ac:dyDescent="0.35">
      <c r="A651" t="s">
        <v>7291</v>
      </c>
      <c r="B651" s="23" t="s">
        <v>5904</v>
      </c>
      <c r="C651" t="s">
        <v>8121</v>
      </c>
      <c r="D651" t="s">
        <v>5905</v>
      </c>
      <c r="E651" s="21">
        <v>764.5</v>
      </c>
      <c r="L651" s="23" t="str">
        <f>+_01_CODIGOS_Y_COSTOS_xlsm[[#This Row],[FABRICA]]&amp;_01_CODIGOS_Y_COSTOS_xlsm[[#This Row],[CODIGO]]</f>
        <v>ResortesGenerales2102</v>
      </c>
    </row>
    <row r="652" spans="1:12" x14ac:dyDescent="0.35">
      <c r="A652" t="s">
        <v>7291</v>
      </c>
      <c r="B652" s="23" t="s">
        <v>5906</v>
      </c>
      <c r="C652" t="s">
        <v>8122</v>
      </c>
      <c r="D652" t="s">
        <v>5907</v>
      </c>
      <c r="E652" s="21">
        <v>1292.7</v>
      </c>
      <c r="L652" s="23" t="str">
        <f>+_01_CODIGOS_Y_COSTOS_xlsm[[#This Row],[FABRICA]]&amp;_01_CODIGOS_Y_COSTOS_xlsm[[#This Row],[CODIGO]]</f>
        <v>ResortesGenerales2105</v>
      </c>
    </row>
    <row r="653" spans="1:12" x14ac:dyDescent="0.35">
      <c r="A653" t="s">
        <v>7291</v>
      </c>
      <c r="B653" s="23" t="s">
        <v>5908</v>
      </c>
      <c r="C653" t="s">
        <v>8123</v>
      </c>
      <c r="D653" t="s">
        <v>5909</v>
      </c>
      <c r="E653" s="21">
        <v>417</v>
      </c>
      <c r="L653" s="23" t="str">
        <f>+_01_CODIGOS_Y_COSTOS_xlsm[[#This Row],[FABRICA]]&amp;_01_CODIGOS_Y_COSTOS_xlsm[[#This Row],[CODIGO]]</f>
        <v>ResortesGenerales2106</v>
      </c>
    </row>
    <row r="654" spans="1:12" x14ac:dyDescent="0.35">
      <c r="A654" t="s">
        <v>7291</v>
      </c>
      <c r="B654" s="23" t="s">
        <v>5910</v>
      </c>
      <c r="C654" t="s">
        <v>8124</v>
      </c>
      <c r="D654" t="s">
        <v>5911</v>
      </c>
      <c r="E654" s="21">
        <v>903.5</v>
      </c>
      <c r="L654" s="23" t="str">
        <f>+_01_CODIGOS_Y_COSTOS_xlsm[[#This Row],[FABRICA]]&amp;_01_CODIGOS_Y_COSTOS_xlsm[[#This Row],[CODIGO]]</f>
        <v>ResortesGenerales2109</v>
      </c>
    </row>
    <row r="655" spans="1:12" x14ac:dyDescent="0.35">
      <c r="A655" t="s">
        <v>7291</v>
      </c>
      <c r="B655" s="23" t="s">
        <v>5912</v>
      </c>
      <c r="C655" t="s">
        <v>8125</v>
      </c>
      <c r="D655" t="s">
        <v>5913</v>
      </c>
      <c r="E655" s="21">
        <v>305.8</v>
      </c>
      <c r="L655" s="23" t="str">
        <f>+_01_CODIGOS_Y_COSTOS_xlsm[[#This Row],[FABRICA]]&amp;_01_CODIGOS_Y_COSTOS_xlsm[[#This Row],[CODIGO]]</f>
        <v>ResortesGenerales2115</v>
      </c>
    </row>
    <row r="656" spans="1:12" x14ac:dyDescent="0.35">
      <c r="A656" t="s">
        <v>7291</v>
      </c>
      <c r="B656" s="23" t="s">
        <v>5914</v>
      </c>
      <c r="C656" t="s">
        <v>8126</v>
      </c>
      <c r="D656" t="s">
        <v>5915</v>
      </c>
      <c r="E656" s="21">
        <v>194.6</v>
      </c>
      <c r="L656" s="23" t="str">
        <f>+_01_CODIGOS_Y_COSTOS_xlsm[[#This Row],[FABRICA]]&amp;_01_CODIGOS_Y_COSTOS_xlsm[[#This Row],[CODIGO]]</f>
        <v>ResortesGenerales2116</v>
      </c>
    </row>
    <row r="657" spans="1:12" x14ac:dyDescent="0.35">
      <c r="A657" t="s">
        <v>7291</v>
      </c>
      <c r="B657" s="23" t="s">
        <v>5916</v>
      </c>
      <c r="C657" t="s">
        <v>8127</v>
      </c>
      <c r="D657" t="s">
        <v>5917</v>
      </c>
      <c r="E657" s="21">
        <v>1668</v>
      </c>
      <c r="L657" s="23" t="str">
        <f>+_01_CODIGOS_Y_COSTOS_xlsm[[#This Row],[FABRICA]]&amp;_01_CODIGOS_Y_COSTOS_xlsm[[#This Row],[CODIGO]]</f>
        <v>ResortesGenerales2121</v>
      </c>
    </row>
    <row r="658" spans="1:12" x14ac:dyDescent="0.35">
      <c r="A658" t="s">
        <v>7291</v>
      </c>
      <c r="B658" s="23" t="s">
        <v>5918</v>
      </c>
      <c r="C658" t="s">
        <v>8128</v>
      </c>
      <c r="D658" t="s">
        <v>5919</v>
      </c>
      <c r="E658" s="21">
        <v>0</v>
      </c>
      <c r="L658" s="23" t="str">
        <f>+_01_CODIGOS_Y_COSTOS_xlsm[[#This Row],[FABRICA]]&amp;_01_CODIGOS_Y_COSTOS_xlsm[[#This Row],[CODIGO]]</f>
        <v>ResortesGenerales2122</v>
      </c>
    </row>
    <row r="659" spans="1:12" x14ac:dyDescent="0.35">
      <c r="A659" t="s">
        <v>7291</v>
      </c>
      <c r="B659" s="23" t="s">
        <v>5920</v>
      </c>
      <c r="C659" t="s">
        <v>8129</v>
      </c>
      <c r="D659" t="s">
        <v>5921</v>
      </c>
      <c r="E659" s="21">
        <v>1932.1</v>
      </c>
      <c r="L659" s="23" t="str">
        <f>+_01_CODIGOS_Y_COSTOS_xlsm[[#This Row],[FABRICA]]&amp;_01_CODIGOS_Y_COSTOS_xlsm[[#This Row],[CODIGO]]</f>
        <v>ResortesGenerales2130</v>
      </c>
    </row>
    <row r="660" spans="1:12" x14ac:dyDescent="0.35">
      <c r="A660" t="s">
        <v>7291</v>
      </c>
      <c r="B660" s="23" t="s">
        <v>5922</v>
      </c>
      <c r="C660" t="s">
        <v>8130</v>
      </c>
      <c r="D660" t="s">
        <v>5923</v>
      </c>
      <c r="E660" s="21">
        <v>847.9</v>
      </c>
      <c r="L660" s="23" t="str">
        <f>+_01_CODIGOS_Y_COSTOS_xlsm[[#This Row],[FABRICA]]&amp;_01_CODIGOS_Y_COSTOS_xlsm[[#This Row],[CODIGO]]</f>
        <v>ResortesGenerales2141</v>
      </c>
    </row>
    <row r="661" spans="1:12" x14ac:dyDescent="0.35">
      <c r="A661" t="s">
        <v>7291</v>
      </c>
      <c r="B661" s="23" t="s">
        <v>5924</v>
      </c>
      <c r="C661" t="s">
        <v>8131</v>
      </c>
      <c r="D661" t="s">
        <v>5925</v>
      </c>
      <c r="E661" s="21">
        <v>847.9</v>
      </c>
      <c r="L661" s="23" t="str">
        <f>+_01_CODIGOS_Y_COSTOS_xlsm[[#This Row],[FABRICA]]&amp;_01_CODIGOS_Y_COSTOS_xlsm[[#This Row],[CODIGO]]</f>
        <v>ResortesGenerales2142</v>
      </c>
    </row>
    <row r="662" spans="1:12" x14ac:dyDescent="0.35">
      <c r="A662" t="s">
        <v>7291</v>
      </c>
      <c r="B662" s="23" t="s">
        <v>5926</v>
      </c>
      <c r="C662" t="s">
        <v>8132</v>
      </c>
      <c r="D662" t="s">
        <v>5927</v>
      </c>
      <c r="E662" s="21">
        <v>514.29999999999995</v>
      </c>
      <c r="L662" s="23" t="str">
        <f>+_01_CODIGOS_Y_COSTOS_xlsm[[#This Row],[FABRICA]]&amp;_01_CODIGOS_Y_COSTOS_xlsm[[#This Row],[CODIGO]]</f>
        <v>ResortesGenerales2143</v>
      </c>
    </row>
    <row r="663" spans="1:12" x14ac:dyDescent="0.35">
      <c r="A663" t="s">
        <v>7291</v>
      </c>
      <c r="B663" s="23" t="s">
        <v>5928</v>
      </c>
      <c r="C663" t="s">
        <v>8133</v>
      </c>
      <c r="D663" t="s">
        <v>5929</v>
      </c>
      <c r="E663" s="21">
        <v>1014.7</v>
      </c>
      <c r="L663" s="23" t="str">
        <f>+_01_CODIGOS_Y_COSTOS_xlsm[[#This Row],[FABRICA]]&amp;_01_CODIGOS_Y_COSTOS_xlsm[[#This Row],[CODIGO]]</f>
        <v>ResortesGenerales2144</v>
      </c>
    </row>
    <row r="664" spans="1:12" x14ac:dyDescent="0.35">
      <c r="A664" t="s">
        <v>7291</v>
      </c>
      <c r="B664" s="23" t="s">
        <v>5930</v>
      </c>
      <c r="C664" t="s">
        <v>8134</v>
      </c>
      <c r="D664" t="s">
        <v>5931</v>
      </c>
      <c r="E664" s="21">
        <v>1779.2</v>
      </c>
      <c r="L664" s="23" t="str">
        <f>+_01_CODIGOS_Y_COSTOS_xlsm[[#This Row],[FABRICA]]&amp;_01_CODIGOS_Y_COSTOS_xlsm[[#This Row],[CODIGO]]</f>
        <v>ResortesGenerales2202</v>
      </c>
    </row>
    <row r="665" spans="1:12" x14ac:dyDescent="0.35">
      <c r="A665" t="s">
        <v>7291</v>
      </c>
      <c r="B665" s="23" t="s">
        <v>5932</v>
      </c>
      <c r="C665" t="s">
        <v>8135</v>
      </c>
      <c r="D665" t="s">
        <v>5933</v>
      </c>
      <c r="E665" s="21">
        <v>1626.3</v>
      </c>
      <c r="L665" s="23" t="str">
        <f>+_01_CODIGOS_Y_COSTOS_xlsm[[#This Row],[FABRICA]]&amp;_01_CODIGOS_Y_COSTOS_xlsm[[#This Row],[CODIGO]]</f>
        <v>ResortesGenerales2203</v>
      </c>
    </row>
    <row r="666" spans="1:12" x14ac:dyDescent="0.35">
      <c r="A666" t="s">
        <v>7291</v>
      </c>
      <c r="B666" s="23" t="s">
        <v>5934</v>
      </c>
      <c r="C666" t="s">
        <v>8136</v>
      </c>
      <c r="D666" t="s">
        <v>5935</v>
      </c>
      <c r="E666" s="21">
        <v>986.9</v>
      </c>
      <c r="L666" s="23" t="str">
        <f>+_01_CODIGOS_Y_COSTOS_xlsm[[#This Row],[FABRICA]]&amp;_01_CODIGOS_Y_COSTOS_xlsm[[#This Row],[CODIGO]]</f>
        <v>ResortesGenerales2207</v>
      </c>
    </row>
    <row r="667" spans="1:12" x14ac:dyDescent="0.35">
      <c r="A667" t="s">
        <v>7291</v>
      </c>
      <c r="B667" s="23" t="s">
        <v>5936</v>
      </c>
      <c r="C667" t="s">
        <v>8137</v>
      </c>
      <c r="D667" t="s">
        <v>5937</v>
      </c>
      <c r="E667" s="21">
        <v>389.2</v>
      </c>
      <c r="L667" s="23" t="str">
        <f>+_01_CODIGOS_Y_COSTOS_xlsm[[#This Row],[FABRICA]]&amp;_01_CODIGOS_Y_COSTOS_xlsm[[#This Row],[CODIGO]]</f>
        <v>ResortesGenerales2208</v>
      </c>
    </row>
    <row r="668" spans="1:12" x14ac:dyDescent="0.35">
      <c r="A668" t="s">
        <v>7291</v>
      </c>
      <c r="B668" s="23" t="s">
        <v>5938</v>
      </c>
      <c r="C668" t="s">
        <v>8138</v>
      </c>
      <c r="D668" t="s">
        <v>5939</v>
      </c>
      <c r="E668" s="21">
        <v>389.2</v>
      </c>
      <c r="L668" s="23" t="str">
        <f>+_01_CODIGOS_Y_COSTOS_xlsm[[#This Row],[FABRICA]]&amp;_01_CODIGOS_Y_COSTOS_xlsm[[#This Row],[CODIGO]]</f>
        <v>ResortesGenerales2209</v>
      </c>
    </row>
    <row r="669" spans="1:12" x14ac:dyDescent="0.35">
      <c r="A669" t="s">
        <v>7291</v>
      </c>
      <c r="B669" s="23" t="s">
        <v>5940</v>
      </c>
      <c r="C669" t="s">
        <v>8139</v>
      </c>
      <c r="D669" t="s">
        <v>5941</v>
      </c>
      <c r="E669" s="21">
        <v>931.3</v>
      </c>
      <c r="L669" s="23" t="str">
        <f>+_01_CODIGOS_Y_COSTOS_xlsm[[#This Row],[FABRICA]]&amp;_01_CODIGOS_Y_COSTOS_xlsm[[#This Row],[CODIGO]]</f>
        <v>ResortesGenerales2211</v>
      </c>
    </row>
    <row r="670" spans="1:12" x14ac:dyDescent="0.35">
      <c r="A670" t="s">
        <v>7291</v>
      </c>
      <c r="B670" s="23" t="s">
        <v>5942</v>
      </c>
      <c r="C670" t="s">
        <v>8140</v>
      </c>
      <c r="D670" t="s">
        <v>5943</v>
      </c>
      <c r="E670" s="21">
        <v>986.9</v>
      </c>
      <c r="L670" s="23" t="str">
        <f>+_01_CODIGOS_Y_COSTOS_xlsm[[#This Row],[FABRICA]]&amp;_01_CODIGOS_Y_COSTOS_xlsm[[#This Row],[CODIGO]]</f>
        <v>ResortesGenerales2212</v>
      </c>
    </row>
    <row r="671" spans="1:12" x14ac:dyDescent="0.35">
      <c r="A671" t="s">
        <v>7291</v>
      </c>
      <c r="B671" s="23" t="s">
        <v>5944</v>
      </c>
      <c r="C671" t="s">
        <v>8141</v>
      </c>
      <c r="D671" t="s">
        <v>5945</v>
      </c>
      <c r="E671" s="21">
        <v>722.8</v>
      </c>
      <c r="L671" s="23" t="str">
        <f>+_01_CODIGOS_Y_COSTOS_xlsm[[#This Row],[FABRICA]]&amp;_01_CODIGOS_Y_COSTOS_xlsm[[#This Row],[CODIGO]]</f>
        <v>ResortesGenerales2215</v>
      </c>
    </row>
    <row r="672" spans="1:12" x14ac:dyDescent="0.35">
      <c r="A672" t="s">
        <v>7291</v>
      </c>
      <c r="B672" s="23" t="s">
        <v>5946</v>
      </c>
      <c r="C672" t="s">
        <v>8142</v>
      </c>
      <c r="D672" t="s">
        <v>5947</v>
      </c>
      <c r="E672" s="21">
        <v>1223.2</v>
      </c>
      <c r="L672" s="23" t="str">
        <f>+_01_CODIGOS_Y_COSTOS_xlsm[[#This Row],[FABRICA]]&amp;_01_CODIGOS_Y_COSTOS_xlsm[[#This Row],[CODIGO]]</f>
        <v>ResortesGenerales2224</v>
      </c>
    </row>
    <row r="673" spans="1:12" x14ac:dyDescent="0.35">
      <c r="A673" t="s">
        <v>7291</v>
      </c>
      <c r="B673" s="23" t="s">
        <v>5948</v>
      </c>
      <c r="C673" t="s">
        <v>8143</v>
      </c>
      <c r="D673" t="s">
        <v>5949</v>
      </c>
      <c r="E673" s="21">
        <v>556</v>
      </c>
      <c r="L673" s="23" t="str">
        <f>+_01_CODIGOS_Y_COSTOS_xlsm[[#This Row],[FABRICA]]&amp;_01_CODIGOS_Y_COSTOS_xlsm[[#This Row],[CODIGO]]</f>
        <v>ResortesGenerales2229</v>
      </c>
    </row>
    <row r="674" spans="1:12" x14ac:dyDescent="0.35">
      <c r="A674" t="s">
        <v>7291</v>
      </c>
      <c r="B674" s="23" t="s">
        <v>5950</v>
      </c>
      <c r="C674" t="s">
        <v>8144</v>
      </c>
      <c r="D674" t="s">
        <v>5951</v>
      </c>
      <c r="E674" s="21">
        <v>1668</v>
      </c>
      <c r="L674" s="23" t="str">
        <f>+_01_CODIGOS_Y_COSTOS_xlsm[[#This Row],[FABRICA]]&amp;_01_CODIGOS_Y_COSTOS_xlsm[[#This Row],[CODIGO]]</f>
        <v>ResortesGenerales2235</v>
      </c>
    </row>
    <row r="675" spans="1:12" x14ac:dyDescent="0.35">
      <c r="A675" t="s">
        <v>7291</v>
      </c>
      <c r="B675" s="23" t="s">
        <v>5952</v>
      </c>
      <c r="C675" t="s">
        <v>8145</v>
      </c>
      <c r="D675" t="s">
        <v>5953</v>
      </c>
      <c r="E675" s="21">
        <v>861.8</v>
      </c>
      <c r="L675" s="23" t="str">
        <f>+_01_CODIGOS_Y_COSTOS_xlsm[[#This Row],[FABRICA]]&amp;_01_CODIGOS_Y_COSTOS_xlsm[[#This Row],[CODIGO]]</f>
        <v>ResortesGenerales2236</v>
      </c>
    </row>
    <row r="676" spans="1:12" x14ac:dyDescent="0.35">
      <c r="A676" t="s">
        <v>7291</v>
      </c>
      <c r="B676" s="23" t="s">
        <v>5954</v>
      </c>
      <c r="C676" t="s">
        <v>8146</v>
      </c>
      <c r="D676" t="s">
        <v>5955</v>
      </c>
      <c r="E676" s="21">
        <v>917.4</v>
      </c>
      <c r="L676" s="23" t="str">
        <f>+_01_CODIGOS_Y_COSTOS_xlsm[[#This Row],[FABRICA]]&amp;_01_CODIGOS_Y_COSTOS_xlsm[[#This Row],[CODIGO]]</f>
        <v>ResortesGenerales2237</v>
      </c>
    </row>
    <row r="677" spans="1:12" x14ac:dyDescent="0.35">
      <c r="A677" t="s">
        <v>7291</v>
      </c>
      <c r="B677" s="23" t="s">
        <v>5956</v>
      </c>
      <c r="C677" t="s">
        <v>6653</v>
      </c>
      <c r="D677" t="s">
        <v>5915</v>
      </c>
      <c r="E677" s="21">
        <v>0</v>
      </c>
      <c r="L677" s="23" t="str">
        <f>+_01_CODIGOS_Y_COSTOS_xlsm[[#This Row],[FABRICA]]&amp;_01_CODIGOS_Y_COSTOS_xlsm[[#This Row],[CODIGO]]</f>
        <v>ResortesGenerales0</v>
      </c>
    </row>
    <row r="678" spans="1:12" x14ac:dyDescent="0.35">
      <c r="A678" t="s">
        <v>7291</v>
      </c>
      <c r="B678" s="23" t="s">
        <v>5957</v>
      </c>
      <c r="C678" t="s">
        <v>8147</v>
      </c>
      <c r="D678" t="s">
        <v>5958</v>
      </c>
      <c r="E678" s="21">
        <v>2098.9</v>
      </c>
      <c r="L678" s="23" t="str">
        <f>+_01_CODIGOS_Y_COSTOS_xlsm[[#This Row],[FABRICA]]&amp;_01_CODIGOS_Y_COSTOS_xlsm[[#This Row],[CODIGO]]</f>
        <v>ResortesGenerales2239</v>
      </c>
    </row>
    <row r="679" spans="1:12" x14ac:dyDescent="0.35">
      <c r="A679" t="s">
        <v>7291</v>
      </c>
      <c r="B679" s="23" t="s">
        <v>5959</v>
      </c>
      <c r="C679" t="s">
        <v>8148</v>
      </c>
      <c r="D679" t="s">
        <v>5960</v>
      </c>
      <c r="E679" s="21">
        <v>542.1</v>
      </c>
      <c r="L679" s="23" t="str">
        <f>+_01_CODIGOS_Y_COSTOS_xlsm[[#This Row],[FABRICA]]&amp;_01_CODIGOS_Y_COSTOS_xlsm[[#This Row],[CODIGO]]</f>
        <v>ResortesGenerales2241</v>
      </c>
    </row>
    <row r="680" spans="1:12" x14ac:dyDescent="0.35">
      <c r="A680" t="s">
        <v>7291</v>
      </c>
      <c r="B680" s="23" t="s">
        <v>5961</v>
      </c>
      <c r="C680" t="s">
        <v>8149</v>
      </c>
      <c r="D680" t="s">
        <v>5962</v>
      </c>
      <c r="E680" s="21">
        <v>542.1</v>
      </c>
      <c r="L680" s="23" t="str">
        <f>+_01_CODIGOS_Y_COSTOS_xlsm[[#This Row],[FABRICA]]&amp;_01_CODIGOS_Y_COSTOS_xlsm[[#This Row],[CODIGO]]</f>
        <v>ResortesGenerales2242</v>
      </c>
    </row>
    <row r="681" spans="1:12" x14ac:dyDescent="0.35">
      <c r="A681" t="s">
        <v>7291</v>
      </c>
      <c r="B681" s="23" t="s">
        <v>5963</v>
      </c>
      <c r="C681" t="s">
        <v>8150</v>
      </c>
      <c r="D681" t="s">
        <v>5964</v>
      </c>
      <c r="E681" s="21">
        <v>1084.2</v>
      </c>
      <c r="L681" s="23" t="str">
        <f>+_01_CODIGOS_Y_COSTOS_xlsm[[#This Row],[FABRICA]]&amp;_01_CODIGOS_Y_COSTOS_xlsm[[#This Row],[CODIGO]]</f>
        <v>ResortesGenerales2244</v>
      </c>
    </row>
    <row r="682" spans="1:12" x14ac:dyDescent="0.35">
      <c r="A682" t="s">
        <v>7291</v>
      </c>
      <c r="B682" s="23" t="s">
        <v>5965</v>
      </c>
      <c r="C682" t="s">
        <v>8151</v>
      </c>
      <c r="D682" t="s">
        <v>5966</v>
      </c>
      <c r="E682" s="21">
        <v>973</v>
      </c>
      <c r="L682" s="23" t="str">
        <f>+_01_CODIGOS_Y_COSTOS_xlsm[[#This Row],[FABRICA]]&amp;_01_CODIGOS_Y_COSTOS_xlsm[[#This Row],[CODIGO]]</f>
        <v>ResortesGenerales2245</v>
      </c>
    </row>
    <row r="683" spans="1:12" x14ac:dyDescent="0.35">
      <c r="A683" t="s">
        <v>7291</v>
      </c>
      <c r="B683" s="23" t="s">
        <v>5967</v>
      </c>
      <c r="C683" t="s">
        <v>8152</v>
      </c>
      <c r="D683" t="s">
        <v>5968</v>
      </c>
      <c r="E683" s="21">
        <v>1751.4</v>
      </c>
      <c r="L683" s="23" t="str">
        <f>+_01_CODIGOS_Y_COSTOS_xlsm[[#This Row],[FABRICA]]&amp;_01_CODIGOS_Y_COSTOS_xlsm[[#This Row],[CODIGO]]</f>
        <v>ResortesGenerales2249</v>
      </c>
    </row>
    <row r="684" spans="1:12" x14ac:dyDescent="0.35">
      <c r="A684" t="s">
        <v>7291</v>
      </c>
      <c r="B684" s="23" t="s">
        <v>5969</v>
      </c>
      <c r="C684" t="s">
        <v>8153</v>
      </c>
      <c r="D684" t="s">
        <v>5970</v>
      </c>
      <c r="E684" s="21">
        <v>430.9</v>
      </c>
      <c r="L684" s="23" t="str">
        <f>+_01_CODIGOS_Y_COSTOS_xlsm[[#This Row],[FABRICA]]&amp;_01_CODIGOS_Y_COSTOS_xlsm[[#This Row],[CODIGO]]</f>
        <v>ResortesGenerales2265</v>
      </c>
    </row>
    <row r="685" spans="1:12" x14ac:dyDescent="0.35">
      <c r="A685" t="s">
        <v>7291</v>
      </c>
      <c r="B685" s="23" t="s">
        <v>5971</v>
      </c>
      <c r="C685" t="s">
        <v>8154</v>
      </c>
      <c r="D685" t="s">
        <v>5972</v>
      </c>
      <c r="E685" s="21">
        <v>569.9</v>
      </c>
      <c r="L685" s="23" t="str">
        <f>+_01_CODIGOS_Y_COSTOS_xlsm[[#This Row],[FABRICA]]&amp;_01_CODIGOS_Y_COSTOS_xlsm[[#This Row],[CODIGO]]</f>
        <v>ResortesGenerales2266</v>
      </c>
    </row>
    <row r="686" spans="1:12" x14ac:dyDescent="0.35">
      <c r="A686" t="s">
        <v>7291</v>
      </c>
      <c r="B686" s="23" t="s">
        <v>5973</v>
      </c>
      <c r="C686" t="s">
        <v>8155</v>
      </c>
      <c r="D686" t="s">
        <v>5974</v>
      </c>
      <c r="E686" s="21">
        <v>569.9</v>
      </c>
      <c r="L686" s="23" t="str">
        <f>+_01_CODIGOS_Y_COSTOS_xlsm[[#This Row],[FABRICA]]&amp;_01_CODIGOS_Y_COSTOS_xlsm[[#This Row],[CODIGO]]</f>
        <v>ResortesGenerales2267</v>
      </c>
    </row>
    <row r="687" spans="1:12" x14ac:dyDescent="0.35">
      <c r="A687" t="s">
        <v>7291</v>
      </c>
      <c r="B687" s="23" t="s">
        <v>5975</v>
      </c>
      <c r="C687" t="s">
        <v>8156</v>
      </c>
      <c r="D687" t="s">
        <v>5976</v>
      </c>
      <c r="E687" s="21">
        <v>333.6</v>
      </c>
      <c r="L687" s="23" t="str">
        <f>+_01_CODIGOS_Y_COSTOS_xlsm[[#This Row],[FABRICA]]&amp;_01_CODIGOS_Y_COSTOS_xlsm[[#This Row],[CODIGO]]</f>
        <v>ResortesGenerales2268</v>
      </c>
    </row>
    <row r="688" spans="1:12" x14ac:dyDescent="0.35">
      <c r="A688" t="s">
        <v>7291</v>
      </c>
      <c r="B688" s="23" t="s">
        <v>5977</v>
      </c>
      <c r="C688" t="s">
        <v>8157</v>
      </c>
      <c r="D688" t="s">
        <v>5978</v>
      </c>
      <c r="E688" s="21">
        <v>500.4</v>
      </c>
      <c r="L688" s="23" t="str">
        <f>+_01_CODIGOS_Y_COSTOS_xlsm[[#This Row],[FABRICA]]&amp;_01_CODIGOS_Y_COSTOS_xlsm[[#This Row],[CODIGO]]</f>
        <v>ResortesGenerales2269</v>
      </c>
    </row>
    <row r="689" spans="1:12" x14ac:dyDescent="0.35">
      <c r="A689" t="s">
        <v>7291</v>
      </c>
      <c r="B689" s="23" t="s">
        <v>5979</v>
      </c>
      <c r="C689" t="s">
        <v>8158</v>
      </c>
      <c r="D689" t="s">
        <v>5980</v>
      </c>
      <c r="E689" s="21">
        <v>569.9</v>
      </c>
      <c r="L689" s="23" t="str">
        <f>+_01_CODIGOS_Y_COSTOS_xlsm[[#This Row],[FABRICA]]&amp;_01_CODIGOS_Y_COSTOS_xlsm[[#This Row],[CODIGO]]</f>
        <v>ResortesGenerales2278</v>
      </c>
    </row>
    <row r="690" spans="1:12" x14ac:dyDescent="0.35">
      <c r="A690" t="s">
        <v>7291</v>
      </c>
      <c r="B690" s="23" t="s">
        <v>5981</v>
      </c>
      <c r="C690" t="s">
        <v>8159</v>
      </c>
      <c r="D690" t="s">
        <v>5982</v>
      </c>
      <c r="E690" s="21">
        <v>569.9</v>
      </c>
      <c r="L690" s="23" t="str">
        <f>+_01_CODIGOS_Y_COSTOS_xlsm[[#This Row],[FABRICA]]&amp;_01_CODIGOS_Y_COSTOS_xlsm[[#This Row],[CODIGO]]</f>
        <v>ResortesGenerales2279</v>
      </c>
    </row>
    <row r="691" spans="1:12" x14ac:dyDescent="0.35">
      <c r="A691" t="s">
        <v>7291</v>
      </c>
      <c r="B691" s="23" t="s">
        <v>5983</v>
      </c>
      <c r="C691" t="s">
        <v>8160</v>
      </c>
      <c r="D691" t="s">
        <v>5984</v>
      </c>
      <c r="E691" s="21">
        <v>458.7</v>
      </c>
      <c r="L691" s="23" t="str">
        <f>+_01_CODIGOS_Y_COSTOS_xlsm[[#This Row],[FABRICA]]&amp;_01_CODIGOS_Y_COSTOS_xlsm[[#This Row],[CODIGO]]</f>
        <v>ResortesGenerales2280</v>
      </c>
    </row>
    <row r="692" spans="1:12" x14ac:dyDescent="0.35">
      <c r="A692" t="s">
        <v>7291</v>
      </c>
      <c r="B692" s="23" t="s">
        <v>5985</v>
      </c>
      <c r="C692" t="s">
        <v>8161</v>
      </c>
      <c r="D692" t="s">
        <v>5986</v>
      </c>
      <c r="E692" s="21">
        <v>361.4</v>
      </c>
      <c r="L692" s="23" t="str">
        <f>+_01_CODIGOS_Y_COSTOS_xlsm[[#This Row],[FABRICA]]&amp;_01_CODIGOS_Y_COSTOS_xlsm[[#This Row],[CODIGO]]</f>
        <v>ResortesGenerales22004</v>
      </c>
    </row>
    <row r="693" spans="1:12" x14ac:dyDescent="0.35">
      <c r="A693" t="s">
        <v>7291</v>
      </c>
      <c r="B693" s="23" t="s">
        <v>5987</v>
      </c>
      <c r="C693" t="s">
        <v>8162</v>
      </c>
      <c r="D693" t="s">
        <v>5988</v>
      </c>
      <c r="E693" s="21">
        <v>430.9</v>
      </c>
      <c r="L693" s="23" t="str">
        <f>+_01_CODIGOS_Y_COSTOS_xlsm[[#This Row],[FABRICA]]&amp;_01_CODIGOS_Y_COSTOS_xlsm[[#This Row],[CODIGO]]</f>
        <v>ResortesGenerales22010</v>
      </c>
    </row>
    <row r="694" spans="1:12" x14ac:dyDescent="0.35">
      <c r="A694" t="s">
        <v>7291</v>
      </c>
      <c r="B694" s="23" t="s">
        <v>5989</v>
      </c>
      <c r="C694" t="s">
        <v>8163</v>
      </c>
      <c r="D694" t="s">
        <v>5990</v>
      </c>
      <c r="E694" s="21">
        <v>1223.2</v>
      </c>
      <c r="L694" s="23" t="str">
        <f>+_01_CODIGOS_Y_COSTOS_xlsm[[#This Row],[FABRICA]]&amp;_01_CODIGOS_Y_COSTOS_xlsm[[#This Row],[CODIGO]]</f>
        <v>ResortesGenerales2319</v>
      </c>
    </row>
    <row r="695" spans="1:12" x14ac:dyDescent="0.35">
      <c r="A695" t="s">
        <v>7291</v>
      </c>
      <c r="B695" s="23" t="s">
        <v>5991</v>
      </c>
      <c r="C695" t="s">
        <v>8164</v>
      </c>
      <c r="D695" t="s">
        <v>5992</v>
      </c>
      <c r="E695" s="21">
        <v>1501.2</v>
      </c>
      <c r="L695" s="23" t="str">
        <f>+_01_CODIGOS_Y_COSTOS_xlsm[[#This Row],[FABRICA]]&amp;_01_CODIGOS_Y_COSTOS_xlsm[[#This Row],[CODIGO]]</f>
        <v>ResortesGenerales2321</v>
      </c>
    </row>
    <row r="696" spans="1:12" x14ac:dyDescent="0.35">
      <c r="A696" t="s">
        <v>7291</v>
      </c>
      <c r="B696" s="23" t="s">
        <v>5993</v>
      </c>
      <c r="C696" t="s">
        <v>8165</v>
      </c>
      <c r="D696" t="s">
        <v>5994</v>
      </c>
      <c r="E696" s="21">
        <v>1376.1</v>
      </c>
      <c r="L696" s="23" t="str">
        <f>+_01_CODIGOS_Y_COSTOS_xlsm[[#This Row],[FABRICA]]&amp;_01_CODIGOS_Y_COSTOS_xlsm[[#This Row],[CODIGO]]</f>
        <v>ResortesGenerales2324</v>
      </c>
    </row>
    <row r="697" spans="1:12" x14ac:dyDescent="0.35">
      <c r="A697" t="s">
        <v>7291</v>
      </c>
      <c r="B697" s="23" t="s">
        <v>5995</v>
      </c>
      <c r="C697" t="s">
        <v>8166</v>
      </c>
      <c r="D697" t="s">
        <v>5996</v>
      </c>
      <c r="E697" s="21">
        <v>611.6</v>
      </c>
      <c r="L697" s="23" t="str">
        <f>+_01_CODIGOS_Y_COSTOS_xlsm[[#This Row],[FABRICA]]&amp;_01_CODIGOS_Y_COSTOS_xlsm[[#This Row],[CODIGO]]</f>
        <v>ResortesGenerales2336</v>
      </c>
    </row>
    <row r="698" spans="1:12" x14ac:dyDescent="0.35">
      <c r="A698" t="s">
        <v>7291</v>
      </c>
      <c r="B698" s="23" t="s">
        <v>5997</v>
      </c>
      <c r="C698" t="s">
        <v>8167</v>
      </c>
      <c r="D698" t="s">
        <v>5998</v>
      </c>
      <c r="E698" s="21">
        <v>1417.8</v>
      </c>
      <c r="L698" s="23" t="str">
        <f>+_01_CODIGOS_Y_COSTOS_xlsm[[#This Row],[FABRICA]]&amp;_01_CODIGOS_Y_COSTOS_xlsm[[#This Row],[CODIGO]]</f>
        <v>ResortesGenerales2332</v>
      </c>
    </row>
    <row r="699" spans="1:12" x14ac:dyDescent="0.35">
      <c r="A699" t="s">
        <v>7291</v>
      </c>
      <c r="B699" s="23" t="s">
        <v>5999</v>
      </c>
      <c r="C699" t="s">
        <v>8168</v>
      </c>
      <c r="D699" t="s">
        <v>6000</v>
      </c>
      <c r="E699" s="21">
        <v>1112</v>
      </c>
      <c r="L699" s="23" t="str">
        <f>+_01_CODIGOS_Y_COSTOS_xlsm[[#This Row],[FABRICA]]&amp;_01_CODIGOS_Y_COSTOS_xlsm[[#This Row],[CODIGO]]</f>
        <v>ResortesGenerales2510</v>
      </c>
    </row>
    <row r="700" spans="1:12" x14ac:dyDescent="0.35">
      <c r="A700" t="s">
        <v>7291</v>
      </c>
      <c r="B700" s="23" t="s">
        <v>6001</v>
      </c>
      <c r="C700" t="s">
        <v>8169</v>
      </c>
      <c r="D700" t="s">
        <v>6002</v>
      </c>
      <c r="E700" s="21">
        <v>708.9</v>
      </c>
      <c r="L700" s="23" t="str">
        <f>+_01_CODIGOS_Y_COSTOS_xlsm[[#This Row],[FABRICA]]&amp;_01_CODIGOS_Y_COSTOS_xlsm[[#This Row],[CODIGO]]</f>
        <v>ResortesGenerales2543</v>
      </c>
    </row>
    <row r="701" spans="1:12" x14ac:dyDescent="0.35">
      <c r="A701" t="s">
        <v>7291</v>
      </c>
      <c r="B701" s="23" t="s">
        <v>6003</v>
      </c>
      <c r="C701" t="s">
        <v>8170</v>
      </c>
      <c r="D701" t="s">
        <v>6000</v>
      </c>
      <c r="E701" s="21">
        <v>528.20000000000005</v>
      </c>
      <c r="L701" s="23" t="str">
        <f>+_01_CODIGOS_Y_COSTOS_xlsm[[#This Row],[FABRICA]]&amp;_01_CODIGOS_Y_COSTOS_xlsm[[#This Row],[CODIGO]]</f>
        <v>ResortesGenerales2504</v>
      </c>
    </row>
    <row r="702" spans="1:12" x14ac:dyDescent="0.35">
      <c r="A702" t="s">
        <v>7291</v>
      </c>
      <c r="B702" s="23" t="s">
        <v>6004</v>
      </c>
      <c r="C702" t="s">
        <v>8171</v>
      </c>
      <c r="D702" t="s">
        <v>6005</v>
      </c>
      <c r="E702" s="21">
        <v>778.4</v>
      </c>
      <c r="L702" s="23" t="str">
        <f>+_01_CODIGOS_Y_COSTOS_xlsm[[#This Row],[FABRICA]]&amp;_01_CODIGOS_Y_COSTOS_xlsm[[#This Row],[CODIGO]]</f>
        <v>ResortesGenerales2511</v>
      </c>
    </row>
    <row r="703" spans="1:12" x14ac:dyDescent="0.35">
      <c r="A703" t="s">
        <v>7291</v>
      </c>
      <c r="B703" s="23" t="s">
        <v>6006</v>
      </c>
      <c r="C703" t="s">
        <v>8172</v>
      </c>
      <c r="D703" t="s">
        <v>6007</v>
      </c>
      <c r="E703" s="21">
        <v>389.2</v>
      </c>
      <c r="L703" s="23" t="str">
        <f>+_01_CODIGOS_Y_COSTOS_xlsm[[#This Row],[FABRICA]]&amp;_01_CODIGOS_Y_COSTOS_xlsm[[#This Row],[CODIGO]]</f>
        <v>ResortesGenerales2512</v>
      </c>
    </row>
    <row r="704" spans="1:12" x14ac:dyDescent="0.35">
      <c r="A704" t="s">
        <v>7291</v>
      </c>
      <c r="B704" s="23" t="s">
        <v>6008</v>
      </c>
      <c r="C704" t="s">
        <v>8173</v>
      </c>
      <c r="D704" t="s">
        <v>6009</v>
      </c>
      <c r="E704" s="21">
        <v>500.4</v>
      </c>
      <c r="L704" s="23" t="str">
        <f>+_01_CODIGOS_Y_COSTOS_xlsm[[#This Row],[FABRICA]]&amp;_01_CODIGOS_Y_COSTOS_xlsm[[#This Row],[CODIGO]]</f>
        <v>ResortesGenerales2517</v>
      </c>
    </row>
    <row r="705" spans="1:12" x14ac:dyDescent="0.35">
      <c r="A705" t="s">
        <v>7291</v>
      </c>
      <c r="B705" s="23" t="s">
        <v>6010</v>
      </c>
      <c r="C705" t="s">
        <v>8174</v>
      </c>
      <c r="D705" t="s">
        <v>6011</v>
      </c>
      <c r="E705" s="21">
        <v>778.4</v>
      </c>
      <c r="L705" s="23" t="str">
        <f>+_01_CODIGOS_Y_COSTOS_xlsm[[#This Row],[FABRICA]]&amp;_01_CODIGOS_Y_COSTOS_xlsm[[#This Row],[CODIGO]]</f>
        <v>ResortesGenerales2518</v>
      </c>
    </row>
    <row r="706" spans="1:12" x14ac:dyDescent="0.35">
      <c r="A706" t="s">
        <v>7291</v>
      </c>
      <c r="B706" s="23" t="s">
        <v>6012</v>
      </c>
      <c r="C706" t="s">
        <v>8175</v>
      </c>
      <c r="D706" t="s">
        <v>6013</v>
      </c>
      <c r="E706" s="21">
        <v>347.5</v>
      </c>
      <c r="L706" s="23" t="str">
        <f>+_01_CODIGOS_Y_COSTOS_xlsm[[#This Row],[FABRICA]]&amp;_01_CODIGOS_Y_COSTOS_xlsm[[#This Row],[CODIGO]]</f>
        <v>ResortesGenerales2522</v>
      </c>
    </row>
    <row r="707" spans="1:12" x14ac:dyDescent="0.35">
      <c r="A707" t="s">
        <v>7291</v>
      </c>
      <c r="B707" s="23" t="s">
        <v>6014</v>
      </c>
      <c r="C707" t="s">
        <v>8176</v>
      </c>
      <c r="D707" t="s">
        <v>6015</v>
      </c>
      <c r="E707" s="21">
        <v>291.89999999999998</v>
      </c>
      <c r="L707" s="23" t="str">
        <f>+_01_CODIGOS_Y_COSTOS_xlsm[[#This Row],[FABRICA]]&amp;_01_CODIGOS_Y_COSTOS_xlsm[[#This Row],[CODIGO]]</f>
        <v>ResortesGenerales2541</v>
      </c>
    </row>
    <row r="708" spans="1:12" x14ac:dyDescent="0.35">
      <c r="A708" t="s">
        <v>7291</v>
      </c>
      <c r="B708" s="23" t="s">
        <v>6016</v>
      </c>
      <c r="C708" t="s">
        <v>8177</v>
      </c>
      <c r="D708" t="s">
        <v>6017</v>
      </c>
      <c r="E708" s="21">
        <v>889.6</v>
      </c>
      <c r="L708" s="23" t="str">
        <f>+_01_CODIGOS_Y_COSTOS_xlsm[[#This Row],[FABRICA]]&amp;_01_CODIGOS_Y_COSTOS_xlsm[[#This Row],[CODIGO]]</f>
        <v>ResortesGenerales2526</v>
      </c>
    </row>
    <row r="709" spans="1:12" x14ac:dyDescent="0.35">
      <c r="A709" t="s">
        <v>7291</v>
      </c>
      <c r="B709" s="23" t="s">
        <v>6018</v>
      </c>
      <c r="C709" t="s">
        <v>8178</v>
      </c>
      <c r="D709" t="s">
        <v>6019</v>
      </c>
      <c r="E709" s="21">
        <v>444.8</v>
      </c>
      <c r="L709" s="23" t="str">
        <f>+_01_CODIGOS_Y_COSTOS_xlsm[[#This Row],[FABRICA]]&amp;_01_CODIGOS_Y_COSTOS_xlsm[[#This Row],[CODIGO]]</f>
        <v>ResortesGenerales2527</v>
      </c>
    </row>
    <row r="710" spans="1:12" x14ac:dyDescent="0.35">
      <c r="A710" t="s">
        <v>7291</v>
      </c>
      <c r="B710" s="23" t="s">
        <v>6020</v>
      </c>
      <c r="C710" t="s">
        <v>8179</v>
      </c>
      <c r="D710" t="s">
        <v>6021</v>
      </c>
      <c r="E710" s="21">
        <v>333.6</v>
      </c>
      <c r="L710" s="23" t="str">
        <f>+_01_CODIGOS_Y_COSTOS_xlsm[[#This Row],[FABRICA]]&amp;_01_CODIGOS_Y_COSTOS_xlsm[[#This Row],[CODIGO]]</f>
        <v>ResortesGenerales2528</v>
      </c>
    </row>
    <row r="711" spans="1:12" x14ac:dyDescent="0.35">
      <c r="A711" t="s">
        <v>7291</v>
      </c>
      <c r="B711" s="23" t="s">
        <v>6022</v>
      </c>
      <c r="C711" t="s">
        <v>8180</v>
      </c>
      <c r="D711" t="s">
        <v>6023</v>
      </c>
      <c r="E711" s="21">
        <v>333.6</v>
      </c>
      <c r="L711" s="23" t="str">
        <f>+_01_CODIGOS_Y_COSTOS_xlsm[[#This Row],[FABRICA]]&amp;_01_CODIGOS_Y_COSTOS_xlsm[[#This Row],[CODIGO]]</f>
        <v>ResortesGenerales2529</v>
      </c>
    </row>
    <row r="712" spans="1:12" x14ac:dyDescent="0.35">
      <c r="A712" t="s">
        <v>7291</v>
      </c>
      <c r="B712" s="23" t="s">
        <v>6024</v>
      </c>
      <c r="C712" t="s">
        <v>8181</v>
      </c>
      <c r="D712" t="s">
        <v>6025</v>
      </c>
      <c r="E712" s="21">
        <v>542.1</v>
      </c>
      <c r="L712" s="23" t="str">
        <f>+_01_CODIGOS_Y_COSTOS_xlsm[[#This Row],[FABRICA]]&amp;_01_CODIGOS_Y_COSTOS_xlsm[[#This Row],[CODIGO]]</f>
        <v>ResortesGenerales2534</v>
      </c>
    </row>
    <row r="713" spans="1:12" x14ac:dyDescent="0.35">
      <c r="A713" t="s">
        <v>7291</v>
      </c>
      <c r="B713" s="23" t="s">
        <v>6026</v>
      </c>
      <c r="C713" t="s">
        <v>8182</v>
      </c>
      <c r="D713" t="s">
        <v>6027</v>
      </c>
      <c r="E713" s="21">
        <v>361.4</v>
      </c>
      <c r="L713" s="23" t="str">
        <f>+_01_CODIGOS_Y_COSTOS_xlsm[[#This Row],[FABRICA]]&amp;_01_CODIGOS_Y_COSTOS_xlsm[[#This Row],[CODIGO]]</f>
        <v>ResortesGenerales2535</v>
      </c>
    </row>
    <row r="714" spans="1:12" x14ac:dyDescent="0.35">
      <c r="A714" t="s">
        <v>7291</v>
      </c>
      <c r="B714" s="23" t="s">
        <v>6028</v>
      </c>
      <c r="C714" t="s">
        <v>8183</v>
      </c>
      <c r="D714" t="s">
        <v>6029</v>
      </c>
      <c r="E714" s="21">
        <v>500.4</v>
      </c>
      <c r="L714" s="23" t="str">
        <f>+_01_CODIGOS_Y_COSTOS_xlsm[[#This Row],[FABRICA]]&amp;_01_CODIGOS_Y_COSTOS_xlsm[[#This Row],[CODIGO]]</f>
        <v>ResortesGenerales2536</v>
      </c>
    </row>
    <row r="715" spans="1:12" x14ac:dyDescent="0.35">
      <c r="A715" t="s">
        <v>7291</v>
      </c>
      <c r="B715" s="23" t="s">
        <v>6030</v>
      </c>
      <c r="C715" t="s">
        <v>8184</v>
      </c>
      <c r="D715" t="s">
        <v>6031</v>
      </c>
      <c r="E715" s="21">
        <v>1098.0999999999999</v>
      </c>
      <c r="L715" s="23" t="str">
        <f>+_01_CODIGOS_Y_COSTOS_xlsm[[#This Row],[FABRICA]]&amp;_01_CODIGOS_Y_COSTOS_xlsm[[#This Row],[CODIGO]]</f>
        <v>ResortesGenerales2537</v>
      </c>
    </row>
    <row r="716" spans="1:12" x14ac:dyDescent="0.35">
      <c r="A716" t="s">
        <v>7291</v>
      </c>
      <c r="B716" s="23" t="s">
        <v>6032</v>
      </c>
      <c r="C716" t="s">
        <v>8175</v>
      </c>
      <c r="D716" t="s">
        <v>6033</v>
      </c>
      <c r="E716" s="21">
        <v>347.5</v>
      </c>
      <c r="L716" s="23" t="str">
        <f>+_01_CODIGOS_Y_COSTOS_xlsm[[#This Row],[FABRICA]]&amp;_01_CODIGOS_Y_COSTOS_xlsm[[#This Row],[CODIGO]]</f>
        <v>ResortesGenerales2522</v>
      </c>
    </row>
    <row r="717" spans="1:12" x14ac:dyDescent="0.35">
      <c r="A717" t="s">
        <v>7291</v>
      </c>
      <c r="B717" s="23" t="s">
        <v>6034</v>
      </c>
      <c r="C717" t="s">
        <v>8185</v>
      </c>
      <c r="D717" t="s">
        <v>6035</v>
      </c>
      <c r="E717" s="21">
        <v>347.5</v>
      </c>
      <c r="L717" s="23" t="str">
        <f>+_01_CODIGOS_Y_COSTOS_xlsm[[#This Row],[FABRICA]]&amp;_01_CODIGOS_Y_COSTOS_xlsm[[#This Row],[CODIGO]]</f>
        <v>ResortesGenerales2523</v>
      </c>
    </row>
    <row r="718" spans="1:12" x14ac:dyDescent="0.35">
      <c r="A718" t="s">
        <v>7291</v>
      </c>
      <c r="B718" s="23" t="s">
        <v>6036</v>
      </c>
      <c r="C718" t="s">
        <v>8169</v>
      </c>
      <c r="D718" t="s">
        <v>6037</v>
      </c>
      <c r="E718" s="21">
        <v>708.9</v>
      </c>
      <c r="L718" s="23" t="str">
        <f>+_01_CODIGOS_Y_COSTOS_xlsm[[#This Row],[FABRICA]]&amp;_01_CODIGOS_Y_COSTOS_xlsm[[#This Row],[CODIGO]]</f>
        <v>ResortesGenerales2543</v>
      </c>
    </row>
    <row r="719" spans="1:12" x14ac:dyDescent="0.35">
      <c r="A719" t="s">
        <v>7291</v>
      </c>
      <c r="B719" s="23" t="s">
        <v>6038</v>
      </c>
      <c r="C719" t="s">
        <v>8186</v>
      </c>
      <c r="D719" t="s">
        <v>6039</v>
      </c>
      <c r="E719" s="21">
        <v>458.7</v>
      </c>
      <c r="L719" s="23" t="str">
        <f>+_01_CODIGOS_Y_COSTOS_xlsm[[#This Row],[FABRICA]]&amp;_01_CODIGOS_Y_COSTOS_xlsm[[#This Row],[CODIGO]]</f>
        <v>ResortesGenerales2559</v>
      </c>
    </row>
    <row r="720" spans="1:12" x14ac:dyDescent="0.35">
      <c r="A720" t="s">
        <v>7291</v>
      </c>
      <c r="B720" s="23" t="s">
        <v>6040</v>
      </c>
      <c r="C720" t="s">
        <v>8187</v>
      </c>
      <c r="D720" t="s">
        <v>6041</v>
      </c>
      <c r="E720" s="21">
        <v>458.7</v>
      </c>
      <c r="L720" s="23" t="str">
        <f>+_01_CODIGOS_Y_COSTOS_xlsm[[#This Row],[FABRICA]]&amp;_01_CODIGOS_Y_COSTOS_xlsm[[#This Row],[CODIGO]]</f>
        <v>ResortesGenerales2560</v>
      </c>
    </row>
    <row r="721" spans="1:12" x14ac:dyDescent="0.35">
      <c r="A721" t="s">
        <v>7291</v>
      </c>
      <c r="B721" s="23" t="s">
        <v>6042</v>
      </c>
      <c r="C721" t="s">
        <v>8188</v>
      </c>
      <c r="D721" t="s">
        <v>6043</v>
      </c>
      <c r="E721" s="21">
        <v>2085</v>
      </c>
      <c r="L721" s="23" t="str">
        <f>+_01_CODIGOS_Y_COSTOS_xlsm[[#This Row],[FABRICA]]&amp;_01_CODIGOS_Y_COSTOS_xlsm[[#This Row],[CODIGO]]</f>
        <v>ResortesGenerales2561</v>
      </c>
    </row>
    <row r="722" spans="1:12" x14ac:dyDescent="0.35">
      <c r="A722" t="s">
        <v>7291</v>
      </c>
      <c r="B722" s="23" t="s">
        <v>6044</v>
      </c>
      <c r="C722" t="s">
        <v>8189</v>
      </c>
      <c r="D722" t="s">
        <v>6045</v>
      </c>
      <c r="E722" s="21">
        <v>625.5</v>
      </c>
      <c r="L722" s="23" t="str">
        <f>+_01_CODIGOS_Y_COSTOS_xlsm[[#This Row],[FABRICA]]&amp;_01_CODIGOS_Y_COSTOS_xlsm[[#This Row],[CODIGO]]</f>
        <v>ResortesGenerales2615</v>
      </c>
    </row>
    <row r="723" spans="1:12" x14ac:dyDescent="0.35">
      <c r="A723" t="s">
        <v>7291</v>
      </c>
      <c r="B723" s="23" t="s">
        <v>6046</v>
      </c>
      <c r="C723" t="s">
        <v>8190</v>
      </c>
      <c r="D723" t="s">
        <v>6047</v>
      </c>
      <c r="E723" s="21">
        <v>653.29999999999995</v>
      </c>
      <c r="L723" s="23" t="str">
        <f>+_01_CODIGOS_Y_COSTOS_xlsm[[#This Row],[FABRICA]]&amp;_01_CODIGOS_Y_COSTOS_xlsm[[#This Row],[CODIGO]]</f>
        <v>ResortesGenerales2616</v>
      </c>
    </row>
    <row r="724" spans="1:12" x14ac:dyDescent="0.35">
      <c r="A724" t="s">
        <v>7291</v>
      </c>
      <c r="B724" s="23" t="s">
        <v>6048</v>
      </c>
      <c r="C724" t="s">
        <v>8191</v>
      </c>
      <c r="D724" t="s">
        <v>6049</v>
      </c>
      <c r="E724" s="21">
        <v>542.1</v>
      </c>
      <c r="L724" s="23" t="str">
        <f>+_01_CODIGOS_Y_COSTOS_xlsm[[#This Row],[FABRICA]]&amp;_01_CODIGOS_Y_COSTOS_xlsm[[#This Row],[CODIGO]]</f>
        <v>ResortesGenerales2617</v>
      </c>
    </row>
    <row r="725" spans="1:12" x14ac:dyDescent="0.35">
      <c r="A725" t="s">
        <v>7291</v>
      </c>
      <c r="B725" s="23" t="s">
        <v>6050</v>
      </c>
      <c r="C725" t="s">
        <v>8192</v>
      </c>
      <c r="D725" t="s">
        <v>6051</v>
      </c>
      <c r="E725" s="21">
        <v>1042.5</v>
      </c>
      <c r="L725" s="23" t="str">
        <f>+_01_CODIGOS_Y_COSTOS_xlsm[[#This Row],[FABRICA]]&amp;_01_CODIGOS_Y_COSTOS_xlsm[[#This Row],[CODIGO]]</f>
        <v>ResortesGenerales2622</v>
      </c>
    </row>
    <row r="726" spans="1:12" x14ac:dyDescent="0.35">
      <c r="A726" t="s">
        <v>7291</v>
      </c>
      <c r="B726" s="23" t="s">
        <v>6052</v>
      </c>
      <c r="C726" t="s">
        <v>8193</v>
      </c>
      <c r="D726" t="s">
        <v>6053</v>
      </c>
      <c r="E726" s="21">
        <v>708.9</v>
      </c>
      <c r="L726" s="23" t="str">
        <f>+_01_CODIGOS_Y_COSTOS_xlsm[[#This Row],[FABRICA]]&amp;_01_CODIGOS_Y_COSTOS_xlsm[[#This Row],[CODIGO]]</f>
        <v>ResortesGenerales2623</v>
      </c>
    </row>
    <row r="727" spans="1:12" x14ac:dyDescent="0.35">
      <c r="A727" t="s">
        <v>7291</v>
      </c>
      <c r="B727" s="23" t="s">
        <v>6054</v>
      </c>
      <c r="C727" t="s">
        <v>8194</v>
      </c>
      <c r="D727" t="s">
        <v>6055</v>
      </c>
      <c r="E727" s="21">
        <v>903.5</v>
      </c>
      <c r="L727" s="23" t="str">
        <f>+_01_CODIGOS_Y_COSTOS_xlsm[[#This Row],[FABRICA]]&amp;_01_CODIGOS_Y_COSTOS_xlsm[[#This Row],[CODIGO]]</f>
        <v>ResortesGenerales2624</v>
      </c>
    </row>
    <row r="728" spans="1:12" x14ac:dyDescent="0.35">
      <c r="A728" t="s">
        <v>7291</v>
      </c>
      <c r="B728" s="23" t="s">
        <v>6056</v>
      </c>
      <c r="C728" t="s">
        <v>8195</v>
      </c>
      <c r="D728" t="s">
        <v>6057</v>
      </c>
      <c r="E728" s="21">
        <v>347.5</v>
      </c>
      <c r="L728" s="23" t="str">
        <f>+_01_CODIGOS_Y_COSTOS_xlsm[[#This Row],[FABRICA]]&amp;_01_CODIGOS_Y_COSTOS_xlsm[[#This Row],[CODIGO]]</f>
        <v>ResortesGenerales2626</v>
      </c>
    </row>
    <row r="729" spans="1:12" x14ac:dyDescent="0.35">
      <c r="A729" t="s">
        <v>7291</v>
      </c>
      <c r="B729" s="23" t="s">
        <v>6058</v>
      </c>
      <c r="C729" t="s">
        <v>8196</v>
      </c>
      <c r="D729" t="s">
        <v>6059</v>
      </c>
      <c r="E729" s="21">
        <v>319.7</v>
      </c>
      <c r="L729" s="23" t="str">
        <f>+_01_CODIGOS_Y_COSTOS_xlsm[[#This Row],[FABRICA]]&amp;_01_CODIGOS_Y_COSTOS_xlsm[[#This Row],[CODIGO]]</f>
        <v>ResortesGenerales2700</v>
      </c>
    </row>
    <row r="730" spans="1:12" x14ac:dyDescent="0.35">
      <c r="A730" t="s">
        <v>7291</v>
      </c>
      <c r="B730" s="23" t="s">
        <v>6060</v>
      </c>
      <c r="C730" t="s">
        <v>8197</v>
      </c>
      <c r="D730" t="s">
        <v>6061</v>
      </c>
      <c r="E730" s="21">
        <v>1320.5</v>
      </c>
      <c r="L730" s="23" t="str">
        <f>+_01_CODIGOS_Y_COSTOS_xlsm[[#This Row],[FABRICA]]&amp;_01_CODIGOS_Y_COSTOS_xlsm[[#This Row],[CODIGO]]</f>
        <v>ResortesGenerales2701</v>
      </c>
    </row>
    <row r="731" spans="1:12" x14ac:dyDescent="0.35">
      <c r="A731" t="s">
        <v>7291</v>
      </c>
      <c r="B731" s="23" t="s">
        <v>6062</v>
      </c>
      <c r="C731" t="s">
        <v>8198</v>
      </c>
      <c r="D731" t="s">
        <v>6063</v>
      </c>
      <c r="E731" s="21">
        <v>1153.7</v>
      </c>
      <c r="L731" s="23" t="str">
        <f>+_01_CODIGOS_Y_COSTOS_xlsm[[#This Row],[FABRICA]]&amp;_01_CODIGOS_Y_COSTOS_xlsm[[#This Row],[CODIGO]]</f>
        <v>ResortesGenerales2702</v>
      </c>
    </row>
    <row r="732" spans="1:12" x14ac:dyDescent="0.35">
      <c r="A732" t="s">
        <v>7291</v>
      </c>
      <c r="B732" s="23" t="s">
        <v>6064</v>
      </c>
      <c r="C732" t="s">
        <v>8199</v>
      </c>
      <c r="D732" t="s">
        <v>6065</v>
      </c>
      <c r="E732" s="21">
        <v>0</v>
      </c>
      <c r="L732" s="23" t="str">
        <f>+_01_CODIGOS_Y_COSTOS_xlsm[[#This Row],[FABRICA]]&amp;_01_CODIGOS_Y_COSTOS_xlsm[[#This Row],[CODIGO]]</f>
        <v>ResortesGenerales2704</v>
      </c>
    </row>
    <row r="733" spans="1:12" x14ac:dyDescent="0.35">
      <c r="A733" t="s">
        <v>7291</v>
      </c>
      <c r="B733" s="23" t="s">
        <v>6066</v>
      </c>
      <c r="C733" t="s">
        <v>8200</v>
      </c>
      <c r="D733" t="s">
        <v>6067</v>
      </c>
      <c r="E733" s="21">
        <v>1723.6</v>
      </c>
      <c r="L733" s="23" t="str">
        <f>+_01_CODIGOS_Y_COSTOS_xlsm[[#This Row],[FABRICA]]&amp;_01_CODIGOS_Y_COSTOS_xlsm[[#This Row],[CODIGO]]</f>
        <v>ResortesGenerales2713</v>
      </c>
    </row>
    <row r="734" spans="1:12" x14ac:dyDescent="0.35">
      <c r="A734" t="s">
        <v>7291</v>
      </c>
      <c r="B734" s="23" t="s">
        <v>6068</v>
      </c>
      <c r="C734" t="s">
        <v>8201</v>
      </c>
      <c r="D734" t="s">
        <v>6069</v>
      </c>
      <c r="E734" s="21">
        <v>1153.7</v>
      </c>
      <c r="L734" s="23" t="str">
        <f>+_01_CODIGOS_Y_COSTOS_xlsm[[#This Row],[FABRICA]]&amp;_01_CODIGOS_Y_COSTOS_xlsm[[#This Row],[CODIGO]]</f>
        <v>ResortesGenerales2715</v>
      </c>
    </row>
    <row r="735" spans="1:12" x14ac:dyDescent="0.35">
      <c r="A735" t="s">
        <v>7291</v>
      </c>
      <c r="B735" s="23" t="s">
        <v>6070</v>
      </c>
      <c r="C735" t="s">
        <v>8202</v>
      </c>
      <c r="D735" t="s">
        <v>6071</v>
      </c>
      <c r="E735" s="21">
        <v>611.6</v>
      </c>
      <c r="L735" s="23" t="str">
        <f>+_01_CODIGOS_Y_COSTOS_xlsm[[#This Row],[FABRICA]]&amp;_01_CODIGOS_Y_COSTOS_xlsm[[#This Row],[CODIGO]]</f>
        <v>ResortesGenerales2717</v>
      </c>
    </row>
    <row r="736" spans="1:12" x14ac:dyDescent="0.35">
      <c r="A736" t="s">
        <v>7291</v>
      </c>
      <c r="B736" s="23" t="s">
        <v>6072</v>
      </c>
      <c r="C736" t="s">
        <v>8203</v>
      </c>
      <c r="D736" t="s">
        <v>6073</v>
      </c>
      <c r="E736" s="21">
        <v>389.2</v>
      </c>
      <c r="L736" s="23" t="str">
        <f>+_01_CODIGOS_Y_COSTOS_xlsm[[#This Row],[FABRICA]]&amp;_01_CODIGOS_Y_COSTOS_xlsm[[#This Row],[CODIGO]]</f>
        <v>ResortesGenerales2721</v>
      </c>
    </row>
    <row r="737" spans="1:12" x14ac:dyDescent="0.35">
      <c r="A737" t="s">
        <v>7291</v>
      </c>
      <c r="B737" s="23" t="s">
        <v>6074</v>
      </c>
      <c r="C737" t="s">
        <v>8204</v>
      </c>
      <c r="D737" t="s">
        <v>6075</v>
      </c>
      <c r="E737" s="21">
        <v>389.2</v>
      </c>
      <c r="L737" s="23" t="str">
        <f>+_01_CODIGOS_Y_COSTOS_xlsm[[#This Row],[FABRICA]]&amp;_01_CODIGOS_Y_COSTOS_xlsm[[#This Row],[CODIGO]]</f>
        <v>ResortesGenerales2722</v>
      </c>
    </row>
    <row r="738" spans="1:12" x14ac:dyDescent="0.35">
      <c r="A738" t="s">
        <v>7291</v>
      </c>
      <c r="B738" s="23" t="s">
        <v>6076</v>
      </c>
      <c r="C738" t="s">
        <v>8205</v>
      </c>
      <c r="D738" t="s">
        <v>6077</v>
      </c>
      <c r="E738" s="21">
        <v>736.7</v>
      </c>
      <c r="L738" s="23" t="str">
        <f>+_01_CODIGOS_Y_COSTOS_xlsm[[#This Row],[FABRICA]]&amp;_01_CODIGOS_Y_COSTOS_xlsm[[#This Row],[CODIGO]]</f>
        <v>ResortesGenerales2723</v>
      </c>
    </row>
    <row r="739" spans="1:12" x14ac:dyDescent="0.35">
      <c r="A739" t="s">
        <v>7291</v>
      </c>
      <c r="B739" s="23" t="s">
        <v>6078</v>
      </c>
      <c r="C739" t="s">
        <v>8206</v>
      </c>
      <c r="D739" t="s">
        <v>6079</v>
      </c>
      <c r="E739" s="21">
        <v>389.2</v>
      </c>
      <c r="L739" s="23" t="str">
        <f>+_01_CODIGOS_Y_COSTOS_xlsm[[#This Row],[FABRICA]]&amp;_01_CODIGOS_Y_COSTOS_xlsm[[#This Row],[CODIGO]]</f>
        <v>ResortesGenerales2724</v>
      </c>
    </row>
    <row r="740" spans="1:12" x14ac:dyDescent="0.35">
      <c r="A740" t="s">
        <v>7291</v>
      </c>
      <c r="B740" s="23" t="s">
        <v>6080</v>
      </c>
      <c r="C740" t="s">
        <v>8207</v>
      </c>
      <c r="D740" t="s">
        <v>6081</v>
      </c>
      <c r="E740" s="21">
        <v>500.4</v>
      </c>
      <c r="L740" s="23" t="str">
        <f>+_01_CODIGOS_Y_COSTOS_xlsm[[#This Row],[FABRICA]]&amp;_01_CODIGOS_Y_COSTOS_xlsm[[#This Row],[CODIGO]]</f>
        <v>ResortesGenerales2725</v>
      </c>
    </row>
    <row r="741" spans="1:12" x14ac:dyDescent="0.35">
      <c r="A741" t="s">
        <v>7291</v>
      </c>
      <c r="B741" s="23" t="s">
        <v>6082</v>
      </c>
      <c r="C741" t="s">
        <v>6653</v>
      </c>
      <c r="D741" t="s">
        <v>6083</v>
      </c>
      <c r="E741" s="21">
        <v>0</v>
      </c>
      <c r="L741" s="23" t="str">
        <f>+_01_CODIGOS_Y_COSTOS_xlsm[[#This Row],[FABRICA]]&amp;_01_CODIGOS_Y_COSTOS_xlsm[[#This Row],[CODIGO]]</f>
        <v>ResortesGenerales0</v>
      </c>
    </row>
    <row r="742" spans="1:12" x14ac:dyDescent="0.35">
      <c r="A742" t="s">
        <v>7291</v>
      </c>
      <c r="B742" s="23" t="s">
        <v>6084</v>
      </c>
      <c r="C742" t="s">
        <v>6653</v>
      </c>
      <c r="D742" t="s">
        <v>6085</v>
      </c>
      <c r="E742" s="21">
        <v>0</v>
      </c>
      <c r="L742" s="23" t="str">
        <f>+_01_CODIGOS_Y_COSTOS_xlsm[[#This Row],[FABRICA]]&amp;_01_CODIGOS_Y_COSTOS_xlsm[[#This Row],[CODIGO]]</f>
        <v>ResortesGenerales0</v>
      </c>
    </row>
    <row r="743" spans="1:12" x14ac:dyDescent="0.35">
      <c r="A743" t="s">
        <v>7291</v>
      </c>
      <c r="B743" s="23" t="s">
        <v>6086</v>
      </c>
      <c r="C743" t="s">
        <v>6653</v>
      </c>
      <c r="D743" t="s">
        <v>6087</v>
      </c>
      <c r="E743" s="21">
        <v>0</v>
      </c>
      <c r="L743" s="23" t="str">
        <f>+_01_CODIGOS_Y_COSTOS_xlsm[[#This Row],[FABRICA]]&amp;_01_CODIGOS_Y_COSTOS_xlsm[[#This Row],[CODIGO]]</f>
        <v>ResortesGenerales0</v>
      </c>
    </row>
    <row r="744" spans="1:12" x14ac:dyDescent="0.35">
      <c r="A744" t="s">
        <v>7291</v>
      </c>
      <c r="B744" s="23" t="s">
        <v>6088</v>
      </c>
      <c r="C744" t="s">
        <v>6653</v>
      </c>
      <c r="D744" t="s">
        <v>6089</v>
      </c>
      <c r="E744" s="21">
        <v>0</v>
      </c>
      <c r="L744" s="23" t="str">
        <f>+_01_CODIGOS_Y_COSTOS_xlsm[[#This Row],[FABRICA]]&amp;_01_CODIGOS_Y_COSTOS_xlsm[[#This Row],[CODIGO]]</f>
        <v>ResortesGenerales0</v>
      </c>
    </row>
    <row r="745" spans="1:12" x14ac:dyDescent="0.35">
      <c r="A745" t="s">
        <v>7291</v>
      </c>
      <c r="B745" s="23" t="s">
        <v>6090</v>
      </c>
      <c r="C745" t="s">
        <v>6653</v>
      </c>
      <c r="D745" t="s">
        <v>6091</v>
      </c>
      <c r="E745" s="21">
        <v>0</v>
      </c>
      <c r="L745" s="23" t="str">
        <f>+_01_CODIGOS_Y_COSTOS_xlsm[[#This Row],[FABRICA]]&amp;_01_CODIGOS_Y_COSTOS_xlsm[[#This Row],[CODIGO]]</f>
        <v>ResortesGenerales0</v>
      </c>
    </row>
    <row r="746" spans="1:12" x14ac:dyDescent="0.35">
      <c r="A746" t="s">
        <v>5513</v>
      </c>
      <c r="B746" s="23" t="s">
        <v>1076</v>
      </c>
      <c r="C746" t="s">
        <v>8208</v>
      </c>
      <c r="D746" t="s">
        <v>1078</v>
      </c>
      <c r="E746" s="21">
        <v>0</v>
      </c>
      <c r="L746" s="23" t="str">
        <f>+_01_CODIGOS_Y_COSTOS_xlsm[[#This Row],[FABRICA]]&amp;_01_CODIGOS_Y_COSTOS_xlsm[[#This Row],[CODIGO]]</f>
        <v>RESORTES200</v>
      </c>
    </row>
    <row r="747" spans="1:12" x14ac:dyDescent="0.35">
      <c r="A747" t="s">
        <v>5513</v>
      </c>
      <c r="B747" s="23" t="s">
        <v>1079</v>
      </c>
      <c r="C747" t="s">
        <v>8209</v>
      </c>
      <c r="D747" t="s">
        <v>1080</v>
      </c>
      <c r="E747" s="21">
        <v>0</v>
      </c>
      <c r="L747" s="23" t="str">
        <f>+_01_CODIGOS_Y_COSTOS_xlsm[[#This Row],[FABRICA]]&amp;_01_CODIGOS_Y_COSTOS_xlsm[[#This Row],[CODIGO]]</f>
        <v>RESORTES203</v>
      </c>
    </row>
    <row r="748" spans="1:12" x14ac:dyDescent="0.35">
      <c r="A748" t="s">
        <v>5513</v>
      </c>
      <c r="B748" s="23" t="s">
        <v>1081</v>
      </c>
      <c r="C748" t="s">
        <v>8210</v>
      </c>
      <c r="D748" t="s">
        <v>1082</v>
      </c>
      <c r="E748" s="21">
        <v>0</v>
      </c>
      <c r="L748" s="23" t="str">
        <f>+_01_CODIGOS_Y_COSTOS_xlsm[[#This Row],[FABRICA]]&amp;_01_CODIGOS_Y_COSTOS_xlsm[[#This Row],[CODIGO]]</f>
        <v>RESORTES205</v>
      </c>
    </row>
    <row r="749" spans="1:12" x14ac:dyDescent="0.35">
      <c r="A749" t="s">
        <v>5513</v>
      </c>
      <c r="B749" s="23" t="s">
        <v>1083</v>
      </c>
      <c r="C749" t="s">
        <v>8211</v>
      </c>
      <c r="D749" t="s">
        <v>1084</v>
      </c>
      <c r="E749" s="21">
        <v>0</v>
      </c>
      <c r="L749" s="23" t="str">
        <f>+_01_CODIGOS_Y_COSTOS_xlsm[[#This Row],[FABRICA]]&amp;_01_CODIGOS_Y_COSTOS_xlsm[[#This Row],[CODIGO]]</f>
        <v>RESORTES208</v>
      </c>
    </row>
    <row r="750" spans="1:12" x14ac:dyDescent="0.35">
      <c r="A750" t="s">
        <v>5513</v>
      </c>
      <c r="B750" s="23" t="s">
        <v>1085</v>
      </c>
      <c r="C750" t="s">
        <v>8212</v>
      </c>
      <c r="D750" t="s">
        <v>1086</v>
      </c>
      <c r="E750" s="21">
        <v>0</v>
      </c>
      <c r="L750" s="23" t="str">
        <f>+_01_CODIGOS_Y_COSTOS_xlsm[[#This Row],[FABRICA]]&amp;_01_CODIGOS_Y_COSTOS_xlsm[[#This Row],[CODIGO]]</f>
        <v>RESORTES210</v>
      </c>
    </row>
    <row r="751" spans="1:12" x14ac:dyDescent="0.35">
      <c r="A751" t="s">
        <v>5513</v>
      </c>
      <c r="B751" s="23" t="s">
        <v>1087</v>
      </c>
      <c r="C751" t="s">
        <v>8213</v>
      </c>
      <c r="D751" t="s">
        <v>1088</v>
      </c>
      <c r="E751" s="21">
        <v>0</v>
      </c>
      <c r="L751" s="23" t="str">
        <f>+_01_CODIGOS_Y_COSTOS_xlsm[[#This Row],[FABRICA]]&amp;_01_CODIGOS_Y_COSTOS_xlsm[[#This Row],[CODIGO]]</f>
        <v>RESORTES211</v>
      </c>
    </row>
    <row r="752" spans="1:12" x14ac:dyDescent="0.35">
      <c r="A752" t="s">
        <v>5513</v>
      </c>
      <c r="B752" s="23" t="s">
        <v>1089</v>
      </c>
      <c r="C752" t="s">
        <v>8214</v>
      </c>
      <c r="D752" t="s">
        <v>1090</v>
      </c>
      <c r="E752" s="21">
        <v>0</v>
      </c>
      <c r="L752" s="23" t="str">
        <f>+_01_CODIGOS_Y_COSTOS_xlsm[[#This Row],[FABRICA]]&amp;_01_CODIGOS_Y_COSTOS_xlsm[[#This Row],[CODIGO]]</f>
        <v>RESORTES214</v>
      </c>
    </row>
    <row r="753" spans="1:12" x14ac:dyDescent="0.35">
      <c r="A753" t="s">
        <v>5513</v>
      </c>
      <c r="B753" s="23" t="s">
        <v>1091</v>
      </c>
      <c r="C753" t="s">
        <v>8215</v>
      </c>
      <c r="D753" t="s">
        <v>1092</v>
      </c>
      <c r="E753" s="21">
        <v>0</v>
      </c>
      <c r="L753" s="23" t="str">
        <f>+_01_CODIGOS_Y_COSTOS_xlsm[[#This Row],[FABRICA]]&amp;_01_CODIGOS_Y_COSTOS_xlsm[[#This Row],[CODIGO]]</f>
        <v>RESORTES216</v>
      </c>
    </row>
    <row r="754" spans="1:12" x14ac:dyDescent="0.35">
      <c r="A754" t="s">
        <v>5513</v>
      </c>
      <c r="B754" s="23" t="s">
        <v>1093</v>
      </c>
      <c r="C754" t="s">
        <v>8216</v>
      </c>
      <c r="D754" t="s">
        <v>1094</v>
      </c>
      <c r="E754" s="21">
        <v>0</v>
      </c>
      <c r="L754" s="23" t="str">
        <f>+_01_CODIGOS_Y_COSTOS_xlsm[[#This Row],[FABRICA]]&amp;_01_CODIGOS_Y_COSTOS_xlsm[[#This Row],[CODIGO]]</f>
        <v>RESORTES219</v>
      </c>
    </row>
    <row r="755" spans="1:12" x14ac:dyDescent="0.35">
      <c r="A755" t="s">
        <v>5513</v>
      </c>
      <c r="B755" s="23" t="s">
        <v>1095</v>
      </c>
      <c r="C755" t="s">
        <v>8217</v>
      </c>
      <c r="D755" t="s">
        <v>1096</v>
      </c>
      <c r="E755" s="21">
        <v>0</v>
      </c>
      <c r="L755" s="23" t="str">
        <f>+_01_CODIGOS_Y_COSTOS_xlsm[[#This Row],[FABRICA]]&amp;_01_CODIGOS_Y_COSTOS_xlsm[[#This Row],[CODIGO]]</f>
        <v>RESORTES220</v>
      </c>
    </row>
    <row r="756" spans="1:12" x14ac:dyDescent="0.35">
      <c r="A756" t="s">
        <v>5513</v>
      </c>
      <c r="B756" s="23" t="s">
        <v>1097</v>
      </c>
      <c r="C756" t="s">
        <v>8218</v>
      </c>
      <c r="D756" t="s">
        <v>1098</v>
      </c>
      <c r="E756" s="21">
        <v>0</v>
      </c>
      <c r="L756" s="23" t="str">
        <f>+_01_CODIGOS_Y_COSTOS_xlsm[[#This Row],[FABRICA]]&amp;_01_CODIGOS_Y_COSTOS_xlsm[[#This Row],[CODIGO]]</f>
        <v>RESORTES221</v>
      </c>
    </row>
    <row r="757" spans="1:12" x14ac:dyDescent="0.35">
      <c r="A757" t="s">
        <v>5513</v>
      </c>
      <c r="B757" s="23" t="s">
        <v>1099</v>
      </c>
      <c r="C757" t="s">
        <v>8219</v>
      </c>
      <c r="D757" t="s">
        <v>1100</v>
      </c>
      <c r="E757" s="21">
        <v>0</v>
      </c>
      <c r="L757" s="23" t="str">
        <f>+_01_CODIGOS_Y_COSTOS_xlsm[[#This Row],[FABRICA]]&amp;_01_CODIGOS_Y_COSTOS_xlsm[[#This Row],[CODIGO]]</f>
        <v>RESORTES223</v>
      </c>
    </row>
    <row r="758" spans="1:12" x14ac:dyDescent="0.35">
      <c r="A758" t="s">
        <v>5513</v>
      </c>
      <c r="B758" s="23" t="s">
        <v>1101</v>
      </c>
      <c r="C758" t="s">
        <v>8220</v>
      </c>
      <c r="D758" t="s">
        <v>1102</v>
      </c>
      <c r="E758" s="21">
        <v>0</v>
      </c>
      <c r="L758" s="23" t="str">
        <f>+_01_CODIGOS_Y_COSTOS_xlsm[[#This Row],[FABRICA]]&amp;_01_CODIGOS_Y_COSTOS_xlsm[[#This Row],[CODIGO]]</f>
        <v>RESORTES224</v>
      </c>
    </row>
    <row r="759" spans="1:12" x14ac:dyDescent="0.35">
      <c r="A759" t="s">
        <v>5513</v>
      </c>
      <c r="B759" s="23" t="s">
        <v>1103</v>
      </c>
      <c r="C759" t="s">
        <v>8221</v>
      </c>
      <c r="D759" t="s">
        <v>1104</v>
      </c>
      <c r="E759" s="21">
        <v>0</v>
      </c>
      <c r="L759" s="23" t="str">
        <f>+_01_CODIGOS_Y_COSTOS_xlsm[[#This Row],[FABRICA]]&amp;_01_CODIGOS_Y_COSTOS_xlsm[[#This Row],[CODIGO]]</f>
        <v>RESORTES232</v>
      </c>
    </row>
    <row r="760" spans="1:12" x14ac:dyDescent="0.35">
      <c r="A760" t="s">
        <v>5513</v>
      </c>
      <c r="B760" s="23" t="s">
        <v>1105</v>
      </c>
      <c r="C760" t="s">
        <v>8222</v>
      </c>
      <c r="D760" t="s">
        <v>1106</v>
      </c>
      <c r="E760" s="21">
        <v>0</v>
      </c>
      <c r="L760" s="23" t="str">
        <f>+_01_CODIGOS_Y_COSTOS_xlsm[[#This Row],[FABRICA]]&amp;_01_CODIGOS_Y_COSTOS_xlsm[[#This Row],[CODIGO]]</f>
        <v>RESORTES233</v>
      </c>
    </row>
    <row r="761" spans="1:12" x14ac:dyDescent="0.35">
      <c r="A761" t="s">
        <v>5513</v>
      </c>
      <c r="B761" s="23" t="s">
        <v>1107</v>
      </c>
      <c r="C761" t="s">
        <v>8223</v>
      </c>
      <c r="D761" t="s">
        <v>1108</v>
      </c>
      <c r="E761" s="21">
        <v>0</v>
      </c>
      <c r="L761" s="23" t="str">
        <f>+_01_CODIGOS_Y_COSTOS_xlsm[[#This Row],[FABRICA]]&amp;_01_CODIGOS_Y_COSTOS_xlsm[[#This Row],[CODIGO]]</f>
        <v>RESORTES234</v>
      </c>
    </row>
    <row r="762" spans="1:12" x14ac:dyDescent="0.35">
      <c r="A762" t="s">
        <v>5513</v>
      </c>
      <c r="B762" s="23" t="s">
        <v>1109</v>
      </c>
      <c r="C762" t="s">
        <v>8224</v>
      </c>
      <c r="D762" t="s">
        <v>1110</v>
      </c>
      <c r="E762" s="21">
        <v>0</v>
      </c>
      <c r="L762" s="23" t="str">
        <f>+_01_CODIGOS_Y_COSTOS_xlsm[[#This Row],[FABRICA]]&amp;_01_CODIGOS_Y_COSTOS_xlsm[[#This Row],[CODIGO]]</f>
        <v>RESORTES235</v>
      </c>
    </row>
    <row r="763" spans="1:12" x14ac:dyDescent="0.35">
      <c r="A763" t="s">
        <v>5513</v>
      </c>
      <c r="B763" s="23" t="s">
        <v>1111</v>
      </c>
      <c r="C763" t="s">
        <v>8225</v>
      </c>
      <c r="D763" t="s">
        <v>1112</v>
      </c>
      <c r="E763" s="21">
        <v>0</v>
      </c>
      <c r="L763" s="23" t="str">
        <f>+_01_CODIGOS_Y_COSTOS_xlsm[[#This Row],[FABRICA]]&amp;_01_CODIGOS_Y_COSTOS_xlsm[[#This Row],[CODIGO]]</f>
        <v>RESORTES236</v>
      </c>
    </row>
    <row r="764" spans="1:12" x14ac:dyDescent="0.35">
      <c r="A764" t="s">
        <v>5513</v>
      </c>
      <c r="B764" s="23" t="s">
        <v>1113</v>
      </c>
      <c r="C764" t="s">
        <v>8226</v>
      </c>
      <c r="D764" t="s">
        <v>1114</v>
      </c>
      <c r="E764" s="21">
        <v>0</v>
      </c>
      <c r="L764" s="23" t="str">
        <f>+_01_CODIGOS_Y_COSTOS_xlsm[[#This Row],[FABRICA]]&amp;_01_CODIGOS_Y_COSTOS_xlsm[[#This Row],[CODIGO]]</f>
        <v>RESORTES238</v>
      </c>
    </row>
    <row r="765" spans="1:12" x14ac:dyDescent="0.35">
      <c r="A765" t="s">
        <v>5513</v>
      </c>
      <c r="B765" s="23" t="s">
        <v>1115</v>
      </c>
      <c r="C765" t="s">
        <v>8227</v>
      </c>
      <c r="D765" t="s">
        <v>1116</v>
      </c>
      <c r="E765" s="21">
        <v>0</v>
      </c>
      <c r="L765" s="23" t="str">
        <f>+_01_CODIGOS_Y_COSTOS_xlsm[[#This Row],[FABRICA]]&amp;_01_CODIGOS_Y_COSTOS_xlsm[[#This Row],[CODIGO]]</f>
        <v>RESORTES239</v>
      </c>
    </row>
    <row r="766" spans="1:12" x14ac:dyDescent="0.35">
      <c r="A766" t="s">
        <v>5513</v>
      </c>
      <c r="B766" s="23" t="s">
        <v>1117</v>
      </c>
      <c r="C766" t="s">
        <v>8228</v>
      </c>
      <c r="D766" t="s">
        <v>1118</v>
      </c>
      <c r="E766" s="21">
        <v>0</v>
      </c>
      <c r="L766" s="23" t="str">
        <f>+_01_CODIGOS_Y_COSTOS_xlsm[[#This Row],[FABRICA]]&amp;_01_CODIGOS_Y_COSTOS_xlsm[[#This Row],[CODIGO]]</f>
        <v>RESORTES240</v>
      </c>
    </row>
    <row r="767" spans="1:12" x14ac:dyDescent="0.35">
      <c r="A767" t="s">
        <v>5513</v>
      </c>
      <c r="B767" s="23" t="s">
        <v>1119</v>
      </c>
      <c r="C767" t="s">
        <v>8229</v>
      </c>
      <c r="D767" t="s">
        <v>1120</v>
      </c>
      <c r="E767" s="21">
        <v>0</v>
      </c>
      <c r="L767" s="23" t="str">
        <f>+_01_CODIGOS_Y_COSTOS_xlsm[[#This Row],[FABRICA]]&amp;_01_CODIGOS_Y_COSTOS_xlsm[[#This Row],[CODIGO]]</f>
        <v>RESORTES242</v>
      </c>
    </row>
    <row r="768" spans="1:12" x14ac:dyDescent="0.35">
      <c r="A768" t="s">
        <v>5513</v>
      </c>
      <c r="B768" s="23" t="s">
        <v>1121</v>
      </c>
      <c r="C768" t="s">
        <v>8230</v>
      </c>
      <c r="D768" t="s">
        <v>1120</v>
      </c>
      <c r="E768" s="21">
        <v>0</v>
      </c>
      <c r="L768" s="23" t="str">
        <f>+_01_CODIGOS_Y_COSTOS_xlsm[[#This Row],[FABRICA]]&amp;_01_CODIGOS_Y_COSTOS_xlsm[[#This Row],[CODIGO]]</f>
        <v>RESORTES243</v>
      </c>
    </row>
    <row r="769" spans="1:12" x14ac:dyDescent="0.35">
      <c r="A769" t="s">
        <v>5513</v>
      </c>
      <c r="B769" s="23" t="s">
        <v>1122</v>
      </c>
      <c r="C769" t="s">
        <v>8231</v>
      </c>
      <c r="D769" t="s">
        <v>1123</v>
      </c>
      <c r="E769" s="21">
        <v>0</v>
      </c>
      <c r="L769" s="23" t="str">
        <f>+_01_CODIGOS_Y_COSTOS_xlsm[[#This Row],[FABRICA]]&amp;_01_CODIGOS_Y_COSTOS_xlsm[[#This Row],[CODIGO]]</f>
        <v>RESORTES245</v>
      </c>
    </row>
    <row r="770" spans="1:12" x14ac:dyDescent="0.35">
      <c r="A770" t="s">
        <v>5513</v>
      </c>
      <c r="B770" s="23" t="s">
        <v>1124</v>
      </c>
      <c r="C770" t="s">
        <v>8232</v>
      </c>
      <c r="D770" t="s">
        <v>1125</v>
      </c>
      <c r="E770" s="21">
        <v>0</v>
      </c>
      <c r="L770" s="23" t="str">
        <f>+_01_CODIGOS_Y_COSTOS_xlsm[[#This Row],[FABRICA]]&amp;_01_CODIGOS_Y_COSTOS_xlsm[[#This Row],[CODIGO]]</f>
        <v>RESORTES246</v>
      </c>
    </row>
    <row r="771" spans="1:12" x14ac:dyDescent="0.35">
      <c r="A771" t="s">
        <v>5513</v>
      </c>
      <c r="B771" s="23" t="s">
        <v>1126</v>
      </c>
      <c r="C771" t="s">
        <v>8233</v>
      </c>
      <c r="D771" t="s">
        <v>1127</v>
      </c>
      <c r="E771" s="21">
        <v>0</v>
      </c>
      <c r="L771" s="23" t="str">
        <f>+_01_CODIGOS_Y_COSTOS_xlsm[[#This Row],[FABRICA]]&amp;_01_CODIGOS_Y_COSTOS_xlsm[[#This Row],[CODIGO]]</f>
        <v>RESORTES247</v>
      </c>
    </row>
    <row r="772" spans="1:12" x14ac:dyDescent="0.35">
      <c r="A772" t="s">
        <v>5513</v>
      </c>
      <c r="B772" s="23" t="s">
        <v>1128</v>
      </c>
      <c r="C772" t="s">
        <v>8234</v>
      </c>
      <c r="D772" t="s">
        <v>1129</v>
      </c>
      <c r="E772" s="21">
        <v>0</v>
      </c>
      <c r="L772" s="23" t="str">
        <f>+_01_CODIGOS_Y_COSTOS_xlsm[[#This Row],[FABRICA]]&amp;_01_CODIGOS_Y_COSTOS_xlsm[[#This Row],[CODIGO]]</f>
        <v>RESORTES248</v>
      </c>
    </row>
    <row r="773" spans="1:12" x14ac:dyDescent="0.35">
      <c r="A773" t="s">
        <v>5513</v>
      </c>
      <c r="B773" s="23" t="s">
        <v>1130</v>
      </c>
      <c r="C773" t="s">
        <v>8235</v>
      </c>
      <c r="D773" t="s">
        <v>1132</v>
      </c>
      <c r="E773" s="21">
        <v>747.3</v>
      </c>
      <c r="L773" s="23" t="str">
        <f>+_01_CODIGOS_Y_COSTOS_xlsm[[#This Row],[FABRICA]]&amp;_01_CODIGOS_Y_COSTOS_xlsm[[#This Row],[CODIGO]]</f>
        <v>RESORTES800</v>
      </c>
    </row>
    <row r="774" spans="1:12" x14ac:dyDescent="0.35">
      <c r="A774" t="s">
        <v>5513</v>
      </c>
      <c r="B774" s="23" t="s">
        <v>1133</v>
      </c>
      <c r="C774" t="s">
        <v>8236</v>
      </c>
      <c r="D774" t="s">
        <v>1134</v>
      </c>
      <c r="E774" s="21">
        <v>747.3</v>
      </c>
      <c r="L774" s="23" t="str">
        <f>+_01_CODIGOS_Y_COSTOS_xlsm[[#This Row],[FABRICA]]&amp;_01_CODIGOS_Y_COSTOS_xlsm[[#This Row],[CODIGO]]</f>
        <v>RESORTES801</v>
      </c>
    </row>
    <row r="775" spans="1:12" x14ac:dyDescent="0.35">
      <c r="A775" t="s">
        <v>5513</v>
      </c>
      <c r="B775" s="23" t="s">
        <v>1135</v>
      </c>
      <c r="C775" t="s">
        <v>6656</v>
      </c>
      <c r="D775" t="s">
        <v>1136</v>
      </c>
      <c r="E775" s="21">
        <v>747.3</v>
      </c>
      <c r="L775" s="23" t="str">
        <f>+_01_CODIGOS_Y_COSTOS_xlsm[[#This Row],[FABRICA]]&amp;_01_CODIGOS_Y_COSTOS_xlsm[[#This Row],[CODIGO]]</f>
        <v>RESORTES803</v>
      </c>
    </row>
    <row r="776" spans="1:12" x14ac:dyDescent="0.35">
      <c r="A776" t="s">
        <v>5513</v>
      </c>
      <c r="B776" s="23" t="s">
        <v>1137</v>
      </c>
      <c r="C776" t="s">
        <v>6657</v>
      </c>
      <c r="D776" t="s">
        <v>1138</v>
      </c>
      <c r="E776" s="21">
        <v>775.5</v>
      </c>
      <c r="L776" s="23" t="str">
        <f>+_01_CODIGOS_Y_COSTOS_xlsm[[#This Row],[FABRICA]]&amp;_01_CODIGOS_Y_COSTOS_xlsm[[#This Row],[CODIGO]]</f>
        <v>RESORTES805</v>
      </c>
    </row>
    <row r="777" spans="1:12" x14ac:dyDescent="0.35">
      <c r="A777" t="s">
        <v>5513</v>
      </c>
      <c r="B777" s="23" t="s">
        <v>1139</v>
      </c>
      <c r="C777" t="s">
        <v>6658</v>
      </c>
      <c r="D777" t="s">
        <v>1140</v>
      </c>
      <c r="E777" s="21">
        <v>888.3</v>
      </c>
      <c r="L777" s="23" t="str">
        <f>+_01_CODIGOS_Y_COSTOS_xlsm[[#This Row],[FABRICA]]&amp;_01_CODIGOS_Y_COSTOS_xlsm[[#This Row],[CODIGO]]</f>
        <v>RESORTES807</v>
      </c>
    </row>
    <row r="778" spans="1:12" x14ac:dyDescent="0.35">
      <c r="A778" t="s">
        <v>5513</v>
      </c>
      <c r="B778" s="23" t="s">
        <v>1141</v>
      </c>
      <c r="C778" t="s">
        <v>8237</v>
      </c>
      <c r="D778" t="s">
        <v>1142</v>
      </c>
      <c r="E778" s="21">
        <v>1099.8</v>
      </c>
      <c r="L778" s="23" t="str">
        <f>+_01_CODIGOS_Y_COSTOS_xlsm[[#This Row],[FABRICA]]&amp;_01_CODIGOS_Y_COSTOS_xlsm[[#This Row],[CODIGO]]</f>
        <v>RESORTES808</v>
      </c>
    </row>
    <row r="779" spans="1:12" x14ac:dyDescent="0.35">
      <c r="A779" t="s">
        <v>5513</v>
      </c>
      <c r="B779" s="23" t="s">
        <v>1143</v>
      </c>
      <c r="C779" t="s">
        <v>8238</v>
      </c>
      <c r="D779" t="s">
        <v>1144</v>
      </c>
      <c r="E779" s="21">
        <v>1057.5</v>
      </c>
      <c r="L779" s="23" t="str">
        <f>+_01_CODIGOS_Y_COSTOS_xlsm[[#This Row],[FABRICA]]&amp;_01_CODIGOS_Y_COSTOS_xlsm[[#This Row],[CODIGO]]</f>
        <v>RESORTES809</v>
      </c>
    </row>
    <row r="780" spans="1:12" x14ac:dyDescent="0.35">
      <c r="A780" t="s">
        <v>5513</v>
      </c>
      <c r="B780" s="23" t="s">
        <v>1145</v>
      </c>
      <c r="C780" t="s">
        <v>8239</v>
      </c>
      <c r="D780" t="s">
        <v>1146</v>
      </c>
      <c r="E780" s="21">
        <v>1198.5</v>
      </c>
      <c r="L780" s="23" t="str">
        <f>+_01_CODIGOS_Y_COSTOS_xlsm[[#This Row],[FABRICA]]&amp;_01_CODIGOS_Y_COSTOS_xlsm[[#This Row],[CODIGO]]</f>
        <v>RESORTES810</v>
      </c>
    </row>
    <row r="781" spans="1:12" x14ac:dyDescent="0.35">
      <c r="A781" t="s">
        <v>5513</v>
      </c>
      <c r="B781" s="23" t="s">
        <v>1147</v>
      </c>
      <c r="C781" t="s">
        <v>8240</v>
      </c>
      <c r="D781" t="s">
        <v>1148</v>
      </c>
      <c r="E781" s="21">
        <v>1480.5</v>
      </c>
      <c r="L781" s="23" t="str">
        <f>+_01_CODIGOS_Y_COSTOS_xlsm[[#This Row],[FABRICA]]&amp;_01_CODIGOS_Y_COSTOS_xlsm[[#This Row],[CODIGO]]</f>
        <v>RESORTES812</v>
      </c>
    </row>
    <row r="782" spans="1:12" x14ac:dyDescent="0.35">
      <c r="A782" t="s">
        <v>5513</v>
      </c>
      <c r="B782" s="23" t="s">
        <v>1149</v>
      </c>
      <c r="C782" t="s">
        <v>8241</v>
      </c>
      <c r="D782" t="s">
        <v>1150</v>
      </c>
      <c r="E782" s="21">
        <v>775.5</v>
      </c>
      <c r="L782" s="23" t="str">
        <f>+_01_CODIGOS_Y_COSTOS_xlsm[[#This Row],[FABRICA]]&amp;_01_CODIGOS_Y_COSTOS_xlsm[[#This Row],[CODIGO]]</f>
        <v>RESORTES813</v>
      </c>
    </row>
    <row r="783" spans="1:12" x14ac:dyDescent="0.35">
      <c r="A783" t="s">
        <v>5513</v>
      </c>
      <c r="B783" s="23" t="s">
        <v>1151</v>
      </c>
      <c r="C783" t="s">
        <v>8242</v>
      </c>
      <c r="D783" t="s">
        <v>1152</v>
      </c>
      <c r="E783" s="21">
        <v>1297.2</v>
      </c>
      <c r="L783" s="23" t="str">
        <f>+_01_CODIGOS_Y_COSTOS_xlsm[[#This Row],[FABRICA]]&amp;_01_CODIGOS_Y_COSTOS_xlsm[[#This Row],[CODIGO]]</f>
        <v>RESORTES814</v>
      </c>
    </row>
    <row r="784" spans="1:12" x14ac:dyDescent="0.35">
      <c r="A784" t="s">
        <v>5513</v>
      </c>
      <c r="B784" s="23" t="s">
        <v>1153</v>
      </c>
      <c r="C784" t="s">
        <v>8243</v>
      </c>
      <c r="D784" t="s">
        <v>1154</v>
      </c>
      <c r="E784" s="21">
        <v>1381.8</v>
      </c>
      <c r="L784" s="23" t="str">
        <f>+_01_CODIGOS_Y_COSTOS_xlsm[[#This Row],[FABRICA]]&amp;_01_CODIGOS_Y_COSTOS_xlsm[[#This Row],[CODIGO]]</f>
        <v>RESORTES815</v>
      </c>
    </row>
    <row r="785" spans="1:12" x14ac:dyDescent="0.35">
      <c r="A785" t="s">
        <v>5513</v>
      </c>
      <c r="B785" s="23" t="s">
        <v>1155</v>
      </c>
      <c r="C785" t="s">
        <v>8244</v>
      </c>
      <c r="D785" t="s">
        <v>1156</v>
      </c>
      <c r="E785" s="21">
        <v>1762.5</v>
      </c>
      <c r="L785" s="23" t="str">
        <f>+_01_CODIGOS_Y_COSTOS_xlsm[[#This Row],[FABRICA]]&amp;_01_CODIGOS_Y_COSTOS_xlsm[[#This Row],[CODIGO]]</f>
        <v>RESORTES816</v>
      </c>
    </row>
    <row r="786" spans="1:12" x14ac:dyDescent="0.35">
      <c r="A786" t="s">
        <v>5513</v>
      </c>
      <c r="B786" s="23" t="s">
        <v>1157</v>
      </c>
      <c r="C786" t="s">
        <v>8245</v>
      </c>
      <c r="D786" t="s">
        <v>1158</v>
      </c>
      <c r="E786" s="21">
        <v>2030.4</v>
      </c>
      <c r="L786" s="23" t="str">
        <f>+_01_CODIGOS_Y_COSTOS_xlsm[[#This Row],[FABRICA]]&amp;_01_CODIGOS_Y_COSTOS_xlsm[[#This Row],[CODIGO]]</f>
        <v>RESORTES818</v>
      </c>
    </row>
    <row r="787" spans="1:12" x14ac:dyDescent="0.35">
      <c r="A787" t="s">
        <v>5513</v>
      </c>
      <c r="B787" s="23" t="s">
        <v>1159</v>
      </c>
      <c r="C787" t="s">
        <v>8246</v>
      </c>
      <c r="D787" t="s">
        <v>1160</v>
      </c>
      <c r="E787" s="21">
        <v>1762.5</v>
      </c>
      <c r="L787" s="23" t="str">
        <f>+_01_CODIGOS_Y_COSTOS_xlsm[[#This Row],[FABRICA]]&amp;_01_CODIGOS_Y_COSTOS_xlsm[[#This Row],[CODIGO]]</f>
        <v>RESORTES820</v>
      </c>
    </row>
    <row r="788" spans="1:12" x14ac:dyDescent="0.35">
      <c r="A788" t="s">
        <v>5513</v>
      </c>
      <c r="B788" s="23" t="s">
        <v>1161</v>
      </c>
      <c r="C788" t="s">
        <v>8247</v>
      </c>
      <c r="D788" t="s">
        <v>1162</v>
      </c>
      <c r="E788" s="21">
        <v>1762.5</v>
      </c>
      <c r="L788" s="23" t="str">
        <f>+_01_CODIGOS_Y_COSTOS_xlsm[[#This Row],[FABRICA]]&amp;_01_CODIGOS_Y_COSTOS_xlsm[[#This Row],[CODIGO]]</f>
        <v>RESORTES822</v>
      </c>
    </row>
    <row r="789" spans="1:12" x14ac:dyDescent="0.35">
      <c r="A789" t="s">
        <v>5513</v>
      </c>
      <c r="B789" s="23" t="s">
        <v>1163</v>
      </c>
      <c r="C789" t="s">
        <v>8248</v>
      </c>
      <c r="D789" t="s">
        <v>1164</v>
      </c>
      <c r="E789" s="21">
        <v>2030.4</v>
      </c>
      <c r="L789" s="23" t="str">
        <f>+_01_CODIGOS_Y_COSTOS_xlsm[[#This Row],[FABRICA]]&amp;_01_CODIGOS_Y_COSTOS_xlsm[[#This Row],[CODIGO]]</f>
        <v>RESORTES824</v>
      </c>
    </row>
    <row r="790" spans="1:12" x14ac:dyDescent="0.35">
      <c r="A790" t="s">
        <v>5513</v>
      </c>
      <c r="B790" s="23" t="s">
        <v>1165</v>
      </c>
      <c r="C790" t="s">
        <v>8249</v>
      </c>
      <c r="D790" t="s">
        <v>1166</v>
      </c>
      <c r="E790" s="21">
        <v>2946.9</v>
      </c>
      <c r="L790" s="23" t="str">
        <f>+_01_CODIGOS_Y_COSTOS_xlsm[[#This Row],[FABRICA]]&amp;_01_CODIGOS_Y_COSTOS_xlsm[[#This Row],[CODIGO]]</f>
        <v>RESORTES828</v>
      </c>
    </row>
    <row r="791" spans="1:12" x14ac:dyDescent="0.35">
      <c r="A791" t="s">
        <v>5513</v>
      </c>
      <c r="B791" s="23" t="s">
        <v>1167</v>
      </c>
      <c r="C791" t="s">
        <v>8250</v>
      </c>
      <c r="D791" t="s">
        <v>1168</v>
      </c>
      <c r="E791" s="21">
        <v>451.2</v>
      </c>
      <c r="L791" s="23" t="str">
        <f>+_01_CODIGOS_Y_COSTOS_xlsm[[#This Row],[FABRICA]]&amp;_01_CODIGOS_Y_COSTOS_xlsm[[#This Row],[CODIGO]]</f>
        <v>RESORTES840</v>
      </c>
    </row>
    <row r="792" spans="1:12" x14ac:dyDescent="0.35">
      <c r="A792" t="s">
        <v>5513</v>
      </c>
      <c r="B792" s="23" t="s">
        <v>1169</v>
      </c>
      <c r="C792" t="s">
        <v>8251</v>
      </c>
      <c r="D792" t="s">
        <v>1170</v>
      </c>
      <c r="E792" s="21">
        <v>451.2</v>
      </c>
      <c r="L792" s="23" t="str">
        <f>+_01_CODIGOS_Y_COSTOS_xlsm[[#This Row],[FABRICA]]&amp;_01_CODIGOS_Y_COSTOS_xlsm[[#This Row],[CODIGO]]</f>
        <v>RESORTES842</v>
      </c>
    </row>
    <row r="793" spans="1:12" x14ac:dyDescent="0.35">
      <c r="A793" t="s">
        <v>5513</v>
      </c>
      <c r="B793" s="23" t="s">
        <v>1171</v>
      </c>
      <c r="C793" t="s">
        <v>8252</v>
      </c>
      <c r="D793" t="s">
        <v>1172</v>
      </c>
      <c r="E793" s="21">
        <v>479.4</v>
      </c>
      <c r="L793" s="23" t="str">
        <f>+_01_CODIGOS_Y_COSTOS_xlsm[[#This Row],[FABRICA]]&amp;_01_CODIGOS_Y_COSTOS_xlsm[[#This Row],[CODIGO]]</f>
        <v>RESORTES844</v>
      </c>
    </row>
    <row r="794" spans="1:12" x14ac:dyDescent="0.35">
      <c r="A794" t="s">
        <v>5513</v>
      </c>
      <c r="B794" s="23" t="s">
        <v>1173</v>
      </c>
      <c r="C794" t="s">
        <v>8253</v>
      </c>
      <c r="D794" t="s">
        <v>1174</v>
      </c>
      <c r="E794" s="21">
        <v>479.4</v>
      </c>
      <c r="L794" s="23" t="str">
        <f>+_01_CODIGOS_Y_COSTOS_xlsm[[#This Row],[FABRICA]]&amp;_01_CODIGOS_Y_COSTOS_xlsm[[#This Row],[CODIGO]]</f>
        <v>RESORTES846</v>
      </c>
    </row>
    <row r="795" spans="1:12" x14ac:dyDescent="0.35">
      <c r="A795" t="s">
        <v>5513</v>
      </c>
      <c r="B795" s="23" t="s">
        <v>1175</v>
      </c>
      <c r="C795" t="s">
        <v>8254</v>
      </c>
      <c r="D795" t="s">
        <v>1176</v>
      </c>
      <c r="E795" s="21">
        <v>592.20000000000005</v>
      </c>
      <c r="L795" s="23" t="str">
        <f>+_01_CODIGOS_Y_COSTOS_xlsm[[#This Row],[FABRICA]]&amp;_01_CODIGOS_Y_COSTOS_xlsm[[#This Row],[CODIGO]]</f>
        <v>RESORTES847</v>
      </c>
    </row>
    <row r="796" spans="1:12" x14ac:dyDescent="0.35">
      <c r="A796" t="s">
        <v>5513</v>
      </c>
      <c r="B796" s="23" t="s">
        <v>1177</v>
      </c>
      <c r="C796" t="s">
        <v>8255</v>
      </c>
      <c r="D796" t="s">
        <v>1178</v>
      </c>
      <c r="E796" s="21">
        <v>592.20000000000005</v>
      </c>
      <c r="L796" s="23" t="str">
        <f>+_01_CODIGOS_Y_COSTOS_xlsm[[#This Row],[FABRICA]]&amp;_01_CODIGOS_Y_COSTOS_xlsm[[#This Row],[CODIGO]]</f>
        <v>RESORTES848</v>
      </c>
    </row>
    <row r="797" spans="1:12" x14ac:dyDescent="0.35">
      <c r="A797" t="s">
        <v>5513</v>
      </c>
      <c r="B797" s="23" t="s">
        <v>1179</v>
      </c>
      <c r="C797" t="s">
        <v>8256</v>
      </c>
      <c r="D797" t="s">
        <v>1180</v>
      </c>
      <c r="E797" s="21">
        <v>592.20000000000005</v>
      </c>
      <c r="L797" s="23" t="str">
        <f>+_01_CODIGOS_Y_COSTOS_xlsm[[#This Row],[FABRICA]]&amp;_01_CODIGOS_Y_COSTOS_xlsm[[#This Row],[CODIGO]]</f>
        <v>RESORTES850</v>
      </c>
    </row>
    <row r="798" spans="1:12" x14ac:dyDescent="0.35">
      <c r="A798" t="s">
        <v>5513</v>
      </c>
      <c r="B798" s="23" t="s">
        <v>1181</v>
      </c>
      <c r="C798" t="s">
        <v>8257</v>
      </c>
      <c r="D798" t="s">
        <v>1182</v>
      </c>
      <c r="E798" s="21">
        <v>592.20000000000005</v>
      </c>
      <c r="L798" s="23" t="str">
        <f>+_01_CODIGOS_Y_COSTOS_xlsm[[#This Row],[FABRICA]]&amp;_01_CODIGOS_Y_COSTOS_xlsm[[#This Row],[CODIGO]]</f>
        <v>RESORTES852</v>
      </c>
    </row>
    <row r="799" spans="1:12" x14ac:dyDescent="0.35">
      <c r="A799" t="s">
        <v>5513</v>
      </c>
      <c r="B799" s="23" t="s">
        <v>1183</v>
      </c>
      <c r="C799" t="s">
        <v>8258</v>
      </c>
      <c r="D799" t="s">
        <v>1184</v>
      </c>
      <c r="E799" s="21">
        <v>606.29999999999995</v>
      </c>
      <c r="L799" s="23" t="str">
        <f>+_01_CODIGOS_Y_COSTOS_xlsm[[#This Row],[FABRICA]]&amp;_01_CODIGOS_Y_COSTOS_xlsm[[#This Row],[CODIGO]]</f>
        <v>RESORTES854</v>
      </c>
    </row>
    <row r="800" spans="1:12" x14ac:dyDescent="0.35">
      <c r="A800" t="s">
        <v>5513</v>
      </c>
      <c r="B800" s="23" t="s">
        <v>1185</v>
      </c>
      <c r="C800" t="s">
        <v>8259</v>
      </c>
      <c r="D800" t="s">
        <v>1186</v>
      </c>
      <c r="E800" s="21">
        <v>676.8</v>
      </c>
      <c r="L800" s="23" t="str">
        <f>+_01_CODIGOS_Y_COSTOS_xlsm[[#This Row],[FABRICA]]&amp;_01_CODIGOS_Y_COSTOS_xlsm[[#This Row],[CODIGO]]</f>
        <v>RESORTES856</v>
      </c>
    </row>
    <row r="801" spans="1:12" x14ac:dyDescent="0.35">
      <c r="A801" t="s">
        <v>5513</v>
      </c>
      <c r="B801" s="23" t="s">
        <v>1187</v>
      </c>
      <c r="C801" t="s">
        <v>8260</v>
      </c>
      <c r="D801" t="s">
        <v>1188</v>
      </c>
      <c r="E801" s="21">
        <v>662.7</v>
      </c>
      <c r="L801" s="23" t="str">
        <f>+_01_CODIGOS_Y_COSTOS_xlsm[[#This Row],[FABRICA]]&amp;_01_CODIGOS_Y_COSTOS_xlsm[[#This Row],[CODIGO]]</f>
        <v>RESORTES858</v>
      </c>
    </row>
    <row r="802" spans="1:12" x14ac:dyDescent="0.35">
      <c r="A802" t="s">
        <v>5513</v>
      </c>
      <c r="B802" s="23" t="s">
        <v>1189</v>
      </c>
      <c r="C802" t="s">
        <v>8261</v>
      </c>
      <c r="D802" t="s">
        <v>1190</v>
      </c>
      <c r="E802" s="21">
        <v>676.8</v>
      </c>
      <c r="L802" s="23" t="str">
        <f>+_01_CODIGOS_Y_COSTOS_xlsm[[#This Row],[FABRICA]]&amp;_01_CODIGOS_Y_COSTOS_xlsm[[#This Row],[CODIGO]]</f>
        <v>RESORTES860</v>
      </c>
    </row>
    <row r="803" spans="1:12" x14ac:dyDescent="0.35">
      <c r="A803" t="s">
        <v>5513</v>
      </c>
      <c r="B803" s="23" t="s">
        <v>1191</v>
      </c>
      <c r="C803" t="s">
        <v>8262</v>
      </c>
      <c r="D803" t="s">
        <v>1192</v>
      </c>
      <c r="E803" s="21">
        <v>775.5</v>
      </c>
      <c r="L803" s="23" t="str">
        <f>+_01_CODIGOS_Y_COSTOS_xlsm[[#This Row],[FABRICA]]&amp;_01_CODIGOS_Y_COSTOS_xlsm[[#This Row],[CODIGO]]</f>
        <v>RESORTES862</v>
      </c>
    </row>
    <row r="804" spans="1:12" x14ac:dyDescent="0.35">
      <c r="A804" t="s">
        <v>5513</v>
      </c>
      <c r="B804" s="23" t="s">
        <v>1193</v>
      </c>
      <c r="C804" t="s">
        <v>8263</v>
      </c>
      <c r="D804" t="s">
        <v>1194</v>
      </c>
      <c r="E804" s="21">
        <v>803.7</v>
      </c>
      <c r="L804" s="23" t="str">
        <f>+_01_CODIGOS_Y_COSTOS_xlsm[[#This Row],[FABRICA]]&amp;_01_CODIGOS_Y_COSTOS_xlsm[[#This Row],[CODIGO]]</f>
        <v>RESORTES864</v>
      </c>
    </row>
    <row r="805" spans="1:12" x14ac:dyDescent="0.35">
      <c r="A805" t="s">
        <v>5513</v>
      </c>
      <c r="B805" s="23" t="s">
        <v>1195</v>
      </c>
      <c r="C805" t="s">
        <v>8264</v>
      </c>
      <c r="D805" t="s">
        <v>1196</v>
      </c>
      <c r="E805" s="21">
        <v>944.7</v>
      </c>
      <c r="L805" s="23" t="str">
        <f>+_01_CODIGOS_Y_COSTOS_xlsm[[#This Row],[FABRICA]]&amp;_01_CODIGOS_Y_COSTOS_xlsm[[#This Row],[CODIGO]]</f>
        <v>RESORTES866</v>
      </c>
    </row>
    <row r="806" spans="1:12" x14ac:dyDescent="0.35">
      <c r="A806" t="s">
        <v>5513</v>
      </c>
      <c r="B806" s="23" t="s">
        <v>1197</v>
      </c>
      <c r="C806" t="s">
        <v>8265</v>
      </c>
      <c r="D806" t="s">
        <v>1198</v>
      </c>
      <c r="E806" s="21">
        <v>944.7</v>
      </c>
      <c r="L806" s="23" t="str">
        <f>+_01_CODIGOS_Y_COSTOS_xlsm[[#This Row],[FABRICA]]&amp;_01_CODIGOS_Y_COSTOS_xlsm[[#This Row],[CODIGO]]</f>
        <v>RESORTES868</v>
      </c>
    </row>
    <row r="807" spans="1:12" x14ac:dyDescent="0.35">
      <c r="A807" t="s">
        <v>5513</v>
      </c>
      <c r="B807" s="23" t="s">
        <v>1199</v>
      </c>
      <c r="C807" t="s">
        <v>8266</v>
      </c>
      <c r="D807" t="s">
        <v>1200</v>
      </c>
      <c r="E807" s="21">
        <v>1071.5999999999999</v>
      </c>
      <c r="L807" s="23" t="str">
        <f>+_01_CODIGOS_Y_COSTOS_xlsm[[#This Row],[FABRICA]]&amp;_01_CODIGOS_Y_COSTOS_xlsm[[#This Row],[CODIGO]]</f>
        <v>RESORTES870</v>
      </c>
    </row>
    <row r="808" spans="1:12" x14ac:dyDescent="0.35">
      <c r="A808" t="s">
        <v>5513</v>
      </c>
      <c r="B808" s="23" t="s">
        <v>1201</v>
      </c>
      <c r="C808" t="s">
        <v>8267</v>
      </c>
      <c r="D808" t="s">
        <v>1202</v>
      </c>
      <c r="E808" s="21">
        <v>1099.8</v>
      </c>
      <c r="L808" s="23" t="str">
        <f>+_01_CODIGOS_Y_COSTOS_xlsm[[#This Row],[FABRICA]]&amp;_01_CODIGOS_Y_COSTOS_xlsm[[#This Row],[CODIGO]]</f>
        <v>RESORTES872</v>
      </c>
    </row>
    <row r="809" spans="1:12" x14ac:dyDescent="0.35">
      <c r="A809" t="s">
        <v>4276</v>
      </c>
      <c r="B809" s="23" t="s">
        <v>1203</v>
      </c>
      <c r="C809" t="s">
        <v>8268</v>
      </c>
      <c r="D809" t="s">
        <v>8269</v>
      </c>
      <c r="E809" s="21">
        <v>10.772600000000001</v>
      </c>
      <c r="L809" s="23" t="str">
        <f>+_01_CODIGOS_Y_COSTOS_xlsm[[#This Row],[FABRICA]]&amp;_01_CODIGOS_Y_COSTOS_xlsm[[#This Row],[CODIGO]]</f>
        <v>OTIA0403004</v>
      </c>
    </row>
    <row r="810" spans="1:12" x14ac:dyDescent="0.35">
      <c r="A810" t="s">
        <v>4276</v>
      </c>
      <c r="B810" s="23" t="s">
        <v>1206</v>
      </c>
      <c r="C810" t="s">
        <v>7301</v>
      </c>
      <c r="D810" t="s">
        <v>8270</v>
      </c>
      <c r="E810" s="21">
        <v>10.772600000000001</v>
      </c>
      <c r="L810" s="23" t="str">
        <f>+_01_CODIGOS_Y_COSTOS_xlsm[[#This Row],[FABRICA]]&amp;_01_CODIGOS_Y_COSTOS_xlsm[[#This Row],[CODIGO]]</f>
        <v>OTIA0403005</v>
      </c>
    </row>
    <row r="811" spans="1:12" x14ac:dyDescent="0.35">
      <c r="A811" t="s">
        <v>4276</v>
      </c>
      <c r="B811" s="23" t="s">
        <v>1208</v>
      </c>
      <c r="C811" t="s">
        <v>8271</v>
      </c>
      <c r="D811" t="s">
        <v>8272</v>
      </c>
      <c r="E811" s="21">
        <v>14.4109</v>
      </c>
      <c r="L811" s="23" t="str">
        <f>+_01_CODIGOS_Y_COSTOS_xlsm[[#This Row],[FABRICA]]&amp;_01_CODIGOS_Y_COSTOS_xlsm[[#This Row],[CODIGO]]</f>
        <v>OTIA0403006</v>
      </c>
    </row>
    <row r="812" spans="1:12" x14ac:dyDescent="0.35">
      <c r="A812" t="s">
        <v>4276</v>
      </c>
      <c r="B812" s="23" t="s">
        <v>1210</v>
      </c>
      <c r="C812" t="s">
        <v>7302</v>
      </c>
      <c r="D812" t="s">
        <v>8273</v>
      </c>
      <c r="E812" s="21">
        <v>17.948799999999999</v>
      </c>
      <c r="L812" s="23" t="str">
        <f>+_01_CODIGOS_Y_COSTOS_xlsm[[#This Row],[FABRICA]]&amp;_01_CODIGOS_Y_COSTOS_xlsm[[#This Row],[CODIGO]]</f>
        <v>OTIA0403007</v>
      </c>
    </row>
    <row r="813" spans="1:12" x14ac:dyDescent="0.35">
      <c r="A813" t="s">
        <v>4276</v>
      </c>
      <c r="B813" s="23" t="s">
        <v>1212</v>
      </c>
      <c r="C813" t="s">
        <v>8274</v>
      </c>
      <c r="D813" t="s">
        <v>8275</v>
      </c>
      <c r="E813" s="21">
        <v>23.938199999999998</v>
      </c>
      <c r="L813" s="23" t="str">
        <f>+_01_CODIGOS_Y_COSTOS_xlsm[[#This Row],[FABRICA]]&amp;_01_CODIGOS_Y_COSTOS_xlsm[[#This Row],[CODIGO]]</f>
        <v>OTIA0403008N</v>
      </c>
    </row>
    <row r="814" spans="1:12" x14ac:dyDescent="0.35">
      <c r="A814" t="s">
        <v>4276</v>
      </c>
      <c r="B814" s="23" t="s">
        <v>1214</v>
      </c>
      <c r="C814" t="s">
        <v>7303</v>
      </c>
      <c r="D814" t="s">
        <v>8276</v>
      </c>
      <c r="E814" s="21">
        <v>21.591200000000001</v>
      </c>
      <c r="L814" s="23" t="str">
        <f>+_01_CODIGOS_Y_COSTOS_xlsm[[#This Row],[FABRICA]]&amp;_01_CODIGOS_Y_COSTOS_xlsm[[#This Row],[CODIGO]]</f>
        <v>OTIA0403009</v>
      </c>
    </row>
    <row r="815" spans="1:12" x14ac:dyDescent="0.35">
      <c r="A815" t="s">
        <v>4276</v>
      </c>
      <c r="B815" s="23" t="s">
        <v>1216</v>
      </c>
      <c r="C815" t="s">
        <v>9726</v>
      </c>
      <c r="D815" t="s">
        <v>8277</v>
      </c>
      <c r="E815" s="21">
        <v>30.834</v>
      </c>
      <c r="L815" s="23" t="str">
        <f>+_01_CODIGOS_Y_COSTOS_xlsm[[#This Row],[FABRICA]]&amp;_01_CODIGOS_Y_COSTOS_xlsm[[#This Row],[CODIGO]]</f>
        <v>OTIA0403010NH</v>
      </c>
    </row>
    <row r="816" spans="1:12" x14ac:dyDescent="0.35">
      <c r="A816" t="s">
        <v>4276</v>
      </c>
      <c r="B816" s="23" t="s">
        <v>1218</v>
      </c>
      <c r="C816" t="s">
        <v>7304</v>
      </c>
      <c r="D816" t="s">
        <v>8278</v>
      </c>
      <c r="E816" s="21">
        <v>25.179300000000001</v>
      </c>
      <c r="L816" s="23" t="str">
        <f>+_01_CODIGOS_Y_COSTOS_xlsm[[#This Row],[FABRICA]]&amp;_01_CODIGOS_Y_COSTOS_xlsm[[#This Row],[CODIGO]]</f>
        <v>OTIA0403011</v>
      </c>
    </row>
    <row r="817" spans="1:12" x14ac:dyDescent="0.35">
      <c r="A817" t="s">
        <v>4276</v>
      </c>
      <c r="B817" s="23" t="s">
        <v>1220</v>
      </c>
      <c r="C817" t="s">
        <v>8279</v>
      </c>
      <c r="D817" t="s">
        <v>8280</v>
      </c>
      <c r="E817" s="21">
        <v>39.636000000000003</v>
      </c>
      <c r="L817" s="23" t="str">
        <f>+_01_CODIGOS_Y_COSTOS_xlsm[[#This Row],[FABRICA]]&amp;_01_CODIGOS_Y_COSTOS_xlsm[[#This Row],[CODIGO]]</f>
        <v>OTIA0403012N</v>
      </c>
    </row>
    <row r="818" spans="1:12" x14ac:dyDescent="0.35">
      <c r="A818" t="s">
        <v>4276</v>
      </c>
      <c r="B818" s="23" t="s">
        <v>1222</v>
      </c>
      <c r="C818" t="s">
        <v>7305</v>
      </c>
      <c r="D818" t="s">
        <v>8281</v>
      </c>
      <c r="E818" s="21">
        <v>32.522599999999997</v>
      </c>
      <c r="L818" s="23" t="str">
        <f>+_01_CODIGOS_Y_COSTOS_xlsm[[#This Row],[FABRICA]]&amp;_01_CODIGOS_Y_COSTOS_xlsm[[#This Row],[CODIGO]]</f>
        <v>OTIA0403013</v>
      </c>
    </row>
    <row r="819" spans="1:12" x14ac:dyDescent="0.35">
      <c r="A819" t="s">
        <v>4276</v>
      </c>
      <c r="B819" s="23" t="s">
        <v>1224</v>
      </c>
      <c r="C819" t="s">
        <v>8282</v>
      </c>
      <c r="D819" t="s">
        <v>8283</v>
      </c>
      <c r="E819" s="21">
        <v>37.280299999999997</v>
      </c>
      <c r="L819" s="23" t="str">
        <f>+_01_CODIGOS_Y_COSTOS_xlsm[[#This Row],[FABRICA]]&amp;_01_CODIGOS_Y_COSTOS_xlsm[[#This Row],[CODIGO]]</f>
        <v>OTIA0403014</v>
      </c>
    </row>
    <row r="820" spans="1:12" x14ac:dyDescent="0.35">
      <c r="A820" t="s">
        <v>4276</v>
      </c>
      <c r="B820" s="23" t="s">
        <v>1226</v>
      </c>
      <c r="C820" t="s">
        <v>9727</v>
      </c>
      <c r="D820" t="s">
        <v>8284</v>
      </c>
      <c r="E820" s="21">
        <v>44.479799999999997</v>
      </c>
      <c r="L820" s="23" t="str">
        <f>+_01_CODIGOS_Y_COSTOS_xlsm[[#This Row],[FABRICA]]&amp;_01_CODIGOS_Y_COSTOS_xlsm[[#This Row],[CODIGO]]</f>
        <v>OTIA0403015NH</v>
      </c>
    </row>
    <row r="821" spans="1:12" x14ac:dyDescent="0.35">
      <c r="A821" t="s">
        <v>4276</v>
      </c>
      <c r="B821" s="23" t="s">
        <v>1228</v>
      </c>
      <c r="C821" t="s">
        <v>7306</v>
      </c>
      <c r="D821" t="s">
        <v>8285</v>
      </c>
      <c r="E821" s="21">
        <v>53.783999999999999</v>
      </c>
      <c r="L821" s="23" t="str">
        <f>+_01_CODIGOS_Y_COSTOS_xlsm[[#This Row],[FABRICA]]&amp;_01_CODIGOS_Y_COSTOS_xlsm[[#This Row],[CODIGO]]</f>
        <v>OTIA0403016N</v>
      </c>
    </row>
    <row r="822" spans="1:12" x14ac:dyDescent="0.35">
      <c r="A822" t="s">
        <v>4276</v>
      </c>
      <c r="B822" s="23" t="s">
        <v>1230</v>
      </c>
      <c r="C822" t="s">
        <v>8286</v>
      </c>
      <c r="D822" t="s">
        <v>8287</v>
      </c>
      <c r="E822" s="21">
        <v>79.352999999999994</v>
      </c>
      <c r="L822" s="23" t="str">
        <f>+_01_CODIGOS_Y_COSTOS_xlsm[[#This Row],[FABRICA]]&amp;_01_CODIGOS_Y_COSTOS_xlsm[[#This Row],[CODIGO]]</f>
        <v>OTIA0403017NH</v>
      </c>
    </row>
    <row r="823" spans="1:12" x14ac:dyDescent="0.35">
      <c r="A823" t="s">
        <v>4276</v>
      </c>
      <c r="B823" s="23" t="s">
        <v>1232</v>
      </c>
      <c r="C823" t="s">
        <v>8288</v>
      </c>
      <c r="D823" t="s">
        <v>8289</v>
      </c>
      <c r="E823" s="21">
        <v>87.2316</v>
      </c>
      <c r="L823" s="23" t="str">
        <f>+_01_CODIGOS_Y_COSTOS_xlsm[[#This Row],[FABRICA]]&amp;_01_CODIGOS_Y_COSTOS_xlsm[[#This Row],[CODIGO]]</f>
        <v>OTIA0403018NH</v>
      </c>
    </row>
    <row r="824" spans="1:12" x14ac:dyDescent="0.35">
      <c r="A824" t="s">
        <v>4276</v>
      </c>
      <c r="B824" s="23" t="s">
        <v>1234</v>
      </c>
      <c r="C824" t="s">
        <v>8290</v>
      </c>
      <c r="D824" t="s">
        <v>8291</v>
      </c>
      <c r="E824" s="21">
        <v>107.352</v>
      </c>
      <c r="L824" s="23" t="str">
        <f>+_01_CODIGOS_Y_COSTOS_xlsm[[#This Row],[FABRICA]]&amp;_01_CODIGOS_Y_COSTOS_xlsm[[#This Row],[CODIGO]]</f>
        <v>OTIA0403019NH</v>
      </c>
    </row>
    <row r="825" spans="1:12" x14ac:dyDescent="0.35">
      <c r="A825" t="s">
        <v>4276</v>
      </c>
      <c r="B825" s="23" t="s">
        <v>1236</v>
      </c>
      <c r="C825" t="s">
        <v>7307</v>
      </c>
      <c r="D825" t="s">
        <v>8292</v>
      </c>
      <c r="E825" s="21">
        <v>89.802000000000007</v>
      </c>
      <c r="L825" s="23" t="str">
        <f>+_01_CODIGOS_Y_COSTOS_xlsm[[#This Row],[FABRICA]]&amp;_01_CODIGOS_Y_COSTOS_xlsm[[#This Row],[CODIGO]]</f>
        <v>OTIA0403020NH</v>
      </c>
    </row>
    <row r="826" spans="1:12" x14ac:dyDescent="0.35">
      <c r="A826" t="s">
        <v>4276</v>
      </c>
      <c r="B826" s="23" t="s">
        <v>1238</v>
      </c>
      <c r="C826" t="s">
        <v>7308</v>
      </c>
      <c r="D826" t="s">
        <v>8293</v>
      </c>
      <c r="E826" s="21">
        <v>89.2102</v>
      </c>
      <c r="L826" s="23" t="str">
        <f>+_01_CODIGOS_Y_COSTOS_xlsm[[#This Row],[FABRICA]]&amp;_01_CODIGOS_Y_COSTOS_xlsm[[#This Row],[CODIGO]]</f>
        <v>OTIA0403021</v>
      </c>
    </row>
    <row r="827" spans="1:12" x14ac:dyDescent="0.35">
      <c r="A827" t="s">
        <v>4276</v>
      </c>
      <c r="B827" s="23" t="s">
        <v>1240</v>
      </c>
      <c r="C827" t="s">
        <v>7309</v>
      </c>
      <c r="D827" t="s">
        <v>8294</v>
      </c>
      <c r="E827" s="21">
        <v>97.400300000000001</v>
      </c>
      <c r="L827" s="23" t="str">
        <f>+_01_CODIGOS_Y_COSTOS_xlsm[[#This Row],[FABRICA]]&amp;_01_CODIGOS_Y_COSTOS_xlsm[[#This Row],[CODIGO]]</f>
        <v>OTIA0403022N</v>
      </c>
    </row>
    <row r="828" spans="1:12" x14ac:dyDescent="0.35">
      <c r="A828" t="s">
        <v>4276</v>
      </c>
      <c r="B828" s="23" t="s">
        <v>1242</v>
      </c>
      <c r="C828" t="s">
        <v>7310</v>
      </c>
      <c r="D828" t="s">
        <v>8295</v>
      </c>
      <c r="E828" s="21">
        <v>127.71</v>
      </c>
      <c r="L828" s="23" t="str">
        <f>+_01_CODIGOS_Y_COSTOS_xlsm[[#This Row],[FABRICA]]&amp;_01_CODIGOS_Y_COSTOS_xlsm[[#This Row],[CODIGO]]</f>
        <v>OTIA0403023N</v>
      </c>
    </row>
    <row r="829" spans="1:12" x14ac:dyDescent="0.35">
      <c r="A829" t="s">
        <v>4276</v>
      </c>
      <c r="B829" s="23" t="s">
        <v>1244</v>
      </c>
      <c r="C829" t="s">
        <v>7311</v>
      </c>
      <c r="D829" t="s">
        <v>8296</v>
      </c>
      <c r="E829" s="21">
        <v>156.85919999999999</v>
      </c>
      <c r="L829" s="23" t="str">
        <f>+_01_CODIGOS_Y_COSTOS_xlsm[[#This Row],[FABRICA]]&amp;_01_CODIGOS_Y_COSTOS_xlsm[[#This Row],[CODIGO]]</f>
        <v>OTIA0403024N</v>
      </c>
    </row>
    <row r="830" spans="1:12" x14ac:dyDescent="0.35">
      <c r="A830" t="s">
        <v>4276</v>
      </c>
      <c r="B830" s="23" t="s">
        <v>1246</v>
      </c>
      <c r="C830" t="s">
        <v>7312</v>
      </c>
      <c r="D830" t="s">
        <v>8297</v>
      </c>
      <c r="E830" s="21">
        <v>114.858</v>
      </c>
      <c r="L830" s="23" t="str">
        <f>+_01_CODIGOS_Y_COSTOS_xlsm[[#This Row],[FABRICA]]&amp;_01_CODIGOS_Y_COSTOS_xlsm[[#This Row],[CODIGO]]</f>
        <v>OTIA0403025NH</v>
      </c>
    </row>
    <row r="831" spans="1:12" x14ac:dyDescent="0.35">
      <c r="A831" t="s">
        <v>4276</v>
      </c>
      <c r="B831" s="23" t="s">
        <v>1248</v>
      </c>
      <c r="C831" t="s">
        <v>7313</v>
      </c>
      <c r="D831" t="s">
        <v>8298</v>
      </c>
      <c r="E831" s="21">
        <v>114.9485</v>
      </c>
      <c r="L831" s="23" t="str">
        <f>+_01_CODIGOS_Y_COSTOS_xlsm[[#This Row],[FABRICA]]&amp;_01_CODIGOS_Y_COSTOS_xlsm[[#This Row],[CODIGO]]</f>
        <v>OTIA0403026</v>
      </c>
    </row>
    <row r="832" spans="1:12" x14ac:dyDescent="0.35">
      <c r="A832" t="s">
        <v>4276</v>
      </c>
      <c r="B832" s="23" t="s">
        <v>1250</v>
      </c>
      <c r="C832" t="s">
        <v>7314</v>
      </c>
      <c r="D832" t="s">
        <v>8299</v>
      </c>
      <c r="E832" s="21">
        <v>114.9485</v>
      </c>
      <c r="L832" s="23" t="str">
        <f>+_01_CODIGOS_Y_COSTOS_xlsm[[#This Row],[FABRICA]]&amp;_01_CODIGOS_Y_COSTOS_xlsm[[#This Row],[CODIGO]]</f>
        <v>OTIA0403027</v>
      </c>
    </row>
    <row r="833" spans="1:12" x14ac:dyDescent="0.35">
      <c r="A833" t="s">
        <v>4276</v>
      </c>
      <c r="B833" s="23" t="s">
        <v>1252</v>
      </c>
      <c r="C833" t="s">
        <v>7315</v>
      </c>
      <c r="D833" t="s">
        <v>8300</v>
      </c>
      <c r="E833" s="21">
        <v>126.4563</v>
      </c>
      <c r="L833" s="23" t="str">
        <f>+_01_CODIGOS_Y_COSTOS_xlsm[[#This Row],[FABRICA]]&amp;_01_CODIGOS_Y_COSTOS_xlsm[[#This Row],[CODIGO]]</f>
        <v>OTIA0403028</v>
      </c>
    </row>
    <row r="834" spans="1:12" x14ac:dyDescent="0.35">
      <c r="A834" t="s">
        <v>4276</v>
      </c>
      <c r="B834" s="23" t="s">
        <v>1254</v>
      </c>
      <c r="C834" t="s">
        <v>7316</v>
      </c>
      <c r="D834" t="s">
        <v>8301</v>
      </c>
      <c r="E834" s="21">
        <v>134.946</v>
      </c>
      <c r="L834" s="23" t="str">
        <f>+_01_CODIGOS_Y_COSTOS_xlsm[[#This Row],[FABRICA]]&amp;_01_CODIGOS_Y_COSTOS_xlsm[[#This Row],[CODIGO]]</f>
        <v>OTIA0403029</v>
      </c>
    </row>
    <row r="835" spans="1:12" x14ac:dyDescent="0.35">
      <c r="A835" t="s">
        <v>4276</v>
      </c>
      <c r="B835" s="23" t="s">
        <v>1256</v>
      </c>
      <c r="C835" t="s">
        <v>7317</v>
      </c>
      <c r="D835" t="s">
        <v>8302</v>
      </c>
      <c r="E835" s="21">
        <v>134.946</v>
      </c>
      <c r="L835" s="23" t="str">
        <f>+_01_CODIGOS_Y_COSTOS_xlsm[[#This Row],[FABRICA]]&amp;_01_CODIGOS_Y_COSTOS_xlsm[[#This Row],[CODIGO]]</f>
        <v>OTIA0403030</v>
      </c>
    </row>
    <row r="836" spans="1:12" x14ac:dyDescent="0.35">
      <c r="A836" t="s">
        <v>4276</v>
      </c>
      <c r="B836" s="23" t="s">
        <v>1258</v>
      </c>
      <c r="C836" t="s">
        <v>7318</v>
      </c>
      <c r="D836" t="s">
        <v>8303</v>
      </c>
      <c r="E836" s="21">
        <v>183.14099999999999</v>
      </c>
      <c r="L836" s="23" t="str">
        <f>+_01_CODIGOS_Y_COSTOS_xlsm[[#This Row],[FABRICA]]&amp;_01_CODIGOS_Y_COSTOS_xlsm[[#This Row],[CODIGO]]</f>
        <v>OTIA0403031</v>
      </c>
    </row>
    <row r="837" spans="1:12" x14ac:dyDescent="0.35">
      <c r="A837" t="s">
        <v>4276</v>
      </c>
      <c r="B837" s="23" t="s">
        <v>1260</v>
      </c>
      <c r="C837" t="s">
        <v>7319</v>
      </c>
      <c r="D837" t="s">
        <v>5124</v>
      </c>
      <c r="E837" s="21">
        <v>183.14099999999999</v>
      </c>
      <c r="L837" s="23" t="str">
        <f>+_01_CODIGOS_Y_COSTOS_xlsm[[#This Row],[FABRICA]]&amp;_01_CODIGOS_Y_COSTOS_xlsm[[#This Row],[CODIGO]]</f>
        <v>OTIA0403032</v>
      </c>
    </row>
    <row r="838" spans="1:12" x14ac:dyDescent="0.35">
      <c r="A838" t="s">
        <v>4276</v>
      </c>
      <c r="B838" s="23" t="s">
        <v>1262</v>
      </c>
      <c r="C838" t="s">
        <v>7320</v>
      </c>
      <c r="D838" t="s">
        <v>8304</v>
      </c>
      <c r="E838" s="21">
        <v>208.0385</v>
      </c>
      <c r="L838" s="23" t="str">
        <f>+_01_CODIGOS_Y_COSTOS_xlsm[[#This Row],[FABRICA]]&amp;_01_CODIGOS_Y_COSTOS_xlsm[[#This Row],[CODIGO]]</f>
        <v>OTIA0403033</v>
      </c>
    </row>
    <row r="839" spans="1:12" x14ac:dyDescent="0.35">
      <c r="A839" t="s">
        <v>4276</v>
      </c>
      <c r="B839" s="23" t="s">
        <v>1264</v>
      </c>
      <c r="C839" t="s">
        <v>7321</v>
      </c>
      <c r="D839" t="s">
        <v>8305</v>
      </c>
      <c r="E839" s="21">
        <v>194.108</v>
      </c>
      <c r="L839" s="23" t="str">
        <f>+_01_CODIGOS_Y_COSTOS_xlsm[[#This Row],[FABRICA]]&amp;_01_CODIGOS_Y_COSTOS_xlsm[[#This Row],[CODIGO]]</f>
        <v>OTIA0403034</v>
      </c>
    </row>
    <row r="840" spans="1:12" x14ac:dyDescent="0.35">
      <c r="A840" t="s">
        <v>4276</v>
      </c>
      <c r="B840" s="23" t="s">
        <v>1266</v>
      </c>
      <c r="C840" t="s">
        <v>7322</v>
      </c>
      <c r="D840" t="s">
        <v>5125</v>
      </c>
      <c r="E840" s="21">
        <v>194.108</v>
      </c>
      <c r="L840" s="23" t="str">
        <f>+_01_CODIGOS_Y_COSTOS_xlsm[[#This Row],[FABRICA]]&amp;_01_CODIGOS_Y_COSTOS_xlsm[[#This Row],[CODIGO]]</f>
        <v>OTIA0403035</v>
      </c>
    </row>
    <row r="841" spans="1:12" x14ac:dyDescent="0.35">
      <c r="A841" t="s">
        <v>4276</v>
      </c>
      <c r="B841" s="23" t="s">
        <v>1268</v>
      </c>
      <c r="C841" t="s">
        <v>8306</v>
      </c>
      <c r="D841" t="s">
        <v>8307</v>
      </c>
      <c r="E841" s="21">
        <v>250.27279999999999</v>
      </c>
      <c r="L841" s="23" t="str">
        <f>+_01_CODIGOS_Y_COSTOS_xlsm[[#This Row],[FABRICA]]&amp;_01_CODIGOS_Y_COSTOS_xlsm[[#This Row],[CODIGO]]</f>
        <v>OTIA0403036</v>
      </c>
    </row>
    <row r="842" spans="1:12" x14ac:dyDescent="0.35">
      <c r="A842" t="s">
        <v>4276</v>
      </c>
      <c r="B842" s="23" t="s">
        <v>1270</v>
      </c>
      <c r="C842" t="s">
        <v>8308</v>
      </c>
      <c r="D842" t="s">
        <v>8309</v>
      </c>
      <c r="E842" s="21">
        <v>250.27279999999999</v>
      </c>
      <c r="L842" s="23" t="str">
        <f>+_01_CODIGOS_Y_COSTOS_xlsm[[#This Row],[FABRICA]]&amp;_01_CODIGOS_Y_COSTOS_xlsm[[#This Row],[CODIGO]]</f>
        <v>OTIA0403037</v>
      </c>
    </row>
    <row r="843" spans="1:12" x14ac:dyDescent="0.35">
      <c r="A843" t="s">
        <v>4276</v>
      </c>
      <c r="B843" s="23" t="s">
        <v>1272</v>
      </c>
      <c r="C843" t="s">
        <v>8310</v>
      </c>
      <c r="D843" t="s">
        <v>8311</v>
      </c>
      <c r="E843" s="21">
        <v>250.93279999999999</v>
      </c>
      <c r="L843" s="23" t="str">
        <f>+_01_CODIGOS_Y_COSTOS_xlsm[[#This Row],[FABRICA]]&amp;_01_CODIGOS_Y_COSTOS_xlsm[[#This Row],[CODIGO]]</f>
        <v>OTIA0403038</v>
      </c>
    </row>
    <row r="844" spans="1:12" x14ac:dyDescent="0.35">
      <c r="A844" t="s">
        <v>4276</v>
      </c>
      <c r="B844" s="23" t="s">
        <v>1274</v>
      </c>
      <c r="C844" t="s">
        <v>8312</v>
      </c>
      <c r="D844" t="s">
        <v>8313</v>
      </c>
      <c r="E844" s="21">
        <v>250.93279999999999</v>
      </c>
      <c r="L844" s="23" t="str">
        <f>+_01_CODIGOS_Y_COSTOS_xlsm[[#This Row],[FABRICA]]&amp;_01_CODIGOS_Y_COSTOS_xlsm[[#This Row],[CODIGO]]</f>
        <v>OTIA0403039</v>
      </c>
    </row>
    <row r="845" spans="1:12" x14ac:dyDescent="0.35">
      <c r="A845" t="s">
        <v>4276</v>
      </c>
      <c r="B845" s="23" t="s">
        <v>1276</v>
      </c>
      <c r="C845" t="s">
        <v>8314</v>
      </c>
      <c r="D845" t="s">
        <v>8315</v>
      </c>
      <c r="E845" s="21">
        <v>256.86419999999998</v>
      </c>
      <c r="L845" s="23" t="str">
        <f>+_01_CODIGOS_Y_COSTOS_xlsm[[#This Row],[FABRICA]]&amp;_01_CODIGOS_Y_COSTOS_xlsm[[#This Row],[CODIGO]]</f>
        <v>OTIA0403040</v>
      </c>
    </row>
    <row r="846" spans="1:12" x14ac:dyDescent="0.35">
      <c r="A846" t="s">
        <v>4276</v>
      </c>
      <c r="B846" s="23" t="s">
        <v>1278</v>
      </c>
      <c r="C846" t="s">
        <v>8316</v>
      </c>
      <c r="D846" t="s">
        <v>8317</v>
      </c>
      <c r="E846" s="21">
        <v>311.95960000000002</v>
      </c>
      <c r="L846" s="23" t="str">
        <f>+_01_CODIGOS_Y_COSTOS_xlsm[[#This Row],[FABRICA]]&amp;_01_CODIGOS_Y_COSTOS_xlsm[[#This Row],[CODIGO]]</f>
        <v>OTIA0403041</v>
      </c>
    </row>
    <row r="847" spans="1:12" x14ac:dyDescent="0.35">
      <c r="A847" t="s">
        <v>4276</v>
      </c>
      <c r="B847" s="23" t="s">
        <v>1280</v>
      </c>
      <c r="C847" t="s">
        <v>8318</v>
      </c>
      <c r="D847" t="s">
        <v>8319</v>
      </c>
      <c r="E847" s="21">
        <v>311.95960000000002</v>
      </c>
      <c r="L847" s="23" t="str">
        <f>+_01_CODIGOS_Y_COSTOS_xlsm[[#This Row],[FABRICA]]&amp;_01_CODIGOS_Y_COSTOS_xlsm[[#This Row],[CODIGO]]</f>
        <v>OTIA0403042</v>
      </c>
    </row>
    <row r="848" spans="1:12" x14ac:dyDescent="0.35">
      <c r="A848" t="s">
        <v>4276</v>
      </c>
      <c r="B848" s="23" t="s">
        <v>1282</v>
      </c>
      <c r="C848" t="s">
        <v>8320</v>
      </c>
      <c r="D848" t="s">
        <v>8321</v>
      </c>
      <c r="E848" s="21">
        <v>342.04700000000003</v>
      </c>
      <c r="L848" s="23" t="str">
        <f>+_01_CODIGOS_Y_COSTOS_xlsm[[#This Row],[FABRICA]]&amp;_01_CODIGOS_Y_COSTOS_xlsm[[#This Row],[CODIGO]]</f>
        <v>OTIA0403044</v>
      </c>
    </row>
    <row r="849" spans="1:12" x14ac:dyDescent="0.35">
      <c r="A849" t="s">
        <v>4276</v>
      </c>
      <c r="B849" s="23" t="s">
        <v>1284</v>
      </c>
      <c r="C849" t="s">
        <v>8322</v>
      </c>
      <c r="D849" t="s">
        <v>8323</v>
      </c>
      <c r="E849" s="21">
        <v>342.04700000000003</v>
      </c>
      <c r="L849" s="23" t="str">
        <f>+_01_CODIGOS_Y_COSTOS_xlsm[[#This Row],[FABRICA]]&amp;_01_CODIGOS_Y_COSTOS_xlsm[[#This Row],[CODIGO]]</f>
        <v>OTIA0403045</v>
      </c>
    </row>
    <row r="850" spans="1:12" x14ac:dyDescent="0.35">
      <c r="A850" t="s">
        <v>4276</v>
      </c>
      <c r="B850" s="23" t="s">
        <v>1286</v>
      </c>
      <c r="C850" t="s">
        <v>8324</v>
      </c>
      <c r="D850" t="s">
        <v>8325</v>
      </c>
      <c r="E850" s="21">
        <v>373.14940000000001</v>
      </c>
      <c r="L850" s="23" t="str">
        <f>+_01_CODIGOS_Y_COSTOS_xlsm[[#This Row],[FABRICA]]&amp;_01_CODIGOS_Y_COSTOS_xlsm[[#This Row],[CODIGO]]</f>
        <v>OTIA0403046</v>
      </c>
    </row>
    <row r="851" spans="1:12" x14ac:dyDescent="0.35">
      <c r="A851" t="s">
        <v>4276</v>
      </c>
      <c r="B851" s="23" t="s">
        <v>1288</v>
      </c>
      <c r="C851" t="s">
        <v>8326</v>
      </c>
      <c r="D851" t="s">
        <v>8327</v>
      </c>
      <c r="E851" s="21">
        <v>373.14940000000001</v>
      </c>
      <c r="L851" s="23" t="str">
        <f>+_01_CODIGOS_Y_COSTOS_xlsm[[#This Row],[FABRICA]]&amp;_01_CODIGOS_Y_COSTOS_xlsm[[#This Row],[CODIGO]]</f>
        <v>OTIA0403047</v>
      </c>
    </row>
    <row r="852" spans="1:12" x14ac:dyDescent="0.35">
      <c r="A852" t="s">
        <v>4276</v>
      </c>
      <c r="B852" s="23" t="s">
        <v>1290</v>
      </c>
      <c r="C852" t="s">
        <v>8328</v>
      </c>
      <c r="D852" t="s">
        <v>8329</v>
      </c>
      <c r="E852" s="21">
        <v>373.14940000000001</v>
      </c>
      <c r="L852" s="23" t="str">
        <f>+_01_CODIGOS_Y_COSTOS_xlsm[[#This Row],[FABRICA]]&amp;_01_CODIGOS_Y_COSTOS_xlsm[[#This Row],[CODIGO]]</f>
        <v>OTIA0403048</v>
      </c>
    </row>
    <row r="853" spans="1:12" x14ac:dyDescent="0.35">
      <c r="A853" t="s">
        <v>4276</v>
      </c>
      <c r="B853" s="23" t="s">
        <v>1292</v>
      </c>
      <c r="C853" t="s">
        <v>8330</v>
      </c>
      <c r="D853" t="s">
        <v>8331</v>
      </c>
      <c r="E853" s="21">
        <v>378.30680000000001</v>
      </c>
      <c r="L853" s="23" t="str">
        <f>+_01_CODIGOS_Y_COSTOS_xlsm[[#This Row],[FABRICA]]&amp;_01_CODIGOS_Y_COSTOS_xlsm[[#This Row],[CODIGO]]</f>
        <v>OTIA0403050</v>
      </c>
    </row>
    <row r="854" spans="1:12" x14ac:dyDescent="0.35">
      <c r="A854" t="s">
        <v>4276</v>
      </c>
      <c r="B854" s="23" t="s">
        <v>1294</v>
      </c>
      <c r="C854" t="s">
        <v>8332</v>
      </c>
      <c r="D854" t="s">
        <v>8333</v>
      </c>
      <c r="E854" s="21">
        <v>421.25240000000002</v>
      </c>
      <c r="L854" s="23" t="str">
        <f>+_01_CODIGOS_Y_COSTOS_xlsm[[#This Row],[FABRICA]]&amp;_01_CODIGOS_Y_COSTOS_xlsm[[#This Row],[CODIGO]]</f>
        <v>OTIA0403052</v>
      </c>
    </row>
    <row r="855" spans="1:12" x14ac:dyDescent="0.35">
      <c r="A855" t="s">
        <v>4276</v>
      </c>
      <c r="B855" s="23" t="s">
        <v>1296</v>
      </c>
      <c r="C855" t="s">
        <v>8334</v>
      </c>
      <c r="D855" t="s">
        <v>8335</v>
      </c>
      <c r="E855" s="21">
        <v>464.07560000000001</v>
      </c>
      <c r="L855" s="23" t="str">
        <f>+_01_CODIGOS_Y_COSTOS_xlsm[[#This Row],[FABRICA]]&amp;_01_CODIGOS_Y_COSTOS_xlsm[[#This Row],[CODIGO]]</f>
        <v>OTIA0403054</v>
      </c>
    </row>
    <row r="856" spans="1:12" x14ac:dyDescent="0.35">
      <c r="A856" t="s">
        <v>4276</v>
      </c>
      <c r="B856" s="23" t="s">
        <v>1298</v>
      </c>
      <c r="C856" t="s">
        <v>8336</v>
      </c>
      <c r="D856" t="s">
        <v>8337</v>
      </c>
      <c r="E856" s="21">
        <v>496.11369999999999</v>
      </c>
      <c r="L856" s="23" t="str">
        <f>+_01_CODIGOS_Y_COSTOS_xlsm[[#This Row],[FABRICA]]&amp;_01_CODIGOS_Y_COSTOS_xlsm[[#This Row],[CODIGO]]</f>
        <v>OTIA0403055</v>
      </c>
    </row>
    <row r="857" spans="1:12" x14ac:dyDescent="0.35">
      <c r="A857" t="s">
        <v>4276</v>
      </c>
      <c r="B857" s="23" t="s">
        <v>1300</v>
      </c>
      <c r="C857" t="s">
        <v>8338</v>
      </c>
      <c r="D857" t="s">
        <v>8339</v>
      </c>
      <c r="E857" s="21">
        <v>497.80959999999999</v>
      </c>
      <c r="L857" s="23" t="str">
        <f>+_01_CODIGOS_Y_COSTOS_xlsm[[#This Row],[FABRICA]]&amp;_01_CODIGOS_Y_COSTOS_xlsm[[#This Row],[CODIGO]]</f>
        <v>OTIA0403056</v>
      </c>
    </row>
    <row r="858" spans="1:12" x14ac:dyDescent="0.35">
      <c r="A858" t="s">
        <v>4276</v>
      </c>
      <c r="B858" s="23" t="s">
        <v>1302</v>
      </c>
      <c r="C858" t="s">
        <v>8340</v>
      </c>
      <c r="D858" t="s">
        <v>8341</v>
      </c>
      <c r="E858" s="21">
        <v>529.55939999999998</v>
      </c>
      <c r="L858" s="23" t="str">
        <f>+_01_CODIGOS_Y_COSTOS_xlsm[[#This Row],[FABRICA]]&amp;_01_CODIGOS_Y_COSTOS_xlsm[[#This Row],[CODIGO]]</f>
        <v>OTIA0403057</v>
      </c>
    </row>
    <row r="859" spans="1:12" x14ac:dyDescent="0.35">
      <c r="A859" t="s">
        <v>4276</v>
      </c>
      <c r="B859" s="23" t="s">
        <v>1304</v>
      </c>
      <c r="C859" t="s">
        <v>8342</v>
      </c>
      <c r="D859" t="s">
        <v>8343</v>
      </c>
      <c r="E859" s="21">
        <v>529.53020000000004</v>
      </c>
      <c r="L859" s="23" t="str">
        <f>+_01_CODIGOS_Y_COSTOS_xlsm[[#This Row],[FABRICA]]&amp;_01_CODIGOS_Y_COSTOS_xlsm[[#This Row],[CODIGO]]</f>
        <v>OTIA0403058</v>
      </c>
    </row>
    <row r="860" spans="1:12" x14ac:dyDescent="0.35">
      <c r="A860" t="s">
        <v>4276</v>
      </c>
      <c r="B860" s="23" t="s">
        <v>1306</v>
      </c>
      <c r="C860" t="s">
        <v>8344</v>
      </c>
      <c r="D860" t="s">
        <v>8345</v>
      </c>
      <c r="E860" s="21">
        <v>536.64369999999997</v>
      </c>
      <c r="L860" s="23" t="str">
        <f>+_01_CODIGOS_Y_COSTOS_xlsm[[#This Row],[FABRICA]]&amp;_01_CODIGOS_Y_COSTOS_xlsm[[#This Row],[CODIGO]]</f>
        <v>OTIA0403060</v>
      </c>
    </row>
    <row r="861" spans="1:12" x14ac:dyDescent="0.35">
      <c r="A861" t="s">
        <v>4276</v>
      </c>
      <c r="B861" s="23" t="s">
        <v>1308</v>
      </c>
      <c r="C861" t="s">
        <v>8346</v>
      </c>
      <c r="D861" t="s">
        <v>8347</v>
      </c>
      <c r="E861" s="21">
        <v>557.19479999999999</v>
      </c>
      <c r="L861" s="23" t="str">
        <f>+_01_CODIGOS_Y_COSTOS_xlsm[[#This Row],[FABRICA]]&amp;_01_CODIGOS_Y_COSTOS_xlsm[[#This Row],[CODIGO]]</f>
        <v>OTIA0403062</v>
      </c>
    </row>
    <row r="862" spans="1:12" x14ac:dyDescent="0.35">
      <c r="A862" t="s">
        <v>4276</v>
      </c>
      <c r="B862" s="23" t="s">
        <v>1310</v>
      </c>
      <c r="C862" t="s">
        <v>8348</v>
      </c>
      <c r="D862" t="s">
        <v>8349</v>
      </c>
      <c r="E862" s="21">
        <v>623.88580000000002</v>
      </c>
      <c r="L862" s="23" t="str">
        <f>+_01_CODIGOS_Y_COSTOS_xlsm[[#This Row],[FABRICA]]&amp;_01_CODIGOS_Y_COSTOS_xlsm[[#This Row],[CODIGO]]</f>
        <v>OTIA0403063</v>
      </c>
    </row>
    <row r="863" spans="1:12" x14ac:dyDescent="0.35">
      <c r="A863" t="s">
        <v>4276</v>
      </c>
      <c r="B863" s="23" t="s">
        <v>1312</v>
      </c>
      <c r="C863" t="s">
        <v>8350</v>
      </c>
      <c r="D863" t="s">
        <v>8351</v>
      </c>
      <c r="E863" s="21">
        <v>651.54629999999997</v>
      </c>
      <c r="L863" s="23" t="str">
        <f>+_01_CODIGOS_Y_COSTOS_xlsm[[#This Row],[FABRICA]]&amp;_01_CODIGOS_Y_COSTOS_xlsm[[#This Row],[CODIGO]]</f>
        <v>OTIA0403065</v>
      </c>
    </row>
    <row r="864" spans="1:12" x14ac:dyDescent="0.35">
      <c r="A864" t="s">
        <v>4276</v>
      </c>
      <c r="B864" s="23" t="s">
        <v>1314</v>
      </c>
      <c r="C864" t="s">
        <v>8352</v>
      </c>
      <c r="D864" t="s">
        <v>8353</v>
      </c>
      <c r="E864" s="21">
        <v>773.96339999999998</v>
      </c>
      <c r="L864" s="23" t="str">
        <f>+_01_CODIGOS_Y_COSTOS_xlsm[[#This Row],[FABRICA]]&amp;_01_CODIGOS_Y_COSTOS_xlsm[[#This Row],[CODIGO]]</f>
        <v>OTIA0403067</v>
      </c>
    </row>
    <row r="865" spans="1:12" x14ac:dyDescent="0.35">
      <c r="A865" t="s">
        <v>4276</v>
      </c>
      <c r="B865" s="23" t="s">
        <v>1316</v>
      </c>
      <c r="C865" t="s">
        <v>8354</v>
      </c>
      <c r="D865" t="s">
        <v>8355</v>
      </c>
      <c r="E865" s="21">
        <v>773.96339999999998</v>
      </c>
      <c r="L865" s="23" t="str">
        <f>+_01_CODIGOS_Y_COSTOS_xlsm[[#This Row],[FABRICA]]&amp;_01_CODIGOS_Y_COSTOS_xlsm[[#This Row],[CODIGO]]</f>
        <v>OTIA0403068</v>
      </c>
    </row>
    <row r="866" spans="1:12" x14ac:dyDescent="0.35">
      <c r="A866" t="s">
        <v>4276</v>
      </c>
      <c r="B866" s="23" t="s">
        <v>1318</v>
      </c>
      <c r="C866" t="s">
        <v>8356</v>
      </c>
      <c r="D866" t="s">
        <v>8357</v>
      </c>
      <c r="E866" s="21">
        <v>786.39020000000005</v>
      </c>
      <c r="L866" s="23" t="str">
        <f>+_01_CODIGOS_Y_COSTOS_xlsm[[#This Row],[FABRICA]]&amp;_01_CODIGOS_Y_COSTOS_xlsm[[#This Row],[CODIGO]]</f>
        <v>OTIA0403070</v>
      </c>
    </row>
    <row r="867" spans="1:12" x14ac:dyDescent="0.35">
      <c r="A867" t="s">
        <v>4276</v>
      </c>
      <c r="B867" s="23" t="s">
        <v>1320</v>
      </c>
      <c r="C867" t="s">
        <v>8358</v>
      </c>
      <c r="D867" t="s">
        <v>8359</v>
      </c>
      <c r="E867" s="21">
        <v>869.3759</v>
      </c>
      <c r="L867" s="23" t="str">
        <f>+_01_CODIGOS_Y_COSTOS_xlsm[[#This Row],[FABRICA]]&amp;_01_CODIGOS_Y_COSTOS_xlsm[[#This Row],[CODIGO]]</f>
        <v>OTIA0403075</v>
      </c>
    </row>
    <row r="868" spans="1:12" x14ac:dyDescent="0.35">
      <c r="A868" t="s">
        <v>4276</v>
      </c>
      <c r="B868" s="23" t="s">
        <v>1322</v>
      </c>
      <c r="C868" t="s">
        <v>8360</v>
      </c>
      <c r="D868" t="s">
        <v>8361</v>
      </c>
      <c r="E868" s="21">
        <v>1240.1944000000001</v>
      </c>
      <c r="L868" s="23" t="str">
        <f>+_01_CODIGOS_Y_COSTOS_xlsm[[#This Row],[FABRICA]]&amp;_01_CODIGOS_Y_COSTOS_xlsm[[#This Row],[CODIGO]]</f>
        <v>OTIA0403088</v>
      </c>
    </row>
    <row r="869" spans="1:12" x14ac:dyDescent="0.35">
      <c r="A869" t="s">
        <v>4276</v>
      </c>
      <c r="B869" s="23" t="s">
        <v>1324</v>
      </c>
      <c r="C869" t="s">
        <v>8362</v>
      </c>
      <c r="D869" t="s">
        <v>8363</v>
      </c>
      <c r="E869" s="21">
        <v>3510.0635000000002</v>
      </c>
      <c r="L869" s="23" t="str">
        <f>+_01_CODIGOS_Y_COSTOS_xlsm[[#This Row],[FABRICA]]&amp;_01_CODIGOS_Y_COSTOS_xlsm[[#This Row],[CODIGO]]</f>
        <v>OTIA0403105</v>
      </c>
    </row>
    <row r="870" spans="1:12" x14ac:dyDescent="0.35">
      <c r="A870" t="s">
        <v>4276</v>
      </c>
      <c r="B870" s="23" t="s">
        <v>1326</v>
      </c>
      <c r="C870" t="s">
        <v>8364</v>
      </c>
      <c r="D870" t="s">
        <v>8365</v>
      </c>
      <c r="E870" s="21">
        <v>17.948799999999999</v>
      </c>
      <c r="L870" s="23" t="str">
        <f>+_01_CODIGOS_Y_COSTOS_xlsm[[#This Row],[FABRICA]]&amp;_01_CODIGOS_Y_COSTOS_xlsm[[#This Row],[CODIGO]]</f>
        <v>OTIA0401008</v>
      </c>
    </row>
    <row r="871" spans="1:12" x14ac:dyDescent="0.35">
      <c r="A871" t="s">
        <v>4276</v>
      </c>
      <c r="B871" s="23" t="s">
        <v>1329</v>
      </c>
      <c r="C871" t="s">
        <v>8366</v>
      </c>
      <c r="D871" t="s">
        <v>8367</v>
      </c>
      <c r="E871" s="21">
        <v>17.948799999999999</v>
      </c>
      <c r="L871" s="23" t="str">
        <f>+_01_CODIGOS_Y_COSTOS_xlsm[[#This Row],[FABRICA]]&amp;_01_CODIGOS_Y_COSTOS_xlsm[[#This Row],[CODIGO]]</f>
        <v>OTIA0401009</v>
      </c>
    </row>
    <row r="872" spans="1:12" x14ac:dyDescent="0.35">
      <c r="A872" t="s">
        <v>4276</v>
      </c>
      <c r="B872" s="23" t="s">
        <v>1331</v>
      </c>
      <c r="C872" t="s">
        <v>8368</v>
      </c>
      <c r="D872" t="s">
        <v>8369</v>
      </c>
      <c r="E872" s="21">
        <v>21.591200000000001</v>
      </c>
      <c r="L872" s="23" t="str">
        <f>+_01_CODIGOS_Y_COSTOS_xlsm[[#This Row],[FABRICA]]&amp;_01_CODIGOS_Y_COSTOS_xlsm[[#This Row],[CODIGO]]</f>
        <v>OTIA0401010</v>
      </c>
    </row>
    <row r="873" spans="1:12" x14ac:dyDescent="0.35">
      <c r="A873" t="s">
        <v>4276</v>
      </c>
      <c r="B873" s="23" t="s">
        <v>1333</v>
      </c>
      <c r="C873" t="s">
        <v>7323</v>
      </c>
      <c r="D873" t="s">
        <v>8370</v>
      </c>
      <c r="E873" s="21">
        <v>21.720700000000001</v>
      </c>
      <c r="L873" s="23" t="str">
        <f>+_01_CODIGOS_Y_COSTOS_xlsm[[#This Row],[FABRICA]]&amp;_01_CODIGOS_Y_COSTOS_xlsm[[#This Row],[CODIGO]]</f>
        <v>OTIA0401011</v>
      </c>
    </row>
    <row r="874" spans="1:12" x14ac:dyDescent="0.35">
      <c r="A874" t="s">
        <v>4276</v>
      </c>
      <c r="B874" s="23" t="s">
        <v>1335</v>
      </c>
      <c r="C874" t="s">
        <v>7324</v>
      </c>
      <c r="D874" t="s">
        <v>8371</v>
      </c>
      <c r="E874" s="21">
        <v>21.720700000000001</v>
      </c>
      <c r="L874" s="23" t="str">
        <f>+_01_CODIGOS_Y_COSTOS_xlsm[[#This Row],[FABRICA]]&amp;_01_CODIGOS_Y_COSTOS_xlsm[[#This Row],[CODIGO]]</f>
        <v>OTIA0401012</v>
      </c>
    </row>
    <row r="875" spans="1:12" x14ac:dyDescent="0.35">
      <c r="A875" t="s">
        <v>4276</v>
      </c>
      <c r="B875" s="23" t="s">
        <v>1337</v>
      </c>
      <c r="C875" t="s">
        <v>7325</v>
      </c>
      <c r="D875" t="s">
        <v>8372</v>
      </c>
      <c r="E875" s="21">
        <v>34.538400000000003</v>
      </c>
      <c r="L875" s="23" t="str">
        <f>+_01_CODIGOS_Y_COSTOS_xlsm[[#This Row],[FABRICA]]&amp;_01_CODIGOS_Y_COSTOS_xlsm[[#This Row],[CODIGO]]</f>
        <v>OTIA0401013NH</v>
      </c>
    </row>
    <row r="876" spans="1:12" x14ac:dyDescent="0.35">
      <c r="A876" t="s">
        <v>4276</v>
      </c>
      <c r="B876" s="23" t="s">
        <v>1339</v>
      </c>
      <c r="C876" t="s">
        <v>7326</v>
      </c>
      <c r="D876" t="s">
        <v>5126</v>
      </c>
      <c r="E876" s="21">
        <v>25.179300000000001</v>
      </c>
      <c r="L876" s="23" t="str">
        <f>+_01_CODIGOS_Y_COSTOS_xlsm[[#This Row],[FABRICA]]&amp;_01_CODIGOS_Y_COSTOS_xlsm[[#This Row],[CODIGO]]</f>
        <v>OTIA0401014</v>
      </c>
    </row>
    <row r="877" spans="1:12" x14ac:dyDescent="0.35">
      <c r="A877" t="s">
        <v>4276</v>
      </c>
      <c r="B877" s="23" t="s">
        <v>1341</v>
      </c>
      <c r="C877" t="s">
        <v>7327</v>
      </c>
      <c r="D877" t="s">
        <v>8373</v>
      </c>
      <c r="E877" s="21">
        <v>30.179300000000001</v>
      </c>
      <c r="L877" s="23" t="str">
        <f>+_01_CODIGOS_Y_COSTOS_xlsm[[#This Row],[FABRICA]]&amp;_01_CODIGOS_Y_COSTOS_xlsm[[#This Row],[CODIGO]]</f>
        <v>OTIA0401015</v>
      </c>
    </row>
    <row r="878" spans="1:12" x14ac:dyDescent="0.35">
      <c r="A878" t="s">
        <v>4276</v>
      </c>
      <c r="B878" s="23" t="s">
        <v>1343</v>
      </c>
      <c r="C878" t="s">
        <v>7328</v>
      </c>
      <c r="D878" t="s">
        <v>8374</v>
      </c>
      <c r="E878" s="21">
        <v>34.502499999999998</v>
      </c>
      <c r="L878" s="23" t="str">
        <f>+_01_CODIGOS_Y_COSTOS_xlsm[[#This Row],[FABRICA]]&amp;_01_CODIGOS_Y_COSTOS_xlsm[[#This Row],[CODIGO]]</f>
        <v>OTIA0401016</v>
      </c>
    </row>
    <row r="879" spans="1:12" x14ac:dyDescent="0.35">
      <c r="A879" t="s">
        <v>4276</v>
      </c>
      <c r="B879" s="23" t="s">
        <v>1345</v>
      </c>
      <c r="C879" t="s">
        <v>7329</v>
      </c>
      <c r="D879" t="s">
        <v>8375</v>
      </c>
      <c r="E879" s="21">
        <v>39.022100000000002</v>
      </c>
      <c r="L879" s="23" t="str">
        <f>+_01_CODIGOS_Y_COSTOS_xlsm[[#This Row],[FABRICA]]&amp;_01_CODIGOS_Y_COSTOS_xlsm[[#This Row],[CODIGO]]</f>
        <v>OTIA0401017</v>
      </c>
    </row>
    <row r="880" spans="1:12" x14ac:dyDescent="0.35">
      <c r="A880" t="s">
        <v>4276</v>
      </c>
      <c r="B880" s="23" t="s">
        <v>1347</v>
      </c>
      <c r="C880" t="s">
        <v>7330</v>
      </c>
      <c r="D880" t="s">
        <v>8376</v>
      </c>
      <c r="E880" s="21">
        <v>46.345199999999998</v>
      </c>
      <c r="L880" s="23" t="str">
        <f>+_01_CODIGOS_Y_COSTOS_xlsm[[#This Row],[FABRICA]]&amp;_01_CODIGOS_Y_COSTOS_xlsm[[#This Row],[CODIGO]]</f>
        <v>OTIA0401018</v>
      </c>
    </row>
    <row r="881" spans="1:12" x14ac:dyDescent="0.35">
      <c r="A881" t="s">
        <v>4276</v>
      </c>
      <c r="B881" s="23" t="s">
        <v>1349</v>
      </c>
      <c r="C881" t="s">
        <v>7331</v>
      </c>
      <c r="D881" t="s">
        <v>8377</v>
      </c>
      <c r="E881" s="21">
        <v>51.724699999999999</v>
      </c>
      <c r="L881" s="23" t="str">
        <f>+_01_CODIGOS_Y_COSTOS_xlsm[[#This Row],[FABRICA]]&amp;_01_CODIGOS_Y_COSTOS_xlsm[[#This Row],[CODIGO]]</f>
        <v>OTIA0401019</v>
      </c>
    </row>
    <row r="882" spans="1:12" x14ac:dyDescent="0.35">
      <c r="A882" t="s">
        <v>4276</v>
      </c>
      <c r="B882" s="23" t="s">
        <v>1351</v>
      </c>
      <c r="C882" t="s">
        <v>7332</v>
      </c>
      <c r="D882" t="s">
        <v>8378</v>
      </c>
      <c r="E882" s="21">
        <v>51.724699999999999</v>
      </c>
      <c r="L882" s="23" t="str">
        <f>+_01_CODIGOS_Y_COSTOS_xlsm[[#This Row],[FABRICA]]&amp;_01_CODIGOS_Y_COSTOS_xlsm[[#This Row],[CODIGO]]</f>
        <v>OTIA0401020</v>
      </c>
    </row>
    <row r="883" spans="1:12" x14ac:dyDescent="0.35">
      <c r="A883" t="s">
        <v>4276</v>
      </c>
      <c r="B883" s="23" t="s">
        <v>1353</v>
      </c>
      <c r="C883" t="s">
        <v>7333</v>
      </c>
      <c r="D883" t="s">
        <v>5127</v>
      </c>
      <c r="E883" s="21">
        <v>62.552500000000002</v>
      </c>
      <c r="L883" s="23" t="str">
        <f>+_01_CODIGOS_Y_COSTOS_xlsm[[#This Row],[FABRICA]]&amp;_01_CODIGOS_Y_COSTOS_xlsm[[#This Row],[CODIGO]]</f>
        <v>OTIA0401021</v>
      </c>
    </row>
    <row r="884" spans="1:12" x14ac:dyDescent="0.35">
      <c r="A884" t="s">
        <v>4276</v>
      </c>
      <c r="B884" s="23" t="s">
        <v>1355</v>
      </c>
      <c r="C884" t="s">
        <v>8379</v>
      </c>
      <c r="D884" t="s">
        <v>8380</v>
      </c>
      <c r="E884" s="21">
        <v>70.447299999999998</v>
      </c>
      <c r="L884" s="23" t="str">
        <f>+_01_CODIGOS_Y_COSTOS_xlsm[[#This Row],[FABRICA]]&amp;_01_CODIGOS_Y_COSTOS_xlsm[[#This Row],[CODIGO]]</f>
        <v>OTIA0401022</v>
      </c>
    </row>
    <row r="885" spans="1:12" x14ac:dyDescent="0.35">
      <c r="A885" t="s">
        <v>4276</v>
      </c>
      <c r="B885" s="23" t="s">
        <v>1357</v>
      </c>
      <c r="C885" t="s">
        <v>7334</v>
      </c>
      <c r="D885" t="s">
        <v>8381</v>
      </c>
      <c r="E885" s="21">
        <v>127.65600000000001</v>
      </c>
      <c r="L885" s="23" t="str">
        <f>+_01_CODIGOS_Y_COSTOS_xlsm[[#This Row],[FABRICA]]&amp;_01_CODIGOS_Y_COSTOS_xlsm[[#This Row],[CODIGO]]</f>
        <v>OTIA0401023N</v>
      </c>
    </row>
    <row r="886" spans="1:12" x14ac:dyDescent="0.35">
      <c r="A886" t="s">
        <v>4276</v>
      </c>
      <c r="B886" s="23" t="s">
        <v>1359</v>
      </c>
      <c r="C886" t="s">
        <v>7335</v>
      </c>
      <c r="D886" t="s">
        <v>8382</v>
      </c>
      <c r="E886" s="21">
        <v>92.070300000000003</v>
      </c>
      <c r="L886" s="23" t="str">
        <f>+_01_CODIGOS_Y_COSTOS_xlsm[[#This Row],[FABRICA]]&amp;_01_CODIGOS_Y_COSTOS_xlsm[[#This Row],[CODIGO]]</f>
        <v>OTIA0401024</v>
      </c>
    </row>
    <row r="887" spans="1:12" x14ac:dyDescent="0.35">
      <c r="A887" t="s">
        <v>4276</v>
      </c>
      <c r="B887" s="23" t="s">
        <v>1361</v>
      </c>
      <c r="C887" t="s">
        <v>7336</v>
      </c>
      <c r="D887" t="s">
        <v>5128</v>
      </c>
      <c r="E887" s="21">
        <v>97.713800000000006</v>
      </c>
      <c r="L887" s="23" t="str">
        <f>+_01_CODIGOS_Y_COSTOS_xlsm[[#This Row],[FABRICA]]&amp;_01_CODIGOS_Y_COSTOS_xlsm[[#This Row],[CODIGO]]</f>
        <v>OTIA0401025</v>
      </c>
    </row>
    <row r="888" spans="1:12" x14ac:dyDescent="0.35">
      <c r="A888" t="s">
        <v>4276</v>
      </c>
      <c r="B888" s="23" t="s">
        <v>1363</v>
      </c>
      <c r="C888" t="s">
        <v>7337</v>
      </c>
      <c r="D888" t="s">
        <v>8383</v>
      </c>
      <c r="E888" s="21">
        <v>148.75380000000001</v>
      </c>
      <c r="L888" s="23" t="str">
        <f>+_01_CODIGOS_Y_COSTOS_xlsm[[#This Row],[FABRICA]]&amp;_01_CODIGOS_Y_COSTOS_xlsm[[#This Row],[CODIGO]]</f>
        <v>OTIA0401026N</v>
      </c>
    </row>
    <row r="889" spans="1:12" x14ac:dyDescent="0.35">
      <c r="A889" t="s">
        <v>4276</v>
      </c>
      <c r="B889" s="23" t="s">
        <v>1365</v>
      </c>
      <c r="C889" t="s">
        <v>7338</v>
      </c>
      <c r="D889" t="s">
        <v>8384</v>
      </c>
      <c r="E889" s="21">
        <v>106.7072</v>
      </c>
      <c r="L889" s="23" t="str">
        <f>+_01_CODIGOS_Y_COSTOS_xlsm[[#This Row],[FABRICA]]&amp;_01_CODIGOS_Y_COSTOS_xlsm[[#This Row],[CODIGO]]</f>
        <v>OTIA0401027</v>
      </c>
    </row>
    <row r="890" spans="1:12" x14ac:dyDescent="0.35">
      <c r="A890" t="s">
        <v>4276</v>
      </c>
      <c r="B890" s="23" t="s">
        <v>1367</v>
      </c>
      <c r="C890" t="s">
        <v>9728</v>
      </c>
      <c r="D890" t="s">
        <v>8385</v>
      </c>
      <c r="E890" s="21">
        <v>107.59269999999999</v>
      </c>
      <c r="L890" s="23" t="str">
        <f>+_01_CODIGOS_Y_COSTOS_xlsm[[#This Row],[FABRICA]]&amp;_01_CODIGOS_Y_COSTOS_xlsm[[#This Row],[CODIGO]]</f>
        <v>OTIA0401028</v>
      </c>
    </row>
    <row r="891" spans="1:12" x14ac:dyDescent="0.35">
      <c r="A891" t="s">
        <v>4276</v>
      </c>
      <c r="B891" s="23" t="s">
        <v>1369</v>
      </c>
      <c r="C891" t="s">
        <v>8386</v>
      </c>
      <c r="D891" t="s">
        <v>8387</v>
      </c>
      <c r="E891" s="21">
        <v>115.0446</v>
      </c>
      <c r="L891" s="23" t="str">
        <f>+_01_CODIGOS_Y_COSTOS_xlsm[[#This Row],[FABRICA]]&amp;_01_CODIGOS_Y_COSTOS_xlsm[[#This Row],[CODIGO]]</f>
        <v>OTIA0401029</v>
      </c>
    </row>
    <row r="892" spans="1:12" x14ac:dyDescent="0.35">
      <c r="A892" t="s">
        <v>4276</v>
      </c>
      <c r="B892" s="23" t="s">
        <v>1371</v>
      </c>
      <c r="C892" t="s">
        <v>7339</v>
      </c>
      <c r="D892" t="s">
        <v>8388</v>
      </c>
      <c r="E892" s="21">
        <v>154.251</v>
      </c>
      <c r="L892" s="23" t="str">
        <f>+_01_CODIGOS_Y_COSTOS_xlsm[[#This Row],[FABRICA]]&amp;_01_CODIGOS_Y_COSTOS_xlsm[[#This Row],[CODIGO]]</f>
        <v>OTIA0401030NH</v>
      </c>
    </row>
    <row r="893" spans="1:12" x14ac:dyDescent="0.35">
      <c r="A893" t="s">
        <v>4276</v>
      </c>
      <c r="B893" s="23" t="s">
        <v>1373</v>
      </c>
      <c r="C893" t="s">
        <v>7340</v>
      </c>
      <c r="D893" t="s">
        <v>8389</v>
      </c>
      <c r="E893" s="21">
        <v>130.1781</v>
      </c>
      <c r="L893" s="23" t="str">
        <f>+_01_CODIGOS_Y_COSTOS_xlsm[[#This Row],[FABRICA]]&amp;_01_CODIGOS_Y_COSTOS_xlsm[[#This Row],[CODIGO]]</f>
        <v>OTIA0401031</v>
      </c>
    </row>
    <row r="894" spans="1:12" x14ac:dyDescent="0.35">
      <c r="A894" t="s">
        <v>4276</v>
      </c>
      <c r="B894" s="23" t="s">
        <v>1375</v>
      </c>
      <c r="C894" t="s">
        <v>9729</v>
      </c>
      <c r="D894" t="s">
        <v>8390</v>
      </c>
      <c r="E894" s="21">
        <v>170.1</v>
      </c>
      <c r="L894" s="23" t="str">
        <f>+_01_CODIGOS_Y_COSTOS_xlsm[[#This Row],[FABRICA]]&amp;_01_CODIGOS_Y_COSTOS_xlsm[[#This Row],[CODIGO]]</f>
        <v>OTIA0401032NH</v>
      </c>
    </row>
    <row r="895" spans="1:12" x14ac:dyDescent="0.35">
      <c r="A895" t="s">
        <v>4276</v>
      </c>
      <c r="B895" s="23" t="s">
        <v>1377</v>
      </c>
      <c r="C895" t="s">
        <v>7341</v>
      </c>
      <c r="D895" t="s">
        <v>8391</v>
      </c>
      <c r="E895" s="21">
        <v>150.93389999999999</v>
      </c>
      <c r="L895" s="23" t="str">
        <f>+_01_CODIGOS_Y_COSTOS_xlsm[[#This Row],[FABRICA]]&amp;_01_CODIGOS_Y_COSTOS_xlsm[[#This Row],[CODIGO]]</f>
        <v>OTIA0401033</v>
      </c>
    </row>
    <row r="896" spans="1:12" x14ac:dyDescent="0.35">
      <c r="A896" t="s">
        <v>4276</v>
      </c>
      <c r="B896" s="23" t="s">
        <v>1379</v>
      </c>
      <c r="C896" t="s">
        <v>7342</v>
      </c>
      <c r="D896" t="s">
        <v>8392</v>
      </c>
      <c r="E896" s="21">
        <v>144.32159999999999</v>
      </c>
      <c r="L896" s="23" t="str">
        <f>+_01_CODIGOS_Y_COSTOS_xlsm[[#This Row],[FABRICA]]&amp;_01_CODIGOS_Y_COSTOS_xlsm[[#This Row],[CODIGO]]</f>
        <v>OTIA0401034</v>
      </c>
    </row>
    <row r="897" spans="1:12" x14ac:dyDescent="0.35">
      <c r="A897" t="s">
        <v>4276</v>
      </c>
      <c r="B897" s="23" t="s">
        <v>1381</v>
      </c>
      <c r="C897" t="s">
        <v>7343</v>
      </c>
      <c r="D897" t="s">
        <v>8393</v>
      </c>
      <c r="E897" s="21">
        <v>252.55799999999999</v>
      </c>
      <c r="L897" s="23" t="str">
        <f>+_01_CODIGOS_Y_COSTOS_xlsm[[#This Row],[FABRICA]]&amp;_01_CODIGOS_Y_COSTOS_xlsm[[#This Row],[CODIGO]]</f>
        <v>OTIA0401035NH</v>
      </c>
    </row>
    <row r="898" spans="1:12" x14ac:dyDescent="0.35">
      <c r="A898" t="s">
        <v>4276</v>
      </c>
      <c r="B898" s="23" t="s">
        <v>1383</v>
      </c>
      <c r="C898" t="s">
        <v>8394</v>
      </c>
      <c r="D898" t="s">
        <v>8395</v>
      </c>
      <c r="E898" s="21">
        <v>167.47319999999999</v>
      </c>
      <c r="L898" s="23" t="str">
        <f>+_01_CODIGOS_Y_COSTOS_xlsm[[#This Row],[FABRICA]]&amp;_01_CODIGOS_Y_COSTOS_xlsm[[#This Row],[CODIGO]]</f>
        <v>OTIA0401036</v>
      </c>
    </row>
    <row r="899" spans="1:12" x14ac:dyDescent="0.35">
      <c r="A899" t="s">
        <v>4276</v>
      </c>
      <c r="B899" s="23" t="s">
        <v>1385</v>
      </c>
      <c r="C899" t="s">
        <v>8396</v>
      </c>
      <c r="D899" t="s">
        <v>8397</v>
      </c>
      <c r="E899" s="21">
        <v>172.6797</v>
      </c>
      <c r="L899" s="23" t="str">
        <f>+_01_CODIGOS_Y_COSTOS_xlsm[[#This Row],[FABRICA]]&amp;_01_CODIGOS_Y_COSTOS_xlsm[[#This Row],[CODIGO]]</f>
        <v>OTIA0401037</v>
      </c>
    </row>
    <row r="900" spans="1:12" x14ac:dyDescent="0.35">
      <c r="A900" t="s">
        <v>4276</v>
      </c>
      <c r="B900" s="23" t="s">
        <v>1387</v>
      </c>
      <c r="C900" t="s">
        <v>8398</v>
      </c>
      <c r="D900" t="s">
        <v>8399</v>
      </c>
      <c r="E900" s="21">
        <v>181.24270000000001</v>
      </c>
      <c r="L900" s="23" t="str">
        <f>+_01_CODIGOS_Y_COSTOS_xlsm[[#This Row],[FABRICA]]&amp;_01_CODIGOS_Y_COSTOS_xlsm[[#This Row],[CODIGO]]</f>
        <v>OTIA0401038</v>
      </c>
    </row>
    <row r="901" spans="1:12" x14ac:dyDescent="0.35">
      <c r="A901" t="s">
        <v>4276</v>
      </c>
      <c r="B901" s="23" t="s">
        <v>1389</v>
      </c>
      <c r="C901" t="s">
        <v>8400</v>
      </c>
      <c r="D901" t="s">
        <v>8401</v>
      </c>
      <c r="E901" s="21">
        <v>189.3963</v>
      </c>
      <c r="L901" s="23" t="str">
        <f>+_01_CODIGOS_Y_COSTOS_xlsm[[#This Row],[FABRICA]]&amp;_01_CODIGOS_Y_COSTOS_xlsm[[#This Row],[CODIGO]]</f>
        <v>OTIA0401039</v>
      </c>
    </row>
    <row r="902" spans="1:12" x14ac:dyDescent="0.35">
      <c r="A902" t="s">
        <v>4276</v>
      </c>
      <c r="B902" s="23" t="s">
        <v>1391</v>
      </c>
      <c r="C902" t="s">
        <v>8402</v>
      </c>
      <c r="D902" t="s">
        <v>8403</v>
      </c>
      <c r="E902" s="21">
        <v>216.95660000000001</v>
      </c>
      <c r="L902" s="23" t="str">
        <f>+_01_CODIGOS_Y_COSTOS_xlsm[[#This Row],[FABRICA]]&amp;_01_CODIGOS_Y_COSTOS_xlsm[[#This Row],[CODIGO]]</f>
        <v>OTIA0401040</v>
      </c>
    </row>
    <row r="903" spans="1:12" x14ac:dyDescent="0.35">
      <c r="A903" t="s">
        <v>4276</v>
      </c>
      <c r="B903" s="23" t="s">
        <v>1393</v>
      </c>
      <c r="C903" t="s">
        <v>8404</v>
      </c>
      <c r="D903" t="s">
        <v>8405</v>
      </c>
      <c r="E903" s="21">
        <v>234.15350000000001</v>
      </c>
      <c r="L903" s="23" t="str">
        <f>+_01_CODIGOS_Y_COSTOS_xlsm[[#This Row],[FABRICA]]&amp;_01_CODIGOS_Y_COSTOS_xlsm[[#This Row],[CODIGO]]</f>
        <v>OTIA0401041</v>
      </c>
    </row>
    <row r="904" spans="1:12" x14ac:dyDescent="0.35">
      <c r="A904" t="s">
        <v>4276</v>
      </c>
      <c r="B904" s="23" t="s">
        <v>1395</v>
      </c>
      <c r="C904" t="s">
        <v>8406</v>
      </c>
      <c r="D904" t="s">
        <v>8407</v>
      </c>
      <c r="E904" s="21">
        <v>241.30879999999999</v>
      </c>
      <c r="L904" s="23" t="str">
        <f>+_01_CODIGOS_Y_COSTOS_xlsm[[#This Row],[FABRICA]]&amp;_01_CODIGOS_Y_COSTOS_xlsm[[#This Row],[CODIGO]]</f>
        <v>OTIA0401042</v>
      </c>
    </row>
    <row r="905" spans="1:12" x14ac:dyDescent="0.35">
      <c r="A905" t="s">
        <v>4276</v>
      </c>
      <c r="B905" s="23" t="s">
        <v>1397</v>
      </c>
      <c r="C905" t="s">
        <v>8408</v>
      </c>
      <c r="D905" t="s">
        <v>8409</v>
      </c>
      <c r="E905" s="21">
        <v>249.70050000000001</v>
      </c>
      <c r="L905" s="23" t="str">
        <f>+_01_CODIGOS_Y_COSTOS_xlsm[[#This Row],[FABRICA]]&amp;_01_CODIGOS_Y_COSTOS_xlsm[[#This Row],[CODIGO]]</f>
        <v>OTIA0401043</v>
      </c>
    </row>
    <row r="906" spans="1:12" x14ac:dyDescent="0.35">
      <c r="A906" t="s">
        <v>4276</v>
      </c>
      <c r="B906" s="23" t="s">
        <v>1399</v>
      </c>
      <c r="C906" t="s">
        <v>8410</v>
      </c>
      <c r="D906" t="s">
        <v>8411</v>
      </c>
      <c r="E906" s="21">
        <v>265.66109999999998</v>
      </c>
      <c r="L906" s="23" t="str">
        <f>+_01_CODIGOS_Y_COSTOS_xlsm[[#This Row],[FABRICA]]&amp;_01_CODIGOS_Y_COSTOS_xlsm[[#This Row],[CODIGO]]</f>
        <v>OTIA0401044</v>
      </c>
    </row>
    <row r="907" spans="1:12" x14ac:dyDescent="0.35">
      <c r="A907" t="s">
        <v>4276</v>
      </c>
      <c r="B907" s="23" t="s">
        <v>1401</v>
      </c>
      <c r="C907" t="s">
        <v>8412</v>
      </c>
      <c r="D907" t="s">
        <v>8413</v>
      </c>
      <c r="E907" s="21">
        <v>248.55600000000001</v>
      </c>
      <c r="L907" s="23" t="str">
        <f>+_01_CODIGOS_Y_COSTOS_xlsm[[#This Row],[FABRICA]]&amp;_01_CODIGOS_Y_COSTOS_xlsm[[#This Row],[CODIGO]]</f>
        <v>OTIA0401045</v>
      </c>
    </row>
    <row r="908" spans="1:12" x14ac:dyDescent="0.35">
      <c r="A908" t="s">
        <v>4276</v>
      </c>
      <c r="B908" s="23" t="s">
        <v>1403</v>
      </c>
      <c r="C908" t="s">
        <v>8414</v>
      </c>
      <c r="D908" t="s">
        <v>8415</v>
      </c>
      <c r="E908" s="21">
        <v>274.51650000000001</v>
      </c>
      <c r="L908" s="23" t="str">
        <f>+_01_CODIGOS_Y_COSTOS_xlsm[[#This Row],[FABRICA]]&amp;_01_CODIGOS_Y_COSTOS_xlsm[[#This Row],[CODIGO]]</f>
        <v>OTIA0401046</v>
      </c>
    </row>
    <row r="909" spans="1:12" x14ac:dyDescent="0.35">
      <c r="A909" t="s">
        <v>4276</v>
      </c>
      <c r="B909" s="23" t="s">
        <v>1405</v>
      </c>
      <c r="C909" t="s">
        <v>8416</v>
      </c>
      <c r="D909" t="s">
        <v>8417</v>
      </c>
      <c r="E909" s="21">
        <v>256.8057</v>
      </c>
      <c r="L909" s="23" t="str">
        <f>+_01_CODIGOS_Y_COSTOS_xlsm[[#This Row],[FABRICA]]&amp;_01_CODIGOS_Y_COSTOS_xlsm[[#This Row],[CODIGO]]</f>
        <v>OTIA0401047</v>
      </c>
    </row>
    <row r="910" spans="1:12" x14ac:dyDescent="0.35">
      <c r="A910" t="s">
        <v>4276</v>
      </c>
      <c r="B910" s="23" t="s">
        <v>1407</v>
      </c>
      <c r="C910" t="s">
        <v>8418</v>
      </c>
      <c r="D910" t="s">
        <v>8419</v>
      </c>
      <c r="E910" s="21">
        <v>295.40589999999997</v>
      </c>
      <c r="L910" s="23" t="str">
        <f>+_01_CODIGOS_Y_COSTOS_xlsm[[#This Row],[FABRICA]]&amp;_01_CODIGOS_Y_COSTOS_xlsm[[#This Row],[CODIGO]]</f>
        <v>OTIA0401048</v>
      </c>
    </row>
    <row r="911" spans="1:12" x14ac:dyDescent="0.35">
      <c r="A911" t="s">
        <v>4276</v>
      </c>
      <c r="B911" s="23" t="s">
        <v>1409</v>
      </c>
      <c r="C911" t="s">
        <v>8420</v>
      </c>
      <c r="D911" t="s">
        <v>8421</v>
      </c>
      <c r="E911" s="21">
        <v>282.28500000000003</v>
      </c>
      <c r="L911" s="23" t="str">
        <f>+_01_CODIGOS_Y_COSTOS_xlsm[[#This Row],[FABRICA]]&amp;_01_CODIGOS_Y_COSTOS_xlsm[[#This Row],[CODIGO]]</f>
        <v>OTIA0401050</v>
      </c>
    </row>
    <row r="912" spans="1:12" x14ac:dyDescent="0.35">
      <c r="A912" t="s">
        <v>4276</v>
      </c>
      <c r="B912" s="23" t="s">
        <v>1411</v>
      </c>
      <c r="C912" t="s">
        <v>8422</v>
      </c>
      <c r="D912" t="s">
        <v>8423</v>
      </c>
      <c r="E912" s="21">
        <v>325.27609999999999</v>
      </c>
      <c r="L912" s="23" t="str">
        <f>+_01_CODIGOS_Y_COSTOS_xlsm[[#This Row],[FABRICA]]&amp;_01_CODIGOS_Y_COSTOS_xlsm[[#This Row],[CODIGO]]</f>
        <v>OTIA0401051</v>
      </c>
    </row>
    <row r="913" spans="1:12" x14ac:dyDescent="0.35">
      <c r="A913" t="s">
        <v>4276</v>
      </c>
      <c r="B913" s="23" t="s">
        <v>1413</v>
      </c>
      <c r="C913" t="s">
        <v>8424</v>
      </c>
      <c r="D913" t="s">
        <v>8425</v>
      </c>
      <c r="E913" s="21">
        <v>295.1678</v>
      </c>
      <c r="L913" s="23" t="str">
        <f>+_01_CODIGOS_Y_COSTOS_xlsm[[#This Row],[FABRICA]]&amp;_01_CODIGOS_Y_COSTOS_xlsm[[#This Row],[CODIGO]]</f>
        <v>OTIA0401052</v>
      </c>
    </row>
    <row r="914" spans="1:12" x14ac:dyDescent="0.35">
      <c r="A914" t="s">
        <v>4276</v>
      </c>
      <c r="B914" s="23" t="s">
        <v>1415</v>
      </c>
      <c r="C914" t="s">
        <v>8426</v>
      </c>
      <c r="D914" t="s">
        <v>8427</v>
      </c>
      <c r="E914" s="21">
        <v>356.65</v>
      </c>
      <c r="L914" s="23" t="str">
        <f>+_01_CODIGOS_Y_COSTOS_xlsm[[#This Row],[FABRICA]]&amp;_01_CODIGOS_Y_COSTOS_xlsm[[#This Row],[CODIGO]]</f>
        <v>OTIA0401053</v>
      </c>
    </row>
    <row r="915" spans="1:12" x14ac:dyDescent="0.35">
      <c r="A915" t="s">
        <v>4276</v>
      </c>
      <c r="B915" s="23" t="s">
        <v>1417</v>
      </c>
      <c r="C915" t="s">
        <v>8428</v>
      </c>
      <c r="D915" t="s">
        <v>8429</v>
      </c>
      <c r="E915" s="21">
        <v>356.65</v>
      </c>
      <c r="L915" s="23" t="str">
        <f>+_01_CODIGOS_Y_COSTOS_xlsm[[#This Row],[FABRICA]]&amp;_01_CODIGOS_Y_COSTOS_xlsm[[#This Row],[CODIGO]]</f>
        <v>OTIA0401054</v>
      </c>
    </row>
    <row r="916" spans="1:12" x14ac:dyDescent="0.35">
      <c r="A916" t="s">
        <v>4276</v>
      </c>
      <c r="B916" s="23" t="s">
        <v>1419</v>
      </c>
      <c r="C916" t="s">
        <v>8430</v>
      </c>
      <c r="D916" t="s">
        <v>8431</v>
      </c>
      <c r="E916" s="21">
        <v>341.58330000000001</v>
      </c>
      <c r="L916" s="23" t="str">
        <f>+_01_CODIGOS_Y_COSTOS_xlsm[[#This Row],[FABRICA]]&amp;_01_CODIGOS_Y_COSTOS_xlsm[[#This Row],[CODIGO]]</f>
        <v>OTIA0401055</v>
      </c>
    </row>
    <row r="917" spans="1:12" x14ac:dyDescent="0.35">
      <c r="A917" t="s">
        <v>4276</v>
      </c>
      <c r="B917" s="23" t="s">
        <v>1421</v>
      </c>
      <c r="C917" t="s">
        <v>8432</v>
      </c>
      <c r="D917" t="s">
        <v>8433</v>
      </c>
      <c r="E917" s="21">
        <v>388.21600000000001</v>
      </c>
      <c r="L917" s="23" t="str">
        <f>+_01_CODIGOS_Y_COSTOS_xlsm[[#This Row],[FABRICA]]&amp;_01_CODIGOS_Y_COSTOS_xlsm[[#This Row],[CODIGO]]</f>
        <v>OTIA0401056</v>
      </c>
    </row>
    <row r="918" spans="1:12" x14ac:dyDescent="0.35">
      <c r="A918" t="s">
        <v>4276</v>
      </c>
      <c r="B918" s="23" t="s">
        <v>1423</v>
      </c>
      <c r="C918" t="s">
        <v>8434</v>
      </c>
      <c r="D918" t="s">
        <v>8435</v>
      </c>
      <c r="E918" s="21">
        <v>388.21600000000001</v>
      </c>
      <c r="L918" s="23" t="str">
        <f>+_01_CODIGOS_Y_COSTOS_xlsm[[#This Row],[FABRICA]]&amp;_01_CODIGOS_Y_COSTOS_xlsm[[#This Row],[CODIGO]]</f>
        <v>OTIA0401057</v>
      </c>
    </row>
    <row r="919" spans="1:12" x14ac:dyDescent="0.35">
      <c r="A919" t="s">
        <v>4276</v>
      </c>
      <c r="B919" s="23" t="s">
        <v>1425</v>
      </c>
      <c r="C919" t="s">
        <v>8436</v>
      </c>
      <c r="D919" t="s">
        <v>8437</v>
      </c>
      <c r="E919" s="21">
        <v>430.73849999999999</v>
      </c>
      <c r="L919" s="23" t="str">
        <f>+_01_CODIGOS_Y_COSTOS_xlsm[[#This Row],[FABRICA]]&amp;_01_CODIGOS_Y_COSTOS_xlsm[[#This Row],[CODIGO]]</f>
        <v>OTIA0401058</v>
      </c>
    </row>
    <row r="920" spans="1:12" x14ac:dyDescent="0.35">
      <c r="A920" t="s">
        <v>4276</v>
      </c>
      <c r="B920" s="23" t="s">
        <v>1427</v>
      </c>
      <c r="C920" t="s">
        <v>8438</v>
      </c>
      <c r="D920" t="s">
        <v>8439</v>
      </c>
      <c r="E920" s="21">
        <v>414.9325</v>
      </c>
      <c r="L920" s="23" t="str">
        <f>+_01_CODIGOS_Y_COSTOS_xlsm[[#This Row],[FABRICA]]&amp;_01_CODIGOS_Y_COSTOS_xlsm[[#This Row],[CODIGO]]</f>
        <v>OTIA0401060</v>
      </c>
    </row>
    <row r="921" spans="1:12" x14ac:dyDescent="0.35">
      <c r="A921" t="s">
        <v>4276</v>
      </c>
      <c r="B921" s="23" t="s">
        <v>1429</v>
      </c>
      <c r="C921" t="s">
        <v>8440</v>
      </c>
      <c r="D921" t="s">
        <v>8441</v>
      </c>
      <c r="E921" s="21">
        <v>414.9325</v>
      </c>
      <c r="L921" s="23" t="str">
        <f>+_01_CODIGOS_Y_COSTOS_xlsm[[#This Row],[FABRICA]]&amp;_01_CODIGOS_Y_COSTOS_xlsm[[#This Row],[CODIGO]]</f>
        <v>OTIA0401062</v>
      </c>
    </row>
    <row r="922" spans="1:12" x14ac:dyDescent="0.35">
      <c r="A922" t="s">
        <v>4276</v>
      </c>
      <c r="B922" s="23" t="s">
        <v>1431</v>
      </c>
      <c r="C922" t="s">
        <v>8442</v>
      </c>
      <c r="D922" t="s">
        <v>8443</v>
      </c>
      <c r="E922" s="21">
        <v>434.69</v>
      </c>
      <c r="L922" s="23" t="str">
        <f>+_01_CODIGOS_Y_COSTOS_xlsm[[#This Row],[FABRICA]]&amp;_01_CODIGOS_Y_COSTOS_xlsm[[#This Row],[CODIGO]]</f>
        <v>OTIA0401063</v>
      </c>
    </row>
    <row r="923" spans="1:12" x14ac:dyDescent="0.35">
      <c r="A923" t="s">
        <v>4276</v>
      </c>
      <c r="B923" s="23" t="s">
        <v>1433</v>
      </c>
      <c r="C923" t="s">
        <v>8444</v>
      </c>
      <c r="D923" t="s">
        <v>8445</v>
      </c>
      <c r="E923" s="21">
        <v>520.91290000000004</v>
      </c>
      <c r="L923" s="23" t="str">
        <f>+_01_CODIGOS_Y_COSTOS_xlsm[[#This Row],[FABRICA]]&amp;_01_CODIGOS_Y_COSTOS_xlsm[[#This Row],[CODIGO]]</f>
        <v>OTIA0401065</v>
      </c>
    </row>
    <row r="924" spans="1:12" x14ac:dyDescent="0.35">
      <c r="A924" t="s">
        <v>4276</v>
      </c>
      <c r="B924" s="23" t="s">
        <v>1435</v>
      </c>
      <c r="C924" t="s">
        <v>8446</v>
      </c>
      <c r="D924" t="s">
        <v>8447</v>
      </c>
      <c r="E924" s="21">
        <v>585.47349999999994</v>
      </c>
      <c r="L924" s="23" t="str">
        <f>+_01_CODIGOS_Y_COSTOS_xlsm[[#This Row],[FABRICA]]&amp;_01_CODIGOS_Y_COSTOS_xlsm[[#This Row],[CODIGO]]</f>
        <v>OTIA0401067</v>
      </c>
    </row>
    <row r="925" spans="1:12" x14ac:dyDescent="0.35">
      <c r="A925" t="s">
        <v>4276</v>
      </c>
      <c r="B925" s="23" t="s">
        <v>1437</v>
      </c>
      <c r="C925" t="s">
        <v>8448</v>
      </c>
      <c r="D925" t="s">
        <v>8449</v>
      </c>
      <c r="E925" s="21">
        <v>620.96600000000001</v>
      </c>
      <c r="L925" s="23" t="str">
        <f>+_01_CODIGOS_Y_COSTOS_xlsm[[#This Row],[FABRICA]]&amp;_01_CODIGOS_Y_COSTOS_xlsm[[#This Row],[CODIGO]]</f>
        <v>OTIA0401068</v>
      </c>
    </row>
    <row r="926" spans="1:12" x14ac:dyDescent="0.35">
      <c r="A926" t="s">
        <v>4276</v>
      </c>
      <c r="B926" s="23" t="s">
        <v>1439</v>
      </c>
      <c r="C926" t="s">
        <v>8450</v>
      </c>
      <c r="D926" t="s">
        <v>8451</v>
      </c>
      <c r="E926" s="21">
        <v>620.96600000000001</v>
      </c>
      <c r="L926" s="23" t="str">
        <f>+_01_CODIGOS_Y_COSTOS_xlsm[[#This Row],[FABRICA]]&amp;_01_CODIGOS_Y_COSTOS_xlsm[[#This Row],[CODIGO]]</f>
        <v>OTIA0401070</v>
      </c>
    </row>
    <row r="927" spans="1:12" x14ac:dyDescent="0.35">
      <c r="A927" t="s">
        <v>4276</v>
      </c>
      <c r="B927" s="23" t="s">
        <v>4766</v>
      </c>
      <c r="C927" t="s">
        <v>8452</v>
      </c>
      <c r="D927" t="s">
        <v>8453</v>
      </c>
      <c r="E927" s="21">
        <v>603.58500000000004</v>
      </c>
      <c r="L927" s="23" t="str">
        <f>+_01_CODIGOS_Y_COSTOS_xlsm[[#This Row],[FABRICA]]&amp;_01_CODIGOS_Y_COSTOS_xlsm[[#This Row],[CODIGO]]</f>
        <v>OTIA0401072</v>
      </c>
    </row>
    <row r="928" spans="1:12" x14ac:dyDescent="0.35">
      <c r="A928" t="s">
        <v>4276</v>
      </c>
      <c r="B928" s="23" t="s">
        <v>1441</v>
      </c>
      <c r="C928" t="s">
        <v>8454</v>
      </c>
      <c r="D928" t="s">
        <v>8455</v>
      </c>
      <c r="E928" s="21">
        <v>618.50580000000002</v>
      </c>
      <c r="L928" s="23" t="str">
        <f>+_01_CODIGOS_Y_COSTOS_xlsm[[#This Row],[FABRICA]]&amp;_01_CODIGOS_Y_COSTOS_xlsm[[#This Row],[CODIGO]]</f>
        <v>OTIA0401075</v>
      </c>
    </row>
    <row r="929" spans="1:13" x14ac:dyDescent="0.35">
      <c r="A929" t="s">
        <v>4276</v>
      </c>
      <c r="B929" s="23" t="s">
        <v>1443</v>
      </c>
      <c r="C929" t="s">
        <v>8456</v>
      </c>
      <c r="D929" t="s">
        <v>8457</v>
      </c>
      <c r="E929" s="21">
        <v>686.12819999999999</v>
      </c>
      <c r="L929" s="23" t="str">
        <f>+_01_CODIGOS_Y_COSTOS_xlsm[[#This Row],[FABRICA]]&amp;_01_CODIGOS_Y_COSTOS_xlsm[[#This Row],[CODIGO]]</f>
        <v>OTIA0401080</v>
      </c>
    </row>
    <row r="930" spans="1:13" x14ac:dyDescent="0.35">
      <c r="A930" t="s">
        <v>4276</v>
      </c>
      <c r="B930" s="23" t="s">
        <v>6092</v>
      </c>
      <c r="C930" t="s">
        <v>8458</v>
      </c>
      <c r="D930" t="s">
        <v>8459</v>
      </c>
      <c r="E930" s="21">
        <v>720.827</v>
      </c>
      <c r="L930" s="23" t="str">
        <f>+_01_CODIGOS_Y_COSTOS_xlsm[[#This Row],[FABRICA]]&amp;_01_CODIGOS_Y_COSTOS_xlsm[[#This Row],[CODIGO]]</f>
        <v>OTIA0401082</v>
      </c>
    </row>
    <row r="931" spans="1:13" x14ac:dyDescent="0.35">
      <c r="A931" t="s">
        <v>4276</v>
      </c>
      <c r="B931" s="23" t="s">
        <v>6094</v>
      </c>
      <c r="C931" t="s">
        <v>8460</v>
      </c>
      <c r="D931" t="s">
        <v>8461</v>
      </c>
      <c r="E931" s="21">
        <v>844.97770000000003</v>
      </c>
      <c r="L931" s="23" t="str">
        <f>+_01_CODIGOS_Y_COSTOS_xlsm[[#This Row],[FABRICA]]&amp;_01_CODIGOS_Y_COSTOS_xlsm[[#This Row],[CODIGO]]</f>
        <v>OTIA0401085</v>
      </c>
    </row>
    <row r="932" spans="1:13" x14ac:dyDescent="0.35">
      <c r="A932" t="s">
        <v>4276</v>
      </c>
      <c r="B932" s="23" t="s">
        <v>6096</v>
      </c>
      <c r="C932" t="s">
        <v>8462</v>
      </c>
      <c r="D932" t="s">
        <v>8463</v>
      </c>
      <c r="E932" s="21">
        <v>977.26520000000005</v>
      </c>
      <c r="L932" s="23" t="str">
        <f>+_01_CODIGOS_Y_COSTOS_xlsm[[#This Row],[FABRICA]]&amp;_01_CODIGOS_Y_COSTOS_xlsm[[#This Row],[CODIGO]]</f>
        <v>OTIA0401087</v>
      </c>
    </row>
    <row r="933" spans="1:13" x14ac:dyDescent="0.35">
      <c r="A933" t="s">
        <v>4276</v>
      </c>
      <c r="B933" s="23" t="s">
        <v>1445</v>
      </c>
      <c r="C933" t="s">
        <v>8464</v>
      </c>
      <c r="D933" t="s">
        <v>8465</v>
      </c>
      <c r="E933" s="21">
        <v>977.26520000000005</v>
      </c>
      <c r="L933" s="23" t="str">
        <f>+_01_CODIGOS_Y_COSTOS_xlsm[[#This Row],[FABRICA]]&amp;_01_CODIGOS_Y_COSTOS_xlsm[[#This Row],[CODIGO]]</f>
        <v>OTIA0401095</v>
      </c>
    </row>
    <row r="934" spans="1:13" x14ac:dyDescent="0.35">
      <c r="A934" t="s">
        <v>4276</v>
      </c>
      <c r="B934" s="23" t="s">
        <v>1447</v>
      </c>
      <c r="C934" t="s">
        <v>8466</v>
      </c>
      <c r="D934" t="s">
        <v>8467</v>
      </c>
      <c r="E934" s="21">
        <v>1122.9527</v>
      </c>
      <c r="L934" s="23" t="str">
        <f>+_01_CODIGOS_Y_COSTOS_xlsm[[#This Row],[FABRICA]]&amp;_01_CODIGOS_Y_COSTOS_xlsm[[#This Row],[CODIGO]]</f>
        <v>OTIA0401100</v>
      </c>
    </row>
    <row r="935" spans="1:13" x14ac:dyDescent="0.35">
      <c r="A935" t="s">
        <v>4276</v>
      </c>
      <c r="B935" s="23" t="s">
        <v>1449</v>
      </c>
      <c r="C935" t="s">
        <v>8468</v>
      </c>
      <c r="D935" t="s">
        <v>8469</v>
      </c>
      <c r="E935" s="21">
        <v>1994.0201999999999</v>
      </c>
      <c r="L935" s="23" t="str">
        <f>+_01_CODIGOS_Y_COSTOS_xlsm[[#This Row],[FABRICA]]&amp;_01_CODIGOS_Y_COSTOS_xlsm[[#This Row],[CODIGO]]</f>
        <v>OTIA0401105</v>
      </c>
    </row>
    <row r="936" spans="1:13" x14ac:dyDescent="0.35">
      <c r="A936" t="s">
        <v>4975</v>
      </c>
      <c r="B936" s="23" t="s">
        <v>1451</v>
      </c>
      <c r="C936" t="s">
        <v>7702</v>
      </c>
      <c r="D936" t="s">
        <v>1453</v>
      </c>
      <c r="E936" s="21">
        <v>13.0914</v>
      </c>
      <c r="L936" s="23" t="str">
        <f>+_01_CODIGOS_Y_COSTOS_xlsm[[#This Row],[FABRICA]]&amp;_01_CODIGOS_Y_COSTOS_xlsm[[#This Row],[CODIGO]]</f>
        <v>OVNISA5</v>
      </c>
    </row>
    <row r="937" spans="1:13" x14ac:dyDescent="0.35">
      <c r="A937" t="s">
        <v>4975</v>
      </c>
      <c r="B937" s="23" t="s">
        <v>1454</v>
      </c>
      <c r="C937" t="s">
        <v>7703</v>
      </c>
      <c r="D937" t="s">
        <v>1455</v>
      </c>
      <c r="E937" s="21">
        <v>11.5763</v>
      </c>
      <c r="L937" s="23" t="str">
        <f>+_01_CODIGOS_Y_COSTOS_xlsm[[#This Row],[FABRICA]]&amp;_01_CODIGOS_Y_COSTOS_xlsm[[#This Row],[CODIGO]]</f>
        <v>OVNISA6</v>
      </c>
      <c r="M937">
        <v>6</v>
      </c>
    </row>
    <row r="938" spans="1:13" x14ac:dyDescent="0.35">
      <c r="A938" t="s">
        <v>4975</v>
      </c>
      <c r="B938" s="23" t="s">
        <v>1456</v>
      </c>
      <c r="C938" t="s">
        <v>6654</v>
      </c>
      <c r="D938" t="s">
        <v>1457</v>
      </c>
      <c r="E938" s="21">
        <v>11.5763</v>
      </c>
      <c r="L938" s="23" t="str">
        <f>+_01_CODIGOS_Y_COSTOS_xlsm[[#This Row],[FABRICA]]&amp;_01_CODIGOS_Y_COSTOS_xlsm[[#This Row],[CODIGO]]</f>
        <v>OVNISA7</v>
      </c>
      <c r="M938">
        <v>7</v>
      </c>
    </row>
    <row r="939" spans="1:13" x14ac:dyDescent="0.35">
      <c r="A939" t="s">
        <v>4975</v>
      </c>
      <c r="B939" s="23" t="s">
        <v>1458</v>
      </c>
      <c r="C939" t="s">
        <v>7705</v>
      </c>
      <c r="D939" t="s">
        <v>1459</v>
      </c>
      <c r="E939" s="21">
        <v>11.5763</v>
      </c>
      <c r="L939" s="23" t="str">
        <f>+_01_CODIGOS_Y_COSTOS_xlsm[[#This Row],[FABRICA]]&amp;_01_CODIGOS_Y_COSTOS_xlsm[[#This Row],[CODIGO]]</f>
        <v>OVNISA8</v>
      </c>
      <c r="M939">
        <v>8</v>
      </c>
    </row>
    <row r="940" spans="1:13" x14ac:dyDescent="0.35">
      <c r="A940" t="s">
        <v>4975</v>
      </c>
      <c r="B940" s="23" t="s">
        <v>1460</v>
      </c>
      <c r="C940" t="s">
        <v>7706</v>
      </c>
      <c r="D940" t="s">
        <v>1461</v>
      </c>
      <c r="E940" s="21">
        <v>11.5763</v>
      </c>
      <c r="L940" s="23" t="str">
        <f>+_01_CODIGOS_Y_COSTOS_xlsm[[#This Row],[FABRICA]]&amp;_01_CODIGOS_Y_COSTOS_xlsm[[#This Row],[CODIGO]]</f>
        <v>OVNISA9</v>
      </c>
      <c r="M940">
        <v>9</v>
      </c>
    </row>
    <row r="941" spans="1:13" x14ac:dyDescent="0.35">
      <c r="A941" t="s">
        <v>4975</v>
      </c>
      <c r="B941" s="23" t="s">
        <v>1462</v>
      </c>
      <c r="C941" t="s">
        <v>7708</v>
      </c>
      <c r="D941" t="s">
        <v>1463</v>
      </c>
      <c r="E941" s="21">
        <v>11.5763</v>
      </c>
      <c r="L941" s="23" t="str">
        <f>+_01_CODIGOS_Y_COSTOS_xlsm[[#This Row],[FABRICA]]&amp;_01_CODIGOS_Y_COSTOS_xlsm[[#This Row],[CODIGO]]</f>
        <v>OVNISA10</v>
      </c>
      <c r="M941">
        <v>10</v>
      </c>
    </row>
    <row r="942" spans="1:13" x14ac:dyDescent="0.35">
      <c r="A942" t="s">
        <v>4975</v>
      </c>
      <c r="B942" s="23" t="s">
        <v>1464</v>
      </c>
      <c r="C942" t="s">
        <v>7709</v>
      </c>
      <c r="D942" t="s">
        <v>1465</v>
      </c>
      <c r="E942" s="21">
        <v>11.8535</v>
      </c>
      <c r="L942" s="23" t="str">
        <f>+_01_CODIGOS_Y_COSTOS_xlsm[[#This Row],[FABRICA]]&amp;_01_CODIGOS_Y_COSTOS_xlsm[[#This Row],[CODIGO]]</f>
        <v>OVNISA11</v>
      </c>
      <c r="M942">
        <v>11</v>
      </c>
    </row>
    <row r="943" spans="1:13" x14ac:dyDescent="0.35">
      <c r="A943" t="s">
        <v>4975</v>
      </c>
      <c r="B943" s="23" t="s">
        <v>1466</v>
      </c>
      <c r="C943" t="s">
        <v>7710</v>
      </c>
      <c r="D943" t="s">
        <v>1467</v>
      </c>
      <c r="E943" s="21">
        <v>12.5543</v>
      </c>
      <c r="L943" s="23" t="str">
        <f>+_01_CODIGOS_Y_COSTOS_xlsm[[#This Row],[FABRICA]]&amp;_01_CODIGOS_Y_COSTOS_xlsm[[#This Row],[CODIGO]]</f>
        <v>OVNISA12</v>
      </c>
      <c r="M943">
        <v>12</v>
      </c>
    </row>
    <row r="944" spans="1:13" x14ac:dyDescent="0.35">
      <c r="A944" t="s">
        <v>4975</v>
      </c>
      <c r="B944" s="23" t="s">
        <v>1468</v>
      </c>
      <c r="C944" t="s">
        <v>7711</v>
      </c>
      <c r="D944" t="s">
        <v>1469</v>
      </c>
      <c r="E944" s="21">
        <v>14.9231</v>
      </c>
      <c r="L944" s="23" t="str">
        <f>+_01_CODIGOS_Y_COSTOS_xlsm[[#This Row],[FABRICA]]&amp;_01_CODIGOS_Y_COSTOS_xlsm[[#This Row],[CODIGO]]</f>
        <v>OVNISA13</v>
      </c>
      <c r="M944">
        <v>13</v>
      </c>
    </row>
    <row r="945" spans="1:13" x14ac:dyDescent="0.35">
      <c r="A945" t="s">
        <v>4975</v>
      </c>
      <c r="B945" s="23" t="s">
        <v>1470</v>
      </c>
      <c r="C945" t="s">
        <v>7713</v>
      </c>
      <c r="D945" t="s">
        <v>1471</v>
      </c>
      <c r="E945" s="21">
        <v>16.342199999999998</v>
      </c>
      <c r="L945" s="23" t="str">
        <f>+_01_CODIGOS_Y_COSTOS_xlsm[[#This Row],[FABRICA]]&amp;_01_CODIGOS_Y_COSTOS_xlsm[[#This Row],[CODIGO]]</f>
        <v>OVNISA14</v>
      </c>
      <c r="M945">
        <v>14</v>
      </c>
    </row>
    <row r="946" spans="1:13" x14ac:dyDescent="0.35">
      <c r="A946" t="s">
        <v>4975</v>
      </c>
      <c r="B946" s="23" t="s">
        <v>1472</v>
      </c>
      <c r="C946" t="s">
        <v>7714</v>
      </c>
      <c r="D946" t="s">
        <v>1473</v>
      </c>
      <c r="E946" s="21">
        <v>18.051100000000002</v>
      </c>
      <c r="L946" s="23" t="str">
        <f>+_01_CODIGOS_Y_COSTOS_xlsm[[#This Row],[FABRICA]]&amp;_01_CODIGOS_Y_COSTOS_xlsm[[#This Row],[CODIGO]]</f>
        <v>OVNISA15</v>
      </c>
      <c r="M946">
        <v>15</v>
      </c>
    </row>
    <row r="947" spans="1:13" x14ac:dyDescent="0.35">
      <c r="A947" t="s">
        <v>4975</v>
      </c>
      <c r="B947" s="23" t="s">
        <v>1474</v>
      </c>
      <c r="C947" t="s">
        <v>7715</v>
      </c>
      <c r="D947" t="s">
        <v>1475</v>
      </c>
      <c r="E947" s="21">
        <v>19.033899999999999</v>
      </c>
      <c r="L947" s="23" t="str">
        <f>+_01_CODIGOS_Y_COSTOS_xlsm[[#This Row],[FABRICA]]&amp;_01_CODIGOS_Y_COSTOS_xlsm[[#This Row],[CODIGO]]</f>
        <v>OVNISA16</v>
      </c>
      <c r="M947">
        <v>16</v>
      </c>
    </row>
    <row r="948" spans="1:13" x14ac:dyDescent="0.35">
      <c r="A948" t="s">
        <v>4975</v>
      </c>
      <c r="B948" s="23" t="s">
        <v>1476</v>
      </c>
      <c r="C948" t="s">
        <v>7716</v>
      </c>
      <c r="D948" t="s">
        <v>1477</v>
      </c>
      <c r="E948" s="21">
        <v>20.955400000000001</v>
      </c>
      <c r="L948" s="23" t="str">
        <f>+_01_CODIGOS_Y_COSTOS_xlsm[[#This Row],[FABRICA]]&amp;_01_CODIGOS_Y_COSTOS_xlsm[[#This Row],[CODIGO]]</f>
        <v>OVNISA17</v>
      </c>
      <c r="M948">
        <v>17</v>
      </c>
    </row>
    <row r="949" spans="1:13" x14ac:dyDescent="0.35">
      <c r="A949" t="s">
        <v>4975</v>
      </c>
      <c r="B949" s="23" t="s">
        <v>1478</v>
      </c>
      <c r="C949" t="s">
        <v>7717</v>
      </c>
      <c r="D949" t="s">
        <v>1479</v>
      </c>
      <c r="E949" s="21">
        <v>21.848400000000002</v>
      </c>
      <c r="L949" s="23" t="str">
        <f>+_01_CODIGOS_Y_COSTOS_xlsm[[#This Row],[FABRICA]]&amp;_01_CODIGOS_Y_COSTOS_xlsm[[#This Row],[CODIGO]]</f>
        <v>OVNISA18</v>
      </c>
      <c r="M949">
        <v>18</v>
      </c>
    </row>
    <row r="950" spans="1:13" x14ac:dyDescent="0.35">
      <c r="A950" t="s">
        <v>4975</v>
      </c>
      <c r="B950" s="23" t="s">
        <v>1480</v>
      </c>
      <c r="C950" t="s">
        <v>7719</v>
      </c>
      <c r="D950" t="s">
        <v>1481</v>
      </c>
      <c r="E950" s="21">
        <v>23.458100000000002</v>
      </c>
      <c r="L950" s="23" t="str">
        <f>+_01_CODIGOS_Y_COSTOS_xlsm[[#This Row],[FABRICA]]&amp;_01_CODIGOS_Y_COSTOS_xlsm[[#This Row],[CODIGO]]</f>
        <v>OVNISA19</v>
      </c>
      <c r="M950">
        <v>19</v>
      </c>
    </row>
    <row r="951" spans="1:13" x14ac:dyDescent="0.35">
      <c r="A951" t="s">
        <v>4975</v>
      </c>
      <c r="B951" s="23" t="s">
        <v>1482</v>
      </c>
      <c r="C951" t="s">
        <v>7721</v>
      </c>
      <c r="D951" t="s">
        <v>1483</v>
      </c>
      <c r="E951" s="21">
        <v>25.066099999999999</v>
      </c>
      <c r="L951" s="23" t="str">
        <f>+_01_CODIGOS_Y_COSTOS_xlsm[[#This Row],[FABRICA]]&amp;_01_CODIGOS_Y_COSTOS_xlsm[[#This Row],[CODIGO]]</f>
        <v>OVNISA20</v>
      </c>
      <c r="M951">
        <v>20</v>
      </c>
    </row>
    <row r="952" spans="1:13" x14ac:dyDescent="0.35">
      <c r="A952" t="s">
        <v>4975</v>
      </c>
      <c r="B952" s="23" t="s">
        <v>1484</v>
      </c>
      <c r="C952" t="s">
        <v>7722</v>
      </c>
      <c r="D952" t="s">
        <v>1485</v>
      </c>
      <c r="E952" s="21">
        <v>28.238199999999999</v>
      </c>
      <c r="L952" s="23" t="str">
        <f>+_01_CODIGOS_Y_COSTOS_xlsm[[#This Row],[FABRICA]]&amp;_01_CODIGOS_Y_COSTOS_xlsm[[#This Row],[CODIGO]]</f>
        <v>OVNISA21</v>
      </c>
      <c r="M952">
        <v>21</v>
      </c>
    </row>
    <row r="953" spans="1:13" x14ac:dyDescent="0.35">
      <c r="A953" t="s">
        <v>4975</v>
      </c>
      <c r="B953" s="23" t="s">
        <v>1486</v>
      </c>
      <c r="C953" t="s">
        <v>7723</v>
      </c>
      <c r="D953" t="s">
        <v>1487</v>
      </c>
      <c r="E953" s="21">
        <v>31.514199999999999</v>
      </c>
      <c r="L953" s="23" t="str">
        <f>+_01_CODIGOS_Y_COSTOS_xlsm[[#This Row],[FABRICA]]&amp;_01_CODIGOS_Y_COSTOS_xlsm[[#This Row],[CODIGO]]</f>
        <v>OVNISA22</v>
      </c>
      <c r="M953">
        <v>22</v>
      </c>
    </row>
    <row r="954" spans="1:13" x14ac:dyDescent="0.35">
      <c r="A954" t="s">
        <v>4975</v>
      </c>
      <c r="B954" s="23" t="s">
        <v>1488</v>
      </c>
      <c r="C954" t="s">
        <v>7725</v>
      </c>
      <c r="D954" t="s">
        <v>1489</v>
      </c>
      <c r="E954" s="21">
        <v>33.511299999999999</v>
      </c>
      <c r="L954" s="23" t="str">
        <f>+_01_CODIGOS_Y_COSTOS_xlsm[[#This Row],[FABRICA]]&amp;_01_CODIGOS_Y_COSTOS_xlsm[[#This Row],[CODIGO]]</f>
        <v>OVNISA23</v>
      </c>
      <c r="M954">
        <v>23</v>
      </c>
    </row>
    <row r="955" spans="1:13" x14ac:dyDescent="0.35">
      <c r="A955" t="s">
        <v>4975</v>
      </c>
      <c r="B955" s="23" t="s">
        <v>1490</v>
      </c>
      <c r="C955" t="s">
        <v>7727</v>
      </c>
      <c r="D955" t="s">
        <v>1491</v>
      </c>
      <c r="E955" s="21">
        <v>35.023299999999999</v>
      </c>
      <c r="L955" s="23" t="str">
        <f>+_01_CODIGOS_Y_COSTOS_xlsm[[#This Row],[FABRICA]]&amp;_01_CODIGOS_Y_COSTOS_xlsm[[#This Row],[CODIGO]]</f>
        <v>OVNISA24</v>
      </c>
      <c r="M955">
        <v>24</v>
      </c>
    </row>
    <row r="956" spans="1:13" x14ac:dyDescent="0.35">
      <c r="A956" t="s">
        <v>4975</v>
      </c>
      <c r="B956" s="23" t="s">
        <v>1492</v>
      </c>
      <c r="C956" t="s">
        <v>7729</v>
      </c>
      <c r="D956" t="s">
        <v>1493</v>
      </c>
      <c r="E956" s="21">
        <v>36.5747</v>
      </c>
      <c r="L956" s="23" t="str">
        <f>+_01_CODIGOS_Y_COSTOS_xlsm[[#This Row],[FABRICA]]&amp;_01_CODIGOS_Y_COSTOS_xlsm[[#This Row],[CODIGO]]</f>
        <v>OVNISA25</v>
      </c>
      <c r="M956">
        <v>25</v>
      </c>
    </row>
    <row r="957" spans="1:13" x14ac:dyDescent="0.35">
      <c r="A957" t="s">
        <v>4975</v>
      </c>
      <c r="B957" s="23" t="s">
        <v>1494</v>
      </c>
      <c r="C957" t="s">
        <v>7731</v>
      </c>
      <c r="D957" t="s">
        <v>1495</v>
      </c>
      <c r="E957" s="21">
        <v>40.345199999999998</v>
      </c>
      <c r="L957" s="23" t="str">
        <f>+_01_CODIGOS_Y_COSTOS_xlsm[[#This Row],[FABRICA]]&amp;_01_CODIGOS_Y_COSTOS_xlsm[[#This Row],[CODIGO]]</f>
        <v>OVNISA26</v>
      </c>
      <c r="M957">
        <v>26</v>
      </c>
    </row>
    <row r="958" spans="1:13" x14ac:dyDescent="0.35">
      <c r="A958" t="s">
        <v>4975</v>
      </c>
      <c r="B958" s="23" t="s">
        <v>1496</v>
      </c>
      <c r="C958" t="s">
        <v>7732</v>
      </c>
      <c r="D958" t="s">
        <v>1497</v>
      </c>
      <c r="E958" s="21">
        <v>42.624200000000002</v>
      </c>
      <c r="L958" s="23" t="str">
        <f>+_01_CODIGOS_Y_COSTOS_xlsm[[#This Row],[FABRICA]]&amp;_01_CODIGOS_Y_COSTOS_xlsm[[#This Row],[CODIGO]]</f>
        <v>OVNISA27</v>
      </c>
      <c r="M958">
        <v>27</v>
      </c>
    </row>
    <row r="959" spans="1:13" x14ac:dyDescent="0.35">
      <c r="A959" t="s">
        <v>4975</v>
      </c>
      <c r="B959" s="23" t="s">
        <v>1498</v>
      </c>
      <c r="C959" t="s">
        <v>7734</v>
      </c>
      <c r="D959" t="s">
        <v>1499</v>
      </c>
      <c r="E959" s="21">
        <v>47.5839</v>
      </c>
      <c r="L959" s="23" t="str">
        <f>+_01_CODIGOS_Y_COSTOS_xlsm[[#This Row],[FABRICA]]&amp;_01_CODIGOS_Y_COSTOS_xlsm[[#This Row],[CODIGO]]</f>
        <v>OVNISA28</v>
      </c>
      <c r="M959">
        <v>28</v>
      </c>
    </row>
    <row r="960" spans="1:13" x14ac:dyDescent="0.35">
      <c r="A960" t="s">
        <v>4975</v>
      </c>
      <c r="B960" s="23" t="s">
        <v>1500</v>
      </c>
      <c r="C960" t="s">
        <v>8470</v>
      </c>
      <c r="D960" t="s">
        <v>1501</v>
      </c>
      <c r="E960" s="21">
        <v>57.860799999999998</v>
      </c>
      <c r="L960" s="23" t="str">
        <f>+_01_CODIGOS_Y_COSTOS_xlsm[[#This Row],[FABRICA]]&amp;_01_CODIGOS_Y_COSTOS_xlsm[[#This Row],[CODIGO]]</f>
        <v>OVNISA29</v>
      </c>
      <c r="M960">
        <v>29</v>
      </c>
    </row>
    <row r="961" spans="1:13" x14ac:dyDescent="0.35">
      <c r="A961" t="s">
        <v>4975</v>
      </c>
      <c r="B961" s="23" t="s">
        <v>1502</v>
      </c>
      <c r="C961" t="s">
        <v>7736</v>
      </c>
      <c r="D961" t="s">
        <v>1503</v>
      </c>
      <c r="E961" s="21">
        <v>67.376900000000006</v>
      </c>
      <c r="L961" s="23" t="str">
        <f>+_01_CODIGOS_Y_COSTOS_xlsm[[#This Row],[FABRICA]]&amp;_01_CODIGOS_Y_COSTOS_xlsm[[#This Row],[CODIGO]]</f>
        <v>OVNISA30</v>
      </c>
      <c r="M961">
        <v>30</v>
      </c>
    </row>
    <row r="962" spans="1:13" x14ac:dyDescent="0.35">
      <c r="A962" t="s">
        <v>4975</v>
      </c>
      <c r="B962" s="23" t="s">
        <v>1504</v>
      </c>
      <c r="C962" t="s">
        <v>7738</v>
      </c>
      <c r="D962" t="s">
        <v>1505</v>
      </c>
      <c r="E962" s="21">
        <v>73.0501</v>
      </c>
      <c r="L962" s="23" t="str">
        <f>+_01_CODIGOS_Y_COSTOS_xlsm[[#This Row],[FABRICA]]&amp;_01_CODIGOS_Y_COSTOS_xlsm[[#This Row],[CODIGO]]</f>
        <v>OVNISA31</v>
      </c>
      <c r="M962">
        <v>31</v>
      </c>
    </row>
    <row r="963" spans="1:13" x14ac:dyDescent="0.35">
      <c r="A963" t="s">
        <v>4975</v>
      </c>
      <c r="B963" s="23" t="s">
        <v>1506</v>
      </c>
      <c r="C963" t="s">
        <v>7740</v>
      </c>
      <c r="D963" t="s">
        <v>1507</v>
      </c>
      <c r="E963" s="21">
        <v>78.412999999999997</v>
      </c>
      <c r="L963" s="23" t="str">
        <f>+_01_CODIGOS_Y_COSTOS_xlsm[[#This Row],[FABRICA]]&amp;_01_CODIGOS_Y_COSTOS_xlsm[[#This Row],[CODIGO]]</f>
        <v>OVNISA32</v>
      </c>
      <c r="M963">
        <v>32</v>
      </c>
    </row>
    <row r="964" spans="1:13" x14ac:dyDescent="0.35">
      <c r="A964" t="s">
        <v>4975</v>
      </c>
      <c r="B964" s="23" t="s">
        <v>1508</v>
      </c>
      <c r="C964" t="s">
        <v>7742</v>
      </c>
      <c r="D964" t="s">
        <v>1509</v>
      </c>
      <c r="E964" s="21">
        <v>83.774299999999997</v>
      </c>
      <c r="L964" s="23" t="str">
        <f>+_01_CODIGOS_Y_COSTOS_xlsm[[#This Row],[FABRICA]]&amp;_01_CODIGOS_Y_COSTOS_xlsm[[#This Row],[CODIGO]]</f>
        <v>OVNISA33</v>
      </c>
      <c r="M964">
        <v>33</v>
      </c>
    </row>
    <row r="965" spans="1:13" x14ac:dyDescent="0.35">
      <c r="A965" t="s">
        <v>4975</v>
      </c>
      <c r="B965" s="23" t="s">
        <v>1510</v>
      </c>
      <c r="C965" t="s">
        <v>7743</v>
      </c>
      <c r="D965" t="s">
        <v>1511</v>
      </c>
      <c r="E965" s="21">
        <v>89.093000000000004</v>
      </c>
      <c r="L965" s="23" t="str">
        <f>+_01_CODIGOS_Y_COSTOS_xlsm[[#This Row],[FABRICA]]&amp;_01_CODIGOS_Y_COSTOS_xlsm[[#This Row],[CODIGO]]</f>
        <v>OVNISA34</v>
      </c>
      <c r="M965">
        <v>34</v>
      </c>
    </row>
    <row r="966" spans="1:13" x14ac:dyDescent="0.35">
      <c r="A966" t="s">
        <v>4975</v>
      </c>
      <c r="B966" s="23" t="s">
        <v>1512</v>
      </c>
      <c r="C966" t="s">
        <v>7766</v>
      </c>
      <c r="D966" t="s">
        <v>1513</v>
      </c>
      <c r="E966" s="21">
        <v>93.649500000000003</v>
      </c>
      <c r="L966" s="23" t="str">
        <f>+_01_CODIGOS_Y_COSTOS_xlsm[[#This Row],[FABRICA]]&amp;_01_CODIGOS_Y_COSTOS_xlsm[[#This Row],[CODIGO]]</f>
        <v>OVNISA35</v>
      </c>
      <c r="M966">
        <v>35</v>
      </c>
    </row>
    <row r="967" spans="1:13" x14ac:dyDescent="0.35">
      <c r="A967" t="s">
        <v>4975</v>
      </c>
      <c r="B967" s="23" t="s">
        <v>1514</v>
      </c>
      <c r="C967" t="s">
        <v>7768</v>
      </c>
      <c r="D967" t="s">
        <v>1515</v>
      </c>
      <c r="E967" s="21">
        <v>111.7809</v>
      </c>
      <c r="L967" s="23" t="str">
        <f>+_01_CODIGOS_Y_COSTOS_xlsm[[#This Row],[FABRICA]]&amp;_01_CODIGOS_Y_COSTOS_xlsm[[#This Row],[CODIGO]]</f>
        <v>OVNISA36</v>
      </c>
      <c r="M967">
        <v>36</v>
      </c>
    </row>
    <row r="968" spans="1:13" x14ac:dyDescent="0.35">
      <c r="A968" t="s">
        <v>4975</v>
      </c>
      <c r="B968" s="23" t="s">
        <v>1516</v>
      </c>
      <c r="C968" t="s">
        <v>7770</v>
      </c>
      <c r="D968" t="s">
        <v>1517</v>
      </c>
      <c r="E968" s="21">
        <v>118.7597</v>
      </c>
      <c r="L968" s="23" t="str">
        <f>+_01_CODIGOS_Y_COSTOS_xlsm[[#This Row],[FABRICA]]&amp;_01_CODIGOS_Y_COSTOS_xlsm[[#This Row],[CODIGO]]</f>
        <v>OVNISA37</v>
      </c>
      <c r="M968">
        <v>37</v>
      </c>
    </row>
    <row r="969" spans="1:13" x14ac:dyDescent="0.35">
      <c r="A969" t="s">
        <v>4975</v>
      </c>
      <c r="B969" s="23" t="s">
        <v>1518</v>
      </c>
      <c r="C969" t="s">
        <v>7745</v>
      </c>
      <c r="D969" t="s">
        <v>1519</v>
      </c>
      <c r="E969" s="21">
        <v>123.36190000000001</v>
      </c>
      <c r="L969" s="23" t="str">
        <f>+_01_CODIGOS_Y_COSTOS_xlsm[[#This Row],[FABRICA]]&amp;_01_CODIGOS_Y_COSTOS_xlsm[[#This Row],[CODIGO]]</f>
        <v>OVNISA38</v>
      </c>
      <c r="M969">
        <v>38</v>
      </c>
    </row>
    <row r="970" spans="1:13" x14ac:dyDescent="0.35">
      <c r="A970" t="s">
        <v>4975</v>
      </c>
      <c r="B970" s="23" t="s">
        <v>1520</v>
      </c>
      <c r="C970" t="s">
        <v>7746</v>
      </c>
      <c r="D970" t="s">
        <v>1521</v>
      </c>
      <c r="E970" s="21">
        <v>126.4016</v>
      </c>
      <c r="L970" s="23" t="str">
        <f>+_01_CODIGOS_Y_COSTOS_xlsm[[#This Row],[FABRICA]]&amp;_01_CODIGOS_Y_COSTOS_xlsm[[#This Row],[CODIGO]]</f>
        <v>OVNISA39</v>
      </c>
      <c r="M970">
        <v>39</v>
      </c>
    </row>
    <row r="971" spans="1:13" x14ac:dyDescent="0.35">
      <c r="A971" t="s">
        <v>4975</v>
      </c>
      <c r="B971" s="23" t="s">
        <v>1522</v>
      </c>
      <c r="C971" t="s">
        <v>7772</v>
      </c>
      <c r="D971" t="s">
        <v>1523</v>
      </c>
      <c r="E971" s="21">
        <v>138.59690000000001</v>
      </c>
      <c r="L971" s="23" t="str">
        <f>+_01_CODIGOS_Y_COSTOS_xlsm[[#This Row],[FABRICA]]&amp;_01_CODIGOS_Y_COSTOS_xlsm[[#This Row],[CODIGO]]</f>
        <v>OVNISA40</v>
      </c>
      <c r="M971">
        <v>40</v>
      </c>
    </row>
    <row r="972" spans="1:13" x14ac:dyDescent="0.35">
      <c r="A972" t="s">
        <v>4975</v>
      </c>
      <c r="B972" s="23" t="s">
        <v>1524</v>
      </c>
      <c r="C972" t="s">
        <v>7774</v>
      </c>
      <c r="D972" t="s">
        <v>1525</v>
      </c>
      <c r="E972" s="21">
        <v>152.28829999999999</v>
      </c>
      <c r="L972" s="23" t="str">
        <f>+_01_CODIGOS_Y_COSTOS_xlsm[[#This Row],[FABRICA]]&amp;_01_CODIGOS_Y_COSTOS_xlsm[[#This Row],[CODIGO]]</f>
        <v>OVNISA41</v>
      </c>
      <c r="M972">
        <v>41</v>
      </c>
    </row>
    <row r="973" spans="1:13" x14ac:dyDescent="0.35">
      <c r="A973" t="s">
        <v>4975</v>
      </c>
      <c r="B973" s="23" t="s">
        <v>1526</v>
      </c>
      <c r="C973" t="s">
        <v>7775</v>
      </c>
      <c r="D973" t="s">
        <v>1527</v>
      </c>
      <c r="E973" s="21">
        <v>201.41890000000001</v>
      </c>
      <c r="L973" s="23" t="str">
        <f>+_01_CODIGOS_Y_COSTOS_xlsm[[#This Row],[FABRICA]]&amp;_01_CODIGOS_Y_COSTOS_xlsm[[#This Row],[CODIGO]]</f>
        <v>OVNISA42</v>
      </c>
      <c r="M973">
        <v>42</v>
      </c>
    </row>
    <row r="974" spans="1:13" x14ac:dyDescent="0.35">
      <c r="A974" t="s">
        <v>4975</v>
      </c>
      <c r="B974" s="23" t="s">
        <v>1528</v>
      </c>
      <c r="C974" t="s">
        <v>7776</v>
      </c>
      <c r="D974" t="s">
        <v>1529</v>
      </c>
      <c r="E974" s="21">
        <v>211.4863</v>
      </c>
      <c r="L974" s="23" t="str">
        <f>+_01_CODIGOS_Y_COSTOS_xlsm[[#This Row],[FABRICA]]&amp;_01_CODIGOS_Y_COSTOS_xlsm[[#This Row],[CODIGO]]</f>
        <v>OVNISA43</v>
      </c>
      <c r="M974">
        <v>43</v>
      </c>
    </row>
    <row r="975" spans="1:13" x14ac:dyDescent="0.35">
      <c r="A975" t="s">
        <v>4975</v>
      </c>
      <c r="B975" s="23" t="s">
        <v>1530</v>
      </c>
      <c r="C975" t="s">
        <v>7778</v>
      </c>
      <c r="D975" t="s">
        <v>1531</v>
      </c>
      <c r="E975" s="21">
        <v>218.7029</v>
      </c>
      <c r="L975" s="23" t="str">
        <f>+_01_CODIGOS_Y_COSTOS_xlsm[[#This Row],[FABRICA]]&amp;_01_CODIGOS_Y_COSTOS_xlsm[[#This Row],[CODIGO]]</f>
        <v>OVNISA44</v>
      </c>
      <c r="M975">
        <v>44</v>
      </c>
    </row>
    <row r="976" spans="1:13" x14ac:dyDescent="0.35">
      <c r="A976" t="s">
        <v>4975</v>
      </c>
      <c r="B976" s="23" t="s">
        <v>1532</v>
      </c>
      <c r="C976" t="s">
        <v>7780</v>
      </c>
      <c r="D976" t="s">
        <v>1533</v>
      </c>
      <c r="E976" s="21">
        <v>249.93989999999999</v>
      </c>
      <c r="L976" s="23" t="str">
        <f>+_01_CODIGOS_Y_COSTOS_xlsm[[#This Row],[FABRICA]]&amp;_01_CODIGOS_Y_COSTOS_xlsm[[#This Row],[CODIGO]]</f>
        <v>OVNISA45</v>
      </c>
      <c r="M976">
        <v>45</v>
      </c>
    </row>
    <row r="977" spans="1:13" x14ac:dyDescent="0.35">
      <c r="A977" t="s">
        <v>4975</v>
      </c>
      <c r="B977" s="23" t="s">
        <v>1534</v>
      </c>
      <c r="C977" t="s">
        <v>8471</v>
      </c>
      <c r="D977" t="s">
        <v>1535</v>
      </c>
      <c r="E977" s="21">
        <v>14.2963</v>
      </c>
      <c r="L977" s="23" t="str">
        <f>+_01_CODIGOS_Y_COSTOS_xlsm[[#This Row],[FABRICA]]&amp;_01_CODIGOS_Y_COSTOS_xlsm[[#This Row],[CODIGO]]</f>
        <v>OVNISA106</v>
      </c>
      <c r="M977">
        <v>106</v>
      </c>
    </row>
    <row r="978" spans="1:13" x14ac:dyDescent="0.35">
      <c r="A978" t="s">
        <v>4975</v>
      </c>
      <c r="B978" s="23" t="s">
        <v>1536</v>
      </c>
      <c r="C978" t="s">
        <v>8472</v>
      </c>
      <c r="D978" t="s">
        <v>1537</v>
      </c>
      <c r="E978" s="21">
        <v>15.283799999999999</v>
      </c>
      <c r="L978" s="23" t="str">
        <f>+_01_CODIGOS_Y_COSTOS_xlsm[[#This Row],[FABRICA]]&amp;_01_CODIGOS_Y_COSTOS_xlsm[[#This Row],[CODIGO]]</f>
        <v>OVNISA107</v>
      </c>
      <c r="M978">
        <v>107</v>
      </c>
    </row>
    <row r="979" spans="1:13" x14ac:dyDescent="0.35">
      <c r="A979" t="s">
        <v>4975</v>
      </c>
      <c r="B979" s="23" t="s">
        <v>1538</v>
      </c>
      <c r="C979" t="s">
        <v>8473</v>
      </c>
      <c r="D979" t="s">
        <v>1539</v>
      </c>
      <c r="E979" s="21">
        <v>15.283799999999999</v>
      </c>
      <c r="L979" s="23" t="str">
        <f>+_01_CODIGOS_Y_COSTOS_xlsm[[#This Row],[FABRICA]]&amp;_01_CODIGOS_Y_COSTOS_xlsm[[#This Row],[CODIGO]]</f>
        <v>OVNISA108</v>
      </c>
      <c r="M979">
        <v>108</v>
      </c>
    </row>
    <row r="980" spans="1:13" x14ac:dyDescent="0.35">
      <c r="A980" t="s">
        <v>4975</v>
      </c>
      <c r="B980" s="23" t="s">
        <v>1540</v>
      </c>
      <c r="C980" t="s">
        <v>8474</v>
      </c>
      <c r="D980" t="s">
        <v>1541</v>
      </c>
      <c r="E980" s="21">
        <v>16.110700000000001</v>
      </c>
      <c r="L980" s="23" t="str">
        <f>+_01_CODIGOS_Y_COSTOS_xlsm[[#This Row],[FABRICA]]&amp;_01_CODIGOS_Y_COSTOS_xlsm[[#This Row],[CODIGO]]</f>
        <v>OVNISA109</v>
      </c>
      <c r="M980">
        <v>109</v>
      </c>
    </row>
    <row r="981" spans="1:13" x14ac:dyDescent="0.35">
      <c r="A981" t="s">
        <v>4975</v>
      </c>
      <c r="B981" s="23" t="s">
        <v>1542</v>
      </c>
      <c r="C981" t="s">
        <v>8043</v>
      </c>
      <c r="D981" t="s">
        <v>1543</v>
      </c>
      <c r="E981" s="21">
        <v>17.764399999999998</v>
      </c>
      <c r="L981" s="23" t="str">
        <f>+_01_CODIGOS_Y_COSTOS_xlsm[[#This Row],[FABRICA]]&amp;_01_CODIGOS_Y_COSTOS_xlsm[[#This Row],[CODIGO]]</f>
        <v>OVNISA110</v>
      </c>
      <c r="M981">
        <v>110</v>
      </c>
    </row>
    <row r="982" spans="1:13" x14ac:dyDescent="0.35">
      <c r="A982" t="s">
        <v>4975</v>
      </c>
      <c r="B982" s="23" t="s">
        <v>1544</v>
      </c>
      <c r="C982" t="s">
        <v>8475</v>
      </c>
      <c r="D982" t="s">
        <v>1545</v>
      </c>
      <c r="E982" s="21">
        <v>20.3443</v>
      </c>
      <c r="L982" s="23" t="str">
        <f>+_01_CODIGOS_Y_COSTOS_xlsm[[#This Row],[FABRICA]]&amp;_01_CODIGOS_Y_COSTOS_xlsm[[#This Row],[CODIGO]]</f>
        <v>OVNISA111</v>
      </c>
      <c r="M982">
        <v>111</v>
      </c>
    </row>
    <row r="983" spans="1:13" x14ac:dyDescent="0.35">
      <c r="A983" t="s">
        <v>4975</v>
      </c>
      <c r="B983" s="23" t="s">
        <v>1546</v>
      </c>
      <c r="C983" t="s">
        <v>8045</v>
      </c>
      <c r="D983" t="s">
        <v>1547</v>
      </c>
      <c r="E983" s="21">
        <v>22.421700000000001</v>
      </c>
      <c r="L983" s="23" t="str">
        <f>+_01_CODIGOS_Y_COSTOS_xlsm[[#This Row],[FABRICA]]&amp;_01_CODIGOS_Y_COSTOS_xlsm[[#This Row],[CODIGO]]</f>
        <v>OVNISA112</v>
      </c>
      <c r="M983">
        <v>112</v>
      </c>
    </row>
    <row r="984" spans="1:13" x14ac:dyDescent="0.35">
      <c r="A984" t="s">
        <v>4975</v>
      </c>
      <c r="B984" s="23" t="s">
        <v>1548</v>
      </c>
      <c r="C984" t="s">
        <v>8476</v>
      </c>
      <c r="D984" t="s">
        <v>1549</v>
      </c>
      <c r="E984" s="21">
        <v>24.9023</v>
      </c>
      <c r="L984" s="23" t="str">
        <f>+_01_CODIGOS_Y_COSTOS_xlsm[[#This Row],[FABRICA]]&amp;_01_CODIGOS_Y_COSTOS_xlsm[[#This Row],[CODIGO]]</f>
        <v>OVNISA113</v>
      </c>
      <c r="M984">
        <v>113</v>
      </c>
    </row>
    <row r="985" spans="1:13" x14ac:dyDescent="0.35">
      <c r="A985" t="s">
        <v>4975</v>
      </c>
      <c r="B985" s="23" t="s">
        <v>1550</v>
      </c>
      <c r="C985" t="s">
        <v>8047</v>
      </c>
      <c r="D985" t="s">
        <v>1551</v>
      </c>
      <c r="E985" s="21">
        <v>27.1798</v>
      </c>
      <c r="L985" s="23" t="str">
        <f>+_01_CODIGOS_Y_COSTOS_xlsm[[#This Row],[FABRICA]]&amp;_01_CODIGOS_Y_COSTOS_xlsm[[#This Row],[CODIGO]]</f>
        <v>OVNISA114</v>
      </c>
      <c r="M985">
        <v>114</v>
      </c>
    </row>
    <row r="986" spans="1:13" x14ac:dyDescent="0.35">
      <c r="A986" t="s">
        <v>4975</v>
      </c>
      <c r="B986" s="23" t="s">
        <v>1552</v>
      </c>
      <c r="C986" t="s">
        <v>8477</v>
      </c>
      <c r="D986" t="s">
        <v>1553</v>
      </c>
      <c r="E986" s="21">
        <v>29.658799999999999</v>
      </c>
      <c r="L986" s="23" t="str">
        <f>+_01_CODIGOS_Y_COSTOS_xlsm[[#This Row],[FABRICA]]&amp;_01_CODIGOS_Y_COSTOS_xlsm[[#This Row],[CODIGO]]</f>
        <v>OVNISA115</v>
      </c>
      <c r="M986">
        <v>115</v>
      </c>
    </row>
    <row r="987" spans="1:13" x14ac:dyDescent="0.35">
      <c r="A987" t="s">
        <v>4975</v>
      </c>
      <c r="B987" s="23" t="s">
        <v>1554</v>
      </c>
      <c r="C987" t="s">
        <v>8049</v>
      </c>
      <c r="D987" t="s">
        <v>1555</v>
      </c>
      <c r="E987" s="21">
        <v>33.065600000000003</v>
      </c>
      <c r="L987" s="23" t="str">
        <f>+_01_CODIGOS_Y_COSTOS_xlsm[[#This Row],[FABRICA]]&amp;_01_CODIGOS_Y_COSTOS_xlsm[[#This Row],[CODIGO]]</f>
        <v>OVNISA116</v>
      </c>
      <c r="M987">
        <v>116</v>
      </c>
    </row>
    <row r="988" spans="1:13" x14ac:dyDescent="0.35">
      <c r="A988" t="s">
        <v>4975</v>
      </c>
      <c r="B988" s="23" t="s">
        <v>1556</v>
      </c>
      <c r="C988" t="s">
        <v>8478</v>
      </c>
      <c r="D988" t="s">
        <v>1557</v>
      </c>
      <c r="E988" s="21">
        <v>36.272300000000001</v>
      </c>
      <c r="L988" s="23" t="str">
        <f>+_01_CODIGOS_Y_COSTOS_xlsm[[#This Row],[FABRICA]]&amp;_01_CODIGOS_Y_COSTOS_xlsm[[#This Row],[CODIGO]]</f>
        <v>OVNISA117</v>
      </c>
      <c r="M988">
        <v>117</v>
      </c>
    </row>
    <row r="989" spans="1:13" x14ac:dyDescent="0.35">
      <c r="A989" t="s">
        <v>4975</v>
      </c>
      <c r="B989" s="23" t="s">
        <v>1558</v>
      </c>
      <c r="C989" t="s">
        <v>8051</v>
      </c>
      <c r="D989" t="s">
        <v>1559</v>
      </c>
      <c r="E989" s="21">
        <v>39.357700000000001</v>
      </c>
      <c r="L989" s="23" t="str">
        <f>+_01_CODIGOS_Y_COSTOS_xlsm[[#This Row],[FABRICA]]&amp;_01_CODIGOS_Y_COSTOS_xlsm[[#This Row],[CODIGO]]</f>
        <v>OVNISA118</v>
      </c>
      <c r="M989">
        <v>118</v>
      </c>
    </row>
    <row r="990" spans="1:13" x14ac:dyDescent="0.35">
      <c r="A990" t="s">
        <v>4975</v>
      </c>
      <c r="B990" s="23" t="s">
        <v>1560</v>
      </c>
      <c r="C990" t="s">
        <v>8479</v>
      </c>
      <c r="D990" t="s">
        <v>1561</v>
      </c>
      <c r="E990" s="21">
        <v>42.866799999999998</v>
      </c>
      <c r="L990" s="23" t="str">
        <f>+_01_CODIGOS_Y_COSTOS_xlsm[[#This Row],[FABRICA]]&amp;_01_CODIGOS_Y_COSTOS_xlsm[[#This Row],[CODIGO]]</f>
        <v>OVNISA119</v>
      </c>
      <c r="M990">
        <v>119</v>
      </c>
    </row>
    <row r="991" spans="1:13" x14ac:dyDescent="0.35">
      <c r="A991" t="s">
        <v>4975</v>
      </c>
      <c r="B991" s="23" t="s">
        <v>1562</v>
      </c>
      <c r="C991" t="s">
        <v>8053</v>
      </c>
      <c r="D991" t="s">
        <v>1563</v>
      </c>
      <c r="E991" s="21">
        <v>44.6402</v>
      </c>
      <c r="L991" s="23" t="str">
        <f>+_01_CODIGOS_Y_COSTOS_xlsm[[#This Row],[FABRICA]]&amp;_01_CODIGOS_Y_COSTOS_xlsm[[#This Row],[CODIGO]]</f>
        <v>OVNISA120</v>
      </c>
      <c r="M991">
        <v>120</v>
      </c>
    </row>
    <row r="992" spans="1:13" x14ac:dyDescent="0.35">
      <c r="A992" t="s">
        <v>4975</v>
      </c>
      <c r="B992" s="23" t="s">
        <v>1564</v>
      </c>
      <c r="C992" t="s">
        <v>8480</v>
      </c>
      <c r="D992" t="s">
        <v>1565</v>
      </c>
      <c r="E992" s="21">
        <v>46.796399999999998</v>
      </c>
      <c r="L992" s="23" t="str">
        <f>+_01_CODIGOS_Y_COSTOS_xlsm[[#This Row],[FABRICA]]&amp;_01_CODIGOS_Y_COSTOS_xlsm[[#This Row],[CODIGO]]</f>
        <v>OVNISA121</v>
      </c>
      <c r="M992">
        <v>121</v>
      </c>
    </row>
    <row r="993" spans="1:13" x14ac:dyDescent="0.35">
      <c r="A993" t="s">
        <v>4975</v>
      </c>
      <c r="B993" s="23" t="s">
        <v>1566</v>
      </c>
      <c r="C993" t="s">
        <v>8054</v>
      </c>
      <c r="D993" t="s">
        <v>1567</v>
      </c>
      <c r="E993" s="21">
        <v>52.1813</v>
      </c>
      <c r="L993" s="23" t="str">
        <f>+_01_CODIGOS_Y_COSTOS_xlsm[[#This Row],[FABRICA]]&amp;_01_CODIGOS_Y_COSTOS_xlsm[[#This Row],[CODIGO]]</f>
        <v>OVNISA122</v>
      </c>
      <c r="M993">
        <v>122</v>
      </c>
    </row>
    <row r="994" spans="1:13" x14ac:dyDescent="0.35">
      <c r="A994" t="s">
        <v>4975</v>
      </c>
      <c r="B994" s="23" t="s">
        <v>1568</v>
      </c>
      <c r="C994" t="s">
        <v>8481</v>
      </c>
      <c r="D994" t="s">
        <v>1569</v>
      </c>
      <c r="E994" s="21">
        <v>56.414900000000003</v>
      </c>
      <c r="L994" s="23" t="str">
        <f>+_01_CODIGOS_Y_COSTOS_xlsm[[#This Row],[FABRICA]]&amp;_01_CODIGOS_Y_COSTOS_xlsm[[#This Row],[CODIGO]]</f>
        <v>OVNISA123</v>
      </c>
      <c r="M994">
        <v>123</v>
      </c>
    </row>
    <row r="995" spans="1:13" x14ac:dyDescent="0.35">
      <c r="A995" t="s">
        <v>4975</v>
      </c>
      <c r="B995" s="23" t="s">
        <v>1570</v>
      </c>
      <c r="C995" t="s">
        <v>8056</v>
      </c>
      <c r="D995" t="s">
        <v>1571</v>
      </c>
      <c r="E995" s="21">
        <v>61.273800000000001</v>
      </c>
      <c r="L995" s="23" t="str">
        <f>+_01_CODIGOS_Y_COSTOS_xlsm[[#This Row],[FABRICA]]&amp;_01_CODIGOS_Y_COSTOS_xlsm[[#This Row],[CODIGO]]</f>
        <v>OVNISA124</v>
      </c>
      <c r="M995">
        <v>124</v>
      </c>
    </row>
    <row r="996" spans="1:13" x14ac:dyDescent="0.35">
      <c r="A996" t="s">
        <v>4975</v>
      </c>
      <c r="B996" s="23" t="s">
        <v>1572</v>
      </c>
      <c r="C996" t="s">
        <v>8058</v>
      </c>
      <c r="D996" t="s">
        <v>1573</v>
      </c>
      <c r="E996" s="21">
        <v>63.532400000000003</v>
      </c>
      <c r="L996" s="23" t="str">
        <f>+_01_CODIGOS_Y_COSTOS_xlsm[[#This Row],[FABRICA]]&amp;_01_CODIGOS_Y_COSTOS_xlsm[[#This Row],[CODIGO]]</f>
        <v>OVNISA125</v>
      </c>
      <c r="M996">
        <v>125</v>
      </c>
    </row>
    <row r="997" spans="1:13" x14ac:dyDescent="0.35">
      <c r="A997" t="s">
        <v>4975</v>
      </c>
      <c r="B997" s="23" t="s">
        <v>1574</v>
      </c>
      <c r="C997" t="s">
        <v>8060</v>
      </c>
      <c r="D997" t="s">
        <v>1575</v>
      </c>
      <c r="E997" s="21">
        <v>69.016499999999994</v>
      </c>
      <c r="L997" s="23" t="str">
        <f>+_01_CODIGOS_Y_COSTOS_xlsm[[#This Row],[FABRICA]]&amp;_01_CODIGOS_Y_COSTOS_xlsm[[#This Row],[CODIGO]]</f>
        <v>OVNISA126</v>
      </c>
      <c r="M997">
        <v>126</v>
      </c>
    </row>
    <row r="998" spans="1:13" x14ac:dyDescent="0.35">
      <c r="A998" t="s">
        <v>4975</v>
      </c>
      <c r="B998" s="23" t="s">
        <v>1576</v>
      </c>
      <c r="C998" t="s">
        <v>8482</v>
      </c>
      <c r="D998" t="s">
        <v>1577</v>
      </c>
      <c r="E998" s="21">
        <v>77.063199999999995</v>
      </c>
      <c r="L998" s="23" t="str">
        <f>+_01_CODIGOS_Y_COSTOS_xlsm[[#This Row],[FABRICA]]&amp;_01_CODIGOS_Y_COSTOS_xlsm[[#This Row],[CODIGO]]</f>
        <v>OVNISA127</v>
      </c>
      <c r="M998">
        <v>127</v>
      </c>
    </row>
    <row r="999" spans="1:13" x14ac:dyDescent="0.35">
      <c r="A999" t="s">
        <v>4975</v>
      </c>
      <c r="B999" s="23" t="s">
        <v>1578</v>
      </c>
      <c r="C999" t="s">
        <v>8062</v>
      </c>
      <c r="D999" t="s">
        <v>1579</v>
      </c>
      <c r="E999" s="21">
        <v>76.6584</v>
      </c>
      <c r="L999" s="23" t="str">
        <f>+_01_CODIGOS_Y_COSTOS_xlsm[[#This Row],[FABRICA]]&amp;_01_CODIGOS_Y_COSTOS_xlsm[[#This Row],[CODIGO]]</f>
        <v>OVNISA128</v>
      </c>
      <c r="M999">
        <v>128</v>
      </c>
    </row>
    <row r="1000" spans="1:13" x14ac:dyDescent="0.35">
      <c r="A1000" t="s">
        <v>4975</v>
      </c>
      <c r="B1000" s="23" t="s">
        <v>1580</v>
      </c>
      <c r="C1000" t="s">
        <v>8483</v>
      </c>
      <c r="D1000" t="s">
        <v>1581</v>
      </c>
      <c r="E1000" s="21">
        <v>78.614599999999996</v>
      </c>
      <c r="L1000" s="23" t="str">
        <f>+_01_CODIGOS_Y_COSTOS_xlsm[[#This Row],[FABRICA]]&amp;_01_CODIGOS_Y_COSTOS_xlsm[[#This Row],[CODIGO]]</f>
        <v>OVNISA129</v>
      </c>
      <c r="M1000">
        <v>129</v>
      </c>
    </row>
    <row r="1001" spans="1:13" x14ac:dyDescent="0.35">
      <c r="A1001" t="s">
        <v>4975</v>
      </c>
      <c r="B1001" s="23" t="s">
        <v>1582</v>
      </c>
      <c r="C1001" t="s">
        <v>8064</v>
      </c>
      <c r="D1001" t="s">
        <v>1583</v>
      </c>
      <c r="E1001" s="21">
        <v>82.344200000000001</v>
      </c>
      <c r="L1001" s="23" t="str">
        <f>+_01_CODIGOS_Y_COSTOS_xlsm[[#This Row],[FABRICA]]&amp;_01_CODIGOS_Y_COSTOS_xlsm[[#This Row],[CODIGO]]</f>
        <v>OVNISA130</v>
      </c>
      <c r="M1001">
        <v>130</v>
      </c>
    </row>
    <row r="1002" spans="1:13" x14ac:dyDescent="0.35">
      <c r="A1002" t="s">
        <v>4975</v>
      </c>
      <c r="B1002" s="23" t="s">
        <v>1584</v>
      </c>
      <c r="C1002" t="s">
        <v>8484</v>
      </c>
      <c r="D1002" t="s">
        <v>1585</v>
      </c>
      <c r="E1002" s="21">
        <v>86.780900000000003</v>
      </c>
      <c r="L1002" s="23" t="str">
        <f>+_01_CODIGOS_Y_COSTOS_xlsm[[#This Row],[FABRICA]]&amp;_01_CODIGOS_Y_COSTOS_xlsm[[#This Row],[CODIGO]]</f>
        <v>OVNISA131</v>
      </c>
      <c r="M1002">
        <v>131</v>
      </c>
    </row>
    <row r="1003" spans="1:13" x14ac:dyDescent="0.35">
      <c r="A1003" t="s">
        <v>4975</v>
      </c>
      <c r="B1003" s="23" t="s">
        <v>1586</v>
      </c>
      <c r="C1003" t="s">
        <v>8066</v>
      </c>
      <c r="D1003" t="s">
        <v>1587</v>
      </c>
      <c r="E1003" s="21">
        <v>90.187700000000007</v>
      </c>
      <c r="L1003" s="23" t="str">
        <f>+_01_CODIGOS_Y_COSTOS_xlsm[[#This Row],[FABRICA]]&amp;_01_CODIGOS_Y_COSTOS_xlsm[[#This Row],[CODIGO]]</f>
        <v>OVNISA132</v>
      </c>
      <c r="M1003">
        <v>132</v>
      </c>
    </row>
    <row r="1004" spans="1:13" x14ac:dyDescent="0.35">
      <c r="A1004" t="s">
        <v>4975</v>
      </c>
      <c r="B1004" s="23" t="s">
        <v>1588</v>
      </c>
      <c r="C1004" t="s">
        <v>8485</v>
      </c>
      <c r="D1004" t="s">
        <v>1589</v>
      </c>
      <c r="E1004" s="21">
        <v>91.539000000000001</v>
      </c>
      <c r="L1004" s="23" t="str">
        <f>+_01_CODIGOS_Y_COSTOS_xlsm[[#This Row],[FABRICA]]&amp;_01_CODIGOS_Y_COSTOS_xlsm[[#This Row],[CODIGO]]</f>
        <v>OVNISA133</v>
      </c>
      <c r="M1004">
        <v>133</v>
      </c>
    </row>
    <row r="1005" spans="1:13" x14ac:dyDescent="0.35">
      <c r="A1005" t="s">
        <v>4975</v>
      </c>
      <c r="B1005" s="23" t="s">
        <v>1590</v>
      </c>
      <c r="C1005" t="s">
        <v>8068</v>
      </c>
      <c r="D1005" t="s">
        <v>1591</v>
      </c>
      <c r="E1005" s="21">
        <v>94.744100000000003</v>
      </c>
      <c r="L1005" s="23" t="str">
        <f>+_01_CODIGOS_Y_COSTOS_xlsm[[#This Row],[FABRICA]]&amp;_01_CODIGOS_Y_COSTOS_xlsm[[#This Row],[CODIGO]]</f>
        <v>OVNISA134</v>
      </c>
      <c r="M1005">
        <v>134</v>
      </c>
    </row>
    <row r="1006" spans="1:13" x14ac:dyDescent="0.35">
      <c r="A1006" t="s">
        <v>4975</v>
      </c>
      <c r="B1006" s="23" t="s">
        <v>1592</v>
      </c>
      <c r="C1006" t="s">
        <v>8486</v>
      </c>
      <c r="D1006" t="s">
        <v>1593</v>
      </c>
      <c r="E1006" s="21">
        <v>99.906999999999996</v>
      </c>
      <c r="L1006" s="23" t="str">
        <f>+_01_CODIGOS_Y_COSTOS_xlsm[[#This Row],[FABRICA]]&amp;_01_CODIGOS_Y_COSTOS_xlsm[[#This Row],[CODIGO]]</f>
        <v>OVNISA135</v>
      </c>
      <c r="M1006">
        <v>135</v>
      </c>
    </row>
    <row r="1007" spans="1:13" x14ac:dyDescent="0.35">
      <c r="A1007" t="s">
        <v>4975</v>
      </c>
      <c r="B1007" s="23" t="s">
        <v>1594</v>
      </c>
      <c r="C1007" t="s">
        <v>8070</v>
      </c>
      <c r="D1007" t="s">
        <v>1595</v>
      </c>
      <c r="E1007" s="21">
        <v>111.6108</v>
      </c>
      <c r="L1007" s="23" t="str">
        <f>+_01_CODIGOS_Y_COSTOS_xlsm[[#This Row],[FABRICA]]&amp;_01_CODIGOS_Y_COSTOS_xlsm[[#This Row],[CODIGO]]</f>
        <v>OVNISA136</v>
      </c>
      <c r="M1007">
        <v>136</v>
      </c>
    </row>
    <row r="1008" spans="1:13" x14ac:dyDescent="0.35">
      <c r="A1008" t="s">
        <v>4975</v>
      </c>
      <c r="B1008" s="23" t="s">
        <v>1596</v>
      </c>
      <c r="C1008" t="s">
        <v>8487</v>
      </c>
      <c r="D1008" t="s">
        <v>1597</v>
      </c>
      <c r="E1008" s="21">
        <v>115.7216</v>
      </c>
      <c r="L1008" s="23" t="str">
        <f>+_01_CODIGOS_Y_COSTOS_xlsm[[#This Row],[FABRICA]]&amp;_01_CODIGOS_Y_COSTOS_xlsm[[#This Row],[CODIGO]]</f>
        <v>OVNISA137</v>
      </c>
      <c r="M1008">
        <v>137</v>
      </c>
    </row>
    <row r="1009" spans="1:13" x14ac:dyDescent="0.35">
      <c r="A1009" t="s">
        <v>4975</v>
      </c>
      <c r="B1009" s="23" t="s">
        <v>1598</v>
      </c>
      <c r="C1009" t="s">
        <v>8072</v>
      </c>
      <c r="D1009" t="s">
        <v>1599</v>
      </c>
      <c r="E1009" s="21">
        <v>121.2183</v>
      </c>
      <c r="L1009" s="23" t="str">
        <f>+_01_CODIGOS_Y_COSTOS_xlsm[[#This Row],[FABRICA]]&amp;_01_CODIGOS_Y_COSTOS_xlsm[[#This Row],[CODIGO]]</f>
        <v>OVNISA138</v>
      </c>
      <c r="M1009">
        <v>138</v>
      </c>
    </row>
    <row r="1010" spans="1:13" x14ac:dyDescent="0.35">
      <c r="A1010" t="s">
        <v>4975</v>
      </c>
      <c r="B1010" s="23" t="s">
        <v>1600</v>
      </c>
      <c r="C1010" t="s">
        <v>8488</v>
      </c>
      <c r="D1010" t="s">
        <v>1601</v>
      </c>
      <c r="E1010" s="21">
        <v>123.55719999999999</v>
      </c>
      <c r="L1010" s="23" t="str">
        <f>+_01_CODIGOS_Y_COSTOS_xlsm[[#This Row],[FABRICA]]&amp;_01_CODIGOS_Y_COSTOS_xlsm[[#This Row],[CODIGO]]</f>
        <v>OVNISA139</v>
      </c>
      <c r="M1010">
        <v>139</v>
      </c>
    </row>
    <row r="1011" spans="1:13" x14ac:dyDescent="0.35">
      <c r="A1011" t="s">
        <v>4975</v>
      </c>
      <c r="B1011" s="23" t="s">
        <v>1602</v>
      </c>
      <c r="C1011" t="s">
        <v>8074</v>
      </c>
      <c r="D1011" t="s">
        <v>1603</v>
      </c>
      <c r="E1011" s="21">
        <v>125.0093</v>
      </c>
      <c r="L1011" s="23" t="str">
        <f>+_01_CODIGOS_Y_COSTOS_xlsm[[#This Row],[FABRICA]]&amp;_01_CODIGOS_Y_COSTOS_xlsm[[#This Row],[CODIGO]]</f>
        <v>OVNISA140</v>
      </c>
      <c r="M1011">
        <v>140</v>
      </c>
    </row>
    <row r="1012" spans="1:13" x14ac:dyDescent="0.35">
      <c r="A1012" t="s">
        <v>4975</v>
      </c>
      <c r="B1012" s="23" t="s">
        <v>1604</v>
      </c>
      <c r="C1012" t="s">
        <v>8489</v>
      </c>
      <c r="D1012" t="s">
        <v>1605</v>
      </c>
      <c r="E1012" s="21">
        <v>125.1101</v>
      </c>
      <c r="L1012" s="23" t="str">
        <f>+_01_CODIGOS_Y_COSTOS_xlsm[[#This Row],[FABRICA]]&amp;_01_CODIGOS_Y_COSTOS_xlsm[[#This Row],[CODIGO]]</f>
        <v>OVNISA141</v>
      </c>
      <c r="M1012">
        <v>141</v>
      </c>
    </row>
    <row r="1013" spans="1:13" x14ac:dyDescent="0.35">
      <c r="A1013" t="s">
        <v>4975</v>
      </c>
      <c r="B1013" s="23" t="s">
        <v>1606</v>
      </c>
      <c r="C1013" t="s">
        <v>8490</v>
      </c>
      <c r="D1013" t="s">
        <v>1607</v>
      </c>
      <c r="E1013" s="21">
        <v>136.3194</v>
      </c>
      <c r="L1013" s="23" t="str">
        <f>+_01_CODIGOS_Y_COSTOS_xlsm[[#This Row],[FABRICA]]&amp;_01_CODIGOS_Y_COSTOS_xlsm[[#This Row],[CODIGO]]</f>
        <v>OVNISA142</v>
      </c>
      <c r="M1013">
        <v>142</v>
      </c>
    </row>
    <row r="1014" spans="1:13" x14ac:dyDescent="0.35">
      <c r="A1014" t="s">
        <v>4975</v>
      </c>
      <c r="B1014" s="23" t="s">
        <v>1608</v>
      </c>
      <c r="C1014" t="s">
        <v>8491</v>
      </c>
      <c r="D1014" t="s">
        <v>1609</v>
      </c>
      <c r="E1014" s="21">
        <v>141.63499999999999</v>
      </c>
      <c r="L1014" s="23" t="str">
        <f>+_01_CODIGOS_Y_COSTOS_xlsm[[#This Row],[FABRICA]]&amp;_01_CODIGOS_Y_COSTOS_xlsm[[#This Row],[CODIGO]]</f>
        <v>OVNISA143</v>
      </c>
      <c r="M1014">
        <v>143</v>
      </c>
    </row>
    <row r="1015" spans="1:13" x14ac:dyDescent="0.35">
      <c r="A1015" t="s">
        <v>4975</v>
      </c>
      <c r="B1015" s="23" t="s">
        <v>1610</v>
      </c>
      <c r="C1015" t="s">
        <v>8492</v>
      </c>
      <c r="D1015" t="s">
        <v>1611</v>
      </c>
      <c r="E1015" s="21">
        <v>142.16579999999999</v>
      </c>
      <c r="L1015" s="23" t="str">
        <f>+_01_CODIGOS_Y_COSTOS_xlsm[[#This Row],[FABRICA]]&amp;_01_CODIGOS_Y_COSTOS_xlsm[[#This Row],[CODIGO]]</f>
        <v>OVNISA144</v>
      </c>
      <c r="M1015">
        <v>144</v>
      </c>
    </row>
    <row r="1016" spans="1:13" x14ac:dyDescent="0.35">
      <c r="A1016" t="s">
        <v>4975</v>
      </c>
      <c r="B1016" s="23" t="s">
        <v>1612</v>
      </c>
      <c r="C1016" t="s">
        <v>8076</v>
      </c>
      <c r="D1016" t="s">
        <v>1613</v>
      </c>
      <c r="E1016" s="21">
        <v>142.99270000000001</v>
      </c>
      <c r="L1016" s="23" t="str">
        <f>+_01_CODIGOS_Y_COSTOS_xlsm[[#This Row],[FABRICA]]&amp;_01_CODIGOS_Y_COSTOS_xlsm[[#This Row],[CODIGO]]</f>
        <v>OVNISA145</v>
      </c>
      <c r="M1016">
        <v>145</v>
      </c>
    </row>
    <row r="1017" spans="1:13" x14ac:dyDescent="0.35">
      <c r="A1017" t="s">
        <v>4975</v>
      </c>
      <c r="B1017" s="23" t="s">
        <v>1614</v>
      </c>
      <c r="C1017" t="s">
        <v>8078</v>
      </c>
      <c r="D1017" t="s">
        <v>1615</v>
      </c>
      <c r="E1017" s="21">
        <v>146.70339999999999</v>
      </c>
      <c r="L1017" s="23" t="str">
        <f>+_01_CODIGOS_Y_COSTOS_xlsm[[#This Row],[FABRICA]]&amp;_01_CODIGOS_Y_COSTOS_xlsm[[#This Row],[CODIGO]]</f>
        <v>OVNISA146</v>
      </c>
      <c r="M1017">
        <v>146</v>
      </c>
    </row>
    <row r="1018" spans="1:13" x14ac:dyDescent="0.35">
      <c r="A1018" t="s">
        <v>4975</v>
      </c>
      <c r="B1018" s="23" t="s">
        <v>1616</v>
      </c>
      <c r="C1018" t="s">
        <v>8493</v>
      </c>
      <c r="D1018" t="s">
        <v>1617</v>
      </c>
      <c r="E1018" s="21">
        <v>163.76060000000001</v>
      </c>
      <c r="L1018" s="23" t="str">
        <f>+_01_CODIGOS_Y_COSTOS_xlsm[[#This Row],[FABRICA]]&amp;_01_CODIGOS_Y_COSTOS_xlsm[[#This Row],[CODIGO]]</f>
        <v>OVNISA147</v>
      </c>
      <c r="M1018">
        <v>147</v>
      </c>
    </row>
    <row r="1019" spans="1:13" x14ac:dyDescent="0.35">
      <c r="A1019" t="s">
        <v>4975</v>
      </c>
      <c r="B1019" s="23" t="s">
        <v>1618</v>
      </c>
      <c r="C1019" t="s">
        <v>8494</v>
      </c>
      <c r="D1019" t="s">
        <v>1619</v>
      </c>
      <c r="E1019" s="21">
        <v>23.590399999999999</v>
      </c>
      <c r="L1019" s="23" t="str">
        <f>+_01_CODIGOS_Y_COSTOS_xlsm[[#This Row],[FABRICA]]&amp;_01_CODIGOS_Y_COSTOS_xlsm[[#This Row],[CODIGO]]</f>
        <v>OVNISA201</v>
      </c>
      <c r="M1019">
        <v>201</v>
      </c>
    </row>
    <row r="1020" spans="1:13" x14ac:dyDescent="0.35">
      <c r="A1020" t="s">
        <v>4975</v>
      </c>
      <c r="B1020" s="23" t="s">
        <v>1620</v>
      </c>
      <c r="C1020" t="s">
        <v>8495</v>
      </c>
      <c r="D1020" t="s">
        <v>1621</v>
      </c>
      <c r="E1020" s="21">
        <v>25.825299999999999</v>
      </c>
      <c r="L1020" s="23" t="str">
        <f>+_01_CODIGOS_Y_COSTOS_xlsm[[#This Row],[FABRICA]]&amp;_01_CODIGOS_Y_COSTOS_xlsm[[#This Row],[CODIGO]]</f>
        <v>OVNISA202</v>
      </c>
      <c r="M1020">
        <v>202</v>
      </c>
    </row>
    <row r="1021" spans="1:13" x14ac:dyDescent="0.35">
      <c r="A1021" t="s">
        <v>4975</v>
      </c>
      <c r="B1021" s="23" t="s">
        <v>1622</v>
      </c>
      <c r="C1021" t="s">
        <v>8209</v>
      </c>
      <c r="D1021" t="s">
        <v>1623</v>
      </c>
      <c r="E1021" s="21">
        <v>28.951699999999999</v>
      </c>
      <c r="L1021" s="23" t="str">
        <f>+_01_CODIGOS_Y_COSTOS_xlsm[[#This Row],[FABRICA]]&amp;_01_CODIGOS_Y_COSTOS_xlsm[[#This Row],[CODIGO]]</f>
        <v>OVNISA203</v>
      </c>
      <c r="M1021">
        <v>203</v>
      </c>
    </row>
    <row r="1022" spans="1:13" x14ac:dyDescent="0.35">
      <c r="A1022" t="s">
        <v>4975</v>
      </c>
      <c r="B1022" s="23" t="s">
        <v>1624</v>
      </c>
      <c r="C1022" t="s">
        <v>8496</v>
      </c>
      <c r="D1022" t="s">
        <v>1625</v>
      </c>
      <c r="E1022" s="21">
        <v>30.162800000000001</v>
      </c>
      <c r="L1022" s="23" t="str">
        <f>+_01_CODIGOS_Y_COSTOS_xlsm[[#This Row],[FABRICA]]&amp;_01_CODIGOS_Y_COSTOS_xlsm[[#This Row],[CODIGO]]</f>
        <v>OVNISA204</v>
      </c>
      <c r="M1022">
        <v>204</v>
      </c>
    </row>
    <row r="1023" spans="1:13" x14ac:dyDescent="0.35">
      <c r="A1023" t="s">
        <v>4975</v>
      </c>
      <c r="B1023" s="23" t="s">
        <v>1626</v>
      </c>
      <c r="C1023" t="s">
        <v>8210</v>
      </c>
      <c r="D1023" t="s">
        <v>1627</v>
      </c>
      <c r="E1023" s="21">
        <v>32.441899999999997</v>
      </c>
      <c r="L1023" s="23" t="str">
        <f>+_01_CODIGOS_Y_COSTOS_xlsm[[#This Row],[FABRICA]]&amp;_01_CODIGOS_Y_COSTOS_xlsm[[#This Row],[CODIGO]]</f>
        <v>OVNISA205</v>
      </c>
      <c r="M1023">
        <v>205</v>
      </c>
    </row>
    <row r="1024" spans="1:13" x14ac:dyDescent="0.35">
      <c r="A1024" t="s">
        <v>4975</v>
      </c>
      <c r="B1024" s="23" t="s">
        <v>1628</v>
      </c>
      <c r="C1024" t="s">
        <v>8497</v>
      </c>
      <c r="D1024" t="s">
        <v>1629</v>
      </c>
      <c r="E1024" s="21">
        <v>35.447000000000003</v>
      </c>
      <c r="L1024" s="23" t="str">
        <f>+_01_CODIGOS_Y_COSTOS_xlsm[[#This Row],[FABRICA]]&amp;_01_CODIGOS_Y_COSTOS_xlsm[[#This Row],[CODIGO]]</f>
        <v>OVNISA206</v>
      </c>
      <c r="M1024">
        <v>206</v>
      </c>
    </row>
    <row r="1025" spans="1:13" x14ac:dyDescent="0.35">
      <c r="A1025" t="s">
        <v>4975</v>
      </c>
      <c r="B1025" s="23" t="s">
        <v>1630</v>
      </c>
      <c r="C1025" t="s">
        <v>8498</v>
      </c>
      <c r="D1025" t="s">
        <v>1631</v>
      </c>
      <c r="E1025" s="21">
        <v>39.680599999999998</v>
      </c>
      <c r="L1025" s="23" t="str">
        <f>+_01_CODIGOS_Y_COSTOS_xlsm[[#This Row],[FABRICA]]&amp;_01_CODIGOS_Y_COSTOS_xlsm[[#This Row],[CODIGO]]</f>
        <v>OVNISA207</v>
      </c>
      <c r="M1025">
        <v>207</v>
      </c>
    </row>
    <row r="1026" spans="1:13" x14ac:dyDescent="0.35">
      <c r="A1026" t="s">
        <v>4975</v>
      </c>
      <c r="B1026" s="23" t="s">
        <v>1632</v>
      </c>
      <c r="C1026" t="s">
        <v>8211</v>
      </c>
      <c r="D1026" t="s">
        <v>1633</v>
      </c>
      <c r="E1026" s="21">
        <v>42.986499999999999</v>
      </c>
      <c r="L1026" s="23" t="str">
        <f>+_01_CODIGOS_Y_COSTOS_xlsm[[#This Row],[FABRICA]]&amp;_01_CODIGOS_Y_COSTOS_xlsm[[#This Row],[CODIGO]]</f>
        <v>OVNISA208</v>
      </c>
      <c r="M1026">
        <v>208</v>
      </c>
    </row>
    <row r="1027" spans="1:13" x14ac:dyDescent="0.35">
      <c r="A1027" t="s">
        <v>4975</v>
      </c>
      <c r="B1027" s="23" t="s">
        <v>1634</v>
      </c>
      <c r="C1027" t="s">
        <v>8499</v>
      </c>
      <c r="D1027" t="s">
        <v>1635</v>
      </c>
      <c r="E1027" s="21">
        <v>47.725700000000003</v>
      </c>
      <c r="L1027" s="23" t="str">
        <f>+_01_CODIGOS_Y_COSTOS_xlsm[[#This Row],[FABRICA]]&amp;_01_CODIGOS_Y_COSTOS_xlsm[[#This Row],[CODIGO]]</f>
        <v>OVNISA209</v>
      </c>
      <c r="M1027">
        <v>209</v>
      </c>
    </row>
    <row r="1028" spans="1:13" x14ac:dyDescent="0.35">
      <c r="A1028" t="s">
        <v>4975</v>
      </c>
      <c r="B1028" s="23" t="s">
        <v>1636</v>
      </c>
      <c r="C1028" t="s">
        <v>8212</v>
      </c>
      <c r="D1028" t="s">
        <v>1637</v>
      </c>
      <c r="E1028" s="21">
        <v>49.176200000000001</v>
      </c>
      <c r="L1028" s="23" t="str">
        <f>+_01_CODIGOS_Y_COSTOS_xlsm[[#This Row],[FABRICA]]&amp;_01_CODIGOS_Y_COSTOS_xlsm[[#This Row],[CODIGO]]</f>
        <v>OVNISA210</v>
      </c>
      <c r="M1028">
        <v>210</v>
      </c>
    </row>
    <row r="1029" spans="1:13" x14ac:dyDescent="0.35">
      <c r="A1029" t="s">
        <v>4975</v>
      </c>
      <c r="B1029" s="23" t="s">
        <v>1638</v>
      </c>
      <c r="C1029" t="s">
        <v>8213</v>
      </c>
      <c r="D1029" t="s">
        <v>1639</v>
      </c>
      <c r="E1029" s="21">
        <v>52.060099999999998</v>
      </c>
      <c r="L1029" s="23" t="str">
        <f>+_01_CODIGOS_Y_COSTOS_xlsm[[#This Row],[FABRICA]]&amp;_01_CODIGOS_Y_COSTOS_xlsm[[#This Row],[CODIGO]]</f>
        <v>OVNISA211</v>
      </c>
      <c r="M1029">
        <v>211</v>
      </c>
    </row>
    <row r="1030" spans="1:13" x14ac:dyDescent="0.35">
      <c r="A1030" t="s">
        <v>4975</v>
      </c>
      <c r="B1030" s="23" t="s">
        <v>1640</v>
      </c>
      <c r="C1030" t="s">
        <v>8500</v>
      </c>
      <c r="D1030" t="s">
        <v>1641</v>
      </c>
      <c r="E1030" s="21">
        <v>55.366</v>
      </c>
      <c r="L1030" s="23" t="str">
        <f>+_01_CODIGOS_Y_COSTOS_xlsm[[#This Row],[FABRICA]]&amp;_01_CODIGOS_Y_COSTOS_xlsm[[#This Row],[CODIGO]]</f>
        <v>OVNISA212</v>
      </c>
      <c r="M1030">
        <v>212</v>
      </c>
    </row>
    <row r="1031" spans="1:13" x14ac:dyDescent="0.35">
      <c r="A1031" t="s">
        <v>4975</v>
      </c>
      <c r="B1031" s="23" t="s">
        <v>1642</v>
      </c>
      <c r="C1031" t="s">
        <v>8501</v>
      </c>
      <c r="D1031" t="s">
        <v>1643</v>
      </c>
      <c r="E1031" s="21">
        <v>59.7209</v>
      </c>
      <c r="L1031" s="23" t="str">
        <f>+_01_CODIGOS_Y_COSTOS_xlsm[[#This Row],[FABRICA]]&amp;_01_CODIGOS_Y_COSTOS_xlsm[[#This Row],[CODIGO]]</f>
        <v>OVNISA213</v>
      </c>
      <c r="M1031">
        <v>213</v>
      </c>
    </row>
    <row r="1032" spans="1:13" x14ac:dyDescent="0.35">
      <c r="A1032" t="s">
        <v>4975</v>
      </c>
      <c r="B1032" s="23" t="s">
        <v>1644</v>
      </c>
      <c r="C1032" t="s">
        <v>8214</v>
      </c>
      <c r="D1032" t="s">
        <v>1645</v>
      </c>
      <c r="E1032" s="21">
        <v>62.201500000000003</v>
      </c>
      <c r="L1032" s="23" t="str">
        <f>+_01_CODIGOS_Y_COSTOS_xlsm[[#This Row],[FABRICA]]&amp;_01_CODIGOS_Y_COSTOS_xlsm[[#This Row],[CODIGO]]</f>
        <v>OVNISA214</v>
      </c>
      <c r="M1032">
        <v>214</v>
      </c>
    </row>
    <row r="1033" spans="1:13" x14ac:dyDescent="0.35">
      <c r="A1033" t="s">
        <v>4975</v>
      </c>
      <c r="B1033" s="23" t="s">
        <v>1646</v>
      </c>
      <c r="C1033" t="s">
        <v>8502</v>
      </c>
      <c r="D1033" t="s">
        <v>1647</v>
      </c>
      <c r="E1033" s="21">
        <v>66.212999999999994</v>
      </c>
      <c r="L1033" s="23" t="str">
        <f>+_01_CODIGOS_Y_COSTOS_xlsm[[#This Row],[FABRICA]]&amp;_01_CODIGOS_Y_COSTOS_xlsm[[#This Row],[CODIGO]]</f>
        <v>OVNISA215</v>
      </c>
      <c r="M1033">
        <v>215</v>
      </c>
    </row>
    <row r="1034" spans="1:13" x14ac:dyDescent="0.35">
      <c r="A1034" t="s">
        <v>4975</v>
      </c>
      <c r="B1034" s="23" t="s">
        <v>1648</v>
      </c>
      <c r="C1034" t="s">
        <v>8215</v>
      </c>
      <c r="D1034" t="s">
        <v>1649</v>
      </c>
      <c r="E1034" s="21">
        <v>70.347399999999993</v>
      </c>
      <c r="L1034" s="23" t="str">
        <f>+_01_CODIGOS_Y_COSTOS_xlsm[[#This Row],[FABRICA]]&amp;_01_CODIGOS_Y_COSTOS_xlsm[[#This Row],[CODIGO]]</f>
        <v>OVNISA216</v>
      </c>
      <c r="M1034">
        <v>216</v>
      </c>
    </row>
    <row r="1035" spans="1:13" x14ac:dyDescent="0.35">
      <c r="A1035" t="s">
        <v>4975</v>
      </c>
      <c r="B1035" s="23" t="s">
        <v>1650</v>
      </c>
      <c r="C1035" t="s">
        <v>8503</v>
      </c>
      <c r="D1035" t="s">
        <v>1651</v>
      </c>
      <c r="E1035" s="21">
        <v>73.875399999999999</v>
      </c>
      <c r="L1035" s="23" t="str">
        <f>+_01_CODIGOS_Y_COSTOS_xlsm[[#This Row],[FABRICA]]&amp;_01_CODIGOS_Y_COSTOS_xlsm[[#This Row],[CODIGO]]</f>
        <v>OVNISA217</v>
      </c>
      <c r="M1035">
        <v>217</v>
      </c>
    </row>
    <row r="1036" spans="1:13" x14ac:dyDescent="0.35">
      <c r="A1036" t="s">
        <v>4975</v>
      </c>
      <c r="B1036" s="23" t="s">
        <v>1652</v>
      </c>
      <c r="C1036" t="s">
        <v>8504</v>
      </c>
      <c r="D1036" t="s">
        <v>1653</v>
      </c>
      <c r="E1036" s="21">
        <v>78.009799999999998</v>
      </c>
      <c r="L1036" s="23" t="str">
        <f>+_01_CODIGOS_Y_COSTOS_xlsm[[#This Row],[FABRICA]]&amp;_01_CODIGOS_Y_COSTOS_xlsm[[#This Row],[CODIGO]]</f>
        <v>OVNISA218</v>
      </c>
      <c r="M1036">
        <v>218</v>
      </c>
    </row>
    <row r="1037" spans="1:13" x14ac:dyDescent="0.35">
      <c r="A1037" t="s">
        <v>4975</v>
      </c>
      <c r="B1037" s="23" t="s">
        <v>1654</v>
      </c>
      <c r="C1037" t="s">
        <v>8216</v>
      </c>
      <c r="D1037" t="s">
        <v>1655</v>
      </c>
      <c r="E1037" s="21">
        <v>88.231499999999997</v>
      </c>
      <c r="L1037" s="23" t="str">
        <f>+_01_CODIGOS_Y_COSTOS_xlsm[[#This Row],[FABRICA]]&amp;_01_CODIGOS_Y_COSTOS_xlsm[[#This Row],[CODIGO]]</f>
        <v>OVNISA219</v>
      </c>
      <c r="M1037">
        <v>219</v>
      </c>
    </row>
    <row r="1038" spans="1:13" x14ac:dyDescent="0.35">
      <c r="A1038" t="s">
        <v>4975</v>
      </c>
      <c r="B1038" s="23" t="s">
        <v>1656</v>
      </c>
      <c r="C1038" t="s">
        <v>8217</v>
      </c>
      <c r="D1038" t="s">
        <v>1657</v>
      </c>
      <c r="E1038" s="21">
        <v>91.940600000000003</v>
      </c>
      <c r="L1038" s="23" t="str">
        <f>+_01_CODIGOS_Y_COSTOS_xlsm[[#This Row],[FABRICA]]&amp;_01_CODIGOS_Y_COSTOS_xlsm[[#This Row],[CODIGO]]</f>
        <v>OVNISA220</v>
      </c>
      <c r="M1038">
        <v>220</v>
      </c>
    </row>
    <row r="1039" spans="1:13" x14ac:dyDescent="0.35">
      <c r="A1039" t="s">
        <v>4975</v>
      </c>
      <c r="B1039" s="23" t="s">
        <v>1658</v>
      </c>
      <c r="C1039" t="s">
        <v>8218</v>
      </c>
      <c r="D1039" t="s">
        <v>1659</v>
      </c>
      <c r="E1039" s="21">
        <v>94.320499999999996</v>
      </c>
      <c r="L1039" s="23" t="str">
        <f>+_01_CODIGOS_Y_COSTOS_xlsm[[#This Row],[FABRICA]]&amp;_01_CODIGOS_Y_COSTOS_xlsm[[#This Row],[CODIGO]]</f>
        <v>OVNISA221</v>
      </c>
      <c r="M1039">
        <v>221</v>
      </c>
    </row>
    <row r="1040" spans="1:13" x14ac:dyDescent="0.35">
      <c r="A1040" t="s">
        <v>4975</v>
      </c>
      <c r="B1040" s="23" t="s">
        <v>1660</v>
      </c>
      <c r="C1040" t="s">
        <v>8505</v>
      </c>
      <c r="D1040" t="s">
        <v>1661</v>
      </c>
      <c r="E1040" s="21">
        <v>97.949299999999994</v>
      </c>
      <c r="L1040" s="23" t="str">
        <f>+_01_CODIGOS_Y_COSTOS_xlsm[[#This Row],[FABRICA]]&amp;_01_CODIGOS_Y_COSTOS_xlsm[[#This Row],[CODIGO]]</f>
        <v>OVNISA222</v>
      </c>
      <c r="M1040">
        <v>222</v>
      </c>
    </row>
    <row r="1041" spans="1:13" x14ac:dyDescent="0.35">
      <c r="A1041" t="s">
        <v>4975</v>
      </c>
      <c r="B1041" s="23" t="s">
        <v>1662</v>
      </c>
      <c r="C1041" t="s">
        <v>8219</v>
      </c>
      <c r="D1041" t="s">
        <v>1663</v>
      </c>
      <c r="E1041" s="21">
        <v>109.1003</v>
      </c>
      <c r="L1041" s="23" t="str">
        <f>+_01_CODIGOS_Y_COSTOS_xlsm[[#This Row],[FABRICA]]&amp;_01_CODIGOS_Y_COSTOS_xlsm[[#This Row],[CODIGO]]</f>
        <v>OVNISA223</v>
      </c>
      <c r="M1041">
        <v>223</v>
      </c>
    </row>
    <row r="1042" spans="1:13" x14ac:dyDescent="0.35">
      <c r="A1042" t="s">
        <v>4975</v>
      </c>
      <c r="B1042" s="23" t="s">
        <v>1664</v>
      </c>
      <c r="C1042" t="s">
        <v>8220</v>
      </c>
      <c r="D1042" t="s">
        <v>1665</v>
      </c>
      <c r="E1042" s="21">
        <v>115.5121</v>
      </c>
      <c r="L1042" s="23" t="str">
        <f>+_01_CODIGOS_Y_COSTOS_xlsm[[#This Row],[FABRICA]]&amp;_01_CODIGOS_Y_COSTOS_xlsm[[#This Row],[CODIGO]]</f>
        <v>OVNISA224</v>
      </c>
      <c r="M1042">
        <v>224</v>
      </c>
    </row>
    <row r="1043" spans="1:13" x14ac:dyDescent="0.35">
      <c r="A1043" t="s">
        <v>4975</v>
      </c>
      <c r="B1043" s="23" t="s">
        <v>1666</v>
      </c>
      <c r="C1043" t="s">
        <v>8506</v>
      </c>
      <c r="D1043" t="s">
        <v>1667</v>
      </c>
      <c r="E1043" s="21">
        <v>132.47640000000001</v>
      </c>
      <c r="L1043" s="23" t="str">
        <f>+_01_CODIGOS_Y_COSTOS_xlsm[[#This Row],[FABRICA]]&amp;_01_CODIGOS_Y_COSTOS_xlsm[[#This Row],[CODIGO]]</f>
        <v>OVNISA225</v>
      </c>
      <c r="M1043">
        <v>225</v>
      </c>
    </row>
    <row r="1044" spans="1:13" x14ac:dyDescent="0.35">
      <c r="A1044" t="s">
        <v>4975</v>
      </c>
      <c r="B1044" s="23" t="s">
        <v>1668</v>
      </c>
      <c r="C1044" t="s">
        <v>8507</v>
      </c>
      <c r="D1044" t="s">
        <v>1669</v>
      </c>
      <c r="E1044" s="21">
        <v>138.1968</v>
      </c>
      <c r="L1044" s="23" t="str">
        <f>+_01_CODIGOS_Y_COSTOS_xlsm[[#This Row],[FABRICA]]&amp;_01_CODIGOS_Y_COSTOS_xlsm[[#This Row],[CODIGO]]</f>
        <v>OVNISA226</v>
      </c>
      <c r="M1044">
        <v>226</v>
      </c>
    </row>
    <row r="1045" spans="1:13" x14ac:dyDescent="0.35">
      <c r="A1045" t="s">
        <v>4975</v>
      </c>
      <c r="B1045" s="23" t="s">
        <v>1670</v>
      </c>
      <c r="C1045" t="s">
        <v>8508</v>
      </c>
      <c r="D1045" t="s">
        <v>1671</v>
      </c>
      <c r="E1045" s="21">
        <v>141.9453</v>
      </c>
      <c r="L1045" s="23" t="str">
        <f>+_01_CODIGOS_Y_COSTOS_xlsm[[#This Row],[FABRICA]]&amp;_01_CODIGOS_Y_COSTOS_xlsm[[#This Row],[CODIGO]]</f>
        <v>OVNISA227</v>
      </c>
      <c r="M1045">
        <v>227</v>
      </c>
    </row>
    <row r="1046" spans="1:13" x14ac:dyDescent="0.35">
      <c r="A1046" t="s">
        <v>4975</v>
      </c>
      <c r="B1046" s="23" t="s">
        <v>1672</v>
      </c>
      <c r="C1046" t="s">
        <v>8509</v>
      </c>
      <c r="D1046" t="s">
        <v>1673</v>
      </c>
      <c r="E1046" s="21">
        <v>158.5805</v>
      </c>
      <c r="L1046" s="23" t="str">
        <f>+_01_CODIGOS_Y_COSTOS_xlsm[[#This Row],[FABRICA]]&amp;_01_CODIGOS_Y_COSTOS_xlsm[[#This Row],[CODIGO]]</f>
        <v>OVNISA228</v>
      </c>
      <c r="M1046">
        <v>228</v>
      </c>
    </row>
    <row r="1047" spans="1:13" x14ac:dyDescent="0.35">
      <c r="A1047" t="s">
        <v>4975</v>
      </c>
      <c r="B1047" s="23" t="s">
        <v>1674</v>
      </c>
      <c r="C1047" t="s">
        <v>8510</v>
      </c>
      <c r="D1047" t="s">
        <v>1675</v>
      </c>
      <c r="E1047" s="21">
        <v>163.63939999999999</v>
      </c>
      <c r="L1047" s="23" t="str">
        <f>+_01_CODIGOS_Y_COSTOS_xlsm[[#This Row],[FABRICA]]&amp;_01_CODIGOS_Y_COSTOS_xlsm[[#This Row],[CODIGO]]</f>
        <v>OVNISA229</v>
      </c>
      <c r="M1047">
        <v>229</v>
      </c>
    </row>
    <row r="1048" spans="1:13" x14ac:dyDescent="0.35">
      <c r="A1048" t="s">
        <v>4975</v>
      </c>
      <c r="B1048" s="23" t="s">
        <v>1676</v>
      </c>
      <c r="C1048" t="s">
        <v>8511</v>
      </c>
      <c r="D1048" t="s">
        <v>1677</v>
      </c>
      <c r="E1048" s="21">
        <v>174.91159999999999</v>
      </c>
      <c r="L1048" s="23" t="str">
        <f>+_01_CODIGOS_Y_COSTOS_xlsm[[#This Row],[FABRICA]]&amp;_01_CODIGOS_Y_COSTOS_xlsm[[#This Row],[CODIGO]]</f>
        <v>OVNISA230</v>
      </c>
      <c r="M1048">
        <v>230</v>
      </c>
    </row>
    <row r="1049" spans="1:13" x14ac:dyDescent="0.35">
      <c r="A1049" t="s">
        <v>4975</v>
      </c>
      <c r="B1049" s="23" t="s">
        <v>1678</v>
      </c>
      <c r="C1049" t="s">
        <v>8512</v>
      </c>
      <c r="D1049" t="s">
        <v>1679</v>
      </c>
      <c r="E1049" s="21">
        <v>180.4966</v>
      </c>
      <c r="L1049" s="23" t="str">
        <f>+_01_CODIGOS_Y_COSTOS_xlsm[[#This Row],[FABRICA]]&amp;_01_CODIGOS_Y_COSTOS_xlsm[[#This Row],[CODIGO]]</f>
        <v>OVNISA231</v>
      </c>
      <c r="M1049">
        <v>231</v>
      </c>
    </row>
    <row r="1050" spans="1:13" x14ac:dyDescent="0.35">
      <c r="A1050" t="s">
        <v>4975</v>
      </c>
      <c r="B1050" s="23" t="s">
        <v>1680</v>
      </c>
      <c r="C1050" t="s">
        <v>8221</v>
      </c>
      <c r="D1050" t="s">
        <v>1681</v>
      </c>
      <c r="E1050" s="21">
        <v>186.1619</v>
      </c>
      <c r="L1050" s="23" t="str">
        <f>+_01_CODIGOS_Y_COSTOS_xlsm[[#This Row],[FABRICA]]&amp;_01_CODIGOS_Y_COSTOS_xlsm[[#This Row],[CODIGO]]</f>
        <v>OVNISA232</v>
      </c>
      <c r="M1050">
        <v>232</v>
      </c>
    </row>
    <row r="1051" spans="1:13" x14ac:dyDescent="0.35">
      <c r="A1051" t="s">
        <v>4975</v>
      </c>
      <c r="B1051" s="23" t="s">
        <v>1682</v>
      </c>
      <c r="C1051" t="s">
        <v>8222</v>
      </c>
      <c r="D1051" t="s">
        <v>1683</v>
      </c>
      <c r="E1051" s="21">
        <v>213.2141</v>
      </c>
      <c r="L1051" s="23" t="str">
        <f>+_01_CODIGOS_Y_COSTOS_xlsm[[#This Row],[FABRICA]]&amp;_01_CODIGOS_Y_COSTOS_xlsm[[#This Row],[CODIGO]]</f>
        <v>OVNISA233</v>
      </c>
      <c r="M1051">
        <v>233</v>
      </c>
    </row>
    <row r="1052" spans="1:13" x14ac:dyDescent="0.35">
      <c r="A1052" t="s">
        <v>4975</v>
      </c>
      <c r="B1052" s="23" t="s">
        <v>1684</v>
      </c>
      <c r="C1052" t="s">
        <v>8223</v>
      </c>
      <c r="D1052" t="s">
        <v>1685</v>
      </c>
      <c r="E1052" s="21">
        <v>237.56360000000001</v>
      </c>
      <c r="L1052" s="23" t="str">
        <f>+_01_CODIGOS_Y_COSTOS_xlsm[[#This Row],[FABRICA]]&amp;_01_CODIGOS_Y_COSTOS_xlsm[[#This Row],[CODIGO]]</f>
        <v>OVNISA234</v>
      </c>
      <c r="M1052">
        <v>234</v>
      </c>
    </row>
    <row r="1053" spans="1:13" x14ac:dyDescent="0.35">
      <c r="A1053" t="s">
        <v>4975</v>
      </c>
      <c r="B1053" s="23" t="s">
        <v>1686</v>
      </c>
      <c r="C1053" t="s">
        <v>8224</v>
      </c>
      <c r="D1053" t="s">
        <v>1687</v>
      </c>
      <c r="E1053" s="21">
        <v>254.5421</v>
      </c>
      <c r="L1053" s="23" t="str">
        <f>+_01_CODIGOS_Y_COSTOS_xlsm[[#This Row],[FABRICA]]&amp;_01_CODIGOS_Y_COSTOS_xlsm[[#This Row],[CODIGO]]</f>
        <v>OVNISA235</v>
      </c>
      <c r="M1053">
        <v>235</v>
      </c>
    </row>
    <row r="1054" spans="1:13" x14ac:dyDescent="0.35">
      <c r="A1054" t="s">
        <v>4975</v>
      </c>
      <c r="B1054" s="23" t="s">
        <v>1688</v>
      </c>
      <c r="C1054" t="s">
        <v>8225</v>
      </c>
      <c r="D1054" t="s">
        <v>1689</v>
      </c>
      <c r="E1054" s="21">
        <v>260.48450000000003</v>
      </c>
      <c r="L1054" s="23" t="str">
        <f>+_01_CODIGOS_Y_COSTOS_xlsm[[#This Row],[FABRICA]]&amp;_01_CODIGOS_Y_COSTOS_xlsm[[#This Row],[CODIGO]]</f>
        <v>OVNISA236</v>
      </c>
      <c r="M1054">
        <v>236</v>
      </c>
    </row>
    <row r="1055" spans="1:13" x14ac:dyDescent="0.35">
      <c r="A1055" t="s">
        <v>4975</v>
      </c>
      <c r="B1055" s="23" t="s">
        <v>1690</v>
      </c>
      <c r="C1055" t="s">
        <v>8513</v>
      </c>
      <c r="D1055" t="s">
        <v>1691</v>
      </c>
      <c r="E1055" s="21">
        <v>266.51679999999999</v>
      </c>
      <c r="L1055" s="23" t="str">
        <f>+_01_CODIGOS_Y_COSTOS_xlsm[[#This Row],[FABRICA]]&amp;_01_CODIGOS_Y_COSTOS_xlsm[[#This Row],[CODIGO]]</f>
        <v>OVNISA237</v>
      </c>
      <c r="M1055">
        <v>237</v>
      </c>
    </row>
    <row r="1056" spans="1:13" x14ac:dyDescent="0.35">
      <c r="A1056" t="s">
        <v>4975</v>
      </c>
      <c r="B1056" s="23" t="s">
        <v>1692</v>
      </c>
      <c r="C1056" t="s">
        <v>8226</v>
      </c>
      <c r="D1056" t="s">
        <v>1693</v>
      </c>
      <c r="E1056" s="21">
        <v>278.84899999999999</v>
      </c>
      <c r="L1056" s="23" t="str">
        <f>+_01_CODIGOS_Y_COSTOS_xlsm[[#This Row],[FABRICA]]&amp;_01_CODIGOS_Y_COSTOS_xlsm[[#This Row],[CODIGO]]</f>
        <v>OVNISA238</v>
      </c>
      <c r="M1056">
        <v>238</v>
      </c>
    </row>
    <row r="1057" spans="1:13" x14ac:dyDescent="0.35">
      <c r="A1057" t="s">
        <v>4975</v>
      </c>
      <c r="B1057" s="23" t="s">
        <v>1694</v>
      </c>
      <c r="C1057" t="s">
        <v>8227</v>
      </c>
      <c r="D1057" t="s">
        <v>1695</v>
      </c>
      <c r="E1057" s="21">
        <v>290.1087</v>
      </c>
      <c r="L1057" s="23" t="str">
        <f>+_01_CODIGOS_Y_COSTOS_xlsm[[#This Row],[FABRICA]]&amp;_01_CODIGOS_Y_COSTOS_xlsm[[#This Row],[CODIGO]]</f>
        <v>OVNISA239</v>
      </c>
      <c r="M1057">
        <v>239</v>
      </c>
    </row>
    <row r="1058" spans="1:13" x14ac:dyDescent="0.35">
      <c r="A1058" t="s">
        <v>4975</v>
      </c>
      <c r="B1058" s="23" t="s">
        <v>1696</v>
      </c>
      <c r="C1058" t="s">
        <v>8228</v>
      </c>
      <c r="D1058" t="s">
        <v>1697</v>
      </c>
      <c r="E1058" s="21">
        <v>308.38189999999997</v>
      </c>
      <c r="L1058" s="23" t="str">
        <f>+_01_CODIGOS_Y_COSTOS_xlsm[[#This Row],[FABRICA]]&amp;_01_CODIGOS_Y_COSTOS_xlsm[[#This Row],[CODIGO]]</f>
        <v>OVNISA240</v>
      </c>
      <c r="M1058">
        <v>240</v>
      </c>
    </row>
    <row r="1059" spans="1:13" x14ac:dyDescent="0.35">
      <c r="A1059" t="s">
        <v>4975</v>
      </c>
      <c r="B1059" s="23" t="s">
        <v>1698</v>
      </c>
      <c r="C1059" t="s">
        <v>7914</v>
      </c>
      <c r="D1059" t="s">
        <v>1699</v>
      </c>
      <c r="E1059" s="21">
        <v>64.459999999999994</v>
      </c>
      <c r="L1059" s="23" t="str">
        <f>+_01_CODIGOS_Y_COSTOS_xlsm[[#This Row],[FABRICA]]&amp;_01_CODIGOS_Y_COSTOS_xlsm[[#This Row],[CODIGO]]</f>
        <v>OVNISA309</v>
      </c>
      <c r="M1059">
        <v>309</v>
      </c>
    </row>
    <row r="1060" spans="1:13" x14ac:dyDescent="0.35">
      <c r="A1060" t="s">
        <v>4975</v>
      </c>
      <c r="B1060" s="23" t="s">
        <v>1700</v>
      </c>
      <c r="C1060" t="s">
        <v>7916</v>
      </c>
      <c r="D1060" t="s">
        <v>8514</v>
      </c>
      <c r="E1060" s="21">
        <v>70.569500000000005</v>
      </c>
      <c r="L1060" s="23" t="str">
        <f>+_01_CODIGOS_Y_COSTOS_xlsm[[#This Row],[FABRICA]]&amp;_01_CODIGOS_Y_COSTOS_xlsm[[#This Row],[CODIGO]]</f>
        <v>OVNISA310</v>
      </c>
      <c r="M1060">
        <v>310</v>
      </c>
    </row>
    <row r="1061" spans="1:13" x14ac:dyDescent="0.35">
      <c r="A1061" t="s">
        <v>4975</v>
      </c>
      <c r="B1061" s="23" t="s">
        <v>1701</v>
      </c>
      <c r="C1061" t="s">
        <v>8515</v>
      </c>
      <c r="D1061" t="s">
        <v>8516</v>
      </c>
      <c r="E1061" s="21">
        <v>77.283699999999996</v>
      </c>
      <c r="L1061" s="23" t="str">
        <f>+_01_CODIGOS_Y_COSTOS_xlsm[[#This Row],[FABRICA]]&amp;_01_CODIGOS_Y_COSTOS_xlsm[[#This Row],[CODIGO]]</f>
        <v>OVNISA311</v>
      </c>
      <c r="M1061">
        <v>311</v>
      </c>
    </row>
    <row r="1062" spans="1:13" x14ac:dyDescent="0.35">
      <c r="A1062" t="s">
        <v>4975</v>
      </c>
      <c r="B1062" s="23" t="s">
        <v>1702</v>
      </c>
      <c r="C1062" t="s">
        <v>7918</v>
      </c>
      <c r="D1062" t="s">
        <v>8517</v>
      </c>
      <c r="E1062" s="21">
        <v>82.969399999999993</v>
      </c>
      <c r="L1062" s="23" t="str">
        <f>+_01_CODIGOS_Y_COSTOS_xlsm[[#This Row],[FABRICA]]&amp;_01_CODIGOS_Y_COSTOS_xlsm[[#This Row],[CODIGO]]</f>
        <v>OVNISA312</v>
      </c>
      <c r="M1062">
        <v>312</v>
      </c>
    </row>
    <row r="1063" spans="1:13" x14ac:dyDescent="0.35">
      <c r="A1063" t="s">
        <v>4975</v>
      </c>
      <c r="B1063" s="23" t="s">
        <v>1703</v>
      </c>
      <c r="C1063" t="s">
        <v>7920</v>
      </c>
      <c r="D1063" t="s">
        <v>8518</v>
      </c>
      <c r="E1063" s="21">
        <v>90.288499999999999</v>
      </c>
      <c r="L1063" s="23" t="str">
        <f>+_01_CODIGOS_Y_COSTOS_xlsm[[#This Row],[FABRICA]]&amp;_01_CODIGOS_Y_COSTOS_xlsm[[#This Row],[CODIGO]]</f>
        <v>OVNISA313</v>
      </c>
      <c r="M1063">
        <v>313</v>
      </c>
    </row>
    <row r="1064" spans="1:13" x14ac:dyDescent="0.35">
      <c r="A1064" t="s">
        <v>4975</v>
      </c>
      <c r="B1064" s="23" t="s">
        <v>1704</v>
      </c>
      <c r="C1064" t="s">
        <v>8519</v>
      </c>
      <c r="D1064" t="s">
        <v>8520</v>
      </c>
      <c r="E1064" s="21">
        <v>96.498699999999999</v>
      </c>
      <c r="L1064" s="23" t="str">
        <f>+_01_CODIGOS_Y_COSTOS_xlsm[[#This Row],[FABRICA]]&amp;_01_CODIGOS_Y_COSTOS_xlsm[[#This Row],[CODIGO]]</f>
        <v>OVNISA314</v>
      </c>
      <c r="M1064">
        <v>314</v>
      </c>
    </row>
    <row r="1065" spans="1:13" x14ac:dyDescent="0.35">
      <c r="A1065" t="s">
        <v>4975</v>
      </c>
      <c r="B1065" s="23" t="s">
        <v>1705</v>
      </c>
      <c r="C1065" t="s">
        <v>8521</v>
      </c>
      <c r="D1065" t="s">
        <v>1706</v>
      </c>
      <c r="E1065" s="21">
        <v>100.7323</v>
      </c>
      <c r="L1065" s="23" t="str">
        <f>+_01_CODIGOS_Y_COSTOS_xlsm[[#This Row],[FABRICA]]&amp;_01_CODIGOS_Y_COSTOS_xlsm[[#This Row],[CODIGO]]</f>
        <v>OVNISA315</v>
      </c>
      <c r="M1065">
        <v>315</v>
      </c>
    </row>
    <row r="1066" spans="1:13" x14ac:dyDescent="0.35">
      <c r="A1066" t="s">
        <v>4975</v>
      </c>
      <c r="B1066" s="23" t="s">
        <v>1707</v>
      </c>
      <c r="C1066" t="s">
        <v>7922</v>
      </c>
      <c r="D1066" t="s">
        <v>8522</v>
      </c>
      <c r="E1066" s="21">
        <v>111.5793</v>
      </c>
      <c r="L1066" s="23" t="str">
        <f>+_01_CODIGOS_Y_COSTOS_xlsm[[#This Row],[FABRICA]]&amp;_01_CODIGOS_Y_COSTOS_xlsm[[#This Row],[CODIGO]]</f>
        <v>OVNISA316</v>
      </c>
      <c r="M1066">
        <v>316</v>
      </c>
    </row>
    <row r="1067" spans="1:13" x14ac:dyDescent="0.35">
      <c r="A1067" t="s">
        <v>4975</v>
      </c>
      <c r="B1067" s="23" t="s">
        <v>1708</v>
      </c>
      <c r="C1067" t="s">
        <v>7924</v>
      </c>
      <c r="D1067" t="s">
        <v>8523</v>
      </c>
      <c r="E1067" s="21">
        <v>119.6465</v>
      </c>
      <c r="L1067" s="23" t="str">
        <f>+_01_CODIGOS_Y_COSTOS_xlsm[[#This Row],[FABRICA]]&amp;_01_CODIGOS_Y_COSTOS_xlsm[[#This Row],[CODIGO]]</f>
        <v>OVNISA317</v>
      </c>
      <c r="M1067">
        <v>317</v>
      </c>
    </row>
    <row r="1068" spans="1:13" x14ac:dyDescent="0.35">
      <c r="A1068" t="s">
        <v>4975</v>
      </c>
      <c r="B1068" s="23" t="s">
        <v>1709</v>
      </c>
      <c r="C1068" t="s">
        <v>7926</v>
      </c>
      <c r="D1068" t="s">
        <v>8524</v>
      </c>
      <c r="E1068" s="21">
        <v>131.4196</v>
      </c>
      <c r="L1068" s="23" t="str">
        <f>+_01_CODIGOS_Y_COSTOS_xlsm[[#This Row],[FABRICA]]&amp;_01_CODIGOS_Y_COSTOS_xlsm[[#This Row],[CODIGO]]</f>
        <v>OVNISA318</v>
      </c>
      <c r="M1068">
        <v>318</v>
      </c>
    </row>
    <row r="1069" spans="1:13" x14ac:dyDescent="0.35">
      <c r="A1069" t="s">
        <v>4975</v>
      </c>
      <c r="B1069" s="23" t="s">
        <v>1710</v>
      </c>
      <c r="C1069" t="s">
        <v>8525</v>
      </c>
      <c r="D1069" t="s">
        <v>8526</v>
      </c>
      <c r="E1069" s="21">
        <v>137.20609999999999</v>
      </c>
      <c r="L1069" s="23" t="str">
        <f>+_01_CODIGOS_Y_COSTOS_xlsm[[#This Row],[FABRICA]]&amp;_01_CODIGOS_Y_COSTOS_xlsm[[#This Row],[CODIGO]]</f>
        <v>OVNISA319</v>
      </c>
      <c r="M1069">
        <v>319</v>
      </c>
    </row>
    <row r="1070" spans="1:13" x14ac:dyDescent="0.35">
      <c r="A1070" t="s">
        <v>4975</v>
      </c>
      <c r="B1070" s="23" t="s">
        <v>1711</v>
      </c>
      <c r="C1070" t="s">
        <v>7928</v>
      </c>
      <c r="D1070" t="s">
        <v>8527</v>
      </c>
      <c r="E1070" s="21">
        <v>145.87649999999999</v>
      </c>
      <c r="L1070" s="23" t="str">
        <f>+_01_CODIGOS_Y_COSTOS_xlsm[[#This Row],[FABRICA]]&amp;_01_CODIGOS_Y_COSTOS_xlsm[[#This Row],[CODIGO]]</f>
        <v>OVNISA320</v>
      </c>
      <c r="M1070">
        <v>320</v>
      </c>
    </row>
    <row r="1071" spans="1:13" x14ac:dyDescent="0.35">
      <c r="A1071" t="s">
        <v>4975</v>
      </c>
      <c r="B1071" s="23" t="s">
        <v>1712</v>
      </c>
      <c r="C1071" t="s">
        <v>8528</v>
      </c>
      <c r="D1071" t="s">
        <v>8529</v>
      </c>
      <c r="E1071" s="21">
        <v>153.3168</v>
      </c>
      <c r="L1071" s="23" t="str">
        <f>+_01_CODIGOS_Y_COSTOS_xlsm[[#This Row],[FABRICA]]&amp;_01_CODIGOS_Y_COSTOS_xlsm[[#This Row],[CODIGO]]</f>
        <v>OVNISA321</v>
      </c>
      <c r="M1071">
        <v>321</v>
      </c>
    </row>
    <row r="1072" spans="1:13" x14ac:dyDescent="0.35">
      <c r="A1072" t="s">
        <v>4975</v>
      </c>
      <c r="B1072" s="23" t="s">
        <v>1713</v>
      </c>
      <c r="C1072" t="s">
        <v>7930</v>
      </c>
      <c r="D1072" t="s">
        <v>8530</v>
      </c>
      <c r="E1072" s="21">
        <v>155.89670000000001</v>
      </c>
      <c r="L1072" s="23" t="str">
        <f>+_01_CODIGOS_Y_COSTOS_xlsm[[#This Row],[FABRICA]]&amp;_01_CODIGOS_Y_COSTOS_xlsm[[#This Row],[CODIGO]]</f>
        <v>OVNISA322</v>
      </c>
      <c r="M1072">
        <v>322</v>
      </c>
    </row>
    <row r="1073" spans="1:13" x14ac:dyDescent="0.35">
      <c r="A1073" t="s">
        <v>4975</v>
      </c>
      <c r="B1073" s="23" t="s">
        <v>1714</v>
      </c>
      <c r="C1073" t="s">
        <v>8531</v>
      </c>
      <c r="D1073" t="s">
        <v>8532</v>
      </c>
      <c r="E1073" s="21">
        <v>165.816</v>
      </c>
      <c r="L1073" s="23" t="str">
        <f>+_01_CODIGOS_Y_COSTOS_xlsm[[#This Row],[FABRICA]]&amp;_01_CODIGOS_Y_COSTOS_xlsm[[#This Row],[CODIGO]]</f>
        <v>OVNISA323</v>
      </c>
      <c r="M1073">
        <v>323</v>
      </c>
    </row>
    <row r="1074" spans="1:13" x14ac:dyDescent="0.35">
      <c r="A1074" t="s">
        <v>4975</v>
      </c>
      <c r="B1074" s="23" t="s">
        <v>1715</v>
      </c>
      <c r="C1074" t="s">
        <v>7932</v>
      </c>
      <c r="D1074" t="s">
        <v>8533</v>
      </c>
      <c r="E1074" s="21">
        <v>173.65950000000001</v>
      </c>
      <c r="L1074" s="23" t="str">
        <f>+_01_CODIGOS_Y_COSTOS_xlsm[[#This Row],[FABRICA]]&amp;_01_CODIGOS_Y_COSTOS_xlsm[[#This Row],[CODIGO]]</f>
        <v>OVNISA324</v>
      </c>
      <c r="M1074">
        <v>324</v>
      </c>
    </row>
    <row r="1075" spans="1:13" x14ac:dyDescent="0.35">
      <c r="A1075" t="s">
        <v>4975</v>
      </c>
      <c r="B1075" s="23" t="s">
        <v>1716</v>
      </c>
      <c r="C1075" t="s">
        <v>8534</v>
      </c>
      <c r="D1075" t="s">
        <v>8535</v>
      </c>
      <c r="E1075" s="21">
        <v>183.27799999999999</v>
      </c>
      <c r="L1075" s="23" t="str">
        <f>+_01_CODIGOS_Y_COSTOS_xlsm[[#This Row],[FABRICA]]&amp;_01_CODIGOS_Y_COSTOS_xlsm[[#This Row],[CODIGO]]</f>
        <v>OVNISA325</v>
      </c>
      <c r="M1075">
        <v>325</v>
      </c>
    </row>
    <row r="1076" spans="1:13" x14ac:dyDescent="0.35">
      <c r="A1076" t="s">
        <v>4975</v>
      </c>
      <c r="B1076" s="23" t="s">
        <v>1717</v>
      </c>
      <c r="C1076" t="s">
        <v>7934</v>
      </c>
      <c r="D1076" t="s">
        <v>8536</v>
      </c>
      <c r="E1076" s="21">
        <v>198.78389999999999</v>
      </c>
      <c r="L1076" s="23" t="str">
        <f>+_01_CODIGOS_Y_COSTOS_xlsm[[#This Row],[FABRICA]]&amp;_01_CODIGOS_Y_COSTOS_xlsm[[#This Row],[CODIGO]]</f>
        <v>OVNISA326</v>
      </c>
      <c r="M1076">
        <v>326</v>
      </c>
    </row>
    <row r="1077" spans="1:13" x14ac:dyDescent="0.35">
      <c r="A1077" t="s">
        <v>4975</v>
      </c>
      <c r="B1077" s="23" t="s">
        <v>1718</v>
      </c>
      <c r="C1077" t="s">
        <v>7936</v>
      </c>
      <c r="D1077" t="s">
        <v>1719</v>
      </c>
      <c r="E1077" s="21">
        <v>216.95</v>
      </c>
      <c r="L1077" s="23" t="str">
        <f>+_01_CODIGOS_Y_COSTOS_xlsm[[#This Row],[FABRICA]]&amp;_01_CODIGOS_Y_COSTOS_xlsm[[#This Row],[CODIGO]]</f>
        <v>OVNISA327</v>
      </c>
      <c r="M1077">
        <v>327</v>
      </c>
    </row>
    <row r="1078" spans="1:13" x14ac:dyDescent="0.35">
      <c r="A1078" t="s">
        <v>4975</v>
      </c>
      <c r="B1078" s="23" t="s">
        <v>1720</v>
      </c>
      <c r="C1078" t="s">
        <v>7938</v>
      </c>
      <c r="D1078" t="s">
        <v>8537</v>
      </c>
      <c r="E1078" s="21">
        <v>233.18029999999999</v>
      </c>
      <c r="L1078" s="23" t="str">
        <f>+_01_CODIGOS_Y_COSTOS_xlsm[[#This Row],[FABRICA]]&amp;_01_CODIGOS_Y_COSTOS_xlsm[[#This Row],[CODIGO]]</f>
        <v>OVNISA328</v>
      </c>
    </row>
    <row r="1079" spans="1:13" x14ac:dyDescent="0.35">
      <c r="A1079" t="s">
        <v>4975</v>
      </c>
      <c r="B1079" s="23" t="s">
        <v>1721</v>
      </c>
      <c r="C1079" t="s">
        <v>8538</v>
      </c>
      <c r="D1079" t="s">
        <v>8539</v>
      </c>
      <c r="E1079" s="21">
        <v>257.75979999999998</v>
      </c>
      <c r="L1079" s="23" t="str">
        <f>+_01_CODIGOS_Y_COSTOS_xlsm[[#This Row],[FABRICA]]&amp;_01_CODIGOS_Y_COSTOS_xlsm[[#This Row],[CODIGO]]</f>
        <v>OVNISA329</v>
      </c>
    </row>
    <row r="1080" spans="1:13" x14ac:dyDescent="0.35">
      <c r="A1080" t="s">
        <v>4975</v>
      </c>
      <c r="B1080" s="23" t="s">
        <v>1722</v>
      </c>
      <c r="C1080" t="s">
        <v>7940</v>
      </c>
      <c r="D1080" t="s">
        <v>8540</v>
      </c>
      <c r="E1080" s="21">
        <v>272.01350000000002</v>
      </c>
      <c r="L1080" s="23" t="str">
        <f>+_01_CODIGOS_Y_COSTOS_xlsm[[#This Row],[FABRICA]]&amp;_01_CODIGOS_Y_COSTOS_xlsm[[#This Row],[CODIGO]]</f>
        <v>OVNISA330</v>
      </c>
    </row>
    <row r="1081" spans="1:13" x14ac:dyDescent="0.35">
      <c r="A1081" t="s">
        <v>4975</v>
      </c>
      <c r="B1081" s="23" t="s">
        <v>1723</v>
      </c>
      <c r="C1081" t="s">
        <v>8541</v>
      </c>
      <c r="D1081" t="s">
        <v>1724</v>
      </c>
      <c r="E1081" s="21">
        <v>301.87549999999999</v>
      </c>
      <c r="L1081" s="23" t="str">
        <f>+_01_CODIGOS_Y_COSTOS_xlsm[[#This Row],[FABRICA]]&amp;_01_CODIGOS_Y_COSTOS_xlsm[[#This Row],[CODIGO]]</f>
        <v>OVNISA331</v>
      </c>
    </row>
    <row r="1082" spans="1:13" x14ac:dyDescent="0.35">
      <c r="A1082" t="s">
        <v>4975</v>
      </c>
      <c r="B1082" s="23" t="s">
        <v>1725</v>
      </c>
      <c r="C1082" t="s">
        <v>8033</v>
      </c>
      <c r="D1082" t="s">
        <v>1726</v>
      </c>
      <c r="E1082" s="21">
        <v>514.52850000000001</v>
      </c>
      <c r="L1082" s="23" t="str">
        <f>+_01_CODIGOS_Y_COSTOS_xlsm[[#This Row],[FABRICA]]&amp;_01_CODIGOS_Y_COSTOS_xlsm[[#This Row],[CODIGO]]</f>
        <v>OVNISA400</v>
      </c>
    </row>
    <row r="1083" spans="1:13" x14ac:dyDescent="0.35">
      <c r="A1083" t="s">
        <v>4975</v>
      </c>
      <c r="B1083" s="23" t="s">
        <v>1727</v>
      </c>
      <c r="C1083" t="s">
        <v>8034</v>
      </c>
      <c r="D1083" t="s">
        <v>1728</v>
      </c>
      <c r="E1083" s="21">
        <v>556.22249999999997</v>
      </c>
      <c r="L1083" s="23" t="str">
        <f>+_01_CODIGOS_Y_COSTOS_xlsm[[#This Row],[FABRICA]]&amp;_01_CODIGOS_Y_COSTOS_xlsm[[#This Row],[CODIGO]]</f>
        <v>OVNISA401</v>
      </c>
    </row>
    <row r="1084" spans="1:13" x14ac:dyDescent="0.35">
      <c r="A1084" t="s">
        <v>4975</v>
      </c>
      <c r="B1084" s="23" t="s">
        <v>1729</v>
      </c>
      <c r="C1084" t="s">
        <v>8035</v>
      </c>
      <c r="D1084" t="s">
        <v>1730</v>
      </c>
      <c r="E1084" s="21">
        <v>612.11099999999999</v>
      </c>
      <c r="L1084" s="23" t="str">
        <f>+_01_CODIGOS_Y_COSTOS_xlsm[[#This Row],[FABRICA]]&amp;_01_CODIGOS_Y_COSTOS_xlsm[[#This Row],[CODIGO]]</f>
        <v>OVNISA402</v>
      </c>
    </row>
    <row r="1085" spans="1:13" x14ac:dyDescent="0.35">
      <c r="A1085" t="s">
        <v>1732</v>
      </c>
      <c r="B1085" s="23" t="s">
        <v>1731</v>
      </c>
      <c r="C1085" t="s">
        <v>1733</v>
      </c>
      <c r="D1085" t="s">
        <v>1733</v>
      </c>
      <c r="E1085" s="21">
        <v>162</v>
      </c>
      <c r="L1085" s="23" t="str">
        <f>+_01_CODIGOS_Y_COSTOS_xlsm[[#This Row],[FABRICA]]&amp;_01_CODIGOS_Y_COSTOS_xlsm[[#This Row],[CODIGO]]</f>
        <v>INSERTOS4X6</v>
      </c>
    </row>
    <row r="1086" spans="1:13" x14ac:dyDescent="0.35">
      <c r="A1086" t="s">
        <v>1732</v>
      </c>
      <c r="B1086" s="23" t="s">
        <v>1734</v>
      </c>
      <c r="C1086" t="s">
        <v>1735</v>
      </c>
      <c r="D1086" t="s">
        <v>1735</v>
      </c>
      <c r="E1086" s="21">
        <v>180</v>
      </c>
      <c r="L1086" s="23" t="str">
        <f>+_01_CODIGOS_Y_COSTOS_xlsm[[#This Row],[FABRICA]]&amp;_01_CODIGOS_Y_COSTOS_xlsm[[#This Row],[CODIGO]]</f>
        <v>INSERTOS5X7</v>
      </c>
    </row>
    <row r="1087" spans="1:13" x14ac:dyDescent="0.35">
      <c r="A1087" t="s">
        <v>1732</v>
      </c>
      <c r="B1087" s="23" t="s">
        <v>1736</v>
      </c>
      <c r="C1087" t="s">
        <v>1737</v>
      </c>
      <c r="D1087" t="s">
        <v>1737</v>
      </c>
      <c r="E1087" s="21">
        <v>200</v>
      </c>
      <c r="L1087" s="23" t="str">
        <f>+_01_CODIGOS_Y_COSTOS_xlsm[[#This Row],[FABRICA]]&amp;_01_CODIGOS_Y_COSTOS_xlsm[[#This Row],[CODIGO]]</f>
        <v>INSERTOS6X8</v>
      </c>
    </row>
    <row r="1088" spans="1:13" x14ac:dyDescent="0.35">
      <c r="A1088" t="s">
        <v>1732</v>
      </c>
      <c r="B1088" s="23" t="s">
        <v>1738</v>
      </c>
      <c r="C1088" t="s">
        <v>1739</v>
      </c>
      <c r="D1088" t="s">
        <v>1739</v>
      </c>
      <c r="E1088" s="21">
        <v>220</v>
      </c>
      <c r="L1088" s="23" t="str">
        <f>+_01_CODIGOS_Y_COSTOS_xlsm[[#This Row],[FABRICA]]&amp;_01_CODIGOS_Y_COSTOS_xlsm[[#This Row],[CODIGO]]</f>
        <v>INSERTOS7X10</v>
      </c>
    </row>
    <row r="1089" spans="1:12" x14ac:dyDescent="0.35">
      <c r="A1089" t="s">
        <v>1732</v>
      </c>
      <c r="B1089" s="23" t="s">
        <v>1740</v>
      </c>
      <c r="C1089" t="s">
        <v>1741</v>
      </c>
      <c r="D1089" t="s">
        <v>1741</v>
      </c>
      <c r="E1089" s="21">
        <v>242</v>
      </c>
      <c r="L1089" s="23" t="str">
        <f>+_01_CODIGOS_Y_COSTOS_xlsm[[#This Row],[FABRICA]]&amp;_01_CODIGOS_Y_COSTOS_xlsm[[#This Row],[CODIGO]]</f>
        <v>INSERTOS8X1X11</v>
      </c>
    </row>
    <row r="1090" spans="1:12" x14ac:dyDescent="0.35">
      <c r="A1090" t="s">
        <v>1732</v>
      </c>
      <c r="B1090" s="23" t="s">
        <v>1742</v>
      </c>
      <c r="C1090" t="s">
        <v>1743</v>
      </c>
      <c r="D1090" t="s">
        <v>1743</v>
      </c>
      <c r="E1090" s="21">
        <v>255</v>
      </c>
      <c r="L1090" s="23" t="str">
        <f>+_01_CODIGOS_Y_COSTOS_xlsm[[#This Row],[FABRICA]]&amp;_01_CODIGOS_Y_COSTOS_xlsm[[#This Row],[CODIGO]]</f>
        <v>INSERTOS8X11</v>
      </c>
    </row>
    <row r="1091" spans="1:12" x14ac:dyDescent="0.35">
      <c r="A1091" t="s">
        <v>1732</v>
      </c>
      <c r="B1091" s="23" t="s">
        <v>1744</v>
      </c>
      <c r="C1091" t="s">
        <v>1745</v>
      </c>
      <c r="D1091" t="s">
        <v>1745</v>
      </c>
      <c r="E1091" s="21">
        <v>280.5</v>
      </c>
      <c r="L1091" s="23" t="str">
        <f>+_01_CODIGOS_Y_COSTOS_xlsm[[#This Row],[FABRICA]]&amp;_01_CODIGOS_Y_COSTOS_xlsm[[#This Row],[CODIGO]]</f>
        <v>INSERTOS9X12</v>
      </c>
    </row>
    <row r="1092" spans="1:12" x14ac:dyDescent="0.35">
      <c r="A1092" t="s">
        <v>1732</v>
      </c>
      <c r="B1092" s="23" t="s">
        <v>1746</v>
      </c>
      <c r="C1092" t="s">
        <v>1747</v>
      </c>
      <c r="D1092" t="s">
        <v>1747</v>
      </c>
      <c r="E1092" s="21">
        <v>308.55</v>
      </c>
      <c r="L1092" s="23" t="str">
        <f>+_01_CODIGOS_Y_COSTOS_xlsm[[#This Row],[FABRICA]]&amp;_01_CODIGOS_Y_COSTOS_xlsm[[#This Row],[CODIGO]]</f>
        <v>INSERTOS10X1X1/2</v>
      </c>
    </row>
    <row r="1093" spans="1:12" x14ac:dyDescent="0.35">
      <c r="A1093" t="s">
        <v>1732</v>
      </c>
      <c r="B1093" s="23" t="s">
        <v>1748</v>
      </c>
      <c r="C1093" t="s">
        <v>1749</v>
      </c>
      <c r="D1093" t="s">
        <v>1749</v>
      </c>
      <c r="E1093" s="21">
        <v>339.40499999999997</v>
      </c>
      <c r="L1093" s="23" t="str">
        <f>+_01_CODIGOS_Y_COSTOS_xlsm[[#This Row],[FABRICA]]&amp;_01_CODIGOS_Y_COSTOS_xlsm[[#This Row],[CODIGO]]</f>
        <v>INSERTOS10X1,25X1/2</v>
      </c>
    </row>
    <row r="1094" spans="1:12" x14ac:dyDescent="0.35">
      <c r="A1094" t="s">
        <v>1732</v>
      </c>
      <c r="B1094" s="23" t="s">
        <v>1750</v>
      </c>
      <c r="C1094" t="s">
        <v>1751</v>
      </c>
      <c r="D1094" t="s">
        <v>1751</v>
      </c>
      <c r="E1094" s="21">
        <v>307</v>
      </c>
      <c r="L1094" s="23" t="str">
        <f>+_01_CODIGOS_Y_COSTOS_xlsm[[#This Row],[FABRICA]]&amp;_01_CODIGOS_Y_COSTOS_xlsm[[#This Row],[CODIGO]]</f>
        <v>INSERTOS10x1,5x1/2</v>
      </c>
    </row>
    <row r="1095" spans="1:12" x14ac:dyDescent="0.35">
      <c r="A1095" t="s">
        <v>1732</v>
      </c>
      <c r="B1095" s="23" t="s">
        <v>1752</v>
      </c>
      <c r="C1095" t="s">
        <v>1753</v>
      </c>
      <c r="D1095" t="s">
        <v>1753</v>
      </c>
      <c r="E1095" s="21">
        <v>337.7</v>
      </c>
      <c r="L1095" s="23" t="str">
        <f>+_01_CODIGOS_Y_COSTOS_xlsm[[#This Row],[FABRICA]]&amp;_01_CODIGOS_Y_COSTOS_xlsm[[#This Row],[CODIGO]]</f>
        <v>INSERTOS11x14</v>
      </c>
    </row>
    <row r="1096" spans="1:12" x14ac:dyDescent="0.35">
      <c r="A1096" t="s">
        <v>1732</v>
      </c>
      <c r="B1096" s="23" t="s">
        <v>1754</v>
      </c>
      <c r="C1096" t="s">
        <v>1755</v>
      </c>
      <c r="D1096" t="s">
        <v>1755</v>
      </c>
      <c r="E1096" s="21">
        <v>506</v>
      </c>
      <c r="L1096" s="23" t="str">
        <f>+_01_CODIGOS_Y_COSTOS_xlsm[[#This Row],[FABRICA]]&amp;_01_CODIGOS_Y_COSTOS_xlsm[[#This Row],[CODIGO]]</f>
        <v>INSERTOS12x1,25x16</v>
      </c>
    </row>
    <row r="1097" spans="1:12" x14ac:dyDescent="0.35">
      <c r="A1097" t="s">
        <v>1732</v>
      </c>
      <c r="B1097" s="23" t="s">
        <v>1756</v>
      </c>
      <c r="C1097" t="s">
        <v>1757</v>
      </c>
      <c r="D1097" t="s">
        <v>1757</v>
      </c>
      <c r="E1097" s="21">
        <v>506</v>
      </c>
      <c r="L1097" s="23" t="str">
        <f>+_01_CODIGOS_Y_COSTOS_xlsm[[#This Row],[FABRICA]]&amp;_01_CODIGOS_Y_COSTOS_xlsm[[#This Row],[CODIGO]]</f>
        <v>INSERTOS12x1,5x16</v>
      </c>
    </row>
    <row r="1098" spans="1:12" x14ac:dyDescent="0.35">
      <c r="A1098" t="s">
        <v>1732</v>
      </c>
      <c r="B1098" s="23" t="s">
        <v>1758</v>
      </c>
      <c r="C1098" t="s">
        <v>1759</v>
      </c>
      <c r="D1098" t="s">
        <v>1759</v>
      </c>
      <c r="E1098" s="21">
        <v>556.6</v>
      </c>
      <c r="L1098" s="23" t="str">
        <f>+_01_CODIGOS_Y_COSTOS_xlsm[[#This Row],[FABRICA]]&amp;_01_CODIGOS_Y_COSTOS_xlsm[[#This Row],[CODIGO]]</f>
        <v>INSERTOS12x1,75x16</v>
      </c>
    </row>
    <row r="1099" spans="1:12" x14ac:dyDescent="0.35">
      <c r="A1099" t="s">
        <v>1732</v>
      </c>
      <c r="B1099" s="23" t="s">
        <v>1760</v>
      </c>
      <c r="C1099" t="s">
        <v>1761</v>
      </c>
      <c r="D1099" t="s">
        <v>1761</v>
      </c>
      <c r="E1099" s="21">
        <v>147.99940000000001</v>
      </c>
      <c r="L1099" s="23" t="str">
        <f>+_01_CODIGOS_Y_COSTOS_xlsm[[#This Row],[FABRICA]]&amp;_01_CODIGOS_Y_COSTOS_xlsm[[#This Row],[CODIGO]]</f>
        <v>INSERTOS1/4x3/8</v>
      </c>
    </row>
    <row r="1100" spans="1:12" x14ac:dyDescent="0.35">
      <c r="A1100" t="s">
        <v>1732</v>
      </c>
      <c r="B1100" s="23" t="s">
        <v>1762</v>
      </c>
      <c r="C1100" t="s">
        <v>1763</v>
      </c>
      <c r="D1100" t="s">
        <v>1763</v>
      </c>
      <c r="E1100" s="21">
        <v>147.99940000000001</v>
      </c>
      <c r="L1100" s="23" t="str">
        <f>+_01_CODIGOS_Y_COSTOS_xlsm[[#This Row],[FABRICA]]&amp;_01_CODIGOS_Y_COSTOS_xlsm[[#This Row],[CODIGO]]</f>
        <v>INSERTOS5/16x7/16</v>
      </c>
    </row>
    <row r="1101" spans="1:12" x14ac:dyDescent="0.35">
      <c r="A1101" t="s">
        <v>1732</v>
      </c>
      <c r="B1101" s="23" t="s">
        <v>1764</v>
      </c>
      <c r="C1101" t="s">
        <v>1765</v>
      </c>
      <c r="D1101" t="s">
        <v>1765</v>
      </c>
      <c r="E1101" s="21">
        <v>147.99940000000001</v>
      </c>
      <c r="L1101" s="23" t="str">
        <f>+_01_CODIGOS_Y_COSTOS_xlsm[[#This Row],[FABRICA]]&amp;_01_CODIGOS_Y_COSTOS_xlsm[[#This Row],[CODIGO]]</f>
        <v>INSERTOS5/16x11</v>
      </c>
    </row>
    <row r="1102" spans="1:12" x14ac:dyDescent="0.35">
      <c r="A1102" t="s">
        <v>1732</v>
      </c>
      <c r="B1102" s="23" t="s">
        <v>1766</v>
      </c>
      <c r="C1102" t="s">
        <v>1767</v>
      </c>
      <c r="D1102" t="s">
        <v>1767</v>
      </c>
      <c r="E1102" s="21">
        <v>147.99940000000001</v>
      </c>
      <c r="L1102" s="23" t="str">
        <f>+_01_CODIGOS_Y_COSTOS_xlsm[[#This Row],[FABRICA]]&amp;_01_CODIGOS_Y_COSTOS_xlsm[[#This Row],[CODIGO]]</f>
        <v>INSERTOS7/16 × 14</v>
      </c>
    </row>
    <row r="1103" spans="1:12" x14ac:dyDescent="0.35">
      <c r="A1103" t="s">
        <v>1732</v>
      </c>
      <c r="B1103" s="23" t="s">
        <v>6098</v>
      </c>
      <c r="C1103" t="s">
        <v>1768</v>
      </c>
      <c r="D1103" t="s">
        <v>1768</v>
      </c>
      <c r="E1103" s="21">
        <v>147.99940000000001</v>
      </c>
      <c r="L1103" s="23" t="str">
        <f>+_01_CODIGOS_Y_COSTOS_xlsm[[#This Row],[FABRICA]]&amp;_01_CODIGOS_Y_COSTOS_xlsm[[#This Row],[CODIGO]]</f>
        <v>INSERTOS3/8x1/2</v>
      </c>
    </row>
    <row r="1104" spans="1:12" x14ac:dyDescent="0.35">
      <c r="A1104" t="s">
        <v>1732</v>
      </c>
      <c r="B1104" s="23" t="s">
        <v>1769</v>
      </c>
      <c r="C1104" t="s">
        <v>1770</v>
      </c>
      <c r="D1104" t="s">
        <v>1770</v>
      </c>
      <c r="E1104" s="21">
        <v>785.8</v>
      </c>
      <c r="L1104" s="23" t="str">
        <f>+_01_CODIGOS_Y_COSTOS_xlsm[[#This Row],[FABRICA]]&amp;_01_CODIGOS_Y_COSTOS_xlsm[[#This Row],[CODIGO]]</f>
        <v>INSERTOSBUJIA</v>
      </c>
    </row>
    <row r="1105" spans="1:12" x14ac:dyDescent="0.35">
      <c r="A1105" t="s">
        <v>1732</v>
      </c>
      <c r="B1105" s="23" t="s">
        <v>1771</v>
      </c>
      <c r="C1105" t="s">
        <v>1772</v>
      </c>
      <c r="D1105" t="s">
        <v>1772</v>
      </c>
      <c r="E1105" s="21">
        <v>215.78399999999999</v>
      </c>
      <c r="L1105" s="23" t="str">
        <f>+_01_CODIGOS_Y_COSTOS_xlsm[[#This Row],[FABRICA]]&amp;_01_CODIGOS_Y_COSTOS_xlsm[[#This Row],[CODIGO]]</f>
        <v>INSERTOSArand. Tapa - 8x18</v>
      </c>
    </row>
    <row r="1106" spans="1:12" x14ac:dyDescent="0.35">
      <c r="A1106" t="s">
        <v>1732</v>
      </c>
      <c r="B1106" s="23" t="s">
        <v>1773</v>
      </c>
      <c r="C1106" t="s">
        <v>1774</v>
      </c>
      <c r="D1106" t="s">
        <v>1774</v>
      </c>
      <c r="E1106" s="21">
        <v>239.76</v>
      </c>
      <c r="L1106" s="23" t="str">
        <f>+_01_CODIGOS_Y_COSTOS_xlsm[[#This Row],[FABRICA]]&amp;_01_CODIGOS_Y_COSTOS_xlsm[[#This Row],[CODIGO]]</f>
        <v>INSERTOSArand. Tapa - 10x20</v>
      </c>
    </row>
    <row r="1107" spans="1:12" x14ac:dyDescent="0.35">
      <c r="A1107" t="s">
        <v>1732</v>
      </c>
      <c r="B1107" s="23" t="s">
        <v>1775</v>
      </c>
      <c r="C1107" t="s">
        <v>1776</v>
      </c>
      <c r="D1107" t="s">
        <v>1776</v>
      </c>
      <c r="E1107" s="21">
        <v>266.39999999999998</v>
      </c>
      <c r="L1107" s="23" t="str">
        <f>+_01_CODIGOS_Y_COSTOS_xlsm[[#This Row],[FABRICA]]&amp;_01_CODIGOS_Y_COSTOS_xlsm[[#This Row],[CODIGO]]</f>
        <v>INSERTOSArand. Tapa - 11x22</v>
      </c>
    </row>
    <row r="1108" spans="1:12" x14ac:dyDescent="0.35">
      <c r="A1108" t="s">
        <v>1732</v>
      </c>
      <c r="B1108" s="23" t="s">
        <v>1777</v>
      </c>
      <c r="C1108" t="s">
        <v>1778</v>
      </c>
      <c r="D1108" t="s">
        <v>1778</v>
      </c>
      <c r="E1108" s="21">
        <v>296</v>
      </c>
      <c r="L1108" s="23" t="str">
        <f>+_01_CODIGOS_Y_COSTOS_xlsm[[#This Row],[FABRICA]]&amp;_01_CODIGOS_Y_COSTOS_xlsm[[#This Row],[CODIGO]]</f>
        <v>INSERTOSArand. Tapa - 12x24</v>
      </c>
    </row>
    <row r="1109" spans="1:12" x14ac:dyDescent="0.35">
      <c r="A1109" t="s">
        <v>1732</v>
      </c>
      <c r="B1109" s="23" t="s">
        <v>1779</v>
      </c>
      <c r="C1109" t="s">
        <v>1780</v>
      </c>
      <c r="D1109" t="s">
        <v>1780</v>
      </c>
      <c r="E1109" s="21">
        <v>293.39999999999998</v>
      </c>
      <c r="L1109" s="23" t="str">
        <f>+_01_CODIGOS_Y_COSTOS_xlsm[[#This Row],[FABRICA]]&amp;_01_CODIGOS_Y_COSTOS_xlsm[[#This Row],[CODIGO]]</f>
        <v>INSERTOSArand. Tapa - 13x24</v>
      </c>
    </row>
    <row r="1110" spans="1:12" x14ac:dyDescent="0.35">
      <c r="A1110" t="s">
        <v>1732</v>
      </c>
      <c r="B1110" s="23" t="s">
        <v>1781</v>
      </c>
      <c r="C1110" t="s">
        <v>1782</v>
      </c>
      <c r="D1110" t="s">
        <v>1782</v>
      </c>
      <c r="E1110" s="21">
        <v>326</v>
      </c>
      <c r="L1110" s="23" t="str">
        <f>+_01_CODIGOS_Y_COSTOS_xlsm[[#This Row],[FABRICA]]&amp;_01_CODIGOS_Y_COSTOS_xlsm[[#This Row],[CODIGO]]</f>
        <v>INSERTOSArand. Tapa - 14x26</v>
      </c>
    </row>
    <row r="1111" spans="1:12" x14ac:dyDescent="0.35">
      <c r="A1111" t="s">
        <v>4278</v>
      </c>
      <c r="B1111" s="23" t="s">
        <v>1783</v>
      </c>
      <c r="C1111" t="s">
        <v>8542</v>
      </c>
      <c r="D1111" t="s">
        <v>1785</v>
      </c>
      <c r="E1111" s="21">
        <v>261.9896</v>
      </c>
      <c r="L1111" s="23" t="str">
        <f>+_01_CODIGOS_Y_COSTOS_xlsm[[#This Row],[FABRICA]]&amp;_01_CODIGOS_Y_COSTOS_xlsm[[#This Row],[CODIGO]]</f>
        <v>GUSTAVO4000</v>
      </c>
    </row>
    <row r="1112" spans="1:12" x14ac:dyDescent="0.35">
      <c r="A1112" t="s">
        <v>4278</v>
      </c>
      <c r="B1112" s="23" t="s">
        <v>1786</v>
      </c>
      <c r="C1112" t="s">
        <v>8543</v>
      </c>
      <c r="D1112" t="s">
        <v>1787</v>
      </c>
      <c r="E1112" s="21">
        <v>249.51390000000001</v>
      </c>
      <c r="L1112" s="23" t="str">
        <f>+_01_CODIGOS_Y_COSTOS_xlsm[[#This Row],[FABRICA]]&amp;_01_CODIGOS_Y_COSTOS_xlsm[[#This Row],[CODIGO]]</f>
        <v>GUSTAVO4001</v>
      </c>
    </row>
    <row r="1113" spans="1:12" x14ac:dyDescent="0.35">
      <c r="A1113" t="s">
        <v>4278</v>
      </c>
      <c r="B1113" s="23" t="s">
        <v>1788</v>
      </c>
      <c r="C1113" t="s">
        <v>8544</v>
      </c>
      <c r="D1113" t="s">
        <v>1789</v>
      </c>
      <c r="E1113" s="21">
        <v>249.51390000000001</v>
      </c>
      <c r="L1113" s="23" t="str">
        <f>+_01_CODIGOS_Y_COSTOS_xlsm[[#This Row],[FABRICA]]&amp;_01_CODIGOS_Y_COSTOS_xlsm[[#This Row],[CODIGO]]</f>
        <v>GUSTAVO4003</v>
      </c>
    </row>
    <row r="1114" spans="1:12" x14ac:dyDescent="0.35">
      <c r="A1114" t="s">
        <v>4278</v>
      </c>
      <c r="B1114" s="23" t="s">
        <v>1790</v>
      </c>
      <c r="C1114" t="s">
        <v>8545</v>
      </c>
      <c r="D1114" t="s">
        <v>1791</v>
      </c>
      <c r="E1114" s="21">
        <v>270.30669999999998</v>
      </c>
      <c r="L1114" s="23" t="str">
        <f>+_01_CODIGOS_Y_COSTOS_xlsm[[#This Row],[FABRICA]]&amp;_01_CODIGOS_Y_COSTOS_xlsm[[#This Row],[CODIGO]]</f>
        <v>GUSTAVO4006</v>
      </c>
    </row>
    <row r="1115" spans="1:12" x14ac:dyDescent="0.35">
      <c r="A1115" t="s">
        <v>4278</v>
      </c>
      <c r="B1115" s="23" t="s">
        <v>1792</v>
      </c>
      <c r="C1115" t="s">
        <v>8546</v>
      </c>
      <c r="D1115" t="s">
        <v>1793</v>
      </c>
      <c r="E1115" s="21">
        <v>391.1191</v>
      </c>
      <c r="L1115" s="23" t="str">
        <f>+_01_CODIGOS_Y_COSTOS_xlsm[[#This Row],[FABRICA]]&amp;_01_CODIGOS_Y_COSTOS_xlsm[[#This Row],[CODIGO]]</f>
        <v>GUSTAVO4010</v>
      </c>
    </row>
    <row r="1116" spans="1:12" x14ac:dyDescent="0.35">
      <c r="A1116" t="s">
        <v>4278</v>
      </c>
      <c r="B1116" s="23" t="s">
        <v>1794</v>
      </c>
      <c r="C1116" t="s">
        <v>8547</v>
      </c>
      <c r="D1116" t="s">
        <v>1795</v>
      </c>
      <c r="E1116" s="21">
        <v>312.05869999999999</v>
      </c>
      <c r="L1116" s="23" t="str">
        <f>+_01_CODIGOS_Y_COSTOS_xlsm[[#This Row],[FABRICA]]&amp;_01_CODIGOS_Y_COSTOS_xlsm[[#This Row],[CODIGO]]</f>
        <v>GUSTAVO4013</v>
      </c>
    </row>
    <row r="1117" spans="1:12" x14ac:dyDescent="0.35">
      <c r="A1117" t="s">
        <v>4278</v>
      </c>
      <c r="B1117" s="23" t="s">
        <v>1796</v>
      </c>
      <c r="C1117" t="s">
        <v>8548</v>
      </c>
      <c r="D1117" t="s">
        <v>1797</v>
      </c>
      <c r="E1117" s="21">
        <v>302.74349999999998</v>
      </c>
      <c r="L1117" s="23" t="str">
        <f>+_01_CODIGOS_Y_COSTOS_xlsm[[#This Row],[FABRICA]]&amp;_01_CODIGOS_Y_COSTOS_xlsm[[#This Row],[CODIGO]]</f>
        <v>GUSTAVO4014</v>
      </c>
    </row>
    <row r="1118" spans="1:12" x14ac:dyDescent="0.35">
      <c r="A1118" t="s">
        <v>4278</v>
      </c>
      <c r="B1118" s="23" t="s">
        <v>1798</v>
      </c>
      <c r="C1118" t="s">
        <v>8549</v>
      </c>
      <c r="D1118" t="s">
        <v>1799</v>
      </c>
      <c r="E1118" s="21">
        <v>326.03149999999999</v>
      </c>
      <c r="L1118" s="23" t="str">
        <f>+_01_CODIGOS_Y_COSTOS_xlsm[[#This Row],[FABRICA]]&amp;_01_CODIGOS_Y_COSTOS_xlsm[[#This Row],[CODIGO]]</f>
        <v>GUSTAVO4043</v>
      </c>
    </row>
    <row r="1119" spans="1:12" x14ac:dyDescent="0.35">
      <c r="A1119" t="s">
        <v>4278</v>
      </c>
      <c r="B1119" s="23" t="s">
        <v>1800</v>
      </c>
      <c r="C1119" t="s">
        <v>8550</v>
      </c>
      <c r="D1119" t="s">
        <v>1801</v>
      </c>
      <c r="E1119" s="21">
        <v>2106.9409000000001</v>
      </c>
      <c r="L1119" s="23" t="str">
        <f>+_01_CODIGOS_Y_COSTOS_xlsm[[#This Row],[FABRICA]]&amp;_01_CODIGOS_Y_COSTOS_xlsm[[#This Row],[CODIGO]]</f>
        <v>GUSTAVO4025</v>
      </c>
    </row>
    <row r="1120" spans="1:12" x14ac:dyDescent="0.35">
      <c r="A1120" t="s">
        <v>4278</v>
      </c>
      <c r="B1120" s="23" t="s">
        <v>1802</v>
      </c>
      <c r="C1120" t="s">
        <v>8551</v>
      </c>
      <c r="D1120" t="s">
        <v>1803</v>
      </c>
      <c r="E1120" s="21">
        <v>2106.9409000000001</v>
      </c>
      <c r="L1120" s="23" t="str">
        <f>+_01_CODIGOS_Y_COSTOS_xlsm[[#This Row],[FABRICA]]&amp;_01_CODIGOS_Y_COSTOS_xlsm[[#This Row],[CODIGO]]</f>
        <v>GUSTAVO4026</v>
      </c>
    </row>
    <row r="1121" spans="1:12" x14ac:dyDescent="0.35">
      <c r="A1121" t="s">
        <v>4278</v>
      </c>
      <c r="B1121" s="23" t="s">
        <v>1804</v>
      </c>
      <c r="C1121" t="s">
        <v>8552</v>
      </c>
      <c r="D1121" t="s">
        <v>1805</v>
      </c>
      <c r="E1121" s="21">
        <v>2106.9409000000001</v>
      </c>
      <c r="L1121" s="23" t="str">
        <f>+_01_CODIGOS_Y_COSTOS_xlsm[[#This Row],[FABRICA]]&amp;_01_CODIGOS_Y_COSTOS_xlsm[[#This Row],[CODIGO]]</f>
        <v>GUSTAVO4027</v>
      </c>
    </row>
    <row r="1122" spans="1:12" x14ac:dyDescent="0.35">
      <c r="A1122" t="s">
        <v>4278</v>
      </c>
      <c r="B1122" s="23" t="s">
        <v>1806</v>
      </c>
      <c r="C1122" t="s">
        <v>8553</v>
      </c>
      <c r="D1122" t="s">
        <v>1807</v>
      </c>
      <c r="E1122" s="21">
        <v>2106.9409000000001</v>
      </c>
      <c r="L1122" s="23" t="str">
        <f>+_01_CODIGOS_Y_COSTOS_xlsm[[#This Row],[FABRICA]]&amp;_01_CODIGOS_Y_COSTOS_xlsm[[#This Row],[CODIGO]]</f>
        <v>GUSTAVO4028</v>
      </c>
    </row>
    <row r="1123" spans="1:12" x14ac:dyDescent="0.35">
      <c r="A1123" t="s">
        <v>4278</v>
      </c>
      <c r="B1123" s="23" t="s">
        <v>1808</v>
      </c>
      <c r="C1123" t="s">
        <v>8554</v>
      </c>
      <c r="D1123" t="s">
        <v>1809</v>
      </c>
      <c r="E1123" s="21">
        <v>2106.9409000000001</v>
      </c>
      <c r="L1123" s="23" t="str">
        <f>+_01_CODIGOS_Y_COSTOS_xlsm[[#This Row],[FABRICA]]&amp;_01_CODIGOS_Y_COSTOS_xlsm[[#This Row],[CODIGO]]</f>
        <v>GUSTAVO4029</v>
      </c>
    </row>
    <row r="1124" spans="1:12" x14ac:dyDescent="0.35">
      <c r="A1124" t="s">
        <v>4278</v>
      </c>
      <c r="B1124" s="23" t="s">
        <v>1810</v>
      </c>
      <c r="C1124" t="s">
        <v>8555</v>
      </c>
      <c r="D1124" t="s">
        <v>1811</v>
      </c>
      <c r="E1124" s="21">
        <v>475.45080000000002</v>
      </c>
      <c r="L1124" s="23" t="str">
        <f>+_01_CODIGOS_Y_COSTOS_xlsm[[#This Row],[FABRICA]]&amp;_01_CODIGOS_Y_COSTOS_xlsm[[#This Row],[CODIGO]]</f>
        <v>GUSTAVO4106</v>
      </c>
    </row>
    <row r="1125" spans="1:12" x14ac:dyDescent="0.35">
      <c r="A1125" t="s">
        <v>4278</v>
      </c>
      <c r="B1125" s="23" t="s">
        <v>1812</v>
      </c>
      <c r="C1125" t="s">
        <v>8556</v>
      </c>
      <c r="D1125" t="s">
        <v>1813</v>
      </c>
      <c r="E1125" s="21">
        <v>2151.2975000000001</v>
      </c>
      <c r="L1125" s="23" t="str">
        <f>+_01_CODIGOS_Y_COSTOS_xlsm[[#This Row],[FABRICA]]&amp;_01_CODIGOS_Y_COSTOS_xlsm[[#This Row],[CODIGO]]</f>
        <v>GUSTAVO4005</v>
      </c>
    </row>
    <row r="1126" spans="1:12" x14ac:dyDescent="0.35">
      <c r="A1126" t="s">
        <v>4278</v>
      </c>
      <c r="B1126" s="23" t="s">
        <v>1814</v>
      </c>
      <c r="C1126" t="s">
        <v>8557</v>
      </c>
      <c r="D1126" t="s">
        <v>1815</v>
      </c>
      <c r="E1126" s="21">
        <v>178.35290000000001</v>
      </c>
      <c r="L1126" s="23" t="str">
        <f>+_01_CODIGOS_Y_COSTOS_xlsm[[#This Row],[FABRICA]]&amp;_01_CODIGOS_Y_COSTOS_xlsm[[#This Row],[CODIGO]]</f>
        <v>GUSTAVO4051</v>
      </c>
    </row>
    <row r="1127" spans="1:12" x14ac:dyDescent="0.35">
      <c r="A1127" t="s">
        <v>4278</v>
      </c>
      <c r="B1127" s="23" t="s">
        <v>1816</v>
      </c>
      <c r="C1127" t="s">
        <v>8558</v>
      </c>
      <c r="D1127" t="s">
        <v>1817</v>
      </c>
      <c r="E1127" s="21">
        <v>194.5668</v>
      </c>
      <c r="L1127" s="23" t="str">
        <f>+_01_CODIGOS_Y_COSTOS_xlsm[[#This Row],[FABRICA]]&amp;_01_CODIGOS_Y_COSTOS_xlsm[[#This Row],[CODIGO]]</f>
        <v>GUSTAVO4052</v>
      </c>
    </row>
    <row r="1128" spans="1:12" x14ac:dyDescent="0.35">
      <c r="A1128" t="s">
        <v>4278</v>
      </c>
      <c r="B1128" s="23" t="s">
        <v>1818</v>
      </c>
      <c r="C1128" t="s">
        <v>8559</v>
      </c>
      <c r="D1128" t="s">
        <v>1819</v>
      </c>
      <c r="E1128" s="21">
        <v>210.7807</v>
      </c>
      <c r="L1128" s="23" t="str">
        <f>+_01_CODIGOS_Y_COSTOS_xlsm[[#This Row],[FABRICA]]&amp;_01_CODIGOS_Y_COSTOS_xlsm[[#This Row],[CODIGO]]</f>
        <v>GUSTAVO4053</v>
      </c>
    </row>
    <row r="1129" spans="1:12" x14ac:dyDescent="0.35">
      <c r="A1129" t="s">
        <v>4278</v>
      </c>
      <c r="B1129" s="23" t="s">
        <v>1820</v>
      </c>
      <c r="C1129" t="s">
        <v>8560</v>
      </c>
      <c r="D1129" t="s">
        <v>1821</v>
      </c>
      <c r="E1129" s="21">
        <v>226.99459999999999</v>
      </c>
      <c r="L1129" s="23" t="str">
        <f>+_01_CODIGOS_Y_COSTOS_xlsm[[#This Row],[FABRICA]]&amp;_01_CODIGOS_Y_COSTOS_xlsm[[#This Row],[CODIGO]]</f>
        <v>GUSTAVO4054</v>
      </c>
    </row>
    <row r="1130" spans="1:12" x14ac:dyDescent="0.35">
      <c r="A1130" t="s">
        <v>4278</v>
      </c>
      <c r="B1130" s="23" t="s">
        <v>1822</v>
      </c>
      <c r="C1130" t="s">
        <v>8561</v>
      </c>
      <c r="D1130" t="s">
        <v>1823</v>
      </c>
      <c r="E1130" s="21">
        <v>254.04040000000001</v>
      </c>
      <c r="L1130" s="23" t="str">
        <f>+_01_CODIGOS_Y_COSTOS_xlsm[[#This Row],[FABRICA]]&amp;_01_CODIGOS_Y_COSTOS_xlsm[[#This Row],[CODIGO]]</f>
        <v>GUSTAVO4055</v>
      </c>
    </row>
    <row r="1131" spans="1:12" x14ac:dyDescent="0.35">
      <c r="A1131" t="s">
        <v>4278</v>
      </c>
      <c r="B1131" s="23" t="s">
        <v>1824</v>
      </c>
      <c r="C1131" t="s">
        <v>8562</v>
      </c>
      <c r="D1131" t="s">
        <v>1825</v>
      </c>
      <c r="E1131" s="21">
        <v>268.42009999999999</v>
      </c>
      <c r="L1131" s="23" t="str">
        <f>+_01_CODIGOS_Y_COSTOS_xlsm[[#This Row],[FABRICA]]&amp;_01_CODIGOS_Y_COSTOS_xlsm[[#This Row],[CODIGO]]</f>
        <v>GUSTAVO4056</v>
      </c>
    </row>
    <row r="1132" spans="1:12" x14ac:dyDescent="0.35">
      <c r="A1132" t="s">
        <v>4278</v>
      </c>
      <c r="B1132" s="23" t="s">
        <v>1826</v>
      </c>
      <c r="C1132" t="s">
        <v>8563</v>
      </c>
      <c r="D1132" t="s">
        <v>1827</v>
      </c>
      <c r="E1132" s="21">
        <v>287.59289999999999</v>
      </c>
      <c r="L1132" s="23" t="str">
        <f>+_01_CODIGOS_Y_COSTOS_xlsm[[#This Row],[FABRICA]]&amp;_01_CODIGOS_Y_COSTOS_xlsm[[#This Row],[CODIGO]]</f>
        <v>GUSTAVO4057</v>
      </c>
    </row>
    <row r="1133" spans="1:12" x14ac:dyDescent="0.35">
      <c r="A1133" t="s">
        <v>4278</v>
      </c>
      <c r="B1133" s="23" t="s">
        <v>1828</v>
      </c>
      <c r="C1133" t="s">
        <v>8564</v>
      </c>
      <c r="D1133" t="s">
        <v>1829</v>
      </c>
      <c r="E1133" s="21">
        <v>306.76580000000001</v>
      </c>
      <c r="L1133" s="23" t="str">
        <f>+_01_CODIGOS_Y_COSTOS_xlsm[[#This Row],[FABRICA]]&amp;_01_CODIGOS_Y_COSTOS_xlsm[[#This Row],[CODIGO]]</f>
        <v>GUSTAVO4058</v>
      </c>
    </row>
    <row r="1134" spans="1:12" x14ac:dyDescent="0.35">
      <c r="A1134" t="s">
        <v>4278</v>
      </c>
      <c r="B1134" s="23" t="s">
        <v>1830</v>
      </c>
      <c r="C1134" t="s">
        <v>8565</v>
      </c>
      <c r="D1134" t="s">
        <v>1831</v>
      </c>
      <c r="E1134" s="21">
        <v>335.52510000000001</v>
      </c>
      <c r="L1134" s="23" t="str">
        <f>+_01_CODIGOS_Y_COSTOS_xlsm[[#This Row],[FABRICA]]&amp;_01_CODIGOS_Y_COSTOS_xlsm[[#This Row],[CODIGO]]</f>
        <v>GUSTAVO4059</v>
      </c>
    </row>
    <row r="1135" spans="1:12" x14ac:dyDescent="0.35">
      <c r="A1135" t="s">
        <v>4278</v>
      </c>
      <c r="B1135" s="23" t="s">
        <v>1832</v>
      </c>
      <c r="C1135" t="s">
        <v>8566</v>
      </c>
      <c r="D1135" t="s">
        <v>1833</v>
      </c>
      <c r="E1135" s="21">
        <v>708</v>
      </c>
      <c r="L1135" s="23" t="str">
        <f>+_01_CODIGOS_Y_COSTOS_xlsm[[#This Row],[FABRICA]]&amp;_01_CODIGOS_Y_COSTOS_xlsm[[#This Row],[CODIGO]]</f>
        <v>GUSTAVO4305</v>
      </c>
    </row>
    <row r="1136" spans="1:12" x14ac:dyDescent="0.35">
      <c r="A1136" t="s">
        <v>4278</v>
      </c>
      <c r="B1136" s="23" t="s">
        <v>1834</v>
      </c>
      <c r="C1136" t="s">
        <v>8567</v>
      </c>
      <c r="D1136" t="s">
        <v>1835</v>
      </c>
      <c r="E1136" s="21">
        <v>708</v>
      </c>
      <c r="L1136" s="23" t="str">
        <f>+_01_CODIGOS_Y_COSTOS_xlsm[[#This Row],[FABRICA]]&amp;_01_CODIGOS_Y_COSTOS_xlsm[[#This Row],[CODIGO]]</f>
        <v>GUSTAVO4306</v>
      </c>
    </row>
    <row r="1137" spans="1:12" x14ac:dyDescent="0.35">
      <c r="A1137" t="s">
        <v>4278</v>
      </c>
      <c r="B1137" s="23" t="s">
        <v>1836</v>
      </c>
      <c r="C1137" t="s">
        <v>8568</v>
      </c>
      <c r="D1137" t="s">
        <v>1837</v>
      </c>
      <c r="E1137" s="21">
        <v>542.42150000000004</v>
      </c>
      <c r="L1137" s="23" t="str">
        <f>+_01_CODIGOS_Y_COSTOS_xlsm[[#This Row],[FABRICA]]&amp;_01_CODIGOS_Y_COSTOS_xlsm[[#This Row],[CODIGO]]</f>
        <v>GUSTAVO4321</v>
      </c>
    </row>
    <row r="1138" spans="1:12" x14ac:dyDescent="0.35">
      <c r="A1138" t="s">
        <v>4278</v>
      </c>
      <c r="B1138" s="23" t="s">
        <v>1838</v>
      </c>
      <c r="C1138" t="s">
        <v>8569</v>
      </c>
      <c r="D1138" t="s">
        <v>1839</v>
      </c>
      <c r="E1138" s="21">
        <v>543.38580000000002</v>
      </c>
      <c r="L1138" s="23" t="str">
        <f>+_01_CODIGOS_Y_COSTOS_xlsm[[#This Row],[FABRICA]]&amp;_01_CODIGOS_Y_COSTOS_xlsm[[#This Row],[CODIGO]]</f>
        <v>GUSTAVO4326</v>
      </c>
    </row>
    <row r="1139" spans="1:12" x14ac:dyDescent="0.35">
      <c r="A1139" t="s">
        <v>4278</v>
      </c>
      <c r="B1139" s="23" t="s">
        <v>1840</v>
      </c>
      <c r="C1139" t="s">
        <v>8570</v>
      </c>
      <c r="D1139" t="s">
        <v>1841</v>
      </c>
      <c r="E1139" s="21">
        <v>249.51390000000001</v>
      </c>
      <c r="L1139" s="23" t="str">
        <f>+_01_CODIGOS_Y_COSTOS_xlsm[[#This Row],[FABRICA]]&amp;_01_CODIGOS_Y_COSTOS_xlsm[[#This Row],[CODIGO]]</f>
        <v>GUSTAVO4007</v>
      </c>
    </row>
    <row r="1140" spans="1:12" x14ac:dyDescent="0.35">
      <c r="A1140" t="s">
        <v>4278</v>
      </c>
      <c r="B1140" s="23" t="s">
        <v>1842</v>
      </c>
      <c r="C1140" t="s">
        <v>8571</v>
      </c>
      <c r="D1140" t="s">
        <v>1843</v>
      </c>
      <c r="E1140" s="21">
        <v>249.51390000000001</v>
      </c>
      <c r="L1140" s="23" t="str">
        <f>+_01_CODIGOS_Y_COSTOS_xlsm[[#This Row],[FABRICA]]&amp;_01_CODIGOS_Y_COSTOS_xlsm[[#This Row],[CODIGO]]</f>
        <v>GUSTAVO4004</v>
      </c>
    </row>
    <row r="1141" spans="1:12" x14ac:dyDescent="0.35">
      <c r="A1141" t="s">
        <v>4278</v>
      </c>
      <c r="B1141" s="23" t="s">
        <v>1844</v>
      </c>
      <c r="C1141" t="s">
        <v>8572</v>
      </c>
      <c r="D1141" t="s">
        <v>1845</v>
      </c>
      <c r="E1141" s="21">
        <v>268.52350000000001</v>
      </c>
      <c r="L1141" s="23" t="str">
        <f>+_01_CODIGOS_Y_COSTOS_xlsm[[#This Row],[FABRICA]]&amp;_01_CODIGOS_Y_COSTOS_xlsm[[#This Row],[CODIGO]]</f>
        <v>GUSTAVO4041</v>
      </c>
    </row>
    <row r="1142" spans="1:12" x14ac:dyDescent="0.35">
      <c r="A1142" t="s">
        <v>4278</v>
      </c>
      <c r="B1142" s="23" t="s">
        <v>1846</v>
      </c>
      <c r="C1142" t="s">
        <v>8573</v>
      </c>
      <c r="D1142" t="s">
        <v>1847</v>
      </c>
      <c r="E1142" s="21">
        <v>279.45549999999997</v>
      </c>
      <c r="L1142" s="23" t="str">
        <f>+_01_CODIGOS_Y_COSTOS_xlsm[[#This Row],[FABRICA]]&amp;_01_CODIGOS_Y_COSTOS_xlsm[[#This Row],[CODIGO]]</f>
        <v>GUSTAVO4009</v>
      </c>
    </row>
    <row r="1143" spans="1:12" x14ac:dyDescent="0.35">
      <c r="A1143" t="s">
        <v>4278</v>
      </c>
      <c r="B1143" s="23" t="s">
        <v>1848</v>
      </c>
      <c r="C1143" t="s">
        <v>8574</v>
      </c>
      <c r="D1143" t="s">
        <v>1849</v>
      </c>
      <c r="E1143" s="21">
        <v>302.74349999999998</v>
      </c>
      <c r="L1143" s="23" t="str">
        <f>+_01_CODIGOS_Y_COSTOS_xlsm[[#This Row],[FABRICA]]&amp;_01_CODIGOS_Y_COSTOS_xlsm[[#This Row],[CODIGO]]</f>
        <v>GUSTAVO4012</v>
      </c>
    </row>
    <row r="1144" spans="1:12" x14ac:dyDescent="0.35">
      <c r="A1144" t="s">
        <v>4278</v>
      </c>
      <c r="B1144" s="23" t="s">
        <v>1850</v>
      </c>
      <c r="C1144" t="s">
        <v>8575</v>
      </c>
      <c r="D1144" t="s">
        <v>1851</v>
      </c>
      <c r="E1144" s="21">
        <v>372.60739999999998</v>
      </c>
      <c r="L1144" s="23" t="str">
        <f>+_01_CODIGOS_Y_COSTOS_xlsm[[#This Row],[FABRICA]]&amp;_01_CODIGOS_Y_COSTOS_xlsm[[#This Row],[CODIGO]]</f>
        <v>GUSTAVO4334</v>
      </c>
    </row>
    <row r="1145" spans="1:12" x14ac:dyDescent="0.35">
      <c r="A1145" t="s">
        <v>4278</v>
      </c>
      <c r="B1145" s="23" t="s">
        <v>1852</v>
      </c>
      <c r="C1145" t="s">
        <v>8576</v>
      </c>
      <c r="D1145" t="s">
        <v>1853</v>
      </c>
      <c r="E1145" s="21">
        <v>372.60739999999998</v>
      </c>
      <c r="L1145" s="23" t="str">
        <f>+_01_CODIGOS_Y_COSTOS_xlsm[[#This Row],[FABRICA]]&amp;_01_CODIGOS_Y_COSTOS_xlsm[[#This Row],[CODIGO]]</f>
        <v>GUSTAVO4045</v>
      </c>
    </row>
    <row r="1146" spans="1:12" x14ac:dyDescent="0.35">
      <c r="A1146" t="s">
        <v>4278</v>
      </c>
      <c r="B1146" s="23" t="s">
        <v>1854</v>
      </c>
      <c r="C1146" t="s">
        <v>8577</v>
      </c>
      <c r="D1146" t="s">
        <v>1855</v>
      </c>
      <c r="E1146" s="21">
        <v>438.5899</v>
      </c>
      <c r="L1146" s="23" t="str">
        <f>+_01_CODIGOS_Y_COSTOS_xlsm[[#This Row],[FABRICA]]&amp;_01_CODIGOS_Y_COSTOS_xlsm[[#This Row],[CODIGO]]</f>
        <v>GUSTAVO4343</v>
      </c>
    </row>
    <row r="1147" spans="1:12" x14ac:dyDescent="0.35">
      <c r="A1147" t="s">
        <v>4278</v>
      </c>
      <c r="B1147" s="23" t="s">
        <v>1856</v>
      </c>
      <c r="C1147" t="s">
        <v>8578</v>
      </c>
      <c r="D1147" t="s">
        <v>1857</v>
      </c>
      <c r="E1147" s="21">
        <v>395.89530000000002</v>
      </c>
      <c r="L1147" s="23" t="str">
        <f>+_01_CODIGOS_Y_COSTOS_xlsm[[#This Row],[FABRICA]]&amp;_01_CODIGOS_Y_COSTOS_xlsm[[#This Row],[CODIGO]]</f>
        <v>GUSTAVO4044</v>
      </c>
    </row>
    <row r="1148" spans="1:12" x14ac:dyDescent="0.35">
      <c r="A1148" t="s">
        <v>4278</v>
      </c>
      <c r="B1148" s="23" t="s">
        <v>1858</v>
      </c>
      <c r="C1148" t="s">
        <v>8579</v>
      </c>
      <c r="D1148" t="s">
        <v>1859</v>
      </c>
      <c r="E1148" s="21">
        <v>419.18329999999997</v>
      </c>
      <c r="L1148" s="23" t="str">
        <f>+_01_CODIGOS_Y_COSTOS_xlsm[[#This Row],[FABRICA]]&amp;_01_CODIGOS_Y_COSTOS_xlsm[[#This Row],[CODIGO]]</f>
        <v>GUSTAVO4016</v>
      </c>
    </row>
    <row r="1149" spans="1:12" x14ac:dyDescent="0.35">
      <c r="A1149" t="s">
        <v>4278</v>
      </c>
      <c r="B1149" s="23" t="s">
        <v>1860</v>
      </c>
      <c r="C1149" t="s">
        <v>8580</v>
      </c>
      <c r="D1149" t="s">
        <v>1861</v>
      </c>
      <c r="E1149" s="21">
        <v>428.49849999999998</v>
      </c>
      <c r="L1149" s="23" t="str">
        <f>+_01_CODIGOS_Y_COSTOS_xlsm[[#This Row],[FABRICA]]&amp;_01_CODIGOS_Y_COSTOS_xlsm[[#This Row],[CODIGO]]</f>
        <v>GUSTAVO4017</v>
      </c>
    </row>
    <row r="1150" spans="1:12" x14ac:dyDescent="0.35">
      <c r="A1150" t="s">
        <v>4278</v>
      </c>
      <c r="B1150" s="23" t="s">
        <v>1862</v>
      </c>
      <c r="C1150" t="s">
        <v>8581</v>
      </c>
      <c r="D1150" t="s">
        <v>1863</v>
      </c>
      <c r="E1150" s="21">
        <v>591.90239999999994</v>
      </c>
      <c r="L1150" s="23" t="str">
        <f>+_01_CODIGOS_Y_COSTOS_xlsm[[#This Row],[FABRICA]]&amp;_01_CODIGOS_Y_COSTOS_xlsm[[#This Row],[CODIGO]]</f>
        <v>GUSTAVO4353</v>
      </c>
    </row>
    <row r="1151" spans="1:12" x14ac:dyDescent="0.35">
      <c r="A1151" t="s">
        <v>4278</v>
      </c>
      <c r="B1151" s="23" t="s">
        <v>1864</v>
      </c>
      <c r="C1151" t="s">
        <v>8582</v>
      </c>
      <c r="D1151" t="s">
        <v>1865</v>
      </c>
      <c r="E1151" s="21">
        <v>466.47120000000001</v>
      </c>
      <c r="L1151" s="23" t="str">
        <f>+_01_CODIGOS_Y_COSTOS_xlsm[[#This Row],[FABRICA]]&amp;_01_CODIGOS_Y_COSTOS_xlsm[[#This Row],[CODIGO]]</f>
        <v>GUSTAVO4020</v>
      </c>
    </row>
    <row r="1152" spans="1:12" x14ac:dyDescent="0.35">
      <c r="A1152" t="s">
        <v>4278</v>
      </c>
      <c r="B1152" s="23" t="s">
        <v>1866</v>
      </c>
      <c r="C1152" t="s">
        <v>8583</v>
      </c>
      <c r="D1152" t="s">
        <v>1867</v>
      </c>
      <c r="E1152" s="21">
        <v>473.59109999999998</v>
      </c>
      <c r="L1152" s="23" t="str">
        <f>+_01_CODIGOS_Y_COSTOS_xlsm[[#This Row],[FABRICA]]&amp;_01_CODIGOS_Y_COSTOS_xlsm[[#This Row],[CODIGO]]</f>
        <v>GUSTAVO4019</v>
      </c>
    </row>
    <row r="1153" spans="1:12" x14ac:dyDescent="0.35">
      <c r="A1153" t="s">
        <v>4278</v>
      </c>
      <c r="B1153" s="23" t="s">
        <v>1868</v>
      </c>
      <c r="C1153" t="s">
        <v>8584</v>
      </c>
      <c r="D1153" t="s">
        <v>1869</v>
      </c>
      <c r="E1153" s="21">
        <v>492.55110000000002</v>
      </c>
      <c r="L1153" s="23" t="str">
        <f>+_01_CODIGOS_Y_COSTOS_xlsm[[#This Row],[FABRICA]]&amp;_01_CODIGOS_Y_COSTOS_xlsm[[#This Row],[CODIGO]]</f>
        <v>GUSTAVO4023</v>
      </c>
    </row>
    <row r="1154" spans="1:12" x14ac:dyDescent="0.35">
      <c r="A1154" t="s">
        <v>4278</v>
      </c>
      <c r="B1154" s="23" t="s">
        <v>1870</v>
      </c>
      <c r="C1154" t="s">
        <v>8585</v>
      </c>
      <c r="D1154" t="s">
        <v>1871</v>
      </c>
      <c r="E1154" s="21">
        <v>1948.7538999999999</v>
      </c>
      <c r="L1154" s="23" t="str">
        <f>+_01_CODIGOS_Y_COSTOS_xlsm[[#This Row],[FABRICA]]&amp;_01_CODIGOS_Y_COSTOS_xlsm[[#This Row],[CODIGO]]</f>
        <v>GUSTAVO4309</v>
      </c>
    </row>
    <row r="1155" spans="1:12" x14ac:dyDescent="0.35">
      <c r="A1155" t="s">
        <v>4278</v>
      </c>
      <c r="B1155" s="23" t="s">
        <v>1872</v>
      </c>
      <c r="C1155" t="s">
        <v>8586</v>
      </c>
      <c r="D1155" t="s">
        <v>1803</v>
      </c>
      <c r="E1155" s="21">
        <v>1948.7538999999999</v>
      </c>
      <c r="L1155" s="23" t="str">
        <f>+_01_CODIGOS_Y_COSTOS_xlsm[[#This Row],[FABRICA]]&amp;_01_CODIGOS_Y_COSTOS_xlsm[[#This Row],[CODIGO]]</f>
        <v>GUSTAVO4310</v>
      </c>
    </row>
    <row r="1156" spans="1:12" x14ac:dyDescent="0.35">
      <c r="A1156" t="s">
        <v>4278</v>
      </c>
      <c r="B1156" s="23" t="s">
        <v>1873</v>
      </c>
      <c r="C1156" t="s">
        <v>8587</v>
      </c>
      <c r="D1156" t="s">
        <v>1805</v>
      </c>
      <c r="E1156" s="21">
        <v>1948.7538999999999</v>
      </c>
      <c r="L1156" s="23" t="str">
        <f>+_01_CODIGOS_Y_COSTOS_xlsm[[#This Row],[FABRICA]]&amp;_01_CODIGOS_Y_COSTOS_xlsm[[#This Row],[CODIGO]]</f>
        <v>GUSTAVO4311</v>
      </c>
    </row>
    <row r="1157" spans="1:12" x14ac:dyDescent="0.35">
      <c r="A1157" t="s">
        <v>4278</v>
      </c>
      <c r="B1157" s="23" t="s">
        <v>1874</v>
      </c>
      <c r="C1157" t="s">
        <v>8588</v>
      </c>
      <c r="D1157" t="s">
        <v>1807</v>
      </c>
      <c r="E1157" s="21">
        <v>1948.7538999999999</v>
      </c>
      <c r="L1157" s="23" t="str">
        <f>+_01_CODIGOS_Y_COSTOS_xlsm[[#This Row],[FABRICA]]&amp;_01_CODIGOS_Y_COSTOS_xlsm[[#This Row],[CODIGO]]</f>
        <v>GUSTAVO4312</v>
      </c>
    </row>
    <row r="1158" spans="1:12" x14ac:dyDescent="0.35">
      <c r="A1158" t="s">
        <v>4278</v>
      </c>
      <c r="B1158" s="23" t="s">
        <v>1875</v>
      </c>
      <c r="C1158" t="s">
        <v>8589</v>
      </c>
      <c r="D1158" t="s">
        <v>1809</v>
      </c>
      <c r="E1158" s="21">
        <v>1948.7538999999999</v>
      </c>
      <c r="L1158" s="23" t="str">
        <f>+_01_CODIGOS_Y_COSTOS_xlsm[[#This Row],[FABRICA]]&amp;_01_CODIGOS_Y_COSTOS_xlsm[[#This Row],[CODIGO]]</f>
        <v>GUSTAVO4313</v>
      </c>
    </row>
    <row r="1159" spans="1:12" x14ac:dyDescent="0.35">
      <c r="A1159" t="s">
        <v>4278</v>
      </c>
      <c r="B1159" s="23" t="s">
        <v>1876</v>
      </c>
      <c r="C1159" t="s">
        <v>8590</v>
      </c>
      <c r="D1159" t="s">
        <v>1877</v>
      </c>
      <c r="E1159" s="21">
        <v>0</v>
      </c>
      <c r="L1159" s="23" t="str">
        <f>+_01_CODIGOS_Y_COSTOS_xlsm[[#This Row],[FABRICA]]&amp;_01_CODIGOS_Y_COSTOS_xlsm[[#This Row],[CODIGO]]</f>
        <v>GUSTAVO4034</v>
      </c>
    </row>
    <row r="1160" spans="1:12" x14ac:dyDescent="0.35">
      <c r="A1160" t="s">
        <v>4278</v>
      </c>
      <c r="B1160" s="23" t="s">
        <v>1878</v>
      </c>
      <c r="C1160" t="s">
        <v>8591</v>
      </c>
      <c r="D1160" t="s">
        <v>1879</v>
      </c>
      <c r="E1160" s="21">
        <v>0</v>
      </c>
      <c r="L1160" s="23" t="str">
        <f>+_01_CODIGOS_Y_COSTOS_xlsm[[#This Row],[FABRICA]]&amp;_01_CODIGOS_Y_COSTOS_xlsm[[#This Row],[CODIGO]]</f>
        <v>GUSTAVO4035</v>
      </c>
    </row>
    <row r="1161" spans="1:12" x14ac:dyDescent="0.35">
      <c r="A1161" t="s">
        <v>4278</v>
      </c>
      <c r="B1161" s="23" t="s">
        <v>1880</v>
      </c>
      <c r="C1161" t="s">
        <v>8592</v>
      </c>
      <c r="D1161" t="s">
        <v>1881</v>
      </c>
      <c r="E1161" s="21">
        <v>214.404</v>
      </c>
      <c r="L1161" s="23" t="str">
        <f>+_01_CODIGOS_Y_COSTOS_xlsm[[#This Row],[FABRICA]]&amp;_01_CODIGOS_Y_COSTOS_xlsm[[#This Row],[CODIGO]]</f>
        <v>GUSTAVO4086</v>
      </c>
    </row>
    <row r="1162" spans="1:12" x14ac:dyDescent="0.35">
      <c r="A1162" t="s">
        <v>4278</v>
      </c>
      <c r="B1162" s="23" t="s">
        <v>1882</v>
      </c>
      <c r="C1162" t="s">
        <v>8593</v>
      </c>
      <c r="D1162" t="s">
        <v>1883</v>
      </c>
      <c r="E1162" s="21">
        <v>214.404</v>
      </c>
      <c r="L1162" s="23" t="str">
        <f>+_01_CODIGOS_Y_COSTOS_xlsm[[#This Row],[FABRICA]]&amp;_01_CODIGOS_Y_COSTOS_xlsm[[#This Row],[CODIGO]]</f>
        <v>GUSTAVO4085</v>
      </c>
    </row>
    <row r="1163" spans="1:12" x14ac:dyDescent="0.35">
      <c r="A1163" t="s">
        <v>4278</v>
      </c>
      <c r="B1163" s="23" t="s">
        <v>1884</v>
      </c>
      <c r="C1163" t="s">
        <v>8594</v>
      </c>
      <c r="D1163" t="s">
        <v>1885</v>
      </c>
      <c r="E1163" s="21">
        <v>214.404</v>
      </c>
      <c r="L1163" s="23" t="str">
        <f>+_01_CODIGOS_Y_COSTOS_xlsm[[#This Row],[FABRICA]]&amp;_01_CODIGOS_Y_COSTOS_xlsm[[#This Row],[CODIGO]]</f>
        <v>GUSTAVO4084</v>
      </c>
    </row>
    <row r="1164" spans="1:12" x14ac:dyDescent="0.35">
      <c r="A1164" t="s">
        <v>4278</v>
      </c>
      <c r="B1164" s="23" t="s">
        <v>1886</v>
      </c>
      <c r="C1164" t="s">
        <v>8595</v>
      </c>
      <c r="D1164" t="s">
        <v>1887</v>
      </c>
      <c r="E1164" s="21">
        <v>232.27099999999999</v>
      </c>
      <c r="L1164" s="23" t="str">
        <f>+_01_CODIGOS_Y_COSTOS_xlsm[[#This Row],[FABRICA]]&amp;_01_CODIGOS_Y_COSTOS_xlsm[[#This Row],[CODIGO]]</f>
        <v>GUSTAVO4082</v>
      </c>
    </row>
    <row r="1165" spans="1:12" x14ac:dyDescent="0.35">
      <c r="A1165" t="s">
        <v>4278</v>
      </c>
      <c r="B1165" s="23" t="s">
        <v>1888</v>
      </c>
      <c r="C1165" t="s">
        <v>8596</v>
      </c>
      <c r="D1165" t="s">
        <v>1889</v>
      </c>
      <c r="E1165" s="21">
        <v>232.27099999999999</v>
      </c>
      <c r="L1165" s="23" t="str">
        <f>+_01_CODIGOS_Y_COSTOS_xlsm[[#This Row],[FABRICA]]&amp;_01_CODIGOS_Y_COSTOS_xlsm[[#This Row],[CODIGO]]</f>
        <v>GUSTAVO4081</v>
      </c>
    </row>
    <row r="1166" spans="1:12" x14ac:dyDescent="0.35">
      <c r="A1166" t="s">
        <v>4278</v>
      </c>
      <c r="B1166" s="23" t="s">
        <v>1890</v>
      </c>
      <c r="C1166" t="s">
        <v>8597</v>
      </c>
      <c r="D1166" t="s">
        <v>1891</v>
      </c>
      <c r="E1166" s="21">
        <v>232.27099999999999</v>
      </c>
      <c r="L1166" s="23" t="str">
        <f>+_01_CODIGOS_Y_COSTOS_xlsm[[#This Row],[FABRICA]]&amp;_01_CODIGOS_Y_COSTOS_xlsm[[#This Row],[CODIGO]]</f>
        <v>GUSTAVO4080</v>
      </c>
    </row>
    <row r="1167" spans="1:12" x14ac:dyDescent="0.35">
      <c r="A1167" t="s">
        <v>4278</v>
      </c>
      <c r="B1167" s="23" t="s">
        <v>1892</v>
      </c>
      <c r="C1167" t="s">
        <v>8598</v>
      </c>
      <c r="D1167" t="s">
        <v>1893</v>
      </c>
      <c r="E1167" s="21">
        <v>232.27099999999999</v>
      </c>
      <c r="L1167" s="23" t="str">
        <f>+_01_CODIGOS_Y_COSTOS_xlsm[[#This Row],[FABRICA]]&amp;_01_CODIGOS_Y_COSTOS_xlsm[[#This Row],[CODIGO]]</f>
        <v>GUSTAVO4079</v>
      </c>
    </row>
    <row r="1168" spans="1:12" x14ac:dyDescent="0.35">
      <c r="A1168" t="s">
        <v>4278</v>
      </c>
      <c r="B1168" s="23" t="s">
        <v>1894</v>
      </c>
      <c r="C1168" t="s">
        <v>8599</v>
      </c>
      <c r="D1168" t="s">
        <v>1895</v>
      </c>
      <c r="E1168" s="21">
        <v>232.27099999999999</v>
      </c>
      <c r="L1168" s="23" t="str">
        <f>+_01_CODIGOS_Y_COSTOS_xlsm[[#This Row],[FABRICA]]&amp;_01_CODIGOS_Y_COSTOS_xlsm[[#This Row],[CODIGO]]</f>
        <v>GUSTAVO4093</v>
      </c>
    </row>
    <row r="1169" spans="1:12" x14ac:dyDescent="0.35">
      <c r="A1169" t="s">
        <v>4278</v>
      </c>
      <c r="B1169" s="23" t="s">
        <v>1896</v>
      </c>
      <c r="C1169" t="s">
        <v>8600</v>
      </c>
      <c r="D1169" t="s">
        <v>1897</v>
      </c>
      <c r="E1169" s="21">
        <v>232.27099999999999</v>
      </c>
      <c r="L1169" s="23" t="str">
        <f>+_01_CODIGOS_Y_COSTOS_xlsm[[#This Row],[FABRICA]]&amp;_01_CODIGOS_Y_COSTOS_xlsm[[#This Row],[CODIGO]]</f>
        <v>GUSTAVO4092</v>
      </c>
    </row>
    <row r="1170" spans="1:12" x14ac:dyDescent="0.35">
      <c r="A1170" t="s">
        <v>4278</v>
      </c>
      <c r="B1170" s="23" t="s">
        <v>1898</v>
      </c>
      <c r="C1170" t="s">
        <v>8601</v>
      </c>
      <c r="D1170" t="s">
        <v>1899</v>
      </c>
      <c r="E1170" s="21">
        <v>239.4178</v>
      </c>
      <c r="L1170" s="23" t="str">
        <f>+_01_CODIGOS_Y_COSTOS_xlsm[[#This Row],[FABRICA]]&amp;_01_CODIGOS_Y_COSTOS_xlsm[[#This Row],[CODIGO]]</f>
        <v>GUSTAVO4098</v>
      </c>
    </row>
    <row r="1171" spans="1:12" x14ac:dyDescent="0.35">
      <c r="A1171" t="s">
        <v>4278</v>
      </c>
      <c r="B1171" s="23" t="s">
        <v>1900</v>
      </c>
      <c r="C1171" t="s">
        <v>8602</v>
      </c>
      <c r="D1171" t="s">
        <v>1901</v>
      </c>
      <c r="E1171" s="21">
        <v>239.4178</v>
      </c>
      <c r="L1171" s="23" t="str">
        <f>+_01_CODIGOS_Y_COSTOS_xlsm[[#This Row],[FABRICA]]&amp;_01_CODIGOS_Y_COSTOS_xlsm[[#This Row],[CODIGO]]</f>
        <v>GUSTAVO4097</v>
      </c>
    </row>
    <row r="1172" spans="1:12" x14ac:dyDescent="0.35">
      <c r="A1172" t="s">
        <v>4278</v>
      </c>
      <c r="B1172" s="23" t="s">
        <v>1902</v>
      </c>
      <c r="C1172" t="s">
        <v>8603</v>
      </c>
      <c r="D1172" t="s">
        <v>1903</v>
      </c>
      <c r="E1172" s="21">
        <v>335.52510000000001</v>
      </c>
      <c r="L1172" s="23" t="str">
        <f>+_01_CODIGOS_Y_COSTOS_xlsm[[#This Row],[FABRICA]]&amp;_01_CODIGOS_Y_COSTOS_xlsm[[#This Row],[CODIGO]]</f>
        <v>GUSTAVO4063</v>
      </c>
    </row>
    <row r="1173" spans="1:12" x14ac:dyDescent="0.35">
      <c r="A1173" t="s">
        <v>4278</v>
      </c>
      <c r="B1173" s="23" t="s">
        <v>1904</v>
      </c>
      <c r="C1173" t="s">
        <v>8604</v>
      </c>
      <c r="D1173" t="s">
        <v>1905</v>
      </c>
      <c r="E1173" s="21">
        <v>395.44029999999998</v>
      </c>
      <c r="L1173" s="23" t="str">
        <f>+_01_CODIGOS_Y_COSTOS_xlsm[[#This Row],[FABRICA]]&amp;_01_CODIGOS_Y_COSTOS_xlsm[[#This Row],[CODIGO]]</f>
        <v>GUSTAVO4064</v>
      </c>
    </row>
    <row r="1174" spans="1:12" x14ac:dyDescent="0.35">
      <c r="A1174" t="s">
        <v>4278</v>
      </c>
      <c r="B1174" s="23" t="s">
        <v>1906</v>
      </c>
      <c r="C1174" t="s">
        <v>8605</v>
      </c>
      <c r="D1174" t="s">
        <v>1907</v>
      </c>
      <c r="E1174" s="21">
        <v>714.35500000000002</v>
      </c>
      <c r="L1174" s="23" t="str">
        <f>+_01_CODIGOS_Y_COSTOS_xlsm[[#This Row],[FABRICA]]&amp;_01_CODIGOS_Y_COSTOS_xlsm[[#This Row],[CODIGO]]</f>
        <v>GUSTAVO4816</v>
      </c>
    </row>
    <row r="1175" spans="1:12" x14ac:dyDescent="0.35">
      <c r="A1175" t="s">
        <v>4278</v>
      </c>
      <c r="B1175" s="23" t="s">
        <v>1908</v>
      </c>
      <c r="C1175" t="s">
        <v>8606</v>
      </c>
      <c r="D1175" t="s">
        <v>1909</v>
      </c>
      <c r="E1175" s="21">
        <v>714.35500000000002</v>
      </c>
      <c r="L1175" s="23" t="str">
        <f>+_01_CODIGOS_Y_COSTOS_xlsm[[#This Row],[FABRICA]]&amp;_01_CODIGOS_Y_COSTOS_xlsm[[#This Row],[CODIGO]]</f>
        <v>GUSTAVO4815</v>
      </c>
    </row>
    <row r="1176" spans="1:12" x14ac:dyDescent="0.35">
      <c r="A1176" t="s">
        <v>4278</v>
      </c>
      <c r="B1176" s="23" t="s">
        <v>1910</v>
      </c>
      <c r="C1176" t="s">
        <v>7824</v>
      </c>
      <c r="D1176" t="s">
        <v>1911</v>
      </c>
      <c r="E1176" s="21">
        <v>2106.9409000000001</v>
      </c>
      <c r="L1176" s="23" t="str">
        <f>+_01_CODIGOS_Y_COSTOS_xlsm[[#This Row],[FABRICA]]&amp;_01_CODIGOS_Y_COSTOS_xlsm[[#This Row],[CODIGO]]</f>
        <v>GUSTAVO75</v>
      </c>
    </row>
    <row r="1177" spans="1:12" x14ac:dyDescent="0.35">
      <c r="A1177" t="s">
        <v>4278</v>
      </c>
      <c r="B1177" s="23" t="s">
        <v>1912</v>
      </c>
      <c r="C1177" t="s">
        <v>8607</v>
      </c>
      <c r="D1177" t="s">
        <v>1913</v>
      </c>
      <c r="E1177" s="21">
        <v>2106.9409000000001</v>
      </c>
      <c r="L1177" s="23" t="str">
        <f>+_01_CODIGOS_Y_COSTOS_xlsm[[#This Row],[FABRICA]]&amp;_01_CODIGOS_Y_COSTOS_xlsm[[#This Row],[CODIGO]]</f>
        <v>GUSTAVO76</v>
      </c>
    </row>
    <row r="1178" spans="1:12" x14ac:dyDescent="0.35">
      <c r="A1178" t="s">
        <v>4278</v>
      </c>
      <c r="B1178" s="23" t="s">
        <v>1914</v>
      </c>
      <c r="C1178" t="s">
        <v>8608</v>
      </c>
      <c r="D1178" t="s">
        <v>1915</v>
      </c>
      <c r="E1178" s="21">
        <v>512.33519999999999</v>
      </c>
      <c r="L1178" s="23" t="str">
        <f>+_01_CODIGOS_Y_COSTOS_xlsm[[#This Row],[FABRICA]]&amp;_01_CODIGOS_Y_COSTOS_xlsm[[#This Row],[CODIGO]]</f>
        <v>GUSTAVO4123</v>
      </c>
    </row>
    <row r="1179" spans="1:12" x14ac:dyDescent="0.35">
      <c r="A1179" t="s">
        <v>5582</v>
      </c>
      <c r="B1179" s="23" t="s">
        <v>5344</v>
      </c>
      <c r="C1179" t="s">
        <v>8609</v>
      </c>
      <c r="D1179" t="s">
        <v>11112</v>
      </c>
      <c r="E1179" s="21">
        <v>573.44000000000005</v>
      </c>
      <c r="L1179" s="23" t="str">
        <f>+_01_CODIGOS_Y_COSTOS_xlsm[[#This Row],[FABRICA]]&amp;_01_CODIGOS_Y_COSTOS_xlsm[[#This Row],[CODIGO]]</f>
        <v>DQAUTOPARTES2030</v>
      </c>
    </row>
    <row r="1180" spans="1:12" x14ac:dyDescent="0.35">
      <c r="A1180" t="s">
        <v>5582</v>
      </c>
      <c r="B1180" s="23" t="s">
        <v>5343</v>
      </c>
      <c r="C1180" t="s">
        <v>8610</v>
      </c>
      <c r="D1180" t="s">
        <v>11112</v>
      </c>
      <c r="E1180" s="21">
        <v>573.44000000000005</v>
      </c>
      <c r="L1180" s="23" t="str">
        <f>+_01_CODIGOS_Y_COSTOS_xlsm[[#This Row],[FABRICA]]&amp;_01_CODIGOS_Y_COSTOS_xlsm[[#This Row],[CODIGO]]</f>
        <v>DQAUTOPARTES2031</v>
      </c>
    </row>
    <row r="1181" spans="1:12" x14ac:dyDescent="0.35">
      <c r="A1181" t="s">
        <v>5582</v>
      </c>
      <c r="B1181" s="23" t="s">
        <v>5342</v>
      </c>
      <c r="C1181" t="s">
        <v>8611</v>
      </c>
      <c r="D1181" t="s">
        <v>11113</v>
      </c>
      <c r="E1181" s="21">
        <v>1081.5999999999999</v>
      </c>
      <c r="L1181" s="23" t="str">
        <f>+_01_CODIGOS_Y_COSTOS_xlsm[[#This Row],[FABRICA]]&amp;_01_CODIGOS_Y_COSTOS_xlsm[[#This Row],[CODIGO]]</f>
        <v>DQAUTOPARTES2058</v>
      </c>
    </row>
    <row r="1182" spans="1:12" x14ac:dyDescent="0.35">
      <c r="A1182" t="s">
        <v>5582</v>
      </c>
      <c r="B1182" s="23" t="s">
        <v>5588</v>
      </c>
      <c r="C1182" t="s">
        <v>11114</v>
      </c>
      <c r="D1182" t="s">
        <v>11115</v>
      </c>
      <c r="E1182" s="21">
        <v>675.84</v>
      </c>
      <c r="L1182" s="23" t="str">
        <f>+_01_CODIGOS_Y_COSTOS_xlsm[[#This Row],[FABRICA]]&amp;_01_CODIGOS_Y_COSTOS_xlsm[[#This Row],[CODIGO]]</f>
        <v>DQAUTOPARTES2103/1</v>
      </c>
    </row>
    <row r="1183" spans="1:12" x14ac:dyDescent="0.35">
      <c r="A1183" t="s">
        <v>5582</v>
      </c>
      <c r="B1183" s="23" t="s">
        <v>5589</v>
      </c>
      <c r="C1183" t="s">
        <v>11116</v>
      </c>
      <c r="D1183" t="s">
        <v>11117</v>
      </c>
      <c r="E1183" s="21">
        <v>675.84</v>
      </c>
      <c r="L1183" s="23" t="str">
        <f>+_01_CODIGOS_Y_COSTOS_xlsm[[#This Row],[FABRICA]]&amp;_01_CODIGOS_Y_COSTOS_xlsm[[#This Row],[CODIGO]]</f>
        <v>DQAUTOPARTES2103/2</v>
      </c>
    </row>
    <row r="1184" spans="1:12" x14ac:dyDescent="0.35">
      <c r="A1184" t="s">
        <v>5582</v>
      </c>
      <c r="B1184" s="23" t="s">
        <v>5590</v>
      </c>
      <c r="C1184" t="s">
        <v>11118</v>
      </c>
      <c r="D1184" t="s">
        <v>11119</v>
      </c>
      <c r="E1184" s="21">
        <v>819.2</v>
      </c>
      <c r="L1184" s="23" t="str">
        <f>+_01_CODIGOS_Y_COSTOS_xlsm[[#This Row],[FABRICA]]&amp;_01_CODIGOS_Y_COSTOS_xlsm[[#This Row],[CODIGO]]</f>
        <v>DQAUTOPARTES2103/3</v>
      </c>
    </row>
    <row r="1185" spans="1:12" x14ac:dyDescent="0.35">
      <c r="A1185" t="s">
        <v>5582</v>
      </c>
      <c r="B1185" s="23" t="s">
        <v>5591</v>
      </c>
      <c r="C1185" t="s">
        <v>8612</v>
      </c>
      <c r="D1185" t="s">
        <v>11120</v>
      </c>
      <c r="E1185" s="21">
        <v>675.84</v>
      </c>
      <c r="L1185" s="23" t="str">
        <f>+_01_CODIGOS_Y_COSTOS_xlsm[[#This Row],[FABRICA]]&amp;_01_CODIGOS_Y_COSTOS_xlsm[[#This Row],[CODIGO]]</f>
        <v>DQAUTOPARTES2104</v>
      </c>
    </row>
    <row r="1186" spans="1:12" x14ac:dyDescent="0.35">
      <c r="A1186" t="s">
        <v>5582</v>
      </c>
      <c r="B1186" s="23" t="s">
        <v>5592</v>
      </c>
      <c r="C1186" t="s">
        <v>8123</v>
      </c>
      <c r="D1186" t="s">
        <v>11121</v>
      </c>
      <c r="E1186" s="21">
        <v>640</v>
      </c>
      <c r="L1186" s="23" t="str">
        <f>+_01_CODIGOS_Y_COSTOS_xlsm[[#This Row],[FABRICA]]&amp;_01_CODIGOS_Y_COSTOS_xlsm[[#This Row],[CODIGO]]</f>
        <v>DQAUTOPARTES2106</v>
      </c>
    </row>
    <row r="1187" spans="1:12" x14ac:dyDescent="0.35">
      <c r="A1187" t="s">
        <v>5582</v>
      </c>
      <c r="B1187" s="23" t="s">
        <v>5593</v>
      </c>
      <c r="C1187" t="s">
        <v>8613</v>
      </c>
      <c r="D1187" t="s">
        <v>6653</v>
      </c>
      <c r="E1187" s="21">
        <v>0</v>
      </c>
      <c r="L1187" s="23" t="str">
        <f>+_01_CODIGOS_Y_COSTOS_xlsm[[#This Row],[FABRICA]]&amp;_01_CODIGOS_Y_COSTOS_xlsm[[#This Row],[CODIGO]]</f>
        <v>DQAUTOPARTES2108</v>
      </c>
    </row>
    <row r="1188" spans="1:12" x14ac:dyDescent="0.35">
      <c r="A1188" t="s">
        <v>5582</v>
      </c>
      <c r="B1188" s="23" t="s">
        <v>5367</v>
      </c>
      <c r="C1188" t="s">
        <v>8614</v>
      </c>
      <c r="D1188" t="s">
        <v>11122</v>
      </c>
      <c r="E1188" s="21">
        <v>1276.8</v>
      </c>
      <c r="L1188" s="23" t="str">
        <f>+_01_CODIGOS_Y_COSTOS_xlsm[[#This Row],[FABRICA]]&amp;_01_CODIGOS_Y_COSTOS_xlsm[[#This Row],[CODIGO]]</f>
        <v>DQAUTOPARTES2150</v>
      </c>
    </row>
    <row r="1189" spans="1:12" x14ac:dyDescent="0.35">
      <c r="A1189" t="s">
        <v>5582</v>
      </c>
      <c r="B1189" s="23" t="s">
        <v>5337</v>
      </c>
      <c r="C1189" t="s">
        <v>8615</v>
      </c>
      <c r="D1189" t="s">
        <v>11123</v>
      </c>
      <c r="E1189" s="21">
        <v>716.8</v>
      </c>
      <c r="L1189" s="23" t="str">
        <f>+_01_CODIGOS_Y_COSTOS_xlsm[[#This Row],[FABRICA]]&amp;_01_CODIGOS_Y_COSTOS_xlsm[[#This Row],[CODIGO]]</f>
        <v>DQAUTOPARTES6104</v>
      </c>
    </row>
    <row r="1190" spans="1:12" x14ac:dyDescent="0.35">
      <c r="A1190" t="s">
        <v>5582</v>
      </c>
      <c r="B1190" s="23" t="s">
        <v>5341</v>
      </c>
      <c r="C1190" t="s">
        <v>8616</v>
      </c>
      <c r="D1190" t="s">
        <v>11124</v>
      </c>
      <c r="E1190" s="21">
        <v>532.48</v>
      </c>
      <c r="L1190" s="23" t="str">
        <f>+_01_CODIGOS_Y_COSTOS_xlsm[[#This Row],[FABRICA]]&amp;_01_CODIGOS_Y_COSTOS_xlsm[[#This Row],[CODIGO]]</f>
        <v>DQAUTOPARTES3061</v>
      </c>
    </row>
    <row r="1191" spans="1:12" x14ac:dyDescent="0.35">
      <c r="A1191" t="s">
        <v>5582</v>
      </c>
      <c r="B1191" s="23" t="s">
        <v>5366</v>
      </c>
      <c r="C1191" t="s">
        <v>8617</v>
      </c>
      <c r="D1191" t="s">
        <v>11125</v>
      </c>
      <c r="E1191" s="21">
        <v>1145.5999999999999</v>
      </c>
      <c r="L1191" s="23" t="str">
        <f>+_01_CODIGOS_Y_COSTOS_xlsm[[#This Row],[FABRICA]]&amp;_01_CODIGOS_Y_COSTOS_xlsm[[#This Row],[CODIGO]]</f>
        <v>DQAUTOPARTES3235</v>
      </c>
    </row>
    <row r="1192" spans="1:12" x14ac:dyDescent="0.35">
      <c r="A1192" t="s">
        <v>5582</v>
      </c>
      <c r="B1192" s="23" t="s">
        <v>5363</v>
      </c>
      <c r="C1192" t="s">
        <v>8618</v>
      </c>
      <c r="D1192" t="s">
        <v>11126</v>
      </c>
      <c r="E1192" s="21">
        <v>947.2</v>
      </c>
      <c r="L1192" s="23" t="str">
        <f>+_01_CODIGOS_Y_COSTOS_xlsm[[#This Row],[FABRICA]]&amp;_01_CODIGOS_Y_COSTOS_xlsm[[#This Row],[CODIGO]]</f>
        <v>DQAUTOPARTES3142</v>
      </c>
    </row>
    <row r="1193" spans="1:12" x14ac:dyDescent="0.35">
      <c r="A1193" t="s">
        <v>5582</v>
      </c>
      <c r="B1193" s="23" t="s">
        <v>5594</v>
      </c>
      <c r="C1193" t="s">
        <v>8619</v>
      </c>
      <c r="D1193" t="s">
        <v>11127</v>
      </c>
      <c r="E1193" s="21">
        <v>1222.4000000000001</v>
      </c>
      <c r="L1193" s="23" t="str">
        <f>+_01_CODIGOS_Y_COSTOS_xlsm[[#This Row],[FABRICA]]&amp;_01_CODIGOS_Y_COSTOS_xlsm[[#This Row],[CODIGO]]</f>
        <v>DQAUTOPARTES4215</v>
      </c>
    </row>
    <row r="1194" spans="1:12" x14ac:dyDescent="0.35">
      <c r="A1194" t="s">
        <v>5582</v>
      </c>
      <c r="B1194" s="23" t="s">
        <v>5351</v>
      </c>
      <c r="C1194" t="s">
        <v>8620</v>
      </c>
      <c r="D1194" t="s">
        <v>5034</v>
      </c>
      <c r="E1194" s="21">
        <v>742.4</v>
      </c>
      <c r="L1194" s="23" t="str">
        <f>+_01_CODIGOS_Y_COSTOS_xlsm[[#This Row],[FABRICA]]&amp;_01_CODIGOS_Y_COSTOS_xlsm[[#This Row],[CODIGO]]</f>
        <v>DQAUTOPARTES4220</v>
      </c>
    </row>
    <row r="1195" spans="1:12" x14ac:dyDescent="0.35">
      <c r="A1195" t="s">
        <v>5582</v>
      </c>
      <c r="B1195" s="23" t="s">
        <v>5595</v>
      </c>
      <c r="C1195" t="s">
        <v>8621</v>
      </c>
      <c r="D1195" t="s">
        <v>11128</v>
      </c>
      <c r="E1195" s="21">
        <v>716.8</v>
      </c>
      <c r="L1195" s="23" t="str">
        <f>+_01_CODIGOS_Y_COSTOS_xlsm[[#This Row],[FABRICA]]&amp;_01_CODIGOS_Y_COSTOS_xlsm[[#This Row],[CODIGO]]</f>
        <v>DQAUTOPARTES4223</v>
      </c>
    </row>
    <row r="1196" spans="1:12" x14ac:dyDescent="0.35">
      <c r="A1196" t="s">
        <v>5582</v>
      </c>
      <c r="B1196" s="23" t="s">
        <v>5350</v>
      </c>
      <c r="C1196" t="s">
        <v>8622</v>
      </c>
      <c r="D1196" t="s">
        <v>5036</v>
      </c>
      <c r="E1196" s="21">
        <v>2867.2</v>
      </c>
      <c r="L1196" s="23" t="str">
        <f>+_01_CODIGOS_Y_COSTOS_xlsm[[#This Row],[FABRICA]]&amp;_01_CODIGOS_Y_COSTOS_xlsm[[#This Row],[CODIGO]]</f>
        <v>DQAUTOPARTES4263</v>
      </c>
    </row>
    <row r="1197" spans="1:12" x14ac:dyDescent="0.35">
      <c r="A1197" t="s">
        <v>5582</v>
      </c>
      <c r="B1197" s="23" t="s">
        <v>5596</v>
      </c>
      <c r="C1197" t="s">
        <v>8623</v>
      </c>
      <c r="D1197" t="s">
        <v>11129</v>
      </c>
      <c r="E1197" s="21">
        <v>1913.6</v>
      </c>
      <c r="L1197" s="23" t="str">
        <f>+_01_CODIGOS_Y_COSTOS_xlsm[[#This Row],[FABRICA]]&amp;_01_CODIGOS_Y_COSTOS_xlsm[[#This Row],[CODIGO]]</f>
        <v>DQAUTOPARTES4264</v>
      </c>
    </row>
    <row r="1198" spans="1:12" x14ac:dyDescent="0.35">
      <c r="A1198" t="s">
        <v>5582</v>
      </c>
      <c r="B1198" s="23" t="s">
        <v>5349</v>
      </c>
      <c r="C1198" t="s">
        <v>8624</v>
      </c>
      <c r="D1198" t="s">
        <v>11130</v>
      </c>
      <c r="E1198" s="21">
        <v>1843.2</v>
      </c>
      <c r="L1198" s="23" t="str">
        <f>+_01_CODIGOS_Y_COSTOS_xlsm[[#This Row],[FABRICA]]&amp;_01_CODIGOS_Y_COSTOS_xlsm[[#This Row],[CODIGO]]</f>
        <v>DQAUTOPARTES4267</v>
      </c>
    </row>
    <row r="1199" spans="1:12" x14ac:dyDescent="0.35">
      <c r="A1199" t="s">
        <v>5582</v>
      </c>
      <c r="B1199" s="23" t="s">
        <v>5348</v>
      </c>
      <c r="C1199" t="s">
        <v>8625</v>
      </c>
      <c r="D1199" t="s">
        <v>11131</v>
      </c>
      <c r="E1199" s="21">
        <v>1413.12</v>
      </c>
      <c r="L1199" s="23" t="str">
        <f>+_01_CODIGOS_Y_COSTOS_xlsm[[#This Row],[FABRICA]]&amp;_01_CODIGOS_Y_COSTOS_xlsm[[#This Row],[CODIGO]]</f>
        <v>DQAUTOPARTES4269</v>
      </c>
    </row>
    <row r="1200" spans="1:12" x14ac:dyDescent="0.35">
      <c r="A1200" t="s">
        <v>5582</v>
      </c>
      <c r="B1200" s="23" t="s">
        <v>5340</v>
      </c>
      <c r="C1200" t="s">
        <v>8626</v>
      </c>
      <c r="D1200" t="s">
        <v>11132</v>
      </c>
      <c r="E1200" s="21">
        <v>1617.92</v>
      </c>
      <c r="L1200" s="23" t="str">
        <f>+_01_CODIGOS_Y_COSTOS_xlsm[[#This Row],[FABRICA]]&amp;_01_CODIGOS_Y_COSTOS_xlsm[[#This Row],[CODIGO]]</f>
        <v>DQAUTOPARTES4282</v>
      </c>
    </row>
    <row r="1201" spans="1:12" x14ac:dyDescent="0.35">
      <c r="A1201" t="s">
        <v>5582</v>
      </c>
      <c r="B1201" s="23" t="s">
        <v>5362</v>
      </c>
      <c r="C1201" t="s">
        <v>8627</v>
      </c>
      <c r="D1201" t="s">
        <v>11133</v>
      </c>
      <c r="E1201" s="21">
        <v>2080</v>
      </c>
      <c r="L1201" s="23" t="str">
        <f>+_01_CODIGOS_Y_COSTOS_xlsm[[#This Row],[FABRICA]]&amp;_01_CODIGOS_Y_COSTOS_xlsm[[#This Row],[CODIGO]]</f>
        <v>DQAUTOPARTES4284</v>
      </c>
    </row>
    <row r="1202" spans="1:12" x14ac:dyDescent="0.35">
      <c r="A1202" t="s">
        <v>5582</v>
      </c>
      <c r="B1202" s="23" t="s">
        <v>5339</v>
      </c>
      <c r="C1202" t="s">
        <v>8628</v>
      </c>
      <c r="D1202" t="s">
        <v>11134</v>
      </c>
      <c r="E1202" s="21">
        <v>1413.12</v>
      </c>
      <c r="L1202" s="23" t="str">
        <f>+_01_CODIGOS_Y_COSTOS_xlsm[[#This Row],[FABRICA]]&amp;_01_CODIGOS_Y_COSTOS_xlsm[[#This Row],[CODIGO]]</f>
        <v>DQAUTOPARTES5122</v>
      </c>
    </row>
    <row r="1203" spans="1:12" x14ac:dyDescent="0.35">
      <c r="A1203" t="s">
        <v>5582</v>
      </c>
      <c r="B1203" s="23" t="s">
        <v>5597</v>
      </c>
      <c r="C1203" t="s">
        <v>8629</v>
      </c>
      <c r="D1203" t="s">
        <v>11135</v>
      </c>
      <c r="E1203" s="21">
        <v>1413.12</v>
      </c>
      <c r="L1203" s="23" t="str">
        <f>+_01_CODIGOS_Y_COSTOS_xlsm[[#This Row],[FABRICA]]&amp;_01_CODIGOS_Y_COSTOS_xlsm[[#This Row],[CODIGO]]</f>
        <v>DQAUTOPARTES5122/A</v>
      </c>
    </row>
    <row r="1204" spans="1:12" x14ac:dyDescent="0.35">
      <c r="A1204" t="s">
        <v>5582</v>
      </c>
      <c r="B1204" s="23" t="s">
        <v>5598</v>
      </c>
      <c r="C1204" t="s">
        <v>8630</v>
      </c>
      <c r="D1204" t="s">
        <v>11136</v>
      </c>
      <c r="E1204" s="21">
        <v>998.4</v>
      </c>
      <c r="L1204" s="23" t="str">
        <f>+_01_CODIGOS_Y_COSTOS_xlsm[[#This Row],[FABRICA]]&amp;_01_CODIGOS_Y_COSTOS_xlsm[[#This Row],[CODIGO]]</f>
        <v>DQAUTOPARTES5126</v>
      </c>
    </row>
    <row r="1205" spans="1:12" x14ac:dyDescent="0.35">
      <c r="A1205" t="s">
        <v>5582</v>
      </c>
      <c r="B1205" s="23" t="s">
        <v>5599</v>
      </c>
      <c r="C1205" t="s">
        <v>6653</v>
      </c>
      <c r="D1205" t="s">
        <v>6653</v>
      </c>
      <c r="E1205" s="21">
        <v>0</v>
      </c>
      <c r="L1205" s="23" t="str">
        <f>+_01_CODIGOS_Y_COSTOS_xlsm[[#This Row],[FABRICA]]&amp;_01_CODIGOS_Y_COSTOS_xlsm[[#This Row],[CODIGO]]</f>
        <v>DQAUTOPARTES0</v>
      </c>
    </row>
    <row r="1206" spans="1:12" x14ac:dyDescent="0.35">
      <c r="A1206" t="s">
        <v>5582</v>
      </c>
      <c r="B1206" s="23" t="s">
        <v>5600</v>
      </c>
      <c r="C1206" t="s">
        <v>8631</v>
      </c>
      <c r="D1206" t="s">
        <v>6653</v>
      </c>
      <c r="E1206" s="21">
        <v>0</v>
      </c>
      <c r="L1206" s="23" t="str">
        <f>+_01_CODIGOS_Y_COSTOS_xlsm[[#This Row],[FABRICA]]&amp;_01_CODIGOS_Y_COSTOS_xlsm[[#This Row],[CODIGO]]</f>
        <v>DQAUTOPARTES5168</v>
      </c>
    </row>
    <row r="1207" spans="1:12" x14ac:dyDescent="0.35">
      <c r="A1207" t="s">
        <v>5582</v>
      </c>
      <c r="B1207" s="23" t="s">
        <v>5338</v>
      </c>
      <c r="C1207" t="s">
        <v>8632</v>
      </c>
      <c r="D1207" t="s">
        <v>11137</v>
      </c>
      <c r="E1207" s="21">
        <v>1715.2</v>
      </c>
      <c r="L1207" s="23" t="str">
        <f>+_01_CODIGOS_Y_COSTOS_xlsm[[#This Row],[FABRICA]]&amp;_01_CODIGOS_Y_COSTOS_xlsm[[#This Row],[CODIGO]]</f>
        <v>DQAUTOPARTES5169</v>
      </c>
    </row>
    <row r="1208" spans="1:12" x14ac:dyDescent="0.35">
      <c r="A1208" t="s">
        <v>5582</v>
      </c>
      <c r="B1208" s="23" t="s">
        <v>5601</v>
      </c>
      <c r="C1208" t="s">
        <v>6653</v>
      </c>
      <c r="D1208" t="s">
        <v>6653</v>
      </c>
      <c r="E1208" s="21">
        <v>0</v>
      </c>
      <c r="L1208" s="23" t="str">
        <f>+_01_CODIGOS_Y_COSTOS_xlsm[[#This Row],[FABRICA]]&amp;_01_CODIGOS_Y_COSTOS_xlsm[[#This Row],[CODIGO]]</f>
        <v>DQAUTOPARTES0</v>
      </c>
    </row>
    <row r="1209" spans="1:12" x14ac:dyDescent="0.35">
      <c r="A1209" t="s">
        <v>5582</v>
      </c>
      <c r="B1209" s="23" t="s">
        <v>5602</v>
      </c>
      <c r="C1209" t="s">
        <v>6653</v>
      </c>
      <c r="D1209" t="s">
        <v>6653</v>
      </c>
      <c r="E1209" s="21">
        <v>0</v>
      </c>
      <c r="L1209" s="23" t="str">
        <f>+_01_CODIGOS_Y_COSTOS_xlsm[[#This Row],[FABRICA]]&amp;_01_CODIGOS_Y_COSTOS_xlsm[[#This Row],[CODIGO]]</f>
        <v>DQAUTOPARTES0</v>
      </c>
    </row>
    <row r="1210" spans="1:12" x14ac:dyDescent="0.35">
      <c r="A1210" t="s">
        <v>5582</v>
      </c>
      <c r="B1210" s="23" t="s">
        <v>5603</v>
      </c>
      <c r="C1210" t="s">
        <v>6653</v>
      </c>
      <c r="D1210" t="s">
        <v>6653</v>
      </c>
      <c r="E1210" s="21">
        <v>0</v>
      </c>
      <c r="L1210" s="23" t="str">
        <f>+_01_CODIGOS_Y_COSTOS_xlsm[[#This Row],[FABRICA]]&amp;_01_CODIGOS_Y_COSTOS_xlsm[[#This Row],[CODIGO]]</f>
        <v>DQAUTOPARTES0</v>
      </c>
    </row>
    <row r="1211" spans="1:12" x14ac:dyDescent="0.35">
      <c r="A1211" t="s">
        <v>5582</v>
      </c>
      <c r="B1211" s="23" t="s">
        <v>5604</v>
      </c>
      <c r="C1211" t="s">
        <v>6653</v>
      </c>
      <c r="D1211" t="s">
        <v>6653</v>
      </c>
      <c r="E1211" s="21">
        <v>0</v>
      </c>
      <c r="L1211" s="23" t="str">
        <f>+_01_CODIGOS_Y_COSTOS_xlsm[[#This Row],[FABRICA]]&amp;_01_CODIGOS_Y_COSTOS_xlsm[[#This Row],[CODIGO]]</f>
        <v>DQAUTOPARTES0</v>
      </c>
    </row>
    <row r="1212" spans="1:12" x14ac:dyDescent="0.35">
      <c r="A1212" t="s">
        <v>5582</v>
      </c>
      <c r="B1212" s="23" t="s">
        <v>5605</v>
      </c>
      <c r="C1212" t="s">
        <v>8633</v>
      </c>
      <c r="D1212" t="s">
        <v>11138</v>
      </c>
      <c r="E1212" s="21">
        <v>1945.6</v>
      </c>
      <c r="L1212" s="23" t="str">
        <f>+_01_CODIGOS_Y_COSTOS_xlsm[[#This Row],[FABRICA]]&amp;_01_CODIGOS_Y_COSTOS_xlsm[[#This Row],[CODIGO]]</f>
        <v>DQAUTOPARTES6108</v>
      </c>
    </row>
    <row r="1213" spans="1:12" x14ac:dyDescent="0.35">
      <c r="A1213" t="s">
        <v>5582</v>
      </c>
      <c r="B1213" s="23" t="s">
        <v>5361</v>
      </c>
      <c r="C1213" t="s">
        <v>8634</v>
      </c>
      <c r="D1213" t="s">
        <v>11139</v>
      </c>
      <c r="E1213" s="21">
        <v>1433.6</v>
      </c>
      <c r="L1213" s="23" t="str">
        <f>+_01_CODIGOS_Y_COSTOS_xlsm[[#This Row],[FABRICA]]&amp;_01_CODIGOS_Y_COSTOS_xlsm[[#This Row],[CODIGO]]</f>
        <v>DQAUTOPARTES6109</v>
      </c>
    </row>
    <row r="1214" spans="1:12" x14ac:dyDescent="0.35">
      <c r="A1214" t="s">
        <v>5582</v>
      </c>
      <c r="B1214" s="23" t="s">
        <v>5360</v>
      </c>
      <c r="C1214" t="s">
        <v>8635</v>
      </c>
      <c r="D1214" t="s">
        <v>11140</v>
      </c>
      <c r="E1214" s="21">
        <v>2252.8000000000002</v>
      </c>
      <c r="L1214" s="23" t="str">
        <f>+_01_CODIGOS_Y_COSTOS_xlsm[[#This Row],[FABRICA]]&amp;_01_CODIGOS_Y_COSTOS_xlsm[[#This Row],[CODIGO]]</f>
        <v>DQAUTOPARTES6110</v>
      </c>
    </row>
    <row r="1215" spans="1:12" x14ac:dyDescent="0.35">
      <c r="A1215" t="s">
        <v>5582</v>
      </c>
      <c r="B1215" s="23" t="s">
        <v>5606</v>
      </c>
      <c r="C1215" t="s">
        <v>8636</v>
      </c>
      <c r="D1215" t="s">
        <v>5054</v>
      </c>
      <c r="E1215" s="21">
        <v>880.64</v>
      </c>
      <c r="L1215" s="23" t="str">
        <f>+_01_CODIGOS_Y_COSTOS_xlsm[[#This Row],[FABRICA]]&amp;_01_CODIGOS_Y_COSTOS_xlsm[[#This Row],[CODIGO]]</f>
        <v>DQAUTOPARTES6111</v>
      </c>
    </row>
    <row r="1216" spans="1:12" x14ac:dyDescent="0.35">
      <c r="A1216" t="s">
        <v>5582</v>
      </c>
      <c r="B1216" s="23" t="s">
        <v>5364</v>
      </c>
      <c r="C1216" t="s">
        <v>8637</v>
      </c>
      <c r="D1216" t="s">
        <v>5055</v>
      </c>
      <c r="E1216" s="21">
        <v>573.44000000000005</v>
      </c>
      <c r="L1216" s="23" t="str">
        <f>+_01_CODIGOS_Y_COSTOS_xlsm[[#This Row],[FABRICA]]&amp;_01_CODIGOS_Y_COSTOS_xlsm[[#This Row],[CODIGO]]</f>
        <v>DQAUTOPARTES6112</v>
      </c>
    </row>
    <row r="1217" spans="1:12" x14ac:dyDescent="0.35">
      <c r="A1217" t="s">
        <v>5582</v>
      </c>
      <c r="B1217" s="23" t="s">
        <v>5607</v>
      </c>
      <c r="C1217" t="s">
        <v>11141</v>
      </c>
      <c r="D1217" t="s">
        <v>11142</v>
      </c>
      <c r="E1217" s="21">
        <v>499.2</v>
      </c>
      <c r="L1217" s="23" t="str">
        <f>+_01_CODIGOS_Y_COSTOS_xlsm[[#This Row],[FABRICA]]&amp;_01_CODIGOS_Y_COSTOS_xlsm[[#This Row],[CODIGO]]</f>
        <v>DQAUTOPARTES5061/1</v>
      </c>
    </row>
    <row r="1218" spans="1:12" x14ac:dyDescent="0.35">
      <c r="A1218" t="s">
        <v>5582</v>
      </c>
      <c r="B1218" s="23" t="s">
        <v>5608</v>
      </c>
      <c r="C1218" t="s">
        <v>8638</v>
      </c>
      <c r="D1218" t="s">
        <v>11143</v>
      </c>
      <c r="E1218" s="21">
        <v>430.08</v>
      </c>
      <c r="L1218" s="23" t="str">
        <f>+_01_CODIGOS_Y_COSTOS_xlsm[[#This Row],[FABRICA]]&amp;_01_CODIGOS_Y_COSTOS_xlsm[[#This Row],[CODIGO]]</f>
        <v>DQAUTOPARTES6515</v>
      </c>
    </row>
    <row r="1219" spans="1:12" x14ac:dyDescent="0.35">
      <c r="A1219" t="s">
        <v>5582</v>
      </c>
      <c r="B1219" s="23" t="s">
        <v>5609</v>
      </c>
      <c r="C1219" t="s">
        <v>8639</v>
      </c>
      <c r="D1219" t="s">
        <v>11144</v>
      </c>
      <c r="E1219" s="21">
        <v>860.16</v>
      </c>
      <c r="L1219" s="23" t="str">
        <f>+_01_CODIGOS_Y_COSTOS_xlsm[[#This Row],[FABRICA]]&amp;_01_CODIGOS_Y_COSTOS_xlsm[[#This Row],[CODIGO]]</f>
        <v>DQAUTOPARTES6517</v>
      </c>
    </row>
    <row r="1220" spans="1:12" x14ac:dyDescent="0.35">
      <c r="A1220" t="s">
        <v>5582</v>
      </c>
      <c r="B1220" s="23" t="s">
        <v>5359</v>
      </c>
      <c r="C1220" t="s">
        <v>8640</v>
      </c>
      <c r="D1220" t="s">
        <v>11145</v>
      </c>
      <c r="E1220" s="21">
        <v>819.2</v>
      </c>
      <c r="L1220" s="23" t="str">
        <f>+_01_CODIGOS_Y_COSTOS_xlsm[[#This Row],[FABRICA]]&amp;_01_CODIGOS_Y_COSTOS_xlsm[[#This Row],[CODIGO]]</f>
        <v>DQAUTOPARTES6518</v>
      </c>
    </row>
    <row r="1221" spans="1:12" x14ac:dyDescent="0.35">
      <c r="A1221" t="s">
        <v>5582</v>
      </c>
      <c r="B1221" s="23" t="s">
        <v>5610</v>
      </c>
      <c r="C1221" t="s">
        <v>8641</v>
      </c>
      <c r="D1221" t="s">
        <v>11146</v>
      </c>
      <c r="E1221" s="21">
        <v>1145.5999999999999</v>
      </c>
      <c r="L1221" s="23" t="str">
        <f>+_01_CODIGOS_Y_COSTOS_xlsm[[#This Row],[FABRICA]]&amp;_01_CODIGOS_Y_COSTOS_xlsm[[#This Row],[CODIGO]]</f>
        <v>DQAUTOPARTES6519</v>
      </c>
    </row>
    <row r="1222" spans="1:12" x14ac:dyDescent="0.35">
      <c r="A1222" t="s">
        <v>5582</v>
      </c>
      <c r="B1222" s="23" t="s">
        <v>5611</v>
      </c>
      <c r="C1222" t="s">
        <v>8642</v>
      </c>
      <c r="D1222" t="s">
        <v>5061</v>
      </c>
      <c r="E1222" s="21">
        <v>428.8</v>
      </c>
      <c r="L1222" s="23" t="str">
        <f>+_01_CODIGOS_Y_COSTOS_xlsm[[#This Row],[FABRICA]]&amp;_01_CODIGOS_Y_COSTOS_xlsm[[#This Row],[CODIGO]]</f>
        <v>DQAUTOPARTES6520</v>
      </c>
    </row>
    <row r="1223" spans="1:12" x14ac:dyDescent="0.35">
      <c r="A1223" t="s">
        <v>5582</v>
      </c>
      <c r="B1223" s="23" t="s">
        <v>5358</v>
      </c>
      <c r="C1223" t="s">
        <v>8643</v>
      </c>
      <c r="D1223" t="s">
        <v>5062</v>
      </c>
      <c r="E1223" s="21">
        <v>327.68</v>
      </c>
      <c r="L1223" s="23" t="str">
        <f>+_01_CODIGOS_Y_COSTOS_xlsm[[#This Row],[FABRICA]]&amp;_01_CODIGOS_Y_COSTOS_xlsm[[#This Row],[CODIGO]]</f>
        <v>DQAUTOPARTES6538</v>
      </c>
    </row>
    <row r="1224" spans="1:12" x14ac:dyDescent="0.35">
      <c r="A1224" t="s">
        <v>5582</v>
      </c>
      <c r="B1224" s="23" t="s">
        <v>5612</v>
      </c>
      <c r="C1224" t="s">
        <v>8644</v>
      </c>
      <c r="D1224" t="s">
        <v>11147</v>
      </c>
      <c r="E1224" s="21">
        <v>327.68</v>
      </c>
      <c r="L1224" s="23" t="str">
        <f>+_01_CODIGOS_Y_COSTOS_xlsm[[#This Row],[FABRICA]]&amp;_01_CODIGOS_Y_COSTOS_xlsm[[#This Row],[CODIGO]]</f>
        <v>DQAUTOPARTES6559</v>
      </c>
    </row>
    <row r="1225" spans="1:12" x14ac:dyDescent="0.35">
      <c r="A1225" t="s">
        <v>5582</v>
      </c>
      <c r="B1225" s="23" t="s">
        <v>5613</v>
      </c>
      <c r="C1225" t="s">
        <v>8645</v>
      </c>
      <c r="D1225" t="s">
        <v>11148</v>
      </c>
      <c r="E1225" s="21">
        <v>1830.4</v>
      </c>
      <c r="L1225" s="23" t="str">
        <f>+_01_CODIGOS_Y_COSTOS_xlsm[[#This Row],[FABRICA]]&amp;_01_CODIGOS_Y_COSTOS_xlsm[[#This Row],[CODIGO]]</f>
        <v>DQAUTOPARTES6591</v>
      </c>
    </row>
    <row r="1226" spans="1:12" x14ac:dyDescent="0.35">
      <c r="A1226" t="s">
        <v>5582</v>
      </c>
      <c r="B1226" s="23" t="s">
        <v>5614</v>
      </c>
      <c r="C1226" t="s">
        <v>8646</v>
      </c>
      <c r="D1226" t="s">
        <v>5065</v>
      </c>
      <c r="E1226" s="21">
        <v>588.79999999999995</v>
      </c>
      <c r="L1226" s="23" t="str">
        <f>+_01_CODIGOS_Y_COSTOS_xlsm[[#This Row],[FABRICA]]&amp;_01_CODIGOS_Y_COSTOS_xlsm[[#This Row],[CODIGO]]</f>
        <v>DQAUTOPARTES6700</v>
      </c>
    </row>
    <row r="1227" spans="1:12" x14ac:dyDescent="0.35">
      <c r="A1227" t="s">
        <v>5582</v>
      </c>
      <c r="B1227" s="23" t="s">
        <v>5357</v>
      </c>
      <c r="C1227" t="s">
        <v>8647</v>
      </c>
      <c r="D1227" t="s">
        <v>11149</v>
      </c>
      <c r="E1227" s="21">
        <v>1945.6</v>
      </c>
      <c r="L1227" s="23" t="str">
        <f>+_01_CODIGOS_Y_COSTOS_xlsm[[#This Row],[FABRICA]]&amp;_01_CODIGOS_Y_COSTOS_xlsm[[#This Row],[CODIGO]]</f>
        <v>DQAUTOPARTES6705</v>
      </c>
    </row>
    <row r="1228" spans="1:12" x14ac:dyDescent="0.35">
      <c r="A1228" t="s">
        <v>5582</v>
      </c>
      <c r="B1228" s="23" t="s">
        <v>5345</v>
      </c>
      <c r="C1228" t="s">
        <v>8648</v>
      </c>
      <c r="D1228" t="s">
        <v>11150</v>
      </c>
      <c r="E1228" s="21">
        <v>2150.4</v>
      </c>
      <c r="L1228" s="23" t="str">
        <f>+_01_CODIGOS_Y_COSTOS_xlsm[[#This Row],[FABRICA]]&amp;_01_CODIGOS_Y_COSTOS_xlsm[[#This Row],[CODIGO]]</f>
        <v>DQAUTOPARTES6709</v>
      </c>
    </row>
    <row r="1229" spans="1:12" x14ac:dyDescent="0.35">
      <c r="A1229" t="s">
        <v>5582</v>
      </c>
      <c r="B1229" s="23" t="s">
        <v>5615</v>
      </c>
      <c r="C1229" t="s">
        <v>8649</v>
      </c>
      <c r="D1229" t="s">
        <v>11151</v>
      </c>
      <c r="E1229" s="21">
        <v>819.2</v>
      </c>
      <c r="L1229" s="23" t="str">
        <f>+_01_CODIGOS_Y_COSTOS_xlsm[[#This Row],[FABRICA]]&amp;_01_CODIGOS_Y_COSTOS_xlsm[[#This Row],[CODIGO]]</f>
        <v>DQAUTOPARTES4061</v>
      </c>
    </row>
    <row r="1230" spans="1:12" x14ac:dyDescent="0.35">
      <c r="A1230" t="s">
        <v>5582</v>
      </c>
      <c r="B1230" s="23" t="s">
        <v>5616</v>
      </c>
      <c r="C1230" t="s">
        <v>8650</v>
      </c>
      <c r="D1230" t="s">
        <v>11152</v>
      </c>
      <c r="E1230" s="21">
        <v>1331.2</v>
      </c>
      <c r="L1230" s="23" t="str">
        <f>+_01_CODIGOS_Y_COSTOS_xlsm[[#This Row],[FABRICA]]&amp;_01_CODIGOS_Y_COSTOS_xlsm[[#This Row],[CODIGO]]</f>
        <v>DQAUTOPARTES4066</v>
      </c>
    </row>
    <row r="1231" spans="1:12" x14ac:dyDescent="0.35">
      <c r="A1231" t="s">
        <v>5582</v>
      </c>
      <c r="B1231" s="23" t="s">
        <v>5617</v>
      </c>
      <c r="C1231" t="s">
        <v>8651</v>
      </c>
      <c r="D1231" t="s">
        <v>11153</v>
      </c>
      <c r="E1231" s="21">
        <v>634.88</v>
      </c>
      <c r="L1231" s="23" t="str">
        <f>+_01_CODIGOS_Y_COSTOS_xlsm[[#This Row],[FABRICA]]&amp;_01_CODIGOS_Y_COSTOS_xlsm[[#This Row],[CODIGO]]</f>
        <v>DQAUTOPARTES4069</v>
      </c>
    </row>
    <row r="1232" spans="1:12" x14ac:dyDescent="0.35">
      <c r="A1232" t="s">
        <v>5582</v>
      </c>
      <c r="B1232" s="23" t="s">
        <v>5618</v>
      </c>
      <c r="C1232" t="s">
        <v>5071</v>
      </c>
      <c r="D1232" t="s">
        <v>6653</v>
      </c>
      <c r="E1232" s="21">
        <v>710.4</v>
      </c>
      <c r="L1232" s="23" t="str">
        <f>+_01_CODIGOS_Y_COSTOS_xlsm[[#This Row],[FABRICA]]&amp;_01_CODIGOS_Y_COSTOS_xlsm[[#This Row],[CODIGO]]</f>
        <v>DQAUTOPARTES4083/1</v>
      </c>
    </row>
    <row r="1233" spans="1:12" x14ac:dyDescent="0.35">
      <c r="A1233" t="s">
        <v>5582</v>
      </c>
      <c r="B1233" s="23" t="s">
        <v>5356</v>
      </c>
      <c r="C1233" t="s">
        <v>8593</v>
      </c>
      <c r="D1233" t="s">
        <v>11154</v>
      </c>
      <c r="E1233" s="21">
        <v>819.2</v>
      </c>
      <c r="L1233" s="23" t="str">
        <f>+_01_CODIGOS_Y_COSTOS_xlsm[[#This Row],[FABRICA]]&amp;_01_CODIGOS_Y_COSTOS_xlsm[[#This Row],[CODIGO]]</f>
        <v>DQAUTOPARTES4085</v>
      </c>
    </row>
    <row r="1234" spans="1:12" x14ac:dyDescent="0.35">
      <c r="A1234" t="s">
        <v>5582</v>
      </c>
      <c r="B1234" s="23" t="s">
        <v>5355</v>
      </c>
      <c r="C1234" t="s">
        <v>8652</v>
      </c>
      <c r="D1234" t="s">
        <v>11155</v>
      </c>
      <c r="E1234" s="21">
        <v>614.4</v>
      </c>
      <c r="L1234" s="23" t="str">
        <f>+_01_CODIGOS_Y_COSTOS_xlsm[[#This Row],[FABRICA]]&amp;_01_CODIGOS_Y_COSTOS_xlsm[[#This Row],[CODIGO]]</f>
        <v>DQAUTOPARTES4111</v>
      </c>
    </row>
    <row r="1235" spans="1:12" x14ac:dyDescent="0.35">
      <c r="A1235" t="s">
        <v>5582</v>
      </c>
      <c r="B1235" s="23" t="s">
        <v>5347</v>
      </c>
      <c r="C1235" t="s">
        <v>8653</v>
      </c>
      <c r="D1235" t="s">
        <v>11156</v>
      </c>
      <c r="E1235" s="21">
        <v>569.6</v>
      </c>
      <c r="L1235" s="23" t="str">
        <f>+_01_CODIGOS_Y_COSTOS_xlsm[[#This Row],[FABRICA]]&amp;_01_CODIGOS_Y_COSTOS_xlsm[[#This Row],[CODIGO]]</f>
        <v>DQAUTOPARTES5051</v>
      </c>
    </row>
    <row r="1236" spans="1:12" x14ac:dyDescent="0.35">
      <c r="A1236" t="s">
        <v>5582</v>
      </c>
      <c r="B1236" s="23" t="s">
        <v>5619</v>
      </c>
      <c r="C1236" t="s">
        <v>8654</v>
      </c>
      <c r="D1236" t="s">
        <v>11157</v>
      </c>
      <c r="E1236" s="21">
        <v>537.6</v>
      </c>
      <c r="L1236" s="23" t="str">
        <f>+_01_CODIGOS_Y_COSTOS_xlsm[[#This Row],[FABRICA]]&amp;_01_CODIGOS_Y_COSTOS_xlsm[[#This Row],[CODIGO]]</f>
        <v>DQAUTOPARTES5055</v>
      </c>
    </row>
    <row r="1237" spans="1:12" x14ac:dyDescent="0.35">
      <c r="A1237" t="s">
        <v>5582</v>
      </c>
      <c r="B1237" s="23" t="s">
        <v>5365</v>
      </c>
      <c r="C1237" t="s">
        <v>8655</v>
      </c>
      <c r="D1237" t="s">
        <v>11158</v>
      </c>
      <c r="E1237" s="21">
        <v>569.6</v>
      </c>
      <c r="L1237" s="23" t="str">
        <f>+_01_CODIGOS_Y_COSTOS_xlsm[[#This Row],[FABRICA]]&amp;_01_CODIGOS_Y_COSTOS_xlsm[[#This Row],[CODIGO]]</f>
        <v>DQAUTOPARTES5058</v>
      </c>
    </row>
    <row r="1238" spans="1:12" x14ac:dyDescent="0.35">
      <c r="A1238" t="s">
        <v>5582</v>
      </c>
      <c r="B1238" s="23" t="s">
        <v>5346</v>
      </c>
      <c r="C1238" t="s">
        <v>8656</v>
      </c>
      <c r="D1238" t="s">
        <v>11159</v>
      </c>
      <c r="E1238" s="21">
        <v>569.6</v>
      </c>
      <c r="L1238" s="23" t="str">
        <f>+_01_CODIGOS_Y_COSTOS_xlsm[[#This Row],[FABRICA]]&amp;_01_CODIGOS_Y_COSTOS_xlsm[[#This Row],[CODIGO]]</f>
        <v>DQAUTOPARTES5061</v>
      </c>
    </row>
    <row r="1239" spans="1:12" x14ac:dyDescent="0.35">
      <c r="A1239" t="s">
        <v>5582</v>
      </c>
      <c r="B1239" s="23" t="s">
        <v>5620</v>
      </c>
      <c r="C1239" t="s">
        <v>11160</v>
      </c>
      <c r="D1239" t="s">
        <v>11161</v>
      </c>
      <c r="E1239" s="21">
        <v>569.6</v>
      </c>
      <c r="L1239" s="23" t="str">
        <f>+_01_CODIGOS_Y_COSTOS_xlsm[[#This Row],[FABRICA]]&amp;_01_CODIGOS_Y_COSTOS_xlsm[[#This Row],[CODIGO]]</f>
        <v>DQAUTOPARTES5097/A</v>
      </c>
    </row>
    <row r="1240" spans="1:12" x14ac:dyDescent="0.35">
      <c r="A1240" t="s">
        <v>5582</v>
      </c>
      <c r="B1240" s="23" t="s">
        <v>5621</v>
      </c>
      <c r="C1240" t="s">
        <v>11162</v>
      </c>
      <c r="D1240" t="s">
        <v>11163</v>
      </c>
      <c r="E1240" s="21">
        <v>707.2</v>
      </c>
      <c r="L1240" s="23" t="str">
        <f>+_01_CODIGOS_Y_COSTOS_xlsm[[#This Row],[FABRICA]]&amp;_01_CODIGOS_Y_COSTOS_xlsm[[#This Row],[CODIGO]]</f>
        <v>DQAUTOPARTES5097/B</v>
      </c>
    </row>
    <row r="1241" spans="1:12" x14ac:dyDescent="0.35">
      <c r="A1241" t="s">
        <v>5582</v>
      </c>
      <c r="B1241" s="23" t="s">
        <v>5622</v>
      </c>
      <c r="C1241" t="s">
        <v>8657</v>
      </c>
      <c r="D1241" t="s">
        <v>11164</v>
      </c>
      <c r="E1241" s="21">
        <v>934.4</v>
      </c>
      <c r="L1241" s="23" t="str">
        <f>+_01_CODIGOS_Y_COSTOS_xlsm[[#This Row],[FABRICA]]&amp;_01_CODIGOS_Y_COSTOS_xlsm[[#This Row],[CODIGO]]</f>
        <v>DQAUTOPARTES5102</v>
      </c>
    </row>
    <row r="1242" spans="1:12" x14ac:dyDescent="0.35">
      <c r="A1242" t="s">
        <v>5582</v>
      </c>
      <c r="B1242" s="23" t="s">
        <v>5623</v>
      </c>
      <c r="C1242" t="s">
        <v>8658</v>
      </c>
      <c r="D1242" t="s">
        <v>11165</v>
      </c>
      <c r="E1242" s="21">
        <v>819.2</v>
      </c>
      <c r="L1242" s="23" t="str">
        <f>+_01_CODIGOS_Y_COSTOS_xlsm[[#This Row],[FABRICA]]&amp;_01_CODIGOS_Y_COSTOS_xlsm[[#This Row],[CODIGO]]</f>
        <v>DQAUTOPARTES6005</v>
      </c>
    </row>
    <row r="1243" spans="1:12" x14ac:dyDescent="0.35">
      <c r="A1243" t="s">
        <v>5582</v>
      </c>
      <c r="B1243" s="23" t="s">
        <v>5624</v>
      </c>
      <c r="C1243" t="s">
        <v>8659</v>
      </c>
      <c r="D1243" t="s">
        <v>11166</v>
      </c>
      <c r="E1243" s="21">
        <v>550.4</v>
      </c>
      <c r="L1243" s="23" t="str">
        <f>+_01_CODIGOS_Y_COSTOS_xlsm[[#This Row],[FABRICA]]&amp;_01_CODIGOS_Y_COSTOS_xlsm[[#This Row],[CODIGO]]</f>
        <v>DQAUTOPARTES6019</v>
      </c>
    </row>
    <row r="1244" spans="1:12" x14ac:dyDescent="0.35">
      <c r="A1244" t="s">
        <v>5582</v>
      </c>
      <c r="B1244" s="23" t="s">
        <v>5354</v>
      </c>
      <c r="C1244" t="s">
        <v>8660</v>
      </c>
      <c r="D1244" t="s">
        <v>11167</v>
      </c>
      <c r="E1244" s="21">
        <v>1004.8</v>
      </c>
      <c r="L1244" s="23" t="str">
        <f>+_01_CODIGOS_Y_COSTOS_xlsm[[#This Row],[FABRICA]]&amp;_01_CODIGOS_Y_COSTOS_xlsm[[#This Row],[CODIGO]]</f>
        <v>DQAUTOPARTES6107</v>
      </c>
    </row>
    <row r="1245" spans="1:12" x14ac:dyDescent="0.35">
      <c r="A1245" t="s">
        <v>7001</v>
      </c>
      <c r="B1245" s="23" t="s">
        <v>7384</v>
      </c>
      <c r="C1245" t="s">
        <v>6653</v>
      </c>
      <c r="D1245" t="s">
        <v>6653</v>
      </c>
      <c r="E1245" s="21">
        <v>0</v>
      </c>
      <c r="L1245" s="23" t="str">
        <f>+_01_CODIGOS_Y_COSTOS_xlsm[[#This Row],[FABRICA]]&amp;_01_CODIGOS_Y_COSTOS_xlsm[[#This Row],[CODIGO]]</f>
        <v>JorgeManguera0</v>
      </c>
    </row>
    <row r="1246" spans="1:12" x14ac:dyDescent="0.35">
      <c r="A1246" t="s">
        <v>7001</v>
      </c>
      <c r="B1246" s="23" t="s">
        <v>7385</v>
      </c>
      <c r="C1246" t="s">
        <v>6653</v>
      </c>
      <c r="D1246" t="s">
        <v>6653</v>
      </c>
      <c r="E1246" s="21">
        <v>0</v>
      </c>
      <c r="L1246" s="23" t="str">
        <f>+_01_CODIGOS_Y_COSTOS_xlsm[[#This Row],[FABRICA]]&amp;_01_CODIGOS_Y_COSTOS_xlsm[[#This Row],[CODIGO]]</f>
        <v>JorgeManguera0</v>
      </c>
    </row>
    <row r="1247" spans="1:12" x14ac:dyDescent="0.35">
      <c r="A1247" t="s">
        <v>7001</v>
      </c>
      <c r="B1247" s="23" t="s">
        <v>7387</v>
      </c>
      <c r="C1247" t="s">
        <v>6653</v>
      </c>
      <c r="D1247" t="s">
        <v>6653</v>
      </c>
      <c r="E1247" s="21">
        <v>0</v>
      </c>
      <c r="L1247" s="23" t="str">
        <f>+_01_CODIGOS_Y_COSTOS_xlsm[[#This Row],[FABRICA]]&amp;_01_CODIGOS_Y_COSTOS_xlsm[[#This Row],[CODIGO]]</f>
        <v>JorgeManguera0</v>
      </c>
    </row>
    <row r="1248" spans="1:12" x14ac:dyDescent="0.35">
      <c r="A1248" t="s">
        <v>7001</v>
      </c>
      <c r="B1248" s="23" t="s">
        <v>7388</v>
      </c>
      <c r="C1248" t="s">
        <v>6653</v>
      </c>
      <c r="D1248" t="s">
        <v>6653</v>
      </c>
      <c r="E1248" s="21">
        <v>0</v>
      </c>
      <c r="L1248" s="23" t="str">
        <f>+_01_CODIGOS_Y_COSTOS_xlsm[[#This Row],[FABRICA]]&amp;_01_CODIGOS_Y_COSTOS_xlsm[[#This Row],[CODIGO]]</f>
        <v>JorgeManguera0</v>
      </c>
    </row>
    <row r="1249" spans="1:12" x14ac:dyDescent="0.35">
      <c r="A1249" t="s">
        <v>7001</v>
      </c>
      <c r="B1249" s="23" t="s">
        <v>1919</v>
      </c>
      <c r="C1249" t="s">
        <v>8661</v>
      </c>
      <c r="D1249" t="s">
        <v>1920</v>
      </c>
      <c r="E1249" s="21">
        <v>0</v>
      </c>
      <c r="L1249" s="23" t="str">
        <f>+_01_CODIGOS_Y_COSTOS_xlsm[[#This Row],[FABRICA]]&amp;_01_CODIGOS_Y_COSTOS_xlsm[[#This Row],[CODIGO]]</f>
        <v>JorgeManguera3065</v>
      </c>
    </row>
    <row r="1250" spans="1:12" x14ac:dyDescent="0.35">
      <c r="A1250" t="s">
        <v>7001</v>
      </c>
      <c r="B1250" s="23" t="s">
        <v>1921</v>
      </c>
      <c r="C1250" t="s">
        <v>8662</v>
      </c>
      <c r="D1250" t="s">
        <v>1922</v>
      </c>
      <c r="E1250" s="21">
        <v>0</v>
      </c>
      <c r="L1250" s="23" t="str">
        <f>+_01_CODIGOS_Y_COSTOS_xlsm[[#This Row],[FABRICA]]&amp;_01_CODIGOS_Y_COSTOS_xlsm[[#This Row],[CODIGO]]</f>
        <v>JorgeManguera3062</v>
      </c>
    </row>
    <row r="1251" spans="1:12" x14ac:dyDescent="0.35">
      <c r="A1251" t="s">
        <v>7001</v>
      </c>
      <c r="B1251" s="23" t="s">
        <v>1923</v>
      </c>
      <c r="C1251" t="s">
        <v>8663</v>
      </c>
      <c r="D1251" t="s">
        <v>1924</v>
      </c>
      <c r="E1251" s="21">
        <v>0</v>
      </c>
      <c r="L1251" s="23" t="str">
        <f>+_01_CODIGOS_Y_COSTOS_xlsm[[#This Row],[FABRICA]]&amp;_01_CODIGOS_Y_COSTOS_xlsm[[#This Row],[CODIGO]]</f>
        <v>JorgeManguera3063</v>
      </c>
    </row>
    <row r="1252" spans="1:12" x14ac:dyDescent="0.35">
      <c r="A1252" t="s">
        <v>7001</v>
      </c>
      <c r="B1252" s="23" t="s">
        <v>1925</v>
      </c>
      <c r="C1252" t="s">
        <v>8616</v>
      </c>
      <c r="D1252" t="s">
        <v>1926</v>
      </c>
      <c r="E1252" s="21">
        <v>0</v>
      </c>
      <c r="L1252" s="23" t="str">
        <f>+_01_CODIGOS_Y_COSTOS_xlsm[[#This Row],[FABRICA]]&amp;_01_CODIGOS_Y_COSTOS_xlsm[[#This Row],[CODIGO]]</f>
        <v>JorgeManguera3061</v>
      </c>
    </row>
    <row r="1253" spans="1:12" x14ac:dyDescent="0.35">
      <c r="A1253" t="s">
        <v>7001</v>
      </c>
      <c r="B1253" s="23" t="s">
        <v>1927</v>
      </c>
      <c r="C1253" t="s">
        <v>8664</v>
      </c>
      <c r="D1253" t="s">
        <v>1928</v>
      </c>
      <c r="E1253" s="21">
        <v>93.897499999999994</v>
      </c>
      <c r="L1253" s="23" t="str">
        <f>+_01_CODIGOS_Y_COSTOS_xlsm[[#This Row],[FABRICA]]&amp;_01_CODIGOS_Y_COSTOS_xlsm[[#This Row],[CODIGO]]</f>
        <v>JorgeManguera3046</v>
      </c>
    </row>
    <row r="1254" spans="1:12" x14ac:dyDescent="0.35">
      <c r="A1254" t="s">
        <v>7001</v>
      </c>
      <c r="B1254" s="23" t="s">
        <v>7394</v>
      </c>
      <c r="C1254" t="s">
        <v>6653</v>
      </c>
      <c r="D1254" t="s">
        <v>6653</v>
      </c>
      <c r="E1254" s="21">
        <v>0</v>
      </c>
      <c r="L1254" s="23" t="str">
        <f>+_01_CODIGOS_Y_COSTOS_xlsm[[#This Row],[FABRICA]]&amp;_01_CODIGOS_Y_COSTOS_xlsm[[#This Row],[CODIGO]]</f>
        <v>JorgeManguera0</v>
      </c>
    </row>
    <row r="1255" spans="1:12" x14ac:dyDescent="0.35">
      <c r="A1255" t="s">
        <v>7001</v>
      </c>
      <c r="B1255" s="23" t="s">
        <v>1929</v>
      </c>
      <c r="C1255" t="s">
        <v>5581</v>
      </c>
      <c r="D1255" t="s">
        <v>1930</v>
      </c>
      <c r="E1255" s="21">
        <v>181.1825</v>
      </c>
      <c r="L1255" s="23" t="str">
        <f>+_01_CODIGOS_Y_COSTOS_xlsm[[#This Row],[FABRICA]]&amp;_01_CODIGOS_Y_COSTOS_xlsm[[#This Row],[CODIGO]]</f>
        <v>JorgeManguera3015</v>
      </c>
    </row>
    <row r="1256" spans="1:12" x14ac:dyDescent="0.35">
      <c r="A1256" t="s">
        <v>7001</v>
      </c>
      <c r="B1256" s="23" t="s">
        <v>1931</v>
      </c>
      <c r="C1256" t="s">
        <v>8665</v>
      </c>
      <c r="D1256" t="s">
        <v>1932</v>
      </c>
      <c r="E1256" s="21">
        <v>181.1825</v>
      </c>
      <c r="L1256" s="23" t="str">
        <f>+_01_CODIGOS_Y_COSTOS_xlsm[[#This Row],[FABRICA]]&amp;_01_CODIGOS_Y_COSTOS_xlsm[[#This Row],[CODIGO]]</f>
        <v>JorgeManguera3035</v>
      </c>
    </row>
    <row r="1257" spans="1:12" x14ac:dyDescent="0.35">
      <c r="A1257" t="s">
        <v>7001</v>
      </c>
      <c r="B1257" s="23" t="s">
        <v>1933</v>
      </c>
      <c r="C1257" t="s">
        <v>8666</v>
      </c>
      <c r="D1257" t="s">
        <v>1934</v>
      </c>
      <c r="E1257" s="21">
        <v>194.4075</v>
      </c>
      <c r="L1257" s="23" t="str">
        <f>+_01_CODIGOS_Y_COSTOS_xlsm[[#This Row],[FABRICA]]&amp;_01_CODIGOS_Y_COSTOS_xlsm[[#This Row],[CODIGO]]</f>
        <v>JorgeManguera3010</v>
      </c>
    </row>
    <row r="1258" spans="1:12" x14ac:dyDescent="0.35">
      <c r="A1258" t="s">
        <v>7001</v>
      </c>
      <c r="B1258" s="23" t="s">
        <v>1935</v>
      </c>
      <c r="C1258" t="s">
        <v>8667</v>
      </c>
      <c r="D1258" t="s">
        <v>1936</v>
      </c>
      <c r="E1258" s="21">
        <v>181.1825</v>
      </c>
      <c r="L1258" s="23" t="str">
        <f>+_01_CODIGOS_Y_COSTOS_xlsm[[#This Row],[FABRICA]]&amp;_01_CODIGOS_Y_COSTOS_xlsm[[#This Row],[CODIGO]]</f>
        <v>JorgeManguera3034</v>
      </c>
    </row>
    <row r="1259" spans="1:12" x14ac:dyDescent="0.35">
      <c r="A1259" t="s">
        <v>7001</v>
      </c>
      <c r="B1259" s="23" t="s">
        <v>1937</v>
      </c>
      <c r="C1259" t="s">
        <v>5575</v>
      </c>
      <c r="D1259" t="s">
        <v>1938</v>
      </c>
      <c r="E1259" s="21">
        <v>194.4075</v>
      </c>
      <c r="L1259" s="23" t="str">
        <f>+_01_CODIGOS_Y_COSTOS_xlsm[[#This Row],[FABRICA]]&amp;_01_CODIGOS_Y_COSTOS_xlsm[[#This Row],[CODIGO]]</f>
        <v>JorgeManguera3002</v>
      </c>
    </row>
    <row r="1260" spans="1:12" x14ac:dyDescent="0.35">
      <c r="A1260" t="s">
        <v>7001</v>
      </c>
      <c r="B1260" s="23" t="s">
        <v>1939</v>
      </c>
      <c r="C1260" t="s">
        <v>8668</v>
      </c>
      <c r="D1260" t="s">
        <v>1930</v>
      </c>
      <c r="E1260" s="21">
        <v>181.1825</v>
      </c>
      <c r="L1260" s="23" t="str">
        <f>+_01_CODIGOS_Y_COSTOS_xlsm[[#This Row],[FABRICA]]&amp;_01_CODIGOS_Y_COSTOS_xlsm[[#This Row],[CODIGO]]</f>
        <v>JorgeManguera3016</v>
      </c>
    </row>
    <row r="1261" spans="1:12" x14ac:dyDescent="0.35">
      <c r="A1261" t="s">
        <v>7001</v>
      </c>
      <c r="B1261" s="23" t="s">
        <v>1940</v>
      </c>
      <c r="C1261" t="s">
        <v>8669</v>
      </c>
      <c r="D1261" t="s">
        <v>1941</v>
      </c>
      <c r="E1261" s="21">
        <v>0</v>
      </c>
      <c r="L1261" s="23" t="str">
        <f>+_01_CODIGOS_Y_COSTOS_xlsm[[#This Row],[FABRICA]]&amp;_01_CODIGOS_Y_COSTOS_xlsm[[#This Row],[CODIGO]]</f>
        <v>JorgeManguera3067</v>
      </c>
    </row>
    <row r="1262" spans="1:12" x14ac:dyDescent="0.35">
      <c r="A1262" t="s">
        <v>7001</v>
      </c>
      <c r="B1262" s="23" t="s">
        <v>1942</v>
      </c>
      <c r="C1262" t="s">
        <v>8670</v>
      </c>
      <c r="D1262" t="s">
        <v>1943</v>
      </c>
      <c r="E1262" s="21">
        <v>0</v>
      </c>
      <c r="L1262" s="23" t="str">
        <f>+_01_CODIGOS_Y_COSTOS_xlsm[[#This Row],[FABRICA]]&amp;_01_CODIGOS_Y_COSTOS_xlsm[[#This Row],[CODIGO]]</f>
        <v>JorgeManguera3069</v>
      </c>
    </row>
    <row r="1263" spans="1:12" x14ac:dyDescent="0.35">
      <c r="A1263" t="s">
        <v>7001</v>
      </c>
      <c r="B1263" s="23" t="s">
        <v>1944</v>
      </c>
      <c r="C1263" t="s">
        <v>5576</v>
      </c>
      <c r="D1263" t="s">
        <v>1945</v>
      </c>
      <c r="E1263" s="21">
        <v>181.1825</v>
      </c>
      <c r="L1263" s="23" t="str">
        <f>+_01_CODIGOS_Y_COSTOS_xlsm[[#This Row],[FABRICA]]&amp;_01_CODIGOS_Y_COSTOS_xlsm[[#This Row],[CODIGO]]</f>
        <v>JorgeManguera3003</v>
      </c>
    </row>
    <row r="1264" spans="1:12" x14ac:dyDescent="0.35">
      <c r="A1264" t="s">
        <v>7001</v>
      </c>
      <c r="B1264" s="23" t="s">
        <v>1946</v>
      </c>
      <c r="C1264" t="s">
        <v>8671</v>
      </c>
      <c r="D1264" t="s">
        <v>1947</v>
      </c>
      <c r="E1264" s="21">
        <v>181.1825</v>
      </c>
      <c r="L1264" s="23" t="str">
        <f>+_01_CODIGOS_Y_COSTOS_xlsm[[#This Row],[FABRICA]]&amp;_01_CODIGOS_Y_COSTOS_xlsm[[#This Row],[CODIGO]]</f>
        <v>JorgeManguera3004</v>
      </c>
    </row>
    <row r="1265" spans="1:12" x14ac:dyDescent="0.35">
      <c r="A1265" t="s">
        <v>7001</v>
      </c>
      <c r="B1265" s="23" t="s">
        <v>1948</v>
      </c>
      <c r="C1265" t="s">
        <v>8672</v>
      </c>
      <c r="D1265" t="s">
        <v>1949</v>
      </c>
      <c r="E1265" s="21">
        <v>181.1825</v>
      </c>
      <c r="L1265" s="23" t="str">
        <f>+_01_CODIGOS_Y_COSTOS_xlsm[[#This Row],[FABRICA]]&amp;_01_CODIGOS_Y_COSTOS_xlsm[[#This Row],[CODIGO]]</f>
        <v>JorgeManguera3005</v>
      </c>
    </row>
    <row r="1266" spans="1:12" x14ac:dyDescent="0.35">
      <c r="A1266" t="s">
        <v>7001</v>
      </c>
      <c r="B1266" s="23" t="s">
        <v>1950</v>
      </c>
      <c r="C1266" t="s">
        <v>8673</v>
      </c>
      <c r="D1266" t="s">
        <v>1951</v>
      </c>
      <c r="E1266" s="21">
        <v>0</v>
      </c>
      <c r="L1266" s="23" t="str">
        <f>+_01_CODIGOS_Y_COSTOS_xlsm[[#This Row],[FABRICA]]&amp;_01_CODIGOS_Y_COSTOS_xlsm[[#This Row],[CODIGO]]</f>
        <v>JorgeManguera3042</v>
      </c>
    </row>
    <row r="1267" spans="1:12" x14ac:dyDescent="0.35">
      <c r="A1267" t="s">
        <v>7001</v>
      </c>
      <c r="B1267" s="23" t="s">
        <v>1952</v>
      </c>
      <c r="C1267" t="s">
        <v>8674</v>
      </c>
      <c r="D1267" t="s">
        <v>1953</v>
      </c>
      <c r="E1267" s="21">
        <v>181.1825</v>
      </c>
      <c r="L1267" s="23" t="str">
        <f>+_01_CODIGOS_Y_COSTOS_xlsm[[#This Row],[FABRICA]]&amp;_01_CODIGOS_Y_COSTOS_xlsm[[#This Row],[CODIGO]]</f>
        <v>JorgeManguera3011</v>
      </c>
    </row>
    <row r="1268" spans="1:12" x14ac:dyDescent="0.35">
      <c r="A1268" t="s">
        <v>7001</v>
      </c>
      <c r="B1268" s="23" t="s">
        <v>1954</v>
      </c>
      <c r="C1268" t="s">
        <v>5137</v>
      </c>
      <c r="D1268" t="s">
        <v>1955</v>
      </c>
      <c r="E1268" s="21">
        <v>181.1825</v>
      </c>
      <c r="L1268" s="23" t="str">
        <f>+_01_CODIGOS_Y_COSTOS_xlsm[[#This Row],[FABRICA]]&amp;_01_CODIGOS_Y_COSTOS_xlsm[[#This Row],[CODIGO]]</f>
        <v>JorgeManguera3012</v>
      </c>
    </row>
    <row r="1269" spans="1:12" x14ac:dyDescent="0.35">
      <c r="A1269" t="s">
        <v>7001</v>
      </c>
      <c r="B1269" s="23" t="s">
        <v>1956</v>
      </c>
      <c r="C1269" t="s">
        <v>8675</v>
      </c>
      <c r="D1269" t="s">
        <v>1957</v>
      </c>
      <c r="E1269" s="21">
        <v>181.1825</v>
      </c>
      <c r="L1269" s="23" t="str">
        <f>+_01_CODIGOS_Y_COSTOS_xlsm[[#This Row],[FABRICA]]&amp;_01_CODIGOS_Y_COSTOS_xlsm[[#This Row],[CODIGO]]</f>
        <v>JorgeManguera3017</v>
      </c>
    </row>
    <row r="1270" spans="1:12" x14ac:dyDescent="0.35">
      <c r="A1270" t="s">
        <v>7001</v>
      </c>
      <c r="B1270" s="23" t="s">
        <v>1958</v>
      </c>
      <c r="C1270" t="s">
        <v>8676</v>
      </c>
      <c r="D1270" t="s">
        <v>1959</v>
      </c>
      <c r="E1270" s="21">
        <v>0</v>
      </c>
      <c r="L1270" s="23" t="str">
        <f>+_01_CODIGOS_Y_COSTOS_xlsm[[#This Row],[FABRICA]]&amp;_01_CODIGOS_Y_COSTOS_xlsm[[#This Row],[CODIGO]]</f>
        <v>JorgeManguera3051</v>
      </c>
    </row>
    <row r="1271" spans="1:12" x14ac:dyDescent="0.35">
      <c r="A1271" t="s">
        <v>7001</v>
      </c>
      <c r="B1271" s="23" t="s">
        <v>1960</v>
      </c>
      <c r="C1271" t="s">
        <v>8677</v>
      </c>
      <c r="D1271" t="s">
        <v>1961</v>
      </c>
      <c r="E1271" s="21">
        <v>0</v>
      </c>
      <c r="L1271" s="23" t="str">
        <f>+_01_CODIGOS_Y_COSTOS_xlsm[[#This Row],[FABRICA]]&amp;_01_CODIGOS_Y_COSTOS_xlsm[[#This Row],[CODIGO]]</f>
        <v>JorgeManguera3056</v>
      </c>
    </row>
    <row r="1272" spans="1:12" x14ac:dyDescent="0.35">
      <c r="A1272" t="s">
        <v>7001</v>
      </c>
      <c r="B1272" s="23" t="s">
        <v>1968</v>
      </c>
      <c r="C1272" t="s">
        <v>6653</v>
      </c>
      <c r="D1272" t="s">
        <v>6653</v>
      </c>
      <c r="E1272" s="21">
        <v>0</v>
      </c>
      <c r="L1272" s="23" t="str">
        <f>+_01_CODIGOS_Y_COSTOS_xlsm[[#This Row],[FABRICA]]&amp;_01_CODIGOS_Y_COSTOS_xlsm[[#This Row],[CODIGO]]</f>
        <v>JorgeManguera0</v>
      </c>
    </row>
    <row r="1273" spans="1:12" x14ac:dyDescent="0.35">
      <c r="A1273" t="s">
        <v>7001</v>
      </c>
      <c r="B1273" s="23" t="s">
        <v>1970</v>
      </c>
      <c r="C1273" t="s">
        <v>6653</v>
      </c>
      <c r="D1273" t="s">
        <v>6653</v>
      </c>
      <c r="E1273" s="21">
        <v>0</v>
      </c>
      <c r="L1273" s="23" t="str">
        <f>+_01_CODIGOS_Y_COSTOS_xlsm[[#This Row],[FABRICA]]&amp;_01_CODIGOS_Y_COSTOS_xlsm[[#This Row],[CODIGO]]</f>
        <v>JorgeManguera0</v>
      </c>
    </row>
    <row r="1274" spans="1:12" x14ac:dyDescent="0.35">
      <c r="A1274" t="s">
        <v>7001</v>
      </c>
      <c r="B1274" s="23" t="s">
        <v>1972</v>
      </c>
      <c r="C1274" t="s">
        <v>6653</v>
      </c>
      <c r="D1274" t="s">
        <v>6653</v>
      </c>
      <c r="E1274" s="21">
        <v>0</v>
      </c>
      <c r="L1274" s="23" t="str">
        <f>+_01_CODIGOS_Y_COSTOS_xlsm[[#This Row],[FABRICA]]&amp;_01_CODIGOS_Y_COSTOS_xlsm[[#This Row],[CODIGO]]</f>
        <v>JorgeManguera0</v>
      </c>
    </row>
    <row r="1275" spans="1:12" x14ac:dyDescent="0.35">
      <c r="A1275" t="s">
        <v>7001</v>
      </c>
      <c r="B1275" s="23" t="s">
        <v>1974</v>
      </c>
      <c r="C1275" t="s">
        <v>6653</v>
      </c>
      <c r="D1275" t="s">
        <v>6653</v>
      </c>
      <c r="E1275" s="21">
        <v>0</v>
      </c>
      <c r="L1275" s="23" t="str">
        <f>+_01_CODIGOS_Y_COSTOS_xlsm[[#This Row],[FABRICA]]&amp;_01_CODIGOS_Y_COSTOS_xlsm[[#This Row],[CODIGO]]</f>
        <v>JorgeManguera0</v>
      </c>
    </row>
    <row r="1276" spans="1:12" x14ac:dyDescent="0.35">
      <c r="A1276" t="s">
        <v>5141</v>
      </c>
      <c r="B1276" s="23" t="s">
        <v>1976</v>
      </c>
      <c r="C1276" t="s">
        <v>5627</v>
      </c>
      <c r="D1276" t="s">
        <v>1977</v>
      </c>
      <c r="E1276" s="21">
        <v>579.91989999999998</v>
      </c>
      <c r="L1276" s="23" t="str">
        <f>+_01_CODIGOS_Y_COSTOS_xlsm[[#This Row],[FABRICA]]&amp;_01_CODIGOS_Y_COSTOS_xlsm[[#This Row],[CODIGO]]</f>
        <v>CASERGOM1237 epdm</v>
      </c>
    </row>
    <row r="1277" spans="1:12" x14ac:dyDescent="0.35">
      <c r="A1277" t="s">
        <v>5141</v>
      </c>
      <c r="B1277" s="23" t="s">
        <v>1978</v>
      </c>
      <c r="C1277" t="s">
        <v>5628</v>
      </c>
      <c r="D1277" t="s">
        <v>1979</v>
      </c>
      <c r="E1277" s="21">
        <v>579.91989999999998</v>
      </c>
      <c r="L1277" s="23" t="str">
        <f>+_01_CODIGOS_Y_COSTOS_xlsm[[#This Row],[FABRICA]]&amp;_01_CODIGOS_Y_COSTOS_xlsm[[#This Row],[CODIGO]]</f>
        <v>CASERGOM1238 epdm</v>
      </c>
    </row>
    <row r="1278" spans="1:12" x14ac:dyDescent="0.35">
      <c r="A1278" t="s">
        <v>5141</v>
      </c>
      <c r="B1278" s="23" t="s">
        <v>1980</v>
      </c>
      <c r="C1278" t="s">
        <v>5629</v>
      </c>
      <c r="D1278" t="s">
        <v>1981</v>
      </c>
      <c r="E1278" s="21">
        <v>497.15190000000001</v>
      </c>
      <c r="L1278" s="23" t="str">
        <f>+_01_CODIGOS_Y_COSTOS_xlsm[[#This Row],[FABRICA]]&amp;_01_CODIGOS_Y_COSTOS_xlsm[[#This Row],[CODIGO]]</f>
        <v>CASERGOM1490epdm</v>
      </c>
    </row>
    <row r="1279" spans="1:12" x14ac:dyDescent="0.35">
      <c r="A1279" t="s">
        <v>5141</v>
      </c>
      <c r="B1279" s="23" t="s">
        <v>7402</v>
      </c>
      <c r="C1279" t="s">
        <v>6653</v>
      </c>
      <c r="D1279" t="s">
        <v>6653</v>
      </c>
      <c r="E1279" s="21">
        <v>0</v>
      </c>
      <c r="L1279" s="23" t="str">
        <f>+_01_CODIGOS_Y_COSTOS_xlsm[[#This Row],[FABRICA]]&amp;_01_CODIGOS_Y_COSTOS_xlsm[[#This Row],[CODIGO]]</f>
        <v>CASERGOM0</v>
      </c>
    </row>
    <row r="1280" spans="1:12" x14ac:dyDescent="0.35">
      <c r="A1280" t="s">
        <v>5141</v>
      </c>
      <c r="B1280" s="23" t="s">
        <v>7404</v>
      </c>
      <c r="C1280" t="s">
        <v>6653</v>
      </c>
      <c r="D1280" t="s">
        <v>6653</v>
      </c>
      <c r="E1280" s="21">
        <v>0</v>
      </c>
      <c r="L1280" s="23" t="str">
        <f>+_01_CODIGOS_Y_COSTOS_xlsm[[#This Row],[FABRICA]]&amp;_01_CODIGOS_Y_COSTOS_xlsm[[#This Row],[CODIGO]]</f>
        <v>CASERGOM0</v>
      </c>
    </row>
    <row r="1281" spans="1:12" x14ac:dyDescent="0.35">
      <c r="A1281" t="s">
        <v>5141</v>
      </c>
      <c r="B1281" s="23" t="s">
        <v>7406</v>
      </c>
      <c r="C1281" t="s">
        <v>6653</v>
      </c>
      <c r="D1281" t="s">
        <v>6653</v>
      </c>
      <c r="E1281" s="21">
        <v>0</v>
      </c>
      <c r="L1281" s="23" t="str">
        <f>+_01_CODIGOS_Y_COSTOS_xlsm[[#This Row],[FABRICA]]&amp;_01_CODIGOS_Y_COSTOS_xlsm[[#This Row],[CODIGO]]</f>
        <v>CASERGOM0</v>
      </c>
    </row>
    <row r="1282" spans="1:12" x14ac:dyDescent="0.35">
      <c r="A1282" t="s">
        <v>5141</v>
      </c>
      <c r="B1282" s="23" t="s">
        <v>7408</v>
      </c>
      <c r="C1282" t="s">
        <v>6653</v>
      </c>
      <c r="D1282" t="s">
        <v>6653</v>
      </c>
      <c r="E1282" s="21">
        <v>0</v>
      </c>
      <c r="L1282" s="23" t="str">
        <f>+_01_CODIGOS_Y_COSTOS_xlsm[[#This Row],[FABRICA]]&amp;_01_CODIGOS_Y_COSTOS_xlsm[[#This Row],[CODIGO]]</f>
        <v>CASERGOM0</v>
      </c>
    </row>
    <row r="1283" spans="1:12" x14ac:dyDescent="0.35">
      <c r="A1283" t="s">
        <v>7001</v>
      </c>
      <c r="B1283" s="23" t="s">
        <v>7410</v>
      </c>
      <c r="C1283" t="s">
        <v>6653</v>
      </c>
      <c r="D1283" t="s">
        <v>6653</v>
      </c>
      <c r="E1283" s="21">
        <v>0</v>
      </c>
      <c r="L1283" s="23" t="str">
        <f>+_01_CODIGOS_Y_COSTOS_xlsm[[#This Row],[FABRICA]]&amp;_01_CODIGOS_Y_COSTOS_xlsm[[#This Row],[CODIGO]]</f>
        <v>JorgeManguera0</v>
      </c>
    </row>
    <row r="1284" spans="1:12" x14ac:dyDescent="0.35">
      <c r="A1284" t="s">
        <v>7001</v>
      </c>
      <c r="B1284" s="23" t="s">
        <v>7412</v>
      </c>
      <c r="C1284" t="s">
        <v>6653</v>
      </c>
      <c r="D1284" t="s">
        <v>6653</v>
      </c>
      <c r="E1284" s="21">
        <v>0</v>
      </c>
      <c r="L1284" s="23" t="str">
        <f>+_01_CODIGOS_Y_COSTOS_xlsm[[#This Row],[FABRICA]]&amp;_01_CODIGOS_Y_COSTOS_xlsm[[#This Row],[CODIGO]]</f>
        <v>JorgeManguera0</v>
      </c>
    </row>
    <row r="1285" spans="1:12" x14ac:dyDescent="0.35">
      <c r="A1285" t="s">
        <v>7001</v>
      </c>
      <c r="B1285" s="23" t="s">
        <v>7370</v>
      </c>
      <c r="C1285" t="s">
        <v>8678</v>
      </c>
      <c r="D1285" t="s">
        <v>7371</v>
      </c>
      <c r="E1285" s="21">
        <v>136</v>
      </c>
      <c r="L1285" s="23" t="str">
        <f>+_01_CODIGOS_Y_COSTOS_xlsm[[#This Row],[FABRICA]]&amp;_01_CODIGOS_Y_COSTOS_xlsm[[#This Row],[CODIGO]]</f>
        <v>JorgeManguera3019</v>
      </c>
    </row>
    <row r="1286" spans="1:12" x14ac:dyDescent="0.35">
      <c r="A1286" t="s">
        <v>7001</v>
      </c>
      <c r="B1286" s="23" t="s">
        <v>7372</v>
      </c>
      <c r="C1286" t="s">
        <v>8679</v>
      </c>
      <c r="D1286" t="s">
        <v>7373</v>
      </c>
      <c r="E1286" s="21">
        <v>120</v>
      </c>
      <c r="L1286" s="23" t="str">
        <f>+_01_CODIGOS_Y_COSTOS_xlsm[[#This Row],[FABRICA]]&amp;_01_CODIGOS_Y_COSTOS_xlsm[[#This Row],[CODIGO]]</f>
        <v>JorgeManguera3021</v>
      </c>
    </row>
    <row r="1287" spans="1:12" x14ac:dyDescent="0.35">
      <c r="A1287" t="s">
        <v>7001</v>
      </c>
      <c r="B1287" s="23" t="s">
        <v>7374</v>
      </c>
      <c r="C1287" t="s">
        <v>8680</v>
      </c>
      <c r="D1287" t="s">
        <v>7375</v>
      </c>
      <c r="E1287" s="21">
        <v>115</v>
      </c>
      <c r="L1287" s="23" t="str">
        <f>+_01_CODIGOS_Y_COSTOS_xlsm[[#This Row],[FABRICA]]&amp;_01_CODIGOS_Y_COSTOS_xlsm[[#This Row],[CODIGO]]</f>
        <v>JorgeManguera3039</v>
      </c>
    </row>
    <row r="1288" spans="1:12" x14ac:dyDescent="0.35">
      <c r="A1288" t="s">
        <v>7001</v>
      </c>
      <c r="B1288" s="23" t="s">
        <v>7376</v>
      </c>
      <c r="C1288" t="s">
        <v>5580</v>
      </c>
      <c r="D1288" t="s">
        <v>7377</v>
      </c>
      <c r="E1288" s="21">
        <v>125</v>
      </c>
      <c r="L1288" s="23" t="str">
        <f>+_01_CODIGOS_Y_COSTOS_xlsm[[#This Row],[FABRICA]]&amp;_01_CODIGOS_Y_COSTOS_xlsm[[#This Row],[CODIGO]]</f>
        <v>JorgeManguera3014</v>
      </c>
    </row>
    <row r="1289" spans="1:12" x14ac:dyDescent="0.35">
      <c r="A1289" t="s">
        <v>7001</v>
      </c>
      <c r="B1289" s="23" t="s">
        <v>7378</v>
      </c>
      <c r="C1289" t="s">
        <v>8681</v>
      </c>
      <c r="D1289" t="s">
        <v>7379</v>
      </c>
      <c r="E1289" s="21">
        <v>128</v>
      </c>
      <c r="L1289" s="23" t="str">
        <f>+_01_CODIGOS_Y_COSTOS_xlsm[[#This Row],[FABRICA]]&amp;_01_CODIGOS_Y_COSTOS_xlsm[[#This Row],[CODIGO]]</f>
        <v>JorgeManguera3013</v>
      </c>
    </row>
    <row r="1290" spans="1:12" x14ac:dyDescent="0.35">
      <c r="A1290" t="s">
        <v>7001</v>
      </c>
      <c r="B1290" s="23" t="s">
        <v>7380</v>
      </c>
      <c r="C1290" t="s">
        <v>8682</v>
      </c>
      <c r="D1290" t="s">
        <v>7381</v>
      </c>
      <c r="E1290" s="21">
        <v>600</v>
      </c>
      <c r="L1290" s="23" t="str">
        <f>+_01_CODIGOS_Y_COSTOS_xlsm[[#This Row],[FABRICA]]&amp;_01_CODIGOS_Y_COSTOS_xlsm[[#This Row],[CODIGO]]</f>
        <v>JorgeManguera3125</v>
      </c>
    </row>
    <row r="1291" spans="1:12" x14ac:dyDescent="0.35">
      <c r="A1291" t="s">
        <v>4280</v>
      </c>
      <c r="B1291" s="23" t="s">
        <v>1982</v>
      </c>
      <c r="C1291" t="s">
        <v>4953</v>
      </c>
      <c r="D1291" t="s">
        <v>1984</v>
      </c>
      <c r="E1291" s="21">
        <v>276</v>
      </c>
      <c r="L1291" s="23" t="str">
        <f>+_01_CODIGOS_Y_COSTOS_xlsm[[#This Row],[FABRICA]]&amp;_01_CODIGOS_Y_COSTOS_xlsm[[#This Row],[CODIGO]]</f>
        <v>TOBARTuerca Reten Doble - 1/4pulg</v>
      </c>
    </row>
    <row r="1292" spans="1:12" x14ac:dyDescent="0.35">
      <c r="A1292" t="s">
        <v>4280</v>
      </c>
      <c r="B1292" s="23" t="s">
        <v>1985</v>
      </c>
      <c r="C1292" t="s">
        <v>4954</v>
      </c>
      <c r="D1292" t="s">
        <v>1986</v>
      </c>
      <c r="E1292" s="21">
        <v>276</v>
      </c>
      <c r="L1292" s="23" t="str">
        <f>+_01_CODIGOS_Y_COSTOS_xlsm[[#This Row],[FABRICA]]&amp;_01_CODIGOS_Y_COSTOS_xlsm[[#This Row],[CODIGO]]</f>
        <v>TOBARTuerca Reten Doble - 5/16pulg</v>
      </c>
    </row>
    <row r="1293" spans="1:12" x14ac:dyDescent="0.35">
      <c r="A1293" t="s">
        <v>4280</v>
      </c>
      <c r="B1293" s="23" t="s">
        <v>1987</v>
      </c>
      <c r="C1293" t="s">
        <v>4955</v>
      </c>
      <c r="D1293" t="s">
        <v>1988</v>
      </c>
      <c r="E1293" s="21">
        <v>276</v>
      </c>
      <c r="L1293" s="23" t="str">
        <f>+_01_CODIGOS_Y_COSTOS_xlsm[[#This Row],[FABRICA]]&amp;_01_CODIGOS_Y_COSTOS_xlsm[[#This Row],[CODIGO]]</f>
        <v>TOBARTuerca Reten Doble - 6mm</v>
      </c>
    </row>
    <row r="1294" spans="1:12" x14ac:dyDescent="0.35">
      <c r="A1294" t="s">
        <v>4280</v>
      </c>
      <c r="B1294" s="23" t="s">
        <v>1989</v>
      </c>
      <c r="C1294" t="s">
        <v>5583</v>
      </c>
      <c r="D1294" t="s">
        <v>1990</v>
      </c>
      <c r="E1294" s="21">
        <v>276</v>
      </c>
      <c r="L1294" s="23" t="str">
        <f>+_01_CODIGOS_Y_COSTOS_xlsm[[#This Row],[FABRICA]]&amp;_01_CODIGOS_Y_COSTOS_xlsm[[#This Row],[CODIGO]]</f>
        <v>TOBARTuerca Reten Doble - 8mm</v>
      </c>
    </row>
    <row r="1295" spans="1:12" x14ac:dyDescent="0.35">
      <c r="A1295" t="s">
        <v>4280</v>
      </c>
      <c r="B1295" s="23" t="s">
        <v>1991</v>
      </c>
      <c r="C1295" t="s">
        <v>4956</v>
      </c>
      <c r="D1295" t="s">
        <v>1992</v>
      </c>
      <c r="E1295" s="21">
        <v>232</v>
      </c>
      <c r="L1295" s="23" t="str">
        <f>+_01_CODIGOS_Y_COSTOS_xlsm[[#This Row],[FABRICA]]&amp;_01_CODIGOS_Y_COSTOS_xlsm[[#This Row],[CODIGO]]</f>
        <v>TOBARTuerca Reten Embutida - Larga M6mm</v>
      </c>
    </row>
    <row r="1296" spans="1:12" x14ac:dyDescent="0.35">
      <c r="A1296" t="s">
        <v>4280</v>
      </c>
      <c r="B1296" s="23" t="s">
        <v>1993</v>
      </c>
      <c r="C1296" t="s">
        <v>4957</v>
      </c>
      <c r="D1296" t="s">
        <v>1994</v>
      </c>
      <c r="E1296" s="21">
        <v>232</v>
      </c>
      <c r="L1296" s="23" t="str">
        <f>+_01_CODIGOS_Y_COSTOS_xlsm[[#This Row],[FABRICA]]&amp;_01_CODIGOS_Y_COSTOS_xlsm[[#This Row],[CODIGO]]</f>
        <v>TOBARTuerca Reten Embutida - Larga ¼mm</v>
      </c>
    </row>
    <row r="1297" spans="1:12" x14ac:dyDescent="0.35">
      <c r="A1297" t="s">
        <v>4280</v>
      </c>
      <c r="B1297" s="23" t="s">
        <v>1995</v>
      </c>
      <c r="C1297" t="s">
        <v>4958</v>
      </c>
      <c r="D1297" t="s">
        <v>1997</v>
      </c>
      <c r="E1297" s="21">
        <v>145</v>
      </c>
      <c r="L1297" s="23" t="str">
        <f>+_01_CODIGOS_Y_COSTOS_xlsm[[#This Row],[FABRICA]]&amp;_01_CODIGOS_Y_COSTOS_xlsm[[#This Row],[CODIGO]]</f>
        <v>TOBARTuerca Reten Embutida - Moto 5mm</v>
      </c>
    </row>
    <row r="1298" spans="1:12" x14ac:dyDescent="0.35">
      <c r="A1298" t="s">
        <v>4280</v>
      </c>
      <c r="B1298" s="23" t="s">
        <v>1998</v>
      </c>
      <c r="C1298" t="s">
        <v>4959</v>
      </c>
      <c r="D1298" t="s">
        <v>2000</v>
      </c>
      <c r="E1298" s="21">
        <v>145</v>
      </c>
      <c r="L1298" s="23" t="str">
        <f>+_01_CODIGOS_Y_COSTOS_xlsm[[#This Row],[FABRICA]]&amp;_01_CODIGOS_Y_COSTOS_xlsm[[#This Row],[CODIGO]]</f>
        <v>TOBARTuerca Reten Embutida - Moto 6mm</v>
      </c>
    </row>
    <row r="1299" spans="1:12" x14ac:dyDescent="0.35">
      <c r="A1299" t="s">
        <v>4280</v>
      </c>
      <c r="B1299" s="23" t="s">
        <v>2001</v>
      </c>
      <c r="C1299" t="s">
        <v>4960</v>
      </c>
      <c r="D1299" t="s">
        <v>2002</v>
      </c>
      <c r="E1299" s="21">
        <v>189</v>
      </c>
      <c r="L1299" s="23" t="str">
        <f>+_01_CODIGOS_Y_COSTOS_xlsm[[#This Row],[FABRICA]]&amp;_01_CODIGOS_Y_COSTOS_xlsm[[#This Row],[CODIGO]]</f>
        <v>TOBARTuerca Reten Embutida - 5mm</v>
      </c>
    </row>
    <row r="1300" spans="1:12" x14ac:dyDescent="0.35">
      <c r="A1300" t="s">
        <v>4280</v>
      </c>
      <c r="B1300" s="23" t="s">
        <v>2003</v>
      </c>
      <c r="C1300" t="s">
        <v>4961</v>
      </c>
      <c r="D1300" t="s">
        <v>2004</v>
      </c>
      <c r="E1300" s="21">
        <v>189</v>
      </c>
      <c r="L1300" s="23" t="str">
        <f>+_01_CODIGOS_Y_COSTOS_xlsm[[#This Row],[FABRICA]]&amp;_01_CODIGOS_Y_COSTOS_xlsm[[#This Row],[CODIGO]]</f>
        <v>TOBARTuerca Reten Embutida - 6mm</v>
      </c>
    </row>
    <row r="1301" spans="1:12" x14ac:dyDescent="0.35">
      <c r="A1301" t="s">
        <v>4280</v>
      </c>
      <c r="B1301" s="23" t="s">
        <v>2005</v>
      </c>
      <c r="C1301" t="s">
        <v>4962</v>
      </c>
      <c r="D1301" t="s">
        <v>2006</v>
      </c>
      <c r="E1301" s="21">
        <v>203</v>
      </c>
      <c r="L1301" s="23" t="str">
        <f>+_01_CODIGOS_Y_COSTOS_xlsm[[#This Row],[FABRICA]]&amp;_01_CODIGOS_Y_COSTOS_xlsm[[#This Row],[CODIGO]]</f>
        <v>TOBARTuerca Jaula - 5mm a=8x8</v>
      </c>
    </row>
    <row r="1302" spans="1:12" x14ac:dyDescent="0.35">
      <c r="A1302" t="s">
        <v>4280</v>
      </c>
      <c r="B1302" s="23" t="s">
        <v>2007</v>
      </c>
      <c r="C1302" t="s">
        <v>4963</v>
      </c>
      <c r="D1302" t="s">
        <v>2008</v>
      </c>
      <c r="E1302" s="21">
        <v>203</v>
      </c>
      <c r="L1302" s="23" t="str">
        <f>+_01_CODIGOS_Y_COSTOS_xlsm[[#This Row],[FABRICA]]&amp;_01_CODIGOS_Y_COSTOS_xlsm[[#This Row],[CODIGO]]</f>
        <v>TOBARTuerca Jaula - 6mm a=8x8</v>
      </c>
    </row>
    <row r="1303" spans="1:12" x14ac:dyDescent="0.35">
      <c r="A1303" t="s">
        <v>4280</v>
      </c>
      <c r="B1303" s="23" t="s">
        <v>2009</v>
      </c>
      <c r="C1303" t="s">
        <v>4964</v>
      </c>
      <c r="D1303" t="s">
        <v>2010</v>
      </c>
      <c r="E1303" s="21">
        <v>117</v>
      </c>
      <c r="L1303" s="23" t="str">
        <f>+_01_CODIGOS_Y_COSTOS_xlsm[[#This Row],[FABRICA]]&amp;_01_CODIGOS_Y_COSTOS_xlsm[[#This Row],[CODIGO]]</f>
        <v>TOBARTuerca Reten para Tornillo Parker - 4</v>
      </c>
    </row>
    <row r="1304" spans="1:12" x14ac:dyDescent="0.35">
      <c r="A1304" t="s">
        <v>4280</v>
      </c>
      <c r="B1304" s="23" t="s">
        <v>2011</v>
      </c>
      <c r="C1304" t="s">
        <v>4965</v>
      </c>
      <c r="D1304" t="s">
        <v>2012</v>
      </c>
      <c r="E1304" s="21">
        <v>131</v>
      </c>
      <c r="L1304" s="23" t="str">
        <f>+_01_CODIGOS_Y_COSTOS_xlsm[[#This Row],[FABRICA]]&amp;_01_CODIGOS_Y_COSTOS_xlsm[[#This Row],[CODIGO]]</f>
        <v>TOBARTuerca Reten para Tornillo Parker - #6 automotor</v>
      </c>
    </row>
    <row r="1305" spans="1:12" x14ac:dyDescent="0.35">
      <c r="A1305" t="s">
        <v>4280</v>
      </c>
      <c r="B1305" s="23" t="s">
        <v>2013</v>
      </c>
      <c r="C1305" t="s">
        <v>4966</v>
      </c>
      <c r="D1305" t="s">
        <v>2014</v>
      </c>
      <c r="E1305" s="21">
        <v>117</v>
      </c>
      <c r="L1305" s="23" t="str">
        <f>+_01_CODIGOS_Y_COSTOS_xlsm[[#This Row],[FABRICA]]&amp;_01_CODIGOS_Y_COSTOS_xlsm[[#This Row],[CODIGO]]</f>
        <v>TOBARTuerca Reten para Tornillo Parker - 7</v>
      </c>
    </row>
    <row r="1306" spans="1:12" x14ac:dyDescent="0.35">
      <c r="A1306" t="s">
        <v>4280</v>
      </c>
      <c r="B1306" s="23" t="s">
        <v>2015</v>
      </c>
      <c r="C1306" t="s">
        <v>4967</v>
      </c>
      <c r="D1306" t="s">
        <v>2016</v>
      </c>
      <c r="E1306" s="21">
        <v>131</v>
      </c>
      <c r="L1306" s="23" t="str">
        <f>+_01_CODIGOS_Y_COSTOS_xlsm[[#This Row],[FABRICA]]&amp;_01_CODIGOS_Y_COSTOS_xlsm[[#This Row],[CODIGO]]</f>
        <v>TOBARTuerca Reten para Tornillo Parker - #8 automotor</v>
      </c>
    </row>
    <row r="1307" spans="1:12" x14ac:dyDescent="0.35">
      <c r="A1307" t="s">
        <v>4280</v>
      </c>
      <c r="B1307" s="23" t="s">
        <v>2017</v>
      </c>
      <c r="C1307" t="s">
        <v>4968</v>
      </c>
      <c r="D1307" t="s">
        <v>2018</v>
      </c>
      <c r="E1307" s="21">
        <v>117</v>
      </c>
      <c r="L1307" s="23" t="str">
        <f>+_01_CODIGOS_Y_COSTOS_xlsm[[#This Row],[FABRICA]]&amp;_01_CODIGOS_Y_COSTOS_xlsm[[#This Row],[CODIGO]]</f>
        <v>TOBARTuerca Reten para Tornillo Parker - 6</v>
      </c>
    </row>
    <row r="1308" spans="1:12" x14ac:dyDescent="0.35">
      <c r="A1308" t="s">
        <v>4280</v>
      </c>
      <c r="B1308" s="23" t="s">
        <v>2019</v>
      </c>
      <c r="C1308" t="s">
        <v>6653</v>
      </c>
      <c r="D1308" t="s">
        <v>2020</v>
      </c>
      <c r="E1308" s="21">
        <v>0</v>
      </c>
      <c r="L1308" s="23" t="str">
        <f>+_01_CODIGOS_Y_COSTOS_xlsm[[#This Row],[FABRICA]]&amp;_01_CODIGOS_Y_COSTOS_xlsm[[#This Row],[CODIGO]]</f>
        <v>TOBAR0</v>
      </c>
    </row>
    <row r="1309" spans="1:12" x14ac:dyDescent="0.35">
      <c r="A1309" t="s">
        <v>4280</v>
      </c>
      <c r="B1309" s="23" t="s">
        <v>2021</v>
      </c>
      <c r="C1309" t="s">
        <v>6653</v>
      </c>
      <c r="D1309" t="s">
        <v>2022</v>
      </c>
      <c r="E1309" s="21">
        <v>0</v>
      </c>
      <c r="L1309" s="23" t="str">
        <f>+_01_CODIGOS_Y_COSTOS_xlsm[[#This Row],[FABRICA]]&amp;_01_CODIGOS_Y_COSTOS_xlsm[[#This Row],[CODIGO]]</f>
        <v>TOBAR0</v>
      </c>
    </row>
    <row r="1310" spans="1:12" x14ac:dyDescent="0.35">
      <c r="A1310" t="s">
        <v>4280</v>
      </c>
      <c r="B1310" s="23" t="s">
        <v>2023</v>
      </c>
      <c r="C1310" t="s">
        <v>4969</v>
      </c>
      <c r="D1310" t="s">
        <v>2024</v>
      </c>
      <c r="E1310" s="21">
        <v>131</v>
      </c>
      <c r="L1310" s="23" t="str">
        <f>+_01_CODIGOS_Y_COSTOS_xlsm[[#This Row],[FABRICA]]&amp;_01_CODIGOS_Y_COSTOS_xlsm[[#This Row],[CODIGO]]</f>
        <v>TOBARTuerca Reten para Tornillo Parker - #10 automotor</v>
      </c>
    </row>
    <row r="1311" spans="1:12" x14ac:dyDescent="0.35">
      <c r="A1311" t="s">
        <v>4280</v>
      </c>
      <c r="B1311" s="23" t="s">
        <v>2025</v>
      </c>
      <c r="C1311" t="s">
        <v>4970</v>
      </c>
      <c r="D1311" t="s">
        <v>2026</v>
      </c>
      <c r="E1311" s="21">
        <v>117</v>
      </c>
      <c r="L1311" s="23" t="str">
        <f>+_01_CODIGOS_Y_COSTOS_xlsm[[#This Row],[FABRICA]]&amp;_01_CODIGOS_Y_COSTOS_xlsm[[#This Row],[CODIGO]]</f>
        <v>TOBARTuerca Reten para Tornillo Parker - 8</v>
      </c>
    </row>
    <row r="1312" spans="1:12" x14ac:dyDescent="0.35">
      <c r="A1312" t="s">
        <v>4280</v>
      </c>
      <c r="B1312" s="23" t="s">
        <v>2027</v>
      </c>
      <c r="C1312" t="s">
        <v>4971</v>
      </c>
      <c r="D1312" t="s">
        <v>2028</v>
      </c>
      <c r="E1312" s="21">
        <v>117</v>
      </c>
      <c r="L1312" s="23" t="str">
        <f>+_01_CODIGOS_Y_COSTOS_xlsm[[#This Row],[FABRICA]]&amp;_01_CODIGOS_Y_COSTOS_xlsm[[#This Row],[CODIGO]]</f>
        <v>TOBARTuerca Reten para Tornillo Parker - 10</v>
      </c>
    </row>
    <row r="1313" spans="1:12" x14ac:dyDescent="0.35">
      <c r="A1313" t="s">
        <v>4280</v>
      </c>
      <c r="B1313" s="23" t="s">
        <v>2029</v>
      </c>
      <c r="C1313" t="s">
        <v>4972</v>
      </c>
      <c r="D1313" t="s">
        <v>2030</v>
      </c>
      <c r="E1313" s="21">
        <v>131</v>
      </c>
      <c r="L1313" s="23" t="str">
        <f>+_01_CODIGOS_Y_COSTOS_xlsm[[#This Row],[FABRICA]]&amp;_01_CODIGOS_Y_COSTOS_xlsm[[#This Row],[CODIGO]]</f>
        <v>TOBARTuerca Reten para Tornillo Parker - 12</v>
      </c>
    </row>
    <row r="1314" spans="1:12" x14ac:dyDescent="0.35">
      <c r="A1314" t="s">
        <v>4280</v>
      </c>
      <c r="B1314" s="23" t="s">
        <v>2031</v>
      </c>
      <c r="C1314" t="s">
        <v>4973</v>
      </c>
      <c r="D1314" t="s">
        <v>2032</v>
      </c>
      <c r="E1314" s="21">
        <v>131</v>
      </c>
      <c r="L1314" s="23" t="str">
        <f>+_01_CODIGOS_Y_COSTOS_xlsm[[#This Row],[FABRICA]]&amp;_01_CODIGOS_Y_COSTOS_xlsm[[#This Row],[CODIGO]]</f>
        <v>TOBARTuerca Reten para Tornillo Parker - 12 LARGA</v>
      </c>
    </row>
    <row r="1315" spans="1:12" x14ac:dyDescent="0.35">
      <c r="A1315" t="s">
        <v>4280</v>
      </c>
      <c r="B1315" s="23" t="s">
        <v>2033</v>
      </c>
      <c r="C1315" t="s">
        <v>4974</v>
      </c>
      <c r="D1315" t="s">
        <v>2034</v>
      </c>
      <c r="E1315" s="21">
        <v>131</v>
      </c>
      <c r="L1315" s="23" t="str">
        <f>+_01_CODIGOS_Y_COSTOS_xlsm[[#This Row],[FABRICA]]&amp;_01_CODIGOS_Y_COSTOS_xlsm[[#This Row],[CODIGO]]</f>
        <v>TOBARTuerca Reten para Tornillo Parker - 14</v>
      </c>
    </row>
    <row r="1316" spans="1:12" x14ac:dyDescent="0.35">
      <c r="A1316" t="s">
        <v>4280</v>
      </c>
      <c r="B1316" s="23" t="s">
        <v>2035</v>
      </c>
      <c r="C1316" t="s">
        <v>2036</v>
      </c>
      <c r="D1316" t="s">
        <v>2036</v>
      </c>
      <c r="E1316" s="21">
        <v>117</v>
      </c>
      <c r="L1316" s="23" t="str">
        <f>+_01_CODIGOS_Y_COSTOS_xlsm[[#This Row],[FABRICA]]&amp;_01_CODIGOS_Y_COSTOS_xlsm[[#This Row],[CODIGO]]</f>
        <v>TOBARAranlock 6x15</v>
      </c>
    </row>
    <row r="1317" spans="1:12" x14ac:dyDescent="0.35">
      <c r="A1317" t="s">
        <v>4280</v>
      </c>
      <c r="B1317" s="23" t="s">
        <v>2037</v>
      </c>
      <c r="C1317" t="s">
        <v>2038</v>
      </c>
      <c r="D1317" t="s">
        <v>2038</v>
      </c>
      <c r="E1317" s="21">
        <v>117</v>
      </c>
      <c r="L1317" s="23" t="str">
        <f>+_01_CODIGOS_Y_COSTOS_xlsm[[#This Row],[FABRICA]]&amp;_01_CODIGOS_Y_COSTOS_xlsm[[#This Row],[CODIGO]]</f>
        <v>TOBARAranlock 7x15</v>
      </c>
    </row>
    <row r="1318" spans="1:12" x14ac:dyDescent="0.35">
      <c r="A1318" t="s">
        <v>4280</v>
      </c>
      <c r="B1318" s="23" t="s">
        <v>2039</v>
      </c>
      <c r="C1318" t="s">
        <v>2040</v>
      </c>
      <c r="D1318" t="s">
        <v>2040</v>
      </c>
      <c r="E1318" s="21">
        <v>117</v>
      </c>
      <c r="L1318" s="23" t="str">
        <f>+_01_CODIGOS_Y_COSTOS_xlsm[[#This Row],[FABRICA]]&amp;_01_CODIGOS_Y_COSTOS_xlsm[[#This Row],[CODIGO]]</f>
        <v>TOBARAranlock 8x16</v>
      </c>
    </row>
    <row r="1319" spans="1:12" x14ac:dyDescent="0.35">
      <c r="A1319" t="s">
        <v>4280</v>
      </c>
      <c r="B1319" s="23" t="s">
        <v>2041</v>
      </c>
      <c r="C1319" t="s">
        <v>2042</v>
      </c>
      <c r="D1319" t="s">
        <v>2042</v>
      </c>
      <c r="E1319" s="21">
        <v>0</v>
      </c>
      <c r="L1319" s="23" t="str">
        <f>+_01_CODIGOS_Y_COSTOS_xlsm[[#This Row],[FABRICA]]&amp;_01_CODIGOS_Y_COSTOS_xlsm[[#This Row],[CODIGO]]</f>
        <v>TOBARAranlock 9x18</v>
      </c>
    </row>
    <row r="1320" spans="1:12" x14ac:dyDescent="0.35">
      <c r="A1320" t="s">
        <v>4280</v>
      </c>
      <c r="B1320" s="23" t="s">
        <v>2043</v>
      </c>
      <c r="C1320" t="s">
        <v>2044</v>
      </c>
      <c r="D1320" t="s">
        <v>2044</v>
      </c>
      <c r="E1320" s="21">
        <v>117</v>
      </c>
      <c r="L1320" s="23" t="str">
        <f>+_01_CODIGOS_Y_COSTOS_xlsm[[#This Row],[FABRICA]]&amp;_01_CODIGOS_Y_COSTOS_xlsm[[#This Row],[CODIGO]]</f>
        <v>TOBARAranlock 10x18</v>
      </c>
    </row>
    <row r="1321" spans="1:12" x14ac:dyDescent="0.35">
      <c r="A1321" t="s">
        <v>4280</v>
      </c>
      <c r="B1321" s="23" t="s">
        <v>2045</v>
      </c>
      <c r="C1321" t="s">
        <v>5515</v>
      </c>
      <c r="D1321" t="s">
        <v>2046</v>
      </c>
      <c r="E1321" s="21">
        <v>145</v>
      </c>
      <c r="L1321" s="23" t="str">
        <f>+_01_CODIGOS_Y_COSTOS_xlsm[[#This Row],[FABRICA]]&amp;_01_CODIGOS_Y_COSTOS_xlsm[[#This Row],[CODIGO]]</f>
        <v>TOBARTuerca Tina  Inserto para Madera - W 3/16</v>
      </c>
    </row>
    <row r="1322" spans="1:12" x14ac:dyDescent="0.35">
      <c r="A1322" t="s">
        <v>4280</v>
      </c>
      <c r="B1322" s="23" t="s">
        <v>2047</v>
      </c>
      <c r="C1322" t="s">
        <v>5516</v>
      </c>
      <c r="D1322" t="s">
        <v>2048</v>
      </c>
      <c r="E1322" s="21">
        <v>145</v>
      </c>
      <c r="L1322" s="23" t="str">
        <f>+_01_CODIGOS_Y_COSTOS_xlsm[[#This Row],[FABRICA]]&amp;_01_CODIGOS_Y_COSTOS_xlsm[[#This Row],[CODIGO]]</f>
        <v>TOBARTuerca Tina  Inserto para Madera - M 5</v>
      </c>
    </row>
    <row r="1323" spans="1:12" x14ac:dyDescent="0.35">
      <c r="A1323" t="s">
        <v>4280</v>
      </c>
      <c r="B1323" s="23" t="s">
        <v>2049</v>
      </c>
      <c r="C1323" t="s">
        <v>5517</v>
      </c>
      <c r="D1323" t="s">
        <v>2050</v>
      </c>
      <c r="E1323" s="21">
        <v>159</v>
      </c>
      <c r="L1323" s="23" t="str">
        <f>+_01_CODIGOS_Y_COSTOS_xlsm[[#This Row],[FABRICA]]&amp;_01_CODIGOS_Y_COSTOS_xlsm[[#This Row],[CODIGO]]</f>
        <v>TOBARTuerca Tina  Inserto para Madera - W ¼</v>
      </c>
    </row>
    <row r="1324" spans="1:12" x14ac:dyDescent="0.35">
      <c r="A1324" t="s">
        <v>4280</v>
      </c>
      <c r="B1324" s="23" t="s">
        <v>2051</v>
      </c>
      <c r="C1324" t="s">
        <v>5518</v>
      </c>
      <c r="D1324" t="s">
        <v>2052</v>
      </c>
      <c r="E1324" s="21">
        <v>159</v>
      </c>
      <c r="L1324" s="23" t="str">
        <f>+_01_CODIGOS_Y_COSTOS_xlsm[[#This Row],[FABRICA]]&amp;_01_CODIGOS_Y_COSTOS_xlsm[[#This Row],[CODIGO]]</f>
        <v>TOBARTuerca Tina  Inserto para Madera - M 6</v>
      </c>
    </row>
    <row r="1325" spans="1:12" x14ac:dyDescent="0.35">
      <c r="A1325" t="s">
        <v>4280</v>
      </c>
      <c r="B1325" s="23" t="s">
        <v>2053</v>
      </c>
      <c r="C1325" t="s">
        <v>5514</v>
      </c>
      <c r="D1325" t="s">
        <v>2054</v>
      </c>
      <c r="E1325" s="21">
        <v>174</v>
      </c>
      <c r="L1325" s="23" t="str">
        <f>+_01_CODIGOS_Y_COSTOS_xlsm[[#This Row],[FABRICA]]&amp;_01_CODIGOS_Y_COSTOS_xlsm[[#This Row],[CODIGO]]</f>
        <v>TOBARTuerca Tina  Inserto para Madera - W 5/16</v>
      </c>
    </row>
    <row r="1326" spans="1:12" x14ac:dyDescent="0.35">
      <c r="A1326" t="s">
        <v>4280</v>
      </c>
      <c r="B1326" s="23" t="s">
        <v>2055</v>
      </c>
      <c r="C1326" t="s">
        <v>5519</v>
      </c>
      <c r="D1326" t="s">
        <v>2056</v>
      </c>
      <c r="E1326" s="21">
        <v>174</v>
      </c>
      <c r="L1326" s="23" t="str">
        <f>+_01_CODIGOS_Y_COSTOS_xlsm[[#This Row],[FABRICA]]&amp;_01_CODIGOS_Y_COSTOS_xlsm[[#This Row],[CODIGO]]</f>
        <v>TOBARTuerca Tina  Inserto para Madera - M 8</v>
      </c>
    </row>
    <row r="1327" spans="1:12" x14ac:dyDescent="0.35">
      <c r="A1327" t="s">
        <v>3211</v>
      </c>
      <c r="B1327" s="23" t="s">
        <v>6099</v>
      </c>
      <c r="C1327" t="s">
        <v>3211</v>
      </c>
      <c r="D1327" t="s">
        <v>6653</v>
      </c>
      <c r="E1327" s="21">
        <v>0</v>
      </c>
      <c r="L1327" s="23" t="str">
        <f>+_01_CODIGOS_Y_COSTOS_xlsm[[#This Row],[FABRICA]]&amp;_01_CODIGOS_Y_COSTOS_xlsm[[#This Row],[CODIGO]]</f>
        <v>VARIOSVARIOS</v>
      </c>
    </row>
    <row r="1328" spans="1:12" x14ac:dyDescent="0.35">
      <c r="A1328" t="s">
        <v>3211</v>
      </c>
      <c r="B1328" s="23" t="s">
        <v>6101</v>
      </c>
      <c r="C1328" t="s">
        <v>4825</v>
      </c>
      <c r="D1328" t="s">
        <v>6653</v>
      </c>
      <c r="E1328" s="21">
        <v>0</v>
      </c>
      <c r="L1328" s="23" t="str">
        <f>+_01_CODIGOS_Y_COSTOS_xlsm[[#This Row],[FABRICA]]&amp;_01_CODIGOS_Y_COSTOS_xlsm[[#This Row],[CODIGO]]</f>
        <v>VARIOSLIBRERÍA</v>
      </c>
    </row>
    <row r="1329" spans="1:12" x14ac:dyDescent="0.35">
      <c r="A1329" t="s">
        <v>3211</v>
      </c>
      <c r="B1329" s="23" t="s">
        <v>6103</v>
      </c>
      <c r="C1329" t="s">
        <v>6653</v>
      </c>
      <c r="D1329" t="s">
        <v>6653</v>
      </c>
      <c r="E1329" s="21">
        <v>0</v>
      </c>
      <c r="L1329" s="23" t="str">
        <f>+_01_CODIGOS_Y_COSTOS_xlsm[[#This Row],[FABRICA]]&amp;_01_CODIGOS_Y_COSTOS_xlsm[[#This Row],[CODIGO]]</f>
        <v>VARIOS0</v>
      </c>
    </row>
    <row r="1330" spans="1:12" x14ac:dyDescent="0.35">
      <c r="A1330" t="s">
        <v>3211</v>
      </c>
      <c r="B1330" s="23" t="s">
        <v>6105</v>
      </c>
      <c r="C1330" t="s">
        <v>6653</v>
      </c>
      <c r="D1330" t="s">
        <v>6653</v>
      </c>
      <c r="E1330" s="21">
        <v>0</v>
      </c>
      <c r="L1330" s="23" t="str">
        <f>+_01_CODIGOS_Y_COSTOS_xlsm[[#This Row],[FABRICA]]&amp;_01_CODIGOS_Y_COSTOS_xlsm[[#This Row],[CODIGO]]</f>
        <v>VARIOS0</v>
      </c>
    </row>
    <row r="1331" spans="1:12" x14ac:dyDescent="0.35">
      <c r="A1331" t="s">
        <v>3211</v>
      </c>
      <c r="B1331" s="23" t="s">
        <v>6107</v>
      </c>
      <c r="C1331" t="s">
        <v>6653</v>
      </c>
      <c r="D1331" t="s">
        <v>6653</v>
      </c>
      <c r="E1331" s="21">
        <v>0</v>
      </c>
      <c r="L1331" s="23" t="str">
        <f>+_01_CODIGOS_Y_COSTOS_xlsm[[#This Row],[FABRICA]]&amp;_01_CODIGOS_Y_COSTOS_xlsm[[#This Row],[CODIGO]]</f>
        <v>VARIOS0</v>
      </c>
    </row>
    <row r="1332" spans="1:12" x14ac:dyDescent="0.35">
      <c r="A1332" t="s">
        <v>3211</v>
      </c>
      <c r="B1332" s="23" t="s">
        <v>6109</v>
      </c>
      <c r="C1332" t="s">
        <v>6653</v>
      </c>
      <c r="D1332" t="s">
        <v>6653</v>
      </c>
      <c r="E1332" s="21">
        <v>0</v>
      </c>
      <c r="L1332" s="23" t="str">
        <f>+_01_CODIGOS_Y_COSTOS_xlsm[[#This Row],[FABRICA]]&amp;_01_CODIGOS_Y_COSTOS_xlsm[[#This Row],[CODIGO]]</f>
        <v>VARIOS0</v>
      </c>
    </row>
    <row r="1333" spans="1:12" x14ac:dyDescent="0.35">
      <c r="A1333" t="s">
        <v>3211</v>
      </c>
      <c r="B1333" s="23" t="s">
        <v>6110</v>
      </c>
      <c r="C1333" t="s">
        <v>6653</v>
      </c>
      <c r="D1333" t="s">
        <v>6653</v>
      </c>
      <c r="E1333" s="21">
        <v>0</v>
      </c>
      <c r="L1333" s="23" t="str">
        <f>+_01_CODIGOS_Y_COSTOS_xlsm[[#This Row],[FABRICA]]&amp;_01_CODIGOS_Y_COSTOS_xlsm[[#This Row],[CODIGO]]</f>
        <v>VARIOS0</v>
      </c>
    </row>
    <row r="1334" spans="1:12" x14ac:dyDescent="0.35">
      <c r="A1334" t="s">
        <v>3211</v>
      </c>
      <c r="B1334" s="23" t="s">
        <v>6112</v>
      </c>
      <c r="C1334" t="s">
        <v>6653</v>
      </c>
      <c r="D1334" t="s">
        <v>6653</v>
      </c>
      <c r="E1334" s="21">
        <v>0</v>
      </c>
      <c r="L1334" s="23" t="str">
        <f>+_01_CODIGOS_Y_COSTOS_xlsm[[#This Row],[FABRICA]]&amp;_01_CODIGOS_Y_COSTOS_xlsm[[#This Row],[CODIGO]]</f>
        <v>VARIOS0</v>
      </c>
    </row>
    <row r="1335" spans="1:12" x14ac:dyDescent="0.35">
      <c r="A1335" t="s">
        <v>3211</v>
      </c>
      <c r="B1335" s="23" t="s">
        <v>6114</v>
      </c>
      <c r="C1335" t="s">
        <v>6653</v>
      </c>
      <c r="D1335" t="s">
        <v>6653</v>
      </c>
      <c r="E1335" s="21">
        <v>0</v>
      </c>
      <c r="L1335" s="23" t="str">
        <f>+_01_CODIGOS_Y_COSTOS_xlsm[[#This Row],[FABRICA]]&amp;_01_CODIGOS_Y_COSTOS_xlsm[[#This Row],[CODIGO]]</f>
        <v>VARIOS0</v>
      </c>
    </row>
    <row r="1336" spans="1:12" x14ac:dyDescent="0.35">
      <c r="A1336" t="s">
        <v>3211</v>
      </c>
      <c r="B1336" s="23" t="s">
        <v>6116</v>
      </c>
      <c r="C1336" t="s">
        <v>6653</v>
      </c>
      <c r="D1336" t="s">
        <v>6653</v>
      </c>
      <c r="E1336" s="21">
        <v>0</v>
      </c>
      <c r="L1336" s="23" t="str">
        <f>+_01_CODIGOS_Y_COSTOS_xlsm[[#This Row],[FABRICA]]&amp;_01_CODIGOS_Y_COSTOS_xlsm[[#This Row],[CODIGO]]</f>
        <v>VARIOS0</v>
      </c>
    </row>
    <row r="1337" spans="1:12" x14ac:dyDescent="0.35">
      <c r="A1337" t="s">
        <v>3211</v>
      </c>
      <c r="B1337" s="23" t="s">
        <v>6118</v>
      </c>
      <c r="C1337" t="s">
        <v>6653</v>
      </c>
      <c r="D1337" t="s">
        <v>6653</v>
      </c>
      <c r="E1337" s="21">
        <v>0</v>
      </c>
      <c r="L1337" s="23" t="str">
        <f>+_01_CODIGOS_Y_COSTOS_xlsm[[#This Row],[FABRICA]]&amp;_01_CODIGOS_Y_COSTOS_xlsm[[#This Row],[CODIGO]]</f>
        <v>VARIOS0</v>
      </c>
    </row>
    <row r="1338" spans="1:12" x14ac:dyDescent="0.35">
      <c r="A1338" t="s">
        <v>3211</v>
      </c>
      <c r="B1338" s="23" t="s">
        <v>6120</v>
      </c>
      <c r="C1338" t="s">
        <v>6653</v>
      </c>
      <c r="D1338" t="s">
        <v>6653</v>
      </c>
      <c r="E1338" s="21">
        <v>0</v>
      </c>
      <c r="L1338" s="23" t="str">
        <f>+_01_CODIGOS_Y_COSTOS_xlsm[[#This Row],[FABRICA]]&amp;_01_CODIGOS_Y_COSTOS_xlsm[[#This Row],[CODIGO]]</f>
        <v>VARIOS0</v>
      </c>
    </row>
    <row r="1339" spans="1:12" x14ac:dyDescent="0.35">
      <c r="A1339" t="s">
        <v>3211</v>
      </c>
      <c r="B1339" s="23" t="s">
        <v>6122</v>
      </c>
      <c r="C1339" t="s">
        <v>6653</v>
      </c>
      <c r="D1339" t="s">
        <v>6653</v>
      </c>
      <c r="E1339" s="21">
        <v>0</v>
      </c>
      <c r="L1339" s="23" t="str">
        <f>+_01_CODIGOS_Y_COSTOS_xlsm[[#This Row],[FABRICA]]&amp;_01_CODIGOS_Y_COSTOS_xlsm[[#This Row],[CODIGO]]</f>
        <v>VARIOS0</v>
      </c>
    </row>
    <row r="1340" spans="1:12" x14ac:dyDescent="0.35">
      <c r="A1340" t="s">
        <v>3211</v>
      </c>
      <c r="B1340" s="23" t="s">
        <v>6124</v>
      </c>
      <c r="C1340" t="s">
        <v>6653</v>
      </c>
      <c r="D1340" t="s">
        <v>6653</v>
      </c>
      <c r="E1340" s="21">
        <v>0</v>
      </c>
      <c r="L1340" s="23" t="str">
        <f>+_01_CODIGOS_Y_COSTOS_xlsm[[#This Row],[FABRICA]]&amp;_01_CODIGOS_Y_COSTOS_xlsm[[#This Row],[CODIGO]]</f>
        <v>VARIOS0</v>
      </c>
    </row>
    <row r="1341" spans="1:12" x14ac:dyDescent="0.35">
      <c r="A1341" t="s">
        <v>3211</v>
      </c>
      <c r="B1341" s="23" t="s">
        <v>6126</v>
      </c>
      <c r="C1341" t="s">
        <v>6653</v>
      </c>
      <c r="D1341" t="s">
        <v>6653</v>
      </c>
      <c r="E1341" s="21">
        <v>0</v>
      </c>
      <c r="L1341" s="23" t="str">
        <f>+_01_CODIGOS_Y_COSTOS_xlsm[[#This Row],[FABRICA]]&amp;_01_CODIGOS_Y_COSTOS_xlsm[[#This Row],[CODIGO]]</f>
        <v>VARIOS0</v>
      </c>
    </row>
    <row r="1342" spans="1:12" x14ac:dyDescent="0.35">
      <c r="A1342" t="s">
        <v>3211</v>
      </c>
      <c r="B1342" s="23" t="s">
        <v>6128</v>
      </c>
      <c r="C1342" t="s">
        <v>6653</v>
      </c>
      <c r="D1342" t="s">
        <v>6653</v>
      </c>
      <c r="E1342" s="21">
        <v>0</v>
      </c>
      <c r="L1342" s="23" t="str">
        <f>+_01_CODIGOS_Y_COSTOS_xlsm[[#This Row],[FABRICA]]&amp;_01_CODIGOS_Y_COSTOS_xlsm[[#This Row],[CODIGO]]</f>
        <v>VARIOS0</v>
      </c>
    </row>
    <row r="1343" spans="1:12" x14ac:dyDescent="0.35">
      <c r="A1343" t="s">
        <v>3211</v>
      </c>
      <c r="B1343" s="23" t="s">
        <v>6130</v>
      </c>
      <c r="C1343" t="s">
        <v>6653</v>
      </c>
      <c r="D1343" t="s">
        <v>6653</v>
      </c>
      <c r="E1343" s="21">
        <v>0</v>
      </c>
      <c r="L1343" s="23" t="str">
        <f>+_01_CODIGOS_Y_COSTOS_xlsm[[#This Row],[FABRICA]]&amp;_01_CODIGOS_Y_COSTOS_xlsm[[#This Row],[CODIGO]]</f>
        <v>VARIOS0</v>
      </c>
    </row>
    <row r="1344" spans="1:12" x14ac:dyDescent="0.35">
      <c r="A1344" t="s">
        <v>3211</v>
      </c>
      <c r="B1344" s="23" t="s">
        <v>6132</v>
      </c>
      <c r="C1344" t="s">
        <v>6653</v>
      </c>
      <c r="D1344" t="s">
        <v>6653</v>
      </c>
      <c r="E1344" s="21">
        <v>0</v>
      </c>
      <c r="L1344" s="23" t="str">
        <f>+_01_CODIGOS_Y_COSTOS_xlsm[[#This Row],[FABRICA]]&amp;_01_CODIGOS_Y_COSTOS_xlsm[[#This Row],[CODIGO]]</f>
        <v>VARIOS0</v>
      </c>
    </row>
    <row r="1345" spans="1:12" x14ac:dyDescent="0.35">
      <c r="A1345" t="s">
        <v>3211</v>
      </c>
      <c r="B1345" s="23" t="s">
        <v>6134</v>
      </c>
      <c r="C1345" t="s">
        <v>6653</v>
      </c>
      <c r="D1345" t="s">
        <v>6653</v>
      </c>
      <c r="E1345" s="21">
        <v>0</v>
      </c>
      <c r="L1345" s="23" t="str">
        <f>+_01_CODIGOS_Y_COSTOS_xlsm[[#This Row],[FABRICA]]&amp;_01_CODIGOS_Y_COSTOS_xlsm[[#This Row],[CODIGO]]</f>
        <v>VARIOS0</v>
      </c>
    </row>
    <row r="1346" spans="1:12" x14ac:dyDescent="0.35">
      <c r="A1346" t="s">
        <v>3211</v>
      </c>
      <c r="B1346" s="23" t="s">
        <v>6136</v>
      </c>
      <c r="C1346" t="s">
        <v>6653</v>
      </c>
      <c r="D1346" t="s">
        <v>6653</v>
      </c>
      <c r="E1346" s="21">
        <v>0</v>
      </c>
      <c r="L1346" s="23" t="str">
        <f>+_01_CODIGOS_Y_COSTOS_xlsm[[#This Row],[FABRICA]]&amp;_01_CODIGOS_Y_COSTOS_xlsm[[#This Row],[CODIGO]]</f>
        <v>VARIOS0</v>
      </c>
    </row>
    <row r="1347" spans="1:12" x14ac:dyDescent="0.35">
      <c r="A1347" t="s">
        <v>3211</v>
      </c>
      <c r="B1347" s="23" t="s">
        <v>6138</v>
      </c>
      <c r="C1347" t="s">
        <v>6653</v>
      </c>
      <c r="D1347" t="s">
        <v>6653</v>
      </c>
      <c r="E1347" s="21">
        <v>0</v>
      </c>
      <c r="L1347" s="23" t="str">
        <f>+_01_CODIGOS_Y_COSTOS_xlsm[[#This Row],[FABRICA]]&amp;_01_CODIGOS_Y_COSTOS_xlsm[[#This Row],[CODIGO]]</f>
        <v>VARIOS0</v>
      </c>
    </row>
    <row r="1348" spans="1:12" x14ac:dyDescent="0.35">
      <c r="A1348" t="s">
        <v>3211</v>
      </c>
      <c r="B1348" s="23" t="s">
        <v>6140</v>
      </c>
      <c r="C1348" t="s">
        <v>6653</v>
      </c>
      <c r="D1348" t="s">
        <v>6653</v>
      </c>
      <c r="E1348" s="21">
        <v>0</v>
      </c>
      <c r="L1348" s="23" t="str">
        <f>+_01_CODIGOS_Y_COSTOS_xlsm[[#This Row],[FABRICA]]&amp;_01_CODIGOS_Y_COSTOS_xlsm[[#This Row],[CODIGO]]</f>
        <v>VARIOS0</v>
      </c>
    </row>
    <row r="1349" spans="1:12" x14ac:dyDescent="0.35">
      <c r="A1349" t="s">
        <v>3211</v>
      </c>
      <c r="B1349" s="23" t="s">
        <v>6142</v>
      </c>
      <c r="C1349" t="s">
        <v>6653</v>
      </c>
      <c r="D1349" t="s">
        <v>6653</v>
      </c>
      <c r="E1349" s="21">
        <v>0</v>
      </c>
      <c r="L1349" s="23" t="str">
        <f>+_01_CODIGOS_Y_COSTOS_xlsm[[#This Row],[FABRICA]]&amp;_01_CODIGOS_Y_COSTOS_xlsm[[#This Row],[CODIGO]]</f>
        <v>VARIOS0</v>
      </c>
    </row>
    <row r="1350" spans="1:12" x14ac:dyDescent="0.35">
      <c r="A1350" t="s">
        <v>3211</v>
      </c>
      <c r="B1350" s="23" t="s">
        <v>6144</v>
      </c>
      <c r="C1350" t="s">
        <v>6653</v>
      </c>
      <c r="D1350" t="s">
        <v>6653</v>
      </c>
      <c r="E1350" s="21">
        <v>0</v>
      </c>
      <c r="L1350" s="23" t="str">
        <f>+_01_CODIGOS_Y_COSTOS_xlsm[[#This Row],[FABRICA]]&amp;_01_CODIGOS_Y_COSTOS_xlsm[[#This Row],[CODIGO]]</f>
        <v>VARIOS0</v>
      </c>
    </row>
    <row r="1351" spans="1:12" x14ac:dyDescent="0.35">
      <c r="A1351" t="s">
        <v>3211</v>
      </c>
      <c r="B1351" s="23" t="s">
        <v>6146</v>
      </c>
      <c r="C1351" t="s">
        <v>6653</v>
      </c>
      <c r="D1351" t="s">
        <v>6653</v>
      </c>
      <c r="E1351" s="21">
        <v>0</v>
      </c>
      <c r="L1351" s="23" t="str">
        <f>+_01_CODIGOS_Y_COSTOS_xlsm[[#This Row],[FABRICA]]&amp;_01_CODIGOS_Y_COSTOS_xlsm[[#This Row],[CODIGO]]</f>
        <v>VARIOS0</v>
      </c>
    </row>
    <row r="1352" spans="1:12" x14ac:dyDescent="0.35">
      <c r="A1352" t="s">
        <v>3211</v>
      </c>
      <c r="B1352" s="23" t="s">
        <v>6148</v>
      </c>
      <c r="C1352" t="s">
        <v>6653</v>
      </c>
      <c r="D1352" t="s">
        <v>6653</v>
      </c>
      <c r="E1352" s="21">
        <v>0</v>
      </c>
      <c r="L1352" s="23" t="str">
        <f>+_01_CODIGOS_Y_COSTOS_xlsm[[#This Row],[FABRICA]]&amp;_01_CODIGOS_Y_COSTOS_xlsm[[#This Row],[CODIGO]]</f>
        <v>VARIOS0</v>
      </c>
    </row>
    <row r="1353" spans="1:12" x14ac:dyDescent="0.35">
      <c r="A1353" t="s">
        <v>3211</v>
      </c>
      <c r="B1353" s="23" t="s">
        <v>6150</v>
      </c>
      <c r="C1353" t="s">
        <v>6653</v>
      </c>
      <c r="D1353" t="s">
        <v>6653</v>
      </c>
      <c r="E1353" s="21">
        <v>0</v>
      </c>
      <c r="L1353" s="23" t="str">
        <f>+_01_CODIGOS_Y_COSTOS_xlsm[[#This Row],[FABRICA]]&amp;_01_CODIGOS_Y_COSTOS_xlsm[[#This Row],[CODIGO]]</f>
        <v>VARIOS0</v>
      </c>
    </row>
    <row r="1354" spans="1:12" x14ac:dyDescent="0.35">
      <c r="A1354" t="s">
        <v>3211</v>
      </c>
      <c r="B1354" s="23" t="s">
        <v>6152</v>
      </c>
      <c r="C1354" t="s">
        <v>6653</v>
      </c>
      <c r="D1354" t="s">
        <v>6653</v>
      </c>
      <c r="E1354" s="21">
        <v>0</v>
      </c>
      <c r="L1354" s="23" t="str">
        <f>+_01_CODIGOS_Y_COSTOS_xlsm[[#This Row],[FABRICA]]&amp;_01_CODIGOS_Y_COSTOS_xlsm[[#This Row],[CODIGO]]</f>
        <v>VARIOS0</v>
      </c>
    </row>
    <row r="1355" spans="1:12" x14ac:dyDescent="0.35">
      <c r="A1355" t="s">
        <v>3211</v>
      </c>
      <c r="B1355" s="23" t="s">
        <v>6154</v>
      </c>
      <c r="C1355" t="s">
        <v>6653</v>
      </c>
      <c r="D1355" t="s">
        <v>6653</v>
      </c>
      <c r="E1355" s="21">
        <v>0</v>
      </c>
      <c r="L1355" s="23" t="str">
        <f>+_01_CODIGOS_Y_COSTOS_xlsm[[#This Row],[FABRICA]]&amp;_01_CODIGOS_Y_COSTOS_xlsm[[#This Row],[CODIGO]]</f>
        <v>VARIOS0</v>
      </c>
    </row>
    <row r="1356" spans="1:12" x14ac:dyDescent="0.35">
      <c r="A1356" t="s">
        <v>3211</v>
      </c>
      <c r="B1356" s="23" t="s">
        <v>6156</v>
      </c>
      <c r="C1356" t="s">
        <v>6653</v>
      </c>
      <c r="D1356" t="s">
        <v>6653</v>
      </c>
      <c r="E1356" s="21">
        <v>0</v>
      </c>
      <c r="L1356" s="23" t="str">
        <f>+_01_CODIGOS_Y_COSTOS_xlsm[[#This Row],[FABRICA]]&amp;_01_CODIGOS_Y_COSTOS_xlsm[[#This Row],[CODIGO]]</f>
        <v>VARIOS0</v>
      </c>
    </row>
    <row r="1357" spans="1:12" x14ac:dyDescent="0.35">
      <c r="A1357" t="s">
        <v>3211</v>
      </c>
      <c r="B1357" s="23" t="s">
        <v>6158</v>
      </c>
      <c r="C1357" t="s">
        <v>6653</v>
      </c>
      <c r="D1357" t="s">
        <v>6653</v>
      </c>
      <c r="E1357" s="21">
        <v>0</v>
      </c>
      <c r="L1357" s="23" t="str">
        <f>+_01_CODIGOS_Y_COSTOS_xlsm[[#This Row],[FABRICA]]&amp;_01_CODIGOS_Y_COSTOS_xlsm[[#This Row],[CODIGO]]</f>
        <v>VARIOS0</v>
      </c>
    </row>
    <row r="1358" spans="1:12" x14ac:dyDescent="0.35">
      <c r="A1358" t="s">
        <v>3211</v>
      </c>
      <c r="B1358" s="23" t="s">
        <v>6160</v>
      </c>
      <c r="C1358" t="s">
        <v>6653</v>
      </c>
      <c r="D1358" t="s">
        <v>6653</v>
      </c>
      <c r="E1358" s="21">
        <v>0</v>
      </c>
      <c r="L1358" s="23" t="str">
        <f>+_01_CODIGOS_Y_COSTOS_xlsm[[#This Row],[FABRICA]]&amp;_01_CODIGOS_Y_COSTOS_xlsm[[#This Row],[CODIGO]]</f>
        <v>VARIOS0</v>
      </c>
    </row>
    <row r="1359" spans="1:12" x14ac:dyDescent="0.35">
      <c r="A1359" t="s">
        <v>3211</v>
      </c>
      <c r="B1359" s="23" t="s">
        <v>6162</v>
      </c>
      <c r="C1359" t="s">
        <v>6653</v>
      </c>
      <c r="D1359" t="s">
        <v>6653</v>
      </c>
      <c r="E1359" s="21">
        <v>0</v>
      </c>
      <c r="L1359" s="23" t="str">
        <f>+_01_CODIGOS_Y_COSTOS_xlsm[[#This Row],[FABRICA]]&amp;_01_CODIGOS_Y_COSTOS_xlsm[[#This Row],[CODIGO]]</f>
        <v>VARIOS0</v>
      </c>
    </row>
    <row r="1360" spans="1:12" x14ac:dyDescent="0.35">
      <c r="A1360" t="s">
        <v>3211</v>
      </c>
      <c r="B1360" s="23" t="s">
        <v>6164</v>
      </c>
      <c r="C1360" t="s">
        <v>6653</v>
      </c>
      <c r="D1360" t="s">
        <v>6653</v>
      </c>
      <c r="E1360" s="21">
        <v>0</v>
      </c>
      <c r="L1360" s="23" t="str">
        <f>+_01_CODIGOS_Y_COSTOS_xlsm[[#This Row],[FABRICA]]&amp;_01_CODIGOS_Y_COSTOS_xlsm[[#This Row],[CODIGO]]</f>
        <v>VARIOS0</v>
      </c>
    </row>
    <row r="1361" spans="1:12" x14ac:dyDescent="0.35">
      <c r="A1361" t="s">
        <v>3211</v>
      </c>
      <c r="B1361" s="23" t="s">
        <v>6166</v>
      </c>
      <c r="C1361" t="s">
        <v>6653</v>
      </c>
      <c r="D1361" t="s">
        <v>6653</v>
      </c>
      <c r="E1361" s="21">
        <v>0</v>
      </c>
      <c r="L1361" s="23" t="str">
        <f>+_01_CODIGOS_Y_COSTOS_xlsm[[#This Row],[FABRICA]]&amp;_01_CODIGOS_Y_COSTOS_xlsm[[#This Row],[CODIGO]]</f>
        <v>VARIOS0</v>
      </c>
    </row>
    <row r="1362" spans="1:12" x14ac:dyDescent="0.35">
      <c r="A1362" t="s">
        <v>3211</v>
      </c>
      <c r="B1362" s="23" t="s">
        <v>6168</v>
      </c>
      <c r="C1362" t="s">
        <v>6653</v>
      </c>
      <c r="D1362" t="s">
        <v>6653</v>
      </c>
      <c r="E1362" s="21">
        <v>0</v>
      </c>
      <c r="L1362" s="23" t="str">
        <f>+_01_CODIGOS_Y_COSTOS_xlsm[[#This Row],[FABRICA]]&amp;_01_CODIGOS_Y_COSTOS_xlsm[[#This Row],[CODIGO]]</f>
        <v>VARIOS0</v>
      </c>
    </row>
    <row r="1363" spans="1:12" x14ac:dyDescent="0.35">
      <c r="A1363" t="s">
        <v>3211</v>
      </c>
      <c r="B1363" s="23" t="s">
        <v>6170</v>
      </c>
      <c r="C1363" t="s">
        <v>6653</v>
      </c>
      <c r="D1363" t="s">
        <v>6653</v>
      </c>
      <c r="E1363" s="21">
        <v>0</v>
      </c>
      <c r="L1363" s="23" t="str">
        <f>+_01_CODIGOS_Y_COSTOS_xlsm[[#This Row],[FABRICA]]&amp;_01_CODIGOS_Y_COSTOS_xlsm[[#This Row],[CODIGO]]</f>
        <v>VARIOS0</v>
      </c>
    </row>
    <row r="1364" spans="1:12" x14ac:dyDescent="0.35">
      <c r="A1364" t="s">
        <v>3211</v>
      </c>
      <c r="B1364" s="23" t="s">
        <v>6172</v>
      </c>
      <c r="C1364" t="s">
        <v>6653</v>
      </c>
      <c r="D1364" t="s">
        <v>6653</v>
      </c>
      <c r="E1364" s="21">
        <v>0</v>
      </c>
      <c r="L1364" s="23" t="str">
        <f>+_01_CODIGOS_Y_COSTOS_xlsm[[#This Row],[FABRICA]]&amp;_01_CODIGOS_Y_COSTOS_xlsm[[#This Row],[CODIGO]]</f>
        <v>VARIOS0</v>
      </c>
    </row>
    <row r="1365" spans="1:12" x14ac:dyDescent="0.35">
      <c r="A1365" t="s">
        <v>3211</v>
      </c>
      <c r="B1365" s="23" t="s">
        <v>6174</v>
      </c>
      <c r="C1365" t="s">
        <v>6653</v>
      </c>
      <c r="D1365" t="s">
        <v>6653</v>
      </c>
      <c r="E1365" s="21">
        <v>0</v>
      </c>
      <c r="L1365" s="23" t="str">
        <f>+_01_CODIGOS_Y_COSTOS_xlsm[[#This Row],[FABRICA]]&amp;_01_CODIGOS_Y_COSTOS_xlsm[[#This Row],[CODIGO]]</f>
        <v>VARIOS0</v>
      </c>
    </row>
    <row r="1366" spans="1:12" x14ac:dyDescent="0.35">
      <c r="A1366" t="s">
        <v>3211</v>
      </c>
      <c r="B1366" s="23" t="s">
        <v>6176</v>
      </c>
      <c r="C1366" t="s">
        <v>6653</v>
      </c>
      <c r="D1366" t="s">
        <v>6653</v>
      </c>
      <c r="E1366" s="21">
        <v>0</v>
      </c>
      <c r="L1366" s="23" t="str">
        <f>+_01_CODIGOS_Y_COSTOS_xlsm[[#This Row],[FABRICA]]&amp;_01_CODIGOS_Y_COSTOS_xlsm[[#This Row],[CODIGO]]</f>
        <v>VARIOS0</v>
      </c>
    </row>
    <row r="1367" spans="1:12" x14ac:dyDescent="0.35">
      <c r="A1367" t="s">
        <v>3211</v>
      </c>
      <c r="B1367" s="23" t="s">
        <v>6178</v>
      </c>
      <c r="C1367" t="s">
        <v>6653</v>
      </c>
      <c r="D1367" t="s">
        <v>6653</v>
      </c>
      <c r="E1367" s="21">
        <v>0</v>
      </c>
      <c r="L1367" s="23" t="str">
        <f>+_01_CODIGOS_Y_COSTOS_xlsm[[#This Row],[FABRICA]]&amp;_01_CODIGOS_Y_COSTOS_xlsm[[#This Row],[CODIGO]]</f>
        <v>VARIOS0</v>
      </c>
    </row>
    <row r="1368" spans="1:12" x14ac:dyDescent="0.35">
      <c r="A1368" t="s">
        <v>3211</v>
      </c>
      <c r="B1368" s="23" t="s">
        <v>6180</v>
      </c>
      <c r="C1368" t="s">
        <v>6653</v>
      </c>
      <c r="D1368" t="s">
        <v>6653</v>
      </c>
      <c r="E1368" s="21">
        <v>0</v>
      </c>
      <c r="L1368" s="23" t="str">
        <f>+_01_CODIGOS_Y_COSTOS_xlsm[[#This Row],[FABRICA]]&amp;_01_CODIGOS_Y_COSTOS_xlsm[[#This Row],[CODIGO]]</f>
        <v>VARIOS0</v>
      </c>
    </row>
    <row r="1369" spans="1:12" x14ac:dyDescent="0.35">
      <c r="A1369" t="s">
        <v>3211</v>
      </c>
      <c r="B1369" s="23" t="s">
        <v>6182</v>
      </c>
      <c r="C1369" t="s">
        <v>6653</v>
      </c>
      <c r="D1369" t="s">
        <v>6653</v>
      </c>
      <c r="E1369" s="21">
        <v>0</v>
      </c>
      <c r="L1369" s="23" t="str">
        <f>+_01_CODIGOS_Y_COSTOS_xlsm[[#This Row],[FABRICA]]&amp;_01_CODIGOS_Y_COSTOS_xlsm[[#This Row],[CODIGO]]</f>
        <v>VARIOS0</v>
      </c>
    </row>
    <row r="1370" spans="1:12" x14ac:dyDescent="0.35">
      <c r="A1370" t="s">
        <v>4285</v>
      </c>
      <c r="B1370" s="23" t="s">
        <v>2057</v>
      </c>
      <c r="C1370" t="s">
        <v>6629</v>
      </c>
      <c r="D1370" t="s">
        <v>2060</v>
      </c>
      <c r="E1370" s="21">
        <v>256.29239999999999</v>
      </c>
      <c r="L1370" s="23" t="str">
        <f>+_01_CODIGOS_Y_COSTOS_xlsm[[#This Row],[FABRICA]]&amp;_01_CODIGOS_Y_COSTOS_xlsm[[#This Row],[CODIGO]]</f>
        <v>KLOSTERCo7,5.15.1,5</v>
      </c>
    </row>
    <row r="1371" spans="1:12" x14ac:dyDescent="0.35">
      <c r="A1371" t="s">
        <v>4285</v>
      </c>
      <c r="B1371" s="23" t="s">
        <v>2061</v>
      </c>
      <c r="C1371" t="s">
        <v>6630</v>
      </c>
      <c r="D1371" t="s">
        <v>2060</v>
      </c>
      <c r="E1371" s="21">
        <v>320.4126</v>
      </c>
      <c r="L1371" s="23" t="str">
        <f>+_01_CODIGOS_Y_COSTOS_xlsm[[#This Row],[FABRICA]]&amp;_01_CODIGOS_Y_COSTOS_xlsm[[#This Row],[CODIGO]]</f>
        <v>KLOSTERCo7,5.15.2</v>
      </c>
    </row>
    <row r="1372" spans="1:12" x14ac:dyDescent="0.35">
      <c r="A1372" t="s">
        <v>4285</v>
      </c>
      <c r="B1372" s="23" t="s">
        <v>2063</v>
      </c>
      <c r="C1372" t="s">
        <v>6631</v>
      </c>
      <c r="D1372" t="s">
        <v>2065</v>
      </c>
      <c r="E1372" s="21">
        <v>533.81399999999996</v>
      </c>
      <c r="L1372" s="23" t="str">
        <f>+_01_CODIGOS_Y_COSTOS_xlsm[[#This Row],[FABRICA]]&amp;_01_CODIGOS_Y_COSTOS_xlsm[[#This Row],[CODIGO]]</f>
        <v>KLOSTERCo7,5.15.3</v>
      </c>
    </row>
    <row r="1373" spans="1:12" x14ac:dyDescent="0.35">
      <c r="A1373" t="s">
        <v>4285</v>
      </c>
      <c r="B1373" s="23" t="s">
        <v>2066</v>
      </c>
      <c r="C1373" t="s">
        <v>6632</v>
      </c>
      <c r="D1373" t="s">
        <v>2068</v>
      </c>
      <c r="E1373" s="21">
        <v>300</v>
      </c>
      <c r="L1373" s="23" t="str">
        <f>+_01_CODIGOS_Y_COSTOS_xlsm[[#This Row],[FABRICA]]&amp;_01_CODIGOS_Y_COSTOS_xlsm[[#This Row],[CODIGO]]</f>
        <v>KLOSTERCo8.13.2,5</v>
      </c>
    </row>
    <row r="1374" spans="1:12" x14ac:dyDescent="0.35">
      <c r="A1374" t="s">
        <v>4285</v>
      </c>
      <c r="B1374" s="23" t="s">
        <v>2069</v>
      </c>
      <c r="C1374" t="s">
        <v>8683</v>
      </c>
      <c r="D1374" t="s">
        <v>2071</v>
      </c>
      <c r="E1374" s="21">
        <v>427.18560000000002</v>
      </c>
      <c r="L1374" s="23" t="str">
        <f>+_01_CODIGOS_Y_COSTOS_xlsm[[#This Row],[FABRICA]]&amp;_01_CODIGOS_Y_COSTOS_xlsm[[#This Row],[CODIGO]]</f>
        <v>KLOSTERCo10.19.2</v>
      </c>
    </row>
    <row r="1375" spans="1:12" x14ac:dyDescent="0.35">
      <c r="A1375" t="s">
        <v>4285</v>
      </c>
      <c r="B1375" s="23" t="s">
        <v>2072</v>
      </c>
      <c r="C1375" t="s">
        <v>8684</v>
      </c>
      <c r="D1375" t="s">
        <v>2074</v>
      </c>
      <c r="E1375" s="21">
        <v>229.63499999999999</v>
      </c>
      <c r="L1375" s="23" t="str">
        <f>+_01_CODIGOS_Y_COSTOS_xlsm[[#This Row],[FABRICA]]&amp;_01_CODIGOS_Y_COSTOS_xlsm[[#This Row],[CODIGO]]</f>
        <v>KLOSTERCo10.20.1</v>
      </c>
    </row>
    <row r="1376" spans="1:12" x14ac:dyDescent="0.35">
      <c r="A1376" t="s">
        <v>4285</v>
      </c>
      <c r="B1376" s="23" t="s">
        <v>2075</v>
      </c>
      <c r="C1376" t="s">
        <v>8685</v>
      </c>
      <c r="D1376" t="s">
        <v>2077</v>
      </c>
      <c r="E1376" s="21">
        <v>373.77480000000003</v>
      </c>
      <c r="L1376" s="23" t="str">
        <f>+_01_CODIGOS_Y_COSTOS_xlsm[[#This Row],[FABRICA]]&amp;_01_CODIGOS_Y_COSTOS_xlsm[[#This Row],[CODIGO]]</f>
        <v>KLOSTERCo14.20.1,5</v>
      </c>
    </row>
    <row r="1377" spans="1:12" x14ac:dyDescent="0.35">
      <c r="A1377" t="s">
        <v>4285</v>
      </c>
      <c r="B1377" s="23" t="s">
        <v>2078</v>
      </c>
      <c r="C1377" t="s">
        <v>8686</v>
      </c>
      <c r="D1377" t="s">
        <v>2080</v>
      </c>
      <c r="E1377" s="21">
        <v>427.18560000000002</v>
      </c>
      <c r="L1377" s="23" t="str">
        <f>+_01_CODIGOS_Y_COSTOS_xlsm[[#This Row],[FABRICA]]&amp;_01_CODIGOS_Y_COSTOS_xlsm[[#This Row],[CODIGO]]</f>
        <v>KLOSTERCo14.20.2</v>
      </c>
    </row>
    <row r="1378" spans="1:12" x14ac:dyDescent="0.35">
      <c r="A1378" t="s">
        <v>4285</v>
      </c>
      <c r="B1378" s="23" t="s">
        <v>2081</v>
      </c>
      <c r="C1378" t="s">
        <v>6633</v>
      </c>
      <c r="D1378" t="s">
        <v>2083</v>
      </c>
      <c r="E1378" s="21">
        <v>480.64319999999998</v>
      </c>
      <c r="L1378" s="23" t="str">
        <f>+_01_CODIGOS_Y_COSTOS_xlsm[[#This Row],[FABRICA]]&amp;_01_CODIGOS_Y_COSTOS_xlsm[[#This Row],[CODIGO]]</f>
        <v>KLOSTERCo14,5.21.2</v>
      </c>
    </row>
    <row r="1379" spans="1:12" x14ac:dyDescent="0.35">
      <c r="A1379" t="s">
        <v>4285</v>
      </c>
      <c r="B1379" s="23" t="s">
        <v>2084</v>
      </c>
      <c r="C1379" t="s">
        <v>6634</v>
      </c>
      <c r="D1379" t="s">
        <v>2086</v>
      </c>
      <c r="E1379" s="21">
        <v>480.64319999999998</v>
      </c>
      <c r="L1379" s="23" t="str">
        <f>+_01_CODIGOS_Y_COSTOS_xlsm[[#This Row],[FABRICA]]&amp;_01_CODIGOS_Y_COSTOS_xlsm[[#This Row],[CODIGO]]</f>
        <v>KLOSTERCo16.21.2</v>
      </c>
    </row>
    <row r="1380" spans="1:12" x14ac:dyDescent="0.35">
      <c r="A1380" t="s">
        <v>4285</v>
      </c>
      <c r="B1380" s="23" t="s">
        <v>2087</v>
      </c>
      <c r="C1380" t="s">
        <v>8687</v>
      </c>
      <c r="D1380" t="s">
        <v>2089</v>
      </c>
      <c r="E1380" s="21">
        <v>400.48020000000002</v>
      </c>
      <c r="L1380" s="23" t="str">
        <f>+_01_CODIGOS_Y_COSTOS_xlsm[[#This Row],[FABRICA]]&amp;_01_CODIGOS_Y_COSTOS_xlsm[[#This Row],[CODIGO]]</f>
        <v>KLOSTERCo17.20.1,5</v>
      </c>
    </row>
    <row r="1381" spans="1:12" x14ac:dyDescent="0.35">
      <c r="A1381" t="s">
        <v>4285</v>
      </c>
      <c r="B1381" s="23" t="s">
        <v>2090</v>
      </c>
      <c r="C1381" t="s">
        <v>5429</v>
      </c>
      <c r="D1381" t="s">
        <v>2091</v>
      </c>
      <c r="E1381" s="21">
        <v>90.873599999999996</v>
      </c>
      <c r="L1381" s="23" t="str">
        <f>+_01_CODIGOS_Y_COSTOS_xlsm[[#This Row],[FABRICA]]&amp;_01_CODIGOS_Y_COSTOS_xlsm[[#This Row],[CODIGO]]</f>
        <v>KLOSTERCo6.10</v>
      </c>
    </row>
    <row r="1382" spans="1:12" x14ac:dyDescent="0.35">
      <c r="A1382" t="s">
        <v>4285</v>
      </c>
      <c r="B1382" s="23" t="s">
        <v>2092</v>
      </c>
      <c r="C1382" t="s">
        <v>5430</v>
      </c>
      <c r="D1382" t="s">
        <v>2093</v>
      </c>
      <c r="E1382" s="21">
        <v>117.435</v>
      </c>
      <c r="L1382" s="23" t="str">
        <f>+_01_CODIGOS_Y_COSTOS_xlsm[[#This Row],[FABRICA]]&amp;_01_CODIGOS_Y_COSTOS_xlsm[[#This Row],[CODIGO]]</f>
        <v>KLOSTERCo8.13</v>
      </c>
    </row>
    <row r="1383" spans="1:12" x14ac:dyDescent="0.35">
      <c r="A1383" t="s">
        <v>4285</v>
      </c>
      <c r="B1383" s="23" t="s">
        <v>2094</v>
      </c>
      <c r="C1383" t="s">
        <v>6635</v>
      </c>
      <c r="D1383" t="s">
        <v>2095</v>
      </c>
      <c r="E1383" s="21">
        <v>160.27799999999999</v>
      </c>
      <c r="L1383" s="23" t="str">
        <f>+_01_CODIGOS_Y_COSTOS_xlsm[[#This Row],[FABRICA]]&amp;_01_CODIGOS_Y_COSTOS_xlsm[[#This Row],[CODIGO]]</f>
        <v>KLOSTERCo9.14</v>
      </c>
    </row>
    <row r="1384" spans="1:12" x14ac:dyDescent="0.35">
      <c r="A1384" t="s">
        <v>4285</v>
      </c>
      <c r="B1384" s="23" t="s">
        <v>2096</v>
      </c>
      <c r="C1384" t="s">
        <v>5431</v>
      </c>
      <c r="D1384" t="s">
        <v>2097</v>
      </c>
      <c r="E1384" s="21">
        <v>160.27799999999999</v>
      </c>
      <c r="L1384" s="23" t="str">
        <f>+_01_CODIGOS_Y_COSTOS_xlsm[[#This Row],[FABRICA]]&amp;_01_CODIGOS_Y_COSTOS_xlsm[[#This Row],[CODIGO]]</f>
        <v>KLOSTERCo10.14</v>
      </c>
    </row>
    <row r="1385" spans="1:12" x14ac:dyDescent="0.35">
      <c r="A1385" t="s">
        <v>4285</v>
      </c>
      <c r="B1385" s="23" t="s">
        <v>2098</v>
      </c>
      <c r="C1385" t="s">
        <v>5432</v>
      </c>
      <c r="D1385" t="s">
        <v>2099</v>
      </c>
      <c r="E1385" s="21">
        <v>240.39359999999999</v>
      </c>
      <c r="L1385" s="23" t="str">
        <f>+_01_CODIGOS_Y_COSTOS_xlsm[[#This Row],[FABRICA]]&amp;_01_CODIGOS_Y_COSTOS_xlsm[[#This Row],[CODIGO]]</f>
        <v>KLOSTERCo11.17</v>
      </c>
    </row>
    <row r="1386" spans="1:12" x14ac:dyDescent="0.35">
      <c r="A1386" t="s">
        <v>4285</v>
      </c>
      <c r="B1386" s="23" t="s">
        <v>2100</v>
      </c>
      <c r="C1386" t="s">
        <v>5433</v>
      </c>
      <c r="D1386" t="s">
        <v>2101</v>
      </c>
      <c r="E1386" s="21">
        <v>213.6414</v>
      </c>
      <c r="L1386" s="23" t="str">
        <f>+_01_CODIGOS_Y_COSTOS_xlsm[[#This Row],[FABRICA]]&amp;_01_CODIGOS_Y_COSTOS_xlsm[[#This Row],[CODIGO]]</f>
        <v>KLOSTERCo12.17</v>
      </c>
    </row>
    <row r="1387" spans="1:12" x14ac:dyDescent="0.35">
      <c r="A1387" t="s">
        <v>4285</v>
      </c>
      <c r="B1387" s="23" t="s">
        <v>2102</v>
      </c>
      <c r="C1387" t="s">
        <v>5434</v>
      </c>
      <c r="D1387" t="s">
        <v>2103</v>
      </c>
      <c r="E1387" s="21">
        <v>304.51499999999999</v>
      </c>
      <c r="L1387" s="23" t="str">
        <f>+_01_CODIGOS_Y_COSTOS_xlsm[[#This Row],[FABRICA]]&amp;_01_CODIGOS_Y_COSTOS_xlsm[[#This Row],[CODIGO]]</f>
        <v>KLOSTERCo13.20</v>
      </c>
    </row>
    <row r="1388" spans="1:12" x14ac:dyDescent="0.35">
      <c r="A1388" t="s">
        <v>4285</v>
      </c>
      <c r="B1388" s="23" t="s">
        <v>2104</v>
      </c>
      <c r="C1388" t="s">
        <v>5435</v>
      </c>
      <c r="D1388" t="s">
        <v>2105</v>
      </c>
      <c r="E1388" s="21">
        <v>293.61239999999998</v>
      </c>
      <c r="L1388" s="23" t="str">
        <f>+_01_CODIGOS_Y_COSTOS_xlsm[[#This Row],[FABRICA]]&amp;_01_CODIGOS_Y_COSTOS_xlsm[[#This Row],[CODIGO]]</f>
        <v>KLOSTERCo14.20</v>
      </c>
    </row>
    <row r="1389" spans="1:12" x14ac:dyDescent="0.35">
      <c r="A1389" t="s">
        <v>4285</v>
      </c>
      <c r="B1389" s="23" t="s">
        <v>2106</v>
      </c>
      <c r="C1389" t="s">
        <v>5436</v>
      </c>
      <c r="D1389" t="s">
        <v>2107</v>
      </c>
      <c r="E1389" s="21">
        <v>347.16660000000002</v>
      </c>
      <c r="L1389" s="23" t="str">
        <f>+_01_CODIGOS_Y_COSTOS_xlsm[[#This Row],[FABRICA]]&amp;_01_CODIGOS_Y_COSTOS_xlsm[[#This Row],[CODIGO]]</f>
        <v>KLOSTERCo15.21</v>
      </c>
    </row>
    <row r="1390" spans="1:12" x14ac:dyDescent="0.35">
      <c r="A1390" t="s">
        <v>4285</v>
      </c>
      <c r="B1390" s="23" t="s">
        <v>2108</v>
      </c>
      <c r="C1390" t="s">
        <v>5437</v>
      </c>
      <c r="D1390" t="s">
        <v>2109</v>
      </c>
      <c r="E1390" s="21">
        <v>320.4126</v>
      </c>
      <c r="L1390" s="23" t="str">
        <f>+_01_CODIGOS_Y_COSTOS_xlsm[[#This Row],[FABRICA]]&amp;_01_CODIGOS_Y_COSTOS_xlsm[[#This Row],[CODIGO]]</f>
        <v>KLOSTERCo16.21</v>
      </c>
    </row>
    <row r="1391" spans="1:12" x14ac:dyDescent="0.35">
      <c r="A1391" t="s">
        <v>4285</v>
      </c>
      <c r="B1391" s="23" t="s">
        <v>2110</v>
      </c>
      <c r="C1391" t="s">
        <v>5438</v>
      </c>
      <c r="D1391" t="s">
        <v>2111</v>
      </c>
      <c r="E1391" s="21">
        <v>373.77480000000003</v>
      </c>
      <c r="L1391" s="23" t="str">
        <f>+_01_CODIGOS_Y_COSTOS_xlsm[[#This Row],[FABRICA]]&amp;_01_CODIGOS_Y_COSTOS_xlsm[[#This Row],[CODIGO]]</f>
        <v>KLOSTERCo17.22</v>
      </c>
    </row>
    <row r="1392" spans="1:12" x14ac:dyDescent="0.35">
      <c r="A1392" t="s">
        <v>4285</v>
      </c>
      <c r="B1392" s="23" t="s">
        <v>2112</v>
      </c>
      <c r="C1392" t="s">
        <v>5439</v>
      </c>
      <c r="D1392" t="s">
        <v>2113</v>
      </c>
      <c r="E1392" s="21">
        <v>373.77480000000003</v>
      </c>
      <c r="L1392" s="23" t="str">
        <f>+_01_CODIGOS_Y_COSTOS_xlsm[[#This Row],[FABRICA]]&amp;_01_CODIGOS_Y_COSTOS_xlsm[[#This Row],[CODIGO]]</f>
        <v>KLOSTERCo18.23</v>
      </c>
    </row>
    <row r="1393" spans="1:12" x14ac:dyDescent="0.35">
      <c r="A1393" t="s">
        <v>4285</v>
      </c>
      <c r="B1393" s="23" t="s">
        <v>2114</v>
      </c>
      <c r="C1393" t="s">
        <v>5440</v>
      </c>
      <c r="D1393" t="s">
        <v>2115</v>
      </c>
      <c r="E1393" s="21">
        <v>437.84820000000002</v>
      </c>
      <c r="L1393" s="23" t="str">
        <f>+_01_CODIGOS_Y_COSTOS_xlsm[[#This Row],[FABRICA]]&amp;_01_CODIGOS_Y_COSTOS_xlsm[[#This Row],[CODIGO]]</f>
        <v>KLOSTERCo19.24</v>
      </c>
    </row>
    <row r="1394" spans="1:12" x14ac:dyDescent="0.35">
      <c r="A1394" t="s">
        <v>4285</v>
      </c>
      <c r="B1394" s="23" t="s">
        <v>2116</v>
      </c>
      <c r="C1394" t="s">
        <v>5441</v>
      </c>
      <c r="D1394" t="s">
        <v>2117</v>
      </c>
      <c r="E1394" s="21">
        <v>480.64319999999998</v>
      </c>
      <c r="L1394" s="23" t="str">
        <f>+_01_CODIGOS_Y_COSTOS_xlsm[[#This Row],[FABRICA]]&amp;_01_CODIGOS_Y_COSTOS_xlsm[[#This Row],[CODIGO]]</f>
        <v>KLOSTERCo20.26</v>
      </c>
    </row>
    <row r="1395" spans="1:12" x14ac:dyDescent="0.35">
      <c r="A1395" t="s">
        <v>4285</v>
      </c>
      <c r="B1395" s="23" t="s">
        <v>2118</v>
      </c>
      <c r="C1395" t="s">
        <v>5442</v>
      </c>
      <c r="D1395" t="s">
        <v>2119</v>
      </c>
      <c r="E1395" s="21">
        <v>533.81399999999996</v>
      </c>
      <c r="L1395" s="23" t="str">
        <f>+_01_CODIGOS_Y_COSTOS_xlsm[[#This Row],[FABRICA]]&amp;_01_CODIGOS_Y_COSTOS_xlsm[[#This Row],[CODIGO]]</f>
        <v>KLOSTERCo21.26</v>
      </c>
    </row>
    <row r="1396" spans="1:12" x14ac:dyDescent="0.35">
      <c r="A1396" t="s">
        <v>4285</v>
      </c>
      <c r="B1396" s="23" t="s">
        <v>2120</v>
      </c>
      <c r="C1396" t="s">
        <v>5443</v>
      </c>
      <c r="D1396" t="s">
        <v>2121</v>
      </c>
      <c r="E1396" s="21">
        <v>587.3682</v>
      </c>
      <c r="L1396" s="23" t="str">
        <f>+_01_CODIGOS_Y_COSTOS_xlsm[[#This Row],[FABRICA]]&amp;_01_CODIGOS_Y_COSTOS_xlsm[[#This Row],[CODIGO]]</f>
        <v>KLOSTERCo22.28</v>
      </c>
    </row>
    <row r="1397" spans="1:12" x14ac:dyDescent="0.35">
      <c r="A1397" t="s">
        <v>4285</v>
      </c>
      <c r="B1397" s="23" t="s">
        <v>2122</v>
      </c>
      <c r="C1397" t="s">
        <v>5444</v>
      </c>
      <c r="D1397" t="s">
        <v>2123</v>
      </c>
      <c r="E1397" s="21">
        <v>747.45420000000001</v>
      </c>
      <c r="L1397" s="23" t="str">
        <f>+_01_CODIGOS_Y_COSTOS_xlsm[[#This Row],[FABRICA]]&amp;_01_CODIGOS_Y_COSTOS_xlsm[[#This Row],[CODIGO]]</f>
        <v>KLOSTERCo24.32</v>
      </c>
    </row>
    <row r="1398" spans="1:12" x14ac:dyDescent="0.35">
      <c r="A1398" t="s">
        <v>4285</v>
      </c>
      <c r="B1398" s="23" t="s">
        <v>2124</v>
      </c>
      <c r="C1398" t="s">
        <v>5445</v>
      </c>
      <c r="D1398" t="s">
        <v>2125</v>
      </c>
      <c r="E1398" s="21">
        <v>800.91240000000005</v>
      </c>
      <c r="L1398" s="23" t="str">
        <f>+_01_CODIGOS_Y_COSTOS_xlsm[[#This Row],[FABRICA]]&amp;_01_CODIGOS_Y_COSTOS_xlsm[[#This Row],[CODIGO]]</f>
        <v>KLOSTERCo26.34</v>
      </c>
    </row>
    <row r="1399" spans="1:12" x14ac:dyDescent="0.35">
      <c r="A1399" t="s">
        <v>4285</v>
      </c>
      <c r="B1399" s="23" t="s">
        <v>2126</v>
      </c>
      <c r="C1399" t="s">
        <v>8688</v>
      </c>
      <c r="D1399" t="s">
        <v>2128</v>
      </c>
      <c r="E1399" s="21">
        <v>18.226299999999998</v>
      </c>
      <c r="L1399" s="23" t="str">
        <f>+_01_CODIGOS_Y_COSTOS_xlsm[[#This Row],[FABRICA]]&amp;_01_CODIGOS_Y_COSTOS_xlsm[[#This Row],[CODIGO]]</f>
        <v>KLOSTERAl3,5.8</v>
      </c>
    </row>
    <row r="1400" spans="1:12" x14ac:dyDescent="0.35">
      <c r="A1400" t="s">
        <v>4285</v>
      </c>
      <c r="B1400" s="23" t="s">
        <v>2129</v>
      </c>
      <c r="C1400" t="s">
        <v>6636</v>
      </c>
      <c r="D1400" t="s">
        <v>2130</v>
      </c>
      <c r="E1400" s="21">
        <v>19.394400000000001</v>
      </c>
      <c r="L1400" s="23" t="str">
        <f>+_01_CODIGOS_Y_COSTOS_xlsm[[#This Row],[FABRICA]]&amp;_01_CODIGOS_Y_COSTOS_xlsm[[#This Row],[CODIGO]]</f>
        <v>KLOSTERAl4.10</v>
      </c>
    </row>
    <row r="1401" spans="1:12" x14ac:dyDescent="0.35">
      <c r="A1401" t="s">
        <v>4285</v>
      </c>
      <c r="B1401" s="23" t="s">
        <v>2131</v>
      </c>
      <c r="C1401" t="s">
        <v>6637</v>
      </c>
      <c r="D1401" t="s">
        <v>2132</v>
      </c>
      <c r="E1401" s="21">
        <v>22.7316</v>
      </c>
      <c r="L1401" s="23" t="str">
        <f>+_01_CODIGOS_Y_COSTOS_xlsm[[#This Row],[FABRICA]]&amp;_01_CODIGOS_Y_COSTOS_xlsm[[#This Row],[CODIGO]]</f>
        <v>KLOSTERAl5.12</v>
      </c>
    </row>
    <row r="1402" spans="1:12" x14ac:dyDescent="0.35">
      <c r="A1402" t="s">
        <v>4285</v>
      </c>
      <c r="B1402" s="23" t="s">
        <v>2133</v>
      </c>
      <c r="C1402" t="s">
        <v>6638</v>
      </c>
      <c r="D1402" t="s">
        <v>2134</v>
      </c>
      <c r="E1402" s="21">
        <v>28.5289</v>
      </c>
      <c r="L1402" s="23" t="str">
        <f>+_01_CODIGOS_Y_COSTOS_xlsm[[#This Row],[FABRICA]]&amp;_01_CODIGOS_Y_COSTOS_xlsm[[#This Row],[CODIGO]]</f>
        <v>KLOSTERAl6,5.13</v>
      </c>
    </row>
    <row r="1403" spans="1:12" x14ac:dyDescent="0.35">
      <c r="A1403" t="s">
        <v>4285</v>
      </c>
      <c r="B1403" s="23" t="s">
        <v>2135</v>
      </c>
      <c r="C1403" t="s">
        <v>5446</v>
      </c>
      <c r="D1403" t="s">
        <v>2136</v>
      </c>
      <c r="E1403" s="21">
        <v>56.432299999999998</v>
      </c>
      <c r="L1403" s="23" t="str">
        <f>+_01_CODIGOS_Y_COSTOS_xlsm[[#This Row],[FABRICA]]&amp;_01_CODIGOS_Y_COSTOS_xlsm[[#This Row],[CODIGO]]</f>
        <v>KLOSTERAl8.20</v>
      </c>
    </row>
    <row r="1404" spans="1:12" x14ac:dyDescent="0.35">
      <c r="A1404" t="s">
        <v>4285</v>
      </c>
      <c r="B1404" s="23" t="s">
        <v>2137</v>
      </c>
      <c r="C1404" t="s">
        <v>5447</v>
      </c>
      <c r="D1404" t="s">
        <v>2138</v>
      </c>
      <c r="E1404" s="21">
        <v>56.432299999999998</v>
      </c>
      <c r="L1404" s="23" t="str">
        <f>+_01_CODIGOS_Y_COSTOS_xlsm[[#This Row],[FABRICA]]&amp;_01_CODIGOS_Y_COSTOS_xlsm[[#This Row],[CODIGO]]</f>
        <v>KLOSTERAl10.21</v>
      </c>
    </row>
    <row r="1405" spans="1:12" x14ac:dyDescent="0.35">
      <c r="A1405" t="s">
        <v>4285</v>
      </c>
      <c r="B1405" s="23" t="s">
        <v>2139</v>
      </c>
      <c r="C1405" t="s">
        <v>6639</v>
      </c>
      <c r="D1405" t="s">
        <v>2140</v>
      </c>
      <c r="E1405" s="21">
        <v>71.405000000000001</v>
      </c>
      <c r="L1405" s="23" t="str">
        <f>+_01_CODIGOS_Y_COSTOS_xlsm[[#This Row],[FABRICA]]&amp;_01_CODIGOS_Y_COSTOS_xlsm[[#This Row],[CODIGO]]</f>
        <v>KLOSTERAl13.24</v>
      </c>
    </row>
    <row r="1406" spans="1:12" x14ac:dyDescent="0.35">
      <c r="A1406" t="s">
        <v>4285</v>
      </c>
      <c r="B1406" s="23" t="s">
        <v>2141</v>
      </c>
      <c r="C1406" t="s">
        <v>5448</v>
      </c>
      <c r="D1406" t="s">
        <v>2091</v>
      </c>
      <c r="E1406" s="21">
        <v>16.3491</v>
      </c>
      <c r="L1406" s="23" t="str">
        <f>+_01_CODIGOS_Y_COSTOS_xlsm[[#This Row],[FABRICA]]&amp;_01_CODIGOS_Y_COSTOS_xlsm[[#This Row],[CODIGO]]</f>
        <v>KLOSTERAl6.10</v>
      </c>
    </row>
    <row r="1407" spans="1:12" x14ac:dyDescent="0.35">
      <c r="A1407" t="s">
        <v>4285</v>
      </c>
      <c r="B1407" s="23" t="s">
        <v>2142</v>
      </c>
      <c r="C1407" t="s">
        <v>5449</v>
      </c>
      <c r="D1407" t="s">
        <v>2093</v>
      </c>
      <c r="E1407" s="21">
        <v>17.726199999999999</v>
      </c>
      <c r="L1407" s="23" t="str">
        <f>+_01_CODIGOS_Y_COSTOS_xlsm[[#This Row],[FABRICA]]&amp;_01_CODIGOS_Y_COSTOS_xlsm[[#This Row],[CODIGO]]</f>
        <v>KLOSTERAl8.13</v>
      </c>
    </row>
    <row r="1408" spans="1:12" x14ac:dyDescent="0.35">
      <c r="A1408" t="s">
        <v>4285</v>
      </c>
      <c r="B1408" s="23" t="s">
        <v>2143</v>
      </c>
      <c r="C1408" t="s">
        <v>5450</v>
      </c>
      <c r="D1408" t="s">
        <v>2095</v>
      </c>
      <c r="E1408" s="21">
        <v>28.5289</v>
      </c>
      <c r="L1408" s="23" t="str">
        <f>+_01_CODIGOS_Y_COSTOS_xlsm[[#This Row],[FABRICA]]&amp;_01_CODIGOS_Y_COSTOS_xlsm[[#This Row],[CODIGO]]</f>
        <v>KLOSTERAl9.14</v>
      </c>
    </row>
    <row r="1409" spans="1:12" x14ac:dyDescent="0.35">
      <c r="A1409" t="s">
        <v>4285</v>
      </c>
      <c r="B1409" s="23" t="s">
        <v>2144</v>
      </c>
      <c r="C1409" t="s">
        <v>5451</v>
      </c>
      <c r="D1409" t="s">
        <v>2097</v>
      </c>
      <c r="E1409" s="21">
        <v>25.942599999999999</v>
      </c>
      <c r="L1409" s="23" t="str">
        <f>+_01_CODIGOS_Y_COSTOS_xlsm[[#This Row],[FABRICA]]&amp;_01_CODIGOS_Y_COSTOS_xlsm[[#This Row],[CODIGO]]</f>
        <v>KLOSTERAl10.14</v>
      </c>
    </row>
    <row r="1410" spans="1:12" x14ac:dyDescent="0.35">
      <c r="A1410" t="s">
        <v>4285</v>
      </c>
      <c r="B1410" s="23" t="s">
        <v>2145</v>
      </c>
      <c r="C1410" t="s">
        <v>8689</v>
      </c>
      <c r="D1410" t="s">
        <v>2099</v>
      </c>
      <c r="E1410" s="21">
        <v>37.705100000000002</v>
      </c>
      <c r="L1410" s="23" t="str">
        <f>+_01_CODIGOS_Y_COSTOS_xlsm[[#This Row],[FABRICA]]&amp;_01_CODIGOS_Y_COSTOS_xlsm[[#This Row],[CODIGO]]</f>
        <v>KLOSTERAl11.17</v>
      </c>
    </row>
    <row r="1411" spans="1:12" x14ac:dyDescent="0.35">
      <c r="A1411" t="s">
        <v>4285</v>
      </c>
      <c r="B1411" s="23" t="s">
        <v>2146</v>
      </c>
      <c r="C1411" t="s">
        <v>5452</v>
      </c>
      <c r="D1411" t="s">
        <v>2101</v>
      </c>
      <c r="E1411" s="21">
        <v>35.744300000000003</v>
      </c>
      <c r="L1411" s="23" t="str">
        <f>+_01_CODIGOS_Y_COSTOS_xlsm[[#This Row],[FABRICA]]&amp;_01_CODIGOS_Y_COSTOS_xlsm[[#This Row],[CODIGO]]</f>
        <v>KLOSTERAl12.17</v>
      </c>
    </row>
    <row r="1412" spans="1:12" x14ac:dyDescent="0.35">
      <c r="A1412" t="s">
        <v>4285</v>
      </c>
      <c r="B1412" s="23" t="s">
        <v>2147</v>
      </c>
      <c r="C1412" t="s">
        <v>5453</v>
      </c>
      <c r="D1412" t="s">
        <v>2103</v>
      </c>
      <c r="E1412" s="21">
        <v>42.251399999999997</v>
      </c>
      <c r="L1412" s="23" t="str">
        <f>+_01_CODIGOS_Y_COSTOS_xlsm[[#This Row],[FABRICA]]&amp;_01_CODIGOS_Y_COSTOS_xlsm[[#This Row],[CODIGO]]</f>
        <v>KLOSTERAl13.20</v>
      </c>
    </row>
    <row r="1413" spans="1:12" x14ac:dyDescent="0.35">
      <c r="A1413" t="s">
        <v>4285</v>
      </c>
      <c r="B1413" s="23" t="s">
        <v>2148</v>
      </c>
      <c r="C1413" t="s">
        <v>5454</v>
      </c>
      <c r="D1413" t="s">
        <v>2105</v>
      </c>
      <c r="E1413" s="21">
        <v>42.251399999999997</v>
      </c>
      <c r="L1413" s="23" t="str">
        <f>+_01_CODIGOS_Y_COSTOS_xlsm[[#This Row],[FABRICA]]&amp;_01_CODIGOS_Y_COSTOS_xlsm[[#This Row],[CODIGO]]</f>
        <v>KLOSTERAl14.20</v>
      </c>
    </row>
    <row r="1414" spans="1:12" x14ac:dyDescent="0.35">
      <c r="A1414" t="s">
        <v>4285</v>
      </c>
      <c r="B1414" s="23" t="s">
        <v>2149</v>
      </c>
      <c r="C1414" t="s">
        <v>5455</v>
      </c>
      <c r="D1414" t="s">
        <v>2107</v>
      </c>
      <c r="E1414" s="21">
        <v>55.138800000000003</v>
      </c>
      <c r="L1414" s="23" t="str">
        <f>+_01_CODIGOS_Y_COSTOS_xlsm[[#This Row],[FABRICA]]&amp;_01_CODIGOS_Y_COSTOS_xlsm[[#This Row],[CODIGO]]</f>
        <v>KLOSTERAl15.21</v>
      </c>
    </row>
    <row r="1415" spans="1:12" x14ac:dyDescent="0.35">
      <c r="A1415" t="s">
        <v>4285</v>
      </c>
      <c r="B1415" s="23" t="s">
        <v>2150</v>
      </c>
      <c r="C1415" t="s">
        <v>5456</v>
      </c>
      <c r="D1415" t="s">
        <v>2109</v>
      </c>
      <c r="E1415" s="21">
        <v>51.886000000000003</v>
      </c>
      <c r="L1415" s="23" t="str">
        <f>+_01_CODIGOS_Y_COSTOS_xlsm[[#This Row],[FABRICA]]&amp;_01_CODIGOS_Y_COSTOS_xlsm[[#This Row],[CODIGO]]</f>
        <v>KLOSTERAl16.21</v>
      </c>
    </row>
    <row r="1416" spans="1:12" x14ac:dyDescent="0.35">
      <c r="A1416" t="s">
        <v>4285</v>
      </c>
      <c r="B1416" s="23" t="s">
        <v>2151</v>
      </c>
      <c r="C1416" t="s">
        <v>8690</v>
      </c>
      <c r="D1416" t="s">
        <v>2111</v>
      </c>
      <c r="E1416" s="21">
        <v>58.434100000000001</v>
      </c>
      <c r="L1416" s="23" t="str">
        <f>+_01_CODIGOS_Y_COSTOS_xlsm[[#This Row],[FABRICA]]&amp;_01_CODIGOS_Y_COSTOS_xlsm[[#This Row],[CODIGO]]</f>
        <v>KLOSTERAl17.22</v>
      </c>
    </row>
    <row r="1417" spans="1:12" x14ac:dyDescent="0.35">
      <c r="A1417" t="s">
        <v>4285</v>
      </c>
      <c r="B1417" s="23" t="s">
        <v>2152</v>
      </c>
      <c r="C1417" t="s">
        <v>5457</v>
      </c>
      <c r="D1417" t="s">
        <v>2113</v>
      </c>
      <c r="E1417" s="21">
        <v>58.434100000000001</v>
      </c>
      <c r="L1417" s="23" t="str">
        <f>+_01_CODIGOS_Y_COSTOS_xlsm[[#This Row],[FABRICA]]&amp;_01_CODIGOS_Y_COSTOS_xlsm[[#This Row],[CODIGO]]</f>
        <v>KLOSTERAl18.23</v>
      </c>
    </row>
    <row r="1418" spans="1:12" x14ac:dyDescent="0.35">
      <c r="A1418" t="s">
        <v>4285</v>
      </c>
      <c r="B1418" s="23" t="s">
        <v>2153</v>
      </c>
      <c r="C1418" t="s">
        <v>5458</v>
      </c>
      <c r="D1418" t="s">
        <v>2115</v>
      </c>
      <c r="E1418" s="21">
        <v>64.983000000000004</v>
      </c>
      <c r="L1418" s="23" t="str">
        <f>+_01_CODIGOS_Y_COSTOS_xlsm[[#This Row],[FABRICA]]&amp;_01_CODIGOS_Y_COSTOS_xlsm[[#This Row],[CODIGO]]</f>
        <v>KLOSTERAl19.24</v>
      </c>
    </row>
    <row r="1419" spans="1:12" x14ac:dyDescent="0.35">
      <c r="A1419" t="s">
        <v>4285</v>
      </c>
      <c r="B1419" s="23" t="s">
        <v>2154</v>
      </c>
      <c r="C1419" t="s">
        <v>8691</v>
      </c>
      <c r="D1419" t="s">
        <v>2117</v>
      </c>
      <c r="E1419" s="21">
        <v>71.405000000000001</v>
      </c>
      <c r="L1419" s="23" t="str">
        <f>+_01_CODIGOS_Y_COSTOS_xlsm[[#This Row],[FABRICA]]&amp;_01_CODIGOS_Y_COSTOS_xlsm[[#This Row],[CODIGO]]</f>
        <v>KLOSTERAl20.26</v>
      </c>
    </row>
    <row r="1420" spans="1:12" x14ac:dyDescent="0.35">
      <c r="A1420" t="s">
        <v>4285</v>
      </c>
      <c r="B1420" s="23" t="s">
        <v>2155</v>
      </c>
      <c r="C1420" t="s">
        <v>5459</v>
      </c>
      <c r="D1420" t="s">
        <v>2119</v>
      </c>
      <c r="E1420" s="21">
        <v>77.828599999999994</v>
      </c>
      <c r="L1420" s="23" t="str">
        <f>+_01_CODIGOS_Y_COSTOS_xlsm[[#This Row],[FABRICA]]&amp;_01_CODIGOS_Y_COSTOS_xlsm[[#This Row],[CODIGO]]</f>
        <v>KLOSTERAl21.26</v>
      </c>
    </row>
    <row r="1421" spans="1:12" x14ac:dyDescent="0.35">
      <c r="A1421" t="s">
        <v>4285</v>
      </c>
      <c r="B1421" s="23" t="s">
        <v>2156</v>
      </c>
      <c r="C1421" t="s">
        <v>5460</v>
      </c>
      <c r="D1421" t="s">
        <v>2121</v>
      </c>
      <c r="E1421" s="21">
        <v>84.377499999999998</v>
      </c>
      <c r="L1421" s="23" t="str">
        <f>+_01_CODIGOS_Y_COSTOS_xlsm[[#This Row],[FABRICA]]&amp;_01_CODIGOS_Y_COSTOS_xlsm[[#This Row],[CODIGO]]</f>
        <v>KLOSTERAl22.28</v>
      </c>
    </row>
    <row r="1422" spans="1:12" x14ac:dyDescent="0.35">
      <c r="A1422" t="s">
        <v>4285</v>
      </c>
      <c r="B1422" s="23" t="s">
        <v>2157</v>
      </c>
      <c r="C1422" t="s">
        <v>5461</v>
      </c>
      <c r="D1422" t="s">
        <v>2158</v>
      </c>
      <c r="E1422" s="21">
        <v>90.924899999999994</v>
      </c>
      <c r="L1422" s="23" t="str">
        <f>+_01_CODIGOS_Y_COSTOS_xlsm[[#This Row],[FABRICA]]&amp;_01_CODIGOS_Y_COSTOS_xlsm[[#This Row],[CODIGO]]</f>
        <v>KLOSTERAl24.30</v>
      </c>
    </row>
    <row r="1423" spans="1:12" x14ac:dyDescent="0.35">
      <c r="A1423" t="s">
        <v>4285</v>
      </c>
      <c r="B1423" s="23" t="s">
        <v>2159</v>
      </c>
      <c r="C1423" t="s">
        <v>5462</v>
      </c>
      <c r="D1423" t="s">
        <v>2125</v>
      </c>
      <c r="E1423" s="21">
        <v>116.7846</v>
      </c>
      <c r="L1423" s="23" t="str">
        <f>+_01_CODIGOS_Y_COSTOS_xlsm[[#This Row],[FABRICA]]&amp;_01_CODIGOS_Y_COSTOS_xlsm[[#This Row],[CODIGO]]</f>
        <v>KLOSTERAl26.34</v>
      </c>
    </row>
    <row r="1424" spans="1:12" x14ac:dyDescent="0.35">
      <c r="A1424" t="s">
        <v>4285</v>
      </c>
      <c r="B1424" s="23" t="s">
        <v>2160</v>
      </c>
      <c r="C1424" t="s">
        <v>8692</v>
      </c>
      <c r="D1424" t="s">
        <v>2161</v>
      </c>
      <c r="E1424" s="21">
        <v>129.79740000000001</v>
      </c>
      <c r="L1424" s="23" t="str">
        <f>+_01_CODIGOS_Y_COSTOS_xlsm[[#This Row],[FABRICA]]&amp;_01_CODIGOS_Y_COSTOS_xlsm[[#This Row],[CODIGO]]</f>
        <v>KLOSTERAl28.36</v>
      </c>
    </row>
    <row r="1425" spans="1:12" x14ac:dyDescent="0.35">
      <c r="A1425" t="s">
        <v>4285</v>
      </c>
      <c r="B1425" s="23" t="s">
        <v>2162</v>
      </c>
      <c r="C1425" t="s">
        <v>5463</v>
      </c>
      <c r="D1425" t="s">
        <v>2163</v>
      </c>
      <c r="E1425" s="21">
        <v>162.20599999999999</v>
      </c>
      <c r="L1425" s="23" t="str">
        <f>+_01_CODIGOS_Y_COSTOS_xlsm[[#This Row],[FABRICA]]&amp;_01_CODIGOS_Y_COSTOS_xlsm[[#This Row],[CODIGO]]</f>
        <v>KLOSTERAl30.40</v>
      </c>
    </row>
    <row r="1426" spans="1:12" x14ac:dyDescent="0.35">
      <c r="A1426" t="s">
        <v>4285</v>
      </c>
      <c r="B1426" s="23" t="s">
        <v>2164</v>
      </c>
      <c r="C1426" t="s">
        <v>8693</v>
      </c>
      <c r="D1426" t="s">
        <v>2128</v>
      </c>
      <c r="E1426" s="21">
        <v>30.5886</v>
      </c>
      <c r="L1426" s="23" t="str">
        <f>+_01_CODIGOS_Y_COSTOS_xlsm[[#This Row],[FABRICA]]&amp;_01_CODIGOS_Y_COSTOS_xlsm[[#This Row],[CODIGO]]</f>
        <v>KLOSTERFi3,5.8</v>
      </c>
    </row>
    <row r="1427" spans="1:12" x14ac:dyDescent="0.35">
      <c r="A1427" t="s">
        <v>4285</v>
      </c>
      <c r="B1427" s="23" t="s">
        <v>2166</v>
      </c>
      <c r="C1427" t="s">
        <v>8694</v>
      </c>
      <c r="D1427" t="s">
        <v>2130</v>
      </c>
      <c r="E1427" s="21">
        <v>30.5886</v>
      </c>
      <c r="L1427" s="23" t="str">
        <f>+_01_CODIGOS_Y_COSTOS_xlsm[[#This Row],[FABRICA]]&amp;_01_CODIGOS_Y_COSTOS_xlsm[[#This Row],[CODIGO]]</f>
        <v>KLOSTERFi4.10</v>
      </c>
    </row>
    <row r="1428" spans="1:12" x14ac:dyDescent="0.35">
      <c r="A1428" t="s">
        <v>4285</v>
      </c>
      <c r="B1428" s="23" t="s">
        <v>2167</v>
      </c>
      <c r="C1428" t="s">
        <v>8695</v>
      </c>
      <c r="D1428" t="s">
        <v>2132</v>
      </c>
      <c r="E1428" s="21">
        <v>36.78</v>
      </c>
      <c r="L1428" s="23" t="str">
        <f>+_01_CODIGOS_Y_COSTOS_xlsm[[#This Row],[FABRICA]]&amp;_01_CODIGOS_Y_COSTOS_xlsm[[#This Row],[CODIGO]]</f>
        <v>KLOSTERFi5.12</v>
      </c>
    </row>
    <row r="1429" spans="1:12" x14ac:dyDescent="0.35">
      <c r="A1429" t="s">
        <v>4285</v>
      </c>
      <c r="B1429" s="23" t="s">
        <v>2168</v>
      </c>
      <c r="C1429" t="s">
        <v>8696</v>
      </c>
      <c r="D1429" t="s">
        <v>2134</v>
      </c>
      <c r="E1429" s="21">
        <v>45.338999999999999</v>
      </c>
      <c r="L1429" s="23" t="str">
        <f>+_01_CODIGOS_Y_COSTOS_xlsm[[#This Row],[FABRICA]]&amp;_01_CODIGOS_Y_COSTOS_xlsm[[#This Row],[CODIGO]]</f>
        <v>KLOSTERFi6,5.13</v>
      </c>
    </row>
    <row r="1430" spans="1:12" x14ac:dyDescent="0.35">
      <c r="A1430" t="s">
        <v>4285</v>
      </c>
      <c r="B1430" s="23" t="s">
        <v>2169</v>
      </c>
      <c r="C1430" t="s">
        <v>5464</v>
      </c>
      <c r="D1430" t="s">
        <v>2136</v>
      </c>
      <c r="E1430" s="21">
        <v>85.703999999999994</v>
      </c>
      <c r="L1430" s="23" t="str">
        <f>+_01_CODIGOS_Y_COSTOS_xlsm[[#This Row],[FABRICA]]&amp;_01_CODIGOS_Y_COSTOS_xlsm[[#This Row],[CODIGO]]</f>
        <v>KLOSTERFi8.20</v>
      </c>
    </row>
    <row r="1431" spans="1:12" x14ac:dyDescent="0.35">
      <c r="A1431" t="s">
        <v>4285</v>
      </c>
      <c r="B1431" s="23" t="s">
        <v>2170</v>
      </c>
      <c r="C1431" t="s">
        <v>5465</v>
      </c>
      <c r="D1431" t="s">
        <v>2138</v>
      </c>
      <c r="E1431" s="21">
        <v>97.852199999999996</v>
      </c>
      <c r="L1431" s="23" t="str">
        <f>+_01_CODIGOS_Y_COSTOS_xlsm[[#This Row],[FABRICA]]&amp;_01_CODIGOS_Y_COSTOS_xlsm[[#This Row],[CODIGO]]</f>
        <v>KLOSTERFi10.21</v>
      </c>
    </row>
    <row r="1432" spans="1:12" x14ac:dyDescent="0.35">
      <c r="A1432" t="s">
        <v>4285</v>
      </c>
      <c r="B1432" s="23" t="s">
        <v>2171</v>
      </c>
      <c r="C1432" t="s">
        <v>6640</v>
      </c>
      <c r="D1432" t="s">
        <v>2140</v>
      </c>
      <c r="E1432" s="21">
        <v>122.3886</v>
      </c>
      <c r="L1432" s="23" t="str">
        <f>+_01_CODIGOS_Y_COSTOS_xlsm[[#This Row],[FABRICA]]&amp;_01_CODIGOS_Y_COSTOS_xlsm[[#This Row],[CODIGO]]</f>
        <v>KLOSTERFi13.24</v>
      </c>
    </row>
    <row r="1433" spans="1:12" x14ac:dyDescent="0.35">
      <c r="A1433" t="s">
        <v>4285</v>
      </c>
      <c r="B1433" s="23" t="s">
        <v>2172</v>
      </c>
      <c r="C1433" t="s">
        <v>8697</v>
      </c>
      <c r="D1433" t="s">
        <v>2091</v>
      </c>
      <c r="E1433" s="21">
        <v>30.5886</v>
      </c>
      <c r="L1433" s="23" t="str">
        <f>+_01_CODIGOS_Y_COSTOS_xlsm[[#This Row],[FABRICA]]&amp;_01_CODIGOS_Y_COSTOS_xlsm[[#This Row],[CODIGO]]</f>
        <v>KLOSTERFi6.10</v>
      </c>
    </row>
    <row r="1434" spans="1:12" x14ac:dyDescent="0.35">
      <c r="A1434" t="s">
        <v>4285</v>
      </c>
      <c r="B1434" s="23" t="s">
        <v>2173</v>
      </c>
      <c r="C1434" t="s">
        <v>8698</v>
      </c>
      <c r="D1434" t="s">
        <v>2174</v>
      </c>
      <c r="E1434" s="21">
        <v>30.5886</v>
      </c>
      <c r="L1434" s="23" t="str">
        <f>+_01_CODIGOS_Y_COSTOS_xlsm[[#This Row],[FABRICA]]&amp;_01_CODIGOS_Y_COSTOS_xlsm[[#This Row],[CODIGO]]</f>
        <v>KLOSTERFi7.10</v>
      </c>
    </row>
    <row r="1435" spans="1:12" x14ac:dyDescent="0.35">
      <c r="A1435" t="s">
        <v>4285</v>
      </c>
      <c r="B1435" s="23" t="s">
        <v>2175</v>
      </c>
      <c r="C1435" t="s">
        <v>8699</v>
      </c>
      <c r="D1435" t="s">
        <v>2093</v>
      </c>
      <c r="E1435" s="21">
        <v>42.826799999999999</v>
      </c>
      <c r="L1435" s="23" t="str">
        <f>+_01_CODIGOS_Y_COSTOS_xlsm[[#This Row],[FABRICA]]&amp;_01_CODIGOS_Y_COSTOS_xlsm[[#This Row],[CODIGO]]</f>
        <v>KLOSTERFi8.13</v>
      </c>
    </row>
    <row r="1436" spans="1:12" x14ac:dyDescent="0.35">
      <c r="A1436" t="s">
        <v>4285</v>
      </c>
      <c r="B1436" s="23" t="s">
        <v>2176</v>
      </c>
      <c r="C1436" t="s">
        <v>8700</v>
      </c>
      <c r="D1436" t="s">
        <v>2095</v>
      </c>
      <c r="E1436" s="21">
        <v>44.110199999999999</v>
      </c>
      <c r="L1436" s="23" t="str">
        <f>+_01_CODIGOS_Y_COSTOS_xlsm[[#This Row],[FABRICA]]&amp;_01_CODIGOS_Y_COSTOS_xlsm[[#This Row],[CODIGO]]</f>
        <v>KLOSTERFi9.14</v>
      </c>
    </row>
    <row r="1437" spans="1:12" x14ac:dyDescent="0.35">
      <c r="A1437" t="s">
        <v>4285</v>
      </c>
      <c r="B1437" s="23" t="s">
        <v>2177</v>
      </c>
      <c r="C1437" t="s">
        <v>8701</v>
      </c>
      <c r="D1437" t="s">
        <v>2097</v>
      </c>
      <c r="E1437" s="21">
        <v>42.826799999999999</v>
      </c>
      <c r="L1437" s="23" t="str">
        <f>+_01_CODIGOS_Y_COSTOS_xlsm[[#This Row],[FABRICA]]&amp;_01_CODIGOS_Y_COSTOS_xlsm[[#This Row],[CODIGO]]</f>
        <v>KLOSTERFi10.14</v>
      </c>
    </row>
    <row r="1438" spans="1:12" x14ac:dyDescent="0.35">
      <c r="A1438" t="s">
        <v>4285</v>
      </c>
      <c r="B1438" s="23" t="s">
        <v>2178</v>
      </c>
      <c r="C1438" t="s">
        <v>8702</v>
      </c>
      <c r="D1438" t="s">
        <v>2099</v>
      </c>
      <c r="E1438" s="21">
        <v>61.171799999999998</v>
      </c>
      <c r="L1438" s="23" t="str">
        <f>+_01_CODIGOS_Y_COSTOS_xlsm[[#This Row],[FABRICA]]&amp;_01_CODIGOS_Y_COSTOS_xlsm[[#This Row],[CODIGO]]</f>
        <v>KLOSTERFi11.17</v>
      </c>
    </row>
    <row r="1439" spans="1:12" x14ac:dyDescent="0.35">
      <c r="A1439" t="s">
        <v>4285</v>
      </c>
      <c r="B1439" s="23" t="s">
        <v>2179</v>
      </c>
      <c r="C1439" t="s">
        <v>8703</v>
      </c>
      <c r="D1439" t="s">
        <v>2101</v>
      </c>
      <c r="E1439" s="21">
        <v>61.171799999999998</v>
      </c>
      <c r="L1439" s="23" t="str">
        <f>+_01_CODIGOS_Y_COSTOS_xlsm[[#This Row],[FABRICA]]&amp;_01_CODIGOS_Y_COSTOS_xlsm[[#This Row],[CODIGO]]</f>
        <v>KLOSTERFi12.17</v>
      </c>
    </row>
    <row r="1440" spans="1:12" x14ac:dyDescent="0.35">
      <c r="A1440" t="s">
        <v>4285</v>
      </c>
      <c r="B1440" s="23" t="s">
        <v>2180</v>
      </c>
      <c r="C1440" t="s">
        <v>8704</v>
      </c>
      <c r="D1440" t="s">
        <v>2103</v>
      </c>
      <c r="E1440" s="21">
        <v>79.557000000000002</v>
      </c>
      <c r="L1440" s="23" t="str">
        <f>+_01_CODIGOS_Y_COSTOS_xlsm[[#This Row],[FABRICA]]&amp;_01_CODIGOS_Y_COSTOS_xlsm[[#This Row],[CODIGO]]</f>
        <v>KLOSTERFi13.20</v>
      </c>
    </row>
    <row r="1441" spans="1:12" x14ac:dyDescent="0.35">
      <c r="A1441" t="s">
        <v>4285</v>
      </c>
      <c r="B1441" s="23" t="s">
        <v>2181</v>
      </c>
      <c r="C1441" t="s">
        <v>8705</v>
      </c>
      <c r="D1441" t="s">
        <v>2105</v>
      </c>
      <c r="E1441" s="21">
        <v>79.557000000000002</v>
      </c>
      <c r="L1441" s="23" t="str">
        <f>+_01_CODIGOS_Y_COSTOS_xlsm[[#This Row],[FABRICA]]&amp;_01_CODIGOS_Y_COSTOS_xlsm[[#This Row],[CODIGO]]</f>
        <v>KLOSTERFi14.20</v>
      </c>
    </row>
    <row r="1442" spans="1:12" x14ac:dyDescent="0.35">
      <c r="A1442" t="s">
        <v>4285</v>
      </c>
      <c r="B1442" s="23" t="s">
        <v>2182</v>
      </c>
      <c r="C1442" t="s">
        <v>8706</v>
      </c>
      <c r="D1442" t="s">
        <v>2107</v>
      </c>
      <c r="E1442" s="21">
        <v>95.344800000000006</v>
      </c>
      <c r="L1442" s="23" t="str">
        <f>+_01_CODIGOS_Y_COSTOS_xlsm[[#This Row],[FABRICA]]&amp;_01_CODIGOS_Y_COSTOS_xlsm[[#This Row],[CODIGO]]</f>
        <v>KLOSTERFi15.21</v>
      </c>
    </row>
    <row r="1443" spans="1:12" x14ac:dyDescent="0.35">
      <c r="A1443" t="s">
        <v>4285</v>
      </c>
      <c r="B1443" s="23" t="s">
        <v>2183</v>
      </c>
      <c r="C1443" t="s">
        <v>8707</v>
      </c>
      <c r="D1443" t="s">
        <v>2184</v>
      </c>
      <c r="E1443" s="21">
        <v>88.215599999999995</v>
      </c>
      <c r="L1443" s="23" t="str">
        <f>+_01_CODIGOS_Y_COSTOS_xlsm[[#This Row],[FABRICA]]&amp;_01_CODIGOS_Y_COSTOS_xlsm[[#This Row],[CODIGO]]</f>
        <v>KLOSTERFi16.19</v>
      </c>
    </row>
    <row r="1444" spans="1:12" x14ac:dyDescent="0.35">
      <c r="A1444" t="s">
        <v>4285</v>
      </c>
      <c r="B1444" s="23" t="s">
        <v>2185</v>
      </c>
      <c r="C1444" t="s">
        <v>8708</v>
      </c>
      <c r="D1444" t="s">
        <v>2109</v>
      </c>
      <c r="E1444" s="21">
        <v>97.852199999999996</v>
      </c>
      <c r="L1444" s="23" t="str">
        <f>+_01_CODIGOS_Y_COSTOS_xlsm[[#This Row],[FABRICA]]&amp;_01_CODIGOS_Y_COSTOS_xlsm[[#This Row],[CODIGO]]</f>
        <v>KLOSTERFi16.21</v>
      </c>
    </row>
    <row r="1445" spans="1:12" x14ac:dyDescent="0.35">
      <c r="A1445" t="s">
        <v>4285</v>
      </c>
      <c r="B1445" s="23" t="s">
        <v>2186</v>
      </c>
      <c r="C1445" t="s">
        <v>8709</v>
      </c>
      <c r="D1445" t="s">
        <v>2187</v>
      </c>
      <c r="E1445" s="21">
        <v>112.7478</v>
      </c>
      <c r="L1445" s="23" t="str">
        <f>+_01_CODIGOS_Y_COSTOS_xlsm[[#This Row],[FABRICA]]&amp;_01_CODIGOS_Y_COSTOS_xlsm[[#This Row],[CODIGO]]</f>
        <v>KLOSTERFi16.24</v>
      </c>
    </row>
    <row r="1446" spans="1:12" x14ac:dyDescent="0.35">
      <c r="A1446" t="s">
        <v>4285</v>
      </c>
      <c r="B1446" s="23" t="s">
        <v>2188</v>
      </c>
      <c r="C1446" t="s">
        <v>8710</v>
      </c>
      <c r="D1446" t="s">
        <v>2111</v>
      </c>
      <c r="E1446" s="21">
        <v>106.4076</v>
      </c>
      <c r="L1446" s="23" t="str">
        <f>+_01_CODIGOS_Y_COSTOS_xlsm[[#This Row],[FABRICA]]&amp;_01_CODIGOS_Y_COSTOS_xlsm[[#This Row],[CODIGO]]</f>
        <v>KLOSTERFi17.22</v>
      </c>
    </row>
    <row r="1447" spans="1:12" x14ac:dyDescent="0.35">
      <c r="A1447" t="s">
        <v>4285</v>
      </c>
      <c r="B1447" s="23" t="s">
        <v>2189</v>
      </c>
      <c r="C1447" t="s">
        <v>8711</v>
      </c>
      <c r="D1447" t="s">
        <v>2113</v>
      </c>
      <c r="E1447" s="21">
        <v>106.4076</v>
      </c>
      <c r="L1447" s="23" t="str">
        <f>+_01_CODIGOS_Y_COSTOS_xlsm[[#This Row],[FABRICA]]&amp;_01_CODIGOS_Y_COSTOS_xlsm[[#This Row],[CODIGO]]</f>
        <v>KLOSTERFi18.23</v>
      </c>
    </row>
    <row r="1448" spans="1:12" x14ac:dyDescent="0.35">
      <c r="A1448" t="s">
        <v>4285</v>
      </c>
      <c r="B1448" s="23" t="s">
        <v>2190</v>
      </c>
      <c r="C1448" t="s">
        <v>8712</v>
      </c>
      <c r="D1448" t="s">
        <v>2115</v>
      </c>
      <c r="E1448" s="21">
        <v>116.3904</v>
      </c>
      <c r="L1448" s="23" t="str">
        <f>+_01_CODIGOS_Y_COSTOS_xlsm[[#This Row],[FABRICA]]&amp;_01_CODIGOS_Y_COSTOS_xlsm[[#This Row],[CODIGO]]</f>
        <v>KLOSTERFi19.24</v>
      </c>
    </row>
    <row r="1449" spans="1:12" x14ac:dyDescent="0.35">
      <c r="A1449" t="s">
        <v>4285</v>
      </c>
      <c r="B1449" s="23" t="s">
        <v>2191</v>
      </c>
      <c r="C1449" t="s">
        <v>6641</v>
      </c>
      <c r="D1449" t="s">
        <v>2117</v>
      </c>
      <c r="E1449" s="21">
        <v>134.63159999999999</v>
      </c>
      <c r="L1449" s="23" t="str">
        <f>+_01_CODIGOS_Y_COSTOS_xlsm[[#This Row],[FABRICA]]&amp;_01_CODIGOS_Y_COSTOS_xlsm[[#This Row],[CODIGO]]</f>
        <v>KLOSTERFi20.26</v>
      </c>
    </row>
    <row r="1450" spans="1:12" x14ac:dyDescent="0.35">
      <c r="A1450" t="s">
        <v>4285</v>
      </c>
      <c r="B1450" s="23" t="s">
        <v>2192</v>
      </c>
      <c r="C1450" t="s">
        <v>8713</v>
      </c>
      <c r="D1450" t="s">
        <v>2119</v>
      </c>
      <c r="E1450" s="21">
        <v>134.63159999999999</v>
      </c>
      <c r="L1450" s="23" t="str">
        <f>+_01_CODIGOS_Y_COSTOS_xlsm[[#This Row],[FABRICA]]&amp;_01_CODIGOS_Y_COSTOS_xlsm[[#This Row],[CODIGO]]</f>
        <v>KLOSTERFi21.26</v>
      </c>
    </row>
    <row r="1451" spans="1:12" x14ac:dyDescent="0.35">
      <c r="A1451" t="s">
        <v>4285</v>
      </c>
      <c r="B1451" s="23" t="s">
        <v>2193</v>
      </c>
      <c r="C1451" t="s">
        <v>6642</v>
      </c>
      <c r="D1451" t="s">
        <v>2121</v>
      </c>
      <c r="E1451" s="21">
        <v>146.87520000000001</v>
      </c>
      <c r="L1451" s="23" t="str">
        <f>+_01_CODIGOS_Y_COSTOS_xlsm[[#This Row],[FABRICA]]&amp;_01_CODIGOS_Y_COSTOS_xlsm[[#This Row],[CODIGO]]</f>
        <v>KLOSTERFi22.28</v>
      </c>
    </row>
    <row r="1452" spans="1:12" x14ac:dyDescent="0.35">
      <c r="A1452" t="s">
        <v>4285</v>
      </c>
      <c r="B1452" s="23" t="s">
        <v>2194</v>
      </c>
      <c r="C1452" t="s">
        <v>8714</v>
      </c>
      <c r="D1452" t="s">
        <v>2158</v>
      </c>
      <c r="E1452" s="21">
        <v>159.02340000000001</v>
      </c>
      <c r="L1452" s="23" t="str">
        <f>+_01_CODIGOS_Y_COSTOS_xlsm[[#This Row],[FABRICA]]&amp;_01_CODIGOS_Y_COSTOS_xlsm[[#This Row],[CODIGO]]</f>
        <v>KLOSTERFi24.30</v>
      </c>
    </row>
    <row r="1453" spans="1:12" x14ac:dyDescent="0.35">
      <c r="A1453" t="s">
        <v>4285</v>
      </c>
      <c r="B1453" s="23" t="s">
        <v>2195</v>
      </c>
      <c r="C1453" t="s">
        <v>6643</v>
      </c>
      <c r="D1453" t="s">
        <v>2125</v>
      </c>
      <c r="E1453" s="21">
        <v>195.8484</v>
      </c>
      <c r="L1453" s="23" t="str">
        <f>+_01_CODIGOS_Y_COSTOS_xlsm[[#This Row],[FABRICA]]&amp;_01_CODIGOS_Y_COSTOS_xlsm[[#This Row],[CODIGO]]</f>
        <v>KLOSTERFi26.34</v>
      </c>
    </row>
    <row r="1454" spans="1:12" x14ac:dyDescent="0.35">
      <c r="A1454" t="s">
        <v>4285</v>
      </c>
      <c r="B1454" s="23" t="s">
        <v>2196</v>
      </c>
      <c r="C1454" t="s">
        <v>6644</v>
      </c>
      <c r="D1454" t="s">
        <v>2161</v>
      </c>
      <c r="E1454" s="21">
        <v>220.191</v>
      </c>
      <c r="L1454" s="23" t="str">
        <f>+_01_CODIGOS_Y_COSTOS_xlsm[[#This Row],[FABRICA]]&amp;_01_CODIGOS_Y_COSTOS_xlsm[[#This Row],[CODIGO]]</f>
        <v>KLOSTERFi28.36</v>
      </c>
    </row>
    <row r="1455" spans="1:12" x14ac:dyDescent="0.35">
      <c r="A1455" t="s">
        <v>4285</v>
      </c>
      <c r="B1455" s="23" t="s">
        <v>2197</v>
      </c>
      <c r="C1455" t="s">
        <v>8715</v>
      </c>
      <c r="D1455" t="s">
        <v>2163</v>
      </c>
      <c r="E1455" s="21">
        <v>269.25839999999999</v>
      </c>
      <c r="L1455" s="23" t="str">
        <f>+_01_CODIGOS_Y_COSTOS_xlsm[[#This Row],[FABRICA]]&amp;_01_CODIGOS_Y_COSTOS_xlsm[[#This Row],[CODIGO]]</f>
        <v>KLOSTERFi30.40</v>
      </c>
    </row>
    <row r="1456" spans="1:12" x14ac:dyDescent="0.35">
      <c r="A1456" t="s">
        <v>4285</v>
      </c>
      <c r="B1456" s="23" t="s">
        <v>2198</v>
      </c>
      <c r="C1456" t="s">
        <v>8716</v>
      </c>
      <c r="D1456" t="s">
        <v>2199</v>
      </c>
      <c r="E1456" s="21">
        <v>244.72739999999999</v>
      </c>
      <c r="L1456" s="23" t="str">
        <f>+_01_CODIGOS_Y_COSTOS_xlsm[[#This Row],[FABRICA]]&amp;_01_CODIGOS_Y_COSTOS_xlsm[[#This Row],[CODIGO]]</f>
        <v>KLOSTERFi32.40</v>
      </c>
    </row>
    <row r="1457" spans="1:12" x14ac:dyDescent="0.35">
      <c r="A1457" t="s">
        <v>4285</v>
      </c>
      <c r="B1457" s="23" t="s">
        <v>2200</v>
      </c>
      <c r="C1457" t="s">
        <v>6645</v>
      </c>
      <c r="D1457" t="s">
        <v>2128</v>
      </c>
      <c r="E1457" s="21">
        <v>0</v>
      </c>
      <c r="L1457" s="23" t="str">
        <f>+_01_CODIGOS_Y_COSTOS_xlsm[[#This Row],[FABRICA]]&amp;_01_CODIGOS_Y_COSTOS_xlsm[[#This Row],[CODIGO]]</f>
        <v>KLOSTERPolPo1/8 3x8</v>
      </c>
    </row>
    <row r="1458" spans="1:12" x14ac:dyDescent="0.35">
      <c r="A1458" t="s">
        <v>4285</v>
      </c>
      <c r="B1458" s="23" t="s">
        <v>2202</v>
      </c>
      <c r="C1458" t="s">
        <v>6646</v>
      </c>
      <c r="D1458" t="s">
        <v>2130</v>
      </c>
      <c r="E1458" s="21">
        <v>0</v>
      </c>
      <c r="L1458" s="23" t="str">
        <f>+_01_CODIGOS_Y_COSTOS_xlsm[[#This Row],[FABRICA]]&amp;_01_CODIGOS_Y_COSTOS_xlsm[[#This Row],[CODIGO]]</f>
        <v>KLOSTERPolPo5/32 4x10</v>
      </c>
    </row>
    <row r="1459" spans="1:12" x14ac:dyDescent="0.35">
      <c r="A1459" t="s">
        <v>4285</v>
      </c>
      <c r="B1459" s="23" t="s">
        <v>2203</v>
      </c>
      <c r="C1459" t="s">
        <v>6647</v>
      </c>
      <c r="D1459" t="s">
        <v>2132</v>
      </c>
      <c r="E1459" s="21">
        <v>0</v>
      </c>
      <c r="L1459" s="23" t="str">
        <f>+_01_CODIGOS_Y_COSTOS_xlsm[[#This Row],[FABRICA]]&amp;_01_CODIGOS_Y_COSTOS_xlsm[[#This Row],[CODIGO]]</f>
        <v>KLOSTERPolPo3/16  5x12</v>
      </c>
    </row>
    <row r="1460" spans="1:12" x14ac:dyDescent="0.35">
      <c r="A1460" t="s">
        <v>4285</v>
      </c>
      <c r="B1460" s="23" t="s">
        <v>2204</v>
      </c>
      <c r="C1460" t="s">
        <v>6648</v>
      </c>
      <c r="D1460" t="s">
        <v>2134</v>
      </c>
      <c r="E1460" s="21">
        <v>0</v>
      </c>
      <c r="L1460" s="23" t="str">
        <f>+_01_CODIGOS_Y_COSTOS_xlsm[[#This Row],[FABRICA]]&amp;_01_CODIGOS_Y_COSTOS_xlsm[[#This Row],[CODIGO]]</f>
        <v>KLOSTERPolPo1/4  6,5x14</v>
      </c>
    </row>
    <row r="1461" spans="1:12" x14ac:dyDescent="0.35">
      <c r="A1461" t="s">
        <v>4285</v>
      </c>
      <c r="B1461" s="23" t="s">
        <v>2205</v>
      </c>
      <c r="C1461" t="s">
        <v>6649</v>
      </c>
      <c r="D1461" t="s">
        <v>2136</v>
      </c>
      <c r="E1461" s="21">
        <v>0</v>
      </c>
      <c r="L1461" s="23" t="str">
        <f>+_01_CODIGOS_Y_COSTOS_xlsm[[#This Row],[FABRICA]]&amp;_01_CODIGOS_Y_COSTOS_xlsm[[#This Row],[CODIGO]]</f>
        <v>KLOSTERPolPo5/16  8x16</v>
      </c>
    </row>
    <row r="1462" spans="1:12" x14ac:dyDescent="0.35">
      <c r="A1462" t="s">
        <v>4285</v>
      </c>
      <c r="B1462" s="23" t="s">
        <v>2206</v>
      </c>
      <c r="C1462" t="s">
        <v>6650</v>
      </c>
      <c r="D1462" t="s">
        <v>2138</v>
      </c>
      <c r="E1462" s="21">
        <v>0</v>
      </c>
      <c r="L1462" s="23" t="str">
        <f>+_01_CODIGOS_Y_COSTOS_xlsm[[#This Row],[FABRICA]]&amp;_01_CODIGOS_Y_COSTOS_xlsm[[#This Row],[CODIGO]]</f>
        <v>KLOSTERPolPo3/8  10x18</v>
      </c>
    </row>
    <row r="1463" spans="1:12" x14ac:dyDescent="0.35">
      <c r="A1463" t="s">
        <v>9997</v>
      </c>
      <c r="B1463" s="23" t="s">
        <v>2207</v>
      </c>
      <c r="C1463" t="s">
        <v>9998</v>
      </c>
      <c r="D1463" t="s">
        <v>8717</v>
      </c>
      <c r="E1463" s="21">
        <v>43.993200000000002</v>
      </c>
      <c r="L1463" s="23" t="str">
        <f>+_01_CODIGOS_Y_COSTOS_xlsm[[#This Row],[FABRICA]]&amp;_01_CODIGOS_Y_COSTOS_xlsm[[#This Row],[CODIGO]]</f>
        <v>SKOTNICAD01C 0510</v>
      </c>
    </row>
    <row r="1464" spans="1:12" x14ac:dyDescent="0.35">
      <c r="A1464" t="s">
        <v>9997</v>
      </c>
      <c r="B1464" s="23" t="s">
        <v>2210</v>
      </c>
      <c r="C1464" t="s">
        <v>9999</v>
      </c>
      <c r="D1464" t="s">
        <v>8718</v>
      </c>
      <c r="E1464" s="21">
        <v>43.993200000000002</v>
      </c>
      <c r="L1464" s="23" t="str">
        <f>+_01_CODIGOS_Y_COSTOS_xlsm[[#This Row],[FABRICA]]&amp;_01_CODIGOS_Y_COSTOS_xlsm[[#This Row],[CODIGO]]</f>
        <v>SKOTNICAD01A 0513</v>
      </c>
    </row>
    <row r="1465" spans="1:12" x14ac:dyDescent="0.35">
      <c r="A1465" t="s">
        <v>9997</v>
      </c>
      <c r="B1465" s="23" t="s">
        <v>2212</v>
      </c>
      <c r="C1465" t="s">
        <v>10000</v>
      </c>
      <c r="D1465" t="s">
        <v>8719</v>
      </c>
      <c r="E1465" s="21">
        <v>43.993200000000002</v>
      </c>
      <c r="L1465" s="23" t="str">
        <f>+_01_CODIGOS_Y_COSTOS_xlsm[[#This Row],[FABRICA]]&amp;_01_CODIGOS_Y_COSTOS_xlsm[[#This Row],[CODIGO]]</f>
        <v>SKOTNICAD01C 0611</v>
      </c>
    </row>
    <row r="1466" spans="1:12" x14ac:dyDescent="0.35">
      <c r="A1466" t="s">
        <v>9997</v>
      </c>
      <c r="B1466" s="23" t="s">
        <v>2214</v>
      </c>
      <c r="C1466" t="s">
        <v>10001</v>
      </c>
      <c r="D1466" t="s">
        <v>8720</v>
      </c>
      <c r="E1466" s="21">
        <v>56.209899999999998</v>
      </c>
      <c r="L1466" s="23" t="str">
        <f>+_01_CODIGOS_Y_COSTOS_xlsm[[#This Row],[FABRICA]]&amp;_01_CODIGOS_Y_COSTOS_xlsm[[#This Row],[CODIGO]]</f>
        <v>SKOTNICAD01A 0614</v>
      </c>
    </row>
    <row r="1467" spans="1:12" x14ac:dyDescent="0.35">
      <c r="A1467" t="s">
        <v>9997</v>
      </c>
      <c r="B1467" s="23" t="s">
        <v>2216</v>
      </c>
      <c r="C1467" t="s">
        <v>10002</v>
      </c>
      <c r="D1467" t="s">
        <v>8721</v>
      </c>
      <c r="E1467" s="21">
        <v>43.993200000000002</v>
      </c>
      <c r="L1467" s="23" t="str">
        <f>+_01_CODIGOS_Y_COSTOS_xlsm[[#This Row],[FABRICA]]&amp;_01_CODIGOS_Y_COSTOS_xlsm[[#This Row],[CODIGO]]</f>
        <v>SKOTNICAD01C 0712</v>
      </c>
    </row>
    <row r="1468" spans="1:12" x14ac:dyDescent="0.35">
      <c r="A1468" t="s">
        <v>9997</v>
      </c>
      <c r="B1468" s="23" t="s">
        <v>2218</v>
      </c>
      <c r="C1468" t="s">
        <v>10003</v>
      </c>
      <c r="D1468" t="s">
        <v>8722</v>
      </c>
      <c r="E1468" s="21">
        <v>56.209899999999998</v>
      </c>
      <c r="L1468" s="23" t="str">
        <f>+_01_CODIGOS_Y_COSTOS_xlsm[[#This Row],[FABRICA]]&amp;_01_CODIGOS_Y_COSTOS_xlsm[[#This Row],[CODIGO]]</f>
        <v>SKOTNICAD01A 0715</v>
      </c>
    </row>
    <row r="1469" spans="1:12" x14ac:dyDescent="0.35">
      <c r="A1469" t="s">
        <v>9997</v>
      </c>
      <c r="B1469" s="23" t="s">
        <v>2220</v>
      </c>
      <c r="C1469" t="s">
        <v>10004</v>
      </c>
      <c r="D1469" t="s">
        <v>8723</v>
      </c>
      <c r="E1469" s="21">
        <v>43.993200000000002</v>
      </c>
      <c r="L1469" s="23" t="str">
        <f>+_01_CODIGOS_Y_COSTOS_xlsm[[#This Row],[FABRICA]]&amp;_01_CODIGOS_Y_COSTOS_xlsm[[#This Row],[CODIGO]]</f>
        <v>SKOTNICAD01C 0813</v>
      </c>
    </row>
    <row r="1470" spans="1:12" x14ac:dyDescent="0.35">
      <c r="A1470" t="s">
        <v>9997</v>
      </c>
      <c r="B1470" s="23" t="s">
        <v>2221</v>
      </c>
      <c r="C1470" t="s">
        <v>10005</v>
      </c>
      <c r="D1470" t="s">
        <v>8724</v>
      </c>
      <c r="E1470" s="21">
        <v>56.209899999999998</v>
      </c>
      <c r="L1470" s="23" t="str">
        <f>+_01_CODIGOS_Y_COSTOS_xlsm[[#This Row],[FABRICA]]&amp;_01_CODIGOS_Y_COSTOS_xlsm[[#This Row],[CODIGO]]</f>
        <v>SKOTNICAD01A 0816</v>
      </c>
    </row>
    <row r="1471" spans="1:12" x14ac:dyDescent="0.35">
      <c r="A1471" t="s">
        <v>9997</v>
      </c>
      <c r="B1471" s="23" t="s">
        <v>2223</v>
      </c>
      <c r="C1471" t="s">
        <v>10006</v>
      </c>
      <c r="D1471" t="s">
        <v>8725</v>
      </c>
      <c r="E1471" s="21">
        <v>56.209899999999998</v>
      </c>
      <c r="L1471" s="23" t="str">
        <f>+_01_CODIGOS_Y_COSTOS_xlsm[[#This Row],[FABRICA]]&amp;_01_CODIGOS_Y_COSTOS_xlsm[[#This Row],[CODIGO]]</f>
        <v>SKOTNICAD01C 0914</v>
      </c>
    </row>
    <row r="1472" spans="1:12" x14ac:dyDescent="0.35">
      <c r="A1472" t="s">
        <v>9997</v>
      </c>
      <c r="B1472" s="23" t="s">
        <v>2224</v>
      </c>
      <c r="C1472" t="s">
        <v>10007</v>
      </c>
      <c r="D1472" t="s">
        <v>8726</v>
      </c>
      <c r="E1472" s="21">
        <v>56.209899999999998</v>
      </c>
      <c r="L1472" s="23" t="str">
        <f>+_01_CODIGOS_Y_COSTOS_xlsm[[#This Row],[FABRICA]]&amp;_01_CODIGOS_Y_COSTOS_xlsm[[#This Row],[CODIGO]]</f>
        <v>SKOTNICAD01A 0917</v>
      </c>
    </row>
    <row r="1473" spans="1:12" x14ac:dyDescent="0.35">
      <c r="A1473" t="s">
        <v>9997</v>
      </c>
      <c r="B1473" s="23" t="s">
        <v>2226</v>
      </c>
      <c r="C1473" t="s">
        <v>10008</v>
      </c>
      <c r="D1473" t="s">
        <v>8727</v>
      </c>
      <c r="E1473" s="21">
        <v>56.209899999999998</v>
      </c>
      <c r="L1473" s="23" t="str">
        <f>+_01_CODIGOS_Y_COSTOS_xlsm[[#This Row],[FABRICA]]&amp;_01_CODIGOS_Y_COSTOS_xlsm[[#This Row],[CODIGO]]</f>
        <v>SKOTNICAD01C 1015</v>
      </c>
    </row>
    <row r="1474" spans="1:12" x14ac:dyDescent="0.35">
      <c r="A1474" t="s">
        <v>9997</v>
      </c>
      <c r="B1474" s="23" t="s">
        <v>2228</v>
      </c>
      <c r="C1474" t="s">
        <v>10009</v>
      </c>
      <c r="D1474" t="s">
        <v>8728</v>
      </c>
      <c r="E1474" s="21">
        <v>56.209899999999998</v>
      </c>
      <c r="L1474" s="23" t="str">
        <f>+_01_CODIGOS_Y_COSTOS_xlsm[[#This Row],[FABRICA]]&amp;_01_CODIGOS_Y_COSTOS_xlsm[[#This Row],[CODIGO]]</f>
        <v>SKOTNICAD01A 1018</v>
      </c>
    </row>
    <row r="1475" spans="1:12" x14ac:dyDescent="0.35">
      <c r="A1475" t="s">
        <v>9997</v>
      </c>
      <c r="B1475" s="23" t="s">
        <v>2230</v>
      </c>
      <c r="C1475" t="s">
        <v>10010</v>
      </c>
      <c r="D1475" t="s">
        <v>8729</v>
      </c>
      <c r="E1475" s="21">
        <v>90.910499999999999</v>
      </c>
      <c r="L1475" s="23" t="str">
        <f>+_01_CODIGOS_Y_COSTOS_xlsm[[#This Row],[FABRICA]]&amp;_01_CODIGOS_Y_COSTOS_xlsm[[#This Row],[CODIGO]]</f>
        <v>SKOTNICAD01B 010</v>
      </c>
    </row>
    <row r="1476" spans="1:12" x14ac:dyDescent="0.35">
      <c r="A1476" t="s">
        <v>9997</v>
      </c>
      <c r="B1476" s="23" t="s">
        <v>2232</v>
      </c>
      <c r="C1476" t="s">
        <v>10011</v>
      </c>
      <c r="D1476" t="s">
        <v>8730</v>
      </c>
      <c r="E1476" s="21">
        <v>56.209899999999998</v>
      </c>
      <c r="L1476" s="23" t="str">
        <f>+_01_CODIGOS_Y_COSTOS_xlsm[[#This Row],[FABRICA]]&amp;_01_CODIGOS_Y_COSTOS_xlsm[[#This Row],[CODIGO]]</f>
        <v>SKOTNICAD01C 1116</v>
      </c>
    </row>
    <row r="1477" spans="1:12" x14ac:dyDescent="0.35">
      <c r="A1477" t="s">
        <v>9997</v>
      </c>
      <c r="B1477" s="23" t="s">
        <v>2234</v>
      </c>
      <c r="C1477" t="s">
        <v>10012</v>
      </c>
      <c r="D1477" t="s">
        <v>8731</v>
      </c>
      <c r="E1477" s="21">
        <v>70.181100000000001</v>
      </c>
      <c r="L1477" s="23" t="str">
        <f>+_01_CODIGOS_Y_COSTOS_xlsm[[#This Row],[FABRICA]]&amp;_01_CODIGOS_Y_COSTOS_xlsm[[#This Row],[CODIGO]]</f>
        <v>SKOTNICAD01A 1119</v>
      </c>
    </row>
    <row r="1478" spans="1:12" x14ac:dyDescent="0.35">
      <c r="A1478" t="s">
        <v>9997</v>
      </c>
      <c r="B1478" s="23" t="s">
        <v>2236</v>
      </c>
      <c r="C1478" t="s">
        <v>10013</v>
      </c>
      <c r="D1478" t="s">
        <v>8732</v>
      </c>
      <c r="E1478" s="21">
        <v>90.910499999999999</v>
      </c>
      <c r="L1478" s="23" t="str">
        <f>+_01_CODIGOS_Y_COSTOS_xlsm[[#This Row],[FABRICA]]&amp;_01_CODIGOS_Y_COSTOS_xlsm[[#This Row],[CODIGO]]</f>
        <v>SKOTNICAD01B 011</v>
      </c>
    </row>
    <row r="1479" spans="1:12" x14ac:dyDescent="0.35">
      <c r="A1479" t="s">
        <v>9997</v>
      </c>
      <c r="B1479" s="23" t="s">
        <v>2238</v>
      </c>
      <c r="C1479" t="s">
        <v>10014</v>
      </c>
      <c r="D1479" t="s">
        <v>8733</v>
      </c>
      <c r="E1479" s="21">
        <v>56.209899999999998</v>
      </c>
      <c r="L1479" s="23" t="str">
        <f>+_01_CODIGOS_Y_COSTOS_xlsm[[#This Row],[FABRICA]]&amp;_01_CODIGOS_Y_COSTOS_xlsm[[#This Row],[CODIGO]]</f>
        <v>SKOTNICAD01C 1217</v>
      </c>
    </row>
    <row r="1480" spans="1:12" x14ac:dyDescent="0.35">
      <c r="A1480" t="s">
        <v>9997</v>
      </c>
      <c r="B1480" s="23" t="s">
        <v>2239</v>
      </c>
      <c r="C1480" t="s">
        <v>10015</v>
      </c>
      <c r="D1480" t="s">
        <v>8734</v>
      </c>
      <c r="E1480" s="21">
        <v>70.181100000000001</v>
      </c>
      <c r="L1480" s="23" t="str">
        <f>+_01_CODIGOS_Y_COSTOS_xlsm[[#This Row],[FABRICA]]&amp;_01_CODIGOS_Y_COSTOS_xlsm[[#This Row],[CODIGO]]</f>
        <v>SKOTNICAD01A 1220</v>
      </c>
    </row>
    <row r="1481" spans="1:12" x14ac:dyDescent="0.35">
      <c r="A1481" t="s">
        <v>9997</v>
      </c>
      <c r="B1481" s="23" t="s">
        <v>2241</v>
      </c>
      <c r="C1481" t="s">
        <v>10016</v>
      </c>
      <c r="D1481" t="s">
        <v>8735</v>
      </c>
      <c r="E1481" s="21">
        <v>90.910499999999999</v>
      </c>
      <c r="L1481" s="23" t="str">
        <f>+_01_CODIGOS_Y_COSTOS_xlsm[[#This Row],[FABRICA]]&amp;_01_CODIGOS_Y_COSTOS_xlsm[[#This Row],[CODIGO]]</f>
        <v>SKOTNICAD01B 012</v>
      </c>
    </row>
    <row r="1482" spans="1:12" x14ac:dyDescent="0.35">
      <c r="A1482" t="s">
        <v>9997</v>
      </c>
      <c r="B1482" s="23" t="s">
        <v>2243</v>
      </c>
      <c r="C1482" t="s">
        <v>10017</v>
      </c>
      <c r="D1482" t="s">
        <v>8736</v>
      </c>
      <c r="E1482" s="21">
        <v>56.209899999999998</v>
      </c>
      <c r="L1482" s="23" t="str">
        <f>+_01_CODIGOS_Y_COSTOS_xlsm[[#This Row],[FABRICA]]&amp;_01_CODIGOS_Y_COSTOS_xlsm[[#This Row],[CODIGO]]</f>
        <v>SKOTNICAD01C 1318</v>
      </c>
    </row>
    <row r="1483" spans="1:12" x14ac:dyDescent="0.35">
      <c r="A1483" t="s">
        <v>9997</v>
      </c>
      <c r="B1483" s="23" t="s">
        <v>2245</v>
      </c>
      <c r="C1483" t="s">
        <v>10018</v>
      </c>
      <c r="D1483" t="s">
        <v>8737</v>
      </c>
      <c r="E1483" s="21">
        <v>70.181100000000001</v>
      </c>
      <c r="L1483" s="23" t="str">
        <f>+_01_CODIGOS_Y_COSTOS_xlsm[[#This Row],[FABRICA]]&amp;_01_CODIGOS_Y_COSTOS_xlsm[[#This Row],[CODIGO]]</f>
        <v>SKOTNICAD01A 1321</v>
      </c>
    </row>
    <row r="1484" spans="1:12" x14ac:dyDescent="0.35">
      <c r="A1484" t="s">
        <v>9997</v>
      </c>
      <c r="B1484" s="23" t="s">
        <v>2247</v>
      </c>
      <c r="C1484" t="s">
        <v>10019</v>
      </c>
      <c r="D1484" t="s">
        <v>8738</v>
      </c>
      <c r="E1484" s="21">
        <v>111.70489999999999</v>
      </c>
      <c r="L1484" s="23" t="str">
        <f>+_01_CODIGOS_Y_COSTOS_xlsm[[#This Row],[FABRICA]]&amp;_01_CODIGOS_Y_COSTOS_xlsm[[#This Row],[CODIGO]]</f>
        <v>SKOTNICAD01B 013</v>
      </c>
    </row>
    <row r="1485" spans="1:12" x14ac:dyDescent="0.35">
      <c r="A1485" t="s">
        <v>9997</v>
      </c>
      <c r="B1485" s="23" t="s">
        <v>2249</v>
      </c>
      <c r="C1485" t="s">
        <v>10020</v>
      </c>
      <c r="D1485" t="s">
        <v>8739</v>
      </c>
      <c r="E1485" s="21">
        <v>70.181100000000001</v>
      </c>
      <c r="L1485" s="23" t="str">
        <f>+_01_CODIGOS_Y_COSTOS_xlsm[[#This Row],[FABRICA]]&amp;_01_CODIGOS_Y_COSTOS_xlsm[[#This Row],[CODIGO]]</f>
        <v>SKOTNICAD01C 1419</v>
      </c>
    </row>
    <row r="1486" spans="1:12" x14ac:dyDescent="0.35">
      <c r="A1486" t="s">
        <v>9997</v>
      </c>
      <c r="B1486" s="23" t="s">
        <v>2251</v>
      </c>
      <c r="C1486" t="s">
        <v>10021</v>
      </c>
      <c r="D1486" t="s">
        <v>8740</v>
      </c>
      <c r="E1486" s="21">
        <v>70.181100000000001</v>
      </c>
      <c r="L1486" s="23" t="str">
        <f>+_01_CODIGOS_Y_COSTOS_xlsm[[#This Row],[FABRICA]]&amp;_01_CODIGOS_Y_COSTOS_xlsm[[#This Row],[CODIGO]]</f>
        <v>SKOTNICAD01A 1422</v>
      </c>
    </row>
    <row r="1487" spans="1:12" x14ac:dyDescent="0.35">
      <c r="A1487" t="s">
        <v>9997</v>
      </c>
      <c r="B1487" s="23" t="s">
        <v>2253</v>
      </c>
      <c r="C1487" t="s">
        <v>10022</v>
      </c>
      <c r="D1487" t="s">
        <v>8741</v>
      </c>
      <c r="E1487" s="21">
        <v>111.70489999999999</v>
      </c>
      <c r="L1487" s="23" t="str">
        <f>+_01_CODIGOS_Y_COSTOS_xlsm[[#This Row],[FABRICA]]&amp;_01_CODIGOS_Y_COSTOS_xlsm[[#This Row],[CODIGO]]</f>
        <v>SKOTNICAD01B 014</v>
      </c>
    </row>
    <row r="1488" spans="1:12" x14ac:dyDescent="0.35">
      <c r="A1488" t="s">
        <v>9997</v>
      </c>
      <c r="B1488" s="23" t="s">
        <v>2255</v>
      </c>
      <c r="C1488" t="s">
        <v>10023</v>
      </c>
      <c r="D1488" t="s">
        <v>8742</v>
      </c>
      <c r="E1488" s="21">
        <v>70.181100000000001</v>
      </c>
      <c r="L1488" s="23" t="str">
        <f>+_01_CODIGOS_Y_COSTOS_xlsm[[#This Row],[FABRICA]]&amp;_01_CODIGOS_Y_COSTOS_xlsm[[#This Row],[CODIGO]]</f>
        <v>SKOTNICAD01C 1520</v>
      </c>
    </row>
    <row r="1489" spans="1:12" x14ac:dyDescent="0.35">
      <c r="A1489" t="s">
        <v>9997</v>
      </c>
      <c r="B1489" s="23" t="s">
        <v>2257</v>
      </c>
      <c r="C1489" t="s">
        <v>10024</v>
      </c>
      <c r="D1489" t="s">
        <v>8743</v>
      </c>
      <c r="E1489" s="21">
        <v>70.181100000000001</v>
      </c>
      <c r="L1489" s="23" t="str">
        <f>+_01_CODIGOS_Y_COSTOS_xlsm[[#This Row],[FABRICA]]&amp;_01_CODIGOS_Y_COSTOS_xlsm[[#This Row],[CODIGO]]</f>
        <v>SKOTNICAD01A 1523</v>
      </c>
    </row>
    <row r="1490" spans="1:12" x14ac:dyDescent="0.35">
      <c r="A1490" t="s">
        <v>9997</v>
      </c>
      <c r="B1490" s="23" t="s">
        <v>2259</v>
      </c>
      <c r="C1490" t="s">
        <v>5626</v>
      </c>
      <c r="D1490" t="s">
        <v>8744</v>
      </c>
      <c r="E1490" s="21">
        <v>0</v>
      </c>
      <c r="L1490" s="23" t="str">
        <f>+_01_CODIGOS_Y_COSTOS_xlsm[[#This Row],[FABRICA]]&amp;_01_CODIGOS_Y_COSTOS_xlsm[[#This Row],[CODIGO]]</f>
        <v>SKOTNICA</v>
      </c>
    </row>
    <row r="1491" spans="1:12" x14ac:dyDescent="0.35">
      <c r="A1491" t="s">
        <v>9997</v>
      </c>
      <c r="B1491" s="23" t="s">
        <v>2261</v>
      </c>
      <c r="C1491" t="s">
        <v>10025</v>
      </c>
      <c r="D1491" t="s">
        <v>8745</v>
      </c>
      <c r="E1491" s="21">
        <v>70.181100000000001</v>
      </c>
      <c r="L1491" s="23" t="str">
        <f>+_01_CODIGOS_Y_COSTOS_xlsm[[#This Row],[FABRICA]]&amp;_01_CODIGOS_Y_COSTOS_xlsm[[#This Row],[CODIGO]]</f>
        <v>SKOTNICAD01C 1621</v>
      </c>
    </row>
    <row r="1492" spans="1:12" x14ac:dyDescent="0.35">
      <c r="A1492" t="s">
        <v>9997</v>
      </c>
      <c r="B1492" s="23" t="s">
        <v>2262</v>
      </c>
      <c r="C1492" t="s">
        <v>10026</v>
      </c>
      <c r="D1492" t="s">
        <v>8746</v>
      </c>
      <c r="E1492" s="21">
        <v>90.910499999999999</v>
      </c>
      <c r="L1492" s="23" t="str">
        <f>+_01_CODIGOS_Y_COSTOS_xlsm[[#This Row],[FABRICA]]&amp;_01_CODIGOS_Y_COSTOS_xlsm[[#This Row],[CODIGO]]</f>
        <v>SKOTNICAD01A 1624</v>
      </c>
    </row>
    <row r="1493" spans="1:12" x14ac:dyDescent="0.35">
      <c r="A1493" t="s">
        <v>9997</v>
      </c>
      <c r="B1493" s="23" t="s">
        <v>2263</v>
      </c>
      <c r="C1493" t="s">
        <v>10027</v>
      </c>
      <c r="D1493" t="s">
        <v>8747</v>
      </c>
      <c r="E1493" s="21">
        <v>111.70489999999999</v>
      </c>
      <c r="L1493" s="23" t="str">
        <f>+_01_CODIGOS_Y_COSTOS_xlsm[[#This Row],[FABRICA]]&amp;_01_CODIGOS_Y_COSTOS_xlsm[[#This Row],[CODIGO]]</f>
        <v>SKOTNICAD01B 016</v>
      </c>
    </row>
    <row r="1494" spans="1:12" x14ac:dyDescent="0.35">
      <c r="A1494" t="s">
        <v>9997</v>
      </c>
      <c r="B1494" s="23" t="s">
        <v>2265</v>
      </c>
      <c r="C1494" t="s">
        <v>10028</v>
      </c>
      <c r="D1494" t="s">
        <v>8748</v>
      </c>
      <c r="E1494" s="21">
        <v>70.181100000000001</v>
      </c>
      <c r="L1494" s="23" t="str">
        <f>+_01_CODIGOS_Y_COSTOS_xlsm[[#This Row],[FABRICA]]&amp;_01_CODIGOS_Y_COSTOS_xlsm[[#This Row],[CODIGO]]</f>
        <v>SKOTNICAD01C 1722</v>
      </c>
    </row>
    <row r="1495" spans="1:12" x14ac:dyDescent="0.35">
      <c r="A1495" t="s">
        <v>9997</v>
      </c>
      <c r="B1495" s="23" t="s">
        <v>2266</v>
      </c>
      <c r="C1495" t="s">
        <v>10029</v>
      </c>
      <c r="D1495" t="s">
        <v>8749</v>
      </c>
      <c r="E1495" s="21">
        <v>90.910499999999999</v>
      </c>
      <c r="L1495" s="23" t="str">
        <f>+_01_CODIGOS_Y_COSTOS_xlsm[[#This Row],[FABRICA]]&amp;_01_CODIGOS_Y_COSTOS_xlsm[[#This Row],[CODIGO]]</f>
        <v>SKOTNICAD01A 1725</v>
      </c>
    </row>
    <row r="1496" spans="1:12" x14ac:dyDescent="0.35">
      <c r="A1496" t="s">
        <v>9997</v>
      </c>
      <c r="B1496" s="23" t="s">
        <v>2268</v>
      </c>
      <c r="C1496" t="s">
        <v>10030</v>
      </c>
      <c r="D1496" t="s">
        <v>8750</v>
      </c>
      <c r="E1496" s="21">
        <v>111.70489999999999</v>
      </c>
      <c r="L1496" s="23" t="str">
        <f>+_01_CODIGOS_Y_COSTOS_xlsm[[#This Row],[FABRICA]]&amp;_01_CODIGOS_Y_COSTOS_xlsm[[#This Row],[CODIGO]]</f>
        <v>SKOTNICAD01B 017</v>
      </c>
    </row>
    <row r="1497" spans="1:12" x14ac:dyDescent="0.35">
      <c r="A1497" t="s">
        <v>9997</v>
      </c>
      <c r="B1497" s="23" t="s">
        <v>2270</v>
      </c>
      <c r="C1497" t="s">
        <v>10031</v>
      </c>
      <c r="D1497" t="s">
        <v>8751</v>
      </c>
      <c r="E1497" s="21">
        <v>70.181100000000001</v>
      </c>
      <c r="L1497" s="23" t="str">
        <f>+_01_CODIGOS_Y_COSTOS_xlsm[[#This Row],[FABRICA]]&amp;_01_CODIGOS_Y_COSTOS_xlsm[[#This Row],[CODIGO]]</f>
        <v>SKOTNICAD01C 1823</v>
      </c>
    </row>
    <row r="1498" spans="1:12" x14ac:dyDescent="0.35">
      <c r="A1498" t="s">
        <v>9997</v>
      </c>
      <c r="B1498" s="23" t="s">
        <v>2271</v>
      </c>
      <c r="C1498" t="s">
        <v>10032</v>
      </c>
      <c r="D1498" t="s">
        <v>8752</v>
      </c>
      <c r="E1498" s="21">
        <v>90.910499999999999</v>
      </c>
      <c r="L1498" s="23" t="str">
        <f>+_01_CODIGOS_Y_COSTOS_xlsm[[#This Row],[FABRICA]]&amp;_01_CODIGOS_Y_COSTOS_xlsm[[#This Row],[CODIGO]]</f>
        <v>SKOTNICAD01A 1826</v>
      </c>
    </row>
    <row r="1499" spans="1:12" x14ac:dyDescent="0.35">
      <c r="A1499" t="s">
        <v>9997</v>
      </c>
      <c r="B1499" s="23" t="s">
        <v>2273</v>
      </c>
      <c r="C1499" t="s">
        <v>10033</v>
      </c>
      <c r="D1499" t="s">
        <v>8753</v>
      </c>
      <c r="E1499" s="21">
        <v>150.1096</v>
      </c>
      <c r="L1499" s="23" t="str">
        <f>+_01_CODIGOS_Y_COSTOS_xlsm[[#This Row],[FABRICA]]&amp;_01_CODIGOS_Y_COSTOS_xlsm[[#This Row],[CODIGO]]</f>
        <v>SKOTNICAD01B 018</v>
      </c>
    </row>
    <row r="1500" spans="1:12" x14ac:dyDescent="0.35">
      <c r="A1500" t="s">
        <v>9997</v>
      </c>
      <c r="B1500" s="23" t="s">
        <v>2275</v>
      </c>
      <c r="C1500" t="s">
        <v>10034</v>
      </c>
      <c r="D1500" t="s">
        <v>8754</v>
      </c>
      <c r="E1500" s="21">
        <v>90.910499999999999</v>
      </c>
      <c r="L1500" s="23" t="str">
        <f>+_01_CODIGOS_Y_COSTOS_xlsm[[#This Row],[FABRICA]]&amp;_01_CODIGOS_Y_COSTOS_xlsm[[#This Row],[CODIGO]]</f>
        <v>SKOTNICAD01C 1924</v>
      </c>
    </row>
    <row r="1501" spans="1:12" x14ac:dyDescent="0.35">
      <c r="A1501" t="s">
        <v>9997</v>
      </c>
      <c r="B1501" s="23" t="s">
        <v>2276</v>
      </c>
      <c r="C1501" t="s">
        <v>10035</v>
      </c>
      <c r="D1501" t="s">
        <v>8755</v>
      </c>
      <c r="E1501" s="21">
        <v>90.910499999999999</v>
      </c>
      <c r="L1501" s="23" t="str">
        <f>+_01_CODIGOS_Y_COSTOS_xlsm[[#This Row],[FABRICA]]&amp;_01_CODIGOS_Y_COSTOS_xlsm[[#This Row],[CODIGO]]</f>
        <v>SKOTNICAD01A 1927</v>
      </c>
    </row>
    <row r="1502" spans="1:12" x14ac:dyDescent="0.35">
      <c r="A1502" t="s">
        <v>9997</v>
      </c>
      <c r="B1502" s="23" t="s">
        <v>2278</v>
      </c>
      <c r="C1502" t="s">
        <v>10036</v>
      </c>
      <c r="D1502" t="s">
        <v>8756</v>
      </c>
      <c r="E1502" s="21">
        <v>150.1096</v>
      </c>
      <c r="L1502" s="23" t="str">
        <f>+_01_CODIGOS_Y_COSTOS_xlsm[[#This Row],[FABRICA]]&amp;_01_CODIGOS_Y_COSTOS_xlsm[[#This Row],[CODIGO]]</f>
        <v>SKOTNICAD01B 019</v>
      </c>
    </row>
    <row r="1503" spans="1:12" x14ac:dyDescent="0.35">
      <c r="A1503" t="s">
        <v>9997</v>
      </c>
      <c r="B1503" s="23" t="s">
        <v>2280</v>
      </c>
      <c r="C1503" t="s">
        <v>10037</v>
      </c>
      <c r="D1503" t="s">
        <v>8757</v>
      </c>
      <c r="E1503" s="21">
        <v>90.910499999999999</v>
      </c>
      <c r="L1503" s="23" t="str">
        <f>+_01_CODIGOS_Y_COSTOS_xlsm[[#This Row],[FABRICA]]&amp;_01_CODIGOS_Y_COSTOS_xlsm[[#This Row],[CODIGO]]</f>
        <v>SKOTNICAD01C 2025</v>
      </c>
    </row>
    <row r="1504" spans="1:12" x14ac:dyDescent="0.35">
      <c r="A1504" t="s">
        <v>9997</v>
      </c>
      <c r="B1504" s="23" t="s">
        <v>2282</v>
      </c>
      <c r="C1504" t="s">
        <v>10038</v>
      </c>
      <c r="D1504" t="s">
        <v>8758</v>
      </c>
      <c r="E1504" s="21">
        <v>90.910499999999999</v>
      </c>
      <c r="L1504" s="23" t="str">
        <f>+_01_CODIGOS_Y_COSTOS_xlsm[[#This Row],[FABRICA]]&amp;_01_CODIGOS_Y_COSTOS_xlsm[[#This Row],[CODIGO]]</f>
        <v>SKOTNICAD01A 2028</v>
      </c>
    </row>
    <row r="1505" spans="1:12" x14ac:dyDescent="0.35">
      <c r="A1505" t="s">
        <v>9997</v>
      </c>
      <c r="B1505" s="23" t="s">
        <v>2284</v>
      </c>
      <c r="C1505" t="s">
        <v>10039</v>
      </c>
      <c r="D1505" t="s">
        <v>8759</v>
      </c>
      <c r="E1505" s="21">
        <v>150.1096</v>
      </c>
      <c r="L1505" s="23" t="str">
        <f>+_01_CODIGOS_Y_COSTOS_xlsm[[#This Row],[FABRICA]]&amp;_01_CODIGOS_Y_COSTOS_xlsm[[#This Row],[CODIGO]]</f>
        <v>SKOTNICAD01B 020</v>
      </c>
    </row>
    <row r="1506" spans="1:12" x14ac:dyDescent="0.35">
      <c r="A1506" t="s">
        <v>9997</v>
      </c>
      <c r="B1506" s="23" t="s">
        <v>2286</v>
      </c>
      <c r="C1506" t="s">
        <v>10040</v>
      </c>
      <c r="D1506" t="s">
        <v>8760</v>
      </c>
      <c r="E1506" s="21">
        <v>93.314899999999994</v>
      </c>
      <c r="L1506" s="23" t="str">
        <f>+_01_CODIGOS_Y_COSTOS_xlsm[[#This Row],[FABRICA]]&amp;_01_CODIGOS_Y_COSTOS_xlsm[[#This Row],[CODIGO]]</f>
        <v>SKOTNICAD01C 2126</v>
      </c>
    </row>
    <row r="1507" spans="1:12" x14ac:dyDescent="0.35">
      <c r="A1507" t="s">
        <v>9997</v>
      </c>
      <c r="B1507" s="23" t="s">
        <v>2287</v>
      </c>
      <c r="C1507" t="s">
        <v>10041</v>
      </c>
      <c r="D1507" t="s">
        <v>8761</v>
      </c>
      <c r="E1507" s="21">
        <v>111.70489999999999</v>
      </c>
      <c r="L1507" s="23" t="str">
        <f>+_01_CODIGOS_Y_COSTOS_xlsm[[#This Row],[FABRICA]]&amp;_01_CODIGOS_Y_COSTOS_xlsm[[#This Row],[CODIGO]]</f>
        <v>SKOTNICAD01A 2129</v>
      </c>
    </row>
    <row r="1508" spans="1:12" x14ac:dyDescent="0.35">
      <c r="A1508" t="s">
        <v>9997</v>
      </c>
      <c r="B1508" s="23" t="s">
        <v>2289</v>
      </c>
      <c r="C1508" t="s">
        <v>10042</v>
      </c>
      <c r="D1508" t="s">
        <v>8762</v>
      </c>
      <c r="E1508" s="21">
        <v>150.1096</v>
      </c>
      <c r="L1508" s="23" t="str">
        <f>+_01_CODIGOS_Y_COSTOS_xlsm[[#This Row],[FABRICA]]&amp;_01_CODIGOS_Y_COSTOS_xlsm[[#This Row],[CODIGO]]</f>
        <v>SKOTNICAD01B 021</v>
      </c>
    </row>
    <row r="1509" spans="1:12" x14ac:dyDescent="0.35">
      <c r="A1509" t="s">
        <v>9997</v>
      </c>
      <c r="B1509" s="23" t="s">
        <v>2291</v>
      </c>
      <c r="C1509" t="s">
        <v>10043</v>
      </c>
      <c r="D1509" t="s">
        <v>8763</v>
      </c>
      <c r="E1509" s="21">
        <v>93.314899999999994</v>
      </c>
      <c r="L1509" s="23" t="str">
        <f>+_01_CODIGOS_Y_COSTOS_xlsm[[#This Row],[FABRICA]]&amp;_01_CODIGOS_Y_COSTOS_xlsm[[#This Row],[CODIGO]]</f>
        <v>SKOTNICAD01C 2227</v>
      </c>
    </row>
    <row r="1510" spans="1:12" x14ac:dyDescent="0.35">
      <c r="A1510" t="s">
        <v>9997</v>
      </c>
      <c r="B1510" s="23" t="s">
        <v>2293</v>
      </c>
      <c r="C1510" t="s">
        <v>10044</v>
      </c>
      <c r="D1510" t="s">
        <v>8764</v>
      </c>
      <c r="E1510" s="21">
        <v>111.70489999999999</v>
      </c>
      <c r="L1510" s="23" t="str">
        <f>+_01_CODIGOS_Y_COSTOS_xlsm[[#This Row],[FABRICA]]&amp;_01_CODIGOS_Y_COSTOS_xlsm[[#This Row],[CODIGO]]</f>
        <v>SKOTNICAD01A 2230</v>
      </c>
    </row>
    <row r="1511" spans="1:12" x14ac:dyDescent="0.35">
      <c r="A1511" t="s">
        <v>9997</v>
      </c>
      <c r="B1511" s="23" t="s">
        <v>2295</v>
      </c>
      <c r="C1511" t="s">
        <v>10045</v>
      </c>
      <c r="D1511" t="s">
        <v>8765</v>
      </c>
      <c r="E1511" s="21">
        <v>150.1096</v>
      </c>
      <c r="L1511" s="23" t="str">
        <f>+_01_CODIGOS_Y_COSTOS_xlsm[[#This Row],[FABRICA]]&amp;_01_CODIGOS_Y_COSTOS_xlsm[[#This Row],[CODIGO]]</f>
        <v>SKOTNICAD01B 022</v>
      </c>
    </row>
    <row r="1512" spans="1:12" x14ac:dyDescent="0.35">
      <c r="A1512" t="s">
        <v>9997</v>
      </c>
      <c r="B1512" s="23" t="s">
        <v>2297</v>
      </c>
      <c r="C1512" t="s">
        <v>10046</v>
      </c>
      <c r="D1512" t="s">
        <v>8766</v>
      </c>
      <c r="E1512" s="21">
        <v>93.314899999999994</v>
      </c>
      <c r="L1512" s="23" t="str">
        <f>+_01_CODIGOS_Y_COSTOS_xlsm[[#This Row],[FABRICA]]&amp;_01_CODIGOS_Y_COSTOS_xlsm[[#This Row],[CODIGO]]</f>
        <v>SKOTNICAD01C 2328</v>
      </c>
    </row>
    <row r="1513" spans="1:12" x14ac:dyDescent="0.35">
      <c r="A1513" t="s">
        <v>9997</v>
      </c>
      <c r="B1513" s="23" t="s">
        <v>2299</v>
      </c>
      <c r="C1513" t="s">
        <v>10047</v>
      </c>
      <c r="D1513" t="s">
        <v>8767</v>
      </c>
      <c r="E1513" s="21">
        <v>111.70489999999999</v>
      </c>
      <c r="L1513" s="23" t="str">
        <f>+_01_CODIGOS_Y_COSTOS_xlsm[[#This Row],[FABRICA]]&amp;_01_CODIGOS_Y_COSTOS_xlsm[[#This Row],[CODIGO]]</f>
        <v>SKOTNICAD01A 2331</v>
      </c>
    </row>
    <row r="1514" spans="1:12" x14ac:dyDescent="0.35">
      <c r="A1514" t="s">
        <v>9997</v>
      </c>
      <c r="B1514" s="23" t="s">
        <v>2301</v>
      </c>
      <c r="C1514" t="s">
        <v>10048</v>
      </c>
      <c r="D1514" t="s">
        <v>8768</v>
      </c>
      <c r="E1514" s="21">
        <v>177.8571</v>
      </c>
      <c r="L1514" s="23" t="str">
        <f>+_01_CODIGOS_Y_COSTOS_xlsm[[#This Row],[FABRICA]]&amp;_01_CODIGOS_Y_COSTOS_xlsm[[#This Row],[CODIGO]]</f>
        <v>SKOTNICAD01B 023</v>
      </c>
    </row>
    <row r="1515" spans="1:12" x14ac:dyDescent="0.35">
      <c r="A1515" t="s">
        <v>9997</v>
      </c>
      <c r="B1515" s="23" t="s">
        <v>2303</v>
      </c>
      <c r="C1515" t="s">
        <v>10049</v>
      </c>
      <c r="D1515" t="s">
        <v>8769</v>
      </c>
      <c r="E1515" s="21">
        <v>118.4631</v>
      </c>
      <c r="L1515" s="23" t="str">
        <f>+_01_CODIGOS_Y_COSTOS_xlsm[[#This Row],[FABRICA]]&amp;_01_CODIGOS_Y_COSTOS_xlsm[[#This Row],[CODIGO]]</f>
        <v>SKOTNICAD01C 2429</v>
      </c>
    </row>
    <row r="1516" spans="1:12" x14ac:dyDescent="0.35">
      <c r="A1516" t="s">
        <v>9997</v>
      </c>
      <c r="B1516" s="23" t="s">
        <v>2305</v>
      </c>
      <c r="C1516" t="s">
        <v>10050</v>
      </c>
      <c r="D1516" t="s">
        <v>8770</v>
      </c>
      <c r="E1516" s="21">
        <v>111.70489999999999</v>
      </c>
      <c r="L1516" s="23" t="str">
        <f>+_01_CODIGOS_Y_COSTOS_xlsm[[#This Row],[FABRICA]]&amp;_01_CODIGOS_Y_COSTOS_xlsm[[#This Row],[CODIGO]]</f>
        <v>SKOTNICAD01A 2432</v>
      </c>
    </row>
    <row r="1517" spans="1:12" x14ac:dyDescent="0.35">
      <c r="A1517" t="s">
        <v>9997</v>
      </c>
      <c r="B1517" s="23" t="s">
        <v>2306</v>
      </c>
      <c r="C1517" t="s">
        <v>10051</v>
      </c>
      <c r="D1517" t="s">
        <v>8771</v>
      </c>
      <c r="E1517" s="21">
        <v>177.8571</v>
      </c>
      <c r="L1517" s="23" t="str">
        <f>+_01_CODIGOS_Y_COSTOS_xlsm[[#This Row],[FABRICA]]&amp;_01_CODIGOS_Y_COSTOS_xlsm[[#This Row],[CODIGO]]</f>
        <v>SKOTNICAD01B 024</v>
      </c>
    </row>
    <row r="1518" spans="1:12" x14ac:dyDescent="0.35">
      <c r="A1518" t="s">
        <v>9997</v>
      </c>
      <c r="B1518" s="23" t="s">
        <v>2308</v>
      </c>
      <c r="C1518" t="s">
        <v>10052</v>
      </c>
      <c r="D1518" t="s">
        <v>8772</v>
      </c>
      <c r="E1518" s="21">
        <v>118.4631</v>
      </c>
      <c r="L1518" s="23" t="str">
        <f>+_01_CODIGOS_Y_COSTOS_xlsm[[#This Row],[FABRICA]]&amp;_01_CODIGOS_Y_COSTOS_xlsm[[#This Row],[CODIGO]]</f>
        <v>SKOTNICAD01C 2530</v>
      </c>
    </row>
    <row r="1519" spans="1:12" x14ac:dyDescent="0.35">
      <c r="A1519" t="s">
        <v>9997</v>
      </c>
      <c r="B1519" s="23" t="s">
        <v>2310</v>
      </c>
      <c r="C1519" t="s">
        <v>10053</v>
      </c>
      <c r="D1519" t="s">
        <v>8773</v>
      </c>
      <c r="E1519" s="21">
        <v>111.70489999999999</v>
      </c>
      <c r="L1519" s="23" t="str">
        <f>+_01_CODIGOS_Y_COSTOS_xlsm[[#This Row],[FABRICA]]&amp;_01_CODIGOS_Y_COSTOS_xlsm[[#This Row],[CODIGO]]</f>
        <v>SKOTNICAD01A 2533</v>
      </c>
    </row>
    <row r="1520" spans="1:12" x14ac:dyDescent="0.35">
      <c r="A1520" t="s">
        <v>9997</v>
      </c>
      <c r="B1520" s="23" t="s">
        <v>2312</v>
      </c>
      <c r="C1520" t="s">
        <v>10054</v>
      </c>
      <c r="D1520" t="s">
        <v>8774</v>
      </c>
      <c r="E1520" s="21">
        <v>177.8571</v>
      </c>
      <c r="L1520" s="23" t="str">
        <f>+_01_CODIGOS_Y_COSTOS_xlsm[[#This Row],[FABRICA]]&amp;_01_CODIGOS_Y_COSTOS_xlsm[[#This Row],[CODIGO]]</f>
        <v>SKOTNICAD01B 025</v>
      </c>
    </row>
    <row r="1521" spans="1:12" x14ac:dyDescent="0.35">
      <c r="A1521" t="s">
        <v>9997</v>
      </c>
      <c r="B1521" s="23" t="s">
        <v>2314</v>
      </c>
      <c r="C1521" t="s">
        <v>10055</v>
      </c>
      <c r="D1521" t="s">
        <v>8775</v>
      </c>
      <c r="E1521" s="21">
        <v>118.4631</v>
      </c>
      <c r="L1521" s="23" t="str">
        <f>+_01_CODIGOS_Y_COSTOS_xlsm[[#This Row],[FABRICA]]&amp;_01_CODIGOS_Y_COSTOS_xlsm[[#This Row],[CODIGO]]</f>
        <v>SKOTNICAD01C 2631</v>
      </c>
    </row>
    <row r="1522" spans="1:12" x14ac:dyDescent="0.35">
      <c r="A1522" t="s">
        <v>9997</v>
      </c>
      <c r="B1522" s="23" t="s">
        <v>2316</v>
      </c>
      <c r="C1522" t="s">
        <v>10056</v>
      </c>
      <c r="D1522" t="s">
        <v>8776</v>
      </c>
      <c r="E1522" s="21">
        <v>150.1096</v>
      </c>
      <c r="L1522" s="23" t="str">
        <f>+_01_CODIGOS_Y_COSTOS_xlsm[[#This Row],[FABRICA]]&amp;_01_CODIGOS_Y_COSTOS_xlsm[[#This Row],[CODIGO]]</f>
        <v>SKOTNICAD01A 2634</v>
      </c>
    </row>
    <row r="1523" spans="1:12" x14ac:dyDescent="0.35">
      <c r="A1523" t="s">
        <v>9997</v>
      </c>
      <c r="B1523" s="23" t="s">
        <v>2317</v>
      </c>
      <c r="C1523" t="s">
        <v>10057</v>
      </c>
      <c r="D1523" t="s">
        <v>8777</v>
      </c>
      <c r="E1523" s="21">
        <v>177.8571</v>
      </c>
      <c r="L1523" s="23" t="str">
        <f>+_01_CODIGOS_Y_COSTOS_xlsm[[#This Row],[FABRICA]]&amp;_01_CODIGOS_Y_COSTOS_xlsm[[#This Row],[CODIGO]]</f>
        <v>SKOTNICAD01B 026</v>
      </c>
    </row>
    <row r="1524" spans="1:12" x14ac:dyDescent="0.35">
      <c r="A1524" t="s">
        <v>9997</v>
      </c>
      <c r="B1524" s="23" t="s">
        <v>2319</v>
      </c>
      <c r="C1524" t="s">
        <v>10058</v>
      </c>
      <c r="D1524" t="s">
        <v>8778</v>
      </c>
      <c r="E1524" s="21">
        <v>150.1096</v>
      </c>
      <c r="L1524" s="23" t="str">
        <f>+_01_CODIGOS_Y_COSTOS_xlsm[[#This Row],[FABRICA]]&amp;_01_CODIGOS_Y_COSTOS_xlsm[[#This Row],[CODIGO]]</f>
        <v>SKOTNICAD01A 2735</v>
      </c>
    </row>
    <row r="1525" spans="1:12" x14ac:dyDescent="0.35">
      <c r="A1525" t="s">
        <v>9997</v>
      </c>
      <c r="B1525" s="23" t="s">
        <v>2321</v>
      </c>
      <c r="C1525" t="s">
        <v>10059</v>
      </c>
      <c r="D1525" t="s">
        <v>8779</v>
      </c>
      <c r="E1525" s="21">
        <v>177.8571</v>
      </c>
      <c r="L1525" s="23" t="str">
        <f>+_01_CODIGOS_Y_COSTOS_xlsm[[#This Row],[FABRICA]]&amp;_01_CODIGOS_Y_COSTOS_xlsm[[#This Row],[CODIGO]]</f>
        <v>SKOTNICAD01B 027</v>
      </c>
    </row>
    <row r="1526" spans="1:12" x14ac:dyDescent="0.35">
      <c r="A1526" t="s">
        <v>9997</v>
      </c>
      <c r="B1526" s="23" t="s">
        <v>2323</v>
      </c>
      <c r="C1526" t="s">
        <v>10060</v>
      </c>
      <c r="D1526" t="s">
        <v>8780</v>
      </c>
      <c r="E1526" s="21">
        <v>150.1096</v>
      </c>
      <c r="L1526" s="23" t="str">
        <f>+_01_CODIGOS_Y_COSTOS_xlsm[[#This Row],[FABRICA]]&amp;_01_CODIGOS_Y_COSTOS_xlsm[[#This Row],[CODIGO]]</f>
        <v>SKOTNICAD01A 2836</v>
      </c>
    </row>
    <row r="1527" spans="1:12" x14ac:dyDescent="0.35">
      <c r="A1527" t="s">
        <v>9997</v>
      </c>
      <c r="B1527" s="23" t="s">
        <v>2324</v>
      </c>
      <c r="C1527" t="s">
        <v>10061</v>
      </c>
      <c r="D1527" t="s">
        <v>8781</v>
      </c>
      <c r="E1527" s="21">
        <v>208.72380000000001</v>
      </c>
      <c r="L1527" s="23" t="str">
        <f>+_01_CODIGOS_Y_COSTOS_xlsm[[#This Row],[FABRICA]]&amp;_01_CODIGOS_Y_COSTOS_xlsm[[#This Row],[CODIGO]]</f>
        <v>SKOTNICAD01B 028</v>
      </c>
    </row>
    <row r="1528" spans="1:12" x14ac:dyDescent="0.35">
      <c r="A1528" t="s">
        <v>9997</v>
      </c>
      <c r="B1528" s="23" t="s">
        <v>2326</v>
      </c>
      <c r="C1528" t="s">
        <v>10062</v>
      </c>
      <c r="D1528" t="s">
        <v>8782</v>
      </c>
      <c r="E1528" s="21">
        <v>150.1096</v>
      </c>
      <c r="L1528" s="23" t="str">
        <f>+_01_CODIGOS_Y_COSTOS_xlsm[[#This Row],[FABRICA]]&amp;_01_CODIGOS_Y_COSTOS_xlsm[[#This Row],[CODIGO]]</f>
        <v>SKOTNICAD01A 2937</v>
      </c>
    </row>
    <row r="1529" spans="1:12" x14ac:dyDescent="0.35">
      <c r="A1529" t="s">
        <v>9997</v>
      </c>
      <c r="B1529" s="23" t="s">
        <v>2328</v>
      </c>
      <c r="C1529" t="s">
        <v>10063</v>
      </c>
      <c r="D1529" t="s">
        <v>8783</v>
      </c>
      <c r="E1529" s="21">
        <v>208.72380000000001</v>
      </c>
      <c r="L1529" s="23" t="str">
        <f>+_01_CODIGOS_Y_COSTOS_xlsm[[#This Row],[FABRICA]]&amp;_01_CODIGOS_Y_COSTOS_xlsm[[#This Row],[CODIGO]]</f>
        <v>SKOTNICAD01B 029</v>
      </c>
    </row>
    <row r="1530" spans="1:12" x14ac:dyDescent="0.35">
      <c r="A1530" t="s">
        <v>9997</v>
      </c>
      <c r="B1530" s="23" t="s">
        <v>2330</v>
      </c>
      <c r="C1530" t="s">
        <v>10064</v>
      </c>
      <c r="D1530" t="s">
        <v>8784</v>
      </c>
      <c r="E1530" s="21">
        <v>154.46340000000001</v>
      </c>
      <c r="L1530" s="23" t="str">
        <f>+_01_CODIGOS_Y_COSTOS_xlsm[[#This Row],[FABRICA]]&amp;_01_CODIGOS_Y_COSTOS_xlsm[[#This Row],[CODIGO]]</f>
        <v>SKOTNICAD01C 3035</v>
      </c>
    </row>
    <row r="1531" spans="1:12" x14ac:dyDescent="0.35">
      <c r="A1531" t="s">
        <v>9997</v>
      </c>
      <c r="B1531" s="23" t="s">
        <v>2332</v>
      </c>
      <c r="C1531" t="s">
        <v>10065</v>
      </c>
      <c r="D1531" t="s">
        <v>8785</v>
      </c>
      <c r="E1531" s="21">
        <v>150.1096</v>
      </c>
      <c r="L1531" s="23" t="str">
        <f>+_01_CODIGOS_Y_COSTOS_xlsm[[#This Row],[FABRICA]]&amp;_01_CODIGOS_Y_COSTOS_xlsm[[#This Row],[CODIGO]]</f>
        <v>SKOTNICAD01A 3038</v>
      </c>
    </row>
    <row r="1532" spans="1:12" x14ac:dyDescent="0.35">
      <c r="A1532" t="s">
        <v>9997</v>
      </c>
      <c r="B1532" s="23" t="s">
        <v>2334</v>
      </c>
      <c r="C1532" t="s">
        <v>10066</v>
      </c>
      <c r="D1532" t="s">
        <v>8786</v>
      </c>
      <c r="E1532" s="21">
        <v>208.72380000000001</v>
      </c>
      <c r="L1532" s="23" t="str">
        <f>+_01_CODIGOS_Y_COSTOS_xlsm[[#This Row],[FABRICA]]&amp;_01_CODIGOS_Y_COSTOS_xlsm[[#This Row],[CODIGO]]</f>
        <v>SKOTNICAD01B 030</v>
      </c>
    </row>
    <row r="1533" spans="1:12" x14ac:dyDescent="0.35">
      <c r="A1533" t="s">
        <v>9997</v>
      </c>
      <c r="B1533" s="23" t="s">
        <v>2336</v>
      </c>
      <c r="C1533" t="s">
        <v>10067</v>
      </c>
      <c r="D1533" t="s">
        <v>8787</v>
      </c>
      <c r="E1533" s="21">
        <v>177.8571</v>
      </c>
      <c r="L1533" s="23" t="str">
        <f>+_01_CODIGOS_Y_COSTOS_xlsm[[#This Row],[FABRICA]]&amp;_01_CODIGOS_Y_COSTOS_xlsm[[#This Row],[CODIGO]]</f>
        <v>SKOTNICAD01A 3139</v>
      </c>
    </row>
    <row r="1534" spans="1:12" x14ac:dyDescent="0.35">
      <c r="A1534" t="s">
        <v>9997</v>
      </c>
      <c r="B1534" s="23" t="s">
        <v>2338</v>
      </c>
      <c r="C1534" t="s">
        <v>10068</v>
      </c>
      <c r="D1534" t="s">
        <v>8788</v>
      </c>
      <c r="E1534" s="21">
        <v>208.72380000000001</v>
      </c>
      <c r="L1534" s="23" t="str">
        <f>+_01_CODIGOS_Y_COSTOS_xlsm[[#This Row],[FABRICA]]&amp;_01_CODIGOS_Y_COSTOS_xlsm[[#This Row],[CODIGO]]</f>
        <v>SKOTNICAD01B 031</v>
      </c>
    </row>
    <row r="1535" spans="1:12" x14ac:dyDescent="0.35">
      <c r="A1535" t="s">
        <v>9997</v>
      </c>
      <c r="B1535" s="23" t="s">
        <v>2340</v>
      </c>
      <c r="C1535" t="s">
        <v>10069</v>
      </c>
      <c r="D1535" t="s">
        <v>8789</v>
      </c>
      <c r="E1535" s="21">
        <v>177.8571</v>
      </c>
      <c r="L1535" s="23" t="str">
        <f>+_01_CODIGOS_Y_COSTOS_xlsm[[#This Row],[FABRICA]]&amp;_01_CODIGOS_Y_COSTOS_xlsm[[#This Row],[CODIGO]]</f>
        <v>SKOTNICAD01A 3240</v>
      </c>
    </row>
    <row r="1536" spans="1:12" x14ac:dyDescent="0.35">
      <c r="A1536" t="s">
        <v>9997</v>
      </c>
      <c r="B1536" s="23" t="s">
        <v>2341</v>
      </c>
      <c r="C1536" t="s">
        <v>10070</v>
      </c>
      <c r="D1536" t="s">
        <v>8790</v>
      </c>
      <c r="E1536" s="21">
        <v>208.72380000000001</v>
      </c>
      <c r="L1536" s="23" t="str">
        <f>+_01_CODIGOS_Y_COSTOS_xlsm[[#This Row],[FABRICA]]&amp;_01_CODIGOS_Y_COSTOS_xlsm[[#This Row],[CODIGO]]</f>
        <v>SKOTNICAD01B 032</v>
      </c>
    </row>
    <row r="1537" spans="1:12" x14ac:dyDescent="0.35">
      <c r="A1537" t="s">
        <v>9997</v>
      </c>
      <c r="B1537" s="23" t="s">
        <v>2343</v>
      </c>
      <c r="C1537" t="s">
        <v>10071</v>
      </c>
      <c r="D1537" t="s">
        <v>8791</v>
      </c>
      <c r="E1537" s="21">
        <v>177.8571</v>
      </c>
      <c r="L1537" s="23" t="str">
        <f>+_01_CODIGOS_Y_COSTOS_xlsm[[#This Row],[FABRICA]]&amp;_01_CODIGOS_Y_COSTOS_xlsm[[#This Row],[CODIGO]]</f>
        <v>SKOTNICAD01A 3341</v>
      </c>
    </row>
    <row r="1538" spans="1:12" x14ac:dyDescent="0.35">
      <c r="A1538" t="s">
        <v>9997</v>
      </c>
      <c r="B1538" s="23" t="s">
        <v>2345</v>
      </c>
      <c r="C1538" t="s">
        <v>10072</v>
      </c>
      <c r="D1538" t="s">
        <v>8792</v>
      </c>
      <c r="E1538" s="21">
        <v>242.5797</v>
      </c>
      <c r="L1538" s="23" t="str">
        <f>+_01_CODIGOS_Y_COSTOS_xlsm[[#This Row],[FABRICA]]&amp;_01_CODIGOS_Y_COSTOS_xlsm[[#This Row],[CODIGO]]</f>
        <v>SKOTNICAD01B 033</v>
      </c>
    </row>
    <row r="1539" spans="1:12" x14ac:dyDescent="0.35">
      <c r="A1539" t="s">
        <v>9997</v>
      </c>
      <c r="B1539" s="23" t="s">
        <v>2347</v>
      </c>
      <c r="C1539" t="s">
        <v>10073</v>
      </c>
      <c r="D1539" t="s">
        <v>8793</v>
      </c>
      <c r="E1539" s="21">
        <v>177.8571</v>
      </c>
      <c r="L1539" s="23" t="str">
        <f>+_01_CODIGOS_Y_COSTOS_xlsm[[#This Row],[FABRICA]]&amp;_01_CODIGOS_Y_COSTOS_xlsm[[#This Row],[CODIGO]]</f>
        <v>SKOTNICAD01A 3442</v>
      </c>
    </row>
    <row r="1540" spans="1:12" x14ac:dyDescent="0.35">
      <c r="A1540" t="s">
        <v>9997</v>
      </c>
      <c r="B1540" s="23" t="s">
        <v>2349</v>
      </c>
      <c r="C1540" t="s">
        <v>10074</v>
      </c>
      <c r="D1540" t="s">
        <v>8794</v>
      </c>
      <c r="E1540" s="21">
        <v>242.5797</v>
      </c>
      <c r="L1540" s="23" t="str">
        <f>+_01_CODIGOS_Y_COSTOS_xlsm[[#This Row],[FABRICA]]&amp;_01_CODIGOS_Y_COSTOS_xlsm[[#This Row],[CODIGO]]</f>
        <v>SKOTNICAD01B 034</v>
      </c>
    </row>
    <row r="1541" spans="1:12" x14ac:dyDescent="0.35">
      <c r="A1541" t="s">
        <v>9997</v>
      </c>
      <c r="B1541" s="23" t="s">
        <v>2351</v>
      </c>
      <c r="C1541" t="s">
        <v>10075</v>
      </c>
      <c r="D1541" t="s">
        <v>8795</v>
      </c>
      <c r="E1541" s="21">
        <v>177.8571</v>
      </c>
      <c r="L1541" s="23" t="str">
        <f>+_01_CODIGOS_Y_COSTOS_xlsm[[#This Row],[FABRICA]]&amp;_01_CODIGOS_Y_COSTOS_xlsm[[#This Row],[CODIGO]]</f>
        <v>SKOTNICAD01A 3543</v>
      </c>
    </row>
    <row r="1542" spans="1:12" x14ac:dyDescent="0.35">
      <c r="A1542" t="s">
        <v>9997</v>
      </c>
      <c r="B1542" s="23" t="s">
        <v>2353</v>
      </c>
      <c r="C1542" t="s">
        <v>10076</v>
      </c>
      <c r="D1542" t="s">
        <v>8796</v>
      </c>
      <c r="E1542" s="21">
        <v>242.5797</v>
      </c>
      <c r="L1542" s="23" t="str">
        <f>+_01_CODIGOS_Y_COSTOS_xlsm[[#This Row],[FABRICA]]&amp;_01_CODIGOS_Y_COSTOS_xlsm[[#This Row],[CODIGO]]</f>
        <v>SKOTNICAD01B 035</v>
      </c>
    </row>
    <row r="1543" spans="1:12" x14ac:dyDescent="0.35">
      <c r="A1543" t="s">
        <v>9997</v>
      </c>
      <c r="B1543" s="23" t="s">
        <v>2355</v>
      </c>
      <c r="C1543" t="s">
        <v>10077</v>
      </c>
      <c r="D1543" t="s">
        <v>8797</v>
      </c>
      <c r="E1543" s="21">
        <v>208.72380000000001</v>
      </c>
      <c r="L1543" s="23" t="str">
        <f>+_01_CODIGOS_Y_COSTOS_xlsm[[#This Row],[FABRICA]]&amp;_01_CODIGOS_Y_COSTOS_xlsm[[#This Row],[CODIGO]]</f>
        <v>SKOTNICAD01A 3644</v>
      </c>
    </row>
    <row r="1544" spans="1:12" x14ac:dyDescent="0.35">
      <c r="A1544" t="s">
        <v>9997</v>
      </c>
      <c r="B1544" s="23" t="s">
        <v>2357</v>
      </c>
      <c r="C1544" t="s">
        <v>10078</v>
      </c>
      <c r="D1544" t="s">
        <v>8798</v>
      </c>
      <c r="E1544" s="21">
        <v>242.5797</v>
      </c>
      <c r="L1544" s="23" t="str">
        <f>+_01_CODIGOS_Y_COSTOS_xlsm[[#This Row],[FABRICA]]&amp;_01_CODIGOS_Y_COSTOS_xlsm[[#This Row],[CODIGO]]</f>
        <v>SKOTNICAD01B 036</v>
      </c>
    </row>
    <row r="1545" spans="1:12" x14ac:dyDescent="0.35">
      <c r="A1545" t="s">
        <v>9997</v>
      </c>
      <c r="B1545" s="23" t="s">
        <v>2359</v>
      </c>
      <c r="C1545" t="s">
        <v>10079</v>
      </c>
      <c r="D1545" t="s">
        <v>8799</v>
      </c>
      <c r="E1545" s="21">
        <v>208.72380000000001</v>
      </c>
      <c r="L1545" s="23" t="str">
        <f>+_01_CODIGOS_Y_COSTOS_xlsm[[#This Row],[FABRICA]]&amp;_01_CODIGOS_Y_COSTOS_xlsm[[#This Row],[CODIGO]]</f>
        <v>SKOTNICAD01A 3745</v>
      </c>
    </row>
    <row r="1546" spans="1:12" x14ac:dyDescent="0.35">
      <c r="A1546" t="s">
        <v>9997</v>
      </c>
      <c r="B1546" s="23" t="s">
        <v>2361</v>
      </c>
      <c r="C1546" t="s">
        <v>10080</v>
      </c>
      <c r="D1546" t="s">
        <v>8800</v>
      </c>
      <c r="E1546" s="21">
        <v>242.5797</v>
      </c>
      <c r="L1546" s="23" t="str">
        <f>+_01_CODIGOS_Y_COSTOS_xlsm[[#This Row],[FABRICA]]&amp;_01_CODIGOS_Y_COSTOS_xlsm[[#This Row],[CODIGO]]</f>
        <v>SKOTNICAD01B 037</v>
      </c>
    </row>
    <row r="1547" spans="1:12" x14ac:dyDescent="0.35">
      <c r="A1547" t="s">
        <v>9997</v>
      </c>
      <c r="B1547" s="23" t="s">
        <v>2363</v>
      </c>
      <c r="C1547" t="s">
        <v>10081</v>
      </c>
      <c r="D1547" t="s">
        <v>8801</v>
      </c>
      <c r="E1547" s="21">
        <v>208.72380000000001</v>
      </c>
      <c r="L1547" s="23" t="str">
        <f>+_01_CODIGOS_Y_COSTOS_xlsm[[#This Row],[FABRICA]]&amp;_01_CODIGOS_Y_COSTOS_xlsm[[#This Row],[CODIGO]]</f>
        <v>SKOTNICAD01A 3846</v>
      </c>
    </row>
    <row r="1548" spans="1:12" x14ac:dyDescent="0.35">
      <c r="A1548" t="s">
        <v>9997</v>
      </c>
      <c r="B1548" s="23" t="s">
        <v>2365</v>
      </c>
      <c r="C1548" t="s">
        <v>10082</v>
      </c>
      <c r="D1548" t="s">
        <v>8802</v>
      </c>
      <c r="E1548" s="21">
        <v>278.8399</v>
      </c>
      <c r="L1548" s="23" t="str">
        <f>+_01_CODIGOS_Y_COSTOS_xlsm[[#This Row],[FABRICA]]&amp;_01_CODIGOS_Y_COSTOS_xlsm[[#This Row],[CODIGO]]</f>
        <v>SKOTNICAD01B 038</v>
      </c>
    </row>
    <row r="1549" spans="1:12" x14ac:dyDescent="0.35">
      <c r="A1549" t="s">
        <v>9997</v>
      </c>
      <c r="B1549" s="23" t="s">
        <v>2367</v>
      </c>
      <c r="C1549" t="s">
        <v>10083</v>
      </c>
      <c r="D1549" t="s">
        <v>8803</v>
      </c>
      <c r="E1549" s="21">
        <v>208.72380000000001</v>
      </c>
      <c r="L1549" s="23" t="str">
        <f>+_01_CODIGOS_Y_COSTOS_xlsm[[#This Row],[FABRICA]]&amp;_01_CODIGOS_Y_COSTOS_xlsm[[#This Row],[CODIGO]]</f>
        <v>SKOTNICAD01A 3947</v>
      </c>
    </row>
    <row r="1550" spans="1:12" x14ac:dyDescent="0.35">
      <c r="A1550" t="s">
        <v>9997</v>
      </c>
      <c r="B1550" s="23" t="s">
        <v>2369</v>
      </c>
      <c r="C1550" t="s">
        <v>10084</v>
      </c>
      <c r="D1550" t="s">
        <v>8804</v>
      </c>
      <c r="E1550" s="21">
        <v>278.8399</v>
      </c>
      <c r="L1550" s="23" t="str">
        <f>+_01_CODIGOS_Y_COSTOS_xlsm[[#This Row],[FABRICA]]&amp;_01_CODIGOS_Y_COSTOS_xlsm[[#This Row],[CODIGO]]</f>
        <v>SKOTNICAD01B 039</v>
      </c>
    </row>
    <row r="1551" spans="1:12" x14ac:dyDescent="0.35">
      <c r="A1551" t="s">
        <v>9997</v>
      </c>
      <c r="B1551" s="23" t="s">
        <v>2371</v>
      </c>
      <c r="C1551" t="s">
        <v>10085</v>
      </c>
      <c r="D1551" t="s">
        <v>8805</v>
      </c>
      <c r="E1551" s="21">
        <v>208.72380000000001</v>
      </c>
      <c r="L1551" s="23" t="str">
        <f>+_01_CODIGOS_Y_COSTOS_xlsm[[#This Row],[FABRICA]]&amp;_01_CODIGOS_Y_COSTOS_xlsm[[#This Row],[CODIGO]]</f>
        <v>SKOTNICAD01A 4048</v>
      </c>
    </row>
    <row r="1552" spans="1:12" x14ac:dyDescent="0.35">
      <c r="A1552" t="s">
        <v>9997</v>
      </c>
      <c r="B1552" s="23" t="s">
        <v>2373</v>
      </c>
      <c r="C1552" t="s">
        <v>10086</v>
      </c>
      <c r="D1552" t="s">
        <v>8806</v>
      </c>
      <c r="E1552" s="21">
        <v>278.8399</v>
      </c>
      <c r="L1552" s="23" t="str">
        <f>+_01_CODIGOS_Y_COSTOS_xlsm[[#This Row],[FABRICA]]&amp;_01_CODIGOS_Y_COSTOS_xlsm[[#This Row],[CODIGO]]</f>
        <v>SKOTNICAD01B 040</v>
      </c>
    </row>
    <row r="1553" spans="1:12" x14ac:dyDescent="0.35">
      <c r="A1553" t="s">
        <v>9997</v>
      </c>
      <c r="B1553" s="23" t="s">
        <v>2375</v>
      </c>
      <c r="C1553" t="s">
        <v>10087</v>
      </c>
      <c r="D1553" t="s">
        <v>8807</v>
      </c>
      <c r="E1553" s="21">
        <v>242.5797</v>
      </c>
      <c r="L1553" s="23" t="str">
        <f>+_01_CODIGOS_Y_COSTOS_xlsm[[#This Row],[FABRICA]]&amp;_01_CODIGOS_Y_COSTOS_xlsm[[#This Row],[CODIGO]]</f>
        <v>SKOTNICAD01A 4149</v>
      </c>
    </row>
    <row r="1554" spans="1:12" x14ac:dyDescent="0.35">
      <c r="A1554" t="s">
        <v>9997</v>
      </c>
      <c r="B1554" s="23" t="s">
        <v>2377</v>
      </c>
      <c r="C1554" t="s">
        <v>10088</v>
      </c>
      <c r="D1554" t="s">
        <v>8808</v>
      </c>
      <c r="E1554" s="21">
        <v>278.8399</v>
      </c>
      <c r="L1554" s="23" t="str">
        <f>+_01_CODIGOS_Y_COSTOS_xlsm[[#This Row],[FABRICA]]&amp;_01_CODIGOS_Y_COSTOS_xlsm[[#This Row],[CODIGO]]</f>
        <v>SKOTNICAD01B 041</v>
      </c>
    </row>
    <row r="1555" spans="1:12" x14ac:dyDescent="0.35">
      <c r="A1555" t="s">
        <v>9997</v>
      </c>
      <c r="B1555" s="23" t="s">
        <v>2379</v>
      </c>
      <c r="C1555" t="s">
        <v>10089</v>
      </c>
      <c r="D1555" t="s">
        <v>8809</v>
      </c>
      <c r="E1555" s="21">
        <v>242.5797</v>
      </c>
      <c r="L1555" s="23" t="str">
        <f>+_01_CODIGOS_Y_COSTOS_xlsm[[#This Row],[FABRICA]]&amp;_01_CODIGOS_Y_COSTOS_xlsm[[#This Row],[CODIGO]]</f>
        <v>SKOTNICAD01A 4250</v>
      </c>
    </row>
    <row r="1556" spans="1:12" x14ac:dyDescent="0.35">
      <c r="A1556" t="s">
        <v>9997</v>
      </c>
      <c r="B1556" s="23" t="s">
        <v>2381</v>
      </c>
      <c r="C1556" t="s">
        <v>10090</v>
      </c>
      <c r="D1556" t="s">
        <v>8810</v>
      </c>
      <c r="E1556" s="21">
        <v>278.8399</v>
      </c>
      <c r="L1556" s="23" t="str">
        <f>+_01_CODIGOS_Y_COSTOS_xlsm[[#This Row],[FABRICA]]&amp;_01_CODIGOS_Y_COSTOS_xlsm[[#This Row],[CODIGO]]</f>
        <v>SKOTNICAD01B 042</v>
      </c>
    </row>
    <row r="1557" spans="1:12" x14ac:dyDescent="0.35">
      <c r="A1557" t="s">
        <v>9997</v>
      </c>
      <c r="B1557" s="23" t="s">
        <v>2383</v>
      </c>
      <c r="C1557" t="s">
        <v>10091</v>
      </c>
      <c r="D1557" t="s">
        <v>8811</v>
      </c>
      <c r="E1557" s="21">
        <v>318.9341</v>
      </c>
      <c r="L1557" s="23" t="str">
        <f>+_01_CODIGOS_Y_COSTOS_xlsm[[#This Row],[FABRICA]]&amp;_01_CODIGOS_Y_COSTOS_xlsm[[#This Row],[CODIGO]]</f>
        <v>SKOTNICAD01B 043</v>
      </c>
    </row>
    <row r="1558" spans="1:12" x14ac:dyDescent="0.35">
      <c r="A1558" t="s">
        <v>9997</v>
      </c>
      <c r="B1558" s="23" t="s">
        <v>2385</v>
      </c>
      <c r="C1558" t="s">
        <v>10092</v>
      </c>
      <c r="D1558" t="s">
        <v>8812</v>
      </c>
      <c r="E1558" s="21">
        <v>318.9341</v>
      </c>
      <c r="L1558" s="23" t="str">
        <f>+_01_CODIGOS_Y_COSTOS_xlsm[[#This Row],[FABRICA]]&amp;_01_CODIGOS_Y_COSTOS_xlsm[[#This Row],[CODIGO]]</f>
        <v>SKOTNICAD01B 044</v>
      </c>
    </row>
    <row r="1559" spans="1:12" x14ac:dyDescent="0.35">
      <c r="A1559" t="s">
        <v>9997</v>
      </c>
      <c r="B1559" s="23" t="s">
        <v>2387</v>
      </c>
      <c r="C1559" t="s">
        <v>10093</v>
      </c>
      <c r="D1559" t="s">
        <v>8813</v>
      </c>
      <c r="E1559" s="21">
        <v>318.9341</v>
      </c>
      <c r="L1559" s="23" t="str">
        <f>+_01_CODIGOS_Y_COSTOS_xlsm[[#This Row],[FABRICA]]&amp;_01_CODIGOS_Y_COSTOS_xlsm[[#This Row],[CODIGO]]</f>
        <v>SKOTNICAD01B 045</v>
      </c>
    </row>
    <row r="1560" spans="1:12" x14ac:dyDescent="0.35">
      <c r="A1560" t="s">
        <v>9997</v>
      </c>
      <c r="B1560" s="23" t="s">
        <v>2389</v>
      </c>
      <c r="C1560" t="s">
        <v>10094</v>
      </c>
      <c r="D1560" t="s">
        <v>8814</v>
      </c>
      <c r="E1560" s="21">
        <v>278.8399</v>
      </c>
      <c r="L1560" s="23" t="str">
        <f>+_01_CODIGOS_Y_COSTOS_xlsm[[#This Row],[FABRICA]]&amp;_01_CODIGOS_Y_COSTOS_xlsm[[#This Row],[CODIGO]]</f>
        <v>SKOTNICAD01B 046</v>
      </c>
    </row>
    <row r="1561" spans="1:12" x14ac:dyDescent="0.35">
      <c r="A1561" t="s">
        <v>9997</v>
      </c>
      <c r="B1561" s="23" t="s">
        <v>2391</v>
      </c>
      <c r="C1561" t="s">
        <v>10095</v>
      </c>
      <c r="D1561" t="s">
        <v>8815</v>
      </c>
      <c r="E1561" s="21">
        <v>318.9341</v>
      </c>
      <c r="L1561" s="23" t="str">
        <f>+_01_CODIGOS_Y_COSTOS_xlsm[[#This Row],[FABRICA]]&amp;_01_CODIGOS_Y_COSTOS_xlsm[[#This Row],[CODIGO]]</f>
        <v>SKOTNICAD01B 047</v>
      </c>
    </row>
    <row r="1562" spans="1:12" x14ac:dyDescent="0.35">
      <c r="A1562" t="s">
        <v>9997</v>
      </c>
      <c r="B1562" s="23" t="s">
        <v>2393</v>
      </c>
      <c r="C1562" t="s">
        <v>10096</v>
      </c>
      <c r="D1562" t="s">
        <v>8816</v>
      </c>
      <c r="E1562" s="21">
        <v>318.9341</v>
      </c>
      <c r="L1562" s="23" t="str">
        <f>+_01_CODIGOS_Y_COSTOS_xlsm[[#This Row],[FABRICA]]&amp;_01_CODIGOS_Y_COSTOS_xlsm[[#This Row],[CODIGO]]</f>
        <v>SKOTNICAD01B 048</v>
      </c>
    </row>
    <row r="1563" spans="1:12" x14ac:dyDescent="0.35">
      <c r="A1563" t="s">
        <v>9997</v>
      </c>
      <c r="B1563" s="23" t="s">
        <v>2395</v>
      </c>
      <c r="C1563" t="s">
        <v>10097</v>
      </c>
      <c r="D1563" t="s">
        <v>8817</v>
      </c>
      <c r="E1563" s="21">
        <v>318.9341</v>
      </c>
      <c r="L1563" s="23" t="str">
        <f>+_01_CODIGOS_Y_COSTOS_xlsm[[#This Row],[FABRICA]]&amp;_01_CODIGOS_Y_COSTOS_xlsm[[#This Row],[CODIGO]]</f>
        <v>SKOTNICAD01B 049</v>
      </c>
    </row>
    <row r="1564" spans="1:12" x14ac:dyDescent="0.35">
      <c r="A1564" t="s">
        <v>9997</v>
      </c>
      <c r="B1564" s="23" t="s">
        <v>2397</v>
      </c>
      <c r="C1564" t="s">
        <v>10098</v>
      </c>
      <c r="D1564" t="s">
        <v>8818</v>
      </c>
      <c r="E1564" s="21">
        <v>318.9341</v>
      </c>
      <c r="L1564" s="23" t="str">
        <f>+_01_CODIGOS_Y_COSTOS_xlsm[[#This Row],[FABRICA]]&amp;_01_CODIGOS_Y_COSTOS_xlsm[[#This Row],[CODIGO]]</f>
        <v>SKOTNICAD01B 050</v>
      </c>
    </row>
    <row r="1565" spans="1:12" x14ac:dyDescent="0.35">
      <c r="A1565" t="s">
        <v>9997</v>
      </c>
      <c r="B1565" s="23" t="s">
        <v>2399</v>
      </c>
      <c r="C1565" t="s">
        <v>10099</v>
      </c>
      <c r="D1565" t="s">
        <v>8819</v>
      </c>
      <c r="E1565" s="21">
        <v>318.9341</v>
      </c>
      <c r="L1565" s="23" t="str">
        <f>+_01_CODIGOS_Y_COSTOS_xlsm[[#This Row],[FABRICA]]&amp;_01_CODIGOS_Y_COSTOS_xlsm[[#This Row],[CODIGO]]</f>
        <v>SKOTNICAD01B 051</v>
      </c>
    </row>
    <row r="1566" spans="1:12" x14ac:dyDescent="0.35">
      <c r="A1566" t="s">
        <v>9997</v>
      </c>
      <c r="B1566" s="23" t="s">
        <v>2401</v>
      </c>
      <c r="C1566" t="s">
        <v>10100</v>
      </c>
      <c r="D1566" t="s">
        <v>8820</v>
      </c>
      <c r="E1566" s="21">
        <v>389.70010000000002</v>
      </c>
      <c r="L1566" s="23" t="str">
        <f>+_01_CODIGOS_Y_COSTOS_xlsm[[#This Row],[FABRICA]]&amp;_01_CODIGOS_Y_COSTOS_xlsm[[#This Row],[CODIGO]]</f>
        <v>SKOTNICAD01B 052</v>
      </c>
    </row>
    <row r="1567" spans="1:12" x14ac:dyDescent="0.35">
      <c r="A1567" t="s">
        <v>9997</v>
      </c>
      <c r="B1567" s="23" t="s">
        <v>2403</v>
      </c>
      <c r="C1567" t="s">
        <v>10101</v>
      </c>
      <c r="D1567" t="s">
        <v>8821</v>
      </c>
      <c r="E1567" s="21">
        <v>389.70010000000002</v>
      </c>
      <c r="L1567" s="23" t="str">
        <f>+_01_CODIGOS_Y_COSTOS_xlsm[[#This Row],[FABRICA]]&amp;_01_CODIGOS_Y_COSTOS_xlsm[[#This Row],[CODIGO]]</f>
        <v>SKOTNICAD01B 053</v>
      </c>
    </row>
    <row r="1568" spans="1:12" x14ac:dyDescent="0.35">
      <c r="A1568" t="s">
        <v>9997</v>
      </c>
      <c r="B1568" s="23" t="s">
        <v>2405</v>
      </c>
      <c r="C1568" t="s">
        <v>10102</v>
      </c>
      <c r="D1568" t="s">
        <v>8822</v>
      </c>
      <c r="E1568" s="21">
        <v>389.70010000000002</v>
      </c>
      <c r="L1568" s="23" t="str">
        <f>+_01_CODIGOS_Y_COSTOS_xlsm[[#This Row],[FABRICA]]&amp;_01_CODIGOS_Y_COSTOS_xlsm[[#This Row],[CODIGO]]</f>
        <v>SKOTNICAD01B 054</v>
      </c>
    </row>
    <row r="1569" spans="1:12" x14ac:dyDescent="0.35">
      <c r="A1569" t="s">
        <v>9997</v>
      </c>
      <c r="B1569" s="23" t="s">
        <v>2407</v>
      </c>
      <c r="C1569" t="s">
        <v>10103</v>
      </c>
      <c r="D1569" t="s">
        <v>8823</v>
      </c>
      <c r="E1569" s="21">
        <v>389.70010000000002</v>
      </c>
      <c r="L1569" s="23" t="str">
        <f>+_01_CODIGOS_Y_COSTOS_xlsm[[#This Row],[FABRICA]]&amp;_01_CODIGOS_Y_COSTOS_xlsm[[#This Row],[CODIGO]]</f>
        <v>SKOTNICAD01B 055</v>
      </c>
    </row>
    <row r="1570" spans="1:12" x14ac:dyDescent="0.35">
      <c r="A1570" t="s">
        <v>9997</v>
      </c>
      <c r="B1570" s="23" t="s">
        <v>2409</v>
      </c>
      <c r="C1570" t="s">
        <v>10104</v>
      </c>
      <c r="D1570" t="s">
        <v>8824</v>
      </c>
      <c r="E1570" s="21">
        <v>389.70010000000002</v>
      </c>
      <c r="L1570" s="23" t="str">
        <f>+_01_CODIGOS_Y_COSTOS_xlsm[[#This Row],[FABRICA]]&amp;_01_CODIGOS_Y_COSTOS_xlsm[[#This Row],[CODIGO]]</f>
        <v>SKOTNICAD01B 056</v>
      </c>
    </row>
    <row r="1571" spans="1:12" x14ac:dyDescent="0.35">
      <c r="A1571" t="s">
        <v>9997</v>
      </c>
      <c r="B1571" s="23" t="s">
        <v>2411</v>
      </c>
      <c r="C1571" t="s">
        <v>10105</v>
      </c>
      <c r="D1571" t="s">
        <v>8825</v>
      </c>
      <c r="E1571" s="21">
        <v>436.68239999999997</v>
      </c>
      <c r="L1571" s="23" t="str">
        <f>+_01_CODIGOS_Y_COSTOS_xlsm[[#This Row],[FABRICA]]&amp;_01_CODIGOS_Y_COSTOS_xlsm[[#This Row],[CODIGO]]</f>
        <v>SKOTNICAD01B 057</v>
      </c>
    </row>
    <row r="1572" spans="1:12" x14ac:dyDescent="0.35">
      <c r="A1572" t="s">
        <v>9997</v>
      </c>
      <c r="B1572" s="23" t="s">
        <v>2413</v>
      </c>
      <c r="C1572" t="s">
        <v>10106</v>
      </c>
      <c r="D1572" t="s">
        <v>8826</v>
      </c>
      <c r="E1572" s="21">
        <v>436.68239999999997</v>
      </c>
      <c r="L1572" s="23" t="str">
        <f>+_01_CODIGOS_Y_COSTOS_xlsm[[#This Row],[FABRICA]]&amp;_01_CODIGOS_Y_COSTOS_xlsm[[#This Row],[CODIGO]]</f>
        <v>SKOTNICAD01B 058</v>
      </c>
    </row>
    <row r="1573" spans="1:12" x14ac:dyDescent="0.35">
      <c r="A1573" t="s">
        <v>9997</v>
      </c>
      <c r="B1573" s="23" t="s">
        <v>2415</v>
      </c>
      <c r="C1573" t="s">
        <v>10107</v>
      </c>
      <c r="D1573" t="s">
        <v>8827</v>
      </c>
      <c r="E1573" s="21">
        <v>436.68239999999997</v>
      </c>
      <c r="L1573" s="23" t="str">
        <f>+_01_CODIGOS_Y_COSTOS_xlsm[[#This Row],[FABRICA]]&amp;_01_CODIGOS_Y_COSTOS_xlsm[[#This Row],[CODIGO]]</f>
        <v>SKOTNICAD01B 059</v>
      </c>
    </row>
    <row r="1574" spans="1:12" x14ac:dyDescent="0.35">
      <c r="A1574" t="s">
        <v>9997</v>
      </c>
      <c r="B1574" s="23" t="s">
        <v>2417</v>
      </c>
      <c r="C1574" t="s">
        <v>10108</v>
      </c>
      <c r="D1574" t="s">
        <v>8828</v>
      </c>
      <c r="E1574" s="21">
        <v>436.68239999999997</v>
      </c>
      <c r="L1574" s="23" t="str">
        <f>+_01_CODIGOS_Y_COSTOS_xlsm[[#This Row],[FABRICA]]&amp;_01_CODIGOS_Y_COSTOS_xlsm[[#This Row],[CODIGO]]</f>
        <v>SKOTNICAD01B 060</v>
      </c>
    </row>
    <row r="1575" spans="1:12" x14ac:dyDescent="0.35">
      <c r="A1575" t="s">
        <v>9997</v>
      </c>
      <c r="B1575" s="23" t="s">
        <v>2419</v>
      </c>
      <c r="C1575" t="s">
        <v>10109</v>
      </c>
      <c r="D1575" t="s">
        <v>8829</v>
      </c>
      <c r="E1575" s="21">
        <v>436.68239999999997</v>
      </c>
      <c r="L1575" s="23" t="str">
        <f>+_01_CODIGOS_Y_COSTOS_xlsm[[#This Row],[FABRICA]]&amp;_01_CODIGOS_Y_COSTOS_xlsm[[#This Row],[CODIGO]]</f>
        <v>SKOTNICAD01B 061</v>
      </c>
    </row>
    <row r="1576" spans="1:12" x14ac:dyDescent="0.35">
      <c r="A1576" t="s">
        <v>9997</v>
      </c>
      <c r="B1576" s="23" t="s">
        <v>2421</v>
      </c>
      <c r="C1576" t="s">
        <v>10110</v>
      </c>
      <c r="D1576" t="s">
        <v>8830</v>
      </c>
      <c r="E1576" s="21">
        <v>514.53139999999996</v>
      </c>
      <c r="L1576" s="23" t="str">
        <f>+_01_CODIGOS_Y_COSTOS_xlsm[[#This Row],[FABRICA]]&amp;_01_CODIGOS_Y_COSTOS_xlsm[[#This Row],[CODIGO]]</f>
        <v>SKOTNICAD01B 062</v>
      </c>
    </row>
    <row r="1577" spans="1:12" x14ac:dyDescent="0.35">
      <c r="A1577" t="s">
        <v>9997</v>
      </c>
      <c r="B1577" s="23" t="s">
        <v>2423</v>
      </c>
      <c r="C1577" t="s">
        <v>10111</v>
      </c>
      <c r="D1577" t="s">
        <v>8831</v>
      </c>
      <c r="E1577" s="21">
        <v>514.53139999999996</v>
      </c>
      <c r="L1577" s="23" t="str">
        <f>+_01_CODIGOS_Y_COSTOS_xlsm[[#This Row],[FABRICA]]&amp;_01_CODIGOS_Y_COSTOS_xlsm[[#This Row],[CODIGO]]</f>
        <v>SKOTNICAD01B 063</v>
      </c>
    </row>
    <row r="1578" spans="1:12" x14ac:dyDescent="0.35">
      <c r="A1578" t="s">
        <v>9997</v>
      </c>
      <c r="B1578" s="23" t="s">
        <v>2425</v>
      </c>
      <c r="C1578" t="s">
        <v>10112</v>
      </c>
      <c r="D1578" t="s">
        <v>8832</v>
      </c>
      <c r="E1578" s="21">
        <v>514.53139999999996</v>
      </c>
      <c r="L1578" s="23" t="str">
        <f>+_01_CODIGOS_Y_COSTOS_xlsm[[#This Row],[FABRICA]]&amp;_01_CODIGOS_Y_COSTOS_xlsm[[#This Row],[CODIGO]]</f>
        <v>SKOTNICAD01B 064</v>
      </c>
    </row>
    <row r="1579" spans="1:12" x14ac:dyDescent="0.35">
      <c r="A1579" t="s">
        <v>9997</v>
      </c>
      <c r="B1579" s="23" t="s">
        <v>2427</v>
      </c>
      <c r="C1579" t="s">
        <v>10113</v>
      </c>
      <c r="D1579" t="s">
        <v>8833</v>
      </c>
      <c r="E1579" s="21">
        <v>514.53139999999996</v>
      </c>
      <c r="L1579" s="23" t="str">
        <f>+_01_CODIGOS_Y_COSTOS_xlsm[[#This Row],[FABRICA]]&amp;_01_CODIGOS_Y_COSTOS_xlsm[[#This Row],[CODIGO]]</f>
        <v>SKOTNICAD01B 065</v>
      </c>
    </row>
    <row r="1580" spans="1:12" x14ac:dyDescent="0.35">
      <c r="A1580" t="s">
        <v>9997</v>
      </c>
      <c r="B1580" s="23" t="s">
        <v>2429</v>
      </c>
      <c r="C1580" t="s">
        <v>10114</v>
      </c>
      <c r="D1580" t="s">
        <v>8834</v>
      </c>
      <c r="E1580" s="21">
        <v>514.53139999999996</v>
      </c>
      <c r="L1580" s="23" t="str">
        <f>+_01_CODIGOS_Y_COSTOS_xlsm[[#This Row],[FABRICA]]&amp;_01_CODIGOS_Y_COSTOS_xlsm[[#This Row],[CODIGO]]</f>
        <v>SKOTNICAD01B 066</v>
      </c>
    </row>
    <row r="1581" spans="1:12" x14ac:dyDescent="0.35">
      <c r="A1581" t="s">
        <v>9997</v>
      </c>
      <c r="B1581" s="23" t="s">
        <v>2431</v>
      </c>
      <c r="C1581" t="s">
        <v>10115</v>
      </c>
      <c r="D1581" t="s">
        <v>8835</v>
      </c>
      <c r="E1581" s="21">
        <v>567.62210000000005</v>
      </c>
      <c r="L1581" s="23" t="str">
        <f>+_01_CODIGOS_Y_COSTOS_xlsm[[#This Row],[FABRICA]]&amp;_01_CODIGOS_Y_COSTOS_xlsm[[#This Row],[CODIGO]]</f>
        <v>SKOTNICAD01B 067</v>
      </c>
    </row>
    <row r="1582" spans="1:12" x14ac:dyDescent="0.35">
      <c r="A1582" t="s">
        <v>9997</v>
      </c>
      <c r="B1582" s="23" t="s">
        <v>2433</v>
      </c>
      <c r="C1582" t="s">
        <v>10116</v>
      </c>
      <c r="D1582" t="s">
        <v>8836</v>
      </c>
      <c r="E1582" s="21">
        <v>567.62210000000005</v>
      </c>
      <c r="L1582" s="23" t="str">
        <f>+_01_CODIGOS_Y_COSTOS_xlsm[[#This Row],[FABRICA]]&amp;_01_CODIGOS_Y_COSTOS_xlsm[[#This Row],[CODIGO]]</f>
        <v>SKOTNICAD01B 068</v>
      </c>
    </row>
    <row r="1583" spans="1:12" x14ac:dyDescent="0.35">
      <c r="A1583" t="s">
        <v>9997</v>
      </c>
      <c r="B1583" s="23" t="s">
        <v>2435</v>
      </c>
      <c r="C1583" t="s">
        <v>10117</v>
      </c>
      <c r="D1583" t="s">
        <v>8837</v>
      </c>
      <c r="E1583" s="21">
        <v>567.62210000000005</v>
      </c>
      <c r="L1583" s="23" t="str">
        <f>+_01_CODIGOS_Y_COSTOS_xlsm[[#This Row],[FABRICA]]&amp;_01_CODIGOS_Y_COSTOS_xlsm[[#This Row],[CODIGO]]</f>
        <v>SKOTNICAD01B 069</v>
      </c>
    </row>
    <row r="1584" spans="1:12" x14ac:dyDescent="0.35">
      <c r="A1584" t="s">
        <v>9997</v>
      </c>
      <c r="B1584" s="23" t="s">
        <v>2437</v>
      </c>
      <c r="C1584" t="s">
        <v>10118</v>
      </c>
      <c r="D1584" t="s">
        <v>8838</v>
      </c>
      <c r="E1584" s="21">
        <v>567.62210000000005</v>
      </c>
      <c r="L1584" s="23" t="str">
        <f>+_01_CODIGOS_Y_COSTOS_xlsm[[#This Row],[FABRICA]]&amp;_01_CODIGOS_Y_COSTOS_xlsm[[#This Row],[CODIGO]]</f>
        <v>SKOTNICAD01B 070</v>
      </c>
    </row>
    <row r="1585" spans="1:12" x14ac:dyDescent="0.35">
      <c r="A1585" t="s">
        <v>9997</v>
      </c>
      <c r="B1585" s="23" t="s">
        <v>2439</v>
      </c>
      <c r="C1585" t="s">
        <v>10119</v>
      </c>
      <c r="D1585" t="s">
        <v>8839</v>
      </c>
      <c r="E1585" s="21">
        <v>567.62210000000005</v>
      </c>
      <c r="L1585" s="23" t="str">
        <f>+_01_CODIGOS_Y_COSTOS_xlsm[[#This Row],[FABRICA]]&amp;_01_CODIGOS_Y_COSTOS_xlsm[[#This Row],[CODIGO]]</f>
        <v>SKOTNICAD01B 071</v>
      </c>
    </row>
    <row r="1586" spans="1:12" x14ac:dyDescent="0.35">
      <c r="A1586" t="s">
        <v>9997</v>
      </c>
      <c r="B1586" s="23" t="s">
        <v>2441</v>
      </c>
      <c r="C1586" t="s">
        <v>10120</v>
      </c>
      <c r="D1586" t="s">
        <v>8840</v>
      </c>
      <c r="E1586" s="21">
        <v>623.89700000000005</v>
      </c>
      <c r="L1586" s="23" t="str">
        <f>+_01_CODIGOS_Y_COSTOS_xlsm[[#This Row],[FABRICA]]&amp;_01_CODIGOS_Y_COSTOS_xlsm[[#This Row],[CODIGO]]</f>
        <v>SKOTNICAD01B 072</v>
      </c>
    </row>
    <row r="1587" spans="1:12" x14ac:dyDescent="0.35">
      <c r="A1587" t="s">
        <v>9997</v>
      </c>
      <c r="B1587" s="23" t="s">
        <v>2443</v>
      </c>
      <c r="C1587" t="s">
        <v>10121</v>
      </c>
      <c r="D1587" t="s">
        <v>8841</v>
      </c>
      <c r="E1587" s="21">
        <v>623.89700000000005</v>
      </c>
      <c r="L1587" s="23" t="str">
        <f>+_01_CODIGOS_Y_COSTOS_xlsm[[#This Row],[FABRICA]]&amp;_01_CODIGOS_Y_COSTOS_xlsm[[#This Row],[CODIGO]]</f>
        <v>SKOTNICAD01B 073</v>
      </c>
    </row>
    <row r="1588" spans="1:12" x14ac:dyDescent="0.35">
      <c r="A1588" t="s">
        <v>9997</v>
      </c>
      <c r="B1588" s="23" t="s">
        <v>2445</v>
      </c>
      <c r="C1588" t="s">
        <v>10122</v>
      </c>
      <c r="D1588" t="s">
        <v>8842</v>
      </c>
      <c r="E1588" s="21">
        <v>623.89700000000005</v>
      </c>
      <c r="L1588" s="23" t="str">
        <f>+_01_CODIGOS_Y_COSTOS_xlsm[[#This Row],[FABRICA]]&amp;_01_CODIGOS_Y_COSTOS_xlsm[[#This Row],[CODIGO]]</f>
        <v>SKOTNICAD01B 074</v>
      </c>
    </row>
    <row r="1589" spans="1:12" x14ac:dyDescent="0.35">
      <c r="A1589" t="s">
        <v>9997</v>
      </c>
      <c r="B1589" s="23" t="s">
        <v>2447</v>
      </c>
      <c r="C1589" t="s">
        <v>10123</v>
      </c>
      <c r="D1589" t="s">
        <v>8843</v>
      </c>
      <c r="E1589" s="21">
        <v>623.89700000000005</v>
      </c>
      <c r="L1589" s="23" t="str">
        <f>+_01_CODIGOS_Y_COSTOS_xlsm[[#This Row],[FABRICA]]&amp;_01_CODIGOS_Y_COSTOS_xlsm[[#This Row],[CODIGO]]</f>
        <v>SKOTNICAD01B 075</v>
      </c>
    </row>
    <row r="1590" spans="1:12" x14ac:dyDescent="0.35">
      <c r="A1590" t="s">
        <v>9997</v>
      </c>
      <c r="B1590" s="23" t="s">
        <v>2449</v>
      </c>
      <c r="C1590" t="s">
        <v>10124</v>
      </c>
      <c r="D1590" t="s">
        <v>8844</v>
      </c>
      <c r="E1590" s="21">
        <v>623.89700000000005</v>
      </c>
      <c r="L1590" s="23" t="str">
        <f>+_01_CODIGOS_Y_COSTOS_xlsm[[#This Row],[FABRICA]]&amp;_01_CODIGOS_Y_COSTOS_xlsm[[#This Row],[CODIGO]]</f>
        <v>SKOTNICAD01B 076</v>
      </c>
    </row>
    <row r="1591" spans="1:12" x14ac:dyDescent="0.35">
      <c r="A1591" t="s">
        <v>9997</v>
      </c>
      <c r="B1591" s="23" t="s">
        <v>2451</v>
      </c>
      <c r="C1591" t="s">
        <v>10125</v>
      </c>
      <c r="D1591" t="s">
        <v>8845</v>
      </c>
      <c r="E1591" s="21">
        <v>683.29100000000005</v>
      </c>
      <c r="L1591" s="23" t="str">
        <f>+_01_CODIGOS_Y_COSTOS_xlsm[[#This Row],[FABRICA]]&amp;_01_CODIGOS_Y_COSTOS_xlsm[[#This Row],[CODIGO]]</f>
        <v>SKOTNICAD01B 077</v>
      </c>
    </row>
    <row r="1592" spans="1:12" x14ac:dyDescent="0.35">
      <c r="A1592" t="s">
        <v>9997</v>
      </c>
      <c r="B1592" s="23" t="s">
        <v>2453</v>
      </c>
      <c r="C1592" t="s">
        <v>10126</v>
      </c>
      <c r="D1592" t="s">
        <v>8846</v>
      </c>
      <c r="E1592" s="21">
        <v>683.29100000000005</v>
      </c>
      <c r="L1592" s="23" t="str">
        <f>+_01_CODIGOS_Y_COSTOS_xlsm[[#This Row],[FABRICA]]&amp;_01_CODIGOS_Y_COSTOS_xlsm[[#This Row],[CODIGO]]</f>
        <v>SKOTNICAD01B 078</v>
      </c>
    </row>
    <row r="1593" spans="1:12" x14ac:dyDescent="0.35">
      <c r="A1593" t="s">
        <v>9997</v>
      </c>
      <c r="B1593" s="23" t="s">
        <v>2455</v>
      </c>
      <c r="C1593" t="s">
        <v>10127</v>
      </c>
      <c r="D1593" t="s">
        <v>8847</v>
      </c>
      <c r="E1593" s="21">
        <v>683.29100000000005</v>
      </c>
      <c r="L1593" s="23" t="str">
        <f>+_01_CODIGOS_Y_COSTOS_xlsm[[#This Row],[FABRICA]]&amp;_01_CODIGOS_Y_COSTOS_xlsm[[#This Row],[CODIGO]]</f>
        <v>SKOTNICAD01B 079</v>
      </c>
    </row>
    <row r="1594" spans="1:12" x14ac:dyDescent="0.35">
      <c r="A1594" t="s">
        <v>9997</v>
      </c>
      <c r="B1594" s="23" t="s">
        <v>2457</v>
      </c>
      <c r="C1594" t="s">
        <v>10128</v>
      </c>
      <c r="D1594" t="s">
        <v>8848</v>
      </c>
      <c r="E1594" s="21">
        <v>683.29100000000005</v>
      </c>
      <c r="L1594" s="23" t="str">
        <f>+_01_CODIGOS_Y_COSTOS_xlsm[[#This Row],[FABRICA]]&amp;_01_CODIGOS_Y_COSTOS_xlsm[[#This Row],[CODIGO]]</f>
        <v>SKOTNICAD01B 080</v>
      </c>
    </row>
    <row r="1595" spans="1:12" x14ac:dyDescent="0.35">
      <c r="A1595" t="s">
        <v>9997</v>
      </c>
      <c r="B1595" s="23" t="s">
        <v>2459</v>
      </c>
      <c r="C1595" t="s">
        <v>5626</v>
      </c>
      <c r="D1595" t="s">
        <v>8849</v>
      </c>
      <c r="E1595" s="21">
        <v>0</v>
      </c>
      <c r="L1595" s="23" t="str">
        <f>+_01_CODIGOS_Y_COSTOS_xlsm[[#This Row],[FABRICA]]&amp;_01_CODIGOS_Y_COSTOS_xlsm[[#This Row],[CODIGO]]</f>
        <v>SKOTNICA</v>
      </c>
    </row>
    <row r="1596" spans="1:12" x14ac:dyDescent="0.35">
      <c r="A1596" t="s">
        <v>9997</v>
      </c>
      <c r="B1596" s="23" t="s">
        <v>2461</v>
      </c>
      <c r="C1596" t="s">
        <v>5626</v>
      </c>
      <c r="D1596" t="s">
        <v>8850</v>
      </c>
      <c r="E1596" s="21">
        <v>0</v>
      </c>
      <c r="L1596" s="23" t="str">
        <f>+_01_CODIGOS_Y_COSTOS_xlsm[[#This Row],[FABRICA]]&amp;_01_CODIGOS_Y_COSTOS_xlsm[[#This Row],[CODIGO]]</f>
        <v>SKOTNICA</v>
      </c>
    </row>
    <row r="1597" spans="1:12" x14ac:dyDescent="0.35">
      <c r="A1597" t="s">
        <v>9997</v>
      </c>
      <c r="B1597" s="23" t="s">
        <v>2463</v>
      </c>
      <c r="C1597" t="s">
        <v>5626</v>
      </c>
      <c r="D1597" t="s">
        <v>8851</v>
      </c>
      <c r="E1597" s="21">
        <v>0</v>
      </c>
      <c r="L1597" s="23" t="str">
        <f>+_01_CODIGOS_Y_COSTOS_xlsm[[#This Row],[FABRICA]]&amp;_01_CODIGOS_Y_COSTOS_xlsm[[#This Row],[CODIGO]]</f>
        <v>SKOTNICA</v>
      </c>
    </row>
    <row r="1598" spans="1:12" x14ac:dyDescent="0.35">
      <c r="A1598" t="s">
        <v>9997</v>
      </c>
      <c r="B1598" s="23" t="s">
        <v>2465</v>
      </c>
      <c r="C1598" t="s">
        <v>5626</v>
      </c>
      <c r="D1598" t="s">
        <v>8852</v>
      </c>
      <c r="E1598" s="21">
        <v>0</v>
      </c>
      <c r="L1598" s="23" t="str">
        <f>+_01_CODIGOS_Y_COSTOS_xlsm[[#This Row],[FABRICA]]&amp;_01_CODIGOS_Y_COSTOS_xlsm[[#This Row],[CODIGO]]</f>
        <v>SKOTNICA</v>
      </c>
    </row>
    <row r="1599" spans="1:12" x14ac:dyDescent="0.35">
      <c r="A1599" t="s">
        <v>9997</v>
      </c>
      <c r="B1599" s="23" t="s">
        <v>2467</v>
      </c>
      <c r="C1599" t="s">
        <v>5626</v>
      </c>
      <c r="D1599" t="s">
        <v>8853</v>
      </c>
      <c r="E1599" s="21">
        <v>0</v>
      </c>
      <c r="L1599" s="23" t="str">
        <f>+_01_CODIGOS_Y_COSTOS_xlsm[[#This Row],[FABRICA]]&amp;_01_CODIGOS_Y_COSTOS_xlsm[[#This Row],[CODIGO]]</f>
        <v>SKOTNICA</v>
      </c>
    </row>
    <row r="1600" spans="1:12" x14ac:dyDescent="0.35">
      <c r="A1600" t="s">
        <v>9997</v>
      </c>
      <c r="B1600" s="23" t="s">
        <v>2469</v>
      </c>
      <c r="C1600" t="s">
        <v>5626</v>
      </c>
      <c r="D1600" t="s">
        <v>8854</v>
      </c>
      <c r="E1600" s="21">
        <v>0</v>
      </c>
      <c r="L1600" s="23" t="str">
        <f>+_01_CODIGOS_Y_COSTOS_xlsm[[#This Row],[FABRICA]]&amp;_01_CODIGOS_Y_COSTOS_xlsm[[#This Row],[CODIGO]]</f>
        <v>SKOTNICA</v>
      </c>
    </row>
    <row r="1601" spans="1:12" x14ac:dyDescent="0.35">
      <c r="A1601" t="s">
        <v>9997</v>
      </c>
      <c r="B1601" s="23" t="s">
        <v>2471</v>
      </c>
      <c r="C1601" t="s">
        <v>5626</v>
      </c>
      <c r="D1601" t="s">
        <v>8855</v>
      </c>
      <c r="E1601" s="21">
        <v>0</v>
      </c>
      <c r="L1601" s="23" t="str">
        <f>+_01_CODIGOS_Y_COSTOS_xlsm[[#This Row],[FABRICA]]&amp;_01_CODIGOS_Y_COSTOS_xlsm[[#This Row],[CODIGO]]</f>
        <v>SKOTNICA</v>
      </c>
    </row>
    <row r="1602" spans="1:12" x14ac:dyDescent="0.35">
      <c r="A1602" t="s">
        <v>9997</v>
      </c>
      <c r="B1602" s="23" t="s">
        <v>2473</v>
      </c>
      <c r="C1602" t="s">
        <v>5626</v>
      </c>
      <c r="D1602" t="s">
        <v>8856</v>
      </c>
      <c r="E1602" s="21">
        <v>0</v>
      </c>
      <c r="L1602" s="23" t="str">
        <f>+_01_CODIGOS_Y_COSTOS_xlsm[[#This Row],[FABRICA]]&amp;_01_CODIGOS_Y_COSTOS_xlsm[[#This Row],[CODIGO]]</f>
        <v>SKOTNICA</v>
      </c>
    </row>
    <row r="1603" spans="1:12" x14ac:dyDescent="0.35">
      <c r="A1603" t="s">
        <v>9997</v>
      </c>
      <c r="B1603" s="23" t="s">
        <v>2475</v>
      </c>
      <c r="C1603" t="s">
        <v>5626</v>
      </c>
      <c r="D1603" t="s">
        <v>8857</v>
      </c>
      <c r="E1603" s="21">
        <v>0</v>
      </c>
      <c r="L1603" s="23" t="str">
        <f>+_01_CODIGOS_Y_COSTOS_xlsm[[#This Row],[FABRICA]]&amp;_01_CODIGOS_Y_COSTOS_xlsm[[#This Row],[CODIGO]]</f>
        <v>SKOTNICA</v>
      </c>
    </row>
    <row r="1604" spans="1:12" x14ac:dyDescent="0.35">
      <c r="A1604" t="s">
        <v>9997</v>
      </c>
      <c r="B1604" s="23" t="s">
        <v>2477</v>
      </c>
      <c r="C1604" t="s">
        <v>5626</v>
      </c>
      <c r="D1604" t="s">
        <v>8858</v>
      </c>
      <c r="E1604" s="21">
        <v>0</v>
      </c>
      <c r="L1604" s="23" t="str">
        <f>+_01_CODIGOS_Y_COSTOS_xlsm[[#This Row],[FABRICA]]&amp;_01_CODIGOS_Y_COSTOS_xlsm[[#This Row],[CODIGO]]</f>
        <v>SKOTNICA</v>
      </c>
    </row>
    <row r="1605" spans="1:12" x14ac:dyDescent="0.35">
      <c r="A1605" t="s">
        <v>9997</v>
      </c>
      <c r="B1605" s="23" t="s">
        <v>2479</v>
      </c>
      <c r="C1605" t="s">
        <v>5626</v>
      </c>
      <c r="D1605" t="s">
        <v>8859</v>
      </c>
      <c r="E1605" s="21">
        <v>0</v>
      </c>
      <c r="L1605" s="23" t="str">
        <f>+_01_CODIGOS_Y_COSTOS_xlsm[[#This Row],[FABRICA]]&amp;_01_CODIGOS_Y_COSTOS_xlsm[[#This Row],[CODIGO]]</f>
        <v>SKOTNICA</v>
      </c>
    </row>
    <row r="1606" spans="1:12" x14ac:dyDescent="0.35">
      <c r="A1606" t="s">
        <v>9997</v>
      </c>
      <c r="B1606" s="23" t="s">
        <v>2481</v>
      </c>
      <c r="C1606" t="s">
        <v>5626</v>
      </c>
      <c r="D1606" t="s">
        <v>8860</v>
      </c>
      <c r="E1606" s="21">
        <v>0</v>
      </c>
      <c r="L1606" s="23" t="str">
        <f>+_01_CODIGOS_Y_COSTOS_xlsm[[#This Row],[FABRICA]]&amp;_01_CODIGOS_Y_COSTOS_xlsm[[#This Row],[CODIGO]]</f>
        <v>SKOTNICA</v>
      </c>
    </row>
    <row r="1607" spans="1:12" x14ac:dyDescent="0.35">
      <c r="A1607" t="s">
        <v>9997</v>
      </c>
      <c r="B1607" s="23" t="s">
        <v>2483</v>
      </c>
      <c r="C1607" t="s">
        <v>5626</v>
      </c>
      <c r="D1607" t="s">
        <v>8861</v>
      </c>
      <c r="E1607" s="21">
        <v>0</v>
      </c>
      <c r="L1607" s="23" t="str">
        <f>+_01_CODIGOS_Y_COSTOS_xlsm[[#This Row],[FABRICA]]&amp;_01_CODIGOS_Y_COSTOS_xlsm[[#This Row],[CODIGO]]</f>
        <v>SKOTNICA</v>
      </c>
    </row>
    <row r="1608" spans="1:12" x14ac:dyDescent="0.35">
      <c r="A1608" t="s">
        <v>9997</v>
      </c>
      <c r="B1608" s="23" t="s">
        <v>2485</v>
      </c>
      <c r="C1608" t="s">
        <v>10129</v>
      </c>
      <c r="D1608" t="s">
        <v>8862</v>
      </c>
      <c r="E1608" s="21">
        <v>1013.727</v>
      </c>
      <c r="L1608" s="23" t="str">
        <f>+_01_CODIGOS_Y_COSTOS_xlsm[[#This Row],[FABRICA]]&amp;_01_CODIGOS_Y_COSTOS_xlsm[[#This Row],[CODIGO]]</f>
        <v>SKOTNICAD01B 094</v>
      </c>
    </row>
    <row r="1609" spans="1:12" x14ac:dyDescent="0.35">
      <c r="A1609" t="s">
        <v>9997</v>
      </c>
      <c r="B1609" s="23" t="s">
        <v>2487</v>
      </c>
      <c r="C1609" t="s">
        <v>10130</v>
      </c>
      <c r="D1609" t="s">
        <v>8863</v>
      </c>
      <c r="E1609" s="21">
        <v>1013.727</v>
      </c>
      <c r="L1609" s="23" t="str">
        <f>+_01_CODIGOS_Y_COSTOS_xlsm[[#This Row],[FABRICA]]&amp;_01_CODIGOS_Y_COSTOS_xlsm[[#This Row],[CODIGO]]</f>
        <v>SKOTNICAD01B 095</v>
      </c>
    </row>
    <row r="1610" spans="1:12" x14ac:dyDescent="0.35">
      <c r="A1610" t="s">
        <v>9997</v>
      </c>
      <c r="B1610" s="23" t="s">
        <v>2489</v>
      </c>
      <c r="C1610" t="s">
        <v>10131</v>
      </c>
      <c r="D1610" t="s">
        <v>8864</v>
      </c>
      <c r="E1610" s="21">
        <v>1053.0414000000001</v>
      </c>
      <c r="L1610" s="23" t="str">
        <f>+_01_CODIGOS_Y_COSTOS_xlsm[[#This Row],[FABRICA]]&amp;_01_CODIGOS_Y_COSTOS_xlsm[[#This Row],[CODIGO]]</f>
        <v>SKOTNICAD01B 096</v>
      </c>
    </row>
    <row r="1611" spans="1:12" x14ac:dyDescent="0.35">
      <c r="A1611" t="s">
        <v>9997</v>
      </c>
      <c r="B1611" s="23" t="s">
        <v>2491</v>
      </c>
      <c r="C1611" t="s">
        <v>10132</v>
      </c>
      <c r="D1611" t="s">
        <v>8865</v>
      </c>
      <c r="E1611" s="21">
        <v>1053.0414000000001</v>
      </c>
      <c r="L1611" s="23" t="str">
        <f>+_01_CODIGOS_Y_COSTOS_xlsm[[#This Row],[FABRICA]]&amp;_01_CODIGOS_Y_COSTOS_xlsm[[#This Row],[CODIGO]]</f>
        <v>SKOTNICAD01B 097</v>
      </c>
    </row>
    <row r="1612" spans="1:12" x14ac:dyDescent="0.35">
      <c r="A1612" t="s">
        <v>9997</v>
      </c>
      <c r="B1612" s="23" t="s">
        <v>2493</v>
      </c>
      <c r="C1612" t="s">
        <v>10133</v>
      </c>
      <c r="D1612" t="s">
        <v>8866</v>
      </c>
      <c r="E1612" s="21">
        <v>1053.0414000000001</v>
      </c>
      <c r="L1612" s="23" t="str">
        <f>+_01_CODIGOS_Y_COSTOS_xlsm[[#This Row],[FABRICA]]&amp;_01_CODIGOS_Y_COSTOS_xlsm[[#This Row],[CODIGO]]</f>
        <v>SKOTNICAD01B 098</v>
      </c>
    </row>
    <row r="1613" spans="1:12" x14ac:dyDescent="0.35">
      <c r="A1613" t="s">
        <v>9997</v>
      </c>
      <c r="B1613" s="23" t="s">
        <v>2495</v>
      </c>
      <c r="C1613" t="s">
        <v>10134</v>
      </c>
      <c r="D1613" t="s">
        <v>8867</v>
      </c>
      <c r="E1613" s="21">
        <v>1053.0414000000001</v>
      </c>
      <c r="L1613" s="23" t="str">
        <f>+_01_CODIGOS_Y_COSTOS_xlsm[[#This Row],[FABRICA]]&amp;_01_CODIGOS_Y_COSTOS_xlsm[[#This Row],[CODIGO]]</f>
        <v>SKOTNICAD01B 099</v>
      </c>
    </row>
    <row r="1614" spans="1:12" x14ac:dyDescent="0.35">
      <c r="A1614" t="s">
        <v>9997</v>
      </c>
      <c r="B1614" s="23" t="s">
        <v>2497</v>
      </c>
      <c r="C1614" t="s">
        <v>5626</v>
      </c>
      <c r="D1614" t="s">
        <v>8868</v>
      </c>
      <c r="E1614" s="21">
        <v>0</v>
      </c>
      <c r="L1614" s="23" t="str">
        <f>+_01_CODIGOS_Y_COSTOS_xlsm[[#This Row],[FABRICA]]&amp;_01_CODIGOS_Y_COSTOS_xlsm[[#This Row],[CODIGO]]</f>
        <v>SKOTNICA</v>
      </c>
    </row>
    <row r="1615" spans="1:12" x14ac:dyDescent="0.35">
      <c r="A1615" t="s">
        <v>9997</v>
      </c>
      <c r="B1615" s="23" t="s">
        <v>2499</v>
      </c>
      <c r="C1615" t="s">
        <v>10135</v>
      </c>
      <c r="D1615" t="s">
        <v>8869</v>
      </c>
      <c r="E1615" s="21">
        <v>1053.0414000000001</v>
      </c>
      <c r="L1615" s="23" t="str">
        <f>+_01_CODIGOS_Y_COSTOS_xlsm[[#This Row],[FABRICA]]&amp;_01_CODIGOS_Y_COSTOS_xlsm[[#This Row],[CODIGO]]</f>
        <v>SKOTNICAD01B 100</v>
      </c>
    </row>
    <row r="1616" spans="1:12" x14ac:dyDescent="0.35">
      <c r="A1616" t="s">
        <v>9997</v>
      </c>
      <c r="B1616" s="23" t="s">
        <v>2501</v>
      </c>
      <c r="C1616" t="s">
        <v>5626</v>
      </c>
      <c r="D1616" t="s">
        <v>8870</v>
      </c>
      <c r="E1616" s="21">
        <v>0</v>
      </c>
      <c r="L1616" s="23" t="str">
        <f>+_01_CODIGOS_Y_COSTOS_xlsm[[#This Row],[FABRICA]]&amp;_01_CODIGOS_Y_COSTOS_xlsm[[#This Row],[CODIGO]]</f>
        <v>SKOTNICA</v>
      </c>
    </row>
    <row r="1617" spans="1:12" x14ac:dyDescent="0.35">
      <c r="A1617" t="s">
        <v>9997</v>
      </c>
      <c r="B1617" s="23" t="s">
        <v>2503</v>
      </c>
      <c r="C1617" t="s">
        <v>5626</v>
      </c>
      <c r="D1617" t="s">
        <v>8871</v>
      </c>
      <c r="E1617" s="21">
        <v>0</v>
      </c>
      <c r="L1617" s="23" t="str">
        <f>+_01_CODIGOS_Y_COSTOS_xlsm[[#This Row],[FABRICA]]&amp;_01_CODIGOS_Y_COSTOS_xlsm[[#This Row],[CODIGO]]</f>
        <v>SKOTNICA</v>
      </c>
    </row>
    <row r="1618" spans="1:12" x14ac:dyDescent="0.35">
      <c r="A1618" t="s">
        <v>9997</v>
      </c>
      <c r="B1618" s="23" t="s">
        <v>2505</v>
      </c>
      <c r="C1618" t="s">
        <v>5626</v>
      </c>
      <c r="D1618" t="s">
        <v>8872</v>
      </c>
      <c r="E1618" s="21">
        <v>0</v>
      </c>
      <c r="L1618" s="23" t="str">
        <f>+_01_CODIGOS_Y_COSTOS_xlsm[[#This Row],[FABRICA]]&amp;_01_CODIGOS_Y_COSTOS_xlsm[[#This Row],[CODIGO]]</f>
        <v>SKOTNICA</v>
      </c>
    </row>
    <row r="1619" spans="1:12" x14ac:dyDescent="0.35">
      <c r="A1619" t="s">
        <v>9997</v>
      </c>
      <c r="B1619" s="23" t="s">
        <v>2507</v>
      </c>
      <c r="C1619" t="s">
        <v>5626</v>
      </c>
      <c r="D1619" t="s">
        <v>8873</v>
      </c>
      <c r="E1619" s="21">
        <v>0</v>
      </c>
      <c r="L1619" s="23" t="str">
        <f>+_01_CODIGOS_Y_COSTOS_xlsm[[#This Row],[FABRICA]]&amp;_01_CODIGOS_Y_COSTOS_xlsm[[#This Row],[CODIGO]]</f>
        <v>SKOTNICA</v>
      </c>
    </row>
    <row r="1620" spans="1:12" x14ac:dyDescent="0.35">
      <c r="A1620" t="s">
        <v>9997</v>
      </c>
      <c r="B1620" s="23" t="s">
        <v>2509</v>
      </c>
      <c r="C1620" t="s">
        <v>5626</v>
      </c>
      <c r="D1620" t="s">
        <v>8874</v>
      </c>
      <c r="E1620" s="21">
        <v>0</v>
      </c>
      <c r="L1620" s="23" t="str">
        <f>+_01_CODIGOS_Y_COSTOS_xlsm[[#This Row],[FABRICA]]&amp;_01_CODIGOS_Y_COSTOS_xlsm[[#This Row],[CODIGO]]</f>
        <v>SKOTNICA</v>
      </c>
    </row>
    <row r="1621" spans="1:12" x14ac:dyDescent="0.35">
      <c r="A1621" t="s">
        <v>9997</v>
      </c>
      <c r="B1621" s="23" t="s">
        <v>2511</v>
      </c>
      <c r="C1621" t="s">
        <v>5626</v>
      </c>
      <c r="D1621" t="s">
        <v>8875</v>
      </c>
      <c r="E1621" s="21">
        <v>0</v>
      </c>
      <c r="L1621" s="23" t="str">
        <f>+_01_CODIGOS_Y_COSTOS_xlsm[[#This Row],[FABRICA]]&amp;_01_CODIGOS_Y_COSTOS_xlsm[[#This Row],[CODIGO]]</f>
        <v>SKOTNICA</v>
      </c>
    </row>
    <row r="1622" spans="1:12" x14ac:dyDescent="0.35">
      <c r="A1622" t="s">
        <v>9997</v>
      </c>
      <c r="B1622" s="23" t="s">
        <v>2513</v>
      </c>
      <c r="C1622" t="s">
        <v>10136</v>
      </c>
      <c r="D1622" t="s">
        <v>8876</v>
      </c>
      <c r="E1622" s="21">
        <v>1288.0181</v>
      </c>
      <c r="L1622" s="23" t="str">
        <f>+_01_CODIGOS_Y_COSTOS_xlsm[[#This Row],[FABRICA]]&amp;_01_CODIGOS_Y_COSTOS_xlsm[[#This Row],[CODIGO]]</f>
        <v>SKOTNICAD01B 105</v>
      </c>
    </row>
    <row r="1623" spans="1:12" x14ac:dyDescent="0.35">
      <c r="A1623" t="s">
        <v>9997</v>
      </c>
      <c r="B1623" s="23" t="s">
        <v>2515</v>
      </c>
      <c r="C1623" t="s">
        <v>5626</v>
      </c>
      <c r="D1623" t="s">
        <v>8877</v>
      </c>
      <c r="E1623" s="21">
        <v>0</v>
      </c>
      <c r="L1623" s="23" t="str">
        <f>+_01_CODIGOS_Y_COSTOS_xlsm[[#This Row],[FABRICA]]&amp;_01_CODIGOS_Y_COSTOS_xlsm[[#This Row],[CODIGO]]</f>
        <v>SKOTNICA</v>
      </c>
    </row>
    <row r="1624" spans="1:12" x14ac:dyDescent="0.35">
      <c r="A1624" t="s">
        <v>9997</v>
      </c>
      <c r="B1624" s="23" t="s">
        <v>2517</v>
      </c>
      <c r="C1624" t="s">
        <v>5626</v>
      </c>
      <c r="D1624" t="s">
        <v>8878</v>
      </c>
      <c r="E1624" s="21">
        <v>0</v>
      </c>
      <c r="L1624" s="23" t="str">
        <f>+_01_CODIGOS_Y_COSTOS_xlsm[[#This Row],[FABRICA]]&amp;_01_CODIGOS_Y_COSTOS_xlsm[[#This Row],[CODIGO]]</f>
        <v>SKOTNICA</v>
      </c>
    </row>
    <row r="1625" spans="1:12" x14ac:dyDescent="0.35">
      <c r="A1625" t="s">
        <v>9997</v>
      </c>
      <c r="B1625" s="23" t="s">
        <v>2519</v>
      </c>
      <c r="C1625" t="s">
        <v>5626</v>
      </c>
      <c r="D1625" t="s">
        <v>8879</v>
      </c>
      <c r="E1625" s="21">
        <v>0</v>
      </c>
      <c r="L1625" s="23" t="str">
        <f>+_01_CODIGOS_Y_COSTOS_xlsm[[#This Row],[FABRICA]]&amp;_01_CODIGOS_Y_COSTOS_xlsm[[#This Row],[CODIGO]]</f>
        <v>SKOTNICA</v>
      </c>
    </row>
    <row r="1626" spans="1:12" x14ac:dyDescent="0.35">
      <c r="A1626" t="s">
        <v>9997</v>
      </c>
      <c r="B1626" s="23" t="s">
        <v>2521</v>
      </c>
      <c r="C1626" t="s">
        <v>5626</v>
      </c>
      <c r="D1626" t="s">
        <v>8880</v>
      </c>
      <c r="E1626" s="21">
        <v>0</v>
      </c>
      <c r="L1626" s="23" t="str">
        <f>+_01_CODIGOS_Y_COSTOS_xlsm[[#This Row],[FABRICA]]&amp;_01_CODIGOS_Y_COSTOS_xlsm[[#This Row],[CODIGO]]</f>
        <v>SKOTNICA</v>
      </c>
    </row>
    <row r="1627" spans="1:12" x14ac:dyDescent="0.35">
      <c r="A1627" t="s">
        <v>9997</v>
      </c>
      <c r="B1627" s="23" t="s">
        <v>2523</v>
      </c>
      <c r="C1627" t="s">
        <v>5626</v>
      </c>
      <c r="D1627" t="s">
        <v>8881</v>
      </c>
      <c r="E1627" s="21">
        <v>0</v>
      </c>
      <c r="L1627" s="23" t="str">
        <f>+_01_CODIGOS_Y_COSTOS_xlsm[[#This Row],[FABRICA]]&amp;_01_CODIGOS_Y_COSTOS_xlsm[[#This Row],[CODIGO]]</f>
        <v>SKOTNICA</v>
      </c>
    </row>
    <row r="1628" spans="1:12" x14ac:dyDescent="0.35">
      <c r="A1628" t="s">
        <v>9997</v>
      </c>
      <c r="B1628" s="23" t="s">
        <v>2525</v>
      </c>
      <c r="C1628" t="s">
        <v>5626</v>
      </c>
      <c r="D1628" t="s">
        <v>8882</v>
      </c>
      <c r="E1628" s="21">
        <v>0</v>
      </c>
      <c r="L1628" s="23" t="str">
        <f>+_01_CODIGOS_Y_COSTOS_xlsm[[#This Row],[FABRICA]]&amp;_01_CODIGOS_Y_COSTOS_xlsm[[#This Row],[CODIGO]]</f>
        <v>SKOTNICA</v>
      </c>
    </row>
    <row r="1629" spans="1:12" x14ac:dyDescent="0.35">
      <c r="A1629" t="s">
        <v>9997</v>
      </c>
      <c r="B1629" s="23" t="s">
        <v>2527</v>
      </c>
      <c r="C1629" t="s">
        <v>5626</v>
      </c>
      <c r="D1629" t="s">
        <v>8883</v>
      </c>
      <c r="E1629" s="21">
        <v>0</v>
      </c>
      <c r="L1629" s="23" t="str">
        <f>+_01_CODIGOS_Y_COSTOS_xlsm[[#This Row],[FABRICA]]&amp;_01_CODIGOS_Y_COSTOS_xlsm[[#This Row],[CODIGO]]</f>
        <v>SKOTNICA</v>
      </c>
    </row>
    <row r="1630" spans="1:12" x14ac:dyDescent="0.35">
      <c r="A1630" t="s">
        <v>9997</v>
      </c>
      <c r="B1630" s="23" t="s">
        <v>2529</v>
      </c>
      <c r="C1630" t="s">
        <v>5626</v>
      </c>
      <c r="D1630" t="s">
        <v>8884</v>
      </c>
      <c r="E1630" s="21">
        <v>0</v>
      </c>
      <c r="L1630" s="23" t="str">
        <f>+_01_CODIGOS_Y_COSTOS_xlsm[[#This Row],[FABRICA]]&amp;_01_CODIGOS_Y_COSTOS_xlsm[[#This Row],[CODIGO]]</f>
        <v>SKOTNICA</v>
      </c>
    </row>
    <row r="1631" spans="1:12" x14ac:dyDescent="0.35">
      <c r="A1631" t="s">
        <v>9997</v>
      </c>
      <c r="B1631" s="23" t="s">
        <v>2531</v>
      </c>
      <c r="C1631" t="s">
        <v>5626</v>
      </c>
      <c r="D1631" t="s">
        <v>8885</v>
      </c>
      <c r="E1631" s="21">
        <v>0</v>
      </c>
      <c r="L1631" s="23" t="str">
        <f>+_01_CODIGOS_Y_COSTOS_xlsm[[#This Row],[FABRICA]]&amp;_01_CODIGOS_Y_COSTOS_xlsm[[#This Row],[CODIGO]]</f>
        <v>SKOTNICA</v>
      </c>
    </row>
    <row r="1632" spans="1:12" x14ac:dyDescent="0.35">
      <c r="A1632" t="s">
        <v>9997</v>
      </c>
      <c r="B1632" s="23" t="s">
        <v>2533</v>
      </c>
      <c r="C1632" t="s">
        <v>5626</v>
      </c>
      <c r="D1632" t="s">
        <v>8886</v>
      </c>
      <c r="E1632" s="21">
        <v>0</v>
      </c>
      <c r="L1632" s="23" t="str">
        <f>+_01_CODIGOS_Y_COSTOS_xlsm[[#This Row],[FABRICA]]&amp;_01_CODIGOS_Y_COSTOS_xlsm[[#This Row],[CODIGO]]</f>
        <v>SKOTNICA</v>
      </c>
    </row>
    <row r="1633" spans="1:12" x14ac:dyDescent="0.35">
      <c r="A1633" t="s">
        <v>9997</v>
      </c>
      <c r="B1633" s="23" t="s">
        <v>2535</v>
      </c>
      <c r="C1633" t="s">
        <v>5626</v>
      </c>
      <c r="D1633" t="s">
        <v>8887</v>
      </c>
      <c r="E1633" s="21">
        <v>0</v>
      </c>
      <c r="L1633" s="23" t="str">
        <f>+_01_CODIGOS_Y_COSTOS_xlsm[[#This Row],[FABRICA]]&amp;_01_CODIGOS_Y_COSTOS_xlsm[[#This Row],[CODIGO]]</f>
        <v>SKOTNICA</v>
      </c>
    </row>
    <row r="1634" spans="1:12" x14ac:dyDescent="0.35">
      <c r="A1634" t="s">
        <v>9997</v>
      </c>
      <c r="B1634" s="23" t="s">
        <v>2537</v>
      </c>
      <c r="C1634" t="s">
        <v>5626</v>
      </c>
      <c r="D1634" t="s">
        <v>8888</v>
      </c>
      <c r="E1634" s="21">
        <v>0</v>
      </c>
      <c r="L1634" s="23" t="str">
        <f>+_01_CODIGOS_Y_COSTOS_xlsm[[#This Row],[FABRICA]]&amp;_01_CODIGOS_Y_COSTOS_xlsm[[#This Row],[CODIGO]]</f>
        <v>SKOTNICA</v>
      </c>
    </row>
    <row r="1635" spans="1:12" x14ac:dyDescent="0.35">
      <c r="A1635" t="s">
        <v>9997</v>
      </c>
      <c r="B1635" s="23" t="s">
        <v>2539</v>
      </c>
      <c r="C1635" t="s">
        <v>10137</v>
      </c>
      <c r="D1635" t="s">
        <v>8889</v>
      </c>
      <c r="E1635" s="21">
        <v>1385.8168000000001</v>
      </c>
      <c r="L1635" s="23" t="str">
        <f>+_01_CODIGOS_Y_COSTOS_xlsm[[#This Row],[FABRICA]]&amp;_01_CODIGOS_Y_COSTOS_xlsm[[#This Row],[CODIGO]]</f>
        <v>SKOTNICAD01B 115</v>
      </c>
    </row>
    <row r="1636" spans="1:12" x14ac:dyDescent="0.35">
      <c r="A1636" t="s">
        <v>9997</v>
      </c>
      <c r="B1636" s="23" t="s">
        <v>2541</v>
      </c>
      <c r="C1636" t="s">
        <v>5626</v>
      </c>
      <c r="D1636" t="s">
        <v>8890</v>
      </c>
      <c r="E1636" s="21">
        <v>0</v>
      </c>
      <c r="L1636" s="23" t="str">
        <f>+_01_CODIGOS_Y_COSTOS_xlsm[[#This Row],[FABRICA]]&amp;_01_CODIGOS_Y_COSTOS_xlsm[[#This Row],[CODIGO]]</f>
        <v>SKOTNICA</v>
      </c>
    </row>
    <row r="1637" spans="1:12" x14ac:dyDescent="0.35">
      <c r="A1637" t="s">
        <v>9997</v>
      </c>
      <c r="B1637" s="23" t="s">
        <v>2543</v>
      </c>
      <c r="C1637" t="s">
        <v>5626</v>
      </c>
      <c r="D1637" t="s">
        <v>8891</v>
      </c>
      <c r="E1637" s="21">
        <v>0</v>
      </c>
      <c r="L1637" s="23" t="str">
        <f>+_01_CODIGOS_Y_COSTOS_xlsm[[#This Row],[FABRICA]]&amp;_01_CODIGOS_Y_COSTOS_xlsm[[#This Row],[CODIGO]]</f>
        <v>SKOTNICA</v>
      </c>
    </row>
    <row r="1638" spans="1:12" x14ac:dyDescent="0.35">
      <c r="A1638" t="s">
        <v>9997</v>
      </c>
      <c r="B1638" s="23" t="s">
        <v>2545</v>
      </c>
      <c r="C1638" t="s">
        <v>5626</v>
      </c>
      <c r="D1638" t="s">
        <v>8892</v>
      </c>
      <c r="E1638" s="21">
        <v>0</v>
      </c>
      <c r="L1638" s="23" t="str">
        <f>+_01_CODIGOS_Y_COSTOS_xlsm[[#This Row],[FABRICA]]&amp;_01_CODIGOS_Y_COSTOS_xlsm[[#This Row],[CODIGO]]</f>
        <v>SKOTNICA</v>
      </c>
    </row>
    <row r="1639" spans="1:12" x14ac:dyDescent="0.35">
      <c r="A1639" t="s">
        <v>9997</v>
      </c>
      <c r="B1639" s="23" t="s">
        <v>2547</v>
      </c>
      <c r="C1639" t="s">
        <v>5626</v>
      </c>
      <c r="D1639" t="s">
        <v>8893</v>
      </c>
      <c r="E1639" s="21">
        <v>0</v>
      </c>
      <c r="L1639" s="23" t="str">
        <f>+_01_CODIGOS_Y_COSTOS_xlsm[[#This Row],[FABRICA]]&amp;_01_CODIGOS_Y_COSTOS_xlsm[[#This Row],[CODIGO]]</f>
        <v>SKOTNICA</v>
      </c>
    </row>
    <row r="1640" spans="1:12" x14ac:dyDescent="0.35">
      <c r="A1640" t="s">
        <v>9997</v>
      </c>
      <c r="B1640" s="23" t="s">
        <v>2549</v>
      </c>
      <c r="C1640" t="s">
        <v>5626</v>
      </c>
      <c r="D1640" t="s">
        <v>8894</v>
      </c>
      <c r="E1640" s="21">
        <v>0</v>
      </c>
      <c r="L1640" s="23" t="str">
        <f>+_01_CODIGOS_Y_COSTOS_xlsm[[#This Row],[FABRICA]]&amp;_01_CODIGOS_Y_COSTOS_xlsm[[#This Row],[CODIGO]]</f>
        <v>SKOTNICA</v>
      </c>
    </row>
    <row r="1641" spans="1:12" x14ac:dyDescent="0.35">
      <c r="A1641" t="s">
        <v>9997</v>
      </c>
      <c r="B1641" s="23" t="s">
        <v>2551</v>
      </c>
      <c r="C1641" t="s">
        <v>5626</v>
      </c>
      <c r="D1641" t="s">
        <v>8895</v>
      </c>
      <c r="E1641" s="21">
        <v>0</v>
      </c>
      <c r="L1641" s="23" t="str">
        <f>+_01_CODIGOS_Y_COSTOS_xlsm[[#This Row],[FABRICA]]&amp;_01_CODIGOS_Y_COSTOS_xlsm[[#This Row],[CODIGO]]</f>
        <v>SKOTNICA</v>
      </c>
    </row>
    <row r="1642" spans="1:12" x14ac:dyDescent="0.35">
      <c r="A1642" t="s">
        <v>9997</v>
      </c>
      <c r="B1642" s="23" t="s">
        <v>2553</v>
      </c>
      <c r="C1642" t="s">
        <v>10138</v>
      </c>
      <c r="D1642" t="s">
        <v>8896</v>
      </c>
      <c r="E1642" s="21">
        <v>67.906700000000001</v>
      </c>
      <c r="L1642" s="23" t="str">
        <f>+_01_CODIGOS_Y_COSTOS_xlsm[[#This Row],[FABRICA]]&amp;_01_CODIGOS_Y_COSTOS_xlsm[[#This Row],[CODIGO]]</f>
        <v>SKOTNICAD01I0030510</v>
      </c>
    </row>
    <row r="1643" spans="1:12" x14ac:dyDescent="0.35">
      <c r="A1643" t="s">
        <v>9997</v>
      </c>
      <c r="B1643" s="23" t="s">
        <v>2555</v>
      </c>
      <c r="C1643" t="s">
        <v>10139</v>
      </c>
      <c r="D1643" t="s">
        <v>8897</v>
      </c>
      <c r="E1643" s="21">
        <v>68.621499999999997</v>
      </c>
      <c r="L1643" s="23" t="str">
        <f>+_01_CODIGOS_Y_COSTOS_xlsm[[#This Row],[FABRICA]]&amp;_01_CODIGOS_Y_COSTOS_xlsm[[#This Row],[CODIGO]]</f>
        <v>SKOTNICAD01I0010513</v>
      </c>
    </row>
    <row r="1644" spans="1:12" x14ac:dyDescent="0.35">
      <c r="A1644" t="s">
        <v>9997</v>
      </c>
      <c r="B1644" s="23" t="s">
        <v>2556</v>
      </c>
      <c r="C1644" t="s">
        <v>10140</v>
      </c>
      <c r="D1644" t="s">
        <v>8898</v>
      </c>
      <c r="E1644" s="21">
        <v>67.906700000000001</v>
      </c>
      <c r="L1644" s="23" t="str">
        <f>+_01_CODIGOS_Y_COSTOS_xlsm[[#This Row],[FABRICA]]&amp;_01_CODIGOS_Y_COSTOS_xlsm[[#This Row],[CODIGO]]</f>
        <v>SKOTNICAD01I0030611</v>
      </c>
    </row>
    <row r="1645" spans="1:12" x14ac:dyDescent="0.35">
      <c r="A1645" t="s">
        <v>9997</v>
      </c>
      <c r="B1645" s="23" t="s">
        <v>2557</v>
      </c>
      <c r="C1645" t="s">
        <v>10141</v>
      </c>
      <c r="D1645" t="s">
        <v>8899</v>
      </c>
      <c r="E1645" s="21">
        <v>93.184899999999999</v>
      </c>
      <c r="L1645" s="23" t="str">
        <f>+_01_CODIGOS_Y_COSTOS_xlsm[[#This Row],[FABRICA]]&amp;_01_CODIGOS_Y_COSTOS_xlsm[[#This Row],[CODIGO]]</f>
        <v>SKOTNICAD01I0010614</v>
      </c>
    </row>
    <row r="1646" spans="1:12" x14ac:dyDescent="0.35">
      <c r="A1646" t="s">
        <v>9997</v>
      </c>
      <c r="B1646" s="23" t="s">
        <v>2558</v>
      </c>
      <c r="C1646" t="s">
        <v>10142</v>
      </c>
      <c r="D1646" t="s">
        <v>8900</v>
      </c>
      <c r="E1646" s="21">
        <v>67.906700000000001</v>
      </c>
      <c r="L1646" s="23" t="str">
        <f>+_01_CODIGOS_Y_COSTOS_xlsm[[#This Row],[FABRICA]]&amp;_01_CODIGOS_Y_COSTOS_xlsm[[#This Row],[CODIGO]]</f>
        <v>SKOTNICAD01I0030712</v>
      </c>
    </row>
    <row r="1647" spans="1:12" x14ac:dyDescent="0.35">
      <c r="A1647" t="s">
        <v>9997</v>
      </c>
      <c r="B1647" s="23" t="s">
        <v>2559</v>
      </c>
      <c r="C1647" t="s">
        <v>10143</v>
      </c>
      <c r="D1647" t="s">
        <v>8901</v>
      </c>
      <c r="E1647" s="21">
        <v>93.184899999999999</v>
      </c>
      <c r="L1647" s="23" t="str">
        <f>+_01_CODIGOS_Y_COSTOS_xlsm[[#This Row],[FABRICA]]&amp;_01_CODIGOS_Y_COSTOS_xlsm[[#This Row],[CODIGO]]</f>
        <v>SKOTNICAD01I0010715</v>
      </c>
    </row>
    <row r="1648" spans="1:12" x14ac:dyDescent="0.35">
      <c r="A1648" t="s">
        <v>9997</v>
      </c>
      <c r="B1648" s="23" t="s">
        <v>2560</v>
      </c>
      <c r="C1648" t="s">
        <v>10144</v>
      </c>
      <c r="D1648" t="s">
        <v>8902</v>
      </c>
      <c r="E1648" s="21">
        <v>67.906700000000001</v>
      </c>
      <c r="L1648" s="23" t="str">
        <f>+_01_CODIGOS_Y_COSTOS_xlsm[[#This Row],[FABRICA]]&amp;_01_CODIGOS_Y_COSTOS_xlsm[[#This Row],[CODIGO]]</f>
        <v>SKOTNICAD01I0030813</v>
      </c>
    </row>
    <row r="1649" spans="1:12" x14ac:dyDescent="0.35">
      <c r="A1649" t="s">
        <v>9997</v>
      </c>
      <c r="B1649" s="23" t="s">
        <v>2561</v>
      </c>
      <c r="C1649" t="s">
        <v>10145</v>
      </c>
      <c r="D1649" t="s">
        <v>8903</v>
      </c>
      <c r="E1649" s="21">
        <v>93.184899999999999</v>
      </c>
      <c r="L1649" s="23" t="str">
        <f>+_01_CODIGOS_Y_COSTOS_xlsm[[#This Row],[FABRICA]]&amp;_01_CODIGOS_Y_COSTOS_xlsm[[#This Row],[CODIGO]]</f>
        <v>SKOTNICAD01I0010816</v>
      </c>
    </row>
    <row r="1650" spans="1:12" x14ac:dyDescent="0.35">
      <c r="A1650" t="s">
        <v>9997</v>
      </c>
      <c r="B1650" s="23" t="s">
        <v>2562</v>
      </c>
      <c r="C1650" t="s">
        <v>10146</v>
      </c>
      <c r="D1650" t="s">
        <v>8904</v>
      </c>
      <c r="E1650" s="21">
        <v>92.470100000000002</v>
      </c>
      <c r="L1650" s="23" t="str">
        <f>+_01_CODIGOS_Y_COSTOS_xlsm[[#This Row],[FABRICA]]&amp;_01_CODIGOS_Y_COSTOS_xlsm[[#This Row],[CODIGO]]</f>
        <v>SKOTNICAD01I0030914</v>
      </c>
    </row>
    <row r="1651" spans="1:12" x14ac:dyDescent="0.35">
      <c r="A1651" t="s">
        <v>9997</v>
      </c>
      <c r="B1651" s="23" t="s">
        <v>2563</v>
      </c>
      <c r="C1651" t="s">
        <v>10147</v>
      </c>
      <c r="D1651" t="s">
        <v>8905</v>
      </c>
      <c r="E1651" s="21">
        <v>94.029700000000005</v>
      </c>
      <c r="L1651" s="23" t="str">
        <f>+_01_CODIGOS_Y_COSTOS_xlsm[[#This Row],[FABRICA]]&amp;_01_CODIGOS_Y_COSTOS_xlsm[[#This Row],[CODIGO]]</f>
        <v>SKOTNICAD01I0010917</v>
      </c>
    </row>
    <row r="1652" spans="1:12" x14ac:dyDescent="0.35">
      <c r="A1652" t="s">
        <v>9997</v>
      </c>
      <c r="B1652" s="23" t="s">
        <v>2564</v>
      </c>
      <c r="C1652" t="s">
        <v>10148</v>
      </c>
      <c r="D1652" t="s">
        <v>8906</v>
      </c>
      <c r="E1652" s="21">
        <v>92.470100000000002</v>
      </c>
      <c r="L1652" s="23" t="str">
        <f>+_01_CODIGOS_Y_COSTOS_xlsm[[#This Row],[FABRICA]]&amp;_01_CODIGOS_Y_COSTOS_xlsm[[#This Row],[CODIGO]]</f>
        <v>SKOTNICAD01I0031015</v>
      </c>
    </row>
    <row r="1653" spans="1:12" x14ac:dyDescent="0.35">
      <c r="A1653" t="s">
        <v>9997</v>
      </c>
      <c r="B1653" s="23" t="s">
        <v>2565</v>
      </c>
      <c r="C1653" t="s">
        <v>10149</v>
      </c>
      <c r="D1653" t="s">
        <v>8907</v>
      </c>
      <c r="E1653" s="21">
        <v>94.029700000000005</v>
      </c>
      <c r="L1653" s="23" t="str">
        <f>+_01_CODIGOS_Y_COSTOS_xlsm[[#This Row],[FABRICA]]&amp;_01_CODIGOS_Y_COSTOS_xlsm[[#This Row],[CODIGO]]</f>
        <v>SKOTNICAD01I0011018</v>
      </c>
    </row>
    <row r="1654" spans="1:12" x14ac:dyDescent="0.35">
      <c r="A1654" t="s">
        <v>9997</v>
      </c>
      <c r="B1654" s="23" t="s">
        <v>2566</v>
      </c>
      <c r="C1654" t="s">
        <v>10150</v>
      </c>
      <c r="D1654" t="s">
        <v>8908</v>
      </c>
      <c r="E1654" s="21">
        <v>170.96899999999999</v>
      </c>
      <c r="L1654" s="23" t="str">
        <f>+_01_CODIGOS_Y_COSTOS_xlsm[[#This Row],[FABRICA]]&amp;_01_CODIGOS_Y_COSTOS_xlsm[[#This Row],[CODIGO]]</f>
        <v>SKOTNICAD01I00201026</v>
      </c>
    </row>
    <row r="1655" spans="1:12" x14ac:dyDescent="0.35">
      <c r="A1655" t="s">
        <v>9997</v>
      </c>
      <c r="B1655" s="23" t="s">
        <v>2567</v>
      </c>
      <c r="C1655" t="s">
        <v>10151</v>
      </c>
      <c r="D1655" t="s">
        <v>8909</v>
      </c>
      <c r="E1655" s="21">
        <v>92.470100000000002</v>
      </c>
      <c r="L1655" s="23" t="str">
        <f>+_01_CODIGOS_Y_COSTOS_xlsm[[#This Row],[FABRICA]]&amp;_01_CODIGOS_Y_COSTOS_xlsm[[#This Row],[CODIGO]]</f>
        <v>SKOTNICAD01I0031116</v>
      </c>
    </row>
    <row r="1656" spans="1:12" x14ac:dyDescent="0.35">
      <c r="A1656" t="s">
        <v>9997</v>
      </c>
      <c r="B1656" s="23" t="s">
        <v>2568</v>
      </c>
      <c r="C1656" t="s">
        <v>10152</v>
      </c>
      <c r="D1656" t="s">
        <v>8910</v>
      </c>
      <c r="E1656" s="21">
        <v>124.8314</v>
      </c>
      <c r="L1656" s="23" t="str">
        <f>+_01_CODIGOS_Y_COSTOS_xlsm[[#This Row],[FABRICA]]&amp;_01_CODIGOS_Y_COSTOS_xlsm[[#This Row],[CODIGO]]</f>
        <v>SKOTNICAD01I0011119</v>
      </c>
    </row>
    <row r="1657" spans="1:12" x14ac:dyDescent="0.35">
      <c r="A1657" t="s">
        <v>9997</v>
      </c>
      <c r="B1657" s="23" t="s">
        <v>2569</v>
      </c>
      <c r="C1657" t="s">
        <v>10153</v>
      </c>
      <c r="D1657" t="s">
        <v>8911</v>
      </c>
      <c r="E1657" s="21">
        <v>172.59350000000001</v>
      </c>
      <c r="L1657" s="23" t="str">
        <f>+_01_CODIGOS_Y_COSTOS_xlsm[[#This Row],[FABRICA]]&amp;_01_CODIGOS_Y_COSTOS_xlsm[[#This Row],[CODIGO]]</f>
        <v>SKOTNICAD01I00201127</v>
      </c>
    </row>
    <row r="1658" spans="1:12" x14ac:dyDescent="0.35">
      <c r="A1658" t="s">
        <v>9997</v>
      </c>
      <c r="B1658" s="23" t="s">
        <v>2570</v>
      </c>
      <c r="C1658" t="s">
        <v>10154</v>
      </c>
      <c r="D1658" t="s">
        <v>8912</v>
      </c>
      <c r="E1658" s="21">
        <v>93.184899999999999</v>
      </c>
      <c r="L1658" s="23" t="str">
        <f>+_01_CODIGOS_Y_COSTOS_xlsm[[#This Row],[FABRICA]]&amp;_01_CODIGOS_Y_COSTOS_xlsm[[#This Row],[CODIGO]]</f>
        <v>SKOTNICAD01I0031217</v>
      </c>
    </row>
    <row r="1659" spans="1:12" x14ac:dyDescent="0.35">
      <c r="A1659" t="s">
        <v>9997</v>
      </c>
      <c r="B1659" s="23" t="s">
        <v>2571</v>
      </c>
      <c r="C1659" t="s">
        <v>10155</v>
      </c>
      <c r="D1659" t="s">
        <v>8913</v>
      </c>
      <c r="E1659" s="21">
        <v>126.39100000000001</v>
      </c>
      <c r="L1659" s="23" t="str">
        <f>+_01_CODIGOS_Y_COSTOS_xlsm[[#This Row],[FABRICA]]&amp;_01_CODIGOS_Y_COSTOS_xlsm[[#This Row],[CODIGO]]</f>
        <v>SKOTNICAD01I0011220</v>
      </c>
    </row>
    <row r="1660" spans="1:12" x14ac:dyDescent="0.35">
      <c r="A1660" t="s">
        <v>9997</v>
      </c>
      <c r="B1660" s="23" t="s">
        <v>2572</v>
      </c>
      <c r="C1660" t="s">
        <v>10156</v>
      </c>
      <c r="D1660" t="s">
        <v>8914</v>
      </c>
      <c r="E1660" s="21">
        <v>174.15309999999999</v>
      </c>
      <c r="L1660" s="23" t="str">
        <f>+_01_CODIGOS_Y_COSTOS_xlsm[[#This Row],[FABRICA]]&amp;_01_CODIGOS_Y_COSTOS_xlsm[[#This Row],[CODIGO]]</f>
        <v>SKOTNICAD01I00201228</v>
      </c>
    </row>
    <row r="1661" spans="1:12" x14ac:dyDescent="0.35">
      <c r="A1661" t="s">
        <v>9997</v>
      </c>
      <c r="B1661" s="23" t="s">
        <v>2573</v>
      </c>
      <c r="C1661" t="s">
        <v>10157</v>
      </c>
      <c r="D1661" t="s">
        <v>8915</v>
      </c>
      <c r="E1661" s="21">
        <v>93.184899999999999</v>
      </c>
      <c r="L1661" s="23" t="str">
        <f>+_01_CODIGOS_Y_COSTOS_xlsm[[#This Row],[FABRICA]]&amp;_01_CODIGOS_Y_COSTOS_xlsm[[#This Row],[CODIGO]]</f>
        <v>SKOTNICAD01I0031318</v>
      </c>
    </row>
    <row r="1662" spans="1:12" x14ac:dyDescent="0.35">
      <c r="A1662" t="s">
        <v>9997</v>
      </c>
      <c r="B1662" s="23" t="s">
        <v>2574</v>
      </c>
      <c r="C1662" t="s">
        <v>10158</v>
      </c>
      <c r="D1662" t="s">
        <v>8916</v>
      </c>
      <c r="E1662" s="21">
        <v>126.39100000000001</v>
      </c>
      <c r="L1662" s="23" t="str">
        <f>+_01_CODIGOS_Y_COSTOS_xlsm[[#This Row],[FABRICA]]&amp;_01_CODIGOS_Y_COSTOS_xlsm[[#This Row],[CODIGO]]</f>
        <v>SKOTNICAD01I0011321</v>
      </c>
    </row>
    <row r="1663" spans="1:12" x14ac:dyDescent="0.35">
      <c r="A1663" t="s">
        <v>9997</v>
      </c>
      <c r="B1663" s="23" t="s">
        <v>2575</v>
      </c>
      <c r="C1663" t="s">
        <v>10159</v>
      </c>
      <c r="D1663" t="s">
        <v>8917</v>
      </c>
      <c r="E1663" s="21">
        <v>217.9513</v>
      </c>
      <c r="L1663" s="23" t="str">
        <f>+_01_CODIGOS_Y_COSTOS_xlsm[[#This Row],[FABRICA]]&amp;_01_CODIGOS_Y_COSTOS_xlsm[[#This Row],[CODIGO]]</f>
        <v>SKOTNICAD01I00201329</v>
      </c>
    </row>
    <row r="1664" spans="1:12" x14ac:dyDescent="0.35">
      <c r="A1664" t="s">
        <v>9997</v>
      </c>
      <c r="B1664" s="23" t="s">
        <v>2576</v>
      </c>
      <c r="C1664" t="s">
        <v>10160</v>
      </c>
      <c r="D1664" t="s">
        <v>8918</v>
      </c>
      <c r="E1664" s="21">
        <v>124.05159999999999</v>
      </c>
      <c r="L1664" s="23" t="str">
        <f>+_01_CODIGOS_Y_COSTOS_xlsm[[#This Row],[FABRICA]]&amp;_01_CODIGOS_Y_COSTOS_xlsm[[#This Row],[CODIGO]]</f>
        <v>SKOTNICAD01I0031419</v>
      </c>
    </row>
    <row r="1665" spans="1:12" x14ac:dyDescent="0.35">
      <c r="A1665" t="s">
        <v>9997</v>
      </c>
      <c r="B1665" s="23" t="s">
        <v>2577</v>
      </c>
      <c r="C1665" t="s">
        <v>10161</v>
      </c>
      <c r="D1665" t="s">
        <v>8919</v>
      </c>
      <c r="E1665" s="21">
        <v>126.39100000000001</v>
      </c>
      <c r="L1665" s="23" t="str">
        <f>+_01_CODIGOS_Y_COSTOS_xlsm[[#This Row],[FABRICA]]&amp;_01_CODIGOS_Y_COSTOS_xlsm[[#This Row],[CODIGO]]</f>
        <v>SKOTNICAD01I0011422</v>
      </c>
    </row>
    <row r="1666" spans="1:12" x14ac:dyDescent="0.35">
      <c r="A1666" t="s">
        <v>9997</v>
      </c>
      <c r="B1666" s="23" t="s">
        <v>2578</v>
      </c>
      <c r="C1666" t="s">
        <v>10162</v>
      </c>
      <c r="D1666" t="s">
        <v>8920</v>
      </c>
      <c r="E1666" s="21">
        <v>217.9513</v>
      </c>
      <c r="L1666" s="23" t="str">
        <f>+_01_CODIGOS_Y_COSTOS_xlsm[[#This Row],[FABRICA]]&amp;_01_CODIGOS_Y_COSTOS_xlsm[[#This Row],[CODIGO]]</f>
        <v>SKOTNICAD01I00201430</v>
      </c>
    </row>
    <row r="1667" spans="1:12" x14ac:dyDescent="0.35">
      <c r="A1667" t="s">
        <v>9997</v>
      </c>
      <c r="B1667" s="23" t="s">
        <v>2579</v>
      </c>
      <c r="C1667" t="s">
        <v>10163</v>
      </c>
      <c r="D1667" t="s">
        <v>8921</v>
      </c>
      <c r="E1667" s="21">
        <v>124.05159999999999</v>
      </c>
      <c r="L1667" s="23" t="str">
        <f>+_01_CODIGOS_Y_COSTOS_xlsm[[#This Row],[FABRICA]]&amp;_01_CODIGOS_Y_COSTOS_xlsm[[#This Row],[CODIGO]]</f>
        <v>SKOTNICAD01I0031520</v>
      </c>
    </row>
    <row r="1668" spans="1:12" x14ac:dyDescent="0.35">
      <c r="A1668" t="s">
        <v>9997</v>
      </c>
      <c r="B1668" s="23" t="s">
        <v>2580</v>
      </c>
      <c r="C1668" t="s">
        <v>10164</v>
      </c>
      <c r="D1668" t="s">
        <v>8922</v>
      </c>
      <c r="E1668" s="21">
        <v>126.97580000000001</v>
      </c>
      <c r="L1668" s="23" t="str">
        <f>+_01_CODIGOS_Y_COSTOS_xlsm[[#This Row],[FABRICA]]&amp;_01_CODIGOS_Y_COSTOS_xlsm[[#This Row],[CODIGO]]</f>
        <v>SKOTNICAD01I0011523</v>
      </c>
    </row>
    <row r="1669" spans="1:12" x14ac:dyDescent="0.35">
      <c r="A1669" t="s">
        <v>9997</v>
      </c>
      <c r="B1669" s="23" t="s">
        <v>2581</v>
      </c>
      <c r="C1669" t="s">
        <v>5626</v>
      </c>
      <c r="D1669" t="s">
        <v>8923</v>
      </c>
      <c r="E1669" s="21">
        <v>0</v>
      </c>
      <c r="L1669" s="23" t="str">
        <f>+_01_CODIGOS_Y_COSTOS_xlsm[[#This Row],[FABRICA]]&amp;_01_CODIGOS_Y_COSTOS_xlsm[[#This Row],[CODIGO]]</f>
        <v>SKOTNICA</v>
      </c>
    </row>
    <row r="1670" spans="1:12" x14ac:dyDescent="0.35">
      <c r="A1670" t="s">
        <v>9997</v>
      </c>
      <c r="B1670" s="23" t="s">
        <v>2582</v>
      </c>
      <c r="C1670" t="s">
        <v>10165</v>
      </c>
      <c r="D1670" t="s">
        <v>8924</v>
      </c>
      <c r="E1670" s="21">
        <v>124.05159999999999</v>
      </c>
      <c r="L1670" s="23" t="str">
        <f>+_01_CODIGOS_Y_COSTOS_xlsm[[#This Row],[FABRICA]]&amp;_01_CODIGOS_Y_COSTOS_xlsm[[#This Row],[CODIGO]]</f>
        <v>SKOTNICAD01I0031621</v>
      </c>
    </row>
    <row r="1671" spans="1:12" x14ac:dyDescent="0.35">
      <c r="A1671" t="s">
        <v>9997</v>
      </c>
      <c r="B1671" s="23" t="s">
        <v>2583</v>
      </c>
      <c r="C1671" t="s">
        <v>10166</v>
      </c>
      <c r="D1671" t="s">
        <v>8925</v>
      </c>
      <c r="E1671" s="21">
        <v>167.97980000000001</v>
      </c>
      <c r="L1671" s="23" t="str">
        <f>+_01_CODIGOS_Y_COSTOS_xlsm[[#This Row],[FABRICA]]&amp;_01_CODIGOS_Y_COSTOS_xlsm[[#This Row],[CODIGO]]</f>
        <v>SKOTNICAD01I0011624</v>
      </c>
    </row>
    <row r="1672" spans="1:12" x14ac:dyDescent="0.35">
      <c r="A1672" t="s">
        <v>9997</v>
      </c>
      <c r="B1672" s="23" t="s">
        <v>2584</v>
      </c>
      <c r="C1672" t="s">
        <v>10167</v>
      </c>
      <c r="D1672" t="s">
        <v>8926</v>
      </c>
      <c r="E1672" s="21">
        <v>220.48560000000001</v>
      </c>
      <c r="L1672" s="23" t="str">
        <f>+_01_CODIGOS_Y_COSTOS_xlsm[[#This Row],[FABRICA]]&amp;_01_CODIGOS_Y_COSTOS_xlsm[[#This Row],[CODIGO]]</f>
        <v>SKOTNICAD01I00201632</v>
      </c>
    </row>
    <row r="1673" spans="1:12" x14ac:dyDescent="0.35">
      <c r="A1673" t="s">
        <v>9997</v>
      </c>
      <c r="B1673" s="23" t="s">
        <v>2585</v>
      </c>
      <c r="C1673" t="s">
        <v>10168</v>
      </c>
      <c r="D1673" t="s">
        <v>8927</v>
      </c>
      <c r="E1673" s="21">
        <v>124.8314</v>
      </c>
      <c r="L1673" s="23" t="str">
        <f>+_01_CODIGOS_Y_COSTOS_xlsm[[#This Row],[FABRICA]]&amp;_01_CODIGOS_Y_COSTOS_xlsm[[#This Row],[CODIGO]]</f>
        <v>SKOTNICAD01I0031722</v>
      </c>
    </row>
    <row r="1674" spans="1:12" x14ac:dyDescent="0.35">
      <c r="A1674" t="s">
        <v>9997</v>
      </c>
      <c r="B1674" s="23" t="s">
        <v>2586</v>
      </c>
      <c r="C1674" t="s">
        <v>10169</v>
      </c>
      <c r="D1674" t="s">
        <v>8928</v>
      </c>
      <c r="E1674" s="21">
        <v>167.97980000000001</v>
      </c>
      <c r="L1674" s="23" t="str">
        <f>+_01_CODIGOS_Y_COSTOS_xlsm[[#This Row],[FABRICA]]&amp;_01_CODIGOS_Y_COSTOS_xlsm[[#This Row],[CODIGO]]</f>
        <v>SKOTNICAD01I0011725</v>
      </c>
    </row>
    <row r="1675" spans="1:12" x14ac:dyDescent="0.35">
      <c r="A1675" t="s">
        <v>9997</v>
      </c>
      <c r="B1675" s="23" t="s">
        <v>2587</v>
      </c>
      <c r="C1675" t="s">
        <v>10170</v>
      </c>
      <c r="D1675" t="s">
        <v>8929</v>
      </c>
      <c r="E1675" s="21">
        <v>220.48560000000001</v>
      </c>
      <c r="L1675" s="23" t="str">
        <f>+_01_CODIGOS_Y_COSTOS_xlsm[[#This Row],[FABRICA]]&amp;_01_CODIGOS_Y_COSTOS_xlsm[[#This Row],[CODIGO]]</f>
        <v>SKOTNICAD01I00201733</v>
      </c>
    </row>
    <row r="1676" spans="1:12" x14ac:dyDescent="0.35">
      <c r="A1676" t="s">
        <v>9997</v>
      </c>
      <c r="B1676" s="23" t="s">
        <v>2588</v>
      </c>
      <c r="C1676" t="s">
        <v>10171</v>
      </c>
      <c r="D1676" t="s">
        <v>8930</v>
      </c>
      <c r="E1676" s="21">
        <v>124.8314</v>
      </c>
      <c r="L1676" s="23" t="str">
        <f>+_01_CODIGOS_Y_COSTOS_xlsm[[#This Row],[FABRICA]]&amp;_01_CODIGOS_Y_COSTOS_xlsm[[#This Row],[CODIGO]]</f>
        <v>SKOTNICAD01I0031823</v>
      </c>
    </row>
    <row r="1677" spans="1:12" x14ac:dyDescent="0.35">
      <c r="A1677" t="s">
        <v>9997</v>
      </c>
      <c r="B1677" s="23" t="s">
        <v>2589</v>
      </c>
      <c r="C1677" t="s">
        <v>10172</v>
      </c>
      <c r="D1677" t="s">
        <v>8931</v>
      </c>
      <c r="E1677" s="21">
        <v>168.69460000000001</v>
      </c>
      <c r="L1677" s="23" t="str">
        <f>+_01_CODIGOS_Y_COSTOS_xlsm[[#This Row],[FABRICA]]&amp;_01_CODIGOS_Y_COSTOS_xlsm[[#This Row],[CODIGO]]</f>
        <v>SKOTNICAD01I0011826</v>
      </c>
    </row>
    <row r="1678" spans="1:12" x14ac:dyDescent="0.35">
      <c r="A1678" t="s">
        <v>9997</v>
      </c>
      <c r="B1678" s="23" t="s">
        <v>2590</v>
      </c>
      <c r="C1678" t="s">
        <v>10173</v>
      </c>
      <c r="D1678" t="s">
        <v>8932</v>
      </c>
      <c r="E1678" s="21">
        <v>289.62700000000001</v>
      </c>
      <c r="L1678" s="23" t="str">
        <f>+_01_CODIGOS_Y_COSTOS_xlsm[[#This Row],[FABRICA]]&amp;_01_CODIGOS_Y_COSTOS_xlsm[[#This Row],[CODIGO]]</f>
        <v>SKOTNICAD01I00201834</v>
      </c>
    </row>
    <row r="1679" spans="1:12" x14ac:dyDescent="0.35">
      <c r="A1679" t="s">
        <v>9997</v>
      </c>
      <c r="B1679" s="23" t="s">
        <v>2591</v>
      </c>
      <c r="C1679" t="s">
        <v>10174</v>
      </c>
      <c r="D1679" t="s">
        <v>8933</v>
      </c>
      <c r="E1679" s="21">
        <v>161.8064</v>
      </c>
      <c r="L1679" s="23" t="str">
        <f>+_01_CODIGOS_Y_COSTOS_xlsm[[#This Row],[FABRICA]]&amp;_01_CODIGOS_Y_COSTOS_xlsm[[#This Row],[CODIGO]]</f>
        <v>SKOTNICAD01I0031924</v>
      </c>
    </row>
    <row r="1680" spans="1:12" x14ac:dyDescent="0.35">
      <c r="A1680" t="s">
        <v>9997</v>
      </c>
      <c r="B1680" s="23" t="s">
        <v>2592</v>
      </c>
      <c r="C1680" t="s">
        <v>10175</v>
      </c>
      <c r="D1680" t="s">
        <v>8934</v>
      </c>
      <c r="E1680" s="21">
        <v>168.69460000000001</v>
      </c>
      <c r="L1680" s="23" t="str">
        <f>+_01_CODIGOS_Y_COSTOS_xlsm[[#This Row],[FABRICA]]&amp;_01_CODIGOS_Y_COSTOS_xlsm[[#This Row],[CODIGO]]</f>
        <v>SKOTNICAD01I0011927</v>
      </c>
    </row>
    <row r="1681" spans="1:12" x14ac:dyDescent="0.35">
      <c r="A1681" t="s">
        <v>9997</v>
      </c>
      <c r="B1681" s="23" t="s">
        <v>2593</v>
      </c>
      <c r="C1681" t="s">
        <v>10176</v>
      </c>
      <c r="D1681" t="s">
        <v>8935</v>
      </c>
      <c r="E1681" s="21">
        <v>290.47179999999997</v>
      </c>
      <c r="L1681" s="23" t="str">
        <f>+_01_CODIGOS_Y_COSTOS_xlsm[[#This Row],[FABRICA]]&amp;_01_CODIGOS_Y_COSTOS_xlsm[[#This Row],[CODIGO]]</f>
        <v>SKOTNICAD01I00201935</v>
      </c>
    </row>
    <row r="1682" spans="1:12" x14ac:dyDescent="0.35">
      <c r="A1682" t="s">
        <v>9997</v>
      </c>
      <c r="B1682" s="23" t="s">
        <v>2594</v>
      </c>
      <c r="C1682" t="s">
        <v>10177</v>
      </c>
      <c r="D1682" t="s">
        <v>8936</v>
      </c>
      <c r="E1682" s="21">
        <v>161.8064</v>
      </c>
      <c r="L1682" s="23" t="str">
        <f>+_01_CODIGOS_Y_COSTOS_xlsm[[#This Row],[FABRICA]]&amp;_01_CODIGOS_Y_COSTOS_xlsm[[#This Row],[CODIGO]]</f>
        <v>SKOTNICAD01I0032025</v>
      </c>
    </row>
    <row r="1683" spans="1:12" x14ac:dyDescent="0.35">
      <c r="A1683" t="s">
        <v>9997</v>
      </c>
      <c r="B1683" s="23" t="s">
        <v>2595</v>
      </c>
      <c r="C1683" t="s">
        <v>10178</v>
      </c>
      <c r="D1683" t="s">
        <v>8937</v>
      </c>
      <c r="E1683" s="21">
        <v>168.69460000000001</v>
      </c>
      <c r="L1683" s="23" t="str">
        <f>+_01_CODIGOS_Y_COSTOS_xlsm[[#This Row],[FABRICA]]&amp;_01_CODIGOS_Y_COSTOS_xlsm[[#This Row],[CODIGO]]</f>
        <v>SKOTNICAD01I0012028</v>
      </c>
    </row>
    <row r="1684" spans="1:12" x14ac:dyDescent="0.35">
      <c r="A1684" t="s">
        <v>9997</v>
      </c>
      <c r="B1684" s="23" t="s">
        <v>2596</v>
      </c>
      <c r="C1684" t="s">
        <v>10179</v>
      </c>
      <c r="D1684" t="s">
        <v>8938</v>
      </c>
      <c r="E1684" s="21">
        <v>290.47179999999997</v>
      </c>
      <c r="L1684" s="23" t="str">
        <f>+_01_CODIGOS_Y_COSTOS_xlsm[[#This Row],[FABRICA]]&amp;_01_CODIGOS_Y_COSTOS_xlsm[[#This Row],[CODIGO]]</f>
        <v>SKOTNICAD01I00202036</v>
      </c>
    </row>
    <row r="1685" spans="1:12" x14ac:dyDescent="0.35">
      <c r="A1685" t="s">
        <v>9997</v>
      </c>
      <c r="B1685" s="23" t="s">
        <v>2597</v>
      </c>
      <c r="C1685" t="s">
        <v>10180</v>
      </c>
      <c r="D1685" t="s">
        <v>8939</v>
      </c>
      <c r="E1685" s="21">
        <v>213.27260000000001</v>
      </c>
      <c r="L1685" s="23" t="str">
        <f>+_01_CODIGOS_Y_COSTOS_xlsm[[#This Row],[FABRICA]]&amp;_01_CODIGOS_Y_COSTOS_xlsm[[#This Row],[CODIGO]]</f>
        <v>SKOTNICAD01I0012129</v>
      </c>
    </row>
    <row r="1686" spans="1:12" x14ac:dyDescent="0.35">
      <c r="A1686" t="s">
        <v>9997</v>
      </c>
      <c r="B1686" s="23" t="s">
        <v>2598</v>
      </c>
      <c r="C1686" t="s">
        <v>10181</v>
      </c>
      <c r="D1686" t="s">
        <v>8940</v>
      </c>
      <c r="E1686" s="21">
        <v>291.2516</v>
      </c>
      <c r="L1686" s="23" t="str">
        <f>+_01_CODIGOS_Y_COSTOS_xlsm[[#This Row],[FABRICA]]&amp;_01_CODIGOS_Y_COSTOS_xlsm[[#This Row],[CODIGO]]</f>
        <v>SKOTNICAD01I00202137</v>
      </c>
    </row>
    <row r="1687" spans="1:12" x14ac:dyDescent="0.35">
      <c r="A1687" t="s">
        <v>9997</v>
      </c>
      <c r="B1687" s="23" t="s">
        <v>2599</v>
      </c>
      <c r="C1687" t="s">
        <v>10182</v>
      </c>
      <c r="D1687" t="s">
        <v>8941</v>
      </c>
      <c r="E1687" s="21">
        <v>213.27260000000001</v>
      </c>
      <c r="L1687" s="23" t="str">
        <f>+_01_CODIGOS_Y_COSTOS_xlsm[[#This Row],[FABRICA]]&amp;_01_CODIGOS_Y_COSTOS_xlsm[[#This Row],[CODIGO]]</f>
        <v>SKOTNICAD01I0012230</v>
      </c>
    </row>
    <row r="1688" spans="1:12" x14ac:dyDescent="0.35">
      <c r="A1688" t="s">
        <v>9997</v>
      </c>
      <c r="B1688" s="23" t="s">
        <v>2600</v>
      </c>
      <c r="C1688" t="s">
        <v>10183</v>
      </c>
      <c r="D1688" t="s">
        <v>8942</v>
      </c>
      <c r="E1688" s="21">
        <v>291.2516</v>
      </c>
      <c r="L1688" s="23" t="str">
        <f>+_01_CODIGOS_Y_COSTOS_xlsm[[#This Row],[FABRICA]]&amp;_01_CODIGOS_Y_COSTOS_xlsm[[#This Row],[CODIGO]]</f>
        <v>SKOTNICAD01I00202238</v>
      </c>
    </row>
    <row r="1689" spans="1:12" x14ac:dyDescent="0.35">
      <c r="A1689" t="s">
        <v>9997</v>
      </c>
      <c r="B1689" s="23" t="s">
        <v>2601</v>
      </c>
      <c r="C1689" t="s">
        <v>10184</v>
      </c>
      <c r="D1689" t="s">
        <v>8943</v>
      </c>
      <c r="E1689" s="21">
        <v>214.1823</v>
      </c>
      <c r="L1689" s="23" t="str">
        <f>+_01_CODIGOS_Y_COSTOS_xlsm[[#This Row],[FABRICA]]&amp;_01_CODIGOS_Y_COSTOS_xlsm[[#This Row],[CODIGO]]</f>
        <v>SKOTNICAD01I0012331</v>
      </c>
    </row>
    <row r="1690" spans="1:12" x14ac:dyDescent="0.35">
      <c r="A1690" t="s">
        <v>9997</v>
      </c>
      <c r="B1690" s="23" t="s">
        <v>2602</v>
      </c>
      <c r="C1690" t="s">
        <v>10185</v>
      </c>
      <c r="D1690" t="s">
        <v>8944</v>
      </c>
      <c r="E1690" s="21">
        <v>350.45060000000001</v>
      </c>
      <c r="L1690" s="23" t="str">
        <f>+_01_CODIGOS_Y_COSTOS_xlsm[[#This Row],[FABRICA]]&amp;_01_CODIGOS_Y_COSTOS_xlsm[[#This Row],[CODIGO]]</f>
        <v>SKOTNICAD01I00202339</v>
      </c>
    </row>
    <row r="1691" spans="1:12" x14ac:dyDescent="0.35">
      <c r="A1691" t="s">
        <v>9997</v>
      </c>
      <c r="B1691" s="23" t="s">
        <v>2603</v>
      </c>
      <c r="C1691" t="s">
        <v>10186</v>
      </c>
      <c r="D1691" t="s">
        <v>8945</v>
      </c>
      <c r="E1691" s="21">
        <v>214.1823</v>
      </c>
      <c r="L1691" s="23" t="str">
        <f>+_01_CODIGOS_Y_COSTOS_xlsm[[#This Row],[FABRICA]]&amp;_01_CODIGOS_Y_COSTOS_xlsm[[#This Row],[CODIGO]]</f>
        <v>SKOTNICAD01I0012432</v>
      </c>
    </row>
    <row r="1692" spans="1:12" x14ac:dyDescent="0.35">
      <c r="A1692" t="s">
        <v>9997</v>
      </c>
      <c r="B1692" s="23" t="s">
        <v>2604</v>
      </c>
      <c r="C1692" t="s">
        <v>10187</v>
      </c>
      <c r="D1692" t="s">
        <v>8946</v>
      </c>
      <c r="E1692" s="21">
        <v>352.0752</v>
      </c>
      <c r="L1692" s="23" t="str">
        <f>+_01_CODIGOS_Y_COSTOS_xlsm[[#This Row],[FABRICA]]&amp;_01_CODIGOS_Y_COSTOS_xlsm[[#This Row],[CODIGO]]</f>
        <v>SKOTNICAD01I00202440</v>
      </c>
    </row>
    <row r="1693" spans="1:12" x14ac:dyDescent="0.35">
      <c r="A1693" t="s">
        <v>9997</v>
      </c>
      <c r="B1693" s="23" t="s">
        <v>2605</v>
      </c>
      <c r="C1693" t="s">
        <v>10188</v>
      </c>
      <c r="D1693" t="s">
        <v>8947</v>
      </c>
      <c r="E1693" s="21">
        <v>214.1823</v>
      </c>
      <c r="L1693" s="23" t="str">
        <f>+_01_CODIGOS_Y_COSTOS_xlsm[[#This Row],[FABRICA]]&amp;_01_CODIGOS_Y_COSTOS_xlsm[[#This Row],[CODIGO]]</f>
        <v>SKOTNICAD01I0012533</v>
      </c>
    </row>
    <row r="1694" spans="1:12" x14ac:dyDescent="0.35">
      <c r="A1694" t="s">
        <v>9997</v>
      </c>
      <c r="B1694" s="23" t="s">
        <v>2606</v>
      </c>
      <c r="C1694" t="s">
        <v>10189</v>
      </c>
      <c r="D1694" t="s">
        <v>8948</v>
      </c>
      <c r="E1694" s="21">
        <v>352.0752</v>
      </c>
      <c r="L1694" s="23" t="str">
        <f>+_01_CODIGOS_Y_COSTOS_xlsm[[#This Row],[FABRICA]]&amp;_01_CODIGOS_Y_COSTOS_xlsm[[#This Row],[CODIGO]]</f>
        <v>SKOTNICAD01I00202541</v>
      </c>
    </row>
    <row r="1695" spans="1:12" x14ac:dyDescent="0.35">
      <c r="A1695" t="s">
        <v>9997</v>
      </c>
      <c r="B1695" s="23" t="s">
        <v>2607</v>
      </c>
      <c r="C1695" t="s">
        <v>10190</v>
      </c>
      <c r="D1695" t="s">
        <v>8949</v>
      </c>
      <c r="E1695" s="21">
        <v>285.01319999999998</v>
      </c>
      <c r="L1695" s="23" t="str">
        <f>+_01_CODIGOS_Y_COSTOS_xlsm[[#This Row],[FABRICA]]&amp;_01_CODIGOS_Y_COSTOS_xlsm[[#This Row],[CODIGO]]</f>
        <v>SKOTNICAD01I0012634</v>
      </c>
    </row>
    <row r="1696" spans="1:12" x14ac:dyDescent="0.35">
      <c r="A1696" t="s">
        <v>9997</v>
      </c>
      <c r="B1696" s="23" t="s">
        <v>2608</v>
      </c>
      <c r="C1696" t="s">
        <v>10191</v>
      </c>
      <c r="D1696" t="s">
        <v>8950</v>
      </c>
      <c r="E1696" s="21">
        <v>352.79</v>
      </c>
      <c r="L1696" s="23" t="str">
        <f>+_01_CODIGOS_Y_COSTOS_xlsm[[#This Row],[FABRICA]]&amp;_01_CODIGOS_Y_COSTOS_xlsm[[#This Row],[CODIGO]]</f>
        <v>SKOTNICAD01I00202642</v>
      </c>
    </row>
    <row r="1697" spans="1:12" x14ac:dyDescent="0.35">
      <c r="A1697" t="s">
        <v>9997</v>
      </c>
      <c r="B1697" s="23" t="s">
        <v>2609</v>
      </c>
      <c r="C1697" t="s">
        <v>10192</v>
      </c>
      <c r="D1697" t="s">
        <v>8951</v>
      </c>
      <c r="E1697" s="21">
        <v>285.01319999999998</v>
      </c>
      <c r="L1697" s="23" t="str">
        <f>+_01_CODIGOS_Y_COSTOS_xlsm[[#This Row],[FABRICA]]&amp;_01_CODIGOS_Y_COSTOS_xlsm[[#This Row],[CODIGO]]</f>
        <v>SKOTNICAD01I0012735</v>
      </c>
    </row>
    <row r="1698" spans="1:12" x14ac:dyDescent="0.35">
      <c r="A1698" t="s">
        <v>9997</v>
      </c>
      <c r="B1698" s="23" t="s">
        <v>2610</v>
      </c>
      <c r="C1698" t="s">
        <v>10193</v>
      </c>
      <c r="D1698" t="s">
        <v>8952</v>
      </c>
      <c r="E1698" s="21">
        <v>352.79</v>
      </c>
      <c r="L1698" s="23" t="str">
        <f>+_01_CODIGOS_Y_COSTOS_xlsm[[#This Row],[FABRICA]]&amp;_01_CODIGOS_Y_COSTOS_xlsm[[#This Row],[CODIGO]]</f>
        <v>SKOTNICAD01I00202743</v>
      </c>
    </row>
    <row r="1699" spans="1:12" x14ac:dyDescent="0.35">
      <c r="A1699" t="s">
        <v>9997</v>
      </c>
      <c r="B1699" s="23" t="s">
        <v>2611</v>
      </c>
      <c r="C1699" t="s">
        <v>10194</v>
      </c>
      <c r="D1699" t="s">
        <v>8953</v>
      </c>
      <c r="E1699" s="21">
        <v>285.01319999999998</v>
      </c>
      <c r="L1699" s="23" t="str">
        <f>+_01_CODIGOS_Y_COSTOS_xlsm[[#This Row],[FABRICA]]&amp;_01_CODIGOS_Y_COSTOS_xlsm[[#This Row],[CODIGO]]</f>
        <v>SKOTNICAD01I0012836</v>
      </c>
    </row>
    <row r="1700" spans="1:12" x14ac:dyDescent="0.35">
      <c r="A1700" t="s">
        <v>9997</v>
      </c>
      <c r="B1700" s="23" t="s">
        <v>2612</v>
      </c>
      <c r="C1700" t="s">
        <v>10195</v>
      </c>
      <c r="D1700" t="s">
        <v>8954</v>
      </c>
      <c r="E1700" s="21">
        <v>418.35730000000001</v>
      </c>
      <c r="L1700" s="23" t="str">
        <f>+_01_CODIGOS_Y_COSTOS_xlsm[[#This Row],[FABRICA]]&amp;_01_CODIGOS_Y_COSTOS_xlsm[[#This Row],[CODIGO]]</f>
        <v>SKOTNICAD01I00202844</v>
      </c>
    </row>
    <row r="1701" spans="1:12" x14ac:dyDescent="0.35">
      <c r="A1701" t="s">
        <v>9997</v>
      </c>
      <c r="B1701" s="23" t="s">
        <v>2613</v>
      </c>
      <c r="C1701" t="s">
        <v>10196</v>
      </c>
      <c r="D1701" t="s">
        <v>8955</v>
      </c>
      <c r="E1701" s="21">
        <v>285.923</v>
      </c>
      <c r="L1701" s="23" t="str">
        <f>+_01_CODIGOS_Y_COSTOS_xlsm[[#This Row],[FABRICA]]&amp;_01_CODIGOS_Y_COSTOS_xlsm[[#This Row],[CODIGO]]</f>
        <v>SKOTNICAD01I0012937</v>
      </c>
    </row>
    <row r="1702" spans="1:12" x14ac:dyDescent="0.35">
      <c r="A1702" t="s">
        <v>9997</v>
      </c>
      <c r="B1702" s="23" t="s">
        <v>2614</v>
      </c>
      <c r="C1702" t="s">
        <v>10197</v>
      </c>
      <c r="D1702" t="s">
        <v>8956</v>
      </c>
      <c r="E1702" s="21">
        <v>418.35730000000001</v>
      </c>
      <c r="L1702" s="23" t="str">
        <f>+_01_CODIGOS_Y_COSTOS_xlsm[[#This Row],[FABRICA]]&amp;_01_CODIGOS_Y_COSTOS_xlsm[[#This Row],[CODIGO]]</f>
        <v>SKOTNICAD01I00202945</v>
      </c>
    </row>
    <row r="1703" spans="1:12" x14ac:dyDescent="0.35">
      <c r="A1703" t="s">
        <v>9997</v>
      </c>
      <c r="B1703" s="23" t="s">
        <v>2615</v>
      </c>
      <c r="C1703" t="s">
        <v>10198</v>
      </c>
      <c r="D1703" t="s">
        <v>8957</v>
      </c>
      <c r="E1703" s="21">
        <v>285.923</v>
      </c>
      <c r="L1703" s="23" t="str">
        <f>+_01_CODIGOS_Y_COSTOS_xlsm[[#This Row],[FABRICA]]&amp;_01_CODIGOS_Y_COSTOS_xlsm[[#This Row],[CODIGO]]</f>
        <v>SKOTNICAD01I0013038</v>
      </c>
    </row>
    <row r="1704" spans="1:12" x14ac:dyDescent="0.35">
      <c r="A1704" t="s">
        <v>9997</v>
      </c>
      <c r="B1704" s="23" t="s">
        <v>2616</v>
      </c>
      <c r="C1704" t="s">
        <v>10199</v>
      </c>
      <c r="D1704" t="s">
        <v>8958</v>
      </c>
      <c r="E1704" s="21">
        <v>419.8519</v>
      </c>
      <c r="L1704" s="23" t="str">
        <f>+_01_CODIGOS_Y_COSTOS_xlsm[[#This Row],[FABRICA]]&amp;_01_CODIGOS_Y_COSTOS_xlsm[[#This Row],[CODIGO]]</f>
        <v>SKOTNICAD01I00203046</v>
      </c>
    </row>
    <row r="1705" spans="1:12" x14ac:dyDescent="0.35">
      <c r="A1705" t="s">
        <v>9997</v>
      </c>
      <c r="B1705" s="23" t="s">
        <v>2618</v>
      </c>
      <c r="C1705" t="s">
        <v>10200</v>
      </c>
      <c r="D1705" t="s">
        <v>8959</v>
      </c>
      <c r="E1705" s="21">
        <v>344.34230000000002</v>
      </c>
      <c r="L1705" s="23" t="str">
        <f>+_01_CODIGOS_Y_COSTOS_xlsm[[#This Row],[FABRICA]]&amp;_01_CODIGOS_Y_COSTOS_xlsm[[#This Row],[CODIGO]]</f>
        <v>SKOTNICAD01I0013139</v>
      </c>
    </row>
    <row r="1706" spans="1:12" x14ac:dyDescent="0.35">
      <c r="A1706" t="s">
        <v>9997</v>
      </c>
      <c r="B1706" s="23" t="s">
        <v>2619</v>
      </c>
      <c r="C1706" t="s">
        <v>10201</v>
      </c>
      <c r="D1706" t="s">
        <v>8960</v>
      </c>
      <c r="E1706" s="21">
        <v>420.43680000000001</v>
      </c>
      <c r="L1706" s="23" t="str">
        <f>+_01_CODIGOS_Y_COSTOS_xlsm[[#This Row],[FABRICA]]&amp;_01_CODIGOS_Y_COSTOS_xlsm[[#This Row],[CODIGO]]</f>
        <v>SKOTNICAD01I00203147</v>
      </c>
    </row>
    <row r="1707" spans="1:12" x14ac:dyDescent="0.35">
      <c r="A1707" t="s">
        <v>9997</v>
      </c>
      <c r="B1707" s="23" t="s">
        <v>2620</v>
      </c>
      <c r="C1707" t="s">
        <v>10202</v>
      </c>
      <c r="D1707" t="s">
        <v>8961</v>
      </c>
      <c r="E1707" s="21">
        <v>344.34230000000002</v>
      </c>
      <c r="L1707" s="23" t="str">
        <f>+_01_CODIGOS_Y_COSTOS_xlsm[[#This Row],[FABRICA]]&amp;_01_CODIGOS_Y_COSTOS_xlsm[[#This Row],[CODIGO]]</f>
        <v>SKOTNICAD01I0013240</v>
      </c>
    </row>
    <row r="1708" spans="1:12" x14ac:dyDescent="0.35">
      <c r="A1708" t="s">
        <v>9997</v>
      </c>
      <c r="B1708" s="23" t="s">
        <v>2621</v>
      </c>
      <c r="C1708" t="s">
        <v>10203</v>
      </c>
      <c r="D1708" t="s">
        <v>8962</v>
      </c>
      <c r="E1708" s="21">
        <v>420.43680000000001</v>
      </c>
      <c r="L1708" s="23" t="str">
        <f>+_01_CODIGOS_Y_COSTOS_xlsm[[#This Row],[FABRICA]]&amp;_01_CODIGOS_Y_COSTOS_xlsm[[#This Row],[CODIGO]]</f>
        <v>SKOTNICAD01I00203248</v>
      </c>
    </row>
    <row r="1709" spans="1:12" x14ac:dyDescent="0.35">
      <c r="A1709" t="s">
        <v>9997</v>
      </c>
      <c r="B1709" s="23" t="s">
        <v>2622</v>
      </c>
      <c r="C1709" t="s">
        <v>10204</v>
      </c>
      <c r="D1709" t="s">
        <v>8963</v>
      </c>
      <c r="E1709" s="21">
        <v>344.34230000000002</v>
      </c>
      <c r="L1709" s="23" t="str">
        <f>+_01_CODIGOS_Y_COSTOS_xlsm[[#This Row],[FABRICA]]&amp;_01_CODIGOS_Y_COSTOS_xlsm[[#This Row],[CODIGO]]</f>
        <v>SKOTNICAD01I0013341</v>
      </c>
    </row>
    <row r="1710" spans="1:12" x14ac:dyDescent="0.35">
      <c r="A1710" t="s">
        <v>9997</v>
      </c>
      <c r="B1710" s="23" t="s">
        <v>2623</v>
      </c>
      <c r="C1710" t="s">
        <v>10205</v>
      </c>
      <c r="D1710" t="s">
        <v>8964</v>
      </c>
      <c r="E1710" s="21">
        <v>493.0872</v>
      </c>
      <c r="L1710" s="23" t="str">
        <f>+_01_CODIGOS_Y_COSTOS_xlsm[[#This Row],[FABRICA]]&amp;_01_CODIGOS_Y_COSTOS_xlsm[[#This Row],[CODIGO]]</f>
        <v>SKOTNICAD01I00203349</v>
      </c>
    </row>
    <row r="1711" spans="1:12" x14ac:dyDescent="0.35">
      <c r="A1711" t="s">
        <v>9997</v>
      </c>
      <c r="B1711" s="23" t="s">
        <v>2624</v>
      </c>
      <c r="C1711" t="s">
        <v>10206</v>
      </c>
      <c r="D1711" t="s">
        <v>8965</v>
      </c>
      <c r="E1711" s="21">
        <v>344.34230000000002</v>
      </c>
      <c r="L1711" s="23" t="str">
        <f>+_01_CODIGOS_Y_COSTOS_xlsm[[#This Row],[FABRICA]]&amp;_01_CODIGOS_Y_COSTOS_xlsm[[#This Row],[CODIGO]]</f>
        <v>SKOTNICAD01I0013442</v>
      </c>
    </row>
    <row r="1712" spans="1:12" x14ac:dyDescent="0.35">
      <c r="A1712" t="s">
        <v>9997</v>
      </c>
      <c r="B1712" s="23" t="s">
        <v>2625</v>
      </c>
      <c r="C1712" t="s">
        <v>10207</v>
      </c>
      <c r="D1712" t="s">
        <v>8966</v>
      </c>
      <c r="E1712" s="21">
        <v>493.0872</v>
      </c>
      <c r="L1712" s="23" t="str">
        <f>+_01_CODIGOS_Y_COSTOS_xlsm[[#This Row],[FABRICA]]&amp;_01_CODIGOS_Y_COSTOS_xlsm[[#This Row],[CODIGO]]</f>
        <v>SKOTNICAD01I00203450</v>
      </c>
    </row>
    <row r="1713" spans="1:12" x14ac:dyDescent="0.35">
      <c r="A1713" t="s">
        <v>9997</v>
      </c>
      <c r="B1713" s="23" t="s">
        <v>2626</v>
      </c>
      <c r="C1713" t="s">
        <v>10208</v>
      </c>
      <c r="D1713" t="s">
        <v>8967</v>
      </c>
      <c r="E1713" s="21">
        <v>345.12209999999999</v>
      </c>
      <c r="L1713" s="23" t="str">
        <f>+_01_CODIGOS_Y_COSTOS_xlsm[[#This Row],[FABRICA]]&amp;_01_CODIGOS_Y_COSTOS_xlsm[[#This Row],[CODIGO]]</f>
        <v>SKOTNICAD01I0013543</v>
      </c>
    </row>
    <row r="1714" spans="1:12" x14ac:dyDescent="0.35">
      <c r="A1714" t="s">
        <v>9997</v>
      </c>
      <c r="B1714" s="23" t="s">
        <v>2627</v>
      </c>
      <c r="C1714" t="s">
        <v>10209</v>
      </c>
      <c r="D1714" t="s">
        <v>8968</v>
      </c>
      <c r="E1714" s="21">
        <v>493.6721</v>
      </c>
      <c r="L1714" s="23" t="str">
        <f>+_01_CODIGOS_Y_COSTOS_xlsm[[#This Row],[FABRICA]]&amp;_01_CODIGOS_Y_COSTOS_xlsm[[#This Row],[CODIGO]]</f>
        <v>SKOTNICAD01I00203551</v>
      </c>
    </row>
    <row r="1715" spans="1:12" x14ac:dyDescent="0.35">
      <c r="A1715" t="s">
        <v>9997</v>
      </c>
      <c r="B1715" s="23" t="s">
        <v>2628</v>
      </c>
      <c r="C1715" t="s">
        <v>10210</v>
      </c>
      <c r="D1715" t="s">
        <v>8969</v>
      </c>
      <c r="E1715" s="21">
        <v>409.77960000000002</v>
      </c>
      <c r="L1715" s="23" t="str">
        <f>+_01_CODIGOS_Y_COSTOS_xlsm[[#This Row],[FABRICA]]&amp;_01_CODIGOS_Y_COSTOS_xlsm[[#This Row],[CODIGO]]</f>
        <v>SKOTNICAD01I0013644</v>
      </c>
    </row>
    <row r="1716" spans="1:12" x14ac:dyDescent="0.35">
      <c r="A1716" t="s">
        <v>9997</v>
      </c>
      <c r="B1716" s="23" t="s">
        <v>2629</v>
      </c>
      <c r="C1716" t="s">
        <v>10211</v>
      </c>
      <c r="D1716" t="s">
        <v>8970</v>
      </c>
      <c r="E1716" s="21">
        <v>493.6721</v>
      </c>
      <c r="L1716" s="23" t="str">
        <f>+_01_CODIGOS_Y_COSTOS_xlsm[[#This Row],[FABRICA]]&amp;_01_CODIGOS_Y_COSTOS_xlsm[[#This Row],[CODIGO]]</f>
        <v>SKOTNICAD01I00203652</v>
      </c>
    </row>
    <row r="1717" spans="1:12" x14ac:dyDescent="0.35">
      <c r="A1717" t="s">
        <v>9997</v>
      </c>
      <c r="B1717" s="23" t="s">
        <v>2630</v>
      </c>
      <c r="C1717" t="s">
        <v>10212</v>
      </c>
      <c r="D1717" t="s">
        <v>8971</v>
      </c>
      <c r="E1717" s="21">
        <v>409.77960000000002</v>
      </c>
      <c r="L1717" s="23" t="str">
        <f>+_01_CODIGOS_Y_COSTOS_xlsm[[#This Row],[FABRICA]]&amp;_01_CODIGOS_Y_COSTOS_xlsm[[#This Row],[CODIGO]]</f>
        <v>SKOTNICAD01I0013745</v>
      </c>
    </row>
    <row r="1718" spans="1:12" x14ac:dyDescent="0.35">
      <c r="A1718" t="s">
        <v>9997</v>
      </c>
      <c r="B1718" s="23" t="s">
        <v>2631</v>
      </c>
      <c r="C1718" t="s">
        <v>10213</v>
      </c>
      <c r="D1718" t="s">
        <v>8972</v>
      </c>
      <c r="E1718" s="21">
        <v>494.51679999999999</v>
      </c>
      <c r="L1718" s="23" t="str">
        <f>+_01_CODIGOS_Y_COSTOS_xlsm[[#This Row],[FABRICA]]&amp;_01_CODIGOS_Y_COSTOS_xlsm[[#This Row],[CODIGO]]</f>
        <v>SKOTNICAD01I00203753</v>
      </c>
    </row>
    <row r="1719" spans="1:12" x14ac:dyDescent="0.35">
      <c r="A1719" t="s">
        <v>9997</v>
      </c>
      <c r="B1719" s="23" t="s">
        <v>2632</v>
      </c>
      <c r="C1719" t="s">
        <v>10214</v>
      </c>
      <c r="D1719" t="s">
        <v>8973</v>
      </c>
      <c r="E1719" s="21">
        <v>409.77960000000002</v>
      </c>
      <c r="L1719" s="23" t="str">
        <f>+_01_CODIGOS_Y_COSTOS_xlsm[[#This Row],[FABRICA]]&amp;_01_CODIGOS_Y_COSTOS_xlsm[[#This Row],[CODIGO]]</f>
        <v>SKOTNICAD01I0013846</v>
      </c>
    </row>
    <row r="1720" spans="1:12" x14ac:dyDescent="0.35">
      <c r="A1720" t="s">
        <v>9997</v>
      </c>
      <c r="B1720" s="23" t="s">
        <v>2633</v>
      </c>
      <c r="C1720" t="s">
        <v>10215</v>
      </c>
      <c r="D1720" t="s">
        <v>8974</v>
      </c>
      <c r="E1720" s="21">
        <v>574.70519999999999</v>
      </c>
      <c r="L1720" s="23" t="str">
        <f>+_01_CODIGOS_Y_COSTOS_xlsm[[#This Row],[FABRICA]]&amp;_01_CODIGOS_Y_COSTOS_xlsm[[#This Row],[CODIGO]]</f>
        <v>SKOTNICAD01I00203854</v>
      </c>
    </row>
    <row r="1721" spans="1:12" x14ac:dyDescent="0.35">
      <c r="A1721" t="s">
        <v>9997</v>
      </c>
      <c r="B1721" s="23" t="s">
        <v>2634</v>
      </c>
      <c r="C1721" t="s">
        <v>10216</v>
      </c>
      <c r="D1721" t="s">
        <v>8975</v>
      </c>
      <c r="E1721" s="21">
        <v>411.4042</v>
      </c>
      <c r="L1721" s="23" t="str">
        <f>+_01_CODIGOS_Y_COSTOS_xlsm[[#This Row],[FABRICA]]&amp;_01_CODIGOS_Y_COSTOS_xlsm[[#This Row],[CODIGO]]</f>
        <v>SKOTNICAD01I0013947</v>
      </c>
    </row>
    <row r="1722" spans="1:12" x14ac:dyDescent="0.35">
      <c r="A1722" t="s">
        <v>9997</v>
      </c>
      <c r="B1722" s="23" t="s">
        <v>2635</v>
      </c>
      <c r="C1722" t="s">
        <v>10217</v>
      </c>
      <c r="D1722" t="s">
        <v>8976</v>
      </c>
      <c r="E1722" s="21">
        <v>575.54999999999995</v>
      </c>
      <c r="L1722" s="23" t="str">
        <f>+_01_CODIGOS_Y_COSTOS_xlsm[[#This Row],[FABRICA]]&amp;_01_CODIGOS_Y_COSTOS_xlsm[[#This Row],[CODIGO]]</f>
        <v>SKOTNICAD01I00203955</v>
      </c>
    </row>
    <row r="1723" spans="1:12" x14ac:dyDescent="0.35">
      <c r="A1723" t="s">
        <v>9997</v>
      </c>
      <c r="B1723" s="23" t="s">
        <v>2636</v>
      </c>
      <c r="C1723" t="s">
        <v>10218</v>
      </c>
      <c r="D1723" t="s">
        <v>8977</v>
      </c>
      <c r="E1723" s="21">
        <v>411.4042</v>
      </c>
      <c r="L1723" s="23" t="str">
        <f>+_01_CODIGOS_Y_COSTOS_xlsm[[#This Row],[FABRICA]]&amp;_01_CODIGOS_Y_COSTOS_xlsm[[#This Row],[CODIGO]]</f>
        <v>SKOTNICAD01I0014048</v>
      </c>
    </row>
    <row r="1724" spans="1:12" x14ac:dyDescent="0.35">
      <c r="A1724" t="s">
        <v>9997</v>
      </c>
      <c r="B1724" s="23" t="s">
        <v>2637</v>
      </c>
      <c r="C1724" t="s">
        <v>10219</v>
      </c>
      <c r="D1724" t="s">
        <v>8978</v>
      </c>
      <c r="E1724" s="21">
        <v>575.54999999999995</v>
      </c>
      <c r="L1724" s="23" t="str">
        <f>+_01_CODIGOS_Y_COSTOS_xlsm[[#This Row],[FABRICA]]&amp;_01_CODIGOS_Y_COSTOS_xlsm[[#This Row],[CODIGO]]</f>
        <v>SKOTNICAD01I00204056</v>
      </c>
    </row>
    <row r="1725" spans="1:12" x14ac:dyDescent="0.35">
      <c r="A1725" t="s">
        <v>9997</v>
      </c>
      <c r="B1725" s="23" t="s">
        <v>2638</v>
      </c>
      <c r="C1725" t="s">
        <v>10220</v>
      </c>
      <c r="D1725" t="s">
        <v>8979</v>
      </c>
      <c r="E1725" s="21">
        <v>483.07990000000001</v>
      </c>
      <c r="L1725" s="23" t="str">
        <f>+_01_CODIGOS_Y_COSTOS_xlsm[[#This Row],[FABRICA]]&amp;_01_CODIGOS_Y_COSTOS_xlsm[[#This Row],[CODIGO]]</f>
        <v>SKOTNICAD01I0014149</v>
      </c>
    </row>
    <row r="1726" spans="1:12" x14ac:dyDescent="0.35">
      <c r="A1726" t="s">
        <v>9997</v>
      </c>
      <c r="B1726" s="23" t="s">
        <v>2639</v>
      </c>
      <c r="C1726" t="s">
        <v>10221</v>
      </c>
      <c r="D1726" t="s">
        <v>8980</v>
      </c>
      <c r="E1726" s="21">
        <v>576.13480000000004</v>
      </c>
      <c r="L1726" s="23" t="str">
        <f>+_01_CODIGOS_Y_COSTOS_xlsm[[#This Row],[FABRICA]]&amp;_01_CODIGOS_Y_COSTOS_xlsm[[#This Row],[CODIGO]]</f>
        <v>SKOTNICAD01I00204157</v>
      </c>
    </row>
    <row r="1727" spans="1:12" x14ac:dyDescent="0.35">
      <c r="A1727" t="s">
        <v>9997</v>
      </c>
      <c r="B1727" s="23" t="s">
        <v>2640</v>
      </c>
      <c r="C1727" t="s">
        <v>10222</v>
      </c>
      <c r="D1727" t="s">
        <v>8981</v>
      </c>
      <c r="E1727" s="21">
        <v>483.59980000000002</v>
      </c>
      <c r="L1727" s="23" t="str">
        <f>+_01_CODIGOS_Y_COSTOS_xlsm[[#This Row],[FABRICA]]&amp;_01_CODIGOS_Y_COSTOS_xlsm[[#This Row],[CODIGO]]</f>
        <v>SKOTNICAD01I0014250</v>
      </c>
    </row>
    <row r="1728" spans="1:12" x14ac:dyDescent="0.35">
      <c r="A1728" t="s">
        <v>9997</v>
      </c>
      <c r="B1728" s="23" t="s">
        <v>2641</v>
      </c>
      <c r="C1728" t="s">
        <v>10223</v>
      </c>
      <c r="D1728" t="s">
        <v>8982</v>
      </c>
      <c r="E1728" s="21">
        <v>576.13480000000004</v>
      </c>
      <c r="L1728" s="23" t="str">
        <f>+_01_CODIGOS_Y_COSTOS_xlsm[[#This Row],[FABRICA]]&amp;_01_CODIGOS_Y_COSTOS_xlsm[[#This Row],[CODIGO]]</f>
        <v>SKOTNICAD01I00204258</v>
      </c>
    </row>
    <row r="1729" spans="1:12" x14ac:dyDescent="0.35">
      <c r="A1729" t="s">
        <v>9997</v>
      </c>
      <c r="B1729" s="23" t="s">
        <v>2642</v>
      </c>
      <c r="C1729" t="s">
        <v>10224</v>
      </c>
      <c r="D1729" t="s">
        <v>8983</v>
      </c>
      <c r="E1729" s="21">
        <v>661.58680000000004</v>
      </c>
      <c r="L1729" s="23" t="str">
        <f>+_01_CODIGOS_Y_COSTOS_xlsm[[#This Row],[FABRICA]]&amp;_01_CODIGOS_Y_COSTOS_xlsm[[#This Row],[CODIGO]]</f>
        <v>SKOTNICAD01I00204359</v>
      </c>
    </row>
    <row r="1730" spans="1:12" x14ac:dyDescent="0.35">
      <c r="A1730" t="s">
        <v>9997</v>
      </c>
      <c r="B1730" s="23" t="s">
        <v>2643</v>
      </c>
      <c r="C1730" t="s">
        <v>10225</v>
      </c>
      <c r="D1730" t="s">
        <v>8984</v>
      </c>
      <c r="E1730" s="21">
        <v>661.58680000000004</v>
      </c>
      <c r="L1730" s="23" t="str">
        <f>+_01_CODIGOS_Y_COSTOS_xlsm[[#This Row],[FABRICA]]&amp;_01_CODIGOS_Y_COSTOS_xlsm[[#This Row],[CODIGO]]</f>
        <v>SKOTNICAD01I00204460</v>
      </c>
    </row>
    <row r="1731" spans="1:12" x14ac:dyDescent="0.35">
      <c r="A1731" t="s">
        <v>9997</v>
      </c>
      <c r="B1731" s="23" t="s">
        <v>2644</v>
      </c>
      <c r="C1731" t="s">
        <v>10226</v>
      </c>
      <c r="D1731" t="s">
        <v>8985</v>
      </c>
      <c r="E1731" s="21">
        <v>662.4316</v>
      </c>
      <c r="L1731" s="23" t="str">
        <f>+_01_CODIGOS_Y_COSTOS_xlsm[[#This Row],[FABRICA]]&amp;_01_CODIGOS_Y_COSTOS_xlsm[[#This Row],[CODIGO]]</f>
        <v>SKOTNICAD01I00204561</v>
      </c>
    </row>
    <row r="1732" spans="1:12" x14ac:dyDescent="0.35">
      <c r="A1732" t="s">
        <v>9997</v>
      </c>
      <c r="B1732" s="23" t="s">
        <v>2645</v>
      </c>
      <c r="C1732" t="s">
        <v>10227</v>
      </c>
      <c r="D1732" t="s">
        <v>8986</v>
      </c>
      <c r="E1732" s="21">
        <v>569.9615</v>
      </c>
      <c r="L1732" s="23" t="str">
        <f>+_01_CODIGOS_Y_COSTOS_xlsm[[#This Row],[FABRICA]]&amp;_01_CODIGOS_Y_COSTOS_xlsm[[#This Row],[CODIGO]]</f>
        <v>SKOTNICAD01I00204658</v>
      </c>
    </row>
    <row r="1733" spans="1:12" x14ac:dyDescent="0.35">
      <c r="A1733" t="s">
        <v>9997</v>
      </c>
      <c r="B1733" s="23" t="s">
        <v>2646</v>
      </c>
      <c r="C1733" t="s">
        <v>10228</v>
      </c>
      <c r="D1733" t="s">
        <v>8987</v>
      </c>
      <c r="E1733" s="21">
        <v>654.82870000000003</v>
      </c>
      <c r="L1733" s="23" t="str">
        <f>+_01_CODIGOS_Y_COSTOS_xlsm[[#This Row],[FABRICA]]&amp;_01_CODIGOS_Y_COSTOS_xlsm[[#This Row],[CODIGO]]</f>
        <v>SKOTNICAD01I00204759</v>
      </c>
    </row>
    <row r="1734" spans="1:12" x14ac:dyDescent="0.35">
      <c r="A1734" t="s">
        <v>9997</v>
      </c>
      <c r="B1734" s="23" t="s">
        <v>2647</v>
      </c>
      <c r="C1734" t="s">
        <v>10229</v>
      </c>
      <c r="D1734" t="s">
        <v>8988</v>
      </c>
      <c r="E1734" s="21">
        <v>655.54349999999999</v>
      </c>
      <c r="L1734" s="23" t="str">
        <f>+_01_CODIGOS_Y_COSTOS_xlsm[[#This Row],[FABRICA]]&amp;_01_CODIGOS_Y_COSTOS_xlsm[[#This Row],[CODIGO]]</f>
        <v>SKOTNICAD01I00204860</v>
      </c>
    </row>
    <row r="1735" spans="1:12" x14ac:dyDescent="0.35">
      <c r="A1735" t="s">
        <v>9997</v>
      </c>
      <c r="B1735" s="23" t="s">
        <v>2648</v>
      </c>
      <c r="C1735" t="s">
        <v>10230</v>
      </c>
      <c r="D1735" t="s">
        <v>8989</v>
      </c>
      <c r="E1735" s="21">
        <v>655.54349999999999</v>
      </c>
      <c r="L1735" s="23" t="str">
        <f>+_01_CODIGOS_Y_COSTOS_xlsm[[#This Row],[FABRICA]]&amp;_01_CODIGOS_Y_COSTOS_xlsm[[#This Row],[CODIGO]]</f>
        <v>SKOTNICAD01I00204961</v>
      </c>
    </row>
    <row r="1736" spans="1:12" x14ac:dyDescent="0.35">
      <c r="A1736" t="s">
        <v>9997</v>
      </c>
      <c r="B1736" s="23" t="s">
        <v>2649</v>
      </c>
      <c r="C1736" t="s">
        <v>10231</v>
      </c>
      <c r="D1736" t="s">
        <v>8990</v>
      </c>
      <c r="E1736" s="21">
        <v>657.81780000000003</v>
      </c>
      <c r="L1736" s="23" t="str">
        <f>+_01_CODIGOS_Y_COSTOS_xlsm[[#This Row],[FABRICA]]&amp;_01_CODIGOS_Y_COSTOS_xlsm[[#This Row],[CODIGO]]</f>
        <v>SKOTNICAD01I00205062</v>
      </c>
    </row>
    <row r="1737" spans="1:12" x14ac:dyDescent="0.35">
      <c r="A1737" t="s">
        <v>9997</v>
      </c>
      <c r="B1737" s="23" t="s">
        <v>2650</v>
      </c>
      <c r="C1737" t="s">
        <v>10232</v>
      </c>
      <c r="D1737" t="s">
        <v>8991</v>
      </c>
      <c r="E1737" s="21">
        <v>657.81780000000003</v>
      </c>
      <c r="L1737" s="23" t="str">
        <f>+_01_CODIGOS_Y_COSTOS_xlsm[[#This Row],[FABRICA]]&amp;_01_CODIGOS_Y_COSTOS_xlsm[[#This Row],[CODIGO]]</f>
        <v>SKOTNICAD01I00205163</v>
      </c>
    </row>
    <row r="1738" spans="1:12" x14ac:dyDescent="0.35">
      <c r="A1738" t="s">
        <v>9997</v>
      </c>
      <c r="B1738" s="23" t="s">
        <v>2651</v>
      </c>
      <c r="C1738" t="s">
        <v>10233</v>
      </c>
      <c r="D1738" t="s">
        <v>8992</v>
      </c>
      <c r="E1738" s="21">
        <v>782.51930000000004</v>
      </c>
      <c r="L1738" s="23" t="str">
        <f>+_01_CODIGOS_Y_COSTOS_xlsm[[#This Row],[FABRICA]]&amp;_01_CODIGOS_Y_COSTOS_xlsm[[#This Row],[CODIGO]]</f>
        <v>SKOTNICAD01I00205264</v>
      </c>
    </row>
    <row r="1739" spans="1:12" x14ac:dyDescent="0.35">
      <c r="A1739" t="s">
        <v>9997</v>
      </c>
      <c r="B1739" s="23" t="s">
        <v>2652</v>
      </c>
      <c r="C1739" t="s">
        <v>10234</v>
      </c>
      <c r="D1739" t="s">
        <v>8993</v>
      </c>
      <c r="E1739" s="21">
        <v>782.51930000000004</v>
      </c>
      <c r="L1739" s="23" t="str">
        <f>+_01_CODIGOS_Y_COSTOS_xlsm[[#This Row],[FABRICA]]&amp;_01_CODIGOS_Y_COSTOS_xlsm[[#This Row],[CODIGO]]</f>
        <v>SKOTNICAD01I00205365</v>
      </c>
    </row>
    <row r="1740" spans="1:12" x14ac:dyDescent="0.35">
      <c r="A1740" t="s">
        <v>9997</v>
      </c>
      <c r="B1740" s="23" t="s">
        <v>2653</v>
      </c>
      <c r="C1740" t="s">
        <v>10235</v>
      </c>
      <c r="D1740" t="s">
        <v>8994</v>
      </c>
      <c r="E1740" s="21">
        <v>784.14380000000006</v>
      </c>
      <c r="L1740" s="23" t="str">
        <f>+_01_CODIGOS_Y_COSTOS_xlsm[[#This Row],[FABRICA]]&amp;_01_CODIGOS_Y_COSTOS_xlsm[[#This Row],[CODIGO]]</f>
        <v>SKOTNICAD01I00205466</v>
      </c>
    </row>
    <row r="1741" spans="1:12" x14ac:dyDescent="0.35">
      <c r="A1741" t="s">
        <v>9997</v>
      </c>
      <c r="B1741" s="23" t="s">
        <v>2654</v>
      </c>
      <c r="C1741" t="s">
        <v>10236</v>
      </c>
      <c r="D1741" t="s">
        <v>8995</v>
      </c>
      <c r="E1741" s="21">
        <v>784.14380000000006</v>
      </c>
      <c r="L1741" s="23" t="str">
        <f>+_01_CODIGOS_Y_COSTOS_xlsm[[#This Row],[FABRICA]]&amp;_01_CODIGOS_Y_COSTOS_xlsm[[#This Row],[CODIGO]]</f>
        <v>SKOTNICAD01I00205567</v>
      </c>
    </row>
    <row r="1742" spans="1:12" x14ac:dyDescent="0.35">
      <c r="A1742" t="s">
        <v>9997</v>
      </c>
      <c r="B1742" s="23" t="s">
        <v>2655</v>
      </c>
      <c r="C1742" t="s">
        <v>10237</v>
      </c>
      <c r="D1742" t="s">
        <v>8996</v>
      </c>
      <c r="E1742" s="21">
        <v>784.98860000000002</v>
      </c>
      <c r="L1742" s="23" t="str">
        <f>+_01_CODIGOS_Y_COSTOS_xlsm[[#This Row],[FABRICA]]&amp;_01_CODIGOS_Y_COSTOS_xlsm[[#This Row],[CODIGO]]</f>
        <v>SKOTNICAD01I00205668</v>
      </c>
    </row>
    <row r="1743" spans="1:12" x14ac:dyDescent="0.35">
      <c r="A1743" t="s">
        <v>9997</v>
      </c>
      <c r="B1743" s="23" t="s">
        <v>2656</v>
      </c>
      <c r="C1743" t="s">
        <v>10238</v>
      </c>
      <c r="D1743" t="s">
        <v>8997</v>
      </c>
      <c r="E1743" s="21">
        <v>884.15189999999996</v>
      </c>
      <c r="L1743" s="23" t="str">
        <f>+_01_CODIGOS_Y_COSTOS_xlsm[[#This Row],[FABRICA]]&amp;_01_CODIGOS_Y_COSTOS_xlsm[[#This Row],[CODIGO]]</f>
        <v>SKOTNICAD01I00205769</v>
      </c>
    </row>
    <row r="1744" spans="1:12" x14ac:dyDescent="0.35">
      <c r="A1744" t="s">
        <v>9997</v>
      </c>
      <c r="B1744" s="23" t="s">
        <v>2657</v>
      </c>
      <c r="C1744" t="s">
        <v>10239</v>
      </c>
      <c r="D1744" t="s">
        <v>8998</v>
      </c>
      <c r="E1744" s="21">
        <v>884.15189999999996</v>
      </c>
      <c r="L1744" s="23" t="str">
        <f>+_01_CODIGOS_Y_COSTOS_xlsm[[#This Row],[FABRICA]]&amp;_01_CODIGOS_Y_COSTOS_xlsm[[#This Row],[CODIGO]]</f>
        <v>SKOTNICAD01I00205870</v>
      </c>
    </row>
    <row r="1745" spans="1:18" x14ac:dyDescent="0.35">
      <c r="A1745" t="s">
        <v>9997</v>
      </c>
      <c r="B1745" s="23" t="s">
        <v>2658</v>
      </c>
      <c r="C1745" t="s">
        <v>10240</v>
      </c>
      <c r="D1745" t="s">
        <v>8999</v>
      </c>
      <c r="E1745" s="21">
        <v>884.15189999999996</v>
      </c>
      <c r="L1745" s="23" t="str">
        <f>+_01_CODIGOS_Y_COSTOS_xlsm[[#This Row],[FABRICA]]&amp;_01_CODIGOS_Y_COSTOS_xlsm[[#This Row],[CODIGO]]</f>
        <v>SKOTNICAD01I00205971</v>
      </c>
    </row>
    <row r="1746" spans="1:18" x14ac:dyDescent="0.35">
      <c r="A1746" t="s">
        <v>9997</v>
      </c>
      <c r="B1746" s="23" t="s">
        <v>2659</v>
      </c>
      <c r="C1746" t="s">
        <v>10241</v>
      </c>
      <c r="D1746" t="s">
        <v>9000</v>
      </c>
      <c r="E1746" s="21">
        <v>885.77650000000006</v>
      </c>
      <c r="L1746" s="23" t="str">
        <f>+_01_CODIGOS_Y_COSTOS_xlsm[[#This Row],[FABRICA]]&amp;_01_CODIGOS_Y_COSTOS_xlsm[[#This Row],[CODIGO]]</f>
        <v>SKOTNICAD01I00206072</v>
      </c>
    </row>
    <row r="1747" spans="1:18" x14ac:dyDescent="0.35">
      <c r="A1747" t="s">
        <v>9997</v>
      </c>
      <c r="B1747" s="23" t="s">
        <v>2660</v>
      </c>
      <c r="C1747" t="s">
        <v>10242</v>
      </c>
      <c r="D1747" t="s">
        <v>9001</v>
      </c>
      <c r="E1747" s="21">
        <v>885.77650000000006</v>
      </c>
      <c r="L1747" s="23" t="str">
        <f>+_01_CODIGOS_Y_COSTOS_xlsm[[#This Row],[FABRICA]]&amp;_01_CODIGOS_Y_COSTOS_xlsm[[#This Row],[CODIGO]]</f>
        <v>SKOTNICAD01I00206173</v>
      </c>
    </row>
    <row r="1748" spans="1:18" x14ac:dyDescent="0.35">
      <c r="A1748" t="s">
        <v>4283</v>
      </c>
      <c r="B1748" s="23" t="s">
        <v>2661</v>
      </c>
      <c r="C1748" t="s">
        <v>4547</v>
      </c>
      <c r="D1748" t="s">
        <v>5520</v>
      </c>
      <c r="E1748" s="21">
        <v>659.81209999999999</v>
      </c>
      <c r="L1748" s="23" t="str">
        <f>+_01_CODIGOS_Y_COSTOS_xlsm[[#This Row],[FABRICA]]&amp;_01_CODIGOS_Y_COSTOS_xlsm[[#This Row],[CODIGO]]</f>
        <v>ALNAT001-21</v>
      </c>
    </row>
    <row r="1749" spans="1:18" x14ac:dyDescent="0.35">
      <c r="A1749" t="s">
        <v>4283</v>
      </c>
      <c r="B1749" s="23" t="s">
        <v>2664</v>
      </c>
      <c r="C1749" t="s">
        <v>4548</v>
      </c>
      <c r="D1749" t="s">
        <v>5521</v>
      </c>
      <c r="E1749" s="21">
        <v>846.14980000000003</v>
      </c>
      <c r="L1749" s="23" t="str">
        <f>+_01_CODIGOS_Y_COSTOS_xlsm[[#This Row],[FABRICA]]&amp;_01_CODIGOS_Y_COSTOS_xlsm[[#This Row],[CODIGO]]</f>
        <v>ALNAT001-25</v>
      </c>
    </row>
    <row r="1750" spans="1:18" x14ac:dyDescent="0.35">
      <c r="A1750" t="s">
        <v>4283</v>
      </c>
      <c r="B1750" s="23" t="s">
        <v>2666</v>
      </c>
      <c r="C1750" t="s">
        <v>4549</v>
      </c>
      <c r="D1750" t="s">
        <v>5522</v>
      </c>
      <c r="E1750" s="21">
        <v>846.14980000000003</v>
      </c>
      <c r="L1750" s="23" t="str">
        <f>+_01_CODIGOS_Y_COSTOS_xlsm[[#This Row],[FABRICA]]&amp;_01_CODIGOS_Y_COSTOS_xlsm[[#This Row],[CODIGO]]</f>
        <v>ALNAT001-26</v>
      </c>
    </row>
    <row r="1751" spans="1:18" x14ac:dyDescent="0.35">
      <c r="A1751" t="s">
        <v>4283</v>
      </c>
      <c r="B1751" s="23" t="s">
        <v>2668</v>
      </c>
      <c r="C1751" t="s">
        <v>4550</v>
      </c>
      <c r="D1751" t="s">
        <v>5523</v>
      </c>
      <c r="E1751" s="21">
        <v>1251.6954000000001</v>
      </c>
      <c r="L1751" s="23" t="str">
        <f>+_01_CODIGOS_Y_COSTOS_xlsm[[#This Row],[FABRICA]]&amp;_01_CODIGOS_Y_COSTOS_xlsm[[#This Row],[CODIGO]]</f>
        <v>ALNAT001-27</v>
      </c>
    </row>
    <row r="1752" spans="1:18" x14ac:dyDescent="0.35">
      <c r="A1752" t="s">
        <v>4283</v>
      </c>
      <c r="B1752" s="23" t="s">
        <v>2670</v>
      </c>
      <c r="C1752" t="s">
        <v>4551</v>
      </c>
      <c r="D1752" t="s">
        <v>5524</v>
      </c>
      <c r="E1752" s="21">
        <v>1376.3914</v>
      </c>
      <c r="L1752" s="23" t="str">
        <f>+_01_CODIGOS_Y_COSTOS_xlsm[[#This Row],[FABRICA]]&amp;_01_CODIGOS_Y_COSTOS_xlsm[[#This Row],[CODIGO]]</f>
        <v>ALNAT001-28</v>
      </c>
      <c r="O1752">
        <v>13</v>
      </c>
      <c r="P1752" t="s">
        <v>4559</v>
      </c>
      <c r="Q1752" t="s">
        <v>5532</v>
      </c>
      <c r="R1752">
        <v>729.31323895777462</v>
      </c>
    </row>
    <row r="1753" spans="1:18" x14ac:dyDescent="0.35">
      <c r="A1753" t="s">
        <v>4283</v>
      </c>
      <c r="B1753" s="23" t="s">
        <v>2672</v>
      </c>
      <c r="C1753" t="s">
        <v>4552</v>
      </c>
      <c r="D1753" t="s">
        <v>5525</v>
      </c>
      <c r="E1753" s="21">
        <v>463.54820000000001</v>
      </c>
      <c r="L1753" s="23" t="str">
        <f>+_01_CODIGOS_Y_COSTOS_xlsm[[#This Row],[FABRICA]]&amp;_01_CODIGOS_Y_COSTOS_xlsm[[#This Row],[CODIGO]]</f>
        <v>ALNAT005-01</v>
      </c>
    </row>
    <row r="1754" spans="1:18" x14ac:dyDescent="0.35">
      <c r="A1754" t="s">
        <v>4283</v>
      </c>
      <c r="B1754" s="23" t="s">
        <v>2674</v>
      </c>
      <c r="C1754" t="s">
        <v>4553</v>
      </c>
      <c r="D1754" t="s">
        <v>5526</v>
      </c>
      <c r="E1754" s="21">
        <v>464.42759999999998</v>
      </c>
      <c r="L1754" s="23" t="str">
        <f>+_01_CODIGOS_Y_COSTOS_xlsm[[#This Row],[FABRICA]]&amp;_01_CODIGOS_Y_COSTOS_xlsm[[#This Row],[CODIGO]]</f>
        <v>ALNAT005-02</v>
      </c>
    </row>
    <row r="1755" spans="1:18" x14ac:dyDescent="0.35">
      <c r="A1755" t="s">
        <v>4283</v>
      </c>
      <c r="B1755" s="23" t="s">
        <v>2676</v>
      </c>
      <c r="C1755" t="s">
        <v>4554</v>
      </c>
      <c r="D1755" t="s">
        <v>5527</v>
      </c>
      <c r="E1755" s="21">
        <v>678.48099999999999</v>
      </c>
      <c r="L1755" s="23" t="str">
        <f>+_01_CODIGOS_Y_COSTOS_xlsm[[#This Row],[FABRICA]]&amp;_01_CODIGOS_Y_COSTOS_xlsm[[#This Row],[CODIGO]]</f>
        <v>ALNAT005-14</v>
      </c>
    </row>
    <row r="1756" spans="1:18" x14ac:dyDescent="0.35">
      <c r="A1756" t="s">
        <v>4283</v>
      </c>
      <c r="B1756" s="23" t="s">
        <v>2678</v>
      </c>
      <c r="C1756" t="s">
        <v>4555</v>
      </c>
      <c r="D1756" t="s">
        <v>5528</v>
      </c>
      <c r="E1756" s="21">
        <v>820.19060000000002</v>
      </c>
      <c r="L1756" s="23" t="str">
        <f>+_01_CODIGOS_Y_COSTOS_xlsm[[#This Row],[FABRICA]]&amp;_01_CODIGOS_Y_COSTOS_xlsm[[#This Row],[CODIGO]]</f>
        <v>ALNAT005-15</v>
      </c>
    </row>
    <row r="1757" spans="1:18" x14ac:dyDescent="0.35">
      <c r="A1757" t="s">
        <v>4283</v>
      </c>
      <c r="B1757" s="23" t="s">
        <v>2680</v>
      </c>
      <c r="C1757" t="s">
        <v>4556</v>
      </c>
      <c r="D1757" t="s">
        <v>5529</v>
      </c>
      <c r="E1757" s="21">
        <v>507.54160000000002</v>
      </c>
      <c r="L1757" s="23" t="str">
        <f>+_01_CODIGOS_Y_COSTOS_xlsm[[#This Row],[FABRICA]]&amp;_01_CODIGOS_Y_COSTOS_xlsm[[#This Row],[CODIGO]]</f>
        <v>ALNAT005-03</v>
      </c>
    </row>
    <row r="1758" spans="1:18" x14ac:dyDescent="0.35">
      <c r="A1758" t="s">
        <v>4283</v>
      </c>
      <c r="B1758" s="23" t="s">
        <v>2682</v>
      </c>
      <c r="C1758" t="s">
        <v>4557</v>
      </c>
      <c r="D1758" t="s">
        <v>5530</v>
      </c>
      <c r="E1758" s="21">
        <v>508.42099999999999</v>
      </c>
      <c r="L1758" s="23" t="str">
        <f>+_01_CODIGOS_Y_COSTOS_xlsm[[#This Row],[FABRICA]]&amp;_01_CODIGOS_Y_COSTOS_xlsm[[#This Row],[CODIGO]]</f>
        <v>ALNAT005-04</v>
      </c>
    </row>
    <row r="1759" spans="1:18" x14ac:dyDescent="0.35">
      <c r="A1759" t="s">
        <v>4283</v>
      </c>
      <c r="B1759" s="23" t="s">
        <v>2684</v>
      </c>
      <c r="C1759" t="s">
        <v>4558</v>
      </c>
      <c r="D1759" t="s">
        <v>5531</v>
      </c>
      <c r="E1759" s="21">
        <v>634.21759999999995</v>
      </c>
      <c r="L1759" s="23" t="str">
        <f>+_01_CODIGOS_Y_COSTOS_xlsm[[#This Row],[FABRICA]]&amp;_01_CODIGOS_Y_COSTOS_xlsm[[#This Row],[CODIGO]]</f>
        <v>ALNAT005-05</v>
      </c>
    </row>
    <row r="1760" spans="1:18" x14ac:dyDescent="0.35">
      <c r="A1760" t="s">
        <v>4283</v>
      </c>
      <c r="B1760" s="23" t="s">
        <v>2686</v>
      </c>
      <c r="C1760" t="s">
        <v>4559</v>
      </c>
      <c r="D1760" t="s">
        <v>5532</v>
      </c>
      <c r="E1760" s="21">
        <v>814.53729999999996</v>
      </c>
      <c r="L1760" s="23" t="str">
        <f>+_01_CODIGOS_Y_COSTOS_xlsm[[#This Row],[FABRICA]]&amp;_01_CODIGOS_Y_COSTOS_xlsm[[#This Row],[CODIGO]]</f>
        <v>ALNAT005-06</v>
      </c>
    </row>
    <row r="1761" spans="1:12" x14ac:dyDescent="0.35">
      <c r="A1761" t="s">
        <v>4283</v>
      </c>
      <c r="B1761" s="23" t="s">
        <v>2688</v>
      </c>
      <c r="C1761" t="s">
        <v>4560</v>
      </c>
      <c r="D1761" t="s">
        <v>5533</v>
      </c>
      <c r="E1761" s="21">
        <v>1066.1244999999999</v>
      </c>
      <c r="L1761" s="23" t="str">
        <f>+_01_CODIGOS_Y_COSTOS_xlsm[[#This Row],[FABRICA]]&amp;_01_CODIGOS_Y_COSTOS_xlsm[[#This Row],[CODIGO]]</f>
        <v>ALNAT005-07</v>
      </c>
    </row>
    <row r="1762" spans="1:12" x14ac:dyDescent="0.35">
      <c r="A1762" t="s">
        <v>4283</v>
      </c>
      <c r="B1762" s="23" t="s">
        <v>2690</v>
      </c>
      <c r="C1762" t="s">
        <v>4561</v>
      </c>
      <c r="D1762" t="s">
        <v>5534</v>
      </c>
      <c r="E1762" s="21">
        <v>1048.1656</v>
      </c>
      <c r="L1762" s="23" t="str">
        <f>+_01_CODIGOS_Y_COSTOS_xlsm[[#This Row],[FABRICA]]&amp;_01_CODIGOS_Y_COSTOS_xlsm[[#This Row],[CODIGO]]</f>
        <v>ALNAT005-08</v>
      </c>
    </row>
    <row r="1763" spans="1:12" x14ac:dyDescent="0.35">
      <c r="A1763" t="s">
        <v>4283</v>
      </c>
      <c r="B1763" s="23" t="s">
        <v>2692</v>
      </c>
      <c r="C1763" t="s">
        <v>4562</v>
      </c>
      <c r="D1763" t="s">
        <v>5535</v>
      </c>
      <c r="E1763" s="21">
        <v>1049.9244000000001</v>
      </c>
      <c r="L1763" s="23" t="str">
        <f>+_01_CODIGOS_Y_COSTOS_xlsm[[#This Row],[FABRICA]]&amp;_01_CODIGOS_Y_COSTOS_xlsm[[#This Row],[CODIGO]]</f>
        <v>ALNAT005-09</v>
      </c>
    </row>
    <row r="1764" spans="1:12" x14ac:dyDescent="0.35">
      <c r="A1764" t="s">
        <v>4283</v>
      </c>
      <c r="B1764" s="23" t="s">
        <v>7382</v>
      </c>
      <c r="C1764" t="s">
        <v>9002</v>
      </c>
      <c r="D1764" t="s">
        <v>7383</v>
      </c>
      <c r="E1764" s="21">
        <v>1325.7639999999999</v>
      </c>
      <c r="L1764" s="23" t="str">
        <f>+_01_CODIGOS_Y_COSTOS_xlsm[[#This Row],[FABRICA]]&amp;_01_CODIGOS_Y_COSTOS_xlsm[[#This Row],[CODIGO]]</f>
        <v>ALNAT005-12</v>
      </c>
    </row>
    <row r="1765" spans="1:12" x14ac:dyDescent="0.35">
      <c r="A1765" t="s">
        <v>4283</v>
      </c>
      <c r="B1765" s="23" t="s">
        <v>2694</v>
      </c>
      <c r="C1765" t="s">
        <v>4563</v>
      </c>
      <c r="D1765" t="s">
        <v>5536</v>
      </c>
      <c r="E1765" s="21">
        <v>1456.6277</v>
      </c>
      <c r="L1765" s="23" t="str">
        <f>+_01_CODIGOS_Y_COSTOS_xlsm[[#This Row],[FABRICA]]&amp;_01_CODIGOS_Y_COSTOS_xlsm[[#This Row],[CODIGO]]</f>
        <v>ALNAT005-13</v>
      </c>
    </row>
    <row r="1766" spans="1:12" x14ac:dyDescent="0.35">
      <c r="A1766" t="s">
        <v>4283</v>
      </c>
      <c r="B1766" s="23" t="s">
        <v>2696</v>
      </c>
      <c r="C1766" t="s">
        <v>4564</v>
      </c>
      <c r="D1766" t="s">
        <v>5537</v>
      </c>
      <c r="E1766" s="21">
        <v>2132.8054000000002</v>
      </c>
      <c r="L1766" s="23" t="str">
        <f>+_01_CODIGOS_Y_COSTOS_xlsm[[#This Row],[FABRICA]]&amp;_01_CODIGOS_Y_COSTOS_xlsm[[#This Row],[CODIGO]]</f>
        <v>ALNAT005-17</v>
      </c>
    </row>
    <row r="1767" spans="1:12" x14ac:dyDescent="0.35">
      <c r="A1767" t="s">
        <v>4283</v>
      </c>
      <c r="B1767" s="23" t="s">
        <v>2698</v>
      </c>
      <c r="C1767" t="s">
        <v>4565</v>
      </c>
      <c r="D1767" t="s">
        <v>5538</v>
      </c>
      <c r="E1767" s="21">
        <v>2813.0871000000002</v>
      </c>
      <c r="L1767" s="23" t="str">
        <f>+_01_CODIGOS_Y_COSTOS_xlsm[[#This Row],[FABRICA]]&amp;_01_CODIGOS_Y_COSTOS_xlsm[[#This Row],[CODIGO]]</f>
        <v>ALNAT005-18</v>
      </c>
    </row>
    <row r="1768" spans="1:12" x14ac:dyDescent="0.35">
      <c r="A1768" t="s">
        <v>4283</v>
      </c>
      <c r="B1768" s="23" t="s">
        <v>2700</v>
      </c>
      <c r="C1768" t="s">
        <v>5428</v>
      </c>
      <c r="D1768" t="s">
        <v>5539</v>
      </c>
      <c r="E1768" s="21">
        <v>3812.2692000000002</v>
      </c>
      <c r="L1768" s="23" t="str">
        <f>+_01_CODIGOS_Y_COSTOS_xlsm[[#This Row],[FABRICA]]&amp;_01_CODIGOS_Y_COSTOS_xlsm[[#This Row],[CODIGO]]</f>
        <v>ALNAT005-20</v>
      </c>
    </row>
    <row r="1769" spans="1:12" x14ac:dyDescent="0.35">
      <c r="A1769" t="s">
        <v>4283</v>
      </c>
      <c r="B1769" s="23" t="s">
        <v>2702</v>
      </c>
      <c r="C1769" t="s">
        <v>4566</v>
      </c>
      <c r="D1769" t="s">
        <v>5540</v>
      </c>
      <c r="E1769" s="21">
        <v>1067.6955</v>
      </c>
      <c r="L1769" s="23" t="str">
        <f>+_01_CODIGOS_Y_COSTOS_xlsm[[#This Row],[FABRICA]]&amp;_01_CODIGOS_Y_COSTOS_xlsm[[#This Row],[CODIGO]]</f>
        <v>ALNAT001-17</v>
      </c>
    </row>
    <row r="1770" spans="1:12" x14ac:dyDescent="0.35">
      <c r="A1770" t="s">
        <v>4283</v>
      </c>
      <c r="B1770" s="23" t="s">
        <v>2704</v>
      </c>
      <c r="C1770" t="s">
        <v>4567</v>
      </c>
      <c r="D1770" t="s">
        <v>5541</v>
      </c>
      <c r="E1770" s="21">
        <v>558.93899999999996</v>
      </c>
      <c r="L1770" s="23" t="str">
        <f>+_01_CODIGOS_Y_COSTOS_xlsm[[#This Row],[FABRICA]]&amp;_01_CODIGOS_Y_COSTOS_xlsm[[#This Row],[CODIGO]]</f>
        <v>ALNAT004-01</v>
      </c>
    </row>
    <row r="1771" spans="1:12" x14ac:dyDescent="0.35">
      <c r="A1771" t="s">
        <v>4283</v>
      </c>
      <c r="B1771" s="23" t="s">
        <v>2706</v>
      </c>
      <c r="C1771" t="s">
        <v>4568</v>
      </c>
      <c r="D1771" t="s">
        <v>5542</v>
      </c>
      <c r="E1771" s="21">
        <v>558.93899999999996</v>
      </c>
      <c r="L1771" s="23" t="str">
        <f>+_01_CODIGOS_Y_COSTOS_xlsm[[#This Row],[FABRICA]]&amp;_01_CODIGOS_Y_COSTOS_xlsm[[#This Row],[CODIGO]]</f>
        <v>ALNAT004-02</v>
      </c>
    </row>
    <row r="1772" spans="1:12" x14ac:dyDescent="0.35">
      <c r="A1772" t="s">
        <v>4283</v>
      </c>
      <c r="B1772" s="23" t="s">
        <v>2708</v>
      </c>
      <c r="C1772" t="s">
        <v>4569</v>
      </c>
      <c r="D1772" t="s">
        <v>5543</v>
      </c>
      <c r="E1772" s="21">
        <v>673.26779999999997</v>
      </c>
      <c r="L1772" s="23" t="str">
        <f>+_01_CODIGOS_Y_COSTOS_xlsm[[#This Row],[FABRICA]]&amp;_01_CODIGOS_Y_COSTOS_xlsm[[#This Row],[CODIGO]]</f>
        <v>ALNAT004-03</v>
      </c>
    </row>
    <row r="1773" spans="1:12" x14ac:dyDescent="0.35">
      <c r="A1773" t="s">
        <v>4283</v>
      </c>
      <c r="B1773" s="23" t="s">
        <v>2710</v>
      </c>
      <c r="C1773" t="s">
        <v>4570</v>
      </c>
      <c r="D1773" t="s">
        <v>5544</v>
      </c>
      <c r="E1773" s="21">
        <v>673.26779999999997</v>
      </c>
      <c r="L1773" s="23" t="str">
        <f>+_01_CODIGOS_Y_COSTOS_xlsm[[#This Row],[FABRICA]]&amp;_01_CODIGOS_Y_COSTOS_xlsm[[#This Row],[CODIGO]]</f>
        <v>ALNAT004-04</v>
      </c>
    </row>
    <row r="1774" spans="1:12" x14ac:dyDescent="0.35">
      <c r="A1774" t="s">
        <v>4283</v>
      </c>
      <c r="B1774" s="23" t="s">
        <v>2712</v>
      </c>
      <c r="C1774" t="s">
        <v>4571</v>
      </c>
      <c r="D1774" t="s">
        <v>5545</v>
      </c>
      <c r="E1774" s="21">
        <v>1001.0410000000001</v>
      </c>
      <c r="L1774" s="23" t="str">
        <f>+_01_CODIGOS_Y_COSTOS_xlsm[[#This Row],[FABRICA]]&amp;_01_CODIGOS_Y_COSTOS_xlsm[[#This Row],[CODIGO]]</f>
        <v>ALNAT004-06</v>
      </c>
    </row>
    <row r="1775" spans="1:12" x14ac:dyDescent="0.35">
      <c r="A1775" t="s">
        <v>4283</v>
      </c>
      <c r="B1775" s="23" t="s">
        <v>2714</v>
      </c>
      <c r="C1775" t="s">
        <v>4572</v>
      </c>
      <c r="D1775" t="s">
        <v>5546</v>
      </c>
      <c r="E1775" s="21">
        <v>1134.7419</v>
      </c>
      <c r="L1775" s="23" t="str">
        <f>+_01_CODIGOS_Y_COSTOS_xlsm[[#This Row],[FABRICA]]&amp;_01_CODIGOS_Y_COSTOS_xlsm[[#This Row],[CODIGO]]</f>
        <v>ALNAT004-07</v>
      </c>
    </row>
    <row r="1776" spans="1:12" x14ac:dyDescent="0.35">
      <c r="A1776" t="s">
        <v>1732</v>
      </c>
      <c r="B1776" s="23" t="s">
        <v>2716</v>
      </c>
      <c r="C1776" t="s">
        <v>9003</v>
      </c>
      <c r="D1776" t="s">
        <v>2717</v>
      </c>
      <c r="E1776" s="21">
        <v>0</v>
      </c>
      <c r="L1776" s="23" t="str">
        <f>+_01_CODIGOS_Y_COSTOS_xlsm[[#This Row],[FABRICA]]&amp;_01_CODIGOS_Y_COSTOS_xlsm[[#This Row],[CODIGO]]</f>
        <v>INSERTOSRACORD - 95</v>
      </c>
    </row>
    <row r="1777" spans="1:12" x14ac:dyDescent="0.35">
      <c r="A1777" t="s">
        <v>1732</v>
      </c>
      <c r="B1777" s="23" t="s">
        <v>2718</v>
      </c>
      <c r="C1777" t="s">
        <v>9004</v>
      </c>
      <c r="D1777" t="s">
        <v>2719</v>
      </c>
      <c r="E1777" s="21">
        <v>0</v>
      </c>
      <c r="L1777" s="23" t="str">
        <f>+_01_CODIGOS_Y_COSTOS_xlsm[[#This Row],[FABRICA]]&amp;_01_CODIGOS_Y_COSTOS_xlsm[[#This Row],[CODIGO]]</f>
        <v>INSERTOSRACORD - 96</v>
      </c>
    </row>
    <row r="1778" spans="1:12" x14ac:dyDescent="0.35">
      <c r="A1778" t="s">
        <v>1732</v>
      </c>
      <c r="B1778" s="23" t="s">
        <v>2720</v>
      </c>
      <c r="C1778" t="s">
        <v>9005</v>
      </c>
      <c r="D1778" t="s">
        <v>2721</v>
      </c>
      <c r="E1778" s="21">
        <v>0</v>
      </c>
      <c r="L1778" s="23" t="str">
        <f>+_01_CODIGOS_Y_COSTOS_xlsm[[#This Row],[FABRICA]]&amp;_01_CODIGOS_Y_COSTOS_xlsm[[#This Row],[CODIGO]]</f>
        <v>INSERTOSRACORD - 97</v>
      </c>
    </row>
    <row r="1779" spans="1:12" x14ac:dyDescent="0.35">
      <c r="A1779" t="s">
        <v>1732</v>
      </c>
      <c r="B1779" s="23" t="s">
        <v>2722</v>
      </c>
      <c r="C1779" t="s">
        <v>9006</v>
      </c>
      <c r="D1779" t="s">
        <v>2723</v>
      </c>
      <c r="E1779" s="21">
        <v>0</v>
      </c>
      <c r="L1779" s="23" t="str">
        <f>+_01_CODIGOS_Y_COSTOS_xlsm[[#This Row],[FABRICA]]&amp;_01_CODIGOS_Y_COSTOS_xlsm[[#This Row],[CODIGO]]</f>
        <v>INSERTOSRACORD - 98</v>
      </c>
    </row>
    <row r="1780" spans="1:12" x14ac:dyDescent="0.35">
      <c r="A1780" t="s">
        <v>4283</v>
      </c>
      <c r="B1780" s="23" t="s">
        <v>2724</v>
      </c>
      <c r="C1780" t="s">
        <v>4573</v>
      </c>
      <c r="D1780" t="s">
        <v>5547</v>
      </c>
      <c r="E1780" s="21">
        <v>660.75300000000004</v>
      </c>
      <c r="L1780" s="23" t="str">
        <f>+_01_CODIGOS_Y_COSTOS_xlsm[[#This Row],[FABRICA]]&amp;_01_CODIGOS_Y_COSTOS_xlsm[[#This Row],[CODIGO]]</f>
        <v>ALNAT011-10</v>
      </c>
    </row>
    <row r="1781" spans="1:12" x14ac:dyDescent="0.35">
      <c r="A1781" t="s">
        <v>4283</v>
      </c>
      <c r="B1781" s="23" t="s">
        <v>2726</v>
      </c>
      <c r="C1781" t="s">
        <v>4574</v>
      </c>
      <c r="D1781" t="s">
        <v>5548</v>
      </c>
      <c r="E1781" s="21">
        <v>579.8039</v>
      </c>
      <c r="L1781" s="23" t="str">
        <f>+_01_CODIGOS_Y_COSTOS_xlsm[[#This Row],[FABRICA]]&amp;_01_CODIGOS_Y_COSTOS_xlsm[[#This Row],[CODIGO]]</f>
        <v>ALNAT011-01</v>
      </c>
    </row>
    <row r="1782" spans="1:12" x14ac:dyDescent="0.35">
      <c r="A1782" t="s">
        <v>4283</v>
      </c>
      <c r="B1782" s="23" t="s">
        <v>2728</v>
      </c>
      <c r="C1782" t="s">
        <v>4575</v>
      </c>
      <c r="D1782" t="s">
        <v>5549</v>
      </c>
      <c r="E1782" s="21">
        <v>636.90809999999999</v>
      </c>
      <c r="L1782" s="23" t="str">
        <f>+_01_CODIGOS_Y_COSTOS_xlsm[[#This Row],[FABRICA]]&amp;_01_CODIGOS_Y_COSTOS_xlsm[[#This Row],[CODIGO]]</f>
        <v>ALNAT011-02</v>
      </c>
    </row>
    <row r="1783" spans="1:12" x14ac:dyDescent="0.35">
      <c r="A1783" t="s">
        <v>4283</v>
      </c>
      <c r="B1783" s="23" t="s">
        <v>2730</v>
      </c>
      <c r="C1783" t="s">
        <v>4576</v>
      </c>
      <c r="D1783" t="s">
        <v>5550</v>
      </c>
      <c r="E1783" s="21">
        <v>741.8211</v>
      </c>
      <c r="L1783" s="23" t="str">
        <f>+_01_CODIGOS_Y_COSTOS_xlsm[[#This Row],[FABRICA]]&amp;_01_CODIGOS_Y_COSTOS_xlsm[[#This Row],[CODIGO]]</f>
        <v>ALNAT011-03</v>
      </c>
    </row>
    <row r="1784" spans="1:12" x14ac:dyDescent="0.35">
      <c r="A1784" t="s">
        <v>4283</v>
      </c>
      <c r="B1784" s="23" t="s">
        <v>2732</v>
      </c>
      <c r="C1784" t="s">
        <v>4279</v>
      </c>
      <c r="D1784" t="s">
        <v>4279</v>
      </c>
      <c r="E1784" s="21">
        <v>0</v>
      </c>
      <c r="L1784" s="23" t="str">
        <f>+_01_CODIGOS_Y_COSTOS_xlsm[[#This Row],[FABRICA]]&amp;_01_CODIGOS_Y_COSTOS_xlsm[[#This Row],[CODIGO]]</f>
        <v>ALNAT-</v>
      </c>
    </row>
    <row r="1785" spans="1:12" x14ac:dyDescent="0.35">
      <c r="A1785" t="s">
        <v>4283</v>
      </c>
      <c r="B1785" s="23" t="s">
        <v>2734</v>
      </c>
      <c r="C1785" t="s">
        <v>4577</v>
      </c>
      <c r="D1785" t="s">
        <v>5551</v>
      </c>
      <c r="E1785" s="21">
        <v>1095.1831</v>
      </c>
      <c r="L1785" s="23" t="str">
        <f>+_01_CODIGOS_Y_COSTOS_xlsm[[#This Row],[FABRICA]]&amp;_01_CODIGOS_Y_COSTOS_xlsm[[#This Row],[CODIGO]]</f>
        <v>ALNAT011-04</v>
      </c>
    </row>
    <row r="1786" spans="1:12" x14ac:dyDescent="0.35">
      <c r="A1786" t="s">
        <v>4283</v>
      </c>
      <c r="B1786" s="23" t="s">
        <v>2736</v>
      </c>
      <c r="C1786" t="s">
        <v>4578</v>
      </c>
      <c r="D1786" t="s">
        <v>5552</v>
      </c>
      <c r="E1786" s="21">
        <v>2361.6336999999999</v>
      </c>
      <c r="L1786" s="23" t="str">
        <f>+_01_CODIGOS_Y_COSTOS_xlsm[[#This Row],[FABRICA]]&amp;_01_CODIGOS_Y_COSTOS_xlsm[[#This Row],[CODIGO]]</f>
        <v>ALNAT011-05</v>
      </c>
    </row>
    <row r="1787" spans="1:12" x14ac:dyDescent="0.35">
      <c r="A1787" t="s">
        <v>4283</v>
      </c>
      <c r="B1787" s="23" t="s">
        <v>2738</v>
      </c>
      <c r="C1787" t="s">
        <v>4579</v>
      </c>
      <c r="D1787" t="s">
        <v>5553</v>
      </c>
      <c r="E1787" s="21">
        <v>3495.0733</v>
      </c>
      <c r="L1787" s="23" t="str">
        <f>+_01_CODIGOS_Y_COSTOS_xlsm[[#This Row],[FABRICA]]&amp;_01_CODIGOS_Y_COSTOS_xlsm[[#This Row],[CODIGO]]</f>
        <v>ALNAT011-06</v>
      </c>
    </row>
    <row r="1788" spans="1:12" x14ac:dyDescent="0.35">
      <c r="A1788" t="s">
        <v>4283</v>
      </c>
      <c r="B1788" s="23" t="s">
        <v>2740</v>
      </c>
      <c r="C1788" t="s">
        <v>4580</v>
      </c>
      <c r="D1788" t="s">
        <v>5554</v>
      </c>
      <c r="E1788" s="21">
        <v>1735.0612000000001</v>
      </c>
      <c r="L1788" s="23" t="str">
        <f>+_01_CODIGOS_Y_COSTOS_xlsm[[#This Row],[FABRICA]]&amp;_01_CODIGOS_Y_COSTOS_xlsm[[#This Row],[CODIGO]]</f>
        <v>ALNAT019-01</v>
      </c>
    </row>
    <row r="1789" spans="1:12" x14ac:dyDescent="0.35">
      <c r="A1789" t="s">
        <v>4283</v>
      </c>
      <c r="B1789" s="23" t="s">
        <v>2742</v>
      </c>
      <c r="C1789" t="s">
        <v>4581</v>
      </c>
      <c r="D1789" t="s">
        <v>5555</v>
      </c>
      <c r="E1789" s="21">
        <v>1735.0612000000001</v>
      </c>
      <c r="L1789" s="23" t="str">
        <f>+_01_CODIGOS_Y_COSTOS_xlsm[[#This Row],[FABRICA]]&amp;_01_CODIGOS_Y_COSTOS_xlsm[[#This Row],[CODIGO]]</f>
        <v>ALNAT019-02</v>
      </c>
    </row>
    <row r="1790" spans="1:12" x14ac:dyDescent="0.35">
      <c r="A1790" t="s">
        <v>4283</v>
      </c>
      <c r="B1790" s="23" t="s">
        <v>2744</v>
      </c>
      <c r="C1790" t="s">
        <v>4582</v>
      </c>
      <c r="D1790" t="s">
        <v>5556</v>
      </c>
      <c r="E1790" s="21">
        <v>2122.2737000000002</v>
      </c>
      <c r="L1790" s="23" t="str">
        <f>+_01_CODIGOS_Y_COSTOS_xlsm[[#This Row],[FABRICA]]&amp;_01_CODIGOS_Y_COSTOS_xlsm[[#This Row],[CODIGO]]</f>
        <v>ALNAT019-03</v>
      </c>
    </row>
    <row r="1791" spans="1:12" x14ac:dyDescent="0.35">
      <c r="A1791" t="s">
        <v>4283</v>
      </c>
      <c r="B1791" s="23" t="s">
        <v>2746</v>
      </c>
      <c r="C1791" t="s">
        <v>4583</v>
      </c>
      <c r="D1791" t="s">
        <v>5557</v>
      </c>
      <c r="E1791" s="21">
        <v>1067.9784</v>
      </c>
      <c r="L1791" s="23" t="str">
        <f>+_01_CODIGOS_Y_COSTOS_xlsm[[#This Row],[FABRICA]]&amp;_01_CODIGOS_Y_COSTOS_xlsm[[#This Row],[CODIGO]]</f>
        <v>ALNAT008-02</v>
      </c>
    </row>
    <row r="1792" spans="1:12" x14ac:dyDescent="0.35">
      <c r="A1792" t="s">
        <v>4283</v>
      </c>
      <c r="B1792" s="23" t="s">
        <v>2748</v>
      </c>
      <c r="C1792" t="s">
        <v>4584</v>
      </c>
      <c r="D1792" t="s">
        <v>5558</v>
      </c>
      <c r="E1792" s="21">
        <v>1713.9051999999999</v>
      </c>
      <c r="L1792" s="23" t="str">
        <f>+_01_CODIGOS_Y_COSTOS_xlsm[[#This Row],[FABRICA]]&amp;_01_CODIGOS_Y_COSTOS_xlsm[[#This Row],[CODIGO]]</f>
        <v>ALNAT008-03</v>
      </c>
    </row>
    <row r="1793" spans="1:12" x14ac:dyDescent="0.35">
      <c r="A1793" t="s">
        <v>4283</v>
      </c>
      <c r="B1793" s="23" t="s">
        <v>2750</v>
      </c>
      <c r="C1793" t="s">
        <v>4585</v>
      </c>
      <c r="D1793" t="s">
        <v>5559</v>
      </c>
      <c r="E1793" s="21">
        <v>1691.3364999999999</v>
      </c>
      <c r="L1793" s="23" t="str">
        <f>+_01_CODIGOS_Y_COSTOS_xlsm[[#This Row],[FABRICA]]&amp;_01_CODIGOS_Y_COSTOS_xlsm[[#This Row],[CODIGO]]</f>
        <v>ALNAT008-04</v>
      </c>
    </row>
    <row r="1794" spans="1:12" x14ac:dyDescent="0.35">
      <c r="A1794" t="s">
        <v>4283</v>
      </c>
      <c r="B1794" s="23" t="s">
        <v>2752</v>
      </c>
      <c r="C1794" t="s">
        <v>4586</v>
      </c>
      <c r="D1794" t="s">
        <v>5560</v>
      </c>
      <c r="E1794" s="21">
        <v>2104.7309</v>
      </c>
      <c r="L1794" s="23" t="str">
        <f>+_01_CODIGOS_Y_COSTOS_xlsm[[#This Row],[FABRICA]]&amp;_01_CODIGOS_Y_COSTOS_xlsm[[#This Row],[CODIGO]]</f>
        <v>ALNAT006-21</v>
      </c>
    </row>
    <row r="1795" spans="1:12" x14ac:dyDescent="0.35">
      <c r="A1795" t="s">
        <v>4283</v>
      </c>
      <c r="B1795" s="23" t="s">
        <v>2754</v>
      </c>
      <c r="C1795" t="s">
        <v>4587</v>
      </c>
      <c r="D1795" t="s">
        <v>5561</v>
      </c>
      <c r="E1795" s="21">
        <v>1026.8505</v>
      </c>
      <c r="L1795" s="23" t="str">
        <f>+_01_CODIGOS_Y_COSTOS_xlsm[[#This Row],[FABRICA]]&amp;_01_CODIGOS_Y_COSTOS_xlsm[[#This Row],[CODIGO]]</f>
        <v>ALNAT006-05</v>
      </c>
    </row>
    <row r="1796" spans="1:12" x14ac:dyDescent="0.35">
      <c r="A1796" t="s">
        <v>4283</v>
      </c>
      <c r="B1796" s="23" t="s">
        <v>2756</v>
      </c>
      <c r="C1796" t="s">
        <v>4588</v>
      </c>
      <c r="D1796" t="s">
        <v>5562</v>
      </c>
      <c r="E1796" s="21">
        <v>771.04169999999999</v>
      </c>
      <c r="L1796" s="23" t="str">
        <f>+_01_CODIGOS_Y_COSTOS_xlsm[[#This Row],[FABRICA]]&amp;_01_CODIGOS_Y_COSTOS_xlsm[[#This Row],[CODIGO]]</f>
        <v>ALNAT006-02</v>
      </c>
    </row>
    <row r="1797" spans="1:12" x14ac:dyDescent="0.35">
      <c r="A1797" t="s">
        <v>4283</v>
      </c>
      <c r="B1797" s="23" t="s">
        <v>2758</v>
      </c>
      <c r="C1797" t="s">
        <v>4589</v>
      </c>
      <c r="D1797" t="s">
        <v>5563</v>
      </c>
      <c r="E1797" s="21">
        <v>867.77610000000004</v>
      </c>
      <c r="L1797" s="23" t="str">
        <f>+_01_CODIGOS_Y_COSTOS_xlsm[[#This Row],[FABRICA]]&amp;_01_CODIGOS_Y_COSTOS_xlsm[[#This Row],[CODIGO]]</f>
        <v>ALNAT006-03</v>
      </c>
    </row>
    <row r="1798" spans="1:12" x14ac:dyDescent="0.35">
      <c r="A1798" t="s">
        <v>4283</v>
      </c>
      <c r="B1798" s="23" t="s">
        <v>2760</v>
      </c>
      <c r="C1798" t="s">
        <v>4590</v>
      </c>
      <c r="D1798" t="s">
        <v>5564</v>
      </c>
      <c r="E1798" s="21">
        <v>1066.7162000000001</v>
      </c>
      <c r="L1798" s="23" t="str">
        <f>+_01_CODIGOS_Y_COSTOS_xlsm[[#This Row],[FABRICA]]&amp;_01_CODIGOS_Y_COSTOS_xlsm[[#This Row],[CODIGO]]</f>
        <v>ALNAT009-10</v>
      </c>
    </row>
    <row r="1799" spans="1:12" x14ac:dyDescent="0.35">
      <c r="A1799" t="s">
        <v>4283</v>
      </c>
      <c r="B1799" s="23" t="s">
        <v>2762</v>
      </c>
      <c r="C1799" t="s">
        <v>4591</v>
      </c>
      <c r="D1799" t="s">
        <v>5565</v>
      </c>
      <c r="E1799" s="21">
        <v>1936.9331999999999</v>
      </c>
      <c r="L1799" s="23" t="str">
        <f>+_01_CODIGOS_Y_COSTOS_xlsm[[#This Row],[FABRICA]]&amp;_01_CODIGOS_Y_COSTOS_xlsm[[#This Row],[CODIGO]]</f>
        <v>ALNAT009-11</v>
      </c>
    </row>
    <row r="1800" spans="1:12" x14ac:dyDescent="0.35">
      <c r="A1800" t="s">
        <v>4283</v>
      </c>
      <c r="B1800" s="23" t="s">
        <v>2764</v>
      </c>
      <c r="C1800" t="s">
        <v>4592</v>
      </c>
      <c r="D1800" t="s">
        <v>5566</v>
      </c>
      <c r="E1800" s="21">
        <v>593.09069999999997</v>
      </c>
      <c r="L1800" s="23" t="str">
        <f>+_01_CODIGOS_Y_COSTOS_xlsm[[#This Row],[FABRICA]]&amp;_01_CODIGOS_Y_COSTOS_xlsm[[#This Row],[CODIGO]]</f>
        <v>ALNAT009-01</v>
      </c>
    </row>
    <row r="1801" spans="1:12" x14ac:dyDescent="0.35">
      <c r="A1801" t="s">
        <v>4283</v>
      </c>
      <c r="B1801" s="23" t="s">
        <v>2766</v>
      </c>
      <c r="C1801" t="s">
        <v>4593</v>
      </c>
      <c r="D1801" t="s">
        <v>5567</v>
      </c>
      <c r="E1801" s="21">
        <v>771.36030000000005</v>
      </c>
      <c r="L1801" s="23" t="str">
        <f>+_01_CODIGOS_Y_COSTOS_xlsm[[#This Row],[FABRICA]]&amp;_01_CODIGOS_Y_COSTOS_xlsm[[#This Row],[CODIGO]]</f>
        <v>ALNAT009-02</v>
      </c>
    </row>
    <row r="1802" spans="1:12" x14ac:dyDescent="0.35">
      <c r="A1802" t="s">
        <v>4283</v>
      </c>
      <c r="B1802" s="23" t="s">
        <v>2768</v>
      </c>
      <c r="C1802" t="s">
        <v>4594</v>
      </c>
      <c r="D1802" t="s">
        <v>5568</v>
      </c>
      <c r="E1802" s="21">
        <v>1161.7639999999999</v>
      </c>
      <c r="L1802" s="23" t="str">
        <f>+_01_CODIGOS_Y_COSTOS_xlsm[[#This Row],[FABRICA]]&amp;_01_CODIGOS_Y_COSTOS_xlsm[[#This Row],[CODIGO]]</f>
        <v>ALNAT009-03</v>
      </c>
    </row>
    <row r="1803" spans="1:12" x14ac:dyDescent="0.35">
      <c r="A1803" t="s">
        <v>4283</v>
      </c>
      <c r="B1803" s="23" t="s">
        <v>2770</v>
      </c>
      <c r="C1803" t="s">
        <v>4595</v>
      </c>
      <c r="D1803" t="s">
        <v>5569</v>
      </c>
      <c r="E1803" s="21">
        <v>364.1601</v>
      </c>
      <c r="L1803" s="23" t="str">
        <f>+_01_CODIGOS_Y_COSTOS_xlsm[[#This Row],[FABRICA]]&amp;_01_CODIGOS_Y_COSTOS_xlsm[[#This Row],[CODIGO]]</f>
        <v>ALNAT007-01</v>
      </c>
    </row>
    <row r="1804" spans="1:12" x14ac:dyDescent="0.35">
      <c r="A1804" t="s">
        <v>4283</v>
      </c>
      <c r="B1804" s="23" t="s">
        <v>2772</v>
      </c>
      <c r="C1804" t="s">
        <v>4596</v>
      </c>
      <c r="D1804" t="s">
        <v>5570</v>
      </c>
      <c r="E1804" s="21">
        <v>487.60520000000002</v>
      </c>
      <c r="L1804" s="23" t="str">
        <f>+_01_CODIGOS_Y_COSTOS_xlsm[[#This Row],[FABRICA]]&amp;_01_CODIGOS_Y_COSTOS_xlsm[[#This Row],[CODIGO]]</f>
        <v>ALNAT007-02</v>
      </c>
    </row>
    <row r="1805" spans="1:12" x14ac:dyDescent="0.35">
      <c r="A1805" t="s">
        <v>4283</v>
      </c>
      <c r="B1805" s="23" t="s">
        <v>2774</v>
      </c>
      <c r="C1805" t="s">
        <v>4597</v>
      </c>
      <c r="D1805" t="s">
        <v>5571</v>
      </c>
      <c r="E1805" s="21">
        <v>687.43280000000004</v>
      </c>
      <c r="L1805" s="23" t="str">
        <f>+_01_CODIGOS_Y_COSTOS_xlsm[[#This Row],[FABRICA]]&amp;_01_CODIGOS_Y_COSTOS_xlsm[[#This Row],[CODIGO]]</f>
        <v>ALNAT007-03</v>
      </c>
    </row>
    <row r="1806" spans="1:12" x14ac:dyDescent="0.35">
      <c r="A1806" t="s">
        <v>4283</v>
      </c>
      <c r="B1806" s="23" t="s">
        <v>2776</v>
      </c>
      <c r="C1806" t="s">
        <v>4598</v>
      </c>
      <c r="D1806" t="s">
        <v>9007</v>
      </c>
      <c r="E1806" s="21">
        <v>2851.2669999999998</v>
      </c>
      <c r="L1806" s="23" t="str">
        <f>+_01_CODIGOS_Y_COSTOS_xlsm[[#This Row],[FABRICA]]&amp;_01_CODIGOS_Y_COSTOS_xlsm[[#This Row],[CODIGO]]</f>
        <v>ALNAT014-01A</v>
      </c>
    </row>
    <row r="1807" spans="1:12" x14ac:dyDescent="0.35">
      <c r="A1807" t="s">
        <v>4283</v>
      </c>
      <c r="B1807" s="23" t="s">
        <v>2778</v>
      </c>
      <c r="C1807" t="s">
        <v>4599</v>
      </c>
      <c r="D1807" t="s">
        <v>9008</v>
      </c>
      <c r="E1807" s="21">
        <v>2851.2669999999998</v>
      </c>
      <c r="L1807" s="23" t="str">
        <f>+_01_CODIGOS_Y_COSTOS_xlsm[[#This Row],[FABRICA]]&amp;_01_CODIGOS_Y_COSTOS_xlsm[[#This Row],[CODIGO]]</f>
        <v>ALNAT014-01</v>
      </c>
    </row>
    <row r="1808" spans="1:12" x14ac:dyDescent="0.35">
      <c r="A1808" t="s">
        <v>4283</v>
      </c>
      <c r="B1808" s="23" t="s">
        <v>2780</v>
      </c>
      <c r="C1808" t="s">
        <v>4600</v>
      </c>
      <c r="D1808" t="s">
        <v>9009</v>
      </c>
      <c r="E1808" s="21">
        <v>3780</v>
      </c>
      <c r="L1808" s="23" t="str">
        <f>+_01_CODIGOS_Y_COSTOS_xlsm[[#This Row],[FABRICA]]&amp;_01_CODIGOS_Y_COSTOS_xlsm[[#This Row],[CODIGO]]</f>
        <v>ALNAT014-09</v>
      </c>
    </row>
    <row r="1809" spans="1:12" x14ac:dyDescent="0.35">
      <c r="A1809" t="s">
        <v>4283</v>
      </c>
      <c r="B1809" s="23" t="s">
        <v>2782</v>
      </c>
      <c r="C1809" t="s">
        <v>4601</v>
      </c>
      <c r="D1809" t="s">
        <v>5572</v>
      </c>
      <c r="E1809" s="21">
        <v>3073.5763999999999</v>
      </c>
      <c r="L1809" s="23" t="str">
        <f>+_01_CODIGOS_Y_COSTOS_xlsm[[#This Row],[FABRICA]]&amp;_01_CODIGOS_Y_COSTOS_xlsm[[#This Row],[CODIGO]]</f>
        <v>ALNAT001-50</v>
      </c>
    </row>
    <row r="1810" spans="1:12" x14ac:dyDescent="0.35">
      <c r="A1810" t="s">
        <v>4282</v>
      </c>
      <c r="B1810" s="23" t="s">
        <v>2784</v>
      </c>
      <c r="C1810" t="s">
        <v>4717</v>
      </c>
      <c r="D1810" t="s">
        <v>9010</v>
      </c>
      <c r="E1810" s="21">
        <v>32.481499999999997</v>
      </c>
      <c r="L1810" s="23" t="str">
        <f>+_01_CODIGOS_Y_COSTOS_xlsm[[#This Row],[FABRICA]]&amp;_01_CODIGOS_Y_COSTOS_xlsm[[#This Row],[CODIGO]]</f>
        <v>METALGRAB1.06.1150</v>
      </c>
    </row>
    <row r="1811" spans="1:12" x14ac:dyDescent="0.35">
      <c r="A1811" t="s">
        <v>4282</v>
      </c>
      <c r="B1811" s="23" t="s">
        <v>2788</v>
      </c>
      <c r="C1811" t="s">
        <v>4718</v>
      </c>
      <c r="D1811" t="s">
        <v>9010</v>
      </c>
      <c r="E1811" s="21">
        <v>34.271799999999999</v>
      </c>
      <c r="L1811" s="23" t="str">
        <f>+_01_CODIGOS_Y_COSTOS_xlsm[[#This Row],[FABRICA]]&amp;_01_CODIGOS_Y_COSTOS_xlsm[[#This Row],[CODIGO]]</f>
        <v>METALGRAB1.06.1200</v>
      </c>
    </row>
    <row r="1812" spans="1:12" x14ac:dyDescent="0.35">
      <c r="A1812" t="s">
        <v>4282</v>
      </c>
      <c r="B1812" s="23" t="s">
        <v>2790</v>
      </c>
      <c r="C1812" t="s">
        <v>4719</v>
      </c>
      <c r="D1812" t="s">
        <v>9011</v>
      </c>
      <c r="E1812" s="21">
        <v>34.271799999999999</v>
      </c>
      <c r="L1812" s="23" t="str">
        <f>+_01_CODIGOS_Y_COSTOS_xlsm[[#This Row],[FABRICA]]&amp;_01_CODIGOS_Y_COSTOS_xlsm[[#This Row],[CODIGO]]</f>
        <v>METALGRAB1.06.1190</v>
      </c>
    </row>
    <row r="1813" spans="1:12" x14ac:dyDescent="0.35">
      <c r="A1813" t="s">
        <v>4282</v>
      </c>
      <c r="B1813" s="23" t="s">
        <v>2792</v>
      </c>
      <c r="C1813" t="s">
        <v>4720</v>
      </c>
      <c r="D1813" t="s">
        <v>9011</v>
      </c>
      <c r="E1813" s="21">
        <v>39.770699999999998</v>
      </c>
      <c r="L1813" s="23" t="str">
        <f>+_01_CODIGOS_Y_COSTOS_xlsm[[#This Row],[FABRICA]]&amp;_01_CODIGOS_Y_COSTOS_xlsm[[#This Row],[CODIGO]]</f>
        <v>METALGRAB1.06.1250</v>
      </c>
    </row>
    <row r="1814" spans="1:12" x14ac:dyDescent="0.35">
      <c r="A1814" t="s">
        <v>4282</v>
      </c>
      <c r="B1814" s="23" t="s">
        <v>2795</v>
      </c>
      <c r="C1814" t="s">
        <v>4721</v>
      </c>
      <c r="D1814" t="s">
        <v>9012</v>
      </c>
      <c r="E1814" s="21">
        <v>40.154299999999999</v>
      </c>
      <c r="L1814" s="23" t="str">
        <f>+_01_CODIGOS_Y_COSTOS_xlsm[[#This Row],[FABRICA]]&amp;_01_CODIGOS_Y_COSTOS_xlsm[[#This Row],[CODIGO]]</f>
        <v>METALGRAB1.06.1240</v>
      </c>
    </row>
    <row r="1815" spans="1:12" x14ac:dyDescent="0.35">
      <c r="A1815" t="s">
        <v>4282</v>
      </c>
      <c r="B1815" s="23" t="s">
        <v>2797</v>
      </c>
      <c r="C1815" t="s">
        <v>4722</v>
      </c>
      <c r="D1815" t="s">
        <v>9013</v>
      </c>
      <c r="E1815" s="21">
        <v>56.267200000000003</v>
      </c>
      <c r="L1815" s="23" t="str">
        <f>+_01_CODIGOS_Y_COSTOS_xlsm[[#This Row],[FABRICA]]&amp;_01_CODIGOS_Y_COSTOS_xlsm[[#This Row],[CODIGO]]</f>
        <v>METALGRAB1.06.1278</v>
      </c>
    </row>
    <row r="1816" spans="1:12" x14ac:dyDescent="0.35">
      <c r="A1816" t="s">
        <v>4282</v>
      </c>
      <c r="B1816" s="23" t="s">
        <v>2799</v>
      </c>
      <c r="C1816" t="s">
        <v>4723</v>
      </c>
      <c r="D1816" t="s">
        <v>9014</v>
      </c>
      <c r="E1816" s="21">
        <v>19.181999999999999</v>
      </c>
      <c r="L1816" s="23" t="str">
        <f>+_01_CODIGOS_Y_COSTOS_xlsm[[#This Row],[FABRICA]]&amp;_01_CODIGOS_Y_COSTOS_xlsm[[#This Row],[CODIGO]]</f>
        <v>METALGRAB1.07.1410</v>
      </c>
    </row>
    <row r="1817" spans="1:12" x14ac:dyDescent="0.35">
      <c r="A1817" t="s">
        <v>4282</v>
      </c>
      <c r="B1817" s="23" t="s">
        <v>2801</v>
      </c>
      <c r="C1817" t="s">
        <v>4724</v>
      </c>
      <c r="D1817" t="s">
        <v>9015</v>
      </c>
      <c r="E1817" s="21">
        <v>31.714200000000002</v>
      </c>
      <c r="L1817" s="23" t="str">
        <f>+_01_CODIGOS_Y_COSTOS_xlsm[[#This Row],[FABRICA]]&amp;_01_CODIGOS_Y_COSTOS_xlsm[[#This Row],[CODIGO]]</f>
        <v>METALGRAB1.07.1360</v>
      </c>
    </row>
    <row r="1818" spans="1:12" x14ac:dyDescent="0.35">
      <c r="A1818" t="s">
        <v>4282</v>
      </c>
      <c r="B1818" s="23" t="s">
        <v>2803</v>
      </c>
      <c r="C1818" t="s">
        <v>4725</v>
      </c>
      <c r="D1818" t="s">
        <v>9016</v>
      </c>
      <c r="E1818" s="21">
        <v>40.282200000000003</v>
      </c>
      <c r="L1818" s="23" t="str">
        <f>+_01_CODIGOS_Y_COSTOS_xlsm[[#This Row],[FABRICA]]&amp;_01_CODIGOS_Y_COSTOS_xlsm[[#This Row],[CODIGO]]</f>
        <v>METALGRAB1.07.1380</v>
      </c>
    </row>
    <row r="1819" spans="1:12" x14ac:dyDescent="0.35">
      <c r="A1819" t="s">
        <v>4282</v>
      </c>
      <c r="B1819" s="23" t="s">
        <v>2805</v>
      </c>
      <c r="C1819" t="s">
        <v>4726</v>
      </c>
      <c r="D1819" t="s">
        <v>9017</v>
      </c>
      <c r="E1819" s="21">
        <v>40.282200000000003</v>
      </c>
      <c r="L1819" s="23" t="str">
        <f>+_01_CODIGOS_Y_COSTOS_xlsm[[#This Row],[FABRICA]]&amp;_01_CODIGOS_Y_COSTOS_xlsm[[#This Row],[CODIGO]]</f>
        <v>METALGRAB1.07.1370</v>
      </c>
    </row>
    <row r="1820" spans="1:12" x14ac:dyDescent="0.35">
      <c r="A1820" t="s">
        <v>4282</v>
      </c>
      <c r="B1820" s="23" t="s">
        <v>2807</v>
      </c>
      <c r="C1820" t="s">
        <v>4727</v>
      </c>
      <c r="D1820" t="s">
        <v>9018</v>
      </c>
      <c r="E1820" s="21">
        <v>29.540299999999998</v>
      </c>
      <c r="L1820" s="23" t="str">
        <f>+_01_CODIGOS_Y_COSTOS_xlsm[[#This Row],[FABRICA]]&amp;_01_CODIGOS_Y_COSTOS_xlsm[[#This Row],[CODIGO]]</f>
        <v>METALGRAB1.02.0705</v>
      </c>
    </row>
    <row r="1821" spans="1:12" x14ac:dyDescent="0.35">
      <c r="A1821" t="s">
        <v>4282</v>
      </c>
      <c r="B1821" s="23" t="s">
        <v>2809</v>
      </c>
      <c r="C1821" t="s">
        <v>4728</v>
      </c>
      <c r="D1821" t="s">
        <v>9019</v>
      </c>
      <c r="E1821" s="21">
        <v>33.760300000000001</v>
      </c>
      <c r="L1821" s="23" t="str">
        <f>+_01_CODIGOS_Y_COSTOS_xlsm[[#This Row],[FABRICA]]&amp;_01_CODIGOS_Y_COSTOS_xlsm[[#This Row],[CODIGO]]</f>
        <v>METALGRAB1.02.0735</v>
      </c>
    </row>
    <row r="1822" spans="1:12" x14ac:dyDescent="0.35">
      <c r="A1822" t="s">
        <v>4282</v>
      </c>
      <c r="B1822" s="23" t="s">
        <v>2811</v>
      </c>
      <c r="C1822" t="s">
        <v>4729</v>
      </c>
      <c r="D1822" t="s">
        <v>9020</v>
      </c>
      <c r="E1822" s="21">
        <v>36.317900000000002</v>
      </c>
      <c r="L1822" s="23" t="str">
        <f>+_01_CODIGOS_Y_COSTOS_xlsm[[#This Row],[FABRICA]]&amp;_01_CODIGOS_Y_COSTOS_xlsm[[#This Row],[CODIGO]]</f>
        <v>METALGRAB1.02.0790</v>
      </c>
    </row>
    <row r="1823" spans="1:12" x14ac:dyDescent="0.35">
      <c r="A1823" t="s">
        <v>4282</v>
      </c>
      <c r="B1823" s="23" t="s">
        <v>2813</v>
      </c>
      <c r="C1823" t="s">
        <v>4730</v>
      </c>
      <c r="D1823" t="s">
        <v>9021</v>
      </c>
      <c r="E1823" s="21">
        <v>53.453800000000001</v>
      </c>
      <c r="L1823" s="23" t="str">
        <f>+_01_CODIGOS_Y_COSTOS_xlsm[[#This Row],[FABRICA]]&amp;_01_CODIGOS_Y_COSTOS_xlsm[[#This Row],[CODIGO]]</f>
        <v>METALGRAB1.02.0830</v>
      </c>
    </row>
    <row r="1824" spans="1:12" x14ac:dyDescent="0.35">
      <c r="A1824" t="s">
        <v>4282</v>
      </c>
      <c r="B1824" s="23" t="s">
        <v>2815</v>
      </c>
      <c r="C1824" t="s">
        <v>5482</v>
      </c>
      <c r="D1824" t="s">
        <v>9022</v>
      </c>
      <c r="E1824" s="21">
        <v>21.228100000000001</v>
      </c>
      <c r="L1824" s="23" t="str">
        <f>+_01_CODIGOS_Y_COSTOS_xlsm[[#This Row],[FABRICA]]&amp;_01_CODIGOS_Y_COSTOS_xlsm[[#This Row],[CODIGO]]</f>
        <v>METALGRAB1.01.0086</v>
      </c>
    </row>
    <row r="1825" spans="1:12" x14ac:dyDescent="0.35">
      <c r="A1825" t="s">
        <v>4282</v>
      </c>
      <c r="B1825" s="23" t="s">
        <v>2817</v>
      </c>
      <c r="C1825" t="s">
        <v>4731</v>
      </c>
      <c r="D1825" t="s">
        <v>9023</v>
      </c>
      <c r="E1825" s="21">
        <v>31.2027</v>
      </c>
      <c r="L1825" s="23" t="str">
        <f>+_01_CODIGOS_Y_COSTOS_xlsm[[#This Row],[FABRICA]]&amp;_01_CODIGOS_Y_COSTOS_xlsm[[#This Row],[CODIGO]]</f>
        <v>METALGRAB1.01.0224</v>
      </c>
    </row>
    <row r="1826" spans="1:12" x14ac:dyDescent="0.35">
      <c r="A1826" t="s">
        <v>4282</v>
      </c>
      <c r="B1826" s="23" t="s">
        <v>2819</v>
      </c>
      <c r="C1826" t="s">
        <v>4804</v>
      </c>
      <c r="D1826" t="s">
        <v>9024</v>
      </c>
      <c r="E1826" s="21">
        <v>32.865200000000002</v>
      </c>
      <c r="L1826" s="23" t="str">
        <f>+_01_CODIGOS_Y_COSTOS_xlsm[[#This Row],[FABRICA]]&amp;_01_CODIGOS_Y_COSTOS_xlsm[[#This Row],[CODIGO]]</f>
        <v>METALGRAB1.01.0604</v>
      </c>
    </row>
    <row r="1827" spans="1:12" x14ac:dyDescent="0.35">
      <c r="A1827" t="s">
        <v>4282</v>
      </c>
      <c r="B1827" s="23" t="s">
        <v>2821</v>
      </c>
      <c r="C1827" t="s">
        <v>4732</v>
      </c>
      <c r="D1827" t="s">
        <v>9023</v>
      </c>
      <c r="E1827" s="21">
        <v>42.967700000000001</v>
      </c>
      <c r="L1827" s="23" t="str">
        <f>+_01_CODIGOS_Y_COSTOS_xlsm[[#This Row],[FABRICA]]&amp;_01_CODIGOS_Y_COSTOS_xlsm[[#This Row],[CODIGO]]</f>
        <v>METALGRAB1.01.0608</v>
      </c>
    </row>
    <row r="1828" spans="1:12" x14ac:dyDescent="0.35">
      <c r="A1828" t="s">
        <v>4282</v>
      </c>
      <c r="B1828" s="23" t="s">
        <v>2823</v>
      </c>
      <c r="C1828" t="s">
        <v>4763</v>
      </c>
      <c r="D1828" t="s">
        <v>9025</v>
      </c>
      <c r="E1828" s="21">
        <v>50.128999999999998</v>
      </c>
      <c r="L1828" s="23" t="str">
        <f>+_01_CODIGOS_Y_COSTOS_xlsm[[#This Row],[FABRICA]]&amp;_01_CODIGOS_Y_COSTOS_xlsm[[#This Row],[CODIGO]]</f>
        <v>METALGRAB1.01.0624</v>
      </c>
    </row>
    <row r="1829" spans="1:12" x14ac:dyDescent="0.35">
      <c r="A1829" t="s">
        <v>4282</v>
      </c>
      <c r="B1829" s="23" t="s">
        <v>2825</v>
      </c>
      <c r="C1829" t="s">
        <v>4733</v>
      </c>
      <c r="D1829" t="s">
        <v>9026</v>
      </c>
      <c r="E1829" s="21">
        <v>42.967700000000001</v>
      </c>
      <c r="L1829" s="23" t="str">
        <f>+_01_CODIGOS_Y_COSTOS_xlsm[[#This Row],[FABRICA]]&amp;_01_CODIGOS_Y_COSTOS_xlsm[[#This Row],[CODIGO]]</f>
        <v>METALGRAB1.04.0910</v>
      </c>
    </row>
    <row r="1830" spans="1:12" x14ac:dyDescent="0.35">
      <c r="A1830" t="s">
        <v>4282</v>
      </c>
      <c r="B1830" s="23" t="s">
        <v>2827</v>
      </c>
      <c r="C1830" t="s">
        <v>4734</v>
      </c>
      <c r="D1830" t="s">
        <v>9027</v>
      </c>
      <c r="E1830" s="21">
        <v>49.7453</v>
      </c>
      <c r="L1830" s="23" t="str">
        <f>+_01_CODIGOS_Y_COSTOS_xlsm[[#This Row],[FABRICA]]&amp;_01_CODIGOS_Y_COSTOS_xlsm[[#This Row],[CODIGO]]</f>
        <v>METALGRAB1.05.0950</v>
      </c>
    </row>
    <row r="1831" spans="1:12" x14ac:dyDescent="0.35">
      <c r="A1831" t="s">
        <v>4282</v>
      </c>
      <c r="B1831" s="23" t="s">
        <v>2829</v>
      </c>
      <c r="C1831" t="s">
        <v>4805</v>
      </c>
      <c r="D1831" t="s">
        <v>9028</v>
      </c>
      <c r="E1831" s="21">
        <v>84.528700000000001</v>
      </c>
      <c r="L1831" s="23" t="str">
        <f>+_01_CODIGOS_Y_COSTOS_xlsm[[#This Row],[FABRICA]]&amp;_01_CODIGOS_Y_COSTOS_xlsm[[#This Row],[CODIGO]]</f>
        <v>METALGRAB1.04.0920</v>
      </c>
    </row>
    <row r="1832" spans="1:12" x14ac:dyDescent="0.35">
      <c r="A1832" t="s">
        <v>4282</v>
      </c>
      <c r="B1832" s="23" t="s">
        <v>2831</v>
      </c>
      <c r="C1832" t="s">
        <v>4735</v>
      </c>
      <c r="D1832" t="s">
        <v>9029</v>
      </c>
      <c r="E1832" s="21">
        <v>51.152000000000001</v>
      </c>
      <c r="L1832" s="23" t="str">
        <f>+_01_CODIGOS_Y_COSTOS_xlsm[[#This Row],[FABRICA]]&amp;_01_CODIGOS_Y_COSTOS_xlsm[[#This Row],[CODIGO]]</f>
        <v>METALGRAB1.05.0990</v>
      </c>
    </row>
    <row r="1833" spans="1:12" x14ac:dyDescent="0.35">
      <c r="A1833" t="s">
        <v>4282</v>
      </c>
      <c r="B1833" s="23" t="s">
        <v>2833</v>
      </c>
      <c r="C1833" t="s">
        <v>5138</v>
      </c>
      <c r="D1833" t="s">
        <v>9030</v>
      </c>
      <c r="E1833" s="21">
        <v>9.7188999999999997</v>
      </c>
      <c r="L1833" s="23" t="str">
        <f>+_01_CODIGOS_Y_COSTOS_xlsm[[#This Row],[FABRICA]]&amp;_01_CODIGOS_Y_COSTOS_xlsm[[#This Row],[CODIGO]]</f>
        <v>METALGRAB2.40.2000</v>
      </c>
    </row>
    <row r="1834" spans="1:12" x14ac:dyDescent="0.35">
      <c r="A1834" t="s">
        <v>4282</v>
      </c>
      <c r="B1834" s="23" t="s">
        <v>2836</v>
      </c>
      <c r="C1834" t="s">
        <v>5139</v>
      </c>
      <c r="D1834" t="s">
        <v>9031</v>
      </c>
      <c r="E1834" s="21">
        <v>10.102499999999999</v>
      </c>
      <c r="L1834" s="23" t="str">
        <f>+_01_CODIGOS_Y_COSTOS_xlsm[[#This Row],[FABRICA]]&amp;_01_CODIGOS_Y_COSTOS_xlsm[[#This Row],[CODIGO]]</f>
        <v>METALGRAB2.40.2031</v>
      </c>
    </row>
    <row r="1835" spans="1:12" x14ac:dyDescent="0.35">
      <c r="A1835" t="s">
        <v>4282</v>
      </c>
      <c r="B1835" s="23" t="s">
        <v>2839</v>
      </c>
      <c r="C1835" t="s">
        <v>6653</v>
      </c>
      <c r="D1835" t="s">
        <v>2840</v>
      </c>
      <c r="E1835" s="21">
        <v>0</v>
      </c>
      <c r="L1835" s="23" t="str">
        <f>+_01_CODIGOS_Y_COSTOS_xlsm[[#This Row],[FABRICA]]&amp;_01_CODIGOS_Y_COSTOS_xlsm[[#This Row],[CODIGO]]</f>
        <v>METALGRAB0</v>
      </c>
    </row>
    <row r="1836" spans="1:12" x14ac:dyDescent="0.35">
      <c r="A1836" t="s">
        <v>4282</v>
      </c>
      <c r="B1836" s="23" t="s">
        <v>2841</v>
      </c>
      <c r="C1836" t="s">
        <v>5072</v>
      </c>
      <c r="D1836" t="s">
        <v>9030</v>
      </c>
      <c r="E1836" s="21">
        <v>11.253399999999999</v>
      </c>
      <c r="L1836" s="23" t="str">
        <f>+_01_CODIGOS_Y_COSTOS_xlsm[[#This Row],[FABRICA]]&amp;_01_CODIGOS_Y_COSTOS_xlsm[[#This Row],[CODIGO]]</f>
        <v>METALGRAB2.40.2060</v>
      </c>
    </row>
    <row r="1837" spans="1:12" x14ac:dyDescent="0.35">
      <c r="A1837" t="s">
        <v>4274</v>
      </c>
      <c r="B1837" s="23" t="s">
        <v>2843</v>
      </c>
      <c r="C1837" t="s">
        <v>7802</v>
      </c>
      <c r="D1837" t="s">
        <v>2844</v>
      </c>
      <c r="E1837" s="21">
        <v>150</v>
      </c>
      <c r="L1837" s="23" t="str">
        <f>+_01_CODIGOS_Y_COSTOS_xlsm[[#This Row],[FABRICA]]&amp;_01_CODIGOS_Y_COSTOS_xlsm[[#This Row],[CODIGO]]</f>
        <v>MAXIFER61</v>
      </c>
    </row>
    <row r="1838" spans="1:12" x14ac:dyDescent="0.35">
      <c r="A1838" t="s">
        <v>4274</v>
      </c>
      <c r="B1838" s="23" t="s">
        <v>2845</v>
      </c>
      <c r="C1838" t="s">
        <v>7803</v>
      </c>
      <c r="D1838" t="s">
        <v>2846</v>
      </c>
      <c r="E1838" s="21">
        <v>150</v>
      </c>
      <c r="L1838" s="23" t="str">
        <f>+_01_CODIGOS_Y_COSTOS_xlsm[[#This Row],[FABRICA]]&amp;_01_CODIGOS_Y_COSTOS_xlsm[[#This Row],[CODIGO]]</f>
        <v>MAXIFER62</v>
      </c>
    </row>
    <row r="1839" spans="1:12" x14ac:dyDescent="0.35">
      <c r="A1839" t="s">
        <v>4274</v>
      </c>
      <c r="B1839" s="23" t="s">
        <v>2847</v>
      </c>
      <c r="C1839" t="s">
        <v>7805</v>
      </c>
      <c r="D1839" t="s">
        <v>2848</v>
      </c>
      <c r="E1839" s="21">
        <v>180</v>
      </c>
      <c r="L1839" s="23" t="str">
        <f>+_01_CODIGOS_Y_COSTOS_xlsm[[#This Row],[FABRICA]]&amp;_01_CODIGOS_Y_COSTOS_xlsm[[#This Row],[CODIGO]]</f>
        <v>MAXIFER63</v>
      </c>
    </row>
    <row r="1840" spans="1:12" x14ac:dyDescent="0.35">
      <c r="A1840" t="s">
        <v>4282</v>
      </c>
      <c r="B1840" s="23" t="s">
        <v>2849</v>
      </c>
      <c r="C1840" t="s">
        <v>4736</v>
      </c>
      <c r="D1840" t="s">
        <v>9032</v>
      </c>
      <c r="E1840" s="21">
        <v>56.267200000000003</v>
      </c>
      <c r="L1840" s="23" t="str">
        <f>+_01_CODIGOS_Y_COSTOS_xlsm[[#This Row],[FABRICA]]&amp;_01_CODIGOS_Y_COSTOS_xlsm[[#This Row],[CODIGO]]</f>
        <v>METALGRAB1.06.1281</v>
      </c>
    </row>
    <row r="1841" spans="1:12" x14ac:dyDescent="0.35">
      <c r="A1841" t="s">
        <v>4282</v>
      </c>
      <c r="B1841" s="23" t="s">
        <v>2851</v>
      </c>
      <c r="C1841" t="s">
        <v>4737</v>
      </c>
      <c r="D1841" t="s">
        <v>9033</v>
      </c>
      <c r="E1841" s="21">
        <v>95.270600000000002</v>
      </c>
      <c r="L1841" s="23" t="str">
        <f>+_01_CODIGOS_Y_COSTOS_xlsm[[#This Row],[FABRICA]]&amp;_01_CODIGOS_Y_COSTOS_xlsm[[#This Row],[CODIGO]]</f>
        <v>METALGRAB1.06.1340</v>
      </c>
    </row>
    <row r="1842" spans="1:12" x14ac:dyDescent="0.35">
      <c r="A1842" t="s">
        <v>4282</v>
      </c>
      <c r="B1842" s="23" t="s">
        <v>2853</v>
      </c>
      <c r="C1842" t="s">
        <v>4738</v>
      </c>
      <c r="D1842" t="s">
        <v>9034</v>
      </c>
      <c r="E1842" s="21">
        <v>95.270600000000002</v>
      </c>
      <c r="L1842" s="23" t="str">
        <f>+_01_CODIGOS_Y_COSTOS_xlsm[[#This Row],[FABRICA]]&amp;_01_CODIGOS_Y_COSTOS_xlsm[[#This Row],[CODIGO]]</f>
        <v>METALGRAB1.06.1343</v>
      </c>
    </row>
    <row r="1843" spans="1:12" x14ac:dyDescent="0.35">
      <c r="A1843" t="s">
        <v>4282</v>
      </c>
      <c r="B1843" s="23" t="s">
        <v>2855</v>
      </c>
      <c r="C1843" t="s">
        <v>6670</v>
      </c>
      <c r="D1843" t="s">
        <v>9035</v>
      </c>
      <c r="E1843" s="21">
        <v>161.51240000000001</v>
      </c>
      <c r="L1843" s="23" t="str">
        <f>+_01_CODIGOS_Y_COSTOS_xlsm[[#This Row],[FABRICA]]&amp;_01_CODIGOS_Y_COSTOS_xlsm[[#This Row],[CODIGO]]</f>
        <v>METALGRAB1.06.13430</v>
      </c>
    </row>
    <row r="1844" spans="1:12" x14ac:dyDescent="0.35">
      <c r="A1844" t="s">
        <v>4282</v>
      </c>
      <c r="B1844" s="23" t="s">
        <v>6186</v>
      </c>
      <c r="C1844" t="s">
        <v>6671</v>
      </c>
      <c r="D1844" t="s">
        <v>9036</v>
      </c>
      <c r="E1844" s="21">
        <v>161.51240000000001</v>
      </c>
      <c r="L1844" s="23" t="str">
        <f>+_01_CODIGOS_Y_COSTOS_xlsm[[#This Row],[FABRICA]]&amp;_01_CODIGOS_Y_COSTOS_xlsm[[#This Row],[CODIGO]]</f>
        <v>METALGRAB1.06.13435</v>
      </c>
    </row>
    <row r="1845" spans="1:12" x14ac:dyDescent="0.35">
      <c r="A1845" t="s">
        <v>4282</v>
      </c>
      <c r="B1845" s="23" t="s">
        <v>6188</v>
      </c>
      <c r="C1845" t="s">
        <v>6672</v>
      </c>
      <c r="D1845" t="s">
        <v>9037</v>
      </c>
      <c r="E1845" s="21">
        <v>161.51240000000001</v>
      </c>
      <c r="L1845" s="23" t="str">
        <f>+_01_CODIGOS_Y_COSTOS_xlsm[[#This Row],[FABRICA]]&amp;_01_CODIGOS_Y_COSTOS_xlsm[[#This Row],[CODIGO]]</f>
        <v>METALGRAB1.06.13440</v>
      </c>
    </row>
    <row r="1846" spans="1:12" x14ac:dyDescent="0.35">
      <c r="A1846" t="s">
        <v>4282</v>
      </c>
      <c r="B1846" s="23" t="s">
        <v>2857</v>
      </c>
      <c r="C1846" t="s">
        <v>4764</v>
      </c>
      <c r="D1846" t="s">
        <v>9038</v>
      </c>
      <c r="E1846" s="21">
        <v>163.047</v>
      </c>
      <c r="L1846" s="23" t="str">
        <f>+_01_CODIGOS_Y_COSTOS_xlsm[[#This Row],[FABRICA]]&amp;_01_CODIGOS_Y_COSTOS_xlsm[[#This Row],[CODIGO]]</f>
        <v>METALGRAB1.06.13465</v>
      </c>
    </row>
    <row r="1847" spans="1:12" x14ac:dyDescent="0.35">
      <c r="A1847" t="s">
        <v>4282</v>
      </c>
      <c r="B1847" s="23" t="s">
        <v>6190</v>
      </c>
      <c r="C1847" t="s">
        <v>4739</v>
      </c>
      <c r="D1847" t="s">
        <v>9039</v>
      </c>
      <c r="E1847" s="21">
        <v>164.4537</v>
      </c>
      <c r="L1847" s="23" t="str">
        <f>+_01_CODIGOS_Y_COSTOS_xlsm[[#This Row],[FABRICA]]&amp;_01_CODIGOS_Y_COSTOS_xlsm[[#This Row],[CODIGO]]</f>
        <v>METALGRAB1.06.13470</v>
      </c>
    </row>
    <row r="1848" spans="1:12" x14ac:dyDescent="0.35">
      <c r="A1848" t="s">
        <v>4282</v>
      </c>
      <c r="B1848" s="23" t="s">
        <v>6192</v>
      </c>
      <c r="C1848" t="s">
        <v>6673</v>
      </c>
      <c r="D1848" t="s">
        <v>9040</v>
      </c>
      <c r="E1848" s="21">
        <v>164.4537</v>
      </c>
      <c r="L1848" s="23" t="str">
        <f>+_01_CODIGOS_Y_COSTOS_xlsm[[#This Row],[FABRICA]]&amp;_01_CODIGOS_Y_COSTOS_xlsm[[#This Row],[CODIGO]]</f>
        <v>METALGRAB1.06.13475</v>
      </c>
    </row>
    <row r="1849" spans="1:12" x14ac:dyDescent="0.35">
      <c r="A1849" t="s">
        <v>4282</v>
      </c>
      <c r="B1849" s="23" t="s">
        <v>6194</v>
      </c>
      <c r="C1849" t="s">
        <v>9041</v>
      </c>
      <c r="D1849" t="s">
        <v>6195</v>
      </c>
      <c r="E1849" s="21">
        <v>228.26580000000001</v>
      </c>
      <c r="L1849" s="23" t="str">
        <f>+_01_CODIGOS_Y_COSTOS_xlsm[[#This Row],[FABRICA]]&amp;_01_CODIGOS_Y_COSTOS_xlsm[[#This Row],[CODIGO]]</f>
        <v>METALGRAB1.06.13480</v>
      </c>
    </row>
    <row r="1850" spans="1:12" x14ac:dyDescent="0.35">
      <c r="A1850" t="s">
        <v>4282</v>
      </c>
      <c r="B1850" s="23" t="s">
        <v>2859</v>
      </c>
      <c r="C1850" t="s">
        <v>4803</v>
      </c>
      <c r="D1850" t="s">
        <v>9042</v>
      </c>
      <c r="E1850" s="21">
        <v>228.26580000000001</v>
      </c>
      <c r="L1850" s="23" t="str">
        <f>+_01_CODIGOS_Y_COSTOS_xlsm[[#This Row],[FABRICA]]&amp;_01_CODIGOS_Y_COSTOS_xlsm[[#This Row],[CODIGO]]</f>
        <v>METALGRAB1.06.13485</v>
      </c>
    </row>
    <row r="1851" spans="1:12" x14ac:dyDescent="0.35">
      <c r="A1851" t="s">
        <v>4282</v>
      </c>
      <c r="B1851" s="23" t="s">
        <v>2861</v>
      </c>
      <c r="C1851" t="s">
        <v>4765</v>
      </c>
      <c r="D1851" t="s">
        <v>9043</v>
      </c>
      <c r="E1851" s="21">
        <v>227.24279999999999</v>
      </c>
      <c r="L1851" s="23" t="str">
        <f>+_01_CODIGOS_Y_COSTOS_xlsm[[#This Row],[FABRICA]]&amp;_01_CODIGOS_Y_COSTOS_xlsm[[#This Row],[CODIGO]]</f>
        <v>METALGRAB1.06.13490</v>
      </c>
    </row>
    <row r="1852" spans="1:12" x14ac:dyDescent="0.35">
      <c r="A1852" t="s">
        <v>4281</v>
      </c>
      <c r="B1852" s="23" t="s">
        <v>2863</v>
      </c>
      <c r="C1852" t="s">
        <v>9044</v>
      </c>
      <c r="D1852" t="s">
        <v>2864</v>
      </c>
      <c r="E1852" s="21">
        <v>225.964</v>
      </c>
      <c r="L1852" s="23" t="str">
        <f>+_01_CODIGOS_Y_COSTOS_xlsm[[#This Row],[FABRICA]]&amp;_01_CODIGOS_Y_COSTOS_xlsm[[#This Row],[CODIGO]]</f>
        <v>LCT2004</v>
      </c>
    </row>
    <row r="1853" spans="1:12" x14ac:dyDescent="0.35">
      <c r="A1853" t="s">
        <v>4281</v>
      </c>
      <c r="B1853" s="23" t="s">
        <v>2865</v>
      </c>
      <c r="C1853" t="s">
        <v>9045</v>
      </c>
      <c r="D1853" t="s">
        <v>2866</v>
      </c>
      <c r="E1853" s="21">
        <v>220.88</v>
      </c>
      <c r="L1853" s="23" t="str">
        <f>+_01_CODIGOS_Y_COSTOS_xlsm[[#This Row],[FABRICA]]&amp;_01_CODIGOS_Y_COSTOS_xlsm[[#This Row],[CODIGO]]</f>
        <v>LCT2005</v>
      </c>
    </row>
    <row r="1854" spans="1:12" x14ac:dyDescent="0.35">
      <c r="A1854" t="s">
        <v>4281</v>
      </c>
      <c r="B1854" s="23" t="s">
        <v>2867</v>
      </c>
      <c r="C1854" t="s">
        <v>9046</v>
      </c>
      <c r="D1854" t="s">
        <v>2868</v>
      </c>
      <c r="E1854" s="21">
        <v>228.50399999999999</v>
      </c>
      <c r="L1854" s="23" t="str">
        <f>+_01_CODIGOS_Y_COSTOS_xlsm[[#This Row],[FABRICA]]&amp;_01_CODIGOS_Y_COSTOS_xlsm[[#This Row],[CODIGO]]</f>
        <v>LCT2006</v>
      </c>
    </row>
    <row r="1855" spans="1:12" x14ac:dyDescent="0.35">
      <c r="A1855" t="s">
        <v>4281</v>
      </c>
      <c r="B1855" s="23" t="s">
        <v>2869</v>
      </c>
      <c r="C1855" t="s">
        <v>9047</v>
      </c>
      <c r="D1855" t="s">
        <v>2870</v>
      </c>
      <c r="E1855" s="21">
        <v>235.048</v>
      </c>
      <c r="L1855" s="23" t="str">
        <f>+_01_CODIGOS_Y_COSTOS_xlsm[[#This Row],[FABRICA]]&amp;_01_CODIGOS_Y_COSTOS_xlsm[[#This Row],[CODIGO]]</f>
        <v>LCT2007</v>
      </c>
    </row>
    <row r="1856" spans="1:12" x14ac:dyDescent="0.35">
      <c r="A1856" t="s">
        <v>4281</v>
      </c>
      <c r="B1856" s="23" t="s">
        <v>2871</v>
      </c>
      <c r="C1856" t="s">
        <v>9048</v>
      </c>
      <c r="D1856" t="s">
        <v>2872</v>
      </c>
      <c r="E1856" s="21">
        <v>323.14400000000001</v>
      </c>
      <c r="L1856" s="23" t="str">
        <f>+_01_CODIGOS_Y_COSTOS_xlsm[[#This Row],[FABRICA]]&amp;_01_CODIGOS_Y_COSTOS_xlsm[[#This Row],[CODIGO]]</f>
        <v>LCT2008</v>
      </c>
    </row>
    <row r="1857" spans="1:12" x14ac:dyDescent="0.35">
      <c r="A1857" t="s">
        <v>4281</v>
      </c>
      <c r="B1857" s="23" t="s">
        <v>2873</v>
      </c>
      <c r="C1857" t="s">
        <v>9049</v>
      </c>
      <c r="D1857" t="s">
        <v>2874</v>
      </c>
      <c r="E1857" s="21">
        <v>319.048</v>
      </c>
      <c r="L1857" s="23" t="str">
        <f>+_01_CODIGOS_Y_COSTOS_xlsm[[#This Row],[FABRICA]]&amp;_01_CODIGOS_Y_COSTOS_xlsm[[#This Row],[CODIGO]]</f>
        <v>LCT2009</v>
      </c>
    </row>
    <row r="1858" spans="1:12" x14ac:dyDescent="0.35">
      <c r="A1858" t="s">
        <v>4281</v>
      </c>
      <c r="B1858" s="23" t="s">
        <v>2875</v>
      </c>
      <c r="C1858" t="s">
        <v>9050</v>
      </c>
      <c r="D1858" t="s">
        <v>2876</v>
      </c>
      <c r="E1858" s="21">
        <v>614.10400000000004</v>
      </c>
      <c r="L1858" s="23" t="str">
        <f>+_01_CODIGOS_Y_COSTOS_xlsm[[#This Row],[FABRICA]]&amp;_01_CODIGOS_Y_COSTOS_xlsm[[#This Row],[CODIGO]]</f>
        <v>LCT2010</v>
      </c>
    </row>
    <row r="1859" spans="1:12" x14ac:dyDescent="0.35">
      <c r="A1859" t="s">
        <v>4281</v>
      </c>
      <c r="B1859" s="23" t="s">
        <v>2877</v>
      </c>
      <c r="C1859" t="s">
        <v>9051</v>
      </c>
      <c r="D1859" t="s">
        <v>2878</v>
      </c>
      <c r="E1859" s="21">
        <v>614.10400000000004</v>
      </c>
      <c r="L1859" s="23" t="str">
        <f>+_01_CODIGOS_Y_COSTOS_xlsm[[#This Row],[FABRICA]]&amp;_01_CODIGOS_Y_COSTOS_xlsm[[#This Row],[CODIGO]]</f>
        <v>LCT2011</v>
      </c>
    </row>
    <row r="1860" spans="1:12" x14ac:dyDescent="0.35">
      <c r="A1860" t="s">
        <v>4281</v>
      </c>
      <c r="B1860" s="23" t="s">
        <v>2879</v>
      </c>
      <c r="C1860" t="s">
        <v>9052</v>
      </c>
      <c r="D1860" t="s">
        <v>2880</v>
      </c>
      <c r="E1860" s="21">
        <v>621.32399999999996</v>
      </c>
      <c r="L1860" s="23" t="str">
        <f>+_01_CODIGOS_Y_COSTOS_xlsm[[#This Row],[FABRICA]]&amp;_01_CODIGOS_Y_COSTOS_xlsm[[#This Row],[CODIGO]]</f>
        <v>LCT2012</v>
      </c>
    </row>
    <row r="1861" spans="1:12" x14ac:dyDescent="0.35">
      <c r="A1861" t="s">
        <v>4281</v>
      </c>
      <c r="B1861" s="23" t="s">
        <v>2881</v>
      </c>
      <c r="C1861" t="s">
        <v>9053</v>
      </c>
      <c r="D1861" t="s">
        <v>2882</v>
      </c>
      <c r="E1861" s="21">
        <v>764.75199999999995</v>
      </c>
      <c r="L1861" s="23" t="str">
        <f>+_01_CODIGOS_Y_COSTOS_xlsm[[#This Row],[FABRICA]]&amp;_01_CODIGOS_Y_COSTOS_xlsm[[#This Row],[CODIGO]]</f>
        <v>LCT2013</v>
      </c>
    </row>
    <row r="1862" spans="1:12" x14ac:dyDescent="0.35">
      <c r="A1862" t="s">
        <v>4281</v>
      </c>
      <c r="B1862" s="23" t="s">
        <v>2883</v>
      </c>
      <c r="C1862" t="s">
        <v>9054</v>
      </c>
      <c r="D1862" t="s">
        <v>2884</v>
      </c>
      <c r="E1862" s="21">
        <v>772.548</v>
      </c>
      <c r="L1862" s="23" t="str">
        <f>+_01_CODIGOS_Y_COSTOS_xlsm[[#This Row],[FABRICA]]&amp;_01_CODIGOS_Y_COSTOS_xlsm[[#This Row],[CODIGO]]</f>
        <v>LCT2014</v>
      </c>
    </row>
    <row r="1863" spans="1:12" x14ac:dyDescent="0.35">
      <c r="A1863" t="s">
        <v>4281</v>
      </c>
      <c r="B1863" s="23" t="s">
        <v>2885</v>
      </c>
      <c r="C1863" t="s">
        <v>9055</v>
      </c>
      <c r="D1863" t="s">
        <v>2886</v>
      </c>
      <c r="E1863" s="21">
        <v>821.4</v>
      </c>
      <c r="L1863" s="23" t="str">
        <f>+_01_CODIGOS_Y_COSTOS_xlsm[[#This Row],[FABRICA]]&amp;_01_CODIGOS_Y_COSTOS_xlsm[[#This Row],[CODIGO]]</f>
        <v>LCT2015</v>
      </c>
    </row>
    <row r="1864" spans="1:12" x14ac:dyDescent="0.35">
      <c r="A1864" t="s">
        <v>4281</v>
      </c>
      <c r="B1864" s="23" t="s">
        <v>2887</v>
      </c>
      <c r="C1864" t="s">
        <v>9056</v>
      </c>
      <c r="D1864" t="s">
        <v>2888</v>
      </c>
      <c r="E1864" s="21">
        <v>840.31600000000003</v>
      </c>
      <c r="L1864" s="23" t="str">
        <f>+_01_CODIGOS_Y_COSTOS_xlsm[[#This Row],[FABRICA]]&amp;_01_CODIGOS_Y_COSTOS_xlsm[[#This Row],[CODIGO]]</f>
        <v>LCT2016</v>
      </c>
    </row>
    <row r="1865" spans="1:12" x14ac:dyDescent="0.35">
      <c r="A1865" t="s">
        <v>4281</v>
      </c>
      <c r="B1865" s="23" t="s">
        <v>2889</v>
      </c>
      <c r="C1865" t="s">
        <v>9057</v>
      </c>
      <c r="D1865" t="s">
        <v>2890</v>
      </c>
      <c r="E1865" s="21">
        <v>840.31600000000003</v>
      </c>
      <c r="L1865" s="23" t="str">
        <f>+_01_CODIGOS_Y_COSTOS_xlsm[[#This Row],[FABRICA]]&amp;_01_CODIGOS_Y_COSTOS_xlsm[[#This Row],[CODIGO]]</f>
        <v>LCT2017</v>
      </c>
    </row>
    <row r="1866" spans="1:12" x14ac:dyDescent="0.35">
      <c r="A1866" t="s">
        <v>4281</v>
      </c>
      <c r="B1866" s="23" t="s">
        <v>2891</v>
      </c>
      <c r="C1866" t="s">
        <v>9058</v>
      </c>
      <c r="D1866" t="s">
        <v>2892</v>
      </c>
      <c r="E1866" s="21">
        <v>856.32399999999996</v>
      </c>
      <c r="L1866" s="23" t="str">
        <f>+_01_CODIGOS_Y_COSTOS_xlsm[[#This Row],[FABRICA]]&amp;_01_CODIGOS_Y_COSTOS_xlsm[[#This Row],[CODIGO]]</f>
        <v>LCT2018</v>
      </c>
    </row>
    <row r="1867" spans="1:12" x14ac:dyDescent="0.35">
      <c r="A1867" t="s">
        <v>4281</v>
      </c>
      <c r="B1867" s="23" t="s">
        <v>2893</v>
      </c>
      <c r="C1867" t="s">
        <v>9059</v>
      </c>
      <c r="D1867" t="s">
        <v>2894</v>
      </c>
      <c r="E1867" s="21">
        <v>1087</v>
      </c>
      <c r="L1867" s="23" t="str">
        <f>+_01_CODIGOS_Y_COSTOS_xlsm[[#This Row],[FABRICA]]&amp;_01_CODIGOS_Y_COSTOS_xlsm[[#This Row],[CODIGO]]</f>
        <v>LCT2019</v>
      </c>
    </row>
    <row r="1868" spans="1:12" x14ac:dyDescent="0.35">
      <c r="A1868" t="s">
        <v>4281</v>
      </c>
      <c r="B1868" s="23" t="s">
        <v>2895</v>
      </c>
      <c r="C1868" t="s">
        <v>9060</v>
      </c>
      <c r="D1868" t="s">
        <v>2896</v>
      </c>
      <c r="E1868" s="21">
        <v>1344.172</v>
      </c>
      <c r="L1868" s="23" t="str">
        <f>+_01_CODIGOS_Y_COSTOS_xlsm[[#This Row],[FABRICA]]&amp;_01_CODIGOS_Y_COSTOS_xlsm[[#This Row],[CODIGO]]</f>
        <v>LCT2022</v>
      </c>
    </row>
    <row r="1869" spans="1:12" x14ac:dyDescent="0.35">
      <c r="A1869" t="s">
        <v>4281</v>
      </c>
      <c r="B1869" s="23" t="s">
        <v>2897</v>
      </c>
      <c r="C1869" t="s">
        <v>9061</v>
      </c>
      <c r="D1869" t="s">
        <v>2898</v>
      </c>
      <c r="E1869" s="21">
        <v>1756.8040000000001</v>
      </c>
      <c r="L1869" s="23" t="str">
        <f>+_01_CODIGOS_Y_COSTOS_xlsm[[#This Row],[FABRICA]]&amp;_01_CODIGOS_Y_COSTOS_xlsm[[#This Row],[CODIGO]]</f>
        <v>LCT2024</v>
      </c>
    </row>
    <row r="1870" spans="1:12" x14ac:dyDescent="0.35">
      <c r="A1870" t="s">
        <v>4281</v>
      </c>
      <c r="B1870" s="23" t="s">
        <v>2899</v>
      </c>
      <c r="C1870" t="s">
        <v>9062</v>
      </c>
      <c r="D1870" t="s">
        <v>2900</v>
      </c>
      <c r="E1870" s="21">
        <v>1756.8040000000001</v>
      </c>
      <c r="L1870" s="23" t="str">
        <f>+_01_CODIGOS_Y_COSTOS_xlsm[[#This Row],[FABRICA]]&amp;_01_CODIGOS_Y_COSTOS_xlsm[[#This Row],[CODIGO]]</f>
        <v>LCT2025</v>
      </c>
    </row>
    <row r="1871" spans="1:12" x14ac:dyDescent="0.35">
      <c r="A1871" t="s">
        <v>4281</v>
      </c>
      <c r="B1871" s="23" t="s">
        <v>2901</v>
      </c>
      <c r="C1871" t="s">
        <v>9063</v>
      </c>
      <c r="D1871" t="s">
        <v>2902</v>
      </c>
      <c r="E1871" s="21">
        <v>358.74</v>
      </c>
      <c r="L1871" s="23" t="str">
        <f>+_01_CODIGOS_Y_COSTOS_xlsm[[#This Row],[FABRICA]]&amp;_01_CODIGOS_Y_COSTOS_xlsm[[#This Row],[CODIGO]]</f>
        <v>LCT2170</v>
      </c>
    </row>
    <row r="1872" spans="1:12" x14ac:dyDescent="0.35">
      <c r="A1872" t="s">
        <v>4281</v>
      </c>
      <c r="B1872" s="23" t="s">
        <v>2903</v>
      </c>
      <c r="C1872" t="s">
        <v>9064</v>
      </c>
      <c r="D1872" t="s">
        <v>2904</v>
      </c>
      <c r="E1872" s="21">
        <v>395.572</v>
      </c>
      <c r="L1872" s="23" t="str">
        <f>+_01_CODIGOS_Y_COSTOS_xlsm[[#This Row],[FABRICA]]&amp;_01_CODIGOS_Y_COSTOS_xlsm[[#This Row],[CODIGO]]</f>
        <v>LCT2171</v>
      </c>
    </row>
    <row r="1873" spans="1:12" x14ac:dyDescent="0.35">
      <c r="A1873" t="s">
        <v>4281</v>
      </c>
      <c r="B1873" s="23" t="s">
        <v>2905</v>
      </c>
      <c r="C1873" t="s">
        <v>9065</v>
      </c>
      <c r="D1873" t="s">
        <v>2906</v>
      </c>
      <c r="E1873" s="21">
        <v>507.04399999999998</v>
      </c>
      <c r="L1873" s="23" t="str">
        <f>+_01_CODIGOS_Y_COSTOS_xlsm[[#This Row],[FABRICA]]&amp;_01_CODIGOS_Y_COSTOS_xlsm[[#This Row],[CODIGO]]</f>
        <v>LCT2172</v>
      </c>
    </row>
    <row r="1874" spans="1:12" x14ac:dyDescent="0.35">
      <c r="A1874" t="s">
        <v>4281</v>
      </c>
      <c r="B1874" s="23" t="s">
        <v>2907</v>
      </c>
      <c r="C1874" t="s">
        <v>9066</v>
      </c>
      <c r="D1874" t="s">
        <v>2908</v>
      </c>
      <c r="E1874" s="21">
        <v>609.41999999999996</v>
      </c>
      <c r="L1874" s="23" t="str">
        <f>+_01_CODIGOS_Y_COSTOS_xlsm[[#This Row],[FABRICA]]&amp;_01_CODIGOS_Y_COSTOS_xlsm[[#This Row],[CODIGO]]</f>
        <v>LCT2173</v>
      </c>
    </row>
    <row r="1875" spans="1:12" x14ac:dyDescent="0.35">
      <c r="A1875" t="s">
        <v>4281</v>
      </c>
      <c r="B1875" s="23" t="s">
        <v>2909</v>
      </c>
      <c r="C1875" t="s">
        <v>9067</v>
      </c>
      <c r="D1875" t="s">
        <v>2910</v>
      </c>
      <c r="E1875" s="21">
        <v>1047.6120000000001</v>
      </c>
      <c r="L1875" s="23" t="str">
        <f>+_01_CODIGOS_Y_COSTOS_xlsm[[#This Row],[FABRICA]]&amp;_01_CODIGOS_Y_COSTOS_xlsm[[#This Row],[CODIGO]]</f>
        <v>LCT2174</v>
      </c>
    </row>
    <row r="1876" spans="1:12" x14ac:dyDescent="0.35">
      <c r="A1876" t="s">
        <v>4281</v>
      </c>
      <c r="B1876" s="23" t="s">
        <v>2911</v>
      </c>
      <c r="C1876" t="s">
        <v>9068</v>
      </c>
      <c r="D1876" t="s">
        <v>2912</v>
      </c>
      <c r="E1876" s="21">
        <v>1413.72</v>
      </c>
      <c r="L1876" s="23" t="str">
        <f>+_01_CODIGOS_Y_COSTOS_xlsm[[#This Row],[FABRICA]]&amp;_01_CODIGOS_Y_COSTOS_xlsm[[#This Row],[CODIGO]]</f>
        <v>LCT2175</v>
      </c>
    </row>
    <row r="1877" spans="1:12" x14ac:dyDescent="0.35">
      <c r="A1877" t="s">
        <v>4281</v>
      </c>
      <c r="B1877" s="23" t="s">
        <v>6769</v>
      </c>
      <c r="C1877" t="s">
        <v>6653</v>
      </c>
      <c r="D1877" t="s">
        <v>6653</v>
      </c>
      <c r="E1877" s="21">
        <v>0</v>
      </c>
      <c r="L1877" s="23" t="str">
        <f>+_01_CODIGOS_Y_COSTOS_xlsm[[#This Row],[FABRICA]]&amp;_01_CODIGOS_Y_COSTOS_xlsm[[#This Row],[CODIGO]]</f>
        <v>LCT0</v>
      </c>
    </row>
    <row r="1878" spans="1:12" x14ac:dyDescent="0.35">
      <c r="A1878" t="s">
        <v>4281</v>
      </c>
      <c r="B1878" s="23" t="s">
        <v>6771</v>
      </c>
      <c r="C1878" t="s">
        <v>6653</v>
      </c>
      <c r="D1878" t="s">
        <v>6653</v>
      </c>
      <c r="E1878" s="21">
        <v>0</v>
      </c>
      <c r="L1878" s="23" t="str">
        <f>+_01_CODIGOS_Y_COSTOS_xlsm[[#This Row],[FABRICA]]&amp;_01_CODIGOS_Y_COSTOS_xlsm[[#This Row],[CODIGO]]</f>
        <v>LCT0</v>
      </c>
    </row>
    <row r="1879" spans="1:12" x14ac:dyDescent="0.35">
      <c r="A1879" t="s">
        <v>4281</v>
      </c>
      <c r="B1879" s="23" t="s">
        <v>6773</v>
      </c>
      <c r="C1879" t="s">
        <v>6653</v>
      </c>
      <c r="D1879" t="s">
        <v>6653</v>
      </c>
      <c r="E1879" s="21">
        <v>0</v>
      </c>
      <c r="L1879" s="23" t="str">
        <f>+_01_CODIGOS_Y_COSTOS_xlsm[[#This Row],[FABRICA]]&amp;_01_CODIGOS_Y_COSTOS_xlsm[[#This Row],[CODIGO]]</f>
        <v>LCT0</v>
      </c>
    </row>
    <row r="1880" spans="1:12" x14ac:dyDescent="0.35">
      <c r="A1880" t="s">
        <v>4281</v>
      </c>
      <c r="B1880" s="23" t="s">
        <v>6775</v>
      </c>
      <c r="C1880" t="s">
        <v>6653</v>
      </c>
      <c r="D1880" t="s">
        <v>6653</v>
      </c>
      <c r="E1880" s="21">
        <v>0</v>
      </c>
      <c r="L1880" s="23" t="str">
        <f>+_01_CODIGOS_Y_COSTOS_xlsm[[#This Row],[FABRICA]]&amp;_01_CODIGOS_Y_COSTOS_xlsm[[#This Row],[CODIGO]]</f>
        <v>LCT0</v>
      </c>
    </row>
    <row r="1881" spans="1:12" x14ac:dyDescent="0.35">
      <c r="A1881" t="s">
        <v>4281</v>
      </c>
      <c r="B1881" s="23" t="s">
        <v>2913</v>
      </c>
      <c r="C1881" t="s">
        <v>5574</v>
      </c>
      <c r="D1881" t="s">
        <v>2914</v>
      </c>
      <c r="E1881" s="21">
        <v>65.927999999999997</v>
      </c>
      <c r="L1881" s="23" t="str">
        <f>+_01_CODIGOS_Y_COSTOS_xlsm[[#This Row],[FABRICA]]&amp;_01_CODIGOS_Y_COSTOS_xlsm[[#This Row],[CODIGO]]</f>
        <v>LCT3001</v>
      </c>
    </row>
    <row r="1882" spans="1:12" x14ac:dyDescent="0.35">
      <c r="A1882" t="s">
        <v>4281</v>
      </c>
      <c r="B1882" s="23" t="s">
        <v>2915</v>
      </c>
      <c r="C1882" t="s">
        <v>5575</v>
      </c>
      <c r="D1882" t="s">
        <v>2916</v>
      </c>
      <c r="E1882" s="21">
        <v>66.975999999999999</v>
      </c>
      <c r="L1882" s="23" t="str">
        <f>+_01_CODIGOS_Y_COSTOS_xlsm[[#This Row],[FABRICA]]&amp;_01_CODIGOS_Y_COSTOS_xlsm[[#This Row],[CODIGO]]</f>
        <v>LCT3002</v>
      </c>
    </row>
    <row r="1883" spans="1:12" x14ac:dyDescent="0.35">
      <c r="A1883" t="s">
        <v>4281</v>
      </c>
      <c r="B1883" s="23" t="s">
        <v>2917</v>
      </c>
      <c r="C1883" t="s">
        <v>5576</v>
      </c>
      <c r="D1883" t="s">
        <v>2918</v>
      </c>
      <c r="E1883" s="21">
        <v>104.648</v>
      </c>
      <c r="L1883" s="23" t="str">
        <f>+_01_CODIGOS_Y_COSTOS_xlsm[[#This Row],[FABRICA]]&amp;_01_CODIGOS_Y_COSTOS_xlsm[[#This Row],[CODIGO]]</f>
        <v>LCT3003</v>
      </c>
    </row>
    <row r="1884" spans="1:12" x14ac:dyDescent="0.35">
      <c r="A1884" t="s">
        <v>4281</v>
      </c>
      <c r="B1884" s="23" t="s">
        <v>2919</v>
      </c>
      <c r="C1884" t="s">
        <v>8671</v>
      </c>
      <c r="D1884" t="s">
        <v>2918</v>
      </c>
      <c r="E1884" s="21">
        <v>87.287999999999997</v>
      </c>
      <c r="L1884" s="23" t="str">
        <f>+_01_CODIGOS_Y_COSTOS_xlsm[[#This Row],[FABRICA]]&amp;_01_CODIGOS_Y_COSTOS_xlsm[[#This Row],[CODIGO]]</f>
        <v>LCT3004</v>
      </c>
    </row>
    <row r="1885" spans="1:12" x14ac:dyDescent="0.35">
      <c r="A1885" t="s">
        <v>4281</v>
      </c>
      <c r="B1885" s="23" t="s">
        <v>2920</v>
      </c>
      <c r="C1885" t="s">
        <v>8672</v>
      </c>
      <c r="D1885" t="s">
        <v>2921</v>
      </c>
      <c r="E1885" s="21">
        <v>102.93600000000001</v>
      </c>
      <c r="L1885" s="23" t="str">
        <f>+_01_CODIGOS_Y_COSTOS_xlsm[[#This Row],[FABRICA]]&amp;_01_CODIGOS_Y_COSTOS_xlsm[[#This Row],[CODIGO]]</f>
        <v>LCT3005</v>
      </c>
    </row>
    <row r="1886" spans="1:12" x14ac:dyDescent="0.35">
      <c r="A1886" t="s">
        <v>4281</v>
      </c>
      <c r="B1886" s="23" t="s">
        <v>2922</v>
      </c>
      <c r="C1886" t="s">
        <v>5577</v>
      </c>
      <c r="D1886" t="s">
        <v>2923</v>
      </c>
      <c r="E1886" s="21">
        <v>59.316000000000003</v>
      </c>
      <c r="L1886" s="23" t="str">
        <f>+_01_CODIGOS_Y_COSTOS_xlsm[[#This Row],[FABRICA]]&amp;_01_CODIGOS_Y_COSTOS_xlsm[[#This Row],[CODIGO]]</f>
        <v>LCT3006</v>
      </c>
    </row>
    <row r="1887" spans="1:12" x14ac:dyDescent="0.35">
      <c r="A1887" t="s">
        <v>4281</v>
      </c>
      <c r="B1887" s="23" t="s">
        <v>2924</v>
      </c>
      <c r="C1887" t="s">
        <v>5578</v>
      </c>
      <c r="D1887" t="s">
        <v>2925</v>
      </c>
      <c r="E1887" s="21">
        <v>60.887999999999998</v>
      </c>
      <c r="L1887" s="23" t="str">
        <f>+_01_CODIGOS_Y_COSTOS_xlsm[[#This Row],[FABRICA]]&amp;_01_CODIGOS_Y_COSTOS_xlsm[[#This Row],[CODIGO]]</f>
        <v>LCT3007</v>
      </c>
    </row>
    <row r="1888" spans="1:12" x14ac:dyDescent="0.35">
      <c r="A1888" t="s">
        <v>4281</v>
      </c>
      <c r="B1888" s="23" t="s">
        <v>2926</v>
      </c>
      <c r="C1888" t="s">
        <v>5579</v>
      </c>
      <c r="D1888" t="s">
        <v>2927</v>
      </c>
      <c r="E1888" s="21">
        <v>66.212000000000003</v>
      </c>
      <c r="L1888" s="23" t="str">
        <f>+_01_CODIGOS_Y_COSTOS_xlsm[[#This Row],[FABRICA]]&amp;_01_CODIGOS_Y_COSTOS_xlsm[[#This Row],[CODIGO]]</f>
        <v>LCT3008</v>
      </c>
    </row>
    <row r="1889" spans="1:12" x14ac:dyDescent="0.35">
      <c r="A1889" t="s">
        <v>4281</v>
      </c>
      <c r="B1889" s="23" t="s">
        <v>2928</v>
      </c>
      <c r="C1889" t="s">
        <v>5137</v>
      </c>
      <c r="D1889" t="s">
        <v>2929</v>
      </c>
      <c r="E1889" s="21">
        <v>57.176000000000002</v>
      </c>
      <c r="L1889" s="23" t="str">
        <f>+_01_CODIGOS_Y_COSTOS_xlsm[[#This Row],[FABRICA]]&amp;_01_CODIGOS_Y_COSTOS_xlsm[[#This Row],[CODIGO]]</f>
        <v>LCT3012</v>
      </c>
    </row>
    <row r="1890" spans="1:12" x14ac:dyDescent="0.35">
      <c r="A1890" t="s">
        <v>4281</v>
      </c>
      <c r="B1890" s="23" t="s">
        <v>2930</v>
      </c>
      <c r="C1890" t="s">
        <v>5580</v>
      </c>
      <c r="D1890" t="s">
        <v>2931</v>
      </c>
      <c r="E1890" s="21">
        <v>75.251999999999995</v>
      </c>
      <c r="L1890" s="23" t="str">
        <f>+_01_CODIGOS_Y_COSTOS_xlsm[[#This Row],[FABRICA]]&amp;_01_CODIGOS_Y_COSTOS_xlsm[[#This Row],[CODIGO]]</f>
        <v>LCT3014</v>
      </c>
    </row>
    <row r="1891" spans="1:12" x14ac:dyDescent="0.35">
      <c r="A1891" t="s">
        <v>4281</v>
      </c>
      <c r="B1891" s="23" t="s">
        <v>2932</v>
      </c>
      <c r="C1891" t="s">
        <v>5581</v>
      </c>
      <c r="D1891" t="s">
        <v>2933</v>
      </c>
      <c r="E1891" s="21">
        <v>120.34399999999999</v>
      </c>
      <c r="L1891" s="23" t="str">
        <f>+_01_CODIGOS_Y_COSTOS_xlsm[[#This Row],[FABRICA]]&amp;_01_CODIGOS_Y_COSTOS_xlsm[[#This Row],[CODIGO]]</f>
        <v>LCT3015</v>
      </c>
    </row>
    <row r="1892" spans="1:12" x14ac:dyDescent="0.35">
      <c r="A1892" t="s">
        <v>4281</v>
      </c>
      <c r="B1892" s="23" t="s">
        <v>2934</v>
      </c>
      <c r="C1892" t="s">
        <v>8668</v>
      </c>
      <c r="D1892" t="s">
        <v>2935</v>
      </c>
      <c r="E1892" s="21">
        <v>52.372</v>
      </c>
      <c r="L1892" s="23" t="str">
        <f>+_01_CODIGOS_Y_COSTOS_xlsm[[#This Row],[FABRICA]]&amp;_01_CODIGOS_Y_COSTOS_xlsm[[#This Row],[CODIGO]]</f>
        <v>LCT3016</v>
      </c>
    </row>
    <row r="1893" spans="1:12" x14ac:dyDescent="0.35">
      <c r="A1893" t="s">
        <v>4274</v>
      </c>
      <c r="B1893" s="23" t="s">
        <v>2936</v>
      </c>
      <c r="C1893" t="s">
        <v>2938</v>
      </c>
      <c r="D1893" t="s">
        <v>2938</v>
      </c>
      <c r="E1893" s="21">
        <v>0</v>
      </c>
      <c r="L1893" s="23" t="str">
        <f>+_01_CODIGOS_Y_COSTOS_xlsm[[#This Row],[FABRICA]]&amp;_01_CODIGOS_Y_COSTOS_xlsm[[#This Row],[CODIGO]]</f>
        <v>MAXIFER3 X 10</v>
      </c>
    </row>
    <row r="1894" spans="1:12" x14ac:dyDescent="0.35">
      <c r="A1894" t="s">
        <v>4274</v>
      </c>
      <c r="B1894" s="23" t="s">
        <v>2939</v>
      </c>
      <c r="C1894" t="s">
        <v>2940</v>
      </c>
      <c r="D1894" t="s">
        <v>2940</v>
      </c>
      <c r="E1894" s="21">
        <v>0</v>
      </c>
      <c r="L1894" s="23" t="str">
        <f>+_01_CODIGOS_Y_COSTOS_xlsm[[#This Row],[FABRICA]]&amp;_01_CODIGOS_Y_COSTOS_xlsm[[#This Row],[CODIGO]]</f>
        <v>MAXIFER3 x 12</v>
      </c>
    </row>
    <row r="1895" spans="1:12" x14ac:dyDescent="0.35">
      <c r="A1895" t="s">
        <v>4274</v>
      </c>
      <c r="B1895" s="23" t="s">
        <v>2941</v>
      </c>
      <c r="C1895" t="s">
        <v>2942</v>
      </c>
      <c r="D1895" t="s">
        <v>2942</v>
      </c>
      <c r="E1895" s="21">
        <v>0</v>
      </c>
      <c r="L1895" s="23" t="str">
        <f>+_01_CODIGOS_Y_COSTOS_xlsm[[#This Row],[FABRICA]]&amp;_01_CODIGOS_Y_COSTOS_xlsm[[#This Row],[CODIGO]]</f>
        <v>MAXIFER3 x 20</v>
      </c>
    </row>
    <row r="1896" spans="1:12" x14ac:dyDescent="0.35">
      <c r="A1896" t="s">
        <v>4274</v>
      </c>
      <c r="B1896" s="23" t="s">
        <v>2943</v>
      </c>
      <c r="C1896" t="s">
        <v>2944</v>
      </c>
      <c r="D1896" t="s">
        <v>2944</v>
      </c>
      <c r="E1896" s="21">
        <v>0</v>
      </c>
      <c r="L1896" s="23" t="str">
        <f>+_01_CODIGOS_Y_COSTOS_xlsm[[#This Row],[FABRICA]]&amp;_01_CODIGOS_Y_COSTOS_xlsm[[#This Row],[CODIGO]]</f>
        <v>MAXIFER3,5 X 8 (1/8)</v>
      </c>
    </row>
    <row r="1897" spans="1:12" x14ac:dyDescent="0.35">
      <c r="A1897" t="s">
        <v>4274</v>
      </c>
      <c r="B1897" s="23" t="s">
        <v>2945</v>
      </c>
      <c r="C1897" t="s">
        <v>2946</v>
      </c>
      <c r="D1897" t="s">
        <v>2946</v>
      </c>
      <c r="E1897" s="21">
        <v>0</v>
      </c>
      <c r="L1897" s="23" t="str">
        <f>+_01_CODIGOS_Y_COSTOS_xlsm[[#This Row],[FABRICA]]&amp;_01_CODIGOS_Y_COSTOS_xlsm[[#This Row],[CODIGO]]</f>
        <v>MAXIFER4 X 11 (5/32)</v>
      </c>
    </row>
    <row r="1898" spans="1:12" x14ac:dyDescent="0.35">
      <c r="A1898" t="s">
        <v>4274</v>
      </c>
      <c r="B1898" s="23" t="s">
        <v>2947</v>
      </c>
      <c r="C1898" t="s">
        <v>2948</v>
      </c>
      <c r="D1898" t="s">
        <v>2948</v>
      </c>
      <c r="E1898" s="21">
        <v>0</v>
      </c>
      <c r="L1898" s="23" t="str">
        <f>+_01_CODIGOS_Y_COSTOS_xlsm[[#This Row],[FABRICA]]&amp;_01_CODIGOS_Y_COSTOS_xlsm[[#This Row],[CODIGO]]</f>
        <v>MAXIFER4 X 12</v>
      </c>
    </row>
    <row r="1899" spans="1:12" x14ac:dyDescent="0.35">
      <c r="A1899" t="s">
        <v>4274</v>
      </c>
      <c r="B1899" s="23" t="s">
        <v>2949</v>
      </c>
      <c r="C1899" t="s">
        <v>2950</v>
      </c>
      <c r="D1899" t="s">
        <v>2950</v>
      </c>
      <c r="E1899" s="21">
        <v>0</v>
      </c>
      <c r="L1899" s="23" t="str">
        <f>+_01_CODIGOS_Y_COSTOS_xlsm[[#This Row],[FABRICA]]&amp;_01_CODIGOS_Y_COSTOS_xlsm[[#This Row],[CODIGO]]</f>
        <v>MAXIFER4 x 16</v>
      </c>
    </row>
    <row r="1900" spans="1:12" x14ac:dyDescent="0.35">
      <c r="A1900" t="s">
        <v>4274</v>
      </c>
      <c r="B1900" s="23" t="s">
        <v>2951</v>
      </c>
      <c r="C1900" t="s">
        <v>2952</v>
      </c>
      <c r="D1900" t="s">
        <v>2952</v>
      </c>
      <c r="E1900" s="21">
        <v>0</v>
      </c>
      <c r="L1900" s="23" t="str">
        <f>+_01_CODIGOS_Y_COSTOS_xlsm[[#This Row],[FABRICA]]&amp;_01_CODIGOS_Y_COSTOS_xlsm[[#This Row],[CODIGO]]</f>
        <v>MAXIFER4 X 22</v>
      </c>
    </row>
    <row r="1901" spans="1:12" x14ac:dyDescent="0.35">
      <c r="A1901" t="s">
        <v>4274</v>
      </c>
      <c r="B1901" s="23" t="s">
        <v>2953</v>
      </c>
      <c r="C1901" t="s">
        <v>2954</v>
      </c>
      <c r="D1901" t="s">
        <v>2954</v>
      </c>
      <c r="E1901" s="21">
        <v>0</v>
      </c>
      <c r="L1901" s="23" t="str">
        <f>+_01_CODIGOS_Y_COSTOS_xlsm[[#This Row],[FABRICA]]&amp;_01_CODIGOS_Y_COSTOS_xlsm[[#This Row],[CODIGO]]</f>
        <v>MAXIFER4 x 25</v>
      </c>
    </row>
    <row r="1902" spans="1:12" x14ac:dyDescent="0.35">
      <c r="A1902" t="s">
        <v>4274</v>
      </c>
      <c r="B1902" s="23" t="s">
        <v>2955</v>
      </c>
      <c r="C1902" t="s">
        <v>2956</v>
      </c>
      <c r="D1902" t="s">
        <v>2956</v>
      </c>
      <c r="E1902" s="21">
        <v>0</v>
      </c>
      <c r="L1902" s="23" t="str">
        <f>+_01_CODIGOS_Y_COSTOS_xlsm[[#This Row],[FABRICA]]&amp;_01_CODIGOS_Y_COSTOS_xlsm[[#This Row],[CODIGO]]</f>
        <v>MAXIFER5 X 10</v>
      </c>
    </row>
    <row r="1903" spans="1:12" x14ac:dyDescent="0.35">
      <c r="A1903" t="s">
        <v>4274</v>
      </c>
      <c r="B1903" s="23" t="s">
        <v>2957</v>
      </c>
      <c r="C1903" t="s">
        <v>2958</v>
      </c>
      <c r="D1903" t="s">
        <v>2958</v>
      </c>
      <c r="E1903" s="21">
        <v>0</v>
      </c>
      <c r="L1903" s="23" t="str">
        <f>+_01_CODIGOS_Y_COSTOS_xlsm[[#This Row],[FABRICA]]&amp;_01_CODIGOS_Y_COSTOS_xlsm[[#This Row],[CODIGO]]</f>
        <v>MAXIFER5 X 13 (3/16)</v>
      </c>
    </row>
    <row r="1904" spans="1:12" x14ac:dyDescent="0.35">
      <c r="A1904" t="s">
        <v>4274</v>
      </c>
      <c r="B1904" s="23" t="s">
        <v>2959</v>
      </c>
      <c r="C1904" t="s">
        <v>2960</v>
      </c>
      <c r="D1904" t="s">
        <v>2960</v>
      </c>
      <c r="E1904" s="21">
        <v>0</v>
      </c>
      <c r="L1904" s="23" t="str">
        <f>+_01_CODIGOS_Y_COSTOS_xlsm[[#This Row],[FABRICA]]&amp;_01_CODIGOS_Y_COSTOS_xlsm[[#This Row],[CODIGO]]</f>
        <v>MAXIFER5 X 16</v>
      </c>
    </row>
    <row r="1905" spans="1:12" x14ac:dyDescent="0.35">
      <c r="A1905" t="s">
        <v>4274</v>
      </c>
      <c r="B1905" s="23" t="s">
        <v>2961</v>
      </c>
      <c r="C1905" t="s">
        <v>2962</v>
      </c>
      <c r="D1905" t="s">
        <v>2962</v>
      </c>
      <c r="E1905" s="21">
        <v>0</v>
      </c>
      <c r="L1905" s="23" t="str">
        <f>+_01_CODIGOS_Y_COSTOS_xlsm[[#This Row],[FABRICA]]&amp;_01_CODIGOS_Y_COSTOS_xlsm[[#This Row],[CODIGO]]</f>
        <v>MAXIFER6 X 14</v>
      </c>
    </row>
    <row r="1906" spans="1:12" x14ac:dyDescent="0.35">
      <c r="A1906" t="s">
        <v>4274</v>
      </c>
      <c r="B1906" s="23" t="s">
        <v>2963</v>
      </c>
      <c r="C1906" t="s">
        <v>2964</v>
      </c>
      <c r="D1906" t="s">
        <v>2964</v>
      </c>
      <c r="E1906" s="21">
        <v>0</v>
      </c>
      <c r="L1906" s="23" t="str">
        <f>+_01_CODIGOS_Y_COSTOS_xlsm[[#This Row],[FABRICA]]&amp;_01_CODIGOS_Y_COSTOS_xlsm[[#This Row],[CODIGO]]</f>
        <v>MAXIFER6 x 16</v>
      </c>
    </row>
    <row r="1907" spans="1:12" x14ac:dyDescent="0.35">
      <c r="A1907" t="s">
        <v>4274</v>
      </c>
      <c r="B1907" s="23" t="s">
        <v>2965</v>
      </c>
      <c r="C1907" t="s">
        <v>2966</v>
      </c>
      <c r="D1907" t="s">
        <v>2966</v>
      </c>
      <c r="E1907" s="21">
        <v>0</v>
      </c>
      <c r="L1907" s="23" t="str">
        <f>+_01_CODIGOS_Y_COSTOS_xlsm[[#This Row],[FABRICA]]&amp;_01_CODIGOS_Y_COSTOS_xlsm[[#This Row],[CODIGO]]</f>
        <v>MAXIFER6 X 18</v>
      </c>
    </row>
    <row r="1908" spans="1:12" x14ac:dyDescent="0.35">
      <c r="A1908" t="s">
        <v>4274</v>
      </c>
      <c r="B1908" s="23" t="s">
        <v>2967</v>
      </c>
      <c r="C1908" t="s">
        <v>2968</v>
      </c>
      <c r="D1908" t="s">
        <v>2968</v>
      </c>
      <c r="E1908" s="21">
        <v>0</v>
      </c>
      <c r="L1908" s="23" t="str">
        <f>+_01_CODIGOS_Y_COSTOS_xlsm[[#This Row],[FABRICA]]&amp;_01_CODIGOS_Y_COSTOS_xlsm[[#This Row],[CODIGO]]</f>
        <v>MAXIFER6 x 26</v>
      </c>
    </row>
    <row r="1909" spans="1:12" x14ac:dyDescent="0.35">
      <c r="A1909" t="s">
        <v>4274</v>
      </c>
      <c r="B1909" s="23" t="s">
        <v>2969</v>
      </c>
      <c r="C1909" t="s">
        <v>2970</v>
      </c>
      <c r="D1909" t="s">
        <v>2970</v>
      </c>
      <c r="E1909" s="21">
        <v>0</v>
      </c>
      <c r="L1909" s="23" t="str">
        <f>+_01_CODIGOS_Y_COSTOS_xlsm[[#This Row],[FABRICA]]&amp;_01_CODIGOS_Y_COSTOS_xlsm[[#This Row],[CODIGO]]</f>
        <v>MAXIFER6 5 X 12 (1/4)</v>
      </c>
    </row>
    <row r="1910" spans="1:12" x14ac:dyDescent="0.35">
      <c r="A1910" t="s">
        <v>4274</v>
      </c>
      <c r="B1910" s="23" t="s">
        <v>2971</v>
      </c>
      <c r="C1910" t="s">
        <v>2972</v>
      </c>
      <c r="D1910" t="s">
        <v>2972</v>
      </c>
      <c r="E1910" s="21">
        <v>0</v>
      </c>
      <c r="L1910" s="23" t="str">
        <f>+_01_CODIGOS_Y_COSTOS_xlsm[[#This Row],[FABRICA]]&amp;_01_CODIGOS_Y_COSTOS_xlsm[[#This Row],[CODIGO]]</f>
        <v>MAXIFER6,5 X 20 (1/4)</v>
      </c>
    </row>
    <row r="1911" spans="1:12" x14ac:dyDescent="0.35">
      <c r="A1911" t="s">
        <v>4274</v>
      </c>
      <c r="B1911" s="23" t="s">
        <v>2973</v>
      </c>
      <c r="C1911" t="s">
        <v>2974</v>
      </c>
      <c r="D1911" t="s">
        <v>2974</v>
      </c>
      <c r="E1911" s="21">
        <v>0</v>
      </c>
      <c r="L1911" s="23" t="str">
        <f>+_01_CODIGOS_Y_COSTOS_xlsm[[#This Row],[FABRICA]]&amp;_01_CODIGOS_Y_COSTOS_xlsm[[#This Row],[CODIGO]]</f>
        <v>MAXIFER7 X 13</v>
      </c>
    </row>
    <row r="1912" spans="1:12" x14ac:dyDescent="0.35">
      <c r="A1912" t="s">
        <v>4274</v>
      </c>
      <c r="B1912" s="23" t="s">
        <v>2975</v>
      </c>
      <c r="C1912" t="s">
        <v>2976</v>
      </c>
      <c r="D1912" t="s">
        <v>2976</v>
      </c>
      <c r="E1912" s="21">
        <v>0</v>
      </c>
      <c r="L1912" s="23" t="str">
        <f>+_01_CODIGOS_Y_COSTOS_xlsm[[#This Row],[FABRICA]]&amp;_01_CODIGOS_Y_COSTOS_xlsm[[#This Row],[CODIGO]]</f>
        <v>MAXIFER7 X 16</v>
      </c>
    </row>
    <row r="1913" spans="1:12" x14ac:dyDescent="0.35">
      <c r="A1913" t="s">
        <v>4274</v>
      </c>
      <c r="B1913" s="23" t="s">
        <v>2977</v>
      </c>
      <c r="C1913" t="s">
        <v>2978</v>
      </c>
      <c r="D1913" t="s">
        <v>2978</v>
      </c>
      <c r="E1913" s="21">
        <v>0</v>
      </c>
      <c r="L1913" s="23" t="str">
        <f>+_01_CODIGOS_Y_COSTOS_xlsm[[#This Row],[FABRICA]]&amp;_01_CODIGOS_Y_COSTOS_xlsm[[#This Row],[CODIGO]]</f>
        <v>MAXIFER7  X 20</v>
      </c>
    </row>
    <row r="1914" spans="1:12" x14ac:dyDescent="0.35">
      <c r="A1914" t="s">
        <v>4274</v>
      </c>
      <c r="B1914" s="23" t="s">
        <v>2979</v>
      </c>
      <c r="C1914" t="s">
        <v>2980</v>
      </c>
      <c r="D1914" t="s">
        <v>2980</v>
      </c>
      <c r="E1914" s="21">
        <v>0</v>
      </c>
      <c r="L1914" s="23" t="str">
        <f>+_01_CODIGOS_Y_COSTOS_xlsm[[#This Row],[FABRICA]]&amp;_01_CODIGOS_Y_COSTOS_xlsm[[#This Row],[CODIGO]]</f>
        <v>MAXIFER8 X 16 (5/16)</v>
      </c>
    </row>
    <row r="1915" spans="1:12" x14ac:dyDescent="0.35">
      <c r="A1915" t="s">
        <v>4274</v>
      </c>
      <c r="B1915" s="23" t="s">
        <v>2981</v>
      </c>
      <c r="C1915" t="s">
        <v>2982</v>
      </c>
      <c r="D1915" t="s">
        <v>2982</v>
      </c>
      <c r="E1915" s="21">
        <v>0</v>
      </c>
      <c r="L1915" s="23" t="str">
        <f>+_01_CODIGOS_Y_COSTOS_xlsm[[#This Row],[FABRICA]]&amp;_01_CODIGOS_Y_COSTOS_xlsm[[#This Row],[CODIGO]]</f>
        <v>MAXIFER8 X 20</v>
      </c>
    </row>
    <row r="1916" spans="1:12" x14ac:dyDescent="0.35">
      <c r="A1916" t="s">
        <v>4274</v>
      </c>
      <c r="B1916" s="23" t="s">
        <v>2983</v>
      </c>
      <c r="C1916" t="s">
        <v>2984</v>
      </c>
      <c r="D1916" t="s">
        <v>2984</v>
      </c>
      <c r="E1916" s="21">
        <v>0</v>
      </c>
      <c r="L1916" s="23" t="str">
        <f>+_01_CODIGOS_Y_COSTOS_xlsm[[#This Row],[FABRICA]]&amp;_01_CODIGOS_Y_COSTOS_xlsm[[#This Row],[CODIGO]]</f>
        <v>MAXIFER8 x 30</v>
      </c>
    </row>
    <row r="1917" spans="1:12" x14ac:dyDescent="0.35">
      <c r="A1917" t="s">
        <v>4274</v>
      </c>
      <c r="B1917" s="23" t="s">
        <v>2985</v>
      </c>
      <c r="C1917" t="s">
        <v>2986</v>
      </c>
      <c r="D1917" t="s">
        <v>2986</v>
      </c>
      <c r="E1917" s="21">
        <v>0</v>
      </c>
      <c r="L1917" s="23" t="str">
        <f>+_01_CODIGOS_Y_COSTOS_xlsm[[#This Row],[FABRICA]]&amp;_01_CODIGOS_Y_COSTOS_xlsm[[#This Row],[CODIGO]]</f>
        <v>MAXIFER8 x  40</v>
      </c>
    </row>
    <row r="1918" spans="1:12" x14ac:dyDescent="0.35">
      <c r="A1918" t="s">
        <v>4274</v>
      </c>
      <c r="B1918" s="23" t="s">
        <v>2987</v>
      </c>
      <c r="C1918" t="s">
        <v>2988</v>
      </c>
      <c r="D1918" t="s">
        <v>2988</v>
      </c>
      <c r="E1918" s="21">
        <v>0</v>
      </c>
      <c r="L1918" s="23" t="str">
        <f>+_01_CODIGOS_Y_COSTOS_xlsm[[#This Row],[FABRICA]]&amp;_01_CODIGOS_Y_COSTOS_xlsm[[#This Row],[CODIGO]]</f>
        <v>MAXIFER9,5 X 20 (3/8)</v>
      </c>
    </row>
    <row r="1919" spans="1:12" x14ac:dyDescent="0.35">
      <c r="A1919" t="s">
        <v>4274</v>
      </c>
      <c r="B1919" s="23" t="s">
        <v>2989</v>
      </c>
      <c r="C1919" t="s">
        <v>2990</v>
      </c>
      <c r="D1919" t="s">
        <v>2990</v>
      </c>
      <c r="E1919" s="21">
        <v>0</v>
      </c>
      <c r="L1919" s="23" t="str">
        <f>+_01_CODIGOS_Y_COSTOS_xlsm[[#This Row],[FABRICA]]&amp;_01_CODIGOS_Y_COSTOS_xlsm[[#This Row],[CODIGO]]</f>
        <v>MAXIFER10 x 18</v>
      </c>
    </row>
    <row r="1920" spans="1:12" x14ac:dyDescent="0.35">
      <c r="A1920" t="s">
        <v>4274</v>
      </c>
      <c r="B1920" s="23" t="s">
        <v>2991</v>
      </c>
      <c r="C1920" t="s">
        <v>2992</v>
      </c>
      <c r="D1920" t="s">
        <v>2992</v>
      </c>
      <c r="E1920" s="21">
        <v>0</v>
      </c>
      <c r="L1920" s="23" t="str">
        <f>+_01_CODIGOS_Y_COSTOS_xlsm[[#This Row],[FABRICA]]&amp;_01_CODIGOS_Y_COSTOS_xlsm[[#This Row],[CODIGO]]</f>
        <v>MAXIFER10 X 25</v>
      </c>
    </row>
    <row r="1921" spans="1:12" x14ac:dyDescent="0.35">
      <c r="A1921" t="s">
        <v>4274</v>
      </c>
      <c r="B1921" s="23" t="s">
        <v>2993</v>
      </c>
      <c r="C1921" t="s">
        <v>2994</v>
      </c>
      <c r="D1921" t="s">
        <v>2994</v>
      </c>
      <c r="E1921" s="21">
        <v>0</v>
      </c>
      <c r="L1921" s="23" t="str">
        <f>+_01_CODIGOS_Y_COSTOS_xlsm[[#This Row],[FABRICA]]&amp;_01_CODIGOS_Y_COSTOS_xlsm[[#This Row],[CODIGO]]</f>
        <v>MAXIFER10 x 30</v>
      </c>
    </row>
    <row r="1922" spans="1:12" x14ac:dyDescent="0.35">
      <c r="A1922" t="s">
        <v>4274</v>
      </c>
      <c r="B1922" s="23" t="s">
        <v>2995</v>
      </c>
      <c r="C1922" t="s">
        <v>2996</v>
      </c>
      <c r="D1922" t="s">
        <v>2996</v>
      </c>
      <c r="E1922" s="21">
        <v>0</v>
      </c>
      <c r="L1922" s="23" t="str">
        <f>+_01_CODIGOS_Y_COSTOS_xlsm[[#This Row],[FABRICA]]&amp;_01_CODIGOS_Y_COSTOS_xlsm[[#This Row],[CODIGO]]</f>
        <v>MAXIFER10 x 40</v>
      </c>
    </row>
    <row r="1923" spans="1:12" x14ac:dyDescent="0.35">
      <c r="A1923" t="s">
        <v>4274</v>
      </c>
      <c r="B1923" s="23" t="s">
        <v>2997</v>
      </c>
      <c r="C1923" t="s">
        <v>2998</v>
      </c>
      <c r="D1923" t="s">
        <v>2998</v>
      </c>
      <c r="E1923" s="21">
        <v>0</v>
      </c>
      <c r="L1923" s="23" t="str">
        <f>+_01_CODIGOS_Y_COSTOS_xlsm[[#This Row],[FABRICA]]&amp;_01_CODIGOS_Y_COSTOS_xlsm[[#This Row],[CODIGO]]</f>
        <v>MAXIFER10 X 46 X 2</v>
      </c>
    </row>
    <row r="1924" spans="1:12" x14ac:dyDescent="0.35">
      <c r="A1924" t="s">
        <v>4274</v>
      </c>
      <c r="B1924" s="23" t="s">
        <v>2999</v>
      </c>
      <c r="C1924" t="s">
        <v>3000</v>
      </c>
      <c r="D1924" t="s">
        <v>3000</v>
      </c>
      <c r="E1924" s="21">
        <v>0</v>
      </c>
      <c r="L1924" s="23" t="str">
        <f>+_01_CODIGOS_Y_COSTOS_xlsm[[#This Row],[FABRICA]]&amp;_01_CODIGOS_Y_COSTOS_xlsm[[#This Row],[CODIGO]]</f>
        <v>MAXIFER11,5 X 19 X 2,5 (7/16)</v>
      </c>
    </row>
    <row r="1925" spans="1:12" x14ac:dyDescent="0.35">
      <c r="A1925" t="s">
        <v>4274</v>
      </c>
      <c r="B1925" s="23" t="s">
        <v>3001</v>
      </c>
      <c r="C1925" t="s">
        <v>3002</v>
      </c>
      <c r="D1925" t="s">
        <v>3002</v>
      </c>
      <c r="E1925" s="21">
        <v>0</v>
      </c>
      <c r="L1925" s="23" t="str">
        <f>+_01_CODIGOS_Y_COSTOS_xlsm[[#This Row],[FABRICA]]&amp;_01_CODIGOS_Y_COSTOS_xlsm[[#This Row],[CODIGO]]</f>
        <v>MAXIFER11,5 X 26</v>
      </c>
    </row>
    <row r="1926" spans="1:12" x14ac:dyDescent="0.35">
      <c r="A1926" t="s">
        <v>4274</v>
      </c>
      <c r="B1926" s="23" t="s">
        <v>3003</v>
      </c>
      <c r="C1926" t="s">
        <v>3004</v>
      </c>
      <c r="D1926" t="s">
        <v>3004</v>
      </c>
      <c r="E1926" s="21">
        <v>0</v>
      </c>
      <c r="L1926" s="23" t="str">
        <f>+_01_CODIGOS_Y_COSTOS_xlsm[[#This Row],[FABRICA]]&amp;_01_CODIGOS_Y_COSTOS_xlsm[[#This Row],[CODIGO]]</f>
        <v>MAXIFER12 X 20</v>
      </c>
    </row>
    <row r="1927" spans="1:12" x14ac:dyDescent="0.35">
      <c r="A1927" t="s">
        <v>4274</v>
      </c>
      <c r="B1927" s="23" t="s">
        <v>3005</v>
      </c>
      <c r="C1927" t="s">
        <v>3006</v>
      </c>
      <c r="D1927" t="s">
        <v>3006</v>
      </c>
      <c r="E1927" s="21">
        <v>0</v>
      </c>
      <c r="L1927" s="23" t="str">
        <f>+_01_CODIGOS_Y_COSTOS_xlsm[[#This Row],[FABRICA]]&amp;_01_CODIGOS_Y_COSTOS_xlsm[[#This Row],[CODIGO]]</f>
        <v>MAXIFER12 x 40</v>
      </c>
    </row>
    <row r="1928" spans="1:12" x14ac:dyDescent="0.35">
      <c r="A1928" t="s">
        <v>4274</v>
      </c>
      <c r="B1928" s="23" t="s">
        <v>3007</v>
      </c>
      <c r="C1928" t="s">
        <v>3008</v>
      </c>
      <c r="D1928" t="s">
        <v>3008</v>
      </c>
      <c r="E1928" s="21">
        <v>0</v>
      </c>
      <c r="L1928" s="23" t="str">
        <f>+_01_CODIGOS_Y_COSTOS_xlsm[[#This Row],[FABRICA]]&amp;_01_CODIGOS_Y_COSTOS_xlsm[[#This Row],[CODIGO]]</f>
        <v>MAXIFER12 X 46 X 2</v>
      </c>
    </row>
    <row r="1929" spans="1:12" x14ac:dyDescent="0.35">
      <c r="A1929" t="s">
        <v>4274</v>
      </c>
      <c r="B1929" s="23" t="s">
        <v>3009</v>
      </c>
      <c r="C1929" t="s">
        <v>3010</v>
      </c>
      <c r="D1929" t="s">
        <v>3010</v>
      </c>
      <c r="E1929" s="21">
        <v>0</v>
      </c>
      <c r="L1929" s="23" t="str">
        <f>+_01_CODIGOS_Y_COSTOS_xlsm[[#This Row],[FABRICA]]&amp;_01_CODIGOS_Y_COSTOS_xlsm[[#This Row],[CODIGO]]</f>
        <v>MAXIFER13 X 24 (1/2)</v>
      </c>
    </row>
    <row r="1930" spans="1:12" x14ac:dyDescent="0.35">
      <c r="A1930" t="s">
        <v>4274</v>
      </c>
      <c r="B1930" s="23" t="s">
        <v>3011</v>
      </c>
      <c r="C1930" t="s">
        <v>3012</v>
      </c>
      <c r="D1930" t="s">
        <v>3012</v>
      </c>
      <c r="E1930" s="21">
        <v>0</v>
      </c>
      <c r="L1930" s="23" t="str">
        <f>+_01_CODIGOS_Y_COSTOS_xlsm[[#This Row],[FABRICA]]&amp;_01_CODIGOS_Y_COSTOS_xlsm[[#This Row],[CODIGO]]</f>
        <v>MAXIFER14 X 24</v>
      </c>
    </row>
    <row r="1931" spans="1:12" x14ac:dyDescent="0.35">
      <c r="A1931" t="s">
        <v>4274</v>
      </c>
      <c r="B1931" s="23" t="s">
        <v>3013</v>
      </c>
      <c r="C1931" t="s">
        <v>3014</v>
      </c>
      <c r="D1931" t="s">
        <v>3014</v>
      </c>
      <c r="E1931" s="21">
        <v>0</v>
      </c>
      <c r="L1931" s="23" t="str">
        <f>+_01_CODIGOS_Y_COSTOS_xlsm[[#This Row],[FABRICA]]&amp;_01_CODIGOS_Y_COSTOS_xlsm[[#This Row],[CODIGO]]</f>
        <v>MAXIFER14 x 36</v>
      </c>
    </row>
    <row r="1932" spans="1:12" x14ac:dyDescent="0.35">
      <c r="A1932" t="s">
        <v>4274</v>
      </c>
      <c r="B1932" s="23" t="s">
        <v>3015</v>
      </c>
      <c r="C1932" t="s">
        <v>3016</v>
      </c>
      <c r="D1932" t="s">
        <v>3016</v>
      </c>
      <c r="E1932" s="21">
        <v>0</v>
      </c>
      <c r="L1932" s="23" t="str">
        <f>+_01_CODIGOS_Y_COSTOS_xlsm[[#This Row],[FABRICA]]&amp;_01_CODIGOS_Y_COSTOS_xlsm[[#This Row],[CODIGO]]</f>
        <v>MAXIFER14 X 46 X 2</v>
      </c>
    </row>
    <row r="1933" spans="1:12" x14ac:dyDescent="0.35">
      <c r="A1933" t="s">
        <v>4274</v>
      </c>
      <c r="B1933" s="23" t="s">
        <v>3017</v>
      </c>
      <c r="C1933" t="s">
        <v>3018</v>
      </c>
      <c r="D1933" t="s">
        <v>3018</v>
      </c>
      <c r="E1933" s="21">
        <v>0</v>
      </c>
      <c r="L1933" s="23" t="str">
        <f>+_01_CODIGOS_Y_COSTOS_xlsm[[#This Row],[FABRICA]]&amp;_01_CODIGOS_Y_COSTOS_xlsm[[#This Row],[CODIGO]]</f>
        <v>MAXIFER15 X 36 X 2</v>
      </c>
    </row>
    <row r="1934" spans="1:12" x14ac:dyDescent="0.35">
      <c r="A1934" t="s">
        <v>4274</v>
      </c>
      <c r="B1934" s="23" t="s">
        <v>5672</v>
      </c>
      <c r="C1934" t="s">
        <v>5121</v>
      </c>
      <c r="D1934" t="s">
        <v>5121</v>
      </c>
      <c r="E1934" s="21">
        <v>0</v>
      </c>
      <c r="L1934" s="23" t="str">
        <f>+_01_CODIGOS_Y_COSTOS_xlsm[[#This Row],[FABRICA]]&amp;_01_CODIGOS_Y_COSTOS_xlsm[[#This Row],[CODIGO]]</f>
        <v>MAXIFER16 X 36 X 2</v>
      </c>
    </row>
    <row r="1935" spans="1:12" x14ac:dyDescent="0.35">
      <c r="A1935" t="s">
        <v>4274</v>
      </c>
      <c r="B1935" s="23" t="s">
        <v>5106</v>
      </c>
      <c r="C1935" t="s">
        <v>3019</v>
      </c>
      <c r="D1935" t="s">
        <v>3019</v>
      </c>
      <c r="E1935" s="21">
        <v>0</v>
      </c>
      <c r="L1935" s="23" t="str">
        <f>+_01_CODIGOS_Y_COSTOS_xlsm[[#This Row],[FABRICA]]&amp;_01_CODIGOS_Y_COSTOS_xlsm[[#This Row],[CODIGO]]</f>
        <v>MAXIFER16 x 40</v>
      </c>
    </row>
    <row r="1936" spans="1:12" x14ac:dyDescent="0.35">
      <c r="A1936" t="s">
        <v>4274</v>
      </c>
      <c r="B1936" s="23" t="s">
        <v>3020</v>
      </c>
      <c r="C1936" t="s">
        <v>3021</v>
      </c>
      <c r="D1936" t="s">
        <v>3021</v>
      </c>
      <c r="E1936" s="21">
        <v>0</v>
      </c>
      <c r="L1936" s="23" t="str">
        <f>+_01_CODIGOS_Y_COSTOS_xlsm[[#This Row],[FABRICA]]&amp;_01_CODIGOS_Y_COSTOS_xlsm[[#This Row],[CODIGO]]</f>
        <v>MAXIFER17 X 24 X 2</v>
      </c>
    </row>
    <row r="1937" spans="1:12" x14ac:dyDescent="0.35">
      <c r="A1937" t="s">
        <v>4274</v>
      </c>
      <c r="B1937" s="23" t="s">
        <v>3022</v>
      </c>
      <c r="C1937" t="s">
        <v>3023</v>
      </c>
      <c r="D1937" t="s">
        <v>3023</v>
      </c>
      <c r="E1937" s="21">
        <v>0</v>
      </c>
      <c r="L1937" s="23" t="str">
        <f>+_01_CODIGOS_Y_COSTOS_xlsm[[#This Row],[FABRICA]]&amp;_01_CODIGOS_Y_COSTOS_xlsm[[#This Row],[CODIGO]]</f>
        <v>MAXIFER18 x 40</v>
      </c>
    </row>
    <row r="1938" spans="1:12" x14ac:dyDescent="0.35">
      <c r="A1938" t="s">
        <v>4274</v>
      </c>
      <c r="B1938" s="23" t="s">
        <v>3024</v>
      </c>
      <c r="C1938" t="s">
        <v>3025</v>
      </c>
      <c r="D1938" t="s">
        <v>3025</v>
      </c>
      <c r="E1938" s="21">
        <v>0</v>
      </c>
      <c r="L1938" s="23" t="str">
        <f>+_01_CODIGOS_Y_COSTOS_xlsm[[#This Row],[FABRICA]]&amp;_01_CODIGOS_Y_COSTOS_xlsm[[#This Row],[CODIGO]]</f>
        <v>MAXIFER18 X 46 X 2</v>
      </c>
    </row>
    <row r="1939" spans="1:12" x14ac:dyDescent="0.35">
      <c r="A1939" t="s">
        <v>4274</v>
      </c>
      <c r="B1939" s="23" t="s">
        <v>3026</v>
      </c>
      <c r="C1939" t="s">
        <v>3027</v>
      </c>
      <c r="D1939" t="s">
        <v>3027</v>
      </c>
      <c r="E1939" s="21">
        <v>0</v>
      </c>
      <c r="L1939" s="23" t="str">
        <f>+_01_CODIGOS_Y_COSTOS_xlsm[[#This Row],[FABRICA]]&amp;_01_CODIGOS_Y_COSTOS_xlsm[[#This Row],[CODIGO]]</f>
        <v>MAXIFER20 X 40 X 2</v>
      </c>
    </row>
    <row r="1940" spans="1:12" x14ac:dyDescent="0.35">
      <c r="A1940" t="s">
        <v>4274</v>
      </c>
      <c r="B1940" s="23" t="s">
        <v>3028</v>
      </c>
      <c r="C1940" t="s">
        <v>3029</v>
      </c>
      <c r="D1940" t="s">
        <v>3029</v>
      </c>
      <c r="E1940" s="21">
        <v>0</v>
      </c>
      <c r="L1940" s="23" t="str">
        <f>+_01_CODIGOS_Y_COSTOS_xlsm[[#This Row],[FABRICA]]&amp;_01_CODIGOS_Y_COSTOS_xlsm[[#This Row],[CODIGO]]</f>
        <v>MAXIFER20 x 46</v>
      </c>
    </row>
    <row r="1941" spans="1:12" x14ac:dyDescent="0.35">
      <c r="A1941" t="s">
        <v>4274</v>
      </c>
      <c r="B1941" s="23" t="s">
        <v>3030</v>
      </c>
      <c r="C1941" t="s">
        <v>3031</v>
      </c>
      <c r="D1941" t="s">
        <v>3031</v>
      </c>
      <c r="E1941" s="21">
        <v>0</v>
      </c>
      <c r="L1941" s="23" t="str">
        <f>+_01_CODIGOS_Y_COSTOS_xlsm[[#This Row],[FABRICA]]&amp;_01_CODIGOS_Y_COSTOS_xlsm[[#This Row],[CODIGO]]</f>
        <v>MAXIFER22 x 46</v>
      </c>
    </row>
    <row r="1942" spans="1:12" x14ac:dyDescent="0.35">
      <c r="A1942" t="s">
        <v>4274</v>
      </c>
      <c r="B1942" s="23" t="s">
        <v>3032</v>
      </c>
      <c r="C1942" t="s">
        <v>3033</v>
      </c>
      <c r="D1942" t="s">
        <v>3033</v>
      </c>
      <c r="E1942" s="21">
        <v>0</v>
      </c>
      <c r="L1942" s="23" t="str">
        <f>+_01_CODIGOS_Y_COSTOS_xlsm[[#This Row],[FABRICA]]&amp;_01_CODIGOS_Y_COSTOS_xlsm[[#This Row],[CODIGO]]</f>
        <v>MAXIFER25 x 46</v>
      </c>
    </row>
    <row r="1943" spans="1:12" x14ac:dyDescent="0.35">
      <c r="A1943" t="s">
        <v>4274</v>
      </c>
      <c r="B1943" s="23" t="s">
        <v>3034</v>
      </c>
      <c r="C1943" t="s">
        <v>3035</v>
      </c>
      <c r="D1943" t="s">
        <v>3035</v>
      </c>
      <c r="E1943" s="21">
        <v>0</v>
      </c>
      <c r="L1943" s="23" t="str">
        <f>+_01_CODIGOS_Y_COSTOS_xlsm[[#This Row],[FABRICA]]&amp;_01_CODIGOS_Y_COSTOS_xlsm[[#This Row],[CODIGO]]</f>
        <v>MAXIFER26 X 46 X 2</v>
      </c>
    </row>
    <row r="1944" spans="1:12" x14ac:dyDescent="0.35">
      <c r="A1944" t="s">
        <v>4274</v>
      </c>
      <c r="B1944" s="23" t="s">
        <v>3036</v>
      </c>
      <c r="C1944" t="s">
        <v>3037</v>
      </c>
      <c r="D1944" t="s">
        <v>3037</v>
      </c>
      <c r="E1944" s="21">
        <v>0</v>
      </c>
      <c r="L1944" s="23" t="str">
        <f>+_01_CODIGOS_Y_COSTOS_xlsm[[#This Row],[FABRICA]]&amp;_01_CODIGOS_Y_COSTOS_xlsm[[#This Row],[CODIGO]]</f>
        <v>MAXIFER28 X 46 X 2</v>
      </c>
    </row>
    <row r="1945" spans="1:12" x14ac:dyDescent="0.35">
      <c r="A1945" t="s">
        <v>4274</v>
      </c>
      <c r="B1945" s="23" t="s">
        <v>3038</v>
      </c>
      <c r="C1945" t="s">
        <v>3039</v>
      </c>
      <c r="D1945" t="s">
        <v>3039</v>
      </c>
      <c r="E1945" s="21">
        <v>0</v>
      </c>
      <c r="L1945" s="23" t="str">
        <f>+_01_CODIGOS_Y_COSTOS_xlsm[[#This Row],[FABRICA]]&amp;_01_CODIGOS_Y_COSTOS_xlsm[[#This Row],[CODIGO]]</f>
        <v>MAXIFER30 x 46</v>
      </c>
    </row>
    <row r="1946" spans="1:12" x14ac:dyDescent="0.35">
      <c r="A1946" t="s">
        <v>4274</v>
      </c>
      <c r="B1946" s="23" t="s">
        <v>3040</v>
      </c>
      <c r="C1946" t="s">
        <v>3041</v>
      </c>
      <c r="D1946" t="s">
        <v>3042</v>
      </c>
      <c r="E1946" s="21">
        <v>0</v>
      </c>
      <c r="L1946" s="23" t="str">
        <f>+_01_CODIGOS_Y_COSTOS_xlsm[[#This Row],[FABRICA]]&amp;_01_CODIGOS_Y_COSTOS_xlsm[[#This Row],[CODIGO]]</f>
        <v>MAXIFER1/4 x 1'' TOPE</v>
      </c>
    </row>
    <row r="1947" spans="1:12" x14ac:dyDescent="0.35">
      <c r="A1947" t="s">
        <v>4274</v>
      </c>
      <c r="B1947" s="23" t="s">
        <v>3043</v>
      </c>
      <c r="C1947" t="s">
        <v>3044</v>
      </c>
      <c r="D1947" t="s">
        <v>3042</v>
      </c>
      <c r="E1947" s="21">
        <v>0</v>
      </c>
      <c r="L1947" s="23" t="str">
        <f>+_01_CODIGOS_Y_COSTOS_xlsm[[#This Row],[FABRICA]]&amp;_01_CODIGOS_Y_COSTOS_xlsm[[#This Row],[CODIGO]]</f>
        <v>MAXIFER5/16 x 1,5'' TOPE</v>
      </c>
    </row>
    <row r="1948" spans="1:12" x14ac:dyDescent="0.35">
      <c r="A1948" t="s">
        <v>4274</v>
      </c>
      <c r="B1948" s="23" t="s">
        <v>3045</v>
      </c>
      <c r="C1948" t="s">
        <v>3046</v>
      </c>
      <c r="D1948" t="s">
        <v>3042</v>
      </c>
      <c r="E1948" s="21">
        <v>0</v>
      </c>
      <c r="L1948" s="23" t="str">
        <f>+_01_CODIGOS_Y_COSTOS_xlsm[[#This Row],[FABRICA]]&amp;_01_CODIGOS_Y_COSTOS_xlsm[[#This Row],[CODIGO]]</f>
        <v>MAXIFER3/8 x 1'' TOPE</v>
      </c>
    </row>
    <row r="1949" spans="1:12" x14ac:dyDescent="0.35">
      <c r="A1949" t="s">
        <v>4274</v>
      </c>
      <c r="B1949" s="23" t="s">
        <v>3047</v>
      </c>
      <c r="C1949" t="s">
        <v>7792</v>
      </c>
      <c r="D1949" t="s">
        <v>1969</v>
      </c>
      <c r="E1949" s="21">
        <v>0</v>
      </c>
      <c r="L1949" s="23" t="str">
        <f>+_01_CODIGOS_Y_COSTOS_xlsm[[#This Row],[FABRICA]]&amp;_01_CODIGOS_Y_COSTOS_xlsm[[#This Row],[CODIGO]]</f>
        <v>MAXIFER53</v>
      </c>
    </row>
    <row r="1950" spans="1:12" x14ac:dyDescent="0.35">
      <c r="A1950" t="s">
        <v>4274</v>
      </c>
      <c r="B1950" s="23" t="s">
        <v>3048</v>
      </c>
      <c r="C1950" t="s">
        <v>9069</v>
      </c>
      <c r="D1950" t="s">
        <v>1971</v>
      </c>
      <c r="E1950" s="21">
        <v>0</v>
      </c>
      <c r="L1950" s="23" t="str">
        <f>+_01_CODIGOS_Y_COSTOS_xlsm[[#This Row],[FABRICA]]&amp;_01_CODIGOS_Y_COSTOS_xlsm[[#This Row],[CODIGO]]</f>
        <v>MAXIFER54</v>
      </c>
    </row>
    <row r="1951" spans="1:12" x14ac:dyDescent="0.35">
      <c r="A1951" t="s">
        <v>4274</v>
      </c>
      <c r="B1951" s="23" t="s">
        <v>3049</v>
      </c>
      <c r="C1951" t="s">
        <v>7794</v>
      </c>
      <c r="D1951" t="s">
        <v>1973</v>
      </c>
      <c r="E1951" s="21">
        <v>0</v>
      </c>
      <c r="L1951" s="23" t="str">
        <f>+_01_CODIGOS_Y_COSTOS_xlsm[[#This Row],[FABRICA]]&amp;_01_CODIGOS_Y_COSTOS_xlsm[[#This Row],[CODIGO]]</f>
        <v>MAXIFER55</v>
      </c>
    </row>
    <row r="1952" spans="1:12" x14ac:dyDescent="0.35">
      <c r="A1952" t="s">
        <v>4274</v>
      </c>
      <c r="B1952" s="23" t="s">
        <v>3050</v>
      </c>
      <c r="C1952" t="s">
        <v>7795</v>
      </c>
      <c r="D1952" t="s">
        <v>1975</v>
      </c>
      <c r="E1952" s="21">
        <v>0</v>
      </c>
      <c r="L1952" s="23" t="str">
        <f>+_01_CODIGOS_Y_COSTOS_xlsm[[#This Row],[FABRICA]]&amp;_01_CODIGOS_Y_COSTOS_xlsm[[#This Row],[CODIGO]]</f>
        <v>MAXIFER56</v>
      </c>
    </row>
    <row r="1953" spans="1:12" x14ac:dyDescent="0.35">
      <c r="A1953" t="s">
        <v>4274</v>
      </c>
      <c r="B1953" s="23" t="s">
        <v>3051</v>
      </c>
      <c r="C1953" t="s">
        <v>7797</v>
      </c>
      <c r="D1953" t="s">
        <v>1977</v>
      </c>
      <c r="E1953" s="21">
        <v>0</v>
      </c>
      <c r="L1953" s="23" t="str">
        <f>+_01_CODIGOS_Y_COSTOS_xlsm[[#This Row],[FABRICA]]&amp;_01_CODIGOS_Y_COSTOS_xlsm[[#This Row],[CODIGO]]</f>
        <v>MAXIFER57</v>
      </c>
    </row>
    <row r="1954" spans="1:12" x14ac:dyDescent="0.35">
      <c r="A1954" t="s">
        <v>4274</v>
      </c>
      <c r="B1954" s="23" t="s">
        <v>3052</v>
      </c>
      <c r="C1954" t="s">
        <v>7798</v>
      </c>
      <c r="D1954" t="s">
        <v>1979</v>
      </c>
      <c r="E1954" s="21">
        <v>0</v>
      </c>
      <c r="L1954" s="23" t="str">
        <f>+_01_CODIGOS_Y_COSTOS_xlsm[[#This Row],[FABRICA]]&amp;_01_CODIGOS_Y_COSTOS_xlsm[[#This Row],[CODIGO]]</f>
        <v>MAXIFER58</v>
      </c>
    </row>
    <row r="1955" spans="1:12" x14ac:dyDescent="0.35">
      <c r="A1955" t="s">
        <v>4274</v>
      </c>
      <c r="B1955" s="23" t="s">
        <v>3053</v>
      </c>
      <c r="C1955" t="s">
        <v>7799</v>
      </c>
      <c r="D1955" t="s">
        <v>1981</v>
      </c>
      <c r="E1955" s="21">
        <v>0</v>
      </c>
      <c r="L1955" s="23" t="str">
        <f>+_01_CODIGOS_Y_COSTOS_xlsm[[#This Row],[FABRICA]]&amp;_01_CODIGOS_Y_COSTOS_xlsm[[#This Row],[CODIGO]]</f>
        <v>MAXIFER59</v>
      </c>
    </row>
    <row r="1956" spans="1:12" x14ac:dyDescent="0.35">
      <c r="A1956" t="s">
        <v>4274</v>
      </c>
      <c r="B1956" s="23" t="s">
        <v>5079</v>
      </c>
      <c r="C1956" t="s">
        <v>9070</v>
      </c>
      <c r="D1956" t="s">
        <v>3055</v>
      </c>
      <c r="E1956" s="21">
        <v>0</v>
      </c>
      <c r="L1956" s="23" t="str">
        <f>+_01_CODIGOS_Y_COSTOS_xlsm[[#This Row],[FABRICA]]&amp;_01_CODIGOS_Y_COSTOS_xlsm[[#This Row],[CODIGO]]</f>
        <v>MAXIFER8 x 60 (5/16)</v>
      </c>
    </row>
    <row r="1957" spans="1:12" x14ac:dyDescent="0.35">
      <c r="A1957" t="s">
        <v>4274</v>
      </c>
      <c r="B1957" s="23" t="s">
        <v>5080</v>
      </c>
      <c r="C1957" t="s">
        <v>9071</v>
      </c>
      <c r="D1957" t="s">
        <v>3055</v>
      </c>
      <c r="E1957" s="21">
        <v>0</v>
      </c>
      <c r="L1957" s="23" t="str">
        <f>+_01_CODIGOS_Y_COSTOS_xlsm[[#This Row],[FABRICA]]&amp;_01_CODIGOS_Y_COSTOS_xlsm[[#This Row],[CODIGO]]</f>
        <v>MAXIFER10 x 60 (3/8)</v>
      </c>
    </row>
    <row r="1958" spans="1:12" x14ac:dyDescent="0.35">
      <c r="A1958" t="s">
        <v>4274</v>
      </c>
      <c r="B1958" s="23" t="s">
        <v>5081</v>
      </c>
      <c r="C1958" t="s">
        <v>9072</v>
      </c>
      <c r="D1958" t="s">
        <v>3055</v>
      </c>
      <c r="E1958" s="21">
        <v>0</v>
      </c>
      <c r="L1958" s="23" t="str">
        <f>+_01_CODIGOS_Y_COSTOS_xlsm[[#This Row],[FABRICA]]&amp;_01_CODIGOS_Y_COSTOS_xlsm[[#This Row],[CODIGO]]</f>
        <v>MAXIFER11,5 x 60 (7/16)</v>
      </c>
    </row>
    <row r="1959" spans="1:12" x14ac:dyDescent="0.35">
      <c r="A1959" t="s">
        <v>4274</v>
      </c>
      <c r="B1959" s="23" t="s">
        <v>5673</v>
      </c>
      <c r="C1959" t="s">
        <v>9073</v>
      </c>
      <c r="D1959" t="s">
        <v>3055</v>
      </c>
      <c r="E1959" s="21">
        <v>0</v>
      </c>
      <c r="L1959" s="23" t="str">
        <f>+_01_CODIGOS_Y_COSTOS_xlsm[[#This Row],[FABRICA]]&amp;_01_CODIGOS_Y_COSTOS_xlsm[[#This Row],[CODIGO]]</f>
        <v>MAXIFER13 x 60 (1/2)</v>
      </c>
    </row>
    <row r="1960" spans="1:12" x14ac:dyDescent="0.35">
      <c r="A1960" t="s">
        <v>4274</v>
      </c>
      <c r="B1960" s="23" t="s">
        <v>5082</v>
      </c>
      <c r="C1960" t="s">
        <v>9074</v>
      </c>
      <c r="D1960" t="s">
        <v>3055</v>
      </c>
      <c r="E1960" s="21">
        <v>0</v>
      </c>
      <c r="L1960" s="23" t="str">
        <f>+_01_CODIGOS_Y_COSTOS_xlsm[[#This Row],[FABRICA]]&amp;_01_CODIGOS_Y_COSTOS_xlsm[[#This Row],[CODIGO]]</f>
        <v>MAXIFER14 x 60 (9/16)</v>
      </c>
    </row>
    <row r="1961" spans="1:12" x14ac:dyDescent="0.35">
      <c r="A1961" t="s">
        <v>4274</v>
      </c>
      <c r="B1961" s="23" t="s">
        <v>5083</v>
      </c>
      <c r="C1961" t="s">
        <v>9075</v>
      </c>
      <c r="D1961" t="s">
        <v>3055</v>
      </c>
      <c r="E1961" s="21">
        <v>0</v>
      </c>
      <c r="L1961" s="23" t="str">
        <f>+_01_CODIGOS_Y_COSTOS_xlsm[[#This Row],[FABRICA]]&amp;_01_CODIGOS_Y_COSTOS_xlsm[[#This Row],[CODIGO]]</f>
        <v>MAXIFER16 x 60 (5/8)</v>
      </c>
    </row>
    <row r="1962" spans="1:12" x14ac:dyDescent="0.35">
      <c r="A1962" t="s">
        <v>4274</v>
      </c>
      <c r="B1962" s="23" t="s">
        <v>5084</v>
      </c>
      <c r="C1962" t="s">
        <v>9076</v>
      </c>
      <c r="D1962" t="s">
        <v>3055</v>
      </c>
      <c r="E1962" s="21">
        <v>0</v>
      </c>
      <c r="L1962" s="23" t="str">
        <f>+_01_CODIGOS_Y_COSTOS_xlsm[[#This Row],[FABRICA]]&amp;_01_CODIGOS_Y_COSTOS_xlsm[[#This Row],[CODIGO]]</f>
        <v>MAXIFER18 x 60</v>
      </c>
    </row>
    <row r="1963" spans="1:12" x14ac:dyDescent="0.35">
      <c r="A1963" t="s">
        <v>4274</v>
      </c>
      <c r="B1963" s="23" t="s">
        <v>5085</v>
      </c>
      <c r="C1963" t="s">
        <v>9077</v>
      </c>
      <c r="D1963" t="s">
        <v>3055</v>
      </c>
      <c r="E1963" s="21">
        <v>0</v>
      </c>
      <c r="L1963" s="23" t="str">
        <f>+_01_CODIGOS_Y_COSTOS_xlsm[[#This Row],[FABRICA]]&amp;_01_CODIGOS_Y_COSTOS_xlsm[[#This Row],[CODIGO]]</f>
        <v>MAXIFER20 x 60 (3/4)</v>
      </c>
    </row>
    <row r="1964" spans="1:12" x14ac:dyDescent="0.35">
      <c r="A1964" t="s">
        <v>4274</v>
      </c>
      <c r="B1964" s="23" t="s">
        <v>5086</v>
      </c>
      <c r="C1964" t="s">
        <v>9078</v>
      </c>
      <c r="D1964" t="s">
        <v>3055</v>
      </c>
      <c r="E1964" s="21">
        <v>0</v>
      </c>
      <c r="L1964" s="23" t="str">
        <f>+_01_CODIGOS_Y_COSTOS_xlsm[[#This Row],[FABRICA]]&amp;_01_CODIGOS_Y_COSTOS_xlsm[[#This Row],[CODIGO]]</f>
        <v>MAXIFER22 x 60 (7/8)</v>
      </c>
    </row>
    <row r="1965" spans="1:12" x14ac:dyDescent="0.35">
      <c r="A1965" t="s">
        <v>4274</v>
      </c>
      <c r="B1965" s="23" t="s">
        <v>5087</v>
      </c>
      <c r="C1965" t="s">
        <v>9079</v>
      </c>
      <c r="D1965" t="s">
        <v>3055</v>
      </c>
      <c r="E1965" s="21">
        <v>0</v>
      </c>
      <c r="L1965" s="23" t="str">
        <f>+_01_CODIGOS_Y_COSTOS_xlsm[[#This Row],[FABRICA]]&amp;_01_CODIGOS_Y_COSTOS_xlsm[[#This Row],[CODIGO]]</f>
        <v>MAXIFER24 x 60</v>
      </c>
    </row>
    <row r="1966" spans="1:12" x14ac:dyDescent="0.35">
      <c r="A1966" t="s">
        <v>4274</v>
      </c>
      <c r="B1966" s="23" t="s">
        <v>5088</v>
      </c>
      <c r="C1966" t="s">
        <v>9080</v>
      </c>
      <c r="D1966" t="s">
        <v>3055</v>
      </c>
      <c r="E1966" s="21">
        <v>0</v>
      </c>
      <c r="L1966" s="23" t="str">
        <f>+_01_CODIGOS_Y_COSTOS_xlsm[[#This Row],[FABRICA]]&amp;_01_CODIGOS_Y_COSTOS_xlsm[[#This Row],[CODIGO]]</f>
        <v>MAXIFER26 x 60 (1")</v>
      </c>
    </row>
    <row r="1967" spans="1:12" x14ac:dyDescent="0.35">
      <c r="A1967" t="s">
        <v>4274</v>
      </c>
      <c r="B1967" s="23" t="s">
        <v>5089</v>
      </c>
      <c r="C1967" t="s">
        <v>9081</v>
      </c>
      <c r="D1967" t="s">
        <v>3056</v>
      </c>
      <c r="E1967" s="21">
        <v>0</v>
      </c>
      <c r="L1967" s="23" t="str">
        <f>+_01_CODIGOS_Y_COSTOS_xlsm[[#This Row],[FABRICA]]&amp;_01_CODIGOS_Y_COSTOS_xlsm[[#This Row],[CODIGO]]</f>
        <v>MAXIFER30 x 60 ( 1" 1/4)</v>
      </c>
    </row>
    <row r="1968" spans="1:12" x14ac:dyDescent="0.35">
      <c r="A1968" t="s">
        <v>4274</v>
      </c>
      <c r="B1968" s="23" t="s">
        <v>5090</v>
      </c>
      <c r="C1968" t="s">
        <v>9082</v>
      </c>
      <c r="D1968" t="s">
        <v>3056</v>
      </c>
      <c r="E1968" s="21">
        <v>0</v>
      </c>
      <c r="L1968" s="23" t="str">
        <f>+_01_CODIGOS_Y_COSTOS_xlsm[[#This Row],[FABRICA]]&amp;_01_CODIGOS_Y_COSTOS_xlsm[[#This Row],[CODIGO]]</f>
        <v>MAXIFERCIEGA D 60 mm</v>
      </c>
    </row>
    <row r="1969" spans="1:12" x14ac:dyDescent="0.35">
      <c r="A1969" t="s">
        <v>4274</v>
      </c>
      <c r="B1969" s="23" t="s">
        <v>5092</v>
      </c>
      <c r="C1969" t="s">
        <v>9083</v>
      </c>
      <c r="D1969" t="s">
        <v>3056</v>
      </c>
      <c r="E1969" s="21">
        <v>0</v>
      </c>
      <c r="L1969" s="23" t="str">
        <f>+_01_CODIGOS_Y_COSTOS_xlsm[[#This Row],[FABRICA]]&amp;_01_CODIGOS_Y_COSTOS_xlsm[[#This Row],[CODIGO]]</f>
        <v>MAXIFER6,5 x 22 (1/4)</v>
      </c>
    </row>
    <row r="1970" spans="1:12" x14ac:dyDescent="0.35">
      <c r="A1970" t="s">
        <v>4274</v>
      </c>
      <c r="B1970" s="23" t="s">
        <v>5094</v>
      </c>
      <c r="C1970" t="s">
        <v>9084</v>
      </c>
      <c r="D1970" t="s">
        <v>3056</v>
      </c>
      <c r="E1970" s="21">
        <v>0</v>
      </c>
      <c r="L1970" s="23" t="str">
        <f>+_01_CODIGOS_Y_COSTOS_xlsm[[#This Row],[FABRICA]]&amp;_01_CODIGOS_Y_COSTOS_xlsm[[#This Row],[CODIGO]]</f>
        <v>MAXIFER8 x24 (5/16)</v>
      </c>
    </row>
    <row r="1971" spans="1:12" x14ac:dyDescent="0.35">
      <c r="A1971" t="s">
        <v>4274</v>
      </c>
      <c r="B1971" s="23" t="s">
        <v>5096</v>
      </c>
      <c r="C1971" t="s">
        <v>9070</v>
      </c>
      <c r="D1971" t="s">
        <v>3056</v>
      </c>
      <c r="E1971" s="21">
        <v>0</v>
      </c>
      <c r="L1971" s="23" t="str">
        <f>+_01_CODIGOS_Y_COSTOS_xlsm[[#This Row],[FABRICA]]&amp;_01_CODIGOS_Y_COSTOS_xlsm[[#This Row],[CODIGO]]</f>
        <v>MAXIFER8 x 60 (5/16)</v>
      </c>
    </row>
    <row r="1972" spans="1:12" x14ac:dyDescent="0.35">
      <c r="A1972" t="s">
        <v>4274</v>
      </c>
      <c r="B1972" s="23" t="s">
        <v>5091</v>
      </c>
      <c r="C1972" t="s">
        <v>9085</v>
      </c>
      <c r="D1972" t="s">
        <v>3056</v>
      </c>
      <c r="E1972" s="21">
        <v>0</v>
      </c>
      <c r="L1972" s="23" t="str">
        <f>+_01_CODIGOS_Y_COSTOS_xlsm[[#This Row],[FABRICA]]&amp;_01_CODIGOS_Y_COSTOS_xlsm[[#This Row],[CODIGO]]</f>
        <v>MAXIFER10 x 26 (3/8)</v>
      </c>
    </row>
    <row r="1973" spans="1:12" x14ac:dyDescent="0.35">
      <c r="A1973" t="s">
        <v>4274</v>
      </c>
      <c r="B1973" s="23" t="s">
        <v>5093</v>
      </c>
      <c r="C1973" t="s">
        <v>9071</v>
      </c>
      <c r="D1973" t="s">
        <v>3056</v>
      </c>
      <c r="E1973" s="21">
        <v>0</v>
      </c>
      <c r="L1973" s="23" t="str">
        <f>+_01_CODIGOS_Y_COSTOS_xlsm[[#This Row],[FABRICA]]&amp;_01_CODIGOS_Y_COSTOS_xlsm[[#This Row],[CODIGO]]</f>
        <v>MAXIFER10 x 60 (3/8)</v>
      </c>
    </row>
    <row r="1974" spans="1:12" x14ac:dyDescent="0.35">
      <c r="A1974" t="s">
        <v>4274</v>
      </c>
      <c r="B1974" s="23" t="s">
        <v>5095</v>
      </c>
      <c r="C1974" t="s">
        <v>9086</v>
      </c>
      <c r="D1974" t="s">
        <v>3056</v>
      </c>
      <c r="E1974" s="21">
        <v>0</v>
      </c>
      <c r="L1974" s="23" t="str">
        <f>+_01_CODIGOS_Y_COSTOS_xlsm[[#This Row],[FABRICA]]&amp;_01_CODIGOS_Y_COSTOS_xlsm[[#This Row],[CODIGO]]</f>
        <v>MAXIFER11,5 x 28 (7/16)</v>
      </c>
    </row>
    <row r="1975" spans="1:12" x14ac:dyDescent="0.35">
      <c r="A1975" t="s">
        <v>4274</v>
      </c>
      <c r="B1975" s="23" t="s">
        <v>5097</v>
      </c>
      <c r="C1975" t="s">
        <v>9072</v>
      </c>
      <c r="D1975" t="s">
        <v>3056</v>
      </c>
      <c r="E1975" s="21">
        <v>0</v>
      </c>
      <c r="L1975" s="23" t="str">
        <f>+_01_CODIGOS_Y_COSTOS_xlsm[[#This Row],[FABRICA]]&amp;_01_CODIGOS_Y_COSTOS_xlsm[[#This Row],[CODIGO]]</f>
        <v>MAXIFER11,5 x 60 (7/16)</v>
      </c>
    </row>
    <row r="1976" spans="1:12" x14ac:dyDescent="0.35">
      <c r="A1976" t="s">
        <v>4274</v>
      </c>
      <c r="B1976" s="23" t="s">
        <v>5098</v>
      </c>
      <c r="C1976" t="s">
        <v>9087</v>
      </c>
      <c r="D1976" t="s">
        <v>3056</v>
      </c>
      <c r="E1976" s="21">
        <v>0</v>
      </c>
      <c r="L1976" s="23" t="str">
        <f>+_01_CODIGOS_Y_COSTOS_xlsm[[#This Row],[FABRICA]]&amp;_01_CODIGOS_Y_COSTOS_xlsm[[#This Row],[CODIGO]]</f>
        <v>MAXIFER13 x 30 (1/2)</v>
      </c>
    </row>
    <row r="1977" spans="1:12" x14ac:dyDescent="0.35">
      <c r="A1977" t="s">
        <v>4274</v>
      </c>
      <c r="B1977" s="23" t="s">
        <v>5099</v>
      </c>
      <c r="C1977" t="s">
        <v>9073</v>
      </c>
      <c r="D1977" t="s">
        <v>3056</v>
      </c>
      <c r="E1977" s="21">
        <v>0</v>
      </c>
      <c r="L1977" s="23" t="str">
        <f>+_01_CODIGOS_Y_COSTOS_xlsm[[#This Row],[FABRICA]]&amp;_01_CODIGOS_Y_COSTOS_xlsm[[#This Row],[CODIGO]]</f>
        <v>MAXIFER13 x 60 (1/2)</v>
      </c>
    </row>
    <row r="1978" spans="1:12" x14ac:dyDescent="0.35">
      <c r="A1978" t="s">
        <v>4274</v>
      </c>
      <c r="B1978" s="23" t="s">
        <v>5100</v>
      </c>
      <c r="C1978" t="s">
        <v>9074</v>
      </c>
      <c r="D1978" t="s">
        <v>3056</v>
      </c>
      <c r="E1978" s="21">
        <v>0</v>
      </c>
      <c r="L1978" s="23" t="str">
        <f>+_01_CODIGOS_Y_COSTOS_xlsm[[#This Row],[FABRICA]]&amp;_01_CODIGOS_Y_COSTOS_xlsm[[#This Row],[CODIGO]]</f>
        <v>MAXIFER14 x 60 (9/16)</v>
      </c>
    </row>
    <row r="1979" spans="1:12" x14ac:dyDescent="0.35">
      <c r="A1979" t="s">
        <v>4274</v>
      </c>
      <c r="B1979" s="23" t="s">
        <v>5101</v>
      </c>
      <c r="C1979" t="s">
        <v>9075</v>
      </c>
      <c r="D1979" t="s">
        <v>3056</v>
      </c>
      <c r="E1979" s="21">
        <v>0</v>
      </c>
      <c r="L1979" s="23" t="str">
        <f>+_01_CODIGOS_Y_COSTOS_xlsm[[#This Row],[FABRICA]]&amp;_01_CODIGOS_Y_COSTOS_xlsm[[#This Row],[CODIGO]]</f>
        <v>MAXIFER16 x 60 (5/8)</v>
      </c>
    </row>
    <row r="1980" spans="1:12" x14ac:dyDescent="0.35">
      <c r="A1980" t="s">
        <v>4274</v>
      </c>
      <c r="B1980" s="23" t="s">
        <v>5102</v>
      </c>
      <c r="C1980" t="s">
        <v>9076</v>
      </c>
      <c r="D1980" t="s">
        <v>3056</v>
      </c>
      <c r="E1980" s="21">
        <v>0</v>
      </c>
      <c r="L1980" s="23" t="str">
        <f>+_01_CODIGOS_Y_COSTOS_xlsm[[#This Row],[FABRICA]]&amp;_01_CODIGOS_Y_COSTOS_xlsm[[#This Row],[CODIGO]]</f>
        <v>MAXIFER18 x 60</v>
      </c>
    </row>
    <row r="1981" spans="1:12" x14ac:dyDescent="0.35">
      <c r="A1981" t="s">
        <v>4274</v>
      </c>
      <c r="B1981" s="23" t="s">
        <v>5103</v>
      </c>
      <c r="C1981" t="s">
        <v>9077</v>
      </c>
      <c r="D1981" t="s">
        <v>3056</v>
      </c>
      <c r="E1981" s="21">
        <v>0</v>
      </c>
      <c r="L1981" s="23" t="str">
        <f>+_01_CODIGOS_Y_COSTOS_xlsm[[#This Row],[FABRICA]]&amp;_01_CODIGOS_Y_COSTOS_xlsm[[#This Row],[CODIGO]]</f>
        <v>MAXIFER20 x 60 (3/4)</v>
      </c>
    </row>
    <row r="1982" spans="1:12" x14ac:dyDescent="0.35">
      <c r="A1982" t="s">
        <v>4274</v>
      </c>
      <c r="B1982" s="23" t="s">
        <v>5104</v>
      </c>
      <c r="C1982" t="s">
        <v>9078</v>
      </c>
      <c r="D1982" t="s">
        <v>3056</v>
      </c>
      <c r="E1982" s="21">
        <v>0</v>
      </c>
      <c r="L1982" s="23" t="str">
        <f>+_01_CODIGOS_Y_COSTOS_xlsm[[#This Row],[FABRICA]]&amp;_01_CODIGOS_Y_COSTOS_xlsm[[#This Row],[CODIGO]]</f>
        <v>MAXIFER22 x 60 (7/8)</v>
      </c>
    </row>
    <row r="1983" spans="1:12" x14ac:dyDescent="0.35">
      <c r="A1983" t="s">
        <v>4274</v>
      </c>
      <c r="B1983" s="23" t="s">
        <v>5105</v>
      </c>
      <c r="C1983" t="s">
        <v>9079</v>
      </c>
      <c r="D1983" t="s">
        <v>3056</v>
      </c>
      <c r="E1983" s="21">
        <v>0</v>
      </c>
      <c r="L1983" s="23" t="str">
        <f>+_01_CODIGOS_Y_COSTOS_xlsm[[#This Row],[FABRICA]]&amp;_01_CODIGOS_Y_COSTOS_xlsm[[#This Row],[CODIGO]]</f>
        <v>MAXIFER24 x 60</v>
      </c>
    </row>
    <row r="1984" spans="1:12" x14ac:dyDescent="0.35">
      <c r="A1984" t="s">
        <v>4274</v>
      </c>
      <c r="B1984" s="23" t="s">
        <v>3057</v>
      </c>
      <c r="C1984" t="s">
        <v>3059</v>
      </c>
      <c r="D1984" t="s">
        <v>3060</v>
      </c>
      <c r="E1984" s="21">
        <v>0</v>
      </c>
      <c r="L1984" s="23" t="str">
        <f>+_01_CODIGOS_Y_COSTOS_xlsm[[#This Row],[FABRICA]]&amp;_01_CODIGOS_Y_COSTOS_xlsm[[#This Row],[CODIGO]]</f>
        <v>MAXIFERR 1,5 X 30</v>
      </c>
    </row>
    <row r="1985" spans="1:12" x14ac:dyDescent="0.35">
      <c r="A1985" t="s">
        <v>4274</v>
      </c>
      <c r="B1985" s="23" t="s">
        <v>3061</v>
      </c>
      <c r="C1985" t="s">
        <v>3062</v>
      </c>
      <c r="D1985" t="s">
        <v>3063</v>
      </c>
      <c r="E1985" s="21">
        <v>0</v>
      </c>
      <c r="L1985" s="23" t="str">
        <f>+_01_CODIGOS_Y_COSTOS_xlsm[[#This Row],[FABRICA]]&amp;_01_CODIGOS_Y_COSTOS_xlsm[[#This Row],[CODIGO]]</f>
        <v>MAXIFERR 2 X 50</v>
      </c>
    </row>
    <row r="1986" spans="1:12" x14ac:dyDescent="0.35">
      <c r="A1986" t="s">
        <v>4274</v>
      </c>
      <c r="B1986" s="23" t="s">
        <v>3064</v>
      </c>
      <c r="C1986" t="s">
        <v>3065</v>
      </c>
      <c r="D1986" t="s">
        <v>3066</v>
      </c>
      <c r="E1986" s="21">
        <v>0</v>
      </c>
      <c r="L1986" s="23" t="str">
        <f>+_01_CODIGOS_Y_COSTOS_xlsm[[#This Row],[FABRICA]]&amp;_01_CODIGOS_Y_COSTOS_xlsm[[#This Row],[CODIGO]]</f>
        <v>MAXIFERR 2,5 X 50</v>
      </c>
    </row>
    <row r="1987" spans="1:12" x14ac:dyDescent="0.35">
      <c r="A1987" t="s">
        <v>4274</v>
      </c>
      <c r="B1987" s="23" t="s">
        <v>3067</v>
      </c>
      <c r="C1987" t="s">
        <v>3068</v>
      </c>
      <c r="D1987" t="s">
        <v>3069</v>
      </c>
      <c r="E1987" s="21">
        <v>0</v>
      </c>
      <c r="L1987" s="23" t="str">
        <f>+_01_CODIGOS_Y_COSTOS_xlsm[[#This Row],[FABRICA]]&amp;_01_CODIGOS_Y_COSTOS_xlsm[[#This Row],[CODIGO]]</f>
        <v>MAXIFERR 3 X 60</v>
      </c>
    </row>
    <row r="1988" spans="1:12" x14ac:dyDescent="0.35">
      <c r="A1988" t="s">
        <v>4274</v>
      </c>
      <c r="B1988" s="23" t="s">
        <v>3070</v>
      </c>
      <c r="C1988" t="s">
        <v>3071</v>
      </c>
      <c r="D1988" t="s">
        <v>3072</v>
      </c>
      <c r="E1988" s="21">
        <v>0</v>
      </c>
      <c r="L1988" s="23" t="str">
        <f>+_01_CODIGOS_Y_COSTOS_xlsm[[#This Row],[FABRICA]]&amp;_01_CODIGOS_Y_COSTOS_xlsm[[#This Row],[CODIGO]]</f>
        <v>MAXIFERR 3 X 90</v>
      </c>
    </row>
    <row r="1989" spans="1:12" x14ac:dyDescent="0.35">
      <c r="A1989" t="s">
        <v>4274</v>
      </c>
      <c r="B1989" s="23" t="s">
        <v>9668</v>
      </c>
      <c r="C1989" t="s">
        <v>6653</v>
      </c>
      <c r="D1989" t="s">
        <v>6653</v>
      </c>
      <c r="E1989" s="21">
        <v>0</v>
      </c>
      <c r="L1989" s="23" t="str">
        <f>+_01_CODIGOS_Y_COSTOS_xlsm[[#This Row],[FABRICA]]&amp;_01_CODIGOS_Y_COSTOS_xlsm[[#This Row],[CODIGO]]</f>
        <v>MAXIFER0</v>
      </c>
    </row>
    <row r="1990" spans="1:12" x14ac:dyDescent="0.35">
      <c r="A1990" t="s">
        <v>4274</v>
      </c>
      <c r="B1990" s="23" t="s">
        <v>3073</v>
      </c>
      <c r="C1990" t="s">
        <v>3074</v>
      </c>
      <c r="D1990" t="s">
        <v>3075</v>
      </c>
      <c r="E1990" s="21">
        <v>0</v>
      </c>
      <c r="L1990" s="23" t="str">
        <f>+_01_CODIGOS_Y_COSTOS_xlsm[[#This Row],[FABRICA]]&amp;_01_CODIGOS_Y_COSTOS_xlsm[[#This Row],[CODIGO]]</f>
        <v>MAXIFERR 3,5 X 90</v>
      </c>
    </row>
    <row r="1991" spans="1:12" x14ac:dyDescent="0.35">
      <c r="A1991" t="s">
        <v>4274</v>
      </c>
      <c r="B1991" s="23" t="s">
        <v>3076</v>
      </c>
      <c r="C1991" t="s">
        <v>3077</v>
      </c>
      <c r="D1991" t="s">
        <v>3078</v>
      </c>
      <c r="E1991" s="21">
        <v>0</v>
      </c>
      <c r="L1991" s="23" t="str">
        <f>+_01_CODIGOS_Y_COSTOS_xlsm[[#This Row],[FABRICA]]&amp;_01_CODIGOS_Y_COSTOS_xlsm[[#This Row],[CODIGO]]</f>
        <v>MAXIFERR 4 X 100</v>
      </c>
    </row>
    <row r="1992" spans="1:12" x14ac:dyDescent="0.35">
      <c r="A1992" t="s">
        <v>4274</v>
      </c>
      <c r="B1992" s="23" t="s">
        <v>3079</v>
      </c>
      <c r="C1992" t="s">
        <v>3080</v>
      </c>
      <c r="D1992" t="s">
        <v>3081</v>
      </c>
      <c r="E1992" s="21">
        <v>0</v>
      </c>
      <c r="L1992" s="23" t="str">
        <f>+_01_CODIGOS_Y_COSTOS_xlsm[[#This Row],[FABRICA]]&amp;_01_CODIGOS_Y_COSTOS_xlsm[[#This Row],[CODIGO]]</f>
        <v>MAXIFERR 4,5 X 100</v>
      </c>
    </row>
    <row r="1993" spans="1:12" x14ac:dyDescent="0.35">
      <c r="A1993" t="s">
        <v>4274</v>
      </c>
      <c r="B1993" s="23" t="s">
        <v>3082</v>
      </c>
      <c r="C1993" t="s">
        <v>3083</v>
      </c>
      <c r="D1993" t="s">
        <v>3084</v>
      </c>
      <c r="E1993" s="21">
        <v>0</v>
      </c>
      <c r="L1993" s="23" t="str">
        <f>+_01_CODIGOS_Y_COSTOS_xlsm[[#This Row],[FABRICA]]&amp;_01_CODIGOS_Y_COSTOS_xlsm[[#This Row],[CODIGO]]</f>
        <v>MAXIFERR 5 X 100</v>
      </c>
    </row>
    <row r="1994" spans="1:12" x14ac:dyDescent="0.35">
      <c r="A1994" t="s">
        <v>4274</v>
      </c>
      <c r="B1994" s="23" t="s">
        <v>3085</v>
      </c>
      <c r="C1994" t="s">
        <v>3086</v>
      </c>
      <c r="D1994" t="s">
        <v>3087</v>
      </c>
      <c r="E1994" s="21">
        <v>0</v>
      </c>
      <c r="L1994" s="23" t="str">
        <f>+_01_CODIGOS_Y_COSTOS_xlsm[[#This Row],[FABRICA]]&amp;_01_CODIGOS_Y_COSTOS_xlsm[[#This Row],[CODIGO]]</f>
        <v>MAXIFERR 6 X 130</v>
      </c>
    </row>
    <row r="1995" spans="1:12" x14ac:dyDescent="0.35">
      <c r="A1995" t="s">
        <v>4274</v>
      </c>
      <c r="B1995" s="23" t="s">
        <v>3088</v>
      </c>
      <c r="C1995" t="s">
        <v>3089</v>
      </c>
      <c r="D1995" t="s">
        <v>3090</v>
      </c>
      <c r="E1995" s="21">
        <v>0</v>
      </c>
      <c r="L1995" s="23" t="str">
        <f>+_01_CODIGOS_Y_COSTOS_xlsm[[#This Row],[FABRICA]]&amp;_01_CODIGOS_Y_COSTOS_xlsm[[#This Row],[CODIGO]]</f>
        <v>MAXIFERR 7 x 170</v>
      </c>
    </row>
    <row r="1996" spans="1:12" x14ac:dyDescent="0.35">
      <c r="A1996" t="s">
        <v>4274</v>
      </c>
      <c r="B1996" s="23" t="s">
        <v>3091</v>
      </c>
      <c r="C1996" t="s">
        <v>3092</v>
      </c>
      <c r="D1996" t="s">
        <v>3093</v>
      </c>
      <c r="E1996" s="21">
        <v>0</v>
      </c>
      <c r="L1996" s="23" t="str">
        <f>+_01_CODIGOS_Y_COSTOS_xlsm[[#This Row],[FABRICA]]&amp;_01_CODIGOS_Y_COSTOS_xlsm[[#This Row],[CODIGO]]</f>
        <v>MAXIFERR 8 x 180</v>
      </c>
    </row>
    <row r="1997" spans="1:12" x14ac:dyDescent="0.35">
      <c r="A1997" t="s">
        <v>4274</v>
      </c>
      <c r="B1997" s="23" t="s">
        <v>3094</v>
      </c>
      <c r="C1997" t="s">
        <v>3095</v>
      </c>
      <c r="D1997" t="s">
        <v>3096</v>
      </c>
      <c r="E1997" s="21">
        <v>0</v>
      </c>
      <c r="L1997" s="23" t="str">
        <f>+_01_CODIGOS_Y_COSTOS_xlsm[[#This Row],[FABRICA]]&amp;_01_CODIGOS_Y_COSTOS_xlsm[[#This Row],[CODIGO]]</f>
        <v>MAXIFERALF 2,5 X 80</v>
      </c>
    </row>
    <row r="1998" spans="1:12" x14ac:dyDescent="0.35">
      <c r="A1998" t="s">
        <v>4274</v>
      </c>
      <c r="B1998" s="23" t="s">
        <v>3097</v>
      </c>
      <c r="C1998" t="s">
        <v>3098</v>
      </c>
      <c r="D1998" t="s">
        <v>3099</v>
      </c>
      <c r="E1998" s="21">
        <v>0</v>
      </c>
      <c r="L1998" s="23" t="str">
        <f>+_01_CODIGOS_Y_COSTOS_xlsm[[#This Row],[FABRICA]]&amp;_01_CODIGOS_Y_COSTOS_xlsm[[#This Row],[CODIGO]]</f>
        <v>MAXIFERALF 2,5 X 130</v>
      </c>
    </row>
    <row r="1999" spans="1:12" x14ac:dyDescent="0.35">
      <c r="A1999" t="s">
        <v>4274</v>
      </c>
      <c r="B1999" s="23" t="s">
        <v>3100</v>
      </c>
      <c r="C1999" t="s">
        <v>3101</v>
      </c>
      <c r="D1999" t="s">
        <v>3102</v>
      </c>
      <c r="E1999" s="21">
        <v>0</v>
      </c>
      <c r="L1999" s="23" t="str">
        <f>+_01_CODIGOS_Y_COSTOS_xlsm[[#This Row],[FABRICA]]&amp;_01_CODIGOS_Y_COSTOS_xlsm[[#This Row],[CODIGO]]</f>
        <v>MAXIFERALF 3 X 110</v>
      </c>
    </row>
    <row r="2000" spans="1:12" x14ac:dyDescent="0.35">
      <c r="A2000" t="s">
        <v>4274</v>
      </c>
      <c r="B2000" s="23" t="s">
        <v>3103</v>
      </c>
      <c r="C2000" t="s">
        <v>3104</v>
      </c>
      <c r="D2000" t="s">
        <v>3105</v>
      </c>
      <c r="E2000" s="21">
        <v>0</v>
      </c>
      <c r="L2000" s="23" t="str">
        <f>+_01_CODIGOS_Y_COSTOS_xlsm[[#This Row],[FABRICA]]&amp;_01_CODIGOS_Y_COSTOS_xlsm[[#This Row],[CODIGO]]</f>
        <v>MAXIFERALF 3,5 X 120</v>
      </c>
    </row>
    <row r="2001" spans="1:12" x14ac:dyDescent="0.35">
      <c r="A2001" t="s">
        <v>4274</v>
      </c>
      <c r="B2001" s="23" t="s">
        <v>3106</v>
      </c>
      <c r="C2001" t="s">
        <v>3107</v>
      </c>
      <c r="D2001" t="s">
        <v>3108</v>
      </c>
      <c r="E2001" s="21">
        <v>0</v>
      </c>
      <c r="L2001" s="23" t="str">
        <f>+_01_CODIGOS_Y_COSTOS_xlsm[[#This Row],[FABRICA]]&amp;_01_CODIGOS_Y_COSTOS_xlsm[[#This Row],[CODIGO]]</f>
        <v>MAXIFERALF 3,5 X 150</v>
      </c>
    </row>
    <row r="2002" spans="1:12" x14ac:dyDescent="0.35">
      <c r="A2002" t="s">
        <v>4274</v>
      </c>
      <c r="B2002" s="23" t="s">
        <v>3109</v>
      </c>
      <c r="C2002" t="s">
        <v>3110</v>
      </c>
      <c r="D2002" t="s">
        <v>3111</v>
      </c>
      <c r="E2002" s="21">
        <v>0</v>
      </c>
      <c r="L2002" s="23" t="str">
        <f>+_01_CODIGOS_Y_COSTOS_xlsm[[#This Row],[FABRICA]]&amp;_01_CODIGOS_Y_COSTOS_xlsm[[#This Row],[CODIGO]]</f>
        <v>MAXIFERALF 4 X 130</v>
      </c>
    </row>
    <row r="2003" spans="1:12" x14ac:dyDescent="0.35">
      <c r="A2003" t="s">
        <v>4274</v>
      </c>
      <c r="B2003" s="23" t="s">
        <v>3112</v>
      </c>
      <c r="C2003" t="s">
        <v>3113</v>
      </c>
      <c r="D2003" t="s">
        <v>3114</v>
      </c>
      <c r="E2003" s="21">
        <v>0</v>
      </c>
      <c r="L2003" s="23" t="str">
        <f>+_01_CODIGOS_Y_COSTOS_xlsm[[#This Row],[FABRICA]]&amp;_01_CODIGOS_Y_COSTOS_xlsm[[#This Row],[CODIGO]]</f>
        <v>MAXIFERALF 4,5 X 130</v>
      </c>
    </row>
    <row r="2004" spans="1:12" x14ac:dyDescent="0.35">
      <c r="A2004" t="s">
        <v>4274</v>
      </c>
      <c r="B2004" s="23" t="s">
        <v>3115</v>
      </c>
      <c r="C2004" t="s">
        <v>3116</v>
      </c>
      <c r="D2004" t="s">
        <v>3117</v>
      </c>
      <c r="E2004" s="21">
        <v>0</v>
      </c>
      <c r="L2004" s="23" t="str">
        <f>+_01_CODIGOS_Y_COSTOS_xlsm[[#This Row],[FABRICA]]&amp;_01_CODIGOS_Y_COSTOS_xlsm[[#This Row],[CODIGO]]</f>
        <v>MAXIFERALF 5 X 120</v>
      </c>
    </row>
    <row r="2005" spans="1:12" x14ac:dyDescent="0.35">
      <c r="A2005" t="s">
        <v>4274</v>
      </c>
      <c r="B2005" s="23" t="s">
        <v>3118</v>
      </c>
      <c r="C2005" t="s">
        <v>3119</v>
      </c>
      <c r="D2005" t="s">
        <v>3120</v>
      </c>
      <c r="E2005" s="21">
        <v>0</v>
      </c>
      <c r="L2005" s="23" t="str">
        <f>+_01_CODIGOS_Y_COSTOS_xlsm[[#This Row],[FABRICA]]&amp;_01_CODIGOS_Y_COSTOS_xlsm[[#This Row],[CODIGO]]</f>
        <v>MAXIFERALF 5 X 200</v>
      </c>
    </row>
    <row r="2006" spans="1:12" x14ac:dyDescent="0.35">
      <c r="A2006" t="s">
        <v>4274</v>
      </c>
      <c r="B2006" s="23" t="s">
        <v>3121</v>
      </c>
      <c r="C2006" t="s">
        <v>3122</v>
      </c>
      <c r="D2006" t="s">
        <v>3123</v>
      </c>
      <c r="E2006" s="21">
        <v>0</v>
      </c>
      <c r="L2006" s="23" t="str">
        <f>+_01_CODIGOS_Y_COSTOS_xlsm[[#This Row],[FABRICA]]&amp;_01_CODIGOS_Y_COSTOS_xlsm[[#This Row],[CODIGO]]</f>
        <v>MAXIFERALF 6 X 200</v>
      </c>
    </row>
    <row r="2007" spans="1:12" x14ac:dyDescent="0.35">
      <c r="A2007" t="s">
        <v>4274</v>
      </c>
      <c r="B2007" s="23" t="s">
        <v>9671</v>
      </c>
      <c r="C2007" t="s">
        <v>6653</v>
      </c>
      <c r="D2007" t="s">
        <v>6653</v>
      </c>
      <c r="E2007" s="21">
        <v>0</v>
      </c>
      <c r="L2007" s="23" t="str">
        <f>+_01_CODIGOS_Y_COSTOS_xlsm[[#This Row],[FABRICA]]&amp;_01_CODIGOS_Y_COSTOS_xlsm[[#This Row],[CODIGO]]</f>
        <v>MAXIFER0</v>
      </c>
    </row>
    <row r="2008" spans="1:12" x14ac:dyDescent="0.35">
      <c r="A2008" t="s">
        <v>4274</v>
      </c>
      <c r="B2008" s="23" t="s">
        <v>9673</v>
      </c>
      <c r="C2008" t="s">
        <v>6653</v>
      </c>
      <c r="D2008" t="s">
        <v>6653</v>
      </c>
      <c r="E2008" s="21">
        <v>0</v>
      </c>
      <c r="L2008" s="23" t="str">
        <f>+_01_CODIGOS_Y_COSTOS_xlsm[[#This Row],[FABRICA]]&amp;_01_CODIGOS_Y_COSTOS_xlsm[[#This Row],[CODIGO]]</f>
        <v>MAXIFER0</v>
      </c>
    </row>
    <row r="2009" spans="1:12" x14ac:dyDescent="0.35">
      <c r="A2009" t="s">
        <v>4274</v>
      </c>
      <c r="B2009" s="23" t="s">
        <v>5674</v>
      </c>
      <c r="C2009" t="s">
        <v>3125</v>
      </c>
      <c r="D2009" t="s">
        <v>5675</v>
      </c>
      <c r="E2009" s="21">
        <v>0</v>
      </c>
      <c r="L2009" s="23" t="str">
        <f>+_01_CODIGOS_Y_COSTOS_xlsm[[#This Row],[FABRICA]]&amp;_01_CODIGOS_Y_COSTOS_xlsm[[#This Row],[CODIGO]]</f>
        <v>MAXIFERTRF 4 X 90</v>
      </c>
    </row>
    <row r="2010" spans="1:12" x14ac:dyDescent="0.35">
      <c r="A2010" t="s">
        <v>4274</v>
      </c>
      <c r="B2010" s="23" t="s">
        <v>5676</v>
      </c>
      <c r="C2010" t="s">
        <v>3128</v>
      </c>
      <c r="D2010" t="s">
        <v>5677</v>
      </c>
      <c r="E2010" s="21">
        <v>0</v>
      </c>
      <c r="L2010" s="23" t="str">
        <f>+_01_CODIGOS_Y_COSTOS_xlsm[[#This Row],[FABRICA]]&amp;_01_CODIGOS_Y_COSTOS_xlsm[[#This Row],[CODIGO]]</f>
        <v>MAXIFERTRF 4,5 X 90</v>
      </c>
    </row>
    <row r="2011" spans="1:12" x14ac:dyDescent="0.35">
      <c r="A2011" t="s">
        <v>4274</v>
      </c>
      <c r="B2011" s="23" t="s">
        <v>5678</v>
      </c>
      <c r="C2011" t="s">
        <v>3131</v>
      </c>
      <c r="D2011" t="s">
        <v>5679</v>
      </c>
      <c r="E2011" s="21">
        <v>0</v>
      </c>
      <c r="L2011" s="23" t="str">
        <f>+_01_CODIGOS_Y_COSTOS_xlsm[[#This Row],[FABRICA]]&amp;_01_CODIGOS_Y_COSTOS_xlsm[[#This Row],[CODIGO]]</f>
        <v>MAXIFERTRF 5 X 90</v>
      </c>
    </row>
    <row r="2012" spans="1:12" x14ac:dyDescent="0.35">
      <c r="A2012" t="s">
        <v>4274</v>
      </c>
      <c r="B2012" s="23" t="s">
        <v>3124</v>
      </c>
      <c r="C2012" t="s">
        <v>3125</v>
      </c>
      <c r="D2012" t="s">
        <v>3126</v>
      </c>
      <c r="E2012" s="21">
        <v>0</v>
      </c>
      <c r="L2012" s="23" t="str">
        <f>+_01_CODIGOS_Y_COSTOS_xlsm[[#This Row],[FABRICA]]&amp;_01_CODIGOS_Y_COSTOS_xlsm[[#This Row],[CODIGO]]</f>
        <v>MAXIFERTRF 4 X 90</v>
      </c>
    </row>
    <row r="2013" spans="1:12" x14ac:dyDescent="0.35">
      <c r="A2013" t="s">
        <v>4274</v>
      </c>
      <c r="B2013" s="23" t="s">
        <v>3127</v>
      </c>
      <c r="C2013" t="s">
        <v>3128</v>
      </c>
      <c r="D2013" t="s">
        <v>3129</v>
      </c>
      <c r="E2013" s="21">
        <v>0</v>
      </c>
      <c r="L2013" s="23" t="str">
        <f>+_01_CODIGOS_Y_COSTOS_xlsm[[#This Row],[FABRICA]]&amp;_01_CODIGOS_Y_COSTOS_xlsm[[#This Row],[CODIGO]]</f>
        <v>MAXIFERTRF 4,5 X 90</v>
      </c>
    </row>
    <row r="2014" spans="1:12" x14ac:dyDescent="0.35">
      <c r="A2014" t="s">
        <v>4274</v>
      </c>
      <c r="B2014" s="23" t="s">
        <v>3130</v>
      </c>
      <c r="C2014" t="s">
        <v>3131</v>
      </c>
      <c r="D2014" t="s">
        <v>3132</v>
      </c>
      <c r="E2014" s="21">
        <v>0</v>
      </c>
      <c r="L2014" s="23" t="str">
        <f>+_01_CODIGOS_Y_COSTOS_xlsm[[#This Row],[FABRICA]]&amp;_01_CODIGOS_Y_COSTOS_xlsm[[#This Row],[CODIGO]]</f>
        <v>MAXIFERTRF 5 X 90</v>
      </c>
    </row>
    <row r="2015" spans="1:12" x14ac:dyDescent="0.35">
      <c r="A2015" t="s">
        <v>4274</v>
      </c>
      <c r="B2015" s="23" t="s">
        <v>5680</v>
      </c>
      <c r="C2015" t="s">
        <v>5492</v>
      </c>
      <c r="D2015" t="s">
        <v>5681</v>
      </c>
      <c r="E2015" s="21">
        <v>0</v>
      </c>
      <c r="L2015" s="23" t="str">
        <f>+_01_CODIGOS_Y_COSTOS_xlsm[[#This Row],[FABRICA]]&amp;_01_CODIGOS_Y_COSTOS_xlsm[[#This Row],[CODIGO]]</f>
        <v>MAXIFERGancho - 3x55 AC</v>
      </c>
    </row>
    <row r="2016" spans="1:12" x14ac:dyDescent="0.35">
      <c r="A2016" t="s">
        <v>4274</v>
      </c>
      <c r="B2016" s="23" t="s">
        <v>5682</v>
      </c>
      <c r="C2016" t="s">
        <v>5493</v>
      </c>
      <c r="D2016" t="s">
        <v>5683</v>
      </c>
      <c r="E2016" s="21">
        <v>0</v>
      </c>
      <c r="L2016" s="23" t="str">
        <f>+_01_CODIGOS_Y_COSTOS_xlsm[[#This Row],[FABRICA]]&amp;_01_CODIGOS_Y_COSTOS_xlsm[[#This Row],[CODIGO]]</f>
        <v>MAXIFERGancho - 3x80 AL</v>
      </c>
    </row>
    <row r="2017" spans="1:12" x14ac:dyDescent="0.35">
      <c r="A2017" t="s">
        <v>4274</v>
      </c>
      <c r="B2017" s="23" t="s">
        <v>5684</v>
      </c>
      <c r="C2017" t="s">
        <v>5506</v>
      </c>
      <c r="D2017" t="s">
        <v>5685</v>
      </c>
      <c r="E2017" s="21">
        <v>0</v>
      </c>
      <c r="L2017" s="23" t="str">
        <f>+_01_CODIGOS_Y_COSTOS_xlsm[[#This Row],[FABRICA]]&amp;_01_CODIGOS_Y_COSTOS_xlsm[[#This Row],[CODIGO]]</f>
        <v>MAXIFERGancho - 3,5x55 AC</v>
      </c>
    </row>
    <row r="2018" spans="1:12" x14ac:dyDescent="0.35">
      <c r="A2018" t="s">
        <v>4274</v>
      </c>
      <c r="B2018" s="23" t="s">
        <v>5686</v>
      </c>
      <c r="C2018" t="s">
        <v>5500</v>
      </c>
      <c r="D2018" t="s">
        <v>5687</v>
      </c>
      <c r="E2018" s="21">
        <v>0</v>
      </c>
      <c r="L2018" s="23" t="str">
        <f>+_01_CODIGOS_Y_COSTOS_xlsm[[#This Row],[FABRICA]]&amp;_01_CODIGOS_Y_COSTOS_xlsm[[#This Row],[CODIGO]]</f>
        <v>MAXIFERGancho - 3,5x80 AL</v>
      </c>
    </row>
    <row r="2019" spans="1:12" x14ac:dyDescent="0.35">
      <c r="A2019" t="s">
        <v>4274</v>
      </c>
      <c r="B2019" s="23" t="s">
        <v>5688</v>
      </c>
      <c r="C2019" t="s">
        <v>5491</v>
      </c>
      <c r="D2019" t="s">
        <v>5689</v>
      </c>
      <c r="E2019" s="21">
        <v>0</v>
      </c>
      <c r="L2019" s="23" t="str">
        <f>+_01_CODIGOS_Y_COSTOS_xlsm[[#This Row],[FABRICA]]&amp;_01_CODIGOS_Y_COSTOS_xlsm[[#This Row],[CODIGO]]</f>
        <v>MAXIFERGancho - 4x55 AC</v>
      </c>
    </row>
    <row r="2020" spans="1:12" x14ac:dyDescent="0.35">
      <c r="A2020" t="s">
        <v>4274</v>
      </c>
      <c r="B2020" s="23" t="s">
        <v>5690</v>
      </c>
      <c r="C2020" t="s">
        <v>5489</v>
      </c>
      <c r="D2020" t="s">
        <v>5691</v>
      </c>
      <c r="E2020" s="21">
        <v>0</v>
      </c>
      <c r="L2020" s="23" t="str">
        <f>+_01_CODIGOS_Y_COSTOS_xlsm[[#This Row],[FABRICA]]&amp;_01_CODIGOS_Y_COSTOS_xlsm[[#This Row],[CODIGO]]</f>
        <v>MAXIFERGancho - 4x80 AL</v>
      </c>
    </row>
    <row r="2021" spans="1:12" x14ac:dyDescent="0.35">
      <c r="A2021" t="s">
        <v>4274</v>
      </c>
      <c r="B2021" s="23" t="s">
        <v>5692</v>
      </c>
      <c r="C2021" t="s">
        <v>5498</v>
      </c>
      <c r="D2021" t="s">
        <v>5693</v>
      </c>
      <c r="E2021" s="21">
        <v>0</v>
      </c>
      <c r="L2021" s="23" t="str">
        <f>+_01_CODIGOS_Y_COSTOS_xlsm[[#This Row],[FABRICA]]&amp;_01_CODIGOS_Y_COSTOS_xlsm[[#This Row],[CODIGO]]</f>
        <v>MAXIFERGancho - 5x65 AC</v>
      </c>
    </row>
    <row r="2022" spans="1:12" x14ac:dyDescent="0.35">
      <c r="A2022" t="s">
        <v>4274</v>
      </c>
      <c r="B2022" s="23" t="s">
        <v>5694</v>
      </c>
      <c r="C2022" t="s">
        <v>5494</v>
      </c>
      <c r="D2022" t="s">
        <v>5695</v>
      </c>
      <c r="E2022" s="21">
        <v>0</v>
      </c>
      <c r="L2022" s="23" t="str">
        <f>+_01_CODIGOS_Y_COSTOS_xlsm[[#This Row],[FABRICA]]&amp;_01_CODIGOS_Y_COSTOS_xlsm[[#This Row],[CODIGO]]</f>
        <v>MAXIFERGancho - 5x100 C</v>
      </c>
    </row>
    <row r="2023" spans="1:12" x14ac:dyDescent="0.35">
      <c r="A2023" t="s">
        <v>4274</v>
      </c>
      <c r="B2023" s="23" t="s">
        <v>5696</v>
      </c>
      <c r="C2023" t="s">
        <v>5490</v>
      </c>
      <c r="D2023" t="s">
        <v>5697</v>
      </c>
      <c r="E2023" s="21">
        <v>0</v>
      </c>
      <c r="L2023" s="23" t="str">
        <f>+_01_CODIGOS_Y_COSTOS_xlsm[[#This Row],[FABRICA]]&amp;_01_CODIGOS_Y_COSTOS_xlsm[[#This Row],[CODIGO]]</f>
        <v>MAXIFERGancho - 5x100 A</v>
      </c>
    </row>
    <row r="2024" spans="1:12" x14ac:dyDescent="0.35">
      <c r="A2024" t="s">
        <v>4274</v>
      </c>
      <c r="B2024" s="23" t="s">
        <v>5698</v>
      </c>
      <c r="C2024" t="s">
        <v>5497</v>
      </c>
      <c r="D2024" t="s">
        <v>5699</v>
      </c>
      <c r="E2024" s="21">
        <v>0</v>
      </c>
      <c r="L2024" s="23" t="str">
        <f>+_01_CODIGOS_Y_COSTOS_xlsm[[#This Row],[FABRICA]]&amp;_01_CODIGOS_Y_COSTOS_xlsm[[#This Row],[CODIGO]]</f>
        <v>MAXIFERGancho - 6x95 A</v>
      </c>
    </row>
    <row r="2025" spans="1:12" x14ac:dyDescent="0.35">
      <c r="A2025" t="s">
        <v>4274</v>
      </c>
      <c r="B2025" s="23" t="s">
        <v>5700</v>
      </c>
      <c r="C2025" t="s">
        <v>5495</v>
      </c>
      <c r="D2025" t="s">
        <v>5701</v>
      </c>
      <c r="E2025" s="21">
        <v>0</v>
      </c>
      <c r="L2025" s="23" t="str">
        <f>+_01_CODIGOS_Y_COSTOS_xlsm[[#This Row],[FABRICA]]&amp;_01_CODIGOS_Y_COSTOS_xlsm[[#This Row],[CODIGO]]</f>
        <v>MAXIFERGancho - 6x95 C</v>
      </c>
    </row>
    <row r="2026" spans="1:12" x14ac:dyDescent="0.35">
      <c r="A2026" t="s">
        <v>4274</v>
      </c>
      <c r="B2026" s="23" t="s">
        <v>5702</v>
      </c>
      <c r="C2026" t="s">
        <v>5499</v>
      </c>
      <c r="D2026" t="s">
        <v>5703</v>
      </c>
      <c r="E2026" s="21">
        <v>0</v>
      </c>
      <c r="L2026" s="23" t="str">
        <f>+_01_CODIGOS_Y_COSTOS_xlsm[[#This Row],[FABRICA]]&amp;_01_CODIGOS_Y_COSTOS_xlsm[[#This Row],[CODIGO]]</f>
        <v>MAXIFERGancho - 6x100 A</v>
      </c>
    </row>
    <row r="2027" spans="1:12" x14ac:dyDescent="0.35">
      <c r="A2027" t="s">
        <v>4274</v>
      </c>
      <c r="B2027" s="23" t="s">
        <v>5704</v>
      </c>
      <c r="C2027" t="s">
        <v>5496</v>
      </c>
      <c r="D2027" t="s">
        <v>5705</v>
      </c>
      <c r="E2027" s="21">
        <v>0</v>
      </c>
      <c r="L2027" s="23" t="str">
        <f>+_01_CODIGOS_Y_COSTOS_xlsm[[#This Row],[FABRICA]]&amp;_01_CODIGOS_Y_COSTOS_xlsm[[#This Row],[CODIGO]]</f>
        <v>MAXIFERGancho - 8x110 A</v>
      </c>
    </row>
    <row r="2028" spans="1:12" x14ac:dyDescent="0.35">
      <c r="A2028" t="s">
        <v>4274</v>
      </c>
      <c r="B2028" s="23" t="s">
        <v>5706</v>
      </c>
      <c r="C2028" t="s">
        <v>5510</v>
      </c>
      <c r="D2028" t="s">
        <v>5707</v>
      </c>
      <c r="E2028" s="21">
        <v>0</v>
      </c>
      <c r="L2028" s="23" t="str">
        <f>+_01_CODIGOS_Y_COSTOS_xlsm[[#This Row],[FABRICA]]&amp;_01_CODIGOS_Y_COSTOS_xlsm[[#This Row],[CODIGO]]</f>
        <v>MAXIFERGancho - 8x90 C</v>
      </c>
    </row>
    <row r="2029" spans="1:12" x14ac:dyDescent="0.35">
      <c r="A2029" t="s">
        <v>4274</v>
      </c>
      <c r="B2029" s="23" t="s">
        <v>5708</v>
      </c>
      <c r="C2029" t="s">
        <v>5511</v>
      </c>
      <c r="D2029" t="s">
        <v>5511</v>
      </c>
      <c r="E2029" s="21">
        <v>0</v>
      </c>
      <c r="L2029" s="23" t="str">
        <f>+_01_CODIGOS_Y_COSTOS_xlsm[[#This Row],[FABRICA]]&amp;_01_CODIGOS_Y_COSTOS_xlsm[[#This Row],[CODIGO]]</f>
        <v>MAXIFERGancho - M1</v>
      </c>
    </row>
    <row r="2030" spans="1:12" x14ac:dyDescent="0.35">
      <c r="A2030" t="s">
        <v>4274</v>
      </c>
      <c r="B2030" s="23" t="s">
        <v>5709</v>
      </c>
      <c r="C2030" t="s">
        <v>5512</v>
      </c>
      <c r="D2030" t="s">
        <v>5512</v>
      </c>
      <c r="E2030" s="21">
        <v>0</v>
      </c>
      <c r="L2030" s="23" t="str">
        <f>+_01_CODIGOS_Y_COSTOS_xlsm[[#This Row],[FABRICA]]&amp;_01_CODIGOS_Y_COSTOS_xlsm[[#This Row],[CODIGO]]</f>
        <v>MAXIFERGancho - M2</v>
      </c>
    </row>
    <row r="2031" spans="1:12" x14ac:dyDescent="0.35">
      <c r="A2031" t="s">
        <v>4274</v>
      </c>
      <c r="B2031" s="23" t="s">
        <v>9675</v>
      </c>
      <c r="C2031" t="s">
        <v>6653</v>
      </c>
      <c r="D2031" t="s">
        <v>6653</v>
      </c>
      <c r="E2031" s="21">
        <v>0</v>
      </c>
      <c r="L2031" s="23" t="str">
        <f>+_01_CODIGOS_Y_COSTOS_xlsm[[#This Row],[FABRICA]]&amp;_01_CODIGOS_Y_COSTOS_xlsm[[#This Row],[CODIGO]]</f>
        <v>MAXIFER0</v>
      </c>
    </row>
    <row r="2032" spans="1:12" x14ac:dyDescent="0.35">
      <c r="A2032" t="s">
        <v>4274</v>
      </c>
      <c r="B2032" s="23" t="s">
        <v>5710</v>
      </c>
      <c r="C2032" t="s">
        <v>5505</v>
      </c>
      <c r="D2032" t="s">
        <v>5711</v>
      </c>
      <c r="E2032" s="21">
        <v>0</v>
      </c>
      <c r="L2032" s="23" t="str">
        <f>+_01_CODIGOS_Y_COSTOS_xlsm[[#This Row],[FABRICA]]&amp;_01_CODIGOS_Y_COSTOS_xlsm[[#This Row],[CODIGO]]</f>
        <v>MAXIFERChav-TRB 3x95</v>
      </c>
    </row>
    <row r="2033" spans="1:12" x14ac:dyDescent="0.35">
      <c r="A2033" t="s">
        <v>4274</v>
      </c>
      <c r="B2033" s="23" t="s">
        <v>5712</v>
      </c>
      <c r="C2033" t="s">
        <v>5507</v>
      </c>
      <c r="D2033" t="s">
        <v>5713</v>
      </c>
      <c r="E2033" s="21">
        <v>0</v>
      </c>
      <c r="L2033" s="23" t="str">
        <f>+_01_CODIGOS_Y_COSTOS_xlsm[[#This Row],[FABRICA]]&amp;_01_CODIGOS_Y_COSTOS_xlsm[[#This Row],[CODIGO]]</f>
        <v>MAXIFERChav-TRB 3,5x95</v>
      </c>
    </row>
    <row r="2034" spans="1:12" x14ac:dyDescent="0.35">
      <c r="A2034" t="s">
        <v>4274</v>
      </c>
      <c r="B2034" s="23" t="s">
        <v>5714</v>
      </c>
      <c r="C2034" t="s">
        <v>5508</v>
      </c>
      <c r="D2034" t="s">
        <v>5715</v>
      </c>
      <c r="E2034" s="21">
        <v>0</v>
      </c>
      <c r="L2034" s="23" t="str">
        <f>+_01_CODIGOS_Y_COSTOS_xlsm[[#This Row],[FABRICA]]&amp;_01_CODIGOS_Y_COSTOS_xlsm[[#This Row],[CODIGO]]</f>
        <v>MAXIFERChav-R 4x120</v>
      </c>
    </row>
    <row r="2035" spans="1:12" x14ac:dyDescent="0.35">
      <c r="A2035" t="s">
        <v>4274</v>
      </c>
      <c r="B2035" s="23" t="s">
        <v>5716</v>
      </c>
      <c r="C2035" t="s">
        <v>5504</v>
      </c>
      <c r="D2035" t="s">
        <v>5717</v>
      </c>
      <c r="E2035" s="21">
        <v>0</v>
      </c>
      <c r="L2035" s="23" t="str">
        <f>+_01_CODIGOS_Y_COSTOS_xlsm[[#This Row],[FABRICA]]&amp;_01_CODIGOS_Y_COSTOS_xlsm[[#This Row],[CODIGO]]</f>
        <v>MAXIFERChav-R 4,5x120</v>
      </c>
    </row>
    <row r="2036" spans="1:12" x14ac:dyDescent="0.35">
      <c r="A2036" t="s">
        <v>4274</v>
      </c>
      <c r="B2036" s="23" t="s">
        <v>5718</v>
      </c>
      <c r="C2036" t="s">
        <v>5509</v>
      </c>
      <c r="D2036" t="s">
        <v>5719</v>
      </c>
      <c r="E2036" s="21">
        <v>0</v>
      </c>
      <c r="L2036" s="23" t="str">
        <f>+_01_CODIGOS_Y_COSTOS_xlsm[[#This Row],[FABRICA]]&amp;_01_CODIGOS_Y_COSTOS_xlsm[[#This Row],[CODIGO]]</f>
        <v>MAXIFERChav-R 5x120</v>
      </c>
    </row>
    <row r="2037" spans="1:12" x14ac:dyDescent="0.35">
      <c r="A2037" t="s">
        <v>4274</v>
      </c>
      <c r="B2037" s="23" t="s">
        <v>5720</v>
      </c>
      <c r="C2037" t="s">
        <v>5501</v>
      </c>
      <c r="D2037" t="s">
        <v>5721</v>
      </c>
      <c r="E2037" s="21">
        <v>0</v>
      </c>
      <c r="L2037" s="23" t="str">
        <f>+_01_CODIGOS_Y_COSTOS_xlsm[[#This Row],[FABRICA]]&amp;_01_CODIGOS_Y_COSTOS_xlsm[[#This Row],[CODIGO]]</f>
        <v>MAXIFERChav-ALF 4x150</v>
      </c>
    </row>
    <row r="2038" spans="1:12" x14ac:dyDescent="0.35">
      <c r="A2038" t="s">
        <v>4274</v>
      </c>
      <c r="B2038" s="23" t="s">
        <v>5722</v>
      </c>
      <c r="C2038" t="s">
        <v>5503</v>
      </c>
      <c r="D2038" t="s">
        <v>5723</v>
      </c>
      <c r="E2038" s="21">
        <v>0</v>
      </c>
      <c r="L2038" s="23" t="str">
        <f>+_01_CODIGOS_Y_COSTOS_xlsm[[#This Row],[FABRICA]]&amp;_01_CODIGOS_Y_COSTOS_xlsm[[#This Row],[CODIGO]]</f>
        <v>MAXIFERChav-ALF 4,5x150</v>
      </c>
    </row>
    <row r="2039" spans="1:12" x14ac:dyDescent="0.35">
      <c r="A2039" t="s">
        <v>4274</v>
      </c>
      <c r="B2039" s="23" t="s">
        <v>5724</v>
      </c>
      <c r="C2039" t="s">
        <v>5502</v>
      </c>
      <c r="D2039" t="s">
        <v>5725</v>
      </c>
      <c r="E2039" s="21">
        <v>0</v>
      </c>
      <c r="L2039" s="23" t="str">
        <f>+_01_CODIGOS_Y_COSTOS_xlsm[[#This Row],[FABRICA]]&amp;_01_CODIGOS_Y_COSTOS_xlsm[[#This Row],[CODIGO]]</f>
        <v>MAXIFERChav-ALF 5x150</v>
      </c>
    </row>
    <row r="2040" spans="1:12" x14ac:dyDescent="0.35">
      <c r="A2040" t="s">
        <v>7187</v>
      </c>
      <c r="B2040" s="23" t="s">
        <v>3133</v>
      </c>
      <c r="C2040" t="s">
        <v>3135</v>
      </c>
      <c r="D2040" t="s">
        <v>3136</v>
      </c>
      <c r="E2040" s="21">
        <v>1550</v>
      </c>
      <c r="L2040" s="23" t="str">
        <f>+_01_CODIGOS_Y_COSTOS_xlsm[[#This Row],[FABRICA]]&amp;_01_CODIGOS_Y_COSTOS_xlsm[[#This Row],[CODIGO]]</f>
        <v>JORGE.CARBON1 -  27 x 12 x 6</v>
      </c>
    </row>
    <row r="2041" spans="1:12" x14ac:dyDescent="0.35">
      <c r="A2041" t="s">
        <v>7187</v>
      </c>
      <c r="B2041" s="23" t="s">
        <v>3137</v>
      </c>
      <c r="C2041" t="s">
        <v>3138</v>
      </c>
      <c r="D2041" t="s">
        <v>3139</v>
      </c>
      <c r="E2041" s="21">
        <v>1550</v>
      </c>
      <c r="L2041" s="23" t="str">
        <f>+_01_CODIGOS_Y_COSTOS_xlsm[[#This Row],[FABRICA]]&amp;_01_CODIGOS_Y_COSTOS_xlsm[[#This Row],[CODIGO]]</f>
        <v>JORGE.CARBON2 -  27 x 9 x 6</v>
      </c>
    </row>
    <row r="2042" spans="1:12" x14ac:dyDescent="0.35">
      <c r="A2042" t="s">
        <v>7187</v>
      </c>
      <c r="B2042" s="23" t="s">
        <v>3140</v>
      </c>
      <c r="C2042" t="s">
        <v>3141</v>
      </c>
      <c r="D2042" t="s">
        <v>3142</v>
      </c>
      <c r="E2042" s="21">
        <v>1550</v>
      </c>
      <c r="L2042" s="23" t="str">
        <f>+_01_CODIGOS_Y_COSTOS_xlsm[[#This Row],[FABRICA]]&amp;_01_CODIGOS_Y_COSTOS_xlsm[[#This Row],[CODIGO]]</f>
        <v>JORGE.CARBON3 -  18 x 5 x 8</v>
      </c>
    </row>
    <row r="2043" spans="1:12" x14ac:dyDescent="0.35">
      <c r="A2043" t="s">
        <v>7187</v>
      </c>
      <c r="B2043" s="23" t="s">
        <v>3143</v>
      </c>
      <c r="C2043" t="s">
        <v>3144</v>
      </c>
      <c r="D2043" t="s">
        <v>3145</v>
      </c>
      <c r="E2043" s="21">
        <v>1550</v>
      </c>
      <c r="L2043" s="23" t="str">
        <f>+_01_CODIGOS_Y_COSTOS_xlsm[[#This Row],[FABRICA]]&amp;_01_CODIGOS_Y_COSTOS_xlsm[[#This Row],[CODIGO]]</f>
        <v>JORGE.CARBON4 -  22 x 16 x 6,3</v>
      </c>
    </row>
    <row r="2044" spans="1:12" x14ac:dyDescent="0.35">
      <c r="A2044" t="s">
        <v>7187</v>
      </c>
      <c r="B2044" s="23" t="s">
        <v>3146</v>
      </c>
      <c r="C2044" t="s">
        <v>3147</v>
      </c>
      <c r="D2044" t="s">
        <v>3148</v>
      </c>
      <c r="E2044" s="21">
        <v>1550</v>
      </c>
      <c r="L2044" s="23" t="str">
        <f>+_01_CODIGOS_Y_COSTOS_xlsm[[#This Row],[FABRICA]]&amp;_01_CODIGOS_Y_COSTOS_xlsm[[#This Row],[CODIGO]]</f>
        <v>JORGE.CARBON5 -  17 x 15 x 7</v>
      </c>
    </row>
    <row r="2045" spans="1:12" x14ac:dyDescent="0.35">
      <c r="A2045" t="s">
        <v>7187</v>
      </c>
      <c r="B2045" s="23" t="s">
        <v>3149</v>
      </c>
      <c r="C2045" t="s">
        <v>3150</v>
      </c>
      <c r="D2045" t="s">
        <v>3151</v>
      </c>
      <c r="E2045" s="21">
        <v>1550</v>
      </c>
      <c r="L2045" s="23" t="str">
        <f>+_01_CODIGOS_Y_COSTOS_xlsm[[#This Row],[FABRICA]]&amp;_01_CODIGOS_Y_COSTOS_xlsm[[#This Row],[CODIGO]]</f>
        <v>JORGE.CARBON8 -  17 x 11 x 7</v>
      </c>
    </row>
    <row r="2046" spans="1:12" x14ac:dyDescent="0.35">
      <c r="A2046" t="s">
        <v>7187</v>
      </c>
      <c r="B2046" s="23" t="s">
        <v>3152</v>
      </c>
      <c r="C2046" t="s">
        <v>3153</v>
      </c>
      <c r="D2046" t="s">
        <v>3154</v>
      </c>
      <c r="E2046" s="21">
        <v>1550</v>
      </c>
      <c r="L2046" s="23" t="str">
        <f>+_01_CODIGOS_Y_COSTOS_xlsm[[#This Row],[FABRICA]]&amp;_01_CODIGOS_Y_COSTOS_xlsm[[#This Row],[CODIGO]]</f>
        <v>JORGE.CARBON9 -  22 x 16 x 6,3</v>
      </c>
    </row>
    <row r="2047" spans="1:12" x14ac:dyDescent="0.35">
      <c r="A2047" t="s">
        <v>7187</v>
      </c>
      <c r="B2047" s="23" t="s">
        <v>3155</v>
      </c>
      <c r="C2047" t="s">
        <v>3156</v>
      </c>
      <c r="D2047" t="s">
        <v>3157</v>
      </c>
      <c r="E2047" s="21">
        <v>1550</v>
      </c>
      <c r="L2047" s="23" t="str">
        <f>+_01_CODIGOS_Y_COSTOS_xlsm[[#This Row],[FABRICA]]&amp;_01_CODIGOS_Y_COSTOS_xlsm[[#This Row],[CODIGO]]</f>
        <v>JORGE.CARBON12 -  14 x 5 x 5</v>
      </c>
    </row>
    <row r="2048" spans="1:12" x14ac:dyDescent="0.35">
      <c r="A2048" t="s">
        <v>7187</v>
      </c>
      <c r="B2048" s="23" t="s">
        <v>3158</v>
      </c>
      <c r="C2048" t="s">
        <v>3159</v>
      </c>
      <c r="D2048" t="s">
        <v>3160</v>
      </c>
      <c r="E2048" s="21">
        <v>1550</v>
      </c>
      <c r="L2048" s="23" t="str">
        <f>+_01_CODIGOS_Y_COSTOS_xlsm[[#This Row],[FABRICA]]&amp;_01_CODIGOS_Y_COSTOS_xlsm[[#This Row],[CODIGO]]</f>
        <v>JORGE.CARBON13 -  16 x 6 x 6</v>
      </c>
    </row>
    <row r="2049" spans="1:12" x14ac:dyDescent="0.35">
      <c r="A2049" t="s">
        <v>7187</v>
      </c>
      <c r="B2049" s="23" t="s">
        <v>3161</v>
      </c>
      <c r="C2049" t="s">
        <v>3162</v>
      </c>
      <c r="D2049" t="s">
        <v>3163</v>
      </c>
      <c r="E2049" s="21">
        <v>1550</v>
      </c>
      <c r="L2049" s="23" t="str">
        <f>+_01_CODIGOS_Y_COSTOS_xlsm[[#This Row],[FABRICA]]&amp;_01_CODIGOS_Y_COSTOS_xlsm[[#This Row],[CODIGO]]</f>
        <v>JORGE.CARBON15 - 16 x 7,5 x 6,5</v>
      </c>
    </row>
    <row r="2050" spans="1:12" x14ac:dyDescent="0.35">
      <c r="A2050" t="s">
        <v>7187</v>
      </c>
      <c r="B2050" s="23" t="s">
        <v>3164</v>
      </c>
      <c r="C2050" t="s">
        <v>3165</v>
      </c>
      <c r="D2050" t="s">
        <v>3166</v>
      </c>
      <c r="E2050" s="21">
        <v>1550</v>
      </c>
      <c r="L2050" s="23" t="str">
        <f>+_01_CODIGOS_Y_COSTOS_xlsm[[#This Row],[FABRICA]]&amp;_01_CODIGOS_Y_COSTOS_xlsm[[#This Row],[CODIGO]]</f>
        <v>JORGE.CARBON16 -  17 x 6 x 6</v>
      </c>
    </row>
    <row r="2051" spans="1:12" x14ac:dyDescent="0.35">
      <c r="A2051" t="s">
        <v>7187</v>
      </c>
      <c r="B2051" s="23" t="s">
        <v>3167</v>
      </c>
      <c r="C2051" t="s">
        <v>3168</v>
      </c>
      <c r="D2051" t="s">
        <v>3169</v>
      </c>
      <c r="E2051" s="21">
        <v>1550</v>
      </c>
      <c r="L2051" s="23" t="str">
        <f>+_01_CODIGOS_Y_COSTOS_xlsm[[#This Row],[FABRICA]]&amp;_01_CODIGOS_Y_COSTOS_xlsm[[#This Row],[CODIGO]]</f>
        <v>JORGE.CARBON17 -  17 x 13 x 7</v>
      </c>
    </row>
    <row r="2052" spans="1:12" x14ac:dyDescent="0.35">
      <c r="A2052" t="s">
        <v>7187</v>
      </c>
      <c r="B2052" s="23" t="s">
        <v>3170</v>
      </c>
      <c r="C2052" t="s">
        <v>3171</v>
      </c>
      <c r="D2052" t="s">
        <v>3172</v>
      </c>
      <c r="E2052" s="21">
        <v>1550</v>
      </c>
      <c r="L2052" s="23" t="str">
        <f>+_01_CODIGOS_Y_COSTOS_xlsm[[#This Row],[FABRICA]]&amp;_01_CODIGOS_Y_COSTOS_xlsm[[#This Row],[CODIGO]]</f>
        <v>JORGE.CARBON18 -  18 x 6 x 9</v>
      </c>
    </row>
    <row r="2053" spans="1:12" x14ac:dyDescent="0.35">
      <c r="A2053" t="s">
        <v>7187</v>
      </c>
      <c r="B2053" s="23" t="s">
        <v>3173</v>
      </c>
      <c r="C2053" t="s">
        <v>3174</v>
      </c>
      <c r="D2053" t="s">
        <v>3175</v>
      </c>
      <c r="E2053" s="21">
        <v>1550</v>
      </c>
      <c r="L2053" s="23" t="str">
        <f>+_01_CODIGOS_Y_COSTOS_xlsm[[#This Row],[FABRICA]]&amp;_01_CODIGOS_Y_COSTOS_xlsm[[#This Row],[CODIGO]]</f>
        <v>JORGE.CARBON19 -  18 x 6 x 6</v>
      </c>
    </row>
    <row r="2054" spans="1:12" x14ac:dyDescent="0.35">
      <c r="A2054" t="s">
        <v>7187</v>
      </c>
      <c r="B2054" s="23" t="s">
        <v>3176</v>
      </c>
      <c r="C2054" t="s">
        <v>3177</v>
      </c>
      <c r="D2054" t="s">
        <v>3178</v>
      </c>
      <c r="E2054" s="21">
        <v>1550</v>
      </c>
      <c r="L2054" s="23" t="str">
        <f>+_01_CODIGOS_Y_COSTOS_xlsm[[#This Row],[FABRICA]]&amp;_01_CODIGOS_Y_COSTOS_xlsm[[#This Row],[CODIGO]]</f>
        <v>JORGE.CARBON20 -  18 x 17 x 7</v>
      </c>
    </row>
    <row r="2055" spans="1:12" x14ac:dyDescent="0.35">
      <c r="A2055" t="s">
        <v>7187</v>
      </c>
      <c r="B2055" s="23" t="s">
        <v>3179</v>
      </c>
      <c r="C2055" t="s">
        <v>3180</v>
      </c>
      <c r="D2055" t="s">
        <v>3181</v>
      </c>
      <c r="E2055" s="21">
        <v>1550</v>
      </c>
      <c r="L2055" s="23" t="str">
        <f>+_01_CODIGOS_Y_COSTOS_xlsm[[#This Row],[FABRICA]]&amp;_01_CODIGOS_Y_COSTOS_xlsm[[#This Row],[CODIGO]]</f>
        <v>JORGE.CARBON21 -  22 x 9 x 6</v>
      </c>
    </row>
    <row r="2056" spans="1:12" x14ac:dyDescent="0.35">
      <c r="A2056" t="s">
        <v>7187</v>
      </c>
      <c r="B2056" s="23" t="s">
        <v>3182</v>
      </c>
      <c r="C2056" t="s">
        <v>3183</v>
      </c>
      <c r="D2056" t="s">
        <v>3184</v>
      </c>
      <c r="E2056" s="21">
        <v>1550</v>
      </c>
      <c r="L2056" s="23" t="str">
        <f>+_01_CODIGOS_Y_COSTOS_xlsm[[#This Row],[FABRICA]]&amp;_01_CODIGOS_Y_COSTOS_xlsm[[#This Row],[CODIGO]]</f>
        <v>JORGE.CARBON22 -  14 x 9,5 x 5</v>
      </c>
    </row>
    <row r="2057" spans="1:12" x14ac:dyDescent="0.35">
      <c r="A2057" t="s">
        <v>7187</v>
      </c>
      <c r="B2057" s="23" t="s">
        <v>3185</v>
      </c>
      <c r="C2057" t="s">
        <v>3186</v>
      </c>
      <c r="D2057" t="s">
        <v>3187</v>
      </c>
      <c r="E2057" s="21">
        <v>1550</v>
      </c>
      <c r="L2057" s="23" t="str">
        <f>+_01_CODIGOS_Y_COSTOS_xlsm[[#This Row],[FABRICA]]&amp;_01_CODIGOS_Y_COSTOS_xlsm[[#This Row],[CODIGO]]</f>
        <v>JORGE.CARBON24 -  15 x 7 x 6</v>
      </c>
    </row>
    <row r="2058" spans="1:12" x14ac:dyDescent="0.35">
      <c r="A2058" t="s">
        <v>7187</v>
      </c>
      <c r="B2058" s="23" t="s">
        <v>3188</v>
      </c>
      <c r="C2058" t="s">
        <v>3189</v>
      </c>
      <c r="D2058" t="s">
        <v>3190</v>
      </c>
      <c r="E2058" s="21">
        <v>1550</v>
      </c>
      <c r="L2058" s="23" t="str">
        <f>+_01_CODIGOS_Y_COSTOS_xlsm[[#This Row],[FABRICA]]&amp;_01_CODIGOS_Y_COSTOS_xlsm[[#This Row],[CODIGO]]</f>
        <v>JORGE.CARBON38 -  30 x 9 x 6</v>
      </c>
    </row>
    <row r="2059" spans="1:12" x14ac:dyDescent="0.35">
      <c r="A2059" t="s">
        <v>7187</v>
      </c>
      <c r="B2059" s="23" t="s">
        <v>3191</v>
      </c>
      <c r="C2059" t="s">
        <v>3192</v>
      </c>
      <c r="D2059" t="s">
        <v>3193</v>
      </c>
      <c r="E2059" s="21">
        <v>1550</v>
      </c>
      <c r="L2059" s="23" t="str">
        <f>+_01_CODIGOS_Y_COSTOS_xlsm[[#This Row],[FABRICA]]&amp;_01_CODIGOS_Y_COSTOS_xlsm[[#This Row],[CODIGO]]</f>
        <v>JORGE.CARBON39 -  22 x 14 x 6</v>
      </c>
    </row>
    <row r="2060" spans="1:12" x14ac:dyDescent="0.35">
      <c r="A2060" t="s">
        <v>7187</v>
      </c>
      <c r="B2060" s="23" t="s">
        <v>3194</v>
      </c>
      <c r="C2060" t="s">
        <v>3195</v>
      </c>
      <c r="D2060" t="s">
        <v>3196</v>
      </c>
      <c r="E2060" s="21">
        <v>1550</v>
      </c>
      <c r="L2060" s="23" t="str">
        <f>+_01_CODIGOS_Y_COSTOS_xlsm[[#This Row],[FABRICA]]&amp;_01_CODIGOS_Y_COSTOS_xlsm[[#This Row],[CODIGO]]</f>
        <v>JORGE.CARBON41 -  18 x 8 x 5</v>
      </c>
    </row>
    <row r="2061" spans="1:12" x14ac:dyDescent="0.35">
      <c r="A2061" t="s">
        <v>7187</v>
      </c>
      <c r="B2061" s="23" t="s">
        <v>3197</v>
      </c>
      <c r="C2061" t="s">
        <v>3198</v>
      </c>
      <c r="D2061" t="s">
        <v>3199</v>
      </c>
      <c r="E2061" s="21">
        <v>1550</v>
      </c>
      <c r="L2061" s="23" t="str">
        <f>+_01_CODIGOS_Y_COSTOS_xlsm[[#This Row],[FABRICA]]&amp;_01_CODIGOS_Y_COSTOS_xlsm[[#This Row],[CODIGO]]</f>
        <v>JORGE.CARBON42 -  17 x 8 x 6</v>
      </c>
    </row>
    <row r="2062" spans="1:12" x14ac:dyDescent="0.35">
      <c r="A2062" t="s">
        <v>7187</v>
      </c>
      <c r="B2062" s="23" t="s">
        <v>3200</v>
      </c>
      <c r="C2062" t="s">
        <v>3201</v>
      </c>
      <c r="D2062" t="s">
        <v>3202</v>
      </c>
      <c r="E2062" s="21">
        <v>1550</v>
      </c>
      <c r="L2062" s="23" t="str">
        <f>+_01_CODIGOS_Y_COSTOS_xlsm[[#This Row],[FABRICA]]&amp;_01_CODIGOS_Y_COSTOS_xlsm[[#This Row],[CODIGO]]</f>
        <v>JORGE.CARBON43 -  13 x 8 x 5</v>
      </c>
    </row>
    <row r="2063" spans="1:12" x14ac:dyDescent="0.35">
      <c r="A2063" t="s">
        <v>7187</v>
      </c>
      <c r="B2063" s="23" t="s">
        <v>3203</v>
      </c>
      <c r="C2063" t="s">
        <v>3204</v>
      </c>
      <c r="D2063" t="s">
        <v>3205</v>
      </c>
      <c r="E2063" s="21">
        <v>1550</v>
      </c>
      <c r="L2063" s="23" t="str">
        <f>+_01_CODIGOS_Y_COSTOS_xlsm[[#This Row],[FABRICA]]&amp;_01_CODIGOS_Y_COSTOS_xlsm[[#This Row],[CODIGO]]</f>
        <v>JORGE.CARBON44 -  10 x 8 x 5</v>
      </c>
    </row>
    <row r="2064" spans="1:12" x14ac:dyDescent="0.35">
      <c r="A2064" t="s">
        <v>7187</v>
      </c>
      <c r="B2064" s="23" t="s">
        <v>3206</v>
      </c>
      <c r="C2064" t="s">
        <v>3207</v>
      </c>
      <c r="D2064" t="s">
        <v>3208</v>
      </c>
      <c r="E2064" s="21">
        <v>1550</v>
      </c>
      <c r="L2064" s="23" t="str">
        <f>+_01_CODIGOS_Y_COSTOS_xlsm[[#This Row],[FABRICA]]&amp;_01_CODIGOS_Y_COSTOS_xlsm[[#This Row],[CODIGO]]</f>
        <v>JORGE.CARBON47 - 15 x 9 x 6,3</v>
      </c>
    </row>
    <row r="2065" spans="1:12" x14ac:dyDescent="0.35">
      <c r="A2065" t="s">
        <v>7187</v>
      </c>
      <c r="B2065" s="23" t="s">
        <v>3209</v>
      </c>
      <c r="C2065" t="s">
        <v>3210</v>
      </c>
      <c r="D2065" t="s">
        <v>3211</v>
      </c>
      <c r="E2065" s="21">
        <v>1550</v>
      </c>
      <c r="L2065" s="23" t="str">
        <f>+_01_CODIGOS_Y_COSTOS_xlsm[[#This Row],[FABRICA]]&amp;_01_CODIGOS_Y_COSTOS_xlsm[[#This Row],[CODIGO]]</f>
        <v>JORGE.CARBON48 -  6 x 10 x 20</v>
      </c>
    </row>
    <row r="2066" spans="1:12" x14ac:dyDescent="0.35">
      <c r="A2066" t="s">
        <v>7187</v>
      </c>
      <c r="B2066" s="23" t="s">
        <v>3212</v>
      </c>
      <c r="C2066" t="s">
        <v>3213</v>
      </c>
      <c r="D2066" t="s">
        <v>3214</v>
      </c>
      <c r="E2066" s="21">
        <v>1550</v>
      </c>
      <c r="L2066" s="23" t="str">
        <f>+_01_CODIGOS_Y_COSTOS_xlsm[[#This Row],[FABRICA]]&amp;_01_CODIGOS_Y_COSTOS_xlsm[[#This Row],[CODIGO]]</f>
        <v>JORGE.CARBON50 - 20 x 6 x 6</v>
      </c>
    </row>
    <row r="2067" spans="1:12" x14ac:dyDescent="0.35">
      <c r="A2067" t="s">
        <v>7187</v>
      </c>
      <c r="B2067" s="23" t="s">
        <v>3215</v>
      </c>
      <c r="C2067" t="s">
        <v>3216</v>
      </c>
      <c r="D2067" t="s">
        <v>3217</v>
      </c>
      <c r="E2067" s="21">
        <v>1550</v>
      </c>
      <c r="L2067" s="23" t="str">
        <f>+_01_CODIGOS_Y_COSTOS_xlsm[[#This Row],[FABRICA]]&amp;_01_CODIGOS_Y_COSTOS_xlsm[[#This Row],[CODIGO]]</f>
        <v>JORGE.CARBON53 - 12 x 7,8 x 4,8</v>
      </c>
    </row>
    <row r="2068" spans="1:12" x14ac:dyDescent="0.35">
      <c r="A2068" t="s">
        <v>7187</v>
      </c>
      <c r="B2068" s="23" t="s">
        <v>3218</v>
      </c>
      <c r="C2068" t="s">
        <v>3219</v>
      </c>
      <c r="D2068" t="s">
        <v>3220</v>
      </c>
      <c r="E2068" s="21">
        <v>1550</v>
      </c>
      <c r="L2068" s="23" t="str">
        <f>+_01_CODIGOS_Y_COSTOS_xlsm[[#This Row],[FABRICA]]&amp;_01_CODIGOS_Y_COSTOS_xlsm[[#This Row],[CODIGO]]</f>
        <v>JORGE.CARBON54 - 6 x 8 x 15</v>
      </c>
    </row>
    <row r="2069" spans="1:12" x14ac:dyDescent="0.35">
      <c r="A2069" t="s">
        <v>7187</v>
      </c>
      <c r="B2069" s="23" t="s">
        <v>3221</v>
      </c>
      <c r="C2069" t="s">
        <v>3222</v>
      </c>
      <c r="D2069" t="s">
        <v>3223</v>
      </c>
      <c r="E2069" s="21">
        <v>1550</v>
      </c>
      <c r="L2069" s="23" t="str">
        <f>+_01_CODIGOS_Y_COSTOS_xlsm[[#This Row],[FABRICA]]&amp;_01_CODIGOS_Y_COSTOS_xlsm[[#This Row],[CODIGO]]</f>
        <v>JORGE.CARBON55 - 5 x 8 x 14</v>
      </c>
    </row>
    <row r="2070" spans="1:12" x14ac:dyDescent="0.35">
      <c r="A2070" t="s">
        <v>7187</v>
      </c>
      <c r="B2070" s="23" t="s">
        <v>3224</v>
      </c>
      <c r="C2070" t="s">
        <v>3225</v>
      </c>
      <c r="D2070" t="s">
        <v>3226</v>
      </c>
      <c r="E2070" s="21">
        <v>1550</v>
      </c>
      <c r="L2070" s="23" t="str">
        <f>+_01_CODIGOS_Y_COSTOS_xlsm[[#This Row],[FABRICA]]&amp;_01_CODIGOS_Y_COSTOS_xlsm[[#This Row],[CODIGO]]</f>
        <v>JORGE.CARBON62 - 6 x 10 x 14</v>
      </c>
    </row>
    <row r="2071" spans="1:12" x14ac:dyDescent="0.35">
      <c r="A2071" t="s">
        <v>7187</v>
      </c>
      <c r="B2071" s="23" t="s">
        <v>3227</v>
      </c>
      <c r="C2071" t="s">
        <v>3228</v>
      </c>
      <c r="D2071" t="s">
        <v>3229</v>
      </c>
      <c r="E2071" s="21">
        <v>1550</v>
      </c>
      <c r="L2071" s="23" t="str">
        <f>+_01_CODIGOS_Y_COSTOS_xlsm[[#This Row],[FABRICA]]&amp;_01_CODIGOS_Y_COSTOS_xlsm[[#This Row],[CODIGO]]</f>
        <v>JORGE.CARBON70 - 14 x 7 x 6</v>
      </c>
    </row>
    <row r="2072" spans="1:12" x14ac:dyDescent="0.35">
      <c r="A2072" t="s">
        <v>7187</v>
      </c>
      <c r="B2072" s="23" t="s">
        <v>3230</v>
      </c>
      <c r="C2072" t="s">
        <v>3231</v>
      </c>
      <c r="D2072" t="s">
        <v>3232</v>
      </c>
      <c r="E2072" s="21">
        <v>1550</v>
      </c>
      <c r="L2072" s="23" t="str">
        <f>+_01_CODIGOS_Y_COSTOS_xlsm[[#This Row],[FABRICA]]&amp;_01_CODIGOS_Y_COSTOS_xlsm[[#This Row],[CODIGO]]</f>
        <v>JORGE.CARBON81 - 15 x 4,5 x 4,5</v>
      </c>
    </row>
    <row r="2073" spans="1:12" x14ac:dyDescent="0.35">
      <c r="A2073" t="s">
        <v>7187</v>
      </c>
      <c r="B2073" s="23" t="s">
        <v>3233</v>
      </c>
      <c r="C2073" t="s">
        <v>3234</v>
      </c>
      <c r="D2073" t="s">
        <v>3235</v>
      </c>
      <c r="E2073" s="21">
        <v>1550</v>
      </c>
      <c r="L2073" s="23" t="str">
        <f>+_01_CODIGOS_Y_COSTOS_xlsm[[#This Row],[FABRICA]]&amp;_01_CODIGOS_Y_COSTOS_xlsm[[#This Row],[CODIGO]]</f>
        <v>JORGE.CARBON82 - 18 x 8 x 6</v>
      </c>
    </row>
    <row r="2074" spans="1:12" x14ac:dyDescent="0.35">
      <c r="A2074" t="s">
        <v>7187</v>
      </c>
      <c r="B2074" s="23" t="s">
        <v>3236</v>
      </c>
      <c r="C2074" t="s">
        <v>3237</v>
      </c>
      <c r="D2074" t="s">
        <v>3238</v>
      </c>
      <c r="E2074" s="21">
        <v>1550</v>
      </c>
      <c r="L2074" s="23" t="str">
        <f>+_01_CODIGOS_Y_COSTOS_xlsm[[#This Row],[FABRICA]]&amp;_01_CODIGOS_Y_COSTOS_xlsm[[#This Row],[CODIGO]]</f>
        <v>JORGE.CARBON89 - 19 x 18 x 7</v>
      </c>
    </row>
    <row r="2075" spans="1:12" x14ac:dyDescent="0.35">
      <c r="A2075" t="s">
        <v>7187</v>
      </c>
      <c r="B2075" s="23" t="s">
        <v>3239</v>
      </c>
      <c r="C2075" t="s">
        <v>3240</v>
      </c>
      <c r="D2075" t="s">
        <v>3241</v>
      </c>
      <c r="E2075" s="21">
        <v>1550</v>
      </c>
      <c r="L2075" s="23" t="str">
        <f>+_01_CODIGOS_Y_COSTOS_xlsm[[#This Row],[FABRICA]]&amp;_01_CODIGOS_Y_COSTOS_xlsm[[#This Row],[CODIGO]]</f>
        <v>JORGE.CARBON94 - 14 x 10 x 6</v>
      </c>
    </row>
    <row r="2076" spans="1:12" x14ac:dyDescent="0.35">
      <c r="A2076" t="s">
        <v>7187</v>
      </c>
      <c r="B2076" s="23" t="s">
        <v>3242</v>
      </c>
      <c r="C2076" t="s">
        <v>3243</v>
      </c>
      <c r="D2076" t="s">
        <v>3244</v>
      </c>
      <c r="E2076" s="21">
        <v>1550</v>
      </c>
      <c r="L2076" s="23" t="str">
        <f>+_01_CODIGOS_Y_COSTOS_xlsm[[#This Row],[FABRICA]]&amp;_01_CODIGOS_Y_COSTOS_xlsm[[#This Row],[CODIGO]]</f>
        <v>JORGE.CARBON105 - 16 x 11 x 6</v>
      </c>
    </row>
    <row r="2077" spans="1:12" x14ac:dyDescent="0.35">
      <c r="A2077" t="s">
        <v>7187</v>
      </c>
      <c r="B2077" s="23" t="s">
        <v>3245</v>
      </c>
      <c r="C2077" t="s">
        <v>3246</v>
      </c>
      <c r="D2077" t="s">
        <v>3247</v>
      </c>
      <c r="E2077" s="21">
        <v>1550</v>
      </c>
      <c r="L2077" s="23" t="str">
        <f>+_01_CODIGOS_Y_COSTOS_xlsm[[#This Row],[FABRICA]]&amp;_01_CODIGOS_Y_COSTOS_xlsm[[#This Row],[CODIGO]]</f>
        <v>JORGE.CARBON107 - 14 x 8 x 5</v>
      </c>
    </row>
    <row r="2078" spans="1:12" x14ac:dyDescent="0.35">
      <c r="A2078" t="s">
        <v>7187</v>
      </c>
      <c r="B2078" s="23" t="s">
        <v>3248</v>
      </c>
      <c r="C2078" t="s">
        <v>3249</v>
      </c>
      <c r="D2078" t="s">
        <v>3247</v>
      </c>
      <c r="E2078" s="21">
        <v>1550</v>
      </c>
      <c r="L2078" s="23" t="str">
        <f>+_01_CODIGOS_Y_COSTOS_xlsm[[#This Row],[FABRICA]]&amp;_01_CODIGOS_Y_COSTOS_xlsm[[#This Row],[CODIGO]]</f>
        <v>JORGE.CARBON108 - 18 x 8 x 6</v>
      </c>
    </row>
    <row r="2079" spans="1:12" x14ac:dyDescent="0.35">
      <c r="A2079" t="s">
        <v>7187</v>
      </c>
      <c r="B2079" s="23" t="s">
        <v>3250</v>
      </c>
      <c r="C2079" t="s">
        <v>3251</v>
      </c>
      <c r="D2079" t="s">
        <v>3252</v>
      </c>
      <c r="E2079" s="21">
        <v>1550</v>
      </c>
      <c r="L2079" s="23" t="str">
        <f>+_01_CODIGOS_Y_COSTOS_xlsm[[#This Row],[FABRICA]]&amp;_01_CODIGOS_Y_COSTOS_xlsm[[#This Row],[CODIGO]]</f>
        <v>JORGE.CARBON109 - 13,7 x 7 x 6</v>
      </c>
    </row>
    <row r="2080" spans="1:12" x14ac:dyDescent="0.35">
      <c r="A2080" t="s">
        <v>7187</v>
      </c>
      <c r="B2080" s="23" t="s">
        <v>6196</v>
      </c>
      <c r="C2080" t="s">
        <v>4920</v>
      </c>
      <c r="D2080" t="s">
        <v>4920</v>
      </c>
      <c r="E2080" s="21">
        <v>1550</v>
      </c>
      <c r="L2080" s="23" t="str">
        <f>+_01_CODIGOS_Y_COSTOS_xlsm[[#This Row],[FABRICA]]&amp;_01_CODIGOS_Y_COSTOS_xlsm[[#This Row],[CODIGO]]</f>
        <v>JORGE.CARBONExhibidor</v>
      </c>
    </row>
    <row r="2081" spans="1:12" x14ac:dyDescent="0.35">
      <c r="A2081" t="s">
        <v>3211</v>
      </c>
      <c r="B2081" s="23" t="s">
        <v>6197</v>
      </c>
      <c r="C2081" t="s">
        <v>6653</v>
      </c>
      <c r="D2081" t="s">
        <v>6198</v>
      </c>
      <c r="E2081" s="21">
        <v>0</v>
      </c>
      <c r="L2081" s="23" t="str">
        <f>+_01_CODIGOS_Y_COSTOS_xlsm[[#This Row],[FABRICA]]&amp;_01_CODIGOS_Y_COSTOS_xlsm[[#This Row],[CODIGO]]</f>
        <v>VARIOS0</v>
      </c>
    </row>
    <row r="2082" spans="1:12" x14ac:dyDescent="0.35">
      <c r="A2082" t="s">
        <v>3211</v>
      </c>
      <c r="B2082" s="23" t="s">
        <v>6199</v>
      </c>
      <c r="C2082" t="s">
        <v>6653</v>
      </c>
      <c r="D2082" t="s">
        <v>6198</v>
      </c>
      <c r="E2082" s="21">
        <v>0</v>
      </c>
      <c r="L2082" s="23" t="str">
        <f>+_01_CODIGOS_Y_COSTOS_xlsm[[#This Row],[FABRICA]]&amp;_01_CODIGOS_Y_COSTOS_xlsm[[#This Row],[CODIGO]]</f>
        <v>VARIOS0</v>
      </c>
    </row>
    <row r="2083" spans="1:12" x14ac:dyDescent="0.35">
      <c r="A2083" t="s">
        <v>3211</v>
      </c>
      <c r="B2083" s="23" t="s">
        <v>6200</v>
      </c>
      <c r="C2083" t="s">
        <v>6653</v>
      </c>
      <c r="D2083" t="s">
        <v>6198</v>
      </c>
      <c r="E2083" s="21">
        <v>0</v>
      </c>
      <c r="L2083" s="23" t="str">
        <f>+_01_CODIGOS_Y_COSTOS_xlsm[[#This Row],[FABRICA]]&amp;_01_CODIGOS_Y_COSTOS_xlsm[[#This Row],[CODIGO]]</f>
        <v>VARIOS0</v>
      </c>
    </row>
    <row r="2084" spans="1:12" x14ac:dyDescent="0.35">
      <c r="A2084" t="s">
        <v>4276</v>
      </c>
      <c r="B2084" s="23" t="s">
        <v>3253</v>
      </c>
      <c r="C2084" t="s">
        <v>9088</v>
      </c>
      <c r="D2084" t="s">
        <v>9089</v>
      </c>
      <c r="E2084" s="21">
        <v>8.3945000000000007</v>
      </c>
      <c r="L2084" s="23" t="str">
        <f>+_01_CODIGOS_Y_COSTOS_xlsm[[#This Row],[FABRICA]]&amp;_01_CODIGOS_Y_COSTOS_xlsm[[#This Row],[CODIGO]]</f>
        <v>OTIA01012-12</v>
      </c>
    </row>
    <row r="2085" spans="1:12" x14ac:dyDescent="0.35">
      <c r="A2085" t="s">
        <v>4276</v>
      </c>
      <c r="B2085" s="23" t="s">
        <v>3257</v>
      </c>
      <c r="C2085" t="s">
        <v>7344</v>
      </c>
      <c r="D2085" t="s">
        <v>9090</v>
      </c>
      <c r="E2085" s="21">
        <v>11.194100000000001</v>
      </c>
      <c r="L2085" s="23" t="str">
        <f>+_01_CODIGOS_Y_COSTOS_xlsm[[#This Row],[FABRICA]]&amp;_01_CODIGOS_Y_COSTOS_xlsm[[#This Row],[CODIGO]]</f>
        <v>OTIA01012-16</v>
      </c>
    </row>
    <row r="2086" spans="1:12" x14ac:dyDescent="0.35">
      <c r="A2086" t="s">
        <v>4276</v>
      </c>
      <c r="B2086" s="23" t="s">
        <v>3260</v>
      </c>
      <c r="C2086" t="s">
        <v>9091</v>
      </c>
      <c r="D2086" t="s">
        <v>9092</v>
      </c>
      <c r="E2086" s="21">
        <v>13.9895</v>
      </c>
      <c r="L2086" s="23" t="str">
        <f>+_01_CODIGOS_Y_COSTOS_xlsm[[#This Row],[FABRICA]]&amp;_01_CODIGOS_Y_COSTOS_xlsm[[#This Row],[CODIGO]]</f>
        <v>OTIA01012-20</v>
      </c>
    </row>
    <row r="2087" spans="1:12" x14ac:dyDescent="0.35">
      <c r="A2087" t="s">
        <v>4276</v>
      </c>
      <c r="B2087" s="23" t="s">
        <v>3263</v>
      </c>
      <c r="C2087" t="s">
        <v>7345</v>
      </c>
      <c r="D2087" t="s">
        <v>9093</v>
      </c>
      <c r="E2087" s="21">
        <v>12.4076</v>
      </c>
      <c r="L2087" s="23" t="str">
        <f>+_01_CODIGOS_Y_COSTOS_xlsm[[#This Row],[FABRICA]]&amp;_01_CODIGOS_Y_COSTOS_xlsm[[#This Row],[CODIGO]]</f>
        <v>OTIA01012.5-14</v>
      </c>
    </row>
    <row r="2088" spans="1:12" x14ac:dyDescent="0.35">
      <c r="A2088" t="s">
        <v>4276</v>
      </c>
      <c r="B2088" s="23" t="s">
        <v>3266</v>
      </c>
      <c r="C2088" t="s">
        <v>9094</v>
      </c>
      <c r="D2088" t="s">
        <v>9095</v>
      </c>
      <c r="E2088" s="21">
        <v>14.1746</v>
      </c>
      <c r="L2088" s="23" t="str">
        <f>+_01_CODIGOS_Y_COSTOS_xlsm[[#This Row],[FABRICA]]&amp;_01_CODIGOS_Y_COSTOS_xlsm[[#This Row],[CODIGO]]</f>
        <v>OTIA01012.5-16</v>
      </c>
    </row>
    <row r="2089" spans="1:12" x14ac:dyDescent="0.35">
      <c r="A2089" t="s">
        <v>4276</v>
      </c>
      <c r="B2089" s="23" t="s">
        <v>3269</v>
      </c>
      <c r="C2089" t="s">
        <v>9096</v>
      </c>
      <c r="D2089" t="s">
        <v>9097</v>
      </c>
      <c r="E2089" s="21">
        <v>23.0396</v>
      </c>
      <c r="L2089" s="23" t="str">
        <f>+_01_CODIGOS_Y_COSTOS_xlsm[[#This Row],[FABRICA]]&amp;_01_CODIGOS_Y_COSTOS_xlsm[[#This Row],[CODIGO]]</f>
        <v>OTIA01012.5-26</v>
      </c>
    </row>
    <row r="2090" spans="1:12" x14ac:dyDescent="0.35">
      <c r="A2090" t="s">
        <v>4276</v>
      </c>
      <c r="B2090" s="23" t="s">
        <v>3272</v>
      </c>
      <c r="C2090" t="s">
        <v>9098</v>
      </c>
      <c r="D2090" t="s">
        <v>9099</v>
      </c>
      <c r="E2090" s="21">
        <v>26.595099999999999</v>
      </c>
      <c r="L2090" s="23" t="str">
        <f>+_01_CODIGOS_Y_COSTOS_xlsm[[#This Row],[FABRICA]]&amp;_01_CODIGOS_Y_COSTOS_xlsm[[#This Row],[CODIGO]]</f>
        <v>OTIA01012.5-30</v>
      </c>
    </row>
    <row r="2091" spans="1:12" x14ac:dyDescent="0.35">
      <c r="A2091" t="s">
        <v>4276</v>
      </c>
      <c r="B2091" s="23" t="s">
        <v>3275</v>
      </c>
      <c r="C2091" t="s">
        <v>9100</v>
      </c>
      <c r="D2091" t="s">
        <v>9101</v>
      </c>
      <c r="E2091" s="21">
        <v>14.005100000000001</v>
      </c>
      <c r="L2091" s="23" t="str">
        <f>+_01_CODIGOS_Y_COSTOS_xlsm[[#This Row],[FABRICA]]&amp;_01_CODIGOS_Y_COSTOS_xlsm[[#This Row],[CODIGO]]</f>
        <v>OTIA01013-14</v>
      </c>
    </row>
    <row r="2092" spans="1:12" x14ac:dyDescent="0.35">
      <c r="A2092" t="s">
        <v>4276</v>
      </c>
      <c r="B2092" s="23" t="s">
        <v>3278</v>
      </c>
      <c r="C2092" t="s">
        <v>9730</v>
      </c>
      <c r="D2092" t="s">
        <v>9102</v>
      </c>
      <c r="E2092" s="21">
        <v>18.0106</v>
      </c>
      <c r="L2092" s="23" t="str">
        <f>+_01_CODIGOS_Y_COSTOS_xlsm[[#This Row],[FABRICA]]&amp;_01_CODIGOS_Y_COSTOS_xlsm[[#This Row],[CODIGO]]</f>
        <v>OTIA01013-18</v>
      </c>
    </row>
    <row r="2093" spans="1:12" x14ac:dyDescent="0.35">
      <c r="A2093" t="s">
        <v>4276</v>
      </c>
      <c r="B2093" s="23" t="s">
        <v>3281</v>
      </c>
      <c r="C2093" t="s">
        <v>7346</v>
      </c>
      <c r="D2093" t="s">
        <v>9103</v>
      </c>
      <c r="E2093" s="21">
        <v>20.0152</v>
      </c>
      <c r="L2093" s="23" t="str">
        <f>+_01_CODIGOS_Y_COSTOS_xlsm[[#This Row],[FABRICA]]&amp;_01_CODIGOS_Y_COSTOS_xlsm[[#This Row],[CODIGO]]</f>
        <v>OTIA01013-20</v>
      </c>
    </row>
    <row r="2094" spans="1:12" x14ac:dyDescent="0.35">
      <c r="A2094" t="s">
        <v>4276</v>
      </c>
      <c r="B2094" s="23" t="s">
        <v>3283</v>
      </c>
      <c r="C2094" t="s">
        <v>7347</v>
      </c>
      <c r="D2094" t="s">
        <v>9104</v>
      </c>
      <c r="E2094" s="21">
        <v>26.0213</v>
      </c>
      <c r="L2094" s="23" t="str">
        <f>+_01_CODIGOS_Y_COSTOS_xlsm[[#This Row],[FABRICA]]&amp;_01_CODIGOS_Y_COSTOS_xlsm[[#This Row],[CODIGO]]</f>
        <v>OTIA01013-26</v>
      </c>
    </row>
    <row r="2095" spans="1:12" x14ac:dyDescent="0.35">
      <c r="A2095" t="s">
        <v>4276</v>
      </c>
      <c r="B2095" s="23" t="s">
        <v>3286</v>
      </c>
      <c r="C2095" t="s">
        <v>9105</v>
      </c>
      <c r="D2095" t="s">
        <v>9106</v>
      </c>
      <c r="E2095" s="21">
        <v>30.018899999999999</v>
      </c>
      <c r="L2095" s="23" t="str">
        <f>+_01_CODIGOS_Y_COSTOS_xlsm[[#This Row],[FABRICA]]&amp;_01_CODIGOS_Y_COSTOS_xlsm[[#This Row],[CODIGO]]</f>
        <v>OTIA01013-30</v>
      </c>
    </row>
    <row r="2096" spans="1:12" x14ac:dyDescent="0.35">
      <c r="A2096" t="s">
        <v>4276</v>
      </c>
      <c r="B2096" s="23" t="s">
        <v>3289</v>
      </c>
      <c r="C2096" t="s">
        <v>9107</v>
      </c>
      <c r="D2096" t="s">
        <v>9108</v>
      </c>
      <c r="E2096" s="21">
        <v>36.032899999999998</v>
      </c>
      <c r="L2096" s="23" t="str">
        <f>+_01_CODIGOS_Y_COSTOS_xlsm[[#This Row],[FABRICA]]&amp;_01_CODIGOS_Y_COSTOS_xlsm[[#This Row],[CODIGO]]</f>
        <v>OTIA01013-36</v>
      </c>
    </row>
    <row r="2097" spans="1:12" x14ac:dyDescent="0.35">
      <c r="A2097" t="s">
        <v>4276</v>
      </c>
      <c r="B2097" s="23" t="s">
        <v>3292</v>
      </c>
      <c r="C2097" t="s">
        <v>9109</v>
      </c>
      <c r="D2097" t="s">
        <v>9110</v>
      </c>
      <c r="E2097" s="21">
        <v>40.0304</v>
      </c>
      <c r="L2097" s="23" t="str">
        <f>+_01_CODIGOS_Y_COSTOS_xlsm[[#This Row],[FABRICA]]&amp;_01_CODIGOS_Y_COSTOS_xlsm[[#This Row],[CODIGO]]</f>
        <v>OTIA01013-40</v>
      </c>
    </row>
    <row r="2098" spans="1:12" x14ac:dyDescent="0.35">
      <c r="A2098" t="s">
        <v>4276</v>
      </c>
      <c r="B2098" s="23" t="s">
        <v>3295</v>
      </c>
      <c r="C2098" t="s">
        <v>7348</v>
      </c>
      <c r="D2098" t="s">
        <v>9111</v>
      </c>
      <c r="E2098" s="21">
        <v>45.0381</v>
      </c>
      <c r="L2098" s="23" t="str">
        <f>+_01_CODIGOS_Y_COSTOS_xlsm[[#This Row],[FABRICA]]&amp;_01_CODIGOS_Y_COSTOS_xlsm[[#This Row],[CODIGO]]</f>
        <v>OTIA01013-45</v>
      </c>
    </row>
    <row r="2099" spans="1:12" x14ac:dyDescent="0.35">
      <c r="A2099" t="s">
        <v>4276</v>
      </c>
      <c r="B2099" s="23" t="s">
        <v>3298</v>
      </c>
      <c r="C2099" t="s">
        <v>9112</v>
      </c>
      <c r="D2099" t="s">
        <v>9113</v>
      </c>
      <c r="E2099" s="21">
        <v>49.770699999999998</v>
      </c>
      <c r="L2099" s="23" t="str">
        <f>+_01_CODIGOS_Y_COSTOS_xlsm[[#This Row],[FABRICA]]&amp;_01_CODIGOS_Y_COSTOS_xlsm[[#This Row],[CODIGO]]</f>
        <v>OTIA01013-50</v>
      </c>
    </row>
    <row r="2100" spans="1:12" x14ac:dyDescent="0.35">
      <c r="A2100" t="s">
        <v>4276</v>
      </c>
      <c r="B2100" s="23" t="s">
        <v>3301</v>
      </c>
      <c r="C2100" t="s">
        <v>9731</v>
      </c>
      <c r="D2100" t="s">
        <v>9114</v>
      </c>
      <c r="E2100" s="21">
        <v>23.3401</v>
      </c>
      <c r="L2100" s="23" t="str">
        <f>+_01_CODIGOS_Y_COSTOS_xlsm[[#This Row],[FABRICA]]&amp;_01_CODIGOS_Y_COSTOS_xlsm[[#This Row],[CODIGO]]</f>
        <v>OTIA01013.5-20H</v>
      </c>
    </row>
    <row r="2101" spans="1:12" x14ac:dyDescent="0.35">
      <c r="A2101" t="s">
        <v>4276</v>
      </c>
      <c r="B2101" s="23" t="s">
        <v>3304</v>
      </c>
      <c r="C2101" t="s">
        <v>9115</v>
      </c>
      <c r="D2101" t="s">
        <v>9116</v>
      </c>
      <c r="E2101" s="21">
        <v>38.061300000000003</v>
      </c>
      <c r="L2101" s="23" t="str">
        <f>+_01_CODIGOS_Y_COSTOS_xlsm[[#This Row],[FABRICA]]&amp;_01_CODIGOS_Y_COSTOS_xlsm[[#This Row],[CODIGO]]</f>
        <v>OTIA01013.5-30</v>
      </c>
    </row>
    <row r="2102" spans="1:12" x14ac:dyDescent="0.35">
      <c r="A2102" t="s">
        <v>4276</v>
      </c>
      <c r="B2102" s="23" t="s">
        <v>3307</v>
      </c>
      <c r="C2102" t="s">
        <v>9117</v>
      </c>
      <c r="D2102" t="s">
        <v>9118</v>
      </c>
      <c r="E2102" s="21">
        <v>50.757599999999996</v>
      </c>
      <c r="L2102" s="23" t="str">
        <f>+_01_CODIGOS_Y_COSTOS_xlsm[[#This Row],[FABRICA]]&amp;_01_CODIGOS_Y_COSTOS_xlsm[[#This Row],[CODIGO]]</f>
        <v>OTIA01013.5-40</v>
      </c>
    </row>
    <row r="2103" spans="1:12" x14ac:dyDescent="0.35">
      <c r="A2103" t="s">
        <v>4276</v>
      </c>
      <c r="B2103" s="23" t="s">
        <v>3310</v>
      </c>
      <c r="C2103" t="s">
        <v>9119</v>
      </c>
      <c r="D2103" t="s">
        <v>5129</v>
      </c>
      <c r="E2103" s="21">
        <v>63.444800000000001</v>
      </c>
      <c r="L2103" s="23" t="str">
        <f>+_01_CODIGOS_Y_COSTOS_xlsm[[#This Row],[FABRICA]]&amp;_01_CODIGOS_Y_COSTOS_xlsm[[#This Row],[CODIGO]]</f>
        <v>OTIA01013.5-50</v>
      </c>
    </row>
    <row r="2104" spans="1:12" x14ac:dyDescent="0.35">
      <c r="A2104" t="s">
        <v>4276</v>
      </c>
      <c r="B2104" s="23" t="s">
        <v>3313</v>
      </c>
      <c r="C2104" t="s">
        <v>9120</v>
      </c>
      <c r="D2104" t="s">
        <v>9121</v>
      </c>
      <c r="E2104" s="21">
        <v>29.077500000000001</v>
      </c>
      <c r="L2104" s="23" t="str">
        <f>+_01_CODIGOS_Y_COSTOS_xlsm[[#This Row],[FABRICA]]&amp;_01_CODIGOS_Y_COSTOS_xlsm[[#This Row],[CODIGO]]</f>
        <v>OTIA01014-20</v>
      </c>
    </row>
    <row r="2105" spans="1:12" x14ac:dyDescent="0.35">
      <c r="A2105" t="s">
        <v>4276</v>
      </c>
      <c r="B2105" s="23" t="s">
        <v>3316</v>
      </c>
      <c r="C2105" t="s">
        <v>9122</v>
      </c>
      <c r="D2105" t="s">
        <v>9123</v>
      </c>
      <c r="E2105" s="21">
        <v>37.791400000000003</v>
      </c>
      <c r="L2105" s="23" t="str">
        <f>+_01_CODIGOS_Y_COSTOS_xlsm[[#This Row],[FABRICA]]&amp;_01_CODIGOS_Y_COSTOS_xlsm[[#This Row],[CODIGO]]</f>
        <v>OTIA01014-26</v>
      </c>
    </row>
    <row r="2106" spans="1:12" x14ac:dyDescent="0.35">
      <c r="A2106" t="s">
        <v>4276</v>
      </c>
      <c r="B2106" s="23" t="s">
        <v>3319</v>
      </c>
      <c r="C2106" t="s">
        <v>7349</v>
      </c>
      <c r="D2106" t="s">
        <v>9124</v>
      </c>
      <c r="E2106" s="21">
        <v>43.611499999999999</v>
      </c>
      <c r="L2106" s="23" t="str">
        <f>+_01_CODIGOS_Y_COSTOS_xlsm[[#This Row],[FABRICA]]&amp;_01_CODIGOS_Y_COSTOS_xlsm[[#This Row],[CODIGO]]</f>
        <v>OTIA01014-30</v>
      </c>
    </row>
    <row r="2107" spans="1:12" x14ac:dyDescent="0.35">
      <c r="A2107" t="s">
        <v>4276</v>
      </c>
      <c r="B2107" s="23" t="s">
        <v>3322</v>
      </c>
      <c r="C2107" t="s">
        <v>9732</v>
      </c>
      <c r="D2107" t="s">
        <v>9125</v>
      </c>
      <c r="E2107" s="21">
        <v>53.239699999999999</v>
      </c>
      <c r="L2107" s="23" t="str">
        <f>+_01_CODIGOS_Y_COSTOS_xlsm[[#This Row],[FABRICA]]&amp;_01_CODIGOS_Y_COSTOS_xlsm[[#This Row],[CODIGO]]</f>
        <v>OTIA01014-40H</v>
      </c>
    </row>
    <row r="2108" spans="1:12" x14ac:dyDescent="0.35">
      <c r="A2108" t="s">
        <v>4276</v>
      </c>
      <c r="B2108" s="23" t="s">
        <v>3325</v>
      </c>
      <c r="C2108" t="s">
        <v>9126</v>
      </c>
      <c r="D2108" t="s">
        <v>9127</v>
      </c>
      <c r="E2108" s="21">
        <v>72.689099999999996</v>
      </c>
      <c r="L2108" s="23" t="str">
        <f>+_01_CODIGOS_Y_COSTOS_xlsm[[#This Row],[FABRICA]]&amp;_01_CODIGOS_Y_COSTOS_xlsm[[#This Row],[CODIGO]]</f>
        <v>OTIA01014-50</v>
      </c>
    </row>
    <row r="2109" spans="1:12" x14ac:dyDescent="0.35">
      <c r="A2109" t="s">
        <v>4276</v>
      </c>
      <c r="B2109" s="23" t="s">
        <v>3328</v>
      </c>
      <c r="C2109" t="s">
        <v>9128</v>
      </c>
      <c r="D2109" t="s">
        <v>9129</v>
      </c>
      <c r="E2109" s="21">
        <v>36.8538</v>
      </c>
      <c r="L2109" s="23" t="str">
        <f>+_01_CODIGOS_Y_COSTOS_xlsm[[#This Row],[FABRICA]]&amp;_01_CODIGOS_Y_COSTOS_xlsm[[#This Row],[CODIGO]]</f>
        <v>OTIA01014.5-20</v>
      </c>
    </row>
    <row r="2110" spans="1:12" x14ac:dyDescent="0.35">
      <c r="A2110" t="s">
        <v>4276</v>
      </c>
      <c r="B2110" s="23" t="s">
        <v>3331</v>
      </c>
      <c r="C2110" t="s">
        <v>9130</v>
      </c>
      <c r="D2110" t="s">
        <v>9131</v>
      </c>
      <c r="E2110" s="21">
        <v>55.227600000000002</v>
      </c>
      <c r="L2110" s="23" t="str">
        <f>+_01_CODIGOS_Y_COSTOS_xlsm[[#This Row],[FABRICA]]&amp;_01_CODIGOS_Y_COSTOS_xlsm[[#This Row],[CODIGO]]</f>
        <v>OTIA01014.5-30</v>
      </c>
    </row>
    <row r="2111" spans="1:12" x14ac:dyDescent="0.35">
      <c r="A2111" t="s">
        <v>4276</v>
      </c>
      <c r="B2111" s="23" t="s">
        <v>3334</v>
      </c>
      <c r="C2111" t="s">
        <v>9132</v>
      </c>
      <c r="D2111" t="s">
        <v>9133</v>
      </c>
      <c r="E2111" s="21">
        <v>73.977000000000004</v>
      </c>
      <c r="L2111" s="23" t="str">
        <f>+_01_CODIGOS_Y_COSTOS_xlsm[[#This Row],[FABRICA]]&amp;_01_CODIGOS_Y_COSTOS_xlsm[[#This Row],[CODIGO]]</f>
        <v>OTIA01014.5-40</v>
      </c>
    </row>
    <row r="2112" spans="1:12" x14ac:dyDescent="0.35">
      <c r="A2112" t="s">
        <v>4276</v>
      </c>
      <c r="B2112" s="23" t="s">
        <v>3337</v>
      </c>
      <c r="C2112" t="s">
        <v>9134</v>
      </c>
      <c r="D2112" t="s">
        <v>9135</v>
      </c>
      <c r="E2112" s="21">
        <v>92.472499999999997</v>
      </c>
      <c r="L2112" s="23" t="str">
        <f>+_01_CODIGOS_Y_COSTOS_xlsm[[#This Row],[FABRICA]]&amp;_01_CODIGOS_Y_COSTOS_xlsm[[#This Row],[CODIGO]]</f>
        <v>OTIA01014.5-50</v>
      </c>
    </row>
    <row r="2113" spans="1:12" x14ac:dyDescent="0.35">
      <c r="A2113" t="s">
        <v>4276</v>
      </c>
      <c r="B2113" s="23" t="s">
        <v>3340</v>
      </c>
      <c r="C2113" t="s">
        <v>7350</v>
      </c>
      <c r="D2113" t="s">
        <v>9136</v>
      </c>
      <c r="E2113" s="21">
        <v>50.372900000000001</v>
      </c>
      <c r="L2113" s="23" t="str">
        <f>+_01_CODIGOS_Y_COSTOS_xlsm[[#This Row],[FABRICA]]&amp;_01_CODIGOS_Y_COSTOS_xlsm[[#This Row],[CODIGO]]</f>
        <v>OTIA01015-24</v>
      </c>
    </row>
    <row r="2114" spans="1:12" x14ac:dyDescent="0.35">
      <c r="A2114" t="s">
        <v>4276</v>
      </c>
      <c r="B2114" s="23" t="s">
        <v>3343</v>
      </c>
      <c r="C2114" t="s">
        <v>7351</v>
      </c>
      <c r="D2114" t="s">
        <v>9137</v>
      </c>
      <c r="E2114" s="21">
        <v>62.963500000000003</v>
      </c>
      <c r="L2114" s="23" t="str">
        <f>+_01_CODIGOS_Y_COSTOS_xlsm[[#This Row],[FABRICA]]&amp;_01_CODIGOS_Y_COSTOS_xlsm[[#This Row],[CODIGO]]</f>
        <v>OTIA01015-30</v>
      </c>
    </row>
    <row r="2115" spans="1:12" x14ac:dyDescent="0.35">
      <c r="A2115" t="s">
        <v>4276</v>
      </c>
      <c r="B2115" s="23" t="s">
        <v>3346</v>
      </c>
      <c r="C2115" t="s">
        <v>7352</v>
      </c>
      <c r="D2115" t="s">
        <v>9138</v>
      </c>
      <c r="E2115" s="21">
        <v>83.953000000000003</v>
      </c>
      <c r="L2115" s="23" t="str">
        <f>+_01_CODIGOS_Y_COSTOS_xlsm[[#This Row],[FABRICA]]&amp;_01_CODIGOS_Y_COSTOS_xlsm[[#This Row],[CODIGO]]</f>
        <v>OTIA01015-40</v>
      </c>
    </row>
    <row r="2116" spans="1:12" x14ac:dyDescent="0.35">
      <c r="A2116" t="s">
        <v>4276</v>
      </c>
      <c r="B2116" s="23" t="s">
        <v>3349</v>
      </c>
      <c r="C2116" t="s">
        <v>9139</v>
      </c>
      <c r="D2116" t="s">
        <v>9140</v>
      </c>
      <c r="E2116" s="21">
        <v>104.9426</v>
      </c>
      <c r="L2116" s="23" t="str">
        <f>+_01_CODIGOS_Y_COSTOS_xlsm[[#This Row],[FABRICA]]&amp;_01_CODIGOS_Y_COSTOS_xlsm[[#This Row],[CODIGO]]</f>
        <v>OTIA01015-50</v>
      </c>
    </row>
    <row r="2117" spans="1:12" x14ac:dyDescent="0.35">
      <c r="A2117" t="s">
        <v>4276</v>
      </c>
      <c r="B2117" s="23" t="s">
        <v>3352</v>
      </c>
      <c r="C2117" t="s">
        <v>9141</v>
      </c>
      <c r="D2117" t="s">
        <v>9142</v>
      </c>
      <c r="E2117" s="21">
        <v>125.9374</v>
      </c>
      <c r="L2117" s="23" t="str">
        <f>+_01_CODIGOS_Y_COSTOS_xlsm[[#This Row],[FABRICA]]&amp;_01_CODIGOS_Y_COSTOS_xlsm[[#This Row],[CODIGO]]</f>
        <v>OTIA01015-60</v>
      </c>
    </row>
    <row r="2118" spans="1:12" x14ac:dyDescent="0.35">
      <c r="A2118" t="s">
        <v>4276</v>
      </c>
      <c r="B2118" s="23" t="s">
        <v>3355</v>
      </c>
      <c r="C2118" t="s">
        <v>9143</v>
      </c>
      <c r="D2118" t="s">
        <v>9144</v>
      </c>
      <c r="E2118" s="21">
        <v>146.92699999999999</v>
      </c>
      <c r="L2118" s="23" t="str">
        <f>+_01_CODIGOS_Y_COSTOS_xlsm[[#This Row],[FABRICA]]&amp;_01_CODIGOS_Y_COSTOS_xlsm[[#This Row],[CODIGO]]</f>
        <v>OTIA01015-70</v>
      </c>
    </row>
    <row r="2119" spans="1:12" x14ac:dyDescent="0.35">
      <c r="A2119" t="s">
        <v>4276</v>
      </c>
      <c r="B2119" s="23" t="s">
        <v>6201</v>
      </c>
      <c r="C2119" t="s">
        <v>9145</v>
      </c>
      <c r="D2119" t="s">
        <v>9146</v>
      </c>
      <c r="E2119" s="21">
        <v>167.92189999999999</v>
      </c>
      <c r="L2119" s="23" t="str">
        <f>+_01_CODIGOS_Y_COSTOS_xlsm[[#This Row],[FABRICA]]&amp;_01_CODIGOS_Y_COSTOS_xlsm[[#This Row],[CODIGO]]</f>
        <v>OTIA01015-80</v>
      </c>
    </row>
    <row r="2120" spans="1:12" x14ac:dyDescent="0.35">
      <c r="A2120" t="s">
        <v>4276</v>
      </c>
      <c r="B2120" s="23" t="s">
        <v>3359</v>
      </c>
      <c r="C2120" t="s">
        <v>9147</v>
      </c>
      <c r="D2120" t="s">
        <v>9148</v>
      </c>
      <c r="E2120" s="21">
        <v>149.2285</v>
      </c>
      <c r="L2120" s="23" t="str">
        <f>+_01_CODIGOS_Y_COSTOS_xlsm[[#This Row],[FABRICA]]&amp;_01_CODIGOS_Y_COSTOS_xlsm[[#This Row],[CODIGO]]</f>
        <v>OTIA01016-30</v>
      </c>
    </row>
    <row r="2121" spans="1:12" x14ac:dyDescent="0.35">
      <c r="A2121" t="s">
        <v>4276</v>
      </c>
      <c r="B2121" s="23" t="s">
        <v>3362</v>
      </c>
      <c r="C2121" t="s">
        <v>9149</v>
      </c>
      <c r="D2121" t="s">
        <v>9150</v>
      </c>
      <c r="E2121" s="21">
        <v>191.66650000000001</v>
      </c>
      <c r="L2121" s="23" t="str">
        <f>+_01_CODIGOS_Y_COSTOS_xlsm[[#This Row],[FABRICA]]&amp;_01_CODIGOS_Y_COSTOS_xlsm[[#This Row],[CODIGO]]</f>
        <v>OTIA01016-40</v>
      </c>
    </row>
    <row r="2122" spans="1:12" x14ac:dyDescent="0.35">
      <c r="A2122" t="s">
        <v>4276</v>
      </c>
      <c r="B2122" s="23" t="s">
        <v>3365</v>
      </c>
      <c r="C2122" t="s">
        <v>9733</v>
      </c>
      <c r="D2122" t="s">
        <v>9151</v>
      </c>
      <c r="E2122" s="21">
        <v>214.38</v>
      </c>
      <c r="L2122" s="23" t="str">
        <f>+_01_CODIGOS_Y_COSTOS_xlsm[[#This Row],[FABRICA]]&amp;_01_CODIGOS_Y_COSTOS_xlsm[[#This Row],[CODIGO]]</f>
        <v>OTIA01016-50H</v>
      </c>
    </row>
    <row r="2123" spans="1:12" x14ac:dyDescent="0.35">
      <c r="A2123" t="s">
        <v>4276</v>
      </c>
      <c r="B2123" s="23" t="s">
        <v>3368</v>
      </c>
      <c r="C2123" t="s">
        <v>9152</v>
      </c>
      <c r="D2123" t="s">
        <v>9153</v>
      </c>
      <c r="E2123" s="21">
        <v>276.54259999999999</v>
      </c>
      <c r="L2123" s="23" t="str">
        <f>+_01_CODIGOS_Y_COSTOS_xlsm[[#This Row],[FABRICA]]&amp;_01_CODIGOS_Y_COSTOS_xlsm[[#This Row],[CODIGO]]</f>
        <v>OTIA01016-60</v>
      </c>
    </row>
    <row r="2124" spans="1:12" x14ac:dyDescent="0.35">
      <c r="A2124" t="s">
        <v>4276</v>
      </c>
      <c r="B2124" s="23" t="s">
        <v>3371</v>
      </c>
      <c r="C2124" t="s">
        <v>7353</v>
      </c>
      <c r="D2124" t="s">
        <v>9154</v>
      </c>
      <c r="E2124" s="21">
        <v>318.98070000000001</v>
      </c>
      <c r="L2124" s="23" t="str">
        <f>+_01_CODIGOS_Y_COSTOS_xlsm[[#This Row],[FABRICA]]&amp;_01_CODIGOS_Y_COSTOS_xlsm[[#This Row],[CODIGO]]</f>
        <v>OTIA01016-70</v>
      </c>
    </row>
    <row r="2125" spans="1:12" x14ac:dyDescent="0.35">
      <c r="A2125" t="s">
        <v>4276</v>
      </c>
      <c r="B2125" s="23" t="s">
        <v>3374</v>
      </c>
      <c r="C2125" t="s">
        <v>9155</v>
      </c>
      <c r="D2125" t="s">
        <v>5130</v>
      </c>
      <c r="E2125" s="21">
        <v>361.53</v>
      </c>
      <c r="L2125" s="23" t="str">
        <f>+_01_CODIGOS_Y_COSTOS_xlsm[[#This Row],[FABRICA]]&amp;_01_CODIGOS_Y_COSTOS_xlsm[[#This Row],[CODIGO]]</f>
        <v>OTIA01016-80</v>
      </c>
    </row>
    <row r="2126" spans="1:12" x14ac:dyDescent="0.35">
      <c r="A2126" t="s">
        <v>4276</v>
      </c>
      <c r="B2126" s="23" t="s">
        <v>3377</v>
      </c>
      <c r="C2126" t="s">
        <v>7354</v>
      </c>
      <c r="D2126" t="s">
        <v>9156</v>
      </c>
      <c r="E2126" s="21">
        <v>253.62719999999999</v>
      </c>
      <c r="L2126" s="23" t="str">
        <f>+_01_CODIGOS_Y_COSTOS_xlsm[[#This Row],[FABRICA]]&amp;_01_CODIGOS_Y_COSTOS_xlsm[[#This Row],[CODIGO]]</f>
        <v>OTIA01017-40</v>
      </c>
    </row>
    <row r="2127" spans="1:12" x14ac:dyDescent="0.35">
      <c r="A2127" t="s">
        <v>4276</v>
      </c>
      <c r="B2127" s="23" t="s">
        <v>5485</v>
      </c>
      <c r="C2127" t="s">
        <v>7355</v>
      </c>
      <c r="D2127" t="s">
        <v>9157</v>
      </c>
      <c r="E2127" s="21">
        <v>315.36540000000002</v>
      </c>
      <c r="L2127" s="23" t="str">
        <f>+_01_CODIGOS_Y_COSTOS_xlsm[[#This Row],[FABRICA]]&amp;_01_CODIGOS_Y_COSTOS_xlsm[[#This Row],[CODIGO]]</f>
        <v>OTIA01017-50</v>
      </c>
    </row>
    <row r="2128" spans="1:12" x14ac:dyDescent="0.35">
      <c r="A2128" t="s">
        <v>4276</v>
      </c>
      <c r="B2128" s="23" t="s">
        <v>5484</v>
      </c>
      <c r="C2128" t="s">
        <v>9158</v>
      </c>
      <c r="D2128" t="s">
        <v>5131</v>
      </c>
      <c r="E2128" s="21">
        <v>371.54160000000002</v>
      </c>
      <c r="L2128" s="23" t="str">
        <f>+_01_CODIGOS_Y_COSTOS_xlsm[[#This Row],[FABRICA]]&amp;_01_CODIGOS_Y_COSTOS_xlsm[[#This Row],[CODIGO]]</f>
        <v>OTIA01017-60</v>
      </c>
    </row>
    <row r="2129" spans="1:12" x14ac:dyDescent="0.35">
      <c r="A2129" t="s">
        <v>4276</v>
      </c>
      <c r="B2129" s="23" t="s">
        <v>3380</v>
      </c>
      <c r="C2129" t="s">
        <v>9159</v>
      </c>
      <c r="D2129" t="s">
        <v>9160</v>
      </c>
      <c r="E2129" s="21">
        <v>285.88679999999999</v>
      </c>
      <c r="L2129" s="23" t="str">
        <f>+_01_CODIGOS_Y_COSTOS_xlsm[[#This Row],[FABRICA]]&amp;_01_CODIGOS_Y_COSTOS_xlsm[[#This Row],[CODIGO]]</f>
        <v>OTIA01018-40</v>
      </c>
    </row>
    <row r="2130" spans="1:12" x14ac:dyDescent="0.35">
      <c r="A2130" t="s">
        <v>4276</v>
      </c>
      <c r="B2130" s="23" t="s">
        <v>3383</v>
      </c>
      <c r="C2130" t="s">
        <v>9734</v>
      </c>
      <c r="D2130" t="s">
        <v>9161</v>
      </c>
      <c r="E2130" s="21">
        <v>315.36</v>
      </c>
      <c r="L2130" s="23" t="str">
        <f>+_01_CODIGOS_Y_COSTOS_xlsm[[#This Row],[FABRICA]]&amp;_01_CODIGOS_Y_COSTOS_xlsm[[#This Row],[CODIGO]]</f>
        <v>OTIA01018-50H</v>
      </c>
    </row>
    <row r="2131" spans="1:12" x14ac:dyDescent="0.35">
      <c r="A2131" t="s">
        <v>4276</v>
      </c>
      <c r="B2131" s="23" t="s">
        <v>3386</v>
      </c>
      <c r="C2131" t="s">
        <v>9162</v>
      </c>
      <c r="D2131" t="s">
        <v>5132</v>
      </c>
      <c r="E2131" s="21">
        <v>419.93099999999998</v>
      </c>
      <c r="L2131" s="23" t="str">
        <f>+_01_CODIGOS_Y_COSTOS_xlsm[[#This Row],[FABRICA]]&amp;_01_CODIGOS_Y_COSTOS_xlsm[[#This Row],[CODIGO]]</f>
        <v>OTIA01018-60</v>
      </c>
    </row>
    <row r="2132" spans="1:12" x14ac:dyDescent="0.35">
      <c r="A2132" t="s">
        <v>4276</v>
      </c>
      <c r="B2132" s="23" t="s">
        <v>3389</v>
      </c>
      <c r="C2132" t="s">
        <v>9163</v>
      </c>
      <c r="D2132" t="s">
        <v>9164</v>
      </c>
      <c r="E2132" s="21">
        <v>484.4502</v>
      </c>
      <c r="L2132" s="23" t="str">
        <f>+_01_CODIGOS_Y_COSTOS_xlsm[[#This Row],[FABRICA]]&amp;_01_CODIGOS_Y_COSTOS_xlsm[[#This Row],[CODIGO]]</f>
        <v>OTIA01018-70</v>
      </c>
    </row>
    <row r="2133" spans="1:12" x14ac:dyDescent="0.35">
      <c r="A2133" t="s">
        <v>4276</v>
      </c>
      <c r="B2133" s="23" t="s">
        <v>3392</v>
      </c>
      <c r="C2133" t="s">
        <v>9165</v>
      </c>
      <c r="D2133" t="s">
        <v>9166</v>
      </c>
      <c r="E2133" s="21">
        <v>548.41319999999996</v>
      </c>
      <c r="L2133" s="23" t="str">
        <f>+_01_CODIGOS_Y_COSTOS_xlsm[[#This Row],[FABRICA]]&amp;_01_CODIGOS_Y_COSTOS_xlsm[[#This Row],[CODIGO]]</f>
        <v>OTIA01018-80</v>
      </c>
    </row>
    <row r="2134" spans="1:12" x14ac:dyDescent="0.35">
      <c r="A2134" t="s">
        <v>4276</v>
      </c>
      <c r="B2134" s="23" t="s">
        <v>6202</v>
      </c>
      <c r="C2134" t="s">
        <v>9167</v>
      </c>
      <c r="D2134" t="s">
        <v>5134</v>
      </c>
      <c r="E2134" s="21">
        <v>677.45159999999998</v>
      </c>
      <c r="L2134" s="23" t="str">
        <f>+_01_CODIGOS_Y_COSTOS_xlsm[[#This Row],[FABRICA]]&amp;_01_CODIGOS_Y_COSTOS_xlsm[[#This Row],[CODIGO]]</f>
        <v>OTIA01018-100</v>
      </c>
    </row>
    <row r="2135" spans="1:12" x14ac:dyDescent="0.35">
      <c r="A2135" t="s">
        <v>4276</v>
      </c>
      <c r="B2135" s="23" t="s">
        <v>3395</v>
      </c>
      <c r="C2135" t="s">
        <v>9168</v>
      </c>
      <c r="D2135" t="s">
        <v>9169</v>
      </c>
      <c r="E2135" s="21">
        <v>638.37720000000002</v>
      </c>
      <c r="L2135" s="23" t="str">
        <f>+_01_CODIGOS_Y_COSTOS_xlsm[[#This Row],[FABRICA]]&amp;_01_CODIGOS_Y_COSTOS_xlsm[[#This Row],[CODIGO]]</f>
        <v>OTIA010110-50</v>
      </c>
    </row>
    <row r="2136" spans="1:12" x14ac:dyDescent="0.35">
      <c r="A2136" t="s">
        <v>4276</v>
      </c>
      <c r="B2136" s="23" t="s">
        <v>3398</v>
      </c>
      <c r="C2136" t="s">
        <v>9170</v>
      </c>
      <c r="D2136" t="s">
        <v>5133</v>
      </c>
      <c r="E2136" s="21">
        <v>736.41959999999995</v>
      </c>
      <c r="L2136" s="23" t="str">
        <f>+_01_CODIGOS_Y_COSTOS_xlsm[[#This Row],[FABRICA]]&amp;_01_CODIGOS_Y_COSTOS_xlsm[[#This Row],[CODIGO]]</f>
        <v>OTIA010110-60</v>
      </c>
    </row>
    <row r="2137" spans="1:12" x14ac:dyDescent="0.35">
      <c r="A2137" t="s">
        <v>4276</v>
      </c>
      <c r="B2137" s="23" t="s">
        <v>3401</v>
      </c>
      <c r="C2137" t="s">
        <v>7356</v>
      </c>
      <c r="D2137" t="s">
        <v>9171</v>
      </c>
      <c r="E2137" s="21">
        <v>833.91120000000001</v>
      </c>
      <c r="L2137" s="23" t="str">
        <f>+_01_CODIGOS_Y_COSTOS_xlsm[[#This Row],[FABRICA]]&amp;_01_CODIGOS_Y_COSTOS_xlsm[[#This Row],[CODIGO]]</f>
        <v>OTIA010110-70</v>
      </c>
    </row>
    <row r="2138" spans="1:12" x14ac:dyDescent="0.35">
      <c r="A2138" t="s">
        <v>4276</v>
      </c>
      <c r="B2138" s="23" t="s">
        <v>3404</v>
      </c>
      <c r="C2138" t="s">
        <v>7660</v>
      </c>
      <c r="D2138" t="s">
        <v>9172</v>
      </c>
      <c r="E2138" s="21">
        <v>931.40279999999996</v>
      </c>
      <c r="L2138" s="23" t="str">
        <f>+_01_CODIGOS_Y_COSTOS_xlsm[[#This Row],[FABRICA]]&amp;_01_CODIGOS_Y_COSTOS_xlsm[[#This Row],[CODIGO]]</f>
        <v>OTIA010110-80</v>
      </c>
    </row>
    <row r="2139" spans="1:12" x14ac:dyDescent="0.35">
      <c r="A2139" t="s">
        <v>4287</v>
      </c>
      <c r="B2139" s="23" t="s">
        <v>6203</v>
      </c>
      <c r="C2139" t="s">
        <v>6204</v>
      </c>
      <c r="D2139" t="s">
        <v>6204</v>
      </c>
      <c r="E2139" s="21">
        <v>0</v>
      </c>
      <c r="L2139" s="23" t="str">
        <f>+_01_CODIGOS_Y_COSTOS_xlsm[[#This Row],[FABRICA]]&amp;_01_CODIGOS_Y_COSTOS_xlsm[[#This Row],[CODIGO]]</f>
        <v>TUDANCA5 x 25</v>
      </c>
    </row>
    <row r="2140" spans="1:12" x14ac:dyDescent="0.35">
      <c r="A2140" t="s">
        <v>4287</v>
      </c>
      <c r="B2140" s="23" t="s">
        <v>6205</v>
      </c>
      <c r="C2140" t="s">
        <v>4327</v>
      </c>
      <c r="D2140" t="s">
        <v>4327</v>
      </c>
      <c r="E2140" s="21">
        <v>10.119999999999999</v>
      </c>
      <c r="L2140" s="23" t="str">
        <f>+_01_CODIGOS_Y_COSTOS_xlsm[[#This Row],[FABRICA]]&amp;_01_CODIGOS_Y_COSTOS_xlsm[[#This Row],[CODIGO]]</f>
        <v>TUDANCA5 X 30</v>
      </c>
    </row>
    <row r="2141" spans="1:12" x14ac:dyDescent="0.35">
      <c r="A2141" t="s">
        <v>4287</v>
      </c>
      <c r="B2141" s="23" t="s">
        <v>6206</v>
      </c>
      <c r="C2141" t="s">
        <v>3408</v>
      </c>
      <c r="D2141" t="s">
        <v>3408</v>
      </c>
      <c r="E2141" s="21">
        <v>0</v>
      </c>
      <c r="L2141" s="23" t="str">
        <f>+_01_CODIGOS_Y_COSTOS_xlsm[[#This Row],[FABRICA]]&amp;_01_CODIGOS_Y_COSTOS_xlsm[[#This Row],[CODIGO]]</f>
        <v>TUDANCA5 x 35</v>
      </c>
    </row>
    <row r="2142" spans="1:12" x14ac:dyDescent="0.35">
      <c r="A2142" t="s">
        <v>4287</v>
      </c>
      <c r="B2142" s="23" t="s">
        <v>6207</v>
      </c>
      <c r="C2142" t="s">
        <v>3347</v>
      </c>
      <c r="D2142" t="s">
        <v>3347</v>
      </c>
      <c r="E2142" s="21">
        <v>0</v>
      </c>
      <c r="L2142" s="23" t="str">
        <f>+_01_CODIGOS_Y_COSTOS_xlsm[[#This Row],[FABRICA]]&amp;_01_CODIGOS_Y_COSTOS_xlsm[[#This Row],[CODIGO]]</f>
        <v>TUDANCA5 x 40</v>
      </c>
    </row>
    <row r="2143" spans="1:12" x14ac:dyDescent="0.35">
      <c r="A2143" t="s">
        <v>4287</v>
      </c>
      <c r="B2143" s="23" t="s">
        <v>6208</v>
      </c>
      <c r="C2143" t="s">
        <v>6209</v>
      </c>
      <c r="D2143" t="s">
        <v>6209</v>
      </c>
      <c r="E2143" s="21">
        <v>0</v>
      </c>
      <c r="L2143" s="23" t="str">
        <f>+_01_CODIGOS_Y_COSTOS_xlsm[[#This Row],[FABRICA]]&amp;_01_CODIGOS_Y_COSTOS_xlsm[[#This Row],[CODIGO]]</f>
        <v xml:space="preserve">TUDANCA5 x 45 </v>
      </c>
    </row>
    <row r="2144" spans="1:12" x14ac:dyDescent="0.35">
      <c r="A2144" t="s">
        <v>4287</v>
      </c>
      <c r="B2144" s="23" t="s">
        <v>6210</v>
      </c>
      <c r="C2144" t="s">
        <v>3350</v>
      </c>
      <c r="D2144" t="s">
        <v>3350</v>
      </c>
      <c r="E2144" s="21">
        <v>0</v>
      </c>
      <c r="L2144" s="23" t="str">
        <f>+_01_CODIGOS_Y_COSTOS_xlsm[[#This Row],[FABRICA]]&amp;_01_CODIGOS_Y_COSTOS_xlsm[[#This Row],[CODIGO]]</f>
        <v>TUDANCA5 x 50</v>
      </c>
    </row>
    <row r="2145" spans="1:12" x14ac:dyDescent="0.35">
      <c r="A2145" t="s">
        <v>4287</v>
      </c>
      <c r="B2145" s="23" t="s">
        <v>6211</v>
      </c>
      <c r="C2145" t="s">
        <v>4328</v>
      </c>
      <c r="D2145" t="s">
        <v>4328</v>
      </c>
      <c r="E2145" s="21">
        <v>10.119999999999999</v>
      </c>
      <c r="L2145" s="23" t="str">
        <f>+_01_CODIGOS_Y_COSTOS_xlsm[[#This Row],[FABRICA]]&amp;_01_CODIGOS_Y_COSTOS_xlsm[[#This Row],[CODIGO]]</f>
        <v>TUDANCA6 X 25</v>
      </c>
    </row>
    <row r="2146" spans="1:12" x14ac:dyDescent="0.35">
      <c r="A2146" t="s">
        <v>4287</v>
      </c>
      <c r="B2146" s="23" t="s">
        <v>6212</v>
      </c>
      <c r="C2146" t="s">
        <v>4329</v>
      </c>
      <c r="D2146" t="s">
        <v>4329</v>
      </c>
      <c r="E2146" s="21">
        <v>10.119999999999999</v>
      </c>
      <c r="L2146" s="23" t="str">
        <f>+_01_CODIGOS_Y_COSTOS_xlsm[[#This Row],[FABRICA]]&amp;_01_CODIGOS_Y_COSTOS_xlsm[[#This Row],[CODIGO]]</f>
        <v>TUDANCA6 X 30</v>
      </c>
    </row>
    <row r="2147" spans="1:12" x14ac:dyDescent="0.35">
      <c r="A2147" t="s">
        <v>4287</v>
      </c>
      <c r="B2147" s="23" t="s">
        <v>6213</v>
      </c>
      <c r="C2147" t="s">
        <v>4330</v>
      </c>
      <c r="D2147" t="s">
        <v>4330</v>
      </c>
      <c r="E2147" s="21">
        <v>12.406000000000001</v>
      </c>
      <c r="L2147" s="23" t="str">
        <f>+_01_CODIGOS_Y_COSTOS_xlsm[[#This Row],[FABRICA]]&amp;_01_CODIGOS_Y_COSTOS_xlsm[[#This Row],[CODIGO]]</f>
        <v>TUDANCA6 X 35</v>
      </c>
    </row>
    <row r="2148" spans="1:12" x14ac:dyDescent="0.35">
      <c r="A2148" t="s">
        <v>4287</v>
      </c>
      <c r="B2148" s="23" t="s">
        <v>6214</v>
      </c>
      <c r="C2148" t="s">
        <v>4331</v>
      </c>
      <c r="D2148" t="s">
        <v>4331</v>
      </c>
      <c r="E2148" s="21">
        <v>13.574</v>
      </c>
      <c r="L2148" s="23" t="str">
        <f>+_01_CODIGOS_Y_COSTOS_xlsm[[#This Row],[FABRICA]]&amp;_01_CODIGOS_Y_COSTOS_xlsm[[#This Row],[CODIGO]]</f>
        <v>TUDANCA6 X 40</v>
      </c>
    </row>
    <row r="2149" spans="1:12" x14ac:dyDescent="0.35">
      <c r="A2149" t="s">
        <v>4287</v>
      </c>
      <c r="B2149" s="23" t="s">
        <v>6215</v>
      </c>
      <c r="C2149" t="s">
        <v>3411</v>
      </c>
      <c r="D2149" t="s">
        <v>3411</v>
      </c>
      <c r="E2149" s="21">
        <v>0</v>
      </c>
      <c r="L2149" s="23" t="str">
        <f>+_01_CODIGOS_Y_COSTOS_xlsm[[#This Row],[FABRICA]]&amp;_01_CODIGOS_Y_COSTOS_xlsm[[#This Row],[CODIGO]]</f>
        <v>TUDANCA6 x 45</v>
      </c>
    </row>
    <row r="2150" spans="1:12" x14ac:dyDescent="0.35">
      <c r="A2150" t="s">
        <v>4287</v>
      </c>
      <c r="B2150" s="23" t="s">
        <v>6216</v>
      </c>
      <c r="C2150" t="s">
        <v>4332</v>
      </c>
      <c r="D2150" t="s">
        <v>4332</v>
      </c>
      <c r="E2150" s="21">
        <v>16.079000000000001</v>
      </c>
      <c r="L2150" s="23" t="str">
        <f>+_01_CODIGOS_Y_COSTOS_xlsm[[#This Row],[FABRICA]]&amp;_01_CODIGOS_Y_COSTOS_xlsm[[#This Row],[CODIGO]]</f>
        <v>TUDANCA6 X 50</v>
      </c>
    </row>
    <row r="2151" spans="1:12" x14ac:dyDescent="0.35">
      <c r="A2151" t="s">
        <v>4287</v>
      </c>
      <c r="B2151" s="23" t="s">
        <v>6217</v>
      </c>
      <c r="C2151" t="s">
        <v>4333</v>
      </c>
      <c r="D2151" t="s">
        <v>4333</v>
      </c>
      <c r="E2151" s="21">
        <v>8.8059999999999992</v>
      </c>
      <c r="L2151" s="23" t="str">
        <f>+_01_CODIGOS_Y_COSTOS_xlsm[[#This Row],[FABRICA]]&amp;_01_CODIGOS_Y_COSTOS_xlsm[[#This Row],[CODIGO]]</f>
        <v>TUDANCA8 X 25</v>
      </c>
    </row>
    <row r="2152" spans="1:12" x14ac:dyDescent="0.35">
      <c r="A2152" t="s">
        <v>4287</v>
      </c>
      <c r="B2152" s="23" t="s">
        <v>6218</v>
      </c>
      <c r="C2152" t="s">
        <v>4334</v>
      </c>
      <c r="D2152" t="s">
        <v>4334</v>
      </c>
      <c r="E2152" s="21">
        <v>8.8059999999999992</v>
      </c>
      <c r="L2152" s="23" t="str">
        <f>+_01_CODIGOS_Y_COSTOS_xlsm[[#This Row],[FABRICA]]&amp;_01_CODIGOS_Y_COSTOS_xlsm[[#This Row],[CODIGO]]</f>
        <v>TUDANCA8 X 30</v>
      </c>
    </row>
    <row r="2153" spans="1:12" x14ac:dyDescent="0.35">
      <c r="A2153" t="s">
        <v>4287</v>
      </c>
      <c r="B2153" s="23" t="s">
        <v>6219</v>
      </c>
      <c r="C2153" t="s">
        <v>4335</v>
      </c>
      <c r="D2153" t="s">
        <v>4335</v>
      </c>
      <c r="E2153" s="21">
        <v>11.141</v>
      </c>
      <c r="L2153" s="23" t="str">
        <f>+_01_CODIGOS_Y_COSTOS_xlsm[[#This Row],[FABRICA]]&amp;_01_CODIGOS_Y_COSTOS_xlsm[[#This Row],[CODIGO]]</f>
        <v>TUDANCA8 X 35</v>
      </c>
    </row>
    <row r="2154" spans="1:12" x14ac:dyDescent="0.35">
      <c r="A2154" t="s">
        <v>4287</v>
      </c>
      <c r="B2154" s="23" t="s">
        <v>6220</v>
      </c>
      <c r="C2154" t="s">
        <v>4336</v>
      </c>
      <c r="D2154" t="s">
        <v>4336</v>
      </c>
      <c r="E2154" s="21">
        <v>12.747</v>
      </c>
      <c r="L2154" s="23" t="str">
        <f>+_01_CODIGOS_Y_COSTOS_xlsm[[#This Row],[FABRICA]]&amp;_01_CODIGOS_Y_COSTOS_xlsm[[#This Row],[CODIGO]]</f>
        <v>TUDANCA8 X 40</v>
      </c>
    </row>
    <row r="2155" spans="1:12" x14ac:dyDescent="0.35">
      <c r="A2155" t="s">
        <v>4287</v>
      </c>
      <c r="B2155" s="23" t="s">
        <v>6221</v>
      </c>
      <c r="C2155" t="s">
        <v>3413</v>
      </c>
      <c r="D2155" t="s">
        <v>3413</v>
      </c>
      <c r="E2155" s="21">
        <v>0</v>
      </c>
      <c r="L2155" s="23" t="str">
        <f>+_01_CODIGOS_Y_COSTOS_xlsm[[#This Row],[FABRICA]]&amp;_01_CODIGOS_Y_COSTOS_xlsm[[#This Row],[CODIGO]]</f>
        <v>TUDANCA8 x 45</v>
      </c>
    </row>
    <row r="2156" spans="1:12" x14ac:dyDescent="0.35">
      <c r="A2156" t="s">
        <v>4287</v>
      </c>
      <c r="B2156" s="23" t="s">
        <v>6222</v>
      </c>
      <c r="C2156" t="s">
        <v>4337</v>
      </c>
      <c r="D2156" t="s">
        <v>4337</v>
      </c>
      <c r="E2156" s="21">
        <v>14.596</v>
      </c>
      <c r="L2156" s="23" t="str">
        <f>+_01_CODIGOS_Y_COSTOS_xlsm[[#This Row],[FABRICA]]&amp;_01_CODIGOS_Y_COSTOS_xlsm[[#This Row],[CODIGO]]</f>
        <v>TUDANCA8 X 50</v>
      </c>
    </row>
    <row r="2157" spans="1:12" x14ac:dyDescent="0.35">
      <c r="A2157" t="s">
        <v>4287</v>
      </c>
      <c r="B2157" s="23" t="s">
        <v>6223</v>
      </c>
      <c r="C2157" t="s">
        <v>6224</v>
      </c>
      <c r="D2157" t="s">
        <v>6224</v>
      </c>
      <c r="E2157" s="21">
        <v>0</v>
      </c>
      <c r="L2157" s="23" t="str">
        <f>+_01_CODIGOS_Y_COSTOS_xlsm[[#This Row],[FABRICA]]&amp;_01_CODIGOS_Y_COSTOS_xlsm[[#This Row],[CODIGO]]</f>
        <v>TUDANCA10 x 25</v>
      </c>
    </row>
    <row r="2158" spans="1:12" x14ac:dyDescent="0.35">
      <c r="A2158" t="s">
        <v>4287</v>
      </c>
      <c r="B2158" s="23" t="s">
        <v>6225</v>
      </c>
      <c r="C2158" t="s">
        <v>4338</v>
      </c>
      <c r="D2158" t="s">
        <v>4338</v>
      </c>
      <c r="E2158" s="21">
        <v>14.45</v>
      </c>
      <c r="L2158" s="23" t="str">
        <f>+_01_CODIGOS_Y_COSTOS_xlsm[[#This Row],[FABRICA]]&amp;_01_CODIGOS_Y_COSTOS_xlsm[[#This Row],[CODIGO]]</f>
        <v>TUDANCA10 X 30</v>
      </c>
    </row>
    <row r="2159" spans="1:12" x14ac:dyDescent="0.35">
      <c r="A2159" t="s">
        <v>4287</v>
      </c>
      <c r="B2159" s="23" t="s">
        <v>6226</v>
      </c>
      <c r="C2159" t="s">
        <v>6227</v>
      </c>
      <c r="D2159" t="s">
        <v>6227</v>
      </c>
      <c r="E2159" s="21">
        <v>0</v>
      </c>
      <c r="L2159" s="23" t="str">
        <f>+_01_CODIGOS_Y_COSTOS_xlsm[[#This Row],[FABRICA]]&amp;_01_CODIGOS_Y_COSTOS_xlsm[[#This Row],[CODIGO]]</f>
        <v>TUDANCA10 x 35</v>
      </c>
    </row>
    <row r="2160" spans="1:12" x14ac:dyDescent="0.35">
      <c r="A2160" t="s">
        <v>4287</v>
      </c>
      <c r="B2160" s="23" t="s">
        <v>6228</v>
      </c>
      <c r="C2160" t="s">
        <v>4339</v>
      </c>
      <c r="D2160" t="s">
        <v>4339</v>
      </c>
      <c r="E2160" s="21">
        <v>18.585000000000001</v>
      </c>
      <c r="L2160" s="23" t="str">
        <f>+_01_CODIGOS_Y_COSTOS_xlsm[[#This Row],[FABRICA]]&amp;_01_CODIGOS_Y_COSTOS_xlsm[[#This Row],[CODIGO]]</f>
        <v>TUDANCA10 X 40</v>
      </c>
    </row>
    <row r="2161" spans="1:12" x14ac:dyDescent="0.35">
      <c r="A2161" t="s">
        <v>4287</v>
      </c>
      <c r="B2161" s="23" t="s">
        <v>6229</v>
      </c>
      <c r="C2161" t="s">
        <v>6230</v>
      </c>
      <c r="D2161" t="s">
        <v>6230</v>
      </c>
      <c r="E2161" s="21">
        <v>0</v>
      </c>
      <c r="L2161" s="23" t="str">
        <f>+_01_CODIGOS_Y_COSTOS_xlsm[[#This Row],[FABRICA]]&amp;_01_CODIGOS_Y_COSTOS_xlsm[[#This Row],[CODIGO]]</f>
        <v>TUDANCA10 x 45</v>
      </c>
    </row>
    <row r="2162" spans="1:12" x14ac:dyDescent="0.35">
      <c r="A2162" t="s">
        <v>4287</v>
      </c>
      <c r="B2162" s="23" t="s">
        <v>6231</v>
      </c>
      <c r="C2162" t="s">
        <v>4340</v>
      </c>
      <c r="D2162" t="s">
        <v>4340</v>
      </c>
      <c r="E2162" s="21">
        <v>20.507000000000001</v>
      </c>
      <c r="L2162" s="23" t="str">
        <f>+_01_CODIGOS_Y_COSTOS_xlsm[[#This Row],[FABRICA]]&amp;_01_CODIGOS_Y_COSTOS_xlsm[[#This Row],[CODIGO]]</f>
        <v>TUDANCA10 X 50</v>
      </c>
    </row>
    <row r="2163" spans="1:12" x14ac:dyDescent="0.35">
      <c r="A2163" t="s">
        <v>4287</v>
      </c>
      <c r="B2163" s="23" t="s">
        <v>6232</v>
      </c>
      <c r="C2163" t="s">
        <v>4929</v>
      </c>
      <c r="D2163" t="s">
        <v>4929</v>
      </c>
      <c r="E2163" s="21">
        <v>0</v>
      </c>
      <c r="L2163" s="23" t="str">
        <f>+_01_CODIGOS_Y_COSTOS_xlsm[[#This Row],[FABRICA]]&amp;_01_CODIGOS_Y_COSTOS_xlsm[[#This Row],[CODIGO]]</f>
        <v>TUDANCA12 x 30</v>
      </c>
    </row>
    <row r="2164" spans="1:12" x14ac:dyDescent="0.35">
      <c r="A2164" t="s">
        <v>4287</v>
      </c>
      <c r="B2164" s="23" t="s">
        <v>6233</v>
      </c>
      <c r="C2164" t="s">
        <v>3006</v>
      </c>
      <c r="D2164" t="s">
        <v>3006</v>
      </c>
      <c r="E2164" s="21">
        <v>0</v>
      </c>
      <c r="L2164" s="23" t="str">
        <f>+_01_CODIGOS_Y_COSTOS_xlsm[[#This Row],[FABRICA]]&amp;_01_CODIGOS_Y_COSTOS_xlsm[[#This Row],[CODIGO]]</f>
        <v>TUDANCA12 x 40</v>
      </c>
    </row>
    <row r="2165" spans="1:12" x14ac:dyDescent="0.35">
      <c r="A2165" t="s">
        <v>4287</v>
      </c>
      <c r="B2165" s="23" t="s">
        <v>6234</v>
      </c>
      <c r="C2165" t="s">
        <v>4341</v>
      </c>
      <c r="D2165" t="s">
        <v>4341</v>
      </c>
      <c r="E2165" s="21">
        <v>27.770700000000001</v>
      </c>
      <c r="L2165" s="23" t="str">
        <f>+_01_CODIGOS_Y_COSTOS_xlsm[[#This Row],[FABRICA]]&amp;_01_CODIGOS_Y_COSTOS_xlsm[[#This Row],[CODIGO]]</f>
        <v>TUDANCA12 X 50</v>
      </c>
    </row>
    <row r="2166" spans="1:12" x14ac:dyDescent="0.35">
      <c r="A2166" t="s">
        <v>4287</v>
      </c>
      <c r="B2166" s="23" t="s">
        <v>6235</v>
      </c>
      <c r="C2166" t="s">
        <v>5638</v>
      </c>
      <c r="D2166" t="s">
        <v>5638</v>
      </c>
      <c r="E2166" s="21">
        <v>0</v>
      </c>
      <c r="L2166" s="23" t="str">
        <f>+_01_CODIGOS_Y_COSTOS_xlsm[[#This Row],[FABRICA]]&amp;_01_CODIGOS_Y_COSTOS_xlsm[[#This Row],[CODIGO]]</f>
        <v>TUDANCA12 x 60</v>
      </c>
    </row>
    <row r="2167" spans="1:12" x14ac:dyDescent="0.35">
      <c r="A2167" t="s">
        <v>4287</v>
      </c>
      <c r="B2167" s="23" t="s">
        <v>6236</v>
      </c>
      <c r="C2167" t="s">
        <v>6237</v>
      </c>
      <c r="D2167" t="s">
        <v>6238</v>
      </c>
      <c r="E2167" s="21">
        <v>407</v>
      </c>
      <c r="L2167" s="23" t="str">
        <f>+_01_CODIGOS_Y_COSTOS_xlsm[[#This Row],[FABRICA]]&amp;_01_CODIGOS_Y_COSTOS_xlsm[[#This Row],[CODIGO]]</f>
        <v>TUDANCAVarilla Ø4</v>
      </c>
    </row>
    <row r="2168" spans="1:12" x14ac:dyDescent="0.35">
      <c r="A2168" t="s">
        <v>4287</v>
      </c>
      <c r="B2168" s="23" t="s">
        <v>3414</v>
      </c>
      <c r="C2168" t="s">
        <v>9173</v>
      </c>
      <c r="D2168" t="s">
        <v>9174</v>
      </c>
      <c r="E2168" s="21">
        <v>407</v>
      </c>
      <c r="L2168" s="23" t="str">
        <f>+_01_CODIGOS_Y_COSTOS_xlsm[[#This Row],[FABRICA]]&amp;_01_CODIGOS_Y_COSTOS_xlsm[[#This Row],[CODIGO]]</f>
        <v>TUDANCAVarilla 6mm</v>
      </c>
    </row>
    <row r="2169" spans="1:12" x14ac:dyDescent="0.35">
      <c r="A2169" t="s">
        <v>4287</v>
      </c>
      <c r="B2169" s="23" t="s">
        <v>3416</v>
      </c>
      <c r="C2169" t="s">
        <v>9175</v>
      </c>
      <c r="D2169" t="s">
        <v>9176</v>
      </c>
      <c r="E2169" s="21">
        <v>463</v>
      </c>
      <c r="L2169" s="23" t="str">
        <f>+_01_CODIGOS_Y_COSTOS_xlsm[[#This Row],[FABRICA]]&amp;_01_CODIGOS_Y_COSTOS_xlsm[[#This Row],[CODIGO]]</f>
        <v>TUDANCAVarilla 8mm</v>
      </c>
    </row>
    <row r="2170" spans="1:12" x14ac:dyDescent="0.35">
      <c r="A2170" t="s">
        <v>4287</v>
      </c>
      <c r="B2170" s="23" t="s">
        <v>3418</v>
      </c>
      <c r="C2170" t="s">
        <v>9177</v>
      </c>
      <c r="D2170" t="s">
        <v>9178</v>
      </c>
      <c r="E2170" s="21">
        <v>486</v>
      </c>
      <c r="L2170" s="23" t="str">
        <f>+_01_CODIGOS_Y_COSTOS_xlsm[[#This Row],[FABRICA]]&amp;_01_CODIGOS_Y_COSTOS_xlsm[[#This Row],[CODIGO]]</f>
        <v>TUDANCAVarilla 10mm</v>
      </c>
    </row>
    <row r="2171" spans="1:12" x14ac:dyDescent="0.35">
      <c r="A2171" t="s">
        <v>4287</v>
      </c>
      <c r="B2171" s="23" t="s">
        <v>6242</v>
      </c>
      <c r="C2171" t="s">
        <v>6243</v>
      </c>
      <c r="D2171" t="s">
        <v>6244</v>
      </c>
      <c r="E2171" s="21">
        <v>562</v>
      </c>
      <c r="L2171" s="23" t="str">
        <f>+_01_CODIGOS_Y_COSTOS_xlsm[[#This Row],[FABRICA]]&amp;_01_CODIGOS_Y_COSTOS_xlsm[[#This Row],[CODIGO]]</f>
        <v>TUDANCAVarilla Ø12</v>
      </c>
    </row>
    <row r="2172" spans="1:12" x14ac:dyDescent="0.35">
      <c r="A2172" t="s">
        <v>4276</v>
      </c>
      <c r="B2172" s="23" t="s">
        <v>3420</v>
      </c>
      <c r="C2172" t="s">
        <v>9179</v>
      </c>
      <c r="D2172" t="s">
        <v>9180</v>
      </c>
      <c r="E2172" s="21">
        <v>17.564499999999999</v>
      </c>
      <c r="L2172" s="23" t="str">
        <f>+_01_CODIGOS_Y_COSTOS_xlsm[[#This Row],[FABRICA]]&amp;_01_CODIGOS_Y_COSTOS_xlsm[[#This Row],[CODIGO]]</f>
        <v>OTIA04281.2</v>
      </c>
    </row>
    <row r="2173" spans="1:12" x14ac:dyDescent="0.35">
      <c r="A2173" t="s">
        <v>4276</v>
      </c>
      <c r="B2173" s="23" t="s">
        <v>3423</v>
      </c>
      <c r="C2173" t="s">
        <v>9181</v>
      </c>
      <c r="D2173" t="s">
        <v>9182</v>
      </c>
      <c r="E2173" s="21">
        <v>6.9672999999999998</v>
      </c>
      <c r="L2173" s="23" t="str">
        <f>+_01_CODIGOS_Y_COSTOS_xlsm[[#This Row],[FABRICA]]&amp;_01_CODIGOS_Y_COSTOS_xlsm[[#This Row],[CODIGO]]</f>
        <v>OTIA04201.5</v>
      </c>
    </row>
    <row r="2174" spans="1:12" x14ac:dyDescent="0.35">
      <c r="A2174" t="s">
        <v>4276</v>
      </c>
      <c r="B2174" s="23" t="s">
        <v>3425</v>
      </c>
      <c r="C2174" t="s">
        <v>9183</v>
      </c>
      <c r="D2174" t="s">
        <v>9184</v>
      </c>
      <c r="E2174" s="21">
        <v>12.1135</v>
      </c>
      <c r="L2174" s="23" t="str">
        <f>+_01_CODIGOS_Y_COSTOS_xlsm[[#This Row],[FABRICA]]&amp;_01_CODIGOS_Y_COSTOS_xlsm[[#This Row],[CODIGO]]</f>
        <v>OTIA04201.9</v>
      </c>
    </row>
    <row r="2175" spans="1:12" x14ac:dyDescent="0.35">
      <c r="A2175" t="s">
        <v>4276</v>
      </c>
      <c r="B2175" s="23" t="s">
        <v>3427</v>
      </c>
      <c r="C2175" t="s">
        <v>9185</v>
      </c>
      <c r="D2175" t="s">
        <v>9186</v>
      </c>
      <c r="E2175" s="21">
        <v>10.033200000000001</v>
      </c>
      <c r="L2175" s="23" t="str">
        <f>+_01_CODIGOS_Y_COSTOS_xlsm[[#This Row],[FABRICA]]&amp;_01_CODIGOS_Y_COSTOS_xlsm[[#This Row],[CODIGO]]</f>
        <v>OTIA04202.3</v>
      </c>
    </row>
    <row r="2176" spans="1:12" x14ac:dyDescent="0.35">
      <c r="A2176" t="s">
        <v>4276</v>
      </c>
      <c r="B2176" s="23" t="s">
        <v>3429</v>
      </c>
      <c r="C2176" t="s">
        <v>7357</v>
      </c>
      <c r="D2176" t="s">
        <v>9187</v>
      </c>
      <c r="E2176" s="21">
        <v>10.335599999999999</v>
      </c>
      <c r="L2176" s="23" t="str">
        <f>+_01_CODIGOS_Y_COSTOS_xlsm[[#This Row],[FABRICA]]&amp;_01_CODIGOS_Y_COSTOS_xlsm[[#This Row],[CODIGO]]</f>
        <v>OTIA04203.2</v>
      </c>
    </row>
    <row r="2177" spans="1:12" x14ac:dyDescent="0.35">
      <c r="A2177" t="s">
        <v>4276</v>
      </c>
      <c r="B2177" s="23" t="s">
        <v>3431</v>
      </c>
      <c r="C2177" t="s">
        <v>9735</v>
      </c>
      <c r="D2177" t="s">
        <v>9188</v>
      </c>
      <c r="E2177" s="21">
        <v>12.900600000000001</v>
      </c>
      <c r="L2177" s="23" t="str">
        <f>+_01_CODIGOS_Y_COSTOS_xlsm[[#This Row],[FABRICA]]&amp;_01_CODIGOS_Y_COSTOS_xlsm[[#This Row],[CODIGO]]</f>
        <v>OTIA04204H</v>
      </c>
    </row>
    <row r="2178" spans="1:12" x14ac:dyDescent="0.35">
      <c r="A2178" t="s">
        <v>4276</v>
      </c>
      <c r="B2178" s="23" t="s">
        <v>3433</v>
      </c>
      <c r="C2178" t="s">
        <v>7358</v>
      </c>
      <c r="D2178" t="s">
        <v>9189</v>
      </c>
      <c r="E2178" s="21">
        <v>16.6752</v>
      </c>
      <c r="L2178" s="23" t="str">
        <f>+_01_CODIGOS_Y_COSTOS_xlsm[[#This Row],[FABRICA]]&amp;_01_CODIGOS_Y_COSTOS_xlsm[[#This Row],[CODIGO]]</f>
        <v>OTIA04205</v>
      </c>
    </row>
    <row r="2179" spans="1:12" x14ac:dyDescent="0.35">
      <c r="A2179" t="s">
        <v>4276</v>
      </c>
      <c r="B2179" s="23" t="s">
        <v>3435</v>
      </c>
      <c r="C2179" t="s">
        <v>7359</v>
      </c>
      <c r="D2179" t="s">
        <v>9190</v>
      </c>
      <c r="E2179" s="21">
        <v>16.183800000000002</v>
      </c>
      <c r="L2179" s="23" t="str">
        <f>+_01_CODIGOS_Y_COSTOS_xlsm[[#This Row],[FABRICA]]&amp;_01_CODIGOS_Y_COSTOS_xlsm[[#This Row],[CODIGO]]</f>
        <v>OTIA04206H</v>
      </c>
    </row>
    <row r="2180" spans="1:12" x14ac:dyDescent="0.35">
      <c r="A2180" t="s">
        <v>4276</v>
      </c>
      <c r="B2180" s="23" t="s">
        <v>3437</v>
      </c>
      <c r="C2180" t="s">
        <v>9736</v>
      </c>
      <c r="D2180" t="s">
        <v>9191</v>
      </c>
      <c r="E2180" s="21">
        <v>24.03</v>
      </c>
      <c r="L2180" s="23" t="str">
        <f>+_01_CODIGOS_Y_COSTOS_xlsm[[#This Row],[FABRICA]]&amp;_01_CODIGOS_Y_COSTOS_xlsm[[#This Row],[CODIGO]]</f>
        <v>OTIA04207H</v>
      </c>
    </row>
    <row r="2181" spans="1:12" x14ac:dyDescent="0.35">
      <c r="A2181" t="s">
        <v>4276</v>
      </c>
      <c r="B2181" s="23" t="s">
        <v>3439</v>
      </c>
      <c r="C2181" t="s">
        <v>9192</v>
      </c>
      <c r="D2181" t="s">
        <v>9193</v>
      </c>
      <c r="E2181" s="21">
        <v>31.158000000000001</v>
      </c>
      <c r="L2181" s="23" t="str">
        <f>+_01_CODIGOS_Y_COSTOS_xlsm[[#This Row],[FABRICA]]&amp;_01_CODIGOS_Y_COSTOS_xlsm[[#This Row],[CODIGO]]</f>
        <v>OTIA04208H</v>
      </c>
    </row>
    <row r="2182" spans="1:12" x14ac:dyDescent="0.35">
      <c r="A2182" t="s">
        <v>4276</v>
      </c>
      <c r="B2182" s="23" t="s">
        <v>3441</v>
      </c>
      <c r="C2182" t="s">
        <v>7360</v>
      </c>
      <c r="D2182" t="s">
        <v>9194</v>
      </c>
      <c r="E2182" s="21">
        <v>42.508800000000001</v>
      </c>
      <c r="L2182" s="23" t="str">
        <f>+_01_CODIGOS_Y_COSTOS_xlsm[[#This Row],[FABRICA]]&amp;_01_CODIGOS_Y_COSTOS_xlsm[[#This Row],[CODIGO]]</f>
        <v>OTIA04209H</v>
      </c>
    </row>
    <row r="2183" spans="1:12" x14ac:dyDescent="0.35">
      <c r="A2183" t="s">
        <v>4276</v>
      </c>
      <c r="B2183" s="23" t="s">
        <v>3443</v>
      </c>
      <c r="C2183" t="s">
        <v>9195</v>
      </c>
      <c r="D2183" t="s">
        <v>9196</v>
      </c>
      <c r="E2183" s="21">
        <v>59.4</v>
      </c>
      <c r="L2183" s="23" t="str">
        <f>+_01_CODIGOS_Y_COSTOS_xlsm[[#This Row],[FABRICA]]&amp;_01_CODIGOS_Y_COSTOS_xlsm[[#This Row],[CODIGO]]</f>
        <v>OTIA042010</v>
      </c>
    </row>
    <row r="2184" spans="1:12" x14ac:dyDescent="0.35">
      <c r="A2184" t="s">
        <v>4276</v>
      </c>
      <c r="B2184" s="23" t="s">
        <v>3445</v>
      </c>
      <c r="C2184" t="s">
        <v>7361</v>
      </c>
      <c r="D2184" t="s">
        <v>9197</v>
      </c>
      <c r="E2184" s="21">
        <v>79.164000000000001</v>
      </c>
      <c r="L2184" s="23" t="str">
        <f>+_01_CODIGOS_Y_COSTOS_xlsm[[#This Row],[FABRICA]]&amp;_01_CODIGOS_Y_COSTOS_xlsm[[#This Row],[CODIGO]]</f>
        <v>OTIA042012</v>
      </c>
    </row>
    <row r="2185" spans="1:12" x14ac:dyDescent="0.35">
      <c r="A2185" t="s">
        <v>4276</v>
      </c>
      <c r="B2185" s="23" t="s">
        <v>3447</v>
      </c>
      <c r="C2185" t="s">
        <v>7362</v>
      </c>
      <c r="D2185" t="s">
        <v>9198</v>
      </c>
      <c r="E2185" s="21">
        <v>152.06399999999999</v>
      </c>
      <c r="L2185" s="23" t="str">
        <f>+_01_CODIGOS_Y_COSTOS_xlsm[[#This Row],[FABRICA]]&amp;_01_CODIGOS_Y_COSTOS_xlsm[[#This Row],[CODIGO]]</f>
        <v>OTIA042015</v>
      </c>
    </row>
    <row r="2186" spans="1:12" x14ac:dyDescent="0.35">
      <c r="A2186" t="s">
        <v>4276</v>
      </c>
      <c r="B2186" s="23" t="s">
        <v>6245</v>
      </c>
      <c r="C2186" t="s">
        <v>9199</v>
      </c>
      <c r="D2186" t="s">
        <v>5135</v>
      </c>
      <c r="E2186" s="21">
        <v>213.94069999999999</v>
      </c>
      <c r="L2186" s="23" t="str">
        <f>+_01_CODIGOS_Y_COSTOS_xlsm[[#This Row],[FABRICA]]&amp;_01_CODIGOS_Y_COSTOS_xlsm[[#This Row],[CODIGO]]</f>
        <v>OTIA042019</v>
      </c>
    </row>
    <row r="2187" spans="1:12" x14ac:dyDescent="0.35">
      <c r="A2187" t="s">
        <v>4276</v>
      </c>
      <c r="B2187" s="23" t="s">
        <v>3449</v>
      </c>
      <c r="C2187" t="s">
        <v>9200</v>
      </c>
      <c r="D2187" t="s">
        <v>9201</v>
      </c>
      <c r="E2187" s="21">
        <v>15.741</v>
      </c>
      <c r="L2187" s="23" t="str">
        <f>+_01_CODIGOS_Y_COSTOS_xlsm[[#This Row],[FABRICA]]&amp;_01_CODIGOS_Y_COSTOS_xlsm[[#This Row],[CODIGO]]</f>
        <v>OTIA07503-11.3H</v>
      </c>
    </row>
    <row r="2188" spans="1:12" x14ac:dyDescent="0.35">
      <c r="A2188" t="s">
        <v>4276</v>
      </c>
      <c r="B2188" s="23" t="s">
        <v>3453</v>
      </c>
      <c r="C2188" t="s">
        <v>7363</v>
      </c>
      <c r="D2188" t="s">
        <v>9202</v>
      </c>
      <c r="E2188" s="21">
        <v>15.741</v>
      </c>
      <c r="L2188" s="23" t="str">
        <f>+_01_CODIGOS_Y_COSTOS_xlsm[[#This Row],[FABRICA]]&amp;_01_CODIGOS_Y_COSTOS_xlsm[[#This Row],[CODIGO]]</f>
        <v>OTIA07504-11.3H</v>
      </c>
    </row>
    <row r="2189" spans="1:12" x14ac:dyDescent="0.35">
      <c r="A2189" t="s">
        <v>4276</v>
      </c>
      <c r="B2189" s="23" t="s">
        <v>3456</v>
      </c>
      <c r="C2189" t="s">
        <v>9737</v>
      </c>
      <c r="D2189" t="s">
        <v>9203</v>
      </c>
      <c r="E2189" s="21">
        <v>15.741</v>
      </c>
      <c r="L2189" s="23" t="str">
        <f>+_01_CODIGOS_Y_COSTOS_xlsm[[#This Row],[FABRICA]]&amp;_01_CODIGOS_Y_COSTOS_xlsm[[#This Row],[CODIGO]]</f>
        <v>OTIA07505-11.3H</v>
      </c>
    </row>
    <row r="2190" spans="1:12" x14ac:dyDescent="0.35">
      <c r="A2190" t="s">
        <v>4276</v>
      </c>
      <c r="B2190" s="23" t="s">
        <v>3459</v>
      </c>
      <c r="C2190" t="s">
        <v>9738</v>
      </c>
      <c r="D2190" t="s">
        <v>9204</v>
      </c>
      <c r="E2190" s="21">
        <v>23.608799999999999</v>
      </c>
      <c r="L2190" s="23" t="str">
        <f>+_01_CODIGOS_Y_COSTOS_xlsm[[#This Row],[FABRICA]]&amp;_01_CODIGOS_Y_COSTOS_xlsm[[#This Row],[CODIGO]]</f>
        <v>OTIA07506-15H</v>
      </c>
    </row>
    <row r="2191" spans="1:12" x14ac:dyDescent="0.35">
      <c r="A2191" t="s">
        <v>4276</v>
      </c>
      <c r="B2191" s="23" t="s">
        <v>3461</v>
      </c>
      <c r="C2191" t="s">
        <v>7364</v>
      </c>
      <c r="D2191" t="s">
        <v>9205</v>
      </c>
      <c r="E2191" s="21">
        <v>25.876799999999999</v>
      </c>
      <c r="L2191" s="23" t="str">
        <f>+_01_CODIGOS_Y_COSTOS_xlsm[[#This Row],[FABRICA]]&amp;_01_CODIGOS_Y_COSTOS_xlsm[[#This Row],[CODIGO]]</f>
        <v>OTIA07507-15</v>
      </c>
    </row>
    <row r="2192" spans="1:12" x14ac:dyDescent="0.35">
      <c r="A2192" t="s">
        <v>4276</v>
      </c>
      <c r="B2192" s="23" t="s">
        <v>3464</v>
      </c>
      <c r="C2192" t="s">
        <v>7365</v>
      </c>
      <c r="D2192" t="s">
        <v>9206</v>
      </c>
      <c r="E2192" s="21">
        <v>25.876799999999999</v>
      </c>
      <c r="L2192" s="23" t="str">
        <f>+_01_CODIGOS_Y_COSTOS_xlsm[[#This Row],[FABRICA]]&amp;_01_CODIGOS_Y_COSTOS_xlsm[[#This Row],[CODIGO]]</f>
        <v>OTIA07508-15</v>
      </c>
    </row>
    <row r="2193" spans="1:12" x14ac:dyDescent="0.35">
      <c r="A2193" t="s">
        <v>4276</v>
      </c>
      <c r="B2193" s="23" t="s">
        <v>3467</v>
      </c>
      <c r="C2193" t="s">
        <v>7366</v>
      </c>
      <c r="D2193" t="s">
        <v>9207</v>
      </c>
      <c r="E2193" s="21">
        <v>34.0578</v>
      </c>
      <c r="L2193" s="23" t="str">
        <f>+_01_CODIGOS_Y_COSTOS_xlsm[[#This Row],[FABRICA]]&amp;_01_CODIGOS_Y_COSTOS_xlsm[[#This Row],[CODIGO]]</f>
        <v>OTIA07509-18</v>
      </c>
    </row>
    <row r="2194" spans="1:12" x14ac:dyDescent="0.35">
      <c r="A2194" t="s">
        <v>4276</v>
      </c>
      <c r="B2194" s="23" t="s">
        <v>3470</v>
      </c>
      <c r="C2194" t="s">
        <v>7367</v>
      </c>
      <c r="D2194" t="s">
        <v>9208</v>
      </c>
      <c r="E2194" s="21">
        <v>34.020000000000003</v>
      </c>
      <c r="L2194" s="23" t="str">
        <f>+_01_CODIGOS_Y_COSTOS_xlsm[[#This Row],[FABRICA]]&amp;_01_CODIGOS_Y_COSTOS_xlsm[[#This Row],[CODIGO]]</f>
        <v>OTIA075010-18</v>
      </c>
    </row>
    <row r="2195" spans="1:12" x14ac:dyDescent="0.35">
      <c r="A2195" t="s">
        <v>4276</v>
      </c>
      <c r="B2195" s="23" t="s">
        <v>3472</v>
      </c>
      <c r="C2195" t="s">
        <v>7368</v>
      </c>
      <c r="D2195" t="s">
        <v>9209</v>
      </c>
      <c r="E2195" s="21">
        <v>59.292000000000002</v>
      </c>
      <c r="L2195" s="23" t="str">
        <f>+_01_CODIGOS_Y_COSTOS_xlsm[[#This Row],[FABRICA]]&amp;_01_CODIGOS_Y_COSTOS_xlsm[[#This Row],[CODIGO]]</f>
        <v>OTIA075011-21H</v>
      </c>
    </row>
    <row r="2196" spans="1:12" x14ac:dyDescent="0.35">
      <c r="A2196" t="s">
        <v>4276</v>
      </c>
      <c r="B2196" s="23" t="s">
        <v>3475</v>
      </c>
      <c r="C2196" t="s">
        <v>7369</v>
      </c>
      <c r="D2196" t="s">
        <v>9210</v>
      </c>
      <c r="E2196" s="21">
        <v>59.292000000000002</v>
      </c>
      <c r="L2196" s="23" t="str">
        <f>+_01_CODIGOS_Y_COSTOS_xlsm[[#This Row],[FABRICA]]&amp;_01_CODIGOS_Y_COSTOS_xlsm[[#This Row],[CODIGO]]</f>
        <v>OTIA075012-21H</v>
      </c>
    </row>
    <row r="2197" spans="1:12" x14ac:dyDescent="0.35">
      <c r="A2197" t="s">
        <v>4276</v>
      </c>
      <c r="B2197" s="23" t="s">
        <v>3477</v>
      </c>
      <c r="C2197" t="s">
        <v>9211</v>
      </c>
      <c r="D2197" t="s">
        <v>9212</v>
      </c>
      <c r="E2197" s="21">
        <v>30.753</v>
      </c>
      <c r="L2197" s="23" t="str">
        <f>+_01_CODIGOS_Y_COSTOS_xlsm[[#This Row],[FABRICA]]&amp;_01_CODIGOS_Y_COSTOS_xlsm[[#This Row],[CODIGO]]</f>
        <v>OTIA07509.5-18H</v>
      </c>
    </row>
    <row r="2198" spans="1:12" x14ac:dyDescent="0.35">
      <c r="A2198" t="s">
        <v>4276</v>
      </c>
      <c r="B2198" s="23" t="s">
        <v>3479</v>
      </c>
      <c r="C2198" t="s">
        <v>9213</v>
      </c>
      <c r="D2198" t="s">
        <v>9214</v>
      </c>
      <c r="E2198" s="21">
        <v>64.043999999999997</v>
      </c>
      <c r="L2198" s="23" t="str">
        <f>+_01_CODIGOS_Y_COSTOS_xlsm[[#This Row],[FABRICA]]&amp;_01_CODIGOS_Y_COSTOS_xlsm[[#This Row],[CODIGO]]</f>
        <v>OTIA075010-21</v>
      </c>
    </row>
    <row r="2199" spans="1:12" x14ac:dyDescent="0.35">
      <c r="A2199" t="s">
        <v>4276</v>
      </c>
      <c r="B2199" s="23" t="s">
        <v>3481</v>
      </c>
      <c r="C2199" t="s">
        <v>7369</v>
      </c>
      <c r="D2199" t="s">
        <v>9210</v>
      </c>
      <c r="E2199" s="21">
        <v>59.292000000000002</v>
      </c>
      <c r="L2199" s="23" t="str">
        <f>+_01_CODIGOS_Y_COSTOS_xlsm[[#This Row],[FABRICA]]&amp;_01_CODIGOS_Y_COSTOS_xlsm[[#This Row],[CODIGO]]</f>
        <v>OTIA075012-21H</v>
      </c>
    </row>
    <row r="2200" spans="1:12" x14ac:dyDescent="0.35">
      <c r="A2200" t="s">
        <v>4288</v>
      </c>
      <c r="B2200" s="23" t="s">
        <v>3483</v>
      </c>
      <c r="C2200" t="s">
        <v>4342</v>
      </c>
      <c r="D2200" t="s">
        <v>9215</v>
      </c>
      <c r="E2200" s="21">
        <v>321.98349999999999</v>
      </c>
      <c r="L2200" s="23" t="str">
        <f>+_01_CODIGOS_Y_COSTOS_xlsm[[#This Row],[FABRICA]]&amp;_01_CODIGOS_Y_COSTOS_xlsm[[#This Row],[CODIGO]]</f>
        <v>BAIGORRIAB-01-014</v>
      </c>
    </row>
    <row r="2201" spans="1:12" x14ac:dyDescent="0.35">
      <c r="A2201" t="s">
        <v>4288</v>
      </c>
      <c r="B2201" s="23" t="s">
        <v>3485</v>
      </c>
      <c r="C2201" t="s">
        <v>4343</v>
      </c>
      <c r="D2201" t="s">
        <v>9216</v>
      </c>
      <c r="E2201" s="21">
        <v>321.98349999999999</v>
      </c>
      <c r="L2201" s="23" t="str">
        <f>+_01_CODIGOS_Y_COSTOS_xlsm[[#This Row],[FABRICA]]&amp;_01_CODIGOS_Y_COSTOS_xlsm[[#This Row],[CODIGO]]</f>
        <v>BAIGORRIAB-01-016</v>
      </c>
    </row>
    <row r="2202" spans="1:12" x14ac:dyDescent="0.35">
      <c r="A2202" t="s">
        <v>4288</v>
      </c>
      <c r="B2202" s="23" t="s">
        <v>3486</v>
      </c>
      <c r="C2202" t="s">
        <v>4344</v>
      </c>
      <c r="D2202" t="s">
        <v>9217</v>
      </c>
      <c r="E2202" s="21">
        <v>321.98349999999999</v>
      </c>
      <c r="L2202" s="23" t="str">
        <f>+_01_CODIGOS_Y_COSTOS_xlsm[[#This Row],[FABRICA]]&amp;_01_CODIGOS_Y_COSTOS_xlsm[[#This Row],[CODIGO]]</f>
        <v>BAIGORRIAB-01-018</v>
      </c>
    </row>
    <row r="2203" spans="1:12" x14ac:dyDescent="0.35">
      <c r="A2203" t="s">
        <v>4288</v>
      </c>
      <c r="B2203" s="23" t="s">
        <v>3487</v>
      </c>
      <c r="C2203" t="s">
        <v>4345</v>
      </c>
      <c r="D2203" t="s">
        <v>9218</v>
      </c>
      <c r="E2203" s="21">
        <v>321.98349999999999</v>
      </c>
      <c r="L2203" s="23" t="str">
        <f>+_01_CODIGOS_Y_COSTOS_xlsm[[#This Row],[FABRICA]]&amp;_01_CODIGOS_Y_COSTOS_xlsm[[#This Row],[CODIGO]]</f>
        <v>BAIGORRIAB-01-020</v>
      </c>
    </row>
    <row r="2204" spans="1:12" x14ac:dyDescent="0.35">
      <c r="A2204" t="s">
        <v>4288</v>
      </c>
      <c r="B2204" s="23" t="s">
        <v>3488</v>
      </c>
      <c r="C2204" t="s">
        <v>4346</v>
      </c>
      <c r="D2204" t="s">
        <v>9219</v>
      </c>
      <c r="E2204" s="21">
        <v>321.98349999999999</v>
      </c>
      <c r="L2204" s="23" t="str">
        <f>+_01_CODIGOS_Y_COSTOS_xlsm[[#This Row],[FABRICA]]&amp;_01_CODIGOS_Y_COSTOS_xlsm[[#This Row],[CODIGO]]</f>
        <v>BAIGORRIAB-01-022</v>
      </c>
    </row>
    <row r="2205" spans="1:12" x14ac:dyDescent="0.35">
      <c r="A2205" t="s">
        <v>4288</v>
      </c>
      <c r="B2205" s="23" t="s">
        <v>3489</v>
      </c>
      <c r="C2205" t="s">
        <v>4347</v>
      </c>
      <c r="D2205" t="s">
        <v>9220</v>
      </c>
      <c r="E2205" s="21">
        <v>345.54259999999999</v>
      </c>
      <c r="L2205" s="23" t="str">
        <f>+_01_CODIGOS_Y_COSTOS_xlsm[[#This Row],[FABRICA]]&amp;_01_CODIGOS_Y_COSTOS_xlsm[[#This Row],[CODIGO]]</f>
        <v>BAIGORRIAB-01-024</v>
      </c>
    </row>
    <row r="2206" spans="1:12" x14ac:dyDescent="0.35">
      <c r="A2206" t="s">
        <v>4288</v>
      </c>
      <c r="B2206" s="23" t="s">
        <v>3490</v>
      </c>
      <c r="C2206" t="s">
        <v>4348</v>
      </c>
      <c r="D2206" t="s">
        <v>9221</v>
      </c>
      <c r="E2206" s="21">
        <v>424.65789999999998</v>
      </c>
      <c r="L2206" s="23" t="str">
        <f>+_01_CODIGOS_Y_COSTOS_xlsm[[#This Row],[FABRICA]]&amp;_01_CODIGOS_Y_COSTOS_xlsm[[#This Row],[CODIGO]]</f>
        <v>BAIGORRIAB-01-028</v>
      </c>
    </row>
    <row r="2207" spans="1:12" x14ac:dyDescent="0.35">
      <c r="A2207" t="s">
        <v>4288</v>
      </c>
      <c r="B2207" s="23" t="s">
        <v>3491</v>
      </c>
      <c r="C2207" t="s">
        <v>4349</v>
      </c>
      <c r="D2207" t="s">
        <v>9222</v>
      </c>
      <c r="E2207" s="21">
        <v>494.46460000000002</v>
      </c>
      <c r="L2207" s="23" t="str">
        <f>+_01_CODIGOS_Y_COSTOS_xlsm[[#This Row],[FABRICA]]&amp;_01_CODIGOS_Y_COSTOS_xlsm[[#This Row],[CODIGO]]</f>
        <v>BAIGORRIAB-01-032</v>
      </c>
    </row>
    <row r="2208" spans="1:12" x14ac:dyDescent="0.35">
      <c r="A2208" t="s">
        <v>4288</v>
      </c>
      <c r="B2208" s="23" t="s">
        <v>3492</v>
      </c>
      <c r="C2208" t="s">
        <v>4350</v>
      </c>
      <c r="D2208" t="s">
        <v>9223</v>
      </c>
      <c r="E2208" s="21">
        <v>558.45420000000001</v>
      </c>
      <c r="L2208" s="23" t="str">
        <f>+_01_CODIGOS_Y_COSTOS_xlsm[[#This Row],[FABRICA]]&amp;_01_CODIGOS_Y_COSTOS_xlsm[[#This Row],[CODIGO]]</f>
        <v>BAIGORRIAB-01-034</v>
      </c>
    </row>
    <row r="2209" spans="1:12" x14ac:dyDescent="0.35">
      <c r="A2209" t="s">
        <v>4288</v>
      </c>
      <c r="B2209" s="23" t="s">
        <v>3493</v>
      </c>
      <c r="C2209" t="s">
        <v>4351</v>
      </c>
      <c r="D2209" t="s">
        <v>9224</v>
      </c>
      <c r="E2209" s="21">
        <v>631.17179999999996</v>
      </c>
      <c r="L2209" s="23" t="str">
        <f>+_01_CODIGOS_Y_COSTOS_xlsm[[#This Row],[FABRICA]]&amp;_01_CODIGOS_Y_COSTOS_xlsm[[#This Row],[CODIGO]]</f>
        <v>BAIGORRIAB-01-036</v>
      </c>
    </row>
    <row r="2210" spans="1:12" x14ac:dyDescent="0.35">
      <c r="A2210" t="s">
        <v>4288</v>
      </c>
      <c r="B2210" s="23" t="s">
        <v>3495</v>
      </c>
      <c r="C2210" t="s">
        <v>4352</v>
      </c>
      <c r="D2210" t="s">
        <v>9225</v>
      </c>
      <c r="E2210" s="21">
        <v>689.34410000000003</v>
      </c>
      <c r="L2210" s="23" t="str">
        <f>+_01_CODIGOS_Y_COSTOS_xlsm[[#This Row],[FABRICA]]&amp;_01_CODIGOS_Y_COSTOS_xlsm[[#This Row],[CODIGO]]</f>
        <v>BAIGORRIAB-01-038</v>
      </c>
    </row>
    <row r="2211" spans="1:12" x14ac:dyDescent="0.35">
      <c r="A2211" t="s">
        <v>4288</v>
      </c>
      <c r="B2211" s="23" t="s">
        <v>3497</v>
      </c>
      <c r="C2211" t="s">
        <v>4353</v>
      </c>
      <c r="D2211" t="s">
        <v>9226</v>
      </c>
      <c r="E2211" s="21">
        <v>332.721</v>
      </c>
      <c r="L2211" s="23" t="str">
        <f>+_01_CODIGOS_Y_COSTOS_xlsm[[#This Row],[FABRICA]]&amp;_01_CODIGOS_Y_COSTOS_xlsm[[#This Row],[CODIGO]]</f>
        <v>BAIGORRIAB-01-048</v>
      </c>
    </row>
    <row r="2212" spans="1:12" x14ac:dyDescent="0.35">
      <c r="A2212" t="s">
        <v>4288</v>
      </c>
      <c r="B2212" s="23" t="s">
        <v>3499</v>
      </c>
      <c r="C2212" t="s">
        <v>4354</v>
      </c>
      <c r="D2212" t="s">
        <v>9227</v>
      </c>
      <c r="E2212" s="21">
        <v>332.721</v>
      </c>
      <c r="L2212" s="23" t="str">
        <f>+_01_CODIGOS_Y_COSTOS_xlsm[[#This Row],[FABRICA]]&amp;_01_CODIGOS_Y_COSTOS_xlsm[[#This Row],[CODIGO]]</f>
        <v>BAIGORRIAB-01-050</v>
      </c>
    </row>
    <row r="2213" spans="1:12" x14ac:dyDescent="0.35">
      <c r="A2213" t="s">
        <v>4288</v>
      </c>
      <c r="B2213" s="23" t="s">
        <v>3500</v>
      </c>
      <c r="C2213" t="s">
        <v>4355</v>
      </c>
      <c r="D2213" t="s">
        <v>9228</v>
      </c>
      <c r="E2213" s="21">
        <v>389.52140000000003</v>
      </c>
      <c r="L2213" s="23" t="str">
        <f>+_01_CODIGOS_Y_COSTOS_xlsm[[#This Row],[FABRICA]]&amp;_01_CODIGOS_Y_COSTOS_xlsm[[#This Row],[CODIGO]]</f>
        <v>BAIGORRIAB-01-054</v>
      </c>
    </row>
    <row r="2214" spans="1:12" x14ac:dyDescent="0.35">
      <c r="A2214" t="s">
        <v>4288</v>
      </c>
      <c r="B2214" s="23" t="s">
        <v>3502</v>
      </c>
      <c r="C2214" t="s">
        <v>4356</v>
      </c>
      <c r="D2214" t="s">
        <v>9229</v>
      </c>
      <c r="E2214" s="21">
        <v>471.19569999999999</v>
      </c>
      <c r="L2214" s="23" t="str">
        <f>+_01_CODIGOS_Y_COSTOS_xlsm[[#This Row],[FABRICA]]&amp;_01_CODIGOS_Y_COSTOS_xlsm[[#This Row],[CODIGO]]</f>
        <v>BAIGORRIAB-01-058</v>
      </c>
    </row>
    <row r="2215" spans="1:12" x14ac:dyDescent="0.35">
      <c r="A2215" t="s">
        <v>4288</v>
      </c>
      <c r="B2215" s="23" t="s">
        <v>3504</v>
      </c>
      <c r="C2215" t="s">
        <v>4357</v>
      </c>
      <c r="D2215" t="s">
        <v>9230</v>
      </c>
      <c r="E2215" s="21">
        <v>541.00250000000005</v>
      </c>
      <c r="L2215" s="23" t="str">
        <f>+_01_CODIGOS_Y_COSTOS_xlsm[[#This Row],[FABRICA]]&amp;_01_CODIGOS_Y_COSTOS_xlsm[[#This Row],[CODIGO]]</f>
        <v>BAIGORRIAB-01-062</v>
      </c>
    </row>
    <row r="2216" spans="1:12" x14ac:dyDescent="0.35">
      <c r="A2216" t="s">
        <v>4288</v>
      </c>
      <c r="B2216" s="23" t="s">
        <v>3506</v>
      </c>
      <c r="C2216" t="s">
        <v>4358</v>
      </c>
      <c r="D2216" t="s">
        <v>9231</v>
      </c>
      <c r="E2216" s="21">
        <v>628.26089999999999</v>
      </c>
      <c r="L2216" s="23" t="str">
        <f>+_01_CODIGOS_Y_COSTOS_xlsm[[#This Row],[FABRICA]]&amp;_01_CODIGOS_Y_COSTOS_xlsm[[#This Row],[CODIGO]]</f>
        <v>BAIGORRIAB-01-064</v>
      </c>
    </row>
    <row r="2217" spans="1:12" x14ac:dyDescent="0.35">
      <c r="A2217" t="s">
        <v>4288</v>
      </c>
      <c r="B2217" s="23" t="s">
        <v>3508</v>
      </c>
      <c r="C2217" t="s">
        <v>4359</v>
      </c>
      <c r="D2217" t="s">
        <v>9232</v>
      </c>
      <c r="E2217" s="21">
        <v>339.87049999999999</v>
      </c>
      <c r="L2217" s="23" t="str">
        <f>+_01_CODIGOS_Y_COSTOS_xlsm[[#This Row],[FABRICA]]&amp;_01_CODIGOS_Y_COSTOS_xlsm[[#This Row],[CODIGO]]</f>
        <v>BAIGORRIAB-01-078</v>
      </c>
    </row>
    <row r="2218" spans="1:12" x14ac:dyDescent="0.35">
      <c r="A2218" t="s">
        <v>4288</v>
      </c>
      <c r="B2218" s="23" t="s">
        <v>3509</v>
      </c>
      <c r="C2218" t="s">
        <v>4360</v>
      </c>
      <c r="D2218" t="s">
        <v>9233</v>
      </c>
      <c r="E2218" s="21">
        <v>339.87049999999999</v>
      </c>
      <c r="L2218" s="23" t="str">
        <f>+_01_CODIGOS_Y_COSTOS_xlsm[[#This Row],[FABRICA]]&amp;_01_CODIGOS_Y_COSTOS_xlsm[[#This Row],[CODIGO]]</f>
        <v>BAIGORRIAB-01-080</v>
      </c>
    </row>
    <row r="2219" spans="1:12" x14ac:dyDescent="0.35">
      <c r="A2219" t="s">
        <v>4288</v>
      </c>
      <c r="B2219" s="23" t="s">
        <v>3510</v>
      </c>
      <c r="C2219" t="s">
        <v>4361</v>
      </c>
      <c r="D2219" t="s">
        <v>9234</v>
      </c>
      <c r="E2219" s="21">
        <v>339.87049999999999</v>
      </c>
      <c r="L2219" s="23" t="str">
        <f>+_01_CODIGOS_Y_COSTOS_xlsm[[#This Row],[FABRICA]]&amp;_01_CODIGOS_Y_COSTOS_xlsm[[#This Row],[CODIGO]]</f>
        <v>BAIGORRIAB-01-082</v>
      </c>
    </row>
    <row r="2220" spans="1:12" x14ac:dyDescent="0.35">
      <c r="A2220" t="s">
        <v>4288</v>
      </c>
      <c r="B2220" s="23" t="s">
        <v>3511</v>
      </c>
      <c r="C2220" t="s">
        <v>4362</v>
      </c>
      <c r="D2220" t="s">
        <v>9235</v>
      </c>
      <c r="E2220" s="21">
        <v>381.31659999999999</v>
      </c>
      <c r="L2220" s="23" t="str">
        <f>+_01_CODIGOS_Y_COSTOS_xlsm[[#This Row],[FABRICA]]&amp;_01_CODIGOS_Y_COSTOS_xlsm[[#This Row],[CODIGO]]</f>
        <v>BAIGORRIAB-01-084</v>
      </c>
    </row>
    <row r="2221" spans="1:12" x14ac:dyDescent="0.35">
      <c r="A2221" t="s">
        <v>4288</v>
      </c>
      <c r="B2221" s="23" t="s">
        <v>3512</v>
      </c>
      <c r="C2221" t="s">
        <v>4363</v>
      </c>
      <c r="D2221" t="s">
        <v>9236</v>
      </c>
      <c r="E2221" s="21">
        <v>397.89769999999999</v>
      </c>
      <c r="L2221" s="23" t="str">
        <f>+_01_CODIGOS_Y_COSTOS_xlsm[[#This Row],[FABRICA]]&amp;_01_CODIGOS_Y_COSTOS_xlsm[[#This Row],[CODIGO]]</f>
        <v>BAIGORRIAB-01-086</v>
      </c>
    </row>
    <row r="2222" spans="1:12" x14ac:dyDescent="0.35">
      <c r="A2222" t="s">
        <v>4288</v>
      </c>
      <c r="B2222" s="23" t="s">
        <v>3513</v>
      </c>
      <c r="C2222" t="s">
        <v>4364</v>
      </c>
      <c r="D2222" t="s">
        <v>9237</v>
      </c>
      <c r="E2222" s="21">
        <v>471.19569999999999</v>
      </c>
      <c r="L2222" s="23" t="str">
        <f>+_01_CODIGOS_Y_COSTOS_xlsm[[#This Row],[FABRICA]]&amp;_01_CODIGOS_Y_COSTOS_xlsm[[#This Row],[CODIGO]]</f>
        <v>BAIGORRIAB-01-090</v>
      </c>
    </row>
    <row r="2223" spans="1:12" x14ac:dyDescent="0.35">
      <c r="A2223" t="s">
        <v>4288</v>
      </c>
      <c r="B2223" s="23" t="s">
        <v>3514</v>
      </c>
      <c r="C2223" t="s">
        <v>4365</v>
      </c>
      <c r="D2223" t="s">
        <v>9238</v>
      </c>
      <c r="E2223" s="21">
        <v>541.00250000000005</v>
      </c>
      <c r="L2223" s="23" t="str">
        <f>+_01_CODIGOS_Y_COSTOS_xlsm[[#This Row],[FABRICA]]&amp;_01_CODIGOS_Y_COSTOS_xlsm[[#This Row],[CODIGO]]</f>
        <v>BAIGORRIAB-01-094</v>
      </c>
    </row>
    <row r="2224" spans="1:12" x14ac:dyDescent="0.35">
      <c r="A2224" t="s">
        <v>4288</v>
      </c>
      <c r="B2224" s="23" t="s">
        <v>3515</v>
      </c>
      <c r="C2224" t="s">
        <v>4366</v>
      </c>
      <c r="D2224" t="s">
        <v>9239</v>
      </c>
      <c r="E2224" s="21">
        <v>671.88800000000003</v>
      </c>
      <c r="L2224" s="23" t="str">
        <f>+_01_CODIGOS_Y_COSTOS_xlsm[[#This Row],[FABRICA]]&amp;_01_CODIGOS_Y_COSTOS_xlsm[[#This Row],[CODIGO]]</f>
        <v>BAIGORRIAB-01-098</v>
      </c>
    </row>
    <row r="2225" spans="1:12" x14ac:dyDescent="0.35">
      <c r="A2225" t="s">
        <v>4288</v>
      </c>
      <c r="B2225" s="23" t="s">
        <v>3516</v>
      </c>
      <c r="C2225" t="s">
        <v>4367</v>
      </c>
      <c r="D2225" t="s">
        <v>9240</v>
      </c>
      <c r="E2225" s="21">
        <v>764.96370000000002</v>
      </c>
      <c r="L2225" s="23" t="str">
        <f>+_01_CODIGOS_Y_COSTOS_xlsm[[#This Row],[FABRICA]]&amp;_01_CODIGOS_Y_COSTOS_xlsm[[#This Row],[CODIGO]]</f>
        <v>BAIGORRIAB-01-102</v>
      </c>
    </row>
    <row r="2226" spans="1:12" x14ac:dyDescent="0.35">
      <c r="A2226" t="s">
        <v>4288</v>
      </c>
      <c r="B2226" s="23" t="s">
        <v>3518</v>
      </c>
      <c r="C2226" t="s">
        <v>4368</v>
      </c>
      <c r="D2226" t="s">
        <v>9241</v>
      </c>
      <c r="E2226" s="21">
        <v>820.2296</v>
      </c>
      <c r="L2226" s="23" t="str">
        <f>+_01_CODIGOS_Y_COSTOS_xlsm[[#This Row],[FABRICA]]&amp;_01_CODIGOS_Y_COSTOS_xlsm[[#This Row],[CODIGO]]</f>
        <v>BAIGORRIAB-01-106</v>
      </c>
    </row>
    <row r="2227" spans="1:12" x14ac:dyDescent="0.35">
      <c r="A2227" t="s">
        <v>4288</v>
      </c>
      <c r="B2227" s="23" t="s">
        <v>3520</v>
      </c>
      <c r="C2227" t="s">
        <v>4369</v>
      </c>
      <c r="D2227" t="s">
        <v>9242</v>
      </c>
      <c r="E2227" s="21">
        <v>485.73660000000001</v>
      </c>
      <c r="L2227" s="23" t="str">
        <f>+_01_CODIGOS_Y_COSTOS_xlsm[[#This Row],[FABRICA]]&amp;_01_CODIGOS_Y_COSTOS_xlsm[[#This Row],[CODIGO]]</f>
        <v>BAIGORRIAB-01-126</v>
      </c>
    </row>
    <row r="2228" spans="1:12" x14ac:dyDescent="0.35">
      <c r="A2228" t="s">
        <v>4288</v>
      </c>
      <c r="B2228" s="23" t="s">
        <v>3522</v>
      </c>
      <c r="C2228" t="s">
        <v>4370</v>
      </c>
      <c r="D2228" t="s">
        <v>9243</v>
      </c>
      <c r="E2228" s="21">
        <v>532.27440000000001</v>
      </c>
      <c r="L2228" s="23" t="str">
        <f>+_01_CODIGOS_Y_COSTOS_xlsm[[#This Row],[FABRICA]]&amp;_01_CODIGOS_Y_COSTOS_xlsm[[#This Row],[CODIGO]]</f>
        <v>BAIGORRIAB-01-128</v>
      </c>
    </row>
    <row r="2229" spans="1:12" x14ac:dyDescent="0.35">
      <c r="A2229" t="s">
        <v>4288</v>
      </c>
      <c r="B2229" s="23" t="s">
        <v>3524</v>
      </c>
      <c r="C2229" t="s">
        <v>4371</v>
      </c>
      <c r="D2229" t="s">
        <v>9244</v>
      </c>
      <c r="E2229" s="21">
        <v>639.8954</v>
      </c>
      <c r="L2229" s="23" t="str">
        <f>+_01_CODIGOS_Y_COSTOS_xlsm[[#This Row],[FABRICA]]&amp;_01_CODIGOS_Y_COSTOS_xlsm[[#This Row],[CODIGO]]</f>
        <v>BAIGORRIAB-01-132</v>
      </c>
    </row>
    <row r="2230" spans="1:12" x14ac:dyDescent="0.35">
      <c r="A2230" t="s">
        <v>4288</v>
      </c>
      <c r="B2230" s="23" t="s">
        <v>3526</v>
      </c>
      <c r="C2230" t="s">
        <v>4372</v>
      </c>
      <c r="D2230" t="s">
        <v>9245</v>
      </c>
      <c r="E2230" s="21">
        <v>794.05420000000004</v>
      </c>
      <c r="L2230" s="23" t="str">
        <f>+_01_CODIGOS_Y_COSTOS_xlsm[[#This Row],[FABRICA]]&amp;_01_CODIGOS_Y_COSTOS_xlsm[[#This Row],[CODIGO]]</f>
        <v>BAIGORRIAB-01-136</v>
      </c>
    </row>
    <row r="2231" spans="1:12" x14ac:dyDescent="0.35">
      <c r="A2231" t="s">
        <v>4288</v>
      </c>
      <c r="B2231" s="23" t="s">
        <v>3528</v>
      </c>
      <c r="C2231" t="s">
        <v>9246</v>
      </c>
      <c r="D2231" t="s">
        <v>9247</v>
      </c>
      <c r="E2231" s="21">
        <v>468.28489999999999</v>
      </c>
      <c r="L2231" s="23" t="str">
        <f>+_01_CODIGOS_Y_COSTOS_xlsm[[#This Row],[FABRICA]]&amp;_01_CODIGOS_Y_COSTOS_xlsm[[#This Row],[CODIGO]]</f>
        <v>BAIGORRIAB-01-120</v>
      </c>
    </row>
    <row r="2232" spans="1:12" x14ac:dyDescent="0.35">
      <c r="A2232" t="s">
        <v>4288</v>
      </c>
      <c r="B2232" s="23" t="s">
        <v>3530</v>
      </c>
      <c r="C2232" t="s">
        <v>9248</v>
      </c>
      <c r="D2232" t="s">
        <v>9249</v>
      </c>
      <c r="E2232" s="21">
        <v>447.92680000000001</v>
      </c>
      <c r="L2232" s="23" t="str">
        <f>+_01_CODIGOS_Y_COSTOS_xlsm[[#This Row],[FABRICA]]&amp;_01_CODIGOS_Y_COSTOS_xlsm[[#This Row],[CODIGO]]</f>
        <v>BAIGORRIAB-01-154</v>
      </c>
    </row>
    <row r="2233" spans="1:12" x14ac:dyDescent="0.35">
      <c r="A2233" t="s">
        <v>4288</v>
      </c>
      <c r="B2233" s="23" t="s">
        <v>3532</v>
      </c>
      <c r="C2233" t="s">
        <v>4373</v>
      </c>
      <c r="D2233" t="s">
        <v>9250</v>
      </c>
      <c r="E2233" s="21">
        <v>447.92680000000001</v>
      </c>
      <c r="L2233" s="23" t="str">
        <f>+_01_CODIGOS_Y_COSTOS_xlsm[[#This Row],[FABRICA]]&amp;_01_CODIGOS_Y_COSTOS_xlsm[[#This Row],[CODIGO]]</f>
        <v>BAIGORRIAB-01-158</v>
      </c>
    </row>
    <row r="2234" spans="1:12" x14ac:dyDescent="0.35">
      <c r="A2234" t="s">
        <v>4288</v>
      </c>
      <c r="B2234" s="23" t="s">
        <v>3534</v>
      </c>
      <c r="C2234" t="s">
        <v>4374</v>
      </c>
      <c r="D2234" t="s">
        <v>9251</v>
      </c>
      <c r="E2234" s="21">
        <v>474.10210000000001</v>
      </c>
      <c r="L2234" s="23" t="str">
        <f>+_01_CODIGOS_Y_COSTOS_xlsm[[#This Row],[FABRICA]]&amp;_01_CODIGOS_Y_COSTOS_xlsm[[#This Row],[CODIGO]]</f>
        <v>BAIGORRIAB-01-160</v>
      </c>
    </row>
    <row r="2235" spans="1:12" x14ac:dyDescent="0.35">
      <c r="A2235" t="s">
        <v>4288</v>
      </c>
      <c r="B2235" s="23" t="s">
        <v>3536</v>
      </c>
      <c r="C2235" t="s">
        <v>4375</v>
      </c>
      <c r="D2235" t="s">
        <v>9252</v>
      </c>
      <c r="E2235" s="21">
        <v>503.1927</v>
      </c>
      <c r="L2235" s="23" t="str">
        <f>+_01_CODIGOS_Y_COSTOS_xlsm[[#This Row],[FABRICA]]&amp;_01_CODIGOS_Y_COSTOS_xlsm[[#This Row],[CODIGO]]</f>
        <v>BAIGORRIAB-01-162</v>
      </c>
    </row>
    <row r="2236" spans="1:12" x14ac:dyDescent="0.35">
      <c r="A2236" t="s">
        <v>4288</v>
      </c>
      <c r="B2236" s="23" t="s">
        <v>3538</v>
      </c>
      <c r="C2236" t="s">
        <v>4376</v>
      </c>
      <c r="D2236" t="s">
        <v>9253</v>
      </c>
      <c r="E2236" s="21">
        <v>593.35760000000005</v>
      </c>
      <c r="L2236" s="23" t="str">
        <f>+_01_CODIGOS_Y_COSTOS_xlsm[[#This Row],[FABRICA]]&amp;_01_CODIGOS_Y_COSTOS_xlsm[[#This Row],[CODIGO]]</f>
        <v>BAIGORRIAB-01-166</v>
      </c>
    </row>
    <row r="2237" spans="1:12" x14ac:dyDescent="0.35">
      <c r="A2237" t="s">
        <v>4288</v>
      </c>
      <c r="B2237" s="23" t="s">
        <v>3540</v>
      </c>
      <c r="C2237" t="s">
        <v>4377</v>
      </c>
      <c r="D2237" t="s">
        <v>9254</v>
      </c>
      <c r="E2237" s="21">
        <v>732.97990000000004</v>
      </c>
      <c r="L2237" s="23" t="str">
        <f>+_01_CODIGOS_Y_COSTOS_xlsm[[#This Row],[FABRICA]]&amp;_01_CODIGOS_Y_COSTOS_xlsm[[#This Row],[CODIGO]]</f>
        <v>BAIGORRIAB-01-170</v>
      </c>
    </row>
    <row r="2238" spans="1:12" x14ac:dyDescent="0.35">
      <c r="A2238" t="s">
        <v>4288</v>
      </c>
      <c r="B2238" s="23" t="s">
        <v>3542</v>
      </c>
      <c r="C2238" t="s">
        <v>4378</v>
      </c>
      <c r="D2238" t="s">
        <v>9255</v>
      </c>
      <c r="E2238" s="21">
        <v>837.68129999999996</v>
      </c>
      <c r="L2238" s="23" t="str">
        <f>+_01_CODIGOS_Y_COSTOS_xlsm[[#This Row],[FABRICA]]&amp;_01_CODIGOS_Y_COSTOS_xlsm[[#This Row],[CODIGO]]</f>
        <v>BAIGORRIAB-01-174</v>
      </c>
    </row>
    <row r="2239" spans="1:12" x14ac:dyDescent="0.35">
      <c r="A2239" t="s">
        <v>4288</v>
      </c>
      <c r="B2239" s="23" t="s">
        <v>3544</v>
      </c>
      <c r="C2239" t="s">
        <v>4379</v>
      </c>
      <c r="D2239" t="s">
        <v>9256</v>
      </c>
      <c r="E2239" s="21">
        <v>465.37849999999997</v>
      </c>
      <c r="L2239" s="23" t="str">
        <f>+_01_CODIGOS_Y_COSTOS_xlsm[[#This Row],[FABRICA]]&amp;_01_CODIGOS_Y_COSTOS_xlsm[[#This Row],[CODIGO]]</f>
        <v>BAIGORRIAB-06-022</v>
      </c>
    </row>
    <row r="2240" spans="1:12" x14ac:dyDescent="0.35">
      <c r="A2240" t="s">
        <v>4288</v>
      </c>
      <c r="B2240" s="23" t="s">
        <v>3546</v>
      </c>
      <c r="C2240" t="s">
        <v>4380</v>
      </c>
      <c r="D2240" t="s">
        <v>9257</v>
      </c>
      <c r="E2240" s="21">
        <v>509.00549999999998</v>
      </c>
      <c r="L2240" s="23" t="str">
        <f>+_01_CODIGOS_Y_COSTOS_xlsm[[#This Row],[FABRICA]]&amp;_01_CODIGOS_Y_COSTOS_xlsm[[#This Row],[CODIGO]]</f>
        <v>BAIGORRIAB-06-022 B</v>
      </c>
    </row>
    <row r="2241" spans="1:12" x14ac:dyDescent="0.35">
      <c r="A2241" t="s">
        <v>4288</v>
      </c>
      <c r="B2241" s="23" t="s">
        <v>3548</v>
      </c>
      <c r="C2241" t="s">
        <v>4381</v>
      </c>
      <c r="D2241" t="s">
        <v>9258</v>
      </c>
      <c r="E2241" s="21">
        <v>529.36800000000005</v>
      </c>
      <c r="L2241" s="23" t="str">
        <f>+_01_CODIGOS_Y_COSTOS_xlsm[[#This Row],[FABRICA]]&amp;_01_CODIGOS_Y_COSTOS_xlsm[[#This Row],[CODIGO]]</f>
        <v>BAIGORRIAB-06-022 D</v>
      </c>
    </row>
    <row r="2242" spans="1:12" x14ac:dyDescent="0.35">
      <c r="A2242" t="s">
        <v>4288</v>
      </c>
      <c r="B2242" s="23" t="s">
        <v>3550</v>
      </c>
      <c r="C2242" t="s">
        <v>4382</v>
      </c>
      <c r="D2242" t="s">
        <v>9259</v>
      </c>
      <c r="E2242" s="21">
        <v>520.64</v>
      </c>
      <c r="L2242" s="23" t="str">
        <f>+_01_CODIGOS_Y_COSTOS_xlsm[[#This Row],[FABRICA]]&amp;_01_CODIGOS_Y_COSTOS_xlsm[[#This Row],[CODIGO]]</f>
        <v>BAIGORRIAB-06-044</v>
      </c>
    </row>
    <row r="2243" spans="1:12" x14ac:dyDescent="0.35">
      <c r="A2243" t="s">
        <v>4288</v>
      </c>
      <c r="B2243" s="23" t="s">
        <v>3552</v>
      </c>
      <c r="C2243" t="s">
        <v>4383</v>
      </c>
      <c r="D2243" t="s">
        <v>9260</v>
      </c>
      <c r="E2243" s="21">
        <v>570.08860000000004</v>
      </c>
      <c r="L2243" s="23" t="str">
        <f>+_01_CODIGOS_Y_COSTOS_xlsm[[#This Row],[FABRICA]]&amp;_01_CODIGOS_Y_COSTOS_xlsm[[#This Row],[CODIGO]]</f>
        <v>BAIGORRIAB-06-046</v>
      </c>
    </row>
    <row r="2244" spans="1:12" x14ac:dyDescent="0.35">
      <c r="A2244" t="s">
        <v>4288</v>
      </c>
      <c r="B2244" s="23" t="s">
        <v>3554</v>
      </c>
      <c r="C2244" t="s">
        <v>4384</v>
      </c>
      <c r="D2244" t="s">
        <v>9261</v>
      </c>
      <c r="E2244" s="21">
        <v>616.62649999999996</v>
      </c>
      <c r="L2244" s="23" t="str">
        <f>+_01_CODIGOS_Y_COSTOS_xlsm[[#This Row],[FABRICA]]&amp;_01_CODIGOS_Y_COSTOS_xlsm[[#This Row],[CODIGO]]</f>
        <v>BAIGORRIAB-06-047</v>
      </c>
    </row>
    <row r="2245" spans="1:12" x14ac:dyDescent="0.35">
      <c r="A2245" t="s">
        <v>4288</v>
      </c>
      <c r="B2245" s="23" t="s">
        <v>3556</v>
      </c>
      <c r="C2245" t="s">
        <v>4385</v>
      </c>
      <c r="D2245" t="s">
        <v>9262</v>
      </c>
      <c r="E2245" s="21">
        <v>471.19569999999999</v>
      </c>
      <c r="L2245" s="23" t="str">
        <f>+_01_CODIGOS_Y_COSTOS_xlsm[[#This Row],[FABRICA]]&amp;_01_CODIGOS_Y_COSTOS_xlsm[[#This Row],[CODIGO]]</f>
        <v>BAIGORRIAA-03-012</v>
      </c>
    </row>
    <row r="2246" spans="1:12" x14ac:dyDescent="0.35">
      <c r="A2246" t="s">
        <v>4288</v>
      </c>
      <c r="B2246" s="23" t="s">
        <v>3559</v>
      </c>
      <c r="C2246" t="s">
        <v>4386</v>
      </c>
      <c r="D2246" t="s">
        <v>9263</v>
      </c>
      <c r="E2246" s="21">
        <v>506.09910000000002</v>
      </c>
      <c r="L2246" s="23" t="str">
        <f>+_01_CODIGOS_Y_COSTOS_xlsm[[#This Row],[FABRICA]]&amp;_01_CODIGOS_Y_COSTOS_xlsm[[#This Row],[CODIGO]]</f>
        <v>BAIGORRIAA-03-013</v>
      </c>
    </row>
    <row r="2247" spans="1:12" x14ac:dyDescent="0.35">
      <c r="A2247" t="s">
        <v>4288</v>
      </c>
      <c r="B2247" s="23" t="s">
        <v>5586</v>
      </c>
      <c r="C2247" t="s">
        <v>5019</v>
      </c>
      <c r="D2247" t="s">
        <v>9264</v>
      </c>
      <c r="E2247" s="21">
        <v>604.70180000000005</v>
      </c>
      <c r="L2247" s="23" t="str">
        <f>+_01_CODIGOS_Y_COSTOS_xlsm[[#This Row],[FABRICA]]&amp;_01_CODIGOS_Y_COSTOS_xlsm[[#This Row],[CODIGO]]</f>
        <v>BAIGORRIAA-04-022</v>
      </c>
    </row>
    <row r="2248" spans="1:12" x14ac:dyDescent="0.35">
      <c r="A2248" t="s">
        <v>4288</v>
      </c>
      <c r="B2248" s="23" t="s">
        <v>5587</v>
      </c>
      <c r="C2248" t="s">
        <v>5573</v>
      </c>
      <c r="D2248" t="s">
        <v>9265</v>
      </c>
      <c r="E2248" s="21">
        <v>604.70180000000005</v>
      </c>
      <c r="L2248" s="23" t="str">
        <f>+_01_CODIGOS_Y_COSTOS_xlsm[[#This Row],[FABRICA]]&amp;_01_CODIGOS_Y_COSTOS_xlsm[[#This Row],[CODIGO]]</f>
        <v>BAIGORRIAA-04-024</v>
      </c>
    </row>
    <row r="2249" spans="1:12" x14ac:dyDescent="0.35">
      <c r="A2249" t="s">
        <v>4288</v>
      </c>
      <c r="B2249" s="23" t="s">
        <v>6251</v>
      </c>
      <c r="C2249" t="s">
        <v>6653</v>
      </c>
      <c r="D2249" t="s">
        <v>4980</v>
      </c>
      <c r="E2249" s="21">
        <v>0</v>
      </c>
      <c r="L2249" s="23" t="str">
        <f>+_01_CODIGOS_Y_COSTOS_xlsm[[#This Row],[FABRICA]]&amp;_01_CODIGOS_Y_COSTOS_xlsm[[#This Row],[CODIGO]]</f>
        <v>BAIGORRIA0</v>
      </c>
    </row>
    <row r="2250" spans="1:12" x14ac:dyDescent="0.35">
      <c r="A2250" t="s">
        <v>4288</v>
      </c>
      <c r="B2250" s="23" t="s">
        <v>6252</v>
      </c>
      <c r="C2250" t="s">
        <v>6653</v>
      </c>
      <c r="D2250" t="s">
        <v>4981</v>
      </c>
      <c r="E2250" s="21">
        <v>0</v>
      </c>
      <c r="L2250" s="23" t="str">
        <f>+_01_CODIGOS_Y_COSTOS_xlsm[[#This Row],[FABRICA]]&amp;_01_CODIGOS_Y_COSTOS_xlsm[[#This Row],[CODIGO]]</f>
        <v>BAIGORRIA0</v>
      </c>
    </row>
    <row r="2251" spans="1:12" x14ac:dyDescent="0.35">
      <c r="A2251" t="s">
        <v>4288</v>
      </c>
      <c r="B2251" s="23" t="s">
        <v>6253</v>
      </c>
      <c r="C2251" t="s">
        <v>6653</v>
      </c>
      <c r="D2251" t="s">
        <v>5013</v>
      </c>
      <c r="E2251" s="21">
        <v>0</v>
      </c>
      <c r="L2251" s="23" t="str">
        <f>+_01_CODIGOS_Y_COSTOS_xlsm[[#This Row],[FABRICA]]&amp;_01_CODIGOS_Y_COSTOS_xlsm[[#This Row],[CODIGO]]</f>
        <v>BAIGORRIA0</v>
      </c>
    </row>
    <row r="2252" spans="1:12" x14ac:dyDescent="0.35">
      <c r="A2252" t="s">
        <v>4288</v>
      </c>
      <c r="B2252" s="23" t="s">
        <v>6254</v>
      </c>
      <c r="C2252" t="s">
        <v>6653</v>
      </c>
      <c r="D2252" t="s">
        <v>5014</v>
      </c>
      <c r="E2252" s="21">
        <v>0</v>
      </c>
      <c r="L2252" s="23" t="str">
        <f>+_01_CODIGOS_Y_COSTOS_xlsm[[#This Row],[FABRICA]]&amp;_01_CODIGOS_Y_COSTOS_xlsm[[#This Row],[CODIGO]]</f>
        <v>BAIGORRIA0</v>
      </c>
    </row>
    <row r="2253" spans="1:12" x14ac:dyDescent="0.35">
      <c r="A2253" t="s">
        <v>4288</v>
      </c>
      <c r="B2253" s="23" t="s">
        <v>6255</v>
      </c>
      <c r="C2253" t="s">
        <v>6653</v>
      </c>
      <c r="D2253" t="s">
        <v>5475</v>
      </c>
      <c r="E2253" s="21">
        <v>0</v>
      </c>
      <c r="L2253" s="23" t="str">
        <f>+_01_CODIGOS_Y_COSTOS_xlsm[[#This Row],[FABRICA]]&amp;_01_CODIGOS_Y_COSTOS_xlsm[[#This Row],[CODIGO]]</f>
        <v>BAIGORRIA0</v>
      </c>
    </row>
    <row r="2254" spans="1:12" x14ac:dyDescent="0.35">
      <c r="A2254" t="s">
        <v>4288</v>
      </c>
      <c r="B2254" s="23" t="s">
        <v>6256</v>
      </c>
      <c r="C2254" t="s">
        <v>6653</v>
      </c>
      <c r="D2254" t="s">
        <v>3353</v>
      </c>
      <c r="E2254" s="21">
        <v>0</v>
      </c>
      <c r="L2254" s="23" t="str">
        <f>+_01_CODIGOS_Y_COSTOS_xlsm[[#This Row],[FABRICA]]&amp;_01_CODIGOS_Y_COSTOS_xlsm[[#This Row],[CODIGO]]</f>
        <v>BAIGORRIA0</v>
      </c>
    </row>
    <row r="2255" spans="1:12" x14ac:dyDescent="0.35">
      <c r="A2255" t="s">
        <v>4288</v>
      </c>
      <c r="B2255" s="23" t="s">
        <v>6257</v>
      </c>
      <c r="C2255" t="s">
        <v>6653</v>
      </c>
      <c r="D2255" t="s">
        <v>5477</v>
      </c>
      <c r="E2255" s="21">
        <v>0</v>
      </c>
      <c r="L2255" s="23" t="str">
        <f>+_01_CODIGOS_Y_COSTOS_xlsm[[#This Row],[FABRICA]]&amp;_01_CODIGOS_Y_COSTOS_xlsm[[#This Row],[CODIGO]]</f>
        <v>BAIGORRIA0</v>
      </c>
    </row>
    <row r="2256" spans="1:12" x14ac:dyDescent="0.35">
      <c r="A2256" t="s">
        <v>4288</v>
      </c>
      <c r="B2256" s="23" t="s">
        <v>6258</v>
      </c>
      <c r="C2256" t="s">
        <v>6653</v>
      </c>
      <c r="D2256" t="s">
        <v>5478</v>
      </c>
      <c r="E2256" s="21">
        <v>0</v>
      </c>
      <c r="L2256" s="23" t="str">
        <f>+_01_CODIGOS_Y_COSTOS_xlsm[[#This Row],[FABRICA]]&amp;_01_CODIGOS_Y_COSTOS_xlsm[[#This Row],[CODIGO]]</f>
        <v>BAIGORRIA0</v>
      </c>
    </row>
    <row r="2257" spans="1:12" x14ac:dyDescent="0.35">
      <c r="A2257" t="s">
        <v>5141</v>
      </c>
      <c r="B2257" s="23" t="s">
        <v>6259</v>
      </c>
      <c r="C2257" t="s">
        <v>6653</v>
      </c>
      <c r="D2257" t="s">
        <v>6260</v>
      </c>
      <c r="E2257" s="21">
        <v>0</v>
      </c>
      <c r="L2257" s="23" t="str">
        <f>+_01_CODIGOS_Y_COSTOS_xlsm[[#This Row],[FABRICA]]&amp;_01_CODIGOS_Y_COSTOS_xlsm[[#This Row],[CODIGO]]</f>
        <v>CASERGOM0</v>
      </c>
    </row>
    <row r="2258" spans="1:12" x14ac:dyDescent="0.35">
      <c r="A2258" t="s">
        <v>5141</v>
      </c>
      <c r="B2258" s="23" t="s">
        <v>6261</v>
      </c>
      <c r="C2258" t="s">
        <v>6703</v>
      </c>
      <c r="D2258" t="s">
        <v>6262</v>
      </c>
      <c r="E2258" s="21">
        <v>51.379800000000003</v>
      </c>
      <c r="L2258" s="23" t="str">
        <f>+_01_CODIGOS_Y_COSTOS_xlsm[[#This Row],[FABRICA]]&amp;_01_CODIGOS_Y_COSTOS_xlsm[[#This Row],[CODIGO]]</f>
        <v>CASERGOM1167 N</v>
      </c>
    </row>
    <row r="2259" spans="1:12" x14ac:dyDescent="0.35">
      <c r="A2259" t="s">
        <v>5141</v>
      </c>
      <c r="B2259" s="23" t="s">
        <v>6263</v>
      </c>
      <c r="C2259" t="s">
        <v>6676</v>
      </c>
      <c r="D2259" t="s">
        <v>6264</v>
      </c>
      <c r="E2259" s="21">
        <v>48.9923</v>
      </c>
      <c r="L2259" s="23" t="str">
        <f>+_01_CODIGOS_Y_COSTOS_xlsm[[#This Row],[FABRICA]]&amp;_01_CODIGOS_Y_COSTOS_xlsm[[#This Row],[CODIGO]]</f>
        <v>CASERGOM1076 B</v>
      </c>
    </row>
    <row r="2260" spans="1:12" x14ac:dyDescent="0.35">
      <c r="A2260" t="s">
        <v>5141</v>
      </c>
      <c r="B2260" s="23" t="s">
        <v>6265</v>
      </c>
      <c r="C2260" t="s">
        <v>6653</v>
      </c>
      <c r="D2260" t="s">
        <v>6266</v>
      </c>
      <c r="E2260" s="21">
        <v>0</v>
      </c>
      <c r="L2260" s="23" t="str">
        <f>+_01_CODIGOS_Y_COSTOS_xlsm[[#This Row],[FABRICA]]&amp;_01_CODIGOS_Y_COSTOS_xlsm[[#This Row],[CODIGO]]</f>
        <v>CASERGOM0</v>
      </c>
    </row>
    <row r="2261" spans="1:12" x14ac:dyDescent="0.35">
      <c r="A2261" t="s">
        <v>5141</v>
      </c>
      <c r="B2261" s="23" t="s">
        <v>6267</v>
      </c>
      <c r="C2261" t="s">
        <v>9266</v>
      </c>
      <c r="D2261" t="s">
        <v>6268</v>
      </c>
      <c r="E2261" s="21">
        <v>42.6892</v>
      </c>
      <c r="L2261" s="23" t="str">
        <f>+_01_CODIGOS_Y_COSTOS_xlsm[[#This Row],[FABRICA]]&amp;_01_CODIGOS_Y_COSTOS_xlsm[[#This Row],[CODIGO]]</f>
        <v>CASERGOM1075</v>
      </c>
    </row>
    <row r="2262" spans="1:12" x14ac:dyDescent="0.35">
      <c r="A2262" t="s">
        <v>5141</v>
      </c>
      <c r="B2262" s="23" t="s">
        <v>6269</v>
      </c>
      <c r="C2262" t="s">
        <v>6677</v>
      </c>
      <c r="D2262" t="s">
        <v>6270</v>
      </c>
      <c r="E2262" s="21">
        <v>54.064500000000002</v>
      </c>
      <c r="L2262" s="23" t="str">
        <f>+_01_CODIGOS_Y_COSTOS_xlsm[[#This Row],[FABRICA]]&amp;_01_CODIGOS_Y_COSTOS_xlsm[[#This Row],[CODIGO]]</f>
        <v>CASERGOM1153 N</v>
      </c>
    </row>
    <row r="2263" spans="1:12" x14ac:dyDescent="0.35">
      <c r="A2263" t="s">
        <v>5141</v>
      </c>
      <c r="B2263" s="23" t="s">
        <v>6271</v>
      </c>
      <c r="C2263" t="s">
        <v>6678</v>
      </c>
      <c r="D2263" t="s">
        <v>6272</v>
      </c>
      <c r="E2263" s="21">
        <v>38.678100000000001</v>
      </c>
      <c r="L2263" s="23" t="str">
        <f>+_01_CODIGOS_Y_COSTOS_xlsm[[#This Row],[FABRICA]]&amp;_01_CODIGOS_Y_COSTOS_xlsm[[#This Row],[CODIGO]]</f>
        <v>CASERGOM1076 N</v>
      </c>
    </row>
    <row r="2264" spans="1:12" x14ac:dyDescent="0.35">
      <c r="A2264" t="s">
        <v>5141</v>
      </c>
      <c r="B2264" s="23" t="s">
        <v>6273</v>
      </c>
      <c r="C2264" t="s">
        <v>9267</v>
      </c>
      <c r="D2264" t="s">
        <v>6274</v>
      </c>
      <c r="E2264" s="21">
        <v>50.201999999999998</v>
      </c>
      <c r="L2264" s="23" t="str">
        <f>+_01_CODIGOS_Y_COSTOS_xlsm[[#This Row],[FABRICA]]&amp;_01_CODIGOS_Y_COSTOS_xlsm[[#This Row],[CODIGO]]</f>
        <v>CASERGOM747</v>
      </c>
    </row>
    <row r="2265" spans="1:12" x14ac:dyDescent="0.35">
      <c r="A2265" t="s">
        <v>5141</v>
      </c>
      <c r="B2265" s="23" t="s">
        <v>6275</v>
      </c>
      <c r="C2265" t="s">
        <v>9268</v>
      </c>
      <c r="D2265" t="s">
        <v>6276</v>
      </c>
      <c r="E2265" s="21">
        <v>83.287899999999993</v>
      </c>
      <c r="L2265" s="23" t="str">
        <f>+_01_CODIGOS_Y_COSTOS_xlsm[[#This Row],[FABRICA]]&amp;_01_CODIGOS_Y_COSTOS_xlsm[[#This Row],[CODIGO]]</f>
        <v>CASERGOM950</v>
      </c>
    </row>
    <row r="2266" spans="1:12" x14ac:dyDescent="0.35">
      <c r="A2266" t="s">
        <v>5141</v>
      </c>
      <c r="B2266" s="23" t="s">
        <v>6277</v>
      </c>
      <c r="C2266" t="s">
        <v>6679</v>
      </c>
      <c r="D2266" t="s">
        <v>6278</v>
      </c>
      <c r="E2266" s="21">
        <v>79.934799999999996</v>
      </c>
      <c r="L2266" s="23" t="str">
        <f>+_01_CODIGOS_Y_COSTOS_xlsm[[#This Row],[FABRICA]]&amp;_01_CODIGOS_Y_COSTOS_xlsm[[#This Row],[CODIGO]]</f>
        <v>CASERGOM1079 N</v>
      </c>
    </row>
    <row r="2267" spans="1:12" x14ac:dyDescent="0.35">
      <c r="A2267" t="s">
        <v>5141</v>
      </c>
      <c r="B2267" s="23" t="s">
        <v>6279</v>
      </c>
      <c r="C2267" t="s">
        <v>9269</v>
      </c>
      <c r="D2267" t="s">
        <v>6280</v>
      </c>
      <c r="E2267" s="21">
        <v>56.505099999999999</v>
      </c>
      <c r="L2267" s="23" t="str">
        <f>+_01_CODIGOS_Y_COSTOS_xlsm[[#This Row],[FABRICA]]&amp;_01_CODIGOS_Y_COSTOS_xlsm[[#This Row],[CODIGO]]</f>
        <v>CASERGOM1395</v>
      </c>
    </row>
    <row r="2268" spans="1:12" x14ac:dyDescent="0.35">
      <c r="A2268" t="s">
        <v>5141</v>
      </c>
      <c r="B2268" s="23" t="s">
        <v>6281</v>
      </c>
      <c r="C2268" t="s">
        <v>9270</v>
      </c>
      <c r="D2268" t="s">
        <v>6282</v>
      </c>
      <c r="E2268" s="21">
        <v>74.692800000000005</v>
      </c>
      <c r="L2268" s="23" t="str">
        <f>+_01_CODIGOS_Y_COSTOS_xlsm[[#This Row],[FABRICA]]&amp;_01_CODIGOS_Y_COSTOS_xlsm[[#This Row],[CODIGO]]</f>
        <v>CASERGOM1420</v>
      </c>
    </row>
    <row r="2269" spans="1:12" x14ac:dyDescent="0.35">
      <c r="A2269" t="s">
        <v>5141</v>
      </c>
      <c r="B2269" s="23" t="s">
        <v>6283</v>
      </c>
      <c r="C2269" t="s">
        <v>9271</v>
      </c>
      <c r="D2269" t="s">
        <v>6284</v>
      </c>
      <c r="E2269" s="21">
        <v>60.3994</v>
      </c>
      <c r="L2269" s="23" t="str">
        <f>+_01_CODIGOS_Y_COSTOS_xlsm[[#This Row],[FABRICA]]&amp;_01_CODIGOS_Y_COSTOS_xlsm[[#This Row],[CODIGO]]</f>
        <v>CASERGOM976</v>
      </c>
    </row>
    <row r="2270" spans="1:12" x14ac:dyDescent="0.35">
      <c r="A2270" t="s">
        <v>5141</v>
      </c>
      <c r="B2270" s="23" t="s">
        <v>6285</v>
      </c>
      <c r="C2270" t="s">
        <v>9272</v>
      </c>
      <c r="D2270" t="s">
        <v>6286</v>
      </c>
      <c r="E2270" s="21">
        <v>64.760599999999997</v>
      </c>
      <c r="L2270" s="23" t="str">
        <f>+_01_CODIGOS_Y_COSTOS_xlsm[[#This Row],[FABRICA]]&amp;_01_CODIGOS_Y_COSTOS_xlsm[[#This Row],[CODIGO]]</f>
        <v>CASERGOM743</v>
      </c>
    </row>
    <row r="2271" spans="1:12" x14ac:dyDescent="0.35">
      <c r="A2271" t="s">
        <v>5141</v>
      </c>
      <c r="B2271" s="23" t="s">
        <v>6287</v>
      </c>
      <c r="C2271" t="s">
        <v>9273</v>
      </c>
      <c r="D2271" t="s">
        <v>6288</v>
      </c>
      <c r="E2271" s="21">
        <v>82.810400000000001</v>
      </c>
      <c r="L2271" s="23" t="str">
        <f>+_01_CODIGOS_Y_COSTOS_xlsm[[#This Row],[FABRICA]]&amp;_01_CODIGOS_Y_COSTOS_xlsm[[#This Row],[CODIGO]]</f>
        <v>CASERGOM1147</v>
      </c>
    </row>
    <row r="2272" spans="1:12" x14ac:dyDescent="0.35">
      <c r="A2272" t="s">
        <v>5141</v>
      </c>
      <c r="B2272" s="23" t="s">
        <v>6289</v>
      </c>
      <c r="C2272" t="s">
        <v>9274</v>
      </c>
      <c r="D2272" t="s">
        <v>6290</v>
      </c>
      <c r="E2272" s="21">
        <v>96.615700000000004</v>
      </c>
      <c r="L2272" s="23" t="str">
        <f>+_01_CODIGOS_Y_COSTOS_xlsm[[#This Row],[FABRICA]]&amp;_01_CODIGOS_Y_COSTOS_xlsm[[#This Row],[CODIGO]]</f>
        <v>CASERGOM749</v>
      </c>
    </row>
    <row r="2273" spans="1:12" x14ac:dyDescent="0.35">
      <c r="A2273" t="s">
        <v>5141</v>
      </c>
      <c r="B2273" s="23" t="s">
        <v>6291</v>
      </c>
      <c r="C2273" t="s">
        <v>9275</v>
      </c>
      <c r="D2273" t="s">
        <v>6292</v>
      </c>
      <c r="E2273" s="21">
        <v>48.482900000000001</v>
      </c>
      <c r="L2273" s="23" t="str">
        <f>+_01_CODIGOS_Y_COSTOS_xlsm[[#This Row],[FABRICA]]&amp;_01_CODIGOS_Y_COSTOS_xlsm[[#This Row],[CODIGO]]</f>
        <v>CASERGOM985</v>
      </c>
    </row>
    <row r="2274" spans="1:12" x14ac:dyDescent="0.35">
      <c r="A2274" t="s">
        <v>5141</v>
      </c>
      <c r="B2274" s="23" t="s">
        <v>6293</v>
      </c>
      <c r="C2274" t="s">
        <v>9276</v>
      </c>
      <c r="D2274" t="s">
        <v>6294</v>
      </c>
      <c r="E2274" s="21">
        <v>108.0759</v>
      </c>
      <c r="L2274" s="23" t="str">
        <f>+_01_CODIGOS_Y_COSTOS_xlsm[[#This Row],[FABRICA]]&amp;_01_CODIGOS_Y_COSTOS_xlsm[[#This Row],[CODIGO]]</f>
        <v>CASERGOM744</v>
      </c>
    </row>
    <row r="2275" spans="1:12" x14ac:dyDescent="0.35">
      <c r="A2275" t="s">
        <v>5141</v>
      </c>
      <c r="B2275" s="23" t="s">
        <v>6295</v>
      </c>
      <c r="C2275" t="s">
        <v>9277</v>
      </c>
      <c r="D2275" t="s">
        <v>6268</v>
      </c>
      <c r="E2275" s="21">
        <v>60.176600000000001</v>
      </c>
      <c r="L2275" s="23" t="str">
        <f>+_01_CODIGOS_Y_COSTOS_xlsm[[#This Row],[FABRICA]]&amp;_01_CODIGOS_Y_COSTOS_xlsm[[#This Row],[CODIGO]]</f>
        <v>CASERGOM1360</v>
      </c>
    </row>
    <row r="2276" spans="1:12" x14ac:dyDescent="0.35">
      <c r="A2276" t="s">
        <v>5141</v>
      </c>
      <c r="B2276" s="23" t="s">
        <v>6296</v>
      </c>
      <c r="C2276" t="s">
        <v>9278</v>
      </c>
      <c r="D2276" t="s">
        <v>6297</v>
      </c>
      <c r="E2276" s="21">
        <v>56.314100000000003</v>
      </c>
      <c r="L2276" s="23" t="str">
        <f>+_01_CODIGOS_Y_COSTOS_xlsm[[#This Row],[FABRICA]]&amp;_01_CODIGOS_Y_COSTOS_xlsm[[#This Row],[CODIGO]]</f>
        <v>CASERGOM855</v>
      </c>
    </row>
    <row r="2277" spans="1:12" x14ac:dyDescent="0.35">
      <c r="A2277" t="s">
        <v>5141</v>
      </c>
      <c r="B2277" s="23" t="s">
        <v>6298</v>
      </c>
      <c r="C2277" t="s">
        <v>9279</v>
      </c>
      <c r="D2277" t="s">
        <v>6299</v>
      </c>
      <c r="E2277" s="21">
        <v>74.119799999999998</v>
      </c>
      <c r="L2277" s="23" t="str">
        <f>+_01_CODIGOS_Y_COSTOS_xlsm[[#This Row],[FABRICA]]&amp;_01_CODIGOS_Y_COSTOS_xlsm[[#This Row],[CODIGO]]</f>
        <v>CASERGOM1322</v>
      </c>
    </row>
    <row r="2278" spans="1:12" x14ac:dyDescent="0.35">
      <c r="A2278" t="s">
        <v>5141</v>
      </c>
      <c r="B2278" s="23" t="s">
        <v>6300</v>
      </c>
      <c r="C2278" t="s">
        <v>9280</v>
      </c>
      <c r="D2278" t="s">
        <v>6301</v>
      </c>
      <c r="E2278" s="21">
        <v>67.137600000000006</v>
      </c>
      <c r="L2278" s="23" t="str">
        <f>+_01_CODIGOS_Y_COSTOS_xlsm[[#This Row],[FABRICA]]&amp;_01_CODIGOS_Y_COSTOS_xlsm[[#This Row],[CODIGO]]</f>
        <v>CASERGOM1230</v>
      </c>
    </row>
    <row r="2279" spans="1:12" x14ac:dyDescent="0.35">
      <c r="A2279" t="s">
        <v>5141</v>
      </c>
      <c r="B2279" s="23" t="s">
        <v>6302</v>
      </c>
      <c r="C2279" t="s">
        <v>9281</v>
      </c>
      <c r="D2279" t="s">
        <v>6303</v>
      </c>
      <c r="E2279" s="21">
        <v>59.401899999999998</v>
      </c>
      <c r="L2279" s="23" t="str">
        <f>+_01_CODIGOS_Y_COSTOS_xlsm[[#This Row],[FABRICA]]&amp;_01_CODIGOS_Y_COSTOS_xlsm[[#This Row],[CODIGO]]</f>
        <v>CASERGOM795</v>
      </c>
    </row>
    <row r="2280" spans="1:12" x14ac:dyDescent="0.35">
      <c r="A2280" t="s">
        <v>5141</v>
      </c>
      <c r="B2280" s="23" t="s">
        <v>6304</v>
      </c>
      <c r="C2280" t="s">
        <v>9282</v>
      </c>
      <c r="D2280" t="s">
        <v>6305</v>
      </c>
      <c r="E2280" s="21">
        <v>58.966900000000003</v>
      </c>
      <c r="L2280" s="23" t="str">
        <f>+_01_CODIGOS_Y_COSTOS_xlsm[[#This Row],[FABRICA]]&amp;_01_CODIGOS_Y_COSTOS_xlsm[[#This Row],[CODIGO]]</f>
        <v>CASERGOM1112</v>
      </c>
    </row>
    <row r="2281" spans="1:12" x14ac:dyDescent="0.35">
      <c r="A2281" t="s">
        <v>5141</v>
      </c>
      <c r="B2281" s="23" t="s">
        <v>6306</v>
      </c>
      <c r="C2281" t="s">
        <v>9283</v>
      </c>
      <c r="D2281" t="s">
        <v>6307</v>
      </c>
      <c r="E2281" s="21">
        <v>59.943100000000001</v>
      </c>
      <c r="L2281" s="23" t="str">
        <f>+_01_CODIGOS_Y_COSTOS_xlsm[[#This Row],[FABRICA]]&amp;_01_CODIGOS_Y_COSTOS_xlsm[[#This Row],[CODIGO]]</f>
        <v>CASERGOM984</v>
      </c>
    </row>
    <row r="2282" spans="1:12" x14ac:dyDescent="0.35">
      <c r="A2282" t="s">
        <v>5141</v>
      </c>
      <c r="B2282" s="23" t="s">
        <v>6308</v>
      </c>
      <c r="C2282" t="s">
        <v>9284</v>
      </c>
      <c r="D2282" t="s">
        <v>6309</v>
      </c>
      <c r="E2282" s="21">
        <v>75.647800000000004</v>
      </c>
      <c r="L2282" s="23" t="str">
        <f>+_01_CODIGOS_Y_COSTOS_xlsm[[#This Row],[FABRICA]]&amp;_01_CODIGOS_Y_COSTOS_xlsm[[#This Row],[CODIGO]]</f>
        <v>CASERGOM1113</v>
      </c>
    </row>
    <row r="2283" spans="1:12" x14ac:dyDescent="0.35">
      <c r="A2283" t="s">
        <v>5141</v>
      </c>
      <c r="B2283" s="23" t="s">
        <v>6310</v>
      </c>
      <c r="C2283" t="s">
        <v>9285</v>
      </c>
      <c r="D2283" t="s">
        <v>6311</v>
      </c>
      <c r="E2283" s="21">
        <v>55.581899999999997</v>
      </c>
      <c r="L2283" s="23" t="str">
        <f>+_01_CODIGOS_Y_COSTOS_xlsm[[#This Row],[FABRICA]]&amp;_01_CODIGOS_Y_COSTOS_xlsm[[#This Row],[CODIGO]]</f>
        <v>CASERGOM1212</v>
      </c>
    </row>
    <row r="2284" spans="1:12" x14ac:dyDescent="0.35">
      <c r="A2284" t="s">
        <v>3211</v>
      </c>
      <c r="B2284" s="23" t="s">
        <v>6312</v>
      </c>
      <c r="C2284" t="s">
        <v>6653</v>
      </c>
      <c r="D2284" t="s">
        <v>2174</v>
      </c>
      <c r="E2284" s="21">
        <v>0</v>
      </c>
      <c r="L2284" s="23" t="str">
        <f>+_01_CODIGOS_Y_COSTOS_xlsm[[#This Row],[FABRICA]]&amp;_01_CODIGOS_Y_COSTOS_xlsm[[#This Row],[CODIGO]]</f>
        <v>VARIOS0</v>
      </c>
    </row>
    <row r="2285" spans="1:12" x14ac:dyDescent="0.35">
      <c r="A2285" t="s">
        <v>3211</v>
      </c>
      <c r="B2285" s="23" t="s">
        <v>6313</v>
      </c>
      <c r="C2285" t="s">
        <v>6653</v>
      </c>
      <c r="D2285" t="s">
        <v>2219</v>
      </c>
      <c r="E2285" s="21">
        <v>0</v>
      </c>
      <c r="L2285" s="23" t="str">
        <f>+_01_CODIGOS_Y_COSTOS_xlsm[[#This Row],[FABRICA]]&amp;_01_CODIGOS_Y_COSTOS_xlsm[[#This Row],[CODIGO]]</f>
        <v>VARIOS0</v>
      </c>
    </row>
    <row r="2286" spans="1:12" x14ac:dyDescent="0.35">
      <c r="A2286" t="s">
        <v>3211</v>
      </c>
      <c r="B2286" s="23" t="s">
        <v>6314</v>
      </c>
      <c r="C2286" t="s">
        <v>6653</v>
      </c>
      <c r="D2286" t="s">
        <v>4983</v>
      </c>
      <c r="E2286" s="21">
        <v>0</v>
      </c>
      <c r="L2286" s="23" t="str">
        <f>+_01_CODIGOS_Y_COSTOS_xlsm[[#This Row],[FABRICA]]&amp;_01_CODIGOS_Y_COSTOS_xlsm[[#This Row],[CODIGO]]</f>
        <v>VARIOS0</v>
      </c>
    </row>
    <row r="2287" spans="1:12" x14ac:dyDescent="0.35">
      <c r="A2287" t="s">
        <v>3211</v>
      </c>
      <c r="B2287" s="23" t="s">
        <v>6315</v>
      </c>
      <c r="C2287" t="s">
        <v>6653</v>
      </c>
      <c r="D2287" t="s">
        <v>4984</v>
      </c>
      <c r="E2287" s="21">
        <v>0</v>
      </c>
      <c r="L2287" s="23" t="str">
        <f>+_01_CODIGOS_Y_COSTOS_xlsm[[#This Row],[FABRICA]]&amp;_01_CODIGOS_Y_COSTOS_xlsm[[#This Row],[CODIGO]]</f>
        <v>VARIOS0</v>
      </c>
    </row>
    <row r="2288" spans="1:12" x14ac:dyDescent="0.35">
      <c r="A2288" t="s">
        <v>3211</v>
      </c>
      <c r="B2288" s="23" t="s">
        <v>6316</v>
      </c>
      <c r="C2288" t="s">
        <v>6653</v>
      </c>
      <c r="D2288" t="s">
        <v>4985</v>
      </c>
      <c r="E2288" s="21">
        <v>0</v>
      </c>
      <c r="L2288" s="23" t="str">
        <f>+_01_CODIGOS_Y_COSTOS_xlsm[[#This Row],[FABRICA]]&amp;_01_CODIGOS_Y_COSTOS_xlsm[[#This Row],[CODIGO]]</f>
        <v>VARIOS0</v>
      </c>
    </row>
    <row r="2289" spans="1:12" x14ac:dyDescent="0.35">
      <c r="A2289" t="s">
        <v>3211</v>
      </c>
      <c r="B2289" s="23" t="s">
        <v>6317</v>
      </c>
      <c r="C2289" t="s">
        <v>6653</v>
      </c>
      <c r="D2289" t="s">
        <v>4986</v>
      </c>
      <c r="E2289" s="21">
        <v>0</v>
      </c>
      <c r="L2289" s="23" t="str">
        <f>+_01_CODIGOS_Y_COSTOS_xlsm[[#This Row],[FABRICA]]&amp;_01_CODIGOS_Y_COSTOS_xlsm[[#This Row],[CODIGO]]</f>
        <v>VARIOS0</v>
      </c>
    </row>
    <row r="2290" spans="1:12" x14ac:dyDescent="0.35">
      <c r="A2290" t="s">
        <v>3211</v>
      </c>
      <c r="B2290" s="23" t="s">
        <v>6318</v>
      </c>
      <c r="C2290" t="s">
        <v>6653</v>
      </c>
      <c r="D2290" t="s">
        <v>3379</v>
      </c>
      <c r="E2290" s="21">
        <v>0</v>
      </c>
      <c r="L2290" s="23" t="str">
        <f>+_01_CODIGOS_Y_COSTOS_xlsm[[#This Row],[FABRICA]]&amp;_01_CODIGOS_Y_COSTOS_xlsm[[#This Row],[CODIGO]]</f>
        <v>VARIOS0</v>
      </c>
    </row>
    <row r="2291" spans="1:12" x14ac:dyDescent="0.35">
      <c r="A2291" t="s">
        <v>3211</v>
      </c>
      <c r="B2291" s="23" t="s">
        <v>6319</v>
      </c>
      <c r="C2291" t="s">
        <v>6653</v>
      </c>
      <c r="D2291" t="s">
        <v>4988</v>
      </c>
      <c r="E2291" s="21">
        <v>0</v>
      </c>
      <c r="L2291" s="23" t="str">
        <f>+_01_CODIGOS_Y_COSTOS_xlsm[[#This Row],[FABRICA]]&amp;_01_CODIGOS_Y_COSTOS_xlsm[[#This Row],[CODIGO]]</f>
        <v>VARIOS0</v>
      </c>
    </row>
    <row r="2292" spans="1:12" x14ac:dyDescent="0.35">
      <c r="A2292" t="s">
        <v>3211</v>
      </c>
      <c r="B2292" s="23" t="s">
        <v>6320</v>
      </c>
      <c r="C2292" t="s">
        <v>6653</v>
      </c>
      <c r="D2292" t="s">
        <v>4989</v>
      </c>
      <c r="E2292" s="21">
        <v>0</v>
      </c>
      <c r="L2292" s="23" t="str">
        <f>+_01_CODIGOS_Y_COSTOS_xlsm[[#This Row],[FABRICA]]&amp;_01_CODIGOS_Y_COSTOS_xlsm[[#This Row],[CODIGO]]</f>
        <v>VARIOS0</v>
      </c>
    </row>
    <row r="2293" spans="1:12" x14ac:dyDescent="0.35">
      <c r="A2293" t="s">
        <v>3211</v>
      </c>
      <c r="B2293" s="23" t="s">
        <v>6321</v>
      </c>
      <c r="C2293" t="s">
        <v>6653</v>
      </c>
      <c r="D2293" t="s">
        <v>4990</v>
      </c>
      <c r="E2293" s="21">
        <v>0</v>
      </c>
      <c r="L2293" s="23" t="str">
        <f>+_01_CODIGOS_Y_COSTOS_xlsm[[#This Row],[FABRICA]]&amp;_01_CODIGOS_Y_COSTOS_xlsm[[#This Row],[CODIGO]]</f>
        <v>VARIOS0</v>
      </c>
    </row>
    <row r="2294" spans="1:12" x14ac:dyDescent="0.35">
      <c r="A2294" t="s">
        <v>3211</v>
      </c>
      <c r="B2294" s="23" t="s">
        <v>6322</v>
      </c>
      <c r="C2294" t="s">
        <v>6653</v>
      </c>
      <c r="D2294" t="s">
        <v>4991</v>
      </c>
      <c r="E2294" s="21">
        <v>0</v>
      </c>
      <c r="L2294" s="23" t="str">
        <f>+_01_CODIGOS_Y_COSTOS_xlsm[[#This Row],[FABRICA]]&amp;_01_CODIGOS_Y_COSTOS_xlsm[[#This Row],[CODIGO]]</f>
        <v>VARIOS0</v>
      </c>
    </row>
    <row r="2295" spans="1:12" x14ac:dyDescent="0.35">
      <c r="A2295" t="s">
        <v>3211</v>
      </c>
      <c r="B2295" s="23" t="s">
        <v>6323</v>
      </c>
      <c r="C2295" t="s">
        <v>6653</v>
      </c>
      <c r="D2295" t="s">
        <v>4992</v>
      </c>
      <c r="E2295" s="21">
        <v>0</v>
      </c>
      <c r="L2295" s="23" t="str">
        <f>+_01_CODIGOS_Y_COSTOS_xlsm[[#This Row],[FABRICA]]&amp;_01_CODIGOS_Y_COSTOS_xlsm[[#This Row],[CODIGO]]</f>
        <v>VARIOS0</v>
      </c>
    </row>
    <row r="2296" spans="1:12" x14ac:dyDescent="0.35">
      <c r="A2296" t="s">
        <v>3211</v>
      </c>
      <c r="B2296" s="23" t="s">
        <v>6324</v>
      </c>
      <c r="C2296" t="s">
        <v>6653</v>
      </c>
      <c r="D2296" t="s">
        <v>4993</v>
      </c>
      <c r="E2296" s="21">
        <v>0</v>
      </c>
      <c r="L2296" s="23" t="str">
        <f>+_01_CODIGOS_Y_COSTOS_xlsm[[#This Row],[FABRICA]]&amp;_01_CODIGOS_Y_COSTOS_xlsm[[#This Row],[CODIGO]]</f>
        <v>VARIOS0</v>
      </c>
    </row>
    <row r="2297" spans="1:12" x14ac:dyDescent="0.35">
      <c r="A2297" t="s">
        <v>3211</v>
      </c>
      <c r="B2297" s="23" t="s">
        <v>6325</v>
      </c>
      <c r="C2297" t="s">
        <v>6653</v>
      </c>
      <c r="D2297" t="s">
        <v>4994</v>
      </c>
      <c r="E2297" s="21">
        <v>0</v>
      </c>
      <c r="L2297" s="23" t="str">
        <f>+_01_CODIGOS_Y_COSTOS_xlsm[[#This Row],[FABRICA]]&amp;_01_CODIGOS_Y_COSTOS_xlsm[[#This Row],[CODIGO]]</f>
        <v>VARIOS0</v>
      </c>
    </row>
    <row r="2298" spans="1:12" x14ac:dyDescent="0.35">
      <c r="A2298" t="s">
        <v>3211</v>
      </c>
      <c r="B2298" s="23" t="s">
        <v>6326</v>
      </c>
      <c r="C2298" t="s">
        <v>6653</v>
      </c>
      <c r="D2298" t="s">
        <v>4995</v>
      </c>
      <c r="E2298" s="21">
        <v>0</v>
      </c>
      <c r="L2298" s="23" t="str">
        <f>+_01_CODIGOS_Y_COSTOS_xlsm[[#This Row],[FABRICA]]&amp;_01_CODIGOS_Y_COSTOS_xlsm[[#This Row],[CODIGO]]</f>
        <v>VARIOS0</v>
      </c>
    </row>
    <row r="2299" spans="1:12" x14ac:dyDescent="0.35">
      <c r="A2299" t="s">
        <v>3211</v>
      </c>
      <c r="B2299" s="23" t="s">
        <v>6327</v>
      </c>
      <c r="C2299" t="s">
        <v>6653</v>
      </c>
      <c r="D2299" t="s">
        <v>4996</v>
      </c>
      <c r="E2299" s="21">
        <v>0</v>
      </c>
      <c r="L2299" s="23" t="str">
        <f>+_01_CODIGOS_Y_COSTOS_xlsm[[#This Row],[FABRICA]]&amp;_01_CODIGOS_Y_COSTOS_xlsm[[#This Row],[CODIGO]]</f>
        <v>VARIOS0</v>
      </c>
    </row>
    <row r="2300" spans="1:12" x14ac:dyDescent="0.35">
      <c r="A2300" t="s">
        <v>3211</v>
      </c>
      <c r="B2300" s="23" t="s">
        <v>6328</v>
      </c>
      <c r="C2300" t="s">
        <v>6653</v>
      </c>
      <c r="D2300" t="s">
        <v>4997</v>
      </c>
      <c r="E2300" s="21">
        <v>0</v>
      </c>
      <c r="L2300" s="23" t="str">
        <f>+_01_CODIGOS_Y_COSTOS_xlsm[[#This Row],[FABRICA]]&amp;_01_CODIGOS_Y_COSTOS_xlsm[[#This Row],[CODIGO]]</f>
        <v>VARIOS0</v>
      </c>
    </row>
    <row r="2301" spans="1:12" x14ac:dyDescent="0.35">
      <c r="A2301" t="s">
        <v>3211</v>
      </c>
      <c r="B2301" s="23" t="s">
        <v>6329</v>
      </c>
      <c r="C2301" t="s">
        <v>6653</v>
      </c>
      <c r="D2301" t="s">
        <v>4998</v>
      </c>
      <c r="E2301" s="21">
        <v>0</v>
      </c>
      <c r="L2301" s="23" t="str">
        <f>+_01_CODIGOS_Y_COSTOS_xlsm[[#This Row],[FABRICA]]&amp;_01_CODIGOS_Y_COSTOS_xlsm[[#This Row],[CODIGO]]</f>
        <v>VARIOS0</v>
      </c>
    </row>
    <row r="2302" spans="1:12" x14ac:dyDescent="0.35">
      <c r="A2302" t="s">
        <v>3211</v>
      </c>
      <c r="B2302" s="23" t="s">
        <v>6330</v>
      </c>
      <c r="C2302" t="s">
        <v>6653</v>
      </c>
      <c r="D2302" t="s">
        <v>4999</v>
      </c>
      <c r="E2302" s="21">
        <v>0</v>
      </c>
      <c r="L2302" s="23" t="str">
        <f>+_01_CODIGOS_Y_COSTOS_xlsm[[#This Row],[FABRICA]]&amp;_01_CODIGOS_Y_COSTOS_xlsm[[#This Row],[CODIGO]]</f>
        <v>VARIOS0</v>
      </c>
    </row>
    <row r="2303" spans="1:12" x14ac:dyDescent="0.35">
      <c r="A2303" t="s">
        <v>3211</v>
      </c>
      <c r="B2303" s="23" t="s">
        <v>6331</v>
      </c>
      <c r="C2303" t="s">
        <v>6653</v>
      </c>
      <c r="D2303" t="s">
        <v>5000</v>
      </c>
      <c r="E2303" s="21">
        <v>0</v>
      </c>
      <c r="L2303" s="23" t="str">
        <f>+_01_CODIGOS_Y_COSTOS_xlsm[[#This Row],[FABRICA]]&amp;_01_CODIGOS_Y_COSTOS_xlsm[[#This Row],[CODIGO]]</f>
        <v>VARIOS0</v>
      </c>
    </row>
    <row r="2304" spans="1:12" x14ac:dyDescent="0.35">
      <c r="A2304" t="s">
        <v>3211</v>
      </c>
      <c r="B2304" s="23" t="s">
        <v>6332</v>
      </c>
      <c r="C2304" t="s">
        <v>6653</v>
      </c>
      <c r="D2304" t="s">
        <v>5001</v>
      </c>
      <c r="E2304" s="21">
        <v>0</v>
      </c>
      <c r="L2304" s="23" t="str">
        <f>+_01_CODIGOS_Y_COSTOS_xlsm[[#This Row],[FABRICA]]&amp;_01_CODIGOS_Y_COSTOS_xlsm[[#This Row],[CODIGO]]</f>
        <v>VARIOS0</v>
      </c>
    </row>
    <row r="2305" spans="1:12" x14ac:dyDescent="0.35">
      <c r="A2305" t="s">
        <v>3211</v>
      </c>
      <c r="B2305" s="23" t="s">
        <v>6333</v>
      </c>
      <c r="C2305" t="s">
        <v>6653</v>
      </c>
      <c r="D2305" t="s">
        <v>5002</v>
      </c>
      <c r="E2305" s="21">
        <v>0</v>
      </c>
      <c r="L2305" s="23" t="str">
        <f>+_01_CODIGOS_Y_COSTOS_xlsm[[#This Row],[FABRICA]]&amp;_01_CODIGOS_Y_COSTOS_xlsm[[#This Row],[CODIGO]]</f>
        <v>VARIOS0</v>
      </c>
    </row>
    <row r="2306" spans="1:12" x14ac:dyDescent="0.35">
      <c r="A2306" t="s">
        <v>3211</v>
      </c>
      <c r="B2306" s="23" t="s">
        <v>6334</v>
      </c>
      <c r="C2306" t="s">
        <v>6653</v>
      </c>
      <c r="D2306" t="s">
        <v>5003</v>
      </c>
      <c r="E2306" s="21">
        <v>0</v>
      </c>
      <c r="L2306" s="23" t="str">
        <f>+_01_CODIGOS_Y_COSTOS_xlsm[[#This Row],[FABRICA]]&amp;_01_CODIGOS_Y_COSTOS_xlsm[[#This Row],[CODIGO]]</f>
        <v>VARIOS0</v>
      </c>
    </row>
    <row r="2307" spans="1:12" x14ac:dyDescent="0.35">
      <c r="A2307" t="s">
        <v>3211</v>
      </c>
      <c r="B2307" s="23" t="s">
        <v>6335</v>
      </c>
      <c r="C2307" t="s">
        <v>6653</v>
      </c>
      <c r="D2307" t="s">
        <v>5004</v>
      </c>
      <c r="E2307" s="21">
        <v>0</v>
      </c>
      <c r="L2307" s="23" t="str">
        <f>+_01_CODIGOS_Y_COSTOS_xlsm[[#This Row],[FABRICA]]&amp;_01_CODIGOS_Y_COSTOS_xlsm[[#This Row],[CODIGO]]</f>
        <v>VARIOS0</v>
      </c>
    </row>
    <row r="2308" spans="1:12" x14ac:dyDescent="0.35">
      <c r="A2308" t="s">
        <v>3211</v>
      </c>
      <c r="B2308" s="23" t="s">
        <v>6336</v>
      </c>
      <c r="C2308" t="s">
        <v>6653</v>
      </c>
      <c r="D2308" t="s">
        <v>5005</v>
      </c>
      <c r="E2308" s="21">
        <v>0</v>
      </c>
      <c r="L2308" s="23" t="str">
        <f>+_01_CODIGOS_Y_COSTOS_xlsm[[#This Row],[FABRICA]]&amp;_01_CODIGOS_Y_COSTOS_xlsm[[#This Row],[CODIGO]]</f>
        <v>VARIOS0</v>
      </c>
    </row>
    <row r="2309" spans="1:12" x14ac:dyDescent="0.35">
      <c r="A2309" t="s">
        <v>4288</v>
      </c>
      <c r="B2309" s="23" t="s">
        <v>6337</v>
      </c>
      <c r="C2309" t="s">
        <v>6653</v>
      </c>
      <c r="D2309" t="s">
        <v>5006</v>
      </c>
      <c r="E2309" s="21">
        <v>0</v>
      </c>
      <c r="L2309" s="23" t="str">
        <f>+_01_CODIGOS_Y_COSTOS_xlsm[[#This Row],[FABRICA]]&amp;_01_CODIGOS_Y_COSTOS_xlsm[[#This Row],[CODIGO]]</f>
        <v>BAIGORRIA0</v>
      </c>
    </row>
    <row r="2310" spans="1:12" x14ac:dyDescent="0.35">
      <c r="A2310" t="s">
        <v>4288</v>
      </c>
      <c r="B2310" s="23" t="s">
        <v>6338</v>
      </c>
      <c r="C2310" t="s">
        <v>6653</v>
      </c>
      <c r="D2310" t="s">
        <v>5007</v>
      </c>
      <c r="E2310" s="21">
        <v>0</v>
      </c>
      <c r="L2310" s="23" t="str">
        <f>+_01_CODIGOS_Y_COSTOS_xlsm[[#This Row],[FABRICA]]&amp;_01_CODIGOS_Y_COSTOS_xlsm[[#This Row],[CODIGO]]</f>
        <v>BAIGORRIA0</v>
      </c>
    </row>
    <row r="2311" spans="1:12" x14ac:dyDescent="0.35">
      <c r="A2311" t="s">
        <v>5427</v>
      </c>
      <c r="B2311" s="23" t="s">
        <v>3562</v>
      </c>
      <c r="C2311" t="s">
        <v>3564</v>
      </c>
      <c r="D2311" t="s">
        <v>4740</v>
      </c>
      <c r="E2311" s="21">
        <v>4.5004999999999997</v>
      </c>
      <c r="L2311" s="23" t="str">
        <f>+_01_CODIGOS_Y_COSTOS_xlsm[[#This Row],[FABRICA]]&amp;_01_CODIGOS_Y_COSTOS_xlsm[[#This Row],[CODIGO]]</f>
        <v>KAZ1,5 x 20</v>
      </c>
    </row>
    <row r="2312" spans="1:12" x14ac:dyDescent="0.35">
      <c r="A2312" t="s">
        <v>5427</v>
      </c>
      <c r="B2312" s="23" t="s">
        <v>3565</v>
      </c>
      <c r="C2312" t="s">
        <v>3566</v>
      </c>
      <c r="D2312" t="s">
        <v>4741</v>
      </c>
      <c r="E2312" s="21">
        <v>5.0189000000000004</v>
      </c>
      <c r="L2312" s="23" t="str">
        <f>+_01_CODIGOS_Y_COSTOS_xlsm[[#This Row],[FABRICA]]&amp;_01_CODIGOS_Y_COSTOS_xlsm[[#This Row],[CODIGO]]</f>
        <v>KAZ1,5 x 25</v>
      </c>
    </row>
    <row r="2313" spans="1:12" x14ac:dyDescent="0.35">
      <c r="A2313" t="s">
        <v>5427</v>
      </c>
      <c r="B2313" s="23" t="s">
        <v>3567</v>
      </c>
      <c r="C2313" t="s">
        <v>3568</v>
      </c>
      <c r="D2313" t="s">
        <v>4742</v>
      </c>
      <c r="E2313" s="21">
        <v>5.2332000000000001</v>
      </c>
      <c r="L2313" s="23" t="str">
        <f>+_01_CODIGOS_Y_COSTOS_xlsm[[#This Row],[FABRICA]]&amp;_01_CODIGOS_Y_COSTOS_xlsm[[#This Row],[CODIGO]]</f>
        <v>KAZ1,5 x 30</v>
      </c>
    </row>
    <row r="2314" spans="1:12" x14ac:dyDescent="0.35">
      <c r="A2314" t="s">
        <v>5427</v>
      </c>
      <c r="B2314" s="23" t="s">
        <v>3569</v>
      </c>
      <c r="C2314" t="s">
        <v>3261</v>
      </c>
      <c r="D2314" t="s">
        <v>3262</v>
      </c>
      <c r="E2314" s="21">
        <v>5.8028000000000004</v>
      </c>
      <c r="L2314" s="23" t="str">
        <f>+_01_CODIGOS_Y_COSTOS_xlsm[[#This Row],[FABRICA]]&amp;_01_CODIGOS_Y_COSTOS_xlsm[[#This Row],[CODIGO]]</f>
        <v>KAZ2 x 20</v>
      </c>
    </row>
    <row r="2315" spans="1:12" x14ac:dyDescent="0.35">
      <c r="A2315" t="s">
        <v>5427</v>
      </c>
      <c r="B2315" s="23" t="s">
        <v>3570</v>
      </c>
      <c r="C2315" t="s">
        <v>3571</v>
      </c>
      <c r="D2315" t="s">
        <v>4743</v>
      </c>
      <c r="E2315" s="21">
        <v>6.7786</v>
      </c>
      <c r="L2315" s="23" t="str">
        <f>+_01_CODIGOS_Y_COSTOS_xlsm[[#This Row],[FABRICA]]&amp;_01_CODIGOS_Y_COSTOS_xlsm[[#This Row],[CODIGO]]</f>
        <v>KAZ2 x 25</v>
      </c>
    </row>
    <row r="2316" spans="1:12" x14ac:dyDescent="0.35">
      <c r="A2316" t="s">
        <v>5427</v>
      </c>
      <c r="B2316" s="23" t="s">
        <v>3572</v>
      </c>
      <c r="C2316" t="s">
        <v>3573</v>
      </c>
      <c r="D2316" t="s">
        <v>4744</v>
      </c>
      <c r="E2316" s="21">
        <v>7.2251000000000003</v>
      </c>
      <c r="L2316" s="23" t="str">
        <f>+_01_CODIGOS_Y_COSTOS_xlsm[[#This Row],[FABRICA]]&amp;_01_CODIGOS_Y_COSTOS_xlsm[[#This Row],[CODIGO]]</f>
        <v>KAZ2 x 30</v>
      </c>
    </row>
    <row r="2317" spans="1:12" x14ac:dyDescent="0.35">
      <c r="A2317" t="s">
        <v>5427</v>
      </c>
      <c r="B2317" s="23" t="s">
        <v>3574</v>
      </c>
      <c r="C2317" t="s">
        <v>3575</v>
      </c>
      <c r="D2317" t="s">
        <v>4745</v>
      </c>
      <c r="E2317" s="21">
        <v>10.303800000000001</v>
      </c>
      <c r="L2317" s="23" t="str">
        <f>+_01_CODIGOS_Y_COSTOS_xlsm[[#This Row],[FABRICA]]&amp;_01_CODIGOS_Y_COSTOS_xlsm[[#This Row],[CODIGO]]</f>
        <v>KAZ2 x 40</v>
      </c>
    </row>
    <row r="2318" spans="1:12" x14ac:dyDescent="0.35">
      <c r="A2318" t="s">
        <v>5427</v>
      </c>
      <c r="B2318" s="23" t="s">
        <v>3576</v>
      </c>
      <c r="C2318" t="s">
        <v>3577</v>
      </c>
      <c r="D2318" t="s">
        <v>4746</v>
      </c>
      <c r="E2318" s="21">
        <v>13.1784</v>
      </c>
      <c r="L2318" s="23" t="str">
        <f>+_01_CODIGOS_Y_COSTOS_xlsm[[#This Row],[FABRICA]]&amp;_01_CODIGOS_Y_COSTOS_xlsm[[#This Row],[CODIGO]]</f>
        <v>KAZ2 x 50</v>
      </c>
    </row>
    <row r="2319" spans="1:12" x14ac:dyDescent="0.35">
      <c r="A2319" t="s">
        <v>5427</v>
      </c>
      <c r="B2319" s="23" t="s">
        <v>3578</v>
      </c>
      <c r="C2319" t="s">
        <v>3579</v>
      </c>
      <c r="D2319" t="s">
        <v>4747</v>
      </c>
      <c r="E2319" s="21">
        <v>8.7294</v>
      </c>
      <c r="L2319" s="23" t="str">
        <f>+_01_CODIGOS_Y_COSTOS_xlsm[[#This Row],[FABRICA]]&amp;_01_CODIGOS_Y_COSTOS_xlsm[[#This Row],[CODIGO]]</f>
        <v>KAZ2,5 x 25</v>
      </c>
    </row>
    <row r="2320" spans="1:12" x14ac:dyDescent="0.35">
      <c r="A2320" t="s">
        <v>5427</v>
      </c>
      <c r="B2320" s="23" t="s">
        <v>3580</v>
      </c>
      <c r="C2320" t="s">
        <v>3273</v>
      </c>
      <c r="D2320" t="s">
        <v>3274</v>
      </c>
      <c r="E2320" s="21">
        <v>9.3361999999999998</v>
      </c>
      <c r="L2320" s="23" t="str">
        <f>+_01_CODIGOS_Y_COSTOS_xlsm[[#This Row],[FABRICA]]&amp;_01_CODIGOS_Y_COSTOS_xlsm[[#This Row],[CODIGO]]</f>
        <v>KAZ2,5 x 30</v>
      </c>
    </row>
    <row r="2321" spans="1:12" x14ac:dyDescent="0.35">
      <c r="A2321" t="s">
        <v>5427</v>
      </c>
      <c r="B2321" s="23" t="s">
        <v>3581</v>
      </c>
      <c r="C2321" t="s">
        <v>3582</v>
      </c>
      <c r="D2321" t="s">
        <v>4748</v>
      </c>
      <c r="E2321" s="21">
        <v>12.9101</v>
      </c>
      <c r="L2321" s="23" t="str">
        <f>+_01_CODIGOS_Y_COSTOS_xlsm[[#This Row],[FABRICA]]&amp;_01_CODIGOS_Y_COSTOS_xlsm[[#This Row],[CODIGO]]</f>
        <v>KAZ2,5 x 40</v>
      </c>
    </row>
    <row r="2322" spans="1:12" x14ac:dyDescent="0.35">
      <c r="A2322" t="s">
        <v>5427</v>
      </c>
      <c r="B2322" s="23" t="s">
        <v>3583</v>
      </c>
      <c r="C2322" t="s">
        <v>3584</v>
      </c>
      <c r="D2322" t="s">
        <v>4749</v>
      </c>
      <c r="E2322" s="21">
        <v>16.881</v>
      </c>
      <c r="L2322" s="23" t="str">
        <f>+_01_CODIGOS_Y_COSTOS_xlsm[[#This Row],[FABRICA]]&amp;_01_CODIGOS_Y_COSTOS_xlsm[[#This Row],[CODIGO]]</f>
        <v>KAZ2,5 x 50</v>
      </c>
    </row>
    <row r="2323" spans="1:12" x14ac:dyDescent="0.35">
      <c r="A2323" t="s">
        <v>5427</v>
      </c>
      <c r="B2323" s="23" t="s">
        <v>3585</v>
      </c>
      <c r="C2323" t="s">
        <v>3586</v>
      </c>
      <c r="D2323" t="s">
        <v>4750</v>
      </c>
      <c r="E2323" s="21">
        <v>10.2255</v>
      </c>
      <c r="L2323" s="23" t="str">
        <f>+_01_CODIGOS_Y_COSTOS_xlsm[[#This Row],[FABRICA]]&amp;_01_CODIGOS_Y_COSTOS_xlsm[[#This Row],[CODIGO]]</f>
        <v>KAZ3 x 25</v>
      </c>
    </row>
    <row r="2324" spans="1:12" x14ac:dyDescent="0.35">
      <c r="A2324" t="s">
        <v>5427</v>
      </c>
      <c r="B2324" s="23" t="s">
        <v>3587</v>
      </c>
      <c r="C2324" t="s">
        <v>3287</v>
      </c>
      <c r="D2324" t="s">
        <v>3288</v>
      </c>
      <c r="E2324" s="21">
        <v>13.8004</v>
      </c>
      <c r="L2324" s="23" t="str">
        <f>+_01_CODIGOS_Y_COSTOS_xlsm[[#This Row],[FABRICA]]&amp;_01_CODIGOS_Y_COSTOS_xlsm[[#This Row],[CODIGO]]</f>
        <v>KAZ3 x 30</v>
      </c>
    </row>
    <row r="2325" spans="1:12" x14ac:dyDescent="0.35">
      <c r="A2325" t="s">
        <v>5427</v>
      </c>
      <c r="B2325" s="23" t="s">
        <v>3588</v>
      </c>
      <c r="C2325" t="s">
        <v>3293</v>
      </c>
      <c r="D2325" t="s">
        <v>3294</v>
      </c>
      <c r="E2325" s="21">
        <v>17.8734</v>
      </c>
      <c r="L2325" s="23" t="str">
        <f>+_01_CODIGOS_Y_COSTOS_xlsm[[#This Row],[FABRICA]]&amp;_01_CODIGOS_Y_COSTOS_xlsm[[#This Row],[CODIGO]]</f>
        <v>KAZ3 x 40</v>
      </c>
    </row>
    <row r="2326" spans="1:12" x14ac:dyDescent="0.35">
      <c r="A2326" t="s">
        <v>5427</v>
      </c>
      <c r="B2326" s="23" t="s">
        <v>3589</v>
      </c>
      <c r="C2326" t="s">
        <v>3299</v>
      </c>
      <c r="D2326" t="s">
        <v>3300</v>
      </c>
      <c r="E2326" s="21">
        <v>21.525700000000001</v>
      </c>
      <c r="L2326" s="23" t="str">
        <f>+_01_CODIGOS_Y_COSTOS_xlsm[[#This Row],[FABRICA]]&amp;_01_CODIGOS_Y_COSTOS_xlsm[[#This Row],[CODIGO]]</f>
        <v>KAZ3 x 50</v>
      </c>
    </row>
    <row r="2327" spans="1:12" x14ac:dyDescent="0.35">
      <c r="A2327" t="s">
        <v>5427</v>
      </c>
      <c r="B2327" s="23" t="s">
        <v>3590</v>
      </c>
      <c r="C2327" t="s">
        <v>3591</v>
      </c>
      <c r="D2327" t="s">
        <v>4751</v>
      </c>
      <c r="E2327" s="21">
        <v>26.7865</v>
      </c>
      <c r="L2327" s="23" t="str">
        <f>+_01_CODIGOS_Y_COSTOS_xlsm[[#This Row],[FABRICA]]&amp;_01_CODIGOS_Y_COSTOS_xlsm[[#This Row],[CODIGO]]</f>
        <v>KAZ3 x 70</v>
      </c>
    </row>
    <row r="2328" spans="1:12" x14ac:dyDescent="0.35">
      <c r="A2328" t="s">
        <v>5427</v>
      </c>
      <c r="B2328" s="23" t="s">
        <v>3592</v>
      </c>
      <c r="C2328" t="s">
        <v>3305</v>
      </c>
      <c r="D2328" t="s">
        <v>3306</v>
      </c>
      <c r="E2328" s="21">
        <v>17.7074</v>
      </c>
      <c r="L2328" s="23" t="str">
        <f>+_01_CODIGOS_Y_COSTOS_xlsm[[#This Row],[FABRICA]]&amp;_01_CODIGOS_Y_COSTOS_xlsm[[#This Row],[CODIGO]]</f>
        <v>KAZ3,5 x 30</v>
      </c>
    </row>
    <row r="2329" spans="1:12" x14ac:dyDescent="0.35">
      <c r="A2329" t="s">
        <v>5427</v>
      </c>
      <c r="B2329" s="23" t="s">
        <v>3593</v>
      </c>
      <c r="C2329" t="s">
        <v>3308</v>
      </c>
      <c r="D2329" t="s">
        <v>3309</v>
      </c>
      <c r="E2329" s="21">
        <v>23.6419</v>
      </c>
      <c r="L2329" s="23" t="str">
        <f>+_01_CODIGOS_Y_COSTOS_xlsm[[#This Row],[FABRICA]]&amp;_01_CODIGOS_Y_COSTOS_xlsm[[#This Row],[CODIGO]]</f>
        <v>KAZ3,5 x 40</v>
      </c>
    </row>
    <row r="2330" spans="1:12" x14ac:dyDescent="0.35">
      <c r="A2330" t="s">
        <v>5427</v>
      </c>
      <c r="B2330" s="23" t="s">
        <v>3594</v>
      </c>
      <c r="C2330" t="s">
        <v>3311</v>
      </c>
      <c r="D2330" t="s">
        <v>3312</v>
      </c>
      <c r="E2330" s="21">
        <v>25.904900000000001</v>
      </c>
      <c r="L2330" s="23" t="str">
        <f>+_01_CODIGOS_Y_COSTOS_xlsm[[#This Row],[FABRICA]]&amp;_01_CODIGOS_Y_COSTOS_xlsm[[#This Row],[CODIGO]]</f>
        <v>KAZ3,5 x 50</v>
      </c>
    </row>
    <row r="2331" spans="1:12" x14ac:dyDescent="0.35">
      <c r="A2331" t="s">
        <v>5427</v>
      </c>
      <c r="B2331" s="23" t="s">
        <v>3595</v>
      </c>
      <c r="C2331" t="s">
        <v>3596</v>
      </c>
      <c r="D2331" t="s">
        <v>4752</v>
      </c>
      <c r="E2331" s="21">
        <v>34.741</v>
      </c>
      <c r="L2331" s="23" t="str">
        <f>+_01_CODIGOS_Y_COSTOS_xlsm[[#This Row],[FABRICA]]&amp;_01_CODIGOS_Y_COSTOS_xlsm[[#This Row],[CODIGO]]</f>
        <v>KAZ3,5 x 70</v>
      </c>
    </row>
    <row r="2332" spans="1:12" x14ac:dyDescent="0.35">
      <c r="A2332" t="s">
        <v>5427</v>
      </c>
      <c r="B2332" s="23" t="s">
        <v>3597</v>
      </c>
      <c r="C2332" t="s">
        <v>3320</v>
      </c>
      <c r="D2332" t="s">
        <v>3321</v>
      </c>
      <c r="E2332" s="21">
        <v>20.638500000000001</v>
      </c>
      <c r="L2332" s="23" t="str">
        <f>+_01_CODIGOS_Y_COSTOS_xlsm[[#This Row],[FABRICA]]&amp;_01_CODIGOS_Y_COSTOS_xlsm[[#This Row],[CODIGO]]</f>
        <v>KAZ4 x 30</v>
      </c>
    </row>
    <row r="2333" spans="1:12" x14ac:dyDescent="0.35">
      <c r="A2333" t="s">
        <v>5427</v>
      </c>
      <c r="B2333" s="23" t="s">
        <v>3598</v>
      </c>
      <c r="C2333" t="s">
        <v>3323</v>
      </c>
      <c r="D2333" t="s">
        <v>3324</v>
      </c>
      <c r="E2333" s="21">
        <v>27.038599999999999</v>
      </c>
      <c r="L2333" s="23" t="str">
        <f>+_01_CODIGOS_Y_COSTOS_xlsm[[#This Row],[FABRICA]]&amp;_01_CODIGOS_Y_COSTOS_xlsm[[#This Row],[CODIGO]]</f>
        <v>KAZ4 x 40</v>
      </c>
    </row>
    <row r="2334" spans="1:12" x14ac:dyDescent="0.35">
      <c r="A2334" t="s">
        <v>5427</v>
      </c>
      <c r="B2334" s="23" t="s">
        <v>3599</v>
      </c>
      <c r="C2334" t="s">
        <v>3326</v>
      </c>
      <c r="D2334" t="s">
        <v>3327</v>
      </c>
      <c r="E2334" s="21">
        <v>32.0657</v>
      </c>
      <c r="L2334" s="23" t="str">
        <f>+_01_CODIGOS_Y_COSTOS_xlsm[[#This Row],[FABRICA]]&amp;_01_CODIGOS_Y_COSTOS_xlsm[[#This Row],[CODIGO]]</f>
        <v>KAZ4 x 50</v>
      </c>
    </row>
    <row r="2335" spans="1:12" x14ac:dyDescent="0.35">
      <c r="A2335" t="s">
        <v>5427</v>
      </c>
      <c r="B2335" s="23" t="s">
        <v>3600</v>
      </c>
      <c r="C2335" t="s">
        <v>3601</v>
      </c>
      <c r="D2335" t="s">
        <v>4753</v>
      </c>
      <c r="E2335" s="21">
        <v>34.009900000000002</v>
      </c>
      <c r="L2335" s="23" t="str">
        <f>+_01_CODIGOS_Y_COSTOS_xlsm[[#This Row],[FABRICA]]&amp;_01_CODIGOS_Y_COSTOS_xlsm[[#This Row],[CODIGO]]</f>
        <v>KAZ4 x 60</v>
      </c>
    </row>
    <row r="2336" spans="1:12" x14ac:dyDescent="0.35">
      <c r="A2336" t="s">
        <v>5427</v>
      </c>
      <c r="B2336" s="23" t="s">
        <v>3602</v>
      </c>
      <c r="C2336" t="s">
        <v>3603</v>
      </c>
      <c r="D2336" t="s">
        <v>4754</v>
      </c>
      <c r="E2336" s="21">
        <v>41.138300000000001</v>
      </c>
      <c r="L2336" s="23" t="str">
        <f>+_01_CODIGOS_Y_COSTOS_xlsm[[#This Row],[FABRICA]]&amp;_01_CODIGOS_Y_COSTOS_xlsm[[#This Row],[CODIGO]]</f>
        <v>KAZ4 x 70</v>
      </c>
    </row>
    <row r="2337" spans="1:12" x14ac:dyDescent="0.35">
      <c r="A2337" t="s">
        <v>5427</v>
      </c>
      <c r="B2337" s="23" t="s">
        <v>3604</v>
      </c>
      <c r="C2337" t="s">
        <v>3335</v>
      </c>
      <c r="D2337" t="s">
        <v>3336</v>
      </c>
      <c r="E2337" s="21">
        <v>31.670300000000001</v>
      </c>
      <c r="L2337" s="23" t="str">
        <f>+_01_CODIGOS_Y_COSTOS_xlsm[[#This Row],[FABRICA]]&amp;_01_CODIGOS_Y_COSTOS_xlsm[[#This Row],[CODIGO]]</f>
        <v>KAZ4,5 x 40</v>
      </c>
    </row>
    <row r="2338" spans="1:12" x14ac:dyDescent="0.35">
      <c r="A2338" t="s">
        <v>5427</v>
      </c>
      <c r="B2338" s="23" t="s">
        <v>3605</v>
      </c>
      <c r="C2338" t="s">
        <v>3338</v>
      </c>
      <c r="D2338" t="s">
        <v>3339</v>
      </c>
      <c r="E2338" s="21">
        <v>37.488599999999998</v>
      </c>
      <c r="L2338" s="23" t="str">
        <f>+_01_CODIGOS_Y_COSTOS_xlsm[[#This Row],[FABRICA]]&amp;_01_CODIGOS_Y_COSTOS_xlsm[[#This Row],[CODIGO]]</f>
        <v>KAZ4,5 x 50</v>
      </c>
    </row>
    <row r="2339" spans="1:12" x14ac:dyDescent="0.35">
      <c r="A2339" t="s">
        <v>5427</v>
      </c>
      <c r="B2339" s="23" t="s">
        <v>3606</v>
      </c>
      <c r="C2339" t="s">
        <v>3607</v>
      </c>
      <c r="D2339" t="s">
        <v>4755</v>
      </c>
      <c r="E2339" s="21">
        <v>42.977600000000002</v>
      </c>
      <c r="L2339" s="23" t="str">
        <f>+_01_CODIGOS_Y_COSTOS_xlsm[[#This Row],[FABRICA]]&amp;_01_CODIGOS_Y_COSTOS_xlsm[[#This Row],[CODIGO]]</f>
        <v>KAZ4,5 x 60</v>
      </c>
    </row>
    <row r="2340" spans="1:12" x14ac:dyDescent="0.35">
      <c r="A2340" t="s">
        <v>5427</v>
      </c>
      <c r="B2340" s="23" t="s">
        <v>3608</v>
      </c>
      <c r="C2340" t="s">
        <v>3408</v>
      </c>
      <c r="D2340" t="s">
        <v>4756</v>
      </c>
      <c r="E2340" s="21">
        <v>37.465400000000002</v>
      </c>
      <c r="L2340" s="23" t="str">
        <f>+_01_CODIGOS_Y_COSTOS_xlsm[[#This Row],[FABRICA]]&amp;_01_CODIGOS_Y_COSTOS_xlsm[[#This Row],[CODIGO]]</f>
        <v>KAZ5 x 35</v>
      </c>
    </row>
    <row r="2341" spans="1:12" x14ac:dyDescent="0.35">
      <c r="A2341" t="s">
        <v>5427</v>
      </c>
      <c r="B2341" s="23" t="s">
        <v>3609</v>
      </c>
      <c r="C2341" t="s">
        <v>3347</v>
      </c>
      <c r="D2341" t="s">
        <v>3348</v>
      </c>
      <c r="E2341" s="21">
        <v>39.571399999999997</v>
      </c>
      <c r="L2341" s="23" t="str">
        <f>+_01_CODIGOS_Y_COSTOS_xlsm[[#This Row],[FABRICA]]&amp;_01_CODIGOS_Y_COSTOS_xlsm[[#This Row],[CODIGO]]</f>
        <v>KAZ5 x 40</v>
      </c>
    </row>
    <row r="2342" spans="1:12" x14ac:dyDescent="0.35">
      <c r="A2342" t="s">
        <v>5427</v>
      </c>
      <c r="B2342" s="23" t="s">
        <v>3610</v>
      </c>
      <c r="C2342" t="s">
        <v>3350</v>
      </c>
      <c r="D2342" t="s">
        <v>3351</v>
      </c>
      <c r="E2342" s="21">
        <v>47.915300000000002</v>
      </c>
      <c r="L2342" s="23" t="str">
        <f>+_01_CODIGOS_Y_COSTOS_xlsm[[#This Row],[FABRICA]]&amp;_01_CODIGOS_Y_COSTOS_xlsm[[#This Row],[CODIGO]]</f>
        <v>KAZ5 x 50</v>
      </c>
    </row>
    <row r="2343" spans="1:12" x14ac:dyDescent="0.35">
      <c r="A2343" t="s">
        <v>5427</v>
      </c>
      <c r="B2343" s="23" t="s">
        <v>3611</v>
      </c>
      <c r="C2343" t="s">
        <v>3353</v>
      </c>
      <c r="D2343" t="s">
        <v>3354</v>
      </c>
      <c r="E2343" s="21">
        <v>56.665999999999997</v>
      </c>
      <c r="L2343" s="23" t="str">
        <f>+_01_CODIGOS_Y_COSTOS_xlsm[[#This Row],[FABRICA]]&amp;_01_CODIGOS_Y_COSTOS_xlsm[[#This Row],[CODIGO]]</f>
        <v>KAZ5 x 60</v>
      </c>
    </row>
    <row r="2344" spans="1:12" x14ac:dyDescent="0.35">
      <c r="A2344" t="s">
        <v>5427</v>
      </c>
      <c r="B2344" s="23" t="s">
        <v>3612</v>
      </c>
      <c r="C2344" t="s">
        <v>3613</v>
      </c>
      <c r="D2344" t="s">
        <v>4757</v>
      </c>
      <c r="E2344" s="21">
        <v>61.765099999999997</v>
      </c>
      <c r="L2344" s="23" t="str">
        <f>+_01_CODIGOS_Y_COSTOS_xlsm[[#This Row],[FABRICA]]&amp;_01_CODIGOS_Y_COSTOS_xlsm[[#This Row],[CODIGO]]</f>
        <v>KAZ5 x 70</v>
      </c>
    </row>
    <row r="2345" spans="1:12" x14ac:dyDescent="0.35">
      <c r="A2345" t="s">
        <v>5427</v>
      </c>
      <c r="B2345" s="23" t="s">
        <v>6339</v>
      </c>
      <c r="C2345" t="s">
        <v>5474</v>
      </c>
      <c r="D2345" t="s">
        <v>5474</v>
      </c>
      <c r="E2345" s="21">
        <v>31.440300000000001</v>
      </c>
      <c r="L2345" s="23" t="str">
        <f>+_01_CODIGOS_Y_COSTOS_xlsm[[#This Row],[FABRICA]]&amp;_01_CODIGOS_Y_COSTOS_xlsm[[#This Row],[CODIGO]]</f>
        <v>KAZ3,5 x 60</v>
      </c>
    </row>
    <row r="2346" spans="1:12" x14ac:dyDescent="0.35">
      <c r="A2346" t="s">
        <v>5427</v>
      </c>
      <c r="B2346" s="23" t="s">
        <v>6340</v>
      </c>
      <c r="C2346" t="s">
        <v>3372</v>
      </c>
      <c r="D2346" t="s">
        <v>3372</v>
      </c>
      <c r="E2346" s="21">
        <v>89.254400000000004</v>
      </c>
      <c r="L2346" s="23" t="str">
        <f>+_01_CODIGOS_Y_COSTOS_xlsm[[#This Row],[FABRICA]]&amp;_01_CODIGOS_Y_COSTOS_xlsm[[#This Row],[CODIGO]]</f>
        <v>KAZ6 x 70</v>
      </c>
    </row>
    <row r="2347" spans="1:12" x14ac:dyDescent="0.35">
      <c r="A2347" t="s">
        <v>5671</v>
      </c>
      <c r="B2347" s="23" t="s">
        <v>3614</v>
      </c>
      <c r="C2347" t="s">
        <v>4299</v>
      </c>
      <c r="D2347" t="s">
        <v>3616</v>
      </c>
      <c r="E2347" s="21">
        <v>128.02680000000001</v>
      </c>
      <c r="L2347" s="23" t="str">
        <f>+_01_CODIGOS_Y_COSTOS_xlsm[[#This Row],[FABRICA]]&amp;_01_CODIGOS_Y_COSTOS_xlsm[[#This Row],[CODIGO]]</f>
        <v>MIGUEL.ALEMITES6 X 1 R</v>
      </c>
    </row>
    <row r="2348" spans="1:12" x14ac:dyDescent="0.35">
      <c r="A2348" t="s">
        <v>5671</v>
      </c>
      <c r="B2348" s="23" t="s">
        <v>3617</v>
      </c>
      <c r="C2348" t="s">
        <v>4300</v>
      </c>
      <c r="D2348" t="s">
        <v>3618</v>
      </c>
      <c r="E2348" s="21">
        <v>205.21600000000001</v>
      </c>
      <c r="L2348" s="23" t="str">
        <f>+_01_CODIGOS_Y_COSTOS_xlsm[[#This Row],[FABRICA]]&amp;_01_CODIGOS_Y_COSTOS_xlsm[[#This Row],[CODIGO]]</f>
        <v>MIGUEL.ALEMITES8 X 1 R</v>
      </c>
    </row>
    <row r="2349" spans="1:12" x14ac:dyDescent="0.35">
      <c r="A2349" t="s">
        <v>5671</v>
      </c>
      <c r="B2349" s="23" t="s">
        <v>3619</v>
      </c>
      <c r="C2349" t="s">
        <v>4301</v>
      </c>
      <c r="D2349" t="s">
        <v>3620</v>
      </c>
      <c r="E2349" s="21">
        <v>336.40499999999997</v>
      </c>
      <c r="L2349" s="23" t="str">
        <f>+_01_CODIGOS_Y_COSTOS_xlsm[[#This Row],[FABRICA]]&amp;_01_CODIGOS_Y_COSTOS_xlsm[[#This Row],[CODIGO]]</f>
        <v>MIGUEL.ALEMITES8 X 1 67°</v>
      </c>
    </row>
    <row r="2350" spans="1:12" x14ac:dyDescent="0.35">
      <c r="A2350" t="s">
        <v>5671</v>
      </c>
      <c r="B2350" s="23" t="s">
        <v>3621</v>
      </c>
      <c r="C2350" t="s">
        <v>4302</v>
      </c>
      <c r="D2350" t="s">
        <v>3622</v>
      </c>
      <c r="E2350" s="21">
        <v>336.40499999999997</v>
      </c>
      <c r="L2350" s="23" t="str">
        <f>+_01_CODIGOS_Y_COSTOS_xlsm[[#This Row],[FABRICA]]&amp;_01_CODIGOS_Y_COSTOS_xlsm[[#This Row],[CODIGO]]</f>
        <v>MIGUEL.ALEMITES8 X 1 90°</v>
      </c>
    </row>
    <row r="2351" spans="1:12" x14ac:dyDescent="0.35">
      <c r="A2351" t="s">
        <v>5671</v>
      </c>
      <c r="B2351" s="23" t="s">
        <v>3623</v>
      </c>
      <c r="C2351" t="s">
        <v>4303</v>
      </c>
      <c r="D2351" t="s">
        <v>3624</v>
      </c>
      <c r="E2351" s="21">
        <v>206.33539999999999</v>
      </c>
      <c r="L2351" s="23" t="str">
        <f>+_01_CODIGOS_Y_COSTOS_xlsm[[#This Row],[FABRICA]]&amp;_01_CODIGOS_Y_COSTOS_xlsm[[#This Row],[CODIGO]]</f>
        <v>MIGUEL.ALEMITES8x1,25 R</v>
      </c>
    </row>
    <row r="2352" spans="1:12" x14ac:dyDescent="0.35">
      <c r="A2352" t="s">
        <v>5671</v>
      </c>
      <c r="B2352" s="23" t="s">
        <v>3625</v>
      </c>
      <c r="C2352" t="s">
        <v>4304</v>
      </c>
      <c r="D2352" t="s">
        <v>3626</v>
      </c>
      <c r="E2352" s="21">
        <v>336.40499999999997</v>
      </c>
      <c r="L2352" s="23" t="str">
        <f>+_01_CODIGOS_Y_COSTOS_xlsm[[#This Row],[FABRICA]]&amp;_01_CODIGOS_Y_COSTOS_xlsm[[#This Row],[CODIGO]]</f>
        <v>MIGUEL.ALEMITES8 X 1,25 67°</v>
      </c>
    </row>
    <row r="2353" spans="1:12" x14ac:dyDescent="0.35">
      <c r="A2353" t="s">
        <v>5671</v>
      </c>
      <c r="B2353" s="23" t="s">
        <v>3627</v>
      </c>
      <c r="C2353" t="s">
        <v>4305</v>
      </c>
      <c r="D2353" t="s">
        <v>3628</v>
      </c>
      <c r="E2353" s="21">
        <v>224.6182</v>
      </c>
      <c r="L2353" s="23" t="str">
        <f>+_01_CODIGOS_Y_COSTOS_xlsm[[#This Row],[FABRICA]]&amp;_01_CODIGOS_Y_COSTOS_xlsm[[#This Row],[CODIGO]]</f>
        <v>MIGUEL.ALEMITES8 X 1,25 CARDAN</v>
      </c>
    </row>
    <row r="2354" spans="1:12" x14ac:dyDescent="0.35">
      <c r="A2354" t="s">
        <v>5671</v>
      </c>
      <c r="B2354" s="23" t="s">
        <v>3629</v>
      </c>
      <c r="C2354" t="s">
        <v>4306</v>
      </c>
      <c r="D2354" t="s">
        <v>3630</v>
      </c>
      <c r="E2354" s="21">
        <v>206.33539999999999</v>
      </c>
      <c r="L2354" s="23" t="str">
        <f>+_01_CODIGOS_Y_COSTOS_xlsm[[#This Row],[FABRICA]]&amp;_01_CODIGOS_Y_COSTOS_xlsm[[#This Row],[CODIGO]]</f>
        <v>MIGUEL.ALEMITES10 X 1 R</v>
      </c>
    </row>
    <row r="2355" spans="1:12" x14ac:dyDescent="0.35">
      <c r="A2355" t="s">
        <v>5671</v>
      </c>
      <c r="B2355" s="23" t="s">
        <v>3631</v>
      </c>
      <c r="C2355" t="s">
        <v>4307</v>
      </c>
      <c r="D2355" t="s">
        <v>3632</v>
      </c>
      <c r="E2355" s="21">
        <v>336.40499999999997</v>
      </c>
      <c r="L2355" s="23" t="str">
        <f>+_01_CODIGOS_Y_COSTOS_xlsm[[#This Row],[FABRICA]]&amp;_01_CODIGOS_Y_COSTOS_xlsm[[#This Row],[CODIGO]]</f>
        <v>MIGUEL.ALEMITES10 X 1 67°</v>
      </c>
    </row>
    <row r="2356" spans="1:12" x14ac:dyDescent="0.35">
      <c r="A2356" t="s">
        <v>5671</v>
      </c>
      <c r="B2356" s="23" t="s">
        <v>3633</v>
      </c>
      <c r="C2356" t="s">
        <v>4308</v>
      </c>
      <c r="D2356" t="s">
        <v>3634</v>
      </c>
      <c r="E2356" s="21">
        <v>336.40499999999997</v>
      </c>
      <c r="L2356" s="23" t="str">
        <f>+_01_CODIGOS_Y_COSTOS_xlsm[[#This Row],[FABRICA]]&amp;_01_CODIGOS_Y_COSTOS_xlsm[[#This Row],[CODIGO]]</f>
        <v>MIGUEL.ALEMITES10 X 1 90°</v>
      </c>
    </row>
    <row r="2357" spans="1:12" x14ac:dyDescent="0.35">
      <c r="A2357" t="s">
        <v>5671</v>
      </c>
      <c r="B2357" s="23" t="s">
        <v>3635</v>
      </c>
      <c r="C2357" t="s">
        <v>4309</v>
      </c>
      <c r="D2357" t="s">
        <v>3636</v>
      </c>
      <c r="E2357" s="21">
        <v>206.33539999999999</v>
      </c>
      <c r="L2357" s="23" t="str">
        <f>+_01_CODIGOS_Y_COSTOS_xlsm[[#This Row],[FABRICA]]&amp;_01_CODIGOS_Y_COSTOS_xlsm[[#This Row],[CODIGO]]</f>
        <v>MIGUEL.ALEMITES1/8 GAS R</v>
      </c>
    </row>
    <row r="2358" spans="1:12" x14ac:dyDescent="0.35">
      <c r="A2358" t="s">
        <v>5671</v>
      </c>
      <c r="B2358" s="23" t="s">
        <v>3637</v>
      </c>
      <c r="C2358" t="s">
        <v>4310</v>
      </c>
      <c r="D2358" t="s">
        <v>3638</v>
      </c>
      <c r="E2358" s="21">
        <v>336.40499999999997</v>
      </c>
      <c r="L2358" s="23" t="str">
        <f>+_01_CODIGOS_Y_COSTOS_xlsm[[#This Row],[FABRICA]]&amp;_01_CODIGOS_Y_COSTOS_xlsm[[#This Row],[CODIGO]]</f>
        <v>MIGUEL.ALEMITES1/8 GAS 67°</v>
      </c>
    </row>
    <row r="2359" spans="1:12" x14ac:dyDescent="0.35">
      <c r="A2359" t="s">
        <v>5671</v>
      </c>
      <c r="B2359" s="23" t="s">
        <v>3639</v>
      </c>
      <c r="C2359" t="s">
        <v>4311</v>
      </c>
      <c r="D2359" t="s">
        <v>3640</v>
      </c>
      <c r="E2359" s="21">
        <v>336.40499999999997</v>
      </c>
      <c r="L2359" s="23" t="str">
        <f>+_01_CODIGOS_Y_COSTOS_xlsm[[#This Row],[FABRICA]]&amp;_01_CODIGOS_Y_COSTOS_xlsm[[#This Row],[CODIGO]]</f>
        <v>MIGUEL.ALEMITES1/8 GAS 90°</v>
      </c>
    </row>
    <row r="2360" spans="1:12" x14ac:dyDescent="0.35">
      <c r="A2360" t="s">
        <v>5671</v>
      </c>
      <c r="B2360" s="23" t="s">
        <v>3641</v>
      </c>
      <c r="C2360" t="s">
        <v>4312</v>
      </c>
      <c r="D2360" t="s">
        <v>3642</v>
      </c>
      <c r="E2360" s="21">
        <v>128.02680000000001</v>
      </c>
      <c r="L2360" s="23" t="str">
        <f>+_01_CODIGOS_Y_COSTOS_xlsm[[#This Row],[FABRICA]]&amp;_01_CODIGOS_Y_COSTOS_xlsm[[#This Row],[CODIGO]]</f>
        <v>MIGUEL.ALEMITES1/4 sae R</v>
      </c>
    </row>
    <row r="2361" spans="1:12" x14ac:dyDescent="0.35">
      <c r="A2361" t="s">
        <v>5671</v>
      </c>
      <c r="B2361" s="23" t="s">
        <v>3643</v>
      </c>
      <c r="C2361" t="s">
        <v>4313</v>
      </c>
      <c r="D2361" t="s">
        <v>3645</v>
      </c>
      <c r="E2361" s="21">
        <v>336.40499999999997</v>
      </c>
      <c r="L2361" s="23" t="str">
        <f>+_01_CODIGOS_Y_COSTOS_xlsm[[#This Row],[FABRICA]]&amp;_01_CODIGOS_Y_COSTOS_xlsm[[#This Row],[CODIGO]]</f>
        <v>MIGUEL.ALEMITES1/4 67°</v>
      </c>
    </row>
    <row r="2362" spans="1:12" x14ac:dyDescent="0.35">
      <c r="A2362" t="s">
        <v>5671</v>
      </c>
      <c r="B2362" s="23" t="s">
        <v>3646</v>
      </c>
      <c r="C2362" t="s">
        <v>4314</v>
      </c>
      <c r="D2362" t="s">
        <v>3648</v>
      </c>
      <c r="E2362" s="21">
        <v>336.40499999999997</v>
      </c>
      <c r="L2362" s="23" t="str">
        <f>+_01_CODIGOS_Y_COSTOS_xlsm[[#This Row],[FABRICA]]&amp;_01_CODIGOS_Y_COSTOS_xlsm[[#This Row],[CODIGO]]</f>
        <v>MIGUEL.ALEMITES1/4 X 90° SAE</v>
      </c>
    </row>
    <row r="2363" spans="1:12" x14ac:dyDescent="0.35">
      <c r="A2363" t="s">
        <v>5671</v>
      </c>
      <c r="B2363" s="23" t="s">
        <v>3649</v>
      </c>
      <c r="C2363" t="s">
        <v>4315</v>
      </c>
      <c r="D2363" t="s">
        <v>3650</v>
      </c>
      <c r="E2363" s="21">
        <v>300.36160000000001</v>
      </c>
      <c r="L2363" s="23" t="str">
        <f>+_01_CODIGOS_Y_COSTOS_xlsm[[#This Row],[FABRICA]]&amp;_01_CODIGOS_Y_COSTOS_xlsm[[#This Row],[CODIGO]]</f>
        <v>MIGUEL.ALEMITES1/4 SAE 19 mm</v>
      </c>
    </row>
    <row r="2364" spans="1:12" x14ac:dyDescent="0.35">
      <c r="A2364" t="s">
        <v>5671</v>
      </c>
      <c r="B2364" s="23" t="s">
        <v>3651</v>
      </c>
      <c r="C2364" t="s">
        <v>4316</v>
      </c>
      <c r="D2364" t="s">
        <v>3652</v>
      </c>
      <c r="E2364" s="21">
        <v>300.36160000000001</v>
      </c>
      <c r="L2364" s="23" t="str">
        <f>+_01_CODIGOS_Y_COSTOS_xlsm[[#This Row],[FABRICA]]&amp;_01_CODIGOS_Y_COSTOS_xlsm[[#This Row],[CODIGO]]</f>
        <v>MIGUEL.ALEMITES1/4 SAE 29 mm (crucetas)</v>
      </c>
    </row>
    <row r="2365" spans="1:12" x14ac:dyDescent="0.35">
      <c r="A2365" t="s">
        <v>5671</v>
      </c>
      <c r="B2365" s="23" t="s">
        <v>3653</v>
      </c>
      <c r="C2365" t="s">
        <v>4317</v>
      </c>
      <c r="D2365" t="s">
        <v>3654</v>
      </c>
      <c r="E2365" s="21">
        <v>718.25599999999997</v>
      </c>
      <c r="L2365" s="23" t="str">
        <f>+_01_CODIGOS_Y_COSTOS_xlsm[[#This Row],[FABRICA]]&amp;_01_CODIGOS_Y_COSTOS_xlsm[[#This Row],[CODIGO]]</f>
        <v>MIGUEL.ALEMITES1/8 SAE 34 mm</v>
      </c>
    </row>
    <row r="2366" spans="1:12" x14ac:dyDescent="0.35">
      <c r="A2366" t="s">
        <v>5671</v>
      </c>
      <c r="B2366" s="23" t="s">
        <v>3655</v>
      </c>
      <c r="C2366" t="s">
        <v>4318</v>
      </c>
      <c r="D2366" t="s">
        <v>3656</v>
      </c>
      <c r="E2366" s="21">
        <v>726.0915</v>
      </c>
      <c r="L2366" s="23" t="str">
        <f>+_01_CODIGOS_Y_COSTOS_xlsm[[#This Row],[FABRICA]]&amp;_01_CODIGOS_Y_COSTOS_xlsm[[#This Row],[CODIGO]]</f>
        <v>MIGUEL.ALEMITES1/8 SAE 44 mm (internacional)</v>
      </c>
    </row>
    <row r="2367" spans="1:12" x14ac:dyDescent="0.35">
      <c r="A2367" t="s">
        <v>5671</v>
      </c>
      <c r="B2367" s="23" t="s">
        <v>3657</v>
      </c>
      <c r="C2367" t="s">
        <v>4319</v>
      </c>
      <c r="D2367" t="s">
        <v>3658</v>
      </c>
      <c r="E2367" s="21">
        <v>336.40499999999997</v>
      </c>
      <c r="L2367" s="23" t="str">
        <f>+_01_CODIGOS_Y_COSTOS_xlsm[[#This Row],[FABRICA]]&amp;_01_CODIGOS_Y_COSTOS_xlsm[[#This Row],[CODIGO]]</f>
        <v>MIGUEL.ALEMITES1/4 GAS recto</v>
      </c>
    </row>
    <row r="2368" spans="1:12" x14ac:dyDescent="0.35">
      <c r="A2368" t="s">
        <v>5671</v>
      </c>
      <c r="B2368" s="23" t="s">
        <v>3659</v>
      </c>
      <c r="C2368" t="s">
        <v>4320</v>
      </c>
      <c r="D2368" t="s">
        <v>3660</v>
      </c>
      <c r="E2368" s="21">
        <v>493.63780000000003</v>
      </c>
      <c r="L2368" s="23" t="str">
        <f>+_01_CODIGOS_Y_COSTOS_xlsm[[#This Row],[FABRICA]]&amp;_01_CODIGOS_Y_COSTOS_xlsm[[#This Row],[CODIGO]]</f>
        <v>MIGUEL.ALEMITES1/4 GAS 45°</v>
      </c>
    </row>
    <row r="2369" spans="1:12" x14ac:dyDescent="0.35">
      <c r="A2369" t="s">
        <v>5671</v>
      </c>
      <c r="B2369" s="23" t="s">
        <v>3661</v>
      </c>
      <c r="C2369" t="s">
        <v>4321</v>
      </c>
      <c r="D2369" t="s">
        <v>3662</v>
      </c>
      <c r="E2369" s="21">
        <v>493.63780000000003</v>
      </c>
      <c r="L2369" s="23" t="str">
        <f>+_01_CODIGOS_Y_COSTOS_xlsm[[#This Row],[FABRICA]]&amp;_01_CODIGOS_Y_COSTOS_xlsm[[#This Row],[CODIGO]]</f>
        <v>MIGUEL.ALEMITES1/4 GAS 90°</v>
      </c>
    </row>
    <row r="2370" spans="1:12" x14ac:dyDescent="0.35">
      <c r="A2370" t="s">
        <v>4283</v>
      </c>
      <c r="B2370" s="23" t="s">
        <v>3663</v>
      </c>
      <c r="C2370" t="s">
        <v>4602</v>
      </c>
      <c r="D2370" t="s">
        <v>9286</v>
      </c>
      <c r="E2370" s="21">
        <v>471.74400000000003</v>
      </c>
      <c r="L2370" s="23" t="str">
        <f>+_01_CODIGOS_Y_COSTOS_xlsm[[#This Row],[FABRICA]]&amp;_01_CODIGOS_Y_COSTOS_xlsm[[#This Row],[CODIGO]]</f>
        <v>ALNAT060-01</v>
      </c>
    </row>
    <row r="2371" spans="1:12" x14ac:dyDescent="0.35">
      <c r="A2371" t="s">
        <v>4283</v>
      </c>
      <c r="B2371" s="23" t="s">
        <v>3666</v>
      </c>
      <c r="C2371" t="s">
        <v>4603</v>
      </c>
      <c r="D2371" t="s">
        <v>9287</v>
      </c>
      <c r="E2371" s="21">
        <v>471.74400000000003</v>
      </c>
      <c r="L2371" s="23" t="str">
        <f>+_01_CODIGOS_Y_COSTOS_xlsm[[#This Row],[FABRICA]]&amp;_01_CODIGOS_Y_COSTOS_xlsm[[#This Row],[CODIGO]]</f>
        <v>ALNAT060-02</v>
      </c>
    </row>
    <row r="2372" spans="1:12" x14ac:dyDescent="0.35">
      <c r="A2372" t="s">
        <v>4283</v>
      </c>
      <c r="B2372" s="23" t="s">
        <v>3668</v>
      </c>
      <c r="C2372" t="s">
        <v>4604</v>
      </c>
      <c r="D2372" t="s">
        <v>9288</v>
      </c>
      <c r="E2372" s="21">
        <v>771.12</v>
      </c>
      <c r="L2372" s="23" t="str">
        <f>+_01_CODIGOS_Y_COSTOS_xlsm[[#This Row],[FABRICA]]&amp;_01_CODIGOS_Y_COSTOS_xlsm[[#This Row],[CODIGO]]</f>
        <v>ALNAT060-10</v>
      </c>
    </row>
    <row r="2373" spans="1:12" x14ac:dyDescent="0.35">
      <c r="A2373" t="s">
        <v>4283</v>
      </c>
      <c r="B2373" s="23" t="s">
        <v>3670</v>
      </c>
      <c r="C2373" t="s">
        <v>4605</v>
      </c>
      <c r="D2373" t="s">
        <v>9289</v>
      </c>
      <c r="E2373" s="21">
        <v>550.36800000000005</v>
      </c>
      <c r="L2373" s="23" t="str">
        <f>+_01_CODIGOS_Y_COSTOS_xlsm[[#This Row],[FABRICA]]&amp;_01_CODIGOS_Y_COSTOS_xlsm[[#This Row],[CODIGO]]</f>
        <v>ALNAT060-03</v>
      </c>
    </row>
    <row r="2374" spans="1:12" x14ac:dyDescent="0.35">
      <c r="A2374" t="s">
        <v>4283</v>
      </c>
      <c r="B2374" s="23" t="s">
        <v>3672</v>
      </c>
      <c r="C2374" t="s">
        <v>4606</v>
      </c>
      <c r="D2374" t="s">
        <v>9290</v>
      </c>
      <c r="E2374" s="21">
        <v>471.74400000000003</v>
      </c>
      <c r="L2374" s="23" t="str">
        <f>+_01_CODIGOS_Y_COSTOS_xlsm[[#This Row],[FABRICA]]&amp;_01_CODIGOS_Y_COSTOS_xlsm[[#This Row],[CODIGO]]</f>
        <v>ALNAT060-04</v>
      </c>
    </row>
    <row r="2375" spans="1:12" x14ac:dyDescent="0.35">
      <c r="A2375" t="s">
        <v>4283</v>
      </c>
      <c r="B2375" s="23" t="s">
        <v>3674</v>
      </c>
      <c r="C2375" t="s">
        <v>4607</v>
      </c>
      <c r="D2375" t="s">
        <v>9291</v>
      </c>
      <c r="E2375" s="21">
        <v>707.61599999999999</v>
      </c>
      <c r="L2375" s="23" t="str">
        <f>+_01_CODIGOS_Y_COSTOS_xlsm[[#This Row],[FABRICA]]&amp;_01_CODIGOS_Y_COSTOS_xlsm[[#This Row],[CODIGO]]</f>
        <v>ALNAT060-05</v>
      </c>
    </row>
    <row r="2376" spans="1:12" x14ac:dyDescent="0.35">
      <c r="A2376" t="s">
        <v>4283</v>
      </c>
      <c r="B2376" s="23" t="s">
        <v>3676</v>
      </c>
      <c r="C2376" t="s">
        <v>4608</v>
      </c>
      <c r="D2376" t="s">
        <v>9292</v>
      </c>
      <c r="E2376" s="21">
        <v>1277.1675</v>
      </c>
      <c r="L2376" s="23" t="str">
        <f>+_01_CODIGOS_Y_COSTOS_xlsm[[#This Row],[FABRICA]]&amp;_01_CODIGOS_Y_COSTOS_xlsm[[#This Row],[CODIGO]]</f>
        <v>ALNAT060-06</v>
      </c>
    </row>
    <row r="2377" spans="1:12" x14ac:dyDescent="0.35">
      <c r="A2377" t="s">
        <v>4283</v>
      </c>
      <c r="B2377" s="23" t="s">
        <v>3678</v>
      </c>
      <c r="C2377" t="s">
        <v>4609</v>
      </c>
      <c r="D2377" t="s">
        <v>9293</v>
      </c>
      <c r="E2377" s="21">
        <v>822.32</v>
      </c>
      <c r="L2377" s="23" t="str">
        <f>+_01_CODIGOS_Y_COSTOS_xlsm[[#This Row],[FABRICA]]&amp;_01_CODIGOS_Y_COSTOS_xlsm[[#This Row],[CODIGO]]</f>
        <v>ALNAT091-01</v>
      </c>
    </row>
    <row r="2378" spans="1:12" x14ac:dyDescent="0.35">
      <c r="A2378" t="s">
        <v>4283</v>
      </c>
      <c r="B2378" s="23" t="s">
        <v>3680</v>
      </c>
      <c r="C2378" t="s">
        <v>4610</v>
      </c>
      <c r="D2378" t="s">
        <v>9294</v>
      </c>
      <c r="E2378" s="21">
        <v>848.84649999999999</v>
      </c>
      <c r="L2378" s="23" t="str">
        <f>+_01_CODIGOS_Y_COSTOS_xlsm[[#This Row],[FABRICA]]&amp;_01_CODIGOS_Y_COSTOS_xlsm[[#This Row],[CODIGO]]</f>
        <v>ALNAT091-02</v>
      </c>
    </row>
    <row r="2379" spans="1:12" x14ac:dyDescent="0.35">
      <c r="A2379" t="s">
        <v>4283</v>
      </c>
      <c r="B2379" s="23" t="s">
        <v>3682</v>
      </c>
      <c r="C2379" t="s">
        <v>4611</v>
      </c>
      <c r="D2379" t="s">
        <v>9295</v>
      </c>
      <c r="E2379" s="21">
        <v>1034.5316</v>
      </c>
      <c r="L2379" s="23" t="str">
        <f>+_01_CODIGOS_Y_COSTOS_xlsm[[#This Row],[FABRICA]]&amp;_01_CODIGOS_Y_COSTOS_xlsm[[#This Row],[CODIGO]]</f>
        <v>ALNAT091-03</v>
      </c>
    </row>
    <row r="2380" spans="1:12" x14ac:dyDescent="0.35">
      <c r="A2380" t="s">
        <v>4283</v>
      </c>
      <c r="B2380" s="23" t="s">
        <v>3684</v>
      </c>
      <c r="C2380" t="s">
        <v>4612</v>
      </c>
      <c r="D2380" t="s">
        <v>9296</v>
      </c>
      <c r="E2380" s="21">
        <v>1034.5316</v>
      </c>
      <c r="L2380" s="23" t="str">
        <f>+_01_CODIGOS_Y_COSTOS_xlsm[[#This Row],[FABRICA]]&amp;_01_CODIGOS_Y_COSTOS_xlsm[[#This Row],[CODIGO]]</f>
        <v>ALNAT091-04</v>
      </c>
    </row>
    <row r="2381" spans="1:12" x14ac:dyDescent="0.35">
      <c r="A2381" t="s">
        <v>4283</v>
      </c>
      <c r="B2381" s="23" t="s">
        <v>3686</v>
      </c>
      <c r="C2381" t="s">
        <v>4613</v>
      </c>
      <c r="D2381" t="s">
        <v>9297</v>
      </c>
      <c r="E2381" s="21">
        <v>991.44</v>
      </c>
      <c r="L2381" s="23" t="str">
        <f>+_01_CODIGOS_Y_COSTOS_xlsm[[#This Row],[FABRICA]]&amp;_01_CODIGOS_Y_COSTOS_xlsm[[#This Row],[CODIGO]]</f>
        <v>ALNAT065-01</v>
      </c>
    </row>
    <row r="2382" spans="1:12" x14ac:dyDescent="0.35">
      <c r="A2382" t="s">
        <v>4283</v>
      </c>
      <c r="B2382" s="23" t="s">
        <v>3688</v>
      </c>
      <c r="C2382" t="s">
        <v>4614</v>
      </c>
      <c r="D2382" t="s">
        <v>9298</v>
      </c>
      <c r="E2382" s="21">
        <v>1101.5999999999999</v>
      </c>
      <c r="L2382" s="23" t="str">
        <f>+_01_CODIGOS_Y_COSTOS_xlsm[[#This Row],[FABRICA]]&amp;_01_CODIGOS_Y_COSTOS_xlsm[[#This Row],[CODIGO]]</f>
        <v>ALNAT065-02</v>
      </c>
    </row>
    <row r="2383" spans="1:12" x14ac:dyDescent="0.35">
      <c r="A2383" t="s">
        <v>4283</v>
      </c>
      <c r="B2383" s="23" t="s">
        <v>3690</v>
      </c>
      <c r="C2383" t="s">
        <v>4615</v>
      </c>
      <c r="D2383" t="s">
        <v>9299</v>
      </c>
      <c r="E2383" s="21">
        <v>1074.06</v>
      </c>
      <c r="L2383" s="23" t="str">
        <f>+_01_CODIGOS_Y_COSTOS_xlsm[[#This Row],[FABRICA]]&amp;_01_CODIGOS_Y_COSTOS_xlsm[[#This Row],[CODIGO]]</f>
        <v>ALNAT065-03</v>
      </c>
    </row>
    <row r="2384" spans="1:12" x14ac:dyDescent="0.35">
      <c r="A2384" t="s">
        <v>4283</v>
      </c>
      <c r="B2384" s="23" t="s">
        <v>3692</v>
      </c>
      <c r="C2384" t="s">
        <v>4616</v>
      </c>
      <c r="D2384" t="s">
        <v>9300</v>
      </c>
      <c r="E2384" s="21">
        <v>1156.68</v>
      </c>
      <c r="L2384" s="23" t="str">
        <f>+_01_CODIGOS_Y_COSTOS_xlsm[[#This Row],[FABRICA]]&amp;_01_CODIGOS_Y_COSTOS_xlsm[[#This Row],[CODIGO]]</f>
        <v>ALNAT065-04</v>
      </c>
    </row>
    <row r="2385" spans="1:12" x14ac:dyDescent="0.35">
      <c r="A2385" t="s">
        <v>4283</v>
      </c>
      <c r="B2385" s="23" t="s">
        <v>3694</v>
      </c>
      <c r="C2385" t="s">
        <v>4617</v>
      </c>
      <c r="D2385" t="s">
        <v>9301</v>
      </c>
      <c r="E2385" s="21">
        <v>1490.0922</v>
      </c>
      <c r="L2385" s="23" t="str">
        <f>+_01_CODIGOS_Y_COSTOS_xlsm[[#This Row],[FABRICA]]&amp;_01_CODIGOS_Y_COSTOS_xlsm[[#This Row],[CODIGO]]</f>
        <v>ALNAT065-045</v>
      </c>
    </row>
    <row r="2386" spans="1:12" x14ac:dyDescent="0.35">
      <c r="A2386" t="s">
        <v>4283</v>
      </c>
      <c r="B2386" s="23" t="s">
        <v>3696</v>
      </c>
      <c r="C2386" t="s">
        <v>4618</v>
      </c>
      <c r="D2386" t="s">
        <v>9302</v>
      </c>
      <c r="E2386" s="21">
        <v>1743.1267</v>
      </c>
      <c r="L2386" s="23" t="str">
        <f>+_01_CODIGOS_Y_COSTOS_xlsm[[#This Row],[FABRICA]]&amp;_01_CODIGOS_Y_COSTOS_xlsm[[#This Row],[CODIGO]]</f>
        <v>ALNAT065-047</v>
      </c>
    </row>
    <row r="2387" spans="1:12" x14ac:dyDescent="0.35">
      <c r="A2387" t="s">
        <v>4283</v>
      </c>
      <c r="B2387" s="23" t="s">
        <v>3698</v>
      </c>
      <c r="C2387" t="s">
        <v>4619</v>
      </c>
      <c r="D2387" t="s">
        <v>9303</v>
      </c>
      <c r="E2387" s="21">
        <v>611.38800000000003</v>
      </c>
      <c r="L2387" s="23" t="str">
        <f>+_01_CODIGOS_Y_COSTOS_xlsm[[#This Row],[FABRICA]]&amp;_01_CODIGOS_Y_COSTOS_xlsm[[#This Row],[CODIGO]]</f>
        <v>ALNAT070-01</v>
      </c>
    </row>
    <row r="2388" spans="1:12" x14ac:dyDescent="0.35">
      <c r="A2388" t="s">
        <v>4283</v>
      </c>
      <c r="B2388" s="23" t="s">
        <v>3700</v>
      </c>
      <c r="C2388" t="s">
        <v>4620</v>
      </c>
      <c r="D2388" t="s">
        <v>9304</v>
      </c>
      <c r="E2388" s="21">
        <v>798.66</v>
      </c>
      <c r="L2388" s="23" t="str">
        <f>+_01_CODIGOS_Y_COSTOS_xlsm[[#This Row],[FABRICA]]&amp;_01_CODIGOS_Y_COSTOS_xlsm[[#This Row],[CODIGO]]</f>
        <v>ALNAT070-02</v>
      </c>
    </row>
    <row r="2389" spans="1:12" x14ac:dyDescent="0.35">
      <c r="A2389" t="s">
        <v>4283</v>
      </c>
      <c r="B2389" s="23" t="s">
        <v>3702</v>
      </c>
      <c r="C2389" t="s">
        <v>4621</v>
      </c>
      <c r="D2389" t="s">
        <v>9305</v>
      </c>
      <c r="E2389" s="21">
        <v>764.23500000000001</v>
      </c>
      <c r="L2389" s="23" t="str">
        <f>+_01_CODIGOS_Y_COSTOS_xlsm[[#This Row],[FABRICA]]&amp;_01_CODIGOS_Y_COSTOS_xlsm[[#This Row],[CODIGO]]</f>
        <v>ALNAT070-025</v>
      </c>
    </row>
    <row r="2390" spans="1:12" x14ac:dyDescent="0.35">
      <c r="A2390" t="s">
        <v>4283</v>
      </c>
      <c r="B2390" s="23" t="s">
        <v>3704</v>
      </c>
      <c r="C2390" t="s">
        <v>4622</v>
      </c>
      <c r="D2390" t="s">
        <v>9306</v>
      </c>
      <c r="E2390" s="21">
        <v>853.74</v>
      </c>
      <c r="L2390" s="23" t="str">
        <f>+_01_CODIGOS_Y_COSTOS_xlsm[[#This Row],[FABRICA]]&amp;_01_CODIGOS_Y_COSTOS_xlsm[[#This Row],[CODIGO]]</f>
        <v>ALNAT070-03</v>
      </c>
    </row>
    <row r="2391" spans="1:12" x14ac:dyDescent="0.35">
      <c r="A2391" t="s">
        <v>4283</v>
      </c>
      <c r="B2391" s="23" t="s">
        <v>3706</v>
      </c>
      <c r="C2391" t="s">
        <v>4623</v>
      </c>
      <c r="D2391" t="s">
        <v>9307</v>
      </c>
      <c r="E2391" s="21">
        <v>936.36</v>
      </c>
      <c r="L2391" s="23" t="str">
        <f>+_01_CODIGOS_Y_COSTOS_xlsm[[#This Row],[FABRICA]]&amp;_01_CODIGOS_Y_COSTOS_xlsm[[#This Row],[CODIGO]]</f>
        <v>ALNAT070-04</v>
      </c>
    </row>
    <row r="2392" spans="1:12" x14ac:dyDescent="0.35">
      <c r="A2392" t="s">
        <v>4283</v>
      </c>
      <c r="B2392" s="23" t="s">
        <v>3708</v>
      </c>
      <c r="C2392" t="s">
        <v>4624</v>
      </c>
      <c r="D2392" t="s">
        <v>9308</v>
      </c>
      <c r="E2392" s="21">
        <v>1008.0619</v>
      </c>
      <c r="L2392" s="23" t="str">
        <f>+_01_CODIGOS_Y_COSTOS_xlsm[[#This Row],[FABRICA]]&amp;_01_CODIGOS_Y_COSTOS_xlsm[[#This Row],[CODIGO]]</f>
        <v>ALNAT094-01</v>
      </c>
    </row>
    <row r="2393" spans="1:12" x14ac:dyDescent="0.35">
      <c r="A2393" t="s">
        <v>4283</v>
      </c>
      <c r="B2393" s="23" t="s">
        <v>3710</v>
      </c>
      <c r="C2393" t="s">
        <v>4625</v>
      </c>
      <c r="D2393" t="s">
        <v>9309</v>
      </c>
      <c r="E2393" s="21">
        <v>1179.6469</v>
      </c>
      <c r="L2393" s="23" t="str">
        <f>+_01_CODIGOS_Y_COSTOS_xlsm[[#This Row],[FABRICA]]&amp;_01_CODIGOS_Y_COSTOS_xlsm[[#This Row],[CODIGO]]</f>
        <v>ALNAT094-02</v>
      </c>
    </row>
    <row r="2394" spans="1:12" x14ac:dyDescent="0.35">
      <c r="A2394" t="s">
        <v>4283</v>
      </c>
      <c r="B2394" s="23" t="s">
        <v>3712</v>
      </c>
      <c r="C2394" t="s">
        <v>4626</v>
      </c>
      <c r="D2394" t="s">
        <v>9310</v>
      </c>
      <c r="E2394" s="21">
        <v>1206.4571000000001</v>
      </c>
      <c r="L2394" s="23" t="str">
        <f>+_01_CODIGOS_Y_COSTOS_xlsm[[#This Row],[FABRICA]]&amp;_01_CODIGOS_Y_COSTOS_xlsm[[#This Row],[CODIGO]]</f>
        <v>ALNAT094-03</v>
      </c>
    </row>
    <row r="2395" spans="1:12" x14ac:dyDescent="0.35">
      <c r="A2395" t="s">
        <v>4283</v>
      </c>
      <c r="B2395" s="23" t="s">
        <v>3714</v>
      </c>
      <c r="C2395" t="s">
        <v>4627</v>
      </c>
      <c r="D2395" t="s">
        <v>9311</v>
      </c>
      <c r="E2395" s="21">
        <v>1276.1635000000001</v>
      </c>
      <c r="L2395" s="23" t="str">
        <f>+_01_CODIGOS_Y_COSTOS_xlsm[[#This Row],[FABRICA]]&amp;_01_CODIGOS_Y_COSTOS_xlsm[[#This Row],[CODIGO]]</f>
        <v>ALNAT094-04</v>
      </c>
    </row>
    <row r="2396" spans="1:12" x14ac:dyDescent="0.35">
      <c r="A2396" t="s">
        <v>4283</v>
      </c>
      <c r="B2396" s="23" t="s">
        <v>3716</v>
      </c>
      <c r="C2396" t="s">
        <v>4628</v>
      </c>
      <c r="D2396" t="s">
        <v>9312</v>
      </c>
      <c r="E2396" s="21">
        <v>1651.5056999999999</v>
      </c>
      <c r="L2396" s="23" t="str">
        <f>+_01_CODIGOS_Y_COSTOS_xlsm[[#This Row],[FABRICA]]&amp;_01_CODIGOS_Y_COSTOS_xlsm[[#This Row],[CODIGO]]</f>
        <v>ALNAT094-05</v>
      </c>
    </row>
    <row r="2397" spans="1:12" x14ac:dyDescent="0.35">
      <c r="A2397" t="s">
        <v>4283</v>
      </c>
      <c r="B2397" s="23" t="s">
        <v>3718</v>
      </c>
      <c r="C2397" t="s">
        <v>4629</v>
      </c>
      <c r="D2397" t="s">
        <v>9313</v>
      </c>
      <c r="E2397" s="21">
        <v>1528.1790000000001</v>
      </c>
      <c r="L2397" s="23" t="str">
        <f>+_01_CODIGOS_Y_COSTOS_xlsm[[#This Row],[FABRICA]]&amp;_01_CODIGOS_Y_COSTOS_xlsm[[#This Row],[CODIGO]]</f>
        <v>ALNAT094-055</v>
      </c>
    </row>
    <row r="2398" spans="1:12" x14ac:dyDescent="0.35">
      <c r="A2398" t="s">
        <v>4283</v>
      </c>
      <c r="B2398" s="23" t="s">
        <v>3720</v>
      </c>
      <c r="C2398" t="s">
        <v>4630</v>
      </c>
      <c r="D2398" t="s">
        <v>9314</v>
      </c>
      <c r="E2398" s="21">
        <v>290.03519999999997</v>
      </c>
      <c r="L2398" s="23" t="str">
        <f>+_01_CODIGOS_Y_COSTOS_xlsm[[#This Row],[FABRICA]]&amp;_01_CODIGOS_Y_COSTOS_xlsm[[#This Row],[CODIGO]]</f>
        <v>ALNAT061-01</v>
      </c>
    </row>
    <row r="2399" spans="1:12" x14ac:dyDescent="0.35">
      <c r="A2399" t="s">
        <v>4283</v>
      </c>
      <c r="B2399" s="23" t="s">
        <v>3722</v>
      </c>
      <c r="C2399" t="s">
        <v>4631</v>
      </c>
      <c r="D2399" t="s">
        <v>9315</v>
      </c>
      <c r="E2399" s="21">
        <v>290.03519999999997</v>
      </c>
      <c r="L2399" s="23" t="str">
        <f>+_01_CODIGOS_Y_COSTOS_xlsm[[#This Row],[FABRICA]]&amp;_01_CODIGOS_Y_COSTOS_xlsm[[#This Row],[CODIGO]]</f>
        <v>ALNAT061-02</v>
      </c>
    </row>
    <row r="2400" spans="1:12" x14ac:dyDescent="0.35">
      <c r="A2400" t="s">
        <v>4283</v>
      </c>
      <c r="B2400" s="23" t="s">
        <v>3724</v>
      </c>
      <c r="C2400" t="s">
        <v>4632</v>
      </c>
      <c r="D2400" t="s">
        <v>9316</v>
      </c>
      <c r="E2400" s="21">
        <v>456.01920000000001</v>
      </c>
      <c r="L2400" s="23" t="str">
        <f>+_01_CODIGOS_Y_COSTOS_xlsm[[#This Row],[FABRICA]]&amp;_01_CODIGOS_Y_COSTOS_xlsm[[#This Row],[CODIGO]]</f>
        <v>ALNAT061-03</v>
      </c>
    </row>
    <row r="2401" spans="1:12" x14ac:dyDescent="0.35">
      <c r="A2401" t="s">
        <v>4283</v>
      </c>
      <c r="B2401" s="23" t="s">
        <v>3726</v>
      </c>
      <c r="C2401" t="s">
        <v>4633</v>
      </c>
      <c r="D2401" t="s">
        <v>9317</v>
      </c>
      <c r="E2401" s="21">
        <v>573.08159999999998</v>
      </c>
      <c r="L2401" s="23" t="str">
        <f>+_01_CODIGOS_Y_COSTOS_xlsm[[#This Row],[FABRICA]]&amp;_01_CODIGOS_Y_COSTOS_xlsm[[#This Row],[CODIGO]]</f>
        <v>ALNAT061-04</v>
      </c>
    </row>
    <row r="2402" spans="1:12" x14ac:dyDescent="0.35">
      <c r="A2402" t="s">
        <v>4283</v>
      </c>
      <c r="B2402" s="23" t="s">
        <v>6341</v>
      </c>
      <c r="C2402" t="s">
        <v>6653</v>
      </c>
      <c r="D2402" t="s">
        <v>6342</v>
      </c>
      <c r="E2402" s="21">
        <v>0</v>
      </c>
      <c r="L2402" s="23" t="str">
        <f>+_01_CODIGOS_Y_COSTOS_xlsm[[#This Row],[FABRICA]]&amp;_01_CODIGOS_Y_COSTOS_xlsm[[#This Row],[CODIGO]]</f>
        <v>ALNAT0</v>
      </c>
    </row>
    <row r="2403" spans="1:12" x14ac:dyDescent="0.35">
      <c r="A2403" t="s">
        <v>4283</v>
      </c>
      <c r="B2403" s="23" t="s">
        <v>3728</v>
      </c>
      <c r="C2403" t="s">
        <v>4634</v>
      </c>
      <c r="D2403" t="s">
        <v>9318</v>
      </c>
      <c r="E2403" s="21">
        <v>431.55840000000001</v>
      </c>
      <c r="L2403" s="23" t="str">
        <f>+_01_CODIGOS_Y_COSTOS_xlsm[[#This Row],[FABRICA]]&amp;_01_CODIGOS_Y_COSTOS_xlsm[[#This Row],[CODIGO]]</f>
        <v>ALNAT062-01</v>
      </c>
    </row>
    <row r="2404" spans="1:12" x14ac:dyDescent="0.35">
      <c r="A2404" t="s">
        <v>4283</v>
      </c>
      <c r="B2404" s="23" t="s">
        <v>3730</v>
      </c>
      <c r="C2404" t="s">
        <v>4635</v>
      </c>
      <c r="D2404" t="s">
        <v>9319</v>
      </c>
      <c r="E2404" s="21">
        <v>431.55840000000001</v>
      </c>
      <c r="L2404" s="23" t="str">
        <f>+_01_CODIGOS_Y_COSTOS_xlsm[[#This Row],[FABRICA]]&amp;_01_CODIGOS_Y_COSTOS_xlsm[[#This Row],[CODIGO]]</f>
        <v>ALNAT062-02</v>
      </c>
    </row>
    <row r="2405" spans="1:12" x14ac:dyDescent="0.35">
      <c r="A2405" t="s">
        <v>4283</v>
      </c>
      <c r="B2405" s="23" t="s">
        <v>3732</v>
      </c>
      <c r="C2405" t="s">
        <v>4636</v>
      </c>
      <c r="D2405" t="s">
        <v>9320</v>
      </c>
      <c r="E2405" s="21">
        <v>476.98559999999998</v>
      </c>
      <c r="L2405" s="23" t="str">
        <f>+_01_CODIGOS_Y_COSTOS_xlsm[[#This Row],[FABRICA]]&amp;_01_CODIGOS_Y_COSTOS_xlsm[[#This Row],[CODIGO]]</f>
        <v>ALNAT062-03</v>
      </c>
    </row>
    <row r="2406" spans="1:12" x14ac:dyDescent="0.35">
      <c r="A2406" t="s">
        <v>4283</v>
      </c>
      <c r="B2406" s="23" t="s">
        <v>3734</v>
      </c>
      <c r="C2406" t="s">
        <v>4637</v>
      </c>
      <c r="D2406" t="s">
        <v>9321</v>
      </c>
      <c r="E2406" s="21">
        <v>688.39679999999998</v>
      </c>
      <c r="L2406" s="23" t="str">
        <f>+_01_CODIGOS_Y_COSTOS_xlsm[[#This Row],[FABRICA]]&amp;_01_CODIGOS_Y_COSTOS_xlsm[[#This Row],[CODIGO]]</f>
        <v>ALNAT062-04</v>
      </c>
    </row>
    <row r="2407" spans="1:12" x14ac:dyDescent="0.35">
      <c r="A2407" t="s">
        <v>4283</v>
      </c>
      <c r="B2407" s="23" t="s">
        <v>3736</v>
      </c>
      <c r="C2407" t="s">
        <v>4638</v>
      </c>
      <c r="D2407" t="s">
        <v>9322</v>
      </c>
      <c r="E2407" s="21">
        <v>323.23200000000003</v>
      </c>
      <c r="L2407" s="23" t="str">
        <f>+_01_CODIGOS_Y_COSTOS_xlsm[[#This Row],[FABRICA]]&amp;_01_CODIGOS_Y_COSTOS_xlsm[[#This Row],[CODIGO]]</f>
        <v>ALNAT063-01</v>
      </c>
    </row>
    <row r="2408" spans="1:12" x14ac:dyDescent="0.35">
      <c r="A2408" t="s">
        <v>4283</v>
      </c>
      <c r="B2408" s="23" t="s">
        <v>3738</v>
      </c>
      <c r="C2408" t="s">
        <v>4639</v>
      </c>
      <c r="D2408" t="s">
        <v>9323</v>
      </c>
      <c r="E2408" s="21">
        <v>366.91199999999998</v>
      </c>
      <c r="L2408" s="23" t="str">
        <f>+_01_CODIGOS_Y_COSTOS_xlsm[[#This Row],[FABRICA]]&amp;_01_CODIGOS_Y_COSTOS_xlsm[[#This Row],[CODIGO]]</f>
        <v>ALNAT063-02</v>
      </c>
    </row>
    <row r="2409" spans="1:12" x14ac:dyDescent="0.35">
      <c r="A2409" t="s">
        <v>4283</v>
      </c>
      <c r="B2409" s="23" t="s">
        <v>3740</v>
      </c>
      <c r="C2409" t="s">
        <v>4640</v>
      </c>
      <c r="D2409" t="s">
        <v>9324</v>
      </c>
      <c r="E2409" s="21">
        <v>499.69920000000002</v>
      </c>
      <c r="L2409" s="23" t="str">
        <f>+_01_CODIGOS_Y_COSTOS_xlsm[[#This Row],[FABRICA]]&amp;_01_CODIGOS_Y_COSTOS_xlsm[[#This Row],[CODIGO]]</f>
        <v>ALNAT063-03</v>
      </c>
    </row>
    <row r="2410" spans="1:12" x14ac:dyDescent="0.35">
      <c r="A2410" t="s">
        <v>4283</v>
      </c>
      <c r="B2410" s="23" t="s">
        <v>3742</v>
      </c>
      <c r="C2410" t="s">
        <v>4641</v>
      </c>
      <c r="D2410" t="s">
        <v>9325</v>
      </c>
      <c r="E2410" s="21">
        <v>608.02560000000005</v>
      </c>
      <c r="L2410" s="23" t="str">
        <f>+_01_CODIGOS_Y_COSTOS_xlsm[[#This Row],[FABRICA]]&amp;_01_CODIGOS_Y_COSTOS_xlsm[[#This Row],[CODIGO]]</f>
        <v>ALNAT063-04</v>
      </c>
    </row>
    <row r="2411" spans="1:12" x14ac:dyDescent="0.35">
      <c r="A2411" t="s">
        <v>4283</v>
      </c>
      <c r="B2411" s="23" t="s">
        <v>3744</v>
      </c>
      <c r="C2411" t="s">
        <v>4642</v>
      </c>
      <c r="D2411" t="s">
        <v>9326</v>
      </c>
      <c r="E2411" s="21">
        <v>550.36800000000005</v>
      </c>
      <c r="L2411" s="23" t="str">
        <f>+_01_CODIGOS_Y_COSTOS_xlsm[[#This Row],[FABRICA]]&amp;_01_CODIGOS_Y_COSTOS_xlsm[[#This Row],[CODIGO]]</f>
        <v>ALNAT064-01</v>
      </c>
    </row>
    <row r="2412" spans="1:12" x14ac:dyDescent="0.35">
      <c r="A2412" t="s">
        <v>4283</v>
      </c>
      <c r="B2412" s="23" t="s">
        <v>3746</v>
      </c>
      <c r="C2412" t="s">
        <v>4643</v>
      </c>
      <c r="D2412" t="s">
        <v>9327</v>
      </c>
      <c r="E2412" s="21">
        <v>707.61599999999999</v>
      </c>
      <c r="L2412" s="23" t="str">
        <f>+_01_CODIGOS_Y_COSTOS_xlsm[[#This Row],[FABRICA]]&amp;_01_CODIGOS_Y_COSTOS_xlsm[[#This Row],[CODIGO]]</f>
        <v>ALNAT064-02</v>
      </c>
    </row>
    <row r="2413" spans="1:12" x14ac:dyDescent="0.35">
      <c r="A2413" t="s">
        <v>4283</v>
      </c>
      <c r="B2413" s="23" t="s">
        <v>3748</v>
      </c>
      <c r="C2413" t="s">
        <v>4644</v>
      </c>
      <c r="D2413" t="s">
        <v>9328</v>
      </c>
      <c r="E2413" s="21">
        <v>1285.8148000000001</v>
      </c>
      <c r="L2413" s="23" t="str">
        <f>+_01_CODIGOS_Y_COSTOS_xlsm[[#This Row],[FABRICA]]&amp;_01_CODIGOS_Y_COSTOS_xlsm[[#This Row],[CODIGO]]</f>
        <v>ALNAT064-025</v>
      </c>
    </row>
    <row r="2414" spans="1:12" x14ac:dyDescent="0.35">
      <c r="A2414" t="s">
        <v>4283</v>
      </c>
      <c r="B2414" s="23" t="s">
        <v>3750</v>
      </c>
      <c r="C2414" t="s">
        <v>4645</v>
      </c>
      <c r="D2414" t="s">
        <v>9329</v>
      </c>
      <c r="E2414" s="21">
        <v>786.24</v>
      </c>
      <c r="L2414" s="23" t="str">
        <f>+_01_CODIGOS_Y_COSTOS_xlsm[[#This Row],[FABRICA]]&amp;_01_CODIGOS_Y_COSTOS_xlsm[[#This Row],[CODIGO]]</f>
        <v>ALNAT064-03</v>
      </c>
    </row>
    <row r="2415" spans="1:12" x14ac:dyDescent="0.35">
      <c r="A2415" t="s">
        <v>4283</v>
      </c>
      <c r="B2415" s="23" t="s">
        <v>3752</v>
      </c>
      <c r="C2415" t="s">
        <v>4646</v>
      </c>
      <c r="D2415" t="s">
        <v>9330</v>
      </c>
      <c r="E2415" s="21">
        <v>786.24</v>
      </c>
      <c r="L2415" s="23" t="str">
        <f>+_01_CODIGOS_Y_COSTOS_xlsm[[#This Row],[FABRICA]]&amp;_01_CODIGOS_Y_COSTOS_xlsm[[#This Row],[CODIGO]]</f>
        <v>ALNAT064-04</v>
      </c>
    </row>
    <row r="2416" spans="1:12" x14ac:dyDescent="0.35">
      <c r="A2416" t="s">
        <v>4283</v>
      </c>
      <c r="B2416" s="23" t="s">
        <v>3754</v>
      </c>
      <c r="C2416" t="s">
        <v>4647</v>
      </c>
      <c r="D2416" t="s">
        <v>9331</v>
      </c>
      <c r="E2416" s="21">
        <v>1116.4190000000001</v>
      </c>
      <c r="L2416" s="23" t="str">
        <f>+_01_CODIGOS_Y_COSTOS_xlsm[[#This Row],[FABRICA]]&amp;_01_CODIGOS_Y_COSTOS_xlsm[[#This Row],[CODIGO]]</f>
        <v>ALNAT064-05</v>
      </c>
    </row>
    <row r="2417" spans="1:12" x14ac:dyDescent="0.35">
      <c r="A2417" t="s">
        <v>4283</v>
      </c>
      <c r="B2417" s="23" t="s">
        <v>3756</v>
      </c>
      <c r="C2417" t="s">
        <v>4648</v>
      </c>
      <c r="D2417" t="s">
        <v>9332</v>
      </c>
      <c r="E2417" s="21">
        <v>1801.0944</v>
      </c>
      <c r="L2417" s="23" t="str">
        <f>+_01_CODIGOS_Y_COSTOS_xlsm[[#This Row],[FABRICA]]&amp;_01_CODIGOS_Y_COSTOS_xlsm[[#This Row],[CODIGO]]</f>
        <v>ALNAT064-06</v>
      </c>
    </row>
    <row r="2418" spans="1:12" x14ac:dyDescent="0.35">
      <c r="A2418" t="s">
        <v>4283</v>
      </c>
      <c r="B2418" s="23" t="s">
        <v>3758</v>
      </c>
      <c r="C2418" t="s">
        <v>4649</v>
      </c>
      <c r="D2418" t="s">
        <v>9333</v>
      </c>
      <c r="E2418" s="21">
        <v>633.41999999999996</v>
      </c>
      <c r="L2418" s="23" t="str">
        <f>+_01_CODIGOS_Y_COSTOS_xlsm[[#This Row],[FABRICA]]&amp;_01_CODIGOS_Y_COSTOS_xlsm[[#This Row],[CODIGO]]</f>
        <v>ALNAT066-01</v>
      </c>
    </row>
    <row r="2419" spans="1:12" x14ac:dyDescent="0.35">
      <c r="A2419" t="s">
        <v>4283</v>
      </c>
      <c r="B2419" s="23" t="s">
        <v>3760</v>
      </c>
      <c r="C2419" t="s">
        <v>4650</v>
      </c>
      <c r="D2419" t="s">
        <v>9334</v>
      </c>
      <c r="E2419" s="21">
        <v>771.12</v>
      </c>
      <c r="L2419" s="23" t="str">
        <f>+_01_CODIGOS_Y_COSTOS_xlsm[[#This Row],[FABRICA]]&amp;_01_CODIGOS_Y_COSTOS_xlsm[[#This Row],[CODIGO]]</f>
        <v>ALNAT066-02</v>
      </c>
    </row>
    <row r="2420" spans="1:12" x14ac:dyDescent="0.35">
      <c r="A2420" t="s">
        <v>4283</v>
      </c>
      <c r="B2420" s="23" t="s">
        <v>3762</v>
      </c>
      <c r="C2420" t="s">
        <v>4651</v>
      </c>
      <c r="D2420" t="s">
        <v>9335</v>
      </c>
      <c r="E2420" s="21">
        <v>991.44</v>
      </c>
      <c r="L2420" s="23" t="str">
        <f>+_01_CODIGOS_Y_COSTOS_xlsm[[#This Row],[FABRICA]]&amp;_01_CODIGOS_Y_COSTOS_xlsm[[#This Row],[CODIGO]]</f>
        <v>ALNAT066-03</v>
      </c>
    </row>
    <row r="2421" spans="1:12" x14ac:dyDescent="0.35">
      <c r="A2421" t="s">
        <v>4283</v>
      </c>
      <c r="B2421" s="23" t="s">
        <v>3764</v>
      </c>
      <c r="C2421" t="s">
        <v>4652</v>
      </c>
      <c r="D2421" t="s">
        <v>9336</v>
      </c>
      <c r="E2421" s="21">
        <v>1101.5999999999999</v>
      </c>
      <c r="L2421" s="23" t="str">
        <f>+_01_CODIGOS_Y_COSTOS_xlsm[[#This Row],[FABRICA]]&amp;_01_CODIGOS_Y_COSTOS_xlsm[[#This Row],[CODIGO]]</f>
        <v>ALNAT066-04</v>
      </c>
    </row>
    <row r="2422" spans="1:12" x14ac:dyDescent="0.35">
      <c r="A2422" t="s">
        <v>4283</v>
      </c>
      <c r="B2422" s="23" t="s">
        <v>3766</v>
      </c>
      <c r="C2422" t="s">
        <v>4653</v>
      </c>
      <c r="D2422" t="s">
        <v>9337</v>
      </c>
      <c r="E2422" s="21">
        <v>2445.5520000000001</v>
      </c>
      <c r="L2422" s="23" t="str">
        <f>+_01_CODIGOS_Y_COSTOS_xlsm[[#This Row],[FABRICA]]&amp;_01_CODIGOS_Y_COSTOS_xlsm[[#This Row],[CODIGO]]</f>
        <v>ALNAT067-01</v>
      </c>
    </row>
    <row r="2423" spans="1:12" x14ac:dyDescent="0.35">
      <c r="A2423" t="s">
        <v>4283</v>
      </c>
      <c r="B2423" s="23" t="s">
        <v>3768</v>
      </c>
      <c r="C2423" t="s">
        <v>4654</v>
      </c>
      <c r="D2423" t="s">
        <v>9338</v>
      </c>
      <c r="E2423" s="21">
        <v>2873.5236</v>
      </c>
      <c r="L2423" s="23" t="str">
        <f>+_01_CODIGOS_Y_COSTOS_xlsm[[#This Row],[FABRICA]]&amp;_01_CODIGOS_Y_COSTOS_xlsm[[#This Row],[CODIGO]]</f>
        <v>ALNAT067-02</v>
      </c>
    </row>
    <row r="2424" spans="1:12" x14ac:dyDescent="0.35">
      <c r="A2424" t="s">
        <v>4283</v>
      </c>
      <c r="B2424" s="23" t="s">
        <v>3770</v>
      </c>
      <c r="C2424" t="s">
        <v>4655</v>
      </c>
      <c r="D2424" t="s">
        <v>9339</v>
      </c>
      <c r="E2424" s="21">
        <v>3056.94</v>
      </c>
      <c r="L2424" s="23" t="str">
        <f>+_01_CODIGOS_Y_COSTOS_xlsm[[#This Row],[FABRICA]]&amp;_01_CODIGOS_Y_COSTOS_xlsm[[#This Row],[CODIGO]]</f>
        <v>ALNAT067-03</v>
      </c>
    </row>
    <row r="2425" spans="1:12" x14ac:dyDescent="0.35">
      <c r="A2425" t="s">
        <v>4283</v>
      </c>
      <c r="B2425" s="23" t="s">
        <v>3772</v>
      </c>
      <c r="C2425" t="s">
        <v>4656</v>
      </c>
      <c r="D2425" t="s">
        <v>9340</v>
      </c>
      <c r="E2425" s="21">
        <v>868.64909999999998</v>
      </c>
      <c r="L2425" s="23" t="str">
        <f>+_01_CODIGOS_Y_COSTOS_xlsm[[#This Row],[FABRICA]]&amp;_01_CODIGOS_Y_COSTOS_xlsm[[#This Row],[CODIGO]]</f>
        <v>ALNAT090-01</v>
      </c>
    </row>
    <row r="2426" spans="1:12" x14ac:dyDescent="0.35">
      <c r="A2426" t="s">
        <v>4283</v>
      </c>
      <c r="B2426" s="23" t="s">
        <v>3774</v>
      </c>
      <c r="C2426" t="s">
        <v>4657</v>
      </c>
      <c r="D2426" t="s">
        <v>9341</v>
      </c>
      <c r="E2426" s="21">
        <v>938.35550000000001</v>
      </c>
      <c r="L2426" s="23" t="str">
        <f>+_01_CODIGOS_Y_COSTOS_xlsm[[#This Row],[FABRICA]]&amp;_01_CODIGOS_Y_COSTOS_xlsm[[#This Row],[CODIGO]]</f>
        <v>ALNAT090-02</v>
      </c>
    </row>
    <row r="2427" spans="1:12" x14ac:dyDescent="0.35">
      <c r="A2427" t="s">
        <v>4283</v>
      </c>
      <c r="B2427" s="23" t="s">
        <v>3776</v>
      </c>
      <c r="C2427" t="s">
        <v>4658</v>
      </c>
      <c r="D2427" t="s">
        <v>9342</v>
      </c>
      <c r="E2427" s="21">
        <v>1072.4063000000001</v>
      </c>
      <c r="L2427" s="23" t="str">
        <f>+_01_CODIGOS_Y_COSTOS_xlsm[[#This Row],[FABRICA]]&amp;_01_CODIGOS_Y_COSTOS_xlsm[[#This Row],[CODIGO]]</f>
        <v>ALNAT090-03</v>
      </c>
    </row>
    <row r="2428" spans="1:12" x14ac:dyDescent="0.35">
      <c r="A2428" t="s">
        <v>4283</v>
      </c>
      <c r="B2428" s="23" t="s">
        <v>3778</v>
      </c>
      <c r="C2428" t="s">
        <v>4659</v>
      </c>
      <c r="D2428" t="s">
        <v>9343</v>
      </c>
      <c r="E2428" s="21">
        <v>446.83600000000001</v>
      </c>
      <c r="L2428" s="23" t="str">
        <f>+_01_CODIGOS_Y_COSTOS_xlsm[[#This Row],[FABRICA]]&amp;_01_CODIGOS_Y_COSTOS_xlsm[[#This Row],[CODIGO]]</f>
        <v>ALNAT096-01</v>
      </c>
    </row>
    <row r="2429" spans="1:12" x14ac:dyDescent="0.35">
      <c r="A2429" t="s">
        <v>4283</v>
      </c>
      <c r="B2429" s="23" t="s">
        <v>3780</v>
      </c>
      <c r="C2429" t="s">
        <v>4660</v>
      </c>
      <c r="D2429" t="s">
        <v>9344</v>
      </c>
      <c r="E2429" s="21">
        <v>536.20320000000004</v>
      </c>
      <c r="L2429" s="23" t="str">
        <f>+_01_CODIGOS_Y_COSTOS_xlsm[[#This Row],[FABRICA]]&amp;_01_CODIGOS_Y_COSTOS_xlsm[[#This Row],[CODIGO]]</f>
        <v>ALNAT096-02</v>
      </c>
    </row>
    <row r="2430" spans="1:12" x14ac:dyDescent="0.35">
      <c r="A2430" t="s">
        <v>4283</v>
      </c>
      <c r="B2430" s="23" t="s">
        <v>3782</v>
      </c>
      <c r="C2430" t="s">
        <v>4661</v>
      </c>
      <c r="D2430" t="s">
        <v>9345</v>
      </c>
      <c r="E2430" s="21">
        <v>650.63250000000005</v>
      </c>
      <c r="L2430" s="23" t="str">
        <f>+_01_CODIGOS_Y_COSTOS_xlsm[[#This Row],[FABRICA]]&amp;_01_CODIGOS_Y_COSTOS_xlsm[[#This Row],[CODIGO]]</f>
        <v>ALNAT096-03</v>
      </c>
    </row>
    <row r="2431" spans="1:12" x14ac:dyDescent="0.35">
      <c r="A2431" t="s">
        <v>4283</v>
      </c>
      <c r="B2431" s="23" t="s">
        <v>3784</v>
      </c>
      <c r="C2431" t="s">
        <v>4662</v>
      </c>
      <c r="D2431" t="s">
        <v>9346</v>
      </c>
      <c r="E2431" s="21">
        <v>744.72659999999996</v>
      </c>
      <c r="L2431" s="23" t="str">
        <f>+_01_CODIGOS_Y_COSTOS_xlsm[[#This Row],[FABRICA]]&amp;_01_CODIGOS_Y_COSTOS_xlsm[[#This Row],[CODIGO]]</f>
        <v>ALNAT096-04</v>
      </c>
    </row>
    <row r="2432" spans="1:12" x14ac:dyDescent="0.35">
      <c r="A2432" t="s">
        <v>4283</v>
      </c>
      <c r="B2432" s="23" t="s">
        <v>3786</v>
      </c>
      <c r="C2432" t="s">
        <v>4663</v>
      </c>
      <c r="D2432" t="s">
        <v>9347</v>
      </c>
      <c r="E2432" s="21">
        <v>1848.6080999999999</v>
      </c>
      <c r="L2432" s="23" t="str">
        <f>+_01_CODIGOS_Y_COSTOS_xlsm[[#This Row],[FABRICA]]&amp;_01_CODIGOS_Y_COSTOS_xlsm[[#This Row],[CODIGO]]</f>
        <v>ALNAT092-01</v>
      </c>
    </row>
    <row r="2433" spans="1:12" x14ac:dyDescent="0.35">
      <c r="A2433" t="s">
        <v>4283</v>
      </c>
      <c r="B2433" s="23" t="s">
        <v>3788</v>
      </c>
      <c r="C2433" t="s">
        <v>4664</v>
      </c>
      <c r="D2433" t="s">
        <v>9348</v>
      </c>
      <c r="E2433" s="21">
        <v>1848.6080999999999</v>
      </c>
      <c r="L2433" s="23" t="str">
        <f>+_01_CODIGOS_Y_COSTOS_xlsm[[#This Row],[FABRICA]]&amp;_01_CODIGOS_Y_COSTOS_xlsm[[#This Row],[CODIGO]]</f>
        <v>ALNAT092-02</v>
      </c>
    </row>
    <row r="2434" spans="1:12" x14ac:dyDescent="0.35">
      <c r="A2434" t="s">
        <v>4283</v>
      </c>
      <c r="B2434" s="23" t="s">
        <v>3790</v>
      </c>
      <c r="C2434" t="s">
        <v>4665</v>
      </c>
      <c r="D2434" t="s">
        <v>9349</v>
      </c>
      <c r="E2434" s="21">
        <v>2923.3802000000001</v>
      </c>
      <c r="L2434" s="23" t="str">
        <f>+_01_CODIGOS_Y_COSTOS_xlsm[[#This Row],[FABRICA]]&amp;_01_CODIGOS_Y_COSTOS_xlsm[[#This Row],[CODIGO]]</f>
        <v>ALNAT092-03</v>
      </c>
    </row>
    <row r="2435" spans="1:12" x14ac:dyDescent="0.35">
      <c r="A2435" t="s">
        <v>4283</v>
      </c>
      <c r="B2435" s="23" t="s">
        <v>3792</v>
      </c>
      <c r="C2435" t="s">
        <v>4666</v>
      </c>
      <c r="D2435" t="s">
        <v>9350</v>
      </c>
      <c r="E2435" s="21">
        <v>2906.1837999999998</v>
      </c>
      <c r="L2435" s="23" t="str">
        <f>+_01_CODIGOS_Y_COSTOS_xlsm[[#This Row],[FABRICA]]&amp;_01_CODIGOS_Y_COSTOS_xlsm[[#This Row],[CODIGO]]</f>
        <v>ALNAT092-04</v>
      </c>
    </row>
    <row r="2436" spans="1:12" x14ac:dyDescent="0.35">
      <c r="A2436" t="s">
        <v>4283</v>
      </c>
      <c r="B2436" s="23" t="s">
        <v>3794</v>
      </c>
      <c r="C2436" t="s">
        <v>4667</v>
      </c>
      <c r="D2436" t="s">
        <v>9351</v>
      </c>
      <c r="E2436" s="21">
        <v>339.66</v>
      </c>
      <c r="L2436" s="23" t="str">
        <f>+_01_CODIGOS_Y_COSTOS_xlsm[[#This Row],[FABRICA]]&amp;_01_CODIGOS_Y_COSTOS_xlsm[[#This Row],[CODIGO]]</f>
        <v>ALNAT075-01</v>
      </c>
    </row>
    <row r="2437" spans="1:12" x14ac:dyDescent="0.35">
      <c r="A2437" t="s">
        <v>4283</v>
      </c>
      <c r="B2437" s="23" t="s">
        <v>3796</v>
      </c>
      <c r="C2437" t="s">
        <v>4668</v>
      </c>
      <c r="D2437" t="s">
        <v>9352</v>
      </c>
      <c r="E2437" s="21">
        <v>611.82000000000005</v>
      </c>
      <c r="L2437" s="23" t="str">
        <f>+_01_CODIGOS_Y_COSTOS_xlsm[[#This Row],[FABRICA]]&amp;_01_CODIGOS_Y_COSTOS_xlsm[[#This Row],[CODIGO]]</f>
        <v>ALNAT075-02</v>
      </c>
    </row>
    <row r="2438" spans="1:12" x14ac:dyDescent="0.35">
      <c r="A2438" t="s">
        <v>4283</v>
      </c>
      <c r="B2438" s="23" t="s">
        <v>3798</v>
      </c>
      <c r="C2438" t="s">
        <v>4669</v>
      </c>
      <c r="D2438" t="s">
        <v>9353</v>
      </c>
      <c r="E2438" s="21">
        <v>879.12</v>
      </c>
      <c r="L2438" s="23" t="str">
        <f>+_01_CODIGOS_Y_COSTOS_xlsm[[#This Row],[FABRICA]]&amp;_01_CODIGOS_Y_COSTOS_xlsm[[#This Row],[CODIGO]]</f>
        <v>ALNAT075-03</v>
      </c>
    </row>
    <row r="2439" spans="1:12" x14ac:dyDescent="0.35">
      <c r="A2439" t="s">
        <v>4283</v>
      </c>
      <c r="B2439" s="23" t="s">
        <v>3800</v>
      </c>
      <c r="C2439" t="s">
        <v>4670</v>
      </c>
      <c r="D2439" t="s">
        <v>9354</v>
      </c>
      <c r="E2439" s="21">
        <v>1216.08</v>
      </c>
      <c r="L2439" s="23" t="str">
        <f>+_01_CODIGOS_Y_COSTOS_xlsm[[#This Row],[FABRICA]]&amp;_01_CODIGOS_Y_COSTOS_xlsm[[#This Row],[CODIGO]]</f>
        <v>ALNAT075-04</v>
      </c>
    </row>
    <row r="2440" spans="1:12" x14ac:dyDescent="0.35">
      <c r="A2440" t="s">
        <v>4283</v>
      </c>
      <c r="B2440" s="23" t="s">
        <v>6343</v>
      </c>
      <c r="C2440" t="s">
        <v>6653</v>
      </c>
      <c r="D2440" t="s">
        <v>6344</v>
      </c>
      <c r="E2440" s="21">
        <v>0</v>
      </c>
      <c r="L2440" s="23" t="str">
        <f>+_01_CODIGOS_Y_COSTOS_xlsm[[#This Row],[FABRICA]]&amp;_01_CODIGOS_Y_COSTOS_xlsm[[#This Row],[CODIGO]]</f>
        <v>ALNAT0</v>
      </c>
    </row>
    <row r="2441" spans="1:12" x14ac:dyDescent="0.35">
      <c r="A2441" t="s">
        <v>4283</v>
      </c>
      <c r="B2441" s="23" t="s">
        <v>6345</v>
      </c>
      <c r="C2441" t="s">
        <v>6653</v>
      </c>
      <c r="D2441" t="s">
        <v>6346</v>
      </c>
      <c r="E2441" s="21">
        <v>0</v>
      </c>
      <c r="L2441" s="23" t="str">
        <f>+_01_CODIGOS_Y_COSTOS_xlsm[[#This Row],[FABRICA]]&amp;_01_CODIGOS_Y_COSTOS_xlsm[[#This Row],[CODIGO]]</f>
        <v>ALNAT0</v>
      </c>
    </row>
    <row r="2442" spans="1:12" x14ac:dyDescent="0.35">
      <c r="A2442" t="s">
        <v>4283</v>
      </c>
      <c r="B2442" s="23" t="s">
        <v>3802</v>
      </c>
      <c r="C2442" t="s">
        <v>4671</v>
      </c>
      <c r="D2442" t="s">
        <v>9355</v>
      </c>
      <c r="E2442" s="21">
        <v>769.13810000000001</v>
      </c>
      <c r="L2442" s="23" t="str">
        <f>+_01_CODIGOS_Y_COSTOS_xlsm[[#This Row],[FABRICA]]&amp;_01_CODIGOS_Y_COSTOS_xlsm[[#This Row],[CODIGO]]</f>
        <v>ALNAT060-11</v>
      </c>
    </row>
    <row r="2443" spans="1:12" x14ac:dyDescent="0.35">
      <c r="A2443" t="s">
        <v>4283</v>
      </c>
      <c r="B2443" s="23" t="s">
        <v>3805</v>
      </c>
      <c r="C2443" t="s">
        <v>4672</v>
      </c>
      <c r="D2443" t="s">
        <v>9356</v>
      </c>
      <c r="E2443" s="21">
        <v>1034.5259000000001</v>
      </c>
      <c r="L2443" s="23" t="str">
        <f>+_01_CODIGOS_Y_COSTOS_xlsm[[#This Row],[FABRICA]]&amp;_01_CODIGOS_Y_COSTOS_xlsm[[#This Row],[CODIGO]]</f>
        <v>ALNAT060-13</v>
      </c>
    </row>
    <row r="2444" spans="1:12" x14ac:dyDescent="0.35">
      <c r="A2444" t="s">
        <v>4283</v>
      </c>
      <c r="B2444" s="23" t="s">
        <v>3807</v>
      </c>
      <c r="C2444" t="s">
        <v>4673</v>
      </c>
      <c r="D2444" t="s">
        <v>9357</v>
      </c>
      <c r="E2444" s="21">
        <v>290.03519999999997</v>
      </c>
      <c r="L2444" s="23" t="str">
        <f>+_01_CODIGOS_Y_COSTOS_xlsm[[#This Row],[FABRICA]]&amp;_01_CODIGOS_Y_COSTOS_xlsm[[#This Row],[CODIGO]]</f>
        <v>ALNAT061-00</v>
      </c>
    </row>
    <row r="2445" spans="1:12" x14ac:dyDescent="0.35">
      <c r="A2445" t="s">
        <v>4283</v>
      </c>
      <c r="B2445" s="23" t="s">
        <v>3809</v>
      </c>
      <c r="C2445" t="s">
        <v>4674</v>
      </c>
      <c r="D2445" t="s">
        <v>9358</v>
      </c>
      <c r="E2445" s="21">
        <v>748.98220000000003</v>
      </c>
      <c r="L2445" s="23" t="str">
        <f>+_01_CODIGOS_Y_COSTOS_xlsm[[#This Row],[FABRICA]]&amp;_01_CODIGOS_Y_COSTOS_xlsm[[#This Row],[CODIGO]]</f>
        <v>ALNAT062-00</v>
      </c>
    </row>
    <row r="2446" spans="1:12" x14ac:dyDescent="0.35">
      <c r="A2446" t="s">
        <v>4283</v>
      </c>
      <c r="B2446" s="23" t="s">
        <v>3811</v>
      </c>
      <c r="C2446" t="s">
        <v>4675</v>
      </c>
      <c r="D2446" t="s">
        <v>9359</v>
      </c>
      <c r="E2446" s="21">
        <v>304.01280000000003</v>
      </c>
      <c r="L2446" s="23" t="str">
        <f>+_01_CODIGOS_Y_COSTOS_xlsm[[#This Row],[FABRICA]]&amp;_01_CODIGOS_Y_COSTOS_xlsm[[#This Row],[CODIGO]]</f>
        <v>ALNAT063-00</v>
      </c>
    </row>
    <row r="2447" spans="1:12" x14ac:dyDescent="0.35">
      <c r="A2447" t="s">
        <v>4283</v>
      </c>
      <c r="B2447" s="23" t="s">
        <v>3813</v>
      </c>
      <c r="C2447" t="s">
        <v>4676</v>
      </c>
      <c r="D2447" t="s">
        <v>9360</v>
      </c>
      <c r="E2447" s="21">
        <v>840.80110000000002</v>
      </c>
      <c r="L2447" s="23" t="str">
        <f>+_01_CODIGOS_Y_COSTOS_xlsm[[#This Row],[FABRICA]]&amp;_01_CODIGOS_Y_COSTOS_xlsm[[#This Row],[CODIGO]]</f>
        <v>ALNAT064-09</v>
      </c>
    </row>
    <row r="2448" spans="1:12" x14ac:dyDescent="0.35">
      <c r="A2448" t="s">
        <v>4283</v>
      </c>
      <c r="B2448" s="23" t="s">
        <v>3815</v>
      </c>
      <c r="C2448" t="s">
        <v>4677</v>
      </c>
      <c r="D2448" t="s">
        <v>9361</v>
      </c>
      <c r="E2448" s="21">
        <v>932.21979999999996</v>
      </c>
      <c r="L2448" s="23" t="str">
        <f>+_01_CODIGOS_Y_COSTOS_xlsm[[#This Row],[FABRICA]]&amp;_01_CODIGOS_Y_COSTOS_xlsm[[#This Row],[CODIGO]]</f>
        <v>ALNAT064-11</v>
      </c>
    </row>
    <row r="2449" spans="1:12" x14ac:dyDescent="0.35">
      <c r="A2449" t="s">
        <v>4283</v>
      </c>
      <c r="B2449" s="23" t="s">
        <v>3817</v>
      </c>
      <c r="C2449" t="s">
        <v>4678</v>
      </c>
      <c r="D2449" t="s">
        <v>9362</v>
      </c>
      <c r="E2449" s="21">
        <v>1180.7774999999999</v>
      </c>
      <c r="L2449" s="23" t="str">
        <f>+_01_CODIGOS_Y_COSTOS_xlsm[[#This Row],[FABRICA]]&amp;_01_CODIGOS_Y_COSTOS_xlsm[[#This Row],[CODIGO]]</f>
        <v>ALNAT060-065</v>
      </c>
    </row>
    <row r="2450" spans="1:12" x14ac:dyDescent="0.35">
      <c r="A2450" t="s">
        <v>4283</v>
      </c>
      <c r="B2450" s="23" t="s">
        <v>3819</v>
      </c>
      <c r="C2450" t="s">
        <v>4679</v>
      </c>
      <c r="D2450" t="s">
        <v>9363</v>
      </c>
      <c r="E2450" s="21">
        <v>1204.875</v>
      </c>
      <c r="L2450" s="23" t="str">
        <f>+_01_CODIGOS_Y_COSTOS_xlsm[[#This Row],[FABRICA]]&amp;_01_CODIGOS_Y_COSTOS_xlsm[[#This Row],[CODIGO]]</f>
        <v>ALNAT060-07</v>
      </c>
    </row>
    <row r="2451" spans="1:12" x14ac:dyDescent="0.35">
      <c r="A2451" t="s">
        <v>4283</v>
      </c>
      <c r="B2451" s="23" t="s">
        <v>3821</v>
      </c>
      <c r="C2451" t="s">
        <v>4680</v>
      </c>
      <c r="D2451" t="s">
        <v>9364</v>
      </c>
      <c r="E2451" s="21">
        <v>661.50450000000001</v>
      </c>
      <c r="L2451" s="23" t="str">
        <f>+_01_CODIGOS_Y_COSTOS_xlsm[[#This Row],[FABRICA]]&amp;_01_CODIGOS_Y_COSTOS_xlsm[[#This Row],[CODIGO]]</f>
        <v>ALNAT060-08</v>
      </c>
    </row>
    <row r="2452" spans="1:12" x14ac:dyDescent="0.35">
      <c r="A2452" t="s">
        <v>4283</v>
      </c>
      <c r="B2452" s="23" t="s">
        <v>3823</v>
      </c>
      <c r="C2452" t="s">
        <v>4681</v>
      </c>
      <c r="D2452" t="s">
        <v>9365</v>
      </c>
      <c r="E2452" s="21">
        <v>1507.1012000000001</v>
      </c>
      <c r="L2452" s="23" t="str">
        <f>+_01_CODIGOS_Y_COSTOS_xlsm[[#This Row],[FABRICA]]&amp;_01_CODIGOS_Y_COSTOS_xlsm[[#This Row],[CODIGO]]</f>
        <v>ALNAT091-05</v>
      </c>
    </row>
    <row r="2453" spans="1:12" x14ac:dyDescent="0.35">
      <c r="A2453" t="s">
        <v>4283</v>
      </c>
      <c r="B2453" s="23" t="s">
        <v>3825</v>
      </c>
      <c r="C2453" t="s">
        <v>4682</v>
      </c>
      <c r="D2453" t="s">
        <v>9366</v>
      </c>
      <c r="E2453" s="21">
        <v>1466.7568000000001</v>
      </c>
      <c r="L2453" s="23" t="str">
        <f>+_01_CODIGOS_Y_COSTOS_xlsm[[#This Row],[FABRICA]]&amp;_01_CODIGOS_Y_COSTOS_xlsm[[#This Row],[CODIGO]]</f>
        <v>ALNAT064-13</v>
      </c>
    </row>
    <row r="2454" spans="1:12" x14ac:dyDescent="0.35">
      <c r="A2454" t="s">
        <v>4283</v>
      </c>
      <c r="B2454" s="23" t="s">
        <v>3827</v>
      </c>
      <c r="C2454" t="s">
        <v>4683</v>
      </c>
      <c r="D2454" t="s">
        <v>9367</v>
      </c>
      <c r="E2454" s="21">
        <v>1494.0450000000001</v>
      </c>
      <c r="L2454" s="23" t="str">
        <f>+_01_CODIGOS_Y_COSTOS_xlsm[[#This Row],[FABRICA]]&amp;_01_CODIGOS_Y_COSTOS_xlsm[[#This Row],[CODIGO]]</f>
        <v>ALNAT064-07</v>
      </c>
    </row>
    <row r="2455" spans="1:12" x14ac:dyDescent="0.35">
      <c r="A2455" t="s">
        <v>4283</v>
      </c>
      <c r="B2455" s="23" t="s">
        <v>3829</v>
      </c>
      <c r="C2455" t="s">
        <v>4684</v>
      </c>
      <c r="D2455" t="s">
        <v>9368</v>
      </c>
      <c r="E2455" s="21">
        <v>1896.7568000000001</v>
      </c>
      <c r="L2455" s="23" t="str">
        <f>+_01_CODIGOS_Y_COSTOS_xlsm[[#This Row],[FABRICA]]&amp;_01_CODIGOS_Y_COSTOS_xlsm[[#This Row],[CODIGO]]</f>
        <v>ALNAT064-08</v>
      </c>
    </row>
    <row r="2456" spans="1:12" x14ac:dyDescent="0.35">
      <c r="A2456" t="s">
        <v>4283</v>
      </c>
      <c r="B2456" s="23" t="s">
        <v>3831</v>
      </c>
      <c r="C2456" t="s">
        <v>4685</v>
      </c>
      <c r="D2456" t="s">
        <v>9369</v>
      </c>
      <c r="E2456" s="21">
        <v>1002.6444</v>
      </c>
      <c r="L2456" s="23" t="str">
        <f>+_01_CODIGOS_Y_COSTOS_xlsm[[#This Row],[FABRICA]]&amp;_01_CODIGOS_Y_COSTOS_xlsm[[#This Row],[CODIGO]]</f>
        <v>ALNAT025-01</v>
      </c>
    </row>
    <row r="2457" spans="1:12" x14ac:dyDescent="0.35">
      <c r="A2457" t="s">
        <v>4283</v>
      </c>
      <c r="B2457" s="23" t="s">
        <v>3833</v>
      </c>
      <c r="C2457" t="s">
        <v>4686</v>
      </c>
      <c r="D2457" t="s">
        <v>9370</v>
      </c>
      <c r="E2457" s="21">
        <v>1120.8344</v>
      </c>
      <c r="L2457" s="23" t="str">
        <f>+_01_CODIGOS_Y_COSTOS_xlsm[[#This Row],[FABRICA]]&amp;_01_CODIGOS_Y_COSTOS_xlsm[[#This Row],[CODIGO]]</f>
        <v>ALNAT025-02</v>
      </c>
    </row>
    <row r="2458" spans="1:12" x14ac:dyDescent="0.35">
      <c r="A2458" t="s">
        <v>4283</v>
      </c>
      <c r="B2458" s="23" t="s">
        <v>3835</v>
      </c>
      <c r="C2458" t="s">
        <v>9371</v>
      </c>
      <c r="D2458" t="s">
        <v>9372</v>
      </c>
      <c r="E2458" s="21">
        <v>1123.0644</v>
      </c>
      <c r="L2458" s="23" t="str">
        <f>+_01_CODIGOS_Y_COSTOS_xlsm[[#This Row],[FABRICA]]&amp;_01_CODIGOS_Y_COSTOS_xlsm[[#This Row],[CODIGO]]</f>
        <v>ALNAT025-04</v>
      </c>
    </row>
    <row r="2459" spans="1:12" x14ac:dyDescent="0.35">
      <c r="A2459" t="s">
        <v>4283</v>
      </c>
      <c r="B2459" s="23" t="s">
        <v>3837</v>
      </c>
      <c r="C2459" t="s">
        <v>4687</v>
      </c>
      <c r="D2459" t="s">
        <v>9373</v>
      </c>
      <c r="E2459" s="21">
        <v>2174.2507000000001</v>
      </c>
      <c r="L2459" s="23" t="str">
        <f>+_01_CODIGOS_Y_COSTOS_xlsm[[#This Row],[FABRICA]]&amp;_01_CODIGOS_Y_COSTOS_xlsm[[#This Row],[CODIGO]]</f>
        <v>ALNAT025-05</v>
      </c>
    </row>
    <row r="2460" spans="1:12" x14ac:dyDescent="0.35">
      <c r="A2460" t="s">
        <v>4283</v>
      </c>
      <c r="B2460" s="23" t="s">
        <v>3839</v>
      </c>
      <c r="C2460" t="s">
        <v>4688</v>
      </c>
      <c r="D2460" t="s">
        <v>9374</v>
      </c>
      <c r="E2460" s="21">
        <v>4297.0808999999999</v>
      </c>
      <c r="L2460" s="23" t="str">
        <f>+_01_CODIGOS_Y_COSTOS_xlsm[[#This Row],[FABRICA]]&amp;_01_CODIGOS_Y_COSTOS_xlsm[[#This Row],[CODIGO]]</f>
        <v>ALNAT029-01</v>
      </c>
    </row>
    <row r="2461" spans="1:12" x14ac:dyDescent="0.35">
      <c r="A2461" t="s">
        <v>4283</v>
      </c>
      <c r="B2461" s="23" t="s">
        <v>3841</v>
      </c>
      <c r="C2461" t="s">
        <v>4689</v>
      </c>
      <c r="D2461" t="s">
        <v>9375</v>
      </c>
      <c r="E2461" s="21">
        <v>5013.2179999999998</v>
      </c>
      <c r="L2461" s="23" t="str">
        <f>+_01_CODIGOS_Y_COSTOS_xlsm[[#This Row],[FABRICA]]&amp;_01_CODIGOS_Y_COSTOS_xlsm[[#This Row],[CODIGO]]</f>
        <v>ALNAT029-02</v>
      </c>
    </row>
    <row r="2462" spans="1:12" x14ac:dyDescent="0.35">
      <c r="A2462" t="s">
        <v>4283</v>
      </c>
      <c r="B2462" s="23" t="s">
        <v>3843</v>
      </c>
      <c r="C2462" t="s">
        <v>4690</v>
      </c>
      <c r="D2462" t="s">
        <v>9376</v>
      </c>
      <c r="E2462" s="21">
        <v>5776.9422999999997</v>
      </c>
      <c r="L2462" s="23" t="str">
        <f>+_01_CODIGOS_Y_COSTOS_xlsm[[#This Row],[FABRICA]]&amp;_01_CODIGOS_Y_COSTOS_xlsm[[#This Row],[CODIGO]]</f>
        <v>ALNAT029-04</v>
      </c>
    </row>
    <row r="2463" spans="1:12" x14ac:dyDescent="0.35">
      <c r="A2463" t="s">
        <v>4283</v>
      </c>
      <c r="B2463" s="23" t="s">
        <v>3845</v>
      </c>
      <c r="C2463" t="s">
        <v>4691</v>
      </c>
      <c r="D2463" t="s">
        <v>9377</v>
      </c>
      <c r="E2463" s="21">
        <v>4488.7232000000004</v>
      </c>
      <c r="L2463" s="23" t="str">
        <f>+_01_CODIGOS_Y_COSTOS_xlsm[[#This Row],[FABRICA]]&amp;_01_CODIGOS_Y_COSTOS_xlsm[[#This Row],[CODIGO]]</f>
        <v>ALNAT048-01</v>
      </c>
    </row>
    <row r="2464" spans="1:12" x14ac:dyDescent="0.35">
      <c r="A2464" t="s">
        <v>4283</v>
      </c>
      <c r="B2464" s="23" t="s">
        <v>3847</v>
      </c>
      <c r="C2464" t="s">
        <v>4692</v>
      </c>
      <c r="D2464" t="s">
        <v>9378</v>
      </c>
      <c r="E2464" s="21">
        <v>5872.3755000000001</v>
      </c>
      <c r="L2464" s="23" t="str">
        <f>+_01_CODIGOS_Y_COSTOS_xlsm[[#This Row],[FABRICA]]&amp;_01_CODIGOS_Y_COSTOS_xlsm[[#This Row],[CODIGO]]</f>
        <v>ALNAT048-02</v>
      </c>
    </row>
    <row r="2465" spans="1:12" x14ac:dyDescent="0.35">
      <c r="A2465" t="s">
        <v>4283</v>
      </c>
      <c r="B2465" s="23" t="s">
        <v>3849</v>
      </c>
      <c r="C2465" t="s">
        <v>4693</v>
      </c>
      <c r="D2465" t="s">
        <v>9379</v>
      </c>
      <c r="E2465" s="21">
        <v>4153.5432000000001</v>
      </c>
      <c r="L2465" s="23" t="str">
        <f>+_01_CODIGOS_Y_COSTOS_xlsm[[#This Row],[FABRICA]]&amp;_01_CODIGOS_Y_COSTOS_xlsm[[#This Row],[CODIGO]]</f>
        <v>ALNAT049-01</v>
      </c>
    </row>
    <row r="2466" spans="1:12" x14ac:dyDescent="0.35">
      <c r="A2466" t="s">
        <v>4283</v>
      </c>
      <c r="B2466" s="23" t="s">
        <v>3851</v>
      </c>
      <c r="C2466" t="s">
        <v>4694</v>
      </c>
      <c r="D2466" t="s">
        <v>9380</v>
      </c>
      <c r="E2466" s="21">
        <v>5250.8958000000002</v>
      </c>
      <c r="L2466" s="23" t="str">
        <f>+_01_CODIGOS_Y_COSTOS_xlsm[[#This Row],[FABRICA]]&amp;_01_CODIGOS_Y_COSTOS_xlsm[[#This Row],[CODIGO]]</f>
        <v>ALNAT049-02</v>
      </c>
    </row>
    <row r="2467" spans="1:12" x14ac:dyDescent="0.35">
      <c r="A2467" t="s">
        <v>4283</v>
      </c>
      <c r="B2467" s="23" t="s">
        <v>3853</v>
      </c>
      <c r="C2467" t="s">
        <v>4695</v>
      </c>
      <c r="D2467" t="s">
        <v>9381</v>
      </c>
      <c r="E2467" s="21">
        <v>2019.7556</v>
      </c>
      <c r="L2467" s="23" t="str">
        <f>+_01_CODIGOS_Y_COSTOS_xlsm[[#This Row],[FABRICA]]&amp;_01_CODIGOS_Y_COSTOS_xlsm[[#This Row],[CODIGO]]</f>
        <v>ALNAT027-01</v>
      </c>
    </row>
    <row r="2468" spans="1:12" x14ac:dyDescent="0.35">
      <c r="A2468" t="s">
        <v>4283</v>
      </c>
      <c r="B2468" s="23" t="s">
        <v>3855</v>
      </c>
      <c r="C2468" t="s">
        <v>4696</v>
      </c>
      <c r="D2468" t="s">
        <v>9382</v>
      </c>
      <c r="E2468" s="21">
        <v>2247.2156</v>
      </c>
      <c r="L2468" s="23" t="str">
        <f>+_01_CODIGOS_Y_COSTOS_xlsm[[#This Row],[FABRICA]]&amp;_01_CODIGOS_Y_COSTOS_xlsm[[#This Row],[CODIGO]]</f>
        <v>ALNAT027-02</v>
      </c>
    </row>
    <row r="2469" spans="1:12" x14ac:dyDescent="0.35">
      <c r="A2469" t="s">
        <v>4283</v>
      </c>
      <c r="B2469" s="23" t="s">
        <v>3857</v>
      </c>
      <c r="C2469" t="s">
        <v>4697</v>
      </c>
      <c r="D2469" t="s">
        <v>9383</v>
      </c>
      <c r="E2469" s="21">
        <v>3550.9162000000001</v>
      </c>
      <c r="L2469" s="23" t="str">
        <f>+_01_CODIGOS_Y_COSTOS_xlsm[[#This Row],[FABRICA]]&amp;_01_CODIGOS_Y_COSTOS_xlsm[[#This Row],[CODIGO]]</f>
        <v>ALNAT027-03</v>
      </c>
    </row>
    <row r="2470" spans="1:12" x14ac:dyDescent="0.35">
      <c r="A2470" t="s">
        <v>4283</v>
      </c>
      <c r="B2470" s="23" t="s">
        <v>3859</v>
      </c>
      <c r="C2470" t="s">
        <v>4698</v>
      </c>
      <c r="D2470" t="s">
        <v>9384</v>
      </c>
      <c r="E2470" s="21">
        <v>478.7937</v>
      </c>
      <c r="L2470" s="23" t="str">
        <f>+_01_CODIGOS_Y_COSTOS_xlsm[[#This Row],[FABRICA]]&amp;_01_CODIGOS_Y_COSTOS_xlsm[[#This Row],[CODIGO]]</f>
        <v>ALNATSPC1/4-01</v>
      </c>
    </row>
    <row r="2471" spans="1:12" x14ac:dyDescent="0.35">
      <c r="A2471" t="s">
        <v>4283</v>
      </c>
      <c r="B2471" s="23" t="s">
        <v>3861</v>
      </c>
      <c r="C2471" t="s">
        <v>4699</v>
      </c>
      <c r="D2471" t="s">
        <v>9385</v>
      </c>
      <c r="E2471" s="21">
        <v>820.78920000000005</v>
      </c>
      <c r="L2471" s="23" t="str">
        <f>+_01_CODIGOS_Y_COSTOS_xlsm[[#This Row],[FABRICA]]&amp;_01_CODIGOS_Y_COSTOS_xlsm[[#This Row],[CODIGO]]</f>
        <v>ALNATSPC3/8-02</v>
      </c>
    </row>
    <row r="2472" spans="1:12" x14ac:dyDescent="0.35">
      <c r="A2472" t="s">
        <v>4283</v>
      </c>
      <c r="B2472" s="23" t="s">
        <v>3863</v>
      </c>
      <c r="C2472" t="s">
        <v>4700</v>
      </c>
      <c r="D2472" t="s">
        <v>9386</v>
      </c>
      <c r="E2472" s="21">
        <v>1620.1782000000001</v>
      </c>
      <c r="L2472" s="23" t="str">
        <f>+_01_CODIGOS_Y_COSTOS_xlsm[[#This Row],[FABRICA]]&amp;_01_CODIGOS_Y_COSTOS_xlsm[[#This Row],[CODIGO]]</f>
        <v>ALNATSPC1/2-02</v>
      </c>
    </row>
    <row r="2473" spans="1:12" x14ac:dyDescent="0.35">
      <c r="A2473" t="s">
        <v>4283</v>
      </c>
      <c r="B2473" s="23" t="s">
        <v>3865</v>
      </c>
      <c r="C2473" t="s">
        <v>4701</v>
      </c>
      <c r="D2473" t="s">
        <v>9387</v>
      </c>
      <c r="E2473" s="21">
        <v>341.99549999999999</v>
      </c>
      <c r="L2473" s="23" t="str">
        <f>+_01_CODIGOS_Y_COSTOS_xlsm[[#This Row],[FABRICA]]&amp;_01_CODIGOS_Y_COSTOS_xlsm[[#This Row],[CODIGO]]</f>
        <v>ALNATSPE1/4</v>
      </c>
    </row>
    <row r="2474" spans="1:12" x14ac:dyDescent="0.35">
      <c r="A2474" t="s">
        <v>4283</v>
      </c>
      <c r="B2474" s="23" t="s">
        <v>3867</v>
      </c>
      <c r="C2474" t="s">
        <v>4702</v>
      </c>
      <c r="D2474" t="s">
        <v>9388</v>
      </c>
      <c r="E2474" s="21">
        <v>478.7937</v>
      </c>
      <c r="L2474" s="23" t="str">
        <f>+_01_CODIGOS_Y_COSTOS_xlsm[[#This Row],[FABRICA]]&amp;_01_CODIGOS_Y_COSTOS_xlsm[[#This Row],[CODIGO]]</f>
        <v>ALNATSPE3/8</v>
      </c>
    </row>
    <row r="2475" spans="1:12" x14ac:dyDescent="0.35">
      <c r="A2475" t="s">
        <v>4283</v>
      </c>
      <c r="B2475" s="23" t="s">
        <v>3869</v>
      </c>
      <c r="C2475" t="s">
        <v>4703</v>
      </c>
      <c r="D2475" t="s">
        <v>9389</v>
      </c>
      <c r="E2475" s="21">
        <v>615.59190000000001</v>
      </c>
      <c r="L2475" s="23" t="str">
        <f>+_01_CODIGOS_Y_COSTOS_xlsm[[#This Row],[FABRICA]]&amp;_01_CODIGOS_Y_COSTOS_xlsm[[#This Row],[CODIGO]]</f>
        <v>ALNATSPE1/2</v>
      </c>
    </row>
    <row r="2476" spans="1:12" x14ac:dyDescent="0.35">
      <c r="A2476" t="s">
        <v>4283</v>
      </c>
      <c r="B2476" s="23" t="s">
        <v>3871</v>
      </c>
      <c r="C2476" t="s">
        <v>4704</v>
      </c>
      <c r="D2476" t="s">
        <v>9390</v>
      </c>
      <c r="E2476" s="21">
        <v>218.29499999999999</v>
      </c>
      <c r="L2476" s="23" t="str">
        <f>+_01_CODIGOS_Y_COSTOS_xlsm[[#This Row],[FABRICA]]&amp;_01_CODIGOS_Y_COSTOS_xlsm[[#This Row],[CODIGO]]</f>
        <v>ALNATSPV1/4</v>
      </c>
    </row>
    <row r="2477" spans="1:12" x14ac:dyDescent="0.35">
      <c r="A2477" t="s">
        <v>4283</v>
      </c>
      <c r="B2477" s="23" t="s">
        <v>3873</v>
      </c>
      <c r="C2477" t="s">
        <v>4705</v>
      </c>
      <c r="D2477" t="s">
        <v>9391</v>
      </c>
      <c r="E2477" s="21">
        <v>363.82499999999999</v>
      </c>
      <c r="L2477" s="23" t="str">
        <f>+_01_CODIGOS_Y_COSTOS_xlsm[[#This Row],[FABRICA]]&amp;_01_CODIGOS_Y_COSTOS_xlsm[[#This Row],[CODIGO]]</f>
        <v>ALNATSPV3/8</v>
      </c>
    </row>
    <row r="2478" spans="1:12" x14ac:dyDescent="0.35">
      <c r="A2478" t="s">
        <v>4283</v>
      </c>
      <c r="B2478" s="23" t="s">
        <v>3875</v>
      </c>
      <c r="C2478" t="s">
        <v>4706</v>
      </c>
      <c r="D2478" t="s">
        <v>9392</v>
      </c>
      <c r="E2478" s="21">
        <v>436.59</v>
      </c>
      <c r="L2478" s="23" t="str">
        <f>+_01_CODIGOS_Y_COSTOS_xlsm[[#This Row],[FABRICA]]&amp;_01_CODIGOS_Y_COSTOS_xlsm[[#This Row],[CODIGO]]</f>
        <v>ALNATSPV1/2</v>
      </c>
    </row>
    <row r="2479" spans="1:12" x14ac:dyDescent="0.35">
      <c r="A2479" t="s">
        <v>4283</v>
      </c>
      <c r="B2479" s="23" t="s">
        <v>3877</v>
      </c>
      <c r="C2479" t="s">
        <v>4707</v>
      </c>
      <c r="D2479" t="s">
        <v>9393</v>
      </c>
      <c r="E2479" s="21">
        <v>313.23599999999999</v>
      </c>
      <c r="L2479" s="23" t="str">
        <f>+_01_CODIGOS_Y_COSTOS_xlsm[[#This Row],[FABRICA]]&amp;_01_CODIGOS_Y_COSTOS_xlsm[[#This Row],[CODIGO]]</f>
        <v>ALNATSPU1/4</v>
      </c>
    </row>
    <row r="2480" spans="1:12" x14ac:dyDescent="0.35">
      <c r="A2480" t="s">
        <v>4283</v>
      </c>
      <c r="B2480" s="23" t="s">
        <v>3879</v>
      </c>
      <c r="C2480" t="s">
        <v>4708</v>
      </c>
      <c r="D2480" t="s">
        <v>9394</v>
      </c>
      <c r="E2480" s="21">
        <v>492.49799999999999</v>
      </c>
      <c r="L2480" s="23" t="str">
        <f>+_01_CODIGOS_Y_COSTOS_xlsm[[#This Row],[FABRICA]]&amp;_01_CODIGOS_Y_COSTOS_xlsm[[#This Row],[CODIGO]]</f>
        <v>ALNATSPU3/8</v>
      </c>
    </row>
    <row r="2481" spans="1:12" x14ac:dyDescent="0.35">
      <c r="A2481" t="s">
        <v>4283</v>
      </c>
      <c r="B2481" s="23" t="s">
        <v>3881</v>
      </c>
      <c r="C2481" t="s">
        <v>4709</v>
      </c>
      <c r="D2481" t="s">
        <v>9395</v>
      </c>
      <c r="E2481" s="21">
        <v>492.49799999999999</v>
      </c>
      <c r="L2481" s="23" t="str">
        <f>+_01_CODIGOS_Y_COSTOS_xlsm[[#This Row],[FABRICA]]&amp;_01_CODIGOS_Y_COSTOS_xlsm[[#This Row],[CODIGO]]</f>
        <v>ALNATSPU1/2</v>
      </c>
    </row>
    <row r="2482" spans="1:12" x14ac:dyDescent="0.35">
      <c r="A2482" t="s">
        <v>4283</v>
      </c>
      <c r="B2482" s="23" t="s">
        <v>3883</v>
      </c>
      <c r="C2482" t="s">
        <v>4710</v>
      </c>
      <c r="D2482" t="s">
        <v>9396</v>
      </c>
      <c r="E2482" s="21">
        <v>853.74</v>
      </c>
      <c r="L2482" s="23" t="str">
        <f>+_01_CODIGOS_Y_COSTOS_xlsm[[#This Row],[FABRICA]]&amp;_01_CODIGOS_Y_COSTOS_xlsm[[#This Row],[CODIGO]]</f>
        <v>ALNATSPG5/16-1/4</v>
      </c>
    </row>
    <row r="2483" spans="1:12" x14ac:dyDescent="0.35">
      <c r="A2483" t="s">
        <v>4283</v>
      </c>
      <c r="B2483" s="23" t="s">
        <v>3885</v>
      </c>
      <c r="C2483" t="s">
        <v>4711</v>
      </c>
      <c r="D2483" t="s">
        <v>9397</v>
      </c>
      <c r="E2483" s="21">
        <v>1131.0678</v>
      </c>
      <c r="L2483" s="23" t="str">
        <f>+_01_CODIGOS_Y_COSTOS_xlsm[[#This Row],[FABRICA]]&amp;_01_CODIGOS_Y_COSTOS_xlsm[[#This Row],[CODIGO]]</f>
        <v>ALNATSPG3/8-5/16</v>
      </c>
    </row>
    <row r="2484" spans="1:12" x14ac:dyDescent="0.35">
      <c r="A2484" t="s">
        <v>4283</v>
      </c>
      <c r="B2484" s="23" t="s">
        <v>3887</v>
      </c>
      <c r="C2484" t="s">
        <v>4712</v>
      </c>
      <c r="D2484" t="s">
        <v>9398</v>
      </c>
      <c r="E2484" s="21">
        <v>1423.0661</v>
      </c>
      <c r="L2484" s="23" t="str">
        <f>+_01_CODIGOS_Y_COSTOS_xlsm[[#This Row],[FABRICA]]&amp;_01_CODIGOS_Y_COSTOS_xlsm[[#This Row],[CODIGO]]</f>
        <v>ALNATSPG1/2-3/8</v>
      </c>
    </row>
    <row r="2485" spans="1:12" x14ac:dyDescent="0.35">
      <c r="A2485" t="s">
        <v>4283</v>
      </c>
      <c r="B2485" s="23" t="s">
        <v>6347</v>
      </c>
      <c r="C2485" t="s">
        <v>6653</v>
      </c>
      <c r="D2485" t="s">
        <v>6348</v>
      </c>
      <c r="E2485" s="21">
        <v>0</v>
      </c>
      <c r="L2485" s="23" t="str">
        <f>+_01_CODIGOS_Y_COSTOS_xlsm[[#This Row],[FABRICA]]&amp;_01_CODIGOS_Y_COSTOS_xlsm[[#This Row],[CODIGO]]</f>
        <v>ALNAT0</v>
      </c>
    </row>
    <row r="2486" spans="1:12" x14ac:dyDescent="0.35">
      <c r="A2486" t="s">
        <v>4283</v>
      </c>
      <c r="B2486" s="23" t="s">
        <v>6349</v>
      </c>
      <c r="C2486" t="s">
        <v>6653</v>
      </c>
      <c r="D2486" t="s">
        <v>6350</v>
      </c>
      <c r="E2486" s="21">
        <v>0</v>
      </c>
      <c r="L2486" s="23" t="str">
        <f>+_01_CODIGOS_Y_COSTOS_xlsm[[#This Row],[FABRICA]]&amp;_01_CODIGOS_Y_COSTOS_xlsm[[#This Row],[CODIGO]]</f>
        <v>ALNAT0</v>
      </c>
    </row>
    <row r="2487" spans="1:12" x14ac:dyDescent="0.35">
      <c r="A2487" t="s">
        <v>4283</v>
      </c>
      <c r="B2487" s="23" t="s">
        <v>3889</v>
      </c>
      <c r="C2487" t="s">
        <v>4713</v>
      </c>
      <c r="D2487" t="s">
        <v>9399</v>
      </c>
      <c r="E2487" s="21">
        <v>406.89190000000002</v>
      </c>
      <c r="L2487" s="23" t="str">
        <f>+_01_CODIGOS_Y_COSTOS_xlsm[[#This Row],[FABRICA]]&amp;_01_CODIGOS_Y_COSTOS_xlsm[[#This Row],[CODIGO]]</f>
        <v>ALNATNY1/4</v>
      </c>
    </row>
    <row r="2488" spans="1:12" x14ac:dyDescent="0.35">
      <c r="A2488" t="s">
        <v>4283</v>
      </c>
      <c r="B2488" s="23" t="s">
        <v>3891</v>
      </c>
      <c r="C2488" t="s">
        <v>4714</v>
      </c>
      <c r="D2488" t="s">
        <v>9400</v>
      </c>
      <c r="E2488" s="21">
        <v>879.30250000000001</v>
      </c>
      <c r="L2488" s="23" t="str">
        <f>+_01_CODIGOS_Y_COSTOS_xlsm[[#This Row],[FABRICA]]&amp;_01_CODIGOS_Y_COSTOS_xlsm[[#This Row],[CODIGO]]</f>
        <v>ALNATNY3/8</v>
      </c>
    </row>
    <row r="2489" spans="1:12" x14ac:dyDescent="0.35">
      <c r="A2489" t="s">
        <v>4283</v>
      </c>
      <c r="B2489" s="23" t="s">
        <v>3893</v>
      </c>
      <c r="C2489" t="s">
        <v>4715</v>
      </c>
      <c r="D2489" t="s">
        <v>9401</v>
      </c>
      <c r="E2489" s="21">
        <v>1092.3137999999999</v>
      </c>
      <c r="L2489" s="23" t="str">
        <f>+_01_CODIGOS_Y_COSTOS_xlsm[[#This Row],[FABRICA]]&amp;_01_CODIGOS_Y_COSTOS_xlsm[[#This Row],[CODIGO]]</f>
        <v>ALNATNY1/2</v>
      </c>
    </row>
    <row r="2490" spans="1:12" x14ac:dyDescent="0.35">
      <c r="A2490" t="s">
        <v>4283</v>
      </c>
      <c r="B2490" s="23" t="s">
        <v>3895</v>
      </c>
      <c r="C2490" t="s">
        <v>4716</v>
      </c>
      <c r="D2490" t="s">
        <v>9402</v>
      </c>
      <c r="E2490" s="21">
        <v>209.25</v>
      </c>
      <c r="L2490" s="23" t="str">
        <f>+_01_CODIGOS_Y_COSTOS_xlsm[[#This Row],[FABRICA]]&amp;_01_CODIGOS_Y_COSTOS_xlsm[[#This Row],[CODIGO]]</f>
        <v>ALNAT075-00</v>
      </c>
    </row>
    <row r="2491" spans="1:12" x14ac:dyDescent="0.35">
      <c r="A2491" t="s">
        <v>5584</v>
      </c>
      <c r="B2491" s="23" t="s">
        <v>3897</v>
      </c>
      <c r="C2491" t="s">
        <v>9403</v>
      </c>
      <c r="D2491" t="s">
        <v>3899</v>
      </c>
      <c r="E2491" s="21">
        <v>207.5881</v>
      </c>
      <c r="L2491" s="23" t="str">
        <f>+_01_CODIGOS_Y_COSTOS_xlsm[[#This Row],[FABRICA]]&amp;_01_CODIGOS_Y_COSTOS_xlsm[[#This Row],[CODIGO]]</f>
        <v>INYECTGAS1101</v>
      </c>
    </row>
    <row r="2492" spans="1:12" x14ac:dyDescent="0.35">
      <c r="A2492" t="s">
        <v>5584</v>
      </c>
      <c r="B2492" s="23" t="s">
        <v>3900</v>
      </c>
      <c r="C2492" t="s">
        <v>9404</v>
      </c>
      <c r="D2492" t="s">
        <v>3901</v>
      </c>
      <c r="E2492" s="21">
        <v>174.77090000000001</v>
      </c>
      <c r="L2492" s="23" t="str">
        <f>+_01_CODIGOS_Y_COSTOS_xlsm[[#This Row],[FABRICA]]&amp;_01_CODIGOS_Y_COSTOS_xlsm[[#This Row],[CODIGO]]</f>
        <v>INYECTGAS1104</v>
      </c>
    </row>
    <row r="2493" spans="1:12" x14ac:dyDescent="0.35">
      <c r="A2493" t="s">
        <v>5584</v>
      </c>
      <c r="B2493" s="23" t="s">
        <v>3902</v>
      </c>
      <c r="C2493" t="s">
        <v>9405</v>
      </c>
      <c r="D2493" t="s">
        <v>3903</v>
      </c>
      <c r="E2493" s="21">
        <v>207.5881</v>
      </c>
      <c r="L2493" s="23" t="str">
        <f>+_01_CODIGOS_Y_COSTOS_xlsm[[#This Row],[FABRICA]]&amp;_01_CODIGOS_Y_COSTOS_xlsm[[#This Row],[CODIGO]]</f>
        <v>INYECTGAS1105</v>
      </c>
    </row>
    <row r="2494" spans="1:12" x14ac:dyDescent="0.35">
      <c r="A2494" t="s">
        <v>5584</v>
      </c>
      <c r="B2494" s="23" t="s">
        <v>3904</v>
      </c>
      <c r="C2494" t="s">
        <v>9406</v>
      </c>
      <c r="D2494" t="s">
        <v>3905</v>
      </c>
      <c r="E2494" s="21">
        <v>186.9819</v>
      </c>
      <c r="L2494" s="23" t="str">
        <f>+_01_CODIGOS_Y_COSTOS_xlsm[[#This Row],[FABRICA]]&amp;_01_CODIGOS_Y_COSTOS_xlsm[[#This Row],[CODIGO]]</f>
        <v>INYECTGAS1106</v>
      </c>
    </row>
    <row r="2495" spans="1:12" x14ac:dyDescent="0.35">
      <c r="A2495" t="s">
        <v>5584</v>
      </c>
      <c r="B2495" s="23" t="s">
        <v>3906</v>
      </c>
      <c r="C2495" t="s">
        <v>9407</v>
      </c>
      <c r="D2495" t="s">
        <v>3907</v>
      </c>
      <c r="E2495" s="21">
        <v>157.98070000000001</v>
      </c>
      <c r="L2495" s="23" t="str">
        <f>+_01_CODIGOS_Y_COSTOS_xlsm[[#This Row],[FABRICA]]&amp;_01_CODIGOS_Y_COSTOS_xlsm[[#This Row],[CODIGO]]</f>
        <v>INYECTGAS1109</v>
      </c>
    </row>
    <row r="2496" spans="1:12" x14ac:dyDescent="0.35">
      <c r="A2496" t="s">
        <v>5584</v>
      </c>
      <c r="B2496" s="23" t="s">
        <v>3908</v>
      </c>
      <c r="C2496" t="s">
        <v>9408</v>
      </c>
      <c r="D2496" t="s">
        <v>3909</v>
      </c>
      <c r="E2496" s="21">
        <v>224.3783</v>
      </c>
      <c r="L2496" s="23" t="str">
        <f>+_01_CODIGOS_Y_COSTOS_xlsm[[#This Row],[FABRICA]]&amp;_01_CODIGOS_Y_COSTOS_xlsm[[#This Row],[CODIGO]]</f>
        <v>INYECTGAS1110</v>
      </c>
    </row>
    <row r="2497" spans="1:12" x14ac:dyDescent="0.35">
      <c r="A2497" t="s">
        <v>5584</v>
      </c>
      <c r="B2497" s="23" t="s">
        <v>3910</v>
      </c>
      <c r="C2497" t="s">
        <v>9409</v>
      </c>
      <c r="D2497" t="s">
        <v>3911</v>
      </c>
      <c r="E2497" s="21">
        <v>253.37960000000001</v>
      </c>
      <c r="L2497" s="23" t="str">
        <f>+_01_CODIGOS_Y_COSTOS_xlsm[[#This Row],[FABRICA]]&amp;_01_CODIGOS_Y_COSTOS_xlsm[[#This Row],[CODIGO]]</f>
        <v>INYECTGAS1111</v>
      </c>
    </row>
    <row r="2498" spans="1:12" x14ac:dyDescent="0.35">
      <c r="A2498" t="s">
        <v>5584</v>
      </c>
      <c r="B2498" s="23" t="s">
        <v>3912</v>
      </c>
      <c r="C2498" t="s">
        <v>9410</v>
      </c>
      <c r="D2498" t="s">
        <v>3913</v>
      </c>
      <c r="E2498" s="21">
        <v>518.20709999999997</v>
      </c>
      <c r="L2498" s="23" t="str">
        <f>+_01_CODIGOS_Y_COSTOS_xlsm[[#This Row],[FABRICA]]&amp;_01_CODIGOS_Y_COSTOS_xlsm[[#This Row],[CODIGO]]</f>
        <v>INYECTGAS1114</v>
      </c>
    </row>
    <row r="2499" spans="1:12" x14ac:dyDescent="0.35">
      <c r="A2499" t="s">
        <v>5584</v>
      </c>
      <c r="B2499" s="23" t="s">
        <v>3914</v>
      </c>
      <c r="C2499" t="s">
        <v>9411</v>
      </c>
      <c r="D2499" t="s">
        <v>3915</v>
      </c>
      <c r="E2499" s="21">
        <v>265.59070000000003</v>
      </c>
      <c r="L2499" s="23" t="str">
        <f>+_01_CODIGOS_Y_COSTOS_xlsm[[#This Row],[FABRICA]]&amp;_01_CODIGOS_Y_COSTOS_xlsm[[#This Row],[CODIGO]]</f>
        <v>INYECTGAS1118</v>
      </c>
    </row>
    <row r="2500" spans="1:12" x14ac:dyDescent="0.35">
      <c r="A2500" t="s">
        <v>5584</v>
      </c>
      <c r="B2500" s="23" t="s">
        <v>3916</v>
      </c>
      <c r="C2500" t="s">
        <v>9282</v>
      </c>
      <c r="D2500" t="s">
        <v>3917</v>
      </c>
      <c r="E2500" s="21">
        <v>451.80939999999998</v>
      </c>
      <c r="L2500" s="23" t="str">
        <f>+_01_CODIGOS_Y_COSTOS_xlsm[[#This Row],[FABRICA]]&amp;_01_CODIGOS_Y_COSTOS_xlsm[[#This Row],[CODIGO]]</f>
        <v>INYECTGAS1112</v>
      </c>
    </row>
    <row r="2501" spans="1:12" x14ac:dyDescent="0.35">
      <c r="A2501" t="s">
        <v>5584</v>
      </c>
      <c r="B2501" s="23" t="s">
        <v>3918</v>
      </c>
      <c r="C2501" t="s">
        <v>9412</v>
      </c>
      <c r="D2501" t="s">
        <v>3919</v>
      </c>
      <c r="E2501" s="21">
        <v>348.0154</v>
      </c>
      <c r="L2501" s="23" t="str">
        <f>+_01_CODIGOS_Y_COSTOS_xlsm[[#This Row],[FABRICA]]&amp;_01_CODIGOS_Y_COSTOS_xlsm[[#This Row],[CODIGO]]</f>
        <v>INYECTGAS1115</v>
      </c>
    </row>
    <row r="2502" spans="1:12" x14ac:dyDescent="0.35">
      <c r="A2502" t="s">
        <v>5584</v>
      </c>
      <c r="B2502" s="23" t="s">
        <v>3920</v>
      </c>
      <c r="C2502" t="s">
        <v>9284</v>
      </c>
      <c r="D2502" t="s">
        <v>3921</v>
      </c>
      <c r="E2502" s="21">
        <v>554.07709999999997</v>
      </c>
      <c r="L2502" s="23" t="str">
        <f>+_01_CODIGOS_Y_COSTOS_xlsm[[#This Row],[FABRICA]]&amp;_01_CODIGOS_Y_COSTOS_xlsm[[#This Row],[CODIGO]]</f>
        <v>INYECTGAS1113</v>
      </c>
    </row>
    <row r="2503" spans="1:12" x14ac:dyDescent="0.35">
      <c r="A2503" t="s">
        <v>5584</v>
      </c>
      <c r="B2503" s="23" t="s">
        <v>3922</v>
      </c>
      <c r="C2503" t="s">
        <v>9413</v>
      </c>
      <c r="D2503" t="s">
        <v>3923</v>
      </c>
      <c r="E2503" s="21">
        <v>630.39620000000002</v>
      </c>
      <c r="L2503" s="23" t="str">
        <f>+_01_CODIGOS_Y_COSTOS_xlsm[[#This Row],[FABRICA]]&amp;_01_CODIGOS_Y_COSTOS_xlsm[[#This Row],[CODIGO]]</f>
        <v>INYECTGAS1120</v>
      </c>
    </row>
    <row r="2504" spans="1:12" x14ac:dyDescent="0.35">
      <c r="A2504" t="s">
        <v>5584</v>
      </c>
      <c r="B2504" s="23" t="s">
        <v>3924</v>
      </c>
      <c r="C2504" t="s">
        <v>9414</v>
      </c>
      <c r="D2504" t="s">
        <v>3925</v>
      </c>
      <c r="E2504" s="21">
        <v>288.4864</v>
      </c>
      <c r="L2504" s="23" t="str">
        <f>+_01_CODIGOS_Y_COSTOS_xlsm[[#This Row],[FABRICA]]&amp;_01_CODIGOS_Y_COSTOS_xlsm[[#This Row],[CODIGO]]</f>
        <v>INYECTGAS1121</v>
      </c>
    </row>
    <row r="2505" spans="1:12" x14ac:dyDescent="0.35">
      <c r="A2505" t="s">
        <v>5584</v>
      </c>
      <c r="B2505" s="23" t="s">
        <v>3926</v>
      </c>
      <c r="C2505" t="s">
        <v>9415</v>
      </c>
      <c r="D2505" t="s">
        <v>3927</v>
      </c>
      <c r="E2505" s="21">
        <v>505.2328</v>
      </c>
      <c r="L2505" s="23" t="str">
        <f>+_01_CODIGOS_Y_COSTOS_xlsm[[#This Row],[FABRICA]]&amp;_01_CODIGOS_Y_COSTOS_xlsm[[#This Row],[CODIGO]]</f>
        <v>INYECTGAS1122</v>
      </c>
    </row>
    <row r="2506" spans="1:12" x14ac:dyDescent="0.35">
      <c r="A2506" t="s">
        <v>5584</v>
      </c>
      <c r="B2506" s="23" t="s">
        <v>3928</v>
      </c>
      <c r="C2506" t="s">
        <v>9416</v>
      </c>
      <c r="D2506" t="s">
        <v>3929</v>
      </c>
      <c r="E2506" s="21">
        <v>195.37700000000001</v>
      </c>
      <c r="L2506" s="23" t="str">
        <f>+_01_CODIGOS_Y_COSTOS_xlsm[[#This Row],[FABRICA]]&amp;_01_CODIGOS_Y_COSTOS_xlsm[[#This Row],[CODIGO]]</f>
        <v>INYECTGAS1124</v>
      </c>
    </row>
    <row r="2507" spans="1:12" x14ac:dyDescent="0.35">
      <c r="A2507" t="s">
        <v>5584</v>
      </c>
      <c r="B2507" s="23" t="s">
        <v>3930</v>
      </c>
      <c r="C2507" t="s">
        <v>9417</v>
      </c>
      <c r="D2507" t="s">
        <v>3931</v>
      </c>
      <c r="E2507" s="21">
        <v>244.22130000000001</v>
      </c>
      <c r="L2507" s="23" t="str">
        <f>+_01_CODIGOS_Y_COSTOS_xlsm[[#This Row],[FABRICA]]&amp;_01_CODIGOS_Y_COSTOS_xlsm[[#This Row],[CODIGO]]</f>
        <v>INYECTGAS1125</v>
      </c>
    </row>
    <row r="2508" spans="1:12" x14ac:dyDescent="0.35">
      <c r="A2508" t="s">
        <v>5584</v>
      </c>
      <c r="B2508" s="23" t="s">
        <v>3932</v>
      </c>
      <c r="C2508" t="s">
        <v>9418</v>
      </c>
      <c r="D2508" t="s">
        <v>3933</v>
      </c>
      <c r="E2508" s="21">
        <v>545.68200000000002</v>
      </c>
      <c r="L2508" s="23" t="str">
        <f>+_01_CODIGOS_Y_COSTOS_xlsm[[#This Row],[FABRICA]]&amp;_01_CODIGOS_Y_COSTOS_xlsm[[#This Row],[CODIGO]]</f>
        <v>INYECTGAS1127</v>
      </c>
    </row>
    <row r="2509" spans="1:12" x14ac:dyDescent="0.35">
      <c r="A2509" t="s">
        <v>5584</v>
      </c>
      <c r="B2509" s="23" t="s">
        <v>3934</v>
      </c>
      <c r="C2509" t="s">
        <v>9419</v>
      </c>
      <c r="D2509" t="s">
        <v>3935</v>
      </c>
      <c r="E2509" s="21">
        <v>303.75020000000001</v>
      </c>
      <c r="L2509" s="23" t="str">
        <f>+_01_CODIGOS_Y_COSTOS_xlsm[[#This Row],[FABRICA]]&amp;_01_CODIGOS_Y_COSTOS_xlsm[[#This Row],[CODIGO]]</f>
        <v>INYECTGAS1126</v>
      </c>
    </row>
    <row r="2510" spans="1:12" x14ac:dyDescent="0.35">
      <c r="A2510" t="s">
        <v>5584</v>
      </c>
      <c r="B2510" s="23" t="s">
        <v>3936</v>
      </c>
      <c r="C2510" t="s">
        <v>9420</v>
      </c>
      <c r="D2510" t="s">
        <v>3937</v>
      </c>
      <c r="E2510" s="21">
        <v>303.75020000000001</v>
      </c>
      <c r="L2510" s="23" t="str">
        <f>+_01_CODIGOS_Y_COSTOS_xlsm[[#This Row],[FABRICA]]&amp;_01_CODIGOS_Y_COSTOS_xlsm[[#This Row],[CODIGO]]</f>
        <v>INYECTGAS1128</v>
      </c>
    </row>
    <row r="2511" spans="1:12" x14ac:dyDescent="0.35">
      <c r="A2511" t="s">
        <v>5584</v>
      </c>
      <c r="B2511" s="23" t="s">
        <v>3938</v>
      </c>
      <c r="C2511" t="s">
        <v>9421</v>
      </c>
      <c r="D2511" t="s">
        <v>3939</v>
      </c>
      <c r="E2511" s="21">
        <v>265.59070000000003</v>
      </c>
      <c r="L2511" s="23" t="str">
        <f>+_01_CODIGOS_Y_COSTOS_xlsm[[#This Row],[FABRICA]]&amp;_01_CODIGOS_Y_COSTOS_xlsm[[#This Row],[CODIGO]]</f>
        <v>INYECTGAS1129</v>
      </c>
    </row>
    <row r="2512" spans="1:12" x14ac:dyDescent="0.35">
      <c r="A2512" t="s">
        <v>5584</v>
      </c>
      <c r="B2512" s="23" t="s">
        <v>3940</v>
      </c>
      <c r="C2512" t="s">
        <v>9422</v>
      </c>
      <c r="D2512" t="s">
        <v>3941</v>
      </c>
      <c r="E2512" s="21">
        <v>174.77090000000001</v>
      </c>
      <c r="L2512" s="23" t="str">
        <f>+_01_CODIGOS_Y_COSTOS_xlsm[[#This Row],[FABRICA]]&amp;_01_CODIGOS_Y_COSTOS_xlsm[[#This Row],[CODIGO]]</f>
        <v>INYECTGAS1130</v>
      </c>
    </row>
    <row r="2513" spans="1:12" x14ac:dyDescent="0.35">
      <c r="A2513" t="s">
        <v>5584</v>
      </c>
      <c r="B2513" s="23" t="s">
        <v>3942</v>
      </c>
      <c r="C2513" t="s">
        <v>9423</v>
      </c>
      <c r="D2513" t="s">
        <v>3943</v>
      </c>
      <c r="E2513" s="21">
        <v>309.0926</v>
      </c>
      <c r="L2513" s="23" t="str">
        <f>+_01_CODIGOS_Y_COSTOS_xlsm[[#This Row],[FABRICA]]&amp;_01_CODIGOS_Y_COSTOS_xlsm[[#This Row],[CODIGO]]</f>
        <v>INYECTGAS1131</v>
      </c>
    </row>
    <row r="2514" spans="1:12" x14ac:dyDescent="0.35">
      <c r="A2514" t="s">
        <v>5584</v>
      </c>
      <c r="B2514" s="23" t="s">
        <v>3944</v>
      </c>
      <c r="C2514" t="s">
        <v>9424</v>
      </c>
      <c r="D2514" t="s">
        <v>3945</v>
      </c>
      <c r="E2514" s="21">
        <v>348.77850000000001</v>
      </c>
      <c r="L2514" s="23" t="str">
        <f>+_01_CODIGOS_Y_COSTOS_xlsm[[#This Row],[FABRICA]]&amp;_01_CODIGOS_Y_COSTOS_xlsm[[#This Row],[CODIGO]]</f>
        <v>INYECTGAS1133</v>
      </c>
    </row>
    <row r="2515" spans="1:12" x14ac:dyDescent="0.35">
      <c r="A2515" t="s">
        <v>5584</v>
      </c>
      <c r="B2515" s="23" t="s">
        <v>3946</v>
      </c>
      <c r="C2515" t="s">
        <v>9425</v>
      </c>
      <c r="D2515" t="s">
        <v>3947</v>
      </c>
      <c r="E2515" s="21">
        <v>207.5881</v>
      </c>
      <c r="L2515" s="23" t="str">
        <f>+_01_CODIGOS_Y_COSTOS_xlsm[[#This Row],[FABRICA]]&amp;_01_CODIGOS_Y_COSTOS_xlsm[[#This Row],[CODIGO]]</f>
        <v>INYECTGAS1134</v>
      </c>
    </row>
    <row r="2516" spans="1:12" x14ac:dyDescent="0.35">
      <c r="A2516" t="s">
        <v>5584</v>
      </c>
      <c r="B2516" s="23" t="s">
        <v>3948</v>
      </c>
      <c r="C2516" t="s">
        <v>9273</v>
      </c>
      <c r="D2516" t="s">
        <v>3949</v>
      </c>
      <c r="E2516" s="21">
        <v>198.4298</v>
      </c>
      <c r="L2516" s="23" t="str">
        <f>+_01_CODIGOS_Y_COSTOS_xlsm[[#This Row],[FABRICA]]&amp;_01_CODIGOS_Y_COSTOS_xlsm[[#This Row],[CODIGO]]</f>
        <v>INYECTGAS1147</v>
      </c>
    </row>
    <row r="2517" spans="1:12" x14ac:dyDescent="0.35">
      <c r="A2517" t="s">
        <v>5584</v>
      </c>
      <c r="B2517" s="23" t="s">
        <v>3950</v>
      </c>
      <c r="C2517" t="s">
        <v>9426</v>
      </c>
      <c r="D2517" t="s">
        <v>3951</v>
      </c>
      <c r="E2517" s="21">
        <v>301.46069999999997</v>
      </c>
      <c r="L2517" s="23" t="str">
        <f>+_01_CODIGOS_Y_COSTOS_xlsm[[#This Row],[FABRICA]]&amp;_01_CODIGOS_Y_COSTOS_xlsm[[#This Row],[CODIGO]]</f>
        <v>INYECTGAS1135</v>
      </c>
    </row>
    <row r="2518" spans="1:12" x14ac:dyDescent="0.35">
      <c r="A2518" t="s">
        <v>5584</v>
      </c>
      <c r="B2518" s="23" t="s">
        <v>3952</v>
      </c>
      <c r="C2518" t="s">
        <v>9427</v>
      </c>
      <c r="D2518" t="s">
        <v>3953</v>
      </c>
      <c r="E2518" s="21">
        <v>340.38339999999999</v>
      </c>
      <c r="L2518" s="23" t="str">
        <f>+_01_CODIGOS_Y_COSTOS_xlsm[[#This Row],[FABRICA]]&amp;_01_CODIGOS_Y_COSTOS_xlsm[[#This Row],[CODIGO]]</f>
        <v>INYECTGAS1301</v>
      </c>
    </row>
    <row r="2519" spans="1:12" x14ac:dyDescent="0.35">
      <c r="A2519" t="s">
        <v>5584</v>
      </c>
      <c r="B2519" s="23" t="s">
        <v>3954</v>
      </c>
      <c r="C2519" t="s">
        <v>9428</v>
      </c>
      <c r="D2519" t="s">
        <v>3955</v>
      </c>
      <c r="E2519" s="21">
        <v>251.85319999999999</v>
      </c>
      <c r="L2519" s="23" t="str">
        <f>+_01_CODIGOS_Y_COSTOS_xlsm[[#This Row],[FABRICA]]&amp;_01_CODIGOS_Y_COSTOS_xlsm[[#This Row],[CODIGO]]</f>
        <v>INYECTGAS1302</v>
      </c>
    </row>
    <row r="2520" spans="1:12" x14ac:dyDescent="0.35">
      <c r="A2520" t="s">
        <v>5584</v>
      </c>
      <c r="B2520" s="23" t="s">
        <v>3956</v>
      </c>
      <c r="C2520" t="s">
        <v>9429</v>
      </c>
      <c r="D2520" t="s">
        <v>3957</v>
      </c>
      <c r="E2520" s="21">
        <v>614.36919999999998</v>
      </c>
      <c r="L2520" s="23" t="str">
        <f>+_01_CODIGOS_Y_COSTOS_xlsm[[#This Row],[FABRICA]]&amp;_01_CODIGOS_Y_COSTOS_xlsm[[#This Row],[CODIGO]]</f>
        <v>INYECTGAS1304</v>
      </c>
    </row>
    <row r="2521" spans="1:12" x14ac:dyDescent="0.35">
      <c r="A2521" t="s">
        <v>5584</v>
      </c>
      <c r="B2521" s="23" t="s">
        <v>3958</v>
      </c>
      <c r="C2521" t="s">
        <v>9430</v>
      </c>
      <c r="D2521" t="s">
        <v>3959</v>
      </c>
      <c r="E2521" s="21">
        <v>630.39620000000002</v>
      </c>
      <c r="L2521" s="23" t="str">
        <f>+_01_CODIGOS_Y_COSTOS_xlsm[[#This Row],[FABRICA]]&amp;_01_CODIGOS_Y_COSTOS_xlsm[[#This Row],[CODIGO]]</f>
        <v>INYECTGAS1305</v>
      </c>
    </row>
    <row r="2522" spans="1:12" x14ac:dyDescent="0.35">
      <c r="A2522" t="s">
        <v>5584</v>
      </c>
      <c r="B2522" s="23" t="s">
        <v>3960</v>
      </c>
      <c r="C2522" t="s">
        <v>9431</v>
      </c>
      <c r="D2522" t="s">
        <v>3961</v>
      </c>
      <c r="E2522" s="21">
        <v>630.39620000000002</v>
      </c>
      <c r="L2522" s="23" t="str">
        <f>+_01_CODIGOS_Y_COSTOS_xlsm[[#This Row],[FABRICA]]&amp;_01_CODIGOS_Y_COSTOS_xlsm[[#This Row],[CODIGO]]</f>
        <v>INYECTGAS1328</v>
      </c>
    </row>
    <row r="2523" spans="1:12" x14ac:dyDescent="0.35">
      <c r="A2523" t="s">
        <v>5584</v>
      </c>
      <c r="B2523" s="23" t="s">
        <v>3962</v>
      </c>
      <c r="C2523" t="s">
        <v>9432</v>
      </c>
      <c r="D2523" t="s">
        <v>3963</v>
      </c>
      <c r="E2523" s="21">
        <v>904.38199999999995</v>
      </c>
      <c r="L2523" s="23" t="str">
        <f>+_01_CODIGOS_Y_COSTOS_xlsm[[#This Row],[FABRICA]]&amp;_01_CODIGOS_Y_COSTOS_xlsm[[#This Row],[CODIGO]]</f>
        <v>INYECTGAS1303</v>
      </c>
    </row>
    <row r="2524" spans="1:12" x14ac:dyDescent="0.35">
      <c r="A2524" t="s">
        <v>5584</v>
      </c>
      <c r="B2524" s="23" t="s">
        <v>3964</v>
      </c>
      <c r="C2524" t="s">
        <v>9433</v>
      </c>
      <c r="D2524" t="s">
        <v>3965</v>
      </c>
      <c r="E2524" s="21">
        <v>714.34730000000002</v>
      </c>
      <c r="L2524" s="23" t="str">
        <f>+_01_CODIGOS_Y_COSTOS_xlsm[[#This Row],[FABRICA]]&amp;_01_CODIGOS_Y_COSTOS_xlsm[[#This Row],[CODIGO]]</f>
        <v>INYECTGAS1321</v>
      </c>
    </row>
    <row r="2525" spans="1:12" x14ac:dyDescent="0.35">
      <c r="A2525" t="s">
        <v>5584</v>
      </c>
      <c r="B2525" s="23" t="s">
        <v>3966</v>
      </c>
      <c r="C2525" t="s">
        <v>9434</v>
      </c>
      <c r="D2525" t="s">
        <v>3967</v>
      </c>
      <c r="E2525" s="21">
        <v>802.11429999999996</v>
      </c>
      <c r="L2525" s="23" t="str">
        <f>+_01_CODIGOS_Y_COSTOS_xlsm[[#This Row],[FABRICA]]&amp;_01_CODIGOS_Y_COSTOS_xlsm[[#This Row],[CODIGO]]</f>
        <v>INYECTGAS1324</v>
      </c>
    </row>
    <row r="2526" spans="1:12" x14ac:dyDescent="0.35">
      <c r="A2526" t="s">
        <v>5584</v>
      </c>
      <c r="B2526" s="23" t="s">
        <v>3968</v>
      </c>
      <c r="C2526" t="s">
        <v>9435</v>
      </c>
      <c r="D2526" t="s">
        <v>3969</v>
      </c>
      <c r="E2526" s="21">
        <v>1054.7307000000001</v>
      </c>
      <c r="L2526" s="23" t="str">
        <f>+_01_CODIGOS_Y_COSTOS_xlsm[[#This Row],[FABRICA]]&amp;_01_CODIGOS_Y_COSTOS_xlsm[[#This Row],[CODIGO]]</f>
        <v>INYECTGAS1323</v>
      </c>
    </row>
    <row r="2527" spans="1:12" x14ac:dyDescent="0.35">
      <c r="A2527" t="s">
        <v>5584</v>
      </c>
      <c r="B2527" s="23" t="s">
        <v>3970</v>
      </c>
      <c r="C2527" t="s">
        <v>9436</v>
      </c>
      <c r="D2527" t="s">
        <v>3971</v>
      </c>
      <c r="E2527" s="21">
        <v>714.34730000000002</v>
      </c>
      <c r="L2527" s="23" t="str">
        <f>+_01_CODIGOS_Y_COSTOS_xlsm[[#This Row],[FABRICA]]&amp;_01_CODIGOS_Y_COSTOS_xlsm[[#This Row],[CODIGO]]</f>
        <v>INYECTGAS1326</v>
      </c>
    </row>
    <row r="2528" spans="1:12" x14ac:dyDescent="0.35">
      <c r="A2528" t="s">
        <v>5584</v>
      </c>
      <c r="B2528" s="23" t="s">
        <v>3972</v>
      </c>
      <c r="C2528" t="s">
        <v>9437</v>
      </c>
      <c r="D2528" t="s">
        <v>3973</v>
      </c>
      <c r="E2528" s="21">
        <v>248.8005</v>
      </c>
      <c r="L2528" s="23" t="str">
        <f>+_01_CODIGOS_Y_COSTOS_xlsm[[#This Row],[FABRICA]]&amp;_01_CODIGOS_Y_COSTOS_xlsm[[#This Row],[CODIGO]]</f>
        <v>INYECTGAS1315</v>
      </c>
    </row>
    <row r="2529" spans="1:12" x14ac:dyDescent="0.35">
      <c r="A2529" t="s">
        <v>5584</v>
      </c>
      <c r="B2529" s="23" t="s">
        <v>3974</v>
      </c>
      <c r="C2529" t="s">
        <v>9438</v>
      </c>
      <c r="D2529" t="s">
        <v>3975</v>
      </c>
      <c r="E2529" s="21">
        <v>232.77340000000001</v>
      </c>
      <c r="L2529" s="23" t="str">
        <f>+_01_CODIGOS_Y_COSTOS_xlsm[[#This Row],[FABRICA]]&amp;_01_CODIGOS_Y_COSTOS_xlsm[[#This Row],[CODIGO]]</f>
        <v>INYECTGAS1316</v>
      </c>
    </row>
    <row r="2530" spans="1:12" x14ac:dyDescent="0.35">
      <c r="A2530" t="s">
        <v>5584</v>
      </c>
      <c r="B2530" s="23" t="s">
        <v>3976</v>
      </c>
      <c r="C2530" t="s">
        <v>9439</v>
      </c>
      <c r="D2530" t="s">
        <v>3977</v>
      </c>
      <c r="E2530" s="21">
        <v>310.61900000000003</v>
      </c>
      <c r="L2530" s="23" t="str">
        <f>+_01_CODIGOS_Y_COSTOS_xlsm[[#This Row],[FABRICA]]&amp;_01_CODIGOS_Y_COSTOS_xlsm[[#This Row],[CODIGO]]</f>
        <v>INYECTGAS1325</v>
      </c>
    </row>
    <row r="2531" spans="1:12" x14ac:dyDescent="0.35">
      <c r="A2531" t="s">
        <v>5584</v>
      </c>
      <c r="B2531" s="23" t="s">
        <v>3978</v>
      </c>
      <c r="C2531" t="s">
        <v>9440</v>
      </c>
      <c r="D2531" t="s">
        <v>3979</v>
      </c>
      <c r="E2531" s="21">
        <v>233.53659999999999</v>
      </c>
      <c r="L2531" s="23" t="str">
        <f>+_01_CODIGOS_Y_COSTOS_xlsm[[#This Row],[FABRICA]]&amp;_01_CODIGOS_Y_COSTOS_xlsm[[#This Row],[CODIGO]]</f>
        <v>INYECTGAS1317</v>
      </c>
    </row>
    <row r="2532" spans="1:12" x14ac:dyDescent="0.35">
      <c r="A2532" t="s">
        <v>5584</v>
      </c>
      <c r="B2532" s="23" t="s">
        <v>3980</v>
      </c>
      <c r="C2532" t="s">
        <v>9441</v>
      </c>
      <c r="D2532" t="s">
        <v>3981</v>
      </c>
      <c r="E2532" s="21">
        <v>190.7979</v>
      </c>
      <c r="L2532" s="23" t="str">
        <f>+_01_CODIGOS_Y_COSTOS_xlsm[[#This Row],[FABRICA]]&amp;_01_CODIGOS_Y_COSTOS_xlsm[[#This Row],[CODIGO]]</f>
        <v>INYECTGAS1306</v>
      </c>
    </row>
    <row r="2533" spans="1:12" x14ac:dyDescent="0.35">
      <c r="A2533" t="s">
        <v>5584</v>
      </c>
      <c r="B2533" s="23" t="s">
        <v>3982</v>
      </c>
      <c r="C2533" t="s">
        <v>9442</v>
      </c>
      <c r="D2533" t="s">
        <v>3983</v>
      </c>
      <c r="E2533" s="21">
        <v>312.1454</v>
      </c>
      <c r="L2533" s="23" t="str">
        <f>+_01_CODIGOS_Y_COSTOS_xlsm[[#This Row],[FABRICA]]&amp;_01_CODIGOS_Y_COSTOS_xlsm[[#This Row],[CODIGO]]</f>
        <v>INYECTGAS1327</v>
      </c>
    </row>
    <row r="2534" spans="1:12" x14ac:dyDescent="0.35">
      <c r="A2534" t="s">
        <v>5584</v>
      </c>
      <c r="B2534" s="23" t="s">
        <v>3984</v>
      </c>
      <c r="C2534" t="s">
        <v>9443</v>
      </c>
      <c r="D2534" t="s">
        <v>3985</v>
      </c>
      <c r="E2534" s="21">
        <v>213.6936</v>
      </c>
      <c r="L2534" s="23" t="str">
        <f>+_01_CODIGOS_Y_COSTOS_xlsm[[#This Row],[FABRICA]]&amp;_01_CODIGOS_Y_COSTOS_xlsm[[#This Row],[CODIGO]]</f>
        <v>INYECTGAS1007</v>
      </c>
    </row>
    <row r="2535" spans="1:12" x14ac:dyDescent="0.35">
      <c r="A2535" t="s">
        <v>5584</v>
      </c>
      <c r="B2535" s="23" t="s">
        <v>3986</v>
      </c>
      <c r="C2535" t="s">
        <v>9444</v>
      </c>
      <c r="D2535" t="s">
        <v>3987</v>
      </c>
      <c r="E2535" s="21">
        <v>228.1943</v>
      </c>
      <c r="L2535" s="23" t="str">
        <f>+_01_CODIGOS_Y_COSTOS_xlsm[[#This Row],[FABRICA]]&amp;_01_CODIGOS_Y_COSTOS_xlsm[[#This Row],[CODIGO]]</f>
        <v>INYECTGAS1011</v>
      </c>
    </row>
    <row r="2536" spans="1:12" x14ac:dyDescent="0.35">
      <c r="A2536" t="s">
        <v>5584</v>
      </c>
      <c r="B2536" s="23" t="s">
        <v>3988</v>
      </c>
      <c r="C2536" t="s">
        <v>9445</v>
      </c>
      <c r="D2536" t="s">
        <v>3989</v>
      </c>
      <c r="E2536" s="21">
        <v>228.1943</v>
      </c>
      <c r="L2536" s="23" t="str">
        <f>+_01_CODIGOS_Y_COSTOS_xlsm[[#This Row],[FABRICA]]&amp;_01_CODIGOS_Y_COSTOS_xlsm[[#This Row],[CODIGO]]</f>
        <v>INYECTGAS1012</v>
      </c>
    </row>
    <row r="2537" spans="1:12" x14ac:dyDescent="0.35">
      <c r="A2537" t="s">
        <v>5584</v>
      </c>
      <c r="B2537" s="23" t="s">
        <v>3990</v>
      </c>
      <c r="C2537" t="s">
        <v>9446</v>
      </c>
      <c r="D2537" t="s">
        <v>3991</v>
      </c>
      <c r="E2537" s="21">
        <v>149.5855</v>
      </c>
      <c r="L2537" s="23" t="str">
        <f>+_01_CODIGOS_Y_COSTOS_xlsm[[#This Row],[FABRICA]]&amp;_01_CODIGOS_Y_COSTOS_xlsm[[#This Row],[CODIGO]]</f>
        <v>INYECTGAS1002</v>
      </c>
    </row>
    <row r="2538" spans="1:12" x14ac:dyDescent="0.35">
      <c r="A2538" t="s">
        <v>5584</v>
      </c>
      <c r="B2538" s="23" t="s">
        <v>3992</v>
      </c>
      <c r="C2538" t="s">
        <v>9270</v>
      </c>
      <c r="D2538" t="s">
        <v>3993</v>
      </c>
      <c r="E2538" s="21">
        <v>904.38199999999995</v>
      </c>
      <c r="L2538" s="23" t="str">
        <f>+_01_CODIGOS_Y_COSTOS_xlsm[[#This Row],[FABRICA]]&amp;_01_CODIGOS_Y_COSTOS_xlsm[[#This Row],[CODIGO]]</f>
        <v>INYECTGAS1420</v>
      </c>
    </row>
    <row r="2539" spans="1:12" x14ac:dyDescent="0.35">
      <c r="A2539" t="s">
        <v>5584</v>
      </c>
      <c r="B2539" s="23" t="s">
        <v>3994</v>
      </c>
      <c r="C2539" t="s">
        <v>9447</v>
      </c>
      <c r="D2539" t="s">
        <v>3995</v>
      </c>
      <c r="E2539" s="21">
        <v>239.6422</v>
      </c>
      <c r="L2539" s="23" t="str">
        <f>+_01_CODIGOS_Y_COSTOS_xlsm[[#This Row],[FABRICA]]&amp;_01_CODIGOS_Y_COSTOS_xlsm[[#This Row],[CODIGO]]</f>
        <v>INYECTGAS1419</v>
      </c>
    </row>
    <row r="2540" spans="1:12" x14ac:dyDescent="0.35">
      <c r="A2540" t="s">
        <v>5584</v>
      </c>
      <c r="B2540" s="23" t="s">
        <v>3996</v>
      </c>
      <c r="C2540" t="s">
        <v>9448</v>
      </c>
      <c r="D2540" t="s">
        <v>3997</v>
      </c>
      <c r="E2540" s="21">
        <v>150.34870000000001</v>
      </c>
      <c r="L2540" s="23" t="str">
        <f>+_01_CODIGOS_Y_COSTOS_xlsm[[#This Row],[FABRICA]]&amp;_01_CODIGOS_Y_COSTOS_xlsm[[#This Row],[CODIGO]]</f>
        <v>INYECTGAS1412</v>
      </c>
    </row>
    <row r="2541" spans="1:12" x14ac:dyDescent="0.35">
      <c r="A2541" t="s">
        <v>5584</v>
      </c>
      <c r="B2541" s="23" t="s">
        <v>3998</v>
      </c>
      <c r="C2541" t="s">
        <v>9449</v>
      </c>
      <c r="D2541" t="s">
        <v>3999</v>
      </c>
      <c r="E2541" s="21">
        <v>238.87899999999999</v>
      </c>
      <c r="L2541" s="23" t="str">
        <f>+_01_CODIGOS_Y_COSTOS_xlsm[[#This Row],[FABRICA]]&amp;_01_CODIGOS_Y_COSTOS_xlsm[[#This Row],[CODIGO]]</f>
        <v>INYECTGAS1205</v>
      </c>
    </row>
    <row r="2542" spans="1:12" x14ac:dyDescent="0.35">
      <c r="A2542" t="s">
        <v>5584</v>
      </c>
      <c r="B2542" s="23" t="s">
        <v>4000</v>
      </c>
      <c r="C2542" t="s">
        <v>9450</v>
      </c>
      <c r="D2542" t="s">
        <v>4001</v>
      </c>
      <c r="E2542" s="21">
        <v>168.6653</v>
      </c>
      <c r="L2542" s="23" t="str">
        <f>+_01_CODIGOS_Y_COSTOS_xlsm[[#This Row],[FABRICA]]&amp;_01_CODIGOS_Y_COSTOS_xlsm[[#This Row],[CODIGO]]</f>
        <v>INYECTGAS1209</v>
      </c>
    </row>
    <row r="2543" spans="1:12" x14ac:dyDescent="0.35">
      <c r="A2543" t="s">
        <v>5584</v>
      </c>
      <c r="B2543" s="23" t="s">
        <v>4002</v>
      </c>
      <c r="C2543" t="s">
        <v>9451</v>
      </c>
      <c r="D2543" t="s">
        <v>4003</v>
      </c>
      <c r="E2543" s="21">
        <v>199.19300000000001</v>
      </c>
      <c r="L2543" s="23" t="str">
        <f>+_01_CODIGOS_Y_COSTOS_xlsm[[#This Row],[FABRICA]]&amp;_01_CODIGOS_Y_COSTOS_xlsm[[#This Row],[CODIGO]]</f>
        <v>INYECTGAS1214</v>
      </c>
    </row>
    <row r="2544" spans="1:12" x14ac:dyDescent="0.35">
      <c r="A2544" t="s">
        <v>5584</v>
      </c>
      <c r="B2544" s="23" t="s">
        <v>4004</v>
      </c>
      <c r="C2544" t="s">
        <v>9452</v>
      </c>
      <c r="D2544" t="s">
        <v>4005</v>
      </c>
      <c r="E2544" s="21">
        <v>203.00899999999999</v>
      </c>
      <c r="L2544" s="23" t="str">
        <f>+_01_CODIGOS_Y_COSTOS_xlsm[[#This Row],[FABRICA]]&amp;_01_CODIGOS_Y_COSTOS_xlsm[[#This Row],[CODIGO]]</f>
        <v>INYECTGAS1215</v>
      </c>
    </row>
    <row r="2545" spans="1:12" x14ac:dyDescent="0.35">
      <c r="A2545" t="s">
        <v>5584</v>
      </c>
      <c r="B2545" s="23" t="s">
        <v>4006</v>
      </c>
      <c r="C2545" t="s">
        <v>5468</v>
      </c>
      <c r="D2545" t="s">
        <v>4008</v>
      </c>
      <c r="E2545" s="21">
        <v>6789.9557999999997</v>
      </c>
      <c r="L2545" s="23" t="str">
        <f>+_01_CODIGOS_Y_COSTOS_xlsm[[#This Row],[FABRICA]]&amp;_01_CODIGOS_Y_COSTOS_xlsm[[#This Row],[CODIGO]]</f>
        <v>INYECTGASC1327</v>
      </c>
    </row>
    <row r="2546" spans="1:12" x14ac:dyDescent="0.35">
      <c r="A2546" t="s">
        <v>4010</v>
      </c>
      <c r="B2546" s="23" t="s">
        <v>4009</v>
      </c>
      <c r="C2546" t="s">
        <v>9453</v>
      </c>
      <c r="D2546" t="s">
        <v>4011</v>
      </c>
      <c r="E2546" s="21">
        <v>23.547499999999999</v>
      </c>
      <c r="L2546" s="23" t="str">
        <f>+_01_CODIGOS_Y_COSTOS_xlsm[[#This Row],[FABRICA]]&amp;_01_CODIGOS_Y_COSTOS_xlsm[[#This Row],[CODIGO]]</f>
        <v>REGATONES1/2 camp. EXTERIORES CORTOS</v>
      </c>
    </row>
    <row r="2547" spans="1:12" x14ac:dyDescent="0.35">
      <c r="A2547" t="s">
        <v>4010</v>
      </c>
      <c r="B2547" s="23" t="s">
        <v>4012</v>
      </c>
      <c r="C2547" t="s">
        <v>4826</v>
      </c>
      <c r="D2547" t="s">
        <v>4013</v>
      </c>
      <c r="E2547" s="21">
        <v>13.4</v>
      </c>
      <c r="L2547" s="23" t="str">
        <f>+_01_CODIGOS_Y_COSTOS_xlsm[[#This Row],[FABRICA]]&amp;_01_CODIGOS_Y_COSTOS_xlsm[[#This Row],[CODIGO]]</f>
        <v>REGATONES5/8 " EXTERIORES CORTOS</v>
      </c>
    </row>
    <row r="2548" spans="1:12" x14ac:dyDescent="0.35">
      <c r="A2548" t="s">
        <v>4010</v>
      </c>
      <c r="B2548" s="23" t="s">
        <v>4014</v>
      </c>
      <c r="C2548" t="s">
        <v>9454</v>
      </c>
      <c r="D2548" t="s">
        <v>4015</v>
      </c>
      <c r="E2548" s="21">
        <v>14.6</v>
      </c>
      <c r="L2548" s="23" t="str">
        <f>+_01_CODIGOS_Y_COSTOS_xlsm[[#This Row],[FABRICA]]&amp;_01_CODIGOS_Y_COSTOS_xlsm[[#This Row],[CODIGO]]</f>
        <v>REGATONES3/4 " EXTERIORES CORTOS</v>
      </c>
    </row>
    <row r="2549" spans="1:12" x14ac:dyDescent="0.35">
      <c r="A2549" t="s">
        <v>4010</v>
      </c>
      <c r="B2549" s="23" t="s">
        <v>4016</v>
      </c>
      <c r="C2549" t="s">
        <v>4827</v>
      </c>
      <c r="D2549" t="s">
        <v>4017</v>
      </c>
      <c r="E2549" s="21">
        <v>15.3</v>
      </c>
      <c r="L2549" s="23" t="str">
        <f>+_01_CODIGOS_Y_COSTOS_xlsm[[#This Row],[FABRICA]]&amp;_01_CODIGOS_Y_COSTOS_xlsm[[#This Row],[CODIGO]]</f>
        <v>REGATONES7/8 " EXTERIORES CORTOS</v>
      </c>
    </row>
    <row r="2550" spans="1:12" x14ac:dyDescent="0.35">
      <c r="A2550" t="s">
        <v>4010</v>
      </c>
      <c r="B2550" s="23" t="s">
        <v>4018</v>
      </c>
      <c r="C2550" t="s">
        <v>4828</v>
      </c>
      <c r="D2550" t="s">
        <v>4019</v>
      </c>
      <c r="E2550" s="21">
        <v>18.899999999999999</v>
      </c>
      <c r="L2550" s="23" t="str">
        <f>+_01_CODIGOS_Y_COSTOS_xlsm[[#This Row],[FABRICA]]&amp;_01_CODIGOS_Y_COSTOS_xlsm[[#This Row],[CODIGO]]</f>
        <v>REGATONES1" EXTERIORES CORTOS</v>
      </c>
    </row>
    <row r="2551" spans="1:12" x14ac:dyDescent="0.35">
      <c r="A2551" t="s">
        <v>4010</v>
      </c>
      <c r="B2551" s="23" t="s">
        <v>4020</v>
      </c>
      <c r="C2551" t="s">
        <v>4829</v>
      </c>
      <c r="D2551" t="s">
        <v>4021</v>
      </c>
      <c r="E2551" s="21">
        <v>51.2</v>
      </c>
      <c r="L2551" s="23" t="str">
        <f>+_01_CODIGOS_Y_COSTOS_xlsm[[#This Row],[FABRICA]]&amp;_01_CODIGOS_Y_COSTOS_xlsm[[#This Row],[CODIGO]]</f>
        <v>REGATONES1" 1/8 EXTERIORES CORTOS</v>
      </c>
    </row>
    <row r="2552" spans="1:12" x14ac:dyDescent="0.35">
      <c r="A2552" t="s">
        <v>4010</v>
      </c>
      <c r="B2552" s="23" t="s">
        <v>4022</v>
      </c>
      <c r="C2552" t="s">
        <v>4830</v>
      </c>
      <c r="D2552" t="s">
        <v>4023</v>
      </c>
      <c r="E2552" s="21">
        <v>29.6</v>
      </c>
      <c r="L2552" s="23" t="str">
        <f>+_01_CODIGOS_Y_COSTOS_xlsm[[#This Row],[FABRICA]]&amp;_01_CODIGOS_Y_COSTOS_xlsm[[#This Row],[CODIGO]]</f>
        <v>REGATONES1" 1/4 EXTERIORES CORTOS</v>
      </c>
    </row>
    <row r="2553" spans="1:12" x14ac:dyDescent="0.35">
      <c r="A2553" t="s">
        <v>4010</v>
      </c>
      <c r="B2553" s="23" t="s">
        <v>4024</v>
      </c>
      <c r="C2553" t="s">
        <v>4831</v>
      </c>
      <c r="D2553" t="s">
        <v>4025</v>
      </c>
      <c r="E2553" s="21">
        <v>31.3</v>
      </c>
      <c r="L2553" s="23" t="str">
        <f>+_01_CODIGOS_Y_COSTOS_xlsm[[#This Row],[FABRICA]]&amp;_01_CODIGOS_Y_COSTOS_xlsm[[#This Row],[CODIGO]]</f>
        <v>REGATONES1" 1/2 EXTERIORES CORTOS</v>
      </c>
    </row>
    <row r="2554" spans="1:12" x14ac:dyDescent="0.35">
      <c r="A2554" t="s">
        <v>4010</v>
      </c>
      <c r="B2554" s="23" t="s">
        <v>4026</v>
      </c>
      <c r="C2554" t="s">
        <v>4832</v>
      </c>
      <c r="D2554" t="s">
        <v>4027</v>
      </c>
      <c r="E2554" s="21">
        <v>75</v>
      </c>
      <c r="L2554" s="23" t="str">
        <f>+_01_CODIGOS_Y_COSTOS_xlsm[[#This Row],[FABRICA]]&amp;_01_CODIGOS_Y_COSTOS_xlsm[[#This Row],[CODIGO]]</f>
        <v>REGATONES1" 3/4 EXTERIORES CORTOS</v>
      </c>
    </row>
    <row r="2555" spans="1:12" x14ac:dyDescent="0.35">
      <c r="A2555" t="s">
        <v>4010</v>
      </c>
      <c r="B2555" s="23" t="s">
        <v>4028</v>
      </c>
      <c r="C2555" t="s">
        <v>4833</v>
      </c>
      <c r="D2555" t="s">
        <v>4029</v>
      </c>
      <c r="E2555" s="21">
        <v>61.7</v>
      </c>
      <c r="L2555" s="23" t="str">
        <f>+_01_CODIGOS_Y_COSTOS_xlsm[[#This Row],[FABRICA]]&amp;_01_CODIGOS_Y_COSTOS_xlsm[[#This Row],[CODIGO]]</f>
        <v>REGATONES2" EXTERIORES CORTOS</v>
      </c>
    </row>
    <row r="2556" spans="1:12" x14ac:dyDescent="0.35">
      <c r="A2556" t="s">
        <v>4010</v>
      </c>
      <c r="B2556" s="23" t="s">
        <v>4030</v>
      </c>
      <c r="C2556" t="s">
        <v>9455</v>
      </c>
      <c r="D2556" t="s">
        <v>4031</v>
      </c>
      <c r="E2556" s="21">
        <v>109</v>
      </c>
      <c r="L2556" s="23" t="str">
        <f>+_01_CODIGOS_Y_COSTOS_xlsm[[#This Row],[FABRICA]]&amp;_01_CODIGOS_Y_COSTOS_xlsm[[#This Row],[CODIGO]]</f>
        <v>REGATONES2" 1/2 EXTERIORES CORTOS</v>
      </c>
    </row>
    <row r="2557" spans="1:12" x14ac:dyDescent="0.35">
      <c r="A2557" t="s">
        <v>4010</v>
      </c>
      <c r="B2557" s="23" t="s">
        <v>4032</v>
      </c>
      <c r="C2557" t="s">
        <v>4834</v>
      </c>
      <c r="D2557" t="s">
        <v>4033</v>
      </c>
      <c r="E2557" s="21">
        <v>119</v>
      </c>
      <c r="L2557" s="23" t="str">
        <f>+_01_CODIGOS_Y_COSTOS_xlsm[[#This Row],[FABRICA]]&amp;_01_CODIGOS_Y_COSTOS_xlsm[[#This Row],[CODIGO]]</f>
        <v>REGATONES3" EXTERIORES CORTOS</v>
      </c>
    </row>
    <row r="2558" spans="1:12" x14ac:dyDescent="0.35">
      <c r="A2558" t="s">
        <v>4010</v>
      </c>
      <c r="B2558" s="23" t="s">
        <v>4034</v>
      </c>
      <c r="C2558" t="s">
        <v>4835</v>
      </c>
      <c r="D2558" t="s">
        <v>4035</v>
      </c>
      <c r="E2558" s="21">
        <v>41.04</v>
      </c>
      <c r="L2558" s="23" t="str">
        <f>+_01_CODIGOS_Y_COSTOS_xlsm[[#This Row],[FABRICA]]&amp;_01_CODIGOS_Y_COSTOS_xlsm[[#This Row],[CODIGO]]</f>
        <v>REGATONES5/8 . EXTERIORES LARGOS</v>
      </c>
    </row>
    <row r="2559" spans="1:12" x14ac:dyDescent="0.35">
      <c r="A2559" t="s">
        <v>4010</v>
      </c>
      <c r="B2559" s="23" t="s">
        <v>4036</v>
      </c>
      <c r="C2559" t="s">
        <v>4836</v>
      </c>
      <c r="D2559" t="s">
        <v>4037</v>
      </c>
      <c r="E2559" s="21">
        <v>43.32</v>
      </c>
      <c r="L2559" s="23" t="str">
        <f>+_01_CODIGOS_Y_COSTOS_xlsm[[#This Row],[FABRICA]]&amp;_01_CODIGOS_Y_COSTOS_xlsm[[#This Row],[CODIGO]]</f>
        <v>REGATONES3/4 . EXTERIORES LARGOS</v>
      </c>
    </row>
    <row r="2560" spans="1:12" x14ac:dyDescent="0.35">
      <c r="A2560" t="s">
        <v>4010</v>
      </c>
      <c r="B2560" s="23" t="s">
        <v>4038</v>
      </c>
      <c r="C2560" t="s">
        <v>4837</v>
      </c>
      <c r="D2560" t="s">
        <v>4039</v>
      </c>
      <c r="E2560" s="21">
        <v>45.8</v>
      </c>
      <c r="L2560" s="23" t="str">
        <f>+_01_CODIGOS_Y_COSTOS_xlsm[[#This Row],[FABRICA]]&amp;_01_CODIGOS_Y_COSTOS_xlsm[[#This Row],[CODIGO]]</f>
        <v>REGATONES7/8 . EXTERIORES LARGOS</v>
      </c>
    </row>
    <row r="2561" spans="1:12" x14ac:dyDescent="0.35">
      <c r="A2561" t="s">
        <v>4010</v>
      </c>
      <c r="B2561" s="23" t="s">
        <v>4040</v>
      </c>
      <c r="C2561" t="s">
        <v>4838</v>
      </c>
      <c r="D2561" t="s">
        <v>4041</v>
      </c>
      <c r="E2561" s="21">
        <v>49.02</v>
      </c>
      <c r="L2561" s="23" t="str">
        <f>+_01_CODIGOS_Y_COSTOS_xlsm[[#This Row],[FABRICA]]&amp;_01_CODIGOS_Y_COSTOS_xlsm[[#This Row],[CODIGO]]</f>
        <v>REGATONES1" EXTERIORES LARGOS</v>
      </c>
    </row>
    <row r="2562" spans="1:12" x14ac:dyDescent="0.35">
      <c r="A2562" t="s">
        <v>4010</v>
      </c>
      <c r="B2562" s="23" t="s">
        <v>4042</v>
      </c>
      <c r="C2562" t="s">
        <v>4839</v>
      </c>
      <c r="D2562" t="s">
        <v>4043</v>
      </c>
      <c r="E2562" s="21">
        <v>24</v>
      </c>
      <c r="L2562" s="23" t="str">
        <f>+_01_CODIGOS_Y_COSTOS_xlsm[[#This Row],[FABRICA]]&amp;_01_CODIGOS_Y_COSTOS_xlsm[[#This Row],[CODIGO]]</f>
        <v>REGATONES5/8 . INTERIORES</v>
      </c>
    </row>
    <row r="2563" spans="1:12" x14ac:dyDescent="0.35">
      <c r="A2563" t="s">
        <v>4010</v>
      </c>
      <c r="B2563" s="23" t="s">
        <v>4044</v>
      </c>
      <c r="C2563" t="s">
        <v>9456</v>
      </c>
      <c r="D2563" t="s">
        <v>4045</v>
      </c>
      <c r="E2563" s="21">
        <v>17.149999999999999</v>
      </c>
      <c r="L2563" s="23" t="str">
        <f>+_01_CODIGOS_Y_COSTOS_xlsm[[#This Row],[FABRICA]]&amp;_01_CODIGOS_Y_COSTOS_xlsm[[#This Row],[CODIGO]]</f>
        <v>REGATONES3/4 . INTERIORES</v>
      </c>
    </row>
    <row r="2564" spans="1:12" x14ac:dyDescent="0.35">
      <c r="A2564" t="s">
        <v>4010</v>
      </c>
      <c r="B2564" s="23" t="s">
        <v>4046</v>
      </c>
      <c r="C2564" t="s">
        <v>4840</v>
      </c>
      <c r="D2564" t="s">
        <v>4047</v>
      </c>
      <c r="E2564" s="21">
        <v>18.95</v>
      </c>
      <c r="L2564" s="23" t="str">
        <f>+_01_CODIGOS_Y_COSTOS_xlsm[[#This Row],[FABRICA]]&amp;_01_CODIGOS_Y_COSTOS_xlsm[[#This Row],[CODIGO]]</f>
        <v>REGATONES7/8 . INTERIORES</v>
      </c>
    </row>
    <row r="2565" spans="1:12" x14ac:dyDescent="0.35">
      <c r="A2565" t="s">
        <v>4010</v>
      </c>
      <c r="B2565" s="23" t="s">
        <v>4048</v>
      </c>
      <c r="C2565" t="s">
        <v>4841</v>
      </c>
      <c r="D2565" t="s">
        <v>4049</v>
      </c>
      <c r="E2565" s="21">
        <v>23.6</v>
      </c>
      <c r="L2565" s="23" t="str">
        <f>+_01_CODIGOS_Y_COSTOS_xlsm[[#This Row],[FABRICA]]&amp;_01_CODIGOS_Y_COSTOS_xlsm[[#This Row],[CODIGO]]</f>
        <v>REGATONES1" INTERIORES</v>
      </c>
    </row>
    <row r="2566" spans="1:12" x14ac:dyDescent="0.35">
      <c r="A2566" t="s">
        <v>4010</v>
      </c>
      <c r="B2566" s="23" t="s">
        <v>4050</v>
      </c>
      <c r="C2566" t="s">
        <v>4842</v>
      </c>
      <c r="D2566" t="s">
        <v>4051</v>
      </c>
      <c r="E2566" s="21">
        <v>61.56</v>
      </c>
      <c r="L2566" s="23" t="str">
        <f>+_01_CODIGOS_Y_COSTOS_xlsm[[#This Row],[FABRICA]]&amp;_01_CODIGOS_Y_COSTOS_xlsm[[#This Row],[CODIGO]]</f>
        <v>REGATONES1" 1/8 INTERIORES</v>
      </c>
    </row>
    <row r="2567" spans="1:12" x14ac:dyDescent="0.35">
      <c r="A2567" t="s">
        <v>4010</v>
      </c>
      <c r="B2567" s="23" t="s">
        <v>4052</v>
      </c>
      <c r="C2567" t="s">
        <v>4843</v>
      </c>
      <c r="D2567" t="s">
        <v>4053</v>
      </c>
      <c r="E2567" s="21">
        <v>32.4</v>
      </c>
      <c r="L2567" s="23" t="str">
        <f>+_01_CODIGOS_Y_COSTOS_xlsm[[#This Row],[FABRICA]]&amp;_01_CODIGOS_Y_COSTOS_xlsm[[#This Row],[CODIGO]]</f>
        <v>REGATONES1" 1/4 INTERIORES</v>
      </c>
    </row>
    <row r="2568" spans="1:12" x14ac:dyDescent="0.35">
      <c r="A2568" t="s">
        <v>4010</v>
      </c>
      <c r="B2568" s="23" t="s">
        <v>4054</v>
      </c>
      <c r="C2568" t="s">
        <v>4844</v>
      </c>
      <c r="D2568" t="s">
        <v>4055</v>
      </c>
      <c r="E2568" s="21">
        <v>38.450000000000003</v>
      </c>
      <c r="L2568" s="23" t="str">
        <f>+_01_CODIGOS_Y_COSTOS_xlsm[[#This Row],[FABRICA]]&amp;_01_CODIGOS_Y_COSTOS_xlsm[[#This Row],[CODIGO]]</f>
        <v>REGATONES1" 1/2 INTERIORES</v>
      </c>
    </row>
    <row r="2569" spans="1:12" x14ac:dyDescent="0.35">
      <c r="A2569" t="s">
        <v>4010</v>
      </c>
      <c r="B2569" s="23" t="s">
        <v>4056</v>
      </c>
      <c r="C2569" t="s">
        <v>4845</v>
      </c>
      <c r="D2569" t="s">
        <v>4057</v>
      </c>
      <c r="E2569" s="21">
        <v>75</v>
      </c>
      <c r="L2569" s="23" t="str">
        <f>+_01_CODIGOS_Y_COSTOS_xlsm[[#This Row],[FABRICA]]&amp;_01_CODIGOS_Y_COSTOS_xlsm[[#This Row],[CODIGO]]</f>
        <v>REGATONES1" 3/4 INTERIORES</v>
      </c>
    </row>
    <row r="2570" spans="1:12" x14ac:dyDescent="0.35">
      <c r="A2570" t="s">
        <v>4010</v>
      </c>
      <c r="B2570" s="23" t="s">
        <v>4058</v>
      </c>
      <c r="C2570" t="s">
        <v>4846</v>
      </c>
      <c r="D2570" t="s">
        <v>4059</v>
      </c>
      <c r="E2570" s="21">
        <v>62.6</v>
      </c>
      <c r="L2570" s="23" t="str">
        <f>+_01_CODIGOS_Y_COSTOS_xlsm[[#This Row],[FABRICA]]&amp;_01_CODIGOS_Y_COSTOS_xlsm[[#This Row],[CODIGO]]</f>
        <v>REGATONES2" INTERIORES</v>
      </c>
    </row>
    <row r="2571" spans="1:12" x14ac:dyDescent="0.35">
      <c r="A2571" t="s">
        <v>4010</v>
      </c>
      <c r="B2571" s="23" t="s">
        <v>4060</v>
      </c>
      <c r="C2571" t="s">
        <v>9457</v>
      </c>
      <c r="D2571" t="s">
        <v>4061</v>
      </c>
      <c r="E2571" s="21">
        <v>105</v>
      </c>
      <c r="L2571" s="23" t="str">
        <f>+_01_CODIGOS_Y_COSTOS_xlsm[[#This Row],[FABRICA]]&amp;_01_CODIGOS_Y_COSTOS_xlsm[[#This Row],[CODIGO]]</f>
        <v>REGATONES2" 1/2 INTERIORES</v>
      </c>
    </row>
    <row r="2572" spans="1:12" x14ac:dyDescent="0.35">
      <c r="A2572" t="s">
        <v>4010</v>
      </c>
      <c r="B2572" s="23" t="s">
        <v>4062</v>
      </c>
      <c r="C2572" t="s">
        <v>4847</v>
      </c>
      <c r="D2572" t="s">
        <v>4063</v>
      </c>
      <c r="E2572" s="21">
        <v>112</v>
      </c>
      <c r="L2572" s="23" t="str">
        <f>+_01_CODIGOS_Y_COSTOS_xlsm[[#This Row],[FABRICA]]&amp;_01_CODIGOS_Y_COSTOS_xlsm[[#This Row],[CODIGO]]</f>
        <v>REGATONES3" INTERIORES</v>
      </c>
    </row>
    <row r="2573" spans="1:12" x14ac:dyDescent="0.35">
      <c r="A2573" t="s">
        <v>4010</v>
      </c>
      <c r="B2573" s="23" t="s">
        <v>4064</v>
      </c>
      <c r="C2573" t="s">
        <v>4848</v>
      </c>
      <c r="D2573" t="s">
        <v>4065</v>
      </c>
      <c r="E2573" s="21">
        <v>33.527000000000001</v>
      </c>
      <c r="L2573" s="23" t="str">
        <f>+_01_CODIGOS_Y_COSTOS_xlsm[[#This Row],[FABRICA]]&amp;_01_CODIGOS_Y_COSTOS_xlsm[[#This Row],[CODIGO]]</f>
        <v>REGATONES15x15 CUADRADOS</v>
      </c>
    </row>
    <row r="2574" spans="1:12" x14ac:dyDescent="0.35">
      <c r="A2574" t="s">
        <v>4010</v>
      </c>
      <c r="B2574" s="23" t="s">
        <v>4066</v>
      </c>
      <c r="C2574" t="s">
        <v>4849</v>
      </c>
      <c r="D2574" t="s">
        <v>4067</v>
      </c>
      <c r="E2574" s="21">
        <v>16.7</v>
      </c>
      <c r="L2574" s="23" t="str">
        <f>+_01_CODIGOS_Y_COSTOS_xlsm[[#This Row],[FABRICA]]&amp;_01_CODIGOS_Y_COSTOS_xlsm[[#This Row],[CODIGO]]</f>
        <v>REGATONES20x20 CUADRADOS</v>
      </c>
    </row>
    <row r="2575" spans="1:12" x14ac:dyDescent="0.35">
      <c r="A2575" t="s">
        <v>4010</v>
      </c>
      <c r="B2575" s="23" t="s">
        <v>4068</v>
      </c>
      <c r="C2575" t="s">
        <v>4850</v>
      </c>
      <c r="D2575" t="s">
        <v>4069</v>
      </c>
      <c r="E2575" s="21">
        <v>21.5</v>
      </c>
      <c r="L2575" s="23" t="str">
        <f>+_01_CODIGOS_Y_COSTOS_xlsm[[#This Row],[FABRICA]]&amp;_01_CODIGOS_Y_COSTOS_xlsm[[#This Row],[CODIGO]]</f>
        <v>REGATONES25x25 CUADRADOS</v>
      </c>
    </row>
    <row r="2576" spans="1:12" x14ac:dyDescent="0.35">
      <c r="A2576" t="s">
        <v>4010</v>
      </c>
      <c r="B2576" s="23" t="s">
        <v>4070</v>
      </c>
      <c r="C2576" t="s">
        <v>4851</v>
      </c>
      <c r="D2576" t="s">
        <v>4071</v>
      </c>
      <c r="E2576" s="21">
        <v>39.75</v>
      </c>
      <c r="L2576" s="23" t="str">
        <f>+_01_CODIGOS_Y_COSTOS_xlsm[[#This Row],[FABRICA]]&amp;_01_CODIGOS_Y_COSTOS_xlsm[[#This Row],[CODIGO]]</f>
        <v>REGATONES30x30 CUADRADOS</v>
      </c>
    </row>
    <row r="2577" spans="1:12" x14ac:dyDescent="0.35">
      <c r="A2577" t="s">
        <v>4010</v>
      </c>
      <c r="B2577" s="23" t="s">
        <v>4072</v>
      </c>
      <c r="C2577" t="s">
        <v>4852</v>
      </c>
      <c r="D2577" t="s">
        <v>4073</v>
      </c>
      <c r="E2577" s="21">
        <v>68.694000000000003</v>
      </c>
      <c r="L2577" s="23" t="str">
        <f>+_01_CODIGOS_Y_COSTOS_xlsm[[#This Row],[FABRICA]]&amp;_01_CODIGOS_Y_COSTOS_xlsm[[#This Row],[CODIGO]]</f>
        <v>REGATONES35x35 CUADRADOS</v>
      </c>
    </row>
    <row r="2578" spans="1:12" x14ac:dyDescent="0.35">
      <c r="A2578" t="s">
        <v>4010</v>
      </c>
      <c r="B2578" s="23" t="s">
        <v>4074</v>
      </c>
      <c r="C2578" t="s">
        <v>4853</v>
      </c>
      <c r="D2578" t="s">
        <v>4075</v>
      </c>
      <c r="E2578" s="21">
        <v>55.8</v>
      </c>
      <c r="L2578" s="23" t="str">
        <f>+_01_CODIGOS_Y_COSTOS_xlsm[[#This Row],[FABRICA]]&amp;_01_CODIGOS_Y_COSTOS_xlsm[[#This Row],[CODIGO]]</f>
        <v>REGATONES40x40 CUADRADOS</v>
      </c>
    </row>
    <row r="2579" spans="1:12" x14ac:dyDescent="0.35">
      <c r="A2579" t="s">
        <v>4010</v>
      </c>
      <c r="B2579" s="23" t="s">
        <v>4076</v>
      </c>
      <c r="C2579" t="s">
        <v>4854</v>
      </c>
      <c r="D2579" t="s">
        <v>4077</v>
      </c>
      <c r="E2579" s="21">
        <v>101.8961</v>
      </c>
      <c r="L2579" s="23" t="str">
        <f>+_01_CODIGOS_Y_COSTOS_xlsm[[#This Row],[FABRICA]]&amp;_01_CODIGOS_Y_COSTOS_xlsm[[#This Row],[CODIGO]]</f>
        <v>REGATONES50x50 CUADRADOS</v>
      </c>
    </row>
    <row r="2580" spans="1:12" x14ac:dyDescent="0.35">
      <c r="A2580" t="s">
        <v>4010</v>
      </c>
      <c r="B2580" s="23" t="s">
        <v>4078</v>
      </c>
      <c r="C2580" t="s">
        <v>4855</v>
      </c>
      <c r="D2580" t="s">
        <v>4079</v>
      </c>
      <c r="E2580" s="21">
        <v>88</v>
      </c>
      <c r="L2580" s="23" t="str">
        <f>+_01_CODIGOS_Y_COSTOS_xlsm[[#This Row],[FABRICA]]&amp;_01_CODIGOS_Y_COSTOS_xlsm[[#This Row],[CODIGO]]</f>
        <v>REGATONES60x60 CUADRADOS</v>
      </c>
    </row>
    <row r="2581" spans="1:12" x14ac:dyDescent="0.35">
      <c r="A2581" t="s">
        <v>4010</v>
      </c>
      <c r="B2581" s="23" t="s">
        <v>4080</v>
      </c>
      <c r="C2581" t="s">
        <v>4856</v>
      </c>
      <c r="D2581" t="s">
        <v>4081</v>
      </c>
      <c r="E2581" s="21">
        <v>19.399999999999999</v>
      </c>
      <c r="L2581" s="23" t="str">
        <f>+_01_CODIGOS_Y_COSTOS_xlsm[[#This Row],[FABRICA]]&amp;_01_CODIGOS_Y_COSTOS_xlsm[[#This Row],[CODIGO]]</f>
        <v>REGATONES10x20 RECTANGULARES</v>
      </c>
    </row>
    <row r="2582" spans="1:12" x14ac:dyDescent="0.35">
      <c r="A2582" t="s">
        <v>4010</v>
      </c>
      <c r="B2582" s="23" t="s">
        <v>4082</v>
      </c>
      <c r="C2582" t="s">
        <v>4857</v>
      </c>
      <c r="D2582" t="s">
        <v>4083</v>
      </c>
      <c r="E2582" s="21">
        <v>68.400000000000006</v>
      </c>
      <c r="L2582" s="23" t="str">
        <f>+_01_CODIGOS_Y_COSTOS_xlsm[[#This Row],[FABRICA]]&amp;_01_CODIGOS_Y_COSTOS_xlsm[[#This Row],[CODIGO]]</f>
        <v>REGATONES10x30 RECTANGULARES</v>
      </c>
    </row>
    <row r="2583" spans="1:12" x14ac:dyDescent="0.35">
      <c r="A2583" t="s">
        <v>4010</v>
      </c>
      <c r="B2583" s="23" t="s">
        <v>4084</v>
      </c>
      <c r="C2583" t="s">
        <v>4858</v>
      </c>
      <c r="D2583" t="s">
        <v>4085</v>
      </c>
      <c r="E2583" s="21">
        <v>35.799999999999997</v>
      </c>
      <c r="L2583" s="23" t="str">
        <f>+_01_CODIGOS_Y_COSTOS_xlsm[[#This Row],[FABRICA]]&amp;_01_CODIGOS_Y_COSTOS_xlsm[[#This Row],[CODIGO]]</f>
        <v>REGATONES15x30 aletado RECTANGULARES</v>
      </c>
    </row>
    <row r="2584" spans="1:12" x14ac:dyDescent="0.35">
      <c r="A2584" t="s">
        <v>4010</v>
      </c>
      <c r="B2584" s="23" t="s">
        <v>4086</v>
      </c>
      <c r="C2584" t="s">
        <v>4859</v>
      </c>
      <c r="D2584" t="s">
        <v>4087</v>
      </c>
      <c r="E2584" s="21">
        <v>27.477599999999999</v>
      </c>
      <c r="L2584" s="23" t="str">
        <f>+_01_CODIGOS_Y_COSTOS_xlsm[[#This Row],[FABRICA]]&amp;_01_CODIGOS_Y_COSTOS_xlsm[[#This Row],[CODIGO]]</f>
        <v>REGATONES15x25 RECTANGULARES</v>
      </c>
    </row>
    <row r="2585" spans="1:12" x14ac:dyDescent="0.35">
      <c r="A2585" t="s">
        <v>4010</v>
      </c>
      <c r="B2585" s="23" t="s">
        <v>4088</v>
      </c>
      <c r="C2585" t="s">
        <v>4860</v>
      </c>
      <c r="D2585" t="s">
        <v>4089</v>
      </c>
      <c r="E2585" s="21">
        <v>43</v>
      </c>
      <c r="L2585" s="23" t="str">
        <f>+_01_CODIGOS_Y_COSTOS_xlsm[[#This Row],[FABRICA]]&amp;_01_CODIGOS_Y_COSTOS_xlsm[[#This Row],[CODIGO]]</f>
        <v>REGATONES15x30 RECTANGULARES</v>
      </c>
    </row>
    <row r="2586" spans="1:12" x14ac:dyDescent="0.35">
      <c r="A2586" t="s">
        <v>4010</v>
      </c>
      <c r="B2586" s="23" t="s">
        <v>4090</v>
      </c>
      <c r="C2586" t="s">
        <v>4861</v>
      </c>
      <c r="D2586" t="s">
        <v>4091</v>
      </c>
      <c r="E2586" s="21">
        <v>33.527000000000001</v>
      </c>
      <c r="L2586" s="23" t="str">
        <f>+_01_CODIGOS_Y_COSTOS_xlsm[[#This Row],[FABRICA]]&amp;_01_CODIGOS_Y_COSTOS_xlsm[[#This Row],[CODIGO]]</f>
        <v>REGATONES20x30 RECTANGULARES</v>
      </c>
    </row>
    <row r="2587" spans="1:12" x14ac:dyDescent="0.35">
      <c r="A2587" t="s">
        <v>4010</v>
      </c>
      <c r="B2587" s="23" t="s">
        <v>4092</v>
      </c>
      <c r="C2587" t="s">
        <v>4862</v>
      </c>
      <c r="D2587" t="s">
        <v>4093</v>
      </c>
      <c r="E2587" s="21">
        <v>42.3613</v>
      </c>
      <c r="L2587" s="23" t="str">
        <f>+_01_CODIGOS_Y_COSTOS_xlsm[[#This Row],[FABRICA]]&amp;_01_CODIGOS_Y_COSTOS_xlsm[[#This Row],[CODIGO]]</f>
        <v>REGATONES20x40 RECTANGULARES</v>
      </c>
    </row>
    <row r="2588" spans="1:12" x14ac:dyDescent="0.35">
      <c r="A2588" t="s">
        <v>4010</v>
      </c>
      <c r="B2588" s="23" t="s">
        <v>4094</v>
      </c>
      <c r="C2588" t="s">
        <v>4863</v>
      </c>
      <c r="D2588" t="s">
        <v>4095</v>
      </c>
      <c r="E2588" s="21">
        <v>74.2</v>
      </c>
      <c r="L2588" s="23" t="str">
        <f>+_01_CODIGOS_Y_COSTOS_xlsm[[#This Row],[FABRICA]]&amp;_01_CODIGOS_Y_COSTOS_xlsm[[#This Row],[CODIGO]]</f>
        <v>REGATONES20x50 RECTANGULARES</v>
      </c>
    </row>
    <row r="2589" spans="1:12" x14ac:dyDescent="0.35">
      <c r="A2589" t="s">
        <v>4010</v>
      </c>
      <c r="B2589" s="23" t="s">
        <v>4096</v>
      </c>
      <c r="C2589" t="s">
        <v>4864</v>
      </c>
      <c r="D2589" t="s">
        <v>4097</v>
      </c>
      <c r="E2589" s="21">
        <v>56.100099999999998</v>
      </c>
      <c r="L2589" s="23" t="str">
        <f>+_01_CODIGOS_Y_COSTOS_xlsm[[#This Row],[FABRICA]]&amp;_01_CODIGOS_Y_COSTOS_xlsm[[#This Row],[CODIGO]]</f>
        <v>REGATONES30x40 RECTANGULARES</v>
      </c>
    </row>
    <row r="2590" spans="1:12" x14ac:dyDescent="0.35">
      <c r="A2590" t="s">
        <v>4010</v>
      </c>
      <c r="B2590" s="23" t="s">
        <v>4098</v>
      </c>
      <c r="C2590" t="s">
        <v>4865</v>
      </c>
      <c r="D2590" t="s">
        <v>4099</v>
      </c>
      <c r="E2590" s="21">
        <v>74.418499999999995</v>
      </c>
      <c r="L2590" s="23" t="str">
        <f>+_01_CODIGOS_Y_COSTOS_xlsm[[#This Row],[FABRICA]]&amp;_01_CODIGOS_Y_COSTOS_xlsm[[#This Row],[CODIGO]]</f>
        <v>REGATONES30x50 RECTANGULARES</v>
      </c>
    </row>
    <row r="2591" spans="1:12" x14ac:dyDescent="0.35">
      <c r="A2591" t="s">
        <v>4010</v>
      </c>
      <c r="B2591" s="23" t="s">
        <v>4100</v>
      </c>
      <c r="C2591" t="s">
        <v>4866</v>
      </c>
      <c r="D2591" t="s">
        <v>4101</v>
      </c>
      <c r="E2591" s="21">
        <v>235</v>
      </c>
      <c r="L2591" s="23" t="str">
        <f>+_01_CODIGOS_Y_COSTOS_xlsm[[#This Row],[FABRICA]]&amp;_01_CODIGOS_Y_COSTOS_xlsm[[#This Row],[CODIGO]]</f>
        <v>REGATONES5/16 . REGULABLES PLAST.</v>
      </c>
    </row>
    <row r="2592" spans="1:12" x14ac:dyDescent="0.35">
      <c r="A2592" t="s">
        <v>4010</v>
      </c>
      <c r="B2592" s="23" t="s">
        <v>4102</v>
      </c>
      <c r="C2592" t="s">
        <v>4867</v>
      </c>
      <c r="D2592" t="s">
        <v>4103</v>
      </c>
      <c r="E2592" s="21">
        <v>275</v>
      </c>
      <c r="L2592" s="23" t="str">
        <f>+_01_CODIGOS_Y_COSTOS_xlsm[[#This Row],[FABRICA]]&amp;_01_CODIGOS_Y_COSTOS_xlsm[[#This Row],[CODIGO]]</f>
        <v>REGATONES3/8 . REGULABLES PLAST.</v>
      </c>
    </row>
    <row r="2593" spans="1:12" x14ac:dyDescent="0.35">
      <c r="A2593" t="s">
        <v>4010</v>
      </c>
      <c r="B2593" s="23" t="s">
        <v>4104</v>
      </c>
      <c r="C2593" t="s">
        <v>4868</v>
      </c>
      <c r="D2593" t="s">
        <v>4105</v>
      </c>
      <c r="E2593" s="21">
        <v>297.67399999999998</v>
      </c>
      <c r="L2593" s="23" t="str">
        <f>+_01_CODIGOS_Y_COSTOS_xlsm[[#This Row],[FABRICA]]&amp;_01_CODIGOS_Y_COSTOS_xlsm[[#This Row],[CODIGO]]</f>
        <v>REGATONES1/4 grande PERILLA C/TORNILLO</v>
      </c>
    </row>
    <row r="2594" spans="1:12" x14ac:dyDescent="0.35">
      <c r="A2594" t="s">
        <v>4010</v>
      </c>
      <c r="B2594" s="23" t="s">
        <v>4106</v>
      </c>
      <c r="C2594" t="s">
        <v>4869</v>
      </c>
      <c r="D2594" t="s">
        <v>4107</v>
      </c>
      <c r="E2594" s="21">
        <v>257.60250000000002</v>
      </c>
      <c r="L2594" s="23" t="str">
        <f>+_01_CODIGOS_Y_COSTOS_xlsm[[#This Row],[FABRICA]]&amp;_01_CODIGOS_Y_COSTOS_xlsm[[#This Row],[CODIGO]]</f>
        <v>REGATONES1/4 chica PERILLA C/TORNILLO</v>
      </c>
    </row>
    <row r="2595" spans="1:12" x14ac:dyDescent="0.35">
      <c r="A2595" t="s">
        <v>4010</v>
      </c>
      <c r="B2595" s="23" t="s">
        <v>4108</v>
      </c>
      <c r="C2595" t="s">
        <v>5486</v>
      </c>
      <c r="D2595" t="s">
        <v>4109</v>
      </c>
      <c r="E2595" s="21">
        <v>337.74549999999999</v>
      </c>
      <c r="L2595" s="23" t="str">
        <f>+_01_CODIGOS_Y_COSTOS_xlsm[[#This Row],[FABRICA]]&amp;_01_CODIGOS_Y_COSTOS_xlsm[[#This Row],[CODIGO]]</f>
        <v>REGATONES5/16 . PERILLA C/TORNILLO</v>
      </c>
    </row>
    <row r="2596" spans="1:12" x14ac:dyDescent="0.35">
      <c r="A2596" t="s">
        <v>4010</v>
      </c>
      <c r="B2596" s="23" t="s">
        <v>4110</v>
      </c>
      <c r="C2596" t="s">
        <v>4870</v>
      </c>
      <c r="D2596" t="s">
        <v>4111</v>
      </c>
      <c r="E2596" s="21">
        <v>275</v>
      </c>
      <c r="L2596" s="23" t="str">
        <f>+_01_CODIGOS_Y_COSTOS_xlsm[[#This Row],[FABRICA]]&amp;_01_CODIGOS_Y_COSTOS_xlsm[[#This Row],[CODIGO]]</f>
        <v>REGATONES3/8 . PERILLA C/TORNILLO</v>
      </c>
    </row>
    <row r="2597" spans="1:12" x14ac:dyDescent="0.35">
      <c r="A2597" t="s">
        <v>4010</v>
      </c>
      <c r="B2597" s="23" t="s">
        <v>4112</v>
      </c>
      <c r="C2597" t="s">
        <v>5487</v>
      </c>
      <c r="D2597" t="s">
        <v>4113</v>
      </c>
      <c r="E2597" s="21">
        <v>251.87799999999999</v>
      </c>
      <c r="L2597" s="23" t="str">
        <f>+_01_CODIGOS_Y_COSTOS_xlsm[[#This Row],[FABRICA]]&amp;_01_CODIGOS_Y_COSTOS_xlsm[[#This Row],[CODIGO]]</f>
        <v>REGATONES1/4 . PERILLA C/TUERCA</v>
      </c>
    </row>
    <row r="2598" spans="1:12" x14ac:dyDescent="0.35">
      <c r="A2598" t="s">
        <v>4010</v>
      </c>
      <c r="B2598" s="23" t="s">
        <v>4114</v>
      </c>
      <c r="C2598" t="s">
        <v>4871</v>
      </c>
      <c r="D2598" t="s">
        <v>4115</v>
      </c>
      <c r="E2598" s="21">
        <v>240.429</v>
      </c>
      <c r="L2598" s="23" t="str">
        <f>+_01_CODIGOS_Y_COSTOS_xlsm[[#This Row],[FABRICA]]&amp;_01_CODIGOS_Y_COSTOS_xlsm[[#This Row],[CODIGO]]</f>
        <v>REGATONES5/16 . PERILLA C/TUERCA</v>
      </c>
    </row>
    <row r="2599" spans="1:12" x14ac:dyDescent="0.35">
      <c r="A2599" t="s">
        <v>4010</v>
      </c>
      <c r="B2599" s="23" t="s">
        <v>4116</v>
      </c>
      <c r="C2599" t="s">
        <v>4872</v>
      </c>
      <c r="D2599" t="s">
        <v>4117</v>
      </c>
      <c r="E2599" s="21">
        <v>729.6</v>
      </c>
      <c r="L2599" s="23" t="str">
        <f>+_01_CODIGOS_Y_COSTOS_xlsm[[#This Row],[FABRICA]]&amp;_01_CODIGOS_Y_COSTOS_xlsm[[#This Row],[CODIGO]]</f>
        <v>REGATONES3/8. PERILLA C/TUERCA</v>
      </c>
    </row>
    <row r="2600" spans="1:12" x14ac:dyDescent="0.35">
      <c r="A2600" t="s">
        <v>4010</v>
      </c>
      <c r="B2600" s="23" t="s">
        <v>4118</v>
      </c>
      <c r="C2600" t="s">
        <v>5330</v>
      </c>
      <c r="D2600" t="s">
        <v>4119</v>
      </c>
      <c r="E2600" s="21">
        <v>282</v>
      </c>
      <c r="L2600" s="23" t="str">
        <f>+_01_CODIGOS_Y_COSTOS_xlsm[[#This Row],[FABRICA]]&amp;_01_CODIGOS_Y_COSTOS_xlsm[[#This Row],[CODIGO]]</f>
        <v>REGATONESRO 20001</v>
      </c>
    </row>
    <row r="2601" spans="1:12" x14ac:dyDescent="0.35">
      <c r="A2601" t="s">
        <v>4010</v>
      </c>
      <c r="B2601" s="23" t="s">
        <v>4120</v>
      </c>
      <c r="C2601" t="s">
        <v>5331</v>
      </c>
      <c r="D2601" t="s">
        <v>4121</v>
      </c>
      <c r="E2601" s="21">
        <v>424</v>
      </c>
      <c r="L2601" s="23" t="str">
        <f>+_01_CODIGOS_Y_COSTOS_xlsm[[#This Row],[FABRICA]]&amp;_01_CODIGOS_Y_COSTOS_xlsm[[#This Row],[CODIGO]]</f>
        <v>REGATONESRO 20002</v>
      </c>
    </row>
    <row r="2602" spans="1:12" x14ac:dyDescent="0.35">
      <c r="A2602" t="s">
        <v>4010</v>
      </c>
      <c r="B2602" s="23" t="s">
        <v>4122</v>
      </c>
      <c r="C2602" t="s">
        <v>5332</v>
      </c>
      <c r="D2602" t="s">
        <v>4123</v>
      </c>
      <c r="E2602" s="21">
        <v>529</v>
      </c>
      <c r="L2602" s="23" t="str">
        <f>+_01_CODIGOS_Y_COSTOS_xlsm[[#This Row],[FABRICA]]&amp;_01_CODIGOS_Y_COSTOS_xlsm[[#This Row],[CODIGO]]</f>
        <v>REGATONESRO 20003</v>
      </c>
    </row>
    <row r="2603" spans="1:12" x14ac:dyDescent="0.35">
      <c r="A2603" t="s">
        <v>4010</v>
      </c>
      <c r="B2603" s="23" t="s">
        <v>4124</v>
      </c>
      <c r="C2603" t="s">
        <v>4295</v>
      </c>
      <c r="D2603" t="s">
        <v>4125</v>
      </c>
      <c r="E2603" s="21">
        <v>660</v>
      </c>
      <c r="L2603" s="23" t="str">
        <f>+_01_CODIGOS_Y_COSTOS_xlsm[[#This Row],[FABRICA]]&amp;_01_CODIGOS_Y_COSTOS_xlsm[[#This Row],[CODIGO]]</f>
        <v>REGATONESRO 20004</v>
      </c>
    </row>
    <row r="2604" spans="1:12" x14ac:dyDescent="0.35">
      <c r="A2604" t="s">
        <v>4010</v>
      </c>
      <c r="B2604" s="23" t="s">
        <v>4126</v>
      </c>
      <c r="C2604" t="s">
        <v>5327</v>
      </c>
      <c r="D2604" t="s">
        <v>4127</v>
      </c>
      <c r="E2604" s="21">
        <v>112</v>
      </c>
      <c r="L2604" s="23" t="str">
        <f>+_01_CODIGOS_Y_COSTOS_xlsm[[#This Row],[FABRICA]]&amp;_01_CODIGOS_Y_COSTOS_xlsm[[#This Row],[CODIGO]]</f>
        <v>REGATONESRG 20003</v>
      </c>
    </row>
    <row r="2605" spans="1:12" x14ac:dyDescent="0.35">
      <c r="A2605" t="s">
        <v>4010</v>
      </c>
      <c r="B2605" s="23" t="s">
        <v>4128</v>
      </c>
      <c r="C2605" t="s">
        <v>5328</v>
      </c>
      <c r="D2605" t="s">
        <v>4129</v>
      </c>
      <c r="E2605" s="21">
        <v>132</v>
      </c>
      <c r="L2605" s="23" t="str">
        <f>+_01_CODIGOS_Y_COSTOS_xlsm[[#This Row],[FABRICA]]&amp;_01_CODIGOS_Y_COSTOS_xlsm[[#This Row],[CODIGO]]</f>
        <v>REGATONESRG 20004</v>
      </c>
    </row>
    <row r="2606" spans="1:12" x14ac:dyDescent="0.35">
      <c r="A2606" t="s">
        <v>4010</v>
      </c>
      <c r="B2606" s="23" t="s">
        <v>4130</v>
      </c>
      <c r="C2606" t="s">
        <v>5329</v>
      </c>
      <c r="D2606" t="s">
        <v>4131</v>
      </c>
      <c r="E2606" s="21">
        <v>150</v>
      </c>
      <c r="L2606" s="23" t="str">
        <f>+_01_CODIGOS_Y_COSTOS_xlsm[[#This Row],[FABRICA]]&amp;_01_CODIGOS_Y_COSTOS_xlsm[[#This Row],[CODIGO]]</f>
        <v>REGATONESRG 20005</v>
      </c>
    </row>
    <row r="2607" spans="1:12" x14ac:dyDescent="0.35">
      <c r="A2607" t="s">
        <v>4010</v>
      </c>
      <c r="B2607" s="23" t="s">
        <v>4132</v>
      </c>
      <c r="C2607" t="s">
        <v>4296</v>
      </c>
      <c r="D2607" t="s">
        <v>4133</v>
      </c>
      <c r="E2607" s="21">
        <v>167</v>
      </c>
      <c r="L2607" s="23" t="str">
        <f>+_01_CODIGOS_Y_COSTOS_xlsm[[#This Row],[FABRICA]]&amp;_01_CODIGOS_Y_COSTOS_xlsm[[#This Row],[CODIGO]]</f>
        <v>REGATONESRG 20006</v>
      </c>
    </row>
    <row r="2608" spans="1:12" x14ac:dyDescent="0.35">
      <c r="A2608" t="s">
        <v>4010</v>
      </c>
      <c r="B2608" s="23" t="s">
        <v>4134</v>
      </c>
      <c r="C2608" t="s">
        <v>4297</v>
      </c>
      <c r="D2608" t="s">
        <v>4135</v>
      </c>
      <c r="E2608" s="21">
        <v>195</v>
      </c>
      <c r="L2608" s="23" t="str">
        <f>+_01_CODIGOS_Y_COSTOS_xlsm[[#This Row],[FABRICA]]&amp;_01_CODIGOS_Y_COSTOS_xlsm[[#This Row],[CODIGO]]</f>
        <v>REGATONESRG 20007</v>
      </c>
    </row>
    <row r="2609" spans="1:12" x14ac:dyDescent="0.35">
      <c r="A2609" t="s">
        <v>4010</v>
      </c>
      <c r="B2609" s="23" t="s">
        <v>4136</v>
      </c>
      <c r="C2609" t="s">
        <v>4298</v>
      </c>
      <c r="D2609" t="s">
        <v>4137</v>
      </c>
      <c r="E2609" s="21">
        <v>235</v>
      </c>
      <c r="L2609" s="23" t="str">
        <f>+_01_CODIGOS_Y_COSTOS_xlsm[[#This Row],[FABRICA]]&amp;_01_CODIGOS_Y_COSTOS_xlsm[[#This Row],[CODIGO]]</f>
        <v>REGATONESRG 20008</v>
      </c>
    </row>
    <row r="2610" spans="1:12" x14ac:dyDescent="0.35">
      <c r="A2610" t="s">
        <v>4010</v>
      </c>
      <c r="B2610" s="23" t="s">
        <v>6351</v>
      </c>
      <c r="C2610" t="s">
        <v>6653</v>
      </c>
      <c r="D2610" t="s">
        <v>6352</v>
      </c>
      <c r="E2610" s="21">
        <v>0</v>
      </c>
      <c r="L2610" s="23" t="str">
        <f>+_01_CODIGOS_Y_COSTOS_xlsm[[#This Row],[FABRICA]]&amp;_01_CODIGOS_Y_COSTOS_xlsm[[#This Row],[CODIGO]]</f>
        <v>REGATONES0</v>
      </c>
    </row>
    <row r="2611" spans="1:12" x14ac:dyDescent="0.35">
      <c r="A2611" t="s">
        <v>4010</v>
      </c>
      <c r="B2611" s="23" t="s">
        <v>6353</v>
      </c>
      <c r="C2611" t="s">
        <v>6653</v>
      </c>
      <c r="D2611" t="s">
        <v>6354</v>
      </c>
      <c r="E2611" s="21">
        <v>0</v>
      </c>
      <c r="L2611" s="23" t="str">
        <f>+_01_CODIGOS_Y_COSTOS_xlsm[[#This Row],[FABRICA]]&amp;_01_CODIGOS_Y_COSTOS_xlsm[[#This Row],[CODIGO]]</f>
        <v>REGATONES0</v>
      </c>
    </row>
    <row r="2612" spans="1:12" x14ac:dyDescent="0.35">
      <c r="A2612" t="s">
        <v>4010</v>
      </c>
      <c r="B2612" s="23" t="s">
        <v>6355</v>
      </c>
      <c r="C2612" t="s">
        <v>6653</v>
      </c>
      <c r="D2612" t="s">
        <v>6356</v>
      </c>
      <c r="E2612" s="21">
        <v>0</v>
      </c>
      <c r="L2612" s="23" t="str">
        <f>+_01_CODIGOS_Y_COSTOS_xlsm[[#This Row],[FABRICA]]&amp;_01_CODIGOS_Y_COSTOS_xlsm[[#This Row],[CODIGO]]</f>
        <v>REGATONES0</v>
      </c>
    </row>
    <row r="2613" spans="1:12" x14ac:dyDescent="0.35">
      <c r="A2613" t="s">
        <v>4010</v>
      </c>
      <c r="B2613" s="23" t="s">
        <v>6357</v>
      </c>
      <c r="C2613" t="s">
        <v>6653</v>
      </c>
      <c r="D2613" t="s">
        <v>6358</v>
      </c>
      <c r="E2613" s="21">
        <v>0</v>
      </c>
      <c r="L2613" s="23" t="str">
        <f>+_01_CODIGOS_Y_COSTOS_xlsm[[#This Row],[FABRICA]]&amp;_01_CODIGOS_Y_COSTOS_xlsm[[#This Row],[CODIGO]]</f>
        <v>REGATONES0</v>
      </c>
    </row>
    <row r="2614" spans="1:12" x14ac:dyDescent="0.35">
      <c r="A2614" t="s">
        <v>4010</v>
      </c>
      <c r="B2614" s="23" t="s">
        <v>6359</v>
      </c>
      <c r="C2614" t="s">
        <v>6653</v>
      </c>
      <c r="D2614" t="s">
        <v>6360</v>
      </c>
      <c r="E2614" s="21">
        <v>0</v>
      </c>
      <c r="L2614" s="23" t="str">
        <f>+_01_CODIGOS_Y_COSTOS_xlsm[[#This Row],[FABRICA]]&amp;_01_CODIGOS_Y_COSTOS_xlsm[[#This Row],[CODIGO]]</f>
        <v>REGATONES0</v>
      </c>
    </row>
    <row r="2615" spans="1:12" x14ac:dyDescent="0.35">
      <c r="A2615" t="s">
        <v>4010</v>
      </c>
      <c r="B2615" s="23" t="s">
        <v>6361</v>
      </c>
      <c r="C2615" t="s">
        <v>6653</v>
      </c>
      <c r="D2615" t="s">
        <v>6362</v>
      </c>
      <c r="E2615" s="21">
        <v>0</v>
      </c>
      <c r="L2615" s="23" t="str">
        <f>+_01_CODIGOS_Y_COSTOS_xlsm[[#This Row],[FABRICA]]&amp;_01_CODIGOS_Y_COSTOS_xlsm[[#This Row],[CODIGO]]</f>
        <v>REGATONES0</v>
      </c>
    </row>
    <row r="2616" spans="1:12" x14ac:dyDescent="0.35">
      <c r="A2616" t="s">
        <v>4010</v>
      </c>
      <c r="B2616" s="23" t="s">
        <v>6363</v>
      </c>
      <c r="C2616" t="s">
        <v>6653</v>
      </c>
      <c r="D2616" t="s">
        <v>6364</v>
      </c>
      <c r="E2616" s="21">
        <v>0</v>
      </c>
      <c r="L2616" s="23" t="str">
        <f>+_01_CODIGOS_Y_COSTOS_xlsm[[#This Row],[FABRICA]]&amp;_01_CODIGOS_Y_COSTOS_xlsm[[#This Row],[CODIGO]]</f>
        <v>REGATONES0</v>
      </c>
    </row>
    <row r="2617" spans="1:12" x14ac:dyDescent="0.35">
      <c r="A2617" t="s">
        <v>4010</v>
      </c>
      <c r="B2617" s="23" t="s">
        <v>6365</v>
      </c>
      <c r="C2617" t="s">
        <v>6653</v>
      </c>
      <c r="D2617" t="s">
        <v>6366</v>
      </c>
      <c r="E2617" s="21">
        <v>0</v>
      </c>
      <c r="L2617" s="23" t="str">
        <f>+_01_CODIGOS_Y_COSTOS_xlsm[[#This Row],[FABRICA]]&amp;_01_CODIGOS_Y_COSTOS_xlsm[[#This Row],[CODIGO]]</f>
        <v>REGATONES0</v>
      </c>
    </row>
    <row r="2618" spans="1:12" x14ac:dyDescent="0.35">
      <c r="A2618" t="s">
        <v>4010</v>
      </c>
      <c r="B2618" s="23" t="s">
        <v>6367</v>
      </c>
      <c r="C2618" t="s">
        <v>6653</v>
      </c>
      <c r="D2618" t="s">
        <v>6368</v>
      </c>
      <c r="E2618" s="21">
        <v>0</v>
      </c>
      <c r="L2618" s="23" t="str">
        <f>+_01_CODIGOS_Y_COSTOS_xlsm[[#This Row],[FABRICA]]&amp;_01_CODIGOS_Y_COSTOS_xlsm[[#This Row],[CODIGO]]</f>
        <v>REGATONES0</v>
      </c>
    </row>
    <row r="2619" spans="1:12" x14ac:dyDescent="0.35">
      <c r="A2619" t="s">
        <v>4010</v>
      </c>
      <c r="B2619" s="23" t="s">
        <v>6369</v>
      </c>
      <c r="C2619" t="s">
        <v>6653</v>
      </c>
      <c r="D2619" t="s">
        <v>6370</v>
      </c>
      <c r="E2619" s="21">
        <v>0</v>
      </c>
      <c r="L2619" s="23" t="str">
        <f>+_01_CODIGOS_Y_COSTOS_xlsm[[#This Row],[FABRICA]]&amp;_01_CODIGOS_Y_COSTOS_xlsm[[#This Row],[CODIGO]]</f>
        <v>REGATONES0</v>
      </c>
    </row>
    <row r="2620" spans="1:12" x14ac:dyDescent="0.35">
      <c r="A2620" t="s">
        <v>4010</v>
      </c>
      <c r="B2620" s="23" t="s">
        <v>6371</v>
      </c>
      <c r="C2620" t="s">
        <v>6653</v>
      </c>
      <c r="D2620" t="s">
        <v>6372</v>
      </c>
      <c r="E2620" s="21">
        <v>0</v>
      </c>
      <c r="L2620" s="23" t="str">
        <f>+_01_CODIGOS_Y_COSTOS_xlsm[[#This Row],[FABRICA]]&amp;_01_CODIGOS_Y_COSTOS_xlsm[[#This Row],[CODIGO]]</f>
        <v>REGATONES0</v>
      </c>
    </row>
    <row r="2621" spans="1:12" x14ac:dyDescent="0.35">
      <c r="A2621" t="s">
        <v>4010</v>
      </c>
      <c r="B2621" s="23" t="s">
        <v>6373</v>
      </c>
      <c r="C2621" t="s">
        <v>6653</v>
      </c>
      <c r="D2621" t="s">
        <v>6374</v>
      </c>
      <c r="E2621" s="21">
        <v>0</v>
      </c>
      <c r="L2621" s="23" t="str">
        <f>+_01_CODIGOS_Y_COSTOS_xlsm[[#This Row],[FABRICA]]&amp;_01_CODIGOS_Y_COSTOS_xlsm[[#This Row],[CODIGO]]</f>
        <v>REGATONES0</v>
      </c>
    </row>
    <row r="2622" spans="1:12" x14ac:dyDescent="0.35">
      <c r="A2622" t="s">
        <v>4010</v>
      </c>
      <c r="B2622" s="23" t="s">
        <v>6375</v>
      </c>
      <c r="C2622" t="s">
        <v>6653</v>
      </c>
      <c r="D2622" t="s">
        <v>6376</v>
      </c>
      <c r="E2622" s="21">
        <v>0</v>
      </c>
      <c r="L2622" s="23" t="str">
        <f>+_01_CODIGOS_Y_COSTOS_xlsm[[#This Row],[FABRICA]]&amp;_01_CODIGOS_Y_COSTOS_xlsm[[#This Row],[CODIGO]]</f>
        <v>REGATONES0</v>
      </c>
    </row>
    <row r="2623" spans="1:12" x14ac:dyDescent="0.35">
      <c r="A2623" t="s">
        <v>4010</v>
      </c>
      <c r="B2623" s="23" t="s">
        <v>6377</v>
      </c>
      <c r="C2623" t="s">
        <v>6653</v>
      </c>
      <c r="D2623" t="s">
        <v>6378</v>
      </c>
      <c r="E2623" s="21">
        <v>0</v>
      </c>
      <c r="L2623" s="23" t="str">
        <f>+_01_CODIGOS_Y_COSTOS_xlsm[[#This Row],[FABRICA]]&amp;_01_CODIGOS_Y_COSTOS_xlsm[[#This Row],[CODIGO]]</f>
        <v>REGATONES0</v>
      </c>
    </row>
    <row r="2624" spans="1:12" x14ac:dyDescent="0.35">
      <c r="A2624" t="s">
        <v>4010</v>
      </c>
      <c r="B2624" s="23" t="s">
        <v>6379</v>
      </c>
      <c r="C2624" t="s">
        <v>6653</v>
      </c>
      <c r="D2624" t="s">
        <v>6380</v>
      </c>
      <c r="E2624" s="21">
        <v>0</v>
      </c>
      <c r="L2624" s="23" t="str">
        <f>+_01_CODIGOS_Y_COSTOS_xlsm[[#This Row],[FABRICA]]&amp;_01_CODIGOS_Y_COSTOS_xlsm[[#This Row],[CODIGO]]</f>
        <v>REGATONES0</v>
      </c>
    </row>
    <row r="2625" spans="1:12" x14ac:dyDescent="0.35">
      <c r="A2625" t="s">
        <v>4010</v>
      </c>
      <c r="B2625" s="23" t="s">
        <v>6381</v>
      </c>
      <c r="C2625" t="s">
        <v>6653</v>
      </c>
      <c r="D2625" t="s">
        <v>6382</v>
      </c>
      <c r="E2625" s="21">
        <v>0</v>
      </c>
      <c r="L2625" s="23" t="str">
        <f>+_01_CODIGOS_Y_COSTOS_xlsm[[#This Row],[FABRICA]]&amp;_01_CODIGOS_Y_COSTOS_xlsm[[#This Row],[CODIGO]]</f>
        <v>REGATONES0</v>
      </c>
    </row>
    <row r="2626" spans="1:12" x14ac:dyDescent="0.35">
      <c r="A2626" t="s">
        <v>4010</v>
      </c>
      <c r="B2626" s="23" t="s">
        <v>6383</v>
      </c>
      <c r="C2626" t="s">
        <v>6653</v>
      </c>
      <c r="D2626" t="s">
        <v>6384</v>
      </c>
      <c r="E2626" s="21">
        <v>0</v>
      </c>
      <c r="L2626" s="23" t="str">
        <f>+_01_CODIGOS_Y_COSTOS_xlsm[[#This Row],[FABRICA]]&amp;_01_CODIGOS_Y_COSTOS_xlsm[[#This Row],[CODIGO]]</f>
        <v>REGATONES0</v>
      </c>
    </row>
    <row r="2627" spans="1:12" x14ac:dyDescent="0.35">
      <c r="A2627" t="s">
        <v>4010</v>
      </c>
      <c r="B2627" s="23" t="s">
        <v>6385</v>
      </c>
      <c r="C2627" t="s">
        <v>6653</v>
      </c>
      <c r="D2627" t="s">
        <v>6386</v>
      </c>
      <c r="E2627" s="21">
        <v>0</v>
      </c>
      <c r="L2627" s="23" t="str">
        <f>+_01_CODIGOS_Y_COSTOS_xlsm[[#This Row],[FABRICA]]&amp;_01_CODIGOS_Y_COSTOS_xlsm[[#This Row],[CODIGO]]</f>
        <v>REGATONES0</v>
      </c>
    </row>
    <row r="2628" spans="1:12" x14ac:dyDescent="0.35">
      <c r="A2628" t="s">
        <v>4010</v>
      </c>
      <c r="B2628" s="23" t="s">
        <v>6387</v>
      </c>
      <c r="C2628" t="s">
        <v>6653</v>
      </c>
      <c r="D2628" t="s">
        <v>6388</v>
      </c>
      <c r="E2628" s="21">
        <v>0</v>
      </c>
      <c r="L2628" s="23" t="str">
        <f>+_01_CODIGOS_Y_COSTOS_xlsm[[#This Row],[FABRICA]]&amp;_01_CODIGOS_Y_COSTOS_xlsm[[#This Row],[CODIGO]]</f>
        <v>REGATONES0</v>
      </c>
    </row>
    <row r="2629" spans="1:12" x14ac:dyDescent="0.35">
      <c r="A2629" t="s">
        <v>4010</v>
      </c>
      <c r="B2629" s="23" t="s">
        <v>6389</v>
      </c>
      <c r="C2629" t="s">
        <v>6653</v>
      </c>
      <c r="D2629" t="s">
        <v>6390</v>
      </c>
      <c r="E2629" s="21">
        <v>0</v>
      </c>
      <c r="L2629" s="23" t="str">
        <f>+_01_CODIGOS_Y_COSTOS_xlsm[[#This Row],[FABRICA]]&amp;_01_CODIGOS_Y_COSTOS_xlsm[[#This Row],[CODIGO]]</f>
        <v>REGATONES0</v>
      </c>
    </row>
    <row r="2630" spans="1:12" x14ac:dyDescent="0.35">
      <c r="A2630" t="s">
        <v>4010</v>
      </c>
      <c r="B2630" s="23" t="s">
        <v>6391</v>
      </c>
      <c r="C2630" t="s">
        <v>6653</v>
      </c>
      <c r="D2630" t="s">
        <v>6392</v>
      </c>
      <c r="E2630" s="21">
        <v>0</v>
      </c>
      <c r="L2630" s="23" t="str">
        <f>+_01_CODIGOS_Y_COSTOS_xlsm[[#This Row],[FABRICA]]&amp;_01_CODIGOS_Y_COSTOS_xlsm[[#This Row],[CODIGO]]</f>
        <v>REGATONES0</v>
      </c>
    </row>
    <row r="2631" spans="1:12" x14ac:dyDescent="0.35">
      <c r="A2631" t="s">
        <v>4010</v>
      </c>
      <c r="B2631" s="23" t="s">
        <v>6393</v>
      </c>
      <c r="C2631" t="s">
        <v>6653</v>
      </c>
      <c r="D2631" t="s">
        <v>6394</v>
      </c>
      <c r="E2631" s="21">
        <v>0</v>
      </c>
      <c r="L2631" s="23" t="str">
        <f>+_01_CODIGOS_Y_COSTOS_xlsm[[#This Row],[FABRICA]]&amp;_01_CODIGOS_Y_COSTOS_xlsm[[#This Row],[CODIGO]]</f>
        <v>REGATONES0</v>
      </c>
    </row>
    <row r="2632" spans="1:12" x14ac:dyDescent="0.35">
      <c r="A2632" t="s">
        <v>4010</v>
      </c>
      <c r="B2632" s="23" t="s">
        <v>6395</v>
      </c>
      <c r="C2632" t="s">
        <v>6653</v>
      </c>
      <c r="D2632" t="s">
        <v>6396</v>
      </c>
      <c r="E2632" s="21">
        <v>0</v>
      </c>
      <c r="L2632" s="23" t="str">
        <f>+_01_CODIGOS_Y_COSTOS_xlsm[[#This Row],[FABRICA]]&amp;_01_CODIGOS_Y_COSTOS_xlsm[[#This Row],[CODIGO]]</f>
        <v>REGATONES0</v>
      </c>
    </row>
    <row r="2633" spans="1:12" x14ac:dyDescent="0.35">
      <c r="A2633" t="s">
        <v>4010</v>
      </c>
      <c r="B2633" s="23" t="s">
        <v>6397</v>
      </c>
      <c r="C2633" t="s">
        <v>6653</v>
      </c>
      <c r="D2633" t="s">
        <v>6398</v>
      </c>
      <c r="E2633" s="21">
        <v>0</v>
      </c>
      <c r="L2633" s="23" t="str">
        <f>+_01_CODIGOS_Y_COSTOS_xlsm[[#This Row],[FABRICA]]&amp;_01_CODIGOS_Y_COSTOS_xlsm[[#This Row],[CODIGO]]</f>
        <v>REGATONES0</v>
      </c>
    </row>
    <row r="2634" spans="1:12" x14ac:dyDescent="0.35">
      <c r="A2634" t="s">
        <v>4293</v>
      </c>
      <c r="B2634" s="23" t="s">
        <v>4138</v>
      </c>
      <c r="C2634" t="s">
        <v>9458</v>
      </c>
      <c r="D2634" t="s">
        <v>4141</v>
      </c>
      <c r="E2634" s="21">
        <v>1566.075</v>
      </c>
      <c r="L2634" s="23" t="str">
        <f>+_01_CODIGOS_Y_COSTOS_xlsm[[#This Row],[FABRICA]]&amp;_01_CODIGOS_Y_COSTOS_xlsm[[#This Row],[CODIGO]]</f>
        <v>JUCAP6004</v>
      </c>
    </row>
    <row r="2635" spans="1:12" x14ac:dyDescent="0.35">
      <c r="A2635" t="s">
        <v>4293</v>
      </c>
      <c r="B2635" s="23" t="s">
        <v>4142</v>
      </c>
      <c r="C2635" t="s">
        <v>9459</v>
      </c>
      <c r="D2635" t="s">
        <v>4144</v>
      </c>
      <c r="E2635" s="21">
        <v>1435.075</v>
      </c>
      <c r="L2635" s="23" t="str">
        <f>+_01_CODIGOS_Y_COSTOS_xlsm[[#This Row],[FABRICA]]&amp;_01_CODIGOS_Y_COSTOS_xlsm[[#This Row],[CODIGO]]</f>
        <v>JUCAP6006</v>
      </c>
    </row>
    <row r="2636" spans="1:12" x14ac:dyDescent="0.35">
      <c r="A2636" t="s">
        <v>4293</v>
      </c>
      <c r="B2636" s="23" t="s">
        <v>4145</v>
      </c>
      <c r="C2636" t="s">
        <v>9460</v>
      </c>
      <c r="D2636" t="s">
        <v>4147</v>
      </c>
      <c r="E2636" s="21">
        <v>2206.3249999999998</v>
      </c>
      <c r="L2636" s="23" t="str">
        <f>+_01_CODIGOS_Y_COSTOS_xlsm[[#This Row],[FABRICA]]&amp;_01_CODIGOS_Y_COSTOS_xlsm[[#This Row],[CODIGO]]</f>
        <v>JUCAP6007</v>
      </c>
    </row>
    <row r="2637" spans="1:12" x14ac:dyDescent="0.35">
      <c r="A2637" t="s">
        <v>4293</v>
      </c>
      <c r="B2637" s="23" t="s">
        <v>4148</v>
      </c>
      <c r="C2637" t="s">
        <v>4323</v>
      </c>
      <c r="D2637" t="s">
        <v>4150</v>
      </c>
      <c r="E2637" s="21">
        <v>1605.41</v>
      </c>
      <c r="L2637" s="23" t="str">
        <f>+_01_CODIGOS_Y_COSTOS_xlsm[[#This Row],[FABRICA]]&amp;_01_CODIGOS_Y_COSTOS_xlsm[[#This Row],[CODIGO]]</f>
        <v>JUCAP6007 P</v>
      </c>
    </row>
    <row r="2638" spans="1:12" x14ac:dyDescent="0.35">
      <c r="A2638" t="s">
        <v>4293</v>
      </c>
      <c r="B2638" s="23" t="s">
        <v>4151</v>
      </c>
      <c r="C2638" t="s">
        <v>9461</v>
      </c>
      <c r="D2638" t="s">
        <v>4153</v>
      </c>
      <c r="E2638" s="21">
        <v>1526.575</v>
      </c>
      <c r="L2638" s="23" t="str">
        <f>+_01_CODIGOS_Y_COSTOS_xlsm[[#This Row],[FABRICA]]&amp;_01_CODIGOS_Y_COSTOS_xlsm[[#This Row],[CODIGO]]</f>
        <v>JUCAP6008</v>
      </c>
    </row>
    <row r="2639" spans="1:12" x14ac:dyDescent="0.35">
      <c r="A2639" t="s">
        <v>4293</v>
      </c>
      <c r="B2639" s="23" t="s">
        <v>4154</v>
      </c>
      <c r="C2639" t="s">
        <v>4324</v>
      </c>
      <c r="D2639" t="s">
        <v>4156</v>
      </c>
      <c r="E2639" s="21">
        <v>1594.95</v>
      </c>
      <c r="L2639" s="23" t="str">
        <f>+_01_CODIGOS_Y_COSTOS_xlsm[[#This Row],[FABRICA]]&amp;_01_CODIGOS_Y_COSTOS_xlsm[[#This Row],[CODIGO]]</f>
        <v>JUCAP6008 P</v>
      </c>
    </row>
    <row r="2640" spans="1:12" x14ac:dyDescent="0.35">
      <c r="A2640" t="s">
        <v>4293</v>
      </c>
      <c r="B2640" s="23" t="s">
        <v>4157</v>
      </c>
      <c r="C2640" t="s">
        <v>9462</v>
      </c>
      <c r="D2640" t="s">
        <v>4159</v>
      </c>
      <c r="E2640" s="21">
        <v>1628.0250000000001</v>
      </c>
      <c r="L2640" s="23" t="str">
        <f>+_01_CODIGOS_Y_COSTOS_xlsm[[#This Row],[FABRICA]]&amp;_01_CODIGOS_Y_COSTOS_xlsm[[#This Row],[CODIGO]]</f>
        <v>JUCAP6010</v>
      </c>
    </row>
    <row r="2641" spans="1:12" x14ac:dyDescent="0.35">
      <c r="A2641" t="s">
        <v>4293</v>
      </c>
      <c r="B2641" s="23" t="s">
        <v>4160</v>
      </c>
      <c r="C2641" t="s">
        <v>9463</v>
      </c>
      <c r="D2641" t="s">
        <v>4162</v>
      </c>
      <c r="E2641" s="21">
        <v>1971.4549999999999</v>
      </c>
      <c r="L2641" s="23" t="str">
        <f>+_01_CODIGOS_Y_COSTOS_xlsm[[#This Row],[FABRICA]]&amp;_01_CODIGOS_Y_COSTOS_xlsm[[#This Row],[CODIGO]]</f>
        <v>JUCAP6012</v>
      </c>
    </row>
    <row r="2642" spans="1:12" x14ac:dyDescent="0.35">
      <c r="A2642" t="s">
        <v>4293</v>
      </c>
      <c r="B2642" s="23" t="s">
        <v>4163</v>
      </c>
      <c r="C2642" t="s">
        <v>9464</v>
      </c>
      <c r="D2642" t="s">
        <v>4165</v>
      </c>
      <c r="E2642" s="21">
        <v>2047.125</v>
      </c>
      <c r="L2642" s="23" t="str">
        <f>+_01_CODIGOS_Y_COSTOS_xlsm[[#This Row],[FABRICA]]&amp;_01_CODIGOS_Y_COSTOS_xlsm[[#This Row],[CODIGO]]</f>
        <v>JUCAP6013</v>
      </c>
    </row>
    <row r="2643" spans="1:12" x14ac:dyDescent="0.35">
      <c r="A2643" t="s">
        <v>4293</v>
      </c>
      <c r="B2643" s="23" t="s">
        <v>4166</v>
      </c>
      <c r="C2643" t="s">
        <v>9465</v>
      </c>
      <c r="D2643" t="s">
        <v>4168</v>
      </c>
      <c r="E2643" s="21">
        <v>1402.51</v>
      </c>
      <c r="L2643" s="23" t="str">
        <f>+_01_CODIGOS_Y_COSTOS_xlsm[[#This Row],[FABRICA]]&amp;_01_CODIGOS_Y_COSTOS_xlsm[[#This Row],[CODIGO]]</f>
        <v>JUCAP6014</v>
      </c>
    </row>
    <row r="2644" spans="1:12" x14ac:dyDescent="0.35">
      <c r="A2644" t="s">
        <v>4293</v>
      </c>
      <c r="B2644" s="23" t="s">
        <v>4169</v>
      </c>
      <c r="C2644" t="s">
        <v>4325</v>
      </c>
      <c r="D2644" t="s">
        <v>4171</v>
      </c>
      <c r="E2644" s="21">
        <v>1328.9849999999999</v>
      </c>
      <c r="L2644" s="23" t="str">
        <f>+_01_CODIGOS_Y_COSTOS_xlsm[[#This Row],[FABRICA]]&amp;_01_CODIGOS_Y_COSTOS_xlsm[[#This Row],[CODIGO]]</f>
        <v>JUCAP6014 P</v>
      </c>
    </row>
    <row r="2645" spans="1:12" x14ac:dyDescent="0.35">
      <c r="A2645" t="s">
        <v>4293</v>
      </c>
      <c r="B2645" s="23" t="s">
        <v>4172</v>
      </c>
      <c r="C2645" t="s">
        <v>9466</v>
      </c>
      <c r="D2645" t="s">
        <v>4174</v>
      </c>
      <c r="E2645" s="21">
        <v>3187.4349999999999</v>
      </c>
      <c r="L2645" s="23" t="str">
        <f>+_01_CODIGOS_Y_COSTOS_xlsm[[#This Row],[FABRICA]]&amp;_01_CODIGOS_Y_COSTOS_xlsm[[#This Row],[CODIGO]]</f>
        <v>JUCAP6017</v>
      </c>
    </row>
    <row r="2646" spans="1:12" x14ac:dyDescent="0.35">
      <c r="A2646" t="s">
        <v>4293</v>
      </c>
      <c r="B2646" s="23" t="s">
        <v>4175</v>
      </c>
      <c r="C2646" t="s">
        <v>4326</v>
      </c>
      <c r="D2646" t="s">
        <v>4177</v>
      </c>
      <c r="E2646" s="21">
        <v>1574.125</v>
      </c>
      <c r="L2646" s="23" t="str">
        <f>+_01_CODIGOS_Y_COSTOS_xlsm[[#This Row],[FABRICA]]&amp;_01_CODIGOS_Y_COSTOS_xlsm[[#This Row],[CODIGO]]</f>
        <v>JUCAP6028 P</v>
      </c>
    </row>
    <row r="2647" spans="1:12" x14ac:dyDescent="0.35">
      <c r="A2647" t="s">
        <v>4293</v>
      </c>
      <c r="B2647" s="23" t="s">
        <v>4178</v>
      </c>
      <c r="C2647" t="s">
        <v>9467</v>
      </c>
      <c r="D2647" t="s">
        <v>4180</v>
      </c>
      <c r="E2647" s="21">
        <v>1668.45</v>
      </c>
      <c r="L2647" s="23" t="str">
        <f>+_01_CODIGOS_Y_COSTOS_xlsm[[#This Row],[FABRICA]]&amp;_01_CODIGOS_Y_COSTOS_xlsm[[#This Row],[CODIGO]]</f>
        <v>JUCAP6029</v>
      </c>
    </row>
    <row r="2648" spans="1:12" x14ac:dyDescent="0.35">
      <c r="A2648" t="s">
        <v>4293</v>
      </c>
      <c r="B2648" s="23" t="s">
        <v>4181</v>
      </c>
      <c r="C2648" t="s">
        <v>9468</v>
      </c>
      <c r="D2648" t="s">
        <v>4183</v>
      </c>
      <c r="E2648" s="21">
        <v>1701</v>
      </c>
      <c r="L2648" s="23" t="str">
        <f>+_01_CODIGOS_Y_COSTOS_xlsm[[#This Row],[FABRICA]]&amp;_01_CODIGOS_Y_COSTOS_xlsm[[#This Row],[CODIGO]]</f>
        <v>JUCAP6030</v>
      </c>
    </row>
    <row r="2649" spans="1:12" x14ac:dyDescent="0.35">
      <c r="A2649" t="s">
        <v>4293</v>
      </c>
      <c r="B2649" s="23" t="s">
        <v>4184</v>
      </c>
      <c r="C2649" t="s">
        <v>9469</v>
      </c>
      <c r="D2649" t="s">
        <v>4186</v>
      </c>
      <c r="E2649" s="21">
        <v>1496.99</v>
      </c>
      <c r="L2649" s="23" t="str">
        <f>+_01_CODIGOS_Y_COSTOS_xlsm[[#This Row],[FABRICA]]&amp;_01_CODIGOS_Y_COSTOS_xlsm[[#This Row],[CODIGO]]</f>
        <v>JUCAP6031</v>
      </c>
    </row>
    <row r="2650" spans="1:12" x14ac:dyDescent="0.35">
      <c r="A2650" t="s">
        <v>4293</v>
      </c>
      <c r="B2650" s="23" t="s">
        <v>4187</v>
      </c>
      <c r="C2650" t="s">
        <v>9470</v>
      </c>
      <c r="D2650" t="s">
        <v>4189</v>
      </c>
      <c r="E2650" s="21">
        <v>3760.8150000000001</v>
      </c>
      <c r="L2650" s="23" t="str">
        <f>+_01_CODIGOS_Y_COSTOS_xlsm[[#This Row],[FABRICA]]&amp;_01_CODIGOS_Y_COSTOS_xlsm[[#This Row],[CODIGO]]</f>
        <v>JUCAP6032</v>
      </c>
    </row>
    <row r="2651" spans="1:12" x14ac:dyDescent="0.35">
      <c r="A2651" t="s">
        <v>4293</v>
      </c>
      <c r="B2651" s="23" t="s">
        <v>4190</v>
      </c>
      <c r="C2651" t="s">
        <v>9471</v>
      </c>
      <c r="D2651" t="s">
        <v>4192</v>
      </c>
      <c r="E2651" s="21">
        <v>1791.05</v>
      </c>
      <c r="L2651" s="23" t="str">
        <f>+_01_CODIGOS_Y_COSTOS_xlsm[[#This Row],[FABRICA]]&amp;_01_CODIGOS_Y_COSTOS_xlsm[[#This Row],[CODIGO]]</f>
        <v>JUCAP6033</v>
      </c>
    </row>
    <row r="2652" spans="1:12" x14ac:dyDescent="0.35">
      <c r="A2652" t="s">
        <v>4293</v>
      </c>
      <c r="B2652" s="23" t="s">
        <v>4193</v>
      </c>
      <c r="C2652" t="s">
        <v>9472</v>
      </c>
      <c r="D2652" t="s">
        <v>4195</v>
      </c>
      <c r="E2652" s="21">
        <v>1728.03</v>
      </c>
      <c r="L2652" s="23" t="str">
        <f>+_01_CODIGOS_Y_COSTOS_xlsm[[#This Row],[FABRICA]]&amp;_01_CODIGOS_Y_COSTOS_xlsm[[#This Row],[CODIGO]]</f>
        <v>JUCAP6034</v>
      </c>
    </row>
    <row r="2653" spans="1:12" x14ac:dyDescent="0.35">
      <c r="A2653" t="s">
        <v>4293</v>
      </c>
      <c r="B2653" s="23" t="s">
        <v>4196</v>
      </c>
      <c r="C2653" t="s">
        <v>9473</v>
      </c>
      <c r="D2653" t="s">
        <v>4198</v>
      </c>
      <c r="E2653" s="21">
        <v>1854.7249999999999</v>
      </c>
      <c r="L2653" s="23" t="str">
        <f>+_01_CODIGOS_Y_COSTOS_xlsm[[#This Row],[FABRICA]]&amp;_01_CODIGOS_Y_COSTOS_xlsm[[#This Row],[CODIGO]]</f>
        <v>JUCAP6035</v>
      </c>
    </row>
    <row r="2654" spans="1:12" x14ac:dyDescent="0.35">
      <c r="A2654" t="s">
        <v>4293</v>
      </c>
      <c r="B2654" s="23" t="s">
        <v>4199</v>
      </c>
      <c r="C2654" t="s">
        <v>9474</v>
      </c>
      <c r="D2654" t="s">
        <v>4201</v>
      </c>
      <c r="E2654" s="21">
        <v>1726.095</v>
      </c>
      <c r="L2654" s="23" t="str">
        <f>+_01_CODIGOS_Y_COSTOS_xlsm[[#This Row],[FABRICA]]&amp;_01_CODIGOS_Y_COSTOS_xlsm[[#This Row],[CODIGO]]</f>
        <v>JUCAP6038</v>
      </c>
    </row>
    <row r="2655" spans="1:12" x14ac:dyDescent="0.35">
      <c r="A2655" t="s">
        <v>4293</v>
      </c>
      <c r="B2655" s="23" t="s">
        <v>4202</v>
      </c>
      <c r="C2655" t="s">
        <v>9475</v>
      </c>
      <c r="D2655" t="s">
        <v>4204</v>
      </c>
      <c r="E2655" s="21">
        <v>2880.59</v>
      </c>
      <c r="L2655" s="23" t="str">
        <f>+_01_CODIGOS_Y_COSTOS_xlsm[[#This Row],[FABRICA]]&amp;_01_CODIGOS_Y_COSTOS_xlsm[[#This Row],[CODIGO]]</f>
        <v>JUCAP6039</v>
      </c>
    </row>
    <row r="2656" spans="1:12" x14ac:dyDescent="0.35">
      <c r="A2656" t="s">
        <v>4293</v>
      </c>
      <c r="B2656" s="23" t="s">
        <v>4205</v>
      </c>
      <c r="C2656" t="s">
        <v>9476</v>
      </c>
      <c r="D2656" t="s">
        <v>4207</v>
      </c>
      <c r="E2656" s="21">
        <v>2021.575</v>
      </c>
      <c r="L2656" s="23" t="str">
        <f>+_01_CODIGOS_Y_COSTOS_xlsm[[#This Row],[FABRICA]]&amp;_01_CODIGOS_Y_COSTOS_xlsm[[#This Row],[CODIGO]]</f>
        <v>JUCAP6041</v>
      </c>
    </row>
    <row r="2657" spans="1:12" x14ac:dyDescent="0.35">
      <c r="A2657" t="s">
        <v>4293</v>
      </c>
      <c r="B2657" s="23" t="s">
        <v>4208</v>
      </c>
      <c r="C2657" t="s">
        <v>9477</v>
      </c>
      <c r="D2657" t="s">
        <v>4210</v>
      </c>
      <c r="E2657" s="21">
        <v>2021.575</v>
      </c>
      <c r="L2657" s="23" t="str">
        <f>+_01_CODIGOS_Y_COSTOS_xlsm[[#This Row],[FABRICA]]&amp;_01_CODIGOS_Y_COSTOS_xlsm[[#This Row],[CODIGO]]</f>
        <v>JUCAP6042</v>
      </c>
    </row>
    <row r="2658" spans="1:12" x14ac:dyDescent="0.35">
      <c r="A2658" t="s">
        <v>4293</v>
      </c>
      <c r="B2658" s="23" t="s">
        <v>4211</v>
      </c>
      <c r="C2658" t="s">
        <v>9478</v>
      </c>
      <c r="D2658" t="s">
        <v>4213</v>
      </c>
      <c r="E2658" s="21">
        <v>1449.325</v>
      </c>
      <c r="L2658" s="23" t="str">
        <f>+_01_CODIGOS_Y_COSTOS_xlsm[[#This Row],[FABRICA]]&amp;_01_CODIGOS_Y_COSTOS_xlsm[[#This Row],[CODIGO]]</f>
        <v>JUCAP6044</v>
      </c>
    </row>
    <row r="2659" spans="1:12" x14ac:dyDescent="0.35">
      <c r="A2659" t="s">
        <v>4293</v>
      </c>
      <c r="B2659" s="23" t="s">
        <v>4214</v>
      </c>
      <c r="C2659" t="s">
        <v>7661</v>
      </c>
      <c r="D2659" t="s">
        <v>4216</v>
      </c>
      <c r="E2659" s="21">
        <v>1517</v>
      </c>
      <c r="L2659" s="23" t="str">
        <f>+_01_CODIGOS_Y_COSTOS_xlsm[[#This Row],[FABRICA]]&amp;_01_CODIGOS_Y_COSTOS_xlsm[[#This Row],[CODIGO]]</f>
        <v>JUCAP6049</v>
      </c>
    </row>
    <row r="2660" spans="1:12" x14ac:dyDescent="0.35">
      <c r="A2660" t="s">
        <v>3211</v>
      </c>
      <c r="B2660" s="23" t="s">
        <v>6399</v>
      </c>
      <c r="C2660" t="s">
        <v>6653</v>
      </c>
      <c r="D2660" t="s">
        <v>6401</v>
      </c>
      <c r="E2660" s="21">
        <v>0</v>
      </c>
      <c r="L2660" s="23" t="str">
        <f>+_01_CODIGOS_Y_COSTOS_xlsm[[#This Row],[FABRICA]]&amp;_01_CODIGOS_Y_COSTOS_xlsm[[#This Row],[CODIGO]]</f>
        <v>VARIOS0</v>
      </c>
    </row>
    <row r="2661" spans="1:12" x14ac:dyDescent="0.35">
      <c r="A2661" t="s">
        <v>3211</v>
      </c>
      <c r="B2661" s="23" t="s">
        <v>6402</v>
      </c>
      <c r="C2661" t="s">
        <v>6653</v>
      </c>
      <c r="D2661" t="s">
        <v>6403</v>
      </c>
      <c r="E2661" s="21">
        <v>0</v>
      </c>
      <c r="L2661" s="23" t="str">
        <f>+_01_CODIGOS_Y_COSTOS_xlsm[[#This Row],[FABRICA]]&amp;_01_CODIGOS_Y_COSTOS_xlsm[[#This Row],[CODIGO]]</f>
        <v>VARIOS0</v>
      </c>
    </row>
    <row r="2662" spans="1:12" x14ac:dyDescent="0.35">
      <c r="A2662" t="s">
        <v>3211</v>
      </c>
      <c r="B2662" s="23" t="s">
        <v>6404</v>
      </c>
      <c r="C2662" t="s">
        <v>6653</v>
      </c>
      <c r="D2662" t="s">
        <v>6405</v>
      </c>
      <c r="E2662" s="21">
        <v>0</v>
      </c>
      <c r="L2662" s="23" t="str">
        <f>+_01_CODIGOS_Y_COSTOS_xlsm[[#This Row],[FABRICA]]&amp;_01_CODIGOS_Y_COSTOS_xlsm[[#This Row],[CODIGO]]</f>
        <v>VARIOS0</v>
      </c>
    </row>
    <row r="2663" spans="1:12" x14ac:dyDescent="0.35">
      <c r="A2663" t="s">
        <v>3211</v>
      </c>
      <c r="B2663" s="23" t="s">
        <v>6406</v>
      </c>
      <c r="C2663" t="s">
        <v>6653</v>
      </c>
      <c r="D2663" t="s">
        <v>6407</v>
      </c>
      <c r="E2663" s="21">
        <v>0</v>
      </c>
      <c r="L2663" s="23" t="str">
        <f>+_01_CODIGOS_Y_COSTOS_xlsm[[#This Row],[FABRICA]]&amp;_01_CODIGOS_Y_COSTOS_xlsm[[#This Row],[CODIGO]]</f>
        <v>VARIOS0</v>
      </c>
    </row>
    <row r="2664" spans="1:12" x14ac:dyDescent="0.35">
      <c r="A2664" t="s">
        <v>3211</v>
      </c>
      <c r="B2664" s="23" t="s">
        <v>6408</v>
      </c>
      <c r="C2664" t="s">
        <v>6653</v>
      </c>
      <c r="D2664" t="s">
        <v>6409</v>
      </c>
      <c r="E2664" s="21">
        <v>0</v>
      </c>
      <c r="L2664" s="23" t="str">
        <f>+_01_CODIGOS_Y_COSTOS_xlsm[[#This Row],[FABRICA]]&amp;_01_CODIGOS_Y_COSTOS_xlsm[[#This Row],[CODIGO]]</f>
        <v>VARIOS0</v>
      </c>
    </row>
    <row r="2665" spans="1:12" x14ac:dyDescent="0.35">
      <c r="A2665" t="s">
        <v>3211</v>
      </c>
      <c r="B2665" s="23" t="s">
        <v>6410</v>
      </c>
      <c r="C2665" t="s">
        <v>6653</v>
      </c>
      <c r="D2665" t="s">
        <v>6411</v>
      </c>
      <c r="E2665" s="21">
        <v>0</v>
      </c>
      <c r="L2665" s="23" t="str">
        <f>+_01_CODIGOS_Y_COSTOS_xlsm[[#This Row],[FABRICA]]&amp;_01_CODIGOS_Y_COSTOS_xlsm[[#This Row],[CODIGO]]</f>
        <v>VARIOS0</v>
      </c>
    </row>
    <row r="2666" spans="1:12" x14ac:dyDescent="0.35">
      <c r="A2666" t="s">
        <v>3211</v>
      </c>
      <c r="B2666" s="23" t="s">
        <v>6412</v>
      </c>
      <c r="C2666" t="s">
        <v>6653</v>
      </c>
      <c r="D2666" t="s">
        <v>6413</v>
      </c>
      <c r="E2666" s="21">
        <v>0</v>
      </c>
      <c r="L2666" s="23" t="str">
        <f>+_01_CODIGOS_Y_COSTOS_xlsm[[#This Row],[FABRICA]]&amp;_01_CODIGOS_Y_COSTOS_xlsm[[#This Row],[CODIGO]]</f>
        <v>VARIOS0</v>
      </c>
    </row>
    <row r="2667" spans="1:12" x14ac:dyDescent="0.35">
      <c r="A2667" t="s">
        <v>3211</v>
      </c>
      <c r="B2667" s="23" t="s">
        <v>6414</v>
      </c>
      <c r="C2667" t="s">
        <v>6653</v>
      </c>
      <c r="D2667" t="s">
        <v>6415</v>
      </c>
      <c r="E2667" s="21">
        <v>0</v>
      </c>
      <c r="L2667" s="23" t="str">
        <f>+_01_CODIGOS_Y_COSTOS_xlsm[[#This Row],[FABRICA]]&amp;_01_CODIGOS_Y_COSTOS_xlsm[[#This Row],[CODIGO]]</f>
        <v>VARIOS0</v>
      </c>
    </row>
    <row r="2668" spans="1:12" x14ac:dyDescent="0.35">
      <c r="A2668" t="s">
        <v>3211</v>
      </c>
      <c r="B2668" s="23" t="s">
        <v>6416</v>
      </c>
      <c r="C2668" t="s">
        <v>6653</v>
      </c>
      <c r="D2668" t="s">
        <v>6417</v>
      </c>
      <c r="E2668" s="21">
        <v>0</v>
      </c>
      <c r="L2668" s="23" t="str">
        <f>+_01_CODIGOS_Y_COSTOS_xlsm[[#This Row],[FABRICA]]&amp;_01_CODIGOS_Y_COSTOS_xlsm[[#This Row],[CODIGO]]</f>
        <v>VARIOS0</v>
      </c>
    </row>
    <row r="2669" spans="1:12" x14ac:dyDescent="0.35">
      <c r="A2669" t="s">
        <v>3211</v>
      </c>
      <c r="B2669" s="23" t="s">
        <v>6418</v>
      </c>
      <c r="C2669" t="s">
        <v>6653</v>
      </c>
      <c r="D2669" t="s">
        <v>6419</v>
      </c>
      <c r="E2669" s="21">
        <v>0</v>
      </c>
      <c r="L2669" s="23" t="str">
        <f>+_01_CODIGOS_Y_COSTOS_xlsm[[#This Row],[FABRICA]]&amp;_01_CODIGOS_Y_COSTOS_xlsm[[#This Row],[CODIGO]]</f>
        <v>VARIOS0</v>
      </c>
    </row>
    <row r="2670" spans="1:12" x14ac:dyDescent="0.35">
      <c r="A2670" t="s">
        <v>3211</v>
      </c>
      <c r="B2670" s="23" t="s">
        <v>6420</v>
      </c>
      <c r="C2670" t="s">
        <v>6653</v>
      </c>
      <c r="D2670" t="s">
        <v>6421</v>
      </c>
      <c r="E2670" s="21">
        <v>0</v>
      </c>
      <c r="L2670" s="23" t="str">
        <f>+_01_CODIGOS_Y_COSTOS_xlsm[[#This Row],[FABRICA]]&amp;_01_CODIGOS_Y_COSTOS_xlsm[[#This Row],[CODIGO]]</f>
        <v>VARIOS0</v>
      </c>
    </row>
    <row r="2671" spans="1:12" x14ac:dyDescent="0.35">
      <c r="A2671" t="s">
        <v>3211</v>
      </c>
      <c r="B2671" s="23" t="s">
        <v>6422</v>
      </c>
      <c r="C2671" t="s">
        <v>6653</v>
      </c>
      <c r="D2671" t="s">
        <v>6423</v>
      </c>
      <c r="E2671" s="21">
        <v>0</v>
      </c>
      <c r="L2671" s="23" t="str">
        <f>+_01_CODIGOS_Y_COSTOS_xlsm[[#This Row],[FABRICA]]&amp;_01_CODIGOS_Y_COSTOS_xlsm[[#This Row],[CODIGO]]</f>
        <v>VARIOS0</v>
      </c>
    </row>
    <row r="2672" spans="1:12" x14ac:dyDescent="0.35">
      <c r="A2672" t="s">
        <v>3211</v>
      </c>
      <c r="B2672" s="23" t="s">
        <v>6424</v>
      </c>
      <c r="C2672" t="s">
        <v>6653</v>
      </c>
      <c r="D2672" t="s">
        <v>6425</v>
      </c>
      <c r="E2672" s="21">
        <v>0</v>
      </c>
      <c r="L2672" s="23" t="str">
        <f>+_01_CODIGOS_Y_COSTOS_xlsm[[#This Row],[FABRICA]]&amp;_01_CODIGOS_Y_COSTOS_xlsm[[#This Row],[CODIGO]]</f>
        <v>VARIOS0</v>
      </c>
    </row>
    <row r="2673" spans="1:12" x14ac:dyDescent="0.35">
      <c r="A2673" t="s">
        <v>3211</v>
      </c>
      <c r="B2673" s="23" t="s">
        <v>6426</v>
      </c>
      <c r="C2673" t="s">
        <v>6653</v>
      </c>
      <c r="D2673" t="s">
        <v>6427</v>
      </c>
      <c r="E2673" s="21">
        <v>0</v>
      </c>
      <c r="L2673" s="23" t="str">
        <f>+_01_CODIGOS_Y_COSTOS_xlsm[[#This Row],[FABRICA]]&amp;_01_CODIGOS_Y_COSTOS_xlsm[[#This Row],[CODIGO]]</f>
        <v>VARIOS0</v>
      </c>
    </row>
    <row r="2674" spans="1:12" x14ac:dyDescent="0.35">
      <c r="A2674" t="s">
        <v>3211</v>
      </c>
      <c r="B2674" s="23" t="s">
        <v>6428</v>
      </c>
      <c r="C2674" t="s">
        <v>6653</v>
      </c>
      <c r="D2674" t="s">
        <v>6429</v>
      </c>
      <c r="E2674" s="21">
        <v>0</v>
      </c>
      <c r="L2674" s="23" t="str">
        <f>+_01_CODIGOS_Y_COSTOS_xlsm[[#This Row],[FABRICA]]&amp;_01_CODIGOS_Y_COSTOS_xlsm[[#This Row],[CODIGO]]</f>
        <v>VARIOS0</v>
      </c>
    </row>
    <row r="2675" spans="1:12" x14ac:dyDescent="0.35">
      <c r="A2675" t="s">
        <v>3211</v>
      </c>
      <c r="B2675" s="23" t="s">
        <v>6430</v>
      </c>
      <c r="C2675" t="s">
        <v>6653</v>
      </c>
      <c r="D2675" t="s">
        <v>6431</v>
      </c>
      <c r="E2675" s="21">
        <v>0</v>
      </c>
      <c r="L2675" s="23" t="str">
        <f>+_01_CODIGOS_Y_COSTOS_xlsm[[#This Row],[FABRICA]]&amp;_01_CODIGOS_Y_COSTOS_xlsm[[#This Row],[CODIGO]]</f>
        <v>VARIOS0</v>
      </c>
    </row>
    <row r="2676" spans="1:12" x14ac:dyDescent="0.35">
      <c r="A2676" t="s">
        <v>3211</v>
      </c>
      <c r="B2676" s="23" t="s">
        <v>6432</v>
      </c>
      <c r="C2676" t="s">
        <v>6653</v>
      </c>
      <c r="D2676" t="s">
        <v>6433</v>
      </c>
      <c r="E2676" s="21">
        <v>0</v>
      </c>
      <c r="L2676" s="23" t="str">
        <f>+_01_CODIGOS_Y_COSTOS_xlsm[[#This Row],[FABRICA]]&amp;_01_CODIGOS_Y_COSTOS_xlsm[[#This Row],[CODIGO]]</f>
        <v>VARIOS0</v>
      </c>
    </row>
    <row r="2677" spans="1:12" x14ac:dyDescent="0.35">
      <c r="A2677" t="s">
        <v>3211</v>
      </c>
      <c r="B2677" s="23" t="s">
        <v>6434</v>
      </c>
      <c r="C2677" t="s">
        <v>6653</v>
      </c>
      <c r="D2677" t="s">
        <v>6435</v>
      </c>
      <c r="E2677" s="21">
        <v>0</v>
      </c>
      <c r="L2677" s="23" t="str">
        <f>+_01_CODIGOS_Y_COSTOS_xlsm[[#This Row],[FABRICA]]&amp;_01_CODIGOS_Y_COSTOS_xlsm[[#This Row],[CODIGO]]</f>
        <v>VARIOS0</v>
      </c>
    </row>
    <row r="2678" spans="1:12" x14ac:dyDescent="0.35">
      <c r="A2678" t="s">
        <v>3211</v>
      </c>
      <c r="B2678" s="23" t="s">
        <v>6436</v>
      </c>
      <c r="C2678" t="s">
        <v>6653</v>
      </c>
      <c r="D2678" t="s">
        <v>6437</v>
      </c>
      <c r="E2678" s="21">
        <v>0</v>
      </c>
      <c r="L2678" s="23" t="str">
        <f>+_01_CODIGOS_Y_COSTOS_xlsm[[#This Row],[FABRICA]]&amp;_01_CODIGOS_Y_COSTOS_xlsm[[#This Row],[CODIGO]]</f>
        <v>VARIOS0</v>
      </c>
    </row>
    <row r="2679" spans="1:12" x14ac:dyDescent="0.35">
      <c r="A2679" t="s">
        <v>3211</v>
      </c>
      <c r="B2679" s="23" t="s">
        <v>6438</v>
      </c>
      <c r="C2679" t="s">
        <v>6653</v>
      </c>
      <c r="D2679" t="s">
        <v>6439</v>
      </c>
      <c r="E2679" s="21">
        <v>0</v>
      </c>
      <c r="L2679" s="23" t="str">
        <f>+_01_CODIGOS_Y_COSTOS_xlsm[[#This Row],[FABRICA]]&amp;_01_CODIGOS_Y_COSTOS_xlsm[[#This Row],[CODIGO]]</f>
        <v>VARIOS0</v>
      </c>
    </row>
    <row r="2680" spans="1:12" x14ac:dyDescent="0.35">
      <c r="A2680" t="s">
        <v>3211</v>
      </c>
      <c r="B2680" s="23" t="s">
        <v>6440</v>
      </c>
      <c r="C2680" t="s">
        <v>6653</v>
      </c>
      <c r="D2680" t="s">
        <v>6441</v>
      </c>
      <c r="E2680" s="21">
        <v>0</v>
      </c>
      <c r="L2680" s="23" t="str">
        <f>+_01_CODIGOS_Y_COSTOS_xlsm[[#This Row],[FABRICA]]&amp;_01_CODIGOS_Y_COSTOS_xlsm[[#This Row],[CODIGO]]</f>
        <v>VARIOS0</v>
      </c>
    </row>
    <row r="2681" spans="1:12" x14ac:dyDescent="0.35">
      <c r="A2681" t="s">
        <v>3211</v>
      </c>
      <c r="B2681" s="23" t="s">
        <v>6442</v>
      </c>
      <c r="C2681" t="s">
        <v>6653</v>
      </c>
      <c r="D2681" t="s">
        <v>6443</v>
      </c>
      <c r="E2681" s="21">
        <v>0</v>
      </c>
      <c r="L2681" s="23" t="str">
        <f>+_01_CODIGOS_Y_COSTOS_xlsm[[#This Row],[FABRICA]]&amp;_01_CODIGOS_Y_COSTOS_xlsm[[#This Row],[CODIGO]]</f>
        <v>VARIOS0</v>
      </c>
    </row>
    <row r="2682" spans="1:12" x14ac:dyDescent="0.35">
      <c r="A2682" t="s">
        <v>3211</v>
      </c>
      <c r="B2682" s="23" t="s">
        <v>6444</v>
      </c>
      <c r="C2682" t="s">
        <v>6653</v>
      </c>
      <c r="D2682" t="s">
        <v>6445</v>
      </c>
      <c r="E2682" s="21">
        <v>0</v>
      </c>
      <c r="L2682" s="23" t="str">
        <f>+_01_CODIGOS_Y_COSTOS_xlsm[[#This Row],[FABRICA]]&amp;_01_CODIGOS_Y_COSTOS_xlsm[[#This Row],[CODIGO]]</f>
        <v>VARIOS0</v>
      </c>
    </row>
    <row r="2683" spans="1:12" x14ac:dyDescent="0.35">
      <c r="A2683" t="s">
        <v>3211</v>
      </c>
      <c r="B2683" s="23" t="s">
        <v>6446</v>
      </c>
      <c r="C2683" t="s">
        <v>6653</v>
      </c>
      <c r="D2683" t="s">
        <v>6447</v>
      </c>
      <c r="E2683" s="21">
        <v>0</v>
      </c>
      <c r="L2683" s="23" t="str">
        <f>+_01_CODIGOS_Y_COSTOS_xlsm[[#This Row],[FABRICA]]&amp;_01_CODIGOS_Y_COSTOS_xlsm[[#This Row],[CODIGO]]</f>
        <v>VARIOS0</v>
      </c>
    </row>
    <row r="2684" spans="1:12" x14ac:dyDescent="0.35">
      <c r="A2684" t="s">
        <v>3211</v>
      </c>
      <c r="B2684" s="23" t="s">
        <v>6448</v>
      </c>
      <c r="C2684" t="s">
        <v>6653</v>
      </c>
      <c r="D2684" t="s">
        <v>6450</v>
      </c>
      <c r="E2684" s="21">
        <v>0</v>
      </c>
      <c r="L2684" s="23" t="str">
        <f>+_01_CODIGOS_Y_COSTOS_xlsm[[#This Row],[FABRICA]]&amp;_01_CODIGOS_Y_COSTOS_xlsm[[#This Row],[CODIGO]]</f>
        <v>VARIOS0</v>
      </c>
    </row>
    <row r="2685" spans="1:12" x14ac:dyDescent="0.35">
      <c r="A2685" t="s">
        <v>3211</v>
      </c>
      <c r="B2685" s="23" t="s">
        <v>6451</v>
      </c>
      <c r="C2685" t="s">
        <v>6653</v>
      </c>
      <c r="D2685" t="s">
        <v>6452</v>
      </c>
      <c r="E2685" s="21">
        <v>0</v>
      </c>
      <c r="L2685" s="23" t="str">
        <f>+_01_CODIGOS_Y_COSTOS_xlsm[[#This Row],[FABRICA]]&amp;_01_CODIGOS_Y_COSTOS_xlsm[[#This Row],[CODIGO]]</f>
        <v>VARIOS0</v>
      </c>
    </row>
    <row r="2686" spans="1:12" x14ac:dyDescent="0.35">
      <c r="A2686" t="s">
        <v>3211</v>
      </c>
      <c r="B2686" s="23" t="s">
        <v>6453</v>
      </c>
      <c r="C2686" t="s">
        <v>6653</v>
      </c>
      <c r="D2686" t="s">
        <v>6454</v>
      </c>
      <c r="E2686" s="21">
        <v>0</v>
      </c>
      <c r="L2686" s="23" t="str">
        <f>+_01_CODIGOS_Y_COSTOS_xlsm[[#This Row],[FABRICA]]&amp;_01_CODIGOS_Y_COSTOS_xlsm[[#This Row],[CODIGO]]</f>
        <v>VARIOS0</v>
      </c>
    </row>
    <row r="2687" spans="1:12" x14ac:dyDescent="0.35">
      <c r="A2687" t="s">
        <v>3211</v>
      </c>
      <c r="B2687" s="23" t="s">
        <v>6455</v>
      </c>
      <c r="C2687" t="s">
        <v>6653</v>
      </c>
      <c r="D2687" t="s">
        <v>6456</v>
      </c>
      <c r="E2687" s="21">
        <v>0</v>
      </c>
      <c r="L2687" s="23" t="str">
        <f>+_01_CODIGOS_Y_COSTOS_xlsm[[#This Row],[FABRICA]]&amp;_01_CODIGOS_Y_COSTOS_xlsm[[#This Row],[CODIGO]]</f>
        <v>VARIOS0</v>
      </c>
    </row>
    <row r="2688" spans="1:12" x14ac:dyDescent="0.35">
      <c r="A2688" t="s">
        <v>3211</v>
      </c>
      <c r="B2688" s="23" t="s">
        <v>6457</v>
      </c>
      <c r="C2688" t="s">
        <v>6653</v>
      </c>
      <c r="D2688" t="s">
        <v>6456</v>
      </c>
      <c r="E2688" s="21">
        <v>0</v>
      </c>
      <c r="L2688" s="23" t="str">
        <f>+_01_CODIGOS_Y_COSTOS_xlsm[[#This Row],[FABRICA]]&amp;_01_CODIGOS_Y_COSTOS_xlsm[[#This Row],[CODIGO]]</f>
        <v>VARIOS0</v>
      </c>
    </row>
    <row r="2689" spans="1:12" x14ac:dyDescent="0.35">
      <c r="A2689" t="s">
        <v>3211</v>
      </c>
      <c r="B2689" s="23" t="s">
        <v>6458</v>
      </c>
      <c r="C2689" t="s">
        <v>6653</v>
      </c>
      <c r="D2689" t="s">
        <v>6459</v>
      </c>
      <c r="E2689" s="21">
        <v>0</v>
      </c>
      <c r="L2689" s="23" t="str">
        <f>+_01_CODIGOS_Y_COSTOS_xlsm[[#This Row],[FABRICA]]&amp;_01_CODIGOS_Y_COSTOS_xlsm[[#This Row],[CODIGO]]</f>
        <v>VARIOS0</v>
      </c>
    </row>
    <row r="2690" spans="1:12" x14ac:dyDescent="0.35">
      <c r="A2690" t="s">
        <v>3211</v>
      </c>
      <c r="B2690" s="23" t="s">
        <v>6460</v>
      </c>
      <c r="C2690" t="s">
        <v>6653</v>
      </c>
      <c r="D2690" t="s">
        <v>6461</v>
      </c>
      <c r="E2690" s="21">
        <v>0</v>
      </c>
      <c r="L2690" s="23" t="str">
        <f>+_01_CODIGOS_Y_COSTOS_xlsm[[#This Row],[FABRICA]]&amp;_01_CODIGOS_Y_COSTOS_xlsm[[#This Row],[CODIGO]]</f>
        <v>VARIOS0</v>
      </c>
    </row>
    <row r="2691" spans="1:12" x14ac:dyDescent="0.35">
      <c r="A2691" t="s">
        <v>3211</v>
      </c>
      <c r="B2691" s="23" t="s">
        <v>6462</v>
      </c>
      <c r="C2691" t="s">
        <v>6653</v>
      </c>
      <c r="D2691" t="s">
        <v>6464</v>
      </c>
      <c r="E2691" s="21">
        <v>0</v>
      </c>
      <c r="L2691" s="23" t="str">
        <f>+_01_CODIGOS_Y_COSTOS_xlsm[[#This Row],[FABRICA]]&amp;_01_CODIGOS_Y_COSTOS_xlsm[[#This Row],[CODIGO]]</f>
        <v>VARIOS0</v>
      </c>
    </row>
    <row r="2692" spans="1:12" x14ac:dyDescent="0.35">
      <c r="A2692" t="s">
        <v>3211</v>
      </c>
      <c r="B2692" s="23" t="s">
        <v>6465</v>
      </c>
      <c r="C2692" t="s">
        <v>6653</v>
      </c>
      <c r="D2692" t="s">
        <v>6467</v>
      </c>
      <c r="E2692" s="21">
        <v>0</v>
      </c>
      <c r="L2692" s="23" t="str">
        <f>+_01_CODIGOS_Y_COSTOS_xlsm[[#This Row],[FABRICA]]&amp;_01_CODIGOS_Y_COSTOS_xlsm[[#This Row],[CODIGO]]</f>
        <v>VARIOS0</v>
      </c>
    </row>
    <row r="2693" spans="1:12" x14ac:dyDescent="0.35">
      <c r="A2693" t="s">
        <v>3211</v>
      </c>
      <c r="B2693" s="23" t="s">
        <v>6468</v>
      </c>
      <c r="C2693" t="s">
        <v>6653</v>
      </c>
      <c r="D2693" t="s">
        <v>6470</v>
      </c>
      <c r="E2693" s="21">
        <v>0</v>
      </c>
      <c r="L2693" s="23" t="str">
        <f>+_01_CODIGOS_Y_COSTOS_xlsm[[#This Row],[FABRICA]]&amp;_01_CODIGOS_Y_COSTOS_xlsm[[#This Row],[CODIGO]]</f>
        <v>VARIOS0</v>
      </c>
    </row>
    <row r="2694" spans="1:12" x14ac:dyDescent="0.35">
      <c r="A2694" t="s">
        <v>3211</v>
      </c>
      <c r="B2694" s="23" t="s">
        <v>6471</v>
      </c>
      <c r="C2694" t="s">
        <v>6653</v>
      </c>
      <c r="D2694" t="s">
        <v>6472</v>
      </c>
      <c r="E2694" s="21">
        <v>0</v>
      </c>
      <c r="L2694" s="23" t="str">
        <f>+_01_CODIGOS_Y_COSTOS_xlsm[[#This Row],[FABRICA]]&amp;_01_CODIGOS_Y_COSTOS_xlsm[[#This Row],[CODIGO]]</f>
        <v>VARIOS0</v>
      </c>
    </row>
    <row r="2695" spans="1:12" x14ac:dyDescent="0.35">
      <c r="A2695" t="s">
        <v>3211</v>
      </c>
      <c r="B2695" s="23" t="s">
        <v>6473</v>
      </c>
      <c r="C2695" t="s">
        <v>6653</v>
      </c>
      <c r="D2695" t="s">
        <v>6474</v>
      </c>
      <c r="E2695" s="21">
        <v>0</v>
      </c>
      <c r="L2695" s="23" t="str">
        <f>+_01_CODIGOS_Y_COSTOS_xlsm[[#This Row],[FABRICA]]&amp;_01_CODIGOS_Y_COSTOS_xlsm[[#This Row],[CODIGO]]</f>
        <v>VARIOS0</v>
      </c>
    </row>
    <row r="2696" spans="1:12" x14ac:dyDescent="0.35">
      <c r="A2696" t="s">
        <v>3211</v>
      </c>
      <c r="B2696" s="23" t="s">
        <v>6475</v>
      </c>
      <c r="C2696" t="s">
        <v>6653</v>
      </c>
      <c r="D2696" t="s">
        <v>6476</v>
      </c>
      <c r="E2696" s="21">
        <v>0</v>
      </c>
      <c r="L2696" s="23" t="str">
        <f>+_01_CODIGOS_Y_COSTOS_xlsm[[#This Row],[FABRICA]]&amp;_01_CODIGOS_Y_COSTOS_xlsm[[#This Row],[CODIGO]]</f>
        <v>VARIOS0</v>
      </c>
    </row>
    <row r="2697" spans="1:12" x14ac:dyDescent="0.35">
      <c r="A2697" t="s">
        <v>3211</v>
      </c>
      <c r="B2697" s="23" t="s">
        <v>6477</v>
      </c>
      <c r="C2697" t="s">
        <v>6653</v>
      </c>
      <c r="D2697" t="s">
        <v>6478</v>
      </c>
      <c r="E2697" s="21">
        <v>0</v>
      </c>
      <c r="L2697" s="23" t="str">
        <f>+_01_CODIGOS_Y_COSTOS_xlsm[[#This Row],[FABRICA]]&amp;_01_CODIGOS_Y_COSTOS_xlsm[[#This Row],[CODIGO]]</f>
        <v>VARIOS0</v>
      </c>
    </row>
    <row r="2698" spans="1:12" x14ac:dyDescent="0.35">
      <c r="A2698" t="s">
        <v>3211</v>
      </c>
      <c r="B2698" s="23" t="s">
        <v>6479</v>
      </c>
      <c r="C2698" t="s">
        <v>6653</v>
      </c>
      <c r="D2698" t="s">
        <v>6480</v>
      </c>
      <c r="E2698" s="21">
        <v>0</v>
      </c>
      <c r="L2698" s="23" t="str">
        <f>+_01_CODIGOS_Y_COSTOS_xlsm[[#This Row],[FABRICA]]&amp;_01_CODIGOS_Y_COSTOS_xlsm[[#This Row],[CODIGO]]</f>
        <v>VARIOS0</v>
      </c>
    </row>
    <row r="2699" spans="1:12" x14ac:dyDescent="0.35">
      <c r="A2699" t="s">
        <v>3211</v>
      </c>
      <c r="B2699" s="23" t="s">
        <v>6481</v>
      </c>
      <c r="C2699" t="s">
        <v>6653</v>
      </c>
      <c r="D2699" t="s">
        <v>6482</v>
      </c>
      <c r="E2699" s="21">
        <v>0</v>
      </c>
      <c r="L2699" s="23" t="str">
        <f>+_01_CODIGOS_Y_COSTOS_xlsm[[#This Row],[FABRICA]]&amp;_01_CODIGOS_Y_COSTOS_xlsm[[#This Row],[CODIGO]]</f>
        <v>VARIOS0</v>
      </c>
    </row>
    <row r="2700" spans="1:12" x14ac:dyDescent="0.35">
      <c r="A2700" t="s">
        <v>3211</v>
      </c>
      <c r="B2700" s="23" t="s">
        <v>6483</v>
      </c>
      <c r="C2700" t="s">
        <v>6653</v>
      </c>
      <c r="D2700" t="s">
        <v>6484</v>
      </c>
      <c r="E2700" s="21">
        <v>0</v>
      </c>
      <c r="L2700" s="23" t="str">
        <f>+_01_CODIGOS_Y_COSTOS_xlsm[[#This Row],[FABRICA]]&amp;_01_CODIGOS_Y_COSTOS_xlsm[[#This Row],[CODIGO]]</f>
        <v>VARIOS0</v>
      </c>
    </row>
    <row r="2701" spans="1:12" x14ac:dyDescent="0.35">
      <c r="A2701" t="s">
        <v>3211</v>
      </c>
      <c r="B2701" s="23" t="s">
        <v>6485</v>
      </c>
      <c r="C2701" t="s">
        <v>6653</v>
      </c>
      <c r="D2701" t="s">
        <v>6486</v>
      </c>
      <c r="E2701" s="21">
        <v>0</v>
      </c>
      <c r="L2701" s="23" t="str">
        <f>+_01_CODIGOS_Y_COSTOS_xlsm[[#This Row],[FABRICA]]&amp;_01_CODIGOS_Y_COSTOS_xlsm[[#This Row],[CODIGO]]</f>
        <v>VARIOS0</v>
      </c>
    </row>
    <row r="2702" spans="1:12" x14ac:dyDescent="0.35">
      <c r="A2702" t="s">
        <v>3211</v>
      </c>
      <c r="B2702" s="23" t="s">
        <v>6487</v>
      </c>
      <c r="C2702" t="s">
        <v>6653</v>
      </c>
      <c r="D2702" t="s">
        <v>6488</v>
      </c>
      <c r="E2702" s="21">
        <v>0</v>
      </c>
      <c r="L2702" s="23" t="str">
        <f>+_01_CODIGOS_Y_COSTOS_xlsm[[#This Row],[FABRICA]]&amp;_01_CODIGOS_Y_COSTOS_xlsm[[#This Row],[CODIGO]]</f>
        <v>VARIOS0</v>
      </c>
    </row>
    <row r="2703" spans="1:12" x14ac:dyDescent="0.35">
      <c r="A2703" t="s">
        <v>3211</v>
      </c>
      <c r="B2703" s="23" t="s">
        <v>6489</v>
      </c>
      <c r="C2703" t="s">
        <v>6653</v>
      </c>
      <c r="D2703" t="s">
        <v>6490</v>
      </c>
      <c r="E2703" s="21">
        <v>0</v>
      </c>
      <c r="L2703" s="23" t="str">
        <f>+_01_CODIGOS_Y_COSTOS_xlsm[[#This Row],[FABRICA]]&amp;_01_CODIGOS_Y_COSTOS_xlsm[[#This Row],[CODIGO]]</f>
        <v>VARIOS0</v>
      </c>
    </row>
    <row r="2704" spans="1:12" x14ac:dyDescent="0.35">
      <c r="A2704" t="s">
        <v>3211</v>
      </c>
      <c r="B2704" s="23" t="s">
        <v>6491</v>
      </c>
      <c r="C2704" t="s">
        <v>6653</v>
      </c>
      <c r="D2704" t="s">
        <v>6492</v>
      </c>
      <c r="E2704" s="21">
        <v>0</v>
      </c>
      <c r="L2704" s="23" t="str">
        <f>+_01_CODIGOS_Y_COSTOS_xlsm[[#This Row],[FABRICA]]&amp;_01_CODIGOS_Y_COSTOS_xlsm[[#This Row],[CODIGO]]</f>
        <v>VARIOS0</v>
      </c>
    </row>
    <row r="2705" spans="1:12" x14ac:dyDescent="0.35">
      <c r="A2705" t="s">
        <v>3211</v>
      </c>
      <c r="B2705" s="23" t="s">
        <v>6493</v>
      </c>
      <c r="C2705" t="s">
        <v>6653</v>
      </c>
      <c r="D2705" t="s">
        <v>6494</v>
      </c>
      <c r="E2705" s="21">
        <v>0</v>
      </c>
      <c r="L2705" s="23" t="str">
        <f>+_01_CODIGOS_Y_COSTOS_xlsm[[#This Row],[FABRICA]]&amp;_01_CODIGOS_Y_COSTOS_xlsm[[#This Row],[CODIGO]]</f>
        <v>VARIOS0</v>
      </c>
    </row>
    <row r="2706" spans="1:12" x14ac:dyDescent="0.35">
      <c r="A2706" t="s">
        <v>3211</v>
      </c>
      <c r="B2706" s="23" t="s">
        <v>6495</v>
      </c>
      <c r="C2706" t="s">
        <v>6653</v>
      </c>
      <c r="D2706" t="s">
        <v>6496</v>
      </c>
      <c r="E2706" s="21">
        <v>0</v>
      </c>
      <c r="L2706" s="23" t="str">
        <f>+_01_CODIGOS_Y_COSTOS_xlsm[[#This Row],[FABRICA]]&amp;_01_CODIGOS_Y_COSTOS_xlsm[[#This Row],[CODIGO]]</f>
        <v>VARIOS0</v>
      </c>
    </row>
    <row r="2707" spans="1:12" x14ac:dyDescent="0.35">
      <c r="A2707" t="s">
        <v>3211</v>
      </c>
      <c r="B2707" s="23" t="s">
        <v>6497</v>
      </c>
      <c r="C2707" t="s">
        <v>6653</v>
      </c>
      <c r="D2707" t="s">
        <v>6498</v>
      </c>
      <c r="E2707" s="21">
        <v>0</v>
      </c>
      <c r="L2707" s="23" t="str">
        <f>+_01_CODIGOS_Y_COSTOS_xlsm[[#This Row],[FABRICA]]&amp;_01_CODIGOS_Y_COSTOS_xlsm[[#This Row],[CODIGO]]</f>
        <v>VARIOS0</v>
      </c>
    </row>
    <row r="2708" spans="1:12" x14ac:dyDescent="0.35">
      <c r="A2708" t="s">
        <v>3211</v>
      </c>
      <c r="B2708" s="23" t="s">
        <v>6499</v>
      </c>
      <c r="C2708" t="s">
        <v>6653</v>
      </c>
      <c r="D2708" t="s">
        <v>6500</v>
      </c>
      <c r="E2708" s="21">
        <v>0</v>
      </c>
      <c r="L2708" s="23" t="str">
        <f>+_01_CODIGOS_Y_COSTOS_xlsm[[#This Row],[FABRICA]]&amp;_01_CODIGOS_Y_COSTOS_xlsm[[#This Row],[CODIGO]]</f>
        <v>VARIOS0</v>
      </c>
    </row>
    <row r="2709" spans="1:12" x14ac:dyDescent="0.35">
      <c r="A2709" t="s">
        <v>4284</v>
      </c>
      <c r="B2709" s="23" t="s">
        <v>6501</v>
      </c>
      <c r="C2709" t="s">
        <v>6653</v>
      </c>
      <c r="D2709" t="s">
        <v>6503</v>
      </c>
      <c r="E2709" s="21">
        <v>0</v>
      </c>
      <c r="L2709" s="23" t="str">
        <f>+_01_CODIGOS_Y_COSTOS_xlsm[[#This Row],[FABRICA]]&amp;_01_CODIGOS_Y_COSTOS_xlsm[[#This Row],[CODIGO]]</f>
        <v>MINOLI0</v>
      </c>
    </row>
    <row r="2710" spans="1:12" x14ac:dyDescent="0.35">
      <c r="A2710" t="s">
        <v>4284</v>
      </c>
      <c r="B2710" s="23" t="s">
        <v>6504</v>
      </c>
      <c r="C2710" t="s">
        <v>6653</v>
      </c>
      <c r="D2710" t="s">
        <v>6505</v>
      </c>
      <c r="E2710" s="21">
        <v>0</v>
      </c>
      <c r="L2710" s="23" t="str">
        <f>+_01_CODIGOS_Y_COSTOS_xlsm[[#This Row],[FABRICA]]&amp;_01_CODIGOS_Y_COSTOS_xlsm[[#This Row],[CODIGO]]</f>
        <v>MINOLI0</v>
      </c>
    </row>
    <row r="2711" spans="1:12" x14ac:dyDescent="0.35">
      <c r="A2711" t="s">
        <v>4284</v>
      </c>
      <c r="B2711" s="23" t="s">
        <v>6506</v>
      </c>
      <c r="C2711" t="s">
        <v>6653</v>
      </c>
      <c r="D2711" t="s">
        <v>6507</v>
      </c>
      <c r="E2711" s="21">
        <v>0</v>
      </c>
      <c r="L2711" s="23" t="str">
        <f>+_01_CODIGOS_Y_COSTOS_xlsm[[#This Row],[FABRICA]]&amp;_01_CODIGOS_Y_COSTOS_xlsm[[#This Row],[CODIGO]]</f>
        <v>MINOLI0</v>
      </c>
    </row>
    <row r="2712" spans="1:12" x14ac:dyDescent="0.35">
      <c r="A2712" t="s">
        <v>4284</v>
      </c>
      <c r="B2712" s="23" t="s">
        <v>6508</v>
      </c>
      <c r="C2712" t="s">
        <v>6653</v>
      </c>
      <c r="D2712" t="s">
        <v>6509</v>
      </c>
      <c r="E2712" s="21">
        <v>0</v>
      </c>
      <c r="L2712" s="23" t="str">
        <f>+_01_CODIGOS_Y_COSTOS_xlsm[[#This Row],[FABRICA]]&amp;_01_CODIGOS_Y_COSTOS_xlsm[[#This Row],[CODIGO]]</f>
        <v>MINOLI0</v>
      </c>
    </row>
    <row r="2713" spans="1:12" x14ac:dyDescent="0.35">
      <c r="A2713" t="s">
        <v>4284</v>
      </c>
      <c r="B2713" s="23" t="s">
        <v>6510</v>
      </c>
      <c r="C2713" t="s">
        <v>6653</v>
      </c>
      <c r="D2713" t="s">
        <v>6511</v>
      </c>
      <c r="E2713" s="21">
        <v>0</v>
      </c>
      <c r="L2713" s="23" t="str">
        <f>+_01_CODIGOS_Y_COSTOS_xlsm[[#This Row],[FABRICA]]&amp;_01_CODIGOS_Y_COSTOS_xlsm[[#This Row],[CODIGO]]</f>
        <v>MINOLI0</v>
      </c>
    </row>
    <row r="2714" spans="1:12" x14ac:dyDescent="0.35">
      <c r="A2714" t="s">
        <v>4284</v>
      </c>
      <c r="B2714" s="23" t="s">
        <v>6512</v>
      </c>
      <c r="C2714" t="s">
        <v>6653</v>
      </c>
      <c r="D2714" t="s">
        <v>6513</v>
      </c>
      <c r="E2714" s="21">
        <v>0</v>
      </c>
      <c r="L2714" s="23" t="str">
        <f>+_01_CODIGOS_Y_COSTOS_xlsm[[#This Row],[FABRICA]]&amp;_01_CODIGOS_Y_COSTOS_xlsm[[#This Row],[CODIGO]]</f>
        <v>MINOLI0</v>
      </c>
    </row>
    <row r="2715" spans="1:12" x14ac:dyDescent="0.35">
      <c r="A2715" t="s">
        <v>4284</v>
      </c>
      <c r="B2715" s="23" t="s">
        <v>6514</v>
      </c>
      <c r="C2715" t="s">
        <v>6653</v>
      </c>
      <c r="D2715" t="s">
        <v>6515</v>
      </c>
      <c r="E2715" s="21">
        <v>0</v>
      </c>
      <c r="L2715" s="23" t="str">
        <f>+_01_CODIGOS_Y_COSTOS_xlsm[[#This Row],[FABRICA]]&amp;_01_CODIGOS_Y_COSTOS_xlsm[[#This Row],[CODIGO]]</f>
        <v>MINOLI0</v>
      </c>
    </row>
    <row r="2716" spans="1:12" x14ac:dyDescent="0.35">
      <c r="A2716" t="s">
        <v>4284</v>
      </c>
      <c r="B2716" s="23" t="s">
        <v>6516</v>
      </c>
      <c r="C2716" t="s">
        <v>6653</v>
      </c>
      <c r="D2716" t="s">
        <v>6517</v>
      </c>
      <c r="E2716" s="21">
        <v>0</v>
      </c>
      <c r="L2716" s="23" t="str">
        <f>+_01_CODIGOS_Y_COSTOS_xlsm[[#This Row],[FABRICA]]&amp;_01_CODIGOS_Y_COSTOS_xlsm[[#This Row],[CODIGO]]</f>
        <v>MINOLI0</v>
      </c>
    </row>
    <row r="2717" spans="1:12" x14ac:dyDescent="0.35">
      <c r="A2717" t="s">
        <v>4284</v>
      </c>
      <c r="B2717" s="23" t="s">
        <v>6518</v>
      </c>
      <c r="C2717" t="s">
        <v>6653</v>
      </c>
      <c r="D2717" t="s">
        <v>6519</v>
      </c>
      <c r="E2717" s="21">
        <v>0</v>
      </c>
      <c r="L2717" s="23" t="str">
        <f>+_01_CODIGOS_Y_COSTOS_xlsm[[#This Row],[FABRICA]]&amp;_01_CODIGOS_Y_COSTOS_xlsm[[#This Row],[CODIGO]]</f>
        <v>MINOLI0</v>
      </c>
    </row>
    <row r="2718" spans="1:12" x14ac:dyDescent="0.35">
      <c r="A2718" t="s">
        <v>4284</v>
      </c>
      <c r="B2718" s="23" t="s">
        <v>6520</v>
      </c>
      <c r="C2718" t="s">
        <v>6653</v>
      </c>
      <c r="D2718" t="s">
        <v>6521</v>
      </c>
      <c r="E2718" s="21">
        <v>0</v>
      </c>
      <c r="L2718" s="23" t="str">
        <f>+_01_CODIGOS_Y_COSTOS_xlsm[[#This Row],[FABRICA]]&amp;_01_CODIGOS_Y_COSTOS_xlsm[[#This Row],[CODIGO]]</f>
        <v>MINOLI0</v>
      </c>
    </row>
    <row r="2719" spans="1:12" x14ac:dyDescent="0.35">
      <c r="A2719" t="s">
        <v>4284</v>
      </c>
      <c r="B2719" s="23" t="s">
        <v>6522</v>
      </c>
      <c r="C2719" t="s">
        <v>6653</v>
      </c>
      <c r="D2719" t="s">
        <v>6523</v>
      </c>
      <c r="E2719" s="21">
        <v>0</v>
      </c>
      <c r="L2719" s="23" t="str">
        <f>+_01_CODIGOS_Y_COSTOS_xlsm[[#This Row],[FABRICA]]&amp;_01_CODIGOS_Y_COSTOS_xlsm[[#This Row],[CODIGO]]</f>
        <v>MINOLI0</v>
      </c>
    </row>
    <row r="2720" spans="1:12" x14ac:dyDescent="0.35">
      <c r="A2720" t="s">
        <v>4284</v>
      </c>
      <c r="B2720" s="23" t="s">
        <v>6524</v>
      </c>
      <c r="C2720" t="s">
        <v>6653</v>
      </c>
      <c r="D2720" t="s">
        <v>6525</v>
      </c>
      <c r="E2720" s="21">
        <v>0</v>
      </c>
      <c r="L2720" s="23" t="str">
        <f>+_01_CODIGOS_Y_COSTOS_xlsm[[#This Row],[FABRICA]]&amp;_01_CODIGOS_Y_COSTOS_xlsm[[#This Row],[CODIGO]]</f>
        <v>MINOLI0</v>
      </c>
    </row>
    <row r="2721" spans="1:12" x14ac:dyDescent="0.35">
      <c r="A2721" t="s">
        <v>4284</v>
      </c>
      <c r="B2721" s="23" t="s">
        <v>6526</v>
      </c>
      <c r="C2721" t="s">
        <v>6653</v>
      </c>
      <c r="D2721" t="s">
        <v>6527</v>
      </c>
      <c r="E2721" s="21">
        <v>0</v>
      </c>
      <c r="L2721" s="23" t="str">
        <f>+_01_CODIGOS_Y_COSTOS_xlsm[[#This Row],[FABRICA]]&amp;_01_CODIGOS_Y_COSTOS_xlsm[[#This Row],[CODIGO]]</f>
        <v>MINOLI0</v>
      </c>
    </row>
    <row r="2722" spans="1:12" x14ac:dyDescent="0.35">
      <c r="A2722" t="s">
        <v>4284</v>
      </c>
      <c r="B2722" s="23" t="s">
        <v>6528</v>
      </c>
      <c r="C2722" t="s">
        <v>6653</v>
      </c>
      <c r="D2722" t="s">
        <v>6529</v>
      </c>
      <c r="E2722" s="21">
        <v>0</v>
      </c>
      <c r="L2722" s="23" t="str">
        <f>+_01_CODIGOS_Y_COSTOS_xlsm[[#This Row],[FABRICA]]&amp;_01_CODIGOS_Y_COSTOS_xlsm[[#This Row],[CODIGO]]</f>
        <v>MINOLI0</v>
      </c>
    </row>
    <row r="2723" spans="1:12" x14ac:dyDescent="0.35">
      <c r="A2723" t="s">
        <v>4284</v>
      </c>
      <c r="B2723" s="23" t="s">
        <v>6530</v>
      </c>
      <c r="C2723" t="s">
        <v>6653</v>
      </c>
      <c r="D2723" t="s">
        <v>6531</v>
      </c>
      <c r="E2723" s="21">
        <v>0</v>
      </c>
      <c r="L2723" s="23" t="str">
        <f>+_01_CODIGOS_Y_COSTOS_xlsm[[#This Row],[FABRICA]]&amp;_01_CODIGOS_Y_COSTOS_xlsm[[#This Row],[CODIGO]]</f>
        <v>MINOLI0</v>
      </c>
    </row>
    <row r="2724" spans="1:12" x14ac:dyDescent="0.35">
      <c r="A2724" t="s">
        <v>4284</v>
      </c>
      <c r="B2724" s="23" t="s">
        <v>6532</v>
      </c>
      <c r="C2724" t="s">
        <v>6653</v>
      </c>
      <c r="D2724" t="s">
        <v>6533</v>
      </c>
      <c r="E2724" s="21">
        <v>0</v>
      </c>
      <c r="L2724" s="23" t="str">
        <f>+_01_CODIGOS_Y_COSTOS_xlsm[[#This Row],[FABRICA]]&amp;_01_CODIGOS_Y_COSTOS_xlsm[[#This Row],[CODIGO]]</f>
        <v>MINOLI0</v>
      </c>
    </row>
    <row r="2725" spans="1:12" x14ac:dyDescent="0.35">
      <c r="A2725" t="s">
        <v>4284</v>
      </c>
      <c r="B2725" s="23" t="s">
        <v>6534</v>
      </c>
      <c r="C2725" t="s">
        <v>6653</v>
      </c>
      <c r="D2725" t="s">
        <v>6535</v>
      </c>
      <c r="E2725" s="21">
        <v>0</v>
      </c>
      <c r="L2725" s="23" t="str">
        <f>+_01_CODIGOS_Y_COSTOS_xlsm[[#This Row],[FABRICA]]&amp;_01_CODIGOS_Y_COSTOS_xlsm[[#This Row],[CODIGO]]</f>
        <v>MINOLI0</v>
      </c>
    </row>
    <row r="2726" spans="1:12" x14ac:dyDescent="0.35">
      <c r="A2726" t="s">
        <v>4284</v>
      </c>
      <c r="B2726" s="23" t="s">
        <v>6536</v>
      </c>
      <c r="C2726" t="s">
        <v>6653</v>
      </c>
      <c r="D2726" t="s">
        <v>6537</v>
      </c>
      <c r="E2726" s="21">
        <v>0</v>
      </c>
      <c r="L2726" s="23" t="str">
        <f>+_01_CODIGOS_Y_COSTOS_xlsm[[#This Row],[FABRICA]]&amp;_01_CODIGOS_Y_COSTOS_xlsm[[#This Row],[CODIGO]]</f>
        <v>MINOLI0</v>
      </c>
    </row>
    <row r="2727" spans="1:12" x14ac:dyDescent="0.35">
      <c r="A2727" t="s">
        <v>4284</v>
      </c>
      <c r="B2727" s="23" t="s">
        <v>6538</v>
      </c>
      <c r="C2727" t="s">
        <v>6653</v>
      </c>
      <c r="D2727" t="s">
        <v>6539</v>
      </c>
      <c r="E2727" s="21">
        <v>0</v>
      </c>
      <c r="L2727" s="23" t="str">
        <f>+_01_CODIGOS_Y_COSTOS_xlsm[[#This Row],[FABRICA]]&amp;_01_CODIGOS_Y_COSTOS_xlsm[[#This Row],[CODIGO]]</f>
        <v>MINOLI0</v>
      </c>
    </row>
    <row r="2728" spans="1:12" x14ac:dyDescent="0.35">
      <c r="A2728" t="s">
        <v>4284</v>
      </c>
      <c r="B2728" s="23" t="s">
        <v>6540</v>
      </c>
      <c r="C2728" t="s">
        <v>6653</v>
      </c>
      <c r="D2728" t="s">
        <v>6541</v>
      </c>
      <c r="E2728" s="21">
        <v>0</v>
      </c>
      <c r="L2728" s="23" t="str">
        <f>+_01_CODIGOS_Y_COSTOS_xlsm[[#This Row],[FABRICA]]&amp;_01_CODIGOS_Y_COSTOS_xlsm[[#This Row],[CODIGO]]</f>
        <v>MINOLI0</v>
      </c>
    </row>
    <row r="2729" spans="1:12" x14ac:dyDescent="0.35">
      <c r="A2729" t="s">
        <v>4284</v>
      </c>
      <c r="B2729" s="23" t="s">
        <v>6542</v>
      </c>
      <c r="C2729" t="s">
        <v>6653</v>
      </c>
      <c r="D2729" t="s">
        <v>6543</v>
      </c>
      <c r="E2729" s="21">
        <v>0</v>
      </c>
      <c r="L2729" s="23" t="str">
        <f>+_01_CODIGOS_Y_COSTOS_xlsm[[#This Row],[FABRICA]]&amp;_01_CODIGOS_Y_COSTOS_xlsm[[#This Row],[CODIGO]]</f>
        <v>MINOLI0</v>
      </c>
    </row>
    <row r="2730" spans="1:12" x14ac:dyDescent="0.35">
      <c r="A2730" t="s">
        <v>4284</v>
      </c>
      <c r="B2730" s="23" t="s">
        <v>6544</v>
      </c>
      <c r="C2730" t="s">
        <v>6653</v>
      </c>
      <c r="D2730" t="s">
        <v>6545</v>
      </c>
      <c r="E2730" s="21">
        <v>0</v>
      </c>
      <c r="L2730" s="23" t="str">
        <f>+_01_CODIGOS_Y_COSTOS_xlsm[[#This Row],[FABRICA]]&amp;_01_CODIGOS_Y_COSTOS_xlsm[[#This Row],[CODIGO]]</f>
        <v>MINOLI0</v>
      </c>
    </row>
    <row r="2731" spans="1:12" x14ac:dyDescent="0.35">
      <c r="A2731" t="s">
        <v>4284</v>
      </c>
      <c r="B2731" s="23" t="s">
        <v>6546</v>
      </c>
      <c r="C2731" t="s">
        <v>6653</v>
      </c>
      <c r="D2731" t="s">
        <v>6547</v>
      </c>
      <c r="E2731" s="21">
        <v>0</v>
      </c>
      <c r="L2731" s="23" t="str">
        <f>+_01_CODIGOS_Y_COSTOS_xlsm[[#This Row],[FABRICA]]&amp;_01_CODIGOS_Y_COSTOS_xlsm[[#This Row],[CODIGO]]</f>
        <v>MINOLI0</v>
      </c>
    </row>
    <row r="2732" spans="1:12" x14ac:dyDescent="0.35">
      <c r="A2732" t="s">
        <v>4284</v>
      </c>
      <c r="B2732" s="23" t="s">
        <v>6548</v>
      </c>
      <c r="C2732" t="s">
        <v>6653</v>
      </c>
      <c r="D2732" t="s">
        <v>6549</v>
      </c>
      <c r="E2732" s="21">
        <v>0</v>
      </c>
      <c r="L2732" s="23" t="str">
        <f>+_01_CODIGOS_Y_COSTOS_xlsm[[#This Row],[FABRICA]]&amp;_01_CODIGOS_Y_COSTOS_xlsm[[#This Row],[CODIGO]]</f>
        <v>MINOLI0</v>
      </c>
    </row>
    <row r="2733" spans="1:12" x14ac:dyDescent="0.35">
      <c r="A2733" t="s">
        <v>4284</v>
      </c>
      <c r="B2733" s="23" t="s">
        <v>6550</v>
      </c>
      <c r="C2733" t="s">
        <v>6653</v>
      </c>
      <c r="D2733" t="s">
        <v>6551</v>
      </c>
      <c r="E2733" s="21">
        <v>0</v>
      </c>
      <c r="L2733" s="23" t="str">
        <f>+_01_CODIGOS_Y_COSTOS_xlsm[[#This Row],[FABRICA]]&amp;_01_CODIGOS_Y_COSTOS_xlsm[[#This Row],[CODIGO]]</f>
        <v>MINOLI0</v>
      </c>
    </row>
    <row r="2734" spans="1:12" x14ac:dyDescent="0.35">
      <c r="A2734" t="s">
        <v>4284</v>
      </c>
      <c r="B2734" s="23" t="s">
        <v>6552</v>
      </c>
      <c r="C2734" t="s">
        <v>6653</v>
      </c>
      <c r="D2734" t="s">
        <v>6553</v>
      </c>
      <c r="E2734" s="21">
        <v>0</v>
      </c>
      <c r="L2734" s="23" t="str">
        <f>+_01_CODIGOS_Y_COSTOS_xlsm[[#This Row],[FABRICA]]&amp;_01_CODIGOS_Y_COSTOS_xlsm[[#This Row],[CODIGO]]</f>
        <v>MINOLI0</v>
      </c>
    </row>
    <row r="2735" spans="1:12" x14ac:dyDescent="0.35">
      <c r="A2735" t="s">
        <v>4284</v>
      </c>
      <c r="B2735" s="23" t="s">
        <v>6554</v>
      </c>
      <c r="C2735" t="s">
        <v>6653</v>
      </c>
      <c r="D2735" t="s">
        <v>6555</v>
      </c>
      <c r="E2735" s="21">
        <v>0</v>
      </c>
      <c r="L2735" s="23" t="str">
        <f>+_01_CODIGOS_Y_COSTOS_xlsm[[#This Row],[FABRICA]]&amp;_01_CODIGOS_Y_COSTOS_xlsm[[#This Row],[CODIGO]]</f>
        <v>MINOLI0</v>
      </c>
    </row>
    <row r="2736" spans="1:12" x14ac:dyDescent="0.35">
      <c r="A2736" t="s">
        <v>4284</v>
      </c>
      <c r="B2736" s="23" t="s">
        <v>6556</v>
      </c>
      <c r="C2736" t="s">
        <v>6653</v>
      </c>
      <c r="D2736" t="s">
        <v>6557</v>
      </c>
      <c r="E2736" s="21">
        <v>0</v>
      </c>
      <c r="L2736" s="23" t="str">
        <f>+_01_CODIGOS_Y_COSTOS_xlsm[[#This Row],[FABRICA]]&amp;_01_CODIGOS_Y_COSTOS_xlsm[[#This Row],[CODIGO]]</f>
        <v>MINOLI0</v>
      </c>
    </row>
    <row r="2737" spans="1:12" x14ac:dyDescent="0.35">
      <c r="A2737" t="s">
        <v>4284</v>
      </c>
      <c r="B2737" s="23" t="s">
        <v>6558</v>
      </c>
      <c r="C2737" t="s">
        <v>6653</v>
      </c>
      <c r="D2737" t="s">
        <v>6559</v>
      </c>
      <c r="E2737" s="21">
        <v>0</v>
      </c>
      <c r="L2737" s="23" t="str">
        <f>+_01_CODIGOS_Y_COSTOS_xlsm[[#This Row],[FABRICA]]&amp;_01_CODIGOS_Y_COSTOS_xlsm[[#This Row],[CODIGO]]</f>
        <v>MINOLI0</v>
      </c>
    </row>
    <row r="2738" spans="1:12" x14ac:dyDescent="0.35">
      <c r="A2738" t="s">
        <v>4284</v>
      </c>
      <c r="B2738" s="23" t="s">
        <v>6560</v>
      </c>
      <c r="C2738" t="s">
        <v>6653</v>
      </c>
      <c r="D2738" t="s">
        <v>6561</v>
      </c>
      <c r="E2738" s="21">
        <v>0</v>
      </c>
      <c r="L2738" s="23" t="str">
        <f>+_01_CODIGOS_Y_COSTOS_xlsm[[#This Row],[FABRICA]]&amp;_01_CODIGOS_Y_COSTOS_xlsm[[#This Row],[CODIGO]]</f>
        <v>MINOLI0</v>
      </c>
    </row>
    <row r="2739" spans="1:12" x14ac:dyDescent="0.35">
      <c r="A2739" t="s">
        <v>4284</v>
      </c>
      <c r="B2739" s="23" t="s">
        <v>6562</v>
      </c>
      <c r="C2739" t="s">
        <v>6653</v>
      </c>
      <c r="D2739" t="s">
        <v>6563</v>
      </c>
      <c r="E2739" s="21">
        <v>0</v>
      </c>
      <c r="L2739" s="23" t="str">
        <f>+_01_CODIGOS_Y_COSTOS_xlsm[[#This Row],[FABRICA]]&amp;_01_CODIGOS_Y_COSTOS_xlsm[[#This Row],[CODIGO]]</f>
        <v>MINOLI0</v>
      </c>
    </row>
    <row r="2740" spans="1:12" x14ac:dyDescent="0.35">
      <c r="A2740" t="s">
        <v>4284</v>
      </c>
      <c r="B2740" s="23" t="s">
        <v>6564</v>
      </c>
      <c r="C2740" t="s">
        <v>6653</v>
      </c>
      <c r="D2740" t="s">
        <v>6565</v>
      </c>
      <c r="E2740" s="21">
        <v>0</v>
      </c>
      <c r="L2740" s="23" t="str">
        <f>+_01_CODIGOS_Y_COSTOS_xlsm[[#This Row],[FABRICA]]&amp;_01_CODIGOS_Y_COSTOS_xlsm[[#This Row],[CODIGO]]</f>
        <v>MINOLI0</v>
      </c>
    </row>
    <row r="2741" spans="1:12" x14ac:dyDescent="0.35">
      <c r="A2741" t="s">
        <v>4284</v>
      </c>
      <c r="B2741" s="23" t="s">
        <v>6566</v>
      </c>
      <c r="C2741" t="s">
        <v>6653</v>
      </c>
      <c r="D2741" t="s">
        <v>6567</v>
      </c>
      <c r="E2741" s="21">
        <v>0</v>
      </c>
      <c r="L2741" s="23" t="str">
        <f>+_01_CODIGOS_Y_COSTOS_xlsm[[#This Row],[FABRICA]]&amp;_01_CODIGOS_Y_COSTOS_xlsm[[#This Row],[CODIGO]]</f>
        <v>MINOLI0</v>
      </c>
    </row>
    <row r="2742" spans="1:12" x14ac:dyDescent="0.35">
      <c r="A2742" t="s">
        <v>4284</v>
      </c>
      <c r="B2742" s="23" t="s">
        <v>6568</v>
      </c>
      <c r="C2742" t="s">
        <v>6653</v>
      </c>
      <c r="D2742" t="s">
        <v>6569</v>
      </c>
      <c r="E2742" s="21">
        <v>0</v>
      </c>
      <c r="L2742" s="23" t="str">
        <f>+_01_CODIGOS_Y_COSTOS_xlsm[[#This Row],[FABRICA]]&amp;_01_CODIGOS_Y_COSTOS_xlsm[[#This Row],[CODIGO]]</f>
        <v>MINOLI0</v>
      </c>
    </row>
    <row r="2743" spans="1:12" x14ac:dyDescent="0.35">
      <c r="A2743" t="s">
        <v>4284</v>
      </c>
      <c r="B2743" s="23" t="s">
        <v>6570</v>
      </c>
      <c r="C2743" t="s">
        <v>6653</v>
      </c>
      <c r="D2743" t="s">
        <v>6571</v>
      </c>
      <c r="E2743" s="21">
        <v>0</v>
      </c>
      <c r="L2743" s="23" t="str">
        <f>+_01_CODIGOS_Y_COSTOS_xlsm[[#This Row],[FABRICA]]&amp;_01_CODIGOS_Y_COSTOS_xlsm[[#This Row],[CODIGO]]</f>
        <v>MINOLI0</v>
      </c>
    </row>
    <row r="2744" spans="1:12" x14ac:dyDescent="0.35">
      <c r="A2744" t="s">
        <v>4284</v>
      </c>
      <c r="B2744" s="23" t="s">
        <v>6572</v>
      </c>
      <c r="C2744" t="s">
        <v>6653</v>
      </c>
      <c r="D2744" t="s">
        <v>6573</v>
      </c>
      <c r="E2744" s="21">
        <v>0</v>
      </c>
      <c r="L2744" s="23" t="str">
        <f>+_01_CODIGOS_Y_COSTOS_xlsm[[#This Row],[FABRICA]]&amp;_01_CODIGOS_Y_COSTOS_xlsm[[#This Row],[CODIGO]]</f>
        <v>MINOLI0</v>
      </c>
    </row>
    <row r="2745" spans="1:12" x14ac:dyDescent="0.35">
      <c r="A2745" t="s">
        <v>4274</v>
      </c>
      <c r="B2745" s="23" t="s">
        <v>4217</v>
      </c>
      <c r="C2745" t="s">
        <v>7703</v>
      </c>
      <c r="D2745" t="s">
        <v>4219</v>
      </c>
      <c r="E2745" s="21">
        <v>0</v>
      </c>
      <c r="L2745" s="23" t="str">
        <f>+_01_CODIGOS_Y_COSTOS_xlsm[[#This Row],[FABRICA]]&amp;_01_CODIGOS_Y_COSTOS_xlsm[[#This Row],[CODIGO]]</f>
        <v>MAXIFER6</v>
      </c>
    </row>
    <row r="2746" spans="1:12" x14ac:dyDescent="0.35">
      <c r="A2746" t="s">
        <v>4274</v>
      </c>
      <c r="B2746" s="23" t="s">
        <v>4220</v>
      </c>
      <c r="C2746" t="s">
        <v>6654</v>
      </c>
      <c r="D2746" t="s">
        <v>4221</v>
      </c>
      <c r="E2746" s="21">
        <v>0</v>
      </c>
      <c r="L2746" s="23" t="str">
        <f>+_01_CODIGOS_Y_COSTOS_xlsm[[#This Row],[FABRICA]]&amp;_01_CODIGOS_Y_COSTOS_xlsm[[#This Row],[CODIGO]]</f>
        <v>MAXIFER7</v>
      </c>
    </row>
    <row r="2747" spans="1:12" x14ac:dyDescent="0.35">
      <c r="A2747" t="s">
        <v>4274</v>
      </c>
      <c r="B2747" s="23" t="s">
        <v>4222</v>
      </c>
      <c r="C2747" t="s">
        <v>7705</v>
      </c>
      <c r="D2747" t="s">
        <v>4223</v>
      </c>
      <c r="E2747" s="21">
        <v>0</v>
      </c>
      <c r="L2747" s="23" t="str">
        <f>+_01_CODIGOS_Y_COSTOS_xlsm[[#This Row],[FABRICA]]&amp;_01_CODIGOS_Y_COSTOS_xlsm[[#This Row],[CODIGO]]</f>
        <v>MAXIFER8</v>
      </c>
    </row>
    <row r="2748" spans="1:12" x14ac:dyDescent="0.35">
      <c r="A2748" t="s">
        <v>4274</v>
      </c>
      <c r="B2748" s="23" t="s">
        <v>4224</v>
      </c>
      <c r="C2748" t="s">
        <v>7706</v>
      </c>
      <c r="D2748" t="s">
        <v>4225</v>
      </c>
      <c r="E2748" s="21">
        <v>0</v>
      </c>
      <c r="L2748" s="23" t="str">
        <f>+_01_CODIGOS_Y_COSTOS_xlsm[[#This Row],[FABRICA]]&amp;_01_CODIGOS_Y_COSTOS_xlsm[[#This Row],[CODIGO]]</f>
        <v>MAXIFER9</v>
      </c>
    </row>
    <row r="2749" spans="1:12" x14ac:dyDescent="0.35">
      <c r="A2749" t="s">
        <v>4274</v>
      </c>
      <c r="B2749" s="23" t="s">
        <v>4226</v>
      </c>
      <c r="C2749" t="s">
        <v>7708</v>
      </c>
      <c r="D2749" t="s">
        <v>4227</v>
      </c>
      <c r="E2749" s="21">
        <v>0</v>
      </c>
      <c r="L2749" s="23" t="str">
        <f>+_01_CODIGOS_Y_COSTOS_xlsm[[#This Row],[FABRICA]]&amp;_01_CODIGOS_Y_COSTOS_xlsm[[#This Row],[CODIGO]]</f>
        <v>MAXIFER10</v>
      </c>
    </row>
    <row r="2750" spans="1:12" x14ac:dyDescent="0.35">
      <c r="A2750" t="s">
        <v>4274</v>
      </c>
      <c r="B2750" s="23" t="s">
        <v>4228</v>
      </c>
      <c r="C2750" t="s">
        <v>7709</v>
      </c>
      <c r="D2750" t="s">
        <v>4229</v>
      </c>
      <c r="E2750" s="21">
        <v>0</v>
      </c>
      <c r="L2750" s="23" t="str">
        <f>+_01_CODIGOS_Y_COSTOS_xlsm[[#This Row],[FABRICA]]&amp;_01_CODIGOS_Y_COSTOS_xlsm[[#This Row],[CODIGO]]</f>
        <v>MAXIFER11</v>
      </c>
    </row>
    <row r="2751" spans="1:12" x14ac:dyDescent="0.35">
      <c r="A2751" t="s">
        <v>4274</v>
      </c>
      <c r="B2751" s="23" t="s">
        <v>4230</v>
      </c>
      <c r="C2751" t="s">
        <v>7710</v>
      </c>
      <c r="D2751" t="s">
        <v>4231</v>
      </c>
      <c r="E2751" s="21">
        <v>0</v>
      </c>
      <c r="L2751" s="23" t="str">
        <f>+_01_CODIGOS_Y_COSTOS_xlsm[[#This Row],[FABRICA]]&amp;_01_CODIGOS_Y_COSTOS_xlsm[[#This Row],[CODIGO]]</f>
        <v>MAXIFER12</v>
      </c>
    </row>
    <row r="2752" spans="1:12" x14ac:dyDescent="0.35">
      <c r="A2752" t="s">
        <v>4274</v>
      </c>
      <c r="B2752" s="23" t="s">
        <v>4232</v>
      </c>
      <c r="C2752" t="s">
        <v>7713</v>
      </c>
      <c r="D2752" t="s">
        <v>4233</v>
      </c>
      <c r="E2752" s="21">
        <v>0</v>
      </c>
      <c r="L2752" s="23" t="str">
        <f>+_01_CODIGOS_Y_COSTOS_xlsm[[#This Row],[FABRICA]]&amp;_01_CODIGOS_Y_COSTOS_xlsm[[#This Row],[CODIGO]]</f>
        <v>MAXIFER14</v>
      </c>
    </row>
    <row r="2753" spans="1:12" x14ac:dyDescent="0.35">
      <c r="A2753" t="s">
        <v>4274</v>
      </c>
      <c r="B2753" s="23" t="s">
        <v>4234</v>
      </c>
      <c r="C2753" t="s">
        <v>7715</v>
      </c>
      <c r="D2753" t="s">
        <v>4235</v>
      </c>
      <c r="E2753" s="21">
        <v>0</v>
      </c>
      <c r="L2753" s="23" t="str">
        <f>+_01_CODIGOS_Y_COSTOS_xlsm[[#This Row],[FABRICA]]&amp;_01_CODIGOS_Y_COSTOS_xlsm[[#This Row],[CODIGO]]</f>
        <v>MAXIFER16</v>
      </c>
    </row>
    <row r="2754" spans="1:12" x14ac:dyDescent="0.35">
      <c r="A2754" t="s">
        <v>4274</v>
      </c>
      <c r="B2754" s="23" t="s">
        <v>4236</v>
      </c>
      <c r="C2754" t="s">
        <v>7717</v>
      </c>
      <c r="D2754" t="s">
        <v>4237</v>
      </c>
      <c r="E2754" s="21">
        <v>0</v>
      </c>
      <c r="L2754" s="23" t="str">
        <f>+_01_CODIGOS_Y_COSTOS_xlsm[[#This Row],[FABRICA]]&amp;_01_CODIGOS_Y_COSTOS_xlsm[[#This Row],[CODIGO]]</f>
        <v>MAXIFER18</v>
      </c>
    </row>
    <row r="2755" spans="1:12" x14ac:dyDescent="0.35">
      <c r="A2755" t="s">
        <v>4274</v>
      </c>
      <c r="B2755" s="23" t="s">
        <v>4238</v>
      </c>
      <c r="C2755" t="s">
        <v>7719</v>
      </c>
      <c r="D2755" t="s">
        <v>4239</v>
      </c>
      <c r="E2755" s="21">
        <v>0</v>
      </c>
      <c r="L2755" s="23" t="str">
        <f>+_01_CODIGOS_Y_COSTOS_xlsm[[#This Row],[FABRICA]]&amp;_01_CODIGOS_Y_COSTOS_xlsm[[#This Row],[CODIGO]]</f>
        <v>MAXIFER19</v>
      </c>
    </row>
    <row r="2756" spans="1:12" x14ac:dyDescent="0.35">
      <c r="A2756" t="s">
        <v>4274</v>
      </c>
      <c r="B2756" s="23" t="s">
        <v>4240</v>
      </c>
      <c r="C2756" t="s">
        <v>7721</v>
      </c>
      <c r="D2756" t="s">
        <v>4241</v>
      </c>
      <c r="E2756" s="21">
        <v>0</v>
      </c>
      <c r="L2756" s="23" t="str">
        <f>+_01_CODIGOS_Y_COSTOS_xlsm[[#This Row],[FABRICA]]&amp;_01_CODIGOS_Y_COSTOS_xlsm[[#This Row],[CODIGO]]</f>
        <v>MAXIFER20</v>
      </c>
    </row>
    <row r="2757" spans="1:12" x14ac:dyDescent="0.35">
      <c r="A2757" t="s">
        <v>4274</v>
      </c>
      <c r="B2757" s="23" t="s">
        <v>4242</v>
      </c>
      <c r="C2757" t="s">
        <v>7723</v>
      </c>
      <c r="D2757" t="s">
        <v>4243</v>
      </c>
      <c r="E2757" s="21">
        <v>0</v>
      </c>
      <c r="L2757" s="23" t="str">
        <f>+_01_CODIGOS_Y_COSTOS_xlsm[[#This Row],[FABRICA]]&amp;_01_CODIGOS_Y_COSTOS_xlsm[[#This Row],[CODIGO]]</f>
        <v>MAXIFER22</v>
      </c>
    </row>
    <row r="2758" spans="1:12" x14ac:dyDescent="0.35">
      <c r="A2758" t="s">
        <v>4274</v>
      </c>
      <c r="B2758" s="23" t="s">
        <v>4244</v>
      </c>
      <c r="C2758" t="s">
        <v>7729</v>
      </c>
      <c r="D2758" t="s">
        <v>4245</v>
      </c>
      <c r="E2758" s="21">
        <v>0</v>
      </c>
      <c r="L2758" s="23" t="str">
        <f>+_01_CODIGOS_Y_COSTOS_xlsm[[#This Row],[FABRICA]]&amp;_01_CODIGOS_Y_COSTOS_xlsm[[#This Row],[CODIGO]]</f>
        <v>MAXIFER25</v>
      </c>
    </row>
    <row r="2759" spans="1:12" x14ac:dyDescent="0.35">
      <c r="A2759" t="s">
        <v>4274</v>
      </c>
      <c r="B2759" s="23" t="s">
        <v>4246</v>
      </c>
      <c r="C2759" t="s">
        <v>7734</v>
      </c>
      <c r="D2759" t="s">
        <v>4247</v>
      </c>
      <c r="E2759" s="21">
        <v>0</v>
      </c>
      <c r="L2759" s="23" t="str">
        <f>+_01_CODIGOS_Y_COSTOS_xlsm[[#This Row],[FABRICA]]&amp;_01_CODIGOS_Y_COSTOS_xlsm[[#This Row],[CODIGO]]</f>
        <v>MAXIFER28</v>
      </c>
    </row>
    <row r="2760" spans="1:12" x14ac:dyDescent="0.35">
      <c r="A2760" t="s">
        <v>4274</v>
      </c>
      <c r="B2760" s="23" t="s">
        <v>4248</v>
      </c>
      <c r="C2760" t="s">
        <v>7736</v>
      </c>
      <c r="D2760" t="s">
        <v>4249</v>
      </c>
      <c r="E2760" s="21">
        <v>0</v>
      </c>
      <c r="L2760" s="23" t="str">
        <f>+_01_CODIGOS_Y_COSTOS_xlsm[[#This Row],[FABRICA]]&amp;_01_CODIGOS_Y_COSTOS_xlsm[[#This Row],[CODIGO]]</f>
        <v>MAXIFER30</v>
      </c>
    </row>
    <row r="2761" spans="1:12" x14ac:dyDescent="0.35">
      <c r="A2761" t="s">
        <v>4274</v>
      </c>
      <c r="B2761" s="23" t="s">
        <v>4250</v>
      </c>
      <c r="C2761" t="s">
        <v>7740</v>
      </c>
      <c r="D2761" t="s">
        <v>4251</v>
      </c>
      <c r="E2761" s="21">
        <v>0</v>
      </c>
      <c r="L2761" s="23" t="str">
        <f>+_01_CODIGOS_Y_COSTOS_xlsm[[#This Row],[FABRICA]]&amp;_01_CODIGOS_Y_COSTOS_xlsm[[#This Row],[CODIGO]]</f>
        <v>MAXIFER32</v>
      </c>
    </row>
    <row r="2762" spans="1:12" x14ac:dyDescent="0.35">
      <c r="A2762" t="s">
        <v>4274</v>
      </c>
      <c r="B2762" s="23" t="s">
        <v>4252</v>
      </c>
      <c r="C2762" t="s">
        <v>7766</v>
      </c>
      <c r="D2762" t="s">
        <v>4253</v>
      </c>
      <c r="E2762" s="21">
        <v>0</v>
      </c>
      <c r="L2762" s="23" t="str">
        <f>+_01_CODIGOS_Y_COSTOS_xlsm[[#This Row],[FABRICA]]&amp;_01_CODIGOS_Y_COSTOS_xlsm[[#This Row],[CODIGO]]</f>
        <v>MAXIFER35</v>
      </c>
    </row>
    <row r="2763" spans="1:12" x14ac:dyDescent="0.35">
      <c r="A2763" t="s">
        <v>4274</v>
      </c>
      <c r="B2763" s="23" t="s">
        <v>4254</v>
      </c>
      <c r="C2763" t="s">
        <v>7703</v>
      </c>
      <c r="D2763" t="s">
        <v>4219</v>
      </c>
      <c r="E2763" s="21">
        <v>0</v>
      </c>
      <c r="L2763" s="23" t="str">
        <f>+_01_CODIGOS_Y_COSTOS_xlsm[[#This Row],[FABRICA]]&amp;_01_CODIGOS_Y_COSTOS_xlsm[[#This Row],[CODIGO]]</f>
        <v>MAXIFER6</v>
      </c>
    </row>
    <row r="2764" spans="1:12" x14ac:dyDescent="0.35">
      <c r="A2764" t="s">
        <v>4274</v>
      </c>
      <c r="B2764" s="23" t="s">
        <v>4256</v>
      </c>
      <c r="C2764" t="s">
        <v>6654</v>
      </c>
      <c r="D2764" t="s">
        <v>4221</v>
      </c>
      <c r="E2764" s="21">
        <v>0</v>
      </c>
      <c r="L2764" s="23" t="str">
        <f>+_01_CODIGOS_Y_COSTOS_xlsm[[#This Row],[FABRICA]]&amp;_01_CODIGOS_Y_COSTOS_xlsm[[#This Row],[CODIGO]]</f>
        <v>MAXIFER7</v>
      </c>
    </row>
    <row r="2765" spans="1:12" x14ac:dyDescent="0.35">
      <c r="A2765" t="s">
        <v>4274</v>
      </c>
      <c r="B2765" s="23" t="s">
        <v>4257</v>
      </c>
      <c r="C2765" t="s">
        <v>7705</v>
      </c>
      <c r="D2765" t="s">
        <v>4223</v>
      </c>
      <c r="E2765" s="21">
        <v>0</v>
      </c>
      <c r="L2765" s="23" t="str">
        <f>+_01_CODIGOS_Y_COSTOS_xlsm[[#This Row],[FABRICA]]&amp;_01_CODIGOS_Y_COSTOS_xlsm[[#This Row],[CODIGO]]</f>
        <v>MAXIFER8</v>
      </c>
    </row>
    <row r="2766" spans="1:12" x14ac:dyDescent="0.35">
      <c r="A2766" t="s">
        <v>4274</v>
      </c>
      <c r="B2766" s="23" t="s">
        <v>4258</v>
      </c>
      <c r="C2766" t="s">
        <v>7706</v>
      </c>
      <c r="D2766" t="s">
        <v>4225</v>
      </c>
      <c r="E2766" s="21">
        <v>0</v>
      </c>
      <c r="L2766" s="23" t="str">
        <f>+_01_CODIGOS_Y_COSTOS_xlsm[[#This Row],[FABRICA]]&amp;_01_CODIGOS_Y_COSTOS_xlsm[[#This Row],[CODIGO]]</f>
        <v>MAXIFER9</v>
      </c>
    </row>
    <row r="2767" spans="1:12" x14ac:dyDescent="0.35">
      <c r="A2767" t="s">
        <v>4274</v>
      </c>
      <c r="B2767" s="23" t="s">
        <v>4259</v>
      </c>
      <c r="C2767" t="s">
        <v>7708</v>
      </c>
      <c r="D2767" t="s">
        <v>4227</v>
      </c>
      <c r="E2767" s="21">
        <v>0</v>
      </c>
      <c r="L2767" s="23" t="str">
        <f>+_01_CODIGOS_Y_COSTOS_xlsm[[#This Row],[FABRICA]]&amp;_01_CODIGOS_Y_COSTOS_xlsm[[#This Row],[CODIGO]]</f>
        <v>MAXIFER10</v>
      </c>
    </row>
    <row r="2768" spans="1:12" x14ac:dyDescent="0.35">
      <c r="A2768" t="s">
        <v>4274</v>
      </c>
      <c r="B2768" s="23" t="s">
        <v>4260</v>
      </c>
      <c r="C2768" t="s">
        <v>7709</v>
      </c>
      <c r="D2768" t="s">
        <v>4229</v>
      </c>
      <c r="E2768" s="21">
        <v>0</v>
      </c>
      <c r="L2768" s="23" t="str">
        <f>+_01_CODIGOS_Y_COSTOS_xlsm[[#This Row],[FABRICA]]&amp;_01_CODIGOS_Y_COSTOS_xlsm[[#This Row],[CODIGO]]</f>
        <v>MAXIFER11</v>
      </c>
    </row>
    <row r="2769" spans="1:12" x14ac:dyDescent="0.35">
      <c r="A2769" t="s">
        <v>4274</v>
      </c>
      <c r="B2769" s="23" t="s">
        <v>4261</v>
      </c>
      <c r="C2769" t="s">
        <v>7710</v>
      </c>
      <c r="D2769" t="s">
        <v>4231</v>
      </c>
      <c r="E2769" s="21">
        <v>0</v>
      </c>
      <c r="L2769" s="23" t="str">
        <f>+_01_CODIGOS_Y_COSTOS_xlsm[[#This Row],[FABRICA]]&amp;_01_CODIGOS_Y_COSTOS_xlsm[[#This Row],[CODIGO]]</f>
        <v>MAXIFER12</v>
      </c>
    </row>
    <row r="2770" spans="1:12" x14ac:dyDescent="0.35">
      <c r="A2770" t="s">
        <v>4274</v>
      </c>
      <c r="B2770" s="23" t="s">
        <v>4262</v>
      </c>
      <c r="C2770" t="s">
        <v>7713</v>
      </c>
      <c r="D2770" t="s">
        <v>4233</v>
      </c>
      <c r="E2770" s="21">
        <v>0</v>
      </c>
      <c r="L2770" s="23" t="str">
        <f>+_01_CODIGOS_Y_COSTOS_xlsm[[#This Row],[FABRICA]]&amp;_01_CODIGOS_Y_COSTOS_xlsm[[#This Row],[CODIGO]]</f>
        <v>MAXIFER14</v>
      </c>
    </row>
    <row r="2771" spans="1:12" x14ac:dyDescent="0.35">
      <c r="A2771" t="s">
        <v>4274</v>
      </c>
      <c r="B2771" s="23" t="s">
        <v>4263</v>
      </c>
      <c r="C2771" t="s">
        <v>7715</v>
      </c>
      <c r="D2771" t="s">
        <v>4235</v>
      </c>
      <c r="E2771" s="21">
        <v>0</v>
      </c>
      <c r="L2771" s="23" t="str">
        <f>+_01_CODIGOS_Y_COSTOS_xlsm[[#This Row],[FABRICA]]&amp;_01_CODIGOS_Y_COSTOS_xlsm[[#This Row],[CODIGO]]</f>
        <v>MAXIFER16</v>
      </c>
    </row>
    <row r="2772" spans="1:12" x14ac:dyDescent="0.35">
      <c r="A2772" t="s">
        <v>4274</v>
      </c>
      <c r="B2772" s="23" t="s">
        <v>4264</v>
      </c>
      <c r="C2772" t="s">
        <v>7717</v>
      </c>
      <c r="D2772" t="s">
        <v>4237</v>
      </c>
      <c r="E2772" s="21">
        <v>0</v>
      </c>
      <c r="L2772" s="23" t="str">
        <f>+_01_CODIGOS_Y_COSTOS_xlsm[[#This Row],[FABRICA]]&amp;_01_CODIGOS_Y_COSTOS_xlsm[[#This Row],[CODIGO]]</f>
        <v>MAXIFER18</v>
      </c>
    </row>
    <row r="2773" spans="1:12" x14ac:dyDescent="0.35">
      <c r="A2773" t="s">
        <v>4274</v>
      </c>
      <c r="B2773" s="23" t="s">
        <v>4265</v>
      </c>
      <c r="C2773" t="s">
        <v>7719</v>
      </c>
      <c r="D2773" t="s">
        <v>4239</v>
      </c>
      <c r="E2773" s="21">
        <v>0</v>
      </c>
      <c r="L2773" s="23" t="str">
        <f>+_01_CODIGOS_Y_COSTOS_xlsm[[#This Row],[FABRICA]]&amp;_01_CODIGOS_Y_COSTOS_xlsm[[#This Row],[CODIGO]]</f>
        <v>MAXIFER19</v>
      </c>
    </row>
    <row r="2774" spans="1:12" x14ac:dyDescent="0.35">
      <c r="A2774" t="s">
        <v>4274</v>
      </c>
      <c r="B2774" s="23" t="s">
        <v>4266</v>
      </c>
      <c r="C2774" t="s">
        <v>7721</v>
      </c>
      <c r="D2774" t="s">
        <v>4241</v>
      </c>
      <c r="E2774" s="21">
        <v>0</v>
      </c>
      <c r="L2774" s="23" t="str">
        <f>+_01_CODIGOS_Y_COSTOS_xlsm[[#This Row],[FABRICA]]&amp;_01_CODIGOS_Y_COSTOS_xlsm[[#This Row],[CODIGO]]</f>
        <v>MAXIFER20</v>
      </c>
    </row>
    <row r="2775" spans="1:12" x14ac:dyDescent="0.35">
      <c r="A2775" t="s">
        <v>4274</v>
      </c>
      <c r="B2775" s="23" t="s">
        <v>4267</v>
      </c>
      <c r="C2775" t="s">
        <v>7723</v>
      </c>
      <c r="D2775" t="s">
        <v>4243</v>
      </c>
      <c r="E2775" s="21">
        <v>0</v>
      </c>
      <c r="L2775" s="23" t="str">
        <f>+_01_CODIGOS_Y_COSTOS_xlsm[[#This Row],[FABRICA]]&amp;_01_CODIGOS_Y_COSTOS_xlsm[[#This Row],[CODIGO]]</f>
        <v>MAXIFER22</v>
      </c>
    </row>
    <row r="2776" spans="1:12" x14ac:dyDescent="0.35">
      <c r="A2776" t="s">
        <v>4274</v>
      </c>
      <c r="B2776" s="23" t="s">
        <v>4268</v>
      </c>
      <c r="C2776" t="s">
        <v>7729</v>
      </c>
      <c r="D2776" t="s">
        <v>4245</v>
      </c>
      <c r="E2776" s="21">
        <v>0</v>
      </c>
      <c r="L2776" s="23" t="str">
        <f>+_01_CODIGOS_Y_COSTOS_xlsm[[#This Row],[FABRICA]]&amp;_01_CODIGOS_Y_COSTOS_xlsm[[#This Row],[CODIGO]]</f>
        <v>MAXIFER25</v>
      </c>
    </row>
    <row r="2777" spans="1:12" x14ac:dyDescent="0.35">
      <c r="A2777" t="s">
        <v>4274</v>
      </c>
      <c r="B2777" s="23" t="s">
        <v>4269</v>
      </c>
      <c r="C2777" t="s">
        <v>7734</v>
      </c>
      <c r="D2777" t="s">
        <v>4247</v>
      </c>
      <c r="E2777" s="21">
        <v>0</v>
      </c>
      <c r="L2777" s="23" t="str">
        <f>+_01_CODIGOS_Y_COSTOS_xlsm[[#This Row],[FABRICA]]&amp;_01_CODIGOS_Y_COSTOS_xlsm[[#This Row],[CODIGO]]</f>
        <v>MAXIFER28</v>
      </c>
    </row>
    <row r="2778" spans="1:12" x14ac:dyDescent="0.35">
      <c r="A2778" t="s">
        <v>4274</v>
      </c>
      <c r="B2778" s="23" t="s">
        <v>4270</v>
      </c>
      <c r="C2778" t="s">
        <v>7736</v>
      </c>
      <c r="D2778" t="s">
        <v>4249</v>
      </c>
      <c r="E2778" s="21">
        <v>0</v>
      </c>
      <c r="L2778" s="23" t="str">
        <f>+_01_CODIGOS_Y_COSTOS_xlsm[[#This Row],[FABRICA]]&amp;_01_CODIGOS_Y_COSTOS_xlsm[[#This Row],[CODIGO]]</f>
        <v>MAXIFER30</v>
      </c>
    </row>
    <row r="2779" spans="1:12" x14ac:dyDescent="0.35">
      <c r="A2779" t="s">
        <v>4274</v>
      </c>
      <c r="B2779" s="23" t="s">
        <v>4271</v>
      </c>
      <c r="C2779" t="s">
        <v>7740</v>
      </c>
      <c r="D2779" t="s">
        <v>4251</v>
      </c>
      <c r="E2779" s="21">
        <v>0</v>
      </c>
      <c r="L2779" s="23" t="str">
        <f>+_01_CODIGOS_Y_COSTOS_xlsm[[#This Row],[FABRICA]]&amp;_01_CODIGOS_Y_COSTOS_xlsm[[#This Row],[CODIGO]]</f>
        <v>MAXIFER32</v>
      </c>
    </row>
    <row r="2780" spans="1:12" x14ac:dyDescent="0.35">
      <c r="A2780" t="s">
        <v>4274</v>
      </c>
      <c r="B2780" s="23" t="s">
        <v>4272</v>
      </c>
      <c r="C2780" t="s">
        <v>7766</v>
      </c>
      <c r="D2780" t="s">
        <v>4253</v>
      </c>
      <c r="E2780" s="21">
        <v>0</v>
      </c>
      <c r="L2780" s="23" t="str">
        <f>+_01_CODIGOS_Y_COSTOS_xlsm[[#This Row],[FABRICA]]&amp;_01_CODIGOS_Y_COSTOS_xlsm[[#This Row],[CODIGO]]</f>
        <v>MAXIFER35</v>
      </c>
    </row>
    <row r="2781" spans="1:12" x14ac:dyDescent="0.35">
      <c r="A2781" t="s">
        <v>3211</v>
      </c>
      <c r="B2781" s="23" t="s">
        <v>6574</v>
      </c>
      <c r="C2781" t="s">
        <v>6653</v>
      </c>
      <c r="D2781" t="s">
        <v>6575</v>
      </c>
      <c r="E2781" s="21">
        <v>0</v>
      </c>
      <c r="L2781" s="23" t="str">
        <f>+_01_CODIGOS_Y_COSTOS_xlsm[[#This Row],[FABRICA]]&amp;_01_CODIGOS_Y_COSTOS_xlsm[[#This Row],[CODIGO]]</f>
        <v>VARIOS0</v>
      </c>
    </row>
    <row r="2782" spans="1:12" x14ac:dyDescent="0.35">
      <c r="A2782" t="s">
        <v>3211</v>
      </c>
      <c r="B2782" s="23" t="s">
        <v>6576</v>
      </c>
      <c r="C2782" t="s">
        <v>6653</v>
      </c>
      <c r="D2782" t="s">
        <v>6575</v>
      </c>
      <c r="E2782" s="21">
        <v>0</v>
      </c>
      <c r="L2782" s="23" t="str">
        <f>+_01_CODIGOS_Y_COSTOS_xlsm[[#This Row],[FABRICA]]&amp;_01_CODIGOS_Y_COSTOS_xlsm[[#This Row],[CODIGO]]</f>
        <v>VARIOS0</v>
      </c>
    </row>
    <row r="2783" spans="1:12" x14ac:dyDescent="0.35">
      <c r="A2783" t="s">
        <v>3211</v>
      </c>
      <c r="B2783" s="23" t="s">
        <v>6577</v>
      </c>
      <c r="C2783" t="s">
        <v>6653</v>
      </c>
      <c r="D2783" t="s">
        <v>6575</v>
      </c>
      <c r="E2783" s="21">
        <v>0</v>
      </c>
      <c r="L2783" s="23" t="str">
        <f>+_01_CODIGOS_Y_COSTOS_xlsm[[#This Row],[FABRICA]]&amp;_01_CODIGOS_Y_COSTOS_xlsm[[#This Row],[CODIGO]]</f>
        <v>VARIOS0</v>
      </c>
    </row>
    <row r="2784" spans="1:12" x14ac:dyDescent="0.35">
      <c r="A2784" t="s">
        <v>3211</v>
      </c>
      <c r="B2784" s="23" t="s">
        <v>6578</v>
      </c>
      <c r="C2784" t="s">
        <v>6653</v>
      </c>
      <c r="D2784" t="s">
        <v>6575</v>
      </c>
      <c r="E2784" s="21">
        <v>0</v>
      </c>
      <c r="L2784" s="23" t="str">
        <f>+_01_CODIGOS_Y_COSTOS_xlsm[[#This Row],[FABRICA]]&amp;_01_CODIGOS_Y_COSTOS_xlsm[[#This Row],[CODIGO]]</f>
        <v>VARIOS0</v>
      </c>
    </row>
    <row r="2785" spans="1:12" x14ac:dyDescent="0.35">
      <c r="A2785" t="s">
        <v>3211</v>
      </c>
      <c r="B2785" s="23" t="s">
        <v>6579</v>
      </c>
      <c r="C2785" t="s">
        <v>6653</v>
      </c>
      <c r="D2785" t="s">
        <v>6575</v>
      </c>
      <c r="E2785" s="21">
        <v>0</v>
      </c>
      <c r="L2785" s="23" t="str">
        <f>+_01_CODIGOS_Y_COSTOS_xlsm[[#This Row],[FABRICA]]&amp;_01_CODIGOS_Y_COSTOS_xlsm[[#This Row],[CODIGO]]</f>
        <v>VARIOS0</v>
      </c>
    </row>
    <row r="2786" spans="1:12" x14ac:dyDescent="0.35">
      <c r="A2786" t="s">
        <v>3211</v>
      </c>
      <c r="B2786" s="23" t="s">
        <v>6580</v>
      </c>
      <c r="C2786" t="s">
        <v>6653</v>
      </c>
      <c r="D2786" t="s">
        <v>6581</v>
      </c>
      <c r="E2786" s="21">
        <v>0</v>
      </c>
      <c r="L2786" s="23" t="str">
        <f>+_01_CODIGOS_Y_COSTOS_xlsm[[#This Row],[FABRICA]]&amp;_01_CODIGOS_Y_COSTOS_xlsm[[#This Row],[CODIGO]]</f>
        <v>VARIOS0</v>
      </c>
    </row>
    <row r="2787" spans="1:12" x14ac:dyDescent="0.35">
      <c r="A2787" t="s">
        <v>3211</v>
      </c>
      <c r="B2787" s="23" t="s">
        <v>6582</v>
      </c>
      <c r="C2787" t="s">
        <v>6653</v>
      </c>
      <c r="D2787" t="s">
        <v>6583</v>
      </c>
      <c r="E2787" s="21">
        <v>0</v>
      </c>
      <c r="L2787" s="23" t="str">
        <f>+_01_CODIGOS_Y_COSTOS_xlsm[[#This Row],[FABRICA]]&amp;_01_CODIGOS_Y_COSTOS_xlsm[[#This Row],[CODIGO]]</f>
        <v>VARIOS0</v>
      </c>
    </row>
    <row r="2788" spans="1:12" x14ac:dyDescent="0.35">
      <c r="A2788" t="s">
        <v>3211</v>
      </c>
      <c r="B2788" s="23" t="s">
        <v>6584</v>
      </c>
      <c r="C2788" t="s">
        <v>6653</v>
      </c>
      <c r="D2788" t="s">
        <v>6583</v>
      </c>
      <c r="E2788" s="21">
        <v>0</v>
      </c>
      <c r="L2788" s="23" t="str">
        <f>+_01_CODIGOS_Y_COSTOS_xlsm[[#This Row],[FABRICA]]&amp;_01_CODIGOS_Y_COSTOS_xlsm[[#This Row],[CODIGO]]</f>
        <v>VARIOS0</v>
      </c>
    </row>
    <row r="2789" spans="1:12" x14ac:dyDescent="0.35">
      <c r="A2789" t="s">
        <v>3211</v>
      </c>
      <c r="B2789" s="23" t="s">
        <v>6585</v>
      </c>
      <c r="C2789" t="s">
        <v>6653</v>
      </c>
      <c r="D2789" t="s">
        <v>6583</v>
      </c>
      <c r="E2789" s="21">
        <v>0</v>
      </c>
      <c r="L2789" s="23" t="str">
        <f>+_01_CODIGOS_Y_COSTOS_xlsm[[#This Row],[FABRICA]]&amp;_01_CODIGOS_Y_COSTOS_xlsm[[#This Row],[CODIGO]]</f>
        <v>VARIOS0</v>
      </c>
    </row>
    <row r="2790" spans="1:12" x14ac:dyDescent="0.35">
      <c r="A2790" t="s">
        <v>3211</v>
      </c>
      <c r="B2790" s="23" t="s">
        <v>6586</v>
      </c>
      <c r="C2790" t="s">
        <v>6653</v>
      </c>
      <c r="D2790" t="s">
        <v>6583</v>
      </c>
      <c r="E2790" s="21">
        <v>0</v>
      </c>
      <c r="L2790" s="23" t="str">
        <f>+_01_CODIGOS_Y_COSTOS_xlsm[[#This Row],[FABRICA]]&amp;_01_CODIGOS_Y_COSTOS_xlsm[[#This Row],[CODIGO]]</f>
        <v>VARIOS0</v>
      </c>
    </row>
    <row r="2791" spans="1:12" x14ac:dyDescent="0.35">
      <c r="A2791" t="s">
        <v>3211</v>
      </c>
      <c r="B2791" s="23" t="s">
        <v>6587</v>
      </c>
      <c r="C2791" t="s">
        <v>6653</v>
      </c>
      <c r="D2791" t="s">
        <v>6583</v>
      </c>
      <c r="E2791" s="21">
        <v>0</v>
      </c>
      <c r="L2791" s="23" t="str">
        <f>+_01_CODIGOS_Y_COSTOS_xlsm[[#This Row],[FABRICA]]&amp;_01_CODIGOS_Y_COSTOS_xlsm[[#This Row],[CODIGO]]</f>
        <v>VARIOS0</v>
      </c>
    </row>
    <row r="2792" spans="1:12" x14ac:dyDescent="0.35">
      <c r="A2792" t="s">
        <v>3211</v>
      </c>
      <c r="B2792" s="23" t="s">
        <v>6588</v>
      </c>
      <c r="C2792" t="s">
        <v>6653</v>
      </c>
      <c r="D2792" t="s">
        <v>6581</v>
      </c>
      <c r="E2792" s="21">
        <v>0</v>
      </c>
      <c r="L2792" s="23" t="str">
        <f>+_01_CODIGOS_Y_COSTOS_xlsm[[#This Row],[FABRICA]]&amp;_01_CODIGOS_Y_COSTOS_xlsm[[#This Row],[CODIGO]]</f>
        <v>VARIOS0</v>
      </c>
    </row>
    <row r="2793" spans="1:12" x14ac:dyDescent="0.35">
      <c r="A2793" t="s">
        <v>3211</v>
      </c>
      <c r="B2793" s="23" t="s">
        <v>6589</v>
      </c>
      <c r="C2793" t="s">
        <v>6653</v>
      </c>
      <c r="D2793" t="s">
        <v>6583</v>
      </c>
      <c r="E2793" s="21">
        <v>0</v>
      </c>
      <c r="L2793" s="23" t="str">
        <f>+_01_CODIGOS_Y_COSTOS_xlsm[[#This Row],[FABRICA]]&amp;_01_CODIGOS_Y_COSTOS_xlsm[[#This Row],[CODIGO]]</f>
        <v>VARIOS0</v>
      </c>
    </row>
    <row r="2794" spans="1:12" x14ac:dyDescent="0.35">
      <c r="A2794" t="s">
        <v>3211</v>
      </c>
      <c r="B2794" s="23" t="s">
        <v>6590</v>
      </c>
      <c r="C2794" t="s">
        <v>6653</v>
      </c>
      <c r="D2794" t="s">
        <v>6575</v>
      </c>
      <c r="E2794" s="21">
        <v>0</v>
      </c>
      <c r="L2794" s="23" t="str">
        <f>+_01_CODIGOS_Y_COSTOS_xlsm[[#This Row],[FABRICA]]&amp;_01_CODIGOS_Y_COSTOS_xlsm[[#This Row],[CODIGO]]</f>
        <v>VARIOS0</v>
      </c>
    </row>
    <row r="2795" spans="1:12" x14ac:dyDescent="0.35">
      <c r="A2795" t="s">
        <v>3211</v>
      </c>
      <c r="B2795" s="23" t="s">
        <v>6591</v>
      </c>
      <c r="C2795" t="s">
        <v>6653</v>
      </c>
      <c r="D2795" t="s">
        <v>6583</v>
      </c>
      <c r="E2795" s="21">
        <v>0</v>
      </c>
      <c r="L2795" s="23" t="str">
        <f>+_01_CODIGOS_Y_COSTOS_xlsm[[#This Row],[FABRICA]]&amp;_01_CODIGOS_Y_COSTOS_xlsm[[#This Row],[CODIGO]]</f>
        <v>VARIOS0</v>
      </c>
    </row>
    <row r="2796" spans="1:12" x14ac:dyDescent="0.35">
      <c r="A2796" t="s">
        <v>3211</v>
      </c>
      <c r="B2796" s="23" t="s">
        <v>6592</v>
      </c>
      <c r="C2796" t="s">
        <v>6653</v>
      </c>
      <c r="D2796" t="s">
        <v>6583</v>
      </c>
      <c r="E2796" s="21">
        <v>0</v>
      </c>
      <c r="L2796" s="23" t="str">
        <f>+_01_CODIGOS_Y_COSTOS_xlsm[[#This Row],[FABRICA]]&amp;_01_CODIGOS_Y_COSTOS_xlsm[[#This Row],[CODIGO]]</f>
        <v>VARIOS0</v>
      </c>
    </row>
    <row r="2797" spans="1:12" x14ac:dyDescent="0.35">
      <c r="A2797" t="s">
        <v>3211</v>
      </c>
      <c r="B2797" s="23" t="s">
        <v>6593</v>
      </c>
      <c r="C2797" t="s">
        <v>6653</v>
      </c>
      <c r="D2797" t="s">
        <v>6583</v>
      </c>
      <c r="E2797" s="21">
        <v>0</v>
      </c>
      <c r="L2797" s="23" t="str">
        <f>+_01_CODIGOS_Y_COSTOS_xlsm[[#This Row],[FABRICA]]&amp;_01_CODIGOS_Y_COSTOS_xlsm[[#This Row],[CODIGO]]</f>
        <v>VARIOS0</v>
      </c>
    </row>
    <row r="2798" spans="1:12" x14ac:dyDescent="0.35">
      <c r="A2798" t="s">
        <v>3211</v>
      </c>
      <c r="B2798" s="23" t="s">
        <v>6594</v>
      </c>
      <c r="C2798" t="s">
        <v>6653</v>
      </c>
      <c r="D2798" t="s">
        <v>6575</v>
      </c>
      <c r="E2798" s="21">
        <v>0</v>
      </c>
      <c r="L2798" s="23" t="str">
        <f>+_01_CODIGOS_Y_COSTOS_xlsm[[#This Row],[FABRICA]]&amp;_01_CODIGOS_Y_COSTOS_xlsm[[#This Row],[CODIGO]]</f>
        <v>VARIOS0</v>
      </c>
    </row>
    <row r="2799" spans="1:12" x14ac:dyDescent="0.35">
      <c r="A2799" t="s">
        <v>3211</v>
      </c>
      <c r="B2799" s="23" t="s">
        <v>6595</v>
      </c>
      <c r="C2799" t="s">
        <v>6653</v>
      </c>
      <c r="D2799" t="s">
        <v>6583</v>
      </c>
      <c r="E2799" s="21">
        <v>0</v>
      </c>
      <c r="L2799" s="23" t="str">
        <f>+_01_CODIGOS_Y_COSTOS_xlsm[[#This Row],[FABRICA]]&amp;_01_CODIGOS_Y_COSTOS_xlsm[[#This Row],[CODIGO]]</f>
        <v>VARIOS0</v>
      </c>
    </row>
    <row r="2800" spans="1:12" x14ac:dyDescent="0.35">
      <c r="A2800" t="s">
        <v>3211</v>
      </c>
      <c r="B2800" s="23" t="s">
        <v>6596</v>
      </c>
      <c r="C2800" t="s">
        <v>6653</v>
      </c>
      <c r="D2800" t="s">
        <v>6583</v>
      </c>
      <c r="E2800" s="21">
        <v>0</v>
      </c>
      <c r="L2800" s="23" t="str">
        <f>+_01_CODIGOS_Y_COSTOS_xlsm[[#This Row],[FABRICA]]&amp;_01_CODIGOS_Y_COSTOS_xlsm[[#This Row],[CODIGO]]</f>
        <v>VARIOS0</v>
      </c>
    </row>
    <row r="2801" spans="1:12" x14ac:dyDescent="0.35">
      <c r="A2801" t="s">
        <v>3211</v>
      </c>
      <c r="B2801" s="23" t="s">
        <v>6597</v>
      </c>
      <c r="C2801" t="s">
        <v>6653</v>
      </c>
      <c r="D2801" t="s">
        <v>6583</v>
      </c>
      <c r="E2801" s="21">
        <v>0</v>
      </c>
      <c r="L2801" s="23" t="str">
        <f>+_01_CODIGOS_Y_COSTOS_xlsm[[#This Row],[FABRICA]]&amp;_01_CODIGOS_Y_COSTOS_xlsm[[#This Row],[CODIGO]]</f>
        <v>VARIOS0</v>
      </c>
    </row>
    <row r="2802" spans="1:12" x14ac:dyDescent="0.35">
      <c r="A2802" t="s">
        <v>3211</v>
      </c>
      <c r="B2802" s="23" t="s">
        <v>6598</v>
      </c>
      <c r="C2802" t="s">
        <v>6653</v>
      </c>
      <c r="D2802" t="s">
        <v>6575</v>
      </c>
      <c r="E2802" s="21">
        <v>0</v>
      </c>
      <c r="L2802" s="23" t="str">
        <f>+_01_CODIGOS_Y_COSTOS_xlsm[[#This Row],[FABRICA]]&amp;_01_CODIGOS_Y_COSTOS_xlsm[[#This Row],[CODIGO]]</f>
        <v>VARIOS0</v>
      </c>
    </row>
    <row r="2803" spans="1:12" x14ac:dyDescent="0.35">
      <c r="A2803" t="s">
        <v>3211</v>
      </c>
      <c r="B2803" s="23" t="s">
        <v>6599</v>
      </c>
      <c r="C2803" t="s">
        <v>6653</v>
      </c>
      <c r="D2803" t="s">
        <v>6575</v>
      </c>
      <c r="E2803" s="21">
        <v>0</v>
      </c>
      <c r="L2803" s="23" t="str">
        <f>+_01_CODIGOS_Y_COSTOS_xlsm[[#This Row],[FABRICA]]&amp;_01_CODIGOS_Y_COSTOS_xlsm[[#This Row],[CODIGO]]</f>
        <v>VARIOS0</v>
      </c>
    </row>
    <row r="2804" spans="1:12" x14ac:dyDescent="0.35">
      <c r="A2804" t="s">
        <v>3211</v>
      </c>
      <c r="B2804" s="23" t="s">
        <v>6600</v>
      </c>
      <c r="C2804" t="s">
        <v>6653</v>
      </c>
      <c r="D2804" t="s">
        <v>6575</v>
      </c>
      <c r="E2804" s="21">
        <v>0</v>
      </c>
      <c r="L2804" s="23" t="str">
        <f>+_01_CODIGOS_Y_COSTOS_xlsm[[#This Row],[FABRICA]]&amp;_01_CODIGOS_Y_COSTOS_xlsm[[#This Row],[CODIGO]]</f>
        <v>VARIOS0</v>
      </c>
    </row>
    <row r="2805" spans="1:12" x14ac:dyDescent="0.35">
      <c r="A2805" t="s">
        <v>3211</v>
      </c>
      <c r="B2805" s="23" t="s">
        <v>6601</v>
      </c>
      <c r="C2805" t="s">
        <v>6653</v>
      </c>
      <c r="D2805" t="s">
        <v>6575</v>
      </c>
      <c r="E2805" s="21">
        <v>0</v>
      </c>
      <c r="L2805" s="23" t="str">
        <f>+_01_CODIGOS_Y_COSTOS_xlsm[[#This Row],[FABRICA]]&amp;_01_CODIGOS_Y_COSTOS_xlsm[[#This Row],[CODIGO]]</f>
        <v>VARIOS0</v>
      </c>
    </row>
    <row r="2806" spans="1:12" x14ac:dyDescent="0.35">
      <c r="A2806" t="s">
        <v>3211</v>
      </c>
      <c r="B2806" s="23" t="s">
        <v>6602</v>
      </c>
      <c r="C2806" t="s">
        <v>6653</v>
      </c>
      <c r="D2806" t="s">
        <v>6575</v>
      </c>
      <c r="E2806" s="21">
        <v>0</v>
      </c>
      <c r="L2806" s="23" t="str">
        <f>+_01_CODIGOS_Y_COSTOS_xlsm[[#This Row],[FABRICA]]&amp;_01_CODIGOS_Y_COSTOS_xlsm[[#This Row],[CODIGO]]</f>
        <v>VARIOS0</v>
      </c>
    </row>
    <row r="2807" spans="1:12" x14ac:dyDescent="0.35">
      <c r="A2807" t="s">
        <v>3211</v>
      </c>
      <c r="B2807" s="23" t="s">
        <v>6603</v>
      </c>
      <c r="C2807" t="s">
        <v>6653</v>
      </c>
      <c r="D2807" t="s">
        <v>6575</v>
      </c>
      <c r="E2807" s="21">
        <v>0</v>
      </c>
      <c r="L2807" s="23" t="str">
        <f>+_01_CODIGOS_Y_COSTOS_xlsm[[#This Row],[FABRICA]]&amp;_01_CODIGOS_Y_COSTOS_xlsm[[#This Row],[CODIGO]]</f>
        <v>VARIOS0</v>
      </c>
    </row>
    <row r="2808" spans="1:12" x14ac:dyDescent="0.35">
      <c r="A2808" t="s">
        <v>3211</v>
      </c>
      <c r="B2808" s="23" t="s">
        <v>6604</v>
      </c>
      <c r="C2808" t="s">
        <v>6653</v>
      </c>
      <c r="D2808" t="s">
        <v>6583</v>
      </c>
      <c r="E2808" s="21">
        <v>0</v>
      </c>
      <c r="L2808" s="23" t="str">
        <f>+_01_CODIGOS_Y_COSTOS_xlsm[[#This Row],[FABRICA]]&amp;_01_CODIGOS_Y_COSTOS_xlsm[[#This Row],[CODIGO]]</f>
        <v>VARIOS0</v>
      </c>
    </row>
    <row r="2809" spans="1:12" x14ac:dyDescent="0.35">
      <c r="A2809" t="s">
        <v>3211</v>
      </c>
      <c r="B2809" s="23" t="s">
        <v>6605</v>
      </c>
      <c r="C2809" t="s">
        <v>6653</v>
      </c>
      <c r="D2809" t="s">
        <v>6583</v>
      </c>
      <c r="E2809" s="21">
        <v>0</v>
      </c>
      <c r="L2809" s="23" t="str">
        <f>+_01_CODIGOS_Y_COSTOS_xlsm[[#This Row],[FABRICA]]&amp;_01_CODIGOS_Y_COSTOS_xlsm[[#This Row],[CODIGO]]</f>
        <v>VARIOS0</v>
      </c>
    </row>
    <row r="2810" spans="1:12" x14ac:dyDescent="0.35">
      <c r="A2810" t="s">
        <v>3211</v>
      </c>
      <c r="B2810" s="23" t="s">
        <v>6606</v>
      </c>
      <c r="C2810" t="s">
        <v>6653</v>
      </c>
      <c r="D2810" t="s">
        <v>6575</v>
      </c>
      <c r="E2810" s="21">
        <v>0</v>
      </c>
      <c r="L2810" s="23" t="str">
        <f>+_01_CODIGOS_Y_COSTOS_xlsm[[#This Row],[FABRICA]]&amp;_01_CODIGOS_Y_COSTOS_xlsm[[#This Row],[CODIGO]]</f>
        <v>VARIOS0</v>
      </c>
    </row>
    <row r="2811" spans="1:12" x14ac:dyDescent="0.35">
      <c r="A2811" t="s">
        <v>3211</v>
      </c>
      <c r="B2811" s="23" t="s">
        <v>6607</v>
      </c>
      <c r="C2811" t="s">
        <v>6653</v>
      </c>
      <c r="D2811" t="s">
        <v>6583</v>
      </c>
      <c r="E2811" s="21">
        <v>0</v>
      </c>
      <c r="L2811" s="23" t="str">
        <f>+_01_CODIGOS_Y_COSTOS_xlsm[[#This Row],[FABRICA]]&amp;_01_CODIGOS_Y_COSTOS_xlsm[[#This Row],[CODIGO]]</f>
        <v>VARIOS0</v>
      </c>
    </row>
    <row r="2812" spans="1:12" x14ac:dyDescent="0.35">
      <c r="A2812" t="s">
        <v>3211</v>
      </c>
      <c r="B2812" s="23" t="s">
        <v>6608</v>
      </c>
      <c r="C2812" t="s">
        <v>6653</v>
      </c>
      <c r="D2812" t="s">
        <v>6581</v>
      </c>
      <c r="E2812" s="21">
        <v>0</v>
      </c>
      <c r="L2812" s="23" t="str">
        <f>+_01_CODIGOS_Y_COSTOS_xlsm[[#This Row],[FABRICA]]&amp;_01_CODIGOS_Y_COSTOS_xlsm[[#This Row],[CODIGO]]</f>
        <v>VARIOS0</v>
      </c>
    </row>
    <row r="2813" spans="1:12" x14ac:dyDescent="0.35">
      <c r="A2813" t="s">
        <v>3211</v>
      </c>
      <c r="B2813" s="23" t="s">
        <v>6609</v>
      </c>
      <c r="C2813" t="s">
        <v>6653</v>
      </c>
      <c r="D2813" t="s">
        <v>6575</v>
      </c>
      <c r="E2813" s="21">
        <v>0</v>
      </c>
      <c r="L2813" s="23" t="str">
        <f>+_01_CODIGOS_Y_COSTOS_xlsm[[#This Row],[FABRICA]]&amp;_01_CODIGOS_Y_COSTOS_xlsm[[#This Row],[CODIGO]]</f>
        <v>VARIOS0</v>
      </c>
    </row>
    <row r="2814" spans="1:12" x14ac:dyDescent="0.35">
      <c r="A2814" t="s">
        <v>3211</v>
      </c>
      <c r="B2814" s="23" t="s">
        <v>6610</v>
      </c>
      <c r="C2814" t="s">
        <v>6653</v>
      </c>
      <c r="D2814" t="s">
        <v>6575</v>
      </c>
      <c r="E2814" s="21">
        <v>0</v>
      </c>
      <c r="L2814" s="23" t="str">
        <f>+_01_CODIGOS_Y_COSTOS_xlsm[[#This Row],[FABRICA]]&amp;_01_CODIGOS_Y_COSTOS_xlsm[[#This Row],[CODIGO]]</f>
        <v>VARIOS0</v>
      </c>
    </row>
    <row r="2815" spans="1:12" x14ac:dyDescent="0.35">
      <c r="A2815" t="s">
        <v>3211</v>
      </c>
      <c r="B2815" s="23" t="s">
        <v>6611</v>
      </c>
      <c r="C2815" t="s">
        <v>6653</v>
      </c>
      <c r="D2815" t="s">
        <v>6583</v>
      </c>
      <c r="E2815" s="21">
        <v>0</v>
      </c>
      <c r="L2815" s="23" t="str">
        <f>+_01_CODIGOS_Y_COSTOS_xlsm[[#This Row],[FABRICA]]&amp;_01_CODIGOS_Y_COSTOS_xlsm[[#This Row],[CODIGO]]</f>
        <v>VARIOS0</v>
      </c>
    </row>
    <row r="2816" spans="1:12" x14ac:dyDescent="0.35">
      <c r="A2816" t="s">
        <v>3211</v>
      </c>
      <c r="B2816" s="23" t="s">
        <v>6612</v>
      </c>
      <c r="C2816" t="s">
        <v>6653</v>
      </c>
      <c r="D2816" t="s">
        <v>6583</v>
      </c>
      <c r="E2816" s="21">
        <v>0</v>
      </c>
      <c r="L2816" s="23" t="str">
        <f>+_01_CODIGOS_Y_COSTOS_xlsm[[#This Row],[FABRICA]]&amp;_01_CODIGOS_Y_COSTOS_xlsm[[#This Row],[CODIGO]]</f>
        <v>VARIOS0</v>
      </c>
    </row>
    <row r="2817" spans="1:12" x14ac:dyDescent="0.35">
      <c r="A2817" t="s">
        <v>3211</v>
      </c>
      <c r="B2817" s="23" t="s">
        <v>6613</v>
      </c>
      <c r="C2817" t="s">
        <v>6653</v>
      </c>
      <c r="D2817" t="s">
        <v>6583</v>
      </c>
      <c r="E2817" s="21">
        <v>0</v>
      </c>
      <c r="L2817" s="23" t="str">
        <f>+_01_CODIGOS_Y_COSTOS_xlsm[[#This Row],[FABRICA]]&amp;_01_CODIGOS_Y_COSTOS_xlsm[[#This Row],[CODIGO]]</f>
        <v>VARIOS0</v>
      </c>
    </row>
    <row r="2818" spans="1:12" x14ac:dyDescent="0.35">
      <c r="A2818" t="s">
        <v>3211</v>
      </c>
      <c r="B2818" s="23" t="s">
        <v>6614</v>
      </c>
      <c r="C2818" t="s">
        <v>6653</v>
      </c>
      <c r="D2818" t="s">
        <v>6575</v>
      </c>
      <c r="E2818" s="21">
        <v>0</v>
      </c>
      <c r="L2818" s="23" t="str">
        <f>+_01_CODIGOS_Y_COSTOS_xlsm[[#This Row],[FABRICA]]&amp;_01_CODIGOS_Y_COSTOS_xlsm[[#This Row],[CODIGO]]</f>
        <v>VARIOS0</v>
      </c>
    </row>
    <row r="2819" spans="1:12" x14ac:dyDescent="0.35">
      <c r="A2819" t="s">
        <v>3211</v>
      </c>
      <c r="B2819" s="23" t="s">
        <v>6615</v>
      </c>
      <c r="C2819" t="s">
        <v>6653</v>
      </c>
      <c r="D2819" t="s">
        <v>6583</v>
      </c>
      <c r="E2819" s="21">
        <v>0</v>
      </c>
      <c r="L2819" s="23" t="str">
        <f>+_01_CODIGOS_Y_COSTOS_xlsm[[#This Row],[FABRICA]]&amp;_01_CODIGOS_Y_COSTOS_xlsm[[#This Row],[CODIGO]]</f>
        <v>VARIOS0</v>
      </c>
    </row>
    <row r="2820" spans="1:12" x14ac:dyDescent="0.35">
      <c r="A2820" t="s">
        <v>3211</v>
      </c>
      <c r="B2820" s="23" t="s">
        <v>6616</v>
      </c>
      <c r="C2820" t="s">
        <v>6653</v>
      </c>
      <c r="D2820" t="s">
        <v>6581</v>
      </c>
      <c r="E2820" s="21">
        <v>0</v>
      </c>
      <c r="L2820" s="23" t="str">
        <f>+_01_CODIGOS_Y_COSTOS_xlsm[[#This Row],[FABRICA]]&amp;_01_CODIGOS_Y_COSTOS_xlsm[[#This Row],[CODIGO]]</f>
        <v>VARIOS0</v>
      </c>
    </row>
    <row r="2821" spans="1:12" x14ac:dyDescent="0.35">
      <c r="A2821" t="s">
        <v>3211</v>
      </c>
      <c r="B2821" s="23" t="s">
        <v>6617</v>
      </c>
      <c r="C2821" t="s">
        <v>6653</v>
      </c>
      <c r="D2821" t="s">
        <v>6581</v>
      </c>
      <c r="E2821" s="21">
        <v>0</v>
      </c>
      <c r="L2821" s="23" t="str">
        <f>+_01_CODIGOS_Y_COSTOS_xlsm[[#This Row],[FABRICA]]&amp;_01_CODIGOS_Y_COSTOS_xlsm[[#This Row],[CODIGO]]</f>
        <v>VARIOS0</v>
      </c>
    </row>
    <row r="2822" spans="1:12" x14ac:dyDescent="0.35">
      <c r="A2822" t="s">
        <v>3211</v>
      </c>
      <c r="B2822" s="23" t="s">
        <v>6618</v>
      </c>
      <c r="C2822" t="s">
        <v>6653</v>
      </c>
      <c r="D2822" t="s">
        <v>6575</v>
      </c>
      <c r="E2822" s="21">
        <v>0</v>
      </c>
      <c r="L2822" s="23" t="str">
        <f>+_01_CODIGOS_Y_COSTOS_xlsm[[#This Row],[FABRICA]]&amp;_01_CODIGOS_Y_COSTOS_xlsm[[#This Row],[CODIGO]]</f>
        <v>VARIOS0</v>
      </c>
    </row>
    <row r="2823" spans="1:12" x14ac:dyDescent="0.35">
      <c r="A2823" t="s">
        <v>3211</v>
      </c>
      <c r="B2823" s="23" t="s">
        <v>6619</v>
      </c>
      <c r="C2823" t="s">
        <v>6653</v>
      </c>
      <c r="D2823" t="s">
        <v>6575</v>
      </c>
      <c r="E2823" s="21">
        <v>0</v>
      </c>
      <c r="L2823" s="23" t="str">
        <f>+_01_CODIGOS_Y_COSTOS_xlsm[[#This Row],[FABRICA]]&amp;_01_CODIGOS_Y_COSTOS_xlsm[[#This Row],[CODIGO]]</f>
        <v>VARIOS0</v>
      </c>
    </row>
    <row r="2824" spans="1:12" x14ac:dyDescent="0.35">
      <c r="A2824" t="s">
        <v>3211</v>
      </c>
      <c r="B2824" s="23" t="s">
        <v>6620</v>
      </c>
      <c r="C2824" t="s">
        <v>6653</v>
      </c>
      <c r="D2824" t="s">
        <v>6575</v>
      </c>
      <c r="E2824" s="21">
        <v>0</v>
      </c>
      <c r="L2824" s="23" t="str">
        <f>+_01_CODIGOS_Y_COSTOS_xlsm[[#This Row],[FABRICA]]&amp;_01_CODIGOS_Y_COSTOS_xlsm[[#This Row],[CODIGO]]</f>
        <v>VARIOS0</v>
      </c>
    </row>
    <row r="2825" spans="1:12" x14ac:dyDescent="0.35">
      <c r="A2825" t="s">
        <v>3211</v>
      </c>
      <c r="B2825" s="23" t="s">
        <v>6621</v>
      </c>
      <c r="C2825" t="s">
        <v>6653</v>
      </c>
      <c r="D2825" t="s">
        <v>6575</v>
      </c>
      <c r="E2825" s="21">
        <v>0</v>
      </c>
      <c r="L2825" s="23" t="str">
        <f>+_01_CODIGOS_Y_COSTOS_xlsm[[#This Row],[FABRICA]]&amp;_01_CODIGOS_Y_COSTOS_xlsm[[#This Row],[CODIGO]]</f>
        <v>VARIOS0</v>
      </c>
    </row>
    <row r="2826" spans="1:12" x14ac:dyDescent="0.35">
      <c r="A2826" t="s">
        <v>3211</v>
      </c>
      <c r="B2826" s="23" t="s">
        <v>6622</v>
      </c>
      <c r="C2826" t="s">
        <v>6653</v>
      </c>
      <c r="D2826" t="s">
        <v>6624</v>
      </c>
      <c r="E2826" s="21">
        <v>0</v>
      </c>
      <c r="L2826" s="23" t="str">
        <f>+_01_CODIGOS_Y_COSTOS_xlsm[[#This Row],[FABRICA]]&amp;_01_CODIGOS_Y_COSTOS_xlsm[[#This Row],[CODIGO]]</f>
        <v>VARIOS0</v>
      </c>
    </row>
    <row r="2827" spans="1:12" x14ac:dyDescent="0.35">
      <c r="A2827" t="s">
        <v>3211</v>
      </c>
      <c r="B2827" s="23" t="s">
        <v>6625</v>
      </c>
      <c r="C2827" t="s">
        <v>6653</v>
      </c>
      <c r="D2827" t="s">
        <v>6626</v>
      </c>
      <c r="E2827" s="21">
        <v>0</v>
      </c>
      <c r="L2827" s="23" t="str">
        <f>+_01_CODIGOS_Y_COSTOS_xlsm[[#This Row],[FABRICA]]&amp;_01_CODIGOS_Y_COSTOS_xlsm[[#This Row],[CODIGO]]</f>
        <v>VARIOS0</v>
      </c>
    </row>
    <row r="2828" spans="1:12" x14ac:dyDescent="0.35">
      <c r="A2828" t="s">
        <v>4809</v>
      </c>
      <c r="B2828" s="23" t="s">
        <v>5467</v>
      </c>
      <c r="C2828" t="s">
        <v>5114</v>
      </c>
      <c r="D2828" t="s">
        <v>5107</v>
      </c>
      <c r="E2828" s="21">
        <v>8012</v>
      </c>
      <c r="L2828" s="23" t="str">
        <f>+_01_CODIGOS_Y_COSTOS_xlsm[[#This Row],[FABRICA]]&amp;_01_CODIGOS_Y_COSTOS_xlsm[[#This Row],[CODIGO]]</f>
        <v>WALTER1 - 30x49x10 - Esp. 20</v>
      </c>
    </row>
    <row r="2829" spans="1:12" x14ac:dyDescent="0.35">
      <c r="A2829" t="s">
        <v>4809</v>
      </c>
      <c r="B2829" s="23" t="s">
        <v>5640</v>
      </c>
      <c r="C2829" t="s">
        <v>5115</v>
      </c>
      <c r="D2829" t="s">
        <v>5108</v>
      </c>
      <c r="E2829" s="21">
        <v>6810</v>
      </c>
      <c r="L2829" s="23" t="str">
        <f>+_01_CODIGOS_Y_COSTOS_xlsm[[#This Row],[FABRICA]]&amp;_01_CODIGOS_Y_COSTOS_xlsm[[#This Row],[CODIGO]]</f>
        <v>WALTER2 - 25x42x8 - Esp. 20</v>
      </c>
    </row>
    <row r="2830" spans="1:12" x14ac:dyDescent="0.35">
      <c r="A2830" t="s">
        <v>4809</v>
      </c>
      <c r="B2830" s="23" t="s">
        <v>5471</v>
      </c>
      <c r="C2830" t="s">
        <v>5116</v>
      </c>
      <c r="D2830" t="s">
        <v>5109</v>
      </c>
      <c r="E2830" s="21">
        <v>6810</v>
      </c>
      <c r="L2830" s="23" t="str">
        <f>+_01_CODIGOS_Y_COSTOS_xlsm[[#This Row],[FABRICA]]&amp;_01_CODIGOS_Y_COSTOS_xlsm[[#This Row],[CODIGO]]</f>
        <v>WALTER3 - 25x42x8 - Esp. 24</v>
      </c>
    </row>
    <row r="2831" spans="1:12" x14ac:dyDescent="0.35">
      <c r="A2831" t="s">
        <v>4809</v>
      </c>
      <c r="B2831" s="23" t="s">
        <v>5336</v>
      </c>
      <c r="C2831" t="s">
        <v>5117</v>
      </c>
      <c r="D2831" t="s">
        <v>5110</v>
      </c>
      <c r="E2831" s="21">
        <v>6220</v>
      </c>
      <c r="L2831" s="23" t="str">
        <f>+_01_CODIGOS_Y_COSTOS_xlsm[[#This Row],[FABRICA]]&amp;_01_CODIGOS_Y_COSTOS_xlsm[[#This Row],[CODIGO]]</f>
        <v>WALTER4 - 25x42x7 - Esp. 30</v>
      </c>
    </row>
    <row r="2832" spans="1:12" x14ac:dyDescent="0.35">
      <c r="A2832" t="s">
        <v>4809</v>
      </c>
      <c r="B2832" s="23" t="s">
        <v>5335</v>
      </c>
      <c r="C2832" t="s">
        <v>5118</v>
      </c>
      <c r="D2832" t="s">
        <v>5111</v>
      </c>
      <c r="E2832" s="21">
        <v>6750</v>
      </c>
      <c r="L2832" s="23" t="str">
        <f>+_01_CODIGOS_Y_COSTOS_xlsm[[#This Row],[FABRICA]]&amp;_01_CODIGOS_Y_COSTOS_xlsm[[#This Row],[CODIGO]]</f>
        <v>WALTER5 - 25x42x7 - Esp. 35</v>
      </c>
    </row>
    <row r="2833" spans="1:12" x14ac:dyDescent="0.35">
      <c r="A2833" t="s">
        <v>4809</v>
      </c>
      <c r="B2833" s="23" t="s">
        <v>5466</v>
      </c>
      <c r="C2833" t="s">
        <v>5119</v>
      </c>
      <c r="D2833" t="s">
        <v>5112</v>
      </c>
      <c r="E2833" s="21">
        <v>5990</v>
      </c>
      <c r="L2833" s="23" t="str">
        <f>+_01_CODIGOS_Y_COSTOS_xlsm[[#This Row],[FABRICA]]&amp;_01_CODIGOS_Y_COSTOS_xlsm[[#This Row],[CODIGO]]</f>
        <v>WALTER6 - 25x42x5 - Esp. 35</v>
      </c>
    </row>
    <row r="2834" spans="1:12" x14ac:dyDescent="0.35">
      <c r="A2834" t="s">
        <v>4809</v>
      </c>
      <c r="B2834" s="23" t="s">
        <v>5334</v>
      </c>
      <c r="C2834" t="s">
        <v>5120</v>
      </c>
      <c r="D2834" t="s">
        <v>5113</v>
      </c>
      <c r="E2834" s="21">
        <v>7721</v>
      </c>
      <c r="L2834" s="23" t="str">
        <f>+_01_CODIGOS_Y_COSTOS_xlsm[[#This Row],[FABRICA]]&amp;_01_CODIGOS_Y_COSTOS_xlsm[[#This Row],[CODIGO]]</f>
        <v>WALTER7 - 25x49x7 - Esp. 40</v>
      </c>
    </row>
    <row r="2835" spans="1:12" x14ac:dyDescent="0.35">
      <c r="A2835" t="s">
        <v>3211</v>
      </c>
      <c r="B2835" s="23" t="s">
        <v>5641</v>
      </c>
      <c r="C2835" t="s">
        <v>6653</v>
      </c>
      <c r="D2835" t="s">
        <v>6653</v>
      </c>
      <c r="E2835" s="21">
        <v>0</v>
      </c>
      <c r="L2835" s="23" t="str">
        <f>+_01_CODIGOS_Y_COSTOS_xlsm[[#This Row],[FABRICA]]&amp;_01_CODIGOS_Y_COSTOS_xlsm[[#This Row],[CODIGO]]</f>
        <v>VARIOS0</v>
      </c>
    </row>
    <row r="2836" spans="1:12" x14ac:dyDescent="0.35">
      <c r="A2836" t="s">
        <v>3211</v>
      </c>
      <c r="B2836" s="23" t="s">
        <v>6627</v>
      </c>
      <c r="C2836" t="s">
        <v>6653</v>
      </c>
      <c r="D2836" t="s">
        <v>4914</v>
      </c>
      <c r="E2836" s="21">
        <v>0</v>
      </c>
      <c r="L2836" s="23" t="str">
        <f>+_01_CODIGOS_Y_COSTOS_xlsm[[#This Row],[FABRICA]]&amp;_01_CODIGOS_Y_COSTOS_xlsm[[#This Row],[CODIGO]]</f>
        <v>VARIOS0</v>
      </c>
    </row>
    <row r="2837" spans="1:12" x14ac:dyDescent="0.35">
      <c r="A2837" t="s">
        <v>4284</v>
      </c>
      <c r="B2837" s="23" t="s">
        <v>5642</v>
      </c>
      <c r="C2837" t="s">
        <v>9479</v>
      </c>
      <c r="D2837" t="s">
        <v>4875</v>
      </c>
      <c r="E2837" s="21">
        <v>0</v>
      </c>
      <c r="L2837" s="23" t="str">
        <f>+_01_CODIGOS_Y_COSTOS_xlsm[[#This Row],[FABRICA]]&amp;_01_CODIGOS_Y_COSTOS_xlsm[[#This Row],[CODIGO]]</f>
        <v>MINOLI10200</v>
      </c>
    </row>
    <row r="2838" spans="1:12" x14ac:dyDescent="0.35">
      <c r="A2838" t="s">
        <v>4284</v>
      </c>
      <c r="B2838" s="23" t="s">
        <v>5483</v>
      </c>
      <c r="C2838" t="s">
        <v>9480</v>
      </c>
      <c r="D2838" t="s">
        <v>4876</v>
      </c>
      <c r="E2838" s="21">
        <v>0</v>
      </c>
      <c r="L2838" s="23" t="str">
        <f>+_01_CODIGOS_Y_COSTOS_xlsm[[#This Row],[FABRICA]]&amp;_01_CODIGOS_Y_COSTOS_xlsm[[#This Row],[CODIGO]]</f>
        <v>MINOLI10410</v>
      </c>
    </row>
    <row r="2839" spans="1:12" x14ac:dyDescent="0.35">
      <c r="A2839" t="s">
        <v>4284</v>
      </c>
      <c r="B2839" s="23" t="s">
        <v>5469</v>
      </c>
      <c r="C2839" t="s">
        <v>9481</v>
      </c>
      <c r="D2839" t="s">
        <v>4877</v>
      </c>
      <c r="E2839" s="21">
        <v>0</v>
      </c>
      <c r="L2839" s="23" t="str">
        <f>+_01_CODIGOS_Y_COSTOS_xlsm[[#This Row],[FABRICA]]&amp;_01_CODIGOS_Y_COSTOS_xlsm[[#This Row],[CODIGO]]</f>
        <v>MINOLI10710</v>
      </c>
    </row>
    <row r="2840" spans="1:12" x14ac:dyDescent="0.35">
      <c r="A2840" t="s">
        <v>4284</v>
      </c>
      <c r="B2840" s="23" t="s">
        <v>5643</v>
      </c>
      <c r="C2840" t="s">
        <v>9482</v>
      </c>
      <c r="D2840" t="s">
        <v>4878</v>
      </c>
      <c r="E2840" s="21">
        <v>0</v>
      </c>
      <c r="L2840" s="23" t="str">
        <f>+_01_CODIGOS_Y_COSTOS_xlsm[[#This Row],[FABRICA]]&amp;_01_CODIGOS_Y_COSTOS_xlsm[[#This Row],[CODIGO]]</f>
        <v>MINOLI11110</v>
      </c>
    </row>
    <row r="2841" spans="1:12" x14ac:dyDescent="0.35">
      <c r="A2841" t="s">
        <v>4284</v>
      </c>
      <c r="B2841" s="23" t="s">
        <v>5644</v>
      </c>
      <c r="C2841" t="s">
        <v>9483</v>
      </c>
      <c r="D2841" t="s">
        <v>4879</v>
      </c>
      <c r="E2841" s="21">
        <v>0</v>
      </c>
      <c r="L2841" s="23" t="str">
        <f>+_01_CODIGOS_Y_COSTOS_xlsm[[#This Row],[FABRICA]]&amp;_01_CODIGOS_Y_COSTOS_xlsm[[#This Row],[CODIGO]]</f>
        <v>MINOLI11210</v>
      </c>
    </row>
    <row r="2842" spans="1:12" x14ac:dyDescent="0.35">
      <c r="A2842" t="s">
        <v>4284</v>
      </c>
      <c r="B2842" s="23" t="s">
        <v>5645</v>
      </c>
      <c r="C2842" t="s">
        <v>9484</v>
      </c>
      <c r="D2842" t="s">
        <v>4880</v>
      </c>
      <c r="E2842" s="21">
        <v>0</v>
      </c>
      <c r="L2842" s="23" t="str">
        <f>+_01_CODIGOS_Y_COSTOS_xlsm[[#This Row],[FABRICA]]&amp;_01_CODIGOS_Y_COSTOS_xlsm[[#This Row],[CODIGO]]</f>
        <v>MINOLI11510</v>
      </c>
    </row>
    <row r="2843" spans="1:12" x14ac:dyDescent="0.35">
      <c r="A2843" t="s">
        <v>4284</v>
      </c>
      <c r="B2843" s="23" t="s">
        <v>5646</v>
      </c>
      <c r="C2843" t="s">
        <v>9485</v>
      </c>
      <c r="D2843" t="s">
        <v>4881</v>
      </c>
      <c r="E2843" s="21">
        <v>0</v>
      </c>
      <c r="L2843" s="23" t="str">
        <f>+_01_CODIGOS_Y_COSTOS_xlsm[[#This Row],[FABRICA]]&amp;_01_CODIGOS_Y_COSTOS_xlsm[[#This Row],[CODIGO]]</f>
        <v>MINOLI11610</v>
      </c>
    </row>
    <row r="2844" spans="1:12" x14ac:dyDescent="0.35">
      <c r="A2844" t="s">
        <v>4284</v>
      </c>
      <c r="B2844" s="23" t="s">
        <v>5647</v>
      </c>
      <c r="C2844" t="s">
        <v>9486</v>
      </c>
      <c r="D2844" t="s">
        <v>4882</v>
      </c>
      <c r="E2844" s="21">
        <v>0</v>
      </c>
      <c r="L2844" s="23" t="str">
        <f>+_01_CODIGOS_Y_COSTOS_xlsm[[#This Row],[FABRICA]]&amp;_01_CODIGOS_Y_COSTOS_xlsm[[#This Row],[CODIGO]]</f>
        <v>MINOLI11710</v>
      </c>
    </row>
    <row r="2845" spans="1:12" x14ac:dyDescent="0.35">
      <c r="A2845" t="s">
        <v>4284</v>
      </c>
      <c r="B2845" s="23" t="s">
        <v>5648</v>
      </c>
      <c r="C2845" t="s">
        <v>9487</v>
      </c>
      <c r="D2845" t="s">
        <v>4883</v>
      </c>
      <c r="E2845" s="21">
        <v>0</v>
      </c>
      <c r="L2845" s="23" t="str">
        <f>+_01_CODIGOS_Y_COSTOS_xlsm[[#This Row],[FABRICA]]&amp;_01_CODIGOS_Y_COSTOS_xlsm[[#This Row],[CODIGO]]</f>
        <v>MINOLI11810</v>
      </c>
    </row>
    <row r="2846" spans="1:12" x14ac:dyDescent="0.35">
      <c r="A2846" t="s">
        <v>4284</v>
      </c>
      <c r="B2846" s="23" t="s">
        <v>5649</v>
      </c>
      <c r="C2846" t="s">
        <v>9488</v>
      </c>
      <c r="D2846" t="s">
        <v>4884</v>
      </c>
      <c r="E2846" s="21">
        <v>0</v>
      </c>
      <c r="L2846" s="23" t="str">
        <f>+_01_CODIGOS_Y_COSTOS_xlsm[[#This Row],[FABRICA]]&amp;_01_CODIGOS_Y_COSTOS_xlsm[[#This Row],[CODIGO]]</f>
        <v>MINOLI11860</v>
      </c>
    </row>
    <row r="2847" spans="1:12" x14ac:dyDescent="0.35">
      <c r="A2847" t="s">
        <v>4284</v>
      </c>
      <c r="B2847" s="23" t="s">
        <v>5650</v>
      </c>
      <c r="C2847" t="s">
        <v>9489</v>
      </c>
      <c r="D2847" t="s">
        <v>4885</v>
      </c>
      <c r="E2847" s="21">
        <v>0</v>
      </c>
      <c r="L2847" s="23" t="str">
        <f>+_01_CODIGOS_Y_COSTOS_xlsm[[#This Row],[FABRICA]]&amp;_01_CODIGOS_Y_COSTOS_xlsm[[#This Row],[CODIGO]]</f>
        <v>MINOLI11910</v>
      </c>
    </row>
    <row r="2848" spans="1:12" x14ac:dyDescent="0.35">
      <c r="A2848" t="s">
        <v>4284</v>
      </c>
      <c r="B2848" s="23" t="s">
        <v>5651</v>
      </c>
      <c r="C2848" t="s">
        <v>9490</v>
      </c>
      <c r="D2848" t="s">
        <v>4886</v>
      </c>
      <c r="E2848" s="21">
        <v>0</v>
      </c>
      <c r="L2848" s="23" t="str">
        <f>+_01_CODIGOS_Y_COSTOS_xlsm[[#This Row],[FABRICA]]&amp;_01_CODIGOS_Y_COSTOS_xlsm[[#This Row],[CODIGO]]</f>
        <v>MINOLI21000</v>
      </c>
    </row>
    <row r="2849" spans="1:12" x14ac:dyDescent="0.35">
      <c r="A2849" t="s">
        <v>4284</v>
      </c>
      <c r="B2849" s="23" t="s">
        <v>5473</v>
      </c>
      <c r="C2849" t="s">
        <v>9491</v>
      </c>
      <c r="D2849" t="s">
        <v>4887</v>
      </c>
      <c r="E2849" s="21">
        <v>0</v>
      </c>
      <c r="L2849" s="23" t="str">
        <f>+_01_CODIGOS_Y_COSTOS_xlsm[[#This Row],[FABRICA]]&amp;_01_CODIGOS_Y_COSTOS_xlsm[[#This Row],[CODIGO]]</f>
        <v>MINOLI21310</v>
      </c>
    </row>
    <row r="2850" spans="1:12" x14ac:dyDescent="0.35">
      <c r="A2850" t="s">
        <v>4284</v>
      </c>
      <c r="B2850" s="23" t="s">
        <v>5472</v>
      </c>
      <c r="C2850" t="s">
        <v>9492</v>
      </c>
      <c r="D2850" t="s">
        <v>4888</v>
      </c>
      <c r="E2850" s="21">
        <v>0</v>
      </c>
      <c r="L2850" s="23" t="str">
        <f>+_01_CODIGOS_Y_COSTOS_xlsm[[#This Row],[FABRICA]]&amp;_01_CODIGOS_Y_COSTOS_xlsm[[#This Row],[CODIGO]]</f>
        <v>MINOLI21410</v>
      </c>
    </row>
    <row r="2851" spans="1:12" x14ac:dyDescent="0.35">
      <c r="A2851" t="s">
        <v>4284</v>
      </c>
      <c r="B2851" s="23" t="s">
        <v>5652</v>
      </c>
      <c r="C2851" t="s">
        <v>8162</v>
      </c>
      <c r="D2851" t="s">
        <v>4889</v>
      </c>
      <c r="E2851" s="21">
        <v>0</v>
      </c>
      <c r="L2851" s="23" t="str">
        <f>+_01_CODIGOS_Y_COSTOS_xlsm[[#This Row],[FABRICA]]&amp;_01_CODIGOS_Y_COSTOS_xlsm[[#This Row],[CODIGO]]</f>
        <v>MINOLI22010</v>
      </c>
    </row>
    <row r="2852" spans="1:12" x14ac:dyDescent="0.35">
      <c r="A2852" t="s">
        <v>4284</v>
      </c>
      <c r="B2852" s="23" t="s">
        <v>5653</v>
      </c>
      <c r="C2852" t="s">
        <v>9493</v>
      </c>
      <c r="D2852" t="s">
        <v>4890</v>
      </c>
      <c r="E2852" s="21">
        <v>0</v>
      </c>
      <c r="L2852" s="23" t="str">
        <f>+_01_CODIGOS_Y_COSTOS_xlsm[[#This Row],[FABRICA]]&amp;_01_CODIGOS_Y_COSTOS_xlsm[[#This Row],[CODIGO]]</f>
        <v>MINOLI22100</v>
      </c>
    </row>
    <row r="2853" spans="1:12" x14ac:dyDescent="0.35">
      <c r="A2853" t="s">
        <v>4284</v>
      </c>
      <c r="B2853" s="23" t="s">
        <v>5654</v>
      </c>
      <c r="C2853" t="s">
        <v>9494</v>
      </c>
      <c r="D2853" t="s">
        <v>4891</v>
      </c>
      <c r="E2853" s="21">
        <v>0</v>
      </c>
      <c r="L2853" s="23" t="str">
        <f>+_01_CODIGOS_Y_COSTOS_xlsm[[#This Row],[FABRICA]]&amp;_01_CODIGOS_Y_COSTOS_xlsm[[#This Row],[CODIGO]]</f>
        <v>MINOLI22110</v>
      </c>
    </row>
    <row r="2854" spans="1:12" x14ac:dyDescent="0.35">
      <c r="A2854" t="s">
        <v>4284</v>
      </c>
      <c r="B2854" s="23" t="s">
        <v>5655</v>
      </c>
      <c r="C2854" t="s">
        <v>9495</v>
      </c>
      <c r="D2854" t="s">
        <v>4892</v>
      </c>
      <c r="E2854" s="21">
        <v>0</v>
      </c>
      <c r="L2854" s="23" t="str">
        <f>+_01_CODIGOS_Y_COSTOS_xlsm[[#This Row],[FABRICA]]&amp;_01_CODIGOS_Y_COSTOS_xlsm[[#This Row],[CODIGO]]</f>
        <v>MINOLI22510</v>
      </c>
    </row>
    <row r="2855" spans="1:12" x14ac:dyDescent="0.35">
      <c r="A2855" t="s">
        <v>4284</v>
      </c>
      <c r="B2855" s="23" t="s">
        <v>5656</v>
      </c>
      <c r="C2855" t="s">
        <v>9496</v>
      </c>
      <c r="D2855" t="s">
        <v>4893</v>
      </c>
      <c r="E2855" s="21">
        <v>0</v>
      </c>
      <c r="L2855" s="23" t="str">
        <f>+_01_CODIGOS_Y_COSTOS_xlsm[[#This Row],[FABRICA]]&amp;_01_CODIGOS_Y_COSTOS_xlsm[[#This Row],[CODIGO]]</f>
        <v>MINOLI12000</v>
      </c>
    </row>
    <row r="2856" spans="1:12" x14ac:dyDescent="0.35">
      <c r="A2856" t="s">
        <v>4284</v>
      </c>
      <c r="B2856" s="23" t="s">
        <v>5657</v>
      </c>
      <c r="C2856" t="s">
        <v>9497</v>
      </c>
      <c r="D2856" t="s">
        <v>4894</v>
      </c>
      <c r="E2856" s="21">
        <v>0</v>
      </c>
      <c r="L2856" s="23" t="str">
        <f>+_01_CODIGOS_Y_COSTOS_xlsm[[#This Row],[FABRICA]]&amp;_01_CODIGOS_Y_COSTOS_xlsm[[#This Row],[CODIGO]]</f>
        <v>MINOLI12300</v>
      </c>
    </row>
    <row r="2857" spans="1:12" x14ac:dyDescent="0.35">
      <c r="A2857" t="s">
        <v>4284</v>
      </c>
      <c r="B2857" s="23" t="s">
        <v>5658</v>
      </c>
      <c r="C2857" t="s">
        <v>9498</v>
      </c>
      <c r="D2857" t="s">
        <v>4895</v>
      </c>
      <c r="E2857" s="21">
        <v>0</v>
      </c>
      <c r="L2857" s="23" t="str">
        <f>+_01_CODIGOS_Y_COSTOS_xlsm[[#This Row],[FABRICA]]&amp;_01_CODIGOS_Y_COSTOS_xlsm[[#This Row],[CODIGO]]</f>
        <v>MINOLI12500</v>
      </c>
    </row>
    <row r="2858" spans="1:12" x14ac:dyDescent="0.35">
      <c r="A2858" t="s">
        <v>4284</v>
      </c>
      <c r="B2858" s="23" t="s">
        <v>5659</v>
      </c>
      <c r="C2858" t="s">
        <v>9499</v>
      </c>
      <c r="D2858" t="s">
        <v>4896</v>
      </c>
      <c r="E2858" s="21">
        <v>0</v>
      </c>
      <c r="L2858" s="23" t="str">
        <f>+_01_CODIGOS_Y_COSTOS_xlsm[[#This Row],[FABRICA]]&amp;_01_CODIGOS_Y_COSTOS_xlsm[[#This Row],[CODIGO]]</f>
        <v>MINOLI13100</v>
      </c>
    </row>
    <row r="2859" spans="1:12" x14ac:dyDescent="0.35">
      <c r="A2859" t="s">
        <v>4284</v>
      </c>
      <c r="B2859" s="23" t="s">
        <v>5660</v>
      </c>
      <c r="C2859" t="s">
        <v>9500</v>
      </c>
      <c r="D2859" t="s">
        <v>4897</v>
      </c>
      <c r="E2859" s="21">
        <v>0</v>
      </c>
      <c r="L2859" s="23" t="str">
        <f>+_01_CODIGOS_Y_COSTOS_xlsm[[#This Row],[FABRICA]]&amp;_01_CODIGOS_Y_COSTOS_xlsm[[#This Row],[CODIGO]]</f>
        <v>MINOLI14100</v>
      </c>
    </row>
    <row r="2860" spans="1:12" x14ac:dyDescent="0.35">
      <c r="A2860" t="s">
        <v>4284</v>
      </c>
      <c r="B2860" s="23" t="s">
        <v>5661</v>
      </c>
      <c r="C2860" t="s">
        <v>9501</v>
      </c>
      <c r="D2860" t="s">
        <v>4898</v>
      </c>
      <c r="E2860" s="21">
        <v>0</v>
      </c>
      <c r="L2860" s="23" t="str">
        <f>+_01_CODIGOS_Y_COSTOS_xlsm[[#This Row],[FABRICA]]&amp;_01_CODIGOS_Y_COSTOS_xlsm[[#This Row],[CODIGO]]</f>
        <v>MINOLI15100</v>
      </c>
    </row>
    <row r="2861" spans="1:12" x14ac:dyDescent="0.35">
      <c r="A2861" t="s">
        <v>4284</v>
      </c>
      <c r="B2861" s="23" t="s">
        <v>5662</v>
      </c>
      <c r="C2861" t="s">
        <v>9502</v>
      </c>
      <c r="D2861" t="s">
        <v>4899</v>
      </c>
      <c r="E2861" s="21">
        <v>0</v>
      </c>
      <c r="L2861" s="23" t="str">
        <f>+_01_CODIGOS_Y_COSTOS_xlsm[[#This Row],[FABRICA]]&amp;_01_CODIGOS_Y_COSTOS_xlsm[[#This Row],[CODIGO]]</f>
        <v>MINOLI15200</v>
      </c>
    </row>
    <row r="2862" spans="1:12" x14ac:dyDescent="0.35">
      <c r="A2862" t="s">
        <v>4284</v>
      </c>
      <c r="B2862" s="23" t="s">
        <v>5470</v>
      </c>
      <c r="C2862" t="s">
        <v>9503</v>
      </c>
      <c r="D2862" t="s">
        <v>4900</v>
      </c>
      <c r="E2862" s="21">
        <v>0</v>
      </c>
      <c r="L2862" s="23" t="str">
        <f>+_01_CODIGOS_Y_COSTOS_xlsm[[#This Row],[FABRICA]]&amp;_01_CODIGOS_Y_COSTOS_xlsm[[#This Row],[CODIGO]]</f>
        <v>MINOLI16100</v>
      </c>
    </row>
    <row r="2863" spans="1:12" x14ac:dyDescent="0.35">
      <c r="A2863" t="s">
        <v>4284</v>
      </c>
      <c r="B2863" s="23" t="s">
        <v>5663</v>
      </c>
      <c r="C2863" t="s">
        <v>9504</v>
      </c>
      <c r="D2863" t="s">
        <v>4901</v>
      </c>
      <c r="E2863" s="21">
        <v>0</v>
      </c>
      <c r="L2863" s="23" t="str">
        <f>+_01_CODIGOS_Y_COSTOS_xlsm[[#This Row],[FABRICA]]&amp;_01_CODIGOS_Y_COSTOS_xlsm[[#This Row],[CODIGO]]</f>
        <v>MINOLI16200</v>
      </c>
    </row>
    <row r="2864" spans="1:12" x14ac:dyDescent="0.35">
      <c r="A2864" t="s">
        <v>4284</v>
      </c>
      <c r="B2864" s="23" t="s">
        <v>5664</v>
      </c>
      <c r="C2864" t="s">
        <v>9505</v>
      </c>
      <c r="D2864" t="s">
        <v>4902</v>
      </c>
      <c r="E2864" s="21">
        <v>0</v>
      </c>
      <c r="L2864" s="23" t="str">
        <f>+_01_CODIGOS_Y_COSTOS_xlsm[[#This Row],[FABRICA]]&amp;_01_CODIGOS_Y_COSTOS_xlsm[[#This Row],[CODIGO]]</f>
        <v>MINOLI16300</v>
      </c>
    </row>
    <row r="2865" spans="1:12" x14ac:dyDescent="0.35">
      <c r="A2865" t="s">
        <v>4284</v>
      </c>
      <c r="B2865" s="23" t="s">
        <v>5665</v>
      </c>
      <c r="C2865" t="s">
        <v>9506</v>
      </c>
      <c r="D2865" t="s">
        <v>4903</v>
      </c>
      <c r="E2865" s="21">
        <v>0</v>
      </c>
      <c r="L2865" s="23" t="str">
        <f>+_01_CODIGOS_Y_COSTOS_xlsm[[#This Row],[FABRICA]]&amp;_01_CODIGOS_Y_COSTOS_xlsm[[#This Row],[CODIGO]]</f>
        <v>MINOLI16400</v>
      </c>
    </row>
    <row r="2866" spans="1:12" x14ac:dyDescent="0.35">
      <c r="A2866" t="s">
        <v>4284</v>
      </c>
      <c r="B2866" s="23" t="s">
        <v>5666</v>
      </c>
      <c r="C2866" t="s">
        <v>9507</v>
      </c>
      <c r="D2866" t="s">
        <v>4904</v>
      </c>
      <c r="E2866" s="21">
        <v>0</v>
      </c>
      <c r="L2866" s="23" t="str">
        <f>+_01_CODIGOS_Y_COSTOS_xlsm[[#This Row],[FABRICA]]&amp;_01_CODIGOS_Y_COSTOS_xlsm[[#This Row],[CODIGO]]</f>
        <v>MINOLI16800</v>
      </c>
    </row>
    <row r="2867" spans="1:12" x14ac:dyDescent="0.35">
      <c r="A2867" t="s">
        <v>4284</v>
      </c>
      <c r="B2867" s="23" t="s">
        <v>5667</v>
      </c>
      <c r="C2867" t="s">
        <v>9508</v>
      </c>
      <c r="D2867" t="s">
        <v>4905</v>
      </c>
      <c r="E2867" s="21">
        <v>0</v>
      </c>
      <c r="L2867" s="23" t="str">
        <f>+_01_CODIGOS_Y_COSTOS_xlsm[[#This Row],[FABRICA]]&amp;_01_CODIGOS_Y_COSTOS_xlsm[[#This Row],[CODIGO]]</f>
        <v>MINOLI16900</v>
      </c>
    </row>
    <row r="2868" spans="1:12" x14ac:dyDescent="0.35">
      <c r="A2868" t="s">
        <v>3211</v>
      </c>
      <c r="B2868" s="23" t="s">
        <v>6628</v>
      </c>
      <c r="C2868" t="s">
        <v>6653</v>
      </c>
      <c r="D2868" t="s">
        <v>6653</v>
      </c>
      <c r="E2868" s="21">
        <v>0</v>
      </c>
      <c r="L2868" s="23" t="str">
        <f>+_01_CODIGOS_Y_COSTOS_xlsm[[#This Row],[FABRICA]]&amp;_01_CODIGOS_Y_COSTOS_xlsm[[#This Row],[CODIGO]]</f>
        <v>VARIOS0</v>
      </c>
    </row>
    <row r="2869" spans="1:12" x14ac:dyDescent="0.35">
      <c r="A2869" t="s">
        <v>5015</v>
      </c>
      <c r="B2869" s="23" t="s">
        <v>5668</v>
      </c>
      <c r="C2869" t="s">
        <v>5015</v>
      </c>
      <c r="D2869" t="s">
        <v>5018</v>
      </c>
      <c r="E2869" s="21">
        <v>0</v>
      </c>
      <c r="L2869" s="23" t="str">
        <f>+_01_CODIGOS_Y_COSTOS_xlsm[[#This Row],[FABRICA]]&amp;_01_CODIGOS_Y_COSTOS_xlsm[[#This Row],[CODIGO]]</f>
        <v>CECATOCECATO</v>
      </c>
    </row>
    <row r="2870" spans="1:12" x14ac:dyDescent="0.35">
      <c r="A2870" t="s">
        <v>4809</v>
      </c>
      <c r="B2870" s="23" t="s">
        <v>6660</v>
      </c>
      <c r="C2870" t="s">
        <v>6662</v>
      </c>
      <c r="D2870" t="s">
        <v>6663</v>
      </c>
      <c r="E2870" s="21">
        <v>0</v>
      </c>
      <c r="L2870" s="23" t="str">
        <f>+_01_CODIGOS_Y_COSTOS_xlsm[[#This Row],[FABRICA]]&amp;_01_CODIGOS_Y_COSTOS_xlsm[[#This Row],[CODIGO]]</f>
        <v>WALTERMueble P/Gav chica</v>
      </c>
    </row>
    <row r="2871" spans="1:12" x14ac:dyDescent="0.35">
      <c r="A2871" t="s">
        <v>4809</v>
      </c>
      <c r="B2871" s="23" t="s">
        <v>6664</v>
      </c>
      <c r="C2871" t="s">
        <v>6665</v>
      </c>
      <c r="D2871" t="s">
        <v>6666</v>
      </c>
      <c r="E2871" s="21">
        <v>0</v>
      </c>
      <c r="L2871" s="23" t="str">
        <f>+_01_CODIGOS_Y_COSTOS_xlsm[[#This Row],[FABRICA]]&amp;_01_CODIGOS_Y_COSTOS_xlsm[[#This Row],[CODIGO]]</f>
        <v>WALTERMueble P/Gav mediana</v>
      </c>
    </row>
    <row r="2872" spans="1:12" x14ac:dyDescent="0.35">
      <c r="A2872" t="s">
        <v>4809</v>
      </c>
      <c r="B2872" s="23" t="s">
        <v>6667</v>
      </c>
      <c r="C2872" t="s">
        <v>6668</v>
      </c>
      <c r="D2872" t="s">
        <v>6669</v>
      </c>
      <c r="E2872" s="21">
        <v>26900</v>
      </c>
      <c r="L2872" s="23" t="str">
        <f>+_01_CODIGOS_Y_COSTOS_xlsm[[#This Row],[FABRICA]]&amp;_01_CODIGOS_Y_COSTOS_xlsm[[#This Row],[CODIGO]]</f>
        <v>WALTERMueble P/Gav grande</v>
      </c>
    </row>
    <row r="2873" spans="1:12" x14ac:dyDescent="0.35">
      <c r="A2873" t="s">
        <v>6726</v>
      </c>
      <c r="B2873" s="23" t="s">
        <v>6727</v>
      </c>
      <c r="C2873" t="s">
        <v>6712</v>
      </c>
      <c r="D2873" t="s">
        <v>6728</v>
      </c>
      <c r="E2873" s="21">
        <v>42.845100000000002</v>
      </c>
      <c r="L2873" s="23" t="str">
        <f>+_01_CODIGOS_Y_COSTOS_xlsm[[#This Row],[FABRICA]]&amp;_01_CODIGOS_Y_COSTOS_xlsm[[#This Row],[CODIGO]]</f>
        <v>SELFLEX180300050691302100001000</v>
      </c>
    </row>
    <row r="2874" spans="1:12" x14ac:dyDescent="0.35">
      <c r="A2874" t="s">
        <v>6726</v>
      </c>
      <c r="B2874" s="23" t="s">
        <v>6729</v>
      </c>
      <c r="C2874" t="s">
        <v>6713</v>
      </c>
      <c r="D2874" t="s">
        <v>6730</v>
      </c>
      <c r="E2874" s="21">
        <v>65.863600000000005</v>
      </c>
      <c r="L2874" s="23" t="str">
        <f>+_01_CODIGOS_Y_COSTOS_xlsm[[#This Row],[FABRICA]]&amp;_01_CODIGOS_Y_COSTOS_xlsm[[#This Row],[CODIGO]]</f>
        <v>SELFLEX180305160891852100000500</v>
      </c>
    </row>
    <row r="2875" spans="1:12" x14ac:dyDescent="0.35">
      <c r="A2875" t="s">
        <v>6726</v>
      </c>
      <c r="B2875" s="23" t="s">
        <v>6731</v>
      </c>
      <c r="C2875" t="s">
        <v>6714</v>
      </c>
      <c r="D2875" t="s">
        <v>6732</v>
      </c>
      <c r="E2875" s="21">
        <v>100.4654</v>
      </c>
      <c r="L2875" s="23" t="str">
        <f>+_01_CODIGOS_Y_COSTOS_xlsm[[#This Row],[FABRICA]]&amp;_01_CODIGOS_Y_COSTOS_xlsm[[#This Row],[CODIGO]]</f>
        <v>SELFLEX180300081091952100000250</v>
      </c>
    </row>
    <row r="2876" spans="1:12" x14ac:dyDescent="0.35">
      <c r="A2876" t="s">
        <v>6726</v>
      </c>
      <c r="B2876" s="23" t="s">
        <v>6733</v>
      </c>
      <c r="C2876" t="s">
        <v>6715</v>
      </c>
      <c r="D2876" t="s">
        <v>6734</v>
      </c>
      <c r="E2876" s="21">
        <v>199.26050000000001</v>
      </c>
      <c r="L2876" s="23" t="str">
        <f>+_01_CODIGOS_Y_COSTOS_xlsm[[#This Row],[FABRICA]]&amp;_01_CODIGOS_Y_COSTOS_xlsm[[#This Row],[CODIGO]]</f>
        <v>SELFLEX180300101292232100000200</v>
      </c>
    </row>
    <row r="2877" spans="1:12" x14ac:dyDescent="0.35">
      <c r="A2877" t="s">
        <v>6726</v>
      </c>
      <c r="B2877" s="23" t="s">
        <v>6735</v>
      </c>
      <c r="C2877" t="s">
        <v>6716</v>
      </c>
      <c r="D2877" t="s">
        <v>6736</v>
      </c>
      <c r="E2877" s="21">
        <v>182.309</v>
      </c>
      <c r="L2877" s="23" t="str">
        <f>+_01_CODIGOS_Y_COSTOS_xlsm[[#This Row],[FABRICA]]&amp;_01_CODIGOS_Y_COSTOS_xlsm[[#This Row],[CODIGO]]</f>
        <v>SELFLEX180300121492032100000150</v>
      </c>
    </row>
    <row r="2878" spans="1:12" x14ac:dyDescent="0.35">
      <c r="A2878" t="s">
        <v>6726</v>
      </c>
      <c r="B2878" s="23" t="s">
        <v>6737</v>
      </c>
      <c r="C2878" t="s">
        <v>6717</v>
      </c>
      <c r="D2878" t="s">
        <v>6738</v>
      </c>
      <c r="E2878" s="21">
        <v>42.845100000000002</v>
      </c>
      <c r="L2878" s="23" t="str">
        <f>+_01_CODIGOS_Y_COSTOS_xlsm[[#This Row],[FABRICA]]&amp;_01_CODIGOS_Y_COSTOS_xlsm[[#This Row],[CODIGO]]</f>
        <v>SELFLEX181100050691092100001000</v>
      </c>
    </row>
    <row r="2879" spans="1:12" x14ac:dyDescent="0.35">
      <c r="A2879" t="s">
        <v>6726</v>
      </c>
      <c r="B2879" s="23" t="s">
        <v>6739</v>
      </c>
      <c r="C2879" t="s">
        <v>6718</v>
      </c>
      <c r="D2879" t="s">
        <v>6740</v>
      </c>
      <c r="E2879" s="21">
        <v>54.886299999999999</v>
      </c>
      <c r="L2879" s="23" t="str">
        <f>+_01_CODIGOS_Y_COSTOS_xlsm[[#This Row],[FABRICA]]&amp;_01_CODIGOS_Y_COSTOS_xlsm[[#This Row],[CODIGO]]</f>
        <v>SELFLEX181105161001352100000500</v>
      </c>
    </row>
    <row r="2880" spans="1:12" x14ac:dyDescent="0.35">
      <c r="A2880" t="s">
        <v>6726</v>
      </c>
      <c r="B2880" s="23" t="s">
        <v>6741</v>
      </c>
      <c r="C2880" t="s">
        <v>6719</v>
      </c>
      <c r="D2880" t="s">
        <v>6742</v>
      </c>
      <c r="E2880" s="21">
        <v>92.205699999999993</v>
      </c>
      <c r="L2880" s="23" t="str">
        <f>+_01_CODIGOS_Y_COSTOS_xlsm[[#This Row],[FABRICA]]&amp;_01_CODIGOS_Y_COSTOS_xlsm[[#This Row],[CODIGO]]</f>
        <v>SELFLEX181100081051602100000250</v>
      </c>
    </row>
    <row r="2881" spans="1:12" x14ac:dyDescent="0.35">
      <c r="A2881" t="s">
        <v>6726</v>
      </c>
      <c r="B2881" s="23" t="s">
        <v>6743</v>
      </c>
      <c r="C2881" t="s">
        <v>6720</v>
      </c>
      <c r="D2881" t="s">
        <v>6744</v>
      </c>
      <c r="E2881" s="21">
        <v>145.6799</v>
      </c>
      <c r="L2881" s="23" t="str">
        <f>+_01_CODIGOS_Y_COSTOS_xlsm[[#This Row],[FABRICA]]&amp;_01_CODIGOS_Y_COSTOS_xlsm[[#This Row],[CODIGO]]</f>
        <v>SELFLEX181100101290198010000250</v>
      </c>
    </row>
    <row r="2882" spans="1:12" x14ac:dyDescent="0.35">
      <c r="A2882" t="s">
        <v>6726</v>
      </c>
      <c r="B2882" s="23" t="s">
        <v>6745</v>
      </c>
      <c r="C2882" t="s">
        <v>6721</v>
      </c>
      <c r="D2882" t="s">
        <v>6746</v>
      </c>
      <c r="E2882" s="21">
        <v>79.659700000000001</v>
      </c>
      <c r="L2882" s="23" t="str">
        <f>+_01_CODIGOS_Y_COSTOS_xlsm[[#This Row],[FABRICA]]&amp;_01_CODIGOS_Y_COSTOS_xlsm[[#This Row],[CODIGO]]</f>
        <v>SELFLEX180303160751202100001000</v>
      </c>
    </row>
    <row r="2883" spans="1:12" x14ac:dyDescent="0.35">
      <c r="A2883" t="s">
        <v>6726</v>
      </c>
      <c r="B2883" s="23" t="s">
        <v>6747</v>
      </c>
      <c r="C2883" t="s">
        <v>6722</v>
      </c>
      <c r="D2883" t="s">
        <v>6748</v>
      </c>
      <c r="E2883" s="21">
        <v>95.404700000000005</v>
      </c>
      <c r="L2883" s="23" t="str">
        <f>+_01_CODIGOS_Y_COSTOS_xlsm[[#This Row],[FABRICA]]&amp;_01_CODIGOS_Y_COSTOS_xlsm[[#This Row],[CODIGO]]</f>
        <v>SELFLEX180300140991502100000500</v>
      </c>
    </row>
    <row r="2884" spans="1:12" x14ac:dyDescent="0.35">
      <c r="A2884" t="s">
        <v>6726</v>
      </c>
      <c r="B2884" s="23" t="s">
        <v>6749</v>
      </c>
      <c r="C2884" t="s">
        <v>6723</v>
      </c>
      <c r="D2884" t="s">
        <v>6750</v>
      </c>
      <c r="E2884" s="21">
        <v>203.16990000000001</v>
      </c>
      <c r="L2884" s="23" t="str">
        <f>+_01_CODIGOS_Y_COSTOS_xlsm[[#This Row],[FABRICA]]&amp;_01_CODIGOS_Y_COSTOS_xlsm[[#This Row],[CODIGO]]</f>
        <v>SELFLEX180305161351752100000250</v>
      </c>
    </row>
    <row r="2885" spans="1:12" x14ac:dyDescent="0.35">
      <c r="A2885" t="s">
        <v>6726</v>
      </c>
      <c r="B2885" s="23" t="s">
        <v>6751</v>
      </c>
      <c r="C2885" t="s">
        <v>6724</v>
      </c>
      <c r="D2885" t="s">
        <v>6752</v>
      </c>
      <c r="E2885" s="21">
        <v>143.23439999999999</v>
      </c>
      <c r="L2885" s="23" t="str">
        <f>+_01_CODIGOS_Y_COSTOS_xlsm[[#This Row],[FABRICA]]&amp;_01_CODIGOS_Y_COSTOS_xlsm[[#This Row],[CODIGO]]</f>
        <v>SELFLEX180300516109170210000250</v>
      </c>
    </row>
    <row r="2886" spans="1:12" x14ac:dyDescent="0.35">
      <c r="A2886" t="s">
        <v>6726</v>
      </c>
      <c r="B2886" s="23" t="s">
        <v>6753</v>
      </c>
      <c r="C2886" t="s">
        <v>6725</v>
      </c>
      <c r="D2886" t="s">
        <v>6754</v>
      </c>
      <c r="E2886" s="21">
        <v>154.30199999999999</v>
      </c>
      <c r="L2886" s="23" t="str">
        <f>+_01_CODIGOS_Y_COSTOS_xlsm[[#This Row],[FABRICA]]&amp;_01_CODIGOS_Y_COSTOS_xlsm[[#This Row],[CODIGO]]</f>
        <v>SELFLEX180300381291982100000250</v>
      </c>
    </row>
    <row r="2887" spans="1:12" x14ac:dyDescent="0.35">
      <c r="A2887" t="s">
        <v>6726</v>
      </c>
      <c r="B2887" s="23" t="s">
        <v>6755</v>
      </c>
      <c r="C2887" t="s">
        <v>6708</v>
      </c>
      <c r="D2887" t="s">
        <v>6756</v>
      </c>
      <c r="E2887" s="21">
        <v>94.595100000000002</v>
      </c>
      <c r="L2887" s="23" t="str">
        <f>+_01_CODIGOS_Y_COSTOS_xlsm[[#This Row],[FABRICA]]&amp;_01_CODIGOS_Y_COSTOS_xlsm[[#This Row],[CODIGO]]</f>
        <v>SELFLEX190310050691300000001000</v>
      </c>
    </row>
    <row r="2888" spans="1:12" x14ac:dyDescent="0.35">
      <c r="A2888" t="s">
        <v>6726</v>
      </c>
      <c r="B2888" s="23" t="s">
        <v>6757</v>
      </c>
      <c r="C2888" t="s">
        <v>6709</v>
      </c>
      <c r="D2888" t="s">
        <v>6758</v>
      </c>
      <c r="E2888" s="21">
        <v>99.312899999999999</v>
      </c>
      <c r="L2888" s="23" t="str">
        <f>+_01_CODIGOS_Y_COSTOS_xlsm[[#This Row],[FABRICA]]&amp;_01_CODIGOS_Y_COSTOS_xlsm[[#This Row],[CODIGO]]</f>
        <v>SELFLEX190310060891452100000500</v>
      </c>
    </row>
    <row r="2889" spans="1:12" x14ac:dyDescent="0.35">
      <c r="A2889" t="s">
        <v>6726</v>
      </c>
      <c r="B2889" s="23" t="s">
        <v>6759</v>
      </c>
      <c r="C2889" t="s">
        <v>6710</v>
      </c>
      <c r="D2889" t="s">
        <v>6760</v>
      </c>
      <c r="E2889" s="21">
        <v>100.1884</v>
      </c>
      <c r="L2889" s="23" t="str">
        <f>+_01_CODIGOS_Y_COSTOS_xlsm[[#This Row],[FABRICA]]&amp;_01_CODIGOS_Y_COSTOS_xlsm[[#This Row],[CODIGO]]</f>
        <v>SELFLEX190310081091702100000250</v>
      </c>
    </row>
    <row r="2890" spans="1:12" x14ac:dyDescent="0.35">
      <c r="A2890" t="s">
        <v>6726</v>
      </c>
      <c r="B2890" s="23" t="s">
        <v>6761</v>
      </c>
      <c r="C2890" t="s">
        <v>6711</v>
      </c>
      <c r="D2890" t="s">
        <v>6762</v>
      </c>
      <c r="E2890" s="21">
        <v>145.71369999999999</v>
      </c>
      <c r="L2890" s="23" t="str">
        <f>+_01_CODIGOS_Y_COSTOS_xlsm[[#This Row],[FABRICA]]&amp;_01_CODIGOS_Y_COSTOS_xlsm[[#This Row],[CODIGO]]</f>
        <v>SELFLEX190310101291982100000250</v>
      </c>
    </row>
    <row r="2891" spans="1:12" x14ac:dyDescent="0.35">
      <c r="A2891" t="s">
        <v>6726</v>
      </c>
      <c r="B2891" s="23" t="s">
        <v>6763</v>
      </c>
      <c r="C2891" t="s">
        <v>6706</v>
      </c>
      <c r="D2891" t="s">
        <v>6764</v>
      </c>
      <c r="E2891" s="21">
        <v>303.64089999999999</v>
      </c>
      <c r="L2891" s="23" t="str">
        <f>+_01_CODIGOS_Y_COSTOS_xlsm[[#This Row],[FABRICA]]&amp;_01_CODIGOS_Y_COSTOS_xlsm[[#This Row],[CODIGO]]</f>
        <v>SELFLEX180375160892702200000250</v>
      </c>
    </row>
    <row r="2892" spans="1:12" x14ac:dyDescent="0.35">
      <c r="A2892" t="s">
        <v>6726</v>
      </c>
      <c r="B2892" s="23" t="s">
        <v>6765</v>
      </c>
      <c r="C2892" t="s">
        <v>6707</v>
      </c>
      <c r="D2892" t="s">
        <v>6766</v>
      </c>
      <c r="E2892" s="21">
        <v>332.44779999999997</v>
      </c>
      <c r="L2892" s="23" t="str">
        <f>+_01_CODIGOS_Y_COSTOS_xlsm[[#This Row],[FABRICA]]&amp;_01_CODIGOS_Y_COSTOS_xlsm[[#This Row],[CODIGO]]</f>
        <v>SELFLEX180370081101702200000150</v>
      </c>
    </row>
    <row r="2893" spans="1:12" x14ac:dyDescent="0.35">
      <c r="A2893" t="s">
        <v>6726</v>
      </c>
      <c r="B2893" s="23" t="s">
        <v>6767</v>
      </c>
      <c r="C2893" t="s">
        <v>6653</v>
      </c>
      <c r="D2893" t="s">
        <v>6653</v>
      </c>
      <c r="E2893" s="21">
        <v>0</v>
      </c>
      <c r="L2893" s="23" t="str">
        <f>+_01_CODIGOS_Y_COSTOS_xlsm[[#This Row],[FABRICA]]&amp;_01_CODIGOS_Y_COSTOS_xlsm[[#This Row],[CODIGO]]</f>
        <v>SELFLEX0</v>
      </c>
    </row>
    <row r="2894" spans="1:12" x14ac:dyDescent="0.35">
      <c r="A2894" t="s">
        <v>6942</v>
      </c>
      <c r="B2894" s="23" t="s">
        <v>6779</v>
      </c>
      <c r="C2894" t="s">
        <v>7700</v>
      </c>
      <c r="D2894" t="s">
        <v>9509</v>
      </c>
      <c r="E2894" s="21">
        <v>2070</v>
      </c>
      <c r="L2894" s="23" t="str">
        <f>+_01_CODIGOS_Y_COSTOS_xlsm[[#This Row],[FABRICA]]&amp;_01_CODIGOS_Y_COSTOS_xlsm[[#This Row],[CODIGO]]</f>
        <v>NEPLASTIC4</v>
      </c>
    </row>
    <row r="2895" spans="1:12" x14ac:dyDescent="0.35">
      <c r="A2895" t="s">
        <v>6942</v>
      </c>
      <c r="B2895" s="23" t="s">
        <v>6780</v>
      </c>
      <c r="C2895" t="s">
        <v>9510</v>
      </c>
      <c r="D2895" t="s">
        <v>9511</v>
      </c>
      <c r="E2895" s="21">
        <v>2340</v>
      </c>
      <c r="L2895" s="23" t="str">
        <f>+_01_CODIGOS_Y_COSTOS_xlsm[[#This Row],[FABRICA]]&amp;_01_CODIGOS_Y_COSTOS_xlsm[[#This Row],[CODIGO]]</f>
        <v>NEPLASTIC732</v>
      </c>
    </row>
    <row r="2896" spans="1:12" x14ac:dyDescent="0.35">
      <c r="A2896" t="s">
        <v>6942</v>
      </c>
      <c r="B2896" s="23" t="s">
        <v>6781</v>
      </c>
      <c r="C2896" t="s">
        <v>7732</v>
      </c>
      <c r="D2896" t="s">
        <v>6852</v>
      </c>
      <c r="E2896" s="21">
        <v>1710</v>
      </c>
      <c r="L2896" s="23" t="str">
        <f>+_01_CODIGOS_Y_COSTOS_xlsm[[#This Row],[FABRICA]]&amp;_01_CODIGOS_Y_COSTOS_xlsm[[#This Row],[CODIGO]]</f>
        <v>NEPLASTIC27</v>
      </c>
    </row>
    <row r="2897" spans="1:12" x14ac:dyDescent="0.35">
      <c r="A2897" t="s">
        <v>6942</v>
      </c>
      <c r="B2897" s="23" t="s">
        <v>6782</v>
      </c>
      <c r="C2897" t="s">
        <v>9512</v>
      </c>
      <c r="D2897" t="s">
        <v>9513</v>
      </c>
      <c r="E2897" s="21">
        <v>2340</v>
      </c>
      <c r="L2897" s="23" t="str">
        <f>+_01_CODIGOS_Y_COSTOS_xlsm[[#This Row],[FABRICA]]&amp;_01_CODIGOS_Y_COSTOS_xlsm[[#This Row],[CODIGO]]</f>
        <v>NEPLASTIC478</v>
      </c>
    </row>
    <row r="2898" spans="1:12" x14ac:dyDescent="0.35">
      <c r="A2898" t="s">
        <v>6942</v>
      </c>
      <c r="B2898" s="23" t="s">
        <v>6783</v>
      </c>
      <c r="C2898" t="s">
        <v>9514</v>
      </c>
      <c r="D2898" t="s">
        <v>6800</v>
      </c>
      <c r="E2898" s="21">
        <v>2340</v>
      </c>
      <c r="L2898" s="23" t="str">
        <f>+_01_CODIGOS_Y_COSTOS_xlsm[[#This Row],[FABRICA]]&amp;_01_CODIGOS_Y_COSTOS_xlsm[[#This Row],[CODIGO]]</f>
        <v>NEPLASTIC690</v>
      </c>
    </row>
    <row r="2899" spans="1:12" x14ac:dyDescent="0.35">
      <c r="A2899" t="s">
        <v>6942</v>
      </c>
      <c r="B2899" s="23" t="s">
        <v>6784</v>
      </c>
      <c r="C2899" t="s">
        <v>7821</v>
      </c>
      <c r="D2899" t="s">
        <v>6801</v>
      </c>
      <c r="E2899" s="21">
        <v>1530</v>
      </c>
      <c r="L2899" s="23" t="str">
        <f>+_01_CODIGOS_Y_COSTOS_xlsm[[#This Row],[FABRICA]]&amp;_01_CODIGOS_Y_COSTOS_xlsm[[#This Row],[CODIGO]]</f>
        <v>NEPLASTIC73</v>
      </c>
    </row>
    <row r="2900" spans="1:12" x14ac:dyDescent="0.35">
      <c r="A2900" t="s">
        <v>6942</v>
      </c>
      <c r="B2900" s="23" t="s">
        <v>6785</v>
      </c>
      <c r="C2900" t="s">
        <v>9515</v>
      </c>
      <c r="D2900" t="s">
        <v>6802</v>
      </c>
      <c r="E2900" s="21">
        <v>1530</v>
      </c>
      <c r="L2900" s="23" t="str">
        <f>+_01_CODIGOS_Y_COSTOS_xlsm[[#This Row],[FABRICA]]&amp;_01_CODIGOS_Y_COSTOS_xlsm[[#This Row],[CODIGO]]</f>
        <v>NEPLASTIC415</v>
      </c>
    </row>
    <row r="2901" spans="1:12" x14ac:dyDescent="0.35">
      <c r="A2901" t="s">
        <v>6942</v>
      </c>
      <c r="B2901" s="23" t="s">
        <v>6786</v>
      </c>
      <c r="C2901" t="s">
        <v>7809</v>
      </c>
      <c r="D2901" t="s">
        <v>6803</v>
      </c>
      <c r="E2901" s="21">
        <v>1170</v>
      </c>
      <c r="L2901" s="23" t="str">
        <f>+_01_CODIGOS_Y_COSTOS_xlsm[[#This Row],[FABRICA]]&amp;_01_CODIGOS_Y_COSTOS_xlsm[[#This Row],[CODIGO]]</f>
        <v>NEPLASTIC66</v>
      </c>
    </row>
    <row r="2902" spans="1:12" x14ac:dyDescent="0.35">
      <c r="A2902" t="s">
        <v>6942</v>
      </c>
      <c r="B2902" s="23" t="s">
        <v>6787</v>
      </c>
      <c r="C2902" t="s">
        <v>11105</v>
      </c>
      <c r="D2902" t="s">
        <v>6803</v>
      </c>
      <c r="E2902" s="21">
        <v>1170</v>
      </c>
      <c r="L2902" s="23" t="str">
        <f>+_01_CODIGOS_Y_COSTOS_xlsm[[#This Row],[FABRICA]]&amp;_01_CODIGOS_Y_COSTOS_xlsm[[#This Row],[CODIGO]]</f>
        <v>NEPLASTIC67</v>
      </c>
    </row>
    <row r="2903" spans="1:12" x14ac:dyDescent="0.35">
      <c r="A2903" t="s">
        <v>6942</v>
      </c>
      <c r="B2903" s="23" t="s">
        <v>6788</v>
      </c>
      <c r="C2903" t="s">
        <v>9516</v>
      </c>
      <c r="D2903" t="s">
        <v>6804</v>
      </c>
      <c r="E2903" s="21">
        <v>1530</v>
      </c>
      <c r="L2903" s="23" t="str">
        <f>+_01_CODIGOS_Y_COSTOS_xlsm[[#This Row],[FABRICA]]&amp;_01_CODIGOS_Y_COSTOS_xlsm[[#This Row],[CODIGO]]</f>
        <v>NEPLASTIC533</v>
      </c>
    </row>
    <row r="2904" spans="1:12" x14ac:dyDescent="0.35">
      <c r="A2904" t="s">
        <v>6942</v>
      </c>
      <c r="B2904" s="23" t="s">
        <v>6789</v>
      </c>
      <c r="C2904" t="s">
        <v>9517</v>
      </c>
      <c r="D2904" t="s">
        <v>6805</v>
      </c>
      <c r="E2904" s="21">
        <v>1800</v>
      </c>
      <c r="L2904" s="23" t="str">
        <f>+_01_CODIGOS_Y_COSTOS_xlsm[[#This Row],[FABRICA]]&amp;_01_CODIGOS_Y_COSTOS_xlsm[[#This Row],[CODIGO]]</f>
        <v>NEPLASTIC754</v>
      </c>
    </row>
    <row r="2905" spans="1:12" x14ac:dyDescent="0.35">
      <c r="A2905" t="s">
        <v>6942</v>
      </c>
      <c r="B2905" s="23" t="s">
        <v>6790</v>
      </c>
      <c r="C2905" t="s">
        <v>9518</v>
      </c>
      <c r="D2905" t="s">
        <v>9519</v>
      </c>
      <c r="E2905" s="21">
        <v>1800</v>
      </c>
      <c r="L2905" s="23" t="str">
        <f>+_01_CODIGOS_Y_COSTOS_xlsm[[#This Row],[FABRICA]]&amp;_01_CODIGOS_Y_COSTOS_xlsm[[#This Row],[CODIGO]]</f>
        <v>NEPLASTIC654</v>
      </c>
    </row>
    <row r="2906" spans="1:12" x14ac:dyDescent="0.35">
      <c r="A2906" t="s">
        <v>6942</v>
      </c>
      <c r="B2906" s="23" t="s">
        <v>6791</v>
      </c>
      <c r="C2906" t="s">
        <v>9520</v>
      </c>
      <c r="D2906" t="s">
        <v>6806</v>
      </c>
      <c r="E2906" s="21">
        <v>720</v>
      </c>
      <c r="L2906" s="23" t="str">
        <f>+_01_CODIGOS_Y_COSTOS_xlsm[[#This Row],[FABRICA]]&amp;_01_CODIGOS_Y_COSTOS_xlsm[[#This Row],[CODIGO]]</f>
        <v>NEPLASTIC7690</v>
      </c>
    </row>
    <row r="2907" spans="1:12" x14ac:dyDescent="0.35">
      <c r="A2907" t="s">
        <v>6942</v>
      </c>
      <c r="B2907" s="23" t="s">
        <v>6792</v>
      </c>
      <c r="C2907" t="s">
        <v>9521</v>
      </c>
      <c r="D2907" t="s">
        <v>6807</v>
      </c>
      <c r="E2907" s="21">
        <v>900</v>
      </c>
      <c r="L2907" s="23" t="str">
        <f>+_01_CODIGOS_Y_COSTOS_xlsm[[#This Row],[FABRICA]]&amp;_01_CODIGOS_Y_COSTOS_xlsm[[#This Row],[CODIGO]]</f>
        <v>NEPLASTIC674</v>
      </c>
    </row>
    <row r="2908" spans="1:12" x14ac:dyDescent="0.35">
      <c r="A2908" t="s">
        <v>6942</v>
      </c>
      <c r="B2908" s="23" t="s">
        <v>6793</v>
      </c>
      <c r="C2908" t="s">
        <v>6808</v>
      </c>
      <c r="D2908" t="s">
        <v>6809</v>
      </c>
      <c r="E2908" s="21">
        <v>1170</v>
      </c>
      <c r="L2908" s="23" t="str">
        <f>+_01_CODIGOS_Y_COSTOS_xlsm[[#This Row],[FABRICA]]&amp;_01_CODIGOS_Y_COSTOS_xlsm[[#This Row],[CODIGO]]</f>
        <v>NEPLASTIC682</v>
      </c>
    </row>
    <row r="2909" spans="1:12" x14ac:dyDescent="0.35">
      <c r="A2909" t="s">
        <v>6942</v>
      </c>
      <c r="B2909" s="23" t="s">
        <v>6794</v>
      </c>
      <c r="C2909" t="s">
        <v>6808</v>
      </c>
      <c r="D2909" t="s">
        <v>6809</v>
      </c>
      <c r="E2909" s="21">
        <v>1170</v>
      </c>
      <c r="L2909" s="23" t="str">
        <f>+_01_CODIGOS_Y_COSTOS_xlsm[[#This Row],[FABRICA]]&amp;_01_CODIGOS_Y_COSTOS_xlsm[[#This Row],[CODIGO]]</f>
        <v>NEPLASTIC682</v>
      </c>
    </row>
    <row r="2910" spans="1:12" x14ac:dyDescent="0.35">
      <c r="A2910" t="s">
        <v>6942</v>
      </c>
      <c r="B2910" s="23" t="s">
        <v>6795</v>
      </c>
      <c r="C2910" t="s">
        <v>7834</v>
      </c>
      <c r="D2910" t="s">
        <v>6857</v>
      </c>
      <c r="E2910" s="21">
        <v>1170</v>
      </c>
      <c r="L2910" s="23" t="str">
        <f>+_01_CODIGOS_Y_COSTOS_xlsm[[#This Row],[FABRICA]]&amp;_01_CODIGOS_Y_COSTOS_xlsm[[#This Row],[CODIGO]]</f>
        <v>NEPLASTIC95</v>
      </c>
    </row>
    <row r="2911" spans="1:12" x14ac:dyDescent="0.35">
      <c r="A2911" t="s">
        <v>6942</v>
      </c>
      <c r="B2911" s="23" t="s">
        <v>6796</v>
      </c>
      <c r="C2911" t="s">
        <v>9522</v>
      </c>
      <c r="D2911" t="s">
        <v>9523</v>
      </c>
      <c r="E2911" s="21">
        <v>1350</v>
      </c>
      <c r="L2911" s="23" t="str">
        <f>+_01_CODIGOS_Y_COSTOS_xlsm[[#This Row],[FABRICA]]&amp;_01_CODIGOS_Y_COSTOS_xlsm[[#This Row],[CODIGO]]</f>
        <v>NEPLASTIC483</v>
      </c>
    </row>
    <row r="2912" spans="1:12" x14ac:dyDescent="0.35">
      <c r="A2912" t="s">
        <v>6942</v>
      </c>
      <c r="B2912" s="23" t="s">
        <v>6858</v>
      </c>
      <c r="C2912" t="s">
        <v>9524</v>
      </c>
      <c r="D2912" t="s">
        <v>6859</v>
      </c>
      <c r="E2912" s="21">
        <v>1350</v>
      </c>
      <c r="L2912" s="23" t="str">
        <f>+_01_CODIGOS_Y_COSTOS_xlsm[[#This Row],[FABRICA]]&amp;_01_CODIGOS_Y_COSTOS_xlsm[[#This Row],[CODIGO]]</f>
        <v>NEPLASTIC662</v>
      </c>
    </row>
    <row r="2913" spans="1:12" x14ac:dyDescent="0.35">
      <c r="A2913" t="s">
        <v>6942</v>
      </c>
      <c r="B2913" s="23" t="s">
        <v>6860</v>
      </c>
      <c r="C2913" t="s">
        <v>9525</v>
      </c>
      <c r="D2913" t="s">
        <v>6861</v>
      </c>
      <c r="E2913" s="21">
        <v>1350</v>
      </c>
      <c r="L2913" s="23" t="str">
        <f>+_01_CODIGOS_Y_COSTOS_xlsm[[#This Row],[FABRICA]]&amp;_01_CODIGOS_Y_COSTOS_xlsm[[#This Row],[CODIGO]]</f>
        <v>NEPLASTIC722</v>
      </c>
    </row>
    <row r="2914" spans="1:12" x14ac:dyDescent="0.35">
      <c r="A2914" t="s">
        <v>6942</v>
      </c>
      <c r="B2914" s="23" t="s">
        <v>6862</v>
      </c>
      <c r="C2914" t="s">
        <v>9526</v>
      </c>
      <c r="D2914" t="s">
        <v>6863</v>
      </c>
      <c r="E2914" s="21">
        <v>1350</v>
      </c>
      <c r="L2914" s="23" t="str">
        <f>+_01_CODIGOS_Y_COSTOS_xlsm[[#This Row],[FABRICA]]&amp;_01_CODIGOS_Y_COSTOS_xlsm[[#This Row],[CODIGO]]</f>
        <v>NEPLASTIC587</v>
      </c>
    </row>
    <row r="2915" spans="1:12" x14ac:dyDescent="0.35">
      <c r="A2915" t="s">
        <v>6942</v>
      </c>
      <c r="B2915" s="23" t="s">
        <v>6864</v>
      </c>
      <c r="C2915" t="s">
        <v>9527</v>
      </c>
      <c r="D2915" t="s">
        <v>9528</v>
      </c>
      <c r="E2915" s="21">
        <v>1350</v>
      </c>
      <c r="L2915" s="23" t="str">
        <f>+_01_CODIGOS_Y_COSTOS_xlsm[[#This Row],[FABRICA]]&amp;_01_CODIGOS_Y_COSTOS_xlsm[[#This Row],[CODIGO]]</f>
        <v>NEPLASTIC451</v>
      </c>
    </row>
    <row r="2916" spans="1:12" x14ac:dyDescent="0.35">
      <c r="A2916" t="s">
        <v>6942</v>
      </c>
      <c r="B2916" s="23" t="s">
        <v>6866</v>
      </c>
      <c r="C2916" t="s">
        <v>9529</v>
      </c>
      <c r="D2916" t="s">
        <v>6867</v>
      </c>
      <c r="E2916" s="21">
        <v>1350</v>
      </c>
      <c r="L2916" s="23" t="str">
        <f>+_01_CODIGOS_Y_COSTOS_xlsm[[#This Row],[FABRICA]]&amp;_01_CODIGOS_Y_COSTOS_xlsm[[#This Row],[CODIGO]]</f>
        <v>NEPLASTIC392</v>
      </c>
    </row>
    <row r="2917" spans="1:12" x14ac:dyDescent="0.35">
      <c r="A2917" t="s">
        <v>6942</v>
      </c>
      <c r="B2917" s="23" t="s">
        <v>6868</v>
      </c>
      <c r="C2917" t="s">
        <v>9530</v>
      </c>
      <c r="D2917" t="s">
        <v>9531</v>
      </c>
      <c r="E2917" s="21">
        <v>1350</v>
      </c>
      <c r="L2917" s="23" t="str">
        <f>+_01_CODIGOS_Y_COSTOS_xlsm[[#This Row],[FABRICA]]&amp;_01_CODIGOS_Y_COSTOS_xlsm[[#This Row],[CODIGO]]</f>
        <v>NEPLASTIC412</v>
      </c>
    </row>
    <row r="2918" spans="1:12" x14ac:dyDescent="0.35">
      <c r="A2918" t="s">
        <v>6942</v>
      </c>
      <c r="B2918" s="23" t="s">
        <v>6870</v>
      </c>
      <c r="C2918" t="s">
        <v>11106</v>
      </c>
      <c r="D2918" t="s">
        <v>11107</v>
      </c>
      <c r="E2918" s="21">
        <v>1350</v>
      </c>
      <c r="L2918" s="23" t="str">
        <f>+_01_CODIGOS_Y_COSTOS_xlsm[[#This Row],[FABRICA]]&amp;_01_CODIGOS_Y_COSTOS_xlsm[[#This Row],[CODIGO]]</f>
        <v>NEPLASTIC521</v>
      </c>
    </row>
    <row r="2919" spans="1:12" x14ac:dyDescent="0.35">
      <c r="A2919" t="s">
        <v>6942</v>
      </c>
      <c r="B2919" s="23" t="s">
        <v>6872</v>
      </c>
      <c r="C2919" t="s">
        <v>9532</v>
      </c>
      <c r="D2919" t="s">
        <v>9533</v>
      </c>
      <c r="E2919" s="21">
        <v>1170</v>
      </c>
      <c r="L2919" s="23" t="str">
        <f>+_01_CODIGOS_Y_COSTOS_xlsm[[#This Row],[FABRICA]]&amp;_01_CODIGOS_Y_COSTOS_xlsm[[#This Row],[CODIGO]]</f>
        <v>NEPLASTIC713</v>
      </c>
    </row>
    <row r="2920" spans="1:12" x14ac:dyDescent="0.35">
      <c r="A2920" t="s">
        <v>6942</v>
      </c>
      <c r="B2920" s="23" t="s">
        <v>6874</v>
      </c>
      <c r="C2920" t="s">
        <v>9532</v>
      </c>
      <c r="D2920" t="s">
        <v>9533</v>
      </c>
      <c r="E2920" s="21">
        <v>1170</v>
      </c>
      <c r="L2920" s="23" t="str">
        <f>+_01_CODIGOS_Y_COSTOS_xlsm[[#This Row],[FABRICA]]&amp;_01_CODIGOS_Y_COSTOS_xlsm[[#This Row],[CODIGO]]</f>
        <v>NEPLASTIC713</v>
      </c>
    </row>
    <row r="2921" spans="1:12" x14ac:dyDescent="0.35">
      <c r="A2921" t="s">
        <v>6942</v>
      </c>
      <c r="B2921" s="23" t="s">
        <v>6876</v>
      </c>
      <c r="C2921" t="s">
        <v>9534</v>
      </c>
      <c r="D2921" t="s">
        <v>9535</v>
      </c>
      <c r="E2921" s="21">
        <v>540</v>
      </c>
      <c r="L2921" s="23" t="str">
        <f>+_01_CODIGOS_Y_COSTOS_xlsm[[#This Row],[FABRICA]]&amp;_01_CODIGOS_Y_COSTOS_xlsm[[#This Row],[CODIGO]]</f>
        <v>NEPLASTIC788</v>
      </c>
    </row>
    <row r="2922" spans="1:12" x14ac:dyDescent="0.35">
      <c r="A2922" t="s">
        <v>6942</v>
      </c>
      <c r="B2922" s="23" t="s">
        <v>6878</v>
      </c>
      <c r="C2922" t="s">
        <v>9536</v>
      </c>
      <c r="D2922" t="s">
        <v>9537</v>
      </c>
      <c r="E2922" s="21">
        <v>1350</v>
      </c>
      <c r="L2922" s="23" t="str">
        <f>+_01_CODIGOS_Y_COSTOS_xlsm[[#This Row],[FABRICA]]&amp;_01_CODIGOS_Y_COSTOS_xlsm[[#This Row],[CODIGO]]</f>
        <v>NEPLASTIC676</v>
      </c>
    </row>
    <row r="2923" spans="1:12" x14ac:dyDescent="0.35">
      <c r="A2923" t="s">
        <v>6942</v>
      </c>
      <c r="B2923" s="23" t="s">
        <v>6880</v>
      </c>
      <c r="C2923" t="s">
        <v>9536</v>
      </c>
      <c r="D2923" t="s">
        <v>9538</v>
      </c>
      <c r="E2923" s="21">
        <v>1350</v>
      </c>
      <c r="L2923" s="23" t="str">
        <f>+_01_CODIGOS_Y_COSTOS_xlsm[[#This Row],[FABRICA]]&amp;_01_CODIGOS_Y_COSTOS_xlsm[[#This Row],[CODIGO]]</f>
        <v>NEPLASTIC676</v>
      </c>
    </row>
    <row r="2924" spans="1:12" x14ac:dyDescent="0.35">
      <c r="A2924" t="s">
        <v>6942</v>
      </c>
      <c r="B2924" s="23" t="s">
        <v>6882</v>
      </c>
      <c r="C2924" t="s">
        <v>9539</v>
      </c>
      <c r="D2924" t="s">
        <v>9540</v>
      </c>
      <c r="E2924" s="21">
        <v>990</v>
      </c>
      <c r="L2924" s="23" t="str">
        <f>+_01_CODIGOS_Y_COSTOS_xlsm[[#This Row],[FABRICA]]&amp;_01_CODIGOS_Y_COSTOS_xlsm[[#This Row],[CODIGO]]</f>
        <v>NEPLASTIC741</v>
      </c>
    </row>
    <row r="2925" spans="1:12" x14ac:dyDescent="0.35">
      <c r="A2925" t="s">
        <v>6942</v>
      </c>
      <c r="B2925" s="23" t="s">
        <v>6884</v>
      </c>
      <c r="C2925" t="s">
        <v>8041</v>
      </c>
      <c r="D2925" t="s">
        <v>6885</v>
      </c>
      <c r="E2925" s="21">
        <v>990</v>
      </c>
      <c r="L2925" s="23" t="str">
        <f>+_01_CODIGOS_Y_COSTOS_xlsm[[#This Row],[FABRICA]]&amp;_01_CODIGOS_Y_COSTOS_xlsm[[#This Row],[CODIGO]]</f>
        <v>NEPLASTIC410</v>
      </c>
    </row>
    <row r="2926" spans="1:12" x14ac:dyDescent="0.35">
      <c r="A2926" t="s">
        <v>6942</v>
      </c>
      <c r="B2926" s="23" t="s">
        <v>6886</v>
      </c>
      <c r="C2926" t="s">
        <v>9541</v>
      </c>
      <c r="D2926" t="s">
        <v>6887</v>
      </c>
      <c r="E2926" s="21">
        <v>1530</v>
      </c>
      <c r="L2926" s="23" t="str">
        <f>+_01_CODIGOS_Y_COSTOS_xlsm[[#This Row],[FABRICA]]&amp;_01_CODIGOS_Y_COSTOS_xlsm[[#This Row],[CODIGO]]</f>
        <v>NEPLASTIC422</v>
      </c>
    </row>
    <row r="2927" spans="1:12" x14ac:dyDescent="0.35">
      <c r="A2927" t="s">
        <v>6942</v>
      </c>
      <c r="B2927" s="23" t="s">
        <v>6888</v>
      </c>
      <c r="C2927" t="s">
        <v>9542</v>
      </c>
      <c r="D2927" t="s">
        <v>6889</v>
      </c>
      <c r="E2927" s="21">
        <v>1890</v>
      </c>
      <c r="L2927" s="23" t="str">
        <f>+_01_CODIGOS_Y_COSTOS_xlsm[[#This Row],[FABRICA]]&amp;_01_CODIGOS_Y_COSTOS_xlsm[[#This Row],[CODIGO]]</f>
        <v>NEPLASTIC714</v>
      </c>
    </row>
    <row r="2928" spans="1:12" x14ac:dyDescent="0.35">
      <c r="A2928" t="s">
        <v>6942</v>
      </c>
      <c r="B2928" s="23" t="s">
        <v>6890</v>
      </c>
      <c r="C2928" t="s">
        <v>8491</v>
      </c>
      <c r="D2928" t="s">
        <v>6891</v>
      </c>
      <c r="E2928" s="21">
        <v>1080</v>
      </c>
      <c r="L2928" s="23" t="str">
        <f>+_01_CODIGOS_Y_COSTOS_xlsm[[#This Row],[FABRICA]]&amp;_01_CODIGOS_Y_COSTOS_xlsm[[#This Row],[CODIGO]]</f>
        <v>NEPLASTIC143</v>
      </c>
    </row>
    <row r="2929" spans="1:12" x14ac:dyDescent="0.35">
      <c r="A2929" t="s">
        <v>6942</v>
      </c>
      <c r="B2929" s="23" t="s">
        <v>6892</v>
      </c>
      <c r="C2929" t="s">
        <v>8074</v>
      </c>
      <c r="D2929" t="s">
        <v>6893</v>
      </c>
      <c r="E2929" s="21">
        <v>1260</v>
      </c>
      <c r="L2929" s="23" t="str">
        <f>+_01_CODIGOS_Y_COSTOS_xlsm[[#This Row],[FABRICA]]&amp;_01_CODIGOS_Y_COSTOS_xlsm[[#This Row],[CODIGO]]</f>
        <v>NEPLASTIC140</v>
      </c>
    </row>
    <row r="2930" spans="1:12" x14ac:dyDescent="0.35">
      <c r="A2930" t="s">
        <v>6942</v>
      </c>
      <c r="B2930" s="23" t="s">
        <v>6894</v>
      </c>
      <c r="C2930" t="s">
        <v>9543</v>
      </c>
      <c r="D2930" t="s">
        <v>6895</v>
      </c>
      <c r="E2930" s="21">
        <v>1530</v>
      </c>
      <c r="L2930" s="23" t="str">
        <f>+_01_CODIGOS_Y_COSTOS_xlsm[[#This Row],[FABRICA]]&amp;_01_CODIGOS_Y_COSTOS_xlsm[[#This Row],[CODIGO]]</f>
        <v>NEPLASTIC717</v>
      </c>
    </row>
    <row r="2931" spans="1:12" x14ac:dyDescent="0.35">
      <c r="A2931" t="s">
        <v>6942</v>
      </c>
      <c r="B2931" s="23" t="s">
        <v>6896</v>
      </c>
      <c r="C2931" t="s">
        <v>9543</v>
      </c>
      <c r="D2931" t="s">
        <v>6895</v>
      </c>
      <c r="E2931" s="21">
        <v>1530</v>
      </c>
      <c r="L2931" s="23" t="str">
        <f>+_01_CODIGOS_Y_COSTOS_xlsm[[#This Row],[FABRICA]]&amp;_01_CODIGOS_Y_COSTOS_xlsm[[#This Row],[CODIGO]]</f>
        <v>NEPLASTIC717</v>
      </c>
    </row>
    <row r="2932" spans="1:12" x14ac:dyDescent="0.35">
      <c r="A2932" t="s">
        <v>6942</v>
      </c>
      <c r="B2932" s="23" t="s">
        <v>6898</v>
      </c>
      <c r="C2932" t="s">
        <v>8489</v>
      </c>
      <c r="D2932" t="s">
        <v>9544</v>
      </c>
      <c r="E2932" s="21">
        <v>1260</v>
      </c>
      <c r="L2932" s="23" t="str">
        <f>+_01_CODIGOS_Y_COSTOS_xlsm[[#This Row],[FABRICA]]&amp;_01_CODIGOS_Y_COSTOS_xlsm[[#This Row],[CODIGO]]</f>
        <v>NEPLASTIC141</v>
      </c>
    </row>
    <row r="2933" spans="1:12" x14ac:dyDescent="0.35">
      <c r="A2933" t="s">
        <v>6942</v>
      </c>
      <c r="B2933" s="23" t="s">
        <v>6900</v>
      </c>
      <c r="C2933" t="s">
        <v>9542</v>
      </c>
      <c r="D2933" t="s">
        <v>6889</v>
      </c>
      <c r="E2933" s="21">
        <v>1890</v>
      </c>
      <c r="L2933" s="23" t="str">
        <f>+_01_CODIGOS_Y_COSTOS_xlsm[[#This Row],[FABRICA]]&amp;_01_CODIGOS_Y_COSTOS_xlsm[[#This Row],[CODIGO]]</f>
        <v>NEPLASTIC714</v>
      </c>
    </row>
    <row r="2934" spans="1:12" x14ac:dyDescent="0.35">
      <c r="A2934" t="s">
        <v>6942</v>
      </c>
      <c r="B2934" s="23" t="s">
        <v>6902</v>
      </c>
      <c r="C2934" t="s">
        <v>9542</v>
      </c>
      <c r="D2934" t="s">
        <v>6889</v>
      </c>
      <c r="E2934" s="21">
        <v>1890</v>
      </c>
      <c r="L2934" s="23" t="str">
        <f>+_01_CODIGOS_Y_COSTOS_xlsm[[#This Row],[FABRICA]]&amp;_01_CODIGOS_Y_COSTOS_xlsm[[#This Row],[CODIGO]]</f>
        <v>NEPLASTIC714</v>
      </c>
    </row>
    <row r="2935" spans="1:12" x14ac:dyDescent="0.35">
      <c r="A2935" t="s">
        <v>6942</v>
      </c>
      <c r="B2935" s="23" t="s">
        <v>6904</v>
      </c>
      <c r="C2935" t="s">
        <v>9545</v>
      </c>
      <c r="D2935" t="s">
        <v>6905</v>
      </c>
      <c r="E2935" s="21">
        <v>1440</v>
      </c>
      <c r="L2935" s="23" t="str">
        <f>+_01_CODIGOS_Y_COSTOS_xlsm[[#This Row],[FABRICA]]&amp;_01_CODIGOS_Y_COSTOS_xlsm[[#This Row],[CODIGO]]</f>
        <v>NEPLASTIC539</v>
      </c>
    </row>
    <row r="2936" spans="1:12" x14ac:dyDescent="0.35">
      <c r="A2936" t="s">
        <v>6942</v>
      </c>
      <c r="B2936" s="23" t="s">
        <v>6906</v>
      </c>
      <c r="C2936" t="s">
        <v>8086</v>
      </c>
      <c r="D2936" t="s">
        <v>9546</v>
      </c>
      <c r="E2936" s="21">
        <v>990</v>
      </c>
      <c r="L2936" s="23" t="str">
        <f>+_01_CODIGOS_Y_COSTOS_xlsm[[#This Row],[FABRICA]]&amp;_01_CODIGOS_Y_COSTOS_xlsm[[#This Row],[CODIGO]]</f>
        <v>NEPLASTIC157</v>
      </c>
    </row>
    <row r="2937" spans="1:12" x14ac:dyDescent="0.35">
      <c r="A2937" t="s">
        <v>6942</v>
      </c>
      <c r="B2937" s="23" t="s">
        <v>6908</v>
      </c>
      <c r="C2937" t="s">
        <v>9547</v>
      </c>
      <c r="D2937" t="s">
        <v>6909</v>
      </c>
      <c r="E2937" s="21">
        <v>990</v>
      </c>
      <c r="L2937" s="23" t="str">
        <f>+_01_CODIGOS_Y_COSTOS_xlsm[[#This Row],[FABRICA]]&amp;_01_CODIGOS_Y_COSTOS_xlsm[[#This Row],[CODIGO]]</f>
        <v>NEPLASTIC158</v>
      </c>
    </row>
    <row r="2938" spans="1:12" x14ac:dyDescent="0.35">
      <c r="A2938" t="s">
        <v>6942</v>
      </c>
      <c r="B2938" s="23" t="s">
        <v>6910</v>
      </c>
      <c r="C2938" t="s">
        <v>9548</v>
      </c>
      <c r="D2938" t="s">
        <v>9549</v>
      </c>
      <c r="E2938" s="21">
        <v>1170</v>
      </c>
      <c r="L2938" s="23" t="str">
        <f>+_01_CODIGOS_Y_COSTOS_xlsm[[#This Row],[FABRICA]]&amp;_01_CODIGOS_Y_COSTOS_xlsm[[#This Row],[CODIGO]]</f>
        <v>NEPLASTIC155</v>
      </c>
    </row>
    <row r="2939" spans="1:12" x14ac:dyDescent="0.35">
      <c r="A2939" t="s">
        <v>6942</v>
      </c>
      <c r="B2939" s="23" t="s">
        <v>6912</v>
      </c>
      <c r="C2939" t="s">
        <v>9550</v>
      </c>
      <c r="D2939" t="s">
        <v>6913</v>
      </c>
      <c r="E2939" s="21">
        <v>990</v>
      </c>
      <c r="L2939" s="23" t="str">
        <f>+_01_CODIGOS_Y_COSTOS_xlsm[[#This Row],[FABRICA]]&amp;_01_CODIGOS_Y_COSTOS_xlsm[[#This Row],[CODIGO]]</f>
        <v>NEPLASTIC740</v>
      </c>
    </row>
    <row r="2940" spans="1:12" x14ac:dyDescent="0.35">
      <c r="A2940" t="s">
        <v>6942</v>
      </c>
      <c r="B2940" s="23" t="s">
        <v>6914</v>
      </c>
      <c r="C2940" t="s">
        <v>9551</v>
      </c>
      <c r="D2940" t="s">
        <v>6915</v>
      </c>
      <c r="E2940" s="21">
        <v>1890</v>
      </c>
      <c r="L2940" s="23" t="str">
        <f>+_01_CODIGOS_Y_COSTOS_xlsm[[#This Row],[FABRICA]]&amp;_01_CODIGOS_Y_COSTOS_xlsm[[#This Row],[CODIGO]]</f>
        <v>NEPLASTIC778</v>
      </c>
    </row>
    <row r="2941" spans="1:12" x14ac:dyDescent="0.35">
      <c r="A2941" t="s">
        <v>6942</v>
      </c>
      <c r="B2941" s="23" t="s">
        <v>6916</v>
      </c>
      <c r="C2941" t="s">
        <v>9552</v>
      </c>
      <c r="D2941" t="s">
        <v>9553</v>
      </c>
      <c r="E2941" s="21">
        <v>990</v>
      </c>
      <c r="L2941" s="23" t="str">
        <f>+_01_CODIGOS_Y_COSTOS_xlsm[[#This Row],[FABRICA]]&amp;_01_CODIGOS_Y_COSTOS_xlsm[[#This Row],[CODIGO]]</f>
        <v>NEPLASTIC750</v>
      </c>
    </row>
    <row r="2942" spans="1:12" x14ac:dyDescent="0.35">
      <c r="A2942" t="s">
        <v>6942</v>
      </c>
      <c r="B2942" s="23" t="s">
        <v>6918</v>
      </c>
      <c r="C2942" t="s">
        <v>9554</v>
      </c>
      <c r="D2942" t="s">
        <v>6919</v>
      </c>
      <c r="E2942" s="21">
        <v>990</v>
      </c>
      <c r="L2942" s="23" t="str">
        <f>+_01_CODIGOS_Y_COSTOS_xlsm[[#This Row],[FABRICA]]&amp;_01_CODIGOS_Y_COSTOS_xlsm[[#This Row],[CODIGO]]</f>
        <v>NEPLASTIC703</v>
      </c>
    </row>
    <row r="2943" spans="1:12" x14ac:dyDescent="0.35">
      <c r="A2943" t="s">
        <v>6942</v>
      </c>
      <c r="B2943" s="23" t="s">
        <v>6920</v>
      </c>
      <c r="C2943" t="s">
        <v>9555</v>
      </c>
      <c r="D2943" t="s">
        <v>9556</v>
      </c>
      <c r="E2943" s="21">
        <v>1530</v>
      </c>
      <c r="L2943" s="23" t="str">
        <f>+_01_CODIGOS_Y_COSTOS_xlsm[[#This Row],[FABRICA]]&amp;_01_CODIGOS_Y_COSTOS_xlsm[[#This Row],[CODIGO]]</f>
        <v>NEPLASTIC616</v>
      </c>
    </row>
    <row r="2944" spans="1:12" x14ac:dyDescent="0.35">
      <c r="A2944" t="s">
        <v>6942</v>
      </c>
      <c r="B2944" s="23" t="s">
        <v>6922</v>
      </c>
      <c r="C2944" t="s">
        <v>9557</v>
      </c>
      <c r="D2944" t="s">
        <v>9558</v>
      </c>
      <c r="E2944" s="21">
        <v>1620</v>
      </c>
      <c r="L2944" s="23" t="str">
        <f>+_01_CODIGOS_Y_COSTOS_xlsm[[#This Row],[FABRICA]]&amp;_01_CODIGOS_Y_COSTOS_xlsm[[#This Row],[CODIGO]]</f>
        <v>NEPLASTIC786</v>
      </c>
    </row>
    <row r="2945" spans="1:12" x14ac:dyDescent="0.35">
      <c r="A2945" t="s">
        <v>6942</v>
      </c>
      <c r="B2945" s="23" t="s">
        <v>6924</v>
      </c>
      <c r="C2945" t="s">
        <v>9559</v>
      </c>
      <c r="D2945" t="s">
        <v>9560</v>
      </c>
      <c r="E2945" s="21">
        <v>1710</v>
      </c>
      <c r="L2945" s="23" t="str">
        <f>+_01_CODIGOS_Y_COSTOS_xlsm[[#This Row],[FABRICA]]&amp;_01_CODIGOS_Y_COSTOS_xlsm[[#This Row],[CODIGO]]</f>
        <v>NEPLASTIC598</v>
      </c>
    </row>
    <row r="2946" spans="1:12" x14ac:dyDescent="0.35">
      <c r="A2946" t="s">
        <v>6942</v>
      </c>
      <c r="B2946" s="23" t="s">
        <v>6926</v>
      </c>
      <c r="C2946" t="s">
        <v>9561</v>
      </c>
      <c r="D2946" t="s">
        <v>9562</v>
      </c>
      <c r="E2946" s="21">
        <v>1620</v>
      </c>
      <c r="L2946" s="23" t="str">
        <f>+_01_CODIGOS_Y_COSTOS_xlsm[[#This Row],[FABRICA]]&amp;_01_CODIGOS_Y_COSTOS_xlsm[[#This Row],[CODIGO]]</f>
        <v>NEPLASTIC785</v>
      </c>
    </row>
    <row r="2947" spans="1:12" x14ac:dyDescent="0.35">
      <c r="A2947" t="s">
        <v>6942</v>
      </c>
      <c r="B2947" s="23" t="s">
        <v>6928</v>
      </c>
      <c r="C2947" t="s">
        <v>9563</v>
      </c>
      <c r="D2947" t="s">
        <v>6929</v>
      </c>
      <c r="E2947" s="21">
        <v>1710</v>
      </c>
      <c r="L2947" s="23" t="str">
        <f>+_01_CODIGOS_Y_COSTOS_xlsm[[#This Row],[FABRICA]]&amp;_01_CODIGOS_Y_COSTOS_xlsm[[#This Row],[CODIGO]]</f>
        <v>NEPLASTIC434</v>
      </c>
    </row>
    <row r="2948" spans="1:12" x14ac:dyDescent="0.35">
      <c r="A2948" t="s">
        <v>6942</v>
      </c>
      <c r="B2948" s="23" t="s">
        <v>6930</v>
      </c>
      <c r="C2948" t="s">
        <v>8525</v>
      </c>
      <c r="D2948" t="s">
        <v>9564</v>
      </c>
      <c r="E2948" s="21">
        <v>1710</v>
      </c>
      <c r="L2948" s="23" t="str">
        <f>+_01_CODIGOS_Y_COSTOS_xlsm[[#This Row],[FABRICA]]&amp;_01_CODIGOS_Y_COSTOS_xlsm[[#This Row],[CODIGO]]</f>
        <v>NEPLASTIC319</v>
      </c>
    </row>
    <row r="2949" spans="1:12" x14ac:dyDescent="0.35">
      <c r="A2949" t="s">
        <v>6942</v>
      </c>
      <c r="B2949" s="23" t="s">
        <v>6932</v>
      </c>
      <c r="C2949" t="s">
        <v>8211</v>
      </c>
      <c r="D2949" t="s">
        <v>6933</v>
      </c>
      <c r="E2949" s="21">
        <v>1620</v>
      </c>
      <c r="L2949" s="23" t="str">
        <f>+_01_CODIGOS_Y_COSTOS_xlsm[[#This Row],[FABRICA]]&amp;_01_CODIGOS_Y_COSTOS_xlsm[[#This Row],[CODIGO]]</f>
        <v>NEPLASTIC208</v>
      </c>
    </row>
    <row r="2950" spans="1:12" x14ac:dyDescent="0.35">
      <c r="A2950" t="s">
        <v>6942</v>
      </c>
      <c r="B2950" s="23" t="s">
        <v>6934</v>
      </c>
      <c r="C2950" t="s">
        <v>8498</v>
      </c>
      <c r="D2950" t="s">
        <v>9565</v>
      </c>
      <c r="E2950" s="21">
        <v>1620</v>
      </c>
      <c r="L2950" s="23" t="str">
        <f>+_01_CODIGOS_Y_COSTOS_xlsm[[#This Row],[FABRICA]]&amp;_01_CODIGOS_Y_COSTOS_xlsm[[#This Row],[CODIGO]]</f>
        <v>NEPLASTIC207</v>
      </c>
    </row>
    <row r="2951" spans="1:12" x14ac:dyDescent="0.35">
      <c r="A2951" t="s">
        <v>6942</v>
      </c>
      <c r="B2951" s="23" t="s">
        <v>6936</v>
      </c>
      <c r="C2951" t="s">
        <v>9566</v>
      </c>
      <c r="D2951" t="s">
        <v>6937</v>
      </c>
      <c r="E2951" s="21">
        <v>2070</v>
      </c>
      <c r="L2951" s="23" t="str">
        <f>+_01_CODIGOS_Y_COSTOS_xlsm[[#This Row],[FABRICA]]&amp;_01_CODIGOS_Y_COSTOS_xlsm[[#This Row],[CODIGO]]</f>
        <v>NEPLASTIC652</v>
      </c>
    </row>
    <row r="2952" spans="1:12" x14ac:dyDescent="0.35">
      <c r="A2952" t="s">
        <v>6942</v>
      </c>
      <c r="B2952" s="23" t="s">
        <v>6938</v>
      </c>
      <c r="C2952" t="s">
        <v>9567</v>
      </c>
      <c r="D2952" t="s">
        <v>6939</v>
      </c>
      <c r="E2952" s="21">
        <v>1530</v>
      </c>
      <c r="L2952" s="23" t="str">
        <f>+_01_CODIGOS_Y_COSTOS_xlsm[[#This Row],[FABRICA]]&amp;_01_CODIGOS_Y_COSTOS_xlsm[[#This Row],[CODIGO]]</f>
        <v>NEPLASTIC751</v>
      </c>
    </row>
    <row r="2953" spans="1:12" x14ac:dyDescent="0.35">
      <c r="A2953" t="s">
        <v>6942</v>
      </c>
      <c r="B2953" s="23" t="s">
        <v>6940</v>
      </c>
      <c r="C2953" t="s">
        <v>9568</v>
      </c>
      <c r="D2953" t="s">
        <v>9569</v>
      </c>
      <c r="E2953" s="21">
        <v>1170</v>
      </c>
      <c r="L2953" s="23" t="str">
        <f>+_01_CODIGOS_Y_COSTOS_xlsm[[#This Row],[FABRICA]]&amp;_01_CODIGOS_Y_COSTOS_xlsm[[#This Row],[CODIGO]]</f>
        <v>NEPLASTIC771</v>
      </c>
    </row>
    <row r="2954" spans="1:12" x14ac:dyDescent="0.35">
      <c r="A2954" t="s">
        <v>3211</v>
      </c>
      <c r="B2954" s="23" t="s">
        <v>6778</v>
      </c>
      <c r="C2954" t="s">
        <v>6653</v>
      </c>
      <c r="D2954" t="s">
        <v>6653</v>
      </c>
      <c r="E2954" s="21">
        <v>0</v>
      </c>
      <c r="L2954" s="23" t="str">
        <f>+_01_CODIGOS_Y_COSTOS_xlsm[[#This Row],[FABRICA]]&amp;_01_CODIGOS_Y_COSTOS_xlsm[[#This Row],[CODIGO]]</f>
        <v>VARIOS0</v>
      </c>
    </row>
    <row r="2955" spans="1:12" x14ac:dyDescent="0.35">
      <c r="A2955" t="s">
        <v>4274</v>
      </c>
      <c r="B2955" s="23" t="s">
        <v>6797</v>
      </c>
      <c r="C2955" t="s">
        <v>6653</v>
      </c>
      <c r="D2955" t="s">
        <v>6653</v>
      </c>
      <c r="E2955" s="21">
        <v>0</v>
      </c>
      <c r="L2955" s="23" t="str">
        <f>+_01_CODIGOS_Y_COSTOS_xlsm[[#This Row],[FABRICA]]&amp;_01_CODIGOS_Y_COSTOS_xlsm[[#This Row],[CODIGO]]</f>
        <v>MAXIFER0</v>
      </c>
    </row>
    <row r="2956" spans="1:12" x14ac:dyDescent="0.35">
      <c r="A2956" t="s">
        <v>4274</v>
      </c>
      <c r="B2956" s="23" t="s">
        <v>6798</v>
      </c>
      <c r="C2956" t="s">
        <v>6653</v>
      </c>
      <c r="D2956" t="s">
        <v>6653</v>
      </c>
      <c r="E2956" s="21">
        <v>0</v>
      </c>
      <c r="L2956" s="23" t="str">
        <f>+_01_CODIGOS_Y_COSTOS_xlsm[[#This Row],[FABRICA]]&amp;_01_CODIGOS_Y_COSTOS_xlsm[[#This Row],[CODIGO]]</f>
        <v>MAXIFER0</v>
      </c>
    </row>
    <row r="2957" spans="1:12" x14ac:dyDescent="0.35">
      <c r="A2957" t="s">
        <v>4274</v>
      </c>
      <c r="B2957" s="23" t="s">
        <v>6943</v>
      </c>
      <c r="C2957" t="s">
        <v>6653</v>
      </c>
      <c r="D2957" t="s">
        <v>6653</v>
      </c>
      <c r="E2957" s="21">
        <v>0</v>
      </c>
      <c r="L2957" s="23" t="str">
        <f>+_01_CODIGOS_Y_COSTOS_xlsm[[#This Row],[FABRICA]]&amp;_01_CODIGOS_Y_COSTOS_xlsm[[#This Row],[CODIGO]]</f>
        <v>MAXIFER0</v>
      </c>
    </row>
    <row r="2958" spans="1:12" x14ac:dyDescent="0.35">
      <c r="A2958" t="s">
        <v>4274</v>
      </c>
      <c r="B2958" s="23" t="s">
        <v>6945</v>
      </c>
      <c r="C2958" t="s">
        <v>6653</v>
      </c>
      <c r="D2958" t="s">
        <v>6653</v>
      </c>
      <c r="E2958" s="21">
        <v>0</v>
      </c>
      <c r="L2958" s="23" t="str">
        <f>+_01_CODIGOS_Y_COSTOS_xlsm[[#This Row],[FABRICA]]&amp;_01_CODIGOS_Y_COSTOS_xlsm[[#This Row],[CODIGO]]</f>
        <v>MAXIFER0</v>
      </c>
    </row>
    <row r="2959" spans="1:12" x14ac:dyDescent="0.35">
      <c r="A2959" t="s">
        <v>4274</v>
      </c>
      <c r="B2959" s="23" t="s">
        <v>6946</v>
      </c>
      <c r="C2959" t="s">
        <v>6653</v>
      </c>
      <c r="D2959" t="s">
        <v>6653</v>
      </c>
      <c r="E2959" s="21">
        <v>0</v>
      </c>
      <c r="L2959" s="23" t="str">
        <f>+_01_CODIGOS_Y_COSTOS_xlsm[[#This Row],[FABRICA]]&amp;_01_CODIGOS_Y_COSTOS_xlsm[[#This Row],[CODIGO]]</f>
        <v>MAXIFER0</v>
      </c>
    </row>
    <row r="2960" spans="1:12" x14ac:dyDescent="0.35">
      <c r="A2960" t="s">
        <v>4274</v>
      </c>
      <c r="B2960" s="23" t="s">
        <v>6947</v>
      </c>
      <c r="C2960" t="s">
        <v>6653</v>
      </c>
      <c r="D2960" t="s">
        <v>6653</v>
      </c>
      <c r="E2960" s="21">
        <v>0</v>
      </c>
      <c r="L2960" s="23" t="str">
        <f>+_01_CODIGOS_Y_COSTOS_xlsm[[#This Row],[FABRICA]]&amp;_01_CODIGOS_Y_COSTOS_xlsm[[#This Row],[CODIGO]]</f>
        <v>MAXIFER0</v>
      </c>
    </row>
    <row r="2961" spans="1:12" x14ac:dyDescent="0.35">
      <c r="A2961" t="s">
        <v>4274</v>
      </c>
      <c r="B2961" s="23" t="s">
        <v>6948</v>
      </c>
      <c r="C2961" t="s">
        <v>6653</v>
      </c>
      <c r="D2961" t="s">
        <v>6653</v>
      </c>
      <c r="E2961" s="21">
        <v>0</v>
      </c>
      <c r="L2961" s="23" t="str">
        <f>+_01_CODIGOS_Y_COSTOS_xlsm[[#This Row],[FABRICA]]&amp;_01_CODIGOS_Y_COSTOS_xlsm[[#This Row],[CODIGO]]</f>
        <v>MAXIFER0</v>
      </c>
    </row>
    <row r="2962" spans="1:12" x14ac:dyDescent="0.35">
      <c r="A2962" t="s">
        <v>4274</v>
      </c>
      <c r="B2962" s="23" t="s">
        <v>7010</v>
      </c>
      <c r="C2962" t="s">
        <v>6653</v>
      </c>
      <c r="D2962" t="s">
        <v>6653</v>
      </c>
      <c r="E2962" s="21">
        <v>0</v>
      </c>
      <c r="L2962" s="23" t="str">
        <f>+_01_CODIGOS_Y_COSTOS_xlsm[[#This Row],[FABRICA]]&amp;_01_CODIGOS_Y_COSTOS_xlsm[[#This Row],[CODIGO]]</f>
        <v>MAXIFER0</v>
      </c>
    </row>
    <row r="2963" spans="1:12" x14ac:dyDescent="0.35">
      <c r="A2963" t="s">
        <v>4274</v>
      </c>
      <c r="B2963" s="23" t="s">
        <v>6949</v>
      </c>
      <c r="C2963" t="s">
        <v>6653</v>
      </c>
      <c r="D2963" t="s">
        <v>6653</v>
      </c>
      <c r="E2963" s="21">
        <v>0</v>
      </c>
      <c r="L2963" s="23" t="str">
        <f>+_01_CODIGOS_Y_COSTOS_xlsm[[#This Row],[FABRICA]]&amp;_01_CODIGOS_Y_COSTOS_xlsm[[#This Row],[CODIGO]]</f>
        <v>MAXIFER0</v>
      </c>
    </row>
    <row r="2964" spans="1:12" x14ac:dyDescent="0.35">
      <c r="A2964" t="s">
        <v>4274</v>
      </c>
      <c r="B2964" s="23" t="s">
        <v>6950</v>
      </c>
      <c r="C2964" t="s">
        <v>6653</v>
      </c>
      <c r="D2964" t="s">
        <v>6653</v>
      </c>
      <c r="E2964" s="21">
        <v>0</v>
      </c>
      <c r="L2964" s="23" t="str">
        <f>+_01_CODIGOS_Y_COSTOS_xlsm[[#This Row],[FABRICA]]&amp;_01_CODIGOS_Y_COSTOS_xlsm[[#This Row],[CODIGO]]</f>
        <v>MAXIFER0</v>
      </c>
    </row>
    <row r="2965" spans="1:12" x14ac:dyDescent="0.35">
      <c r="A2965" t="s">
        <v>4274</v>
      </c>
      <c r="B2965" s="23" t="s">
        <v>7002</v>
      </c>
      <c r="C2965" t="s">
        <v>6653</v>
      </c>
      <c r="D2965" t="s">
        <v>6653</v>
      </c>
      <c r="E2965" s="21">
        <v>0</v>
      </c>
      <c r="L2965" s="23" t="str">
        <f>+_01_CODIGOS_Y_COSTOS_xlsm[[#This Row],[FABRICA]]&amp;_01_CODIGOS_Y_COSTOS_xlsm[[#This Row],[CODIGO]]</f>
        <v>MAXIFER0</v>
      </c>
    </row>
    <row r="2966" spans="1:12" x14ac:dyDescent="0.35">
      <c r="A2966" t="s">
        <v>4274</v>
      </c>
      <c r="B2966" s="23" t="s">
        <v>7003</v>
      </c>
      <c r="C2966" t="s">
        <v>6653</v>
      </c>
      <c r="D2966" t="s">
        <v>6653</v>
      </c>
      <c r="E2966" s="21">
        <v>0</v>
      </c>
      <c r="L2966" s="23" t="str">
        <f>+_01_CODIGOS_Y_COSTOS_xlsm[[#This Row],[FABRICA]]&amp;_01_CODIGOS_Y_COSTOS_xlsm[[#This Row],[CODIGO]]</f>
        <v>MAXIFER0</v>
      </c>
    </row>
    <row r="2967" spans="1:12" x14ac:dyDescent="0.35">
      <c r="A2967" t="s">
        <v>4274</v>
      </c>
      <c r="B2967" s="23" t="s">
        <v>6951</v>
      </c>
      <c r="C2967" t="s">
        <v>6653</v>
      </c>
      <c r="D2967" t="s">
        <v>6653</v>
      </c>
      <c r="E2967" s="21">
        <v>0</v>
      </c>
      <c r="L2967" s="23" t="str">
        <f>+_01_CODIGOS_Y_COSTOS_xlsm[[#This Row],[FABRICA]]&amp;_01_CODIGOS_Y_COSTOS_xlsm[[#This Row],[CODIGO]]</f>
        <v>MAXIFER0</v>
      </c>
    </row>
    <row r="2968" spans="1:12" x14ac:dyDescent="0.35">
      <c r="A2968" t="s">
        <v>4274</v>
      </c>
      <c r="B2968" s="23" t="s">
        <v>6952</v>
      </c>
      <c r="C2968" t="s">
        <v>6653</v>
      </c>
      <c r="D2968" t="s">
        <v>6653</v>
      </c>
      <c r="E2968" s="21">
        <v>0</v>
      </c>
      <c r="L2968" s="23" t="str">
        <f>+_01_CODIGOS_Y_COSTOS_xlsm[[#This Row],[FABRICA]]&amp;_01_CODIGOS_Y_COSTOS_xlsm[[#This Row],[CODIGO]]</f>
        <v>MAXIFER0</v>
      </c>
    </row>
    <row r="2969" spans="1:12" x14ac:dyDescent="0.35">
      <c r="A2969" t="s">
        <v>4274</v>
      </c>
      <c r="B2969" s="23" t="s">
        <v>6953</v>
      </c>
      <c r="C2969" t="s">
        <v>6653</v>
      </c>
      <c r="D2969" t="s">
        <v>6653</v>
      </c>
      <c r="E2969" s="21">
        <v>0</v>
      </c>
      <c r="L2969" s="23" t="str">
        <f>+_01_CODIGOS_Y_COSTOS_xlsm[[#This Row],[FABRICA]]&amp;_01_CODIGOS_Y_COSTOS_xlsm[[#This Row],[CODIGO]]</f>
        <v>MAXIFER0</v>
      </c>
    </row>
    <row r="2970" spans="1:12" x14ac:dyDescent="0.35">
      <c r="A2970" t="s">
        <v>4274</v>
      </c>
      <c r="B2970" s="23" t="s">
        <v>6954</v>
      </c>
      <c r="C2970" t="s">
        <v>6653</v>
      </c>
      <c r="D2970" t="s">
        <v>6653</v>
      </c>
      <c r="E2970" s="21">
        <v>0</v>
      </c>
      <c r="L2970" s="23" t="str">
        <f>+_01_CODIGOS_Y_COSTOS_xlsm[[#This Row],[FABRICA]]&amp;_01_CODIGOS_Y_COSTOS_xlsm[[#This Row],[CODIGO]]</f>
        <v>MAXIFER0</v>
      </c>
    </row>
    <row r="2971" spans="1:12" x14ac:dyDescent="0.35">
      <c r="A2971" t="s">
        <v>4274</v>
      </c>
      <c r="B2971" s="23" t="s">
        <v>6955</v>
      </c>
      <c r="C2971" t="s">
        <v>6653</v>
      </c>
      <c r="D2971" t="s">
        <v>6653</v>
      </c>
      <c r="E2971" s="21">
        <v>0</v>
      </c>
      <c r="L2971" s="23" t="str">
        <f>+_01_CODIGOS_Y_COSTOS_xlsm[[#This Row],[FABRICA]]&amp;_01_CODIGOS_Y_COSTOS_xlsm[[#This Row],[CODIGO]]</f>
        <v>MAXIFER0</v>
      </c>
    </row>
    <row r="2972" spans="1:12" x14ac:dyDescent="0.35">
      <c r="A2972" t="s">
        <v>4274</v>
      </c>
      <c r="B2972" s="23" t="s">
        <v>6956</v>
      </c>
      <c r="C2972" t="s">
        <v>6653</v>
      </c>
      <c r="D2972" t="s">
        <v>6653</v>
      </c>
      <c r="E2972" s="21">
        <v>0</v>
      </c>
      <c r="L2972" s="23" t="str">
        <f>+_01_CODIGOS_Y_COSTOS_xlsm[[#This Row],[FABRICA]]&amp;_01_CODIGOS_Y_COSTOS_xlsm[[#This Row],[CODIGO]]</f>
        <v>MAXIFER0</v>
      </c>
    </row>
    <row r="2973" spans="1:12" x14ac:dyDescent="0.35">
      <c r="A2973" t="s">
        <v>4274</v>
      </c>
      <c r="B2973" s="23" t="s">
        <v>6957</v>
      </c>
      <c r="C2973" t="s">
        <v>6653</v>
      </c>
      <c r="D2973" t="s">
        <v>6653</v>
      </c>
      <c r="E2973" s="21">
        <v>0</v>
      </c>
      <c r="L2973" s="23" t="str">
        <f>+_01_CODIGOS_Y_COSTOS_xlsm[[#This Row],[FABRICA]]&amp;_01_CODIGOS_Y_COSTOS_xlsm[[#This Row],[CODIGO]]</f>
        <v>MAXIFER0</v>
      </c>
    </row>
    <row r="2974" spans="1:12" x14ac:dyDescent="0.35">
      <c r="A2974" t="s">
        <v>4274</v>
      </c>
      <c r="B2974" s="23" t="s">
        <v>6958</v>
      </c>
      <c r="C2974" t="s">
        <v>6653</v>
      </c>
      <c r="D2974" t="s">
        <v>6653</v>
      </c>
      <c r="E2974" s="21">
        <v>0</v>
      </c>
      <c r="L2974" s="23" t="str">
        <f>+_01_CODIGOS_Y_COSTOS_xlsm[[#This Row],[FABRICA]]&amp;_01_CODIGOS_Y_COSTOS_xlsm[[#This Row],[CODIGO]]</f>
        <v>MAXIFER0</v>
      </c>
    </row>
    <row r="2975" spans="1:12" x14ac:dyDescent="0.35">
      <c r="A2975" t="s">
        <v>4274</v>
      </c>
      <c r="B2975" s="23" t="s">
        <v>6959</v>
      </c>
      <c r="C2975" t="s">
        <v>6653</v>
      </c>
      <c r="D2975" t="s">
        <v>6653</v>
      </c>
      <c r="E2975" s="21">
        <v>0</v>
      </c>
      <c r="L2975" s="23" t="str">
        <f>+_01_CODIGOS_Y_COSTOS_xlsm[[#This Row],[FABRICA]]&amp;_01_CODIGOS_Y_COSTOS_xlsm[[#This Row],[CODIGO]]</f>
        <v>MAXIFER0</v>
      </c>
    </row>
    <row r="2976" spans="1:12" x14ac:dyDescent="0.35">
      <c r="A2976" t="s">
        <v>4274</v>
      </c>
      <c r="B2976" s="23" t="s">
        <v>6960</v>
      </c>
      <c r="C2976" t="s">
        <v>6653</v>
      </c>
      <c r="D2976" t="s">
        <v>6653</v>
      </c>
      <c r="E2976" s="21">
        <v>0</v>
      </c>
      <c r="L2976" s="23" t="str">
        <f>+_01_CODIGOS_Y_COSTOS_xlsm[[#This Row],[FABRICA]]&amp;_01_CODIGOS_Y_COSTOS_xlsm[[#This Row],[CODIGO]]</f>
        <v>MAXIFER0</v>
      </c>
    </row>
    <row r="2977" spans="1:12" x14ac:dyDescent="0.35">
      <c r="A2977" t="s">
        <v>4274</v>
      </c>
      <c r="B2977" s="23" t="s">
        <v>6961</v>
      </c>
      <c r="C2977" t="s">
        <v>6653</v>
      </c>
      <c r="D2977" t="s">
        <v>6653</v>
      </c>
      <c r="E2977" s="21">
        <v>0</v>
      </c>
      <c r="L2977" s="23" t="str">
        <f>+_01_CODIGOS_Y_COSTOS_xlsm[[#This Row],[FABRICA]]&amp;_01_CODIGOS_Y_COSTOS_xlsm[[#This Row],[CODIGO]]</f>
        <v>MAXIFER0</v>
      </c>
    </row>
    <row r="2978" spans="1:12" x14ac:dyDescent="0.35">
      <c r="A2978" t="s">
        <v>4274</v>
      </c>
      <c r="B2978" s="23" t="s">
        <v>6962</v>
      </c>
      <c r="C2978" t="s">
        <v>6653</v>
      </c>
      <c r="D2978" t="s">
        <v>6653</v>
      </c>
      <c r="E2978" s="21">
        <v>0</v>
      </c>
      <c r="L2978" s="23" t="str">
        <f>+_01_CODIGOS_Y_COSTOS_xlsm[[#This Row],[FABRICA]]&amp;_01_CODIGOS_Y_COSTOS_xlsm[[#This Row],[CODIGO]]</f>
        <v>MAXIFER0</v>
      </c>
    </row>
    <row r="2979" spans="1:12" x14ac:dyDescent="0.35">
      <c r="A2979" t="s">
        <v>4274</v>
      </c>
      <c r="B2979" s="23" t="s">
        <v>6963</v>
      </c>
      <c r="C2979" t="s">
        <v>6653</v>
      </c>
      <c r="D2979" t="s">
        <v>6653</v>
      </c>
      <c r="E2979" s="21">
        <v>0</v>
      </c>
      <c r="L2979" s="23" t="str">
        <f>+_01_CODIGOS_Y_COSTOS_xlsm[[#This Row],[FABRICA]]&amp;_01_CODIGOS_Y_COSTOS_xlsm[[#This Row],[CODIGO]]</f>
        <v>MAXIFER0</v>
      </c>
    </row>
    <row r="2980" spans="1:12" x14ac:dyDescent="0.35">
      <c r="A2980" t="s">
        <v>4274</v>
      </c>
      <c r="B2980" s="23" t="s">
        <v>6964</v>
      </c>
      <c r="C2980" t="s">
        <v>6653</v>
      </c>
      <c r="D2980" t="s">
        <v>6653</v>
      </c>
      <c r="E2980" s="21">
        <v>0</v>
      </c>
      <c r="L2980" s="23" t="str">
        <f>+_01_CODIGOS_Y_COSTOS_xlsm[[#This Row],[FABRICA]]&amp;_01_CODIGOS_Y_COSTOS_xlsm[[#This Row],[CODIGO]]</f>
        <v>MAXIFER0</v>
      </c>
    </row>
    <row r="2981" spans="1:12" x14ac:dyDescent="0.35">
      <c r="A2981" t="s">
        <v>4274</v>
      </c>
      <c r="B2981" s="23" t="s">
        <v>6965</v>
      </c>
      <c r="C2981" t="s">
        <v>6653</v>
      </c>
      <c r="D2981" t="s">
        <v>6653</v>
      </c>
      <c r="E2981" s="21">
        <v>0</v>
      </c>
      <c r="L2981" s="23" t="str">
        <f>+_01_CODIGOS_Y_COSTOS_xlsm[[#This Row],[FABRICA]]&amp;_01_CODIGOS_Y_COSTOS_xlsm[[#This Row],[CODIGO]]</f>
        <v>MAXIFER0</v>
      </c>
    </row>
    <row r="2982" spans="1:12" x14ac:dyDescent="0.35">
      <c r="A2982" t="s">
        <v>4274</v>
      </c>
      <c r="B2982" s="23" t="s">
        <v>6966</v>
      </c>
      <c r="C2982" t="s">
        <v>6653</v>
      </c>
      <c r="D2982" t="s">
        <v>6653</v>
      </c>
      <c r="E2982" s="21">
        <v>0</v>
      </c>
      <c r="L2982" s="23" t="str">
        <f>+_01_CODIGOS_Y_COSTOS_xlsm[[#This Row],[FABRICA]]&amp;_01_CODIGOS_Y_COSTOS_xlsm[[#This Row],[CODIGO]]</f>
        <v>MAXIFER0</v>
      </c>
    </row>
    <row r="2983" spans="1:12" x14ac:dyDescent="0.35">
      <c r="A2983" t="s">
        <v>4274</v>
      </c>
      <c r="B2983" s="23" t="s">
        <v>6967</v>
      </c>
      <c r="C2983" t="s">
        <v>6653</v>
      </c>
      <c r="D2983" t="s">
        <v>6653</v>
      </c>
      <c r="E2983" s="21">
        <v>0</v>
      </c>
      <c r="L2983" s="23" t="str">
        <f>+_01_CODIGOS_Y_COSTOS_xlsm[[#This Row],[FABRICA]]&amp;_01_CODIGOS_Y_COSTOS_xlsm[[#This Row],[CODIGO]]</f>
        <v>MAXIFER0</v>
      </c>
    </row>
    <row r="2984" spans="1:12" x14ac:dyDescent="0.35">
      <c r="A2984" t="s">
        <v>4274</v>
      </c>
      <c r="B2984" s="23" t="s">
        <v>7004</v>
      </c>
      <c r="C2984" t="s">
        <v>6653</v>
      </c>
      <c r="D2984" t="s">
        <v>6653</v>
      </c>
      <c r="E2984" s="21">
        <v>0</v>
      </c>
      <c r="L2984" s="23" t="str">
        <f>+_01_CODIGOS_Y_COSTOS_xlsm[[#This Row],[FABRICA]]&amp;_01_CODIGOS_Y_COSTOS_xlsm[[#This Row],[CODIGO]]</f>
        <v>MAXIFER0</v>
      </c>
    </row>
    <row r="2985" spans="1:12" x14ac:dyDescent="0.35">
      <c r="A2985" t="s">
        <v>4274</v>
      </c>
      <c r="B2985" s="23" t="s">
        <v>7005</v>
      </c>
      <c r="C2985" t="s">
        <v>6653</v>
      </c>
      <c r="D2985" t="s">
        <v>6653</v>
      </c>
      <c r="E2985" s="21">
        <v>0</v>
      </c>
      <c r="L2985" s="23" t="str">
        <f>+_01_CODIGOS_Y_COSTOS_xlsm[[#This Row],[FABRICA]]&amp;_01_CODIGOS_Y_COSTOS_xlsm[[#This Row],[CODIGO]]</f>
        <v>MAXIFER0</v>
      </c>
    </row>
    <row r="2986" spans="1:12" x14ac:dyDescent="0.35">
      <c r="A2986" t="s">
        <v>4274</v>
      </c>
      <c r="B2986" s="23" t="s">
        <v>7006</v>
      </c>
      <c r="C2986" t="s">
        <v>6653</v>
      </c>
      <c r="D2986" t="s">
        <v>6653</v>
      </c>
      <c r="E2986" s="21">
        <v>0</v>
      </c>
      <c r="L2986" s="23" t="str">
        <f>+_01_CODIGOS_Y_COSTOS_xlsm[[#This Row],[FABRICA]]&amp;_01_CODIGOS_Y_COSTOS_xlsm[[#This Row],[CODIGO]]</f>
        <v>MAXIFER0</v>
      </c>
    </row>
    <row r="2987" spans="1:12" x14ac:dyDescent="0.35">
      <c r="A2987" t="s">
        <v>4274</v>
      </c>
      <c r="B2987" s="23" t="s">
        <v>7296</v>
      </c>
      <c r="C2987" t="s">
        <v>6653</v>
      </c>
      <c r="D2987" t="s">
        <v>6653</v>
      </c>
      <c r="E2987" s="21">
        <v>0</v>
      </c>
      <c r="L2987" s="23" t="str">
        <f>+_01_CODIGOS_Y_COSTOS_xlsm[[#This Row],[FABRICA]]&amp;_01_CODIGOS_Y_COSTOS_xlsm[[#This Row],[CODIGO]]</f>
        <v>MAXIFER0</v>
      </c>
    </row>
    <row r="2988" spans="1:12" x14ac:dyDescent="0.35">
      <c r="A2988" t="s">
        <v>4274</v>
      </c>
      <c r="B2988" s="23" t="s">
        <v>7298</v>
      </c>
      <c r="C2988" t="s">
        <v>6653</v>
      </c>
      <c r="D2988" t="s">
        <v>6653</v>
      </c>
      <c r="E2988" s="21">
        <v>0</v>
      </c>
      <c r="L2988" s="23" t="str">
        <f>+_01_CODIGOS_Y_COSTOS_xlsm[[#This Row],[FABRICA]]&amp;_01_CODIGOS_Y_COSTOS_xlsm[[#This Row],[CODIGO]]</f>
        <v>MAXIFER0</v>
      </c>
    </row>
    <row r="2989" spans="1:12" x14ac:dyDescent="0.35">
      <c r="A2989" t="s">
        <v>4274</v>
      </c>
      <c r="B2989" s="23" t="s">
        <v>6968</v>
      </c>
      <c r="C2989" t="s">
        <v>6653</v>
      </c>
      <c r="D2989" t="s">
        <v>6653</v>
      </c>
      <c r="E2989" s="21">
        <v>0</v>
      </c>
      <c r="L2989" s="23" t="str">
        <f>+_01_CODIGOS_Y_COSTOS_xlsm[[#This Row],[FABRICA]]&amp;_01_CODIGOS_Y_COSTOS_xlsm[[#This Row],[CODIGO]]</f>
        <v>MAXIFER0</v>
      </c>
    </row>
    <row r="2990" spans="1:12" x14ac:dyDescent="0.35">
      <c r="A2990" t="s">
        <v>4274</v>
      </c>
      <c r="B2990" s="23" t="s">
        <v>6969</v>
      </c>
      <c r="C2990" t="s">
        <v>6653</v>
      </c>
      <c r="D2990" t="s">
        <v>6653</v>
      </c>
      <c r="E2990" s="21">
        <v>0</v>
      </c>
      <c r="L2990" s="23" t="str">
        <f>+_01_CODIGOS_Y_COSTOS_xlsm[[#This Row],[FABRICA]]&amp;_01_CODIGOS_Y_COSTOS_xlsm[[#This Row],[CODIGO]]</f>
        <v>MAXIFER0</v>
      </c>
    </row>
    <row r="2991" spans="1:12" x14ac:dyDescent="0.35">
      <c r="A2991" t="s">
        <v>4274</v>
      </c>
      <c r="B2991" s="23" t="s">
        <v>6970</v>
      </c>
      <c r="C2991" t="s">
        <v>6653</v>
      </c>
      <c r="D2991" t="s">
        <v>6653</v>
      </c>
      <c r="E2991" s="21">
        <v>0</v>
      </c>
      <c r="L2991" s="23" t="str">
        <f>+_01_CODIGOS_Y_COSTOS_xlsm[[#This Row],[FABRICA]]&amp;_01_CODIGOS_Y_COSTOS_xlsm[[#This Row],[CODIGO]]</f>
        <v>MAXIFER0</v>
      </c>
    </row>
    <row r="2992" spans="1:12" x14ac:dyDescent="0.35">
      <c r="A2992" t="s">
        <v>4274</v>
      </c>
      <c r="B2992" s="23" t="s">
        <v>6971</v>
      </c>
      <c r="C2992" t="s">
        <v>6653</v>
      </c>
      <c r="D2992" t="s">
        <v>6653</v>
      </c>
      <c r="E2992" s="21">
        <v>0</v>
      </c>
      <c r="L2992" s="23" t="str">
        <f>+_01_CODIGOS_Y_COSTOS_xlsm[[#This Row],[FABRICA]]&amp;_01_CODIGOS_Y_COSTOS_xlsm[[#This Row],[CODIGO]]</f>
        <v>MAXIFER0</v>
      </c>
    </row>
    <row r="2993" spans="1:12" x14ac:dyDescent="0.35">
      <c r="A2993" t="s">
        <v>4274</v>
      </c>
      <c r="B2993" s="23" t="s">
        <v>6972</v>
      </c>
      <c r="C2993" t="s">
        <v>6653</v>
      </c>
      <c r="D2993" t="s">
        <v>6653</v>
      </c>
      <c r="E2993" s="21">
        <v>0</v>
      </c>
      <c r="L2993" s="23" t="str">
        <f>+_01_CODIGOS_Y_COSTOS_xlsm[[#This Row],[FABRICA]]&amp;_01_CODIGOS_Y_COSTOS_xlsm[[#This Row],[CODIGO]]</f>
        <v>MAXIFER0</v>
      </c>
    </row>
    <row r="2994" spans="1:12" x14ac:dyDescent="0.35">
      <c r="A2994" t="s">
        <v>4274</v>
      </c>
      <c r="B2994" s="23" t="s">
        <v>6973</v>
      </c>
      <c r="C2994" t="s">
        <v>6653</v>
      </c>
      <c r="D2994" t="s">
        <v>6653</v>
      </c>
      <c r="E2994" s="21">
        <v>0</v>
      </c>
      <c r="L2994" s="23" t="str">
        <f>+_01_CODIGOS_Y_COSTOS_xlsm[[#This Row],[FABRICA]]&amp;_01_CODIGOS_Y_COSTOS_xlsm[[#This Row],[CODIGO]]</f>
        <v>MAXIFER0</v>
      </c>
    </row>
    <row r="2995" spans="1:12" x14ac:dyDescent="0.35">
      <c r="A2995" t="s">
        <v>4274</v>
      </c>
      <c r="B2995" s="23" t="s">
        <v>6974</v>
      </c>
      <c r="C2995" t="s">
        <v>6653</v>
      </c>
      <c r="D2995" t="s">
        <v>6653</v>
      </c>
      <c r="E2995" s="21">
        <v>0</v>
      </c>
      <c r="L2995" s="23" t="str">
        <f>+_01_CODIGOS_Y_COSTOS_xlsm[[#This Row],[FABRICA]]&amp;_01_CODIGOS_Y_COSTOS_xlsm[[#This Row],[CODIGO]]</f>
        <v>MAXIFER0</v>
      </c>
    </row>
    <row r="2996" spans="1:12" x14ac:dyDescent="0.35">
      <c r="A2996" t="s">
        <v>4274</v>
      </c>
      <c r="B2996" s="23" t="s">
        <v>6975</v>
      </c>
      <c r="C2996" t="s">
        <v>6653</v>
      </c>
      <c r="D2996" t="s">
        <v>6653</v>
      </c>
      <c r="E2996" s="21">
        <v>0</v>
      </c>
      <c r="L2996" s="23" t="str">
        <f>+_01_CODIGOS_Y_COSTOS_xlsm[[#This Row],[FABRICA]]&amp;_01_CODIGOS_Y_COSTOS_xlsm[[#This Row],[CODIGO]]</f>
        <v>MAXIFER0</v>
      </c>
    </row>
    <row r="2997" spans="1:12" x14ac:dyDescent="0.35">
      <c r="A2997" t="s">
        <v>4274</v>
      </c>
      <c r="B2997" s="23" t="s">
        <v>6976</v>
      </c>
      <c r="C2997" t="s">
        <v>6653</v>
      </c>
      <c r="D2997" t="s">
        <v>6653</v>
      </c>
      <c r="E2997" s="21">
        <v>0</v>
      </c>
      <c r="L2997" s="23" t="str">
        <f>+_01_CODIGOS_Y_COSTOS_xlsm[[#This Row],[FABRICA]]&amp;_01_CODIGOS_Y_COSTOS_xlsm[[#This Row],[CODIGO]]</f>
        <v>MAXIFER0</v>
      </c>
    </row>
    <row r="2998" spans="1:12" x14ac:dyDescent="0.35">
      <c r="A2998" t="s">
        <v>4274</v>
      </c>
      <c r="B2998" s="23" t="s">
        <v>6977</v>
      </c>
      <c r="C2998" t="s">
        <v>6653</v>
      </c>
      <c r="D2998" t="s">
        <v>6653</v>
      </c>
      <c r="E2998" s="21">
        <v>0</v>
      </c>
      <c r="L2998" s="23" t="str">
        <f>+_01_CODIGOS_Y_COSTOS_xlsm[[#This Row],[FABRICA]]&amp;_01_CODIGOS_Y_COSTOS_xlsm[[#This Row],[CODIGO]]</f>
        <v>MAXIFER0</v>
      </c>
    </row>
    <row r="2999" spans="1:12" x14ac:dyDescent="0.35">
      <c r="A2999" t="s">
        <v>4274</v>
      </c>
      <c r="B2999" s="23" t="s">
        <v>6978</v>
      </c>
      <c r="C2999" t="s">
        <v>6653</v>
      </c>
      <c r="D2999" t="s">
        <v>6653</v>
      </c>
      <c r="E2999" s="21">
        <v>0</v>
      </c>
      <c r="L2999" s="23" t="str">
        <f>+_01_CODIGOS_Y_COSTOS_xlsm[[#This Row],[FABRICA]]&amp;_01_CODIGOS_Y_COSTOS_xlsm[[#This Row],[CODIGO]]</f>
        <v>MAXIFER0</v>
      </c>
    </row>
    <row r="3000" spans="1:12" x14ac:dyDescent="0.35">
      <c r="A3000" t="s">
        <v>4274</v>
      </c>
      <c r="B3000" s="23" t="s">
        <v>6979</v>
      </c>
      <c r="C3000" t="s">
        <v>6653</v>
      </c>
      <c r="D3000" t="s">
        <v>6653</v>
      </c>
      <c r="E3000" s="21">
        <v>0</v>
      </c>
      <c r="L3000" s="23" t="str">
        <f>+_01_CODIGOS_Y_COSTOS_xlsm[[#This Row],[FABRICA]]&amp;_01_CODIGOS_Y_COSTOS_xlsm[[#This Row],[CODIGO]]</f>
        <v>MAXIFER0</v>
      </c>
    </row>
    <row r="3001" spans="1:12" x14ac:dyDescent="0.35">
      <c r="A3001" t="s">
        <v>4274</v>
      </c>
      <c r="B3001" s="23" t="s">
        <v>6980</v>
      </c>
      <c r="C3001" t="s">
        <v>6653</v>
      </c>
      <c r="D3001" t="s">
        <v>6653</v>
      </c>
      <c r="E3001" s="21">
        <v>0</v>
      </c>
      <c r="L3001" s="23" t="str">
        <f>+_01_CODIGOS_Y_COSTOS_xlsm[[#This Row],[FABRICA]]&amp;_01_CODIGOS_Y_COSTOS_xlsm[[#This Row],[CODIGO]]</f>
        <v>MAXIFER0</v>
      </c>
    </row>
    <row r="3002" spans="1:12" x14ac:dyDescent="0.35">
      <c r="A3002" t="s">
        <v>4274</v>
      </c>
      <c r="B3002" s="23" t="s">
        <v>6981</v>
      </c>
      <c r="C3002" t="s">
        <v>6653</v>
      </c>
      <c r="D3002" t="s">
        <v>6653</v>
      </c>
      <c r="E3002" s="21">
        <v>0</v>
      </c>
      <c r="L3002" s="23" t="str">
        <f>+_01_CODIGOS_Y_COSTOS_xlsm[[#This Row],[FABRICA]]&amp;_01_CODIGOS_Y_COSTOS_xlsm[[#This Row],[CODIGO]]</f>
        <v>MAXIFER0</v>
      </c>
    </row>
    <row r="3003" spans="1:12" x14ac:dyDescent="0.35">
      <c r="A3003" t="s">
        <v>4274</v>
      </c>
      <c r="B3003" s="23" t="s">
        <v>6982</v>
      </c>
      <c r="C3003" t="s">
        <v>6653</v>
      </c>
      <c r="D3003" t="s">
        <v>6653</v>
      </c>
      <c r="E3003" s="21">
        <v>0</v>
      </c>
      <c r="L3003" s="23" t="str">
        <f>+_01_CODIGOS_Y_COSTOS_xlsm[[#This Row],[FABRICA]]&amp;_01_CODIGOS_Y_COSTOS_xlsm[[#This Row],[CODIGO]]</f>
        <v>MAXIFER0</v>
      </c>
    </row>
    <row r="3004" spans="1:12" x14ac:dyDescent="0.35">
      <c r="A3004" t="s">
        <v>4274</v>
      </c>
      <c r="B3004" s="23" t="s">
        <v>6983</v>
      </c>
      <c r="C3004" t="s">
        <v>6653</v>
      </c>
      <c r="D3004" t="s">
        <v>6653</v>
      </c>
      <c r="E3004" s="21">
        <v>0</v>
      </c>
      <c r="L3004" s="23" t="str">
        <f>+_01_CODIGOS_Y_COSTOS_xlsm[[#This Row],[FABRICA]]&amp;_01_CODIGOS_Y_COSTOS_xlsm[[#This Row],[CODIGO]]</f>
        <v>MAXIFER0</v>
      </c>
    </row>
    <row r="3005" spans="1:12" x14ac:dyDescent="0.35">
      <c r="A3005" t="s">
        <v>4274</v>
      </c>
      <c r="B3005" s="23" t="s">
        <v>6984</v>
      </c>
      <c r="C3005" t="s">
        <v>6653</v>
      </c>
      <c r="D3005" t="s">
        <v>6653</v>
      </c>
      <c r="E3005" s="21">
        <v>0</v>
      </c>
      <c r="L3005" s="23" t="str">
        <f>+_01_CODIGOS_Y_COSTOS_xlsm[[#This Row],[FABRICA]]&amp;_01_CODIGOS_Y_COSTOS_xlsm[[#This Row],[CODIGO]]</f>
        <v>MAXIFER0</v>
      </c>
    </row>
    <row r="3006" spans="1:12" x14ac:dyDescent="0.35">
      <c r="A3006" t="s">
        <v>4274</v>
      </c>
      <c r="B3006" s="23" t="s">
        <v>6985</v>
      </c>
      <c r="C3006" t="s">
        <v>6653</v>
      </c>
      <c r="D3006" t="s">
        <v>6653</v>
      </c>
      <c r="E3006" s="21">
        <v>0</v>
      </c>
      <c r="L3006" s="23" t="str">
        <f>+_01_CODIGOS_Y_COSTOS_xlsm[[#This Row],[FABRICA]]&amp;_01_CODIGOS_Y_COSTOS_xlsm[[#This Row],[CODIGO]]</f>
        <v>MAXIFER0</v>
      </c>
    </row>
    <row r="3007" spans="1:12" x14ac:dyDescent="0.35">
      <c r="A3007" t="s">
        <v>4274</v>
      </c>
      <c r="B3007" s="23" t="s">
        <v>6986</v>
      </c>
      <c r="C3007" t="s">
        <v>6653</v>
      </c>
      <c r="D3007" t="s">
        <v>6653</v>
      </c>
      <c r="E3007" s="21">
        <v>0</v>
      </c>
      <c r="L3007" s="23" t="str">
        <f>+_01_CODIGOS_Y_COSTOS_xlsm[[#This Row],[FABRICA]]&amp;_01_CODIGOS_Y_COSTOS_xlsm[[#This Row],[CODIGO]]</f>
        <v>MAXIFER0</v>
      </c>
    </row>
    <row r="3008" spans="1:12" x14ac:dyDescent="0.35">
      <c r="A3008" t="s">
        <v>4274</v>
      </c>
      <c r="B3008" s="23" t="s">
        <v>6987</v>
      </c>
      <c r="C3008" t="s">
        <v>6653</v>
      </c>
      <c r="D3008" t="s">
        <v>6653</v>
      </c>
      <c r="E3008" s="21">
        <v>0</v>
      </c>
      <c r="L3008" s="23" t="str">
        <f>+_01_CODIGOS_Y_COSTOS_xlsm[[#This Row],[FABRICA]]&amp;_01_CODIGOS_Y_COSTOS_xlsm[[#This Row],[CODIGO]]</f>
        <v>MAXIFER0</v>
      </c>
    </row>
    <row r="3009" spans="1:12" x14ac:dyDescent="0.35">
      <c r="A3009" t="s">
        <v>4274</v>
      </c>
      <c r="B3009" s="23" t="s">
        <v>6988</v>
      </c>
      <c r="C3009" t="s">
        <v>6653</v>
      </c>
      <c r="D3009" t="s">
        <v>6653</v>
      </c>
      <c r="E3009" s="21">
        <v>0</v>
      </c>
      <c r="L3009" s="23" t="str">
        <f>+_01_CODIGOS_Y_COSTOS_xlsm[[#This Row],[FABRICA]]&amp;_01_CODIGOS_Y_COSTOS_xlsm[[#This Row],[CODIGO]]</f>
        <v>MAXIFER0</v>
      </c>
    </row>
    <row r="3010" spans="1:12" x14ac:dyDescent="0.35">
      <c r="A3010" t="s">
        <v>4274</v>
      </c>
      <c r="B3010" s="23" t="s">
        <v>6989</v>
      </c>
      <c r="C3010" t="s">
        <v>6653</v>
      </c>
      <c r="D3010" t="s">
        <v>6653</v>
      </c>
      <c r="E3010" s="21">
        <v>0</v>
      </c>
      <c r="L3010" s="23" t="str">
        <f>+_01_CODIGOS_Y_COSTOS_xlsm[[#This Row],[FABRICA]]&amp;_01_CODIGOS_Y_COSTOS_xlsm[[#This Row],[CODIGO]]</f>
        <v>MAXIFER0</v>
      </c>
    </row>
    <row r="3011" spans="1:12" x14ac:dyDescent="0.35">
      <c r="A3011" t="s">
        <v>4274</v>
      </c>
      <c r="B3011" s="23" t="s">
        <v>6990</v>
      </c>
      <c r="C3011" t="s">
        <v>6653</v>
      </c>
      <c r="D3011" t="s">
        <v>6653</v>
      </c>
      <c r="E3011" s="21">
        <v>0</v>
      </c>
      <c r="L3011" s="23" t="str">
        <f>+_01_CODIGOS_Y_COSTOS_xlsm[[#This Row],[FABRICA]]&amp;_01_CODIGOS_Y_COSTOS_xlsm[[#This Row],[CODIGO]]</f>
        <v>MAXIFER0</v>
      </c>
    </row>
    <row r="3012" spans="1:12" x14ac:dyDescent="0.35">
      <c r="A3012" t="s">
        <v>4274</v>
      </c>
      <c r="B3012" s="23" t="s">
        <v>6991</v>
      </c>
      <c r="C3012" t="s">
        <v>6653</v>
      </c>
      <c r="D3012" t="s">
        <v>6653</v>
      </c>
      <c r="E3012" s="21">
        <v>0</v>
      </c>
      <c r="L3012" s="23" t="str">
        <f>+_01_CODIGOS_Y_COSTOS_xlsm[[#This Row],[FABRICA]]&amp;_01_CODIGOS_Y_COSTOS_xlsm[[#This Row],[CODIGO]]</f>
        <v>MAXIFER0</v>
      </c>
    </row>
    <row r="3013" spans="1:12" x14ac:dyDescent="0.35">
      <c r="A3013" t="s">
        <v>4274</v>
      </c>
      <c r="B3013" s="23" t="s">
        <v>7282</v>
      </c>
      <c r="C3013" t="s">
        <v>6653</v>
      </c>
      <c r="D3013" t="s">
        <v>6653</v>
      </c>
      <c r="E3013" s="21">
        <v>0</v>
      </c>
      <c r="L3013" s="23" t="str">
        <f>+_01_CODIGOS_Y_COSTOS_xlsm[[#This Row],[FABRICA]]&amp;_01_CODIGOS_Y_COSTOS_xlsm[[#This Row],[CODIGO]]</f>
        <v>MAXIFER0</v>
      </c>
    </row>
    <row r="3014" spans="1:12" x14ac:dyDescent="0.35">
      <c r="A3014" t="s">
        <v>4274</v>
      </c>
      <c r="B3014" s="23" t="s">
        <v>6992</v>
      </c>
      <c r="C3014" t="s">
        <v>6653</v>
      </c>
      <c r="D3014" t="s">
        <v>6653</v>
      </c>
      <c r="E3014" s="21">
        <v>0</v>
      </c>
      <c r="L3014" s="23" t="str">
        <f>+_01_CODIGOS_Y_COSTOS_xlsm[[#This Row],[FABRICA]]&amp;_01_CODIGOS_Y_COSTOS_xlsm[[#This Row],[CODIGO]]</f>
        <v>MAXIFER0</v>
      </c>
    </row>
    <row r="3015" spans="1:12" x14ac:dyDescent="0.35">
      <c r="A3015" t="s">
        <v>4274</v>
      </c>
      <c r="B3015" s="23" t="s">
        <v>6993</v>
      </c>
      <c r="C3015" t="s">
        <v>6653</v>
      </c>
      <c r="D3015" t="s">
        <v>6653</v>
      </c>
      <c r="E3015" s="21">
        <v>0</v>
      </c>
      <c r="L3015" s="23" t="str">
        <f>+_01_CODIGOS_Y_COSTOS_xlsm[[#This Row],[FABRICA]]&amp;_01_CODIGOS_Y_COSTOS_xlsm[[#This Row],[CODIGO]]</f>
        <v>MAXIFER0</v>
      </c>
    </row>
    <row r="3016" spans="1:12" x14ac:dyDescent="0.35">
      <c r="A3016" t="s">
        <v>4274</v>
      </c>
      <c r="B3016" s="23" t="s">
        <v>6994</v>
      </c>
      <c r="C3016" t="s">
        <v>6653</v>
      </c>
      <c r="D3016" t="s">
        <v>6653</v>
      </c>
      <c r="E3016" s="21">
        <v>0</v>
      </c>
      <c r="L3016" s="23" t="str">
        <f>+_01_CODIGOS_Y_COSTOS_xlsm[[#This Row],[FABRICA]]&amp;_01_CODIGOS_Y_COSTOS_xlsm[[#This Row],[CODIGO]]</f>
        <v>MAXIFER0</v>
      </c>
    </row>
    <row r="3017" spans="1:12" x14ac:dyDescent="0.35">
      <c r="A3017" t="s">
        <v>4274</v>
      </c>
      <c r="B3017" s="23" t="s">
        <v>7285</v>
      </c>
      <c r="C3017" t="s">
        <v>6653</v>
      </c>
      <c r="D3017" t="s">
        <v>6653</v>
      </c>
      <c r="E3017" s="21">
        <v>0</v>
      </c>
      <c r="L3017" s="23" t="str">
        <f>+_01_CODIGOS_Y_COSTOS_xlsm[[#This Row],[FABRICA]]&amp;_01_CODIGOS_Y_COSTOS_xlsm[[#This Row],[CODIGO]]</f>
        <v>MAXIFER0</v>
      </c>
    </row>
    <row r="3018" spans="1:12" x14ac:dyDescent="0.35">
      <c r="A3018" t="s">
        <v>4274</v>
      </c>
      <c r="B3018" s="23" t="s">
        <v>7287</v>
      </c>
      <c r="C3018" t="s">
        <v>6653</v>
      </c>
      <c r="D3018" t="s">
        <v>6653</v>
      </c>
      <c r="E3018" s="21">
        <v>0</v>
      </c>
      <c r="L3018" s="23" t="str">
        <f>+_01_CODIGOS_Y_COSTOS_xlsm[[#This Row],[FABRICA]]&amp;_01_CODIGOS_Y_COSTOS_xlsm[[#This Row],[CODIGO]]</f>
        <v>MAXIFER0</v>
      </c>
    </row>
    <row r="3019" spans="1:12" x14ac:dyDescent="0.35">
      <c r="A3019" t="s">
        <v>4274</v>
      </c>
      <c r="B3019" s="23" t="s">
        <v>6995</v>
      </c>
      <c r="C3019" t="s">
        <v>6653</v>
      </c>
      <c r="D3019" t="s">
        <v>6653</v>
      </c>
      <c r="E3019" s="21">
        <v>0</v>
      </c>
      <c r="L3019" s="23" t="str">
        <f>+_01_CODIGOS_Y_COSTOS_xlsm[[#This Row],[FABRICA]]&amp;_01_CODIGOS_Y_COSTOS_xlsm[[#This Row],[CODIGO]]</f>
        <v>MAXIFER0</v>
      </c>
    </row>
    <row r="3020" spans="1:12" x14ac:dyDescent="0.35">
      <c r="A3020" t="s">
        <v>4274</v>
      </c>
      <c r="B3020" s="23" t="s">
        <v>7244</v>
      </c>
      <c r="C3020" t="s">
        <v>6653</v>
      </c>
      <c r="D3020" t="s">
        <v>6653</v>
      </c>
      <c r="E3020" s="21">
        <v>0</v>
      </c>
      <c r="L3020" s="23" t="str">
        <f>+_01_CODIGOS_Y_COSTOS_xlsm[[#This Row],[FABRICA]]&amp;_01_CODIGOS_Y_COSTOS_xlsm[[#This Row],[CODIGO]]</f>
        <v>MAXIFER0</v>
      </c>
    </row>
    <row r="3021" spans="1:12" x14ac:dyDescent="0.35">
      <c r="A3021" t="s">
        <v>4274</v>
      </c>
      <c r="B3021" s="23" t="s">
        <v>7246</v>
      </c>
      <c r="C3021" t="s">
        <v>6653</v>
      </c>
      <c r="D3021" t="s">
        <v>6653</v>
      </c>
      <c r="E3021" s="21">
        <v>0</v>
      </c>
      <c r="L3021" s="23" t="str">
        <f>+_01_CODIGOS_Y_COSTOS_xlsm[[#This Row],[FABRICA]]&amp;_01_CODIGOS_Y_COSTOS_xlsm[[#This Row],[CODIGO]]</f>
        <v>MAXIFER0</v>
      </c>
    </row>
    <row r="3022" spans="1:12" x14ac:dyDescent="0.35">
      <c r="A3022" t="s">
        <v>4274</v>
      </c>
      <c r="B3022" s="23" t="s">
        <v>7248</v>
      </c>
      <c r="C3022" t="s">
        <v>6653</v>
      </c>
      <c r="D3022" t="s">
        <v>6653</v>
      </c>
      <c r="E3022" s="21">
        <v>0</v>
      </c>
      <c r="L3022" s="23" t="str">
        <f>+_01_CODIGOS_Y_COSTOS_xlsm[[#This Row],[FABRICA]]&amp;_01_CODIGOS_Y_COSTOS_xlsm[[#This Row],[CODIGO]]</f>
        <v>MAXIFER0</v>
      </c>
    </row>
    <row r="3023" spans="1:12" x14ac:dyDescent="0.35">
      <c r="A3023" t="s">
        <v>4274</v>
      </c>
      <c r="B3023" s="23" t="s">
        <v>7250</v>
      </c>
      <c r="C3023" t="s">
        <v>6653</v>
      </c>
      <c r="D3023" t="s">
        <v>6653</v>
      </c>
      <c r="E3023" s="21">
        <v>0</v>
      </c>
      <c r="L3023" s="23" t="str">
        <f>+_01_CODIGOS_Y_COSTOS_xlsm[[#This Row],[FABRICA]]&amp;_01_CODIGOS_Y_COSTOS_xlsm[[#This Row],[CODIGO]]</f>
        <v>MAXIFER0</v>
      </c>
    </row>
    <row r="3024" spans="1:12" x14ac:dyDescent="0.35">
      <c r="A3024" t="s">
        <v>4274</v>
      </c>
      <c r="B3024" s="23" t="s">
        <v>7252</v>
      </c>
      <c r="C3024" t="s">
        <v>6653</v>
      </c>
      <c r="D3024" t="s">
        <v>6653</v>
      </c>
      <c r="E3024" s="21">
        <v>0</v>
      </c>
      <c r="L3024" s="23" t="str">
        <f>+_01_CODIGOS_Y_COSTOS_xlsm[[#This Row],[FABRICA]]&amp;_01_CODIGOS_Y_COSTOS_xlsm[[#This Row],[CODIGO]]</f>
        <v>MAXIFER0</v>
      </c>
    </row>
    <row r="3025" spans="1:12" x14ac:dyDescent="0.35">
      <c r="A3025" t="s">
        <v>4274</v>
      </c>
      <c r="B3025" s="23" t="s">
        <v>7254</v>
      </c>
      <c r="C3025" t="s">
        <v>6653</v>
      </c>
      <c r="D3025" t="s">
        <v>6653</v>
      </c>
      <c r="E3025" s="21">
        <v>0</v>
      </c>
      <c r="L3025" s="23" t="str">
        <f>+_01_CODIGOS_Y_COSTOS_xlsm[[#This Row],[FABRICA]]&amp;_01_CODIGOS_Y_COSTOS_xlsm[[#This Row],[CODIGO]]</f>
        <v>MAXIFER0</v>
      </c>
    </row>
    <row r="3026" spans="1:12" x14ac:dyDescent="0.35">
      <c r="A3026" t="s">
        <v>4274</v>
      </c>
      <c r="B3026" s="23" t="s">
        <v>7115</v>
      </c>
      <c r="C3026" t="s">
        <v>6653</v>
      </c>
      <c r="D3026" t="s">
        <v>6653</v>
      </c>
      <c r="E3026" s="21">
        <v>0</v>
      </c>
      <c r="L3026" s="23" t="str">
        <f>+_01_CODIGOS_Y_COSTOS_xlsm[[#This Row],[FABRICA]]&amp;_01_CODIGOS_Y_COSTOS_xlsm[[#This Row],[CODIGO]]</f>
        <v>MAXIFER0</v>
      </c>
    </row>
    <row r="3027" spans="1:12" x14ac:dyDescent="0.35">
      <c r="A3027" t="s">
        <v>4274</v>
      </c>
      <c r="B3027" s="23" t="s">
        <v>7117</v>
      </c>
      <c r="C3027" t="s">
        <v>6653</v>
      </c>
      <c r="D3027" t="s">
        <v>6653</v>
      </c>
      <c r="E3027" s="21">
        <v>0</v>
      </c>
      <c r="L3027" s="23" t="str">
        <f>+_01_CODIGOS_Y_COSTOS_xlsm[[#This Row],[FABRICA]]&amp;_01_CODIGOS_Y_COSTOS_xlsm[[#This Row],[CODIGO]]</f>
        <v>MAXIFER0</v>
      </c>
    </row>
    <row r="3028" spans="1:12" x14ac:dyDescent="0.35">
      <c r="A3028" t="s">
        <v>4274</v>
      </c>
      <c r="B3028" s="23" t="s">
        <v>7118</v>
      </c>
      <c r="C3028" t="s">
        <v>6653</v>
      </c>
      <c r="D3028" t="s">
        <v>6653</v>
      </c>
      <c r="E3028" s="21">
        <v>0</v>
      </c>
      <c r="L3028" s="23" t="str">
        <f>+_01_CODIGOS_Y_COSTOS_xlsm[[#This Row],[FABRICA]]&amp;_01_CODIGOS_Y_COSTOS_xlsm[[#This Row],[CODIGO]]</f>
        <v>MAXIFER0</v>
      </c>
    </row>
    <row r="3029" spans="1:12" x14ac:dyDescent="0.35">
      <c r="A3029" t="s">
        <v>4274</v>
      </c>
      <c r="B3029" s="23" t="s">
        <v>7119</v>
      </c>
      <c r="C3029" t="s">
        <v>6653</v>
      </c>
      <c r="D3029" t="s">
        <v>6653</v>
      </c>
      <c r="E3029" s="21">
        <v>0</v>
      </c>
      <c r="L3029" s="23" t="str">
        <f>+_01_CODIGOS_Y_COSTOS_xlsm[[#This Row],[FABRICA]]&amp;_01_CODIGOS_Y_COSTOS_xlsm[[#This Row],[CODIGO]]</f>
        <v>MAXIFER0</v>
      </c>
    </row>
    <row r="3030" spans="1:12" x14ac:dyDescent="0.35">
      <c r="A3030" t="s">
        <v>4274</v>
      </c>
      <c r="B3030" s="23" t="s">
        <v>7120</v>
      </c>
      <c r="C3030" t="s">
        <v>6653</v>
      </c>
      <c r="D3030" t="s">
        <v>6653</v>
      </c>
      <c r="E3030" s="21">
        <v>0</v>
      </c>
      <c r="L3030" s="23" t="str">
        <f>+_01_CODIGOS_Y_COSTOS_xlsm[[#This Row],[FABRICA]]&amp;_01_CODIGOS_Y_COSTOS_xlsm[[#This Row],[CODIGO]]</f>
        <v>MAXIFER0</v>
      </c>
    </row>
    <row r="3031" spans="1:12" x14ac:dyDescent="0.35">
      <c r="A3031" t="s">
        <v>4274</v>
      </c>
      <c r="B3031" s="23" t="s">
        <v>7121</v>
      </c>
      <c r="C3031" t="s">
        <v>6653</v>
      </c>
      <c r="D3031" t="s">
        <v>6653</v>
      </c>
      <c r="E3031" s="21">
        <v>0</v>
      </c>
      <c r="L3031" s="23" t="str">
        <f>+_01_CODIGOS_Y_COSTOS_xlsm[[#This Row],[FABRICA]]&amp;_01_CODIGOS_Y_COSTOS_xlsm[[#This Row],[CODIGO]]</f>
        <v>MAXIFER0</v>
      </c>
    </row>
    <row r="3032" spans="1:12" x14ac:dyDescent="0.35">
      <c r="A3032" t="s">
        <v>4274</v>
      </c>
      <c r="B3032" s="23" t="s">
        <v>7122</v>
      </c>
      <c r="C3032" t="s">
        <v>6653</v>
      </c>
      <c r="D3032" t="s">
        <v>6653</v>
      </c>
      <c r="E3032" s="21">
        <v>0</v>
      </c>
      <c r="L3032" s="23" t="str">
        <f>+_01_CODIGOS_Y_COSTOS_xlsm[[#This Row],[FABRICA]]&amp;_01_CODIGOS_Y_COSTOS_xlsm[[#This Row],[CODIGO]]</f>
        <v>MAXIFER0</v>
      </c>
    </row>
    <row r="3033" spans="1:12" x14ac:dyDescent="0.35">
      <c r="A3033" t="s">
        <v>4274</v>
      </c>
      <c r="B3033" s="23" t="s">
        <v>7123</v>
      </c>
      <c r="C3033" t="s">
        <v>6653</v>
      </c>
      <c r="D3033" t="s">
        <v>6653</v>
      </c>
      <c r="E3033" s="21">
        <v>0</v>
      </c>
      <c r="L3033" s="23" t="str">
        <f>+_01_CODIGOS_Y_COSTOS_xlsm[[#This Row],[FABRICA]]&amp;_01_CODIGOS_Y_COSTOS_xlsm[[#This Row],[CODIGO]]</f>
        <v>MAXIFER0</v>
      </c>
    </row>
    <row r="3034" spans="1:12" x14ac:dyDescent="0.35">
      <c r="A3034" t="s">
        <v>4274</v>
      </c>
      <c r="B3034" s="23" t="s">
        <v>7124</v>
      </c>
      <c r="C3034" t="s">
        <v>6653</v>
      </c>
      <c r="D3034" t="s">
        <v>6653</v>
      </c>
      <c r="E3034" s="21">
        <v>0</v>
      </c>
      <c r="L3034" s="23" t="str">
        <f>+_01_CODIGOS_Y_COSTOS_xlsm[[#This Row],[FABRICA]]&amp;_01_CODIGOS_Y_COSTOS_xlsm[[#This Row],[CODIGO]]</f>
        <v>MAXIFER0</v>
      </c>
    </row>
    <row r="3035" spans="1:12" x14ac:dyDescent="0.35">
      <c r="A3035" t="s">
        <v>4274</v>
      </c>
      <c r="B3035" s="23" t="s">
        <v>7125</v>
      </c>
      <c r="C3035" t="s">
        <v>6653</v>
      </c>
      <c r="D3035" t="s">
        <v>6653</v>
      </c>
      <c r="E3035" s="21">
        <v>0</v>
      </c>
      <c r="L3035" s="23" t="str">
        <f>+_01_CODIGOS_Y_COSTOS_xlsm[[#This Row],[FABRICA]]&amp;_01_CODIGOS_Y_COSTOS_xlsm[[#This Row],[CODIGO]]</f>
        <v>MAXIFER0</v>
      </c>
    </row>
    <row r="3036" spans="1:12" x14ac:dyDescent="0.35">
      <c r="A3036" t="s">
        <v>4274</v>
      </c>
      <c r="B3036" s="23" t="s">
        <v>7126</v>
      </c>
      <c r="C3036" t="s">
        <v>6653</v>
      </c>
      <c r="D3036" t="s">
        <v>6653</v>
      </c>
      <c r="E3036" s="21">
        <v>0</v>
      </c>
      <c r="L3036" s="23" t="str">
        <f>+_01_CODIGOS_Y_COSTOS_xlsm[[#This Row],[FABRICA]]&amp;_01_CODIGOS_Y_COSTOS_xlsm[[#This Row],[CODIGO]]</f>
        <v>MAXIFER0</v>
      </c>
    </row>
    <row r="3037" spans="1:12" x14ac:dyDescent="0.35">
      <c r="A3037" t="s">
        <v>4274</v>
      </c>
      <c r="B3037" s="23" t="s">
        <v>7127</v>
      </c>
      <c r="C3037" t="s">
        <v>6653</v>
      </c>
      <c r="D3037" t="s">
        <v>6653</v>
      </c>
      <c r="E3037" s="21">
        <v>0</v>
      </c>
      <c r="L3037" s="23" t="str">
        <f>+_01_CODIGOS_Y_COSTOS_xlsm[[#This Row],[FABRICA]]&amp;_01_CODIGOS_Y_COSTOS_xlsm[[#This Row],[CODIGO]]</f>
        <v>MAXIFER0</v>
      </c>
    </row>
    <row r="3038" spans="1:12" x14ac:dyDescent="0.35">
      <c r="A3038" t="s">
        <v>4274</v>
      </c>
      <c r="B3038" s="23" t="s">
        <v>7128</v>
      </c>
      <c r="C3038" t="s">
        <v>6653</v>
      </c>
      <c r="D3038" t="s">
        <v>6653</v>
      </c>
      <c r="E3038" s="21">
        <v>0</v>
      </c>
      <c r="L3038" s="23" t="str">
        <f>+_01_CODIGOS_Y_COSTOS_xlsm[[#This Row],[FABRICA]]&amp;_01_CODIGOS_Y_COSTOS_xlsm[[#This Row],[CODIGO]]</f>
        <v>MAXIFER0</v>
      </c>
    </row>
    <row r="3039" spans="1:12" x14ac:dyDescent="0.35">
      <c r="A3039" t="s">
        <v>4274</v>
      </c>
      <c r="B3039" s="23" t="s">
        <v>7129</v>
      </c>
      <c r="C3039" t="s">
        <v>6653</v>
      </c>
      <c r="D3039" t="s">
        <v>6653</v>
      </c>
      <c r="E3039" s="21">
        <v>0</v>
      </c>
      <c r="L3039" s="23" t="str">
        <f>+_01_CODIGOS_Y_COSTOS_xlsm[[#This Row],[FABRICA]]&amp;_01_CODIGOS_Y_COSTOS_xlsm[[#This Row],[CODIGO]]</f>
        <v>MAXIFER0</v>
      </c>
    </row>
    <row r="3040" spans="1:12" x14ac:dyDescent="0.35">
      <c r="A3040" t="s">
        <v>4274</v>
      </c>
      <c r="B3040" s="23" t="s">
        <v>7130</v>
      </c>
      <c r="C3040" t="s">
        <v>6653</v>
      </c>
      <c r="D3040" t="s">
        <v>6653</v>
      </c>
      <c r="E3040" s="21">
        <v>0</v>
      </c>
      <c r="L3040" s="23" t="str">
        <f>+_01_CODIGOS_Y_COSTOS_xlsm[[#This Row],[FABRICA]]&amp;_01_CODIGOS_Y_COSTOS_xlsm[[#This Row],[CODIGO]]</f>
        <v>MAXIFER0</v>
      </c>
    </row>
    <row r="3041" spans="1:12" x14ac:dyDescent="0.35">
      <c r="A3041" t="s">
        <v>4274</v>
      </c>
      <c r="B3041" s="23" t="s">
        <v>7131</v>
      </c>
      <c r="C3041" t="s">
        <v>6653</v>
      </c>
      <c r="D3041" t="s">
        <v>6653</v>
      </c>
      <c r="E3041" s="21">
        <v>0</v>
      </c>
      <c r="L3041" s="23" t="str">
        <f>+_01_CODIGOS_Y_COSTOS_xlsm[[#This Row],[FABRICA]]&amp;_01_CODIGOS_Y_COSTOS_xlsm[[#This Row],[CODIGO]]</f>
        <v>MAXIFER0</v>
      </c>
    </row>
    <row r="3042" spans="1:12" x14ac:dyDescent="0.35">
      <c r="A3042" t="s">
        <v>4274</v>
      </c>
      <c r="B3042" s="23" t="s">
        <v>7132</v>
      </c>
      <c r="C3042" t="s">
        <v>6653</v>
      </c>
      <c r="D3042" t="s">
        <v>6653</v>
      </c>
      <c r="E3042" s="21">
        <v>0</v>
      </c>
      <c r="L3042" s="23" t="str">
        <f>+_01_CODIGOS_Y_COSTOS_xlsm[[#This Row],[FABRICA]]&amp;_01_CODIGOS_Y_COSTOS_xlsm[[#This Row],[CODIGO]]</f>
        <v>MAXIFER0</v>
      </c>
    </row>
    <row r="3043" spans="1:12" x14ac:dyDescent="0.35">
      <c r="A3043" t="s">
        <v>4274</v>
      </c>
      <c r="B3043" s="23" t="s">
        <v>7133</v>
      </c>
      <c r="C3043" t="s">
        <v>6653</v>
      </c>
      <c r="D3043" t="s">
        <v>6653</v>
      </c>
      <c r="E3043" s="21">
        <v>0</v>
      </c>
      <c r="L3043" s="23" t="str">
        <f>+_01_CODIGOS_Y_COSTOS_xlsm[[#This Row],[FABRICA]]&amp;_01_CODIGOS_Y_COSTOS_xlsm[[#This Row],[CODIGO]]</f>
        <v>MAXIFER0</v>
      </c>
    </row>
    <row r="3044" spans="1:12" x14ac:dyDescent="0.35">
      <c r="A3044" t="s">
        <v>4274</v>
      </c>
      <c r="B3044" s="23" t="s">
        <v>7134</v>
      </c>
      <c r="C3044" t="s">
        <v>6653</v>
      </c>
      <c r="D3044" t="s">
        <v>6653</v>
      </c>
      <c r="E3044" s="21">
        <v>0</v>
      </c>
      <c r="L3044" s="23" t="str">
        <f>+_01_CODIGOS_Y_COSTOS_xlsm[[#This Row],[FABRICA]]&amp;_01_CODIGOS_Y_COSTOS_xlsm[[#This Row],[CODIGO]]</f>
        <v>MAXIFER0</v>
      </c>
    </row>
    <row r="3045" spans="1:12" x14ac:dyDescent="0.35">
      <c r="A3045" t="s">
        <v>4274</v>
      </c>
      <c r="B3045" s="23" t="s">
        <v>7135</v>
      </c>
      <c r="C3045" t="s">
        <v>6653</v>
      </c>
      <c r="D3045" t="s">
        <v>6653</v>
      </c>
      <c r="E3045" s="21">
        <v>0</v>
      </c>
      <c r="L3045" s="23" t="str">
        <f>+_01_CODIGOS_Y_COSTOS_xlsm[[#This Row],[FABRICA]]&amp;_01_CODIGOS_Y_COSTOS_xlsm[[#This Row],[CODIGO]]</f>
        <v>MAXIFER0</v>
      </c>
    </row>
    <row r="3046" spans="1:12" x14ac:dyDescent="0.35">
      <c r="A3046" t="s">
        <v>4274</v>
      </c>
      <c r="B3046" s="23" t="s">
        <v>7136</v>
      </c>
      <c r="C3046" t="s">
        <v>6653</v>
      </c>
      <c r="D3046" t="s">
        <v>6653</v>
      </c>
      <c r="E3046" s="21">
        <v>0</v>
      </c>
      <c r="L3046" s="23" t="str">
        <f>+_01_CODIGOS_Y_COSTOS_xlsm[[#This Row],[FABRICA]]&amp;_01_CODIGOS_Y_COSTOS_xlsm[[#This Row],[CODIGO]]</f>
        <v>MAXIFER0</v>
      </c>
    </row>
    <row r="3047" spans="1:12" x14ac:dyDescent="0.35">
      <c r="A3047" t="s">
        <v>4274</v>
      </c>
      <c r="B3047" s="23" t="s">
        <v>7137</v>
      </c>
      <c r="C3047" t="s">
        <v>6653</v>
      </c>
      <c r="D3047" t="s">
        <v>6653</v>
      </c>
      <c r="E3047" s="21">
        <v>0</v>
      </c>
      <c r="L3047" s="23" t="str">
        <f>+_01_CODIGOS_Y_COSTOS_xlsm[[#This Row],[FABRICA]]&amp;_01_CODIGOS_Y_COSTOS_xlsm[[#This Row],[CODIGO]]</f>
        <v>MAXIFER0</v>
      </c>
    </row>
    <row r="3048" spans="1:12" x14ac:dyDescent="0.35">
      <c r="A3048" t="s">
        <v>4274</v>
      </c>
      <c r="B3048" s="23" t="s">
        <v>7138</v>
      </c>
      <c r="C3048" t="s">
        <v>6653</v>
      </c>
      <c r="D3048" t="s">
        <v>6653</v>
      </c>
      <c r="E3048" s="21">
        <v>0</v>
      </c>
      <c r="L3048" s="23" t="str">
        <f>+_01_CODIGOS_Y_COSTOS_xlsm[[#This Row],[FABRICA]]&amp;_01_CODIGOS_Y_COSTOS_xlsm[[#This Row],[CODIGO]]</f>
        <v>MAXIFER0</v>
      </c>
    </row>
    <row r="3049" spans="1:12" x14ac:dyDescent="0.35">
      <c r="A3049" t="s">
        <v>4274</v>
      </c>
      <c r="B3049" s="23" t="s">
        <v>7139</v>
      </c>
      <c r="C3049" t="s">
        <v>6653</v>
      </c>
      <c r="D3049" t="s">
        <v>6653</v>
      </c>
      <c r="E3049" s="21">
        <v>0</v>
      </c>
      <c r="L3049" s="23" t="str">
        <f>+_01_CODIGOS_Y_COSTOS_xlsm[[#This Row],[FABRICA]]&amp;_01_CODIGOS_Y_COSTOS_xlsm[[#This Row],[CODIGO]]</f>
        <v>MAXIFER0</v>
      </c>
    </row>
    <row r="3050" spans="1:12" x14ac:dyDescent="0.35">
      <c r="A3050" t="s">
        <v>4274</v>
      </c>
      <c r="B3050" s="23" t="s">
        <v>7140</v>
      </c>
      <c r="C3050" t="s">
        <v>6653</v>
      </c>
      <c r="D3050" t="s">
        <v>6653</v>
      </c>
      <c r="E3050" s="21">
        <v>0</v>
      </c>
      <c r="L3050" s="23" t="str">
        <f>+_01_CODIGOS_Y_COSTOS_xlsm[[#This Row],[FABRICA]]&amp;_01_CODIGOS_Y_COSTOS_xlsm[[#This Row],[CODIGO]]</f>
        <v>MAXIFER0</v>
      </c>
    </row>
    <row r="3051" spans="1:12" x14ac:dyDescent="0.35">
      <c r="A3051" t="s">
        <v>4274</v>
      </c>
      <c r="B3051" s="23" t="s">
        <v>7141</v>
      </c>
      <c r="C3051" t="s">
        <v>6653</v>
      </c>
      <c r="D3051" t="s">
        <v>6653</v>
      </c>
      <c r="E3051" s="21">
        <v>0</v>
      </c>
      <c r="L3051" s="23" t="str">
        <f>+_01_CODIGOS_Y_COSTOS_xlsm[[#This Row],[FABRICA]]&amp;_01_CODIGOS_Y_COSTOS_xlsm[[#This Row],[CODIGO]]</f>
        <v>MAXIFER0</v>
      </c>
    </row>
    <row r="3052" spans="1:12" x14ac:dyDescent="0.35">
      <c r="A3052" t="s">
        <v>4274</v>
      </c>
      <c r="B3052" s="23" t="s">
        <v>7142</v>
      </c>
      <c r="C3052" t="s">
        <v>6653</v>
      </c>
      <c r="D3052" t="s">
        <v>6653</v>
      </c>
      <c r="E3052" s="21">
        <v>0</v>
      </c>
      <c r="L3052" s="23" t="str">
        <f>+_01_CODIGOS_Y_COSTOS_xlsm[[#This Row],[FABRICA]]&amp;_01_CODIGOS_Y_COSTOS_xlsm[[#This Row],[CODIGO]]</f>
        <v>MAXIFER0</v>
      </c>
    </row>
    <row r="3053" spans="1:12" x14ac:dyDescent="0.35">
      <c r="A3053" t="s">
        <v>4274</v>
      </c>
      <c r="B3053" s="23" t="s">
        <v>7143</v>
      </c>
      <c r="C3053" t="s">
        <v>6653</v>
      </c>
      <c r="D3053" t="s">
        <v>6653</v>
      </c>
      <c r="E3053" s="21">
        <v>0</v>
      </c>
      <c r="L3053" s="23" t="str">
        <f>+_01_CODIGOS_Y_COSTOS_xlsm[[#This Row],[FABRICA]]&amp;_01_CODIGOS_Y_COSTOS_xlsm[[#This Row],[CODIGO]]</f>
        <v>MAXIFER0</v>
      </c>
    </row>
    <row r="3054" spans="1:12" x14ac:dyDescent="0.35">
      <c r="A3054" t="s">
        <v>4274</v>
      </c>
      <c r="B3054" s="23" t="s">
        <v>7144</v>
      </c>
      <c r="C3054" t="s">
        <v>6653</v>
      </c>
      <c r="D3054" t="s">
        <v>6653</v>
      </c>
      <c r="E3054" s="21">
        <v>0</v>
      </c>
      <c r="L3054" s="23" t="str">
        <f>+_01_CODIGOS_Y_COSTOS_xlsm[[#This Row],[FABRICA]]&amp;_01_CODIGOS_Y_COSTOS_xlsm[[#This Row],[CODIGO]]</f>
        <v>MAXIFER0</v>
      </c>
    </row>
    <row r="3055" spans="1:12" x14ac:dyDescent="0.35">
      <c r="A3055" t="s">
        <v>4274</v>
      </c>
      <c r="B3055" s="23" t="s">
        <v>7145</v>
      </c>
      <c r="C3055" t="s">
        <v>6653</v>
      </c>
      <c r="D3055" t="s">
        <v>6653</v>
      </c>
      <c r="E3055" s="21">
        <v>0</v>
      </c>
      <c r="L3055" s="23" t="str">
        <f>+_01_CODIGOS_Y_COSTOS_xlsm[[#This Row],[FABRICA]]&amp;_01_CODIGOS_Y_COSTOS_xlsm[[#This Row],[CODIGO]]</f>
        <v>MAXIFER0</v>
      </c>
    </row>
    <row r="3056" spans="1:12" x14ac:dyDescent="0.35">
      <c r="A3056" t="s">
        <v>4274</v>
      </c>
      <c r="B3056" s="23" t="s">
        <v>7146</v>
      </c>
      <c r="C3056" t="s">
        <v>6653</v>
      </c>
      <c r="D3056" t="s">
        <v>6653</v>
      </c>
      <c r="E3056" s="21">
        <v>0</v>
      </c>
      <c r="L3056" s="23" t="str">
        <f>+_01_CODIGOS_Y_COSTOS_xlsm[[#This Row],[FABRICA]]&amp;_01_CODIGOS_Y_COSTOS_xlsm[[#This Row],[CODIGO]]</f>
        <v>MAXIFER0</v>
      </c>
    </row>
    <row r="3057" spans="1:12" x14ac:dyDescent="0.35">
      <c r="A3057" t="s">
        <v>4274</v>
      </c>
      <c r="B3057" s="23" t="s">
        <v>7147</v>
      </c>
      <c r="C3057" t="s">
        <v>6653</v>
      </c>
      <c r="D3057" t="s">
        <v>6653</v>
      </c>
      <c r="E3057" s="21">
        <v>0</v>
      </c>
      <c r="L3057" s="23" t="str">
        <f>+_01_CODIGOS_Y_COSTOS_xlsm[[#This Row],[FABRICA]]&amp;_01_CODIGOS_Y_COSTOS_xlsm[[#This Row],[CODIGO]]</f>
        <v>MAXIFER0</v>
      </c>
    </row>
    <row r="3058" spans="1:12" x14ac:dyDescent="0.35">
      <c r="A3058" t="s">
        <v>4274</v>
      </c>
      <c r="B3058" s="23" t="s">
        <v>7148</v>
      </c>
      <c r="C3058" t="s">
        <v>6653</v>
      </c>
      <c r="D3058" t="s">
        <v>6653</v>
      </c>
      <c r="E3058" s="21">
        <v>0</v>
      </c>
      <c r="L3058" s="23" t="str">
        <f>+_01_CODIGOS_Y_COSTOS_xlsm[[#This Row],[FABRICA]]&amp;_01_CODIGOS_Y_COSTOS_xlsm[[#This Row],[CODIGO]]</f>
        <v>MAXIFER0</v>
      </c>
    </row>
    <row r="3059" spans="1:12" x14ac:dyDescent="0.35">
      <c r="A3059" t="s">
        <v>4274</v>
      </c>
      <c r="B3059" s="23" t="s">
        <v>7149</v>
      </c>
      <c r="C3059" t="s">
        <v>6653</v>
      </c>
      <c r="D3059" t="s">
        <v>6653</v>
      </c>
      <c r="E3059" s="21">
        <v>0</v>
      </c>
      <c r="L3059" s="23" t="str">
        <f>+_01_CODIGOS_Y_COSTOS_xlsm[[#This Row],[FABRICA]]&amp;_01_CODIGOS_Y_COSTOS_xlsm[[#This Row],[CODIGO]]</f>
        <v>MAXIFER0</v>
      </c>
    </row>
    <row r="3060" spans="1:12" x14ac:dyDescent="0.35">
      <c r="A3060" t="s">
        <v>4274</v>
      </c>
      <c r="B3060" s="23" t="s">
        <v>7150</v>
      </c>
      <c r="C3060" t="s">
        <v>6653</v>
      </c>
      <c r="D3060" t="s">
        <v>6653</v>
      </c>
      <c r="E3060" s="21">
        <v>0</v>
      </c>
      <c r="L3060" s="23" t="str">
        <f>+_01_CODIGOS_Y_COSTOS_xlsm[[#This Row],[FABRICA]]&amp;_01_CODIGOS_Y_COSTOS_xlsm[[#This Row],[CODIGO]]</f>
        <v>MAXIFER0</v>
      </c>
    </row>
    <row r="3061" spans="1:12" x14ac:dyDescent="0.35">
      <c r="A3061" t="s">
        <v>4274</v>
      </c>
      <c r="B3061" s="23" t="s">
        <v>7151</v>
      </c>
      <c r="C3061" t="s">
        <v>6653</v>
      </c>
      <c r="D3061" t="s">
        <v>6653</v>
      </c>
      <c r="E3061" s="21">
        <v>0</v>
      </c>
      <c r="L3061" s="23" t="str">
        <f>+_01_CODIGOS_Y_COSTOS_xlsm[[#This Row],[FABRICA]]&amp;_01_CODIGOS_Y_COSTOS_xlsm[[#This Row],[CODIGO]]</f>
        <v>MAXIFER0</v>
      </c>
    </row>
    <row r="3062" spans="1:12" x14ac:dyDescent="0.35">
      <c r="A3062" t="s">
        <v>4274</v>
      </c>
      <c r="B3062" s="23" t="s">
        <v>7152</v>
      </c>
      <c r="C3062" t="s">
        <v>6653</v>
      </c>
      <c r="D3062" t="s">
        <v>6653</v>
      </c>
      <c r="E3062" s="21">
        <v>0</v>
      </c>
      <c r="L3062" s="23" t="str">
        <f>+_01_CODIGOS_Y_COSTOS_xlsm[[#This Row],[FABRICA]]&amp;_01_CODIGOS_Y_COSTOS_xlsm[[#This Row],[CODIGO]]</f>
        <v>MAXIFER0</v>
      </c>
    </row>
    <row r="3063" spans="1:12" x14ac:dyDescent="0.35">
      <c r="A3063" t="s">
        <v>4274</v>
      </c>
      <c r="B3063" s="23" t="s">
        <v>7153</v>
      </c>
      <c r="C3063" t="s">
        <v>6653</v>
      </c>
      <c r="D3063" t="s">
        <v>6653</v>
      </c>
      <c r="E3063" s="21">
        <v>0</v>
      </c>
      <c r="L3063" s="23" t="str">
        <f>+_01_CODIGOS_Y_COSTOS_xlsm[[#This Row],[FABRICA]]&amp;_01_CODIGOS_Y_COSTOS_xlsm[[#This Row],[CODIGO]]</f>
        <v>MAXIFER0</v>
      </c>
    </row>
    <row r="3064" spans="1:12" x14ac:dyDescent="0.35">
      <c r="A3064" t="s">
        <v>4274</v>
      </c>
      <c r="B3064" s="23" t="s">
        <v>7154</v>
      </c>
      <c r="C3064" t="s">
        <v>6653</v>
      </c>
      <c r="D3064" t="s">
        <v>6653</v>
      </c>
      <c r="E3064" s="21">
        <v>0</v>
      </c>
      <c r="L3064" s="23" t="str">
        <f>+_01_CODIGOS_Y_COSTOS_xlsm[[#This Row],[FABRICA]]&amp;_01_CODIGOS_Y_COSTOS_xlsm[[#This Row],[CODIGO]]</f>
        <v>MAXIFER0</v>
      </c>
    </row>
    <row r="3065" spans="1:12" x14ac:dyDescent="0.35">
      <c r="A3065" t="s">
        <v>4274</v>
      </c>
      <c r="B3065" s="23" t="s">
        <v>7155</v>
      </c>
      <c r="C3065" t="s">
        <v>6653</v>
      </c>
      <c r="D3065" t="s">
        <v>6653</v>
      </c>
      <c r="E3065" s="21">
        <v>0</v>
      </c>
      <c r="L3065" s="23" t="str">
        <f>+_01_CODIGOS_Y_COSTOS_xlsm[[#This Row],[FABRICA]]&amp;_01_CODIGOS_Y_COSTOS_xlsm[[#This Row],[CODIGO]]</f>
        <v>MAXIFER0</v>
      </c>
    </row>
    <row r="3066" spans="1:12" x14ac:dyDescent="0.35">
      <c r="A3066" t="s">
        <v>4274</v>
      </c>
      <c r="B3066" s="23" t="s">
        <v>7156</v>
      </c>
      <c r="C3066" t="s">
        <v>6653</v>
      </c>
      <c r="D3066" t="s">
        <v>6653</v>
      </c>
      <c r="E3066" s="21">
        <v>0</v>
      </c>
      <c r="L3066" s="23" t="str">
        <f>+_01_CODIGOS_Y_COSTOS_xlsm[[#This Row],[FABRICA]]&amp;_01_CODIGOS_Y_COSTOS_xlsm[[#This Row],[CODIGO]]</f>
        <v>MAXIFER0</v>
      </c>
    </row>
    <row r="3067" spans="1:12" x14ac:dyDescent="0.35">
      <c r="A3067" t="s">
        <v>4274</v>
      </c>
      <c r="B3067" s="23" t="s">
        <v>7157</v>
      </c>
      <c r="C3067" t="s">
        <v>6653</v>
      </c>
      <c r="D3067" t="s">
        <v>6653</v>
      </c>
      <c r="E3067" s="21">
        <v>0</v>
      </c>
      <c r="L3067" s="23" t="str">
        <f>+_01_CODIGOS_Y_COSTOS_xlsm[[#This Row],[FABRICA]]&amp;_01_CODIGOS_Y_COSTOS_xlsm[[#This Row],[CODIGO]]</f>
        <v>MAXIFER0</v>
      </c>
    </row>
    <row r="3068" spans="1:12" x14ac:dyDescent="0.35">
      <c r="A3068" t="s">
        <v>4274</v>
      </c>
      <c r="B3068" s="23" t="s">
        <v>7158</v>
      </c>
      <c r="C3068" t="s">
        <v>6653</v>
      </c>
      <c r="D3068" t="s">
        <v>6653</v>
      </c>
      <c r="E3068" s="21">
        <v>0</v>
      </c>
      <c r="L3068" s="23" t="str">
        <f>+_01_CODIGOS_Y_COSTOS_xlsm[[#This Row],[FABRICA]]&amp;_01_CODIGOS_Y_COSTOS_xlsm[[#This Row],[CODIGO]]</f>
        <v>MAXIFER0</v>
      </c>
    </row>
    <row r="3069" spans="1:12" x14ac:dyDescent="0.35">
      <c r="A3069" t="s">
        <v>4274</v>
      </c>
      <c r="B3069" s="23" t="s">
        <v>7159</v>
      </c>
      <c r="C3069" t="s">
        <v>6653</v>
      </c>
      <c r="D3069" t="s">
        <v>6653</v>
      </c>
      <c r="E3069" s="21">
        <v>0</v>
      </c>
      <c r="L3069" s="23" t="str">
        <f>+_01_CODIGOS_Y_COSTOS_xlsm[[#This Row],[FABRICA]]&amp;_01_CODIGOS_Y_COSTOS_xlsm[[#This Row],[CODIGO]]</f>
        <v>MAXIFER0</v>
      </c>
    </row>
    <row r="3070" spans="1:12" x14ac:dyDescent="0.35">
      <c r="A3070" t="s">
        <v>4274</v>
      </c>
      <c r="B3070" s="23" t="s">
        <v>7160</v>
      </c>
      <c r="C3070" t="s">
        <v>6653</v>
      </c>
      <c r="D3070" t="s">
        <v>6653</v>
      </c>
      <c r="E3070" s="21">
        <v>0</v>
      </c>
      <c r="L3070" s="23" t="str">
        <f>+_01_CODIGOS_Y_COSTOS_xlsm[[#This Row],[FABRICA]]&amp;_01_CODIGOS_Y_COSTOS_xlsm[[#This Row],[CODIGO]]</f>
        <v>MAXIFER0</v>
      </c>
    </row>
    <row r="3071" spans="1:12" x14ac:dyDescent="0.35">
      <c r="A3071" t="s">
        <v>4274</v>
      </c>
      <c r="B3071" s="23" t="s">
        <v>7161</v>
      </c>
      <c r="C3071" t="s">
        <v>6653</v>
      </c>
      <c r="D3071" t="s">
        <v>6653</v>
      </c>
      <c r="E3071" s="21">
        <v>0</v>
      </c>
      <c r="L3071" s="23" t="str">
        <f>+_01_CODIGOS_Y_COSTOS_xlsm[[#This Row],[FABRICA]]&amp;_01_CODIGOS_Y_COSTOS_xlsm[[#This Row],[CODIGO]]</f>
        <v>MAXIFER0</v>
      </c>
    </row>
    <row r="3072" spans="1:12" x14ac:dyDescent="0.35">
      <c r="A3072" t="s">
        <v>4274</v>
      </c>
      <c r="B3072" s="23" t="s">
        <v>7162</v>
      </c>
      <c r="C3072" t="s">
        <v>6653</v>
      </c>
      <c r="D3072" t="s">
        <v>6653</v>
      </c>
      <c r="E3072" s="21">
        <v>0</v>
      </c>
      <c r="L3072" s="23" t="str">
        <f>+_01_CODIGOS_Y_COSTOS_xlsm[[#This Row],[FABRICA]]&amp;_01_CODIGOS_Y_COSTOS_xlsm[[#This Row],[CODIGO]]</f>
        <v>MAXIFER0</v>
      </c>
    </row>
    <row r="3073" spans="1:12" x14ac:dyDescent="0.35">
      <c r="A3073" t="s">
        <v>4274</v>
      </c>
      <c r="B3073" s="23" t="s">
        <v>7163</v>
      </c>
      <c r="C3073" t="s">
        <v>6653</v>
      </c>
      <c r="D3073" t="s">
        <v>6653</v>
      </c>
      <c r="E3073" s="21">
        <v>0</v>
      </c>
      <c r="L3073" s="23" t="str">
        <f>+_01_CODIGOS_Y_COSTOS_xlsm[[#This Row],[FABRICA]]&amp;_01_CODIGOS_Y_COSTOS_xlsm[[#This Row],[CODIGO]]</f>
        <v>MAXIFER0</v>
      </c>
    </row>
    <row r="3074" spans="1:12" x14ac:dyDescent="0.35">
      <c r="A3074" t="s">
        <v>4274</v>
      </c>
      <c r="B3074" s="23" t="s">
        <v>7164</v>
      </c>
      <c r="C3074" t="s">
        <v>6653</v>
      </c>
      <c r="D3074" t="s">
        <v>6653</v>
      </c>
      <c r="E3074" s="21">
        <v>0</v>
      </c>
      <c r="L3074" s="23" t="str">
        <f>+_01_CODIGOS_Y_COSTOS_xlsm[[#This Row],[FABRICA]]&amp;_01_CODIGOS_Y_COSTOS_xlsm[[#This Row],[CODIGO]]</f>
        <v>MAXIFER0</v>
      </c>
    </row>
    <row r="3075" spans="1:12" x14ac:dyDescent="0.35">
      <c r="A3075" t="s">
        <v>4274</v>
      </c>
      <c r="B3075" s="23" t="s">
        <v>7165</v>
      </c>
      <c r="C3075" t="s">
        <v>6653</v>
      </c>
      <c r="D3075" t="s">
        <v>6653</v>
      </c>
      <c r="E3075" s="21">
        <v>0</v>
      </c>
      <c r="L3075" s="23" t="str">
        <f>+_01_CODIGOS_Y_COSTOS_xlsm[[#This Row],[FABRICA]]&amp;_01_CODIGOS_Y_COSTOS_xlsm[[#This Row],[CODIGO]]</f>
        <v>MAXIFER0</v>
      </c>
    </row>
    <row r="3076" spans="1:12" x14ac:dyDescent="0.35">
      <c r="A3076" t="s">
        <v>4274</v>
      </c>
      <c r="B3076" s="23" t="s">
        <v>7166</v>
      </c>
      <c r="C3076" t="s">
        <v>6653</v>
      </c>
      <c r="D3076" t="s">
        <v>6653</v>
      </c>
      <c r="E3076" s="21">
        <v>0</v>
      </c>
      <c r="L3076" s="23" t="str">
        <f>+_01_CODIGOS_Y_COSTOS_xlsm[[#This Row],[FABRICA]]&amp;_01_CODIGOS_Y_COSTOS_xlsm[[#This Row],[CODIGO]]</f>
        <v>MAXIFER0</v>
      </c>
    </row>
    <row r="3077" spans="1:12" x14ac:dyDescent="0.35">
      <c r="A3077" t="s">
        <v>4274</v>
      </c>
      <c r="B3077" s="23" t="s">
        <v>7167</v>
      </c>
      <c r="C3077" t="s">
        <v>6653</v>
      </c>
      <c r="D3077" t="s">
        <v>6653</v>
      </c>
      <c r="E3077" s="21">
        <v>0</v>
      </c>
      <c r="L3077" s="23" t="str">
        <f>+_01_CODIGOS_Y_COSTOS_xlsm[[#This Row],[FABRICA]]&amp;_01_CODIGOS_Y_COSTOS_xlsm[[#This Row],[CODIGO]]</f>
        <v>MAXIFER0</v>
      </c>
    </row>
    <row r="3078" spans="1:12" x14ac:dyDescent="0.35">
      <c r="A3078" t="s">
        <v>4274</v>
      </c>
      <c r="B3078" s="23" t="s">
        <v>7168</v>
      </c>
      <c r="C3078" t="s">
        <v>6653</v>
      </c>
      <c r="D3078" t="s">
        <v>6653</v>
      </c>
      <c r="E3078" s="21">
        <v>0</v>
      </c>
      <c r="L3078" s="23" t="str">
        <f>+_01_CODIGOS_Y_COSTOS_xlsm[[#This Row],[FABRICA]]&amp;_01_CODIGOS_Y_COSTOS_xlsm[[#This Row],[CODIGO]]</f>
        <v>MAXIFER0</v>
      </c>
    </row>
    <row r="3079" spans="1:12" x14ac:dyDescent="0.35">
      <c r="A3079" t="s">
        <v>4274</v>
      </c>
      <c r="B3079" s="23" t="s">
        <v>7169</v>
      </c>
      <c r="C3079" t="s">
        <v>6653</v>
      </c>
      <c r="D3079" t="s">
        <v>6653</v>
      </c>
      <c r="E3079" s="21">
        <v>0</v>
      </c>
      <c r="L3079" s="23" t="str">
        <f>+_01_CODIGOS_Y_COSTOS_xlsm[[#This Row],[FABRICA]]&amp;_01_CODIGOS_Y_COSTOS_xlsm[[#This Row],[CODIGO]]</f>
        <v>MAXIFER0</v>
      </c>
    </row>
    <row r="3080" spans="1:12" x14ac:dyDescent="0.35">
      <c r="A3080" t="s">
        <v>4274</v>
      </c>
      <c r="B3080" s="23" t="s">
        <v>7170</v>
      </c>
      <c r="C3080" t="s">
        <v>6653</v>
      </c>
      <c r="D3080" t="s">
        <v>6653</v>
      </c>
      <c r="E3080" s="21">
        <v>0</v>
      </c>
      <c r="L3080" s="23" t="str">
        <f>+_01_CODIGOS_Y_COSTOS_xlsm[[#This Row],[FABRICA]]&amp;_01_CODIGOS_Y_COSTOS_xlsm[[#This Row],[CODIGO]]</f>
        <v>MAXIFER0</v>
      </c>
    </row>
    <row r="3081" spans="1:12" x14ac:dyDescent="0.35">
      <c r="A3081" t="s">
        <v>4274</v>
      </c>
      <c r="B3081" s="23" t="s">
        <v>7171</v>
      </c>
      <c r="C3081" t="s">
        <v>6653</v>
      </c>
      <c r="D3081" t="s">
        <v>6653</v>
      </c>
      <c r="E3081" s="21">
        <v>0</v>
      </c>
      <c r="L3081" s="23" t="str">
        <f>+_01_CODIGOS_Y_COSTOS_xlsm[[#This Row],[FABRICA]]&amp;_01_CODIGOS_Y_COSTOS_xlsm[[#This Row],[CODIGO]]</f>
        <v>MAXIFER0</v>
      </c>
    </row>
    <row r="3082" spans="1:12" x14ac:dyDescent="0.35">
      <c r="A3082" t="s">
        <v>4274</v>
      </c>
      <c r="B3082" s="23" t="s">
        <v>7256</v>
      </c>
      <c r="C3082" t="s">
        <v>6653</v>
      </c>
      <c r="D3082" t="s">
        <v>6653</v>
      </c>
      <c r="E3082" s="21">
        <v>0</v>
      </c>
      <c r="L3082" s="23" t="str">
        <f>+_01_CODIGOS_Y_COSTOS_xlsm[[#This Row],[FABRICA]]&amp;_01_CODIGOS_Y_COSTOS_xlsm[[#This Row],[CODIGO]]</f>
        <v>MAXIFER0</v>
      </c>
    </row>
    <row r="3083" spans="1:12" x14ac:dyDescent="0.35">
      <c r="A3083" t="s">
        <v>4274</v>
      </c>
      <c r="B3083" s="23" t="s">
        <v>7258</v>
      </c>
      <c r="C3083" t="s">
        <v>6653</v>
      </c>
      <c r="D3083" t="s">
        <v>6653</v>
      </c>
      <c r="E3083" s="21">
        <v>0</v>
      </c>
      <c r="L3083" s="23" t="str">
        <f>+_01_CODIGOS_Y_COSTOS_xlsm[[#This Row],[FABRICA]]&amp;_01_CODIGOS_Y_COSTOS_xlsm[[#This Row],[CODIGO]]</f>
        <v>MAXIFER0</v>
      </c>
    </row>
    <row r="3084" spans="1:12" x14ac:dyDescent="0.35">
      <c r="A3084" t="s">
        <v>4274</v>
      </c>
      <c r="B3084" s="23" t="s">
        <v>7260</v>
      </c>
      <c r="C3084" t="s">
        <v>6653</v>
      </c>
      <c r="D3084" t="s">
        <v>6653</v>
      </c>
      <c r="E3084" s="21">
        <v>0</v>
      </c>
      <c r="L3084" s="23" t="str">
        <f>+_01_CODIGOS_Y_COSTOS_xlsm[[#This Row],[FABRICA]]&amp;_01_CODIGOS_Y_COSTOS_xlsm[[#This Row],[CODIGO]]</f>
        <v>MAXIFER0</v>
      </c>
    </row>
    <row r="3085" spans="1:12" x14ac:dyDescent="0.35">
      <c r="A3085" t="s">
        <v>4274</v>
      </c>
      <c r="B3085" s="23" t="s">
        <v>7262</v>
      </c>
      <c r="C3085" t="s">
        <v>6653</v>
      </c>
      <c r="D3085" t="s">
        <v>6653</v>
      </c>
      <c r="E3085" s="21">
        <v>0</v>
      </c>
      <c r="L3085" s="23" t="str">
        <f>+_01_CODIGOS_Y_COSTOS_xlsm[[#This Row],[FABRICA]]&amp;_01_CODIGOS_Y_COSTOS_xlsm[[#This Row],[CODIGO]]</f>
        <v>MAXIFER0</v>
      </c>
    </row>
    <row r="3086" spans="1:12" x14ac:dyDescent="0.35">
      <c r="A3086" t="s">
        <v>4274</v>
      </c>
      <c r="B3086" s="23" t="s">
        <v>7264</v>
      </c>
      <c r="C3086" t="s">
        <v>6653</v>
      </c>
      <c r="D3086" t="s">
        <v>6653</v>
      </c>
      <c r="E3086" s="21">
        <v>0</v>
      </c>
      <c r="L3086" s="23" t="str">
        <f>+_01_CODIGOS_Y_COSTOS_xlsm[[#This Row],[FABRICA]]&amp;_01_CODIGOS_Y_COSTOS_xlsm[[#This Row],[CODIGO]]</f>
        <v>MAXIFER0</v>
      </c>
    </row>
    <row r="3087" spans="1:12" x14ac:dyDescent="0.35">
      <c r="A3087" t="s">
        <v>4274</v>
      </c>
      <c r="B3087" s="23" t="s">
        <v>7266</v>
      </c>
      <c r="C3087" t="s">
        <v>6653</v>
      </c>
      <c r="D3087" t="s">
        <v>6653</v>
      </c>
      <c r="E3087" s="21">
        <v>0</v>
      </c>
      <c r="L3087" s="23" t="str">
        <f>+_01_CODIGOS_Y_COSTOS_xlsm[[#This Row],[FABRICA]]&amp;_01_CODIGOS_Y_COSTOS_xlsm[[#This Row],[CODIGO]]</f>
        <v>MAXIFER0</v>
      </c>
    </row>
    <row r="3088" spans="1:12" x14ac:dyDescent="0.35">
      <c r="A3088" t="s">
        <v>4274</v>
      </c>
      <c r="B3088" s="23" t="s">
        <v>7176</v>
      </c>
      <c r="C3088" t="s">
        <v>6653</v>
      </c>
      <c r="D3088" t="s">
        <v>6653</v>
      </c>
      <c r="E3088" s="21">
        <v>0</v>
      </c>
      <c r="L3088" s="23" t="str">
        <f>+_01_CODIGOS_Y_COSTOS_xlsm[[#This Row],[FABRICA]]&amp;_01_CODIGOS_Y_COSTOS_xlsm[[#This Row],[CODIGO]]</f>
        <v>MAXIFER0</v>
      </c>
    </row>
    <row r="3089" spans="1:12" x14ac:dyDescent="0.35">
      <c r="A3089" t="s">
        <v>4274</v>
      </c>
      <c r="B3089" s="23" t="s">
        <v>7178</v>
      </c>
      <c r="C3089" t="s">
        <v>6653</v>
      </c>
      <c r="D3089" t="s">
        <v>6653</v>
      </c>
      <c r="E3089" s="21">
        <v>0</v>
      </c>
      <c r="L3089" s="23" t="str">
        <f>+_01_CODIGOS_Y_COSTOS_xlsm[[#This Row],[FABRICA]]&amp;_01_CODIGOS_Y_COSTOS_xlsm[[#This Row],[CODIGO]]</f>
        <v>MAXIFER0</v>
      </c>
    </row>
    <row r="3090" spans="1:12" x14ac:dyDescent="0.35">
      <c r="A3090" t="s">
        <v>4274</v>
      </c>
      <c r="B3090" s="23" t="s">
        <v>7180</v>
      </c>
      <c r="C3090" t="s">
        <v>6653</v>
      </c>
      <c r="D3090" t="s">
        <v>6653</v>
      </c>
      <c r="E3090" s="21">
        <v>0</v>
      </c>
      <c r="L3090" s="23" t="str">
        <f>+_01_CODIGOS_Y_COSTOS_xlsm[[#This Row],[FABRICA]]&amp;_01_CODIGOS_Y_COSTOS_xlsm[[#This Row],[CODIGO]]</f>
        <v>MAXIFER0</v>
      </c>
    </row>
    <row r="3091" spans="1:12" x14ac:dyDescent="0.35">
      <c r="A3091" t="s">
        <v>4274</v>
      </c>
      <c r="B3091" s="23" t="s">
        <v>7182</v>
      </c>
      <c r="C3091" t="s">
        <v>6653</v>
      </c>
      <c r="D3091" t="s">
        <v>6653</v>
      </c>
      <c r="E3091" s="21">
        <v>0</v>
      </c>
      <c r="L3091" s="23" t="str">
        <f>+_01_CODIGOS_Y_COSTOS_xlsm[[#This Row],[FABRICA]]&amp;_01_CODIGOS_Y_COSTOS_xlsm[[#This Row],[CODIGO]]</f>
        <v>MAXIFER0</v>
      </c>
    </row>
    <row r="3092" spans="1:12" x14ac:dyDescent="0.35">
      <c r="A3092" t="s">
        <v>4274</v>
      </c>
      <c r="B3092" s="23" t="s">
        <v>7268</v>
      </c>
      <c r="C3092" t="s">
        <v>6653</v>
      </c>
      <c r="D3092" t="s">
        <v>6653</v>
      </c>
      <c r="E3092" s="21">
        <v>0</v>
      </c>
      <c r="L3092" s="23" t="str">
        <f>+_01_CODIGOS_Y_COSTOS_xlsm[[#This Row],[FABRICA]]&amp;_01_CODIGOS_Y_COSTOS_xlsm[[#This Row],[CODIGO]]</f>
        <v>MAXIFER0</v>
      </c>
    </row>
    <row r="3093" spans="1:12" x14ac:dyDescent="0.35">
      <c r="A3093" t="s">
        <v>4274</v>
      </c>
      <c r="B3093" s="23" t="s">
        <v>7172</v>
      </c>
      <c r="C3093" t="s">
        <v>6653</v>
      </c>
      <c r="D3093" t="s">
        <v>6653</v>
      </c>
      <c r="E3093" s="21">
        <v>0</v>
      </c>
      <c r="L3093" s="23" t="str">
        <f>+_01_CODIGOS_Y_COSTOS_xlsm[[#This Row],[FABRICA]]&amp;_01_CODIGOS_Y_COSTOS_xlsm[[#This Row],[CODIGO]]</f>
        <v>MAXIFER0</v>
      </c>
    </row>
    <row r="3094" spans="1:12" x14ac:dyDescent="0.35">
      <c r="A3094" t="s">
        <v>4274</v>
      </c>
      <c r="B3094" s="23" t="s">
        <v>7173</v>
      </c>
      <c r="C3094" t="s">
        <v>6653</v>
      </c>
      <c r="D3094" t="s">
        <v>6653</v>
      </c>
      <c r="E3094" s="21">
        <v>0</v>
      </c>
      <c r="L3094" s="23" t="str">
        <f>+_01_CODIGOS_Y_COSTOS_xlsm[[#This Row],[FABRICA]]&amp;_01_CODIGOS_Y_COSTOS_xlsm[[#This Row],[CODIGO]]</f>
        <v>MAXIFER0</v>
      </c>
    </row>
    <row r="3095" spans="1:12" x14ac:dyDescent="0.35">
      <c r="A3095" t="s">
        <v>4274</v>
      </c>
      <c r="B3095" s="23" t="s">
        <v>7174</v>
      </c>
      <c r="C3095" t="s">
        <v>6653</v>
      </c>
      <c r="D3095" t="s">
        <v>6653</v>
      </c>
      <c r="E3095" s="21">
        <v>0</v>
      </c>
      <c r="L3095" s="23" t="str">
        <f>+_01_CODIGOS_Y_COSTOS_xlsm[[#This Row],[FABRICA]]&amp;_01_CODIGOS_Y_COSTOS_xlsm[[#This Row],[CODIGO]]</f>
        <v>MAXIFER0</v>
      </c>
    </row>
    <row r="3096" spans="1:12" x14ac:dyDescent="0.35">
      <c r="A3096" t="s">
        <v>4274</v>
      </c>
      <c r="B3096" s="23" t="s">
        <v>9678</v>
      </c>
      <c r="C3096" t="s">
        <v>6653</v>
      </c>
      <c r="D3096" t="s">
        <v>6653</v>
      </c>
      <c r="E3096" s="21">
        <v>0</v>
      </c>
      <c r="L3096" s="23" t="str">
        <f>+_01_CODIGOS_Y_COSTOS_xlsm[[#This Row],[FABRICA]]&amp;_01_CODIGOS_Y_COSTOS_xlsm[[#This Row],[CODIGO]]</f>
        <v>MAXIFER0</v>
      </c>
    </row>
    <row r="3097" spans="1:12" x14ac:dyDescent="0.35">
      <c r="A3097" t="s">
        <v>4274</v>
      </c>
      <c r="B3097" s="23" t="s">
        <v>7184</v>
      </c>
      <c r="C3097" t="s">
        <v>6653</v>
      </c>
      <c r="D3097" t="s">
        <v>6653</v>
      </c>
      <c r="E3097" s="21">
        <v>0</v>
      </c>
      <c r="L3097" s="23" t="str">
        <f>+_01_CODIGOS_Y_COSTOS_xlsm[[#This Row],[FABRICA]]&amp;_01_CODIGOS_Y_COSTOS_xlsm[[#This Row],[CODIGO]]</f>
        <v>MAXIFER0</v>
      </c>
    </row>
    <row r="3098" spans="1:12" x14ac:dyDescent="0.35">
      <c r="A3098" t="s">
        <v>4274</v>
      </c>
      <c r="B3098" s="23" t="s">
        <v>7185</v>
      </c>
      <c r="C3098" t="s">
        <v>6653</v>
      </c>
      <c r="D3098" t="s">
        <v>6653</v>
      </c>
      <c r="E3098" s="21">
        <v>0</v>
      </c>
      <c r="L3098" s="23" t="str">
        <f>+_01_CODIGOS_Y_COSTOS_xlsm[[#This Row],[FABRICA]]&amp;_01_CODIGOS_Y_COSTOS_xlsm[[#This Row],[CODIGO]]</f>
        <v>MAXIFER0</v>
      </c>
    </row>
    <row r="3099" spans="1:12" x14ac:dyDescent="0.35">
      <c r="A3099" t="s">
        <v>4274</v>
      </c>
      <c r="B3099" s="23" t="s">
        <v>7270</v>
      </c>
      <c r="C3099" t="s">
        <v>6653</v>
      </c>
      <c r="D3099" t="s">
        <v>6653</v>
      </c>
      <c r="E3099" s="21">
        <v>0</v>
      </c>
      <c r="L3099" s="23" t="str">
        <f>+_01_CODIGOS_Y_COSTOS_xlsm[[#This Row],[FABRICA]]&amp;_01_CODIGOS_Y_COSTOS_xlsm[[#This Row],[CODIGO]]</f>
        <v>MAXIFER0</v>
      </c>
    </row>
    <row r="3100" spans="1:12" x14ac:dyDescent="0.35">
      <c r="A3100" t="s">
        <v>4274</v>
      </c>
      <c r="B3100" s="23" t="s">
        <v>7271</v>
      </c>
      <c r="C3100" t="s">
        <v>6653</v>
      </c>
      <c r="D3100" t="s">
        <v>6653</v>
      </c>
      <c r="E3100" s="21">
        <v>0</v>
      </c>
      <c r="L3100" s="23" t="str">
        <f>+_01_CODIGOS_Y_COSTOS_xlsm[[#This Row],[FABRICA]]&amp;_01_CODIGOS_Y_COSTOS_xlsm[[#This Row],[CODIGO]]</f>
        <v>MAXIFER0</v>
      </c>
    </row>
    <row r="3101" spans="1:12" x14ac:dyDescent="0.35">
      <c r="A3101" t="s">
        <v>4274</v>
      </c>
      <c r="B3101" s="23" t="s">
        <v>7272</v>
      </c>
      <c r="C3101" t="s">
        <v>6653</v>
      </c>
      <c r="D3101" t="s">
        <v>6653</v>
      </c>
      <c r="E3101" s="21">
        <v>0</v>
      </c>
      <c r="L3101" s="23" t="str">
        <f>+_01_CODIGOS_Y_COSTOS_xlsm[[#This Row],[FABRICA]]&amp;_01_CODIGOS_Y_COSTOS_xlsm[[#This Row],[CODIGO]]</f>
        <v>MAXIFER0</v>
      </c>
    </row>
    <row r="3102" spans="1:12" x14ac:dyDescent="0.35">
      <c r="A3102" t="s">
        <v>4274</v>
      </c>
      <c r="B3102" s="23" t="s">
        <v>7273</v>
      </c>
      <c r="C3102" t="s">
        <v>6653</v>
      </c>
      <c r="D3102" t="s">
        <v>6653</v>
      </c>
      <c r="E3102" s="21">
        <v>0</v>
      </c>
      <c r="L3102" s="23" t="str">
        <f>+_01_CODIGOS_Y_COSTOS_xlsm[[#This Row],[FABRICA]]&amp;_01_CODIGOS_Y_COSTOS_xlsm[[#This Row],[CODIGO]]</f>
        <v>MAXIFER0</v>
      </c>
    </row>
    <row r="3103" spans="1:12" x14ac:dyDescent="0.35">
      <c r="A3103" t="s">
        <v>4274</v>
      </c>
      <c r="B3103" s="23" t="s">
        <v>7274</v>
      </c>
      <c r="C3103" t="s">
        <v>6653</v>
      </c>
      <c r="D3103" t="s">
        <v>6653</v>
      </c>
      <c r="E3103" s="21">
        <v>0</v>
      </c>
      <c r="L3103" s="23" t="str">
        <f>+_01_CODIGOS_Y_COSTOS_xlsm[[#This Row],[FABRICA]]&amp;_01_CODIGOS_Y_COSTOS_xlsm[[#This Row],[CODIGO]]</f>
        <v>MAXIFER0</v>
      </c>
    </row>
    <row r="3104" spans="1:12" x14ac:dyDescent="0.35">
      <c r="A3104" t="s">
        <v>4274</v>
      </c>
      <c r="B3104" s="23" t="s">
        <v>7175</v>
      </c>
      <c r="C3104" t="s">
        <v>6653</v>
      </c>
      <c r="D3104" t="s">
        <v>6653</v>
      </c>
      <c r="E3104" s="21">
        <v>0</v>
      </c>
      <c r="L3104" s="23" t="str">
        <f>+_01_CODIGOS_Y_COSTOS_xlsm[[#This Row],[FABRICA]]&amp;_01_CODIGOS_Y_COSTOS_xlsm[[#This Row],[CODIGO]]</f>
        <v>MAXIFER0</v>
      </c>
    </row>
    <row r="3105" spans="1:12" x14ac:dyDescent="0.35">
      <c r="A3105" t="s">
        <v>7187</v>
      </c>
      <c r="B3105" s="23" t="s">
        <v>7188</v>
      </c>
      <c r="C3105" t="s">
        <v>9570</v>
      </c>
      <c r="D3105" t="s">
        <v>9571</v>
      </c>
      <c r="E3105" s="21">
        <v>1550</v>
      </c>
      <c r="L3105" s="23" t="str">
        <f>+_01_CODIGOS_Y_COSTOS_xlsm[[#This Row],[FABRICA]]&amp;_01_CODIGOS_Y_COSTOS_xlsm[[#This Row],[CODIGO]]</f>
        <v>JORGE.CARBON357</v>
      </c>
    </row>
    <row r="3106" spans="1:12" x14ac:dyDescent="0.35">
      <c r="A3106" t="s">
        <v>7187</v>
      </c>
      <c r="B3106" s="23" t="s">
        <v>7191</v>
      </c>
      <c r="C3106" t="s">
        <v>7981</v>
      </c>
      <c r="D3106" t="s">
        <v>9572</v>
      </c>
      <c r="E3106" s="21">
        <v>1550</v>
      </c>
      <c r="L3106" s="23" t="str">
        <f>+_01_CODIGOS_Y_COSTOS_xlsm[[#This Row],[FABRICA]]&amp;_01_CODIGOS_Y_COSTOS_xlsm[[#This Row],[CODIGO]]</f>
        <v>JORGE.CARBON364</v>
      </c>
    </row>
    <row r="3107" spans="1:12" x14ac:dyDescent="0.35">
      <c r="A3107" t="s">
        <v>7187</v>
      </c>
      <c r="B3107" s="23" t="s">
        <v>7194</v>
      </c>
      <c r="C3107" t="s">
        <v>7995</v>
      </c>
      <c r="D3107" t="s">
        <v>9573</v>
      </c>
      <c r="E3107" s="21">
        <v>1550</v>
      </c>
      <c r="L3107" s="23" t="str">
        <f>+_01_CODIGOS_Y_COSTOS_xlsm[[#This Row],[FABRICA]]&amp;_01_CODIGOS_Y_COSTOS_xlsm[[#This Row],[CODIGO]]</f>
        <v>JORGE.CARBON372</v>
      </c>
    </row>
    <row r="3108" spans="1:12" x14ac:dyDescent="0.35">
      <c r="A3108" t="s">
        <v>7187</v>
      </c>
      <c r="B3108" s="23" t="s">
        <v>7197</v>
      </c>
      <c r="C3108" t="s">
        <v>8020</v>
      </c>
      <c r="D3108" t="s">
        <v>9574</v>
      </c>
      <c r="E3108" s="21">
        <v>1550</v>
      </c>
      <c r="L3108" s="23" t="str">
        <f>+_01_CODIGOS_Y_COSTOS_xlsm[[#This Row],[FABRICA]]&amp;_01_CODIGOS_Y_COSTOS_xlsm[[#This Row],[CODIGO]]</f>
        <v>JORGE.CARBON387</v>
      </c>
    </row>
    <row r="3109" spans="1:12" x14ac:dyDescent="0.35">
      <c r="A3109" t="s">
        <v>7187</v>
      </c>
      <c r="B3109" s="23" t="s">
        <v>7200</v>
      </c>
      <c r="C3109" t="s">
        <v>8032</v>
      </c>
      <c r="D3109" t="s">
        <v>9575</v>
      </c>
      <c r="E3109" s="21">
        <v>1550</v>
      </c>
      <c r="L3109" s="23" t="str">
        <f>+_01_CODIGOS_Y_COSTOS_xlsm[[#This Row],[FABRICA]]&amp;_01_CODIGOS_Y_COSTOS_xlsm[[#This Row],[CODIGO]]</f>
        <v>JORGE.CARBON399</v>
      </c>
    </row>
    <row r="3110" spans="1:12" x14ac:dyDescent="0.35">
      <c r="A3110" t="s">
        <v>7187</v>
      </c>
      <c r="B3110" s="23" t="s">
        <v>7203</v>
      </c>
      <c r="C3110" t="s">
        <v>8041</v>
      </c>
      <c r="D3110" t="s">
        <v>9576</v>
      </c>
      <c r="E3110" s="21">
        <v>1550</v>
      </c>
      <c r="L3110" s="23" t="str">
        <f>+_01_CODIGOS_Y_COSTOS_xlsm[[#This Row],[FABRICA]]&amp;_01_CODIGOS_Y_COSTOS_xlsm[[#This Row],[CODIGO]]</f>
        <v>JORGE.CARBON410</v>
      </c>
    </row>
    <row r="3111" spans="1:12" x14ac:dyDescent="0.35">
      <c r="A3111" t="s">
        <v>7187</v>
      </c>
      <c r="B3111" s="23" t="s">
        <v>7206</v>
      </c>
      <c r="C3111" t="s">
        <v>8042</v>
      </c>
      <c r="D3111" t="s">
        <v>9577</v>
      </c>
      <c r="E3111" s="21">
        <v>1550</v>
      </c>
      <c r="L3111" s="23" t="str">
        <f>+_01_CODIGOS_Y_COSTOS_xlsm[[#This Row],[FABRICA]]&amp;_01_CODIGOS_Y_COSTOS_xlsm[[#This Row],[CODIGO]]</f>
        <v>JORGE.CARBON411</v>
      </c>
    </row>
    <row r="3112" spans="1:12" x14ac:dyDescent="0.35">
      <c r="A3112" t="s">
        <v>7187</v>
      </c>
      <c r="B3112" s="23" t="s">
        <v>7209</v>
      </c>
      <c r="C3112" t="s">
        <v>9530</v>
      </c>
      <c r="D3112" t="s">
        <v>9578</v>
      </c>
      <c r="E3112" s="21">
        <v>1550</v>
      </c>
      <c r="L3112" s="23" t="str">
        <f>+_01_CODIGOS_Y_COSTOS_xlsm[[#This Row],[FABRICA]]&amp;_01_CODIGOS_Y_COSTOS_xlsm[[#This Row],[CODIGO]]</f>
        <v>JORGE.CARBON412</v>
      </c>
    </row>
    <row r="3113" spans="1:12" x14ac:dyDescent="0.35">
      <c r="A3113" t="s">
        <v>7187</v>
      </c>
      <c r="B3113" s="23" t="s">
        <v>7212</v>
      </c>
      <c r="C3113" t="s">
        <v>9579</v>
      </c>
      <c r="D3113" t="s">
        <v>9578</v>
      </c>
      <c r="E3113" s="21">
        <v>1550</v>
      </c>
      <c r="L3113" s="23" t="str">
        <f>+_01_CODIGOS_Y_COSTOS_xlsm[[#This Row],[FABRICA]]&amp;_01_CODIGOS_Y_COSTOS_xlsm[[#This Row],[CODIGO]]</f>
        <v>JORGE.CARBON414</v>
      </c>
    </row>
    <row r="3114" spans="1:12" x14ac:dyDescent="0.35">
      <c r="A3114" t="s">
        <v>7187</v>
      </c>
      <c r="B3114" s="23" t="s">
        <v>7214</v>
      </c>
      <c r="C3114" t="s">
        <v>9515</v>
      </c>
      <c r="D3114" t="s">
        <v>9580</v>
      </c>
      <c r="E3114" s="21">
        <v>1550</v>
      </c>
      <c r="L3114" s="23" t="str">
        <f>+_01_CODIGOS_Y_COSTOS_xlsm[[#This Row],[FABRICA]]&amp;_01_CODIGOS_Y_COSTOS_xlsm[[#This Row],[CODIGO]]</f>
        <v>JORGE.CARBON415</v>
      </c>
    </row>
    <row r="3115" spans="1:12" x14ac:dyDescent="0.35">
      <c r="A3115" t="s">
        <v>7187</v>
      </c>
      <c r="B3115" s="23" t="s">
        <v>7217</v>
      </c>
      <c r="C3115" t="s">
        <v>9581</v>
      </c>
      <c r="D3115" t="s">
        <v>9580</v>
      </c>
      <c r="E3115" s="21">
        <v>1550</v>
      </c>
      <c r="L3115" s="23" t="str">
        <f>+_01_CODIGOS_Y_COSTOS_xlsm[[#This Row],[FABRICA]]&amp;_01_CODIGOS_Y_COSTOS_xlsm[[#This Row],[CODIGO]]</f>
        <v>JORGE.CARBON417</v>
      </c>
    </row>
    <row r="3116" spans="1:12" x14ac:dyDescent="0.35">
      <c r="A3116" t="s">
        <v>7187</v>
      </c>
      <c r="B3116" s="23" t="s">
        <v>7219</v>
      </c>
      <c r="C3116" t="s">
        <v>9582</v>
      </c>
      <c r="D3116" t="s">
        <v>9583</v>
      </c>
      <c r="E3116" s="21">
        <v>1550</v>
      </c>
      <c r="L3116" s="23" t="str">
        <f>+_01_CODIGOS_Y_COSTOS_xlsm[[#This Row],[FABRICA]]&amp;_01_CODIGOS_Y_COSTOS_xlsm[[#This Row],[CODIGO]]</f>
        <v>JORGE.CARBON418</v>
      </c>
    </row>
    <row r="3117" spans="1:12" x14ac:dyDescent="0.35">
      <c r="A3117" t="s">
        <v>7187</v>
      </c>
      <c r="B3117" s="23" t="s">
        <v>7222</v>
      </c>
      <c r="C3117" t="s">
        <v>9584</v>
      </c>
      <c r="D3117" t="s">
        <v>9585</v>
      </c>
      <c r="E3117" s="21">
        <v>1550</v>
      </c>
      <c r="L3117" s="23" t="str">
        <f>+_01_CODIGOS_Y_COSTOS_xlsm[[#This Row],[FABRICA]]&amp;_01_CODIGOS_Y_COSTOS_xlsm[[#This Row],[CODIGO]]</f>
        <v>JORGE.CARBON419</v>
      </c>
    </row>
    <row r="3118" spans="1:12" x14ac:dyDescent="0.35">
      <c r="A3118" t="s">
        <v>7187</v>
      </c>
      <c r="B3118" s="23" t="s">
        <v>7225</v>
      </c>
      <c r="C3118" t="s">
        <v>9586</v>
      </c>
      <c r="D3118" t="s">
        <v>9587</v>
      </c>
      <c r="E3118" s="21">
        <v>1550</v>
      </c>
      <c r="L3118" s="23" t="str">
        <f>+_01_CODIGOS_Y_COSTOS_xlsm[[#This Row],[FABRICA]]&amp;_01_CODIGOS_Y_COSTOS_xlsm[[#This Row],[CODIGO]]</f>
        <v>JORGE.CARBON420</v>
      </c>
    </row>
    <row r="3119" spans="1:12" x14ac:dyDescent="0.35">
      <c r="A3119" t="s">
        <v>7187</v>
      </c>
      <c r="B3119" s="23" t="s">
        <v>7228</v>
      </c>
      <c r="C3119" t="s">
        <v>7289</v>
      </c>
      <c r="D3119" t="s">
        <v>9588</v>
      </c>
      <c r="E3119" s="21">
        <v>2150</v>
      </c>
      <c r="L3119" s="23" t="str">
        <f>+_01_CODIGOS_Y_COSTOS_xlsm[[#This Row],[FABRICA]]&amp;_01_CODIGOS_Y_COSTOS_xlsm[[#This Row],[CODIGO]]</f>
        <v>JORGE.CARBON421(12-5)</v>
      </c>
    </row>
    <row r="3120" spans="1:12" x14ac:dyDescent="0.35">
      <c r="A3120" t="s">
        <v>7187</v>
      </c>
      <c r="B3120" s="23" t="s">
        <v>7231</v>
      </c>
      <c r="C3120" t="s">
        <v>7290</v>
      </c>
      <c r="D3120" t="s">
        <v>9588</v>
      </c>
      <c r="E3120" s="21">
        <v>2150</v>
      </c>
      <c r="L3120" s="23" t="str">
        <f>+_01_CODIGOS_Y_COSTOS_xlsm[[#This Row],[FABRICA]]&amp;_01_CODIGOS_Y_COSTOS_xlsm[[#This Row],[CODIGO]]</f>
        <v>JORGE.CARBON421(13-5)</v>
      </c>
    </row>
    <row r="3121" spans="1:12" x14ac:dyDescent="0.35">
      <c r="A3121" t="s">
        <v>7187</v>
      </c>
      <c r="B3121" s="23" t="s">
        <v>7233</v>
      </c>
      <c r="C3121" t="s">
        <v>9541</v>
      </c>
      <c r="D3121" t="s">
        <v>9580</v>
      </c>
      <c r="E3121" s="21">
        <v>1550</v>
      </c>
      <c r="L3121" s="23" t="str">
        <f>+_01_CODIGOS_Y_COSTOS_xlsm[[#This Row],[FABRICA]]&amp;_01_CODIGOS_Y_COSTOS_xlsm[[#This Row],[CODIGO]]</f>
        <v>JORGE.CARBON422</v>
      </c>
    </row>
    <row r="3122" spans="1:12" x14ac:dyDescent="0.35">
      <c r="A3122" t="s">
        <v>7187</v>
      </c>
      <c r="B3122" s="23" t="s">
        <v>7235</v>
      </c>
      <c r="C3122" t="s">
        <v>9589</v>
      </c>
      <c r="D3122" t="s">
        <v>9590</v>
      </c>
      <c r="E3122" s="21">
        <v>1550</v>
      </c>
      <c r="L3122" s="23" t="str">
        <f>+_01_CODIGOS_Y_COSTOS_xlsm[[#This Row],[FABRICA]]&amp;_01_CODIGOS_Y_COSTOS_xlsm[[#This Row],[CODIGO]]</f>
        <v>JORGE.CARBON423</v>
      </c>
    </row>
    <row r="3123" spans="1:12" x14ac:dyDescent="0.35">
      <c r="A3123" t="s">
        <v>7187</v>
      </c>
      <c r="B3123" s="23" t="s">
        <v>7241</v>
      </c>
      <c r="C3123" t="s">
        <v>6653</v>
      </c>
      <c r="D3123" t="s">
        <v>6653</v>
      </c>
      <c r="E3123" s="21">
        <v>0</v>
      </c>
      <c r="L3123" s="23" t="str">
        <f>+_01_CODIGOS_Y_COSTOS_xlsm[[#This Row],[FABRICA]]&amp;_01_CODIGOS_Y_COSTOS_xlsm[[#This Row],[CODIGO]]</f>
        <v>JORGE.CARBON0</v>
      </c>
    </row>
    <row r="3124" spans="1:12" x14ac:dyDescent="0.35">
      <c r="A3124" t="s">
        <v>7539</v>
      </c>
      <c r="B3124" s="23" t="s">
        <v>7540</v>
      </c>
      <c r="C3124" t="s">
        <v>7541</v>
      </c>
      <c r="D3124" t="s">
        <v>9591</v>
      </c>
      <c r="E3124" s="21">
        <v>650.94799999999998</v>
      </c>
      <c r="L3124" s="23" t="str">
        <f>+_01_CODIGOS_Y_COSTOS_xlsm[[#This Row],[FABRICA]]&amp;_01_CODIGOS_Y_COSTOS_xlsm[[#This Row],[CODIGO]]</f>
        <v>DAHE.DIESEL0000004005</v>
      </c>
    </row>
    <row r="3125" spans="1:12" x14ac:dyDescent="0.35">
      <c r="A3125" t="s">
        <v>7539</v>
      </c>
      <c r="B3125" s="23" t="s">
        <v>7542</v>
      </c>
      <c r="C3125" t="s">
        <v>6653</v>
      </c>
      <c r="D3125" t="s">
        <v>6653</v>
      </c>
      <c r="E3125" s="21">
        <v>0</v>
      </c>
      <c r="L3125" s="23" t="str">
        <f>+_01_CODIGOS_Y_COSTOS_xlsm[[#This Row],[FABRICA]]&amp;_01_CODIGOS_Y_COSTOS_xlsm[[#This Row],[CODIGO]]</f>
        <v>DAHE.DIESEL0</v>
      </c>
    </row>
    <row r="3126" spans="1:12" x14ac:dyDescent="0.35">
      <c r="A3126" t="s">
        <v>7539</v>
      </c>
      <c r="B3126" s="23" t="s">
        <v>7543</v>
      </c>
      <c r="C3126" t="s">
        <v>9592</v>
      </c>
      <c r="D3126" t="s">
        <v>9593</v>
      </c>
      <c r="E3126" s="21">
        <v>1012.4349999999999</v>
      </c>
      <c r="L3126" s="23" t="str">
        <f>+_01_CODIGOS_Y_COSTOS_xlsm[[#This Row],[FABRICA]]&amp;_01_CODIGOS_Y_COSTOS_xlsm[[#This Row],[CODIGO]]</f>
        <v>DAHE.DIESEL0000004008</v>
      </c>
    </row>
    <row r="3127" spans="1:12" x14ac:dyDescent="0.35">
      <c r="A3127" t="s">
        <v>7539</v>
      </c>
      <c r="B3127" s="23" t="s">
        <v>7544</v>
      </c>
      <c r="C3127" t="s">
        <v>6653</v>
      </c>
      <c r="D3127" t="s">
        <v>6653</v>
      </c>
      <c r="E3127" s="21">
        <v>0</v>
      </c>
      <c r="L3127" s="23" t="str">
        <f>+_01_CODIGOS_Y_COSTOS_xlsm[[#This Row],[FABRICA]]&amp;_01_CODIGOS_Y_COSTOS_xlsm[[#This Row],[CODIGO]]</f>
        <v>DAHE.DIESEL0</v>
      </c>
    </row>
    <row r="3128" spans="1:12" x14ac:dyDescent="0.35">
      <c r="A3128" t="s">
        <v>7539</v>
      </c>
      <c r="B3128" s="23" t="s">
        <v>7545</v>
      </c>
      <c r="C3128" t="s">
        <v>7546</v>
      </c>
      <c r="D3128" t="s">
        <v>9594</v>
      </c>
      <c r="E3128" s="21">
        <v>900.88599999999997</v>
      </c>
      <c r="L3128" s="23" t="str">
        <f>+_01_CODIGOS_Y_COSTOS_xlsm[[#This Row],[FABRICA]]&amp;_01_CODIGOS_Y_COSTOS_xlsm[[#This Row],[CODIGO]]</f>
        <v>DAHE.DIESEL0000004009</v>
      </c>
    </row>
    <row r="3129" spans="1:12" x14ac:dyDescent="0.35">
      <c r="A3129" t="s">
        <v>7539</v>
      </c>
      <c r="B3129" s="23" t="s">
        <v>7547</v>
      </c>
      <c r="C3129" t="s">
        <v>6653</v>
      </c>
      <c r="D3129" t="s">
        <v>6653</v>
      </c>
      <c r="E3129" s="21">
        <v>0</v>
      </c>
      <c r="L3129" s="23" t="str">
        <f>+_01_CODIGOS_Y_COSTOS_xlsm[[#This Row],[FABRICA]]&amp;_01_CODIGOS_Y_COSTOS_xlsm[[#This Row],[CODIGO]]</f>
        <v>DAHE.DIESEL0</v>
      </c>
    </row>
    <row r="3130" spans="1:12" x14ac:dyDescent="0.35">
      <c r="A3130" t="s">
        <v>7539</v>
      </c>
      <c r="B3130" s="23" t="s">
        <v>7548</v>
      </c>
      <c r="C3130" t="s">
        <v>6653</v>
      </c>
      <c r="D3130" t="s">
        <v>6653</v>
      </c>
      <c r="E3130" s="21">
        <v>0</v>
      </c>
      <c r="L3130" s="23" t="str">
        <f>+_01_CODIGOS_Y_COSTOS_xlsm[[#This Row],[FABRICA]]&amp;_01_CODIGOS_Y_COSTOS_xlsm[[#This Row],[CODIGO]]</f>
        <v>DAHE.DIESEL0</v>
      </c>
    </row>
    <row r="3131" spans="1:12" x14ac:dyDescent="0.35">
      <c r="A3131" t="s">
        <v>7539</v>
      </c>
      <c r="B3131" s="23" t="s">
        <v>7549</v>
      </c>
      <c r="C3131" t="s">
        <v>6653</v>
      </c>
      <c r="D3131" t="s">
        <v>6653</v>
      </c>
      <c r="E3131" s="21">
        <v>0</v>
      </c>
      <c r="L3131" s="23" t="str">
        <f>+_01_CODIGOS_Y_COSTOS_xlsm[[#This Row],[FABRICA]]&amp;_01_CODIGOS_Y_COSTOS_xlsm[[#This Row],[CODIGO]]</f>
        <v>DAHE.DIESEL0</v>
      </c>
    </row>
    <row r="3132" spans="1:12" x14ac:dyDescent="0.35">
      <c r="A3132" t="s">
        <v>7539</v>
      </c>
      <c r="B3132" s="23" t="s">
        <v>7550</v>
      </c>
      <c r="C3132" t="s">
        <v>9595</v>
      </c>
      <c r="D3132" t="s">
        <v>9596</v>
      </c>
      <c r="E3132" s="21">
        <v>1052.0440000000001</v>
      </c>
      <c r="L3132" s="23" t="str">
        <f>+_01_CODIGOS_Y_COSTOS_xlsm[[#This Row],[FABRICA]]&amp;_01_CODIGOS_Y_COSTOS_xlsm[[#This Row],[CODIGO]]</f>
        <v>DAHE.DIESEL0000004017</v>
      </c>
    </row>
    <row r="3133" spans="1:12" x14ac:dyDescent="0.35">
      <c r="A3133" t="s">
        <v>7539</v>
      </c>
      <c r="B3133" s="23" t="s">
        <v>7551</v>
      </c>
      <c r="C3133" t="s">
        <v>7552</v>
      </c>
      <c r="D3133" t="s">
        <v>9597</v>
      </c>
      <c r="E3133" s="21">
        <v>1052.0440000000001</v>
      </c>
      <c r="L3133" s="23" t="str">
        <f>+_01_CODIGOS_Y_COSTOS_xlsm[[#This Row],[FABRICA]]&amp;_01_CODIGOS_Y_COSTOS_xlsm[[#This Row],[CODIGO]]</f>
        <v>DAHE.DIESEL0000004016</v>
      </c>
    </row>
    <row r="3134" spans="1:12" x14ac:dyDescent="0.35">
      <c r="A3134" t="s">
        <v>7539</v>
      </c>
      <c r="B3134" s="23" t="s">
        <v>7553</v>
      </c>
      <c r="C3134" t="s">
        <v>6653</v>
      </c>
      <c r="D3134" t="s">
        <v>6653</v>
      </c>
      <c r="E3134" s="21">
        <v>0</v>
      </c>
      <c r="L3134" s="23" t="str">
        <f>+_01_CODIGOS_Y_COSTOS_xlsm[[#This Row],[FABRICA]]&amp;_01_CODIGOS_Y_COSTOS_xlsm[[#This Row],[CODIGO]]</f>
        <v>DAHE.DIESEL0</v>
      </c>
    </row>
    <row r="3135" spans="1:12" x14ac:dyDescent="0.35">
      <c r="A3135" t="s">
        <v>7539</v>
      </c>
      <c r="B3135" s="23" t="s">
        <v>7554</v>
      </c>
      <c r="C3135" t="s">
        <v>7462</v>
      </c>
      <c r="D3135" t="s">
        <v>9598</v>
      </c>
      <c r="E3135" s="21">
        <v>1702.6990000000001</v>
      </c>
      <c r="L3135" s="23" t="str">
        <f>+_01_CODIGOS_Y_COSTOS_xlsm[[#This Row],[FABRICA]]&amp;_01_CODIGOS_Y_COSTOS_xlsm[[#This Row],[CODIGO]]</f>
        <v>DAHE.DIESEL0000004014</v>
      </c>
    </row>
    <row r="3136" spans="1:12" x14ac:dyDescent="0.35">
      <c r="A3136" t="s">
        <v>7539</v>
      </c>
      <c r="B3136" s="23" t="s">
        <v>7555</v>
      </c>
      <c r="C3136" t="s">
        <v>7463</v>
      </c>
      <c r="D3136" t="s">
        <v>9599</v>
      </c>
      <c r="E3136" s="21">
        <v>2142.7170000000001</v>
      </c>
      <c r="L3136" s="23" t="str">
        <f>+_01_CODIGOS_Y_COSTOS_xlsm[[#This Row],[FABRICA]]&amp;_01_CODIGOS_Y_COSTOS_xlsm[[#This Row],[CODIGO]]</f>
        <v>DAHE.DIESEL0000004015</v>
      </c>
    </row>
    <row r="3137" spans="1:12" x14ac:dyDescent="0.35">
      <c r="A3137" t="s">
        <v>7539</v>
      </c>
      <c r="B3137" s="23" t="s">
        <v>7556</v>
      </c>
      <c r="C3137" t="s">
        <v>9600</v>
      </c>
      <c r="D3137" t="s">
        <v>9601</v>
      </c>
      <c r="E3137" s="21">
        <v>3515.172</v>
      </c>
      <c r="L3137" s="23" t="str">
        <f>+_01_CODIGOS_Y_COSTOS_xlsm[[#This Row],[FABRICA]]&amp;_01_CODIGOS_Y_COSTOS_xlsm[[#This Row],[CODIGO]]</f>
        <v>DAHE.DIESEL0000004018</v>
      </c>
    </row>
    <row r="3138" spans="1:12" x14ac:dyDescent="0.35">
      <c r="A3138" t="s">
        <v>7539</v>
      </c>
      <c r="B3138" s="23" t="s">
        <v>7557</v>
      </c>
      <c r="C3138" t="s">
        <v>7558</v>
      </c>
      <c r="D3138" t="s">
        <v>9602</v>
      </c>
      <c r="E3138" s="21">
        <v>1052.0440000000001</v>
      </c>
      <c r="L3138" s="23" t="str">
        <f>+_01_CODIGOS_Y_COSTOS_xlsm[[#This Row],[FABRICA]]&amp;_01_CODIGOS_Y_COSTOS_xlsm[[#This Row],[CODIGO]]</f>
        <v>DAHE.DIESEL0000004010</v>
      </c>
    </row>
    <row r="3139" spans="1:12" x14ac:dyDescent="0.35">
      <c r="A3139" t="s">
        <v>7539</v>
      </c>
      <c r="B3139" s="23" t="s">
        <v>7559</v>
      </c>
      <c r="C3139" t="s">
        <v>9603</v>
      </c>
      <c r="D3139" t="s">
        <v>9604</v>
      </c>
      <c r="E3139" s="21">
        <v>1315.163</v>
      </c>
      <c r="L3139" s="23" t="str">
        <f>+_01_CODIGOS_Y_COSTOS_xlsm[[#This Row],[FABRICA]]&amp;_01_CODIGOS_Y_COSTOS_xlsm[[#This Row],[CODIGO]]</f>
        <v>DAHE.DIESEL0000004013</v>
      </c>
    </row>
    <row r="3140" spans="1:12" x14ac:dyDescent="0.35">
      <c r="A3140" t="s">
        <v>7539</v>
      </c>
      <c r="B3140" s="23" t="s">
        <v>7560</v>
      </c>
      <c r="C3140" t="s">
        <v>6653</v>
      </c>
      <c r="D3140" t="s">
        <v>6653</v>
      </c>
      <c r="E3140" s="21">
        <v>0</v>
      </c>
      <c r="L3140" s="23" t="str">
        <f>+_01_CODIGOS_Y_COSTOS_xlsm[[#This Row],[FABRICA]]&amp;_01_CODIGOS_Y_COSTOS_xlsm[[#This Row],[CODIGO]]</f>
        <v>DAHE.DIESEL0</v>
      </c>
    </row>
    <row r="3141" spans="1:12" x14ac:dyDescent="0.35">
      <c r="A3141" t="s">
        <v>7539</v>
      </c>
      <c r="B3141" s="23" t="s">
        <v>7561</v>
      </c>
      <c r="C3141" t="s">
        <v>6653</v>
      </c>
      <c r="D3141" t="s">
        <v>6653</v>
      </c>
      <c r="E3141" s="21">
        <v>0</v>
      </c>
      <c r="L3141" s="23" t="str">
        <f>+_01_CODIGOS_Y_COSTOS_xlsm[[#This Row],[FABRICA]]&amp;_01_CODIGOS_Y_COSTOS_xlsm[[#This Row],[CODIGO]]</f>
        <v>DAHE.DIESEL0</v>
      </c>
    </row>
    <row r="3142" spans="1:12" x14ac:dyDescent="0.35">
      <c r="A3142" t="s">
        <v>7539</v>
      </c>
      <c r="B3142" s="23" t="s">
        <v>7562</v>
      </c>
      <c r="C3142" t="s">
        <v>6653</v>
      </c>
      <c r="D3142" t="s">
        <v>6653</v>
      </c>
      <c r="E3142" s="21">
        <v>0</v>
      </c>
      <c r="L3142" s="23" t="str">
        <f>+_01_CODIGOS_Y_COSTOS_xlsm[[#This Row],[FABRICA]]&amp;_01_CODIGOS_Y_COSTOS_xlsm[[#This Row],[CODIGO]]</f>
        <v>DAHE.DIESEL0</v>
      </c>
    </row>
    <row r="3143" spans="1:12" x14ac:dyDescent="0.35">
      <c r="A3143" t="s">
        <v>7539</v>
      </c>
      <c r="B3143" s="23" t="s">
        <v>7563</v>
      </c>
      <c r="C3143" t="s">
        <v>6653</v>
      </c>
      <c r="D3143" t="s">
        <v>6653</v>
      </c>
      <c r="E3143" s="21">
        <v>0</v>
      </c>
      <c r="L3143" s="23" t="str">
        <f>+_01_CODIGOS_Y_COSTOS_xlsm[[#This Row],[FABRICA]]&amp;_01_CODIGOS_Y_COSTOS_xlsm[[#This Row],[CODIGO]]</f>
        <v>DAHE.DIESEL0</v>
      </c>
    </row>
    <row r="3144" spans="1:12" x14ac:dyDescent="0.35">
      <c r="A3144" t="s">
        <v>7539</v>
      </c>
      <c r="B3144" s="23" t="s">
        <v>7564</v>
      </c>
      <c r="C3144" t="s">
        <v>6653</v>
      </c>
      <c r="D3144" t="s">
        <v>6653</v>
      </c>
      <c r="E3144" s="21">
        <v>0</v>
      </c>
      <c r="L3144" s="23" t="str">
        <f>+_01_CODIGOS_Y_COSTOS_xlsm[[#This Row],[FABRICA]]&amp;_01_CODIGOS_Y_COSTOS_xlsm[[#This Row],[CODIGO]]</f>
        <v>DAHE.DIESEL0</v>
      </c>
    </row>
    <row r="3145" spans="1:12" x14ac:dyDescent="0.35">
      <c r="A3145" t="s">
        <v>7539</v>
      </c>
      <c r="B3145" s="23" t="s">
        <v>7565</v>
      </c>
      <c r="C3145" t="s">
        <v>6653</v>
      </c>
      <c r="D3145" t="s">
        <v>6653</v>
      </c>
      <c r="E3145" s="21">
        <v>0</v>
      </c>
      <c r="L3145" s="23" t="str">
        <f>+_01_CODIGOS_Y_COSTOS_xlsm[[#This Row],[FABRICA]]&amp;_01_CODIGOS_Y_COSTOS_xlsm[[#This Row],[CODIGO]]</f>
        <v>DAHE.DIESEL0</v>
      </c>
    </row>
    <row r="3146" spans="1:12" x14ac:dyDescent="0.35">
      <c r="A3146" t="s">
        <v>7539</v>
      </c>
      <c r="B3146" s="23" t="s">
        <v>7566</v>
      </c>
      <c r="C3146" t="s">
        <v>6653</v>
      </c>
      <c r="D3146" t="s">
        <v>6653</v>
      </c>
      <c r="E3146" s="21">
        <v>0</v>
      </c>
      <c r="L3146" s="23" t="str">
        <f>+_01_CODIGOS_Y_COSTOS_xlsm[[#This Row],[FABRICA]]&amp;_01_CODIGOS_Y_COSTOS_xlsm[[#This Row],[CODIGO]]</f>
        <v>DAHE.DIESEL0</v>
      </c>
    </row>
    <row r="3147" spans="1:12" x14ac:dyDescent="0.35">
      <c r="A3147" t="s">
        <v>7539</v>
      </c>
      <c r="B3147" s="23" t="s">
        <v>7567</v>
      </c>
      <c r="C3147" t="s">
        <v>6653</v>
      </c>
      <c r="D3147" t="s">
        <v>6653</v>
      </c>
      <c r="E3147" s="21">
        <v>0</v>
      </c>
      <c r="L3147" s="23" t="str">
        <f>+_01_CODIGOS_Y_COSTOS_xlsm[[#This Row],[FABRICA]]&amp;_01_CODIGOS_Y_COSTOS_xlsm[[#This Row],[CODIGO]]</f>
        <v>DAHE.DIESEL0</v>
      </c>
    </row>
    <row r="3148" spans="1:12" x14ac:dyDescent="0.35">
      <c r="A3148" t="s">
        <v>7539</v>
      </c>
      <c r="B3148" s="23" t="s">
        <v>7568</v>
      </c>
      <c r="C3148" t="s">
        <v>6653</v>
      </c>
      <c r="D3148" t="s">
        <v>6653</v>
      </c>
      <c r="E3148" s="21">
        <v>0</v>
      </c>
      <c r="L3148" s="23" t="str">
        <f>+_01_CODIGOS_Y_COSTOS_xlsm[[#This Row],[FABRICA]]&amp;_01_CODIGOS_Y_COSTOS_xlsm[[#This Row],[CODIGO]]</f>
        <v>DAHE.DIESEL0</v>
      </c>
    </row>
    <row r="3149" spans="1:12" x14ac:dyDescent="0.35">
      <c r="A3149" t="s">
        <v>7539</v>
      </c>
      <c r="B3149" s="23" t="s">
        <v>7569</v>
      </c>
      <c r="C3149" t="s">
        <v>6653</v>
      </c>
      <c r="D3149" t="s">
        <v>6653</v>
      </c>
      <c r="E3149" s="21">
        <v>0</v>
      </c>
      <c r="L3149" s="23" t="str">
        <f>+_01_CODIGOS_Y_COSTOS_xlsm[[#This Row],[FABRICA]]&amp;_01_CODIGOS_Y_COSTOS_xlsm[[#This Row],[CODIGO]]</f>
        <v>DAHE.DIESEL0</v>
      </c>
    </row>
    <row r="3150" spans="1:12" x14ac:dyDescent="0.35">
      <c r="A3150" t="s">
        <v>7539</v>
      </c>
      <c r="B3150" s="23" t="s">
        <v>7570</v>
      </c>
      <c r="C3150" t="s">
        <v>6653</v>
      </c>
      <c r="D3150" t="s">
        <v>6653</v>
      </c>
      <c r="E3150" s="21">
        <v>0</v>
      </c>
      <c r="L3150" s="23" t="str">
        <f>+_01_CODIGOS_Y_COSTOS_xlsm[[#This Row],[FABRICA]]&amp;_01_CODIGOS_Y_COSTOS_xlsm[[#This Row],[CODIGO]]</f>
        <v>DAHE.DIESEL0</v>
      </c>
    </row>
    <row r="3151" spans="1:12" x14ac:dyDescent="0.35">
      <c r="A3151" t="s">
        <v>7539</v>
      </c>
      <c r="B3151" s="23" t="s">
        <v>7571</v>
      </c>
      <c r="C3151" t="s">
        <v>6653</v>
      </c>
      <c r="D3151" t="s">
        <v>6653</v>
      </c>
      <c r="E3151" s="21">
        <v>0</v>
      </c>
      <c r="L3151" s="23" t="str">
        <f>+_01_CODIGOS_Y_COSTOS_xlsm[[#This Row],[FABRICA]]&amp;_01_CODIGOS_Y_COSTOS_xlsm[[#This Row],[CODIGO]]</f>
        <v>DAHE.DIESEL0</v>
      </c>
    </row>
    <row r="3152" spans="1:12" x14ac:dyDescent="0.35">
      <c r="A3152" t="s">
        <v>7539</v>
      </c>
      <c r="B3152" s="23" t="s">
        <v>7572</v>
      </c>
      <c r="C3152" t="s">
        <v>6653</v>
      </c>
      <c r="D3152" t="s">
        <v>6653</v>
      </c>
      <c r="E3152" s="21">
        <v>0</v>
      </c>
      <c r="L3152" s="23" t="str">
        <f>+_01_CODIGOS_Y_COSTOS_xlsm[[#This Row],[FABRICA]]&amp;_01_CODIGOS_Y_COSTOS_xlsm[[#This Row],[CODIGO]]</f>
        <v>DAHE.DIESEL0</v>
      </c>
    </row>
    <row r="3153" spans="1:12" x14ac:dyDescent="0.35">
      <c r="A3153" t="s">
        <v>7539</v>
      </c>
      <c r="B3153" s="23" t="s">
        <v>7573</v>
      </c>
      <c r="C3153" t="s">
        <v>6653</v>
      </c>
      <c r="D3153" t="s">
        <v>6653</v>
      </c>
      <c r="E3153" s="21">
        <v>0</v>
      </c>
      <c r="L3153" s="23" t="str">
        <f>+_01_CODIGOS_Y_COSTOS_xlsm[[#This Row],[FABRICA]]&amp;_01_CODIGOS_Y_COSTOS_xlsm[[#This Row],[CODIGO]]</f>
        <v>DAHE.DIESEL0</v>
      </c>
    </row>
    <row r="3154" spans="1:12" x14ac:dyDescent="0.35">
      <c r="A3154" t="s">
        <v>7539</v>
      </c>
      <c r="B3154" s="23" t="s">
        <v>7574</v>
      </c>
      <c r="C3154" t="s">
        <v>7464</v>
      </c>
      <c r="D3154" t="s">
        <v>9605</v>
      </c>
      <c r="E3154" s="21">
        <v>1701.4780000000001</v>
      </c>
      <c r="L3154" s="23" t="str">
        <f>+_01_CODIGOS_Y_COSTOS_xlsm[[#This Row],[FABRICA]]&amp;_01_CODIGOS_Y_COSTOS_xlsm[[#This Row],[CODIGO]]</f>
        <v>DAHE.DIESEL0000002102</v>
      </c>
    </row>
    <row r="3155" spans="1:12" x14ac:dyDescent="0.35">
      <c r="A3155" t="s">
        <v>7539</v>
      </c>
      <c r="B3155" s="23" t="s">
        <v>7575</v>
      </c>
      <c r="C3155" t="s">
        <v>7416</v>
      </c>
      <c r="D3155" t="s">
        <v>9606</v>
      </c>
      <c r="E3155" s="21">
        <v>1644.566</v>
      </c>
      <c r="L3155" s="23" t="str">
        <f>+_01_CODIGOS_Y_COSTOS_xlsm[[#This Row],[FABRICA]]&amp;_01_CODIGOS_Y_COSTOS_xlsm[[#This Row],[CODIGO]]</f>
        <v>DAHE.DIESEL00002102-1</v>
      </c>
    </row>
    <row r="3156" spans="1:12" x14ac:dyDescent="0.35">
      <c r="A3156" t="s">
        <v>7539</v>
      </c>
      <c r="B3156" s="23" t="s">
        <v>7576</v>
      </c>
      <c r="C3156" t="s">
        <v>7417</v>
      </c>
      <c r="D3156" t="s">
        <v>9607</v>
      </c>
      <c r="E3156" s="21">
        <v>1733.11</v>
      </c>
      <c r="L3156" s="23" t="str">
        <f>+_01_CODIGOS_Y_COSTOS_xlsm[[#This Row],[FABRICA]]&amp;_01_CODIGOS_Y_COSTOS_xlsm[[#This Row],[CODIGO]]</f>
        <v>DAHE.DIESEL0000002103</v>
      </c>
    </row>
    <row r="3157" spans="1:12" x14ac:dyDescent="0.35">
      <c r="A3157" t="s">
        <v>7539</v>
      </c>
      <c r="B3157" s="23" t="s">
        <v>7577</v>
      </c>
      <c r="C3157" t="s">
        <v>7414</v>
      </c>
      <c r="D3157" t="s">
        <v>9608</v>
      </c>
      <c r="E3157" s="21">
        <v>1654.9269999999999</v>
      </c>
      <c r="L3157" s="23" t="str">
        <f>+_01_CODIGOS_Y_COSTOS_xlsm[[#This Row],[FABRICA]]&amp;_01_CODIGOS_Y_COSTOS_xlsm[[#This Row],[CODIGO]]</f>
        <v>DAHE.DIESEL00002103-2</v>
      </c>
    </row>
    <row r="3158" spans="1:12" x14ac:dyDescent="0.35">
      <c r="A3158" t="s">
        <v>7539</v>
      </c>
      <c r="B3158" s="23" t="s">
        <v>7578</v>
      </c>
      <c r="C3158" t="s">
        <v>7420</v>
      </c>
      <c r="D3158" t="s">
        <v>11108</v>
      </c>
      <c r="E3158" s="21">
        <v>2086.6149999999998</v>
      </c>
      <c r="L3158" s="23" t="str">
        <f>+_01_CODIGOS_Y_COSTOS_xlsm[[#This Row],[FABRICA]]&amp;_01_CODIGOS_Y_COSTOS_xlsm[[#This Row],[CODIGO]]</f>
        <v>DAHE.DIESEL0000002106</v>
      </c>
    </row>
    <row r="3159" spans="1:12" x14ac:dyDescent="0.35">
      <c r="A3159" t="s">
        <v>7539</v>
      </c>
      <c r="B3159" s="23" t="s">
        <v>7579</v>
      </c>
      <c r="C3159" t="s">
        <v>7418</v>
      </c>
      <c r="D3159" t="s">
        <v>11109</v>
      </c>
      <c r="E3159" s="21">
        <v>1869.5730000000001</v>
      </c>
      <c r="L3159" s="23" t="str">
        <f>+_01_CODIGOS_Y_COSTOS_xlsm[[#This Row],[FABRICA]]&amp;_01_CODIGOS_Y_COSTOS_xlsm[[#This Row],[CODIGO]]</f>
        <v>DAHE.DIESEL0000002107</v>
      </c>
    </row>
    <row r="3160" spans="1:12" x14ac:dyDescent="0.35">
      <c r="A3160" t="s">
        <v>7539</v>
      </c>
      <c r="B3160" s="23" t="s">
        <v>7580</v>
      </c>
      <c r="C3160" t="s">
        <v>7415</v>
      </c>
      <c r="D3160" t="s">
        <v>11110</v>
      </c>
      <c r="E3160" s="21">
        <v>1925.4159999999999</v>
      </c>
      <c r="L3160" s="23" t="str">
        <f>+_01_CODIGOS_Y_COSTOS_xlsm[[#This Row],[FABRICA]]&amp;_01_CODIGOS_Y_COSTOS_xlsm[[#This Row],[CODIGO]]</f>
        <v>DAHE.DIESEL0000002104</v>
      </c>
    </row>
    <row r="3161" spans="1:12" x14ac:dyDescent="0.35">
      <c r="A3161" t="s">
        <v>7539</v>
      </c>
      <c r="B3161" s="23" t="s">
        <v>7581</v>
      </c>
      <c r="C3161" t="s">
        <v>7582</v>
      </c>
      <c r="D3161" t="s">
        <v>9609</v>
      </c>
      <c r="E3161" s="21">
        <v>2615.9780000000001</v>
      </c>
      <c r="L3161" s="23" t="str">
        <f>+_01_CODIGOS_Y_COSTOS_xlsm[[#This Row],[FABRICA]]&amp;_01_CODIGOS_Y_COSTOS_xlsm[[#This Row],[CODIGO]]</f>
        <v>DAHE.DIESEL0000002108</v>
      </c>
    </row>
    <row r="3162" spans="1:12" x14ac:dyDescent="0.35">
      <c r="A3162" t="s">
        <v>7539</v>
      </c>
      <c r="B3162" s="23" t="s">
        <v>7583</v>
      </c>
      <c r="C3162" t="s">
        <v>7419</v>
      </c>
      <c r="D3162" t="s">
        <v>7421</v>
      </c>
      <c r="E3162" s="21">
        <v>2757.2869999999998</v>
      </c>
      <c r="L3162" s="23" t="str">
        <f>+_01_CODIGOS_Y_COSTOS_xlsm[[#This Row],[FABRICA]]&amp;_01_CODIGOS_Y_COSTOS_xlsm[[#This Row],[CODIGO]]</f>
        <v>DAHE.DIESEL0000002105</v>
      </c>
    </row>
    <row r="3163" spans="1:12" x14ac:dyDescent="0.35">
      <c r="A3163" t="s">
        <v>7539</v>
      </c>
      <c r="B3163" s="23" t="s">
        <v>7584</v>
      </c>
      <c r="C3163" t="s">
        <v>9610</v>
      </c>
      <c r="D3163" t="s">
        <v>9611</v>
      </c>
      <c r="E3163" s="21">
        <v>26.5046</v>
      </c>
      <c r="L3163" s="23" t="str">
        <f>+_01_CODIGOS_Y_COSTOS_xlsm[[#This Row],[FABRICA]]&amp;_01_CODIGOS_Y_COSTOS_xlsm[[#This Row],[CODIGO]]</f>
        <v>DAHE.DIESEL0000000092</v>
      </c>
    </row>
    <row r="3164" spans="1:12" x14ac:dyDescent="0.35">
      <c r="A3164" t="s">
        <v>7539</v>
      </c>
      <c r="B3164" s="23" t="s">
        <v>7585</v>
      </c>
      <c r="C3164" t="s">
        <v>9849</v>
      </c>
      <c r="D3164" t="s">
        <v>9850</v>
      </c>
      <c r="E3164" s="21">
        <v>168.33670000000001</v>
      </c>
      <c r="L3164" s="23" t="str">
        <f>+_01_CODIGOS_Y_COSTOS_xlsm[[#This Row],[FABRICA]]&amp;_01_CODIGOS_Y_COSTOS_xlsm[[#This Row],[CODIGO]]</f>
        <v>DAHE.DIESEL0000000133</v>
      </c>
    </row>
    <row r="3165" spans="1:12" x14ac:dyDescent="0.35">
      <c r="A3165" t="s">
        <v>7539</v>
      </c>
      <c r="B3165" s="23" t="s">
        <v>7586</v>
      </c>
      <c r="C3165" t="s">
        <v>9851</v>
      </c>
      <c r="D3165" t="s">
        <v>9852</v>
      </c>
      <c r="E3165" s="21">
        <v>225.69120000000001</v>
      </c>
      <c r="L3165" s="23" t="str">
        <f>+_01_CODIGOS_Y_COSTOS_xlsm[[#This Row],[FABRICA]]&amp;_01_CODIGOS_Y_COSTOS_xlsm[[#This Row],[CODIGO]]</f>
        <v>DAHE.DIESEL0000000134</v>
      </c>
    </row>
    <row r="3166" spans="1:12" x14ac:dyDescent="0.35">
      <c r="A3166" t="s">
        <v>7539</v>
      </c>
      <c r="B3166" s="23" t="s">
        <v>7587</v>
      </c>
      <c r="C3166" t="s">
        <v>6653</v>
      </c>
      <c r="D3166" t="s">
        <v>6653</v>
      </c>
      <c r="E3166" s="21">
        <v>0</v>
      </c>
      <c r="L3166" s="23" t="str">
        <f>+_01_CODIGOS_Y_COSTOS_xlsm[[#This Row],[FABRICA]]&amp;_01_CODIGOS_Y_COSTOS_xlsm[[#This Row],[CODIGO]]</f>
        <v>DAHE.DIESEL0</v>
      </c>
    </row>
    <row r="3167" spans="1:12" x14ac:dyDescent="0.35">
      <c r="A3167" t="s">
        <v>7539</v>
      </c>
      <c r="B3167" s="23" t="s">
        <v>7588</v>
      </c>
      <c r="C3167" t="s">
        <v>7589</v>
      </c>
      <c r="D3167" t="s">
        <v>9612</v>
      </c>
      <c r="E3167" s="21">
        <v>88.894800000000004</v>
      </c>
      <c r="L3167" s="23" t="str">
        <f>+_01_CODIGOS_Y_COSTOS_xlsm[[#This Row],[FABRICA]]&amp;_01_CODIGOS_Y_COSTOS_xlsm[[#This Row],[CODIGO]]</f>
        <v>DAHE.DIESEL0000000135</v>
      </c>
    </row>
    <row r="3168" spans="1:12" x14ac:dyDescent="0.35">
      <c r="A3168" t="s">
        <v>7539</v>
      </c>
      <c r="B3168" s="23" t="s">
        <v>7590</v>
      </c>
      <c r="C3168" t="s">
        <v>7591</v>
      </c>
      <c r="D3168" t="s">
        <v>9613</v>
      </c>
      <c r="E3168" s="21">
        <v>262.05119999999999</v>
      </c>
      <c r="L3168" s="23" t="str">
        <f>+_01_CODIGOS_Y_COSTOS_xlsm[[#This Row],[FABRICA]]&amp;_01_CODIGOS_Y_COSTOS_xlsm[[#This Row],[CODIGO]]</f>
        <v>DAHE.DIESEL0000000070</v>
      </c>
    </row>
    <row r="3169" spans="1:12" x14ac:dyDescent="0.35">
      <c r="A3169" t="s">
        <v>7539</v>
      </c>
      <c r="B3169" s="23" t="s">
        <v>7592</v>
      </c>
      <c r="C3169" t="s">
        <v>9614</v>
      </c>
      <c r="D3169" t="s">
        <v>9615</v>
      </c>
      <c r="E3169" s="21">
        <v>118.2492</v>
      </c>
      <c r="L3169" s="23" t="str">
        <f>+_01_CODIGOS_Y_COSTOS_xlsm[[#This Row],[FABRICA]]&amp;_01_CODIGOS_Y_COSTOS_xlsm[[#This Row],[CODIGO]]</f>
        <v>DAHE.DIESEL0000000095</v>
      </c>
    </row>
    <row r="3170" spans="1:12" x14ac:dyDescent="0.35">
      <c r="A3170" t="s">
        <v>7539</v>
      </c>
      <c r="B3170" s="23" t="s">
        <v>7593</v>
      </c>
      <c r="C3170" t="s">
        <v>6653</v>
      </c>
      <c r="D3170" t="s">
        <v>6653</v>
      </c>
      <c r="E3170" s="21">
        <v>0</v>
      </c>
      <c r="L3170" s="23" t="str">
        <f>+_01_CODIGOS_Y_COSTOS_xlsm[[#This Row],[FABRICA]]&amp;_01_CODIGOS_Y_COSTOS_xlsm[[#This Row],[CODIGO]]</f>
        <v>DAHE.DIESEL0</v>
      </c>
    </row>
    <row r="3171" spans="1:12" x14ac:dyDescent="0.35">
      <c r="A3171" t="s">
        <v>7539</v>
      </c>
      <c r="B3171" s="23" t="s">
        <v>7594</v>
      </c>
      <c r="C3171" t="s">
        <v>9616</v>
      </c>
      <c r="D3171" t="s">
        <v>9617</v>
      </c>
      <c r="E3171" s="21">
        <v>81.814300000000003</v>
      </c>
      <c r="L3171" s="23" t="str">
        <f>+_01_CODIGOS_Y_COSTOS_xlsm[[#This Row],[FABRICA]]&amp;_01_CODIGOS_Y_COSTOS_xlsm[[#This Row],[CODIGO]]</f>
        <v>DAHE.DIESEL0000000093</v>
      </c>
    </row>
    <row r="3172" spans="1:12" x14ac:dyDescent="0.35">
      <c r="A3172" t="s">
        <v>7539</v>
      </c>
      <c r="B3172" s="23" t="s">
        <v>7595</v>
      </c>
      <c r="C3172" t="s">
        <v>9618</v>
      </c>
      <c r="D3172" t="s">
        <v>9619</v>
      </c>
      <c r="E3172" s="21">
        <v>125.869</v>
      </c>
      <c r="L3172" s="23" t="str">
        <f>+_01_CODIGOS_Y_COSTOS_xlsm[[#This Row],[FABRICA]]&amp;_01_CODIGOS_Y_COSTOS_xlsm[[#This Row],[CODIGO]]</f>
        <v>DAHE.DIESEL0000000072</v>
      </c>
    </row>
    <row r="3173" spans="1:12" x14ac:dyDescent="0.35">
      <c r="A3173" t="s">
        <v>7539</v>
      </c>
      <c r="B3173" s="23" t="s">
        <v>7596</v>
      </c>
      <c r="C3173" t="s">
        <v>9620</v>
      </c>
      <c r="D3173" t="s">
        <v>9621</v>
      </c>
      <c r="E3173" s="21">
        <v>166.7758</v>
      </c>
      <c r="L3173" s="23" t="str">
        <f>+_01_CODIGOS_Y_COSTOS_xlsm[[#This Row],[FABRICA]]&amp;_01_CODIGOS_Y_COSTOS_xlsm[[#This Row],[CODIGO]]</f>
        <v>DAHE.DIESEL0000000071</v>
      </c>
    </row>
    <row r="3174" spans="1:12" x14ac:dyDescent="0.35">
      <c r="A3174" t="s">
        <v>7539</v>
      </c>
      <c r="B3174" s="23" t="s">
        <v>7597</v>
      </c>
      <c r="C3174" t="s">
        <v>9622</v>
      </c>
      <c r="D3174" t="s">
        <v>9623</v>
      </c>
      <c r="E3174" s="21">
        <v>103.6908</v>
      </c>
      <c r="L3174" s="23" t="str">
        <f>+_01_CODIGOS_Y_COSTOS_xlsm[[#This Row],[FABRICA]]&amp;_01_CODIGOS_Y_COSTOS_xlsm[[#This Row],[CODIGO]]</f>
        <v>DAHE.DIESEL0000000090</v>
      </c>
    </row>
    <row r="3175" spans="1:12" x14ac:dyDescent="0.35">
      <c r="A3175" t="s">
        <v>7539</v>
      </c>
      <c r="B3175" s="23" t="s">
        <v>7598</v>
      </c>
      <c r="C3175" t="s">
        <v>6653</v>
      </c>
      <c r="D3175" t="s">
        <v>6653</v>
      </c>
      <c r="E3175" s="21">
        <v>0</v>
      </c>
      <c r="L3175" s="23" t="str">
        <f>+_01_CODIGOS_Y_COSTOS_xlsm[[#This Row],[FABRICA]]&amp;_01_CODIGOS_Y_COSTOS_xlsm[[#This Row],[CODIGO]]</f>
        <v>DAHE.DIESEL0</v>
      </c>
    </row>
    <row r="3176" spans="1:12" x14ac:dyDescent="0.35">
      <c r="A3176" t="s">
        <v>7539</v>
      </c>
      <c r="B3176" s="23" t="s">
        <v>7599</v>
      </c>
      <c r="C3176" t="s">
        <v>9624</v>
      </c>
      <c r="D3176" t="s">
        <v>9625</v>
      </c>
      <c r="E3176" s="21">
        <v>93.047799999999995</v>
      </c>
      <c r="L3176" s="23" t="str">
        <f>+_01_CODIGOS_Y_COSTOS_xlsm[[#This Row],[FABRICA]]&amp;_01_CODIGOS_Y_COSTOS_xlsm[[#This Row],[CODIGO]]</f>
        <v>DAHE.DIESEL0000000115</v>
      </c>
    </row>
    <row r="3177" spans="1:12" x14ac:dyDescent="0.35">
      <c r="A3177" t="s">
        <v>7539</v>
      </c>
      <c r="B3177" s="23" t="s">
        <v>7600</v>
      </c>
      <c r="C3177" t="s">
        <v>6653</v>
      </c>
      <c r="D3177" t="s">
        <v>6653</v>
      </c>
      <c r="E3177" s="21">
        <v>0</v>
      </c>
      <c r="L3177" s="23" t="str">
        <f>+_01_CODIGOS_Y_COSTOS_xlsm[[#This Row],[FABRICA]]&amp;_01_CODIGOS_Y_COSTOS_xlsm[[#This Row],[CODIGO]]</f>
        <v>DAHE.DIESEL0</v>
      </c>
    </row>
    <row r="3178" spans="1:12" x14ac:dyDescent="0.35">
      <c r="A3178" t="s">
        <v>7539</v>
      </c>
      <c r="B3178" s="23" t="s">
        <v>7601</v>
      </c>
      <c r="C3178" t="s">
        <v>9626</v>
      </c>
      <c r="D3178" t="s">
        <v>9627</v>
      </c>
      <c r="E3178" s="21">
        <v>302.56920000000002</v>
      </c>
      <c r="L3178" s="23" t="str">
        <f>+_01_CODIGOS_Y_COSTOS_xlsm[[#This Row],[FABRICA]]&amp;_01_CODIGOS_Y_COSTOS_xlsm[[#This Row],[CODIGO]]</f>
        <v>DAHE.DIESEL0000000400</v>
      </c>
    </row>
    <row r="3179" spans="1:12" x14ac:dyDescent="0.35">
      <c r="A3179" t="s">
        <v>7539</v>
      </c>
      <c r="B3179" s="23" t="s">
        <v>7602</v>
      </c>
      <c r="C3179" t="s">
        <v>9628</v>
      </c>
      <c r="D3179" t="s">
        <v>9629</v>
      </c>
      <c r="E3179" s="21">
        <v>147.10900000000001</v>
      </c>
      <c r="L3179" s="23" t="str">
        <f>+_01_CODIGOS_Y_COSTOS_xlsm[[#This Row],[FABRICA]]&amp;_01_CODIGOS_Y_COSTOS_xlsm[[#This Row],[CODIGO]]</f>
        <v>DAHE.DIESEL0000000153</v>
      </c>
    </row>
    <row r="3180" spans="1:12" x14ac:dyDescent="0.35">
      <c r="A3180" t="s">
        <v>7539</v>
      </c>
      <c r="B3180" s="23" t="s">
        <v>7603</v>
      </c>
      <c r="C3180" t="s">
        <v>9630</v>
      </c>
      <c r="D3180" t="s">
        <v>9631</v>
      </c>
      <c r="E3180" s="21">
        <v>157.33580000000001</v>
      </c>
      <c r="L3180" s="23" t="str">
        <f>+_01_CODIGOS_Y_COSTOS_xlsm[[#This Row],[FABRICA]]&amp;_01_CODIGOS_Y_COSTOS_xlsm[[#This Row],[CODIGO]]</f>
        <v>DAHE.DIESEL0000000536</v>
      </c>
    </row>
    <row r="3181" spans="1:12" x14ac:dyDescent="0.35">
      <c r="A3181" t="s">
        <v>7539</v>
      </c>
      <c r="B3181" s="23" t="s">
        <v>7604</v>
      </c>
      <c r="C3181" t="s">
        <v>9632</v>
      </c>
      <c r="D3181" t="s">
        <v>9633</v>
      </c>
      <c r="E3181" s="21">
        <v>209.78139999999999</v>
      </c>
      <c r="L3181" s="23" t="str">
        <f>+_01_CODIGOS_Y_COSTOS_xlsm[[#This Row],[FABRICA]]&amp;_01_CODIGOS_Y_COSTOS_xlsm[[#This Row],[CODIGO]]</f>
        <v>DAHE.DIESEL0000000537</v>
      </c>
    </row>
    <row r="3182" spans="1:12" x14ac:dyDescent="0.35">
      <c r="A3182" t="s">
        <v>7539</v>
      </c>
      <c r="B3182" s="23" t="s">
        <v>7605</v>
      </c>
      <c r="C3182" t="s">
        <v>9634</v>
      </c>
      <c r="D3182" t="s">
        <v>9635</v>
      </c>
      <c r="E3182" s="21">
        <v>484.93939999999998</v>
      </c>
      <c r="L3182" s="23" t="str">
        <f>+_01_CODIGOS_Y_COSTOS_xlsm[[#This Row],[FABRICA]]&amp;_01_CODIGOS_Y_COSTOS_xlsm[[#This Row],[CODIGO]]</f>
        <v>DAHE.DIESEL0000000105</v>
      </c>
    </row>
    <row r="3183" spans="1:12" x14ac:dyDescent="0.35">
      <c r="A3183" t="s">
        <v>7539</v>
      </c>
      <c r="B3183" s="23" t="s">
        <v>7606</v>
      </c>
      <c r="C3183" t="s">
        <v>9636</v>
      </c>
      <c r="D3183" t="s">
        <v>9637</v>
      </c>
      <c r="E3183" s="21">
        <v>188.40960000000001</v>
      </c>
      <c r="L3183" s="23" t="str">
        <f>+_01_CODIGOS_Y_COSTOS_xlsm[[#This Row],[FABRICA]]&amp;_01_CODIGOS_Y_COSTOS_xlsm[[#This Row],[CODIGO]]</f>
        <v>DAHE.DIESEL0000000118</v>
      </c>
    </row>
    <row r="3184" spans="1:12" x14ac:dyDescent="0.35">
      <c r="A3184" t="s">
        <v>7539</v>
      </c>
      <c r="B3184" s="23" t="s">
        <v>7607</v>
      </c>
      <c r="C3184" t="s">
        <v>7608</v>
      </c>
      <c r="D3184" t="s">
        <v>9638</v>
      </c>
      <c r="E3184" s="21">
        <v>397.3442</v>
      </c>
      <c r="L3184" s="23" t="str">
        <f>+_01_CODIGOS_Y_COSTOS_xlsm[[#This Row],[FABRICA]]&amp;_01_CODIGOS_Y_COSTOS_xlsm[[#This Row],[CODIGO]]</f>
        <v>DAHE.DIESEL0000000101</v>
      </c>
    </row>
    <row r="3185" spans="1:12" x14ac:dyDescent="0.35">
      <c r="A3185" t="s">
        <v>7539</v>
      </c>
      <c r="B3185" s="23" t="s">
        <v>7609</v>
      </c>
      <c r="C3185" t="s">
        <v>9639</v>
      </c>
      <c r="D3185" t="s">
        <v>9640</v>
      </c>
      <c r="E3185" s="21">
        <v>333.82080000000002</v>
      </c>
      <c r="L3185" s="23" t="str">
        <f>+_01_CODIGOS_Y_COSTOS_xlsm[[#This Row],[FABRICA]]&amp;_01_CODIGOS_Y_COSTOS_xlsm[[#This Row],[CODIGO]]</f>
        <v>DAHE.DIESEL0000000108</v>
      </c>
    </row>
    <row r="3186" spans="1:12" x14ac:dyDescent="0.35">
      <c r="A3186" t="s">
        <v>7539</v>
      </c>
      <c r="B3186" s="23" t="s">
        <v>7610</v>
      </c>
      <c r="C3186" t="s">
        <v>7611</v>
      </c>
      <c r="D3186" t="s">
        <v>9641</v>
      </c>
      <c r="E3186" s="21">
        <v>434.49700000000001</v>
      </c>
      <c r="L3186" s="23" t="str">
        <f>+_01_CODIGOS_Y_COSTOS_xlsm[[#This Row],[FABRICA]]&amp;_01_CODIGOS_Y_COSTOS_xlsm[[#This Row],[CODIGO]]</f>
        <v>DAHE.DIESEL0000000119</v>
      </c>
    </row>
    <row r="3187" spans="1:12" x14ac:dyDescent="0.35">
      <c r="A3187" t="s">
        <v>7539</v>
      </c>
      <c r="B3187" s="23" t="s">
        <v>7612</v>
      </c>
      <c r="C3187" t="s">
        <v>9642</v>
      </c>
      <c r="D3187" t="s">
        <v>9643</v>
      </c>
      <c r="E3187" s="21">
        <v>481.50220000000002</v>
      </c>
      <c r="L3187" s="23" t="str">
        <f>+_01_CODIGOS_Y_COSTOS_xlsm[[#This Row],[FABRICA]]&amp;_01_CODIGOS_Y_COSTOS_xlsm[[#This Row],[CODIGO]]</f>
        <v>DAHE.DIESEL0000000125</v>
      </c>
    </row>
    <row r="3188" spans="1:12" x14ac:dyDescent="0.35">
      <c r="A3188" t="s">
        <v>7539</v>
      </c>
      <c r="B3188" s="23" t="s">
        <v>7613</v>
      </c>
      <c r="C3188" t="s">
        <v>9644</v>
      </c>
      <c r="D3188" t="s">
        <v>9645</v>
      </c>
      <c r="E3188" s="21">
        <v>378.73009999999999</v>
      </c>
      <c r="L3188" s="23" t="str">
        <f>+_01_CODIGOS_Y_COSTOS_xlsm[[#This Row],[FABRICA]]&amp;_01_CODIGOS_Y_COSTOS_xlsm[[#This Row],[CODIGO]]</f>
        <v>DAHE.DIESEL0000000111</v>
      </c>
    </row>
    <row r="3189" spans="1:12" x14ac:dyDescent="0.35">
      <c r="A3189" t="s">
        <v>7539</v>
      </c>
      <c r="B3189" s="23" t="s">
        <v>7614</v>
      </c>
      <c r="C3189" t="s">
        <v>7615</v>
      </c>
      <c r="D3189" t="s">
        <v>9646</v>
      </c>
      <c r="E3189" s="21">
        <v>374.79669999999999</v>
      </c>
      <c r="L3189" s="23" t="str">
        <f>+_01_CODIGOS_Y_COSTOS_xlsm[[#This Row],[FABRICA]]&amp;_01_CODIGOS_Y_COSTOS_xlsm[[#This Row],[CODIGO]]</f>
        <v>DAHE.DIESEL0000000114</v>
      </c>
    </row>
    <row r="3190" spans="1:12" x14ac:dyDescent="0.35">
      <c r="A3190" t="s">
        <v>7539</v>
      </c>
      <c r="B3190" s="23" t="s">
        <v>7616</v>
      </c>
      <c r="C3190" t="s">
        <v>9647</v>
      </c>
      <c r="D3190" t="s">
        <v>9648</v>
      </c>
      <c r="E3190" s="21">
        <v>303.94439999999997</v>
      </c>
      <c r="L3190" s="23" t="str">
        <f>+_01_CODIGOS_Y_COSTOS_xlsm[[#This Row],[FABRICA]]&amp;_01_CODIGOS_Y_COSTOS_xlsm[[#This Row],[CODIGO]]</f>
        <v>DAHE.DIESEL0000000100</v>
      </c>
    </row>
    <row r="3191" spans="1:12" x14ac:dyDescent="0.35">
      <c r="A3191" t="s">
        <v>7539</v>
      </c>
      <c r="B3191" s="23" t="s">
        <v>7617</v>
      </c>
      <c r="C3191" t="s">
        <v>9649</v>
      </c>
      <c r="D3191" t="s">
        <v>9650</v>
      </c>
      <c r="E3191" s="21">
        <v>400.12130000000002</v>
      </c>
      <c r="L3191" s="23" t="str">
        <f>+_01_CODIGOS_Y_COSTOS_xlsm[[#This Row],[FABRICA]]&amp;_01_CODIGOS_Y_COSTOS_xlsm[[#This Row],[CODIGO]]</f>
        <v>DAHE.DIESEL0000000102</v>
      </c>
    </row>
    <row r="3192" spans="1:12" x14ac:dyDescent="0.35">
      <c r="A3192" t="s">
        <v>7539</v>
      </c>
      <c r="B3192" s="23" t="s">
        <v>7618</v>
      </c>
      <c r="C3192" t="s">
        <v>9834</v>
      </c>
      <c r="D3192" t="s">
        <v>9651</v>
      </c>
      <c r="E3192" s="21">
        <v>244.58330000000001</v>
      </c>
      <c r="L3192" s="23" t="str">
        <f>+_01_CODIGOS_Y_COSTOS_xlsm[[#This Row],[FABRICA]]&amp;_01_CODIGOS_Y_COSTOS_xlsm[[#This Row],[CODIGO]]</f>
        <v>DAHE.DIESEL00000514.1</v>
      </c>
    </row>
    <row r="3193" spans="1:12" x14ac:dyDescent="0.35">
      <c r="A3193" t="s">
        <v>7539</v>
      </c>
      <c r="B3193" s="23" t="s">
        <v>7619</v>
      </c>
      <c r="C3193" t="s">
        <v>9652</v>
      </c>
      <c r="D3193" t="s">
        <v>9653</v>
      </c>
      <c r="E3193" s="21">
        <v>203.81979999999999</v>
      </c>
      <c r="L3193" s="23" t="str">
        <f>+_01_CODIGOS_Y_COSTOS_xlsm[[#This Row],[FABRICA]]&amp;_01_CODIGOS_Y_COSTOS_xlsm[[#This Row],[CODIGO]]</f>
        <v>DAHE.DIESEL0000000514</v>
      </c>
    </row>
    <row r="3194" spans="1:12" x14ac:dyDescent="0.35">
      <c r="A3194" t="s">
        <v>7539</v>
      </c>
      <c r="B3194" s="23" t="s">
        <v>7620</v>
      </c>
      <c r="C3194" t="s">
        <v>9654</v>
      </c>
      <c r="D3194" t="s">
        <v>9655</v>
      </c>
      <c r="E3194" s="21">
        <v>15.5398</v>
      </c>
      <c r="L3194" s="23" t="str">
        <f>+_01_CODIGOS_Y_COSTOS_xlsm[[#This Row],[FABRICA]]&amp;_01_CODIGOS_Y_COSTOS_xlsm[[#This Row],[CODIGO]]</f>
        <v>DAHE.DIESEL0000000046</v>
      </c>
    </row>
    <row r="3195" spans="1:12" x14ac:dyDescent="0.35">
      <c r="A3195" t="s">
        <v>7539</v>
      </c>
      <c r="B3195" s="23" t="s">
        <v>7621</v>
      </c>
      <c r="C3195" t="s">
        <v>9656</v>
      </c>
      <c r="D3195" t="s">
        <v>9657</v>
      </c>
      <c r="E3195" s="21">
        <v>29.270199999999999</v>
      </c>
      <c r="L3195" s="23" t="str">
        <f>+_01_CODIGOS_Y_COSTOS_xlsm[[#This Row],[FABRICA]]&amp;_01_CODIGOS_Y_COSTOS_xlsm[[#This Row],[CODIGO]]</f>
        <v>DAHE.DIESEL0000000056</v>
      </c>
    </row>
    <row r="3196" spans="1:12" x14ac:dyDescent="0.35">
      <c r="A3196" t="s">
        <v>7539</v>
      </c>
      <c r="B3196" s="23" t="s">
        <v>7622</v>
      </c>
      <c r="C3196" t="s">
        <v>9658</v>
      </c>
      <c r="D3196" t="s">
        <v>9659</v>
      </c>
      <c r="E3196" s="21">
        <v>42.341000000000001</v>
      </c>
      <c r="L3196" s="23" t="str">
        <f>+_01_CODIGOS_Y_COSTOS_xlsm[[#This Row],[FABRICA]]&amp;_01_CODIGOS_Y_COSTOS_xlsm[[#This Row],[CODIGO]]</f>
        <v>DAHE.DIESEL0000000060</v>
      </c>
    </row>
    <row r="3197" spans="1:12" x14ac:dyDescent="0.35">
      <c r="A3197" t="s">
        <v>7539</v>
      </c>
      <c r="B3197" s="23" t="s">
        <v>7623</v>
      </c>
      <c r="C3197" t="s">
        <v>7624</v>
      </c>
      <c r="D3197" t="s">
        <v>9660</v>
      </c>
      <c r="E3197" s="21">
        <v>47.646700000000003</v>
      </c>
      <c r="L3197" s="23" t="str">
        <f>+_01_CODIGOS_Y_COSTOS_xlsm[[#This Row],[FABRICA]]&amp;_01_CODIGOS_Y_COSTOS_xlsm[[#This Row],[CODIGO]]</f>
        <v>DAHE.DIESEL0000000061</v>
      </c>
    </row>
    <row r="3198" spans="1:12" x14ac:dyDescent="0.35">
      <c r="A3198" t="s">
        <v>7539</v>
      </c>
      <c r="B3198" s="23" t="s">
        <v>7625</v>
      </c>
      <c r="C3198" t="s">
        <v>9661</v>
      </c>
      <c r="D3198" t="s">
        <v>9662</v>
      </c>
      <c r="E3198" s="21">
        <v>23.159199999999998</v>
      </c>
      <c r="L3198" s="23" t="str">
        <f>+_01_CODIGOS_Y_COSTOS_xlsm[[#This Row],[FABRICA]]&amp;_01_CODIGOS_Y_COSTOS_xlsm[[#This Row],[CODIGO]]</f>
        <v>DAHE.DIESEL0000000048</v>
      </c>
    </row>
    <row r="3199" spans="1:12" x14ac:dyDescent="0.35">
      <c r="A3199" t="s">
        <v>7539</v>
      </c>
      <c r="B3199" s="23" t="s">
        <v>7626</v>
      </c>
      <c r="C3199" t="s">
        <v>7627</v>
      </c>
      <c r="D3199" t="s">
        <v>9663</v>
      </c>
      <c r="E3199" s="21">
        <v>53.405299999999997</v>
      </c>
      <c r="L3199" s="23" t="str">
        <f>+_01_CODIGOS_Y_COSTOS_xlsm[[#This Row],[FABRICA]]&amp;_01_CODIGOS_Y_COSTOS_xlsm[[#This Row],[CODIGO]]</f>
        <v>DAHE.DIESEL0000000204</v>
      </c>
    </row>
    <row r="3200" spans="1:12" x14ac:dyDescent="0.35">
      <c r="A3200" t="s">
        <v>7539</v>
      </c>
      <c r="B3200" s="23" t="s">
        <v>7628</v>
      </c>
      <c r="C3200" t="s">
        <v>7629</v>
      </c>
      <c r="D3200" t="s">
        <v>9664</v>
      </c>
      <c r="E3200" s="21">
        <v>71.739400000000003</v>
      </c>
      <c r="L3200" s="23" t="str">
        <f>+_01_CODIGOS_Y_COSTOS_xlsm[[#This Row],[FABRICA]]&amp;_01_CODIGOS_Y_COSTOS_xlsm[[#This Row],[CODIGO]]</f>
        <v>DAHE.DIESEL0000000205</v>
      </c>
    </row>
    <row r="3201" spans="1:12" x14ac:dyDescent="0.35">
      <c r="A3201" t="s">
        <v>7539</v>
      </c>
      <c r="B3201" s="23" t="s">
        <v>7630</v>
      </c>
      <c r="C3201" t="s">
        <v>7631</v>
      </c>
      <c r="D3201" t="s">
        <v>9665</v>
      </c>
      <c r="E3201" s="21">
        <v>55.0426</v>
      </c>
      <c r="L3201" s="23" t="str">
        <f>+_01_CODIGOS_Y_COSTOS_xlsm[[#This Row],[FABRICA]]&amp;_01_CODIGOS_Y_COSTOS_xlsm[[#This Row],[CODIGO]]</f>
        <v>DAHE.DIESEL0000000053</v>
      </c>
    </row>
    <row r="3202" spans="1:12" x14ac:dyDescent="0.35">
      <c r="A3202" t="s">
        <v>7539</v>
      </c>
      <c r="B3202" s="23" t="s">
        <v>7632</v>
      </c>
      <c r="C3202" t="s">
        <v>7633</v>
      </c>
      <c r="D3202" t="s">
        <v>9666</v>
      </c>
      <c r="E3202" s="21">
        <v>81.615600000000001</v>
      </c>
      <c r="L3202" s="23" t="str">
        <f>+_01_CODIGOS_Y_COSTOS_xlsm[[#This Row],[FABRICA]]&amp;_01_CODIGOS_Y_COSTOS_xlsm[[#This Row],[CODIGO]]</f>
        <v>DAHE.DIESEL0000000055</v>
      </c>
    </row>
    <row r="3203" spans="1:12" x14ac:dyDescent="0.35">
      <c r="A3203" t="s">
        <v>4283</v>
      </c>
      <c r="B3203" s="23" t="s">
        <v>7472</v>
      </c>
      <c r="C3203" t="s">
        <v>7634</v>
      </c>
      <c r="D3203" t="s">
        <v>7474</v>
      </c>
      <c r="E3203" s="21">
        <v>55.984499999999997</v>
      </c>
      <c r="L3203" s="23" t="str">
        <f>+_01_CODIGOS_Y_COSTOS_xlsm[[#This Row],[FABRICA]]&amp;_01_CODIGOS_Y_COSTOS_xlsm[[#This Row],[CODIGO]]</f>
        <v>ALNATBO04</v>
      </c>
    </row>
    <row r="3204" spans="1:12" x14ac:dyDescent="0.35">
      <c r="A3204" t="s">
        <v>4283</v>
      </c>
      <c r="B3204" s="23" t="s">
        <v>7475</v>
      </c>
      <c r="C3204" t="s">
        <v>7635</v>
      </c>
      <c r="D3204" t="s">
        <v>7476</v>
      </c>
      <c r="E3204" s="21">
        <v>67.181399999999996</v>
      </c>
      <c r="L3204" s="23" t="str">
        <f>+_01_CODIGOS_Y_COSTOS_xlsm[[#This Row],[FABRICA]]&amp;_01_CODIGOS_Y_COSTOS_xlsm[[#This Row],[CODIGO]]</f>
        <v>ALNATBO06</v>
      </c>
    </row>
    <row r="3205" spans="1:12" x14ac:dyDescent="0.35">
      <c r="A3205" t="s">
        <v>4283</v>
      </c>
      <c r="B3205" s="23" t="s">
        <v>7477</v>
      </c>
      <c r="C3205" t="s">
        <v>7636</v>
      </c>
      <c r="D3205" t="s">
        <v>7478</v>
      </c>
      <c r="E3205" s="21">
        <v>77.516999999999996</v>
      </c>
      <c r="L3205" s="23" t="str">
        <f>+_01_CODIGOS_Y_COSTOS_xlsm[[#This Row],[FABRICA]]&amp;_01_CODIGOS_Y_COSTOS_xlsm[[#This Row],[CODIGO]]</f>
        <v>ALNATBO08</v>
      </c>
    </row>
    <row r="3206" spans="1:12" x14ac:dyDescent="0.35">
      <c r="A3206" t="s">
        <v>4283</v>
      </c>
      <c r="B3206" s="23" t="s">
        <v>7479</v>
      </c>
      <c r="C3206" t="s">
        <v>7637</v>
      </c>
      <c r="D3206" t="s">
        <v>7480</v>
      </c>
      <c r="E3206" s="21">
        <v>100.77209999999999</v>
      </c>
      <c r="L3206" s="23" t="str">
        <f>+_01_CODIGOS_Y_COSTOS_xlsm[[#This Row],[FABRICA]]&amp;_01_CODIGOS_Y_COSTOS_xlsm[[#This Row],[CODIGO]]</f>
        <v>ALNATBO10</v>
      </c>
    </row>
    <row r="3207" spans="1:12" x14ac:dyDescent="0.35">
      <c r="A3207" t="s">
        <v>4283</v>
      </c>
      <c r="B3207" s="23" t="s">
        <v>7481</v>
      </c>
      <c r="C3207" t="s">
        <v>7638</v>
      </c>
      <c r="D3207" t="s">
        <v>7482</v>
      </c>
      <c r="E3207" s="21">
        <v>139.96119999999999</v>
      </c>
      <c r="L3207" s="23" t="str">
        <f>+_01_CODIGOS_Y_COSTOS_xlsm[[#This Row],[FABRICA]]&amp;_01_CODIGOS_Y_COSTOS_xlsm[[#This Row],[CODIGO]]</f>
        <v>ALNATBO12</v>
      </c>
    </row>
    <row r="3208" spans="1:12" x14ac:dyDescent="0.35">
      <c r="A3208" t="s">
        <v>4283</v>
      </c>
      <c r="B3208" s="23" t="s">
        <v>7483</v>
      </c>
      <c r="C3208" t="s">
        <v>7639</v>
      </c>
      <c r="D3208" t="s">
        <v>7484</v>
      </c>
      <c r="E3208" s="21">
        <v>230.7825</v>
      </c>
      <c r="L3208" s="23" t="str">
        <f>+_01_CODIGOS_Y_COSTOS_xlsm[[#This Row],[FABRICA]]&amp;_01_CODIGOS_Y_COSTOS_xlsm[[#This Row],[CODIGO]]</f>
        <v>ALNATBO14</v>
      </c>
    </row>
    <row r="3209" spans="1:12" x14ac:dyDescent="0.35">
      <c r="A3209" t="s">
        <v>4283</v>
      </c>
      <c r="B3209" s="23" t="s">
        <v>7485</v>
      </c>
      <c r="C3209" t="s">
        <v>7640</v>
      </c>
      <c r="D3209" t="s">
        <v>7486</v>
      </c>
      <c r="E3209" s="21">
        <v>303.3141</v>
      </c>
      <c r="L3209" s="23" t="str">
        <f>+_01_CODIGOS_Y_COSTOS_xlsm[[#This Row],[FABRICA]]&amp;_01_CODIGOS_Y_COSTOS_xlsm[[#This Row],[CODIGO]]</f>
        <v>ALNATBO16</v>
      </c>
    </row>
    <row r="3210" spans="1:12" x14ac:dyDescent="0.35">
      <c r="A3210" t="s">
        <v>4283</v>
      </c>
      <c r="B3210" s="23" t="s">
        <v>7487</v>
      </c>
      <c r="C3210" t="s">
        <v>7641</v>
      </c>
      <c r="D3210" t="s">
        <v>7488</v>
      </c>
      <c r="E3210" s="21">
        <v>73.210499999999996</v>
      </c>
      <c r="L3210" s="23" t="str">
        <f>+_01_CODIGOS_Y_COSTOS_xlsm[[#This Row],[FABRICA]]&amp;_01_CODIGOS_Y_COSTOS_xlsm[[#This Row],[CODIGO]]</f>
        <v>ALNATBO1/4</v>
      </c>
    </row>
    <row r="3211" spans="1:12" x14ac:dyDescent="0.35">
      <c r="A3211" t="s">
        <v>4283</v>
      </c>
      <c r="B3211" s="23" t="s">
        <v>7489</v>
      </c>
      <c r="C3211" t="s">
        <v>7642</v>
      </c>
      <c r="D3211" t="s">
        <v>7490</v>
      </c>
      <c r="E3211" s="21">
        <v>91.298599999999993</v>
      </c>
      <c r="L3211" s="23" t="str">
        <f>+_01_CODIGOS_Y_COSTOS_xlsm[[#This Row],[FABRICA]]&amp;_01_CODIGOS_Y_COSTOS_xlsm[[#This Row],[CODIGO]]</f>
        <v>ALNATBO3/8</v>
      </c>
    </row>
    <row r="3212" spans="1:12" x14ac:dyDescent="0.35">
      <c r="A3212" t="s">
        <v>4283</v>
      </c>
      <c r="B3212" s="23" t="s">
        <v>7491</v>
      </c>
      <c r="C3212" t="s">
        <v>7643</v>
      </c>
      <c r="D3212" t="s">
        <v>7492</v>
      </c>
      <c r="E3212" s="21">
        <v>139.96119999999999</v>
      </c>
      <c r="L3212" s="23" t="str">
        <f>+_01_CODIGOS_Y_COSTOS_xlsm[[#This Row],[FABRICA]]&amp;_01_CODIGOS_Y_COSTOS_xlsm[[#This Row],[CODIGO]]</f>
        <v>ALNATBO1/2</v>
      </c>
    </row>
    <row r="3213" spans="1:12" x14ac:dyDescent="0.35">
      <c r="A3213" t="s">
        <v>4283</v>
      </c>
      <c r="B3213" s="23" t="s">
        <v>7493</v>
      </c>
      <c r="C3213" t="s">
        <v>7644</v>
      </c>
      <c r="D3213" t="s">
        <v>7494</v>
      </c>
      <c r="E3213" s="21">
        <v>115.3912</v>
      </c>
      <c r="L3213" s="23" t="str">
        <f>+_01_CODIGOS_Y_COSTOS_xlsm[[#This Row],[FABRICA]]&amp;_01_CODIGOS_Y_COSTOS_xlsm[[#This Row],[CODIGO]]</f>
        <v>ALNATBI04</v>
      </c>
    </row>
    <row r="3214" spans="1:12" x14ac:dyDescent="0.35">
      <c r="A3214" t="s">
        <v>4283</v>
      </c>
      <c r="B3214" s="23" t="s">
        <v>7495</v>
      </c>
      <c r="C3214" t="s">
        <v>7645</v>
      </c>
      <c r="D3214" t="s">
        <v>7496</v>
      </c>
      <c r="E3214" s="21">
        <v>118.68810000000001</v>
      </c>
      <c r="L3214" s="23" t="str">
        <f>+_01_CODIGOS_Y_COSTOS_xlsm[[#This Row],[FABRICA]]&amp;_01_CODIGOS_Y_COSTOS_xlsm[[#This Row],[CODIGO]]</f>
        <v>ALNATBI06</v>
      </c>
    </row>
    <row r="3215" spans="1:12" x14ac:dyDescent="0.35">
      <c r="A3215" t="s">
        <v>4283</v>
      </c>
      <c r="B3215" s="23" t="s">
        <v>7497</v>
      </c>
      <c r="C3215" t="s">
        <v>7646</v>
      </c>
      <c r="D3215" t="s">
        <v>7498</v>
      </c>
      <c r="E3215" s="21">
        <v>151.65700000000001</v>
      </c>
      <c r="L3215" s="23" t="str">
        <f>+_01_CODIGOS_Y_COSTOS_xlsm[[#This Row],[FABRICA]]&amp;_01_CODIGOS_Y_COSTOS_xlsm[[#This Row],[CODIGO]]</f>
        <v>ALNATBI08</v>
      </c>
    </row>
    <row r="3216" spans="1:12" x14ac:dyDescent="0.35">
      <c r="A3216" t="s">
        <v>4283</v>
      </c>
      <c r="B3216" s="23" t="s">
        <v>7499</v>
      </c>
      <c r="C3216" t="s">
        <v>7647</v>
      </c>
      <c r="D3216" t="s">
        <v>7500</v>
      </c>
      <c r="E3216" s="21">
        <v>230.7825</v>
      </c>
      <c r="L3216" s="23" t="str">
        <f>+_01_CODIGOS_Y_COSTOS_xlsm[[#This Row],[FABRICA]]&amp;_01_CODIGOS_Y_COSTOS_xlsm[[#This Row],[CODIGO]]</f>
        <v>ALNATBI10</v>
      </c>
    </row>
    <row r="3217" spans="1:12" x14ac:dyDescent="0.35">
      <c r="A3217" t="s">
        <v>4283</v>
      </c>
      <c r="B3217" s="23" t="s">
        <v>7501</v>
      </c>
      <c r="C3217" t="s">
        <v>7648</v>
      </c>
      <c r="D3217" t="s">
        <v>7502</v>
      </c>
      <c r="E3217" s="21">
        <v>230.7825</v>
      </c>
      <c r="L3217" s="23" t="str">
        <f>+_01_CODIGOS_Y_COSTOS_xlsm[[#This Row],[FABRICA]]&amp;_01_CODIGOS_Y_COSTOS_xlsm[[#This Row],[CODIGO]]</f>
        <v>ALNATBI12</v>
      </c>
    </row>
    <row r="3218" spans="1:12" x14ac:dyDescent="0.35">
      <c r="A3218" t="s">
        <v>4283</v>
      </c>
      <c r="B3218" s="23" t="s">
        <v>7503</v>
      </c>
      <c r="C3218" t="s">
        <v>7649</v>
      </c>
      <c r="D3218" t="s">
        <v>7504</v>
      </c>
      <c r="E3218" s="21">
        <v>118.68810000000001</v>
      </c>
      <c r="L3218" s="23" t="str">
        <f>+_01_CODIGOS_Y_COSTOS_xlsm[[#This Row],[FABRICA]]&amp;_01_CODIGOS_Y_COSTOS_xlsm[[#This Row],[CODIGO]]</f>
        <v>ALNATBI1/4</v>
      </c>
    </row>
    <row r="3219" spans="1:12" x14ac:dyDescent="0.35">
      <c r="A3219" t="s">
        <v>4283</v>
      </c>
      <c r="B3219" s="23" t="s">
        <v>7505</v>
      </c>
      <c r="C3219" t="s">
        <v>7650</v>
      </c>
      <c r="D3219" t="s">
        <v>7506</v>
      </c>
      <c r="E3219" s="21">
        <v>230.7825</v>
      </c>
      <c r="L3219" s="23" t="str">
        <f>+_01_CODIGOS_Y_COSTOS_xlsm[[#This Row],[FABRICA]]&amp;_01_CODIGOS_Y_COSTOS_xlsm[[#This Row],[CODIGO]]</f>
        <v>ALNATBI3/8</v>
      </c>
    </row>
    <row r="3220" spans="1:12" x14ac:dyDescent="0.35">
      <c r="A3220" t="s">
        <v>4283</v>
      </c>
      <c r="B3220" s="23" t="s">
        <v>7507</v>
      </c>
      <c r="C3220" t="s">
        <v>7651</v>
      </c>
      <c r="D3220" t="s">
        <v>7508</v>
      </c>
      <c r="E3220" s="21">
        <v>230.7825</v>
      </c>
      <c r="L3220" s="23" t="str">
        <f>+_01_CODIGOS_Y_COSTOS_xlsm[[#This Row],[FABRICA]]&amp;_01_CODIGOS_Y_COSTOS_xlsm[[#This Row],[CODIGO]]</f>
        <v>ALNATBI1/2</v>
      </c>
    </row>
    <row r="3221" spans="1:12" x14ac:dyDescent="0.35">
      <c r="A3221" t="s">
        <v>4283</v>
      </c>
      <c r="B3221" s="23" t="s">
        <v>7509</v>
      </c>
      <c r="C3221" t="s">
        <v>7652</v>
      </c>
      <c r="D3221" t="s">
        <v>7510</v>
      </c>
      <c r="E3221" s="21">
        <v>374.17</v>
      </c>
      <c r="L3221" s="23" t="str">
        <f>+_01_CODIGOS_Y_COSTOS_xlsm[[#This Row],[FABRICA]]&amp;_01_CODIGOS_Y_COSTOS_xlsm[[#This Row],[CODIGO]]</f>
        <v>ALNAT012-01B-10</v>
      </c>
    </row>
    <row r="3222" spans="1:12" x14ac:dyDescent="0.35">
      <c r="A3222" t="s">
        <v>4283</v>
      </c>
      <c r="B3222" s="23" t="s">
        <v>7511</v>
      </c>
      <c r="C3222" t="s">
        <v>7653</v>
      </c>
      <c r="D3222" t="s">
        <v>7512</v>
      </c>
      <c r="E3222" s="21">
        <v>474.52140000000003</v>
      </c>
      <c r="L3222" s="23" t="str">
        <f>+_01_CODIGOS_Y_COSTOS_xlsm[[#This Row],[FABRICA]]&amp;_01_CODIGOS_Y_COSTOS_xlsm[[#This Row],[CODIGO]]</f>
        <v>ALNAT012-02B-10</v>
      </c>
    </row>
    <row r="3223" spans="1:12" x14ac:dyDescent="0.35">
      <c r="A3223" t="s">
        <v>4283</v>
      </c>
      <c r="B3223" s="23" t="s">
        <v>7513</v>
      </c>
      <c r="C3223" t="s">
        <v>7654</v>
      </c>
      <c r="D3223" t="s">
        <v>7514</v>
      </c>
      <c r="E3223" s="21">
        <v>690.83</v>
      </c>
      <c r="L3223" s="23" t="str">
        <f>+_01_CODIGOS_Y_COSTOS_xlsm[[#This Row],[FABRICA]]&amp;_01_CODIGOS_Y_COSTOS_xlsm[[#This Row],[CODIGO]]</f>
        <v>ALNAT012-03B-10</v>
      </c>
    </row>
    <row r="3224" spans="1:12" x14ac:dyDescent="0.35">
      <c r="A3224" t="s">
        <v>4283</v>
      </c>
      <c r="B3224" s="23" t="s">
        <v>7515</v>
      </c>
      <c r="C3224" t="s">
        <v>7655</v>
      </c>
      <c r="D3224" t="s">
        <v>7516</v>
      </c>
      <c r="E3224" s="21">
        <v>868.99739999999997</v>
      </c>
      <c r="L3224" s="23" t="str">
        <f>+_01_CODIGOS_Y_COSTOS_xlsm[[#This Row],[FABRICA]]&amp;_01_CODIGOS_Y_COSTOS_xlsm[[#This Row],[CODIGO]]</f>
        <v>ALNAT012-04B-10</v>
      </c>
    </row>
    <row r="3225" spans="1:12" x14ac:dyDescent="0.35">
      <c r="A3225" t="s">
        <v>4283</v>
      </c>
      <c r="B3225" s="23" t="s">
        <v>7517</v>
      </c>
      <c r="C3225" t="s">
        <v>7656</v>
      </c>
      <c r="D3225" t="s">
        <v>7518</v>
      </c>
      <c r="E3225" s="21">
        <v>374.17</v>
      </c>
      <c r="L3225" s="23" t="str">
        <f>+_01_CODIGOS_Y_COSTOS_xlsm[[#This Row],[FABRICA]]&amp;_01_CODIGOS_Y_COSTOS_xlsm[[#This Row],[CODIGO]]</f>
        <v>ALNAT012-80B-10</v>
      </c>
    </row>
    <row r="3226" spans="1:12" x14ac:dyDescent="0.35">
      <c r="A3226" t="s">
        <v>4283</v>
      </c>
      <c r="B3226" s="23" t="s">
        <v>7519</v>
      </c>
      <c r="C3226" t="s">
        <v>7657</v>
      </c>
      <c r="D3226" t="s">
        <v>7520</v>
      </c>
      <c r="E3226" s="21">
        <v>474.52140000000003</v>
      </c>
      <c r="L3226" s="23" t="str">
        <f>+_01_CODIGOS_Y_COSTOS_xlsm[[#This Row],[FABRICA]]&amp;_01_CODIGOS_Y_COSTOS_xlsm[[#This Row],[CODIGO]]</f>
        <v>ALNAT012-81B-10</v>
      </c>
    </row>
    <row r="3227" spans="1:12" x14ac:dyDescent="0.35">
      <c r="A3227" t="s">
        <v>4283</v>
      </c>
      <c r="B3227" s="23" t="s">
        <v>7521</v>
      </c>
      <c r="C3227" t="s">
        <v>7658</v>
      </c>
      <c r="D3227" t="s">
        <v>7522</v>
      </c>
      <c r="E3227" s="21">
        <v>690.83</v>
      </c>
      <c r="L3227" s="23" t="str">
        <f>+_01_CODIGOS_Y_COSTOS_xlsm[[#This Row],[FABRICA]]&amp;_01_CODIGOS_Y_COSTOS_xlsm[[#This Row],[CODIGO]]</f>
        <v>ALNAT012-82B-10</v>
      </c>
    </row>
    <row r="3228" spans="1:12" x14ac:dyDescent="0.35">
      <c r="A3228" t="s">
        <v>4283</v>
      </c>
      <c r="B3228" s="23" t="s">
        <v>7523</v>
      </c>
      <c r="C3228" t="s">
        <v>7659</v>
      </c>
      <c r="D3228" t="s">
        <v>7524</v>
      </c>
      <c r="E3228" s="21">
        <v>868.99739999999997</v>
      </c>
      <c r="L3228" s="23" t="str">
        <f>+_01_CODIGOS_Y_COSTOS_xlsm[[#This Row],[FABRICA]]&amp;_01_CODIGOS_Y_COSTOS_xlsm[[#This Row],[CODIGO]]</f>
        <v>ALNAT012-83B-10</v>
      </c>
    </row>
    <row r="3229" spans="1:12" x14ac:dyDescent="0.35">
      <c r="A3229" t="s">
        <v>4283</v>
      </c>
      <c r="B3229" s="23" t="s">
        <v>7525</v>
      </c>
      <c r="C3229" t="s">
        <v>7465</v>
      </c>
      <c r="D3229" t="s">
        <v>7488</v>
      </c>
      <c r="E3229" s="21">
        <v>485.58319999999998</v>
      </c>
      <c r="L3229" s="23" t="str">
        <f>+_01_CODIGOS_Y_COSTOS_xlsm[[#This Row],[FABRICA]]&amp;_01_CODIGOS_Y_COSTOS_xlsm[[#This Row],[CODIGO]]</f>
        <v>ALNAT012-01B-20</v>
      </c>
    </row>
    <row r="3230" spans="1:12" x14ac:dyDescent="0.35">
      <c r="A3230" t="s">
        <v>4283</v>
      </c>
      <c r="B3230" s="23" t="s">
        <v>7527</v>
      </c>
      <c r="C3230" t="s">
        <v>7466</v>
      </c>
      <c r="D3230" t="s">
        <v>9667</v>
      </c>
      <c r="E3230" s="21">
        <v>461.05270000000002</v>
      </c>
      <c r="L3230" s="23" t="str">
        <f>+_01_CODIGOS_Y_COSTOS_xlsm[[#This Row],[FABRICA]]&amp;_01_CODIGOS_Y_COSTOS_xlsm[[#This Row],[CODIGO]]</f>
        <v>ALNAT012-02B-20</v>
      </c>
    </row>
    <row r="3231" spans="1:12" x14ac:dyDescent="0.35">
      <c r="A3231" t="s">
        <v>4283</v>
      </c>
      <c r="B3231" s="23" t="s">
        <v>7529</v>
      </c>
      <c r="C3231" t="s">
        <v>7467</v>
      </c>
      <c r="D3231" t="s">
        <v>7490</v>
      </c>
      <c r="E3231" s="21">
        <v>1016.6064</v>
      </c>
      <c r="L3231" s="23" t="str">
        <f>+_01_CODIGOS_Y_COSTOS_xlsm[[#This Row],[FABRICA]]&amp;_01_CODIGOS_Y_COSTOS_xlsm[[#This Row],[CODIGO]]</f>
        <v>ALNAT012-03B-20</v>
      </c>
    </row>
    <row r="3232" spans="1:12" x14ac:dyDescent="0.35">
      <c r="A3232" t="s">
        <v>4283</v>
      </c>
      <c r="B3232" s="23" t="s">
        <v>7531</v>
      </c>
      <c r="C3232" t="s">
        <v>7468</v>
      </c>
      <c r="D3232" t="s">
        <v>7492</v>
      </c>
      <c r="E3232" s="21">
        <v>1371.3436999999999</v>
      </c>
      <c r="L3232" s="23" t="str">
        <f>+_01_CODIGOS_Y_COSTOS_xlsm[[#This Row],[FABRICA]]&amp;_01_CODIGOS_Y_COSTOS_xlsm[[#This Row],[CODIGO]]</f>
        <v>ALNAT012-04B-20</v>
      </c>
    </row>
    <row r="3233" spans="1:12" x14ac:dyDescent="0.35">
      <c r="A3233" t="s">
        <v>4283</v>
      </c>
      <c r="B3233" s="23" t="s">
        <v>7533</v>
      </c>
      <c r="C3233" t="s">
        <v>7469</v>
      </c>
      <c r="D3233" t="s">
        <v>7476</v>
      </c>
      <c r="E3233" s="21">
        <v>485.58319999999998</v>
      </c>
      <c r="L3233" s="23" t="str">
        <f>+_01_CODIGOS_Y_COSTOS_xlsm[[#This Row],[FABRICA]]&amp;_01_CODIGOS_Y_COSTOS_xlsm[[#This Row],[CODIGO]]</f>
        <v>ALNAT012-80B-20</v>
      </c>
    </row>
    <row r="3234" spans="1:12" x14ac:dyDescent="0.35">
      <c r="A3234" t="s">
        <v>4283</v>
      </c>
      <c r="B3234" s="23" t="s">
        <v>7535</v>
      </c>
      <c r="C3234" t="s">
        <v>7470</v>
      </c>
      <c r="D3234" t="s">
        <v>7478</v>
      </c>
      <c r="E3234" s="21">
        <v>461.05270000000002</v>
      </c>
      <c r="L3234" s="23" t="str">
        <f>+_01_CODIGOS_Y_COSTOS_xlsm[[#This Row],[FABRICA]]&amp;_01_CODIGOS_Y_COSTOS_xlsm[[#This Row],[CODIGO]]</f>
        <v>ALNAT012-81B-20</v>
      </c>
    </row>
    <row r="3235" spans="1:12" x14ac:dyDescent="0.35">
      <c r="A3235" t="s">
        <v>4283</v>
      </c>
      <c r="B3235" s="23" t="s">
        <v>7537</v>
      </c>
      <c r="C3235" t="s">
        <v>7471</v>
      </c>
      <c r="D3235" t="s">
        <v>7480</v>
      </c>
      <c r="E3235" s="21">
        <v>1016.6064</v>
      </c>
      <c r="L3235" s="23" t="str">
        <f>+_01_CODIGOS_Y_COSTOS_xlsm[[#This Row],[FABRICA]]&amp;_01_CODIGOS_Y_COSTOS_xlsm[[#This Row],[CODIGO]]</f>
        <v>ALNAT012-82B-20</v>
      </c>
    </row>
    <row r="3236" spans="1:12" x14ac:dyDescent="0.35">
      <c r="A3236" t="s">
        <v>9739</v>
      </c>
      <c r="B3236" s="23" t="s">
        <v>9679</v>
      </c>
      <c r="C3236" t="s">
        <v>9740</v>
      </c>
      <c r="D3236" t="s">
        <v>9741</v>
      </c>
      <c r="E3236" s="21">
        <v>311.99</v>
      </c>
      <c r="L3236" s="23" t="str">
        <f>+_01_CODIGOS_Y_COSTOS_xlsm[[#This Row],[FABRICA]]&amp;_01_CODIGOS_Y_COSTOS_xlsm[[#This Row],[CODIGO]]</f>
        <v>ALCIDES.TESSA512/00 - NRS</v>
      </c>
    </row>
    <row r="3237" spans="1:12" x14ac:dyDescent="0.35">
      <c r="A3237" t="s">
        <v>9739</v>
      </c>
      <c r="B3237" s="23" t="s">
        <v>9681</v>
      </c>
      <c r="C3237" t="s">
        <v>9742</v>
      </c>
      <c r="D3237" t="s">
        <v>9741</v>
      </c>
      <c r="E3237" s="21">
        <v>311.99</v>
      </c>
      <c r="L3237" s="23" t="str">
        <f>+_01_CODIGOS_Y_COSTOS_xlsm[[#This Row],[FABRICA]]&amp;_01_CODIGOS_Y_COSTOS_xlsm[[#This Row],[CODIGO]]</f>
        <v>ALCIDES.TESSA512/00 - BBJ</v>
      </c>
    </row>
    <row r="3238" spans="1:12" x14ac:dyDescent="0.35">
      <c r="A3238" t="s">
        <v>9739</v>
      </c>
      <c r="B3238" s="23" t="s">
        <v>9682</v>
      </c>
      <c r="C3238" t="s">
        <v>9743</v>
      </c>
      <c r="D3238" t="s">
        <v>9744</v>
      </c>
      <c r="E3238" s="21">
        <v>345.3</v>
      </c>
      <c r="L3238" s="23" t="str">
        <f>+_01_CODIGOS_Y_COSTOS_xlsm[[#This Row],[FABRICA]]&amp;_01_CODIGOS_Y_COSTOS_xlsm[[#This Row],[CODIGO]]</f>
        <v>ALCIDES.TESSA532/00 - BB3</v>
      </c>
    </row>
    <row r="3239" spans="1:12" x14ac:dyDescent="0.35">
      <c r="A3239" t="s">
        <v>9739</v>
      </c>
      <c r="B3239" s="23" t="s">
        <v>9683</v>
      </c>
      <c r="C3239" t="s">
        <v>9745</v>
      </c>
      <c r="D3239" t="s">
        <v>9746</v>
      </c>
      <c r="E3239" s="21">
        <v>366.11</v>
      </c>
      <c r="L3239" s="23" t="str">
        <f>+_01_CODIGOS_Y_COSTOS_xlsm[[#This Row],[FABRICA]]&amp;_01_CODIGOS_Y_COSTOS_xlsm[[#This Row],[CODIGO]]</f>
        <v>ALCIDES.TESSA552/00 - NNS</v>
      </c>
    </row>
    <row r="3240" spans="1:12" x14ac:dyDescent="0.35">
      <c r="A3240" t="s">
        <v>9739</v>
      </c>
      <c r="B3240" s="23" t="s">
        <v>9684</v>
      </c>
      <c r="C3240" t="s">
        <v>9747</v>
      </c>
      <c r="D3240" t="s">
        <v>9748</v>
      </c>
      <c r="E3240" s="21">
        <v>636.55999999999995</v>
      </c>
      <c r="L3240" s="23" t="str">
        <f>+_01_CODIGOS_Y_COSTOS_xlsm[[#This Row],[FABRICA]]&amp;_01_CODIGOS_Y_COSTOS_xlsm[[#This Row],[CODIGO]]</f>
        <v>ALCIDES.TESSA602/00 - BBO</v>
      </c>
    </row>
    <row r="3241" spans="1:12" x14ac:dyDescent="0.35">
      <c r="A3241" t="s">
        <v>9739</v>
      </c>
      <c r="B3241" s="23" t="s">
        <v>9685</v>
      </c>
      <c r="C3241" t="s">
        <v>9749</v>
      </c>
      <c r="D3241" t="s">
        <v>9750</v>
      </c>
      <c r="E3241" s="21">
        <v>509.82</v>
      </c>
      <c r="L3241" s="23" t="str">
        <f>+_01_CODIGOS_Y_COSTOS_xlsm[[#This Row],[FABRICA]]&amp;_01_CODIGOS_Y_COSTOS_xlsm[[#This Row],[CODIGO]]</f>
        <v>ALCIDES.TESSA612/00 - NBJ</v>
      </c>
    </row>
    <row r="3242" spans="1:12" x14ac:dyDescent="0.35">
      <c r="A3242" t="s">
        <v>9739</v>
      </c>
      <c r="B3242" s="23" t="s">
        <v>9686</v>
      </c>
      <c r="C3242" t="s">
        <v>9751</v>
      </c>
      <c r="D3242" t="s">
        <v>9752</v>
      </c>
      <c r="E3242" s="21">
        <v>542.01</v>
      </c>
      <c r="L3242" s="23" t="str">
        <f>+_01_CODIGOS_Y_COSTOS_xlsm[[#This Row],[FABRICA]]&amp;_01_CODIGOS_Y_COSTOS_xlsm[[#This Row],[CODIGO]]</f>
        <v>ALCIDES.TESSA652/00 - NNS</v>
      </c>
    </row>
    <row r="3243" spans="1:12" x14ac:dyDescent="0.35">
      <c r="A3243" t="s">
        <v>9739</v>
      </c>
      <c r="B3243" s="23" t="s">
        <v>9687</v>
      </c>
      <c r="C3243" t="s">
        <v>9753</v>
      </c>
      <c r="D3243" t="s">
        <v>9754</v>
      </c>
      <c r="E3243" s="21">
        <v>1026.1400000000001</v>
      </c>
      <c r="L3243" s="23" t="str">
        <f>+_01_CODIGOS_Y_COSTOS_xlsm[[#This Row],[FABRICA]]&amp;_01_CODIGOS_Y_COSTOS_xlsm[[#This Row],[CODIGO]]</f>
        <v>ALCIDES.TESSA642/01 - NBX</v>
      </c>
    </row>
    <row r="3244" spans="1:12" x14ac:dyDescent="0.35">
      <c r="A3244" t="s">
        <v>9739</v>
      </c>
      <c r="B3244" s="23" t="s">
        <v>9688</v>
      </c>
      <c r="C3244" t="s">
        <v>9755</v>
      </c>
      <c r="D3244" t="s">
        <v>9756</v>
      </c>
      <c r="E3244" s="21">
        <v>569.41999999999996</v>
      </c>
      <c r="L3244" s="23" t="str">
        <f>+_01_CODIGOS_Y_COSTOS_xlsm[[#This Row],[FABRICA]]&amp;_01_CODIGOS_Y_COSTOS_xlsm[[#This Row],[CODIGO]]</f>
        <v>ALCIDES.TESSA1012/00 - NB0</v>
      </c>
    </row>
    <row r="3245" spans="1:12" x14ac:dyDescent="0.35">
      <c r="A3245" t="s">
        <v>9739</v>
      </c>
      <c r="B3245" s="23" t="s">
        <v>9689</v>
      </c>
      <c r="C3245" t="s">
        <v>9757</v>
      </c>
      <c r="D3245" t="s">
        <v>9758</v>
      </c>
      <c r="E3245" s="21">
        <v>964.37</v>
      </c>
      <c r="L3245" s="23" t="str">
        <f>+_01_CODIGOS_Y_COSTOS_xlsm[[#This Row],[FABRICA]]&amp;_01_CODIGOS_Y_COSTOS_xlsm[[#This Row],[CODIGO]]</f>
        <v>ALCIDES.TESSA1212/00 - NB0</v>
      </c>
    </row>
    <row r="3246" spans="1:12" x14ac:dyDescent="0.35">
      <c r="A3246" t="s">
        <v>9739</v>
      </c>
      <c r="B3246" s="23" t="s">
        <v>9690</v>
      </c>
      <c r="C3246" t="s">
        <v>9759</v>
      </c>
      <c r="D3246" t="s">
        <v>9760</v>
      </c>
      <c r="E3246" s="21">
        <v>2202.4299999999998</v>
      </c>
      <c r="L3246" s="23" t="str">
        <f>+_01_CODIGOS_Y_COSTOS_xlsm[[#This Row],[FABRICA]]&amp;_01_CODIGOS_Y_COSTOS_xlsm[[#This Row],[CODIGO]]</f>
        <v>ALCIDES.TESSA1272/02 - NG</v>
      </c>
    </row>
    <row r="3247" spans="1:12" x14ac:dyDescent="0.35">
      <c r="A3247" t="s">
        <v>9739</v>
      </c>
      <c r="B3247" s="23" t="s">
        <v>9691</v>
      </c>
      <c r="C3247" t="s">
        <v>9761</v>
      </c>
      <c r="D3247" t="s">
        <v>9762</v>
      </c>
      <c r="E3247" s="21">
        <v>450</v>
      </c>
      <c r="L3247" s="23" t="str">
        <f>+_01_CODIGOS_Y_COSTOS_xlsm[[#This Row],[FABRICA]]&amp;_01_CODIGOS_Y_COSTOS_xlsm[[#This Row],[CODIGO]]</f>
        <v>ALCIDES.TESSA1512/00 - BBJ</v>
      </c>
    </row>
    <row r="3248" spans="1:12" x14ac:dyDescent="0.35">
      <c r="A3248" t="s">
        <v>9739</v>
      </c>
      <c r="B3248" s="23" t="s">
        <v>9692</v>
      </c>
      <c r="C3248" t="s">
        <v>11111</v>
      </c>
      <c r="D3248" t="s">
        <v>9763</v>
      </c>
      <c r="E3248" s="21">
        <v>523.03</v>
      </c>
      <c r="L3248" s="23" t="str">
        <f>+_01_CODIGOS_Y_COSTOS_xlsm[[#This Row],[FABRICA]]&amp;_01_CODIGOS_Y_COSTOS_xlsm[[#This Row],[CODIGO]]</f>
        <v>ALCIDES.TESSA1612/00 - NBJ</v>
      </c>
    </row>
    <row r="3249" spans="1:12" x14ac:dyDescent="0.35">
      <c r="A3249" t="s">
        <v>9739</v>
      </c>
      <c r="B3249" s="23" t="s">
        <v>9693</v>
      </c>
      <c r="C3249" t="s">
        <v>9764</v>
      </c>
      <c r="D3249" t="s">
        <v>9765</v>
      </c>
      <c r="E3249" s="21">
        <v>639.30999999999995</v>
      </c>
      <c r="L3249" s="23" t="str">
        <f>+_01_CODIGOS_Y_COSTOS_xlsm[[#This Row],[FABRICA]]&amp;_01_CODIGOS_Y_COSTOS_xlsm[[#This Row],[CODIGO]]</f>
        <v>ALCIDES.TESSA1632/00 - NB3</v>
      </c>
    </row>
    <row r="3250" spans="1:12" x14ac:dyDescent="0.35">
      <c r="A3250" t="s">
        <v>9739</v>
      </c>
      <c r="B3250" s="23" t="s">
        <v>9694</v>
      </c>
      <c r="C3250" t="s">
        <v>9766</v>
      </c>
      <c r="D3250" t="s">
        <v>9767</v>
      </c>
      <c r="E3250" s="21">
        <v>555.79</v>
      </c>
      <c r="L3250" s="23" t="str">
        <f>+_01_CODIGOS_Y_COSTOS_xlsm[[#This Row],[FABRICA]]&amp;_01_CODIGOS_Y_COSTOS_xlsm[[#This Row],[CODIGO]]</f>
        <v>ALCIDES.TESSA1652/00 - NRS</v>
      </c>
    </row>
    <row r="3251" spans="1:12" x14ac:dyDescent="0.35">
      <c r="A3251" t="s">
        <v>9739</v>
      </c>
      <c r="B3251" s="23" t="s">
        <v>9695</v>
      </c>
      <c r="C3251" t="s">
        <v>9768</v>
      </c>
      <c r="D3251" t="s">
        <v>9769</v>
      </c>
      <c r="E3251" s="21">
        <v>899.25</v>
      </c>
      <c r="L3251" s="23" t="str">
        <f>+_01_CODIGOS_Y_COSTOS_xlsm[[#This Row],[FABRICA]]&amp;_01_CODIGOS_Y_COSTOS_xlsm[[#This Row],[CODIGO]]</f>
        <v>ALCIDES.TESSA1812/00 - NBJ</v>
      </c>
    </row>
    <row r="3252" spans="1:12" x14ac:dyDescent="0.35">
      <c r="A3252" t="s">
        <v>9739</v>
      </c>
      <c r="B3252" s="23" t="s">
        <v>9696</v>
      </c>
      <c r="C3252" t="s">
        <v>9770</v>
      </c>
      <c r="D3252" t="s">
        <v>9771</v>
      </c>
      <c r="E3252" s="21">
        <v>1118.48</v>
      </c>
      <c r="L3252" s="23" t="str">
        <f>+_01_CODIGOS_Y_COSTOS_xlsm[[#This Row],[FABRICA]]&amp;_01_CODIGOS_Y_COSTOS_xlsm[[#This Row],[CODIGO]]</f>
        <v>ALCIDES.TESSA1832/00 - NBN</v>
      </c>
    </row>
    <row r="3253" spans="1:12" x14ac:dyDescent="0.35">
      <c r="A3253" t="s">
        <v>9739</v>
      </c>
      <c r="B3253" s="23" t="s">
        <v>9697</v>
      </c>
      <c r="C3253" t="s">
        <v>9772</v>
      </c>
      <c r="D3253" t="s">
        <v>9773</v>
      </c>
      <c r="E3253" s="21">
        <v>1702.54</v>
      </c>
      <c r="L3253" s="23" t="str">
        <f>+_01_CODIGOS_Y_COSTOS_xlsm[[#This Row],[FABRICA]]&amp;_01_CODIGOS_Y_COSTOS_xlsm[[#This Row],[CODIGO]]</f>
        <v>ALCIDES.TESSA1872/02 - NG</v>
      </c>
    </row>
    <row r="3254" spans="1:12" x14ac:dyDescent="0.35">
      <c r="A3254" t="s">
        <v>9739</v>
      </c>
      <c r="B3254" s="23" t="s">
        <v>9698</v>
      </c>
      <c r="C3254" t="s">
        <v>9774</v>
      </c>
      <c r="D3254" t="s">
        <v>9775</v>
      </c>
      <c r="E3254" s="21">
        <v>476.32</v>
      </c>
      <c r="L3254" s="23" t="str">
        <f>+_01_CODIGOS_Y_COSTOS_xlsm[[#This Row],[FABRICA]]&amp;_01_CODIGOS_Y_COSTOS_xlsm[[#This Row],[CODIGO]]</f>
        <v>ALCIDES.TESSA2512/00 - BBJ</v>
      </c>
    </row>
    <row r="3255" spans="1:12" x14ac:dyDescent="0.35">
      <c r="A3255" t="s">
        <v>9739</v>
      </c>
      <c r="B3255" s="23" t="s">
        <v>9699</v>
      </c>
      <c r="C3255" t="s">
        <v>9776</v>
      </c>
      <c r="D3255" t="s">
        <v>9775</v>
      </c>
      <c r="E3255" s="21">
        <v>476.32</v>
      </c>
      <c r="L3255" s="23" t="str">
        <f>+_01_CODIGOS_Y_COSTOS_xlsm[[#This Row],[FABRICA]]&amp;_01_CODIGOS_Y_COSTOS_xlsm[[#This Row],[CODIGO]]</f>
        <v>ALCIDES.TESSA2512/00 - NNS</v>
      </c>
    </row>
    <row r="3256" spans="1:12" x14ac:dyDescent="0.35">
      <c r="A3256" t="s">
        <v>9739</v>
      </c>
      <c r="B3256" s="23" t="s">
        <v>9700</v>
      </c>
      <c r="C3256" t="s">
        <v>9777</v>
      </c>
      <c r="D3256" t="s">
        <v>9778</v>
      </c>
      <c r="E3256" s="21">
        <v>524.04</v>
      </c>
      <c r="L3256" s="23" t="str">
        <f>+_01_CODIGOS_Y_COSTOS_xlsm[[#This Row],[FABRICA]]&amp;_01_CODIGOS_Y_COSTOS_xlsm[[#This Row],[CODIGO]]</f>
        <v>ALCIDES.TESSA2523/00 - BB</v>
      </c>
    </row>
    <row r="3257" spans="1:12" x14ac:dyDescent="0.35">
      <c r="A3257" t="s">
        <v>9739</v>
      </c>
      <c r="B3257" s="23" t="s">
        <v>9701</v>
      </c>
      <c r="C3257" t="s">
        <v>9779</v>
      </c>
      <c r="D3257" t="s">
        <v>9780</v>
      </c>
      <c r="E3257" s="21">
        <v>505.12</v>
      </c>
      <c r="L3257" s="23" t="str">
        <f>+_01_CODIGOS_Y_COSTOS_xlsm[[#This Row],[FABRICA]]&amp;_01_CODIGOS_Y_COSTOS_xlsm[[#This Row],[CODIGO]]</f>
        <v>ALCIDES.TESSA2552/00 - NB0</v>
      </c>
    </row>
    <row r="3258" spans="1:12" x14ac:dyDescent="0.35">
      <c r="A3258" t="s">
        <v>9739</v>
      </c>
      <c r="B3258" s="23" t="s">
        <v>9702</v>
      </c>
      <c r="C3258" t="s">
        <v>9781</v>
      </c>
      <c r="D3258" t="s">
        <v>9780</v>
      </c>
      <c r="E3258" s="21">
        <v>505.12</v>
      </c>
      <c r="L3258" s="23" t="str">
        <f>+_01_CODIGOS_Y_COSTOS_xlsm[[#This Row],[FABRICA]]&amp;_01_CODIGOS_Y_COSTOS_xlsm[[#This Row],[CODIGO]]</f>
        <v>ALCIDES.TESSA2552/00 - NRS</v>
      </c>
    </row>
    <row r="3259" spans="1:12" x14ac:dyDescent="0.35">
      <c r="A3259" t="s">
        <v>9739</v>
      </c>
      <c r="B3259" s="23" t="s">
        <v>9703</v>
      </c>
      <c r="C3259" t="s">
        <v>9782</v>
      </c>
      <c r="D3259" t="s">
        <v>9783</v>
      </c>
      <c r="E3259" s="21">
        <v>638.98</v>
      </c>
      <c r="L3259" s="23" t="str">
        <f>+_01_CODIGOS_Y_COSTOS_xlsm[[#This Row],[FABRICA]]&amp;_01_CODIGOS_Y_COSTOS_xlsm[[#This Row],[CODIGO]]</f>
        <v>ALCIDES.TESSA2702/00 - NB4</v>
      </c>
    </row>
    <row r="3260" spans="1:12" x14ac:dyDescent="0.35">
      <c r="A3260" t="s">
        <v>9739</v>
      </c>
      <c r="B3260" s="23" t="s">
        <v>9704</v>
      </c>
      <c r="C3260" t="s">
        <v>9784</v>
      </c>
      <c r="D3260" t="s">
        <v>9785</v>
      </c>
      <c r="E3260" s="21">
        <v>518.65</v>
      </c>
      <c r="L3260" s="23" t="str">
        <f>+_01_CODIGOS_Y_COSTOS_xlsm[[#This Row],[FABRICA]]&amp;_01_CODIGOS_Y_COSTOS_xlsm[[#This Row],[CODIGO]]</f>
        <v>ALCIDES.TESSA2712/00 - NRS</v>
      </c>
    </row>
    <row r="3261" spans="1:12" x14ac:dyDescent="0.35">
      <c r="A3261" t="s">
        <v>9739</v>
      </c>
      <c r="B3261" s="23" t="s">
        <v>9705</v>
      </c>
      <c r="C3261" t="s">
        <v>9786</v>
      </c>
      <c r="D3261" t="s">
        <v>9785</v>
      </c>
      <c r="E3261" s="21">
        <v>518.65</v>
      </c>
      <c r="L3261" s="23" t="str">
        <f>+_01_CODIGOS_Y_COSTOS_xlsm[[#This Row],[FABRICA]]&amp;_01_CODIGOS_Y_COSTOS_xlsm[[#This Row],[CODIGO]]</f>
        <v>ALCIDES.TESSA2712/00 - NB0</v>
      </c>
    </row>
    <row r="3262" spans="1:12" x14ac:dyDescent="0.35">
      <c r="A3262" t="s">
        <v>9739</v>
      </c>
      <c r="B3262" s="23" t="s">
        <v>9706</v>
      </c>
      <c r="C3262" t="s">
        <v>9787</v>
      </c>
      <c r="D3262" t="s">
        <v>9788</v>
      </c>
      <c r="E3262" s="21">
        <v>631.78</v>
      </c>
      <c r="L3262" s="23" t="str">
        <f>+_01_CODIGOS_Y_COSTOS_xlsm[[#This Row],[FABRICA]]&amp;_01_CODIGOS_Y_COSTOS_xlsm[[#This Row],[CODIGO]]</f>
        <v>ALCIDES.TESSA2732/00 - NNI</v>
      </c>
    </row>
    <row r="3263" spans="1:12" x14ac:dyDescent="0.35">
      <c r="A3263" t="s">
        <v>9739</v>
      </c>
      <c r="B3263" s="23" t="s">
        <v>9707</v>
      </c>
      <c r="C3263" t="s">
        <v>9789</v>
      </c>
      <c r="D3263" t="s">
        <v>9790</v>
      </c>
      <c r="E3263" s="21">
        <v>539.79</v>
      </c>
      <c r="L3263" s="23" t="str">
        <f>+_01_CODIGOS_Y_COSTOS_xlsm[[#This Row],[FABRICA]]&amp;_01_CODIGOS_Y_COSTOS_xlsm[[#This Row],[CODIGO]]</f>
        <v>ALCIDES.TESSA2752/00 - NRS</v>
      </c>
    </row>
    <row r="3264" spans="1:12" x14ac:dyDescent="0.35">
      <c r="A3264" t="s">
        <v>9739</v>
      </c>
      <c r="B3264" s="23" t="s">
        <v>9708</v>
      </c>
      <c r="C3264" t="s">
        <v>9791</v>
      </c>
      <c r="D3264" t="s">
        <v>9790</v>
      </c>
      <c r="E3264" s="21">
        <v>539.79</v>
      </c>
      <c r="L3264" s="23" t="str">
        <f>+_01_CODIGOS_Y_COSTOS_xlsm[[#This Row],[FABRICA]]&amp;_01_CODIGOS_Y_COSTOS_xlsm[[#This Row],[CODIGO]]</f>
        <v>ALCIDES.TESSA2752/00 - BB0</v>
      </c>
    </row>
    <row r="3265" spans="1:12" x14ac:dyDescent="0.35">
      <c r="A3265" t="s">
        <v>9739</v>
      </c>
      <c r="B3265" s="23" t="s">
        <v>9709</v>
      </c>
      <c r="C3265" t="s">
        <v>9792</v>
      </c>
      <c r="D3265" t="s">
        <v>9793</v>
      </c>
      <c r="E3265" s="21">
        <v>546.70000000000005</v>
      </c>
      <c r="L3265" s="23" t="str">
        <f>+_01_CODIGOS_Y_COSTOS_xlsm[[#This Row],[FABRICA]]&amp;_01_CODIGOS_Y_COSTOS_xlsm[[#This Row],[CODIGO]]</f>
        <v>ALCIDES.TESSA2812/00 - NRS</v>
      </c>
    </row>
    <row r="3266" spans="1:12" x14ac:dyDescent="0.35">
      <c r="A3266" t="s">
        <v>9739</v>
      </c>
      <c r="B3266" s="23" t="s">
        <v>9710</v>
      </c>
      <c r="C3266" t="s">
        <v>9794</v>
      </c>
      <c r="D3266" t="s">
        <v>9795</v>
      </c>
      <c r="E3266" s="21">
        <v>659.84</v>
      </c>
      <c r="L3266" s="23" t="str">
        <f>+_01_CODIGOS_Y_COSTOS_xlsm[[#This Row],[FABRICA]]&amp;_01_CODIGOS_Y_COSTOS_xlsm[[#This Row],[CODIGO]]</f>
        <v>ALCIDES.TESSA2832/00 - NNI</v>
      </c>
    </row>
    <row r="3267" spans="1:12" x14ac:dyDescent="0.35">
      <c r="A3267" t="s">
        <v>9739</v>
      </c>
      <c r="B3267" s="23" t="s">
        <v>9711</v>
      </c>
      <c r="C3267" t="s">
        <v>9796</v>
      </c>
      <c r="D3267" t="s">
        <v>9797</v>
      </c>
      <c r="E3267" s="21">
        <v>576.12</v>
      </c>
      <c r="L3267" s="23" t="str">
        <f>+_01_CODIGOS_Y_COSTOS_xlsm[[#This Row],[FABRICA]]&amp;_01_CODIGOS_Y_COSTOS_xlsm[[#This Row],[CODIGO]]</f>
        <v>ALCIDES.TESSA2852/00 - NB0</v>
      </c>
    </row>
    <row r="3268" spans="1:12" x14ac:dyDescent="0.35">
      <c r="A3268" t="s">
        <v>9739</v>
      </c>
      <c r="B3268" s="23" t="s">
        <v>9712</v>
      </c>
      <c r="C3268" t="s">
        <v>9798</v>
      </c>
      <c r="D3268" t="s">
        <v>9799</v>
      </c>
      <c r="E3268" s="21">
        <v>270.45999999999998</v>
      </c>
      <c r="L3268" s="23" t="str">
        <f>+_01_CODIGOS_Y_COSTOS_xlsm[[#This Row],[FABRICA]]&amp;_01_CODIGOS_Y_COSTOS_xlsm[[#This Row],[CODIGO]]</f>
        <v>ALCIDES.TESSA2912/00 - NRS</v>
      </c>
    </row>
    <row r="3269" spans="1:12" x14ac:dyDescent="0.35">
      <c r="A3269" t="s">
        <v>9739</v>
      </c>
      <c r="B3269" s="23" t="s">
        <v>9713</v>
      </c>
      <c r="C3269" t="s">
        <v>9800</v>
      </c>
      <c r="D3269" t="s">
        <v>9799</v>
      </c>
      <c r="E3269" s="21">
        <v>270.45999999999998</v>
      </c>
      <c r="L3269" s="23" t="str">
        <f>+_01_CODIGOS_Y_COSTOS_xlsm[[#This Row],[FABRICA]]&amp;_01_CODIGOS_Y_COSTOS_xlsm[[#This Row],[CODIGO]]</f>
        <v>ALCIDES.TESSA2912/00 - NB0</v>
      </c>
    </row>
    <row r="3270" spans="1:12" x14ac:dyDescent="0.35">
      <c r="A3270" t="s">
        <v>9739</v>
      </c>
      <c r="B3270" s="23" t="s">
        <v>9714</v>
      </c>
      <c r="C3270" t="s">
        <v>9801</v>
      </c>
      <c r="D3270" t="s">
        <v>9799</v>
      </c>
      <c r="E3270" s="21">
        <v>270.45999999999998</v>
      </c>
      <c r="L3270" s="23" t="str">
        <f>+_01_CODIGOS_Y_COSTOS_xlsm[[#This Row],[FABRICA]]&amp;_01_CODIGOS_Y_COSTOS_xlsm[[#This Row],[CODIGO]]</f>
        <v>ALCIDES.TESSA2912/00 - BB0</v>
      </c>
    </row>
    <row r="3271" spans="1:12" x14ac:dyDescent="0.35">
      <c r="A3271" t="s">
        <v>9739</v>
      </c>
      <c r="B3271" s="23" t="s">
        <v>9715</v>
      </c>
      <c r="C3271" t="s">
        <v>9802</v>
      </c>
      <c r="D3271" t="s">
        <v>9803</v>
      </c>
      <c r="E3271" s="21">
        <v>294.70999999999998</v>
      </c>
      <c r="L3271" s="23" t="str">
        <f>+_01_CODIGOS_Y_COSTOS_xlsm[[#This Row],[FABRICA]]&amp;_01_CODIGOS_Y_COSTOS_xlsm[[#This Row],[CODIGO]]</f>
        <v>ALCIDES.TESSA2932/00 - BB3</v>
      </c>
    </row>
    <row r="3272" spans="1:12" x14ac:dyDescent="0.35">
      <c r="A3272" t="s">
        <v>9739</v>
      </c>
      <c r="B3272" s="23" t="s">
        <v>9716</v>
      </c>
      <c r="C3272" t="s">
        <v>9804</v>
      </c>
      <c r="D3272" t="s">
        <v>9805</v>
      </c>
      <c r="E3272" s="21">
        <v>723.46</v>
      </c>
      <c r="L3272" s="23" t="str">
        <f>+_01_CODIGOS_Y_COSTOS_xlsm[[#This Row],[FABRICA]]&amp;_01_CODIGOS_Y_COSTOS_xlsm[[#This Row],[CODIGO]]</f>
        <v>ALCIDES.TESSA3660/00</v>
      </c>
    </row>
    <row r="3273" spans="1:12" x14ac:dyDescent="0.35">
      <c r="A3273" t="s">
        <v>9739</v>
      </c>
      <c r="B3273" s="23" t="s">
        <v>9717</v>
      </c>
      <c r="C3273" t="s">
        <v>9806</v>
      </c>
      <c r="D3273" t="s">
        <v>9807</v>
      </c>
      <c r="E3273" s="21">
        <v>528.17999999999995</v>
      </c>
      <c r="L3273" s="23" t="str">
        <f>+_01_CODIGOS_Y_COSTOS_xlsm[[#This Row],[FABRICA]]&amp;_01_CODIGOS_Y_COSTOS_xlsm[[#This Row],[CODIGO]]</f>
        <v>ALCIDES.TESSA942/00 - NB</v>
      </c>
    </row>
    <row r="3274" spans="1:12" x14ac:dyDescent="0.35">
      <c r="A3274" t="s">
        <v>9739</v>
      </c>
      <c r="B3274" s="23" t="s">
        <v>9718</v>
      </c>
      <c r="C3274" t="s">
        <v>9808</v>
      </c>
      <c r="D3274" t="s">
        <v>9809</v>
      </c>
      <c r="E3274" s="21">
        <v>749.44</v>
      </c>
      <c r="L3274" s="23" t="str">
        <f>+_01_CODIGOS_Y_COSTOS_xlsm[[#This Row],[FABRICA]]&amp;_01_CODIGOS_Y_COSTOS_xlsm[[#This Row],[CODIGO]]</f>
        <v>ALCIDES.TESSA1656/00 - NN</v>
      </c>
    </row>
    <row r="3275" spans="1:12" x14ac:dyDescent="0.35">
      <c r="A3275" t="s">
        <v>9739</v>
      </c>
      <c r="B3275" s="23" t="s">
        <v>9719</v>
      </c>
      <c r="C3275" t="s">
        <v>9810</v>
      </c>
      <c r="D3275" t="s">
        <v>9811</v>
      </c>
      <c r="E3275" s="21">
        <v>583.22</v>
      </c>
      <c r="L3275" s="23" t="str">
        <f>+_01_CODIGOS_Y_COSTOS_xlsm[[#This Row],[FABRICA]]&amp;_01_CODIGOS_Y_COSTOS_xlsm[[#This Row],[CODIGO]]</f>
        <v>ALCIDES.TESSA1700/00 - BLA</v>
      </c>
    </row>
    <row r="3276" spans="1:12" x14ac:dyDescent="0.35">
      <c r="A3276" t="s">
        <v>9739</v>
      </c>
      <c r="B3276" s="23" t="s">
        <v>9720</v>
      </c>
      <c r="C3276" t="s">
        <v>9812</v>
      </c>
      <c r="D3276" t="s">
        <v>9813</v>
      </c>
      <c r="E3276" s="21">
        <v>433.32</v>
      </c>
      <c r="L3276" s="23" t="str">
        <f>+_01_CODIGOS_Y_COSTOS_xlsm[[#This Row],[FABRICA]]&amp;_01_CODIGOS_Y_COSTOS_xlsm[[#This Row],[CODIGO]]</f>
        <v>ALCIDES.TESSA1712/00 - BLA</v>
      </c>
    </row>
    <row r="3277" spans="1:12" x14ac:dyDescent="0.35">
      <c r="A3277" t="s">
        <v>9739</v>
      </c>
      <c r="B3277" s="23" t="s">
        <v>9721</v>
      </c>
      <c r="C3277" t="s">
        <v>9814</v>
      </c>
      <c r="D3277" t="s">
        <v>9815</v>
      </c>
      <c r="E3277" s="21">
        <v>854.39</v>
      </c>
      <c r="L3277" s="23" t="str">
        <f>+_01_CODIGOS_Y_COSTOS_xlsm[[#This Row],[FABRICA]]&amp;_01_CODIGOS_Y_COSTOS_xlsm[[#This Row],[CODIGO]]</f>
        <v>ALCIDES.TESSA3760/00</v>
      </c>
    </row>
    <row r="3278" spans="1:12" x14ac:dyDescent="0.35">
      <c r="A3278" t="s">
        <v>9739</v>
      </c>
      <c r="B3278" s="23" t="s">
        <v>9722</v>
      </c>
      <c r="C3278" t="s">
        <v>9816</v>
      </c>
      <c r="D3278" t="s">
        <v>9817</v>
      </c>
      <c r="E3278" s="21">
        <v>778.4</v>
      </c>
      <c r="L3278" s="23" t="str">
        <f>+_01_CODIGOS_Y_COSTOS_xlsm[[#This Row],[FABRICA]]&amp;_01_CODIGOS_Y_COSTOS_xlsm[[#This Row],[CODIGO]]</f>
        <v>ALCIDES.TESSA3763/00</v>
      </c>
    </row>
    <row r="3279" spans="1:12" x14ac:dyDescent="0.35">
      <c r="A3279" t="s">
        <v>9739</v>
      </c>
      <c r="B3279" s="23" t="s">
        <v>9723</v>
      </c>
      <c r="C3279" t="s">
        <v>9818</v>
      </c>
      <c r="D3279" t="s">
        <v>9819</v>
      </c>
      <c r="E3279" s="21">
        <v>552.99</v>
      </c>
      <c r="L3279" s="23" t="str">
        <f>+_01_CODIGOS_Y_COSTOS_xlsm[[#This Row],[FABRICA]]&amp;_01_CODIGOS_Y_COSTOS_xlsm[[#This Row],[CODIGO]]</f>
        <v>ALCIDES.TESSA4906/00 - NNX</v>
      </c>
    </row>
    <row r="3280" spans="1:12" x14ac:dyDescent="0.35">
      <c r="A3280" t="s">
        <v>9739</v>
      </c>
      <c r="B3280" s="23" t="s">
        <v>9724</v>
      </c>
      <c r="C3280" t="s">
        <v>9820</v>
      </c>
      <c r="D3280" t="s">
        <v>9821</v>
      </c>
      <c r="E3280" s="21">
        <v>215</v>
      </c>
      <c r="L3280" s="23" t="str">
        <f>+_01_CODIGOS_Y_COSTOS_xlsm[[#This Row],[FABRICA]]&amp;_01_CODIGOS_Y_COSTOS_xlsm[[#This Row],[CODIGO]]</f>
        <v>ALCIDES.TESSA606/00 - NG</v>
      </c>
    </row>
    <row r="3281" spans="1:12" x14ac:dyDescent="0.35">
      <c r="A3281" t="s">
        <v>9739</v>
      </c>
      <c r="B3281" s="23" t="s">
        <v>9725</v>
      </c>
      <c r="C3281" t="s">
        <v>6653</v>
      </c>
      <c r="D3281" t="s">
        <v>6653</v>
      </c>
      <c r="E3281" s="21">
        <v>0</v>
      </c>
      <c r="L3281" s="23" t="str">
        <f>+_01_CODIGOS_Y_COSTOS_xlsm[[#This Row],[FABRICA]]&amp;_01_CODIGOS_Y_COSTOS_xlsm[[#This Row],[CODIGO]]</f>
        <v>ALCIDES.TESSA0</v>
      </c>
    </row>
    <row r="3282" spans="1:12" x14ac:dyDescent="0.35">
      <c r="A3282" t="s">
        <v>4283</v>
      </c>
      <c r="B3282" s="23" t="s">
        <v>9853</v>
      </c>
      <c r="C3282" t="s">
        <v>9854</v>
      </c>
      <c r="D3282" t="s">
        <v>9855</v>
      </c>
      <c r="E3282" s="21">
        <v>0</v>
      </c>
      <c r="L3282" s="23" t="str">
        <f>+_01_CODIGOS_Y_COSTOS_xlsm[[#This Row],[FABRICA]]&amp;_01_CODIGOS_Y_COSTOS_xlsm[[#This Row],[CODIGO]]</f>
        <v>ALNATB12</v>
      </c>
    </row>
    <row r="3283" spans="1:12" x14ac:dyDescent="0.35">
      <c r="A3283" t="s">
        <v>4283</v>
      </c>
      <c r="B3283" s="23" t="s">
        <v>9856</v>
      </c>
      <c r="C3283" t="s">
        <v>9857</v>
      </c>
      <c r="D3283" t="s">
        <v>6653</v>
      </c>
      <c r="E3283" s="21">
        <v>1984.92</v>
      </c>
      <c r="L3283" s="23" t="str">
        <f>+_01_CODIGOS_Y_COSTOS_xlsm[[#This Row],[FABRICA]]&amp;_01_CODIGOS_Y_COSTOS_xlsm[[#This Row],[CODIGO]]</f>
        <v>ALNATB11</v>
      </c>
    </row>
    <row r="3284" spans="1:12" x14ac:dyDescent="0.35">
      <c r="A3284" t="s">
        <v>4283</v>
      </c>
      <c r="B3284" s="23" t="s">
        <v>9858</v>
      </c>
      <c r="C3284" t="s">
        <v>9859</v>
      </c>
      <c r="D3284" t="s">
        <v>9860</v>
      </c>
      <c r="E3284" s="21">
        <v>1984.92</v>
      </c>
      <c r="L3284" s="23" t="str">
        <f>+_01_CODIGOS_Y_COSTOS_xlsm[[#This Row],[FABRICA]]&amp;_01_CODIGOS_Y_COSTOS_xlsm[[#This Row],[CODIGO]]</f>
        <v>ALNATB1</v>
      </c>
    </row>
    <row r="3285" spans="1:12" x14ac:dyDescent="0.35">
      <c r="A3285" t="s">
        <v>4283</v>
      </c>
      <c r="B3285" s="23" t="s">
        <v>9861</v>
      </c>
      <c r="C3285" t="s">
        <v>9862</v>
      </c>
      <c r="D3285" t="s">
        <v>9863</v>
      </c>
      <c r="E3285" s="21">
        <v>1984.92</v>
      </c>
      <c r="L3285" s="23" t="str">
        <f>+_01_CODIGOS_Y_COSTOS_xlsm[[#This Row],[FABRICA]]&amp;_01_CODIGOS_Y_COSTOS_xlsm[[#This Row],[CODIGO]]</f>
        <v>ALNATB2</v>
      </c>
    </row>
    <row r="3286" spans="1:12" x14ac:dyDescent="0.35">
      <c r="A3286" t="s">
        <v>4283</v>
      </c>
      <c r="B3286" s="23" t="s">
        <v>9864</v>
      </c>
      <c r="C3286" t="s">
        <v>9865</v>
      </c>
      <c r="D3286" t="s">
        <v>9866</v>
      </c>
      <c r="E3286" s="21">
        <v>1984.92</v>
      </c>
      <c r="L3286" s="23" t="str">
        <f>+_01_CODIGOS_Y_COSTOS_xlsm[[#This Row],[FABRICA]]&amp;_01_CODIGOS_Y_COSTOS_xlsm[[#This Row],[CODIGO]]</f>
        <v>ALNATB36</v>
      </c>
    </row>
    <row r="3287" spans="1:12" x14ac:dyDescent="0.35">
      <c r="A3287" t="s">
        <v>4283</v>
      </c>
      <c r="B3287" s="23" t="s">
        <v>9867</v>
      </c>
      <c r="C3287" t="s">
        <v>9876</v>
      </c>
      <c r="D3287" t="s">
        <v>6653</v>
      </c>
      <c r="E3287" s="21">
        <v>2835.6</v>
      </c>
      <c r="L3287" s="23" t="str">
        <f>+_01_CODIGOS_Y_COSTOS_xlsm[[#This Row],[FABRICA]]&amp;_01_CODIGOS_Y_COSTOS_xlsm[[#This Row],[CODIGO]]</f>
        <v>ALNATB19</v>
      </c>
    </row>
    <row r="3288" spans="1:12" x14ac:dyDescent="0.35">
      <c r="A3288" t="s">
        <v>4283</v>
      </c>
      <c r="B3288" s="23" t="s">
        <v>9868</v>
      </c>
      <c r="C3288" t="s">
        <v>9869</v>
      </c>
      <c r="D3288" t="s">
        <v>9870</v>
      </c>
      <c r="E3288" s="21">
        <v>1984.92</v>
      </c>
      <c r="L3288" s="23" t="str">
        <f>+_01_CODIGOS_Y_COSTOS_xlsm[[#This Row],[FABRICA]]&amp;_01_CODIGOS_Y_COSTOS_xlsm[[#This Row],[CODIGO]]</f>
        <v>ALNATB9</v>
      </c>
    </row>
    <row r="3289" spans="1:12" x14ac:dyDescent="0.35">
      <c r="A3289" t="s">
        <v>4283</v>
      </c>
      <c r="B3289" s="23" t="s">
        <v>9871</v>
      </c>
      <c r="C3289" t="s">
        <v>9872</v>
      </c>
      <c r="D3289" t="s">
        <v>6653</v>
      </c>
      <c r="E3289" s="21">
        <v>1984.92</v>
      </c>
      <c r="L3289" s="23" t="str">
        <f>+_01_CODIGOS_Y_COSTOS_xlsm[[#This Row],[FABRICA]]&amp;_01_CODIGOS_Y_COSTOS_xlsm[[#This Row],[CODIGO]]</f>
        <v>ALNATB10</v>
      </c>
    </row>
    <row r="3290" spans="1:12" x14ac:dyDescent="0.35">
      <c r="A3290" t="s">
        <v>4283</v>
      </c>
      <c r="B3290" s="23" t="s">
        <v>9873</v>
      </c>
      <c r="C3290" t="s">
        <v>6653</v>
      </c>
      <c r="D3290" t="s">
        <v>9874</v>
      </c>
      <c r="E3290" s="21">
        <v>0</v>
      </c>
      <c r="L3290" s="23" t="str">
        <f>+_01_CODIGOS_Y_COSTOS_xlsm[[#This Row],[FABRICA]]&amp;_01_CODIGOS_Y_COSTOS_xlsm[[#This Row],[CODIGO]]</f>
        <v>ALNAT0</v>
      </c>
    </row>
    <row r="3291" spans="1:12" x14ac:dyDescent="0.35">
      <c r="A3291" t="s">
        <v>4283</v>
      </c>
      <c r="B3291" s="23" t="s">
        <v>9875</v>
      </c>
      <c r="C3291" t="s">
        <v>9876</v>
      </c>
      <c r="D3291" t="s">
        <v>9877</v>
      </c>
      <c r="E3291" s="21">
        <v>2835.6</v>
      </c>
      <c r="L3291" s="23" t="str">
        <f>+_01_CODIGOS_Y_COSTOS_xlsm[[#This Row],[FABRICA]]&amp;_01_CODIGOS_Y_COSTOS_xlsm[[#This Row],[CODIGO]]</f>
        <v>ALNATB19</v>
      </c>
    </row>
    <row r="3292" spans="1:12" x14ac:dyDescent="0.35">
      <c r="A3292" t="s">
        <v>4283</v>
      </c>
      <c r="B3292" s="23" t="s">
        <v>9878</v>
      </c>
      <c r="C3292" t="s">
        <v>9876</v>
      </c>
      <c r="D3292" t="s">
        <v>9879</v>
      </c>
      <c r="E3292" s="21">
        <v>2835.6</v>
      </c>
      <c r="L3292" s="23" t="str">
        <f>+_01_CODIGOS_Y_COSTOS_xlsm[[#This Row],[FABRICA]]&amp;_01_CODIGOS_Y_COSTOS_xlsm[[#This Row],[CODIGO]]</f>
        <v>ALNATB19</v>
      </c>
    </row>
    <row r="3293" spans="1:12" x14ac:dyDescent="0.35">
      <c r="A3293" t="s">
        <v>4283</v>
      </c>
      <c r="B3293" s="23" t="s">
        <v>9880</v>
      </c>
      <c r="C3293" t="s">
        <v>9881</v>
      </c>
      <c r="D3293" t="s">
        <v>9882</v>
      </c>
      <c r="E3293" s="21">
        <v>2835.6</v>
      </c>
      <c r="L3293" s="23" t="str">
        <f>+_01_CODIGOS_Y_COSTOS_xlsm[[#This Row],[FABRICA]]&amp;_01_CODIGOS_Y_COSTOS_xlsm[[#This Row],[CODIGO]]</f>
        <v>ALNATB21</v>
      </c>
    </row>
    <row r="3294" spans="1:12" x14ac:dyDescent="0.35">
      <c r="A3294" t="s">
        <v>4283</v>
      </c>
      <c r="B3294" s="23" t="s">
        <v>9883</v>
      </c>
      <c r="C3294" t="s">
        <v>9884</v>
      </c>
      <c r="D3294" t="s">
        <v>9885</v>
      </c>
      <c r="E3294" s="21">
        <v>2835.6</v>
      </c>
      <c r="L3294" s="23" t="str">
        <f>+_01_CODIGOS_Y_COSTOS_xlsm[[#This Row],[FABRICA]]&amp;_01_CODIGOS_Y_COSTOS_xlsm[[#This Row],[CODIGO]]</f>
        <v>ALNATB22</v>
      </c>
    </row>
    <row r="3295" spans="1:12" x14ac:dyDescent="0.35">
      <c r="A3295" t="s">
        <v>4283</v>
      </c>
      <c r="B3295" s="23" t="s">
        <v>9886</v>
      </c>
      <c r="C3295" t="s">
        <v>9887</v>
      </c>
      <c r="D3295" t="s">
        <v>9888</v>
      </c>
      <c r="E3295" s="21">
        <v>1984.92</v>
      </c>
      <c r="L3295" s="23" t="str">
        <f>+_01_CODIGOS_Y_COSTOS_xlsm[[#This Row],[FABRICA]]&amp;_01_CODIGOS_Y_COSTOS_xlsm[[#This Row],[CODIGO]]</f>
        <v>ALNATB3</v>
      </c>
    </row>
    <row r="3296" spans="1:12" x14ac:dyDescent="0.35">
      <c r="A3296" t="s">
        <v>4283</v>
      </c>
      <c r="B3296" s="23" t="s">
        <v>9889</v>
      </c>
      <c r="C3296" t="s">
        <v>9890</v>
      </c>
      <c r="D3296" t="s">
        <v>9891</v>
      </c>
      <c r="E3296" s="21">
        <v>0</v>
      </c>
      <c r="L3296" s="23" t="str">
        <f>+_01_CODIGOS_Y_COSTOS_xlsm[[#This Row],[FABRICA]]&amp;_01_CODIGOS_Y_COSTOS_xlsm[[#This Row],[CODIGO]]</f>
        <v>ALNATB04</v>
      </c>
    </row>
    <row r="3297" spans="1:12" x14ac:dyDescent="0.35">
      <c r="A3297" t="s">
        <v>4283</v>
      </c>
      <c r="B3297" s="23" t="s">
        <v>9892</v>
      </c>
      <c r="C3297" t="s">
        <v>9893</v>
      </c>
      <c r="D3297" t="s">
        <v>9894</v>
      </c>
      <c r="E3297" s="21">
        <v>1984.92</v>
      </c>
      <c r="L3297" s="23" t="str">
        <f>+_01_CODIGOS_Y_COSTOS_xlsm[[#This Row],[FABRICA]]&amp;_01_CODIGOS_Y_COSTOS_xlsm[[#This Row],[CODIGO]]</f>
        <v>ALNATB25</v>
      </c>
    </row>
    <row r="3298" spans="1:12" x14ac:dyDescent="0.35">
      <c r="A3298" t="s">
        <v>4283</v>
      </c>
      <c r="B3298" s="23" t="s">
        <v>9895</v>
      </c>
      <c r="C3298" t="s">
        <v>9896</v>
      </c>
      <c r="D3298" t="s">
        <v>9897</v>
      </c>
      <c r="E3298" s="21">
        <v>1984.92</v>
      </c>
      <c r="L3298" s="23" t="str">
        <f>+_01_CODIGOS_Y_COSTOS_xlsm[[#This Row],[FABRICA]]&amp;_01_CODIGOS_Y_COSTOS_xlsm[[#This Row],[CODIGO]]</f>
        <v>ALNATB26</v>
      </c>
    </row>
    <row r="3299" spans="1:12" x14ac:dyDescent="0.35">
      <c r="A3299" t="s">
        <v>4283</v>
      </c>
      <c r="B3299" s="23" t="s">
        <v>9898</v>
      </c>
      <c r="C3299" t="s">
        <v>6653</v>
      </c>
      <c r="D3299" t="s">
        <v>9899</v>
      </c>
      <c r="E3299" s="21">
        <v>0</v>
      </c>
      <c r="L3299" s="23" t="str">
        <f>+_01_CODIGOS_Y_COSTOS_xlsm[[#This Row],[FABRICA]]&amp;_01_CODIGOS_Y_COSTOS_xlsm[[#This Row],[CODIGO]]</f>
        <v>ALNAT0</v>
      </c>
    </row>
    <row r="3300" spans="1:12" x14ac:dyDescent="0.35">
      <c r="A3300" t="s">
        <v>4283</v>
      </c>
      <c r="B3300" s="23" t="s">
        <v>9900</v>
      </c>
      <c r="C3300" t="s">
        <v>9901</v>
      </c>
      <c r="D3300" t="s">
        <v>9902</v>
      </c>
      <c r="E3300" s="21">
        <v>2835.6</v>
      </c>
      <c r="L3300" s="23" t="str">
        <f>+_01_CODIGOS_Y_COSTOS_xlsm[[#This Row],[FABRICA]]&amp;_01_CODIGOS_Y_COSTOS_xlsm[[#This Row],[CODIGO]]</f>
        <v>ALNATB6</v>
      </c>
    </row>
    <row r="3301" spans="1:12" x14ac:dyDescent="0.35">
      <c r="A3301" t="s">
        <v>4283</v>
      </c>
      <c r="B3301" s="23" t="s">
        <v>9903</v>
      </c>
      <c r="C3301" t="s">
        <v>9904</v>
      </c>
      <c r="D3301" t="s">
        <v>9905</v>
      </c>
      <c r="E3301" s="21">
        <v>1984.92</v>
      </c>
      <c r="L3301" s="23" t="str">
        <f>+_01_CODIGOS_Y_COSTOS_xlsm[[#This Row],[FABRICA]]&amp;_01_CODIGOS_Y_COSTOS_xlsm[[#This Row],[CODIGO]]</f>
        <v>ALNATB16</v>
      </c>
    </row>
    <row r="3302" spans="1:12" x14ac:dyDescent="0.35">
      <c r="A3302" t="s">
        <v>4283</v>
      </c>
      <c r="B3302" s="23" t="s">
        <v>9906</v>
      </c>
      <c r="C3302" t="s">
        <v>9907</v>
      </c>
      <c r="D3302" t="s">
        <v>9908</v>
      </c>
      <c r="E3302" s="21">
        <v>2835.6</v>
      </c>
      <c r="L3302" s="23" t="str">
        <f>+_01_CODIGOS_Y_COSTOS_xlsm[[#This Row],[FABRICA]]&amp;_01_CODIGOS_Y_COSTOS_xlsm[[#This Row],[CODIGO]]</f>
        <v>ALNATB7</v>
      </c>
    </row>
    <row r="3303" spans="1:12" x14ac:dyDescent="0.35">
      <c r="A3303" t="s">
        <v>4283</v>
      </c>
      <c r="B3303" s="23" t="s">
        <v>9909</v>
      </c>
      <c r="C3303" t="s">
        <v>6653</v>
      </c>
      <c r="D3303" t="s">
        <v>9855</v>
      </c>
      <c r="E3303" s="21">
        <v>0</v>
      </c>
      <c r="L3303" s="23" t="str">
        <f>+_01_CODIGOS_Y_COSTOS_xlsm[[#This Row],[FABRICA]]&amp;_01_CODIGOS_Y_COSTOS_xlsm[[#This Row],[CODIGO]]</f>
        <v>ALNAT0</v>
      </c>
    </row>
    <row r="3304" spans="1:12" x14ac:dyDescent="0.35">
      <c r="A3304" t="s">
        <v>4283</v>
      </c>
      <c r="B3304" s="23" t="s">
        <v>9910</v>
      </c>
      <c r="C3304" t="s">
        <v>9911</v>
      </c>
      <c r="D3304" t="s">
        <v>9912</v>
      </c>
      <c r="E3304" s="21">
        <v>0</v>
      </c>
      <c r="L3304" s="23" t="str">
        <f>+_01_CODIGOS_Y_COSTOS_xlsm[[#This Row],[FABRICA]]&amp;_01_CODIGOS_Y_COSTOS_xlsm[[#This Row],[CODIGO]]</f>
        <v>ALNATBU4</v>
      </c>
    </row>
    <row r="3305" spans="1:12" x14ac:dyDescent="0.35">
      <c r="A3305" t="s">
        <v>4283</v>
      </c>
      <c r="B3305" s="23" t="s">
        <v>9913</v>
      </c>
      <c r="C3305" t="s">
        <v>9914</v>
      </c>
      <c r="D3305" t="s">
        <v>9915</v>
      </c>
      <c r="E3305" s="21">
        <v>1984.92</v>
      </c>
      <c r="L3305" s="23" t="str">
        <f>+_01_CODIGOS_Y_COSTOS_xlsm[[#This Row],[FABRICA]]&amp;_01_CODIGOS_Y_COSTOS_xlsm[[#This Row],[CODIGO]]</f>
        <v>ALNATB35</v>
      </c>
    </row>
    <row r="3306" spans="1:12" x14ac:dyDescent="0.35">
      <c r="A3306" t="s">
        <v>4283</v>
      </c>
      <c r="B3306" s="23" t="s">
        <v>9916</v>
      </c>
      <c r="C3306" t="s">
        <v>9917</v>
      </c>
      <c r="D3306" t="s">
        <v>9918</v>
      </c>
      <c r="E3306" s="21">
        <v>964.10400000000004</v>
      </c>
      <c r="L3306" s="23" t="str">
        <f>+_01_CODIGOS_Y_COSTOS_xlsm[[#This Row],[FABRICA]]&amp;_01_CODIGOS_Y_COSTOS_xlsm[[#This Row],[CODIGO]]</f>
        <v>ALNATB56</v>
      </c>
    </row>
    <row r="3307" spans="1:12" x14ac:dyDescent="0.35">
      <c r="A3307" t="s">
        <v>4283</v>
      </c>
      <c r="B3307" s="23" t="s">
        <v>9919</v>
      </c>
      <c r="C3307" t="s">
        <v>9920</v>
      </c>
      <c r="D3307" t="s">
        <v>9921</v>
      </c>
      <c r="E3307" s="21">
        <v>964.10400000000004</v>
      </c>
      <c r="L3307" s="23" t="str">
        <f>+_01_CODIGOS_Y_COSTOS_xlsm[[#This Row],[FABRICA]]&amp;_01_CODIGOS_Y_COSTOS_xlsm[[#This Row],[CODIGO]]</f>
        <v>ALNATB50</v>
      </c>
    </row>
    <row r="3308" spans="1:12" x14ac:dyDescent="0.35">
      <c r="A3308" t="s">
        <v>4283</v>
      </c>
      <c r="B3308" s="23" t="s">
        <v>9922</v>
      </c>
      <c r="C3308" t="s">
        <v>9923</v>
      </c>
      <c r="D3308" t="s">
        <v>9924</v>
      </c>
      <c r="E3308" s="21">
        <v>964.10400000000004</v>
      </c>
      <c r="L3308" s="23" t="str">
        <f>+_01_CODIGOS_Y_COSTOS_xlsm[[#This Row],[FABRICA]]&amp;_01_CODIGOS_Y_COSTOS_xlsm[[#This Row],[CODIGO]]</f>
        <v>ALNATB63</v>
      </c>
    </row>
    <row r="3309" spans="1:12" x14ac:dyDescent="0.35">
      <c r="A3309" t="s">
        <v>4283</v>
      </c>
      <c r="B3309" s="23" t="s">
        <v>9925</v>
      </c>
      <c r="C3309" t="s">
        <v>9926</v>
      </c>
      <c r="D3309" t="s">
        <v>9927</v>
      </c>
      <c r="E3309" s="21">
        <v>964.10400000000004</v>
      </c>
      <c r="L3309" s="23" t="str">
        <f>+_01_CODIGOS_Y_COSTOS_xlsm[[#This Row],[FABRICA]]&amp;_01_CODIGOS_Y_COSTOS_xlsm[[#This Row],[CODIGO]]</f>
        <v>ALNATB51</v>
      </c>
    </row>
    <row r="3310" spans="1:12" x14ac:dyDescent="0.35">
      <c r="A3310" t="s">
        <v>4283</v>
      </c>
      <c r="B3310" s="23" t="s">
        <v>9928</v>
      </c>
      <c r="C3310" t="s">
        <v>6653</v>
      </c>
      <c r="D3310" t="s">
        <v>9929</v>
      </c>
      <c r="E3310" s="21">
        <v>0</v>
      </c>
      <c r="L3310" s="23" t="str">
        <f>+_01_CODIGOS_Y_COSTOS_xlsm[[#This Row],[FABRICA]]&amp;_01_CODIGOS_Y_COSTOS_xlsm[[#This Row],[CODIGO]]</f>
        <v>ALNAT0</v>
      </c>
    </row>
    <row r="3311" spans="1:12" x14ac:dyDescent="0.35">
      <c r="A3311" t="s">
        <v>4283</v>
      </c>
      <c r="B3311" s="23" t="s">
        <v>9930</v>
      </c>
      <c r="C3311" t="s">
        <v>6653</v>
      </c>
      <c r="D3311" t="s">
        <v>9855</v>
      </c>
      <c r="E3311" s="21">
        <v>0</v>
      </c>
      <c r="L3311" s="23" t="str">
        <f>+_01_CODIGOS_Y_COSTOS_xlsm[[#This Row],[FABRICA]]&amp;_01_CODIGOS_Y_COSTOS_xlsm[[#This Row],[CODIGO]]</f>
        <v>ALNAT0</v>
      </c>
    </row>
    <row r="3312" spans="1:12" x14ac:dyDescent="0.35">
      <c r="A3312" t="s">
        <v>4283</v>
      </c>
      <c r="B3312" s="23" t="s">
        <v>9931</v>
      </c>
      <c r="C3312" t="s">
        <v>6653</v>
      </c>
      <c r="D3312" t="s">
        <v>9932</v>
      </c>
      <c r="E3312" s="21">
        <v>0</v>
      </c>
      <c r="L3312" s="23" t="str">
        <f>+_01_CODIGOS_Y_COSTOS_xlsm[[#This Row],[FABRICA]]&amp;_01_CODIGOS_Y_COSTOS_xlsm[[#This Row],[CODIGO]]</f>
        <v>ALNAT0</v>
      </c>
    </row>
    <row r="3313" spans="1:12" x14ac:dyDescent="0.35">
      <c r="A3313" t="s">
        <v>4283</v>
      </c>
      <c r="B3313" s="23" t="s">
        <v>9933</v>
      </c>
      <c r="C3313" t="s">
        <v>9934</v>
      </c>
      <c r="D3313" t="s">
        <v>9935</v>
      </c>
      <c r="E3313" s="21">
        <v>1984.92</v>
      </c>
      <c r="L3313" s="23" t="str">
        <f>+_01_CODIGOS_Y_COSTOS_xlsm[[#This Row],[FABRICA]]&amp;_01_CODIGOS_Y_COSTOS_xlsm[[#This Row],[CODIGO]]</f>
        <v>ALNATBU1</v>
      </c>
    </row>
    <row r="3314" spans="1:12" x14ac:dyDescent="0.35">
      <c r="A3314" t="s">
        <v>4283</v>
      </c>
      <c r="B3314" s="23" t="s">
        <v>9936</v>
      </c>
      <c r="C3314" t="s">
        <v>9937</v>
      </c>
      <c r="D3314" t="s">
        <v>9938</v>
      </c>
      <c r="E3314" s="21">
        <v>1984.92</v>
      </c>
      <c r="L3314" s="23" t="str">
        <f>+_01_CODIGOS_Y_COSTOS_xlsm[[#This Row],[FABRICA]]&amp;_01_CODIGOS_Y_COSTOS_xlsm[[#This Row],[CODIGO]]</f>
        <v>ALNATBU2</v>
      </c>
    </row>
    <row r="3315" spans="1:12" x14ac:dyDescent="0.35">
      <c r="A3315" t="s">
        <v>4283</v>
      </c>
      <c r="B3315" s="23" t="s">
        <v>9939</v>
      </c>
      <c r="C3315" t="s">
        <v>4915</v>
      </c>
      <c r="D3315" t="s">
        <v>9940</v>
      </c>
      <c r="E3315" s="21">
        <v>2098.3440000000001</v>
      </c>
      <c r="L3315" s="23" t="str">
        <f>+_01_CODIGOS_Y_COSTOS_xlsm[[#This Row],[FABRICA]]&amp;_01_CODIGOS_Y_COSTOS_xlsm[[#This Row],[CODIGO]]</f>
        <v>ALNATD1</v>
      </c>
    </row>
    <row r="3316" spans="1:12" x14ac:dyDescent="0.35">
      <c r="A3316" t="s">
        <v>4283</v>
      </c>
      <c r="B3316" s="23" t="s">
        <v>9941</v>
      </c>
      <c r="C3316" t="s">
        <v>4916</v>
      </c>
      <c r="D3316" t="s">
        <v>9942</v>
      </c>
      <c r="E3316" s="21">
        <v>2098.3440000000001</v>
      </c>
      <c r="L3316" s="23" t="str">
        <f>+_01_CODIGOS_Y_COSTOS_xlsm[[#This Row],[FABRICA]]&amp;_01_CODIGOS_Y_COSTOS_xlsm[[#This Row],[CODIGO]]</f>
        <v>ALNATD2</v>
      </c>
    </row>
    <row r="3317" spans="1:12" x14ac:dyDescent="0.35">
      <c r="A3317" t="s">
        <v>4283</v>
      </c>
      <c r="B3317" s="23" t="s">
        <v>9943</v>
      </c>
      <c r="C3317" t="s">
        <v>9944</v>
      </c>
      <c r="D3317" t="s">
        <v>9945</v>
      </c>
      <c r="E3317" s="21">
        <v>2211.768</v>
      </c>
      <c r="L3317" s="23" t="str">
        <f>+_01_CODIGOS_Y_COSTOS_xlsm[[#This Row],[FABRICA]]&amp;_01_CODIGOS_Y_COSTOS_xlsm[[#This Row],[CODIGO]]</f>
        <v>ALNATD20</v>
      </c>
    </row>
    <row r="3318" spans="1:12" x14ac:dyDescent="0.35">
      <c r="A3318" t="s">
        <v>4283</v>
      </c>
      <c r="B3318" s="23" t="s">
        <v>9946</v>
      </c>
      <c r="C3318" t="s">
        <v>9947</v>
      </c>
      <c r="D3318" t="s">
        <v>9948</v>
      </c>
      <c r="E3318" s="21">
        <v>2098.3440000000001</v>
      </c>
      <c r="L3318" s="23" t="str">
        <f>+_01_CODIGOS_Y_COSTOS_xlsm[[#This Row],[FABRICA]]&amp;_01_CODIGOS_Y_COSTOS_xlsm[[#This Row],[CODIGO]]</f>
        <v>ALNATD12</v>
      </c>
    </row>
    <row r="3319" spans="1:12" x14ac:dyDescent="0.35">
      <c r="A3319" t="s">
        <v>4283</v>
      </c>
      <c r="B3319" s="23" t="s">
        <v>9949</v>
      </c>
      <c r="C3319" t="s">
        <v>9950</v>
      </c>
      <c r="D3319" t="s">
        <v>9951</v>
      </c>
      <c r="E3319" s="21">
        <v>0</v>
      </c>
      <c r="L3319" s="23" t="str">
        <f>+_01_CODIGOS_Y_COSTOS_xlsm[[#This Row],[FABRICA]]&amp;_01_CODIGOS_Y_COSTOS_xlsm[[#This Row],[CODIGO]]</f>
        <v>ALNATDU06</v>
      </c>
    </row>
    <row r="3320" spans="1:12" x14ac:dyDescent="0.35">
      <c r="A3320" t="s">
        <v>4283</v>
      </c>
      <c r="B3320" s="23" t="s">
        <v>9952</v>
      </c>
      <c r="C3320" t="s">
        <v>9953</v>
      </c>
      <c r="D3320" t="s">
        <v>9954</v>
      </c>
      <c r="E3320" s="21">
        <v>2098.3440000000001</v>
      </c>
      <c r="L3320" s="23" t="str">
        <f>+_01_CODIGOS_Y_COSTOS_xlsm[[#This Row],[FABRICA]]&amp;_01_CODIGOS_Y_COSTOS_xlsm[[#This Row],[CODIGO]]</f>
        <v>ALNATDU7</v>
      </c>
    </row>
    <row r="3321" spans="1:12" x14ac:dyDescent="0.35">
      <c r="A3321" t="s">
        <v>4283</v>
      </c>
      <c r="B3321" s="23" t="s">
        <v>9955</v>
      </c>
      <c r="C3321" t="s">
        <v>6653</v>
      </c>
      <c r="D3321" t="s">
        <v>9956</v>
      </c>
      <c r="E3321" s="21">
        <v>0</v>
      </c>
      <c r="L3321" s="23" t="str">
        <f>+_01_CODIGOS_Y_COSTOS_xlsm[[#This Row],[FABRICA]]&amp;_01_CODIGOS_Y_COSTOS_xlsm[[#This Row],[CODIGO]]</f>
        <v>ALNAT0</v>
      </c>
    </row>
    <row r="3322" spans="1:12" x14ac:dyDescent="0.35">
      <c r="A3322" t="s">
        <v>4283</v>
      </c>
      <c r="B3322" s="23" t="s">
        <v>9957</v>
      </c>
      <c r="C3322" t="s">
        <v>9958</v>
      </c>
      <c r="D3322" t="s">
        <v>9959</v>
      </c>
      <c r="E3322" s="21">
        <v>2098.3440000000001</v>
      </c>
      <c r="L3322" s="23" t="str">
        <f>+_01_CODIGOS_Y_COSTOS_xlsm[[#This Row],[FABRICA]]&amp;_01_CODIGOS_Y_COSTOS_xlsm[[#This Row],[CODIGO]]</f>
        <v>ALNATDU14A</v>
      </c>
    </row>
    <row r="3323" spans="1:12" x14ac:dyDescent="0.35">
      <c r="A3323" t="s">
        <v>4283</v>
      </c>
      <c r="B3323" s="23" t="s">
        <v>9960</v>
      </c>
      <c r="C3323" t="s">
        <v>9961</v>
      </c>
      <c r="D3323" t="s">
        <v>9962</v>
      </c>
      <c r="E3323" s="21">
        <v>2098.3440000000001</v>
      </c>
      <c r="L3323" s="23" t="str">
        <f>+_01_CODIGOS_Y_COSTOS_xlsm[[#This Row],[FABRICA]]&amp;_01_CODIGOS_Y_COSTOS_xlsm[[#This Row],[CODIGO]]</f>
        <v>ALNATDU15A</v>
      </c>
    </row>
    <row r="3324" spans="1:12" x14ac:dyDescent="0.35">
      <c r="A3324" t="s">
        <v>4283</v>
      </c>
      <c r="B3324" s="23" t="s">
        <v>9963</v>
      </c>
      <c r="C3324" t="s">
        <v>9964</v>
      </c>
      <c r="D3324" t="s">
        <v>9965</v>
      </c>
      <c r="E3324" s="21">
        <v>2098.3440000000001</v>
      </c>
      <c r="L3324" s="23" t="str">
        <f>+_01_CODIGOS_Y_COSTOS_xlsm[[#This Row],[FABRICA]]&amp;_01_CODIGOS_Y_COSTOS_xlsm[[#This Row],[CODIGO]]</f>
        <v>ALNATDU3</v>
      </c>
    </row>
    <row r="3325" spans="1:12" x14ac:dyDescent="0.35">
      <c r="A3325" t="s">
        <v>4283</v>
      </c>
      <c r="B3325" s="23" t="s">
        <v>9966</v>
      </c>
      <c r="C3325" t="s">
        <v>9967</v>
      </c>
      <c r="D3325" t="s">
        <v>9968</v>
      </c>
      <c r="E3325" s="21">
        <v>2098.3440000000001</v>
      </c>
      <c r="L3325" s="23" t="str">
        <f>+_01_CODIGOS_Y_COSTOS_xlsm[[#This Row],[FABRICA]]&amp;_01_CODIGOS_Y_COSTOS_xlsm[[#This Row],[CODIGO]]</f>
        <v>ALNATDU4</v>
      </c>
    </row>
    <row r="3326" spans="1:12" x14ac:dyDescent="0.35">
      <c r="A3326" t="s">
        <v>4283</v>
      </c>
      <c r="B3326" s="23" t="s">
        <v>9969</v>
      </c>
      <c r="C3326" t="s">
        <v>6653</v>
      </c>
      <c r="D3326" t="s">
        <v>9970</v>
      </c>
      <c r="E3326" s="21">
        <v>0</v>
      </c>
      <c r="L3326" s="23" t="str">
        <f>+_01_CODIGOS_Y_COSTOS_xlsm[[#This Row],[FABRICA]]&amp;_01_CODIGOS_Y_COSTOS_xlsm[[#This Row],[CODIGO]]</f>
        <v>ALNAT0</v>
      </c>
    </row>
    <row r="3327" spans="1:12" x14ac:dyDescent="0.35">
      <c r="A3327" t="s">
        <v>4283</v>
      </c>
      <c r="B3327" s="23" t="s">
        <v>9971</v>
      </c>
      <c r="C3327" t="s">
        <v>6653</v>
      </c>
      <c r="D3327" t="s">
        <v>9972</v>
      </c>
      <c r="E3327" s="21">
        <v>0</v>
      </c>
      <c r="L3327" s="23" t="str">
        <f>+_01_CODIGOS_Y_COSTOS_xlsm[[#This Row],[FABRICA]]&amp;_01_CODIGOS_Y_COSTOS_xlsm[[#This Row],[CODIGO]]</f>
        <v>ALNAT0</v>
      </c>
    </row>
    <row r="3328" spans="1:12" x14ac:dyDescent="0.35">
      <c r="A3328" t="s">
        <v>4283</v>
      </c>
      <c r="B3328" s="23" t="s">
        <v>9973</v>
      </c>
      <c r="C3328" t="s">
        <v>6653</v>
      </c>
      <c r="D3328" t="s">
        <v>9974</v>
      </c>
      <c r="E3328" s="21">
        <v>0</v>
      </c>
      <c r="L3328" s="23" t="str">
        <f>+_01_CODIGOS_Y_COSTOS_xlsm[[#This Row],[FABRICA]]&amp;_01_CODIGOS_Y_COSTOS_xlsm[[#This Row],[CODIGO]]</f>
        <v>ALNAT0</v>
      </c>
    </row>
    <row r="3329" spans="1:12" x14ac:dyDescent="0.35">
      <c r="A3329" t="s">
        <v>4283</v>
      </c>
      <c r="B3329" s="23" t="s">
        <v>9975</v>
      </c>
      <c r="C3329" t="s">
        <v>6653</v>
      </c>
      <c r="D3329" t="s">
        <v>9976</v>
      </c>
      <c r="E3329" s="21">
        <v>0</v>
      </c>
      <c r="L3329" s="23" t="str">
        <f>+_01_CODIGOS_Y_COSTOS_xlsm[[#This Row],[FABRICA]]&amp;_01_CODIGOS_Y_COSTOS_xlsm[[#This Row],[CODIGO]]</f>
        <v>ALNAT0</v>
      </c>
    </row>
    <row r="3330" spans="1:12" x14ac:dyDescent="0.35">
      <c r="A3330" t="s">
        <v>4283</v>
      </c>
      <c r="B3330" s="23" t="s">
        <v>9977</v>
      </c>
      <c r="C3330" t="s">
        <v>9978</v>
      </c>
      <c r="D3330" t="s">
        <v>9979</v>
      </c>
      <c r="E3330" s="21">
        <v>2211.768</v>
      </c>
      <c r="L3330" s="23" t="str">
        <f>+_01_CODIGOS_Y_COSTOS_xlsm[[#This Row],[FABRICA]]&amp;_01_CODIGOS_Y_COSTOS_xlsm[[#This Row],[CODIGO]]</f>
        <v>ALNATE7</v>
      </c>
    </row>
    <row r="3331" spans="1:12" x14ac:dyDescent="0.35">
      <c r="A3331" t="s">
        <v>4283</v>
      </c>
      <c r="B3331" s="23" t="s">
        <v>9980</v>
      </c>
      <c r="C3331" t="s">
        <v>9981</v>
      </c>
      <c r="D3331" t="s">
        <v>9982</v>
      </c>
      <c r="E3331" s="21">
        <v>2211.768</v>
      </c>
      <c r="L3331" s="23" t="str">
        <f>+_01_CODIGOS_Y_COSTOS_xlsm[[#This Row],[FABRICA]]&amp;_01_CODIGOS_Y_COSTOS_xlsm[[#This Row],[CODIGO]]</f>
        <v>ALNATE8</v>
      </c>
    </row>
    <row r="3332" spans="1:12" x14ac:dyDescent="0.35">
      <c r="A3332" t="s">
        <v>4283</v>
      </c>
      <c r="B3332" s="23" t="s">
        <v>9983</v>
      </c>
      <c r="C3332" t="s">
        <v>9984</v>
      </c>
      <c r="D3332" t="s">
        <v>9985</v>
      </c>
      <c r="E3332" s="21">
        <v>2211.768</v>
      </c>
      <c r="L3332" s="23" t="str">
        <f>+_01_CODIGOS_Y_COSTOS_xlsm[[#This Row],[FABRICA]]&amp;_01_CODIGOS_Y_COSTOS_xlsm[[#This Row],[CODIGO]]</f>
        <v>ALNATE9</v>
      </c>
    </row>
    <row r="3333" spans="1:12" x14ac:dyDescent="0.35">
      <c r="A3333" t="s">
        <v>4283</v>
      </c>
      <c r="B3333" s="23" t="s">
        <v>9986</v>
      </c>
      <c r="C3333" t="s">
        <v>9987</v>
      </c>
      <c r="D3333" t="s">
        <v>9988</v>
      </c>
      <c r="E3333" s="21">
        <v>2211.768</v>
      </c>
      <c r="L3333" s="23" t="str">
        <f>+_01_CODIGOS_Y_COSTOS_xlsm[[#This Row],[FABRICA]]&amp;_01_CODIGOS_Y_COSTOS_xlsm[[#This Row],[CODIGO]]</f>
        <v>ALNATE10</v>
      </c>
    </row>
    <row r="3334" spans="1:12" x14ac:dyDescent="0.35">
      <c r="A3334" t="s">
        <v>4283</v>
      </c>
      <c r="B3334" s="23" t="s">
        <v>9989</v>
      </c>
      <c r="C3334" t="s">
        <v>9990</v>
      </c>
      <c r="D3334" t="s">
        <v>9991</v>
      </c>
      <c r="E3334" s="21">
        <v>1190.952</v>
      </c>
      <c r="L3334" s="23" t="str">
        <f>+_01_CODIGOS_Y_COSTOS_xlsm[[#This Row],[FABRICA]]&amp;_01_CODIGOS_Y_COSTOS_xlsm[[#This Row],[CODIGO]]</f>
        <v>ALNATE51</v>
      </c>
    </row>
    <row r="3335" spans="1:12" x14ac:dyDescent="0.35">
      <c r="A3335" t="s">
        <v>4283</v>
      </c>
      <c r="B3335" s="23" t="s">
        <v>9992</v>
      </c>
      <c r="C3335" t="s">
        <v>6653</v>
      </c>
      <c r="D3335" t="s">
        <v>9993</v>
      </c>
      <c r="E3335" s="21">
        <v>0</v>
      </c>
      <c r="L3335" s="23" t="str">
        <f>+_01_CODIGOS_Y_COSTOS_xlsm[[#This Row],[FABRICA]]&amp;_01_CODIGOS_Y_COSTOS_xlsm[[#This Row],[CODIGO]]</f>
        <v>ALNAT0</v>
      </c>
    </row>
    <row r="3336" spans="1:12" x14ac:dyDescent="0.35">
      <c r="A3336" t="s">
        <v>4283</v>
      </c>
      <c r="B3336" s="23" t="s">
        <v>9994</v>
      </c>
      <c r="C3336" t="s">
        <v>9995</v>
      </c>
      <c r="D3336" t="s">
        <v>9996</v>
      </c>
      <c r="E3336" s="21">
        <v>1190.952</v>
      </c>
      <c r="L3336" s="23" t="str">
        <f>+_01_CODIGOS_Y_COSTOS_xlsm[[#This Row],[FABRICA]]&amp;_01_CODIGOS_Y_COSTOS_xlsm[[#This Row],[CODIGO]]</f>
        <v>ALNATE50</v>
      </c>
    </row>
  </sheetData>
  <phoneticPr fontId="15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908861C51B8B40954C6FA369A3D5AB" ma:contentTypeVersion="13" ma:contentTypeDescription="Crear nuevo documento." ma:contentTypeScope="" ma:versionID="90d106c70a9a9c5d725b68c79d13a221">
  <xsd:schema xmlns:xsd="http://www.w3.org/2001/XMLSchema" xmlns:xs="http://www.w3.org/2001/XMLSchema" xmlns:p="http://schemas.microsoft.com/office/2006/metadata/properties" xmlns:ns2="3fb66916-e76c-4d03-ae05-5e8b00f44c30" xmlns:ns3="d07e69a6-4c47-4689-8a4b-b6455870e7f8" targetNamespace="http://schemas.microsoft.com/office/2006/metadata/properties" ma:root="true" ma:fieldsID="1f603ab5bef08bbdefc45c9627f472bf" ns2:_="" ns3:_="">
    <xsd:import namespace="3fb66916-e76c-4d03-ae05-5e8b00f44c30"/>
    <xsd:import namespace="d07e69a6-4c47-4689-8a4b-b6455870e7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b66916-e76c-4d03-ae05-5e8b00f44c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cf2e2193-c6c8-4d71-aed0-f277e4c0f1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e69a6-4c47-4689-8a4b-b6455870e7f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c67a85d-8da8-41f3-a4cf-b0b550611004}" ma:internalName="TaxCatchAll" ma:showField="CatchAllData" ma:web="d07e69a6-4c47-4689-8a4b-b6455870e7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5.xml>�� 
</file>

<file path=customXml/item16.xml>�� 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�� 
</file>

<file path=customXml/item19.xml>�� 
</file>

<file path=customXml/item2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b66916-e76c-4d03-ae05-5e8b00f44c30">
      <Terms xmlns="http://schemas.microsoft.com/office/infopath/2007/PartnerControls"/>
    </lcf76f155ced4ddcb4097134ff3c332f>
    <TaxCatchAll xmlns="d07e69a6-4c47-4689-8a4b-b6455870e7f8" xsi:nil="true"/>
  </documentManagement>
</p:properties>
</file>

<file path=customXml/itemProps1.xml><?xml version="1.0" encoding="utf-8"?>
<ds:datastoreItem xmlns:ds="http://schemas.openxmlformats.org/officeDocument/2006/customXml" ds:itemID="{EBD2B86E-1743-45CB-BE30-363E5473362C}">
  <ds:schemaRefs/>
</ds:datastoreItem>
</file>

<file path=customXml/itemProps2.xml><?xml version="1.0" encoding="utf-8"?>
<ds:datastoreItem xmlns:ds="http://schemas.openxmlformats.org/officeDocument/2006/customXml" ds:itemID="{E0669847-6F19-4590-934D-7B87A58C263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F07AF099-BF40-417C-A3A4-1DBFB186E282}">
  <ds:schemaRefs/>
</ds:datastoreItem>
</file>

<file path=customXml/itemProps4.xml><?xml version="1.0" encoding="utf-8"?>
<ds:datastoreItem xmlns:ds="http://schemas.openxmlformats.org/officeDocument/2006/customXml" ds:itemID="{5D1FB42C-AC79-4E5A-90E4-09C8C7A94D22}">
  <ds:schemaRefs/>
</ds:datastoreItem>
</file>

<file path=customXml/itemProps5.xml><?xml version="1.0" encoding="utf-8"?>
<ds:datastoreItem xmlns:ds="http://schemas.openxmlformats.org/officeDocument/2006/customXml" ds:itemID="{88CE449D-21A8-4611-B4A8-86274CA4FE5F}">
  <ds:schemaRefs/>
</ds:datastoreItem>
</file>

<file path=customXml/itemProps6.xml><?xml version="1.0" encoding="utf-8"?>
<ds:datastoreItem xmlns:ds="http://schemas.openxmlformats.org/officeDocument/2006/customXml" ds:itemID="{3905700C-ECF5-418B-BD99-0DF186F92E74}">
  <ds:schemaRefs/>
</ds:datastoreItem>
</file>

<file path=customXml/itemProps7.xml><?xml version="1.0" encoding="utf-8"?>
<ds:datastoreItem xmlns:ds="http://schemas.openxmlformats.org/officeDocument/2006/customXml" ds:itemID="{7B352FF2-2C01-4115-9912-48B37AD89D64}">
  <ds:schemaRefs/>
</ds:datastoreItem>
</file>

<file path=customXml/itemProps8.xml><?xml version="1.0" encoding="utf-8"?>
<ds:datastoreItem xmlns:ds="http://schemas.openxmlformats.org/officeDocument/2006/customXml" ds:itemID="{CA7B3306-1004-435F-9905-50D92BE30055}">
  <ds:schemaRefs/>
</ds:datastoreItem>
</file>

<file path=customXml/itemProps9.xml><?xml version="1.0" encoding="utf-8"?>
<ds:datastoreItem xmlns:ds="http://schemas.openxmlformats.org/officeDocument/2006/customXml" ds:itemID="{EB7D7764-4203-4021-996F-7C2D7B0FAF97}">
  <ds:schemaRefs/>
</ds:datastoreItem>
</file>

<file path=customXml/itemProps10.xml><?xml version="1.0" encoding="utf-8"?>
<ds:datastoreItem xmlns:ds="http://schemas.openxmlformats.org/officeDocument/2006/customXml" ds:itemID="{8C80E788-387B-4469-BFEB-BA64FC6890A8}">
  <ds:schemaRefs/>
</ds:datastoreItem>
</file>

<file path=customXml/itemProps11.xml><?xml version="1.0" encoding="utf-8"?>
<ds:datastoreItem xmlns:ds="http://schemas.openxmlformats.org/officeDocument/2006/customXml" ds:itemID="{1426DFE6-C556-4176-BCA0-471F5D666DF5}">
  <ds:schemaRefs/>
</ds:datastoreItem>
</file>

<file path=customXml/itemProps12.xml><?xml version="1.0" encoding="utf-8"?>
<ds:datastoreItem xmlns:ds="http://schemas.openxmlformats.org/officeDocument/2006/customXml" ds:itemID="{5AAA94E7-CF89-4019-8587-1A53789815A5}">
  <ds:schemaRefs/>
</ds:datastoreItem>
</file>

<file path=customXml/itemProps13.xml><?xml version="1.0" encoding="utf-8"?>
<ds:datastoreItem xmlns:ds="http://schemas.openxmlformats.org/officeDocument/2006/customXml" ds:itemID="{D674F5B9-2F09-41F2-9A19-338A60808C6B}">
  <ds:schemaRefs/>
</ds:datastoreItem>
</file>

<file path=customXml/itemProps14.xml><?xml version="1.0" encoding="utf-8"?>
<ds:datastoreItem xmlns:ds="http://schemas.openxmlformats.org/officeDocument/2006/customXml" ds:itemID="{F0240D25-59BB-4648-A126-42082A7D03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b66916-e76c-4d03-ae05-5e8b00f44c30"/>
    <ds:schemaRef ds:uri="d07e69a6-4c47-4689-8a4b-b6455870e7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5.xml><?xml version="1.0" encoding="utf-8"?>
<ds:datastoreItem xmlns:ds="http://schemas.openxmlformats.org/officeDocument/2006/customXml" ds:itemID="{37CF084A-E3EF-421E-ABDE-0C44D11E041B}">
  <ds:schemaRefs/>
</ds:datastoreItem>
</file>

<file path=customXml/itemProps16.xml><?xml version="1.0" encoding="utf-8"?>
<ds:datastoreItem xmlns:ds="http://schemas.openxmlformats.org/officeDocument/2006/customXml" ds:itemID="{D9A45552-C999-4A48-9F53-B69F18AFB379}">
  <ds:schemaRefs/>
</ds:datastoreItem>
</file>

<file path=customXml/itemProps17.xml><?xml version="1.0" encoding="utf-8"?>
<ds:datastoreItem xmlns:ds="http://schemas.openxmlformats.org/officeDocument/2006/customXml" ds:itemID="{FD5A3901-1433-496C-BD4C-EFA94A7A81E2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B8BE974C-02B3-4000-8F5B-7591F9AB8FBE}">
  <ds:schemaRefs/>
</ds:datastoreItem>
</file>

<file path=customXml/itemProps19.xml><?xml version="1.0" encoding="utf-8"?>
<ds:datastoreItem xmlns:ds="http://schemas.openxmlformats.org/officeDocument/2006/customXml" ds:itemID="{B303075B-DE22-4350-9E6D-974B1D9C6999}">
  <ds:schemaRefs/>
</ds:datastoreItem>
</file>

<file path=customXml/itemProps20.xml><?xml version="1.0" encoding="utf-8"?>
<ds:datastoreItem xmlns:ds="http://schemas.openxmlformats.org/officeDocument/2006/customXml" ds:itemID="{3AD1ED15-8BB9-4BB8-851A-C6203AC8B764}">
  <ds:schemaRefs>
    <ds:schemaRef ds:uri="http://schemas.microsoft.com/office/2006/metadata/properties"/>
    <ds:schemaRef ds:uri="http://schemas.microsoft.com/office/infopath/2007/PartnerControls"/>
    <ds:schemaRef ds:uri="3fb66916-e76c-4d03-ae05-5e8b00f44c30"/>
    <ds:schemaRef ds:uri="d07e69a6-4c47-4689-8a4b-b6455870e7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Ctrl</vt:lpstr>
      <vt:lpstr>Costos Fabricas</vt:lpstr>
      <vt:lpstr>CODIGOS Y COSTOS</vt:lpstr>
      <vt:lpstr>DO</vt:lpstr>
      <vt:lpstr>'Costos Fabricas'!Títulos_a_imprimir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Maximiliano.Gordillo</dc:creator>
  <cp:lastModifiedBy>Maximiliano Gordillo</cp:lastModifiedBy>
  <cp:lastPrinted>2025-01-13T19:15:14Z</cp:lastPrinted>
  <dcterms:created xsi:type="dcterms:W3CDTF">2022-03-20T22:23:17Z</dcterms:created>
  <dcterms:modified xsi:type="dcterms:W3CDTF">2026-04-21T20:07:57Z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0x0101005A908861C51B8B40954C6FA369A3D5AB</vt:lpwstr>
  </property>
  <property fmtid="{D5CDD505-2E9C-101B-9397-08002B2CF9AE}" pid="3" name="MediaServiceImageTags">
    <vt:lpwstr/>
  </property>
</Properties>
</file>